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harts/chart5.xml" ContentType="application/vnd.openxmlformats-officedocument.drawingml.chart+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6.xml" ContentType="application/vnd.openxmlformats-officedocument.drawing+xml"/>
  <Override PartName="/xl/ctrlProps/ctrlProp91.xml" ContentType="application/vnd.ms-excel.controlproperties+xml"/>
  <Override PartName="/xl/ctrlProps/ctrlProp92.xml" ContentType="application/vnd.ms-excel.controlproperties+xml"/>
  <Override PartName="/xl/comments27.xml" ContentType="application/vnd.openxmlformats-officedocument.spreadsheetml.comments+xml"/>
  <Override PartName="/xl/comments28.xml" ContentType="application/vnd.openxmlformats-officedocument.spreadsheetml.comments+xml"/>
  <Override PartName="/xl/drawings/drawing7.xml" ContentType="application/vnd.openxmlformats-officedocument.drawing+xml"/>
  <Override PartName="/xl/ctrlProps/ctrlProp93.xml" ContentType="application/vnd.ms-excel.controlpropertie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COM460\RiverWare Models\Monthly Models\MTOM_Production\_APR17\Output Data\"/>
    </mc:Choice>
  </mc:AlternateContent>
  <bookViews>
    <workbookView xWindow="0" yWindow="0" windowWidth="12945" windowHeight="7635" tabRatio="879" activeTab="5"/>
  </bookViews>
  <sheets>
    <sheet name="Instructions" sheetId="120" r:id="rId1"/>
    <sheet name="Comparison" sheetId="65" r:id="rId2"/>
    <sheet name="Exceedance" sheetId="25" r:id="rId3"/>
    <sheet name="Frequency" sheetId="70" r:id="rId4"/>
    <sheet name="InflowAnnualVolumes" sheetId="123" r:id="rId5"/>
    <sheet name="FrequencyTable" sheetId="128" r:id="rId6"/>
    <sheet name="PowellData.ReleaseTier" sheetId="95" r:id="rId7"/>
    <sheet name="PowellTargetAnnualReleaseVolume" sheetId="94" r:id="rId8"/>
    <sheet name="PowellActualAnnualReleaseVolume" sheetId="152" r:id="rId9"/>
    <sheet name="PowellData.UpperElevBalBranch" sheetId="121" r:id="rId10"/>
    <sheet name="PowellData.EqualizationCond" sheetId="122" r:id="rId11"/>
    <sheet name="LIAbvLBDVTrigger" sheetId="126" r:id="rId12"/>
    <sheet name="PowellLBDVTrigger" sheetId="125" r:id="rId13"/>
    <sheet name="Shortage.Shortage Flag" sheetId="86" r:id="rId14"/>
    <sheet name="Surplus.AnnualSurplusTypeFlag" sheetId="103" r:id="rId15"/>
    <sheet name="Surplus.AnnualSurplusFlag" sheetId="104" r:id="rId16"/>
    <sheet name="FloodControl.FloodControlFlag" sheetId="85" r:id="rId17"/>
    <sheet name="Fontenelle.Inflow" sheetId="105" r:id="rId18"/>
    <sheet name="Fontenelle.Pool Elevation" sheetId="2" r:id="rId19"/>
    <sheet name="Fontenelle.Outflow" sheetId="15" r:id="rId20"/>
    <sheet name="Fontenelle.Spill" sheetId="16" r:id="rId21"/>
    <sheet name="Fontenelle.Storage" sheetId="74" r:id="rId22"/>
    <sheet name="Fontenelle.Energy" sheetId="99" r:id="rId23"/>
    <sheet name="FlamingGorgeInflow.Unregulated" sheetId="116" r:id="rId24"/>
    <sheet name="FlamingGorge.Inflow" sheetId="106" r:id="rId25"/>
    <sheet name="FlamingGorge.Pool Elevation" sheetId="17" r:id="rId26"/>
    <sheet name="FlamingGorge.Outflow" sheetId="18" r:id="rId27"/>
    <sheet name="FlamingGorge.Spill" sheetId="23" r:id="rId28"/>
    <sheet name="FlamingGorge.Storage" sheetId="73" r:id="rId29"/>
    <sheet name="FlamingGorge.Energy" sheetId="98" r:id="rId30"/>
    <sheet name="TaylorPark.Inflow" sheetId="107" r:id="rId31"/>
    <sheet name="TaylorPark.Pool Elevation" sheetId="19" r:id="rId32"/>
    <sheet name="TaylorPark.Outflow" sheetId="20" r:id="rId33"/>
    <sheet name="TaylorPark.Storage" sheetId="80" r:id="rId34"/>
    <sheet name="BlueMesa.Inflow" sheetId="108" r:id="rId35"/>
    <sheet name="BlueMesaInflow.Unregulated" sheetId="114" r:id="rId36"/>
    <sheet name="BlueMesa.Pool Elevation" sheetId="21" r:id="rId37"/>
    <sheet name="BlueMesa.Outflow" sheetId="22" r:id="rId38"/>
    <sheet name="BlueMesa.Spill" sheetId="39" r:id="rId39"/>
    <sheet name="BlueMesa.Storage" sheetId="71" r:id="rId40"/>
    <sheet name="BlueMesa.Energy" sheetId="96" r:id="rId41"/>
    <sheet name="Crystal.Inflow" sheetId="109" r:id="rId42"/>
    <sheet name="CrystalInflow.Unregulated" sheetId="115" r:id="rId43"/>
    <sheet name="Crystal.Pool Elevation" sheetId="40" r:id="rId44"/>
    <sheet name="Crystal.Outflow" sheetId="41" r:id="rId45"/>
    <sheet name="Crystal.Spill" sheetId="42" r:id="rId46"/>
    <sheet name="Crystal.Storage" sheetId="72" r:id="rId47"/>
    <sheet name="Crystal.Energy" sheetId="97" r:id="rId48"/>
    <sheet name="Vallecito.Inflow" sheetId="113" r:id="rId49"/>
    <sheet name="Vallecito.Pool Elevation" sheetId="43" r:id="rId50"/>
    <sheet name="Vallecito.Outflow" sheetId="44" r:id="rId51"/>
    <sheet name="Vallecito.Storage" sheetId="81" r:id="rId52"/>
    <sheet name="NavajoInflow.Unregulated" sheetId="118" r:id="rId53"/>
    <sheet name="Navajo.Inflow" sheetId="111" r:id="rId54"/>
    <sheet name="Navajo.Pool Elevation" sheetId="45" r:id="rId55"/>
    <sheet name="Navajo.Outflow" sheetId="46" r:id="rId56"/>
    <sheet name="Navajo.Spill" sheetId="47" r:id="rId57"/>
    <sheet name="Navajo.Storage" sheetId="78" r:id="rId58"/>
    <sheet name="PowellInflow.Unregulated" sheetId="119" r:id="rId59"/>
    <sheet name="Powell.Inflow" sheetId="112" r:id="rId60"/>
    <sheet name="Powell.Pool Elevation" sheetId="48" r:id="rId61"/>
    <sheet name="Powell.Outflow" sheetId="49" r:id="rId62"/>
    <sheet name="Powell.Spill" sheetId="50" r:id="rId63"/>
    <sheet name="Powell.Storage" sheetId="79" r:id="rId64"/>
    <sheet name="Powell.Energy" sheetId="101" r:id="rId65"/>
    <sheet name="Mead.Inflow" sheetId="124" r:id="rId66"/>
    <sheet name="Mead.Pool Elevation" sheetId="51" r:id="rId67"/>
    <sheet name="Mead.Outflow" sheetId="52" r:id="rId68"/>
    <sheet name="Mead.Storage" sheetId="83" r:id="rId69"/>
    <sheet name="Mead.Energy" sheetId="53" r:id="rId70"/>
    <sheet name="Mohave.Pool Elevation" sheetId="54" r:id="rId71"/>
    <sheet name="Mohave.Outflow" sheetId="55" r:id="rId72"/>
    <sheet name="Mohave.Energy" sheetId="56" r:id="rId73"/>
    <sheet name="Mohave.Storage" sheetId="84" r:id="rId74"/>
    <sheet name="Havasu.Pool Elevation" sheetId="57" r:id="rId75"/>
    <sheet name="Havasu.Storage" sheetId="82" r:id="rId76"/>
    <sheet name="Havasu.Energy" sheetId="59" r:id="rId77"/>
    <sheet name="Havasu.Outflow" sheetId="58" r:id="rId78"/>
    <sheet name="MorrowPointInflow.Unregulated" sheetId="117" r:id="rId79"/>
    <sheet name="MorrowPoint.Inflow" sheetId="110" r:id="rId80"/>
    <sheet name="MorrowPoint.Outflow" sheetId="75" r:id="rId81"/>
    <sheet name="MorrowPoint.Storage" sheetId="77" r:id="rId82"/>
    <sheet name="MorrowPoint.Pool Elevation" sheetId="76" r:id="rId83"/>
    <sheet name="MorrowPoint.Energy" sheetId="100" r:id="rId84"/>
    <sheet name="SNWP.DiversionRequested" sheetId="64" r:id="rId85"/>
    <sheet name="MWDDiversion.DiversionRequested" sheetId="60" r:id="rId86"/>
    <sheet name="CAPDiversion.DiversionRequested" sheetId="61" r:id="rId87"/>
    <sheet name="Crystal.DiversionRequested" sheetId="93" r:id="rId88"/>
    <sheet name="AzoteaTunnel.DiversionRequested" sheetId="91" r:id="rId89"/>
    <sheet name="NIIP.DiversionRequested" sheetId="92" r:id="rId90"/>
    <sheet name="MexicoSched.DiversionRequested" sheetId="90" r:id="rId91"/>
    <sheet name="EqualizationAbove823" sheetId="136" r:id="rId92"/>
    <sheet name="EqualizationAt823" sheetId="137" r:id="rId93"/>
    <sheet name="UpperBalancingAbove823" sheetId="138" r:id="rId94"/>
    <sheet name="UpperBalancingAt823" sheetId="139" r:id="rId95"/>
    <sheet name="UpperBalancingBelow823" sheetId="140" r:id="rId96"/>
    <sheet name="MidElevationReleaseAt823" sheetId="141" r:id="rId97"/>
    <sheet name="MidElevationReleaseAt748" sheetId="142" r:id="rId98"/>
    <sheet name="LowerBalancingAbove823" sheetId="143" r:id="rId99"/>
    <sheet name="LowerBalancingAt823" sheetId="144" r:id="rId100"/>
    <sheet name="LowerBalancingBelow823" sheetId="145" r:id="rId101"/>
    <sheet name="LBNormalCondition" sheetId="146" r:id="rId102"/>
    <sheet name="Step1ShortageFlag" sheetId="147" r:id="rId103"/>
    <sheet name="Step2ShortageFlag" sheetId="148" r:id="rId104"/>
    <sheet name="Step3ShortageFlag" sheetId="149" r:id="rId105"/>
    <sheet name="AnnualFloodControlFlag" sheetId="150" r:id="rId106"/>
    <sheet name="AnnualShortageAnyTypeFlag" sheetId="151" r:id="rId107"/>
    <sheet name="RunInformation" sheetId="27" r:id="rId108"/>
    <sheet name="ExceedenceData" sheetId="68" r:id="rId109"/>
    <sheet name="Data Sheet Template" sheetId="69" r:id="rId110"/>
    <sheet name="PowellandMead" sheetId="127" r:id="rId111"/>
  </sheets>
  <functionGroups builtInGroupCount="18"/>
  <definedNames>
    <definedName name="Azo_DivReq_1">AzoteaTunnel.DiversionRequested!$E$4:$E$104</definedName>
    <definedName name="Azo_DivReq_10">AzoteaTunnel.DiversionRequested!$N$4:$N$104</definedName>
    <definedName name="Azo_DivReq_11">AzoteaTunnel.DiversionRequested!$O$4:$O$104</definedName>
    <definedName name="Azo_DivReq_12">AzoteaTunnel.DiversionRequested!$P$4:$P$104</definedName>
    <definedName name="Azo_DivReq_13">AzoteaTunnel.DiversionRequested!$Q$4:$Q$104</definedName>
    <definedName name="Azo_DivReq_14">AzoteaTunnel.DiversionRequested!$R$4:$R$104</definedName>
    <definedName name="Azo_DivReq_15">AzoteaTunnel.DiversionRequested!$S$4:$S$104</definedName>
    <definedName name="Azo_DivReq_16">AzoteaTunnel.DiversionRequested!$T$4:$T$104</definedName>
    <definedName name="Azo_DivReq_17">AzoteaTunnel.DiversionRequested!$U$4:$U$104</definedName>
    <definedName name="Azo_DivReq_18">AzoteaTunnel.DiversionRequested!$V$4:$V$104</definedName>
    <definedName name="Azo_DivReq_19">AzoteaTunnel.DiversionRequested!$W$4:$W$104</definedName>
    <definedName name="Azo_DivReq_2">AzoteaTunnel.DiversionRequested!$F$4:$F$104</definedName>
    <definedName name="Azo_DivReq_20">AzoteaTunnel.DiversionRequested!$X$4:$X$104</definedName>
    <definedName name="Azo_DivReq_21">AzoteaTunnel.DiversionRequested!$Y$4:$Y$104</definedName>
    <definedName name="Azo_DivReq_22">AzoteaTunnel.DiversionRequested!$Z$4:$Z$104</definedName>
    <definedName name="Azo_DivReq_23">AzoteaTunnel.DiversionRequested!$AA$4:$AA$104</definedName>
    <definedName name="Azo_DivReq_24">AzoteaTunnel.DiversionRequested!$AB$4:$AB$104</definedName>
    <definedName name="Azo_DivReq_25">AzoteaTunnel.DiversionRequested!$AC$4:$AC$104</definedName>
    <definedName name="Azo_DivReq_26">AzoteaTunnel.DiversionRequested!$AD$4:$AD$104</definedName>
    <definedName name="Azo_DivReq_27">AzoteaTunnel.DiversionRequested!$AE$4:$AE$104</definedName>
    <definedName name="Azo_DivReq_28">AzoteaTunnel.DiversionRequested!$AF$4:$AF$104</definedName>
    <definedName name="Azo_DivReq_29">AzoteaTunnel.DiversionRequested!$AG$4:$AG$104</definedName>
    <definedName name="Azo_DivReq_3">AzoteaTunnel.DiversionRequested!$G$4:$G$104</definedName>
    <definedName name="Azo_DivReq_30">AzoteaTunnel.DiversionRequested!$AH$4:$AH$104</definedName>
    <definedName name="Azo_DivReq_31">AzoteaTunnel.DiversionRequested!$AI$4:$AI$104</definedName>
    <definedName name="Azo_DivReq_32">AzoteaTunnel.DiversionRequested!$AJ$4:$AJ$104</definedName>
    <definedName name="Azo_DivReq_33">AzoteaTunnel.DiversionRequested!$AK$4:$AK$104</definedName>
    <definedName name="Azo_DivReq_34">AzoteaTunnel.DiversionRequested!$AL$4:$AL$104</definedName>
    <definedName name="Azo_DivReq_35">AzoteaTunnel.DiversionRequested!$AM$4:$AM$104</definedName>
    <definedName name="Azo_DivReq_36">AzoteaTunnel.DiversionRequested!$AN$4:$AN$104</definedName>
    <definedName name="Azo_DivReq_37">AzoteaTunnel.DiversionRequested!$AO$4:$AO$104</definedName>
    <definedName name="Azo_DivReq_38">AzoteaTunnel.DiversionRequested!$AP$4:$AP$104</definedName>
    <definedName name="Azo_DivReq_39">AzoteaTunnel.DiversionRequested!$AQ$4:$AQ$104</definedName>
    <definedName name="Azo_DivReq_4">AzoteaTunnel.DiversionRequested!$H$4:$H$104</definedName>
    <definedName name="Azo_DivReq_40">AzoteaTunnel.DiversionRequested!$AR$4:$AR$104</definedName>
    <definedName name="Azo_DivReq_41">AzoteaTunnel.DiversionRequested!$AS$4:$AS$104</definedName>
    <definedName name="Azo_DivReq_42">AzoteaTunnel.DiversionRequested!$AT$4:$AT$104</definedName>
    <definedName name="Azo_DivReq_43">AzoteaTunnel.DiversionRequested!$AU$4:$AU$104</definedName>
    <definedName name="Azo_DivReq_44">AzoteaTunnel.DiversionRequested!$AV$4:$AV$104</definedName>
    <definedName name="Azo_DivReq_45">AzoteaTunnel.DiversionRequested!$AW$4:$AW$104</definedName>
    <definedName name="Azo_DivReq_46">AzoteaTunnel.DiversionRequested!$AX$4:$AX$104</definedName>
    <definedName name="Azo_DivReq_47">AzoteaTunnel.DiversionRequested!$AY$4:$AY$104</definedName>
    <definedName name="Azo_DivReq_48">AzoteaTunnel.DiversionRequested!$AZ$4:$AZ$104</definedName>
    <definedName name="Azo_DivReq_49">AzoteaTunnel.DiversionRequested!$BA$4:$BA$104</definedName>
    <definedName name="Azo_DivReq_5">AzoteaTunnel.DiversionRequested!$I$4:$I$104</definedName>
    <definedName name="Azo_DivReq_50">AzoteaTunnel.DiversionRequested!$BB$4:$BB$104</definedName>
    <definedName name="Azo_DivReq_51">AzoteaTunnel.DiversionRequested!$BC$4:$BC$104</definedName>
    <definedName name="Azo_DivReq_6">AzoteaTunnel.DiversionRequested!$J$4:$J$104</definedName>
    <definedName name="Azo_DivReq_7">AzoteaTunnel.DiversionRequested!$K$4:$K$104</definedName>
    <definedName name="Azo_DivReq_8">AzoteaTunnel.DiversionRequested!$L$4:$L$104</definedName>
    <definedName name="Azo_DivReq_9">AzoteaTunnel.DiversionRequested!$M$4:$M$104</definedName>
    <definedName name="Azo_DivReq_Max">AzoteaTunnel.DiversionRequested!$C$4:$C$104</definedName>
    <definedName name="Azo_DivReq_Min">AzoteaTunnel.DiversionRequested!$B$4:$B$104</definedName>
    <definedName name="Azo_DivReq_Most">AzoteaTunnel.DiversionRequested!$D$4:$D$104</definedName>
    <definedName name="Azo_DivReq_Time">AzoteaTunnel.DiversionRequested!$A$4:$A$104</definedName>
    <definedName name="BlueMesaUnregInflow">InflowAnnualVolumes!$V$3:$V$4</definedName>
    <definedName name="BlueMesaUnregInflow1">InflowAnnualVolumes!$V$3:$BU$3</definedName>
    <definedName name="BlueMesaUnregInflow2">InflowAnnualVolumes!$V$4:$BU$4</definedName>
    <definedName name="BM_Egy_1">BlueMesa.Energy!$E$4:$E$104</definedName>
    <definedName name="BM_Egy_10">BlueMesa.Energy!$N$4:$N$104</definedName>
    <definedName name="BM_Egy_11">BlueMesa.Energy!$O$4:$O$104</definedName>
    <definedName name="BM_Egy_12">BlueMesa.Energy!$P$4:$P$104</definedName>
    <definedName name="BM_Egy_13">BlueMesa.Energy!$Q$4:$Q$104</definedName>
    <definedName name="BM_Egy_14">BlueMesa.Energy!$R$4:$R$104</definedName>
    <definedName name="BM_Egy_15">BlueMesa.Energy!$S$4:$S$104</definedName>
    <definedName name="BM_Egy_16">BlueMesa.Energy!$T$4:$T$104</definedName>
    <definedName name="BM_Egy_17">BlueMesa.Energy!$U$4:$U$104</definedName>
    <definedName name="BM_Egy_18">BlueMesa.Energy!$V$4:$V$104</definedName>
    <definedName name="BM_Egy_19">BlueMesa.Energy!$W$4:$W$104</definedName>
    <definedName name="BM_Egy_2">BlueMesa.Energy!$F$4:$F$104</definedName>
    <definedName name="BM_Egy_20">BlueMesa.Energy!$X$4:$X$104</definedName>
    <definedName name="BM_Egy_21">BlueMesa.Energy!$Y$4:$Y$104</definedName>
    <definedName name="BM_Egy_22">BlueMesa.Energy!$Z$4:$Z$104</definedName>
    <definedName name="BM_Egy_23">BlueMesa.Energy!$AA$4:$AA$104</definedName>
    <definedName name="BM_Egy_24">BlueMesa.Energy!$AB$4:$AB$104</definedName>
    <definedName name="BM_Egy_25">BlueMesa.Energy!$AC$4:$AC$104</definedName>
    <definedName name="BM_Egy_26">BlueMesa.Energy!$AD$4:$AD$104</definedName>
    <definedName name="BM_Egy_27">BlueMesa.Energy!$AE$4:$AE$104</definedName>
    <definedName name="BM_Egy_28">BlueMesa.Energy!$AF$4:$AF$104</definedName>
    <definedName name="BM_Egy_29">BlueMesa.Energy!$AG$4:$AG$104</definedName>
    <definedName name="BM_Egy_3">BlueMesa.Energy!$G$4:$G$104</definedName>
    <definedName name="BM_Egy_30">BlueMesa.Energy!$AH$4:$AH$104</definedName>
    <definedName name="BM_Egy_31">BlueMesa.Energy!$AI$4:$AI$104</definedName>
    <definedName name="BM_Egy_32">BlueMesa.Energy!$AJ$4:$AJ$104</definedName>
    <definedName name="BM_Egy_33">BlueMesa.Energy!$AK$4:$AK$104</definedName>
    <definedName name="BM_Egy_34">BlueMesa.Energy!$AL$4:$AL$104</definedName>
    <definedName name="BM_Egy_35">BlueMesa.Energy!$AM$4:$AM$104</definedName>
    <definedName name="BM_Egy_36">BlueMesa.Energy!$AN$4:$AN$104</definedName>
    <definedName name="BM_Egy_37">BlueMesa.Energy!$AO$4:$AO$104</definedName>
    <definedName name="BM_Egy_38">BlueMesa.Energy!$AP$4:$AP$104</definedName>
    <definedName name="BM_Egy_39">BlueMesa.Energy!$AQ$4:$AQ$104</definedName>
    <definedName name="BM_Egy_4">BlueMesa.Energy!$H$4:$H$104</definedName>
    <definedName name="BM_Egy_40">BlueMesa.Energy!$AR$4:$AR$104</definedName>
    <definedName name="BM_Egy_41">BlueMesa.Energy!$AS$4:$AS$104</definedName>
    <definedName name="BM_Egy_42">BlueMesa.Energy!$AT$4:$AT$104</definedName>
    <definedName name="BM_Egy_43">BlueMesa.Energy!$AU$4:$AU$104</definedName>
    <definedName name="BM_Egy_44">BlueMesa.Energy!$AV$4:$AV$104</definedName>
    <definedName name="BM_Egy_45">BlueMesa.Energy!$AW$4:$AW$104</definedName>
    <definedName name="BM_Egy_46">BlueMesa.Energy!$AX$4:$AX$104</definedName>
    <definedName name="BM_Egy_47">BlueMesa.Energy!$AY$4:$AY$104</definedName>
    <definedName name="BM_Egy_48">BlueMesa.Energy!$AZ$4:$AZ$104</definedName>
    <definedName name="BM_Egy_49">BlueMesa.Energy!$BA$4:$BA$104</definedName>
    <definedName name="BM_Egy_5">BlueMesa.Energy!$I$4:$I$104</definedName>
    <definedName name="BM_Egy_50">BlueMesa.Energy!$BB$4:$BB$104</definedName>
    <definedName name="BM_Egy_51">BlueMesa.Energy!$BC$4:$BC$104</definedName>
    <definedName name="BM_Egy_6">BlueMesa.Energy!$J$4:$J$104</definedName>
    <definedName name="BM_Egy_7">BlueMesa.Energy!$K$4:$K$104</definedName>
    <definedName name="BM_Egy_8">BlueMesa.Energy!$L$4:$L$104</definedName>
    <definedName name="BM_Egy_9">BlueMesa.Energy!$M$4:$M$104</definedName>
    <definedName name="BM_Egy_Max">BlueMesa.Energy!$C$4:$C$104</definedName>
    <definedName name="BM_Egy_Min">BlueMesa.Energy!$B$4:$B$104</definedName>
    <definedName name="BM_Egy_Most">BlueMesa.Energy!$D$4:$D$104</definedName>
    <definedName name="BM_Egy_Time">BlueMesa.Energy!$A$4:$A$104</definedName>
    <definedName name="BM_Elev_1">'BlueMesa.Pool Elevation'!$E$4:$E$104</definedName>
    <definedName name="BM_Elev_10">'BlueMesa.Pool Elevation'!$N$4:$N$104</definedName>
    <definedName name="BM_Elev_11">'BlueMesa.Pool Elevation'!$O$4:$O$104</definedName>
    <definedName name="BM_Elev_12">'BlueMesa.Pool Elevation'!$P$4:$P$104</definedName>
    <definedName name="BM_Elev_13">'BlueMesa.Pool Elevation'!$Q$4:$Q$104</definedName>
    <definedName name="BM_Elev_14">'BlueMesa.Pool Elevation'!$R$4:$R$104</definedName>
    <definedName name="BM_Elev_15">'BlueMesa.Pool Elevation'!$S$4:$S$104</definedName>
    <definedName name="BM_Elev_16">'BlueMesa.Pool Elevation'!$T$4:$T$104</definedName>
    <definedName name="BM_Elev_17">'BlueMesa.Pool Elevation'!$U$4:$U$104</definedName>
    <definedName name="BM_Elev_18">'BlueMesa.Pool Elevation'!$V$4:$V$104</definedName>
    <definedName name="BM_Elev_19">'BlueMesa.Pool Elevation'!$W$4:$W$104</definedName>
    <definedName name="BM_Elev_2">'BlueMesa.Pool Elevation'!$F$4:$F$104</definedName>
    <definedName name="BM_Elev_20">'BlueMesa.Pool Elevation'!$X$4:$X$104</definedName>
    <definedName name="BM_Elev_21">'BlueMesa.Pool Elevation'!$Y$4:$Y$104</definedName>
    <definedName name="BM_Elev_22">'BlueMesa.Pool Elevation'!$Z$4:$Z$104</definedName>
    <definedName name="BM_Elev_23">'BlueMesa.Pool Elevation'!$AA$4:$AA$104</definedName>
    <definedName name="BM_Elev_24">'BlueMesa.Pool Elevation'!$AB$4:$AB$104</definedName>
    <definedName name="BM_Elev_25">'BlueMesa.Pool Elevation'!$AC$4:$AC$104</definedName>
    <definedName name="BM_Elev_26">'BlueMesa.Pool Elevation'!$AD$4:$AD$104</definedName>
    <definedName name="BM_Elev_27">'BlueMesa.Pool Elevation'!$AE$4:$AE$104</definedName>
    <definedName name="BM_Elev_28">'BlueMesa.Pool Elevation'!$AF$4:$AF$104</definedName>
    <definedName name="BM_Elev_29">'BlueMesa.Pool Elevation'!$AG$4:$AG$104</definedName>
    <definedName name="BM_Elev_3">'BlueMesa.Pool Elevation'!$G$4:$G$104</definedName>
    <definedName name="BM_Elev_30">'BlueMesa.Pool Elevation'!$AH$4:$AH$104</definedName>
    <definedName name="BM_Elev_31">'BlueMesa.Pool Elevation'!$AI$4:$AI$104</definedName>
    <definedName name="BM_Elev_32">'BlueMesa.Pool Elevation'!$AJ$4:$AJ$104</definedName>
    <definedName name="BM_Elev_33">'BlueMesa.Pool Elevation'!$AK$4:$AK$104</definedName>
    <definedName name="BM_Elev_34">'BlueMesa.Pool Elevation'!$AL$4:$AL$104</definedName>
    <definedName name="BM_Elev_35">'BlueMesa.Pool Elevation'!$AM$4:$AM$104</definedName>
    <definedName name="BM_Elev_36">'BlueMesa.Pool Elevation'!$AN$4:$AN$104</definedName>
    <definedName name="BM_Elev_37">'BlueMesa.Pool Elevation'!$AO$4:$AO$104</definedName>
    <definedName name="BM_Elev_38">'BlueMesa.Pool Elevation'!$AP$4:$AP$104</definedName>
    <definedName name="BM_Elev_39">'BlueMesa.Pool Elevation'!$AQ$4:$AQ$104</definedName>
    <definedName name="BM_Elev_4">'BlueMesa.Pool Elevation'!$H$4:$H$104</definedName>
    <definedName name="BM_Elev_40">'BlueMesa.Pool Elevation'!$AR$4:$AR$104</definedName>
    <definedName name="BM_Elev_41">'BlueMesa.Pool Elevation'!$AS$4:$AS$104</definedName>
    <definedName name="BM_Elev_42">'BlueMesa.Pool Elevation'!$AT$4:$AT$104</definedName>
    <definedName name="BM_Elev_43">'BlueMesa.Pool Elevation'!$AU$4:$AU$104</definedName>
    <definedName name="BM_Elev_44">'BlueMesa.Pool Elevation'!$AV$4:$AV$104</definedName>
    <definedName name="BM_Elev_45">'BlueMesa.Pool Elevation'!$AW$4:$AW$104</definedName>
    <definedName name="BM_Elev_46">'BlueMesa.Pool Elevation'!$AX$4:$AX$104</definedName>
    <definedName name="BM_Elev_47">'BlueMesa.Pool Elevation'!$AY$4:$AY$104</definedName>
    <definedName name="BM_Elev_48">'BlueMesa.Pool Elevation'!$AZ$4:$AZ$104</definedName>
    <definedName name="BM_Elev_49">'BlueMesa.Pool Elevation'!$BA$4:$BA$104</definedName>
    <definedName name="BM_Elev_5">'BlueMesa.Pool Elevation'!$I$4:$I$104</definedName>
    <definedName name="BM_Elev_50">'BlueMesa.Pool Elevation'!$BB$4:$BB$104</definedName>
    <definedName name="BM_Elev_51">'BlueMesa.Pool Elevation'!$BC$4:$BC$104</definedName>
    <definedName name="BM_Elev_6">'BlueMesa.Pool Elevation'!$J$4:$J$104</definedName>
    <definedName name="BM_Elev_7">'BlueMesa.Pool Elevation'!$K$4:$K$104</definedName>
    <definedName name="BM_Elev_8">'BlueMesa.Pool Elevation'!$L$4:$L$104</definedName>
    <definedName name="BM_Elev_9">'BlueMesa.Pool Elevation'!$M$4:$M$104</definedName>
    <definedName name="BM_Elev_Max">'BlueMesa.Pool Elevation'!$C$4:$C$104</definedName>
    <definedName name="BM_Elev_Min">'BlueMesa.Pool Elevation'!$B$4:$B$104</definedName>
    <definedName name="BM_Elev_Most">'BlueMesa.Pool Elevation'!$D$4:$D$104</definedName>
    <definedName name="BM_Elev_Time">'BlueMesa.Pool Elevation'!$A$4:$A$104</definedName>
    <definedName name="BM_In_1">BlueMesa.Inflow!$E$4:$E$104</definedName>
    <definedName name="BM_In_10">BlueMesa.Inflow!$N$4:$N$104</definedName>
    <definedName name="BM_In_11">BlueMesa.Inflow!$O$4:$O$104</definedName>
    <definedName name="BM_In_12">BlueMesa.Inflow!$P$4:$P$104</definedName>
    <definedName name="BM_In_13">BlueMesa.Inflow!$Q$4:$Q$104</definedName>
    <definedName name="BM_In_14">BlueMesa.Inflow!$R$4:$R$104</definedName>
    <definedName name="BM_In_15">BlueMesa.Inflow!$S$4:$S$104</definedName>
    <definedName name="BM_In_16">BlueMesa.Inflow!$T$4:$T$104</definedName>
    <definedName name="BM_In_17">BlueMesa.Inflow!$U$4:$U$104</definedName>
    <definedName name="BM_In_18">BlueMesa.Inflow!$V$4:$V$104</definedName>
    <definedName name="BM_In_19">BlueMesa.Inflow!$W$4:$W$104</definedName>
    <definedName name="BM_In_2">BlueMesa.Inflow!$F$4:$F$104</definedName>
    <definedName name="BM_In_20">BlueMesa.Inflow!$X$4:$X$104</definedName>
    <definedName name="BM_In_21">BlueMesa.Inflow!$Y$4:$Y$104</definedName>
    <definedName name="BM_In_22">BlueMesa.Inflow!$Z$4:$Z$104</definedName>
    <definedName name="BM_In_23">BlueMesa.Inflow!$AA$4:$AA$104</definedName>
    <definedName name="BM_In_24">BlueMesa.Inflow!$AB$4:$AB$104</definedName>
    <definedName name="BM_In_25">BlueMesa.Inflow!$AC$4:$AC$104</definedName>
    <definedName name="BM_In_26">BlueMesa.Inflow!$AD$4:$AD$104</definedName>
    <definedName name="BM_In_27">BlueMesa.Inflow!$AE$4:$AE$104</definedName>
    <definedName name="BM_In_28">BlueMesa.Inflow!$AF$4:$AF$104</definedName>
    <definedName name="BM_In_29">BlueMesa.Inflow!$AG$4:$AG$104</definedName>
    <definedName name="BM_In_3">BlueMesa.Inflow!$G$4:$G$104</definedName>
    <definedName name="BM_In_30">BlueMesa.Inflow!$AH$4:$AH$104</definedName>
    <definedName name="BM_In_31">BlueMesa.Inflow!$AI$4:$AI$104</definedName>
    <definedName name="BM_In_32">BlueMesa.Inflow!$AJ$4:$AJ$104</definedName>
    <definedName name="BM_In_33">BlueMesa.Inflow!$AK$4:$AK$104</definedName>
    <definedName name="BM_In_34">BlueMesa.Inflow!$AL$4:$AL$104</definedName>
    <definedName name="BM_In_35">BlueMesa.Inflow!$AM$4:$AM$104</definedName>
    <definedName name="BM_In_36">BlueMesa.Inflow!$AN$4:$AN$104</definedName>
    <definedName name="BM_In_37">BlueMesa.Inflow!$AO$4:$AO$104</definedName>
    <definedName name="BM_In_38">BlueMesa.Inflow!$AP$4:$AP$104</definedName>
    <definedName name="BM_In_39">BlueMesa.Inflow!$AQ$4:$AQ$104</definedName>
    <definedName name="BM_In_4">BlueMesa.Inflow!$H$4:$H$104</definedName>
    <definedName name="BM_In_40">BlueMesa.Inflow!$AR$4:$AR$104</definedName>
    <definedName name="BM_In_41">BlueMesa.Inflow!$AS$4:$AS$104</definedName>
    <definedName name="BM_In_42">BlueMesa.Inflow!$AT$4:$AT$104</definedName>
    <definedName name="BM_In_43">BlueMesa.Inflow!$AU$4:$AU$104</definedName>
    <definedName name="BM_In_44">BlueMesa.Inflow!$AV$4:$AV$104</definedName>
    <definedName name="BM_In_45">BlueMesa.Inflow!$AW$4:$AW$104</definedName>
    <definedName name="BM_In_46">BlueMesa.Inflow!$AX$4:$AX$104</definedName>
    <definedName name="BM_In_47">BlueMesa.Inflow!$AY$4:$AY$104</definedName>
    <definedName name="BM_In_48">BlueMesa.Inflow!$AZ$4:$AZ$104</definedName>
    <definedName name="BM_In_49">BlueMesa.Inflow!$BA$4:$BA$104</definedName>
    <definedName name="BM_In_5">BlueMesa.Inflow!$I$4:$I$104</definedName>
    <definedName name="BM_In_50">BlueMesa.Inflow!$BB$4:$BB$104</definedName>
    <definedName name="BM_In_51">BlueMesa.Inflow!$BC$4:$BC$104</definedName>
    <definedName name="BM_In_6">BlueMesa.Inflow!$J$4:$J$104</definedName>
    <definedName name="BM_In_7">BlueMesa.Inflow!$K$4:$K$104</definedName>
    <definedName name="BM_In_8">BlueMesa.Inflow!$L$4:$L$104</definedName>
    <definedName name="BM_In_9">BlueMesa.Inflow!$M$4:$M$104</definedName>
    <definedName name="BM_In_Max">BlueMesa.Inflow!$C$4:$C$104</definedName>
    <definedName name="BM_In_Min">BlueMesa.Inflow!$B$4:$B$104</definedName>
    <definedName name="BM_In_Most">BlueMesa.Inflow!$D$4:$D$104</definedName>
    <definedName name="BM_In_Time">BlueMesa.Inflow!$A$4:$A$104</definedName>
    <definedName name="BM_Out_1">BlueMesa.Outflow!$E$4:$E$104</definedName>
    <definedName name="BM_Out_10">BlueMesa.Outflow!$N$4:$N$104</definedName>
    <definedName name="BM_Out_11">BlueMesa.Outflow!$O$4:$O$104</definedName>
    <definedName name="BM_Out_12">BlueMesa.Outflow!$P$4:$P$104</definedName>
    <definedName name="BM_Out_13">BlueMesa.Outflow!$Q$4:$Q$104</definedName>
    <definedName name="BM_Out_14">BlueMesa.Outflow!$R$4:$R$104</definedName>
    <definedName name="BM_Out_15">BlueMesa.Outflow!$S$4:$S$104</definedName>
    <definedName name="BM_Out_16">BlueMesa.Outflow!$T$4:$T$104</definedName>
    <definedName name="BM_Out_17">BlueMesa.Outflow!$U$4:$U$104</definedName>
    <definedName name="BM_Out_18">BlueMesa.Outflow!$V$4:$V$104</definedName>
    <definedName name="BM_Out_19">BlueMesa.Outflow!$W$4:$W$104</definedName>
    <definedName name="BM_Out_2">BlueMesa.Outflow!$F$4:$F$104</definedName>
    <definedName name="BM_Out_20">BlueMesa.Outflow!$X$4:$X$104</definedName>
    <definedName name="BM_Out_21">BlueMesa.Outflow!$Y$4:$Y$104</definedName>
    <definedName name="BM_Out_22">BlueMesa.Outflow!$Z$4:$Z$104</definedName>
    <definedName name="BM_Out_23">BlueMesa.Outflow!$AA$4:$AA$104</definedName>
    <definedName name="BM_Out_24">BlueMesa.Outflow!$AB$4:$AB$104</definedName>
    <definedName name="BM_Out_25">BlueMesa.Outflow!$AC$4:$AC$104</definedName>
    <definedName name="BM_Out_26">BlueMesa.Outflow!$AD$4:$AD$104</definedName>
    <definedName name="BM_Out_27">BlueMesa.Outflow!$AE$4:$AE$104</definedName>
    <definedName name="BM_Out_28">BlueMesa.Outflow!$AF$4:$AF$104</definedName>
    <definedName name="BM_Out_29">BlueMesa.Outflow!$AG$4:$AG$104</definedName>
    <definedName name="BM_Out_3">BlueMesa.Outflow!$G$4:$G$104</definedName>
    <definedName name="BM_Out_30">BlueMesa.Outflow!$AH$4:$AH$104</definedName>
    <definedName name="BM_Out_31">BlueMesa.Outflow!$AI$4:$AI$104</definedName>
    <definedName name="BM_Out_32">BlueMesa.Outflow!$AJ$4:$AJ$104</definedName>
    <definedName name="BM_Out_33">BlueMesa.Outflow!$AK$4:$AK$104</definedName>
    <definedName name="BM_Out_34">BlueMesa.Outflow!$AL$4:$AL$104</definedName>
    <definedName name="BM_Out_35">BlueMesa.Outflow!$AM$4:$AM$104</definedName>
    <definedName name="BM_Out_36">BlueMesa.Outflow!$AN$4:$AN$104</definedName>
    <definedName name="BM_Out_37">BlueMesa.Outflow!$AO$4:$AO$104</definedName>
    <definedName name="BM_Out_38">BlueMesa.Outflow!$AP$4:$AP$104</definedName>
    <definedName name="BM_Out_39">BlueMesa.Outflow!$AQ$4:$AQ$104</definedName>
    <definedName name="BM_Out_4">BlueMesa.Outflow!$H$4:$H$104</definedName>
    <definedName name="BM_Out_40">BlueMesa.Outflow!$AR$4:$AR$104</definedName>
    <definedName name="BM_Out_41">BlueMesa.Outflow!$AS$4:$AS$104</definedName>
    <definedName name="BM_Out_42">BlueMesa.Outflow!$AT$4:$AT$104</definedName>
    <definedName name="BM_Out_43">BlueMesa.Outflow!$AU$4:$AU$104</definedName>
    <definedName name="BM_Out_44">BlueMesa.Outflow!$AV$4:$AV$104</definedName>
    <definedName name="BM_Out_45">BlueMesa.Outflow!$AW$4:$AW$104</definedName>
    <definedName name="BM_Out_46">BlueMesa.Outflow!$AX$4:$AX$104</definedName>
    <definedName name="BM_Out_47">BlueMesa.Outflow!$AY$4:$AY$104</definedName>
    <definedName name="BM_Out_48">BlueMesa.Outflow!$AZ$4:$AZ$104</definedName>
    <definedName name="BM_Out_49">BlueMesa.Outflow!$BA$4:$BA$104</definedName>
    <definedName name="BM_Out_5">BlueMesa.Outflow!$I$4:$I$104</definedName>
    <definedName name="BM_Out_50">BlueMesa.Outflow!$BB$4:$BB$104</definedName>
    <definedName name="BM_Out_51">BlueMesa.Outflow!$BC$4:$BC$104</definedName>
    <definedName name="BM_Out_6">BlueMesa.Outflow!$J$4:$J$104</definedName>
    <definedName name="BM_Out_7">BlueMesa.Outflow!$K$4:$K$104</definedName>
    <definedName name="BM_Out_8">BlueMesa.Outflow!$L$4:$L$104</definedName>
    <definedName name="BM_Out_9">BlueMesa.Outflow!$M$4:$M$104</definedName>
    <definedName name="BM_Out_Max">BlueMesa.Outflow!$C$4:$C$104</definedName>
    <definedName name="BM_Out_Min">BlueMesa.Outflow!$B$4:$B$104</definedName>
    <definedName name="BM_Out_Most">BlueMesa.Outflow!$D$4:$D$104</definedName>
    <definedName name="BM_Out_Time">BlueMesa.Outflow!$A$4:$A$104</definedName>
    <definedName name="BM_Spill_1">BlueMesa.Spill!$E$4:$E$104</definedName>
    <definedName name="BM_Spill_10">BlueMesa.Spill!$N$4:$N$104</definedName>
    <definedName name="BM_Spill_11">BlueMesa.Spill!$O$4:$O$104</definedName>
    <definedName name="BM_Spill_12">BlueMesa.Spill!$P$4:$P$104</definedName>
    <definedName name="BM_Spill_13">BlueMesa.Spill!$Q$4:$Q$104</definedName>
    <definedName name="BM_Spill_14">BlueMesa.Spill!$R$4:$R$104</definedName>
    <definedName name="BM_Spill_15">BlueMesa.Spill!$S$4:$S$104</definedName>
    <definedName name="BM_Spill_16">BlueMesa.Spill!$T$4:$T$104</definedName>
    <definedName name="BM_Spill_17">BlueMesa.Spill!$U$4:$U$104</definedName>
    <definedName name="BM_Spill_18">BlueMesa.Spill!$V$4:$V$104</definedName>
    <definedName name="BM_Spill_19">BlueMesa.Spill!$W$4:$W$104</definedName>
    <definedName name="BM_Spill_2">BlueMesa.Spill!$F$4:$F$104</definedName>
    <definedName name="BM_Spill_20">BlueMesa.Spill!$X$4:$X$104</definedName>
    <definedName name="BM_Spill_21">BlueMesa.Spill!$Y$4:$Y$104</definedName>
    <definedName name="BM_Spill_22">BlueMesa.Spill!$Z$4:$Z$104</definedName>
    <definedName name="BM_Spill_23">BlueMesa.Spill!$AA$4:$AA$104</definedName>
    <definedName name="BM_Spill_24">BlueMesa.Spill!$AB$4:$AB$104</definedName>
    <definedName name="BM_Spill_25">BlueMesa.Spill!$AC$4:$AC$104</definedName>
    <definedName name="BM_Spill_26">BlueMesa.Spill!$AD$4:$AD$104</definedName>
    <definedName name="BM_Spill_27">BlueMesa.Spill!$AE$4:$AE$104</definedName>
    <definedName name="BM_Spill_28">BlueMesa.Spill!$AF$4:$AF$104</definedName>
    <definedName name="BM_Spill_29">BlueMesa.Spill!$AG$4:$AG$104</definedName>
    <definedName name="BM_Spill_3">BlueMesa.Spill!$G$4:$G$104</definedName>
    <definedName name="BM_Spill_30">BlueMesa.Spill!$AH$4:$AH$104</definedName>
    <definedName name="BM_Spill_31">BlueMesa.Spill!$AI$4:$AI$104</definedName>
    <definedName name="BM_Spill_32">BlueMesa.Spill!$AJ$4:$AJ$104</definedName>
    <definedName name="BM_Spill_33">BlueMesa.Spill!$AK$4:$AK$104</definedName>
    <definedName name="BM_Spill_34">BlueMesa.Spill!$AL$4:$AL$104</definedName>
    <definedName name="BM_Spill_35">BlueMesa.Spill!$AM$4:$AM$104</definedName>
    <definedName name="BM_Spill_36">BlueMesa.Spill!$AN$4:$AN$104</definedName>
    <definedName name="BM_Spill_37">BlueMesa.Spill!$AO$4:$AO$104</definedName>
    <definedName name="BM_Spill_38">BlueMesa.Spill!$AP$4:$AP$104</definedName>
    <definedName name="BM_Spill_39">BlueMesa.Spill!$AQ$4:$AQ$104</definedName>
    <definedName name="BM_Spill_4">BlueMesa.Spill!$H$4:$H$104</definedName>
    <definedName name="BM_Spill_40">BlueMesa.Spill!$AR$4:$AR$104</definedName>
    <definedName name="BM_Spill_41">BlueMesa.Spill!$AS$4:$AS$104</definedName>
    <definedName name="BM_Spill_42">BlueMesa.Spill!$AT$4:$AT$104</definedName>
    <definedName name="BM_Spill_43">BlueMesa.Spill!$AU$4:$AU$104</definedName>
    <definedName name="BM_Spill_44">BlueMesa.Spill!$AV$4:$AV$104</definedName>
    <definedName name="BM_Spill_45">BlueMesa.Spill!$AW$4:$AW$104</definedName>
    <definedName name="BM_Spill_46">BlueMesa.Spill!$AX$4:$AX$104</definedName>
    <definedName name="BM_Spill_47">BlueMesa.Spill!$AY$4:$AY$104</definedName>
    <definedName name="BM_Spill_48">BlueMesa.Spill!$AZ$4:$AZ$104</definedName>
    <definedName name="BM_Spill_49">BlueMesa.Spill!$BA$4:$BA$104</definedName>
    <definedName name="BM_Spill_5">BlueMesa.Spill!$I$4:$I$104</definedName>
    <definedName name="BM_Spill_50">BlueMesa.Spill!$BB$4:$BB$104</definedName>
    <definedName name="BM_Spill_51">BlueMesa.Spill!$BC$4:$BC$104</definedName>
    <definedName name="BM_Spill_6">BlueMesa.Spill!$J$4:$J$104</definedName>
    <definedName name="BM_Spill_7">BlueMesa.Spill!$K$4:$K$104</definedName>
    <definedName name="BM_Spill_8">BlueMesa.Spill!$L$4:$L$104</definedName>
    <definedName name="BM_Spill_9">BlueMesa.Spill!$M$4:$M$104</definedName>
    <definedName name="BM_Spill_Max">BlueMesa.Spill!$C$4:$C$104</definedName>
    <definedName name="BM_Spill_Min">BlueMesa.Spill!$B$4:$B$104</definedName>
    <definedName name="BM_Spill_Most">BlueMesa.Spill!$D$4:$D$104</definedName>
    <definedName name="BM_Spill_Time">BlueMesa.Spill!$A$4:$A$104</definedName>
    <definedName name="BM_Stor_1">BlueMesa.Storage!$E$4:$E$104</definedName>
    <definedName name="BM_Stor_10">BlueMesa.Storage!$N$4:$N$104</definedName>
    <definedName name="BM_Stor_11">BlueMesa.Storage!$O$4:$O$104</definedName>
    <definedName name="BM_Stor_12">BlueMesa.Storage!$P$4:$P$104</definedName>
    <definedName name="BM_Stor_13">BlueMesa.Storage!$Q$4:$Q$104</definedName>
    <definedName name="BM_Stor_14">BlueMesa.Storage!$R$4:$R$104</definedName>
    <definedName name="BM_Stor_15">BlueMesa.Storage!$S$4:$S$104</definedName>
    <definedName name="BM_Stor_16">BlueMesa.Storage!$T$4:$T$104</definedName>
    <definedName name="BM_Stor_17">BlueMesa.Storage!$U$4:$U$104</definedName>
    <definedName name="BM_Stor_18">BlueMesa.Storage!$V$4:$V$104</definedName>
    <definedName name="BM_Stor_19">BlueMesa.Storage!$W$4:$W$104</definedName>
    <definedName name="BM_Stor_2">BlueMesa.Storage!$F$4:$F$104</definedName>
    <definedName name="BM_Stor_20">BlueMesa.Storage!$X$4:$X$104</definedName>
    <definedName name="BM_Stor_21">BlueMesa.Storage!$Y$4:$Y$104</definedName>
    <definedName name="BM_Stor_22">BlueMesa.Storage!$Z$4:$Z$104</definedName>
    <definedName name="BM_Stor_23">BlueMesa.Storage!$AA$4:$AA$104</definedName>
    <definedName name="BM_Stor_24">BlueMesa.Storage!$AB$4:$AB$104</definedName>
    <definedName name="BM_Stor_25">BlueMesa.Storage!$AC$4:$AC$104</definedName>
    <definedName name="BM_Stor_26">BlueMesa.Storage!$AD$4:$AD$104</definedName>
    <definedName name="BM_Stor_27">BlueMesa.Storage!$AE$4:$AE$104</definedName>
    <definedName name="BM_Stor_28">BlueMesa.Storage!$AF$4:$AF$104</definedName>
    <definedName name="BM_Stor_29">BlueMesa.Storage!$AG$4:$AG$104</definedName>
    <definedName name="BM_Stor_3">BlueMesa.Storage!$G$4:$G$104</definedName>
    <definedName name="BM_Stor_30">BlueMesa.Storage!$AH$4:$AH$104</definedName>
    <definedName name="BM_Stor_31">BlueMesa.Storage!$AI$4:$AI$104</definedName>
    <definedName name="BM_Stor_32">BlueMesa.Storage!$AJ$4:$AJ$104</definedName>
    <definedName name="BM_Stor_33">BlueMesa.Storage!$AK$4:$AK$104</definedName>
    <definedName name="BM_Stor_34">BlueMesa.Storage!$AL$4:$AL$104</definedName>
    <definedName name="BM_Stor_35">BlueMesa.Storage!$AM$4:$AM$104</definedName>
    <definedName name="BM_Stor_36">BlueMesa.Storage!$AN$4:$AN$104</definedName>
    <definedName name="BM_Stor_37">BlueMesa.Storage!$AO$4:$AO$104</definedName>
    <definedName name="BM_Stor_38">BlueMesa.Storage!$AP$4:$AP$104</definedName>
    <definedName name="BM_Stor_39">BlueMesa.Storage!$AQ$4:$AQ$104</definedName>
    <definedName name="BM_Stor_4">BlueMesa.Storage!$H$4:$H$104</definedName>
    <definedName name="BM_Stor_40">BlueMesa.Storage!$AR$4:$AR$104</definedName>
    <definedName name="BM_Stor_41">BlueMesa.Storage!$AS$4:$AS$104</definedName>
    <definedName name="BM_Stor_42">BlueMesa.Storage!$AT$4:$AT$104</definedName>
    <definedName name="BM_Stor_43">BlueMesa.Storage!$AU$4:$AU$104</definedName>
    <definedName name="BM_Stor_44">BlueMesa.Storage!$AV$4:$AV$104</definedName>
    <definedName name="BM_Stor_45">BlueMesa.Storage!$AW$4:$AW$104</definedName>
    <definedName name="BM_Stor_46">BlueMesa.Storage!$AX$4:$AX$104</definedName>
    <definedName name="BM_Stor_47">BlueMesa.Storage!$AY$4:$AY$104</definedName>
    <definedName name="BM_Stor_48">BlueMesa.Storage!$AZ$4:$AZ$104</definedName>
    <definedName name="BM_Stor_49">BlueMesa.Storage!$BA$4:$BA$104</definedName>
    <definedName name="BM_Stor_5">BlueMesa.Storage!$I$4:$I$104</definedName>
    <definedName name="BM_Stor_50">BlueMesa.Storage!$BB$4:$BB$104</definedName>
    <definedName name="BM_Stor_51">BlueMesa.Storage!$BC$4:$BC$104</definedName>
    <definedName name="BM_Stor_6">BlueMesa.Storage!$J$4:$J$104</definedName>
    <definedName name="BM_Stor_7">BlueMesa.Storage!$K$4:$K$104</definedName>
    <definedName name="BM_Stor_8">BlueMesa.Storage!$L$4:$L$104</definedName>
    <definedName name="BM_Stor_9">BlueMesa.Storage!$M$4:$M$104</definedName>
    <definedName name="BM_Stor_Max">BlueMesa.Storage!$C$4:$C$104</definedName>
    <definedName name="BM_Stor_Min">BlueMesa.Storage!$B$4:$B$104</definedName>
    <definedName name="BM_Stor_Most">BlueMesa.Storage!$D$4:$D$104</definedName>
    <definedName name="BM_Stor_Time">BlueMesa.Storage!$A$4:$A$104</definedName>
    <definedName name="BMIn_Unreg_1">BlueMesaInflow.Unregulated!$E$4:$E$104</definedName>
    <definedName name="BMIn_Unreg_10">BlueMesaInflow.Unregulated!$N$4:$N$104</definedName>
    <definedName name="BMIn_Unreg_11">BlueMesaInflow.Unregulated!$O$4:$O$104</definedName>
    <definedName name="BMIn_Unreg_12">BlueMesaInflow.Unregulated!$P$4:$P$104</definedName>
    <definedName name="BMIn_Unreg_13">BlueMesaInflow.Unregulated!$Q$4:$Q$104</definedName>
    <definedName name="BMIn_Unreg_14">BlueMesaInflow.Unregulated!$R$4:$R$104</definedName>
    <definedName name="BMIn_Unreg_15">BlueMesaInflow.Unregulated!$S$4:$S$104</definedName>
    <definedName name="BMIn_Unreg_16">BlueMesaInflow.Unregulated!$T$4:$T$104</definedName>
    <definedName name="BMIn_Unreg_17">BlueMesaInflow.Unregulated!$U$4:$U$104</definedName>
    <definedName name="BMIn_Unreg_18">BlueMesaInflow.Unregulated!$V$4:$V$104</definedName>
    <definedName name="BMIn_Unreg_19">BlueMesaInflow.Unregulated!$W$4:$W$104</definedName>
    <definedName name="BMIn_Unreg_2">BlueMesaInflow.Unregulated!$F$4:$F$104</definedName>
    <definedName name="BMIn_Unreg_20">BlueMesaInflow.Unregulated!$X$4:$X$104</definedName>
    <definedName name="BMIn_Unreg_21">BlueMesaInflow.Unregulated!$Y$4:$Y$104</definedName>
    <definedName name="BMIn_Unreg_22">BlueMesaInflow.Unregulated!$Z$4:$Z$104</definedName>
    <definedName name="BMIn_Unreg_23">BlueMesaInflow.Unregulated!$AA$4:$AA$104</definedName>
    <definedName name="BMIn_Unreg_24">BlueMesaInflow.Unregulated!$AB$4:$AB$104</definedName>
    <definedName name="BMIn_Unreg_25">BlueMesaInflow.Unregulated!$AC$4:$AC$104</definedName>
    <definedName name="BMIn_Unreg_26">BlueMesaInflow.Unregulated!$AD$4:$AD$104</definedName>
    <definedName name="BMIn_Unreg_27">BlueMesaInflow.Unregulated!$AE$4:$AE$104</definedName>
    <definedName name="BMIn_Unreg_28">BlueMesaInflow.Unregulated!$AF$4:$AF$104</definedName>
    <definedName name="BMIn_Unreg_29">BlueMesaInflow.Unregulated!$AG$4:$AG$104</definedName>
    <definedName name="BMIn_Unreg_3">BlueMesaInflow.Unregulated!$G$4:$G$104</definedName>
    <definedName name="BMIn_Unreg_30">BlueMesaInflow.Unregulated!$AH$4:$AH$104</definedName>
    <definedName name="BMIn_Unreg_31">BlueMesaInflow.Unregulated!$AI$4:$AI$104</definedName>
    <definedName name="BMIn_Unreg_32">BlueMesaInflow.Unregulated!$AJ$4:$AJ$104</definedName>
    <definedName name="BMIn_Unreg_33">BlueMesaInflow.Unregulated!$AK$4:$AK$104</definedName>
    <definedName name="BMIn_Unreg_34">BlueMesaInflow.Unregulated!$AL$4:$AL$104</definedName>
    <definedName name="BMIn_Unreg_35">BlueMesaInflow.Unregulated!$AM$4:$AM$104</definedName>
    <definedName name="BMIn_Unreg_36">BlueMesaInflow.Unregulated!$AN$4:$AN$104</definedName>
    <definedName name="BMIn_Unreg_37">BlueMesaInflow.Unregulated!$AO$4:$AO$104</definedName>
    <definedName name="BMIn_Unreg_38">BlueMesaInflow.Unregulated!$AP$4:$AP$104</definedName>
    <definedName name="BMIn_Unreg_39">BlueMesaInflow.Unregulated!$AQ$4:$AQ$104</definedName>
    <definedName name="BMIn_Unreg_4">BlueMesaInflow.Unregulated!$H$4:$H$104</definedName>
    <definedName name="BMIn_Unreg_40">BlueMesaInflow.Unregulated!$AR$4:$AR$104</definedName>
    <definedName name="BMIn_Unreg_41">BlueMesaInflow.Unregulated!$AS$4:$AS$104</definedName>
    <definedName name="BMIn_Unreg_42">BlueMesaInflow.Unregulated!$AT$4:$AT$104</definedName>
    <definedName name="BMIn_Unreg_43">BlueMesaInflow.Unregulated!$AU$4:$AU$104</definedName>
    <definedName name="BMIn_Unreg_44">BlueMesaInflow.Unregulated!$AV$4:$AV$104</definedName>
    <definedName name="BMIn_Unreg_45">BlueMesaInflow.Unregulated!$AW$4:$AW$104</definedName>
    <definedName name="BMIn_Unreg_46">BlueMesaInflow.Unregulated!$AX$4:$AX$104</definedName>
    <definedName name="BMIn_Unreg_47">BlueMesaInflow.Unregulated!$AY$4:$AY$104</definedName>
    <definedName name="BMIn_Unreg_48">BlueMesaInflow.Unregulated!$AZ$4:$AZ$104</definedName>
    <definedName name="BMIn_Unreg_49">BlueMesaInflow.Unregulated!$BA$4:$BA$104</definedName>
    <definedName name="BMIn_Unreg_5">BlueMesaInflow.Unregulated!$I$4:$I$104</definedName>
    <definedName name="BMIn_Unreg_50">BlueMesaInflow.Unregulated!$BB$4:$BB$104</definedName>
    <definedName name="BMIn_Unreg_51">BlueMesaInflow.Unregulated!$BC$4:$BC$104</definedName>
    <definedName name="BMIn_Unreg_6">BlueMesaInflow.Unregulated!$J$4:$J$104</definedName>
    <definedName name="BMIn_Unreg_7">BlueMesaInflow.Unregulated!$K$4:$K$104</definedName>
    <definedName name="BMIn_Unreg_8">BlueMesaInflow.Unregulated!$L$4:$L$104</definedName>
    <definedName name="BMIn_Unreg_9">BlueMesaInflow.Unregulated!$M$4:$M$104</definedName>
    <definedName name="BMIn_Unreg_Max">BlueMesaInflow.Unregulated!$C$4:$C$104</definedName>
    <definedName name="BMIn_Unreg_Min">BlueMesaInflow.Unregulated!$B$4:$B$104</definedName>
    <definedName name="BMIn_Unreg_Most">BlueMesaInflow.Unregulated!$D$4:$D$104</definedName>
    <definedName name="BMIn_Unreg_Time">BlueMesaInflow.Unregulated!$A$4:$A$104</definedName>
    <definedName name="CAP_DivReq_1">CAPDiversion.DiversionRequested!$E$4:$E$104</definedName>
    <definedName name="CAP_DivReq_10">CAPDiversion.DiversionRequested!$N$4:$N$104</definedName>
    <definedName name="CAP_DivReq_11">CAPDiversion.DiversionRequested!$O$4:$O$104</definedName>
    <definedName name="CAP_DivReq_12">CAPDiversion.DiversionRequested!$P$4:$P$104</definedName>
    <definedName name="CAP_DivReq_13">CAPDiversion.DiversionRequested!$Q$4:$Q$104</definedName>
    <definedName name="CAP_DivReq_14">CAPDiversion.DiversionRequested!$R$4:$R$104</definedName>
    <definedName name="CAP_DivReq_15">CAPDiversion.DiversionRequested!$S$4:$S$104</definedName>
    <definedName name="CAP_DivReq_16">CAPDiversion.DiversionRequested!$T$4:$T$104</definedName>
    <definedName name="CAP_DivReq_17">CAPDiversion.DiversionRequested!$U$4:$U$104</definedName>
    <definedName name="CAP_DivReq_18">CAPDiversion.DiversionRequested!$V$4:$V$104</definedName>
    <definedName name="CAP_DivReq_19">CAPDiversion.DiversionRequested!$W$4:$W$104</definedName>
    <definedName name="CAP_DivReq_2">CAPDiversion.DiversionRequested!$F$4:$F$104</definedName>
    <definedName name="CAP_DivReq_20">CAPDiversion.DiversionRequested!$X$4:$X$104</definedName>
    <definedName name="CAP_DivReq_21">CAPDiversion.DiversionRequested!$Y$4:$Y$104</definedName>
    <definedName name="CAP_DivReq_22">CAPDiversion.DiversionRequested!$Z$4:$Z$104</definedName>
    <definedName name="CAP_DivReq_23">CAPDiversion.DiversionRequested!$AA$4:$AA$104</definedName>
    <definedName name="CAP_DivReq_24">CAPDiversion.DiversionRequested!$AB$4:$AB$104</definedName>
    <definedName name="CAP_DivReq_25">CAPDiversion.DiversionRequested!$AC$4:$AC$104</definedName>
    <definedName name="CAP_DivReq_26">CAPDiversion.DiversionRequested!$AD$4:$AD$104</definedName>
    <definedName name="CAP_DivReq_27">CAPDiversion.DiversionRequested!$AE$4:$AE$104</definedName>
    <definedName name="CAP_DivReq_28">CAPDiversion.DiversionRequested!$AF$4:$AF$104</definedName>
    <definedName name="CAP_DivReq_29">CAPDiversion.DiversionRequested!$AG$4:$AG$104</definedName>
    <definedName name="CAP_DivReq_3">CAPDiversion.DiversionRequested!$G$4:$G$104</definedName>
    <definedName name="CAP_DivReq_30">CAPDiversion.DiversionRequested!$AH$4:$AH$104</definedName>
    <definedName name="CAP_DivReq_31">CAPDiversion.DiversionRequested!$AI$4:$AI$104</definedName>
    <definedName name="CAP_DivReq_32">CAPDiversion.DiversionRequested!$AJ$4:$AJ$104</definedName>
    <definedName name="CAP_DivReq_33">CAPDiversion.DiversionRequested!$AK$4:$AK$104</definedName>
    <definedName name="CAP_DivReq_34">CAPDiversion.DiversionRequested!$AL$4:$AL$104</definedName>
    <definedName name="CAP_DivReq_35">CAPDiversion.DiversionRequested!$AM$4:$AM$104</definedName>
    <definedName name="CAP_DivReq_36">CAPDiversion.DiversionRequested!$AN$4:$AN$104</definedName>
    <definedName name="CAP_DivReq_37">CAPDiversion.DiversionRequested!$AO$4:$AO$104</definedName>
    <definedName name="CAP_DivReq_38">CAPDiversion.DiversionRequested!$AP$4:$AP$104</definedName>
    <definedName name="CAP_DivReq_39">CAPDiversion.DiversionRequested!$AQ$4:$AQ$104</definedName>
    <definedName name="CAP_DivReq_4">CAPDiversion.DiversionRequested!$H$4:$H$104</definedName>
    <definedName name="CAP_DivReq_40">CAPDiversion.DiversionRequested!$AR$4:$AR$104</definedName>
    <definedName name="CAP_DivReq_41">CAPDiversion.DiversionRequested!$AS$4:$AS$104</definedName>
    <definedName name="CAP_DivReq_42">CAPDiversion.DiversionRequested!$AT$4:$AT$104</definedName>
    <definedName name="CAP_DivReq_43">CAPDiversion.DiversionRequested!$AU$4:$AU$104</definedName>
    <definedName name="CAP_DivReq_44">CAPDiversion.DiversionRequested!$AV$4:$AV$104</definedName>
    <definedName name="CAP_DivReq_45">CAPDiversion.DiversionRequested!$AW$4:$AW$104</definedName>
    <definedName name="CAP_DivReq_46">CAPDiversion.DiversionRequested!$AX$4:$AX$104</definedName>
    <definedName name="CAP_DivReq_47">CAPDiversion.DiversionRequested!$AY$4:$AY$104</definedName>
    <definedName name="CAP_DivReq_48">CAPDiversion.DiversionRequested!$AZ$4:$AZ$104</definedName>
    <definedName name="CAP_DivReq_49">CAPDiversion.DiversionRequested!$BA$4:$BA$104</definedName>
    <definedName name="CAP_DivReq_5">CAPDiversion.DiversionRequested!$I$4:$I$104</definedName>
    <definedName name="CAP_DivReq_50">CAPDiversion.DiversionRequested!$BB$4:$BB$104</definedName>
    <definedName name="CAP_DivReq_51">CAPDiversion.DiversionRequested!$BC$4:$BC$104</definedName>
    <definedName name="CAP_DivReq_6">CAPDiversion.DiversionRequested!$J$4:$J$104</definedName>
    <definedName name="CAP_DivReq_7">CAPDiversion.DiversionRequested!$K$4:$K$104</definedName>
    <definedName name="CAP_DivReq_8">CAPDiversion.DiversionRequested!$L$4:$L$104</definedName>
    <definedName name="CAP_DivReq_9">CAPDiversion.DiversionRequested!$M$4:$M$104</definedName>
    <definedName name="CAP_DivReq_Max">CAPDiversion.DiversionRequested!$C$4:$C$104</definedName>
    <definedName name="CAP_DivReq_Min">CAPDiversion.DiversionRequested!$B$4:$B$104</definedName>
    <definedName name="CAP_DivReq_Most">CAPDiversion.DiversionRequested!$D$4:$D$104</definedName>
    <definedName name="CAP_DivReq_Time">CAPDiversion.DiversionRequested!$A$4:$A$104</definedName>
    <definedName name="CDF_ExName">RunInformation!$P$3:$P$22</definedName>
    <definedName name="CDFName">RunInformation!$O$3:$O$22</definedName>
    <definedName name="CDFNode">RunInformation!$N$3:$N$22</definedName>
    <definedName name="CDFRange">RunInformation!$P$3:$P$22</definedName>
    <definedName name="CrIn_Unreg_1">CrystalInflow.Unregulated!$E$4:$E$104</definedName>
    <definedName name="CrIn_Unreg_10">CrystalInflow.Unregulated!$N$4:$N$104</definedName>
    <definedName name="CrIn_Unreg_11">CrystalInflow.Unregulated!$O$4:$O$104</definedName>
    <definedName name="CrIn_Unreg_12">CrystalInflow.Unregulated!$P$4:$P$104</definedName>
    <definedName name="CrIn_Unreg_13">CrystalInflow.Unregulated!$Q$4:$Q$104</definedName>
    <definedName name="CrIn_Unreg_14">CrystalInflow.Unregulated!$R$4:$R$104</definedName>
    <definedName name="CrIn_Unreg_15">CrystalInflow.Unregulated!$S$4:$S$104</definedName>
    <definedName name="CrIn_Unreg_16">CrystalInflow.Unregulated!$T$4:$T$104</definedName>
    <definedName name="CrIn_Unreg_17">CrystalInflow.Unregulated!$U$4:$U$104</definedName>
    <definedName name="CrIn_Unreg_18">CrystalInflow.Unregulated!$V$4:$V$104</definedName>
    <definedName name="CrIn_Unreg_19">CrystalInflow.Unregulated!$W$4:$W$104</definedName>
    <definedName name="CrIn_Unreg_2">CrystalInflow.Unregulated!$F$4:$F$104</definedName>
    <definedName name="CrIn_Unreg_20">CrystalInflow.Unregulated!$X$4:$X$104</definedName>
    <definedName name="CrIn_Unreg_21">CrystalInflow.Unregulated!$Y$4:$Y$104</definedName>
    <definedName name="CrIn_Unreg_22">CrystalInflow.Unregulated!$Z$4:$Z$104</definedName>
    <definedName name="CrIn_Unreg_23">CrystalInflow.Unregulated!$AA$4:$AA$104</definedName>
    <definedName name="CrIn_Unreg_24">CrystalInflow.Unregulated!$AB$4:$AB$104</definedName>
    <definedName name="CrIn_Unreg_25">CrystalInflow.Unregulated!$AC$4:$AC$104</definedName>
    <definedName name="CrIn_Unreg_26">CrystalInflow.Unregulated!$AD$4:$AD$104</definedName>
    <definedName name="CrIn_Unreg_27">CrystalInflow.Unregulated!$AE$4:$AE$104</definedName>
    <definedName name="CrIn_Unreg_28">CrystalInflow.Unregulated!$AF$4:$AF$104</definedName>
    <definedName name="CrIn_Unreg_29">CrystalInflow.Unregulated!$AG$4:$AG$104</definedName>
    <definedName name="CrIn_Unreg_3">CrystalInflow.Unregulated!$G$4:$G$104</definedName>
    <definedName name="CrIn_Unreg_30">CrystalInflow.Unregulated!$AH$4:$AH$104</definedName>
    <definedName name="CrIn_Unreg_31">CrystalInflow.Unregulated!$AI$4:$AI$104</definedName>
    <definedName name="CrIn_Unreg_32">CrystalInflow.Unregulated!$AJ$4:$AJ$104</definedName>
    <definedName name="CrIn_Unreg_33">CrystalInflow.Unregulated!$AK$4:$AK$104</definedName>
    <definedName name="CrIn_Unreg_34">CrystalInflow.Unregulated!$AL$4:$AL$104</definedName>
    <definedName name="CrIn_Unreg_35">CrystalInflow.Unregulated!$AM$4:$AM$104</definedName>
    <definedName name="CrIn_Unreg_36">CrystalInflow.Unregulated!$AN$4:$AN$104</definedName>
    <definedName name="CrIn_Unreg_37">CrystalInflow.Unregulated!$AO$4:$AO$104</definedName>
    <definedName name="CrIn_Unreg_38">CrystalInflow.Unregulated!$AP$4:$AP$104</definedName>
    <definedName name="CrIn_Unreg_39">CrystalInflow.Unregulated!$AQ$4:$AQ$104</definedName>
    <definedName name="CrIn_Unreg_4">CrystalInflow.Unregulated!$H$4:$H$104</definedName>
    <definedName name="CrIn_Unreg_40">CrystalInflow.Unregulated!$AR$4:$AR$104</definedName>
    <definedName name="CrIn_Unreg_41">CrystalInflow.Unregulated!$AS$4:$AS$104</definedName>
    <definedName name="CrIn_Unreg_42">CrystalInflow.Unregulated!$AT$4:$AT$104</definedName>
    <definedName name="CrIn_Unreg_43">CrystalInflow.Unregulated!$AU$4:$AU$104</definedName>
    <definedName name="CrIn_Unreg_44">CrystalInflow.Unregulated!$AV$4:$AV$104</definedName>
    <definedName name="CrIn_Unreg_45">CrystalInflow.Unregulated!$AW$4:$AW$104</definedName>
    <definedName name="CrIn_Unreg_46">CrystalInflow.Unregulated!$AX$4:$AX$104</definedName>
    <definedName name="CrIn_Unreg_47">CrystalInflow.Unregulated!$AY$4:$AY$104</definedName>
    <definedName name="CrIn_Unreg_48">CrystalInflow.Unregulated!$AZ$4:$AZ$104</definedName>
    <definedName name="CrIn_Unreg_49">CrystalInflow.Unregulated!$BA$4:$BA$104</definedName>
    <definedName name="CrIn_Unreg_5">CrystalInflow.Unregulated!$I$4:$I$104</definedName>
    <definedName name="CrIn_Unreg_50">CrystalInflow.Unregulated!$BB$4:$BB$104</definedName>
    <definedName name="CrIn_Unreg_51">CrystalInflow.Unregulated!$BC$4:$BC$104</definedName>
    <definedName name="CrIn_Unreg_6">CrystalInflow.Unregulated!$J$4:$J$104</definedName>
    <definedName name="CrIn_Unreg_7">CrystalInflow.Unregulated!$K$4:$K$104</definedName>
    <definedName name="CrIn_Unreg_8">CrystalInflow.Unregulated!$L$4:$L$104</definedName>
    <definedName name="CrIn_Unreg_9">CrystalInflow.Unregulated!$M$4:$M$104</definedName>
    <definedName name="CrIn_Unreg_Max">CrystalInflow.Unregulated!$C$4:$C$104</definedName>
    <definedName name="CrIn_Unreg_Min">CrystalInflow.Unregulated!$B$4:$B$104</definedName>
    <definedName name="CrIn_Unreg_Most">CrystalInflow.Unregulated!$D$4:$D$104</definedName>
    <definedName name="CrIn_Unreg_Time">CrystalInflow.Unregulated!$A$4:$A$104</definedName>
    <definedName name="Cry_Egy_1">Crystal.Energy!$E$4:$E$104</definedName>
    <definedName name="Cry_Egy_10">Crystal.Energy!$N$4:$N$104</definedName>
    <definedName name="Cry_Egy_11">Crystal.Energy!$O$4:$O$104</definedName>
    <definedName name="Cry_Egy_12">Crystal.Energy!$P$4:$P$104</definedName>
    <definedName name="Cry_Egy_13">Crystal.Energy!$Q$4:$Q$104</definedName>
    <definedName name="Cry_Egy_14">Crystal.Energy!$R$4:$R$104</definedName>
    <definedName name="Cry_Egy_15">Crystal.Energy!$S$4:$S$104</definedName>
    <definedName name="Cry_Egy_16">Crystal.Energy!$T$4:$T$104</definedName>
    <definedName name="Cry_Egy_17">Crystal.Energy!$U$4:$U$104</definedName>
    <definedName name="Cry_Egy_18">Crystal.Energy!$V$4:$V$104</definedName>
    <definedName name="Cry_Egy_19">Crystal.Energy!$W$4:$W$104</definedName>
    <definedName name="Cry_Egy_2">Crystal.Energy!$F$4:$F$104</definedName>
    <definedName name="Cry_Egy_20">Crystal.Energy!$X$4:$X$104</definedName>
    <definedName name="Cry_Egy_21">Crystal.Energy!$Y$4:$Y$104</definedName>
    <definedName name="Cry_Egy_22">Crystal.Energy!$Z$4:$Z$104</definedName>
    <definedName name="Cry_Egy_23">Crystal.Energy!$AA$4:$AA$104</definedName>
    <definedName name="Cry_Egy_24">Crystal.Energy!$AB$4:$AB$104</definedName>
    <definedName name="Cry_Egy_25">Crystal.Energy!$AC$4:$AC$104</definedName>
    <definedName name="Cry_Egy_26">Crystal.Energy!$AD$4:$AD$104</definedName>
    <definedName name="Cry_Egy_27">Crystal.Energy!$AE$4:$AE$104</definedName>
    <definedName name="Cry_Egy_28">Crystal.Energy!$AF$4:$AF$104</definedName>
    <definedName name="Cry_Egy_29">Crystal.Energy!$AG$4:$AG$104</definedName>
    <definedName name="Cry_Egy_3">Crystal.Energy!$G$4:$G$104</definedName>
    <definedName name="Cry_Egy_30">Crystal.Energy!$AH$4:$AH$104</definedName>
    <definedName name="Cry_Egy_31">Crystal.Energy!$AI$4:$AI$104</definedName>
    <definedName name="Cry_Egy_32">Crystal.Energy!$AJ$4:$AJ$104</definedName>
    <definedName name="Cry_Egy_33">Crystal.Energy!$AK$4:$AK$104</definedName>
    <definedName name="Cry_Egy_34">Crystal.Energy!$AL$4:$AL$104</definedName>
    <definedName name="Cry_Egy_35">Crystal.Energy!$AM$4:$AM$104</definedName>
    <definedName name="Cry_Egy_36">Crystal.Energy!$AN$4:$AN$104</definedName>
    <definedName name="Cry_Egy_37">Crystal.Energy!$AO$4:$AO$104</definedName>
    <definedName name="Cry_Egy_38">Crystal.Energy!$AP$4:$AP$104</definedName>
    <definedName name="Cry_Egy_39">Crystal.Energy!$AQ$4:$AQ$104</definedName>
    <definedName name="Cry_Egy_4">Crystal.Energy!$H$4:$H$104</definedName>
    <definedName name="Cry_Egy_40">Crystal.Energy!$AR$4:$AR$104</definedName>
    <definedName name="Cry_Egy_41">Crystal.Energy!$AS$4:$AS$104</definedName>
    <definedName name="Cry_Egy_42">Crystal.Energy!$AT$4:$AT$104</definedName>
    <definedName name="Cry_Egy_43">Crystal.Energy!$AU$4:$AU$104</definedName>
    <definedName name="Cry_Egy_44">Crystal.Energy!$AV$4:$AV$104</definedName>
    <definedName name="Cry_Egy_45">Crystal.Energy!$AW$4:$AW$104</definedName>
    <definedName name="Cry_Egy_46">Crystal.Energy!$AX$4:$AX$104</definedName>
    <definedName name="Cry_Egy_47">Crystal.Energy!$AY$4:$AY$104</definedName>
    <definedName name="Cry_Egy_48">Crystal.Energy!$AZ$4:$AZ$104</definedName>
    <definedName name="Cry_Egy_49">Crystal.Energy!$BA$4:$BA$104</definedName>
    <definedName name="Cry_Egy_5">Crystal.Energy!$I$4:$I$104</definedName>
    <definedName name="Cry_Egy_50">Crystal.Energy!$BB$4:$BB$104</definedName>
    <definedName name="Cry_Egy_51">Crystal.Energy!$BC$4:$BC$104</definedName>
    <definedName name="Cry_Egy_6">Crystal.Energy!$J$4:$J$104</definedName>
    <definedName name="Cry_Egy_7">Crystal.Energy!$K$4:$K$104</definedName>
    <definedName name="Cry_Egy_8">Crystal.Energy!$L$4:$L$104</definedName>
    <definedName name="Cry_Egy_9">Crystal.Energy!$M$4:$M$104</definedName>
    <definedName name="Cry_Egy_Max">Crystal.Energy!$C$4:$C$104</definedName>
    <definedName name="Cry_Egy_Min">Crystal.Energy!$B$4:$B$104</definedName>
    <definedName name="Cry_Egy_Most">Crystal.Energy!$D$4:$D$104</definedName>
    <definedName name="Cry_Egy_Time">Crystal.Energy!$A$4:$A$104</definedName>
    <definedName name="Cry_Elev_1">'Crystal.Pool Elevation'!$E$4:$E$104</definedName>
    <definedName name="Cry_Elev_10">'Crystal.Pool Elevation'!$N$4:$N$104</definedName>
    <definedName name="Cry_Elev_11">'Crystal.Pool Elevation'!$O$4:$O$104</definedName>
    <definedName name="Cry_Elev_12">'Crystal.Pool Elevation'!$P$4:$P$104</definedName>
    <definedName name="Cry_Elev_13">'Crystal.Pool Elevation'!$Q$4:$Q$104</definedName>
    <definedName name="Cry_Elev_14">'Crystal.Pool Elevation'!$R$4:$R$104</definedName>
    <definedName name="Cry_Elev_15">'Crystal.Pool Elevation'!$S$4:$S$104</definedName>
    <definedName name="Cry_Elev_16">'Crystal.Pool Elevation'!$T$4:$T$104</definedName>
    <definedName name="Cry_Elev_17">'Crystal.Pool Elevation'!$U$4:$U$104</definedName>
    <definedName name="Cry_Elev_18">'Crystal.Pool Elevation'!$V$4:$V$104</definedName>
    <definedName name="Cry_Elev_19">'Crystal.Pool Elevation'!$W$4:$W$104</definedName>
    <definedName name="Cry_Elev_2">'Crystal.Pool Elevation'!$F$4:$F$104</definedName>
    <definedName name="Cry_Elev_20">'Crystal.Pool Elevation'!$X$4:$X$104</definedName>
    <definedName name="Cry_Elev_21">'Crystal.Pool Elevation'!$Y$4:$Y$104</definedName>
    <definedName name="Cry_Elev_22">'Crystal.Pool Elevation'!$Z$4:$Z$104</definedName>
    <definedName name="Cry_Elev_23">'Crystal.Pool Elevation'!$AA$4:$AA$104</definedName>
    <definedName name="Cry_Elev_24">'Crystal.Pool Elevation'!$AB$4:$AB$104</definedName>
    <definedName name="Cry_Elev_25">'Crystal.Pool Elevation'!$AC$4:$AC$104</definedName>
    <definedName name="Cry_Elev_26">'Crystal.Pool Elevation'!$AD$4:$AD$104</definedName>
    <definedName name="Cry_Elev_27">'Crystal.Pool Elevation'!$AE$4:$AE$104</definedName>
    <definedName name="Cry_Elev_28">'Crystal.Pool Elevation'!$AF$4:$AF$104</definedName>
    <definedName name="Cry_Elev_29">'Crystal.Pool Elevation'!$AG$4:$AG$104</definedName>
    <definedName name="Cry_Elev_3">'Crystal.Pool Elevation'!$G$4:$G$104</definedName>
    <definedName name="Cry_Elev_30">'Crystal.Pool Elevation'!$AH$4:$AH$104</definedName>
    <definedName name="Cry_Elev_31">'Crystal.Pool Elevation'!$AI$4:$AI$104</definedName>
    <definedName name="Cry_Elev_32">'Crystal.Pool Elevation'!$AJ$4:$AJ$104</definedName>
    <definedName name="Cry_Elev_33">'Crystal.Pool Elevation'!$AK$4:$AK$104</definedName>
    <definedName name="Cry_Elev_34">'Crystal.Pool Elevation'!$AL$4:$AL$104</definedName>
    <definedName name="Cry_Elev_35">'Crystal.Pool Elevation'!$AM$4:$AM$104</definedName>
    <definedName name="Cry_Elev_36">'Crystal.Pool Elevation'!$AN$4:$AN$104</definedName>
    <definedName name="Cry_Elev_37">'Crystal.Pool Elevation'!$AO$4:$AO$104</definedName>
    <definedName name="Cry_Elev_38">'Crystal.Pool Elevation'!$AP$4:$AP$104</definedName>
    <definedName name="Cry_Elev_39">'Crystal.Pool Elevation'!$AQ$4:$AQ$104</definedName>
    <definedName name="Cry_Elev_4">'Crystal.Pool Elevation'!$H$4:$H$104</definedName>
    <definedName name="Cry_Elev_40">'Crystal.Pool Elevation'!$AR$4:$AR$104</definedName>
    <definedName name="Cry_Elev_41">'Crystal.Pool Elevation'!$AS$4:$AS$104</definedName>
    <definedName name="Cry_Elev_42">'Crystal.Pool Elevation'!$AT$4:$AT$104</definedName>
    <definedName name="Cry_Elev_43">'Crystal.Pool Elevation'!$AU$4:$AU$104</definedName>
    <definedName name="Cry_Elev_44">'Crystal.Pool Elevation'!$AV$4:$AV$104</definedName>
    <definedName name="Cry_Elev_45">'Crystal.Pool Elevation'!$AW$4:$AW$104</definedName>
    <definedName name="Cry_Elev_46">'Crystal.Pool Elevation'!$AX$4:$AX$104</definedName>
    <definedName name="Cry_Elev_47">'Crystal.Pool Elevation'!$AY$4:$AY$104</definedName>
    <definedName name="Cry_Elev_48">'Crystal.Pool Elevation'!$AZ$4:$AZ$104</definedName>
    <definedName name="Cry_Elev_49">'Crystal.Pool Elevation'!$BA$4:$BA$104</definedName>
    <definedName name="Cry_Elev_5">'Crystal.Pool Elevation'!$I$4:$I$104</definedName>
    <definedName name="Cry_Elev_50">'Crystal.Pool Elevation'!$BB$4:$BB$104</definedName>
    <definedName name="Cry_Elev_51">'Crystal.Pool Elevation'!$BC$4:$BC$104</definedName>
    <definedName name="Cry_Elev_6">'Crystal.Pool Elevation'!$J$4:$J$104</definedName>
    <definedName name="Cry_Elev_7">'Crystal.Pool Elevation'!$K$4:$K$104</definedName>
    <definedName name="Cry_Elev_8">'Crystal.Pool Elevation'!$L$4:$L$104</definedName>
    <definedName name="Cry_Elev_9">'Crystal.Pool Elevation'!$M$4:$M$104</definedName>
    <definedName name="Cry_Elev_Max">'Crystal.Pool Elevation'!$C$4:$C$104</definedName>
    <definedName name="Cry_Elev_Min">'Crystal.Pool Elevation'!$B$4:$B$104</definedName>
    <definedName name="Cry_Elev_Most">'Crystal.Pool Elevation'!$D$4:$D$104</definedName>
    <definedName name="Cry_Elev_Time">'Crystal.Pool Elevation'!$A$4:$A$104</definedName>
    <definedName name="Cry_In_1">Crystal.Inflow!$E$4:$E$104</definedName>
    <definedName name="Cry_In_10">Crystal.Inflow!$N$4:$N$104</definedName>
    <definedName name="Cry_In_11">Crystal.Inflow!$O$4:$O$104</definedName>
    <definedName name="Cry_In_12">Crystal.Inflow!$P$4:$P$104</definedName>
    <definedName name="Cry_In_13">Crystal.Inflow!$Q$4:$Q$104</definedName>
    <definedName name="Cry_In_14">Crystal.Inflow!$R$4:$R$104</definedName>
    <definedName name="Cry_In_15">Crystal.Inflow!$S$4:$S$104</definedName>
    <definedName name="Cry_In_16">Crystal.Inflow!$T$4:$T$104</definedName>
    <definedName name="Cry_In_17">Crystal.Inflow!$U$4:$U$104</definedName>
    <definedName name="Cry_In_18">Crystal.Inflow!$V$4:$V$104</definedName>
    <definedName name="Cry_In_19">Crystal.Inflow!$W$4:$W$104</definedName>
    <definedName name="Cry_In_2">Crystal.Inflow!$F$4:$F$104</definedName>
    <definedName name="Cry_In_20">Crystal.Inflow!$X$4:$X$104</definedName>
    <definedName name="Cry_In_21">Crystal.Inflow!$Y$4:$Y$104</definedName>
    <definedName name="Cry_In_22">Crystal.Inflow!$Z$4:$Z$104</definedName>
    <definedName name="Cry_In_23">Crystal.Inflow!$AA$4:$AA$104</definedName>
    <definedName name="Cry_In_24">Crystal.Inflow!$AB$4:$AB$104</definedName>
    <definedName name="Cry_In_25">Crystal.Inflow!$AC$4:$AC$104</definedName>
    <definedName name="Cry_In_26">Crystal.Inflow!$AD$4:$AD$104</definedName>
    <definedName name="Cry_In_27">Crystal.Inflow!$AE$4:$AE$104</definedName>
    <definedName name="Cry_In_28">Crystal.Inflow!$AF$4:$AF$104</definedName>
    <definedName name="Cry_In_29">Crystal.Inflow!$AG$4:$AG$104</definedName>
    <definedName name="Cry_In_3">Crystal.Inflow!$G$4:$G$104</definedName>
    <definedName name="Cry_In_30">Crystal.Inflow!$AH$4:$AH$104</definedName>
    <definedName name="Cry_In_31">Crystal.Inflow!$AI$4:$AI$104</definedName>
    <definedName name="Cry_In_32">Crystal.Inflow!$AJ$4:$AJ$104</definedName>
    <definedName name="Cry_In_33">Crystal.Inflow!$AK$4:$AK$104</definedName>
    <definedName name="Cry_In_34">Crystal.Inflow!$AL$4:$AL$104</definedName>
    <definedName name="Cry_In_35">Crystal.Inflow!$AM$4:$AM$104</definedName>
    <definedName name="Cry_In_36">Crystal.Inflow!$AN$4:$AN$104</definedName>
    <definedName name="Cry_In_37">Crystal.Inflow!$AO$4:$AO$104</definedName>
    <definedName name="Cry_In_38">Crystal.Inflow!$AP$4:$AP$104</definedName>
    <definedName name="Cry_In_39">Crystal.Inflow!$AQ$4:$AQ$104</definedName>
    <definedName name="Cry_In_4">Crystal.Inflow!$H$4:$H$104</definedName>
    <definedName name="Cry_In_40">Crystal.Inflow!$AR$4:$AR$104</definedName>
    <definedName name="Cry_In_41">Crystal.Inflow!$AS$4:$AS$104</definedName>
    <definedName name="Cry_In_42">Crystal.Inflow!$AT$4:$AT$104</definedName>
    <definedName name="Cry_In_43">Crystal.Inflow!$AU$4:$AU$104</definedName>
    <definedName name="Cry_In_44">Crystal.Inflow!$AV$4:$AV$104</definedName>
    <definedName name="Cry_In_45">Crystal.Inflow!$AW$4:$AW$104</definedName>
    <definedName name="Cry_In_46">Crystal.Inflow!$AX$4:$AX$104</definedName>
    <definedName name="Cry_In_47">Crystal.Inflow!$AY$4:$AY$104</definedName>
    <definedName name="Cry_In_48">Crystal.Inflow!$AZ$4:$AZ$104</definedName>
    <definedName name="Cry_In_49">Crystal.Inflow!$BA$4:$BA$104</definedName>
    <definedName name="Cry_In_5">Crystal.Inflow!$I$4:$I$104</definedName>
    <definedName name="Cry_In_50">Crystal.Inflow!$BB$4:$BB$104</definedName>
    <definedName name="Cry_In_51">Crystal.Inflow!$BC$4:$BC$104</definedName>
    <definedName name="Cry_In_6">Crystal.Inflow!$J$4:$J$104</definedName>
    <definedName name="Cry_In_7">Crystal.Inflow!$K$4:$K$104</definedName>
    <definedName name="Cry_In_8">Crystal.Inflow!$L$4:$L$104</definedName>
    <definedName name="Cry_In_9">Crystal.Inflow!$M$4:$M$104</definedName>
    <definedName name="Cry_In_Max">Crystal.Inflow!$C$4:$C$104</definedName>
    <definedName name="Cry_In_Min">Crystal.Inflow!$B$4:$B$104</definedName>
    <definedName name="Cry_In_Most">Crystal.Inflow!$D$4:$D$104</definedName>
    <definedName name="Cry_In_Time">Crystal.Inflow!$A$4:$A$104</definedName>
    <definedName name="Cry_Out_1">Crystal.Outflow!$E$4:$E$104</definedName>
    <definedName name="Cry_Out_10">Crystal.Outflow!$N$4:$N$104</definedName>
    <definedName name="Cry_Out_11">Crystal.Outflow!$O$4:$O$104</definedName>
    <definedName name="Cry_Out_12">Crystal.Outflow!$P$4:$P$104</definedName>
    <definedName name="Cry_Out_13">Crystal.Outflow!$Q$4:$Q$104</definedName>
    <definedName name="Cry_Out_14">Crystal.Outflow!$R$4:$R$104</definedName>
    <definedName name="Cry_Out_15">Crystal.Outflow!$S$4:$S$104</definedName>
    <definedName name="Cry_Out_16">Crystal.Outflow!$T$4:$T$104</definedName>
    <definedName name="Cry_Out_17">Crystal.Outflow!$U$4:$U$104</definedName>
    <definedName name="Cry_Out_18">Crystal.Outflow!$V$4:$V$104</definedName>
    <definedName name="Cry_Out_19">Crystal.Outflow!$W$4:$W$104</definedName>
    <definedName name="Cry_Out_2">Crystal.Outflow!$F$4:$F$104</definedName>
    <definedName name="Cry_Out_20">Crystal.Outflow!$X$4:$X$104</definedName>
    <definedName name="Cry_Out_21">Crystal.Outflow!$Y$4:$Y$104</definedName>
    <definedName name="Cry_Out_22">Crystal.Outflow!$Z$4:$Z$104</definedName>
    <definedName name="Cry_Out_23">Crystal.Outflow!$AA$4:$AA$104</definedName>
    <definedName name="Cry_Out_24">Crystal.Outflow!$AB$4:$AB$104</definedName>
    <definedName name="Cry_Out_25">Crystal.Outflow!$AC$4:$AC$104</definedName>
    <definedName name="Cry_Out_26">Crystal.Outflow!$AD$4:$AD$104</definedName>
    <definedName name="Cry_Out_27">Crystal.Outflow!$AE$4:$AE$104</definedName>
    <definedName name="Cry_Out_28">Crystal.Outflow!$AF$4:$AF$104</definedName>
    <definedName name="Cry_Out_29">Crystal.Outflow!$AG$4:$AG$104</definedName>
    <definedName name="Cry_Out_3">Crystal.Outflow!$G$4:$G$104</definedName>
    <definedName name="Cry_Out_30">Crystal.Outflow!$AH$4:$AH$104</definedName>
    <definedName name="Cry_Out_31">Crystal.Outflow!$AI$4:$AI$104</definedName>
    <definedName name="Cry_Out_32">Crystal.Outflow!$AJ$4:$AJ$104</definedName>
    <definedName name="Cry_Out_33">Crystal.Outflow!$AK$4:$AK$104</definedName>
    <definedName name="Cry_Out_34">Crystal.Outflow!$AL$4:$AL$104</definedName>
    <definedName name="Cry_Out_35">Crystal.Outflow!$AM$4:$AM$104</definedName>
    <definedName name="Cry_Out_36">Crystal.Outflow!$AN$4:$AN$104</definedName>
    <definedName name="Cry_Out_37">Crystal.Outflow!$AO$4:$AO$104</definedName>
    <definedName name="Cry_Out_38">Crystal.Outflow!$AP$4:$AP$104</definedName>
    <definedName name="Cry_Out_39">Crystal.Outflow!$AQ$4:$AQ$104</definedName>
    <definedName name="Cry_Out_4">Crystal.Outflow!$H$4:$H$104</definedName>
    <definedName name="Cry_Out_40">Crystal.Outflow!$AR$4:$AR$104</definedName>
    <definedName name="Cry_Out_41">Crystal.Outflow!$AS$4:$AS$104</definedName>
    <definedName name="Cry_Out_42">Crystal.Outflow!$AT$4:$AT$104</definedName>
    <definedName name="Cry_Out_43">Crystal.Outflow!$AU$4:$AU$104</definedName>
    <definedName name="Cry_Out_44">Crystal.Outflow!$AV$4:$AV$104</definedName>
    <definedName name="Cry_Out_45">Crystal.Outflow!$AW$4:$AW$104</definedName>
    <definedName name="Cry_Out_46">Crystal.Outflow!$AX$4:$AX$104</definedName>
    <definedName name="Cry_Out_47">Crystal.Outflow!$AY$4:$AY$104</definedName>
    <definedName name="Cry_Out_48">Crystal.Outflow!$AZ$4:$AZ$104</definedName>
    <definedName name="Cry_Out_49">Crystal.Outflow!$BA$4:$BA$104</definedName>
    <definedName name="Cry_Out_5">Crystal.Outflow!$I$4:$I$104</definedName>
    <definedName name="Cry_Out_50">Crystal.Outflow!$BB$4:$BB$104</definedName>
    <definedName name="Cry_Out_51">Crystal.Outflow!$BC$4:$BC$104</definedName>
    <definedName name="Cry_Out_6">Crystal.Outflow!$J$4:$J$104</definedName>
    <definedName name="Cry_Out_7">Crystal.Outflow!$K$4:$K$104</definedName>
    <definedName name="Cry_Out_8">Crystal.Outflow!$L$4:$L$104</definedName>
    <definedName name="Cry_Out_9">Crystal.Outflow!$M$4:$M$104</definedName>
    <definedName name="Cry_Out_Max">Crystal.Outflow!$C$4:$C$104</definedName>
    <definedName name="Cry_Out_Min">Crystal.Outflow!$B$4:$B$104</definedName>
    <definedName name="Cry_Out_Most">Crystal.Outflow!$D$4:$D$104</definedName>
    <definedName name="Cry_Out_Time">Crystal.Outflow!$A$4:$A$104</definedName>
    <definedName name="Cry_Spill_1">Crystal.Spill!$E$4:$E$104</definedName>
    <definedName name="Cry_Spill_10">Crystal.Spill!$N$4:$N$104</definedName>
    <definedName name="Cry_Spill_11">Crystal.Spill!$O$4:$O$104</definedName>
    <definedName name="Cry_Spill_12">Crystal.Spill!$P$4:$P$104</definedName>
    <definedName name="Cry_Spill_13">Crystal.Spill!$Q$4:$Q$104</definedName>
    <definedName name="Cry_Spill_14">Crystal.Spill!$R$4:$R$104</definedName>
    <definedName name="Cry_Spill_15">Crystal.Spill!$S$4:$S$104</definedName>
    <definedName name="Cry_Spill_16">Crystal.Spill!$T$4:$T$104</definedName>
    <definedName name="Cry_Spill_17">Crystal.Spill!$U$4:$U$104</definedName>
    <definedName name="Cry_Spill_18">Crystal.Spill!$V$4:$V$104</definedName>
    <definedName name="Cry_Spill_19">Crystal.Spill!$W$4:$W$104</definedName>
    <definedName name="Cry_Spill_2">Crystal.Spill!$F$4:$F$104</definedName>
    <definedName name="Cry_Spill_20">Crystal.Spill!$X$4:$X$104</definedName>
    <definedName name="Cry_Spill_21">Crystal.Spill!$Y$4:$Y$104</definedName>
    <definedName name="Cry_Spill_22">Crystal.Spill!$Z$4:$Z$104</definedName>
    <definedName name="Cry_Spill_23">Crystal.Spill!$AA$4:$AA$104</definedName>
    <definedName name="Cry_Spill_24">Crystal.Spill!$AB$4:$AB$104</definedName>
    <definedName name="Cry_Spill_25">Crystal.Spill!$AC$4:$AC$104</definedName>
    <definedName name="Cry_Spill_26">Crystal.Spill!$AD$4:$AD$104</definedName>
    <definedName name="Cry_Spill_27">Crystal.Spill!$AE$4:$AE$104</definedName>
    <definedName name="Cry_Spill_28">Crystal.Spill!$AF$4:$AF$104</definedName>
    <definedName name="Cry_Spill_29">Crystal.Spill!$AG$4:$AG$104</definedName>
    <definedName name="Cry_Spill_3">Crystal.Spill!$G$4:$G$104</definedName>
    <definedName name="Cry_Spill_30">Crystal.Spill!$AH$4:$AH$104</definedName>
    <definedName name="Cry_Spill_31">Crystal.Spill!$AI$4:$AI$104</definedName>
    <definedName name="Cry_Spill_32">Crystal.Spill!$AJ$4:$AJ$104</definedName>
    <definedName name="Cry_Spill_33">Crystal.Spill!$AK$4:$AK$104</definedName>
    <definedName name="Cry_Spill_34">Crystal.Spill!$AL$4:$AL$104</definedName>
    <definedName name="Cry_Spill_35">Crystal.Spill!$AM$4:$AM$104</definedName>
    <definedName name="Cry_Spill_36">Crystal.Spill!$AN$4:$AN$104</definedName>
    <definedName name="Cry_Spill_37">Crystal.Spill!$AO$4:$AO$104</definedName>
    <definedName name="Cry_Spill_38">Crystal.Spill!$AP$4:$AP$104</definedName>
    <definedName name="Cry_Spill_39">Crystal.Spill!$AQ$4:$AQ$104</definedName>
    <definedName name="Cry_Spill_4">Crystal.Spill!$H$4:$H$104</definedName>
    <definedName name="Cry_Spill_40">Crystal.Spill!$AR$4:$AR$104</definedName>
    <definedName name="Cry_Spill_41">Crystal.Spill!$AS$4:$AS$104</definedName>
    <definedName name="Cry_Spill_42">Crystal.Spill!$AT$4:$AT$104</definedName>
    <definedName name="Cry_Spill_43">Crystal.Spill!$AU$4:$AU$104</definedName>
    <definedName name="Cry_Spill_44">Crystal.Spill!$AV$4:$AV$104</definedName>
    <definedName name="Cry_Spill_45">Crystal.Spill!$AW$4:$AW$104</definedName>
    <definedName name="Cry_Spill_46">Crystal.Spill!$AX$4:$AX$104</definedName>
    <definedName name="Cry_Spill_47">Crystal.Spill!$AY$4:$AY$104</definedName>
    <definedName name="Cry_Spill_48">Crystal.Spill!$AZ$4:$AZ$104</definedName>
    <definedName name="Cry_Spill_49">Crystal.Spill!$BA$4:$BA$104</definedName>
    <definedName name="Cry_Spill_5">Crystal.Spill!$I$4:$I$104</definedName>
    <definedName name="Cry_Spill_50">Crystal.Spill!$BB$4:$BB$104</definedName>
    <definedName name="Cry_Spill_51">Crystal.Spill!$BC$4:$BC$104</definedName>
    <definedName name="Cry_Spill_6">Crystal.Spill!$J$4:$J$104</definedName>
    <definedName name="Cry_Spill_7">Crystal.Spill!$K$4:$K$104</definedName>
    <definedName name="Cry_Spill_8">Crystal.Spill!$L$4:$L$104</definedName>
    <definedName name="Cry_Spill_9">Crystal.Spill!$M$4:$M$104</definedName>
    <definedName name="Cry_Spill_Max">Crystal.Spill!$C$4:$C$104</definedName>
    <definedName name="Cry_Spill_Min">Crystal.Spill!$B$4:$B$104</definedName>
    <definedName name="Cry_Spill_Most">Crystal.Spill!$D$4:$D$104</definedName>
    <definedName name="Cry_Spill_Time">Crystal.Spill!$A$4:$A$104</definedName>
    <definedName name="Cry_Stor_1">Crystal.Storage!$E$4:$E$104</definedName>
    <definedName name="Cry_Stor_10">Crystal.Storage!$N$4:$N$104</definedName>
    <definedName name="Cry_Stor_11">Crystal.Storage!$O$4:$O$104</definedName>
    <definedName name="Cry_Stor_12">Crystal.Storage!$P$4:$P$104</definedName>
    <definedName name="Cry_Stor_13">Crystal.Storage!$Q$4:$Q$104</definedName>
    <definedName name="Cry_Stor_14">Crystal.Storage!$R$4:$R$104</definedName>
    <definedName name="Cry_Stor_15">Crystal.Storage!$S$4:$S$104</definedName>
    <definedName name="Cry_Stor_16">Crystal.Storage!$T$4:$T$104</definedName>
    <definedName name="Cry_Stor_17">Crystal.Storage!$U$4:$U$104</definedName>
    <definedName name="Cry_Stor_18">Crystal.Storage!$V$4:$V$104</definedName>
    <definedName name="Cry_Stor_19">Crystal.Storage!$W$4:$W$104</definedName>
    <definedName name="Cry_Stor_2">Crystal.Storage!$F$4:$F$104</definedName>
    <definedName name="Cry_Stor_20">Crystal.Storage!$X$4:$X$104</definedName>
    <definedName name="Cry_Stor_21">Crystal.Storage!$Y$4:$Y$104</definedName>
    <definedName name="Cry_Stor_22">Crystal.Storage!$Z$4:$Z$104</definedName>
    <definedName name="Cry_Stor_23">Crystal.Storage!$AA$4:$AA$104</definedName>
    <definedName name="Cry_Stor_24">Crystal.Storage!$AB$4:$AB$104</definedName>
    <definedName name="Cry_Stor_25">Crystal.Storage!$AC$4:$AC$104</definedName>
    <definedName name="Cry_Stor_26">Crystal.Storage!$AD$4:$AD$104</definedName>
    <definedName name="Cry_Stor_27">Crystal.Storage!$AE$4:$AE$104</definedName>
    <definedName name="Cry_Stor_28">Crystal.Storage!$AF$4:$AF$104</definedName>
    <definedName name="Cry_Stor_29">Crystal.Storage!$AG$4:$AG$104</definedName>
    <definedName name="Cry_Stor_3">Crystal.Storage!$G$4:$G$104</definedName>
    <definedName name="Cry_Stor_30">Crystal.Storage!$AH$4:$AH$104</definedName>
    <definedName name="Cry_Stor_31">Crystal.Storage!$AI$4:$AI$104</definedName>
    <definedName name="Cry_Stor_32">Crystal.Storage!$AJ$4:$AJ$104</definedName>
    <definedName name="Cry_Stor_33">Crystal.Storage!$AK$4:$AK$104</definedName>
    <definedName name="Cry_Stor_34">Crystal.Storage!$AL$4:$AL$104</definedName>
    <definedName name="Cry_Stor_35">Crystal.Storage!$AM$4:$AM$104</definedName>
    <definedName name="Cry_Stor_36">Crystal.Storage!$AN$4:$AN$104</definedName>
    <definedName name="Cry_Stor_37">Crystal.Storage!$AO$4:$AO$104</definedName>
    <definedName name="Cry_Stor_38">Crystal.Storage!$AP$4:$AP$104</definedName>
    <definedName name="Cry_Stor_39">Crystal.Storage!$AQ$4:$AQ$104</definedName>
    <definedName name="Cry_Stor_4">Crystal.Storage!$H$4:$H$104</definedName>
    <definedName name="Cry_Stor_40">Crystal.Storage!$AR$4:$AR$104</definedName>
    <definedName name="Cry_Stor_41">Crystal.Storage!$AS$4:$AS$104</definedName>
    <definedName name="Cry_Stor_42">Crystal.Storage!$AT$4:$AT$104</definedName>
    <definedName name="Cry_Stor_43">Crystal.Storage!$AU$4:$AU$104</definedName>
    <definedName name="Cry_Stor_44">Crystal.Storage!$AV$4:$AV$104</definedName>
    <definedName name="Cry_Stor_45">Crystal.Storage!$AW$4:$AW$104</definedName>
    <definedName name="Cry_Stor_46">Crystal.Storage!$AX$4:$AX$104</definedName>
    <definedName name="Cry_Stor_47">Crystal.Storage!$AY$4:$AY$104</definedName>
    <definedName name="Cry_Stor_48">Crystal.Storage!$AZ$4:$AZ$104</definedName>
    <definedName name="Cry_Stor_49">Crystal.Storage!$BA$4:$BA$104</definedName>
    <definedName name="Cry_Stor_5">Crystal.Storage!$I$4:$I$104</definedName>
    <definedName name="Cry_Stor_50">Crystal.Storage!$BB$4:$BB$104</definedName>
    <definedName name="Cry_Stor_51">Crystal.Storage!$BC$4:$BC$104</definedName>
    <definedName name="Cry_Stor_6">Crystal.Storage!$J$4:$J$104</definedName>
    <definedName name="Cry_Stor_7">Crystal.Storage!$K$4:$K$104</definedName>
    <definedName name="Cry_Stor_8">Crystal.Storage!$L$4:$L$104</definedName>
    <definedName name="Cry_Stor_9">Crystal.Storage!$M$4:$M$104</definedName>
    <definedName name="Cry_Stor_Max">Crystal.Storage!$C$4:$C$104</definedName>
    <definedName name="Cry_Stor_Min">Crystal.Storage!$B$4:$B$104</definedName>
    <definedName name="Cry_Stor_Most">Crystal.Storage!$D$4:$D$104</definedName>
    <definedName name="Cry_Stor_Time">Crystal.Storage!$A$4:$A$104</definedName>
    <definedName name="Crys_DivReq_1">Crystal.DiversionRequested!$E$4:$E$104</definedName>
    <definedName name="Crys_DivReq_10">Crystal.DiversionRequested!$N$4:$N$104</definedName>
    <definedName name="Crys_DivReq_11">Crystal.DiversionRequested!$O$4:$O$104</definedName>
    <definedName name="Crys_DivReq_12">Crystal.DiversionRequested!$P$4:$P$104</definedName>
    <definedName name="Crys_DivReq_13">Crystal.DiversionRequested!$Q$4:$Q$104</definedName>
    <definedName name="Crys_DivReq_14">Crystal.DiversionRequested!$R$4:$R$104</definedName>
    <definedName name="Crys_DivReq_15">Crystal.DiversionRequested!$S$4:$S$104</definedName>
    <definedName name="Crys_DivReq_16">Crystal.DiversionRequested!$T$4:$T$104</definedName>
    <definedName name="Crys_DivReq_17">Crystal.DiversionRequested!$U$4:$U$104</definedName>
    <definedName name="Crys_DivReq_18">Crystal.DiversionRequested!$V$4:$V$104</definedName>
    <definedName name="Crys_DivReq_19">Crystal.DiversionRequested!$W$4:$W$104</definedName>
    <definedName name="Crys_DivReq_2">Crystal.DiversionRequested!$F$4:$F$104</definedName>
    <definedName name="Crys_DivReq_20">Crystal.DiversionRequested!$X$4:$X$104</definedName>
    <definedName name="Crys_DivReq_21">Crystal.DiversionRequested!$Y$4:$Y$104</definedName>
    <definedName name="Crys_DivReq_22">Crystal.DiversionRequested!$Z$4:$Z$104</definedName>
    <definedName name="Crys_DivReq_23">Crystal.DiversionRequested!$AA$4:$AA$104</definedName>
    <definedName name="Crys_DivReq_24">Crystal.DiversionRequested!$AB$4:$AB$104</definedName>
    <definedName name="Crys_DivReq_25">Crystal.DiversionRequested!$AC$4:$AC$104</definedName>
    <definedName name="Crys_DivReq_26">Crystal.DiversionRequested!$AD$4:$AD$104</definedName>
    <definedName name="Crys_DivReq_27">Crystal.DiversionRequested!$AE$4:$AE$104</definedName>
    <definedName name="Crys_DivReq_28">Crystal.DiversionRequested!$AF$4:$AF$104</definedName>
    <definedName name="Crys_DivReq_29">Crystal.DiversionRequested!$AG$4:$AG$104</definedName>
    <definedName name="Crys_DivReq_3">Crystal.DiversionRequested!$G$4:$G$104</definedName>
    <definedName name="Crys_DivReq_30">Crystal.DiversionRequested!$AH$4:$AH$104</definedName>
    <definedName name="Crys_DivReq_31">Crystal.DiversionRequested!$AI$4:$AI$104</definedName>
    <definedName name="Crys_DivReq_32">Crystal.DiversionRequested!$AJ$4:$AJ$104</definedName>
    <definedName name="Crys_DivReq_33">Crystal.DiversionRequested!$AK$4:$AK$104</definedName>
    <definedName name="Crys_DivReq_34">Crystal.DiversionRequested!$AL$4:$AL$104</definedName>
    <definedName name="Crys_DivReq_35">Crystal.DiversionRequested!$AM$4:$AM$104</definedName>
    <definedName name="Crys_DivReq_36">Crystal.DiversionRequested!$AN$4:$AN$104</definedName>
    <definedName name="Crys_DivReq_37">Crystal.DiversionRequested!$AO$4:$AO$104</definedName>
    <definedName name="Crys_DivReq_38">Crystal.DiversionRequested!$AP$4:$AP$104</definedName>
    <definedName name="Crys_DivReq_39">Crystal.DiversionRequested!$AQ$4:$AQ$104</definedName>
    <definedName name="Crys_DivReq_4">Crystal.DiversionRequested!$H$4:$H$104</definedName>
    <definedName name="Crys_DivReq_40">Crystal.DiversionRequested!$AR$4:$AR$104</definedName>
    <definedName name="Crys_DivReq_41">Crystal.DiversionRequested!$AS$4:$AS$104</definedName>
    <definedName name="Crys_DivReq_42">Crystal.DiversionRequested!$AT$4:$AT$104</definedName>
    <definedName name="Crys_DivReq_43">Crystal.DiversionRequested!$AU$4:$AU$104</definedName>
    <definedName name="Crys_DivReq_44">Crystal.DiversionRequested!$AV$4:$AV$104</definedName>
    <definedName name="Crys_DivReq_45">Crystal.DiversionRequested!$AW$4:$AW$104</definedName>
    <definedName name="Crys_DivReq_46">Crystal.DiversionRequested!$AX$4:$AX$104</definedName>
    <definedName name="Crys_DivReq_47">Crystal.DiversionRequested!$AY$4:$AY$104</definedName>
    <definedName name="Crys_DivReq_48">Crystal.DiversionRequested!$AZ$4:$AZ$104</definedName>
    <definedName name="Crys_DivReq_49">Crystal.DiversionRequested!$BA$4:$BA$104</definedName>
    <definedName name="Crys_DivReq_5">Crystal.DiversionRequested!$I$4:$I$104</definedName>
    <definedName name="Crys_DivReq_50">Crystal.DiversionRequested!$BB$4:$BB$104</definedName>
    <definedName name="Crys_DivReq_51">Crystal.DiversionRequested!$BC$4:$BC$104</definedName>
    <definedName name="Crys_DivReq_6">Crystal.DiversionRequested!$J$4:$J$104</definedName>
    <definedName name="Crys_DivReq_7">Crystal.DiversionRequested!$K$4:$K$104</definedName>
    <definedName name="Crys_DivReq_8">Crystal.DiversionRequested!$L$4:$L$104</definedName>
    <definedName name="Crys_DivReq_9">Crystal.DiversionRequested!$M$4:$M$104</definedName>
    <definedName name="Crys_DivReq_Max">Crystal.DiversionRequested!$C$4:$C$104</definedName>
    <definedName name="Crys_DivReq_Min">Crystal.DiversionRequested!$B$4:$B$104</definedName>
    <definedName name="Crys_DivReq_Most">Crystal.DiversionRequested!$D$4:$D$104</definedName>
    <definedName name="Crys_DivReq_Time">Crystal.DiversionRequested!$A$4:$A$104</definedName>
    <definedName name="Duration">RunInformation!$L$3:$L$52</definedName>
    <definedName name="EqAbv823_1">EqualizationAbove823!$E$4:$E$100</definedName>
    <definedName name="EqAbv823_10">EqualizationAbove823!$N$4:$N$100</definedName>
    <definedName name="EqAbv823_11">EqualizationAbove823!$O$4:$O$100</definedName>
    <definedName name="EqAbv823_12">EqualizationAbove823!$P$4:$P$100</definedName>
    <definedName name="EqAbv823_13">EqualizationAbove823!$Q$4:$Q$100</definedName>
    <definedName name="EqAbv823_14">EqualizationAbove823!$R$4:$R$100</definedName>
    <definedName name="EqAbv823_15">EqualizationAbove823!$S$4:$S$100</definedName>
    <definedName name="EqAbv823_16">EqualizationAbove823!$T$4:$T$100</definedName>
    <definedName name="EqAbv823_17">EqualizationAbove823!$U$4:$U$100</definedName>
    <definedName name="EqAbv823_18">EqualizationAbove823!$V$4:$V$100</definedName>
    <definedName name="EqAbv823_19">EqualizationAbove823!$W$4:$W$100</definedName>
    <definedName name="EqAbv823_2">EqualizationAbove823!$F$4:$F$100</definedName>
    <definedName name="EqAbv823_20">EqualizationAbove823!$X$4:$X$100</definedName>
    <definedName name="EqAbv823_21">EqualizationAbove823!$Y$4:$Y$100</definedName>
    <definedName name="EqAbv823_22">EqualizationAbove823!$Z$4:$Z$100</definedName>
    <definedName name="EqAbv823_23">EqualizationAbove823!$AA$4:$AA$100</definedName>
    <definedName name="EqAbv823_24">EqualizationAbove823!$AB$4:$AB$100</definedName>
    <definedName name="EqAbv823_25">EqualizationAbove823!$AC$4:$AC$100</definedName>
    <definedName name="EqAbv823_26">EqualizationAbove823!$AD$4:$AD$100</definedName>
    <definedName name="EqAbv823_27">EqualizationAbove823!$AE$4:$AE$100</definedName>
    <definedName name="EqAbv823_28">EqualizationAbove823!$AF$4:$AF$100</definedName>
    <definedName name="EqAbv823_29">EqualizationAbove823!$AG$4:$AG$100</definedName>
    <definedName name="EqAbv823_3">EqualizationAbove823!$G$4:$G$100</definedName>
    <definedName name="EqAbv823_30">EqualizationAbove823!$AH$4:$AH$100</definedName>
    <definedName name="EqAbv823_31">EqualizationAbove823!$AI$4:$AI$100</definedName>
    <definedName name="EqAbv823_32">EqualizationAbove823!$AJ$4:$AJ$100</definedName>
    <definedName name="EqAbv823_33">EqualizationAbove823!$AK$4:$AK$100</definedName>
    <definedName name="EqAbv823_34">EqualizationAbove823!$AL$4:$AL$100</definedName>
    <definedName name="EqAbv823_35">EqualizationAbove823!$AM$4:$AM$100</definedName>
    <definedName name="EqAbv823_36">EqualizationAbove823!$AN$4:$AN$100</definedName>
    <definedName name="EqAbv823_37">EqualizationAbove823!$AO$4:$AO$100</definedName>
    <definedName name="EqAbv823_38">EqualizationAbove823!$AP$4:$AP$100</definedName>
    <definedName name="EqAbv823_39">EqualizationAbove823!$AQ$4:$AQ$100</definedName>
    <definedName name="EqAbv823_4">EqualizationAbove823!$H$4:$H$100</definedName>
    <definedName name="EqAbv823_40">EqualizationAbove823!$AR$4:$AR$100</definedName>
    <definedName name="EqAbv823_41">EqualizationAbove823!$AS$4:$AS$100</definedName>
    <definedName name="EqAbv823_42">EqualizationAbove823!$AT$4:$AT$100</definedName>
    <definedName name="EqAbv823_43">EqualizationAbove823!$AU$4:$AU$100</definedName>
    <definedName name="EqAbv823_44">EqualizationAbove823!$AV$4:$AV$100</definedName>
    <definedName name="EqAbv823_45">EqualizationAbove823!$AW$4:$AW$100</definedName>
    <definedName name="EqAbv823_46">EqualizationAbove823!$AX$4:$AX$100</definedName>
    <definedName name="EqAbv823_47">EqualizationAbove823!$AY$4:$AY$100</definedName>
    <definedName name="EqAbv823_48">EqualizationAbove823!$AZ$4:$AZ$100</definedName>
    <definedName name="EqAbv823_49">EqualizationAbove823!$BA$4:$BA$100</definedName>
    <definedName name="EqAbv823_5">EqualizationAbove823!$I$4:$I$100</definedName>
    <definedName name="EqAbv823_50">EqualizationAbove823!$BB$4:$BB$100</definedName>
    <definedName name="EqAbv823_51">EqualizationAbove823!$BC$4:$BC$100</definedName>
    <definedName name="EqAbv823_6">EqualizationAbove823!$J$4:$J$100</definedName>
    <definedName name="EqAbv823_7">EqualizationAbove823!$K$4:$K$100</definedName>
    <definedName name="EqAbv823_8">EqualizationAbove823!$L$4:$L$100</definedName>
    <definedName name="EqAbv823_9">EqualizationAbove823!$M$4:$M$100</definedName>
    <definedName name="EqAbv823_Max">EqualizationAbove823!$C$4:$C$100</definedName>
    <definedName name="EqAbv823_Min">EqualizationAbove823!$B$4:$B$100</definedName>
    <definedName name="EqAbv823_Most">EqualizationAbove823!$D$4:$D$100</definedName>
    <definedName name="EqAbv823_Time">EqualizationAbove823!$A$4:$A$100</definedName>
    <definedName name="EqAt823_1">EqualizationAt823!$E$4:$E$100</definedName>
    <definedName name="EqAt823_10">EqualizationAt823!$N$4:$N$100</definedName>
    <definedName name="EqAt823_11">EqualizationAt823!$O$4:$O$100</definedName>
    <definedName name="EqAt823_12">EqualizationAt823!$P$4:$P$100</definedName>
    <definedName name="EqAt823_13">EqualizationAt823!$Q$4:$Q$100</definedName>
    <definedName name="EqAt823_14">EqualizationAt823!$R$4:$R$100</definedName>
    <definedName name="EqAt823_15">EqualizationAt823!$S$4:$S$100</definedName>
    <definedName name="EqAt823_16">EqualizationAt823!$T$4:$T$100</definedName>
    <definedName name="EqAt823_17">EqualizationAt823!$U$4:$U$100</definedName>
    <definedName name="EqAt823_18">EqualizationAt823!$V$4:$V$100</definedName>
    <definedName name="EqAt823_19">EqualizationAt823!$W$4:$W$100</definedName>
    <definedName name="EqAt823_2">EqualizationAt823!$F$4:$F$100</definedName>
    <definedName name="EqAt823_20">EqualizationAt823!$X$4:$X$100</definedName>
    <definedName name="EqAt823_21">EqualizationAt823!$Y$4:$Y$100</definedName>
    <definedName name="EqAt823_22">EqualizationAt823!$Z$4:$Z$100</definedName>
    <definedName name="EqAt823_23">EqualizationAt823!$AA$4:$AA$100</definedName>
    <definedName name="EqAt823_24">EqualizationAt823!$AB$4:$AB$100</definedName>
    <definedName name="EqAt823_25">EqualizationAt823!$AC$4:$AC$100</definedName>
    <definedName name="EqAt823_26">EqualizationAt823!$AD$4:$AD$100</definedName>
    <definedName name="EqAt823_27">EqualizationAt823!$AE$4:$AE$100</definedName>
    <definedName name="EqAt823_28">EqualizationAt823!$AF$4:$AF$100</definedName>
    <definedName name="EqAt823_29">EqualizationAt823!$AG$4:$AG$100</definedName>
    <definedName name="EqAt823_3">EqualizationAt823!$G$4:$G$100</definedName>
    <definedName name="EqAt823_30">EqualizationAt823!$AH$4:$AH$100</definedName>
    <definedName name="EqAt823_31">EqualizationAt823!$AI$4:$AI$100</definedName>
    <definedName name="EqAt823_32">EqualizationAt823!$AJ$4:$AJ$100</definedName>
    <definedName name="EqAt823_33">EqualizationAt823!$AK$4:$AK$100</definedName>
    <definedName name="EqAt823_34">EqualizationAt823!$AL$4:$AL$100</definedName>
    <definedName name="EqAt823_35">EqualizationAt823!$AM$4:$AM$100</definedName>
    <definedName name="EqAt823_36">EqualizationAt823!$AN$4:$AN$100</definedName>
    <definedName name="EqAt823_37">EqualizationAt823!$AO$4:$AO$100</definedName>
    <definedName name="EqAt823_38">EqualizationAt823!$AP$4:$AP$100</definedName>
    <definedName name="EqAt823_39">EqualizationAt823!$AQ$4:$AQ$100</definedName>
    <definedName name="EqAt823_4">EqualizationAt823!$H$4:$H$100</definedName>
    <definedName name="EqAt823_40">EqualizationAt823!$AR$4:$AR$100</definedName>
    <definedName name="EqAt823_41">EqualizationAt823!$AS$4:$AS$100</definedName>
    <definedName name="EqAt823_42">EqualizationAt823!$AT$4:$AT$100</definedName>
    <definedName name="EqAt823_43">EqualizationAt823!$AU$4:$AU$100</definedName>
    <definedName name="EqAt823_44">EqualizationAt823!$AV$4:$AV$100</definedName>
    <definedName name="EqAt823_45">EqualizationAt823!$AW$4:$AW$100</definedName>
    <definedName name="EqAt823_46">EqualizationAt823!$AX$4:$AX$100</definedName>
    <definedName name="EqAt823_47">EqualizationAt823!$AY$4:$AY$100</definedName>
    <definedName name="EqAt823_48">EqualizationAt823!$AZ$4:$AZ$100</definedName>
    <definedName name="EqAt823_49">EqualizationAt823!$BA$4:$BA$100</definedName>
    <definedName name="EqAt823_5">EqualizationAt823!$I$4:$I$100</definedName>
    <definedName name="EqAt823_50">EqualizationAt823!$BB$4:$BB$100</definedName>
    <definedName name="EqAt823_51">EqualizationAt823!$BC$4:$BC$100</definedName>
    <definedName name="EqAt823_6">EqualizationAt823!$J$4:$J$100</definedName>
    <definedName name="EqAt823_7">EqualizationAt823!$K$4:$K$100</definedName>
    <definedName name="EqAt823_8">EqualizationAt823!$L$4:$L$100</definedName>
    <definedName name="EqAt823_9">EqualizationAt823!$M$4:$M$100</definedName>
    <definedName name="EqAt823_Max">EqualizationAt823!$C$4:$C$100</definedName>
    <definedName name="EqAt823_Min">EqualizationAt823!$B$4:$B$100</definedName>
    <definedName name="EqAt823_Most">EqualizationAt823!$D$4:$D$100</definedName>
    <definedName name="EqAt823_Time">EqualizationAt823!$A$4:$A$100</definedName>
    <definedName name="EqualizeCond_1">PowellData.EqualizationCond!$E$4:$E$104</definedName>
    <definedName name="EqualizeCond_10">PowellData.EqualizationCond!$N$4:$N$104</definedName>
    <definedName name="EqualizeCond_11">PowellData.EqualizationCond!$O$4:$O$104</definedName>
    <definedName name="EqualizeCond_12">PowellData.EqualizationCond!$P$4:$P$104</definedName>
    <definedName name="EqualizeCond_13">PowellData.EqualizationCond!$Q$4:$Q$104</definedName>
    <definedName name="EqualizeCond_14">PowellData.EqualizationCond!$R$4:$R$104</definedName>
    <definedName name="EqualizeCond_15">PowellData.EqualizationCond!$S$4:$S$104</definedName>
    <definedName name="EqualizeCond_16">PowellData.EqualizationCond!$T$4:$T$104</definedName>
    <definedName name="EqualizeCond_17">PowellData.EqualizationCond!$U$4:$U$104</definedName>
    <definedName name="EqualizeCond_18">PowellData.EqualizationCond!$V$4:$V$104</definedName>
    <definedName name="EqualizeCond_19">PowellData.EqualizationCond!$W$4:$W$104</definedName>
    <definedName name="EqualizeCond_2">PowellData.EqualizationCond!$F$4:$F$104</definedName>
    <definedName name="EqualizeCond_20">PowellData.EqualizationCond!$X$4:$X$104</definedName>
    <definedName name="EqualizeCond_21">PowellData.EqualizationCond!$Y$4:$Y$104</definedName>
    <definedName name="EqualizeCond_22">PowellData.EqualizationCond!$Z$4:$Z$104</definedName>
    <definedName name="EqualizeCond_23">PowellData.EqualizationCond!$AA$4:$AA$104</definedName>
    <definedName name="EqualizeCond_24">PowellData.EqualizationCond!$AB$4:$AB$104</definedName>
    <definedName name="EqualizeCond_25">PowellData.EqualizationCond!$AC$4:$AC$104</definedName>
    <definedName name="EqualizeCond_26">PowellData.EqualizationCond!$AD$4:$AD$104</definedName>
    <definedName name="EqualizeCond_27">PowellData.EqualizationCond!$AE$4:$AE$104</definedName>
    <definedName name="EqualizeCond_28">PowellData.EqualizationCond!$AF$4:$AF$104</definedName>
    <definedName name="EqualizeCond_29">PowellData.EqualizationCond!$AG$4:$AG$104</definedName>
    <definedName name="EqualizeCond_3">PowellData.EqualizationCond!$G$4:$G$104</definedName>
    <definedName name="EqualizeCond_30">PowellData.EqualizationCond!$AH$4:$AH$104</definedName>
    <definedName name="EqualizeCond_31">PowellData.EqualizationCond!$AI$4:$AI$104</definedName>
    <definedName name="EqualizeCond_32">PowellData.EqualizationCond!$AJ$4:$AJ$104</definedName>
    <definedName name="EqualizeCond_33">PowellData.EqualizationCond!$AK$4:$AK$104</definedName>
    <definedName name="EqualizeCond_34">PowellData.EqualizationCond!$AL$4:$AL$104</definedName>
    <definedName name="EqualizeCond_35">PowellData.EqualizationCond!$AM$4:$AM$104</definedName>
    <definedName name="EqualizeCond_36">PowellData.EqualizationCond!$AN$4:$AN$104</definedName>
    <definedName name="EqualizeCond_37">PowellData.EqualizationCond!$AO$4:$AO$104</definedName>
    <definedName name="EqualizeCond_38">PowellData.EqualizationCond!$AP$4:$AP$104</definedName>
    <definedName name="EqualizeCond_39">PowellData.EqualizationCond!$AQ$4:$AQ$104</definedName>
    <definedName name="EqualizeCond_4">PowellData.EqualizationCond!$H$4:$H$104</definedName>
    <definedName name="EqualizeCond_40">PowellData.EqualizationCond!$AR$4:$AR$104</definedName>
    <definedName name="EqualizeCond_41">PowellData.EqualizationCond!$AS$4:$AS$104</definedName>
    <definedName name="EqualizeCond_42">PowellData.EqualizationCond!$AT$4:$AT$104</definedName>
    <definedName name="EqualizeCond_43">PowellData.EqualizationCond!$AU$4:$AU$104</definedName>
    <definedName name="EqualizeCond_44">PowellData.EqualizationCond!$AV$4:$AV$104</definedName>
    <definedName name="EqualizeCond_45">PowellData.EqualizationCond!$AW$4:$AW$104</definedName>
    <definedName name="EqualizeCond_46">PowellData.EqualizationCond!$AX$4:$AX$104</definedName>
    <definedName name="EqualizeCond_47">PowellData.EqualizationCond!$AY$4:$AY$104</definedName>
    <definedName name="EqualizeCond_48">PowellData.EqualizationCond!$AZ$4:$AZ$104</definedName>
    <definedName name="EqualizeCond_49">PowellData.EqualizationCond!$BA$4:$BA$104</definedName>
    <definedName name="EqualizeCond_5">PowellData.EqualizationCond!$I$4:$I$104</definedName>
    <definedName name="EqualizeCond_50">PowellData.EqualizationCond!$BB$4:$BB$104</definedName>
    <definedName name="EqualizeCond_51">PowellData.EqualizationCond!$BC$4:$BC$104</definedName>
    <definedName name="EqualizeCond_6">PowellData.EqualizationCond!$J$4:$J$104</definedName>
    <definedName name="EqualizeCond_7">PowellData.EqualizationCond!$K$4:$K$104</definedName>
    <definedName name="EqualizeCond_8">PowellData.EqualizationCond!$L$4:$L$104</definedName>
    <definedName name="EqualizeCond_9">PowellData.EqualizationCond!$M$4:$M$104</definedName>
    <definedName name="EqualizeCond_Max">PowellData.EqualizationCond!$C$4:$C$104</definedName>
    <definedName name="EqualizeCond_Min">PowellData.EqualizationCond!$B$4:$B$104</definedName>
    <definedName name="EqualizeCond_Most">PowellData.EqualizationCond!$D$4:$D$104</definedName>
    <definedName name="EqualizeCond_TIME">PowellData.EqualizationCond!$A$4:$A$104</definedName>
    <definedName name="Event_1">Frequency!$E$72:$E$81</definedName>
    <definedName name="Event_2">Frequency!$F$72:$F$81</definedName>
    <definedName name="Event_3">Frequency!$G$72:$G$81</definedName>
    <definedName name="Event_4">Frequency!$H$72:$H$81</definedName>
    <definedName name="Event_5">Frequency!$I$72:$I$81</definedName>
    <definedName name="FG_Egy_1">FlamingGorge.Energy!$E$4:$E$104</definedName>
    <definedName name="FG_Egy_10">FlamingGorge.Energy!$N$4:$N$104</definedName>
    <definedName name="FG_Egy_11">FlamingGorge.Energy!$O$4:$O$104</definedName>
    <definedName name="FG_Egy_12">FlamingGorge.Energy!$P$4:$P$104</definedName>
    <definedName name="FG_Egy_13">FlamingGorge.Energy!$Q$4:$Q$104</definedName>
    <definedName name="FG_Egy_14">FlamingGorge.Energy!$R$4:$R$104</definedName>
    <definedName name="FG_Egy_15">FlamingGorge.Energy!$S$4:$S$104</definedName>
    <definedName name="FG_Egy_16">FlamingGorge.Energy!$T$4:$T$104</definedName>
    <definedName name="FG_Egy_17">FlamingGorge.Energy!$U$4:$U$104</definedName>
    <definedName name="FG_Egy_18">FlamingGorge.Energy!$V$4:$V$104</definedName>
    <definedName name="FG_Egy_19">FlamingGorge.Energy!$W$4:$W$104</definedName>
    <definedName name="FG_Egy_2">FlamingGorge.Energy!$F$4:$F$104</definedName>
    <definedName name="FG_Egy_20">FlamingGorge.Energy!$X$4:$X$104</definedName>
    <definedName name="FG_Egy_21">FlamingGorge.Energy!$Y$4:$Y$104</definedName>
    <definedName name="FG_Egy_22">FlamingGorge.Energy!$Z$4:$Z$104</definedName>
    <definedName name="FG_Egy_23">FlamingGorge.Energy!$AA$4:$AA$104</definedName>
    <definedName name="FG_Egy_24">FlamingGorge.Energy!$AB$4:$AB$104</definedName>
    <definedName name="FG_Egy_25">FlamingGorge.Energy!$AC$4:$AC$104</definedName>
    <definedName name="FG_Egy_26">FlamingGorge.Energy!$AD$4:$AD$104</definedName>
    <definedName name="FG_Egy_27">FlamingGorge.Energy!$AE$4:$AE$104</definedName>
    <definedName name="FG_Egy_28">FlamingGorge.Energy!$AF$4:$AF$104</definedName>
    <definedName name="FG_Egy_29">FlamingGorge.Energy!$AG$4:$AG$104</definedName>
    <definedName name="FG_Egy_3">FlamingGorge.Energy!$G$4:$G$104</definedName>
    <definedName name="FG_Egy_30">FlamingGorge.Energy!$AH$4:$AH$104</definedName>
    <definedName name="FG_Egy_31">FlamingGorge.Energy!$AI$4:$AI$104</definedName>
    <definedName name="FG_Egy_32">FlamingGorge.Energy!$AJ$4:$AJ$104</definedName>
    <definedName name="FG_Egy_33">FlamingGorge.Energy!$AK$4:$AK$104</definedName>
    <definedName name="FG_Egy_34">FlamingGorge.Energy!$AL$4:$AL$104</definedName>
    <definedName name="FG_Egy_35">FlamingGorge.Energy!$AM$4:$AM$104</definedName>
    <definedName name="FG_Egy_36">FlamingGorge.Energy!$AN$4:$AN$104</definedName>
    <definedName name="FG_Egy_37">FlamingGorge.Energy!$AO$4:$AO$104</definedName>
    <definedName name="FG_Egy_38">FlamingGorge.Energy!$AP$4:$AP$104</definedName>
    <definedName name="FG_Egy_39">FlamingGorge.Energy!$AQ$4:$AQ$104</definedName>
    <definedName name="FG_Egy_4">FlamingGorge.Energy!$H$4:$H$104</definedName>
    <definedName name="FG_Egy_40">FlamingGorge.Energy!$AR$4:$AR$104</definedName>
    <definedName name="FG_Egy_41">FlamingGorge.Energy!$AS$4:$AS$104</definedName>
    <definedName name="FG_Egy_42">FlamingGorge.Energy!$AT$4:$AT$104</definedName>
    <definedName name="FG_Egy_43">FlamingGorge.Energy!$AU$4:$AU$104</definedName>
    <definedName name="FG_Egy_44">FlamingGorge.Energy!$AV$4:$AV$104</definedName>
    <definedName name="FG_Egy_45">FlamingGorge.Energy!$AW$4:$AW$104</definedName>
    <definedName name="FG_Egy_46">FlamingGorge.Energy!$AX$4:$AX$104</definedName>
    <definedName name="FG_Egy_47">FlamingGorge.Energy!$AY$4:$AY$104</definedName>
    <definedName name="FG_Egy_48">FlamingGorge.Energy!$AZ$4:$AZ$104</definedName>
    <definedName name="FG_Egy_49">FlamingGorge.Energy!$BA$4:$BA$104</definedName>
    <definedName name="FG_Egy_5">FlamingGorge.Energy!$I$4:$I$104</definedName>
    <definedName name="FG_Egy_50">FlamingGorge.Energy!$BB$4:$BB$104</definedName>
    <definedName name="FG_Egy_51">FlamingGorge.Energy!$BC$4:$BC$104</definedName>
    <definedName name="FG_Egy_6">FlamingGorge.Energy!$J$4:$J$104</definedName>
    <definedName name="FG_Egy_7">FlamingGorge.Energy!$K$4:$K$104</definedName>
    <definedName name="FG_Egy_8">FlamingGorge.Energy!$L$4:$L$104</definedName>
    <definedName name="FG_Egy_9">FlamingGorge.Energy!$M$4:$M$104</definedName>
    <definedName name="FG_Egy_Max">FlamingGorge.Energy!$C$4:$C$104</definedName>
    <definedName name="FG_Egy_Min">FlamingGorge.Energy!$B$4:$B$104</definedName>
    <definedName name="FG_Egy_Most">FlamingGorge.Energy!$D$4:$D$104</definedName>
    <definedName name="FG_Egy_Time">FlamingGorge.Energy!$A$4:$A$104</definedName>
    <definedName name="FG_Elev_1">'FlamingGorge.Pool Elevation'!$E$4:$E$104</definedName>
    <definedName name="FG_Elev_10">'FlamingGorge.Pool Elevation'!$N$4:$N$104</definedName>
    <definedName name="FG_Elev_11">'FlamingGorge.Pool Elevation'!$O$4:$O$104</definedName>
    <definedName name="FG_Elev_12">'FlamingGorge.Pool Elevation'!$P$4:$P$104</definedName>
    <definedName name="FG_Elev_13">'FlamingGorge.Pool Elevation'!$Q$4:$Q$104</definedName>
    <definedName name="FG_Elev_14">'FlamingGorge.Pool Elevation'!$R$4:$R$104</definedName>
    <definedName name="FG_Elev_15">'FlamingGorge.Pool Elevation'!$S$4:$S$104</definedName>
    <definedName name="FG_Elev_16">'FlamingGorge.Pool Elevation'!$T$4:$T$104</definedName>
    <definedName name="FG_Elev_17">'FlamingGorge.Pool Elevation'!$U$4:$U$104</definedName>
    <definedName name="FG_Elev_18">'FlamingGorge.Pool Elevation'!$V$4:$V$104</definedName>
    <definedName name="FG_Elev_19">'FlamingGorge.Pool Elevation'!$W$4:$W$104</definedName>
    <definedName name="FG_Elev_2">'FlamingGorge.Pool Elevation'!$F$4:$F$104</definedName>
    <definedName name="FG_Elev_20">'FlamingGorge.Pool Elevation'!$X$4:$X$104</definedName>
    <definedName name="FG_Elev_21">'FlamingGorge.Pool Elevation'!$Y$4:$Y$104</definedName>
    <definedName name="FG_Elev_22">'FlamingGorge.Pool Elevation'!$Z$4:$Z$104</definedName>
    <definedName name="FG_Elev_23">'FlamingGorge.Pool Elevation'!$AA$4:$AA$104</definedName>
    <definedName name="FG_Elev_24">'FlamingGorge.Pool Elevation'!$AB$4:$AB$104</definedName>
    <definedName name="FG_Elev_25">'FlamingGorge.Pool Elevation'!$AC$4:$AC$104</definedName>
    <definedName name="FG_Elev_26">'FlamingGorge.Pool Elevation'!$AD$4:$AD$104</definedName>
    <definedName name="FG_Elev_27">'FlamingGorge.Pool Elevation'!$AE$4:$AE$104</definedName>
    <definedName name="FG_Elev_28">'FlamingGorge.Pool Elevation'!$AF$4:$AF$104</definedName>
    <definedName name="FG_Elev_29">'FlamingGorge.Pool Elevation'!$AG$4:$AG$104</definedName>
    <definedName name="FG_Elev_3">'FlamingGorge.Pool Elevation'!$G$4:$G$104</definedName>
    <definedName name="FG_Elev_30">'FlamingGorge.Pool Elevation'!$AH$4:$AH$104</definedName>
    <definedName name="FG_Elev_31">'FlamingGorge.Pool Elevation'!$AI$4:$AI$104</definedName>
    <definedName name="FG_Elev_32">'FlamingGorge.Pool Elevation'!$AJ$4:$AJ$104</definedName>
    <definedName name="FG_Elev_33">'FlamingGorge.Pool Elevation'!$AK$4:$AK$104</definedName>
    <definedName name="FG_Elev_34">'FlamingGorge.Pool Elevation'!$AL$4:$AL$104</definedName>
    <definedName name="FG_Elev_35">'FlamingGorge.Pool Elevation'!$AM$4:$AM$104</definedName>
    <definedName name="FG_Elev_36">'FlamingGorge.Pool Elevation'!$AN$4:$AN$104</definedName>
    <definedName name="FG_Elev_37">'FlamingGorge.Pool Elevation'!$AO$4:$AO$104</definedName>
    <definedName name="FG_Elev_38">'FlamingGorge.Pool Elevation'!$AP$4:$AP$104</definedName>
    <definedName name="FG_Elev_39">'FlamingGorge.Pool Elevation'!$AQ$4:$AQ$104</definedName>
    <definedName name="FG_Elev_4">'FlamingGorge.Pool Elevation'!$H$4:$H$104</definedName>
    <definedName name="FG_Elev_40">'FlamingGorge.Pool Elevation'!$AR$4:$AR$104</definedName>
    <definedName name="FG_Elev_41">'FlamingGorge.Pool Elevation'!$AS$4:$AS$104</definedName>
    <definedName name="FG_Elev_42">'FlamingGorge.Pool Elevation'!$AT$4:$AT$104</definedName>
    <definedName name="FG_Elev_43">'FlamingGorge.Pool Elevation'!$AU$4:$AU$104</definedName>
    <definedName name="FG_Elev_44">'FlamingGorge.Pool Elevation'!$AV$4:$AV$104</definedName>
    <definedName name="FG_Elev_45">'FlamingGorge.Pool Elevation'!$AW$4:$AW$104</definedName>
    <definedName name="FG_Elev_46">'FlamingGorge.Pool Elevation'!$AX$4:$AX$104</definedName>
    <definedName name="FG_Elev_47">'FlamingGorge.Pool Elevation'!$AY$4:$AY$104</definedName>
    <definedName name="FG_Elev_48">'FlamingGorge.Pool Elevation'!$AZ$4:$AZ$104</definedName>
    <definedName name="FG_Elev_49">'FlamingGorge.Pool Elevation'!$BA$4:$BA$104</definedName>
    <definedName name="FG_Elev_5">'FlamingGorge.Pool Elevation'!$I$4:$I$104</definedName>
    <definedName name="FG_Elev_50">'FlamingGorge.Pool Elevation'!$BB$4:$BB$104</definedName>
    <definedName name="FG_Elev_51">'FlamingGorge.Pool Elevation'!$BC$4:$BC$104</definedName>
    <definedName name="FG_Elev_6">'FlamingGorge.Pool Elevation'!$J$4:$J$104</definedName>
    <definedName name="FG_Elev_7">'FlamingGorge.Pool Elevation'!$K$4:$K$104</definedName>
    <definedName name="FG_Elev_8">'FlamingGorge.Pool Elevation'!$L$4:$L$104</definedName>
    <definedName name="FG_Elev_9">'FlamingGorge.Pool Elevation'!$M$4:$M$104</definedName>
    <definedName name="FG_Elev_Max">'FlamingGorge.Pool Elevation'!$C$4:$C$104</definedName>
    <definedName name="FG_Elev_Min">'FlamingGorge.Pool Elevation'!$B$4:$B$104</definedName>
    <definedName name="FG_Elev_Most">'FlamingGorge.Pool Elevation'!$D$4:$D$104</definedName>
    <definedName name="FG_Elev_Time">'FlamingGorge.Pool Elevation'!$A$4:$A$104</definedName>
    <definedName name="FG_In_1">FlamingGorge.Inflow!$E$4:$E$104</definedName>
    <definedName name="FG_In_10">FlamingGorge.Inflow!$N$4:$N$104</definedName>
    <definedName name="FG_In_11">FlamingGorge.Inflow!$O$4:$O$104</definedName>
    <definedName name="FG_In_12">FlamingGorge.Inflow!$P$4:$P$104</definedName>
    <definedName name="FG_In_13">FlamingGorge.Inflow!$Q$4:$Q$104</definedName>
    <definedName name="FG_In_14">FlamingGorge.Inflow!$R$4:$R$104</definedName>
    <definedName name="FG_In_15">FlamingGorge.Inflow!$S$4:$S$104</definedName>
    <definedName name="FG_In_16">FlamingGorge.Inflow!$T$4:$T$104</definedName>
    <definedName name="FG_In_17">FlamingGorge.Inflow!$U$4:$U$104</definedName>
    <definedName name="FG_In_18">FlamingGorge.Inflow!$V$4:$V$104</definedName>
    <definedName name="FG_In_19">FlamingGorge.Inflow!$W$4:$W$104</definedName>
    <definedName name="FG_In_2">FlamingGorge.Inflow!$F$4:$F$104</definedName>
    <definedName name="FG_In_20">FlamingGorge.Inflow!$X$4:$X$104</definedName>
    <definedName name="FG_In_21">FlamingGorge.Inflow!$Y$4:$Y$104</definedName>
    <definedName name="FG_In_22">FlamingGorge.Inflow!$Z$4:$Z$104</definedName>
    <definedName name="FG_In_23">FlamingGorge.Inflow!$AA$4:$AA$104</definedName>
    <definedName name="FG_In_24">FlamingGorge.Inflow!$AB$4:$AB$104</definedName>
    <definedName name="FG_In_25">FlamingGorge.Inflow!$AC$4:$AC$104</definedName>
    <definedName name="FG_In_26">FlamingGorge.Inflow!$AD$4:$AD$104</definedName>
    <definedName name="FG_In_27">FlamingGorge.Inflow!$AE$4:$AE$104</definedName>
    <definedName name="FG_In_28">FlamingGorge.Inflow!$AF$4:$AF$104</definedName>
    <definedName name="FG_In_29">FlamingGorge.Inflow!$AG$4:$AG$104</definedName>
    <definedName name="FG_In_3">FlamingGorge.Inflow!$G$4:$G$104</definedName>
    <definedName name="FG_In_30">FlamingGorge.Inflow!$AH$4:$AH$104</definedName>
    <definedName name="FG_In_31">FlamingGorge.Inflow!$AI$4:$AI$104</definedName>
    <definedName name="FG_In_32">FlamingGorge.Inflow!$AJ$4:$AJ$104</definedName>
    <definedName name="FG_In_33">FlamingGorge.Inflow!$AK$4:$AK$104</definedName>
    <definedName name="FG_In_34">FlamingGorge.Inflow!$AL$4:$AL$104</definedName>
    <definedName name="FG_In_35">FlamingGorge.Inflow!$AM$4:$AM$104</definedName>
    <definedName name="FG_In_36">FlamingGorge.Inflow!$AN$4:$AN$104</definedName>
    <definedName name="FG_In_37">FlamingGorge.Inflow!$AO$4:$AO$104</definedName>
    <definedName name="FG_In_38">FlamingGorge.Inflow!$AP$4:$AP$104</definedName>
    <definedName name="FG_In_39">FlamingGorge.Inflow!$AQ$4:$AQ$104</definedName>
    <definedName name="FG_In_4">FlamingGorge.Inflow!$H$4:$H$104</definedName>
    <definedName name="FG_In_40">FlamingGorge.Inflow!$AR$4:$AR$104</definedName>
    <definedName name="FG_In_41">FlamingGorge.Inflow!$AS$4:$AS$104</definedName>
    <definedName name="FG_In_42">FlamingGorge.Inflow!$AT$4:$AT$104</definedName>
    <definedName name="FG_In_43">FlamingGorge.Inflow!$AU$4:$AU$104</definedName>
    <definedName name="FG_In_44">FlamingGorge.Inflow!$AV$4:$AV$104</definedName>
    <definedName name="FG_In_45">FlamingGorge.Inflow!$AW$4:$AW$104</definedName>
    <definedName name="FG_In_46">FlamingGorge.Inflow!$AX$4:$AX$104</definedName>
    <definedName name="FG_In_47">FlamingGorge.Inflow!$AY$4:$AY$104</definedName>
    <definedName name="FG_In_48">FlamingGorge.Inflow!$AZ$4:$AZ$104</definedName>
    <definedName name="FG_In_49">FlamingGorge.Inflow!$BA$4:$BA$104</definedName>
    <definedName name="FG_In_5">FlamingGorge.Inflow!$I$4:$I$104</definedName>
    <definedName name="FG_In_50">FlamingGorge.Inflow!$BB$4:$BB$104</definedName>
    <definedName name="FG_In_51">FlamingGorge.Inflow!$BC$4:$BC$104</definedName>
    <definedName name="FG_In_6">FlamingGorge.Inflow!$J$4:$J$104</definedName>
    <definedName name="FG_In_7">FlamingGorge.Inflow!$K$4:$K$104</definedName>
    <definedName name="FG_In_8">FlamingGorge.Inflow!$L$4:$L$104</definedName>
    <definedName name="FG_In_9">FlamingGorge.Inflow!$M$4:$M$104</definedName>
    <definedName name="FG_In_Max">FlamingGorge.Inflow!$C$4:$C$104</definedName>
    <definedName name="FG_In_Min">FlamingGorge.Inflow!$B$4:$B$104</definedName>
    <definedName name="FG_In_Most">FlamingGorge.Inflow!$D$4:$D$104</definedName>
    <definedName name="FG_In_Time">FlamingGorge.Inflow!$A$4:$A$104</definedName>
    <definedName name="FG_Out_1">FlamingGorge.Outflow!$E$4:$E$104</definedName>
    <definedName name="FG_Out_10">FlamingGorge.Outflow!$N$4:$N$104</definedName>
    <definedName name="FG_Out_11">FlamingGorge.Outflow!$O$4:$O$104</definedName>
    <definedName name="FG_Out_12">FlamingGorge.Outflow!$P$4:$P$104</definedName>
    <definedName name="FG_Out_13">FlamingGorge.Outflow!$Q$4:$Q$104</definedName>
    <definedName name="FG_Out_14">FlamingGorge.Outflow!$R$4:$R$104</definedName>
    <definedName name="FG_Out_15">FlamingGorge.Outflow!$S$4:$S$104</definedName>
    <definedName name="FG_Out_16">FlamingGorge.Outflow!$T$4:$T$104</definedName>
    <definedName name="FG_Out_17">FlamingGorge.Outflow!$U$4:$U$104</definedName>
    <definedName name="FG_Out_18">FlamingGorge.Outflow!$V$4:$V$104</definedName>
    <definedName name="FG_Out_19">FlamingGorge.Outflow!$W$4:$W$104</definedName>
    <definedName name="FG_Out_2">FlamingGorge.Outflow!$F$4:$F$104</definedName>
    <definedName name="FG_Out_20">FlamingGorge.Outflow!$X$4:$X$104</definedName>
    <definedName name="FG_Out_21">FlamingGorge.Outflow!$Y$4:$Y$104</definedName>
    <definedName name="FG_Out_22">FlamingGorge.Outflow!$Z$4:$Z$104</definedName>
    <definedName name="FG_Out_23">FlamingGorge.Outflow!$AA$4:$AA$104</definedName>
    <definedName name="FG_Out_24">FlamingGorge.Outflow!$AB$4:$AB$104</definedName>
    <definedName name="FG_Out_25">FlamingGorge.Outflow!$AC$4:$AC$104</definedName>
    <definedName name="FG_Out_26">FlamingGorge.Outflow!$AD$4:$AD$104</definedName>
    <definedName name="FG_Out_27">FlamingGorge.Outflow!$AE$4:$AE$104</definedName>
    <definedName name="FG_Out_28">FlamingGorge.Outflow!$AF$4:$AF$104</definedName>
    <definedName name="FG_Out_29">FlamingGorge.Outflow!$AG$4:$AG$104</definedName>
    <definedName name="FG_Out_3">FlamingGorge.Outflow!$G$4:$G$104</definedName>
    <definedName name="FG_Out_30">FlamingGorge.Outflow!$AH$4:$AH$104</definedName>
    <definedName name="FG_Out_31">FlamingGorge.Outflow!$AI$4:$AI$104</definedName>
    <definedName name="FG_Out_32">FlamingGorge.Outflow!$AJ$4:$AJ$104</definedName>
    <definedName name="FG_Out_33">FlamingGorge.Outflow!$AK$4:$AK$104</definedName>
    <definedName name="FG_Out_34">FlamingGorge.Outflow!$AL$4:$AL$104</definedName>
    <definedName name="FG_Out_35">FlamingGorge.Outflow!$AM$4:$AM$104</definedName>
    <definedName name="FG_Out_36">FlamingGorge.Outflow!$AN$4:$AN$104</definedName>
    <definedName name="FG_Out_37">FlamingGorge.Outflow!$AO$4:$AO$104</definedName>
    <definedName name="FG_Out_38">FlamingGorge.Outflow!$AP$4:$AP$104</definedName>
    <definedName name="FG_Out_39">FlamingGorge.Outflow!$AQ$4:$AQ$104</definedName>
    <definedName name="FG_Out_4">FlamingGorge.Outflow!$H$4:$H$104</definedName>
    <definedName name="FG_Out_40">FlamingGorge.Outflow!$AR$4:$AR$104</definedName>
    <definedName name="FG_Out_41">FlamingGorge.Outflow!$AS$4:$AS$104</definedName>
    <definedName name="FG_Out_42">FlamingGorge.Outflow!$AT$4:$AT$104</definedName>
    <definedName name="FG_Out_43">FlamingGorge.Outflow!$AU$4:$AU$104</definedName>
    <definedName name="FG_Out_44">FlamingGorge.Outflow!$AV$4:$AV$104</definedName>
    <definedName name="FG_Out_45">FlamingGorge.Outflow!$AW$4:$AW$104</definedName>
    <definedName name="FG_Out_46">FlamingGorge.Outflow!$AX$4:$AX$104</definedName>
    <definedName name="FG_Out_47">FlamingGorge.Outflow!$AY$4:$AY$104</definedName>
    <definedName name="FG_Out_48">FlamingGorge.Outflow!$AZ$4:$AZ$104</definedName>
    <definedName name="FG_Out_49">FlamingGorge.Outflow!$BA$4:$BA$104</definedName>
    <definedName name="FG_Out_5">FlamingGorge.Outflow!$I$4:$I$104</definedName>
    <definedName name="FG_Out_50">FlamingGorge.Outflow!$BB$4:$BB$104</definedName>
    <definedName name="FG_Out_51">FlamingGorge.Outflow!$BC$4:$BC$104</definedName>
    <definedName name="FG_Out_6">FlamingGorge.Outflow!$J$4:$J$104</definedName>
    <definedName name="FG_Out_7">FlamingGorge.Outflow!$K$4:$K$104</definedName>
    <definedName name="FG_Out_8">FlamingGorge.Outflow!$L$4:$L$104</definedName>
    <definedName name="FG_Out_9">FlamingGorge.Outflow!$M$4:$M$104</definedName>
    <definedName name="FG_Out_Max">FlamingGorge.Outflow!$C$4:$C$104</definedName>
    <definedName name="FG_Out_Min">FlamingGorge.Outflow!$B$4:$B$104</definedName>
    <definedName name="FG_Out_Most">FlamingGorge.Outflow!$D$4:$D$104</definedName>
    <definedName name="FG_Out_Time">FlamingGorge.Outflow!$A$4:$A$104</definedName>
    <definedName name="FG_Spill_1">FlamingGorge.Spill!$E$4:$E$104</definedName>
    <definedName name="FG_Spill_10">FlamingGorge.Spill!$N$4:$N$104</definedName>
    <definedName name="FG_Spill_11">FlamingGorge.Spill!$O$4:$O$104</definedName>
    <definedName name="FG_Spill_12">FlamingGorge.Spill!$P$4:$P$104</definedName>
    <definedName name="FG_Spill_13">FlamingGorge.Spill!$Q$4:$Q$104</definedName>
    <definedName name="FG_Spill_14">FlamingGorge.Spill!$R$4:$R$104</definedName>
    <definedName name="FG_Spill_15">FlamingGorge.Spill!$S$4:$S$104</definedName>
    <definedName name="FG_Spill_16">FlamingGorge.Spill!$T$4:$T$104</definedName>
    <definedName name="FG_Spill_17">FlamingGorge.Spill!$U$4:$U$104</definedName>
    <definedName name="FG_Spill_18">FlamingGorge.Spill!$V$4:$V$104</definedName>
    <definedName name="FG_Spill_19">FlamingGorge.Spill!$W$4:$W$104</definedName>
    <definedName name="FG_Spill_2">FlamingGorge.Spill!$F$4:$F$104</definedName>
    <definedName name="FG_Spill_20">FlamingGorge.Spill!$X$4:$X$104</definedName>
    <definedName name="FG_Spill_21">FlamingGorge.Spill!$Y$4:$Y$104</definedName>
    <definedName name="FG_Spill_22">FlamingGorge.Spill!$Z$4:$Z$104</definedName>
    <definedName name="FG_Spill_23">FlamingGorge.Spill!$AA$4:$AA$104</definedName>
    <definedName name="FG_Spill_24">FlamingGorge.Spill!$AB$4:$AB$104</definedName>
    <definedName name="FG_Spill_25">FlamingGorge.Spill!$AC$4:$AC$104</definedName>
    <definedName name="FG_Spill_26">FlamingGorge.Spill!$AD$4:$AD$104</definedName>
    <definedName name="FG_Spill_27">FlamingGorge.Spill!$AE$4:$AE$104</definedName>
    <definedName name="FG_Spill_28">FlamingGorge.Spill!$AF$4:$AF$104</definedName>
    <definedName name="FG_Spill_29">FlamingGorge.Spill!$AG$4:$AG$104</definedName>
    <definedName name="FG_Spill_3">FlamingGorge.Spill!$G$4:$G$104</definedName>
    <definedName name="FG_Spill_30">FlamingGorge.Spill!$AH$4:$AH$104</definedName>
    <definedName name="FG_Spill_31">FlamingGorge.Spill!$AI$4:$AI$104</definedName>
    <definedName name="FG_Spill_32">FlamingGorge.Spill!$AJ$4:$AJ$104</definedName>
    <definedName name="FG_Spill_33">FlamingGorge.Spill!$AK$4:$AK$104</definedName>
    <definedName name="FG_Spill_34">FlamingGorge.Spill!$AL$4:$AL$104</definedName>
    <definedName name="FG_Spill_35">FlamingGorge.Spill!$AM$4:$AM$104</definedName>
    <definedName name="FG_Spill_36">FlamingGorge.Spill!$AN$4:$AN$104</definedName>
    <definedName name="FG_Spill_37">FlamingGorge.Spill!$AO$4:$AO$104</definedName>
    <definedName name="FG_Spill_38">FlamingGorge.Spill!$AP$4:$AP$104</definedName>
    <definedName name="FG_Spill_39">FlamingGorge.Spill!$AQ$4:$AQ$104</definedName>
    <definedName name="FG_Spill_4">FlamingGorge.Spill!$H$4:$H$104</definedName>
    <definedName name="FG_Spill_40">FlamingGorge.Spill!$AR$4:$AR$104</definedName>
    <definedName name="FG_Spill_41">FlamingGorge.Spill!$AS$4:$AS$104</definedName>
    <definedName name="FG_Spill_42">FlamingGorge.Spill!$AT$4:$AT$104</definedName>
    <definedName name="FG_Spill_43">FlamingGorge.Spill!$AU$4:$AU$104</definedName>
    <definedName name="FG_Spill_44">FlamingGorge.Spill!$AV$4:$AV$104</definedName>
    <definedName name="FG_Spill_45">FlamingGorge.Spill!$AW$4:$AW$104</definedName>
    <definedName name="FG_Spill_46">FlamingGorge.Spill!$AX$4:$AX$104</definedName>
    <definedName name="FG_Spill_47">FlamingGorge.Spill!$AY$4:$AY$104</definedName>
    <definedName name="FG_Spill_48">FlamingGorge.Spill!$AZ$4:$AZ$104</definedName>
    <definedName name="FG_Spill_49">FlamingGorge.Spill!$BA$4:$BA$104</definedName>
    <definedName name="FG_Spill_5">FlamingGorge.Spill!$I$4:$I$104</definedName>
    <definedName name="FG_Spill_50">FlamingGorge.Spill!$BB$4:$BB$104</definedName>
    <definedName name="FG_Spill_51">FlamingGorge.Spill!$BC$4:$BC$104</definedName>
    <definedName name="FG_Spill_6">FlamingGorge.Spill!$J$4:$J$104</definedName>
    <definedName name="FG_Spill_7">FlamingGorge.Spill!$K$4:$K$104</definedName>
    <definedName name="FG_Spill_8">FlamingGorge.Spill!$L$4:$L$104</definedName>
    <definedName name="FG_Spill_9">FlamingGorge.Spill!$M$4:$M$104</definedName>
    <definedName name="FG_Spill_Max">FlamingGorge.Spill!$C$4:$C$104</definedName>
    <definedName name="FG_Spill_Min">FlamingGorge.Spill!$B$4:$B$104</definedName>
    <definedName name="FG_Spill_Most">FlamingGorge.Spill!$D$4:$D$104</definedName>
    <definedName name="FG_Spill_Time">FlamingGorge.Spill!$A$4:$A$104</definedName>
    <definedName name="FG_Stor_1">FlamingGorge.Storage!$E$4:$E$104</definedName>
    <definedName name="FG_Stor_10">FlamingGorge.Storage!$N$4:$N$104</definedName>
    <definedName name="FG_Stor_11">FlamingGorge.Storage!$O$4:$O$104</definedName>
    <definedName name="FG_Stor_12">FlamingGorge.Storage!$P$4:$P$104</definedName>
    <definedName name="FG_Stor_13">FlamingGorge.Storage!$Q$4:$Q$104</definedName>
    <definedName name="FG_Stor_14">FlamingGorge.Storage!$R$4:$R$104</definedName>
    <definedName name="FG_Stor_15">FlamingGorge.Storage!$S$4:$S$104</definedName>
    <definedName name="FG_Stor_16">FlamingGorge.Storage!$T$4:$T$104</definedName>
    <definedName name="FG_Stor_17">FlamingGorge.Storage!$U$4:$U$104</definedName>
    <definedName name="FG_Stor_18">FlamingGorge.Storage!$V$4:$V$104</definedName>
    <definedName name="FG_Stor_19">FlamingGorge.Storage!$W$4:$W$104</definedName>
    <definedName name="FG_Stor_2">FlamingGorge.Storage!$F$4:$F$104</definedName>
    <definedName name="FG_Stor_20">FlamingGorge.Storage!$X$4:$X$104</definedName>
    <definedName name="FG_Stor_21">FlamingGorge.Storage!$Y$4:$Y$104</definedName>
    <definedName name="FG_Stor_22">FlamingGorge.Storage!$Z$4:$Z$104</definedName>
    <definedName name="FG_Stor_23">FlamingGorge.Storage!$AA$4:$AA$104</definedName>
    <definedName name="FG_Stor_24">FlamingGorge.Storage!$AB$4:$AB$104</definedName>
    <definedName name="FG_Stor_25">FlamingGorge.Storage!$AC$4:$AC$104</definedName>
    <definedName name="FG_Stor_26">FlamingGorge.Storage!$AD$4:$AD$104</definedName>
    <definedName name="FG_Stor_27">FlamingGorge.Storage!$AE$4:$AE$104</definedName>
    <definedName name="FG_Stor_28">FlamingGorge.Storage!$AF$4:$AF$104</definedName>
    <definedName name="FG_Stor_29">FlamingGorge.Storage!$AG$4:$AG$104</definedName>
    <definedName name="FG_Stor_3">FlamingGorge.Storage!$G$4:$G$104</definedName>
    <definedName name="FG_Stor_30">FlamingGorge.Storage!$AH$4:$AH$104</definedName>
    <definedName name="FG_Stor_31">FlamingGorge.Storage!$AI$4:$AI$104</definedName>
    <definedName name="FG_Stor_32">FlamingGorge.Storage!$AJ$4:$AJ$104</definedName>
    <definedName name="FG_Stor_33">FlamingGorge.Storage!$AK$4:$AK$104</definedName>
    <definedName name="FG_Stor_34">FlamingGorge.Storage!$AL$4:$AL$104</definedName>
    <definedName name="FG_Stor_35">FlamingGorge.Storage!$AM$4:$AM$104</definedName>
    <definedName name="FG_Stor_36">FlamingGorge.Storage!$AN$4:$AN$104</definedName>
    <definedName name="FG_Stor_37">FlamingGorge.Storage!$AO$4:$AO$104</definedName>
    <definedName name="FG_Stor_38">FlamingGorge.Storage!$AP$4:$AP$104</definedName>
    <definedName name="FG_Stor_39">FlamingGorge.Storage!$AQ$4:$AQ$104</definedName>
    <definedName name="FG_Stor_4">FlamingGorge.Storage!$H$4:$H$104</definedName>
    <definedName name="FG_Stor_40">FlamingGorge.Storage!$AR$4:$AR$104</definedName>
    <definedName name="FG_Stor_41">FlamingGorge.Storage!$AS$4:$AS$104</definedName>
    <definedName name="FG_Stor_42">FlamingGorge.Storage!$AT$4:$AT$104</definedName>
    <definedName name="FG_Stor_43">FlamingGorge.Storage!$AU$4:$AU$104</definedName>
    <definedName name="FG_Stor_44">FlamingGorge.Storage!$AV$4:$AV$104</definedName>
    <definedName name="FG_Stor_45">FlamingGorge.Storage!$AW$4:$AW$104</definedName>
    <definedName name="FG_Stor_46">FlamingGorge.Storage!$AX$4:$AX$104</definedName>
    <definedName name="FG_Stor_47">FlamingGorge.Storage!$AY$4:$AY$104</definedName>
    <definedName name="FG_Stor_48">FlamingGorge.Storage!$AZ$4:$AZ$104</definedName>
    <definedName name="FG_Stor_49">FlamingGorge.Storage!$BA$4:$BA$104</definedName>
    <definedName name="FG_Stor_5">FlamingGorge.Storage!$I$4:$I$104</definedName>
    <definedName name="FG_Stor_50">FlamingGorge.Storage!$BB$4:$BB$104</definedName>
    <definedName name="FG_Stor_51">FlamingGorge.Storage!$BC$4:$BC$104</definedName>
    <definedName name="FG_Stor_6">FlamingGorge.Storage!$J$4:$J$104</definedName>
    <definedName name="FG_Stor_7">FlamingGorge.Storage!$K$4:$K$104</definedName>
    <definedName name="FG_Stor_8">FlamingGorge.Storage!$L$4:$L$104</definedName>
    <definedName name="FG_Stor_9">FlamingGorge.Storage!$M$4:$M$104</definedName>
    <definedName name="FG_Stor_Max">FlamingGorge.Storage!$C$4:$C$104</definedName>
    <definedName name="FG_Stor_Min">FlamingGorge.Storage!$B$4:$B$104</definedName>
    <definedName name="FG_Stor_Most">FlamingGorge.Storage!$D$4:$D$104</definedName>
    <definedName name="FG_Stor_Time">FlamingGorge.Storage!$A$4:$A$104</definedName>
    <definedName name="FGIn_Unreg_1">FlamingGorgeInflow.Unregulated!$E$4:$E$104</definedName>
    <definedName name="FGIn_Unreg_10">FlamingGorgeInflow.Unregulated!$N$4:$N$104</definedName>
    <definedName name="FGIn_Unreg_11">FlamingGorgeInflow.Unregulated!$O$4:$O$104</definedName>
    <definedName name="FGIn_Unreg_12">FlamingGorgeInflow.Unregulated!$P$4:$P$104</definedName>
    <definedName name="FGIn_Unreg_13">FlamingGorgeInflow.Unregulated!$Q$4:$Q$104</definedName>
    <definedName name="FGIn_Unreg_14">FlamingGorgeInflow.Unregulated!$R$4:$R$104</definedName>
    <definedName name="FGIn_Unreg_15">FlamingGorgeInflow.Unregulated!$S$4:$S$104</definedName>
    <definedName name="FGIn_Unreg_16">FlamingGorgeInflow.Unregulated!$T$4:$T$104</definedName>
    <definedName name="FGIn_Unreg_17">FlamingGorgeInflow.Unregulated!$U$4:$U$104</definedName>
    <definedName name="FGIn_Unreg_18">FlamingGorgeInflow.Unregulated!$V$4:$V$104</definedName>
    <definedName name="FGIn_Unreg_19">FlamingGorgeInflow.Unregulated!$W$4:$W$104</definedName>
    <definedName name="FGIn_Unreg_2">FlamingGorgeInflow.Unregulated!$F$4:$F$104</definedName>
    <definedName name="FGIn_Unreg_20">FlamingGorgeInflow.Unregulated!$X$4:$X$104</definedName>
    <definedName name="FGIn_Unreg_21">FlamingGorgeInflow.Unregulated!$Y$4:$Y$104</definedName>
    <definedName name="FGIn_Unreg_22">FlamingGorgeInflow.Unregulated!$Z$4:$Z$104</definedName>
    <definedName name="FGIn_Unreg_23">FlamingGorgeInflow.Unregulated!$AA$4:$AA$104</definedName>
    <definedName name="FGIn_Unreg_24">FlamingGorgeInflow.Unregulated!$AB$4:$AB$104</definedName>
    <definedName name="FGIn_Unreg_25">FlamingGorgeInflow.Unregulated!$AC$4:$AC$104</definedName>
    <definedName name="FGIn_Unreg_26">FlamingGorgeInflow.Unregulated!$AD$4:$AD$104</definedName>
    <definedName name="FGIn_Unreg_27">FlamingGorgeInflow.Unregulated!$AE$4:$AE$104</definedName>
    <definedName name="FGIn_Unreg_28">FlamingGorgeInflow.Unregulated!$AF$4:$AF$104</definedName>
    <definedName name="FGIn_Unreg_29">FlamingGorgeInflow.Unregulated!$AG$4:$AG$104</definedName>
    <definedName name="FGIn_Unreg_3">FlamingGorgeInflow.Unregulated!$G$4:$G$104</definedName>
    <definedName name="FGIn_Unreg_30">FlamingGorgeInflow.Unregulated!$AH$4:$AH$104</definedName>
    <definedName name="FGIn_Unreg_31">FlamingGorgeInflow.Unregulated!$AI$4:$AI$104</definedName>
    <definedName name="FGIn_Unreg_32">FlamingGorgeInflow.Unregulated!$AJ$4:$AJ$104</definedName>
    <definedName name="FGIn_Unreg_33">FlamingGorgeInflow.Unregulated!$AK$4:$AK$104</definedName>
    <definedName name="FGIn_Unreg_34">FlamingGorgeInflow.Unregulated!$AL$4:$AL$104</definedName>
    <definedName name="FGIn_Unreg_35">FlamingGorgeInflow.Unregulated!$AM$4:$AM$104</definedName>
    <definedName name="FGIn_Unreg_36">FlamingGorgeInflow.Unregulated!$AN$4:$AN$104</definedName>
    <definedName name="FGIn_Unreg_37">FlamingGorgeInflow.Unregulated!$AO$4:$AO$104</definedName>
    <definedName name="FGIn_Unreg_38">FlamingGorgeInflow.Unregulated!$AP$4:$AP$104</definedName>
    <definedName name="FGIn_Unreg_39">FlamingGorgeInflow.Unregulated!$AQ$4:$AQ$104</definedName>
    <definedName name="FGIn_Unreg_4">FlamingGorgeInflow.Unregulated!$H$4:$H$104</definedName>
    <definedName name="FGIn_Unreg_40">FlamingGorgeInflow.Unregulated!$AR$4:$AR$104</definedName>
    <definedName name="FGIn_Unreg_41">FlamingGorgeInflow.Unregulated!$AS$4:$AS$104</definedName>
    <definedName name="FGIn_Unreg_42">FlamingGorgeInflow.Unregulated!$AT$4:$AT$104</definedName>
    <definedName name="FGIn_Unreg_43">FlamingGorgeInflow.Unregulated!$AU$4:$AU$104</definedName>
    <definedName name="FGIn_Unreg_44">FlamingGorgeInflow.Unregulated!$AV$4:$AV$104</definedName>
    <definedName name="FGIn_Unreg_45">FlamingGorgeInflow.Unregulated!$AW$4:$AW$104</definedName>
    <definedName name="FGIn_Unreg_46">FlamingGorgeInflow.Unregulated!$AX$4:$AX$104</definedName>
    <definedName name="FGIn_Unreg_47">FlamingGorgeInflow.Unregulated!$AY$4:$AY$104</definedName>
    <definedName name="FGIn_Unreg_48">FlamingGorgeInflow.Unregulated!$AZ$4:$AZ$104</definedName>
    <definedName name="FGIn_Unreg_49">FlamingGorgeInflow.Unregulated!$BA$4:$BA$104</definedName>
    <definedName name="FGIn_Unreg_5">FlamingGorgeInflow.Unregulated!$I$4:$I$104</definedName>
    <definedName name="FGIn_Unreg_50">FlamingGorgeInflow.Unregulated!$BB$4:$BB$104</definedName>
    <definedName name="FGIn_Unreg_51">FlamingGorgeInflow.Unregulated!$BC$4:$BC$104</definedName>
    <definedName name="FGIn_Unreg_6">FlamingGorgeInflow.Unregulated!$J$4:$J$104</definedName>
    <definedName name="FGIn_Unreg_7">FlamingGorgeInflow.Unregulated!$K$4:$K$104</definedName>
    <definedName name="FGIn_Unreg_8">FlamingGorgeInflow.Unregulated!$L$4:$L$104</definedName>
    <definedName name="FGIn_Unreg_9">FlamingGorgeInflow.Unregulated!$M$4:$M$104</definedName>
    <definedName name="FGIn_Unreg_Max">FlamingGorgeInflow.Unregulated!$C$4:$C$104</definedName>
    <definedName name="FGIn_Unreg_Min">FlamingGorgeInflow.Unregulated!$B$4:$B$104</definedName>
    <definedName name="FGIn_Unreg_Most">FlamingGorgeInflow.Unregulated!$D$4:$D$104</definedName>
    <definedName name="FGIn_Unreg_Time">FlamingGorgeInflow.Unregulated!$A$4:$A$104</definedName>
    <definedName name="FlamingGorgeUnregInflow">InflowAnnualVolumes!$V$9:$V$10</definedName>
    <definedName name="FlamingGorgeUnregInflow1">InflowAnnualVolumes!$V$9:$BU$9</definedName>
    <definedName name="FlamingGorgeUnregInflow2">InflowAnnualVolumes!$V$10:$BU$10</definedName>
    <definedName name="FldCtrlFlag_1">AnnualFloodControlFlag!$E$4:$E$100</definedName>
    <definedName name="FldCtrlFlag_10">AnnualFloodControlFlag!$N$4:$N$100</definedName>
    <definedName name="FldCtrlFlag_11">AnnualFloodControlFlag!$O$4:$O$100</definedName>
    <definedName name="FldCtrlFlag_12">AnnualFloodControlFlag!$P$4:$P$100</definedName>
    <definedName name="FldCtrlFlag_13">AnnualFloodControlFlag!$Q$4:$Q$100</definedName>
    <definedName name="FldCtrlFlag_14">AnnualFloodControlFlag!$R$4:$R$100</definedName>
    <definedName name="FldCtrlFlag_15">AnnualFloodControlFlag!$S$4:$S$100</definedName>
    <definedName name="FldCtrlFlag_16">AnnualFloodControlFlag!$T$4:$T$100</definedName>
    <definedName name="FldCtrlFlag_17">AnnualFloodControlFlag!$U$4:$U$100</definedName>
    <definedName name="FldCtrlFlag_18">AnnualFloodControlFlag!$V$4:$V$100</definedName>
    <definedName name="FldCtrlFlag_19">AnnualFloodControlFlag!$W$4:$W$100</definedName>
    <definedName name="FldCtrlFlag_2">AnnualFloodControlFlag!$F$4:$F$100</definedName>
    <definedName name="FldCtrlFlag_20">AnnualFloodControlFlag!$X$4:$X$100</definedName>
    <definedName name="FldCtrlFlag_21">AnnualFloodControlFlag!$Y$4:$Y$100</definedName>
    <definedName name="FldCtrlFlag_22">AnnualFloodControlFlag!$Z$4:$Z$100</definedName>
    <definedName name="FldCtrlFlag_23">AnnualFloodControlFlag!$AA$4:$AA$100</definedName>
    <definedName name="FldCtrlFlag_24">AnnualFloodControlFlag!$AB$4:$AB$100</definedName>
    <definedName name="FldCtrlFlag_25">AnnualFloodControlFlag!$AC$4:$AC$100</definedName>
    <definedName name="FldCtrlFlag_26">AnnualFloodControlFlag!$AD$4:$AD$100</definedName>
    <definedName name="FldCtrlFlag_27">AnnualFloodControlFlag!$AE$4:$AE$100</definedName>
    <definedName name="FldCtrlFlag_28">AnnualFloodControlFlag!$AF$4:$AF$100</definedName>
    <definedName name="FldCtrlFlag_29">AnnualFloodControlFlag!$AG$4:$AG$100</definedName>
    <definedName name="FldCtrlFlag_3">AnnualFloodControlFlag!$G$4:$G$100</definedName>
    <definedName name="FldCtrlFlag_30">AnnualFloodControlFlag!$AH$4:$AH$100</definedName>
    <definedName name="FldCtrlFlag_31">AnnualFloodControlFlag!$AI$4:$AI$100</definedName>
    <definedName name="FldCtrlFlag_32">AnnualFloodControlFlag!$AJ$4:$AJ$100</definedName>
    <definedName name="FldCtrlFlag_33">AnnualFloodControlFlag!$AK$4:$AK$100</definedName>
    <definedName name="FldCtrlFlag_34">AnnualFloodControlFlag!$AL$4:$AL$100</definedName>
    <definedName name="FldCtrlFlag_35">AnnualFloodControlFlag!$AM$4:$AM$100</definedName>
    <definedName name="FldCtrlFlag_36">AnnualFloodControlFlag!$AN$4:$AN$100</definedName>
    <definedName name="FldCtrlFlag_37">AnnualFloodControlFlag!$AO$4:$AO$100</definedName>
    <definedName name="FldCtrlFlag_38">AnnualFloodControlFlag!$AP$4:$AP$100</definedName>
    <definedName name="FldCtrlFlag_39">AnnualFloodControlFlag!$AQ$4:$AQ$100</definedName>
    <definedName name="FldCtrlFlag_4">AnnualFloodControlFlag!$H$4:$H$100</definedName>
    <definedName name="FldCtrlFlag_40">AnnualFloodControlFlag!$AR$4:$AR$100</definedName>
    <definedName name="FldCtrlFlag_41">AnnualFloodControlFlag!$AS$4:$AS$100</definedName>
    <definedName name="FldCtrlFlag_42">AnnualFloodControlFlag!$AT$4:$AT$100</definedName>
    <definedName name="FldCtrlFlag_43">AnnualFloodControlFlag!$AU$4:$AU$100</definedName>
    <definedName name="FldCtrlFlag_44">AnnualFloodControlFlag!$AV$4:$AV$100</definedName>
    <definedName name="FldCtrlFlag_45">AnnualFloodControlFlag!$AW$4:$AW$100</definedName>
    <definedName name="FldCtrlFlag_46">AnnualFloodControlFlag!$AX$4:$AX$100</definedName>
    <definedName name="FldCtrlFlag_47">AnnualFloodControlFlag!$AY$4:$AY$100</definedName>
    <definedName name="FldCtrlFlag_48">AnnualFloodControlFlag!$AZ$4:$AZ$100</definedName>
    <definedName name="FldCtrlFlag_49">AnnualFloodControlFlag!$BA$4:$BA$100</definedName>
    <definedName name="FldCtrlFlag_5">AnnualFloodControlFlag!$I$4:$I$100</definedName>
    <definedName name="FldCtrlFlag_50">AnnualFloodControlFlag!$BB$4:$BB$100</definedName>
    <definedName name="FldCtrlFlag_51">AnnualFloodControlFlag!$BC$4:$BC$100</definedName>
    <definedName name="FldCtrlFlag_6">AnnualFloodControlFlag!$J$4:$J$100</definedName>
    <definedName name="FldCtrlFlag_7">AnnualFloodControlFlag!$K$4:$K$100</definedName>
    <definedName name="FldCtrlFlag_8">AnnualFloodControlFlag!$L$4:$L$100</definedName>
    <definedName name="FldCtrlFlag_9">AnnualFloodControlFlag!$M$4:$M$100</definedName>
    <definedName name="FldCtrlFlag_Max">AnnualFloodControlFlag!$C$4:$C$100</definedName>
    <definedName name="FldCtrlFlag_Min">AnnualFloodControlFlag!$B$4:$B$100</definedName>
    <definedName name="FldCtrlFlag_Most">AnnualFloodControlFlag!$D$4:$D$100</definedName>
    <definedName name="FldCtrlFlag_Time">AnnualFloodControlFlag!$A$4:$A$100</definedName>
    <definedName name="Flood_ContANN_1">Frequency!$Y$45:$Y$50</definedName>
    <definedName name="Flood_ContANN_10">Frequency!$AH$45:$AH$50</definedName>
    <definedName name="Flood_ContANN_11">Frequency!$AI$45:$AI$50</definedName>
    <definedName name="Flood_ContANN_12">Frequency!$AJ$45:$AJ$50</definedName>
    <definedName name="Flood_ContANN_13">Frequency!$AK$45:$AK$50</definedName>
    <definedName name="Flood_ContANN_14">Frequency!$AL$45:$AL$50</definedName>
    <definedName name="Flood_ContANN_15">Frequency!$AM$45:$AM$50</definedName>
    <definedName name="Flood_ContANN_16">Frequency!$AN$45:$AN$50</definedName>
    <definedName name="Flood_ContANN_17">Frequency!$AO$45:$AO$50</definedName>
    <definedName name="Flood_ContANN_18">Frequency!$AP$45:$AP$50</definedName>
    <definedName name="Flood_ContANN_19">Frequency!$AQ$45:$AQ$50</definedName>
    <definedName name="Flood_ContANN_2">Frequency!$Z$45:$Z$50</definedName>
    <definedName name="Flood_ContANN_20">Frequency!$AR$45:$AR$50</definedName>
    <definedName name="Flood_ContANN_21">Frequency!$AS$45:$AS$50</definedName>
    <definedName name="Flood_ContANN_22">Frequency!$AT$45:$AT$50</definedName>
    <definedName name="Flood_ContANN_23">Frequency!$AU$45:$AU$50</definedName>
    <definedName name="Flood_ContANN_24">Frequency!$AV$45:$AV$50</definedName>
    <definedName name="Flood_ContANN_25">Frequency!$AW$45:$AW$50</definedName>
    <definedName name="Flood_ContANN_26">Frequency!$AX$45:$AX$50</definedName>
    <definedName name="Flood_ContANN_27">Frequency!$AY$45:$AY$50</definedName>
    <definedName name="Flood_ContANN_28">Frequency!$AZ$45:$AZ$50</definedName>
    <definedName name="Flood_ContANN_29">Frequency!$BA$45:$BA$50</definedName>
    <definedName name="Flood_ContANN_3">Frequency!$AA$45:$AA$50</definedName>
    <definedName name="Flood_ContANN_30">Frequency!$BB$45:$BB$50</definedName>
    <definedName name="Flood_ContANN_31">Frequency!$BC$45:$BC$50</definedName>
    <definedName name="Flood_ContANN_32">Frequency!$BD$45:$BD$50</definedName>
    <definedName name="Flood_ContANN_33">Frequency!$BE$45:$BE$50</definedName>
    <definedName name="Flood_ContANN_34">Frequency!$BF$45:$BF$50</definedName>
    <definedName name="Flood_ContANN_35">Frequency!$BG$45:$BG$50</definedName>
    <definedName name="Flood_ContANN_4">Frequency!$AB$45:$AB$50</definedName>
    <definedName name="Flood_ContANN_5">Frequency!$AC$45:$AC$50</definedName>
    <definedName name="Flood_ContANN_6">Frequency!$AD$45:$AD$50</definedName>
    <definedName name="Flood_ContANN_7">Frequency!$AE$45:$AE$50</definedName>
    <definedName name="Flood_ContANN_8">Frequency!$AF$45:$AF$50</definedName>
    <definedName name="Flood_ContANN_9">Frequency!$AG$45:$AG$50</definedName>
    <definedName name="Flood_ContANN_Max">Frequency!$W$45:$W$50</definedName>
    <definedName name="Flood_ContANN_Min">Frequency!$V$45:$V$50</definedName>
    <definedName name="Flood_ContANN_Most">Frequency!$X$45:$X$50</definedName>
    <definedName name="Flood_ContANN_Time">Frequency!$U$45:$U$50</definedName>
    <definedName name="Flood_Control_1">FloodControl.FloodControlFlag!$E$4:$E$104</definedName>
    <definedName name="Flood_Control_10">FloodControl.FloodControlFlag!$N$4:$N$104</definedName>
    <definedName name="Flood_Control_11">FloodControl.FloodControlFlag!$O$4:$O$104</definedName>
    <definedName name="Flood_Control_12">FloodControl.FloodControlFlag!$P$4:$P$104</definedName>
    <definedName name="Flood_Control_13">FloodControl.FloodControlFlag!$Q$4:$Q$104</definedName>
    <definedName name="Flood_Control_14">FloodControl.FloodControlFlag!$R$4:$R$104</definedName>
    <definedName name="Flood_Control_15">FloodControl.FloodControlFlag!$S$4:$S$104</definedName>
    <definedName name="Flood_Control_16">FloodControl.FloodControlFlag!$T$4:$T$104</definedName>
    <definedName name="Flood_Control_17">FloodControl.FloodControlFlag!$U$4:$U$104</definedName>
    <definedName name="Flood_Control_18">FloodControl.FloodControlFlag!$V$4:$V$104</definedName>
    <definedName name="Flood_Control_19">FloodControl.FloodControlFlag!$W$4:$W$104</definedName>
    <definedName name="Flood_Control_2">FloodControl.FloodControlFlag!$F$4:$F$104</definedName>
    <definedName name="Flood_Control_20">FloodControl.FloodControlFlag!$X$4:$X$104</definedName>
    <definedName name="Flood_Control_21">FloodControl.FloodControlFlag!$Y$4:$Y$104</definedName>
    <definedName name="Flood_Control_22">FloodControl.FloodControlFlag!$Z$4:$Z$104</definedName>
    <definedName name="Flood_Control_23">FloodControl.FloodControlFlag!$AA$4:$AA$104</definedName>
    <definedName name="Flood_Control_24">FloodControl.FloodControlFlag!$AB$4:$AB$104</definedName>
    <definedName name="Flood_Control_25">FloodControl.FloodControlFlag!$AC$4:$AC$104</definedName>
    <definedName name="Flood_Control_26">FloodControl.FloodControlFlag!$AD$4:$AD$104</definedName>
    <definedName name="Flood_Control_27">FloodControl.FloodControlFlag!$AE$4:$AE$104</definedName>
    <definedName name="Flood_Control_28">FloodControl.FloodControlFlag!$AF$4:$AF$104</definedName>
    <definedName name="Flood_Control_29">FloodControl.FloodControlFlag!$AG$4:$AG$104</definedName>
    <definedName name="Flood_Control_3">FloodControl.FloodControlFlag!$G$4:$G$104</definedName>
    <definedName name="Flood_Control_30">FloodControl.FloodControlFlag!$AH$4:$AH$104</definedName>
    <definedName name="Flood_Control_31">FloodControl.FloodControlFlag!$AI$4:$AI$104</definedName>
    <definedName name="Flood_Control_32">FloodControl.FloodControlFlag!$AJ$4:$AJ$104</definedName>
    <definedName name="Flood_Control_33">FloodControl.FloodControlFlag!$AK$4:$AK$104</definedName>
    <definedName name="Flood_Control_34">FloodControl.FloodControlFlag!$AL$4:$AL$104</definedName>
    <definedName name="Flood_Control_35">FloodControl.FloodControlFlag!$AM$4:$AM$104</definedName>
    <definedName name="Flood_Control_36">FloodControl.FloodControlFlag!$AN$4:$AN$104</definedName>
    <definedName name="Flood_Control_37">FloodControl.FloodControlFlag!$AO$4:$AO$104</definedName>
    <definedName name="Flood_Control_38">FloodControl.FloodControlFlag!$AP$4:$AP$104</definedName>
    <definedName name="Flood_Control_39">FloodControl.FloodControlFlag!$AQ$4:$AQ$104</definedName>
    <definedName name="Flood_Control_4">FloodControl.FloodControlFlag!$H$4:$H$104</definedName>
    <definedName name="Flood_Control_40">FloodControl.FloodControlFlag!$AR$4:$AR$104</definedName>
    <definedName name="Flood_Control_41">FloodControl.FloodControlFlag!$AS$4:$AS$104</definedName>
    <definedName name="Flood_Control_42">FloodControl.FloodControlFlag!$AT$4:$AT$104</definedName>
    <definedName name="Flood_Control_43">FloodControl.FloodControlFlag!$AU$4:$AU$104</definedName>
    <definedName name="Flood_Control_44">FloodControl.FloodControlFlag!$AV$4:$AV$104</definedName>
    <definedName name="Flood_Control_45">FloodControl.FloodControlFlag!$AW$4:$AW$104</definedName>
    <definedName name="Flood_Control_46">FloodControl.FloodControlFlag!$AX$4:$AX$104</definedName>
    <definedName name="Flood_Control_47">FloodControl.FloodControlFlag!$AY$4:$AY$104</definedName>
    <definedName name="Flood_Control_48">FloodControl.FloodControlFlag!$AZ$4:$AZ$104</definedName>
    <definedName name="Flood_Control_49">FloodControl.FloodControlFlag!$BA$4:$BA$104</definedName>
    <definedName name="Flood_Control_5">FloodControl.FloodControlFlag!$I$4:$I$104</definedName>
    <definedName name="Flood_Control_50">FloodControl.FloodControlFlag!$BB$4:$BB$104</definedName>
    <definedName name="Flood_Control_51">FloodControl.FloodControlFlag!$BC$4:$BC$104</definedName>
    <definedName name="Flood_Control_6">FloodControl.FloodControlFlag!$J$4:$J$104</definedName>
    <definedName name="Flood_Control_7">FloodControl.FloodControlFlag!$K$4:$K$104</definedName>
    <definedName name="Flood_Control_8">FloodControl.FloodControlFlag!$L$4:$L$104</definedName>
    <definedName name="Flood_Control_9">FloodControl.FloodControlFlag!$M$4:$M$104</definedName>
    <definedName name="Flood_Control_Max">FloodControl.FloodControlFlag!$C$4:$C$104</definedName>
    <definedName name="Flood_Control_Min">FloodControl.FloodControlFlag!$B$4:$B$104</definedName>
    <definedName name="Flood_Control_Most">FloodControl.FloodControlFlag!$D$4:$D$104</definedName>
    <definedName name="Flood_Control_Time">FloodControl.FloodControlFlag!$A$4:$A$104</definedName>
    <definedName name="Font_Egy_1">Fontenelle.Energy!$E$4:$E$104</definedName>
    <definedName name="Font_Egy_10">Fontenelle.Energy!$N$4:$N$104</definedName>
    <definedName name="Font_Egy_11">Fontenelle.Energy!$O$4:$O$104</definedName>
    <definedName name="Font_Egy_12">Fontenelle.Energy!$P$4:$P$104</definedName>
    <definedName name="Font_Egy_13">Fontenelle.Energy!$Q$4:$Q$104</definedName>
    <definedName name="Font_Egy_14">Fontenelle.Energy!$R$4:$R$104</definedName>
    <definedName name="Font_Egy_15">Fontenelle.Energy!$S$4:$S$104</definedName>
    <definedName name="Font_Egy_16">Fontenelle.Energy!$T$4:$T$104</definedName>
    <definedName name="Font_Egy_17">Fontenelle.Energy!$U$4:$U$104</definedName>
    <definedName name="Font_Egy_18">Fontenelle.Energy!$V$4:$V$104</definedName>
    <definedName name="Font_Egy_19">Fontenelle.Energy!$W$4:$W$104</definedName>
    <definedName name="Font_Egy_2">Fontenelle.Energy!$F$4:$F$104</definedName>
    <definedName name="Font_Egy_20">Fontenelle.Energy!$X$4:$X$104</definedName>
    <definedName name="Font_Egy_21">Fontenelle.Energy!$Y$4:$Y$104</definedName>
    <definedName name="Font_Egy_22">Fontenelle.Energy!$Z$4:$Z$104</definedName>
    <definedName name="Font_Egy_23">Fontenelle.Energy!$AA$4:$AA$104</definedName>
    <definedName name="Font_Egy_24">Fontenelle.Energy!$AB$4:$AB$104</definedName>
    <definedName name="Font_Egy_25">Fontenelle.Energy!$AC$4:$AC$104</definedName>
    <definedName name="Font_Egy_26">Fontenelle.Energy!$AD$4:$AD$104</definedName>
    <definedName name="Font_Egy_27">Fontenelle.Energy!$AE$4:$AE$104</definedName>
    <definedName name="Font_Egy_28">Fontenelle.Energy!$AF$4:$AF$104</definedName>
    <definedName name="Font_Egy_29">Fontenelle.Energy!$AG$4:$AG$104</definedName>
    <definedName name="Font_Egy_3">Fontenelle.Energy!$G$4:$G$104</definedName>
    <definedName name="Font_Egy_30">Fontenelle.Energy!$AH$4:$AH$104</definedName>
    <definedName name="Font_Egy_31">Fontenelle.Energy!$AI$4:$AI$104</definedName>
    <definedName name="Font_Egy_32">Fontenelle.Energy!$AJ$4:$AJ$104</definedName>
    <definedName name="Font_Egy_33">Fontenelle.Energy!$AK$4:$AK$104</definedName>
    <definedName name="Font_Egy_34">Fontenelle.Energy!$AL$4:$AL$104</definedName>
    <definedName name="Font_Egy_35">Fontenelle.Energy!$AM$4:$AM$104</definedName>
    <definedName name="Font_Egy_36">Fontenelle.Energy!$AN$4:$AN$104</definedName>
    <definedName name="Font_Egy_37">Fontenelle.Energy!$AO$4:$AO$104</definedName>
    <definedName name="Font_Egy_38">Fontenelle.Energy!$AP$4:$AP$104</definedName>
    <definedName name="Font_Egy_39">Fontenelle.Energy!$AQ$4:$AQ$104</definedName>
    <definedName name="Font_Egy_4">Fontenelle.Energy!$H$4:$H$104</definedName>
    <definedName name="Font_Egy_40">Fontenelle.Energy!$AR$4:$AR$104</definedName>
    <definedName name="Font_Egy_41">Fontenelle.Energy!$AS$4:$AS$104</definedName>
    <definedName name="Font_Egy_42">Fontenelle.Energy!$AT$4:$AT$104</definedName>
    <definedName name="Font_Egy_43">Fontenelle.Energy!$AU$4:$AU$104</definedName>
    <definedName name="Font_Egy_44">Fontenelle.Energy!$AV$4:$AV$104</definedName>
    <definedName name="Font_Egy_45">Fontenelle.Energy!$AW$4:$AW$104</definedName>
    <definedName name="Font_Egy_46">Fontenelle.Energy!$AX$4:$AX$104</definedName>
    <definedName name="Font_Egy_47">Fontenelle.Energy!$AY$4:$AY$104</definedName>
    <definedName name="Font_Egy_48">Fontenelle.Energy!$AZ$4:$AZ$104</definedName>
    <definedName name="Font_Egy_49">Fontenelle.Energy!$BA$4:$BA$104</definedName>
    <definedName name="Font_Egy_5">Fontenelle.Energy!$I$4:$I$104</definedName>
    <definedName name="Font_Egy_50">Fontenelle.Energy!$BB$4:$BB$104</definedName>
    <definedName name="Font_Egy_51">Fontenelle.Energy!$BC$4:$BC$104</definedName>
    <definedName name="Font_Egy_6">Fontenelle.Energy!$J$4:$J$104</definedName>
    <definedName name="Font_Egy_7">Fontenelle.Energy!$K$4:$K$104</definedName>
    <definedName name="Font_Egy_8">Fontenelle.Energy!$L$4:$L$104</definedName>
    <definedName name="Font_Egy_9">Fontenelle.Energy!$M$4:$M$104</definedName>
    <definedName name="Font_Egy_Max">Fontenelle.Energy!$C$4:$C$104</definedName>
    <definedName name="Font_Egy_Min">Fontenelle.Energy!$B$4:$B$104</definedName>
    <definedName name="Font_Egy_Most">Fontenelle.Energy!$D$4:$D$104</definedName>
    <definedName name="Font_Egy_Time">Fontenelle.Energy!$A$4:$A$104</definedName>
    <definedName name="Font_Elev_1">'Fontenelle.Pool Elevation'!$E$4:$E$104</definedName>
    <definedName name="Font_Elev_10">'Fontenelle.Pool Elevation'!$N$4:$N$104</definedName>
    <definedName name="Font_Elev_11">'Fontenelle.Pool Elevation'!$O$4:$O$104</definedName>
    <definedName name="Font_Elev_12">'Fontenelle.Pool Elevation'!$P$4:$P$104</definedName>
    <definedName name="Font_Elev_13">'Fontenelle.Pool Elevation'!$Q$4:$Q$104</definedName>
    <definedName name="Font_Elev_14">'Fontenelle.Pool Elevation'!$R$4:$R$104</definedName>
    <definedName name="Font_Elev_15">'Fontenelle.Pool Elevation'!$S$4:$S$104</definedName>
    <definedName name="Font_Elev_16">'Fontenelle.Pool Elevation'!$T$4:$T$104</definedName>
    <definedName name="Font_Elev_17">'Fontenelle.Pool Elevation'!$U$4:$U$104</definedName>
    <definedName name="Font_Elev_18">'Fontenelle.Pool Elevation'!$V$4:$V$104</definedName>
    <definedName name="Font_Elev_19">'Fontenelle.Pool Elevation'!$W$4:$W$104</definedName>
    <definedName name="Font_Elev_2">'Fontenelle.Pool Elevation'!$F$4:$F$104</definedName>
    <definedName name="Font_Elev_20">'Fontenelle.Pool Elevation'!$X$4:$X$104</definedName>
    <definedName name="Font_Elev_21">'Fontenelle.Pool Elevation'!$Y$4:$Y$104</definedName>
    <definedName name="Font_Elev_22">'Fontenelle.Pool Elevation'!$Z$4:$Z$104</definedName>
    <definedName name="Font_Elev_23">'Fontenelle.Pool Elevation'!$AA$4:$AA$104</definedName>
    <definedName name="Font_Elev_24">'Fontenelle.Pool Elevation'!$AB$4:$AB$104</definedName>
    <definedName name="Font_Elev_25">'Fontenelle.Pool Elevation'!$AC$4:$AC$104</definedName>
    <definedName name="Font_Elev_26">'Fontenelle.Pool Elevation'!$AD$4:$AD$104</definedName>
    <definedName name="Font_Elev_27">'Fontenelle.Pool Elevation'!$AE$4:$AE$104</definedName>
    <definedName name="Font_Elev_28">'Fontenelle.Pool Elevation'!$AF$4:$AF$104</definedName>
    <definedName name="Font_Elev_29">'Fontenelle.Pool Elevation'!$AG$4:$AG$104</definedName>
    <definedName name="Font_Elev_3">'Fontenelle.Pool Elevation'!$G$4:$G$104</definedName>
    <definedName name="Font_Elev_30">'Fontenelle.Pool Elevation'!$AH$4:$AH$104</definedName>
    <definedName name="Font_Elev_31">'Fontenelle.Pool Elevation'!$AI$4:$AI$104</definedName>
    <definedName name="Font_Elev_32">'Fontenelle.Pool Elevation'!$AJ$4:$AJ$104</definedName>
    <definedName name="Font_Elev_33">'Fontenelle.Pool Elevation'!$AK$4:$AK$104</definedName>
    <definedName name="Font_Elev_34">'Fontenelle.Pool Elevation'!$AL$4:$AL$104</definedName>
    <definedName name="Font_Elev_35">'Fontenelle.Pool Elevation'!$AM$4:$AM$104</definedName>
    <definedName name="Font_Elev_36">'Fontenelle.Pool Elevation'!$AN$4:$AN$104</definedName>
    <definedName name="Font_Elev_37">'Fontenelle.Pool Elevation'!$AO$4:$AO$104</definedName>
    <definedName name="Font_Elev_38">'Fontenelle.Pool Elevation'!$AP$4:$AP$104</definedName>
    <definedName name="Font_Elev_39">'Fontenelle.Pool Elevation'!$AQ$4:$AQ$104</definedName>
    <definedName name="Font_Elev_4">'Fontenelle.Pool Elevation'!$H$4:$H$104</definedName>
    <definedName name="Font_Elev_40">'Fontenelle.Pool Elevation'!$AR$4:$AR$104</definedName>
    <definedName name="Font_Elev_41">'Fontenelle.Pool Elevation'!$AS$4:$AS$104</definedName>
    <definedName name="Font_Elev_42">'Fontenelle.Pool Elevation'!$AT$4:$AT$104</definedName>
    <definedName name="Font_Elev_43">'Fontenelle.Pool Elevation'!$AU$4:$AU$104</definedName>
    <definedName name="Font_Elev_44">'Fontenelle.Pool Elevation'!$AV$4:$AV$104</definedName>
    <definedName name="Font_Elev_45">'Fontenelle.Pool Elevation'!$AW$4:$AW$104</definedName>
    <definedName name="Font_Elev_46">'Fontenelle.Pool Elevation'!$AX$4:$AX$104</definedName>
    <definedName name="Font_Elev_47">'Fontenelle.Pool Elevation'!$AY$4:$AY$104</definedName>
    <definedName name="Font_Elev_48">'Fontenelle.Pool Elevation'!$AZ$4:$AZ$104</definedName>
    <definedName name="Font_Elev_49">'Fontenelle.Pool Elevation'!$BA$4:$BA$104</definedName>
    <definedName name="Font_Elev_5">'Fontenelle.Pool Elevation'!$I$4:$I$104</definedName>
    <definedName name="Font_Elev_50">'Fontenelle.Pool Elevation'!$BB$4:$BB$104</definedName>
    <definedName name="Font_Elev_51">'Fontenelle.Pool Elevation'!$BC$4:$BC$104</definedName>
    <definedName name="Font_Elev_6">'Fontenelle.Pool Elevation'!$J$4:$J$104</definedName>
    <definedName name="Font_Elev_7">'Fontenelle.Pool Elevation'!$K$4:$K$104</definedName>
    <definedName name="Font_Elev_8">'Fontenelle.Pool Elevation'!$L$4:$L$104</definedName>
    <definedName name="Font_Elev_9">'Fontenelle.Pool Elevation'!$M$4:$M$104</definedName>
    <definedName name="Font_Elev_Max">'Fontenelle.Pool Elevation'!$C$4:$C$104</definedName>
    <definedName name="Font_Elev_Min">'Fontenelle.Pool Elevation'!$B$4:$B$104</definedName>
    <definedName name="Font_Elev_Most">'Fontenelle.Pool Elevation'!$D$4:$D$104</definedName>
    <definedName name="Font_Elev_Time">'Fontenelle.Pool Elevation'!$A$4:$A$104</definedName>
    <definedName name="Font_In_1">Fontenelle.Inflow!$E$4:$E$104</definedName>
    <definedName name="Font_In_10">Fontenelle.Inflow!$N$4:$N$104</definedName>
    <definedName name="Font_In_11">Fontenelle.Inflow!$O$4:$O$104</definedName>
    <definedName name="Font_In_12">Fontenelle.Inflow!$P$4:$P$104</definedName>
    <definedName name="Font_In_13">Fontenelle.Inflow!$Q$4:$Q$104</definedName>
    <definedName name="Font_In_14">Fontenelle.Inflow!$R$4:$R$104</definedName>
    <definedName name="Font_In_15">Fontenelle.Inflow!$S$4:$S$104</definedName>
    <definedName name="Font_In_16">Fontenelle.Inflow!$T$4:$T$104</definedName>
    <definedName name="Font_In_17">Fontenelle.Inflow!$U$4:$U$104</definedName>
    <definedName name="Font_In_18">Fontenelle.Inflow!$V$4:$V$104</definedName>
    <definedName name="Font_In_19">Fontenelle.Inflow!$W$4:$W$104</definedName>
    <definedName name="Font_In_2">Fontenelle.Inflow!$F$4:$F$104</definedName>
    <definedName name="Font_In_20">Fontenelle.Inflow!$X$4:$X$104</definedName>
    <definedName name="Font_In_21">Fontenelle.Inflow!$Y$4:$Y$104</definedName>
    <definedName name="Font_In_22">Fontenelle.Inflow!$Z$4:$Z$104</definedName>
    <definedName name="Font_In_23">Fontenelle.Inflow!$AA$4:$AA$104</definedName>
    <definedName name="Font_In_24">Fontenelle.Inflow!$AB$4:$AB$104</definedName>
    <definedName name="Font_In_25">Fontenelle.Inflow!$AC$4:$AC$104</definedName>
    <definedName name="Font_In_26">Fontenelle.Inflow!$AD$4:$AD$104</definedName>
    <definedName name="Font_In_27">Fontenelle.Inflow!$AE$4:$AE$104</definedName>
    <definedName name="Font_In_28">Fontenelle.Inflow!$AF$4:$AF$104</definedName>
    <definedName name="Font_In_29">Fontenelle.Inflow!$AG$4:$AG$104</definedName>
    <definedName name="Font_In_3">Fontenelle.Inflow!$G$4:$G$104</definedName>
    <definedName name="Font_In_30">Fontenelle.Inflow!$AH$4:$AH$104</definedName>
    <definedName name="Font_In_31">Fontenelle.Inflow!$AI$4:$AI$104</definedName>
    <definedName name="Font_In_32">Fontenelle.Inflow!$AJ$4:$AJ$104</definedName>
    <definedName name="Font_In_33">Fontenelle.Inflow!$AK$4:$AK$104</definedName>
    <definedName name="Font_In_34">Fontenelle.Inflow!$AL$4:$AL$104</definedName>
    <definedName name="Font_In_35">Fontenelle.Inflow!$AM$4:$AM$104</definedName>
    <definedName name="Font_In_36">Fontenelle.Inflow!$AN$4:$AN$104</definedName>
    <definedName name="Font_In_37">Fontenelle.Inflow!$AO$4:$AO$104</definedName>
    <definedName name="Font_In_38">Fontenelle.Inflow!$AP$4:$AP$104</definedName>
    <definedName name="Font_In_39">Fontenelle.Inflow!$AQ$4:$AQ$104</definedName>
    <definedName name="Font_In_4">Fontenelle.Inflow!$H$4:$H$104</definedName>
    <definedName name="Font_In_40">Fontenelle.Inflow!$AR$4:$AR$104</definedName>
    <definedName name="Font_In_41">Fontenelle.Inflow!$AS$4:$AS$104</definedName>
    <definedName name="Font_In_42">Fontenelle.Inflow!$AT$4:$AT$104</definedName>
    <definedName name="Font_In_43">Fontenelle.Inflow!$AU$4:$AU$104</definedName>
    <definedName name="Font_In_44">Fontenelle.Inflow!$AV$4:$AV$104</definedName>
    <definedName name="Font_In_45">Fontenelle.Inflow!$AW$4:$AW$104</definedName>
    <definedName name="Font_In_46">Fontenelle.Inflow!$AX$4:$AX$104</definedName>
    <definedName name="Font_In_47">Fontenelle.Inflow!$AY$4:$AY$104</definedName>
    <definedName name="Font_In_48">Fontenelle.Inflow!$AZ$4:$AZ$104</definedName>
    <definedName name="Font_In_49">Fontenelle.Inflow!$BA$4:$BA$104</definedName>
    <definedName name="Font_In_5">Fontenelle.Inflow!$I$4:$I$104</definedName>
    <definedName name="Font_In_50">Fontenelle.Inflow!$BB$4:$BB$104</definedName>
    <definedName name="Font_In_51">Fontenelle.Inflow!$BC$4:$BC$104</definedName>
    <definedName name="Font_In_6">Fontenelle.Inflow!$J$4:$J$104</definedName>
    <definedName name="Font_In_7">Fontenelle.Inflow!$K$4:$K$104</definedName>
    <definedName name="Font_In_8">Fontenelle.Inflow!$L$4:$L$104</definedName>
    <definedName name="Font_In_9">Fontenelle.Inflow!$M$4:$M$104</definedName>
    <definedName name="Font_In_Max">Fontenelle.Inflow!$C$4:$C$104</definedName>
    <definedName name="Font_In_Min">Fontenelle.Inflow!$B$4:$B$104</definedName>
    <definedName name="Font_In_Most">Fontenelle.Inflow!$D$4:$D$104</definedName>
    <definedName name="Font_In_Time">Fontenelle.Inflow!$A$4:$A$104</definedName>
    <definedName name="Font_Out_1">Fontenelle.Outflow!$E$4:$E$104</definedName>
    <definedName name="Font_Out_10">Fontenelle.Outflow!$N$4:$N$104</definedName>
    <definedName name="Font_Out_11">Fontenelle.Outflow!$O$4:$O$104</definedName>
    <definedName name="Font_Out_12">Fontenelle.Outflow!$P$4:$P$104</definedName>
    <definedName name="Font_Out_13">Fontenelle.Outflow!$Q$4:$Q$104</definedName>
    <definedName name="Font_Out_14">Fontenelle.Outflow!$R$4:$R$104</definedName>
    <definedName name="Font_Out_15">Fontenelle.Outflow!$S$4:$S$104</definedName>
    <definedName name="Font_Out_16">Fontenelle.Outflow!$T$4:$T$104</definedName>
    <definedName name="Font_Out_17">Fontenelle.Outflow!$U$4:$U$104</definedName>
    <definedName name="Font_Out_18">Fontenelle.Outflow!$V$4:$V$104</definedName>
    <definedName name="Font_Out_19">Fontenelle.Outflow!$W$4:$W$104</definedName>
    <definedName name="Font_Out_2">Fontenelle.Outflow!$F$4:$F$104</definedName>
    <definedName name="Font_Out_20">Fontenelle.Outflow!$X$4:$X$104</definedName>
    <definedName name="Font_Out_21">Fontenelle.Outflow!$Y$4:$Y$104</definedName>
    <definedName name="Font_Out_22">Fontenelle.Outflow!$Z$4:$Z$104</definedName>
    <definedName name="Font_Out_23">Fontenelle.Outflow!$AA$4:$AA$104</definedName>
    <definedName name="Font_Out_24">Fontenelle.Outflow!$AB$4:$AB$104</definedName>
    <definedName name="Font_Out_25">Fontenelle.Outflow!$AC$4:$AC$104</definedName>
    <definedName name="Font_Out_26">Fontenelle.Outflow!$AD$4:$AD$104</definedName>
    <definedName name="Font_Out_27">Fontenelle.Outflow!$AE$4:$AE$104</definedName>
    <definedName name="Font_Out_28">Fontenelle.Outflow!$AF$4:$AF$104</definedName>
    <definedName name="Font_Out_29">Fontenelle.Outflow!$AG$4:$AG$104</definedName>
    <definedName name="Font_Out_3">Fontenelle.Outflow!$G$4:$G$104</definedName>
    <definedName name="Font_Out_30">Fontenelle.Outflow!$AH$4:$AH$104</definedName>
    <definedName name="Font_Out_31">Fontenelle.Outflow!$AI$4:$AI$104</definedName>
    <definedName name="Font_Out_32">Fontenelle.Outflow!$AJ$4:$AJ$104</definedName>
    <definedName name="Font_Out_33">Fontenelle.Outflow!$AK$4:$AK$104</definedName>
    <definedName name="Font_Out_34">Fontenelle.Outflow!$AL$4:$AL$104</definedName>
    <definedName name="Font_Out_35">Fontenelle.Outflow!$AM$4:$AM$104</definedName>
    <definedName name="Font_Out_36">Fontenelle.Outflow!$AN$4:$AN$104</definedName>
    <definedName name="Font_Out_37">Fontenelle.Outflow!$AO$4:$AO$104</definedName>
    <definedName name="Font_Out_38">Fontenelle.Outflow!$AP$4:$AP$104</definedName>
    <definedName name="Font_Out_39">Fontenelle.Outflow!$AQ$4:$AQ$104</definedName>
    <definedName name="Font_Out_4">Fontenelle.Outflow!$H$4:$H$104</definedName>
    <definedName name="Font_Out_40">Fontenelle.Outflow!$AR$4:$AR$104</definedName>
    <definedName name="Font_Out_41">Fontenelle.Outflow!$AS$4:$AS$104</definedName>
    <definedName name="Font_Out_42">Fontenelle.Outflow!$AT$4:$AT$104</definedName>
    <definedName name="Font_Out_43">Fontenelle.Outflow!$AU$4:$AU$104</definedName>
    <definedName name="Font_Out_44">Fontenelle.Outflow!$AV$4:$AV$104</definedName>
    <definedName name="Font_Out_45">Fontenelle.Outflow!$AW$4:$AW$104</definedName>
    <definedName name="Font_Out_46">Fontenelle.Outflow!$AX$4:$AX$104</definedName>
    <definedName name="Font_Out_47">Fontenelle.Outflow!$AY$4:$AY$104</definedName>
    <definedName name="Font_Out_48">Fontenelle.Outflow!$AZ$4:$AZ$104</definedName>
    <definedName name="Font_Out_49">Fontenelle.Outflow!$BA$4:$BA$104</definedName>
    <definedName name="Font_Out_5">Fontenelle.Outflow!$I$4:$I$104</definedName>
    <definedName name="Font_Out_50">Fontenelle.Outflow!$BB$4:$BB$104</definedName>
    <definedName name="Font_Out_51">Fontenelle.Outflow!$BC$4:$BC$104</definedName>
    <definedName name="Font_Out_6">Fontenelle.Outflow!$J$4:$J$104</definedName>
    <definedName name="Font_Out_7">Fontenelle.Outflow!$K$4:$K$104</definedName>
    <definedName name="Font_Out_8">Fontenelle.Outflow!$L$4:$L$104</definedName>
    <definedName name="Font_Out_9">Fontenelle.Outflow!$M$4:$M$104</definedName>
    <definedName name="Font_Out_Max">Fontenelle.Outflow!$C$4:$C$104</definedName>
    <definedName name="Font_Out_Min">Fontenelle.Outflow!$B$4:$B$104</definedName>
    <definedName name="Font_Out_Most">Fontenelle.Outflow!$D$4:$D$104</definedName>
    <definedName name="Font_Out_Time">Fontenelle.Outflow!$A$4:$A$104</definedName>
    <definedName name="Font_Spill_1">Fontenelle.Spill!$E$4:$E$104</definedName>
    <definedName name="Font_Spill_10">Fontenelle.Spill!$N$4:$N$104</definedName>
    <definedName name="Font_Spill_11">Fontenelle.Spill!$O$4:$O$104</definedName>
    <definedName name="Font_Spill_12">Fontenelle.Spill!$P$4:$P$104</definedName>
    <definedName name="Font_Spill_13">Fontenelle.Spill!$Q$4:$Q$104</definedName>
    <definedName name="Font_Spill_14">Fontenelle.Spill!$R$4:$R$104</definedName>
    <definedName name="Font_Spill_15">Fontenelle.Spill!$S$4:$S$104</definedName>
    <definedName name="Font_Spill_16">Fontenelle.Spill!$T$4:$T$104</definedName>
    <definedName name="Font_Spill_17">Fontenelle.Spill!$U$4:$U$104</definedName>
    <definedName name="Font_Spill_18">Fontenelle.Spill!$V$4:$V$104</definedName>
    <definedName name="Font_Spill_19">Fontenelle.Spill!$W$4:$W$104</definedName>
    <definedName name="Font_Spill_2">Fontenelle.Spill!$F$4:$F$104</definedName>
    <definedName name="Font_Spill_20">Fontenelle.Spill!$X$4:$X$104</definedName>
    <definedName name="Font_Spill_21">Fontenelle.Spill!$Y$4:$Y$104</definedName>
    <definedName name="Font_Spill_22">Fontenelle.Spill!$Z$4:$Z$104</definedName>
    <definedName name="Font_Spill_23">Fontenelle.Spill!$AA$4:$AA$104</definedName>
    <definedName name="Font_Spill_24">Fontenelle.Spill!$AB$4:$AB$104</definedName>
    <definedName name="Font_Spill_25">Fontenelle.Spill!$AC$4:$AC$104</definedName>
    <definedName name="Font_Spill_26">Fontenelle.Spill!$AD$4:$AD$104</definedName>
    <definedName name="Font_Spill_27">Fontenelle.Spill!$AE$4:$AE$104</definedName>
    <definedName name="Font_Spill_28">Fontenelle.Spill!$AF$4:$AF$104</definedName>
    <definedName name="Font_Spill_29">Fontenelle.Spill!$AG$4:$AG$104</definedName>
    <definedName name="Font_Spill_3">Fontenelle.Spill!$G$4:$G$104</definedName>
    <definedName name="Font_Spill_30">Fontenelle.Spill!$AH$4:$AH$104</definedName>
    <definedName name="Font_Spill_31">Fontenelle.Spill!$AI$4:$AI$104</definedName>
    <definedName name="Font_Spill_32">Fontenelle.Spill!$AJ$4:$AJ$104</definedName>
    <definedName name="Font_Spill_33">Fontenelle.Spill!$AK$4:$AK$104</definedName>
    <definedName name="Font_Spill_34">Fontenelle.Spill!$AL$4:$AL$104</definedName>
    <definedName name="Font_Spill_35">Fontenelle.Spill!$AM$4:$AM$104</definedName>
    <definedName name="Font_Spill_36">Fontenelle.Spill!$AN$4:$AN$104</definedName>
    <definedName name="Font_Spill_37">Fontenelle.Spill!$AO$4:$AO$104</definedName>
    <definedName name="Font_Spill_38">Fontenelle.Spill!$AP$4:$AP$104</definedName>
    <definedName name="Font_Spill_39">Fontenelle.Spill!$AQ$4:$AQ$104</definedName>
    <definedName name="Font_Spill_4">Fontenelle.Spill!$H$4:$H$104</definedName>
    <definedName name="Font_Spill_40">Fontenelle.Spill!$AR$4:$AR$104</definedName>
    <definedName name="Font_Spill_41">Fontenelle.Spill!$AS$4:$AS$104</definedName>
    <definedName name="Font_Spill_42">Fontenelle.Spill!$AT$4:$AT$104</definedName>
    <definedName name="Font_Spill_43">Fontenelle.Spill!$AU$4:$AU$104</definedName>
    <definedName name="Font_Spill_44">Fontenelle.Spill!$AV$4:$AV$104</definedName>
    <definedName name="Font_Spill_45">Fontenelle.Spill!$AW$4:$AW$104</definedName>
    <definedName name="Font_Spill_46">Fontenelle.Spill!$AX$4:$AX$104</definedName>
    <definedName name="Font_Spill_47">Fontenelle.Spill!$AY$4:$AY$104</definedName>
    <definedName name="Font_Spill_48">Fontenelle.Spill!$AZ$4:$AZ$104</definedName>
    <definedName name="Font_Spill_49">Fontenelle.Spill!$BA$4:$BA$104</definedName>
    <definedName name="Font_Spill_5">Fontenelle.Spill!$I$4:$I$104</definedName>
    <definedName name="Font_Spill_50">Fontenelle.Spill!$BB$4:$BB$104</definedName>
    <definedName name="Font_Spill_51">Fontenelle.Spill!$BC$4:$BC$104</definedName>
    <definedName name="Font_Spill_6">Fontenelle.Spill!$J$4:$J$104</definedName>
    <definedName name="Font_Spill_7">Fontenelle.Spill!$K$4:$K$104</definedName>
    <definedName name="Font_Spill_8">Fontenelle.Spill!$L$4:$L$104</definedName>
    <definedName name="Font_Spill_9">Fontenelle.Spill!$M$4:$M$104</definedName>
    <definedName name="Font_Spill_Max">Fontenelle.Spill!$C$4:$C$104</definedName>
    <definedName name="Font_Spill_Min">Fontenelle.Spill!$B$4:$B$104</definedName>
    <definedName name="Font_Spill_Most">Fontenelle.Spill!$D$4:$D$104</definedName>
    <definedName name="Font_Spill_Time">Fontenelle.Spill!$A$4:$A$104</definedName>
    <definedName name="Font_Stor_1">Fontenelle.Storage!$E$4:$E$104</definedName>
    <definedName name="Font_Stor_10">Fontenelle.Storage!$N$4:$N$104</definedName>
    <definedName name="Font_Stor_11">Fontenelle.Storage!$O$4:$O$104</definedName>
    <definedName name="Font_Stor_12">Fontenelle.Storage!$P$4:$P$104</definedName>
    <definedName name="Font_Stor_13">Fontenelle.Storage!$Q$4:$Q$104</definedName>
    <definedName name="Font_Stor_14">Fontenelle.Storage!$R$4:$R$104</definedName>
    <definedName name="Font_Stor_15">Fontenelle.Storage!$S$4:$S$104</definedName>
    <definedName name="Font_Stor_16">Fontenelle.Storage!$T$4:$T$104</definedName>
    <definedName name="Font_Stor_17">Fontenelle.Storage!$U$4:$U$104</definedName>
    <definedName name="Font_Stor_18">Fontenelle.Storage!$V$4:$V$104</definedName>
    <definedName name="Font_Stor_19">Fontenelle.Storage!$W$4:$W$104</definedName>
    <definedName name="Font_Stor_2">Fontenelle.Storage!$F$4:$F$104</definedName>
    <definedName name="Font_Stor_20">Fontenelle.Storage!$X$4:$X$104</definedName>
    <definedName name="Font_Stor_21">Fontenelle.Storage!$Y$4:$Y$104</definedName>
    <definedName name="Font_Stor_22">Fontenelle.Storage!$Z$4:$Z$104</definedName>
    <definedName name="Font_Stor_23">Fontenelle.Storage!$AA$4:$AA$104</definedName>
    <definedName name="Font_Stor_24">Fontenelle.Storage!$AB$4:$AB$104</definedName>
    <definedName name="Font_Stor_25">Fontenelle.Storage!$AC$4:$AC$104</definedName>
    <definedName name="Font_Stor_26">Fontenelle.Storage!$AD$4:$AD$104</definedName>
    <definedName name="Font_Stor_27">Fontenelle.Storage!$AE$4:$AE$104</definedName>
    <definedName name="Font_Stor_28">Fontenelle.Storage!$AF$4:$AF$104</definedName>
    <definedName name="Font_Stor_29">Fontenelle.Storage!$AG$4:$AG$104</definedName>
    <definedName name="Font_Stor_3">Fontenelle.Storage!$G$4:$G$104</definedName>
    <definedName name="Font_Stor_30">Fontenelle.Storage!$AH$4:$AH$104</definedName>
    <definedName name="Font_Stor_31">Fontenelle.Storage!$AI$4:$AI$104</definedName>
    <definedName name="Font_Stor_32">Fontenelle.Storage!$AJ$4:$AJ$104</definedName>
    <definedName name="Font_Stor_33">Fontenelle.Storage!$AK$4:$AK$104</definedName>
    <definedName name="Font_Stor_34">Fontenelle.Storage!$AL$4:$AL$104</definedName>
    <definedName name="Font_Stor_35">Fontenelle.Storage!$AM$4:$AM$104</definedName>
    <definedName name="Font_Stor_36">Fontenelle.Storage!$AN$4:$AN$104</definedName>
    <definedName name="Font_Stor_37">Fontenelle.Storage!$AO$4:$AO$104</definedName>
    <definedName name="Font_Stor_38">Fontenelle.Storage!$AP$4:$AP$104</definedName>
    <definedName name="Font_Stor_39">Fontenelle.Storage!$AQ$4:$AQ$104</definedName>
    <definedName name="Font_Stor_4">Fontenelle.Storage!$H$4:$H$104</definedName>
    <definedName name="Font_Stor_40">Fontenelle.Storage!$AR$4:$AR$104</definedName>
    <definedName name="Font_Stor_41">Fontenelle.Storage!$AS$4:$AS$104</definedName>
    <definedName name="Font_Stor_42">Fontenelle.Storage!$AT$4:$AT$104</definedName>
    <definedName name="Font_Stor_43">Fontenelle.Storage!$AU$4:$AU$104</definedName>
    <definedName name="Font_Stor_44">Fontenelle.Storage!$AV$4:$AV$104</definedName>
    <definedName name="Font_Stor_45">Fontenelle.Storage!$AW$4:$AW$104</definedName>
    <definedName name="Font_Stor_46">Fontenelle.Storage!$AX$4:$AX$104</definedName>
    <definedName name="Font_Stor_47">Fontenelle.Storage!$AY$4:$AY$104</definedName>
    <definedName name="Font_Stor_48">Fontenelle.Storage!$AZ$4:$AZ$104</definedName>
    <definedName name="Font_Stor_49">Fontenelle.Storage!$BA$4:$BA$104</definedName>
    <definedName name="Font_Stor_5">Fontenelle.Storage!$I$4:$I$104</definedName>
    <definedName name="Font_Stor_50">Fontenelle.Storage!$BB$4:$BB$104</definedName>
    <definedName name="Font_Stor_51">Fontenelle.Storage!$BC$4:$BC$104</definedName>
    <definedName name="Font_Stor_6">Fontenelle.Storage!$J$4:$J$104</definedName>
    <definedName name="Font_Stor_7">Fontenelle.Storage!$K$4:$K$104</definedName>
    <definedName name="Font_Stor_8">Fontenelle.Storage!$L$4:$L$104</definedName>
    <definedName name="Font_Stor_9">Fontenelle.Storage!$M$4:$M$104</definedName>
    <definedName name="Font_Stor_Max">Fontenelle.Storage!$C$4:$C$104</definedName>
    <definedName name="Font_Stor_Min">Fontenelle.Storage!$B$4:$B$104</definedName>
    <definedName name="Font_Stor_Most">Fontenelle.Storage!$D$4:$D$104</definedName>
    <definedName name="Font_Stor_Time">Fontenelle.Storage!$A$4:$A$104</definedName>
    <definedName name="FontenelleInflow">InflowAnnualVolumes!$V$12:$V$13</definedName>
    <definedName name="FontenelleInflow1">InflowAnnualVolumes!$V$12:$BU$12</definedName>
    <definedName name="FontenelleInflow2">InflowAnnualVolumes!$V$13:$BU$13</definedName>
    <definedName name="Hav_Egy_1">Havasu.Energy!$E$4:$E$104</definedName>
    <definedName name="Hav_Egy_10">Havasu.Energy!$N$4:$N$104</definedName>
    <definedName name="Hav_Egy_11">Havasu.Energy!$O$4:$O$104</definedName>
    <definedName name="Hav_Egy_12">Havasu.Energy!$P$4:$P$104</definedName>
    <definedName name="Hav_Egy_13">Havasu.Energy!$Q$4:$Q$104</definedName>
    <definedName name="Hav_Egy_14">Havasu.Energy!$R$4:$R$104</definedName>
    <definedName name="Hav_Egy_15">Havasu.Energy!$S$4:$S$104</definedName>
    <definedName name="Hav_Egy_16">Havasu.Energy!$T$4:$T$104</definedName>
    <definedName name="Hav_Egy_17">Havasu.Energy!$U$4:$U$104</definedName>
    <definedName name="Hav_Egy_18">Havasu.Energy!$V$4:$V$104</definedName>
    <definedName name="Hav_Egy_19">Havasu.Energy!$W$4:$W$104</definedName>
    <definedName name="Hav_Egy_2">Havasu.Energy!$F$4:$F$104</definedName>
    <definedName name="Hav_Egy_20">Havasu.Energy!$X$4:$X$104</definedName>
    <definedName name="Hav_Egy_21">Havasu.Energy!$Y$4:$Y$104</definedName>
    <definedName name="Hav_Egy_22">Havasu.Energy!$Z$4:$Z$104</definedName>
    <definedName name="Hav_Egy_23">Havasu.Energy!$AA$4:$AA$104</definedName>
    <definedName name="Hav_Egy_24">Havasu.Energy!$AB$4:$AB$104</definedName>
    <definedName name="Hav_Egy_25">Havasu.Energy!$AC$4:$AC$104</definedName>
    <definedName name="Hav_Egy_26">Havasu.Energy!$AD$4:$AD$104</definedName>
    <definedName name="Hav_Egy_27">Havasu.Energy!$AE$4:$AE$104</definedName>
    <definedName name="Hav_Egy_28">Havasu.Energy!$AF$4:$AF$104</definedName>
    <definedName name="Hav_Egy_29">Havasu.Energy!$AG$4:$AG$104</definedName>
    <definedName name="Hav_Egy_3">Havasu.Energy!$G$4:$G$104</definedName>
    <definedName name="Hav_Egy_30">Havasu.Energy!$AH$4:$AH$104</definedName>
    <definedName name="Hav_Egy_31">Havasu.Energy!$AI$4:$AI$104</definedName>
    <definedName name="Hav_Egy_32">Havasu.Energy!$AJ$4:$AJ$104</definedName>
    <definedName name="Hav_Egy_33">Havasu.Energy!$AK$4:$AK$104</definedName>
    <definedName name="Hav_Egy_34">Havasu.Energy!$AL$4:$AL$104</definedName>
    <definedName name="Hav_Egy_35">Havasu.Energy!$AM$4:$AM$104</definedName>
    <definedName name="Hav_Egy_36">Havasu.Energy!$AN$4:$AN$104</definedName>
    <definedName name="Hav_Egy_37">Havasu.Energy!$AO$4:$AO$104</definedName>
    <definedName name="Hav_Egy_38">Havasu.Energy!$AP$4:$AP$104</definedName>
    <definedName name="Hav_Egy_39">Havasu.Energy!$AQ$4:$AQ$104</definedName>
    <definedName name="Hav_Egy_4">Havasu.Energy!$H$4:$H$104</definedName>
    <definedName name="Hav_Egy_40">Havasu.Energy!$AR$4:$AR$104</definedName>
    <definedName name="Hav_Egy_41">Havasu.Energy!$AS$4:$AS$104</definedName>
    <definedName name="Hav_Egy_42">Havasu.Energy!$AT$4:$AT$104</definedName>
    <definedName name="Hav_Egy_43">Havasu.Energy!$AU$4:$AU$104</definedName>
    <definedName name="Hav_Egy_44">Havasu.Energy!$AV$4:$AV$104</definedName>
    <definedName name="Hav_Egy_45">Havasu.Energy!$AW$4:$AW$104</definedName>
    <definedName name="Hav_Egy_46">Havasu.Energy!$AX$4:$AX$104</definedName>
    <definedName name="Hav_Egy_47">Havasu.Energy!$AY$4:$AY$104</definedName>
    <definedName name="Hav_Egy_48">Havasu.Energy!$AZ$4:$AZ$104</definedName>
    <definedName name="Hav_Egy_49">Havasu.Energy!$BA$4:$BA$104</definedName>
    <definedName name="Hav_Egy_5">Havasu.Energy!$I$4:$I$104</definedName>
    <definedName name="Hav_Egy_50">Havasu.Energy!$BB$4:$BB$104</definedName>
    <definedName name="Hav_Egy_51">Havasu.Energy!$BC$4:$BC$104</definedName>
    <definedName name="Hav_Egy_6">Havasu.Energy!$J$4:$J$104</definedName>
    <definedName name="Hav_Egy_7">Havasu.Energy!$K$4:$K$104</definedName>
    <definedName name="Hav_Egy_8">Havasu.Energy!$L$4:$L$104</definedName>
    <definedName name="Hav_Egy_9">Havasu.Energy!$M$4:$M$104</definedName>
    <definedName name="Hav_Egy_Max">Havasu.Energy!$C$4:$C$104</definedName>
    <definedName name="Hav_Egy_Min">Havasu.Energy!$B$4:$B$104</definedName>
    <definedName name="Hav_Egy_Most">Havasu.Energy!$D$4:$D$104</definedName>
    <definedName name="Hav_Egy_Time">Havasu.Energy!$A$4:$A$104</definedName>
    <definedName name="Hav_Elev_1">'Havasu.Pool Elevation'!$E$4:$E$104</definedName>
    <definedName name="Hav_Elev_10">'Havasu.Pool Elevation'!$N$4:$N$104</definedName>
    <definedName name="Hav_Elev_11">'Havasu.Pool Elevation'!$O$4:$O$104</definedName>
    <definedName name="Hav_Elev_12">'Havasu.Pool Elevation'!$P$4:$P$104</definedName>
    <definedName name="Hav_Elev_13">'Havasu.Pool Elevation'!$Q$4:$Q$104</definedName>
    <definedName name="Hav_Elev_14">'Havasu.Pool Elevation'!$R$4:$R$104</definedName>
    <definedName name="Hav_Elev_15">'Havasu.Pool Elevation'!$S$4:$S$104</definedName>
    <definedName name="Hav_Elev_16">'Havasu.Pool Elevation'!$T$4:$T$104</definedName>
    <definedName name="Hav_Elev_17">'Havasu.Pool Elevation'!$U$4:$U$104</definedName>
    <definedName name="Hav_Elev_18">'Havasu.Pool Elevation'!$V$4:$V$104</definedName>
    <definedName name="Hav_Elev_19">'Havasu.Pool Elevation'!$W$4:$W$104</definedName>
    <definedName name="Hav_Elev_2">'Havasu.Pool Elevation'!$F$4:$F$104</definedName>
    <definedName name="Hav_Elev_20">'Havasu.Pool Elevation'!$X$4:$X$104</definedName>
    <definedName name="Hav_Elev_21">'Havasu.Pool Elevation'!$Y$4:$Y$104</definedName>
    <definedName name="Hav_Elev_22">'Havasu.Pool Elevation'!$Z$4:$Z$104</definedName>
    <definedName name="Hav_Elev_23">'Havasu.Pool Elevation'!$AA$4:$AA$104</definedName>
    <definedName name="Hav_Elev_24">'Havasu.Pool Elevation'!$AB$4:$AB$104</definedName>
    <definedName name="Hav_Elev_25">'Havasu.Pool Elevation'!$AC$4:$AC$104</definedName>
    <definedName name="Hav_Elev_26">'Havasu.Pool Elevation'!$AD$4:$AD$104</definedName>
    <definedName name="Hav_Elev_27">'Havasu.Pool Elevation'!$AE$4:$AE$104</definedName>
    <definedName name="Hav_Elev_28">'Havasu.Pool Elevation'!$AF$4:$AF$104</definedName>
    <definedName name="Hav_Elev_29">'Havasu.Pool Elevation'!$AG$4:$AG$104</definedName>
    <definedName name="Hav_Elev_3">'Havasu.Pool Elevation'!$G$4:$G$104</definedName>
    <definedName name="Hav_Elev_30">'Havasu.Pool Elevation'!$AH$4:$AH$104</definedName>
    <definedName name="Hav_Elev_31">'Havasu.Pool Elevation'!$AI$4:$AI$104</definedName>
    <definedName name="Hav_Elev_32">'Havasu.Pool Elevation'!$AJ$4:$AJ$104</definedName>
    <definedName name="Hav_Elev_33">'Havasu.Pool Elevation'!$AK$4:$AK$104</definedName>
    <definedName name="Hav_Elev_34">'Havasu.Pool Elevation'!$AL$4:$AL$104</definedName>
    <definedName name="Hav_Elev_35">'Havasu.Pool Elevation'!$AM$4:$AM$104</definedName>
    <definedName name="Hav_Elev_36">'Havasu.Pool Elevation'!$AN$4:$AN$104</definedName>
    <definedName name="Hav_Elev_37">'Havasu.Pool Elevation'!$AO$4:$AO$104</definedName>
    <definedName name="Hav_Elev_38">'Havasu.Pool Elevation'!$AP$4:$AP$104</definedName>
    <definedName name="Hav_Elev_39">'Havasu.Pool Elevation'!$AQ$4:$AQ$104</definedName>
    <definedName name="Hav_Elev_4">'Havasu.Pool Elevation'!$H$4:$H$104</definedName>
    <definedName name="Hav_Elev_40">'Havasu.Pool Elevation'!$AR$4:$AR$104</definedName>
    <definedName name="Hav_Elev_41">'Havasu.Pool Elevation'!$AS$4:$AS$104</definedName>
    <definedName name="Hav_Elev_42">'Havasu.Pool Elevation'!$AT$4:$AT$104</definedName>
    <definedName name="Hav_Elev_43">'Havasu.Pool Elevation'!$AU$4:$AU$104</definedName>
    <definedName name="Hav_Elev_44">'Havasu.Pool Elevation'!$AV$4:$AV$104</definedName>
    <definedName name="Hav_Elev_45">'Havasu.Pool Elevation'!$AW$4:$AW$104</definedName>
    <definedName name="Hav_Elev_46">'Havasu.Pool Elevation'!$AX$4:$AX$104</definedName>
    <definedName name="Hav_Elev_47">'Havasu.Pool Elevation'!$AY$4:$AY$104</definedName>
    <definedName name="Hav_Elev_48">'Havasu.Pool Elevation'!$AZ$4:$AZ$104</definedName>
    <definedName name="Hav_Elev_49">'Havasu.Pool Elevation'!$BA$4:$BA$104</definedName>
    <definedName name="Hav_Elev_5">'Havasu.Pool Elevation'!$I$4:$I$104</definedName>
    <definedName name="Hav_Elev_50">'Havasu.Pool Elevation'!$BB$4:$BB$104</definedName>
    <definedName name="Hav_Elev_51">'Havasu.Pool Elevation'!$BC$4:$BC$104</definedName>
    <definedName name="Hav_Elev_6">'Havasu.Pool Elevation'!$J$4:$J$104</definedName>
    <definedName name="Hav_Elev_7">'Havasu.Pool Elevation'!$K$4:$K$104</definedName>
    <definedName name="Hav_Elev_8">'Havasu.Pool Elevation'!$L$4:$L$104</definedName>
    <definedName name="Hav_Elev_9">'Havasu.Pool Elevation'!$M$4:$M$104</definedName>
    <definedName name="Hav_Elev_Max">'Havasu.Pool Elevation'!$C$4:$C$104</definedName>
    <definedName name="Hav_Elev_Min">'Havasu.Pool Elevation'!$B$4:$B$104</definedName>
    <definedName name="Hav_Elev_Most">'Havasu.Pool Elevation'!$D$4:$D$104</definedName>
    <definedName name="Hav_Elev_Time">'Havasu.Pool Elevation'!$A$4:$A$104</definedName>
    <definedName name="Hav_Out_1">Havasu.Outflow!$E$4:$E$104</definedName>
    <definedName name="Hav_Out_10">Havasu.Outflow!$N$4:$N$104</definedName>
    <definedName name="Hav_Out_11">Havasu.Outflow!$O$4:$O$104</definedName>
    <definedName name="Hav_Out_12">Havasu.Outflow!$P$4:$P$104</definedName>
    <definedName name="Hav_Out_13">Havasu.Outflow!$Q$4:$Q$104</definedName>
    <definedName name="Hav_Out_14">Havasu.Outflow!$R$4:$R$104</definedName>
    <definedName name="Hav_Out_15">Havasu.Outflow!$S$4:$S$104</definedName>
    <definedName name="Hav_Out_16">Havasu.Outflow!$T$4:$T$104</definedName>
    <definedName name="Hav_Out_17">Havasu.Outflow!$U$4:$U$104</definedName>
    <definedName name="Hav_Out_18">Havasu.Outflow!$V$4:$V$104</definedName>
    <definedName name="Hav_Out_19">Havasu.Outflow!$W$4:$W$104</definedName>
    <definedName name="Hav_Out_2">Havasu.Outflow!$F$4:$F$104</definedName>
    <definedName name="Hav_Out_20">Havasu.Outflow!$X$4:$X$104</definedName>
    <definedName name="Hav_Out_21">Havasu.Outflow!$Y$4:$Y$104</definedName>
    <definedName name="Hav_Out_22">Havasu.Outflow!$Z$4:$Z$104</definedName>
    <definedName name="Hav_Out_23">Havasu.Outflow!$AA$4:$AA$104</definedName>
    <definedName name="Hav_Out_24">Havasu.Outflow!$AB$4:$AB$104</definedName>
    <definedName name="Hav_Out_25">Havasu.Outflow!$AC$4:$AC$104</definedName>
    <definedName name="Hav_Out_26">Havasu.Outflow!$AD$4:$AD$104</definedName>
    <definedName name="Hav_Out_27">Havasu.Outflow!$AE$4:$AE$104</definedName>
    <definedName name="Hav_Out_28">Havasu.Outflow!$AF$4:$AF$104</definedName>
    <definedName name="Hav_Out_29">Havasu.Outflow!$AG$4:$AG$104</definedName>
    <definedName name="Hav_Out_3">Havasu.Outflow!$G$4:$G$104</definedName>
    <definedName name="Hav_Out_30">Havasu.Outflow!$AH$4:$AH$104</definedName>
    <definedName name="Hav_Out_31">Havasu.Outflow!$AI$4:$AI$104</definedName>
    <definedName name="Hav_Out_32">Havasu.Outflow!$AJ$4:$AJ$104</definedName>
    <definedName name="Hav_Out_33">Havasu.Outflow!$AK$4:$AK$104</definedName>
    <definedName name="Hav_Out_34">Havasu.Outflow!$AL$4:$AL$104</definedName>
    <definedName name="Hav_Out_35">Havasu.Outflow!$AM$4:$AM$104</definedName>
    <definedName name="Hav_Out_36">Havasu.Outflow!$AN$4:$AN$104</definedName>
    <definedName name="Hav_Out_37">Havasu.Outflow!$AO$4:$AO$104</definedName>
    <definedName name="Hav_Out_38">Havasu.Outflow!$AP$4:$AP$104</definedName>
    <definedName name="Hav_Out_39">Havasu.Outflow!$AQ$4:$AQ$104</definedName>
    <definedName name="Hav_Out_4">Havasu.Outflow!$H$4:$H$104</definedName>
    <definedName name="Hav_Out_40">Havasu.Outflow!$AR$4:$AR$104</definedName>
    <definedName name="Hav_Out_41">Havasu.Outflow!$AS$4:$AS$104</definedName>
    <definedName name="Hav_Out_42">Havasu.Outflow!$AT$4:$AT$104</definedName>
    <definedName name="Hav_Out_43">Havasu.Outflow!$AU$4:$AU$104</definedName>
    <definedName name="Hav_Out_44">Havasu.Outflow!$AV$4:$AV$104</definedName>
    <definedName name="Hav_Out_45">Havasu.Outflow!$AW$4:$AW$104</definedName>
    <definedName name="Hav_Out_46">Havasu.Outflow!$AX$4:$AX$104</definedName>
    <definedName name="Hav_Out_47">Havasu.Outflow!$AY$4:$AY$104</definedName>
    <definedName name="Hav_Out_48">Havasu.Outflow!$AZ$4:$AZ$104</definedName>
    <definedName name="Hav_Out_49">Havasu.Outflow!$BA$4:$BA$104</definedName>
    <definedName name="Hav_Out_5">Havasu.Outflow!$I$4:$I$104</definedName>
    <definedName name="Hav_Out_50">Havasu.Outflow!$BB$4:$BB$104</definedName>
    <definedName name="Hav_Out_51">Havasu.Outflow!$BC$4:$BC$104</definedName>
    <definedName name="Hav_Out_6">Havasu.Outflow!$J$4:$J$104</definedName>
    <definedName name="Hav_Out_7">Havasu.Outflow!$K$4:$K$104</definedName>
    <definedName name="Hav_Out_8">Havasu.Outflow!$L$4:$L$104</definedName>
    <definedName name="Hav_Out_9">Havasu.Outflow!$M$4:$M$104</definedName>
    <definedName name="Hav_Out_Max">Havasu.Outflow!$C$4:$C$104</definedName>
    <definedName name="Hav_Out_Min">Havasu.Outflow!$B$4:$B$104</definedName>
    <definedName name="Hav_Out_Most">Havasu.Outflow!$D$4:$D$104</definedName>
    <definedName name="Hav_Out_Time">Havasu.Outflow!$A$4:$A$104</definedName>
    <definedName name="Hav_Stor_1">Havasu.Storage!$E$4:$E$104</definedName>
    <definedName name="Hav_Stor_10">Havasu.Storage!$N$4:$N$104</definedName>
    <definedName name="Hav_Stor_11">Havasu.Storage!$O$4:$O$104</definedName>
    <definedName name="Hav_Stor_12">Havasu.Storage!$P$4:$P$104</definedName>
    <definedName name="Hav_Stor_13">Havasu.Storage!$Q$4:$Q$104</definedName>
    <definedName name="Hav_Stor_14">Havasu.Storage!$R$4:$R$104</definedName>
    <definedName name="Hav_Stor_15">Havasu.Storage!$S$4:$S$104</definedName>
    <definedName name="Hav_Stor_16">Havasu.Storage!$T$4:$T$104</definedName>
    <definedName name="Hav_Stor_17">Havasu.Storage!$U$4:$U$104</definedName>
    <definedName name="Hav_Stor_18">Havasu.Storage!$V$4:$V$104</definedName>
    <definedName name="Hav_Stor_19">Havasu.Storage!$W$4:$W$104</definedName>
    <definedName name="Hav_Stor_2">Havasu.Storage!$F$4:$F$104</definedName>
    <definedName name="Hav_Stor_20">Havasu.Storage!$X$4:$X$104</definedName>
    <definedName name="Hav_Stor_21">Havasu.Storage!$Y$4:$Y$104</definedName>
    <definedName name="Hav_Stor_22">Havasu.Storage!$Z$4:$Z$104</definedName>
    <definedName name="Hav_Stor_23">Havasu.Storage!$AA$4:$AA$104</definedName>
    <definedName name="Hav_Stor_24">Havasu.Storage!$AB$4:$AB$104</definedName>
    <definedName name="Hav_Stor_25">Havasu.Storage!$AC$4:$AC$104</definedName>
    <definedName name="Hav_Stor_26">Havasu.Storage!$AD$4:$AD$104</definedName>
    <definedName name="Hav_Stor_27">Havasu.Storage!$AE$4:$AE$104</definedName>
    <definedName name="Hav_Stor_28">Havasu.Storage!$AF$4:$AF$104</definedName>
    <definedName name="Hav_Stor_29">Havasu.Storage!$AG$4:$AG$104</definedName>
    <definedName name="Hav_Stor_3">Havasu.Storage!$G$4:$G$104</definedName>
    <definedName name="Hav_Stor_30">Havasu.Storage!$AH$4:$AH$104</definedName>
    <definedName name="Hav_Stor_31">Havasu.Storage!$AI$4:$AI$104</definedName>
    <definedName name="Hav_Stor_32">Havasu.Storage!$AJ$4:$AJ$104</definedName>
    <definedName name="Hav_Stor_33">Havasu.Storage!$AK$4:$AK$104</definedName>
    <definedName name="Hav_Stor_34">Havasu.Storage!$AL$4:$AL$104</definedName>
    <definedName name="Hav_Stor_35">Havasu.Storage!$AM$4:$AM$104</definedName>
    <definedName name="Hav_Stor_36">Havasu.Storage!$AN$4:$AN$104</definedName>
    <definedName name="Hav_Stor_37">Havasu.Storage!$AO$4:$AO$104</definedName>
    <definedName name="Hav_Stor_38">Havasu.Storage!$AP$4:$AP$104</definedName>
    <definedName name="Hav_Stor_39">Havasu.Storage!$AQ$4:$AQ$104</definedName>
    <definedName name="Hav_Stor_4">Havasu.Storage!$H$4:$H$104</definedName>
    <definedName name="Hav_Stor_40">Havasu.Storage!$AR$4:$AR$104</definedName>
    <definedName name="Hav_Stor_41">Havasu.Storage!$AS$4:$AS$104</definedName>
    <definedName name="Hav_Stor_42">Havasu.Storage!$AT$4:$AT$104</definedName>
    <definedName name="Hav_Stor_43">Havasu.Storage!$AU$4:$AU$104</definedName>
    <definedName name="Hav_Stor_44">Havasu.Storage!$AV$4:$AV$104</definedName>
    <definedName name="Hav_Stor_45">Havasu.Storage!$AW$4:$AW$104</definedName>
    <definedName name="Hav_Stor_46">Havasu.Storage!$AX$4:$AX$104</definedName>
    <definedName name="Hav_Stor_47">Havasu.Storage!$AY$4:$AY$104</definedName>
    <definedName name="Hav_Stor_48">Havasu.Storage!$AZ$4:$AZ$104</definedName>
    <definedName name="Hav_Stor_49">Havasu.Storage!$BA$4:$BA$104</definedName>
    <definedName name="Hav_Stor_5">Havasu.Storage!$I$4:$I$104</definedName>
    <definedName name="Hav_Stor_50">Havasu.Storage!$BB$4:$BB$104</definedName>
    <definedName name="Hav_Stor_51">Havasu.Storage!$BC$4:$BC$104</definedName>
    <definedName name="Hav_Stor_6">Havasu.Storage!$J$4:$J$104</definedName>
    <definedName name="Hav_Stor_7">Havasu.Storage!$K$4:$K$104</definedName>
    <definedName name="Hav_Stor_8">Havasu.Storage!$L$4:$L$104</definedName>
    <definedName name="Hav_Stor_9">Havasu.Storage!$M$4:$M$104</definedName>
    <definedName name="Hav_Stor_Max">Havasu.Storage!$C$4:$C$104</definedName>
    <definedName name="Hav_Stor_Min">Havasu.Storage!$B$4:$B$104</definedName>
    <definedName name="Hav_Stor_Most">Havasu.Storage!$D$4:$D$104</definedName>
    <definedName name="Hav_Stor_Time">Havasu.Storage!$A$4:$A$104</definedName>
    <definedName name="InflowAnnualVolumesX">OFFSET(INDIRECT(InflowAnnualVolumes!$A$33),,,1,35)</definedName>
    <definedName name="InflowAnnualVolumesY">OFFSET(INDIRECT(InflowAnnualVolumes!$B$33),,,1,35)</definedName>
    <definedName name="LBAbv823_1">LowerBalancingAbove823!$E$4:$E$100</definedName>
    <definedName name="LBAbv823_10">LowerBalancingAbove823!$N$4:$N$100</definedName>
    <definedName name="LBAbv823_11">LowerBalancingAbove823!$O$4:$O$100</definedName>
    <definedName name="LBAbv823_12">LowerBalancingAbove823!$P$4:$P$100</definedName>
    <definedName name="LBAbv823_13">LowerBalancingAbove823!$Q$4:$Q$100</definedName>
    <definedName name="LBAbv823_14">LowerBalancingAbove823!$R$4:$R$100</definedName>
    <definedName name="LBAbv823_15">LowerBalancingAbove823!$S$4:$S$100</definedName>
    <definedName name="LBAbv823_16">LowerBalancingAbove823!$T$4:$T$100</definedName>
    <definedName name="LBAbv823_17">LowerBalancingAbove823!$U$4:$U$100</definedName>
    <definedName name="LBAbv823_18">LowerBalancingAbove823!$V$4:$V$100</definedName>
    <definedName name="LBAbv823_19">LowerBalancingAbove823!$W$4:$W$100</definedName>
    <definedName name="LBAbv823_2">LowerBalancingAbove823!$F$4:$F$100</definedName>
    <definedName name="LBAbv823_20">LowerBalancingAbove823!$X$4:$X$100</definedName>
    <definedName name="LBAbv823_21">LowerBalancingAbove823!$Y$4:$Y$100</definedName>
    <definedName name="LBAbv823_22">LowerBalancingAbove823!$Z$4:$Z$100</definedName>
    <definedName name="LBAbv823_23">LowerBalancingAbove823!$AA$4:$AA$100</definedName>
    <definedName name="LBAbv823_24">LowerBalancingAbove823!$AB$4:$AB$100</definedName>
    <definedName name="LBAbv823_25">LowerBalancingAbove823!$AC$4:$AC$100</definedName>
    <definedName name="LBAbv823_26">LowerBalancingAbove823!$AD$4:$AD$100</definedName>
    <definedName name="LBAbv823_27">LowerBalancingAbove823!$AE$4:$AE$100</definedName>
    <definedName name="LBAbv823_28">LowerBalancingAbove823!$AF$4:$AF$100</definedName>
    <definedName name="LBAbv823_29">LowerBalancingAbove823!$AG$4:$AG$100</definedName>
    <definedName name="LBAbv823_3">LowerBalancingAbove823!$G$4:$G$100</definedName>
    <definedName name="LBAbv823_30">LowerBalancingAbove823!$AH$4:$AH$100</definedName>
    <definedName name="LBAbv823_31">LowerBalancingAbove823!$AI$4:$AI$100</definedName>
    <definedName name="LBAbv823_32">LowerBalancingAbove823!$AJ$4:$AJ$100</definedName>
    <definedName name="LBAbv823_33">LowerBalancingAbove823!$AK$4:$AK$100</definedName>
    <definedName name="LBAbv823_34">LowerBalancingAbove823!$AL$4:$AL$100</definedName>
    <definedName name="LBAbv823_35">LowerBalancingAbove823!$AM$4:$AM$100</definedName>
    <definedName name="LBAbv823_36">LowerBalancingAbove823!$AN$4:$AN$100</definedName>
    <definedName name="LBAbv823_37">LowerBalancingAbove823!$AO$4:$AO$100</definedName>
    <definedName name="LBAbv823_38">LowerBalancingAbove823!$AP$4:$AP$100</definedName>
    <definedName name="LBAbv823_39">LowerBalancingAbove823!$AQ$4:$AQ$100</definedName>
    <definedName name="LBAbv823_4">LowerBalancingAbove823!$H$4:$H$100</definedName>
    <definedName name="LBAbv823_40">LowerBalancingAbove823!$AR$4:$AR$100</definedName>
    <definedName name="LBAbv823_41">LowerBalancingAbove823!$AS$4:$AS$100</definedName>
    <definedName name="LBAbv823_42">LowerBalancingAbove823!$AT$4:$AT$100</definedName>
    <definedName name="LBAbv823_43">LowerBalancingAbove823!$AU$4:$AU$100</definedName>
    <definedName name="LBAbv823_44">LowerBalancingAbove823!$AV$4:$AV$100</definedName>
    <definedName name="LBAbv823_45">LowerBalancingAbove823!$AW$4:$AW$100</definedName>
    <definedName name="LBAbv823_46">LowerBalancingAbove823!$AX$4:$AX$100</definedName>
    <definedName name="LBAbv823_47">LowerBalancingAbove823!$AY$4:$AY$100</definedName>
    <definedName name="LBAbv823_48">LowerBalancingAbove823!$AZ$4:$AZ$100</definedName>
    <definedName name="LBAbv823_49">LowerBalancingAbove823!$BA$4:$BA$100</definedName>
    <definedName name="LBAbv823_5">LowerBalancingAbove823!$I$4:$I$100</definedName>
    <definedName name="LBAbv823_50">LowerBalancingAbove823!$BB$4:$BB$100</definedName>
    <definedName name="LBAbv823_51">LowerBalancingAbove823!$BC$4:$BC$100</definedName>
    <definedName name="LBAbv823_6">LowerBalancingAbove823!$J$4:$J$100</definedName>
    <definedName name="LBAbv823_7">LowerBalancingAbove823!$K$4:$K$100</definedName>
    <definedName name="LBAbv823_8">LowerBalancingAbove823!$L$4:$L$100</definedName>
    <definedName name="LBAbv823_9">LowerBalancingAbove823!$M$4:$M$100</definedName>
    <definedName name="LBAbv823_Max">LowerBalancingAbove823!$C$4:$C$100</definedName>
    <definedName name="LBAbv823_Min">LowerBalancingAbove823!$B$4:$B$100</definedName>
    <definedName name="LBAbv823_Most">LowerBalancingAbove823!$D$4:$D$100</definedName>
    <definedName name="LBAbv823_Time">LowerBalancingAbove823!$A$4:$A$100</definedName>
    <definedName name="LBAt823_1">LowerBalancingAt823!$E$4:$E$100</definedName>
    <definedName name="LBAt823_10">LowerBalancingAt823!$N$4:$N$100</definedName>
    <definedName name="LBAt823_11">LowerBalancingAt823!$O$4:$O$100</definedName>
    <definedName name="LBAt823_12">LowerBalancingAt823!$P$4:$P$100</definedName>
    <definedName name="LBAt823_13">LowerBalancingAt823!$Q$4:$Q$100</definedName>
    <definedName name="LBAt823_14">LowerBalancingAt823!$R$4:$R$100</definedName>
    <definedName name="LBAt823_15">LowerBalancingAt823!$S$4:$S$100</definedName>
    <definedName name="LBAt823_16">LowerBalancingAt823!$T$4:$T$100</definedName>
    <definedName name="LBAt823_17">LowerBalancingAt823!$U$4:$U$100</definedName>
    <definedName name="LBAt823_18">LowerBalancingAt823!$V$4:$V$100</definedName>
    <definedName name="LBAt823_19">LowerBalancingAt823!$W$4:$W$100</definedName>
    <definedName name="LBAt823_2">LowerBalancingAt823!$F$4:$F$100</definedName>
    <definedName name="LBAt823_20">LowerBalancingAt823!$X$4:$X$100</definedName>
    <definedName name="LBAt823_21">LowerBalancingAt823!$Y$4:$Y$100</definedName>
    <definedName name="LBAt823_22">LowerBalancingAt823!$Z$4:$Z$100</definedName>
    <definedName name="LBAt823_23">LowerBalancingAt823!$AA$4:$AA$100</definedName>
    <definedName name="LBAt823_24">LowerBalancingAt823!$AB$4:$AB$100</definedName>
    <definedName name="LBAt823_25">LowerBalancingAt823!$AC$4:$AC$100</definedName>
    <definedName name="LBAt823_26">LowerBalancingAt823!$AD$4:$AD$100</definedName>
    <definedName name="LBAt823_27">LowerBalancingAt823!$AE$4:$AE$100</definedName>
    <definedName name="LBAt823_28">LowerBalancingAt823!$AF$4:$AF$100</definedName>
    <definedName name="LBAt823_29">LowerBalancingAt823!$AG$4:$AG$100</definedName>
    <definedName name="LBAt823_3">LowerBalancingAt823!$G$4:$G$100</definedName>
    <definedName name="LBAt823_30">LowerBalancingAt823!$AH$4:$AH$100</definedName>
    <definedName name="LBAt823_31">LowerBalancingAt823!$AI$4:$AI$100</definedName>
    <definedName name="LBAt823_32">LowerBalancingAt823!$AJ$4:$AJ$100</definedName>
    <definedName name="LBAt823_33">LowerBalancingAt823!$AK$4:$AK$100</definedName>
    <definedName name="LBAt823_34">LowerBalancingAt823!$AL$4:$AL$100</definedName>
    <definedName name="LBAt823_35">LowerBalancingAt823!$AM$4:$AM$100</definedName>
    <definedName name="LBAt823_36">LowerBalancingAt823!$AN$4:$AN$100</definedName>
    <definedName name="LBAt823_37">LowerBalancingAt823!$AO$4:$AO$100</definedName>
    <definedName name="LBAt823_38">LowerBalancingAt823!$AP$4:$AP$100</definedName>
    <definedName name="LBAt823_39">LowerBalancingAt823!$AQ$4:$AQ$100</definedName>
    <definedName name="LBAt823_4">LowerBalancingAt823!$H$4:$H$100</definedName>
    <definedName name="LBAt823_40">LowerBalancingAt823!$AR$4:$AR$100</definedName>
    <definedName name="LBAt823_41">LowerBalancingAt823!$AS$4:$AS$100</definedName>
    <definedName name="LBAt823_42">LowerBalancingAt823!$AT$4:$AT$100</definedName>
    <definedName name="LBAt823_43">LowerBalancingAt823!$AU$4:$AU$100</definedName>
    <definedName name="LBAt823_44">LowerBalancingAt823!$AV$4:$AV$100</definedName>
    <definedName name="LBAt823_45">LowerBalancingAt823!$AW$4:$AW$100</definedName>
    <definedName name="LBAt823_46">LowerBalancingAt823!$AX$4:$AX$100</definedName>
    <definedName name="LBAt823_47">LowerBalancingAt823!$AY$4:$AY$100</definedName>
    <definedName name="LBAt823_48">LowerBalancingAt823!$AZ$4:$AZ$100</definedName>
    <definedName name="LBAt823_49">LowerBalancingAt823!$BA$4:$BA$100</definedName>
    <definedName name="LBAt823_5">LowerBalancingAt823!$I$4:$I$100</definedName>
    <definedName name="LBAt823_50">LowerBalancingAt823!$BB$4:$BB$100</definedName>
    <definedName name="LBAt823_51">LowerBalancingAt823!$BC$4:$BC$100</definedName>
    <definedName name="LBAt823_6">LowerBalancingAt823!$J$4:$J$100</definedName>
    <definedName name="LBAt823_7">LowerBalancingAt823!$K$4:$K$100</definedName>
    <definedName name="LBAt823_8">LowerBalancingAt823!$L$4:$L$100</definedName>
    <definedName name="LBAt823_9">LowerBalancingAt823!$M$4:$M$100</definedName>
    <definedName name="LBAt823_Max">LowerBalancingAt823!$C$4:$C$100</definedName>
    <definedName name="LBAt823_Min">LowerBalancingAt823!$B$4:$B$100</definedName>
    <definedName name="LBAt823_Most">LowerBalancingAt823!$D$4:$D$100</definedName>
    <definedName name="LBAt823_Time">LowerBalancingAt823!$A$4:$A$100</definedName>
    <definedName name="LBBlw823_1">LowerBalancingBelow823!$E$4:$E$100</definedName>
    <definedName name="LBBlw823_10">LowerBalancingBelow823!$N$4:$N$100</definedName>
    <definedName name="LBBlw823_11">LowerBalancingBelow823!$O$4:$O$100</definedName>
    <definedName name="LBBlw823_12">LowerBalancingBelow823!$P$4:$P$100</definedName>
    <definedName name="LBBlw823_13">LowerBalancingBelow823!$Q$4:$Q$100</definedName>
    <definedName name="LBBlw823_14">LowerBalancingBelow823!$R$4:$R$100</definedName>
    <definedName name="LBBlw823_15">LowerBalancingBelow823!$S$4:$S$100</definedName>
    <definedName name="LBBlw823_16">LowerBalancingBelow823!$T$4:$T$100</definedName>
    <definedName name="LBBlw823_17">LowerBalancingBelow823!$U$4:$U$100</definedName>
    <definedName name="LBBlw823_18">LowerBalancingBelow823!$V$4:$V$100</definedName>
    <definedName name="LBBlw823_19">LowerBalancingBelow823!$W$4:$W$100</definedName>
    <definedName name="LBBlw823_2">LowerBalancingBelow823!$F$4:$F$100</definedName>
    <definedName name="LBBlw823_20">LowerBalancingBelow823!$X$4:$X$100</definedName>
    <definedName name="LBBlw823_21">LowerBalancingBelow823!$Y$4:$Y$100</definedName>
    <definedName name="LBBlw823_22">LowerBalancingBelow823!$Z$4:$Z$100</definedName>
    <definedName name="LBBlw823_23">LowerBalancingBelow823!$AA$4:$AA$100</definedName>
    <definedName name="LBBlw823_24">LowerBalancingBelow823!$AB$4:$AB$100</definedName>
    <definedName name="LBBlw823_25">LowerBalancingBelow823!$AC$4:$AC$100</definedName>
    <definedName name="LBBlw823_26">LowerBalancingBelow823!$AD$4:$AD$100</definedName>
    <definedName name="LBBlw823_27">LowerBalancingBelow823!$AE$4:$AE$100</definedName>
    <definedName name="LBBlw823_28">LowerBalancingBelow823!$AF$4:$AF$100</definedName>
    <definedName name="LBBlw823_29">LowerBalancingBelow823!$AG$4:$AG$100</definedName>
    <definedName name="LBBlw823_3">LowerBalancingBelow823!$G$4:$G$100</definedName>
    <definedName name="LBBlw823_30">LowerBalancingBelow823!$AH$4:$AH$100</definedName>
    <definedName name="LBBlw823_31">LowerBalancingBelow823!$AI$4:$AI$100</definedName>
    <definedName name="LBBlw823_32">LowerBalancingBelow823!$AJ$4:$AJ$100</definedName>
    <definedName name="LBBlw823_33">LowerBalancingBelow823!$AK$4:$AK$100</definedName>
    <definedName name="LBBlw823_34">LowerBalancingBelow823!$AL$4:$AL$100</definedName>
    <definedName name="LBBlw823_35">LowerBalancingBelow823!$AM$4:$AM$100</definedName>
    <definedName name="LBBlw823_36">LowerBalancingBelow823!$AN$4:$AN$100</definedName>
    <definedName name="LBBlw823_37">LowerBalancingBelow823!$AO$4:$AO$100</definedName>
    <definedName name="LBBlw823_38">LowerBalancingBelow823!$AP$4:$AP$100</definedName>
    <definedName name="LBBlw823_39">LowerBalancingBelow823!$AQ$4:$AQ$100</definedName>
    <definedName name="LBBlw823_4">LowerBalancingBelow823!$H$4:$H$100</definedName>
    <definedName name="LBBlw823_40">LowerBalancingBelow823!$AR$4:$AR$100</definedName>
    <definedName name="LBBlw823_41">LowerBalancingBelow823!$AS$4:$AS$100</definedName>
    <definedName name="LBBlw823_42">LowerBalancingBelow823!$AT$4:$AT$100</definedName>
    <definedName name="LBBlw823_43">LowerBalancingBelow823!$AU$4:$AU$100</definedName>
    <definedName name="LBBlw823_44">LowerBalancingBelow823!$AV$4:$AV$100</definedName>
    <definedName name="LBBlw823_45">LowerBalancingBelow823!$AW$4:$AW$100</definedName>
    <definedName name="LBBlw823_46">LowerBalancingBelow823!$AX$4:$AX$100</definedName>
    <definedName name="LBBlw823_47">LowerBalancingBelow823!$AY$4:$AY$100</definedName>
    <definedName name="LBBlw823_48">LowerBalancingBelow823!$AZ$4:$AZ$100</definedName>
    <definedName name="LBBlw823_49">LowerBalancingBelow823!$BA$4:$BA$100</definedName>
    <definedName name="LBBlw823_5">LowerBalancingBelow823!$I$4:$I$100</definedName>
    <definedName name="LBBlw823_50">LowerBalancingBelow823!$BB$4:$BB$100</definedName>
    <definedName name="LBBlw823_51">LowerBalancingBelow823!$BC$4:$BC$100</definedName>
    <definedName name="LBBlw823_6">LowerBalancingBelow823!$J$4:$J$100</definedName>
    <definedName name="LBBlw823_7">LowerBalancingBelow823!$K$4:$K$100</definedName>
    <definedName name="LBBlw823_8">LowerBalancingBelow823!$L$4:$L$100</definedName>
    <definedName name="LBBlw823_9">LowerBalancingBelow823!$M$4:$M$100</definedName>
    <definedName name="LBBlw823_Max">LowerBalancingBelow823!$C$4:$C$100</definedName>
    <definedName name="LBBlw823_Min">LowerBalancingBelow823!$B$4:$B$100</definedName>
    <definedName name="LBBlw823_Most">LowerBalancingBelow823!$D$4:$D$100</definedName>
    <definedName name="LBBlw823_Time">LowerBalancingBelow823!$A$4:$A$100</definedName>
    <definedName name="LBDM_1">LIAbvLBDVTrigger!$E$4:$E$104</definedName>
    <definedName name="LBDM_10">LIAbvLBDVTrigger!$N$4:$N$104</definedName>
    <definedName name="LBDM_11">LIAbvLBDVTrigger!$O$4:$O$104</definedName>
    <definedName name="LBDM_12">LIAbvLBDVTrigger!$P$4:$P$104</definedName>
    <definedName name="LBDM_13">LIAbvLBDVTrigger!$Q$4:$Q$104</definedName>
    <definedName name="LBDM_14">LIAbvLBDVTrigger!$R$4:$R$104</definedName>
    <definedName name="LBDM_15">LIAbvLBDVTrigger!$S$4:$S$104</definedName>
    <definedName name="LBDM_16">LIAbvLBDVTrigger!$T$4:$T$104</definedName>
    <definedName name="LBDM_17">LIAbvLBDVTrigger!$U$4:$U$104</definedName>
    <definedName name="LBDM_18">LIAbvLBDVTrigger!$V$4:$V$104</definedName>
    <definedName name="LBDM_19">LIAbvLBDVTrigger!$W$4:$W$104</definedName>
    <definedName name="LBDM_2">LIAbvLBDVTrigger!$F$4:$F$104</definedName>
    <definedName name="LBDM_20">LIAbvLBDVTrigger!$X$4:$X$104</definedName>
    <definedName name="LBDM_21">LIAbvLBDVTrigger!$Y$4:$Y$104</definedName>
    <definedName name="LBDM_22">LIAbvLBDVTrigger!$Z$4:$Z$104</definedName>
    <definedName name="LBDM_23">LIAbvLBDVTrigger!$AA$4:$AA$104</definedName>
    <definedName name="LBDM_24">LIAbvLBDVTrigger!$AB$4:$AB$104</definedName>
    <definedName name="LBDM_25">LIAbvLBDVTrigger!$AC$4:$AC$104</definedName>
    <definedName name="LBDM_26">LIAbvLBDVTrigger!$AD$4:$AD$104</definedName>
    <definedName name="LBDM_27">LIAbvLBDVTrigger!$AE$4:$AE$104</definedName>
    <definedName name="LBDM_28">LIAbvLBDVTrigger!$AF$4:$AF$104</definedName>
    <definedName name="LBDM_29">LIAbvLBDVTrigger!$AG$4:$AG$104</definedName>
    <definedName name="LBDM_3">LIAbvLBDVTrigger!$G$4:$G$104</definedName>
    <definedName name="LBDM_30">LIAbvLBDVTrigger!$AH$4:$AH$104</definedName>
    <definedName name="LBDM_31">LIAbvLBDVTrigger!$AI$4:$AI$104</definedName>
    <definedName name="LBDM_32">LIAbvLBDVTrigger!$AJ$4:$AJ$104</definedName>
    <definedName name="LBDM_33">LIAbvLBDVTrigger!$AK$4:$AK$104</definedName>
    <definedName name="LBDM_34">LIAbvLBDVTrigger!$AL$4:$AL$104</definedName>
    <definedName name="LBDM_35">LIAbvLBDVTrigger!$AM$4:$AM$104</definedName>
    <definedName name="LBDM_36">LIAbvLBDVTrigger!$AN$4:$AN$104</definedName>
    <definedName name="LBDM_37">LIAbvLBDVTrigger!$AO$4:$AO$104</definedName>
    <definedName name="LBDM_38">LIAbvLBDVTrigger!$AP$4:$AP$104</definedName>
    <definedName name="LBDM_39">LIAbvLBDVTrigger!$AQ$4:$AQ$104</definedName>
    <definedName name="LBDM_4">LIAbvLBDVTrigger!$H$4:$H$104</definedName>
    <definedName name="LBDM_40">LIAbvLBDVTrigger!$AR$4:$AR$104</definedName>
    <definedName name="LBDM_41">LIAbvLBDVTrigger!$AS$4:$AS$104</definedName>
    <definedName name="LBDM_42">LIAbvLBDVTrigger!$AT$4:$AT$104</definedName>
    <definedName name="LBDM_43">LIAbvLBDVTrigger!$AU$4:$AU$104</definedName>
    <definedName name="LBDM_44">LIAbvLBDVTrigger!$AV$4:$AV$104</definedName>
    <definedName name="LBDM_45">LIAbvLBDVTrigger!$AW$4:$AW$104</definedName>
    <definedName name="LBDM_46">LIAbvLBDVTrigger!$AX$4:$AX$104</definedName>
    <definedName name="LBDM_47">LIAbvLBDVTrigger!$AY$4:$AY$104</definedName>
    <definedName name="LBDM_48">LIAbvLBDVTrigger!$AZ$4:$AZ$104</definedName>
    <definedName name="LBDM_49">LIAbvLBDVTrigger!$BA$4:$BA$104</definedName>
    <definedName name="LBDM_5">LIAbvLBDVTrigger!$I$4:$I$104</definedName>
    <definedName name="LBDM_50">LIAbvLBDVTrigger!$BB$4:$BB$104</definedName>
    <definedName name="LBDM_51">LIAbvLBDVTrigger!$BC$4:$BC$104</definedName>
    <definedName name="LBDM_52">LIAbvLBDVTrigger!$BD$4:$BD$104</definedName>
    <definedName name="LBDM_6">LIAbvLBDVTrigger!$J$4:$J$104</definedName>
    <definedName name="LBDM_7">LIAbvLBDVTrigger!$K$4:$K$104</definedName>
    <definedName name="LBDM_8">LIAbvLBDVTrigger!$L$4:$L$104</definedName>
    <definedName name="LBDM_9">LIAbvLBDVTrigger!$M$4:$M$104</definedName>
    <definedName name="LBDM_Max">LIAbvLBDVTrigger!$C$4:$C$104</definedName>
    <definedName name="LBDM_Min">LIAbvLBDVTrigger!$B$4:$B$104</definedName>
    <definedName name="LBDM_Most">LIAbvLBDVTrigger!$D$4:$D$104</definedName>
    <definedName name="LBDM_Time">LIAbvLBDVTrigger!$A$4:$A$104</definedName>
    <definedName name="LBNormal_1">LBNormalCondition!$E$4:$E$100</definedName>
    <definedName name="LBNormal_10">LBNormalCondition!$N$4:$N$100</definedName>
    <definedName name="LBNormal_11">LBNormalCondition!$O$4:$O$100</definedName>
    <definedName name="LBNormal_12">LBNormalCondition!$P$4:$P$100</definedName>
    <definedName name="LBNormal_13">LBNormalCondition!$Q$4:$Q$100</definedName>
    <definedName name="LBNormal_14">LBNormalCondition!$R$4:$R$100</definedName>
    <definedName name="LBNormal_15">LBNormalCondition!$S$4:$S$100</definedName>
    <definedName name="LBNormal_16">LBNormalCondition!$T$4:$T$100</definedName>
    <definedName name="LBNormal_17">LBNormalCondition!$U$4:$U$100</definedName>
    <definedName name="LBNormal_18">LBNormalCondition!$V$4:$V$100</definedName>
    <definedName name="LBNormal_19">LBNormalCondition!$W$4:$W$100</definedName>
    <definedName name="LBNormal_2">LBNormalCondition!$F$4:$F$100</definedName>
    <definedName name="LBNormal_20">LBNormalCondition!$X$4:$X$100</definedName>
    <definedName name="LBNormal_21">LBNormalCondition!$Y$4:$Y$100</definedName>
    <definedName name="LBNormal_22">LBNormalCondition!$Z$4:$Z$100</definedName>
    <definedName name="LBNormal_23">LBNormalCondition!$AA$4:$AA$100</definedName>
    <definedName name="LBNormal_24">LBNormalCondition!$AB$4:$AB$100</definedName>
    <definedName name="LBNormal_25">LBNormalCondition!$AC$4:$AC$100</definedName>
    <definedName name="LBNormal_26">LBNormalCondition!$AD$4:$AD$100</definedName>
    <definedName name="LBNormal_27">LBNormalCondition!$AE$4:$AE$100</definedName>
    <definedName name="LBNormal_28">LBNormalCondition!$AF$4:$AF$100</definedName>
    <definedName name="LBNormal_29">LBNormalCondition!$AG$4:$AG$100</definedName>
    <definedName name="LBNormal_3">LBNormalCondition!$G$4:$G$100</definedName>
    <definedName name="LBNormal_30">LBNormalCondition!$AH$4:$AH$100</definedName>
    <definedName name="LBNormal_31">LBNormalCondition!$AI$4:$AI$100</definedName>
    <definedName name="LBNormal_32">LBNormalCondition!$AJ$4:$AJ$100</definedName>
    <definedName name="LBNormal_33">LBNormalCondition!$AK$4:$AK$100</definedName>
    <definedName name="LBNormal_34">LBNormalCondition!$AL$4:$AL$100</definedName>
    <definedName name="LBNormal_35">LBNormalCondition!$AM$4:$AM$100</definedName>
    <definedName name="LBNormal_36">LBNormalCondition!$AN$4:$AN$100</definedName>
    <definedName name="LBNormal_37">LBNormalCondition!$AO$4:$AO$100</definedName>
    <definedName name="LBNormal_38">LBNormalCondition!$AP$4:$AP$100</definedName>
    <definedName name="LBNormal_39">LBNormalCondition!$AQ$4:$AQ$100</definedName>
    <definedName name="LBNormal_4">LBNormalCondition!$H$4:$H$100</definedName>
    <definedName name="LBNormal_40">LBNormalCondition!$AR$4:$AR$100</definedName>
    <definedName name="LBNormal_41">LBNormalCondition!$AS$4:$AS$100</definedName>
    <definedName name="LBNormal_42">LBNormalCondition!$AT$4:$AT$100</definedName>
    <definedName name="LBNormal_43">LBNormalCondition!$AU$4:$AU$100</definedName>
    <definedName name="LBNormal_44">LBNormalCondition!$AV$4:$AV$100</definedName>
    <definedName name="LBNormal_45">LBNormalCondition!$AW$4:$AW$100</definedName>
    <definedName name="LBNormal_46">LBNormalCondition!$AX$4:$AX$100</definedName>
    <definedName name="LBNormal_47">LBNormalCondition!$AY$4:$AY$100</definedName>
    <definedName name="LBNormal_48">LBNormalCondition!$AZ$4:$AZ$100</definedName>
    <definedName name="LBNormal_49">LBNormalCondition!$BA$4:$BA$100</definedName>
    <definedName name="LBNormal_5">LBNormalCondition!$I$4:$I$100</definedName>
    <definedName name="LBNormal_50">LBNormalCondition!$BB$4:$BB$100</definedName>
    <definedName name="LBNormal_51">LBNormalCondition!$BC$4:$BC$100</definedName>
    <definedName name="LBNormal_6">LBNormalCondition!$J$4:$J$100</definedName>
    <definedName name="LBNormal_7">LBNormalCondition!$K$4:$K$100</definedName>
    <definedName name="LBNormal_8">LBNormalCondition!$L$4:$L$100</definedName>
    <definedName name="LBNormal_9">LBNormalCondition!$M$4:$M$100</definedName>
    <definedName name="LBNormal_Max">LBNormalCondition!$C$4:$C$100</definedName>
    <definedName name="LBNormal_Min">LBNormalCondition!$B$4:$B$100</definedName>
    <definedName name="LBNormal_Most">LBNormalCondition!$D$4:$D$100</definedName>
    <definedName name="LBNormal_Time">LBNormalCondition!$A$4:$A$100</definedName>
    <definedName name="LPIn_Unreg_1">PowellInflow.Unregulated!$E$4:$E$104</definedName>
    <definedName name="LPIn_Unreg_10">PowellInflow.Unregulated!$N$4:$N$104</definedName>
    <definedName name="LPIn_Unreg_11">PowellInflow.Unregulated!$O$4:$O$104</definedName>
    <definedName name="LPIn_Unreg_12">PowellInflow.Unregulated!$P$4:$P$104</definedName>
    <definedName name="LPIn_Unreg_13">PowellInflow.Unregulated!$Q$4:$Q$104</definedName>
    <definedName name="LPIn_Unreg_14">PowellInflow.Unregulated!$R$4:$R$104</definedName>
    <definedName name="LPIn_Unreg_15">PowellInflow.Unregulated!$S$4:$S$104</definedName>
    <definedName name="LPIn_Unreg_16">PowellInflow.Unregulated!$T$4:$T$104</definedName>
    <definedName name="LPIn_Unreg_17">PowellInflow.Unregulated!$U$4:$U$104</definedName>
    <definedName name="LPIn_Unreg_18">PowellInflow.Unregulated!$V$4:$V$104</definedName>
    <definedName name="LPIn_Unreg_19">PowellInflow.Unregulated!$W$4:$W$104</definedName>
    <definedName name="LPIn_Unreg_2">PowellInflow.Unregulated!$F$4:$F$104</definedName>
    <definedName name="LPIn_Unreg_20">PowellInflow.Unregulated!$X$4:$X$104</definedName>
    <definedName name="LPIn_Unreg_21">PowellInflow.Unregulated!$Y$4:$Y$104</definedName>
    <definedName name="LPIn_Unreg_22">PowellInflow.Unregulated!$Z$4:$Z$104</definedName>
    <definedName name="LPIn_Unreg_23">PowellInflow.Unregulated!$AA$4:$AA$104</definedName>
    <definedName name="LPIn_Unreg_24">PowellInflow.Unregulated!$AB$4:$AB$104</definedName>
    <definedName name="LPIn_Unreg_25">PowellInflow.Unregulated!$AC$4:$AC$104</definedName>
    <definedName name="LPIn_Unreg_26">PowellInflow.Unregulated!$AD$4:$AD$104</definedName>
    <definedName name="LPIn_Unreg_27">PowellInflow.Unregulated!$AE$4:$AE$104</definedName>
    <definedName name="LPIn_Unreg_28">PowellInflow.Unregulated!$AF$4:$AF$104</definedName>
    <definedName name="LPIn_Unreg_29">PowellInflow.Unregulated!$AG$4:$AG$104</definedName>
    <definedName name="LPIn_Unreg_3">PowellInflow.Unregulated!$G$4:$G$104</definedName>
    <definedName name="LPIn_Unreg_30">PowellInflow.Unregulated!$AH$4:$AH$104</definedName>
    <definedName name="LPIn_Unreg_31">PowellInflow.Unregulated!$AI$4:$AI$104</definedName>
    <definedName name="LPIn_Unreg_32">PowellInflow.Unregulated!$AJ$4:$AJ$104</definedName>
    <definedName name="LPIn_Unreg_33">PowellInflow.Unregulated!$AK$4:$AK$104</definedName>
    <definedName name="LPIn_Unreg_34">PowellInflow.Unregulated!$AL$4:$AL$104</definedName>
    <definedName name="LPIn_Unreg_35">PowellInflow.Unregulated!$AM$4:$AM$104</definedName>
    <definedName name="LPIn_Unreg_36">PowellInflow.Unregulated!$AN$4:$AN$104</definedName>
    <definedName name="LPIn_Unreg_37">PowellInflow.Unregulated!$AO$4:$AO$104</definedName>
    <definedName name="LPIn_Unreg_38">PowellInflow.Unregulated!$AP$4:$AP$104</definedName>
    <definedName name="LPIn_Unreg_39">PowellInflow.Unregulated!$AQ$4:$AQ$104</definedName>
    <definedName name="LPIn_Unreg_4">PowellInflow.Unregulated!$H$4:$H$104</definedName>
    <definedName name="LPIn_Unreg_40">PowellInflow.Unregulated!$AR$4:$AR$104</definedName>
    <definedName name="LPIn_Unreg_41">PowellInflow.Unregulated!$AS$4:$AS$104</definedName>
    <definedName name="LPIn_Unreg_42">PowellInflow.Unregulated!$AT$4:$AT$104</definedName>
    <definedName name="LPIn_Unreg_43">PowellInflow.Unregulated!$AU$4:$AU$104</definedName>
    <definedName name="LPIn_Unreg_44">PowellInflow.Unregulated!$AV$4:$AV$104</definedName>
    <definedName name="LPIn_Unreg_45">PowellInflow.Unregulated!$AW$4:$AW$104</definedName>
    <definedName name="LPIn_Unreg_46">PowellInflow.Unregulated!$AX$4:$AX$104</definedName>
    <definedName name="LPIn_Unreg_47">PowellInflow.Unregulated!$AY$4:$AY$104</definedName>
    <definedName name="LPIn_Unreg_48">PowellInflow.Unregulated!$AZ$4:$AZ$104</definedName>
    <definedName name="LPIn_Unreg_49">PowellInflow.Unregulated!$BA$4:$BA$104</definedName>
    <definedName name="LPIn_Unreg_5">PowellInflow.Unregulated!$I$4:$I$104</definedName>
    <definedName name="LPIn_Unreg_50">PowellInflow.Unregulated!$BB$4:$BB$104</definedName>
    <definedName name="LPIn_Unreg_51">PowellInflow.Unregulated!$BC$4:$BC$104</definedName>
    <definedName name="LPIn_Unreg_6">PowellInflow.Unregulated!$J$4:$J$104</definedName>
    <definedName name="LPIn_Unreg_7">PowellInflow.Unregulated!$K$4:$K$104</definedName>
    <definedName name="LPIn_Unreg_8">PowellInflow.Unregulated!$L$4:$L$104</definedName>
    <definedName name="LPIn_Unreg_9">PowellInflow.Unregulated!$M$4:$M$104</definedName>
    <definedName name="LPIn_Unreg_Max">PowellInflow.Unregulated!$C$4:$C$104</definedName>
    <definedName name="LPIn_Unreg_Min">PowellInflow.Unregulated!$B$4:$B$104</definedName>
    <definedName name="LPIn_Unreg_Most">PowellInflow.Unregulated!$D$4:$D$104</definedName>
    <definedName name="LPIn_Unreg_Time">PowellInflow.Unregulated!$A$4:$A$104</definedName>
    <definedName name="Md_Egy_1">Mead.Energy!$E$4:$E$104</definedName>
    <definedName name="Md_Egy_10">Mead.Energy!$N$4:$N$104</definedName>
    <definedName name="Md_Egy_11">Mead.Energy!$O$4:$O$104</definedName>
    <definedName name="Md_Egy_12">Mead.Energy!$P$4:$P$104</definedName>
    <definedName name="Md_Egy_13">Mead.Energy!$Q$4:$Q$104</definedName>
    <definedName name="Md_Egy_14">Mead.Energy!$R$4:$R$104</definedName>
    <definedName name="Md_Egy_15">Mead.Energy!$S$4:$S$104</definedName>
    <definedName name="Md_Egy_16">Mead.Energy!$T$4:$T$104</definedName>
    <definedName name="Md_Egy_17">Mead.Energy!$U$4:$U$104</definedName>
    <definedName name="Md_Egy_18">Mead.Energy!$V$4:$V$104</definedName>
    <definedName name="Md_Egy_19">Mead.Energy!$W$4:$W$104</definedName>
    <definedName name="Md_Egy_2">Mead.Energy!$F$4:$F$104</definedName>
    <definedName name="Md_Egy_20">Mead.Energy!$X$4:$X$104</definedName>
    <definedName name="Md_Egy_21">Mead.Energy!$Y$4:$Y$104</definedName>
    <definedName name="Md_Egy_22">Mead.Energy!$Z$4:$Z$104</definedName>
    <definedName name="Md_Egy_23">Mead.Energy!$AA$4:$AA$104</definedName>
    <definedName name="Md_Egy_24">Mead.Energy!$AB$4:$AB$104</definedName>
    <definedName name="Md_Egy_25">Mead.Energy!$AC$4:$AC$104</definedName>
    <definedName name="Md_Egy_26">Mead.Energy!$AD$4:$AD$104</definedName>
    <definedName name="Md_Egy_27">Mead.Energy!$AE$4:$AE$104</definedName>
    <definedName name="Md_Egy_28">Mead.Energy!$AF$4:$AF$104</definedName>
    <definedName name="Md_Egy_29">Mead.Energy!$AG$4:$AG$104</definedName>
    <definedName name="Md_Egy_3">Mead.Energy!$G$4:$G$104</definedName>
    <definedName name="Md_Egy_30">Mead.Energy!$AH$4:$AH$104</definedName>
    <definedName name="Md_Egy_31">Mead.Energy!$AI$4:$AI$104</definedName>
    <definedName name="Md_Egy_32">Mead.Energy!$AJ$4:$AJ$104</definedName>
    <definedName name="Md_Egy_33">Mead.Energy!$AK$4:$AK$104</definedName>
    <definedName name="Md_Egy_34">Mead.Energy!$AL$4:$AL$104</definedName>
    <definedName name="Md_Egy_35">Mead.Energy!$AM$4:$AM$104</definedName>
    <definedName name="Md_Egy_36">Mead.Energy!$AN$4:$AN$104</definedName>
    <definedName name="Md_Egy_37">Mead.Energy!$AO$4:$AO$104</definedName>
    <definedName name="Md_Egy_38">Mead.Energy!$AP$4:$AP$104</definedName>
    <definedName name="Md_Egy_39">Mead.Energy!$AQ$4:$AQ$104</definedName>
    <definedName name="Md_Egy_4">Mead.Energy!$H$4:$H$104</definedName>
    <definedName name="Md_Egy_40">Mead.Energy!$AR$4:$AR$104</definedName>
    <definedName name="Md_Egy_41">Mead.Energy!$AS$4:$AS$104</definedName>
    <definedName name="Md_Egy_42">Mead.Energy!$AT$4:$AT$104</definedName>
    <definedName name="Md_Egy_43">Mead.Energy!$AU$4:$AU$104</definedName>
    <definedName name="Md_Egy_44">Mead.Energy!$AV$4:$AV$104</definedName>
    <definedName name="Md_Egy_45">Mead.Energy!$AW$4:$AW$104</definedName>
    <definedName name="Md_Egy_46">Mead.Energy!$AX$4:$AX$104</definedName>
    <definedName name="Md_Egy_47">Mead.Energy!$AY$4:$AY$104</definedName>
    <definedName name="Md_Egy_48">Mead.Energy!$AZ$4:$AZ$104</definedName>
    <definedName name="Md_Egy_49">Mead.Energy!$BA$4:$BA$104</definedName>
    <definedName name="Md_Egy_5">Mead.Energy!$I$4:$I$104</definedName>
    <definedName name="Md_Egy_50">Mead.Energy!$BB$4:$BB$104</definedName>
    <definedName name="Md_Egy_51">Mead.Energy!$BC$4:$BC$104</definedName>
    <definedName name="Md_Egy_6">Mead.Energy!$J$4:$J$104</definedName>
    <definedName name="Md_Egy_7">Mead.Energy!$K$4:$K$104</definedName>
    <definedName name="Md_Egy_8">Mead.Energy!$L$4:$L$104</definedName>
    <definedName name="Md_Egy_9">Mead.Energy!$M$4:$M$104</definedName>
    <definedName name="Md_Egy_Max">Mead.Energy!$C$4:$C$104</definedName>
    <definedName name="Md_Egy_Min">Mead.Energy!$B$4:$B$104</definedName>
    <definedName name="Md_Egy_Most">Mead.Energy!$D$4:$D$104</definedName>
    <definedName name="Md_Egy_Time">Mead.Energy!$A$4:$A$104</definedName>
    <definedName name="Md_Elev_1">'Mead.Pool Elevation'!$E$4:$E$104</definedName>
    <definedName name="Md_Elev_10">'Mead.Pool Elevation'!$N$4:$N$104</definedName>
    <definedName name="Md_Elev_11">'Mead.Pool Elevation'!$O$4:$O$104</definedName>
    <definedName name="Md_Elev_12">'Mead.Pool Elevation'!$P$4:$P$104</definedName>
    <definedName name="Md_Elev_13">'Mead.Pool Elevation'!$Q$4:$Q$104</definedName>
    <definedName name="Md_Elev_14">'Mead.Pool Elevation'!$R$4:$R$104</definedName>
    <definedName name="Md_Elev_15">'Mead.Pool Elevation'!$S$4:$S$104</definedName>
    <definedName name="Md_Elev_16">'Mead.Pool Elevation'!$T$4:$T$104</definedName>
    <definedName name="Md_Elev_17">'Mead.Pool Elevation'!$U$4:$U$104</definedName>
    <definedName name="Md_Elev_18">'Mead.Pool Elevation'!$V$4:$V$104</definedName>
    <definedName name="Md_Elev_19">'Mead.Pool Elevation'!$W$4:$W$104</definedName>
    <definedName name="Md_Elev_2">'Mead.Pool Elevation'!$F$4:$F$104</definedName>
    <definedName name="Md_Elev_20">'Mead.Pool Elevation'!$X$4:$X$104</definedName>
    <definedName name="Md_Elev_21">'Mead.Pool Elevation'!$Y$4:$Y$104</definedName>
    <definedName name="Md_Elev_22">'Mead.Pool Elevation'!$Z$4:$Z$104</definedName>
    <definedName name="Md_Elev_23">'Mead.Pool Elevation'!$AA$4:$AA$104</definedName>
    <definedName name="Md_Elev_24">'Mead.Pool Elevation'!$AB$4:$AB$104</definedName>
    <definedName name="Md_Elev_25">'Mead.Pool Elevation'!$AC$4:$AC$104</definedName>
    <definedName name="Md_Elev_26">'Mead.Pool Elevation'!$AD$4:$AD$104</definedName>
    <definedName name="Md_Elev_27">'Mead.Pool Elevation'!$AE$4:$AE$104</definedName>
    <definedName name="Md_Elev_28">'Mead.Pool Elevation'!$AF$4:$AF$104</definedName>
    <definedName name="Md_Elev_29">'Mead.Pool Elevation'!$AG$4:$AG$104</definedName>
    <definedName name="Md_Elev_3">'Mead.Pool Elevation'!$G$4:$G$104</definedName>
    <definedName name="Md_Elev_30">'Mead.Pool Elevation'!$AH$4:$AH$104</definedName>
    <definedName name="Md_Elev_31">'Mead.Pool Elevation'!$AI$4:$AI$104</definedName>
    <definedName name="Md_Elev_32">'Mead.Pool Elevation'!$AJ$4:$AJ$104</definedName>
    <definedName name="Md_Elev_33">'Mead.Pool Elevation'!$AK$4:$AK$104</definedName>
    <definedName name="Md_Elev_34">'Mead.Pool Elevation'!$AL$4:$AL$104</definedName>
    <definedName name="Md_Elev_35">'Mead.Pool Elevation'!$AM$4:$AM$104</definedName>
    <definedName name="Md_Elev_36">'Mead.Pool Elevation'!$AN$4:$AN$104</definedName>
    <definedName name="Md_Elev_37">'Mead.Pool Elevation'!$AO$4:$AO$104</definedName>
    <definedName name="Md_Elev_38">'Mead.Pool Elevation'!$AP$4:$AP$104</definedName>
    <definedName name="Md_Elev_39">'Mead.Pool Elevation'!$AQ$4:$AQ$104</definedName>
    <definedName name="Md_Elev_4">'Mead.Pool Elevation'!$H$4:$H$104</definedName>
    <definedName name="Md_Elev_40">'Mead.Pool Elevation'!$AR$4:$AR$104</definedName>
    <definedName name="Md_Elev_41">'Mead.Pool Elevation'!$AS$4:$AS$104</definedName>
    <definedName name="Md_Elev_42">'Mead.Pool Elevation'!$AT$4:$AT$104</definedName>
    <definedName name="Md_Elev_43">'Mead.Pool Elevation'!$AU$4:$AU$104</definedName>
    <definedName name="Md_Elev_44">'Mead.Pool Elevation'!$AV$4:$AV$104</definedName>
    <definedName name="Md_Elev_45">'Mead.Pool Elevation'!$AW$4:$AW$104</definedName>
    <definedName name="Md_Elev_46">'Mead.Pool Elevation'!$AX$4:$AX$104</definedName>
    <definedName name="Md_Elev_47">'Mead.Pool Elevation'!$AY$4:$AY$104</definedName>
    <definedName name="Md_Elev_48">'Mead.Pool Elevation'!$AZ$4:$AZ$104</definedName>
    <definedName name="Md_Elev_49">'Mead.Pool Elevation'!$BA$4:$BA$104</definedName>
    <definedName name="Md_Elev_5">'Mead.Pool Elevation'!$I$4:$I$104</definedName>
    <definedName name="Md_Elev_50">'Mead.Pool Elevation'!$BB$4:$BB$104</definedName>
    <definedName name="Md_Elev_51">'Mead.Pool Elevation'!$BC$4:$BC$104</definedName>
    <definedName name="Md_Elev_6">'Mead.Pool Elevation'!$J$4:$J$104</definedName>
    <definedName name="Md_Elev_7">'Mead.Pool Elevation'!$K$4:$K$104</definedName>
    <definedName name="Md_Elev_8">'Mead.Pool Elevation'!$L$4:$L$104</definedName>
    <definedName name="Md_Elev_9">'Mead.Pool Elevation'!$M$4:$M$104</definedName>
    <definedName name="Md_Elev_Max">'Mead.Pool Elevation'!$C$4:$C$104</definedName>
    <definedName name="Md_Elev_Min">'Mead.Pool Elevation'!$B$4:$B$104</definedName>
    <definedName name="Md_Elev_Most">'Mead.Pool Elevation'!$D$4:$D$104</definedName>
    <definedName name="Md_Elev_Time">'Mead.Pool Elevation'!$A$4:$A$104</definedName>
    <definedName name="Md_In_1">Mead.Inflow!$E$4:$E$104</definedName>
    <definedName name="Md_In_10">Mead.Inflow!$N$4:$N$104</definedName>
    <definedName name="Md_In_11">Mead.Inflow!$O$4:$O$104</definedName>
    <definedName name="Md_In_12">Mead.Inflow!$P$4:$P$104</definedName>
    <definedName name="Md_In_13">Mead.Inflow!$Q$4:$Q$104</definedName>
    <definedName name="Md_In_14">Mead.Inflow!$R$4:$R$104</definedName>
    <definedName name="Md_In_15">Mead.Inflow!$S$4:$S$104</definedName>
    <definedName name="Md_In_16">Mead.Inflow!$T$4:$T$104</definedName>
    <definedName name="Md_In_17">Mead.Inflow!$U$4:$U$104</definedName>
    <definedName name="Md_In_18">Mead.Inflow!$V$4:$V$104</definedName>
    <definedName name="Md_In_19">Mead.Inflow!$W$4:$W$104</definedName>
    <definedName name="Md_In_2">Mead.Inflow!$F$4:$F$104</definedName>
    <definedName name="Md_In_20">Mead.Inflow!$X$4:$X$104</definedName>
    <definedName name="Md_In_21">Mead.Inflow!$Y$4:$Y$104</definedName>
    <definedName name="Md_In_22">Mead.Inflow!$Z$4:$Z$104</definedName>
    <definedName name="Md_In_23">Mead.Inflow!$AA$4:$AA$104</definedName>
    <definedName name="Md_In_24">Mead.Inflow!$AB$4:$AB$104</definedName>
    <definedName name="Md_In_25">Mead.Inflow!$AC$4:$AC$104</definedName>
    <definedName name="Md_In_26">Mead.Inflow!$AD$4:$AD$104</definedName>
    <definedName name="Md_In_27">Mead.Inflow!$AE$4:$AE$104</definedName>
    <definedName name="Md_In_28">Mead.Inflow!$AF$4:$AF$104</definedName>
    <definedName name="Md_In_29">Mead.Inflow!$AG$4:$AG$104</definedName>
    <definedName name="Md_In_3">Mead.Inflow!$G$4:$G$104</definedName>
    <definedName name="Md_In_30">Mead.Inflow!$AH$4:$AH$104</definedName>
    <definedName name="Md_In_31">Mead.Inflow!$AI$4:$AI$104</definedName>
    <definedName name="Md_In_32">Mead.Inflow!$AJ$4:$AJ$104</definedName>
    <definedName name="Md_In_33">Mead.Inflow!$AK$4:$AK$104</definedName>
    <definedName name="Md_In_34">Mead.Inflow!$AL$4:$AL$104</definedName>
    <definedName name="Md_In_35">Mead.Inflow!$AM$4:$AM$104</definedName>
    <definedName name="Md_In_36">Mead.Inflow!$AN$4:$AN$104</definedName>
    <definedName name="Md_In_37">Mead.Inflow!$AO$4:$AO$104</definedName>
    <definedName name="Md_In_38">Mead.Inflow!$AP$4:$AP$104</definedName>
    <definedName name="Md_In_39">Mead.Inflow!$AQ$4:$AQ$104</definedName>
    <definedName name="Md_In_4">Mead.Inflow!$H$4:$H$104</definedName>
    <definedName name="Md_In_40">Mead.Inflow!$AR$4:$AR$104</definedName>
    <definedName name="Md_In_41">Mead.Inflow!$AS$4:$AS$104</definedName>
    <definedName name="Md_In_42">Mead.Inflow!$AT$4:$AT$104</definedName>
    <definedName name="Md_In_43">Mead.Inflow!$AU$4:$AU$104</definedName>
    <definedName name="Md_In_44">Mead.Inflow!$AV$4:$AV$104</definedName>
    <definedName name="Md_In_45">Mead.Inflow!$AW$4:$AW$104</definedName>
    <definedName name="Md_In_46">Mead.Inflow!$AX$4:$AX$104</definedName>
    <definedName name="Md_In_47">Mead.Inflow!$AY$4:$AY$104</definedName>
    <definedName name="Md_In_48">Mead.Inflow!$AZ$4:$AZ$104</definedName>
    <definedName name="Md_In_49">Mead.Inflow!$BA$4:$BA$104</definedName>
    <definedName name="Md_In_5">Mead.Inflow!$I$4:$I$104</definedName>
    <definedName name="Md_In_50">Mead.Inflow!$BB$4:$BB$104</definedName>
    <definedName name="Md_In_51">Mead.Inflow!$BC$4:$BC$104</definedName>
    <definedName name="Md_In_52">Mead.Inflow!$BD$4:$BD$100</definedName>
    <definedName name="Md_In_53">Mead.Inflow!$BE$4:$BE$100</definedName>
    <definedName name="Md_In_6">Mead.Inflow!$J$4:$J$104</definedName>
    <definedName name="Md_In_7">Mead.Inflow!$K$4:$K$104</definedName>
    <definedName name="Md_In_8">Mead.Inflow!$L$4:$L$104</definedName>
    <definedName name="Md_In_9">Mead.Inflow!$M$4:$M$104</definedName>
    <definedName name="Md_In_Max">Mead.Inflow!$C$4:$C$104</definedName>
    <definedName name="Md_In_Min">Mead.Inflow!$B$4:$B$104</definedName>
    <definedName name="Md_In_Most">Mead.Inflow!$D$4:$D$104</definedName>
    <definedName name="Md_In_Time">Mead.Inflow!$A$4:$A$104</definedName>
    <definedName name="Md_Out_1">Mead.Outflow!$E$4:$E$104</definedName>
    <definedName name="Md_Out_10">Mead.Outflow!$N$4:$N$104</definedName>
    <definedName name="Md_Out_11">Mead.Outflow!$O$4:$O$104</definedName>
    <definedName name="Md_Out_12">Mead.Outflow!$P$4:$P$104</definedName>
    <definedName name="Md_Out_13">Mead.Outflow!$Q$4:$Q$104</definedName>
    <definedName name="Md_Out_14">Mead.Outflow!$R$4:$R$104</definedName>
    <definedName name="Md_Out_15">Mead.Outflow!$S$4:$S$104</definedName>
    <definedName name="Md_Out_16">Mead.Outflow!$T$4:$T$104</definedName>
    <definedName name="Md_Out_17">Mead.Outflow!$U$4:$U$104</definedName>
    <definedName name="Md_Out_18">Mead.Outflow!$V$4:$V$104</definedName>
    <definedName name="Md_Out_19">Mead.Outflow!$W$4:$W$104</definedName>
    <definedName name="Md_Out_2">Mead.Outflow!$F$4:$F$104</definedName>
    <definedName name="Md_Out_20">Mead.Outflow!$X$4:$X$104</definedName>
    <definedName name="Md_Out_21">Mead.Outflow!$Y$4:$Y$104</definedName>
    <definedName name="Md_Out_22">Mead.Outflow!$Z$4:$Z$104</definedName>
    <definedName name="Md_Out_23">Mead.Outflow!$AA$4:$AA$104</definedName>
    <definedName name="Md_Out_24">Mead.Outflow!$AB$4:$AB$104</definedName>
    <definedName name="Md_Out_25">Mead.Outflow!$AC$4:$AC$104</definedName>
    <definedName name="Md_Out_26">Mead.Outflow!$AD$4:$AD$104</definedName>
    <definedName name="Md_Out_27">Mead.Outflow!$AE$4:$AE$104</definedName>
    <definedName name="Md_Out_28">Mead.Outflow!$AF$4:$AF$104</definedName>
    <definedName name="Md_Out_29">Mead.Outflow!$AG$4:$AG$104</definedName>
    <definedName name="Md_Out_3">Mead.Outflow!$G$4:$G$104</definedName>
    <definedName name="Md_Out_30">Mead.Outflow!$AH$4:$AH$104</definedName>
    <definedName name="Md_Out_31">Mead.Outflow!$AI$4:$AI$104</definedName>
    <definedName name="Md_Out_32">Mead.Outflow!$AJ$4:$AJ$104</definedName>
    <definedName name="Md_Out_33">Mead.Outflow!$AK$4:$AK$104</definedName>
    <definedName name="Md_Out_34">Mead.Outflow!$AL$4:$AL$104</definedName>
    <definedName name="Md_Out_35">Mead.Outflow!$AM$4:$AM$104</definedName>
    <definedName name="Md_Out_36">Mead.Outflow!$AN$4:$AN$104</definedName>
    <definedName name="Md_Out_37">Mead.Outflow!$AO$4:$AO$104</definedName>
    <definedName name="Md_Out_38">Mead.Outflow!$AP$4:$AP$104</definedName>
    <definedName name="Md_Out_39">Mead.Outflow!$AQ$4:$AQ$104</definedName>
    <definedName name="Md_Out_4">Mead.Outflow!$H$4:$H$104</definedName>
    <definedName name="Md_Out_40">Mead.Outflow!$AR$4:$AR$104</definedName>
    <definedName name="Md_Out_41">Mead.Outflow!$AS$4:$AS$104</definedName>
    <definedName name="Md_Out_42">Mead.Outflow!$AT$4:$AT$104</definedName>
    <definedName name="Md_Out_43">Mead.Outflow!$AU$4:$AU$104</definedName>
    <definedName name="Md_Out_44">Mead.Outflow!$AV$4:$AV$104</definedName>
    <definedName name="Md_Out_45">Mead.Outflow!$AW$4:$AW$104</definedName>
    <definedName name="Md_Out_46">Mead.Outflow!$AX$4:$AX$104</definedName>
    <definedName name="Md_Out_47">Mead.Outflow!$AY$4:$AY$104</definedName>
    <definedName name="Md_Out_48">Mead.Outflow!$AZ$4:$AZ$104</definedName>
    <definedName name="Md_Out_49">Mead.Outflow!$BA$4:$BA$104</definedName>
    <definedName name="Md_Out_5">Mead.Outflow!$I$4:$I$104</definedName>
    <definedName name="Md_Out_50">Mead.Outflow!$BB$4:$BB$104</definedName>
    <definedName name="Md_Out_51">Mead.Outflow!$BC$4:$BC$104</definedName>
    <definedName name="Md_Out_6">Mead.Outflow!$J$4:$J$104</definedName>
    <definedName name="Md_Out_7">Mead.Outflow!$K$4:$K$104</definedName>
    <definedName name="Md_Out_8">Mead.Outflow!$L$4:$L$104</definedName>
    <definedName name="Md_Out_9">Mead.Outflow!$M$4:$M$104</definedName>
    <definedName name="Md_Out_Max">Mead.Outflow!$C$4:$C$104</definedName>
    <definedName name="Md_Out_Min">Mead.Outflow!$B$4:$B$104</definedName>
    <definedName name="Md_Out_Most">Mead.Outflow!$D$4:$D$104</definedName>
    <definedName name="Md_Out_Time">Mead.Outflow!$A$4:$A$104</definedName>
    <definedName name="Md_Stor_1">Mead.Storage!$E$4:$E$104</definedName>
    <definedName name="Md_Stor_10">Mead.Storage!$N$4:$N$104</definedName>
    <definedName name="Md_Stor_11">Mead.Storage!$O$4:$O$104</definedName>
    <definedName name="Md_Stor_12">Mead.Storage!$P$4:$P$104</definedName>
    <definedName name="Md_Stor_13">Mead.Storage!$Q$4:$Q$104</definedName>
    <definedName name="Md_Stor_14">Mead.Storage!$R$4:$R$104</definedName>
    <definedName name="Md_Stor_15">Mead.Storage!$S$4:$S$104</definedName>
    <definedName name="Md_Stor_16">Mead.Storage!$T$4:$T$104</definedName>
    <definedName name="Md_Stor_17">Mead.Storage!$U$4:$U$104</definedName>
    <definedName name="Md_Stor_18">Mead.Storage!$V$4:$V$104</definedName>
    <definedName name="Md_Stor_19">Mead.Storage!$W$4:$W$104</definedName>
    <definedName name="Md_Stor_2">Mead.Storage!$F$4:$F$104</definedName>
    <definedName name="Md_Stor_20">Mead.Storage!$X$4:$X$104</definedName>
    <definedName name="Md_Stor_21">Mead.Storage!$Y$4:$Y$104</definedName>
    <definedName name="Md_Stor_22">Mead.Storage!$Z$4:$Z$104</definedName>
    <definedName name="Md_Stor_23">Mead.Storage!$AA$4:$AA$104</definedName>
    <definedName name="Md_Stor_24">Mead.Storage!$AB$4:$AB$104</definedName>
    <definedName name="Md_Stor_25">Mead.Storage!$AC$4:$AC$104</definedName>
    <definedName name="Md_Stor_26">Mead.Storage!$AD$4:$AD$104</definedName>
    <definedName name="Md_Stor_27">Mead.Storage!$AE$4:$AE$104</definedName>
    <definedName name="Md_Stor_28">Mead.Storage!$AF$4:$AF$104</definedName>
    <definedName name="Md_Stor_29">Mead.Storage!$AG$4:$AG$104</definedName>
    <definedName name="Md_Stor_3">Mead.Storage!$G$4:$G$104</definedName>
    <definedName name="Md_Stor_30">Mead.Storage!$AH$4:$AH$104</definedName>
    <definedName name="Md_Stor_31">Mead.Storage!$AI$4:$AI$104</definedName>
    <definedName name="Md_Stor_32">Mead.Storage!$AJ$4:$AJ$104</definedName>
    <definedName name="Md_Stor_33">Mead.Storage!$AK$4:$AK$104</definedName>
    <definedName name="Md_Stor_34">Mead.Storage!$AL$4:$AL$104</definedName>
    <definedName name="Md_Stor_35">Mead.Storage!$AM$4:$AM$104</definedName>
    <definedName name="Md_Stor_36">Mead.Storage!$AN$4:$AN$104</definedName>
    <definedName name="Md_Stor_37">Mead.Storage!$AO$4:$AO$104</definedName>
    <definedName name="Md_Stor_38">Mead.Storage!$AP$4:$AP$104</definedName>
    <definedName name="Md_Stor_39">Mead.Storage!$AQ$4:$AQ$104</definedName>
    <definedName name="Md_Stor_4">Mead.Storage!$H$4:$H$104</definedName>
    <definedName name="Md_Stor_40">Mead.Storage!$AR$4:$AR$104</definedName>
    <definedName name="Md_Stor_41">Mead.Storage!$AS$4:$AS$104</definedName>
    <definedName name="Md_Stor_42">Mead.Storage!$AT$4:$AT$104</definedName>
    <definedName name="Md_Stor_43">Mead.Storage!$AU$4:$AU$104</definedName>
    <definedName name="Md_Stor_44">Mead.Storage!$AV$4:$AV$104</definedName>
    <definedName name="Md_Stor_45">Mead.Storage!$AW$4:$AW$104</definedName>
    <definedName name="Md_Stor_46">Mead.Storage!$AX$4:$AX$104</definedName>
    <definedName name="Md_Stor_47">Mead.Storage!$AY$4:$AY$104</definedName>
    <definedName name="Md_Stor_48">Mead.Storage!$AZ$4:$AZ$104</definedName>
    <definedName name="Md_Stor_49">Mead.Storage!$BA$4:$BA$104</definedName>
    <definedName name="Md_Stor_5">Mead.Storage!$I$4:$I$104</definedName>
    <definedName name="Md_Stor_50">Mead.Storage!$BB$4:$BB$104</definedName>
    <definedName name="Md_Stor_51">Mead.Storage!$BC$4:$BC$104</definedName>
    <definedName name="Md_Stor_6">Mead.Storage!$J$4:$J$104</definedName>
    <definedName name="Md_Stor_7">Mead.Storage!$K$4:$K$104</definedName>
    <definedName name="Md_Stor_8">Mead.Storage!$L$4:$L$104</definedName>
    <definedName name="Md_Stor_9">Mead.Storage!$M$4:$M$104</definedName>
    <definedName name="Md_Stor_Max">Mead.Storage!$C$4:$C$104</definedName>
    <definedName name="Md_Stor_Min">Mead.Storage!$B$4:$B$104</definedName>
    <definedName name="Md_Stor_Most">Mead.Storage!$D$4:$D$104</definedName>
    <definedName name="Md_Stor_Time">Mead.Storage!$A$4:$A$104</definedName>
    <definedName name="Mex_DivReq_1">MexicoSched.DiversionRequested!$E$4:$E$104</definedName>
    <definedName name="Mex_DivReq_10">MexicoSched.DiversionRequested!$N$4:$N$104</definedName>
    <definedName name="Mex_DivReq_11">MexicoSched.DiversionRequested!$O$4:$O$104</definedName>
    <definedName name="Mex_DivReq_12">MexicoSched.DiversionRequested!$P$4:$P$104</definedName>
    <definedName name="Mex_DivReq_13">MexicoSched.DiversionRequested!$Q$4:$Q$104</definedName>
    <definedName name="Mex_DivReq_14">MexicoSched.DiversionRequested!$R$4:$R$104</definedName>
    <definedName name="Mex_DivReq_15">MexicoSched.DiversionRequested!$S$4:$S$104</definedName>
    <definedName name="Mex_DivReq_16">MexicoSched.DiversionRequested!$T$4:$T$104</definedName>
    <definedName name="Mex_DivReq_17">MexicoSched.DiversionRequested!$U$4:$U$104</definedName>
    <definedName name="Mex_DivReq_18">MexicoSched.DiversionRequested!$V$4:$V$104</definedName>
    <definedName name="Mex_DivReq_19">MexicoSched.DiversionRequested!$W$4:$W$104</definedName>
    <definedName name="Mex_DivReq_2">MexicoSched.DiversionRequested!$F$4:$F$104</definedName>
    <definedName name="Mex_DivReq_20">MexicoSched.DiversionRequested!$X$4:$X$104</definedName>
    <definedName name="Mex_DivReq_21">MexicoSched.DiversionRequested!$Y$4:$Y$104</definedName>
    <definedName name="Mex_DivReq_22">MexicoSched.DiversionRequested!$Z$4:$Z$104</definedName>
    <definedName name="Mex_DivReq_23">MexicoSched.DiversionRequested!$AA$4:$AA$104</definedName>
    <definedName name="Mex_DivReq_24">MexicoSched.DiversionRequested!$AB$4:$AB$104</definedName>
    <definedName name="Mex_DivReq_25">MexicoSched.DiversionRequested!$AC$4:$AC$104</definedName>
    <definedName name="Mex_DivReq_26">MexicoSched.DiversionRequested!$AD$4:$AD$104</definedName>
    <definedName name="Mex_DivReq_27">MexicoSched.DiversionRequested!$AE$4:$AE$104</definedName>
    <definedName name="Mex_DivReq_28">MexicoSched.DiversionRequested!$AF$4:$AF$104</definedName>
    <definedName name="Mex_DivReq_29">MexicoSched.DiversionRequested!$AG$4:$AG$104</definedName>
    <definedName name="Mex_DivReq_3">MexicoSched.DiversionRequested!$G$4:$G$104</definedName>
    <definedName name="Mex_DivReq_30">MexicoSched.DiversionRequested!$AH$4:$AH$104</definedName>
    <definedName name="Mex_DivReq_31">MexicoSched.DiversionRequested!$AI$4:$AI$104</definedName>
    <definedName name="Mex_DivReq_32">MexicoSched.DiversionRequested!$AJ$4:$AJ$104</definedName>
    <definedName name="Mex_DivReq_33">MexicoSched.DiversionRequested!$AK$4:$AK$104</definedName>
    <definedName name="Mex_DivReq_34">MexicoSched.DiversionRequested!$AL$4:$AL$104</definedName>
    <definedName name="Mex_DivReq_35">MexicoSched.DiversionRequested!$AM$4:$AM$104</definedName>
    <definedName name="Mex_DivReq_36">MexicoSched.DiversionRequested!$AN$4:$AN$104</definedName>
    <definedName name="Mex_DivReq_37">MexicoSched.DiversionRequested!$AO$4:$AO$104</definedName>
    <definedName name="Mex_DivReq_38">MexicoSched.DiversionRequested!$AP$4:$AP$104</definedName>
    <definedName name="Mex_DivReq_39">MexicoSched.DiversionRequested!$AQ$4:$AQ$104</definedName>
    <definedName name="Mex_DivReq_4">MexicoSched.DiversionRequested!$H$4:$H$104</definedName>
    <definedName name="Mex_DivReq_40">MexicoSched.DiversionRequested!$AR$4:$AR$104</definedName>
    <definedName name="Mex_DivReq_41">MexicoSched.DiversionRequested!$AS$4:$AS$104</definedName>
    <definedName name="Mex_DivReq_42">MexicoSched.DiversionRequested!$AT$4:$AT$104</definedName>
    <definedName name="Mex_DivReq_43">MexicoSched.DiversionRequested!$AU$4:$AU$104</definedName>
    <definedName name="Mex_DivReq_44">MexicoSched.DiversionRequested!$AV$4:$AV$104</definedName>
    <definedName name="Mex_DivReq_45">MexicoSched.DiversionRequested!$AW$4:$AW$104</definedName>
    <definedName name="Mex_DivReq_46">MexicoSched.DiversionRequested!$AX$4:$AX$104</definedName>
    <definedName name="Mex_DivReq_47">MexicoSched.DiversionRequested!$AY$4:$AY$104</definedName>
    <definedName name="Mex_DivReq_48">MexicoSched.DiversionRequested!$AZ$4:$AZ$104</definedName>
    <definedName name="Mex_DivReq_49">MexicoSched.DiversionRequested!$BA$4:$BA$104</definedName>
    <definedName name="Mex_DivReq_5">MexicoSched.DiversionRequested!$I$4:$I$104</definedName>
    <definedName name="Mex_DivReq_50">MexicoSched.DiversionRequested!$BB$4:$BB$104</definedName>
    <definedName name="Mex_DivReq_51">MexicoSched.DiversionRequested!$BC$4:$BC$104</definedName>
    <definedName name="Mex_DivReq_6">MexicoSched.DiversionRequested!$J$4:$J$104</definedName>
    <definedName name="Mex_DivReq_7">MexicoSched.DiversionRequested!$K$4:$K$104</definedName>
    <definedName name="Mex_DivReq_8">MexicoSched.DiversionRequested!$L$4:$L$104</definedName>
    <definedName name="Mex_DivReq_9">MexicoSched.DiversionRequested!$M$4:$M$104</definedName>
    <definedName name="Mex_DivReq_Max">MexicoSched.DiversionRequested!$C$4:$C$104</definedName>
    <definedName name="Mex_DivReq_Min">MexicoSched.DiversionRequested!$B$4:$B$104</definedName>
    <definedName name="Mex_DivReq_Most">MexicoSched.DiversionRequested!$D$4:$D$104</definedName>
    <definedName name="Mex_DivReq_Time">MexicoSched.DiversionRequested!$A$4:$A$104</definedName>
    <definedName name="MidAt748_1">MidElevationReleaseAt748!$E$4:$E$100</definedName>
    <definedName name="MidAt748_10">MidElevationReleaseAt748!$N$4:$N$100</definedName>
    <definedName name="MidAt748_11">MidElevationReleaseAt748!$O$4:$O$100</definedName>
    <definedName name="MidAt748_12">MidElevationReleaseAt748!$P$4:$P$100</definedName>
    <definedName name="MidAt748_13">MidElevationReleaseAt748!$Q$4:$Q$100</definedName>
    <definedName name="MidAt748_14">MidElevationReleaseAt748!$R$4:$R$100</definedName>
    <definedName name="MidAt748_15">MidElevationReleaseAt748!$S$4:$S$100</definedName>
    <definedName name="MidAt748_16">MidElevationReleaseAt748!$T$4:$T$100</definedName>
    <definedName name="MidAt748_17">MidElevationReleaseAt748!$U$4:$U$100</definedName>
    <definedName name="MidAt748_18">MidElevationReleaseAt748!$V$4:$V$100</definedName>
    <definedName name="MidAt748_19">MidElevationReleaseAt748!$W$4:$W$100</definedName>
    <definedName name="MidAt748_2">MidElevationReleaseAt748!$F$4:$F$100</definedName>
    <definedName name="MidAt748_20">MidElevationReleaseAt748!$X$4:$X$100</definedName>
    <definedName name="MidAt748_21">MidElevationReleaseAt748!$Y$4:$Y$100</definedName>
    <definedName name="MidAt748_22">MidElevationReleaseAt748!$Z$4:$Z$100</definedName>
    <definedName name="MidAt748_23">MidElevationReleaseAt748!$AA$4:$AA$100</definedName>
    <definedName name="MidAt748_24">MidElevationReleaseAt748!$AB$4:$AB$100</definedName>
    <definedName name="MidAt748_25">MidElevationReleaseAt748!$AC$4:$AC$100</definedName>
    <definedName name="MidAt748_26">MidElevationReleaseAt748!$AD$4:$AD$100</definedName>
    <definedName name="MidAt748_27">MidElevationReleaseAt748!$AE$4:$AE$100</definedName>
    <definedName name="MidAt748_28">MidElevationReleaseAt748!$AF$4:$AF$100</definedName>
    <definedName name="MidAt748_29">MidElevationReleaseAt748!$AG$4:$AG$100</definedName>
    <definedName name="MidAt748_3">MidElevationReleaseAt748!$G$4:$G$100</definedName>
    <definedName name="MidAt748_30">MidElevationReleaseAt748!$AH$4:$AH$100</definedName>
    <definedName name="MidAt748_31">MidElevationReleaseAt748!$AI$4:$AI$100</definedName>
    <definedName name="MidAt748_32">MidElevationReleaseAt748!$AJ$4:$AJ$100</definedName>
    <definedName name="MidAt748_33">MidElevationReleaseAt748!$AK$4:$AK$100</definedName>
    <definedName name="MidAt748_34">MidElevationReleaseAt748!$AL$4:$AL$100</definedName>
    <definedName name="MidAt748_35">MidElevationReleaseAt748!$AM$4:$AM$100</definedName>
    <definedName name="MidAt748_36">MidElevationReleaseAt748!$AN$4:$AN$100</definedName>
    <definedName name="MidAt748_37">MidElevationReleaseAt748!$AO$4:$AO$100</definedName>
    <definedName name="MidAt748_38">MidElevationReleaseAt748!$AP$4:$AP$100</definedName>
    <definedName name="MidAt748_39">MidElevationReleaseAt748!$AQ$4:$AQ$100</definedName>
    <definedName name="MidAt748_4">MidElevationReleaseAt748!$H$4:$H$100</definedName>
    <definedName name="MidAt748_40">MidElevationReleaseAt748!$AR$4:$AR$100</definedName>
    <definedName name="MidAt748_41">MidElevationReleaseAt748!$AS$4:$AS$100</definedName>
    <definedName name="MidAt748_42">MidElevationReleaseAt748!$AT$4:$AT$100</definedName>
    <definedName name="MidAt748_43">MidElevationReleaseAt748!$AU$4:$AU$100</definedName>
    <definedName name="MidAt748_44">MidElevationReleaseAt748!$AV$4:$AV$100</definedName>
    <definedName name="MidAt748_45">MidElevationReleaseAt748!$AW$4:$AW$100</definedName>
    <definedName name="MidAt748_46">MidElevationReleaseAt748!$AX$4:$AX$100</definedName>
    <definedName name="MidAt748_47">MidElevationReleaseAt748!$AY$4:$AY$100</definedName>
    <definedName name="MidAt748_48">MidElevationReleaseAt748!$AZ$4:$AZ$100</definedName>
    <definedName name="MidAt748_49">MidElevationReleaseAt748!$BA$4:$BA$100</definedName>
    <definedName name="MidAt748_5">MidElevationReleaseAt748!$I$4:$I$100</definedName>
    <definedName name="MidAt748_50">MidElevationReleaseAt748!$BB$4:$BB$100</definedName>
    <definedName name="MidAt748_51">MidElevationReleaseAt748!$BC$4:$BC$100</definedName>
    <definedName name="MidAt748_6">MidElevationReleaseAt748!$J$4:$J$100</definedName>
    <definedName name="MidAt748_7">MidElevationReleaseAt748!$K$4:$K$100</definedName>
    <definedName name="MidAt748_8">MidElevationReleaseAt748!$L$4:$L$100</definedName>
    <definedName name="MidAt748_9">MidElevationReleaseAt748!$M$4:$M$100</definedName>
    <definedName name="MidAt748_Max">MidElevationReleaseAt748!$C$4:$C$100</definedName>
    <definedName name="MidAt748_Min">MidElevationReleaseAt748!$B$4:$B$100</definedName>
    <definedName name="MidAt748_Most">MidElevationReleaseAt748!$D$4:$D$100</definedName>
    <definedName name="MidAt748_Time">MidElevationReleaseAt748!$A$4:$A$100</definedName>
    <definedName name="MidAt823_1">MidElevationReleaseAt823!$E$5:$E$100</definedName>
    <definedName name="MidAt823_10">MidElevationReleaseAt823!$N$5:$N$100</definedName>
    <definedName name="MidAt823_11">MidElevationReleaseAt823!$O$5:$O$100</definedName>
    <definedName name="MidAt823_12">MidElevationReleaseAt823!$P$5:$P$100</definedName>
    <definedName name="MidAt823_13">MidElevationReleaseAt823!$Q$5:$Q$100</definedName>
    <definedName name="MidAt823_14">MidElevationReleaseAt823!$R$5:$R$100</definedName>
    <definedName name="MidAt823_15">MidElevationReleaseAt823!$S$5:$S$100</definedName>
    <definedName name="MidAt823_16">MidElevationReleaseAt823!$T$5:$T$100</definedName>
    <definedName name="MidAt823_17">MidElevationReleaseAt823!$U$5:$U$100</definedName>
    <definedName name="MidAt823_18">MidElevationReleaseAt823!$V$5:$V$100</definedName>
    <definedName name="MidAt823_19">MidElevationReleaseAt823!$W$5:$W$100</definedName>
    <definedName name="MidAt823_2">MidElevationReleaseAt823!$F$5:$F$100</definedName>
    <definedName name="MidAt823_20">MidElevationReleaseAt823!$X$5:$X$100</definedName>
    <definedName name="MidAt823_21">MidElevationReleaseAt823!$Y$5:$Y$100</definedName>
    <definedName name="MidAt823_22">MidElevationReleaseAt823!$Z$5:$Z$100</definedName>
    <definedName name="MidAt823_23">MidElevationReleaseAt823!$AA$5:$AA$100</definedName>
    <definedName name="MidAt823_24">MidElevationReleaseAt823!$AB$5:$AB$100</definedName>
    <definedName name="MidAt823_25">MidElevationReleaseAt823!$AC$5:$AC$100</definedName>
    <definedName name="MidAt823_26">MidElevationReleaseAt823!$AD$5:$AD$100</definedName>
    <definedName name="MidAt823_27">MidElevationReleaseAt823!$AE$5:$AE$100</definedName>
    <definedName name="MidAt823_28">MidElevationReleaseAt823!$AF$5:$AF$100</definedName>
    <definedName name="MidAt823_29">MidElevationReleaseAt823!$AG$4:$AG$100</definedName>
    <definedName name="MidAt823_3">MidElevationReleaseAt823!$G$5:$G$100</definedName>
    <definedName name="MidAt823_30">MidElevationReleaseAt823!$AH$4:$AH$100</definedName>
    <definedName name="MidAt823_31">MidElevationReleaseAt823!$AI$4:$AI$100</definedName>
    <definedName name="MidAt823_32">MidElevationReleaseAt823!$AJ$4:$AJ$100</definedName>
    <definedName name="MidAt823_33">MidElevationReleaseAt823!$AK$4:$AK$100</definedName>
    <definedName name="MidAt823_34">MidElevationReleaseAt823!$AL$4:$AL$100</definedName>
    <definedName name="MidAt823_35">MidElevationReleaseAt823!$AM$4:$AM$100</definedName>
    <definedName name="MidAt823_36">MidElevationReleaseAt823!$AN$4:$AN$100</definedName>
    <definedName name="MidAt823_37">MidElevationReleaseAt823!$AO$4:$AO$100</definedName>
    <definedName name="MidAt823_38">MidElevationReleaseAt823!$AP$4:$AP$100</definedName>
    <definedName name="MidAt823_39">MidElevationReleaseAt823!$AQ$4:$AQ$100</definedName>
    <definedName name="MidAt823_4">MidElevationReleaseAt823!$H$5:$H$100</definedName>
    <definedName name="MidAt823_40">MidElevationReleaseAt823!$AR$4:$AR$100</definedName>
    <definedName name="MidAt823_41">MidElevationReleaseAt823!$AS$4:$AS$100</definedName>
    <definedName name="MidAt823_42">MidElevationReleaseAt823!$AT$4:$AT$100</definedName>
    <definedName name="MidAt823_43">MidElevationReleaseAt823!$AU$4:$AU$100</definedName>
    <definedName name="MidAt823_44">MidElevationReleaseAt823!$AV$4:$AV$100</definedName>
    <definedName name="MidAt823_45">MidElevationReleaseAt823!$AW$4:$AW$100</definedName>
    <definedName name="MidAt823_46">MidElevationReleaseAt823!$AX$4:$AX$100</definedName>
    <definedName name="MidAt823_47">MidElevationReleaseAt823!$AY$4:$AY$100</definedName>
    <definedName name="MidAt823_48">MidElevationReleaseAt823!$AZ$4:$AZ$100</definedName>
    <definedName name="MidAt823_49">MidElevationReleaseAt823!$BA$4:$BA$100</definedName>
    <definedName name="MidAt823_5">MidElevationReleaseAt823!$I$5:$I$100</definedName>
    <definedName name="MidAt823_50">MidElevationReleaseAt823!$BB$4:$BB$100</definedName>
    <definedName name="MidAt823_51">MidElevationReleaseAt823!$BC$4:$BC$100</definedName>
    <definedName name="MidAt823_6">MidElevationReleaseAt823!$J$5:$J$100</definedName>
    <definedName name="MidAt823_7">MidElevationReleaseAt823!$K$5:$K$100</definedName>
    <definedName name="MidAt823_8">MidElevationReleaseAt823!$L$5:$L$100</definedName>
    <definedName name="MidAt823_9">MidElevationReleaseAt823!$M$5:$M$100</definedName>
    <definedName name="MidAt823_Max">MidElevationReleaseAt823!$C$5:$C$100</definedName>
    <definedName name="MidAt823_Min">MidElevationReleaseAt823!$B$5:$B$100</definedName>
    <definedName name="MidAt823_Most">MidElevationReleaseAt823!$D$5:$D$100</definedName>
    <definedName name="MidAt823_Time">MidElevationReleaseAt823!$A$4:$A$100</definedName>
    <definedName name="Mo_Egy_1">Mohave.Energy!$E$4:$E$104</definedName>
    <definedName name="Mo_Egy_10">Mohave.Energy!$N$4:$N$104</definedName>
    <definedName name="Mo_Egy_11">Mohave.Energy!$O$4:$O$104</definedName>
    <definedName name="Mo_Egy_12">Mohave.Energy!$P$4:$P$104</definedName>
    <definedName name="Mo_Egy_13">Mohave.Energy!$Q$4:$Q$104</definedName>
    <definedName name="Mo_Egy_14">Mohave.Energy!$R$4:$R$104</definedName>
    <definedName name="Mo_Egy_15">Mohave.Energy!$S$4:$S$104</definedName>
    <definedName name="Mo_Egy_16">Mohave.Energy!$T$4:$T$104</definedName>
    <definedName name="Mo_Egy_17">Mohave.Energy!$U$4:$U$104</definedName>
    <definedName name="Mo_Egy_18">Mohave.Energy!$V$4:$V$104</definedName>
    <definedName name="Mo_Egy_19">Mohave.Energy!$W$4:$W$104</definedName>
    <definedName name="Mo_Egy_2">Mohave.Energy!$F$4:$F$104</definedName>
    <definedName name="Mo_Egy_20">Mohave.Energy!$X$4:$X$104</definedName>
    <definedName name="Mo_Egy_21">Mohave.Energy!$Y$4:$Y$104</definedName>
    <definedName name="Mo_Egy_22">Mohave.Energy!$Z$4:$Z$104</definedName>
    <definedName name="Mo_Egy_23">Mohave.Energy!$AA$4:$AA$104</definedName>
    <definedName name="Mo_Egy_24">Mohave.Energy!$AB$4:$AB$104</definedName>
    <definedName name="Mo_Egy_25">Mohave.Energy!$AC$4:$AC$104</definedName>
    <definedName name="Mo_Egy_26">Mohave.Energy!$AD$4:$AD$104</definedName>
    <definedName name="Mo_Egy_27">Mohave.Energy!$AE$4:$AE$104</definedName>
    <definedName name="Mo_Egy_28">Mohave.Energy!$AF$4:$AF$104</definedName>
    <definedName name="Mo_Egy_29">Mohave.Energy!$AG$4:$AG$104</definedName>
    <definedName name="Mo_Egy_3">Mohave.Energy!$G$4:$G$104</definedName>
    <definedName name="Mo_Egy_30">Mohave.Energy!$AH$4:$AH$104</definedName>
    <definedName name="Mo_Egy_31">Mohave.Energy!$AI$4:$AI$104</definedName>
    <definedName name="Mo_Egy_32">Mohave.Energy!$AJ$4:$AJ$104</definedName>
    <definedName name="Mo_Egy_33">Mohave.Energy!$AK$4:$AK$104</definedName>
    <definedName name="Mo_Egy_34">Mohave.Energy!$AL$4:$AL$104</definedName>
    <definedName name="Mo_Egy_35">Mohave.Energy!$AM$4:$AM$104</definedName>
    <definedName name="Mo_Egy_36">Mohave.Energy!$AN$4:$AN$104</definedName>
    <definedName name="Mo_Egy_37">Mohave.Energy!$AO$4:$AO$104</definedName>
    <definedName name="Mo_Egy_38">Mohave.Energy!$AP$4:$AP$104</definedName>
    <definedName name="Mo_Egy_39">Mohave.Energy!$AQ$4:$AQ$104</definedName>
    <definedName name="Mo_Egy_4">Mohave.Energy!$H$4:$H$104</definedName>
    <definedName name="Mo_Egy_40">Mohave.Energy!$AR$4:$AR$104</definedName>
    <definedName name="Mo_Egy_41">Mohave.Energy!$AS$4:$AS$104</definedName>
    <definedName name="Mo_Egy_42">Mohave.Energy!$AT$4:$AT$104</definedName>
    <definedName name="Mo_Egy_43">Mohave.Energy!$AU$4:$AU$104</definedName>
    <definedName name="Mo_Egy_44">Mohave.Energy!$AV$4:$AV$104</definedName>
    <definedName name="Mo_Egy_45">Mohave.Energy!$AW$4:$AW$104</definedName>
    <definedName name="Mo_Egy_46">Mohave.Energy!$AX$4:$AX$104</definedName>
    <definedName name="Mo_Egy_47">Mohave.Energy!$AY$4:$AY$104</definedName>
    <definedName name="Mo_Egy_48">Mohave.Energy!$AZ$4:$AZ$104</definedName>
    <definedName name="Mo_Egy_49">Mohave.Energy!$BA$4:$BA$104</definedName>
    <definedName name="Mo_Egy_5">Mohave.Energy!$I$4:$I$104</definedName>
    <definedName name="Mo_Egy_50">Mohave.Energy!$BB$4:$BB$104</definedName>
    <definedName name="Mo_Egy_51">Mohave.Energy!$BC$4:$BC$104</definedName>
    <definedName name="Mo_Egy_6">Mohave.Energy!$J$4:$J$104</definedName>
    <definedName name="Mo_Egy_7">Mohave.Energy!$K$4:$K$104</definedName>
    <definedName name="Mo_Egy_8">Mohave.Energy!$L$4:$L$104</definedName>
    <definedName name="Mo_Egy_9">Mohave.Energy!$M$4:$M$104</definedName>
    <definedName name="Mo_Egy_Max">Mohave.Energy!$C$4:$C$104</definedName>
    <definedName name="Mo_Egy_Min">Mohave.Energy!$B$4:$B$104</definedName>
    <definedName name="Mo_Egy_Most">Mohave.Energy!$D$4:$D$104</definedName>
    <definedName name="Mo_Egy_Time">Mohave.Energy!$A$4:$A$104</definedName>
    <definedName name="Mo_Elev_1">'Mohave.Pool Elevation'!$E$4:$E$104</definedName>
    <definedName name="Mo_Elev_10">'Mohave.Pool Elevation'!$N$4:$N$104</definedName>
    <definedName name="Mo_Elev_11">'Mohave.Pool Elevation'!$O$4:$O$104</definedName>
    <definedName name="Mo_Elev_12">'Mohave.Pool Elevation'!$P$4:$P$104</definedName>
    <definedName name="Mo_Elev_13">'Mohave.Pool Elevation'!$Q$4:$Q$104</definedName>
    <definedName name="Mo_Elev_14">'Mohave.Pool Elevation'!$R$4:$R$104</definedName>
    <definedName name="Mo_Elev_15">'Mohave.Pool Elevation'!$S$4:$S$104</definedName>
    <definedName name="Mo_Elev_16">'Mohave.Pool Elevation'!$T$4:$T$104</definedName>
    <definedName name="Mo_Elev_17">'Mohave.Pool Elevation'!$U$4:$U$104</definedName>
    <definedName name="Mo_Elev_18">'Mohave.Pool Elevation'!$V$4:$V$104</definedName>
    <definedName name="Mo_Elev_19">'Mohave.Pool Elevation'!$W$4:$W$104</definedName>
    <definedName name="Mo_Elev_2">'Mohave.Pool Elevation'!$F$4:$F$104</definedName>
    <definedName name="Mo_Elev_20">'Mohave.Pool Elevation'!$X$4:$X$104</definedName>
    <definedName name="Mo_Elev_21">'Mohave.Pool Elevation'!$Y$4:$Y$104</definedName>
    <definedName name="Mo_Elev_22">'Mohave.Pool Elevation'!$Z$4:$Z$104</definedName>
    <definedName name="Mo_Elev_23">'Mohave.Pool Elevation'!$AA$4:$AA$104</definedName>
    <definedName name="Mo_Elev_24">'Mohave.Pool Elevation'!$AB$4:$AB$104</definedName>
    <definedName name="Mo_Elev_25">'Mohave.Pool Elevation'!$AC$4:$AC$104</definedName>
    <definedName name="Mo_Elev_26">'Mohave.Pool Elevation'!$AD$4:$AD$104</definedName>
    <definedName name="Mo_Elev_27">'Mohave.Pool Elevation'!$AE$4:$AE$104</definedName>
    <definedName name="Mo_Elev_28">'Mohave.Pool Elevation'!$AF$4:$AF$104</definedName>
    <definedName name="Mo_Elev_29">'Mohave.Pool Elevation'!$AG$4:$AG$104</definedName>
    <definedName name="Mo_Elev_3">'Mohave.Pool Elevation'!$G$4:$G$104</definedName>
    <definedName name="Mo_Elev_30">'Mohave.Pool Elevation'!$AH$4:$AH$104</definedName>
    <definedName name="Mo_Elev_31">'Mohave.Pool Elevation'!$AI$4:$AI$104</definedName>
    <definedName name="Mo_Elev_32">'Mohave.Pool Elevation'!$AJ$4:$AJ$104</definedName>
    <definedName name="Mo_Elev_33">'Mohave.Pool Elevation'!$AK$4:$AK$104</definedName>
    <definedName name="Mo_Elev_34">'Mohave.Pool Elevation'!$AL$4:$AL$104</definedName>
    <definedName name="Mo_Elev_35">'Mohave.Pool Elevation'!$AM$4:$AM$104</definedName>
    <definedName name="Mo_Elev_36">'Mohave.Pool Elevation'!$AN$4:$AN$104</definedName>
    <definedName name="Mo_Elev_37">'Mohave.Pool Elevation'!$AO$4:$AO$104</definedName>
    <definedName name="Mo_Elev_38">'Mohave.Pool Elevation'!$AP$4:$AP$104</definedName>
    <definedName name="Mo_Elev_39">'Mohave.Pool Elevation'!$AQ$4:$AQ$104</definedName>
    <definedName name="Mo_Elev_4">'Mohave.Pool Elevation'!$H$4:$H$104</definedName>
    <definedName name="Mo_Elev_40">'Mohave.Pool Elevation'!$AR$4:$AR$104</definedName>
    <definedName name="Mo_Elev_41">'Mohave.Pool Elevation'!$AS$4:$AS$104</definedName>
    <definedName name="Mo_Elev_42">'Mohave.Pool Elevation'!$AT$4:$AT$104</definedName>
    <definedName name="Mo_Elev_43">'Mohave.Pool Elevation'!$AU$4:$AU$104</definedName>
    <definedName name="Mo_Elev_44">'Mohave.Pool Elevation'!$AV$4:$AV$104</definedName>
    <definedName name="Mo_Elev_45">'Mohave.Pool Elevation'!$AW$4:$AW$104</definedName>
    <definedName name="Mo_Elev_46">'Mohave.Pool Elevation'!$AX$4:$AX$104</definedName>
    <definedName name="Mo_Elev_47">'Mohave.Pool Elevation'!$AY$4:$AY$104</definedName>
    <definedName name="Mo_Elev_48">'Mohave.Pool Elevation'!$AZ$4:$AZ$104</definedName>
    <definedName name="Mo_Elev_49">'Mohave.Pool Elevation'!$BA$4:$BA$104</definedName>
    <definedName name="Mo_Elev_5">'Mohave.Pool Elevation'!$I$4:$I$104</definedName>
    <definedName name="Mo_Elev_50">'Mohave.Pool Elevation'!$BB$4:$BB$104</definedName>
    <definedName name="Mo_Elev_51">'Mohave.Pool Elevation'!$BC$4:$BC$104</definedName>
    <definedName name="Mo_Elev_6">'Mohave.Pool Elevation'!$J$4:$J$104</definedName>
    <definedName name="Mo_Elev_7">'Mohave.Pool Elevation'!$K$4:$K$104</definedName>
    <definedName name="Mo_Elev_8">'Mohave.Pool Elevation'!$L$4:$L$104</definedName>
    <definedName name="Mo_Elev_9">'Mohave.Pool Elevation'!$M$4:$M$104</definedName>
    <definedName name="Mo_Elev_Max">'Mohave.Pool Elevation'!$C$4:$C$104</definedName>
    <definedName name="Mo_Elev_Min">'Mohave.Pool Elevation'!$B$4:$B$104</definedName>
    <definedName name="Mo_Elev_Most">'Mohave.Pool Elevation'!$D$4:$D$104</definedName>
    <definedName name="Mo_Elev_Time">'Mohave.Pool Elevation'!$A$4:$A$104</definedName>
    <definedName name="Mo_Out_1">Mohave.Outflow!$E$4:$E$104</definedName>
    <definedName name="Mo_Out_10">Mohave.Outflow!$N$4:$N$104</definedName>
    <definedName name="Mo_Out_11">Mohave.Outflow!$O$4:$O$104</definedName>
    <definedName name="Mo_Out_12">Mohave.Outflow!$P$4:$P$104</definedName>
    <definedName name="Mo_Out_13">Mohave.Outflow!$Q$4:$Q$104</definedName>
    <definedName name="Mo_Out_14">Mohave.Outflow!$R$4:$R$104</definedName>
    <definedName name="Mo_Out_15">Mohave.Outflow!$S$4:$S$104</definedName>
    <definedName name="Mo_Out_16">Mohave.Outflow!$T$4:$T$104</definedName>
    <definedName name="Mo_Out_17">Mohave.Outflow!$U$4:$U$104</definedName>
    <definedName name="Mo_Out_18">Mohave.Outflow!$V$4:$V$104</definedName>
    <definedName name="Mo_Out_19">Mohave.Outflow!$W$4:$W$104</definedName>
    <definedName name="Mo_Out_2">Mohave.Outflow!$F$4:$F$104</definedName>
    <definedName name="Mo_Out_20">Mohave.Outflow!$X$4:$X$104</definedName>
    <definedName name="Mo_Out_21">Mohave.Outflow!$Y$4:$Y$104</definedName>
    <definedName name="Mo_Out_22">Mohave.Outflow!$Z$4:$Z$104</definedName>
    <definedName name="Mo_Out_23">Mohave.Outflow!$AA$4:$AA$104</definedName>
    <definedName name="Mo_Out_24">Mohave.Outflow!$AB$4:$AB$104</definedName>
    <definedName name="Mo_Out_25">Mohave.Outflow!$AC$4:$AC$104</definedName>
    <definedName name="Mo_Out_26">Mohave.Outflow!$AD$4:$AD$104</definedName>
    <definedName name="Mo_Out_27">Mohave.Outflow!$AE$4:$AE$104</definedName>
    <definedName name="Mo_Out_28">Mohave.Outflow!$AF$4:$AF$104</definedName>
    <definedName name="Mo_Out_29">Mohave.Outflow!$AG$4:$AG$104</definedName>
    <definedName name="Mo_Out_3">Mohave.Outflow!$G$4:$G$104</definedName>
    <definedName name="Mo_Out_30">Mohave.Outflow!$AH$4:$AH$104</definedName>
    <definedName name="Mo_Out_31">Mohave.Outflow!$AI$4:$AI$104</definedName>
    <definedName name="Mo_Out_32">Mohave.Outflow!$AJ$4:$AJ$104</definedName>
    <definedName name="Mo_Out_33">Mohave.Outflow!$AK$4:$AK$104</definedName>
    <definedName name="Mo_Out_34">Mohave.Outflow!$AL$4:$AL$104</definedName>
    <definedName name="Mo_Out_35">Mohave.Outflow!$AM$4:$AM$104</definedName>
    <definedName name="Mo_Out_36">Mohave.Outflow!$AN$4:$AN$104</definedName>
    <definedName name="Mo_Out_37">Mohave.Outflow!$AO$4:$AO$104</definedName>
    <definedName name="Mo_Out_38">Mohave.Outflow!$AP$4:$AP$104</definedName>
    <definedName name="Mo_Out_39">Mohave.Outflow!$AQ$4:$AQ$104</definedName>
    <definedName name="Mo_Out_4">Mohave.Outflow!$H$4:$H$104</definedName>
    <definedName name="Mo_Out_40">Mohave.Outflow!$AR$4:$AR$104</definedName>
    <definedName name="Mo_Out_41">Mohave.Outflow!$AS$4:$AS$104</definedName>
    <definedName name="Mo_Out_42">Mohave.Outflow!$AT$4:$AT$104</definedName>
    <definedName name="Mo_Out_43">Mohave.Outflow!$AU$4:$AU$104</definedName>
    <definedName name="Mo_Out_44">Mohave.Outflow!$AV$4:$AV$104</definedName>
    <definedName name="Mo_Out_45">Mohave.Outflow!$AW$4:$AW$104</definedName>
    <definedName name="Mo_Out_46">Mohave.Outflow!$AX$4:$AX$104</definedName>
    <definedName name="Mo_Out_47">Mohave.Outflow!$AY$4:$AY$104</definedName>
    <definedName name="Mo_Out_48">Mohave.Outflow!$AZ$4:$AZ$104</definedName>
    <definedName name="Mo_Out_49">Mohave.Outflow!$BA$4:$BA$104</definedName>
    <definedName name="Mo_Out_5">Mohave.Outflow!$I$4:$I$104</definedName>
    <definedName name="Mo_Out_50">Mohave.Outflow!$BB$4:$BB$104</definedName>
    <definedName name="Mo_Out_51">Mohave.Outflow!$BC$4:$BC$104</definedName>
    <definedName name="Mo_Out_6">Mohave.Outflow!$J$4:$J$104</definedName>
    <definedName name="Mo_Out_7">Mohave.Outflow!$K$4:$K$104</definedName>
    <definedName name="Mo_Out_8">Mohave.Outflow!$L$4:$L$104</definedName>
    <definedName name="Mo_Out_9">Mohave.Outflow!$M$4:$M$104</definedName>
    <definedName name="Mo_Out_Max">Mohave.Outflow!$C$4:$C$104</definedName>
    <definedName name="Mo_Out_Min">Mohave.Outflow!$B$4:$B$104</definedName>
    <definedName name="Mo_Out_Most">Mohave.Outflow!$D$4:$D$104</definedName>
    <definedName name="Mo_Out_Time">Mohave.Outflow!$A$4:$A$104</definedName>
    <definedName name="Mo_Stor_1">Mohave.Storage!$E$4:$E$104</definedName>
    <definedName name="Mo_Stor_10">Mohave.Storage!$N$4:$N$104</definedName>
    <definedName name="Mo_Stor_11">Mohave.Storage!$O$4:$O$104</definedName>
    <definedName name="Mo_Stor_12">Mohave.Storage!$P$4:$P$104</definedName>
    <definedName name="Mo_Stor_13">Mohave.Storage!$Q$4:$Q$104</definedName>
    <definedName name="Mo_Stor_14">Mohave.Storage!$R$4:$R$104</definedName>
    <definedName name="Mo_Stor_15">Mohave.Storage!$S$4:$S$104</definedName>
    <definedName name="Mo_Stor_16">Mohave.Storage!$T$4:$T$104</definedName>
    <definedName name="Mo_Stor_17">Mohave.Storage!$U$4:$U$104</definedName>
    <definedName name="Mo_Stor_18">Mohave.Storage!$V$4:$V$104</definedName>
    <definedName name="Mo_Stor_19">Mohave.Storage!$W$4:$W$104</definedName>
    <definedName name="Mo_Stor_2">Mohave.Storage!$F$4:$F$104</definedName>
    <definedName name="Mo_Stor_20">Mohave.Storage!$X$4:$X$104</definedName>
    <definedName name="Mo_Stor_21">Mohave.Storage!$Y$4:$Y$104</definedName>
    <definedName name="Mo_Stor_22">Mohave.Storage!$Z$4:$Z$104</definedName>
    <definedName name="Mo_Stor_23">Mohave.Storage!$AA$4:$AA$104</definedName>
    <definedName name="Mo_Stor_24">Mohave.Storage!$AB$4:$AB$104</definedName>
    <definedName name="Mo_Stor_25">Mohave.Storage!$AC$4:$AC$104</definedName>
    <definedName name="Mo_Stor_26">Mohave.Storage!$AD$4:$AD$104</definedName>
    <definedName name="Mo_Stor_27">Mohave.Storage!$AE$4:$AE$104</definedName>
    <definedName name="Mo_Stor_28">Mohave.Storage!$AF$4:$AF$104</definedName>
    <definedName name="Mo_Stor_29">Mohave.Storage!$AG$4:$AG$104</definedName>
    <definedName name="Mo_Stor_3">Mohave.Storage!$G$4:$G$104</definedName>
    <definedName name="Mo_Stor_30">Mohave.Storage!$AH$4:$AH$104</definedName>
    <definedName name="Mo_Stor_31">Mohave.Storage!$AI$4:$AI$104</definedName>
    <definedName name="Mo_Stor_32">Mohave.Storage!$AJ$4:$AJ$104</definedName>
    <definedName name="Mo_Stor_33">Mohave.Storage!$AK$4:$AK$104</definedName>
    <definedName name="Mo_Stor_34">Mohave.Storage!$AL$4:$AL$104</definedName>
    <definedName name="Mo_Stor_35">Mohave.Storage!$AM$4:$AM$104</definedName>
    <definedName name="Mo_Stor_36">Mohave.Storage!$AN$4:$AN$104</definedName>
    <definedName name="Mo_Stor_37">Mohave.Storage!$AO$4:$AO$104</definedName>
    <definedName name="Mo_Stor_38">Mohave.Storage!$AP$4:$AP$104</definedName>
    <definedName name="Mo_Stor_39">Mohave.Storage!$AQ$4:$AQ$104</definedName>
    <definedName name="Mo_Stor_4">Mohave.Storage!$H$4:$H$104</definedName>
    <definedName name="Mo_Stor_40">Mohave.Storage!$AR$4:$AR$104</definedName>
    <definedName name="Mo_Stor_41">Mohave.Storage!$AS$4:$AS$104</definedName>
    <definedName name="Mo_Stor_42">Mohave.Storage!$AT$4:$AT$104</definedName>
    <definedName name="Mo_Stor_43">Mohave.Storage!$AU$4:$AU$104</definedName>
    <definedName name="Mo_Stor_44">Mohave.Storage!$AV$4:$AV$104</definedName>
    <definedName name="Mo_Stor_45">Mohave.Storage!$AW$4:$AW$104</definedName>
    <definedName name="Mo_Stor_46">Mohave.Storage!$AX$4:$AX$104</definedName>
    <definedName name="Mo_Stor_47">Mohave.Storage!$AY$4:$AY$104</definedName>
    <definedName name="Mo_Stor_48">Mohave.Storage!$AZ$4:$AZ$104</definedName>
    <definedName name="Mo_Stor_49">Mohave.Storage!$BA$4:$BA$104</definedName>
    <definedName name="Mo_Stor_5">Mohave.Storage!$I$4:$I$104</definedName>
    <definedName name="Mo_Stor_50">Mohave.Storage!$BB$4:$BB$104</definedName>
    <definedName name="Mo_Stor_51">Mohave.Storage!$BC$4:$BC$104</definedName>
    <definedName name="Mo_Stor_6">Mohave.Storage!$J$4:$J$104</definedName>
    <definedName name="Mo_Stor_7">Mohave.Storage!$K$4:$K$104</definedName>
    <definedName name="Mo_Stor_8">Mohave.Storage!$L$4:$L$104</definedName>
    <definedName name="Mo_Stor_9">Mohave.Storage!$M$4:$M$104</definedName>
    <definedName name="Mo_Stor_Max">Mohave.Storage!$C$4:$C$104</definedName>
    <definedName name="Mo_Stor_Min">Mohave.Storage!$B$4:$B$104</definedName>
    <definedName name="Mo_Stor_Most">Mohave.Storage!$D$4:$D$104</definedName>
    <definedName name="Mo_Stor_Time">Mohave.Storage!$A$4:$A$104</definedName>
    <definedName name="MP_Egy_1">MorrowPoint.Energy!$E$4:$E$104</definedName>
    <definedName name="MP_Egy_10">MorrowPoint.Energy!$N$4:$N$104</definedName>
    <definedName name="MP_Egy_11">MorrowPoint.Energy!$O$4:$O$104</definedName>
    <definedName name="MP_Egy_12">MorrowPoint.Energy!$P$4:$P$104</definedName>
    <definedName name="MP_Egy_13">MorrowPoint.Energy!$Q$4:$Q$104</definedName>
    <definedName name="MP_Egy_14">MorrowPoint.Energy!$R$4:$R$104</definedName>
    <definedName name="MP_Egy_15">MorrowPoint.Energy!$S$4:$S$104</definedName>
    <definedName name="MP_Egy_16">MorrowPoint.Energy!$T$4:$T$104</definedName>
    <definedName name="MP_Egy_17">MorrowPoint.Energy!$U$4:$U$104</definedName>
    <definedName name="MP_Egy_18">MorrowPoint.Energy!$V$4:$V$104</definedName>
    <definedName name="MP_Egy_19">MorrowPoint.Energy!$W$4:$W$104</definedName>
    <definedName name="MP_Egy_2">MorrowPoint.Energy!$F$4:$F$104</definedName>
    <definedName name="MP_Egy_20">MorrowPoint.Energy!$X$4:$X$104</definedName>
    <definedName name="MP_Egy_21">MorrowPoint.Energy!$Y$4:$Y$104</definedName>
    <definedName name="MP_Egy_22">MorrowPoint.Energy!$Z$4:$Z$104</definedName>
    <definedName name="MP_Egy_23">MorrowPoint.Energy!$AA$4:$AA$104</definedName>
    <definedName name="MP_Egy_24">MorrowPoint.Energy!$AB$4:$AB$104</definedName>
    <definedName name="MP_Egy_25">MorrowPoint.Energy!$AC$4:$AC$104</definedName>
    <definedName name="MP_Egy_26">MorrowPoint.Energy!$AD$4:$AD$104</definedName>
    <definedName name="MP_Egy_27">MorrowPoint.Energy!$AE$4:$AE$104</definedName>
    <definedName name="MP_Egy_28">MorrowPoint.Energy!$AF$4:$AF$104</definedName>
    <definedName name="MP_Egy_29">MorrowPoint.Energy!$AG$4:$AG$104</definedName>
    <definedName name="MP_Egy_3">MorrowPoint.Energy!$G$4:$G$104</definedName>
    <definedName name="MP_Egy_30">MorrowPoint.Energy!$AH$4:$AH$104</definedName>
    <definedName name="MP_Egy_31">MorrowPoint.Energy!$AI$4:$AI$104</definedName>
    <definedName name="MP_Egy_32">MorrowPoint.Energy!$AJ$4:$AJ$104</definedName>
    <definedName name="MP_Egy_33">MorrowPoint.Energy!$AK$4:$AK$104</definedName>
    <definedName name="MP_Egy_34">MorrowPoint.Energy!$AL$4:$AL$104</definedName>
    <definedName name="MP_Egy_35">MorrowPoint.Energy!$AM$4:$AM$104</definedName>
    <definedName name="MP_Egy_36">MorrowPoint.Energy!$AN$4:$AN$104</definedName>
    <definedName name="MP_Egy_37">MorrowPoint.Energy!$AO$4:$AO$104</definedName>
    <definedName name="MP_Egy_38">MorrowPoint.Energy!$AP$4:$AP$104</definedName>
    <definedName name="MP_Egy_39">MorrowPoint.Energy!$AQ$4:$AQ$104</definedName>
    <definedName name="MP_Egy_4">MorrowPoint.Energy!$H$4:$H$104</definedName>
    <definedName name="MP_Egy_40">MorrowPoint.Energy!$AR$4:$AR$104</definedName>
    <definedName name="MP_Egy_41">MorrowPoint.Energy!$AS$4:$AS$104</definedName>
    <definedName name="MP_Egy_42">MorrowPoint.Energy!$AT$4:$AT$104</definedName>
    <definedName name="MP_Egy_43">MorrowPoint.Energy!$AU$4:$AU$104</definedName>
    <definedName name="MP_Egy_44">MorrowPoint.Energy!$AV$4:$AV$104</definedName>
    <definedName name="MP_Egy_45">MorrowPoint.Energy!$AW$4:$AW$104</definedName>
    <definedName name="MP_Egy_46">MorrowPoint.Energy!$AX$4:$AX$104</definedName>
    <definedName name="MP_Egy_47">MorrowPoint.Energy!$AY$4:$AY$104</definedName>
    <definedName name="MP_Egy_48">MorrowPoint.Energy!$AZ$4:$AZ$104</definedName>
    <definedName name="MP_Egy_49">MorrowPoint.Energy!$BA$4:$BA$104</definedName>
    <definedName name="MP_Egy_5">MorrowPoint.Energy!$I$4:$I$104</definedName>
    <definedName name="MP_Egy_50">MorrowPoint.Energy!$BB$4:$BB$104</definedName>
    <definedName name="MP_Egy_51">MorrowPoint.Energy!$BC$4:$BC$104</definedName>
    <definedName name="MP_Egy_6">MorrowPoint.Energy!$J$4:$J$104</definedName>
    <definedName name="MP_Egy_7">MorrowPoint.Energy!$K$4:$K$104</definedName>
    <definedName name="MP_Egy_8">MorrowPoint.Energy!$L$4:$L$104</definedName>
    <definedName name="MP_Egy_9">MorrowPoint.Energy!$M$4:$M$104</definedName>
    <definedName name="MP_Egy_Max">MorrowPoint.Energy!$C$4:$C$104</definedName>
    <definedName name="MP_Egy_Min">MorrowPoint.Energy!$B$4:$B$104</definedName>
    <definedName name="MP_Egy_Most">MorrowPoint.Energy!$D$4:$D$104</definedName>
    <definedName name="MP_Egy_Time">MorrowPoint.Energy!$A$4:$A$104</definedName>
    <definedName name="MP_Elev_1">'MorrowPoint.Pool Elevation'!$E$4:$E$104</definedName>
    <definedName name="MP_Elev_10">'MorrowPoint.Pool Elevation'!$N$4:$N$104</definedName>
    <definedName name="MP_Elev_11">'MorrowPoint.Pool Elevation'!$O$4:$O$104</definedName>
    <definedName name="MP_Elev_12">'MorrowPoint.Pool Elevation'!$P$4:$P$104</definedName>
    <definedName name="MP_Elev_13">'MorrowPoint.Pool Elevation'!$Q$4:$Q$104</definedName>
    <definedName name="MP_Elev_14">'MorrowPoint.Pool Elevation'!$R$4:$R$104</definedName>
    <definedName name="MP_Elev_15">'MorrowPoint.Pool Elevation'!$S$4:$S$104</definedName>
    <definedName name="MP_Elev_16">'MorrowPoint.Pool Elevation'!$T$4:$T$104</definedName>
    <definedName name="MP_Elev_17">'MorrowPoint.Pool Elevation'!$U$4:$U$104</definedName>
    <definedName name="MP_Elev_18">'MorrowPoint.Pool Elevation'!$V$4:$V$104</definedName>
    <definedName name="MP_Elev_19">'MorrowPoint.Pool Elevation'!$W$4:$W$104</definedName>
    <definedName name="MP_Elev_2">'MorrowPoint.Pool Elevation'!$F$4:$F$104</definedName>
    <definedName name="MP_Elev_20">'MorrowPoint.Pool Elevation'!$X$4:$X$104</definedName>
    <definedName name="MP_Elev_21">'MorrowPoint.Pool Elevation'!$Y$4:$Y$104</definedName>
    <definedName name="MP_Elev_22">'MorrowPoint.Pool Elevation'!$Z$4:$Z$104</definedName>
    <definedName name="MP_Elev_23">'MorrowPoint.Pool Elevation'!$AA$4:$AA$104</definedName>
    <definedName name="MP_Elev_24">'MorrowPoint.Pool Elevation'!$AB$4:$AB$104</definedName>
    <definedName name="MP_Elev_25">'MorrowPoint.Pool Elevation'!$AC$4:$AC$104</definedName>
    <definedName name="MP_Elev_26">'MorrowPoint.Pool Elevation'!$AD$4:$AD$104</definedName>
    <definedName name="MP_Elev_27">'MorrowPoint.Pool Elevation'!$AE$4:$AE$104</definedName>
    <definedName name="MP_Elev_28">'MorrowPoint.Pool Elevation'!$AF$4:$AF$104</definedName>
    <definedName name="MP_Elev_29">'MorrowPoint.Pool Elevation'!$AG$4:$AG$104</definedName>
    <definedName name="MP_Elev_3">'MorrowPoint.Pool Elevation'!$G$4:$G$104</definedName>
    <definedName name="MP_Elev_30">'MorrowPoint.Pool Elevation'!$AH$4:$AH$104</definedName>
    <definedName name="MP_Elev_31">'MorrowPoint.Pool Elevation'!$AI$4:$AI$104</definedName>
    <definedName name="MP_Elev_32">'MorrowPoint.Pool Elevation'!$AJ$4:$AJ$104</definedName>
    <definedName name="MP_Elev_33">'MorrowPoint.Pool Elevation'!$AK$4:$AK$104</definedName>
    <definedName name="MP_Elev_34">'MorrowPoint.Pool Elevation'!$AL$4:$AL$104</definedName>
    <definedName name="MP_Elev_35">'MorrowPoint.Pool Elevation'!$AM$4:$AM$104</definedName>
    <definedName name="MP_Elev_36">'MorrowPoint.Pool Elevation'!$AN$4:$AN$104</definedName>
    <definedName name="MP_Elev_37">'MorrowPoint.Pool Elevation'!$AO$4:$AO$104</definedName>
    <definedName name="MP_Elev_38">'MorrowPoint.Pool Elevation'!$AP$4:$AP$104</definedName>
    <definedName name="MP_Elev_39">'MorrowPoint.Pool Elevation'!$AQ$4:$AQ$104</definedName>
    <definedName name="MP_Elev_4">'MorrowPoint.Pool Elevation'!$H$4:$H$104</definedName>
    <definedName name="MP_Elev_40">'MorrowPoint.Pool Elevation'!$AR$4:$AR$104</definedName>
    <definedName name="MP_Elev_41">'MorrowPoint.Pool Elevation'!$AS$4:$AS$104</definedName>
    <definedName name="MP_Elev_42">'MorrowPoint.Pool Elevation'!$AT$4:$AT$104</definedName>
    <definedName name="MP_Elev_43">'MorrowPoint.Pool Elevation'!$AU$4:$AU$104</definedName>
    <definedName name="MP_Elev_44">'MorrowPoint.Pool Elevation'!$AV$4:$AV$104</definedName>
    <definedName name="MP_Elev_45">'MorrowPoint.Pool Elevation'!$AW$4:$AW$104</definedName>
    <definedName name="MP_Elev_46">'MorrowPoint.Pool Elevation'!$AX$4:$AX$104</definedName>
    <definedName name="MP_Elev_47">'MorrowPoint.Pool Elevation'!$AY$4:$AY$104</definedName>
    <definedName name="MP_Elev_48">'MorrowPoint.Pool Elevation'!$AZ$4:$AZ$104</definedName>
    <definedName name="MP_Elev_49">'MorrowPoint.Pool Elevation'!$BA$4:$BA$104</definedName>
    <definedName name="MP_Elev_5">'MorrowPoint.Pool Elevation'!$I$4:$I$104</definedName>
    <definedName name="MP_Elev_50">'MorrowPoint.Pool Elevation'!$BB$4:$BB$104</definedName>
    <definedName name="MP_Elev_51">'MorrowPoint.Pool Elevation'!$BC$4:$BC$104</definedName>
    <definedName name="MP_Elev_6">'MorrowPoint.Pool Elevation'!$J$4:$J$104</definedName>
    <definedName name="MP_Elev_7">'MorrowPoint.Pool Elevation'!$K$4:$K$104</definedName>
    <definedName name="MP_Elev_8">'MorrowPoint.Pool Elevation'!$L$4:$L$104</definedName>
    <definedName name="MP_Elev_9">'MorrowPoint.Pool Elevation'!$M$4:$M$104</definedName>
    <definedName name="MP_Elev_Max">'MorrowPoint.Pool Elevation'!$C$4:$C$104</definedName>
    <definedName name="MP_Elev_Min">'MorrowPoint.Pool Elevation'!$B$4:$B$104</definedName>
    <definedName name="MP_Elev_Most">'MorrowPoint.Pool Elevation'!$D$4:$D$104</definedName>
    <definedName name="MP_Elev_Time">'MorrowPoint.Pool Elevation'!$A$4:$A$104</definedName>
    <definedName name="MP_In_1">MorrowPoint.Inflow!$E$4:$E$104</definedName>
    <definedName name="MP_In_10">MorrowPoint.Inflow!$N$4:$N$104</definedName>
    <definedName name="MP_In_11">MorrowPoint.Inflow!$O$4:$O$104</definedName>
    <definedName name="MP_In_12">MorrowPoint.Inflow!$P$4:$P$104</definedName>
    <definedName name="MP_In_13">MorrowPoint.Inflow!$Q$4:$Q$104</definedName>
    <definedName name="MP_In_14">MorrowPoint.Inflow!$R$4:$R$104</definedName>
    <definedName name="MP_In_15">MorrowPoint.Inflow!$S$4:$S$104</definedName>
    <definedName name="MP_In_16">MorrowPoint.Inflow!$T$4:$T$104</definedName>
    <definedName name="MP_In_17">MorrowPoint.Inflow!$U$4:$U$104</definedName>
    <definedName name="MP_In_18">MorrowPoint.Inflow!$V$4:$V$104</definedName>
    <definedName name="MP_In_19">MorrowPoint.Inflow!$W$4:$W$104</definedName>
    <definedName name="MP_In_2">MorrowPoint.Inflow!$F$4:$F$104</definedName>
    <definedName name="MP_In_20">MorrowPoint.Inflow!$X$4:$X$104</definedName>
    <definedName name="MP_In_21">MorrowPoint.Inflow!$Y$4:$Y$104</definedName>
    <definedName name="MP_In_22">MorrowPoint.Inflow!$Z$4:$Z$104</definedName>
    <definedName name="MP_In_23">MorrowPoint.Inflow!$AA$4:$AA$104</definedName>
    <definedName name="MP_In_24">MorrowPoint.Inflow!$AB$4:$AB$104</definedName>
    <definedName name="MP_In_25">MorrowPoint.Inflow!$AC$4:$AC$104</definedName>
    <definedName name="MP_In_26">MorrowPoint.Inflow!$AD$4:$AD$104</definedName>
    <definedName name="MP_In_27">MorrowPoint.Inflow!$AE$4:$AE$104</definedName>
    <definedName name="MP_In_28">MorrowPoint.Inflow!$AF$4:$AF$104</definedName>
    <definedName name="MP_In_29">MorrowPoint.Inflow!$AG$4:$AG$104</definedName>
    <definedName name="MP_In_3">MorrowPoint.Inflow!$G$4:$G$104</definedName>
    <definedName name="MP_In_30">MorrowPoint.Inflow!$AH$4:$AH$104</definedName>
    <definedName name="MP_In_31">MorrowPoint.Inflow!$AI$4:$AI$104</definedName>
    <definedName name="MP_In_32">MorrowPoint.Inflow!$AJ$4:$AJ$104</definedName>
    <definedName name="MP_In_33">MorrowPoint.Inflow!$AK$4:$AK$104</definedName>
    <definedName name="MP_In_34">MorrowPoint.Inflow!$AL$4:$AL$104</definedName>
    <definedName name="MP_In_35">MorrowPoint.Inflow!$AM$4:$AM$104</definedName>
    <definedName name="MP_In_36">MorrowPoint.Inflow!$AN$4:$AN$104</definedName>
    <definedName name="MP_In_37">MorrowPoint.Inflow!$AO$4:$AO$104</definedName>
    <definedName name="MP_In_38">MorrowPoint.Inflow!$AP$4:$AP$104</definedName>
    <definedName name="MP_In_39">MorrowPoint.Inflow!$AQ$4:$AQ$104</definedName>
    <definedName name="MP_In_4">MorrowPoint.Inflow!$H$4:$H$104</definedName>
    <definedName name="MP_In_40">MorrowPoint.Inflow!$AR$4:$AR$104</definedName>
    <definedName name="MP_In_41">MorrowPoint.Inflow!$AS$4:$AS$104</definedName>
    <definedName name="MP_In_42">MorrowPoint.Inflow!$AT$4:$AT$104</definedName>
    <definedName name="MP_In_43">MorrowPoint.Inflow!$AU$4:$AU$104</definedName>
    <definedName name="MP_In_44">MorrowPoint.Inflow!$AV$4:$AV$104</definedName>
    <definedName name="MP_In_45">MorrowPoint.Inflow!$AW$4:$AW$104</definedName>
    <definedName name="MP_In_46">MorrowPoint.Inflow!$AX$4:$AX$104</definedName>
    <definedName name="MP_In_47">MorrowPoint.Inflow!$AY$4:$AY$104</definedName>
    <definedName name="MP_In_48">MorrowPoint.Inflow!$AZ$4:$AZ$104</definedName>
    <definedName name="MP_In_49">MorrowPoint.Inflow!$BA$4:$BA$104</definedName>
    <definedName name="MP_In_5">MorrowPoint.Inflow!$I$4:$I$104</definedName>
    <definedName name="MP_In_50">MorrowPoint.Inflow!$BB$4:$BB$104</definedName>
    <definedName name="MP_In_51">MorrowPoint.Inflow!$BC$4:$BC$104</definedName>
    <definedName name="MP_In_6">MorrowPoint.Inflow!$J$4:$J$104</definedName>
    <definedName name="MP_In_7">MorrowPoint.Inflow!$K$4:$K$104</definedName>
    <definedName name="MP_In_8">MorrowPoint.Inflow!$L$4:$L$104</definedName>
    <definedName name="MP_In_9">MorrowPoint.Inflow!$M$4:$M$104</definedName>
    <definedName name="MP_In_Max">MorrowPoint.Inflow!$C$4:$C$104</definedName>
    <definedName name="MP_In_Min">MorrowPoint.Inflow!$B$4:$B$104</definedName>
    <definedName name="MP_In_Most">MorrowPoint.Inflow!$D$4:$D$104</definedName>
    <definedName name="MP_In_Time">MorrowPoint.Inflow!$A$4:$A$104</definedName>
    <definedName name="MP_Out_1">MorrowPoint.Outflow!$E$4:$E$104</definedName>
    <definedName name="MP_Out_10">MorrowPoint.Outflow!$N$4:$N$104</definedName>
    <definedName name="MP_Out_11">MorrowPoint.Outflow!$O$4:$O$104</definedName>
    <definedName name="MP_Out_12">MorrowPoint.Outflow!$P$4:$P$104</definedName>
    <definedName name="MP_Out_13">MorrowPoint.Outflow!$Q$4:$Q$104</definedName>
    <definedName name="MP_Out_14">MorrowPoint.Outflow!$R$4:$R$104</definedName>
    <definedName name="MP_Out_15">MorrowPoint.Outflow!$S$4:$S$104</definedName>
    <definedName name="MP_Out_16">MorrowPoint.Outflow!$T$4:$T$104</definedName>
    <definedName name="MP_Out_17">MorrowPoint.Outflow!$U$4:$U$104</definedName>
    <definedName name="MP_Out_18">MorrowPoint.Outflow!$V$4:$V$104</definedName>
    <definedName name="MP_Out_19">MorrowPoint.Outflow!$W$4:$W$104</definedName>
    <definedName name="MP_Out_2">MorrowPoint.Outflow!$F$4:$F$104</definedName>
    <definedName name="MP_Out_20">MorrowPoint.Outflow!$X$4:$X$104</definedName>
    <definedName name="MP_Out_21">MorrowPoint.Outflow!$Y$4:$Y$104</definedName>
    <definedName name="MP_Out_22">MorrowPoint.Outflow!$Z$4:$Z$104</definedName>
    <definedName name="MP_Out_23">MorrowPoint.Outflow!$AA$4:$AA$104</definedName>
    <definedName name="MP_Out_24">MorrowPoint.Outflow!$AB$4:$AB$104</definedName>
    <definedName name="MP_Out_25">MorrowPoint.Outflow!$AC$4:$AC$104</definedName>
    <definedName name="MP_Out_26">MorrowPoint.Outflow!$AD$4:$AD$104</definedName>
    <definedName name="MP_Out_27">MorrowPoint.Outflow!$AE$4:$AE$104</definedName>
    <definedName name="MP_Out_28">MorrowPoint.Outflow!$AF$4:$AF$104</definedName>
    <definedName name="MP_Out_29">MorrowPoint.Outflow!$AG$4:$AG$104</definedName>
    <definedName name="MP_Out_3">MorrowPoint.Outflow!$G$4:$G$104</definedName>
    <definedName name="MP_Out_30">MorrowPoint.Outflow!$AH$4:$AH$104</definedName>
    <definedName name="MP_Out_31">MorrowPoint.Outflow!$AI$4:$AI$104</definedName>
    <definedName name="MP_Out_32">MorrowPoint.Outflow!$AJ$4:$AJ$104</definedName>
    <definedName name="MP_Out_33">MorrowPoint.Outflow!$AK$4:$AK$104</definedName>
    <definedName name="MP_Out_34">MorrowPoint.Outflow!$AL$4:$AL$104</definedName>
    <definedName name="MP_Out_35">MorrowPoint.Outflow!$AM$4:$AM$104</definedName>
    <definedName name="MP_Out_36">MorrowPoint.Outflow!$AN$4:$AN$104</definedName>
    <definedName name="MP_Out_37">MorrowPoint.Outflow!$AO$4:$AO$104</definedName>
    <definedName name="MP_Out_38">MorrowPoint.Outflow!$AP$4:$AP$104</definedName>
    <definedName name="MP_Out_39">MorrowPoint.Outflow!$AQ$4:$AQ$104</definedName>
    <definedName name="MP_Out_4">MorrowPoint.Outflow!$H$4:$H$104</definedName>
    <definedName name="MP_Out_40">MorrowPoint.Outflow!$AR$4:$AR$104</definedName>
    <definedName name="MP_Out_41">MorrowPoint.Outflow!$AS$4:$AS$104</definedName>
    <definedName name="MP_Out_42">MorrowPoint.Outflow!$AT$4:$AT$104</definedName>
    <definedName name="MP_Out_43">MorrowPoint.Outflow!$AU$4:$AU$104</definedName>
    <definedName name="MP_Out_44">MorrowPoint.Outflow!$AV$4:$AV$104</definedName>
    <definedName name="MP_Out_45">MorrowPoint.Outflow!$AW$4:$AW$104</definedName>
    <definedName name="MP_Out_46">MorrowPoint.Outflow!$AX$4:$AX$104</definedName>
    <definedName name="MP_Out_47">MorrowPoint.Outflow!$AY$4:$AY$104</definedName>
    <definedName name="MP_Out_48">MorrowPoint.Outflow!$AZ$4:$AZ$104</definedName>
    <definedName name="MP_Out_49">MorrowPoint.Outflow!$BA$4:$BA$104</definedName>
    <definedName name="MP_Out_5">MorrowPoint.Outflow!$I$4:$I$104</definedName>
    <definedName name="MP_Out_50">MorrowPoint.Outflow!$BB$4:$BB$104</definedName>
    <definedName name="MP_Out_51">MorrowPoint.Outflow!$BC$4:$BC$104</definedName>
    <definedName name="MP_Out_6">MorrowPoint.Outflow!$J$4:$J$104</definedName>
    <definedName name="MP_Out_7">MorrowPoint.Outflow!$K$4:$K$104</definedName>
    <definedName name="MP_Out_8">MorrowPoint.Outflow!$L$4:$L$104</definedName>
    <definedName name="MP_Out_9">MorrowPoint.Outflow!$M$4:$M$104</definedName>
    <definedName name="MP_Out_Max">MorrowPoint.Outflow!$C$4:$C$104</definedName>
    <definedName name="MP_Out_Min">MorrowPoint.Outflow!$B$4:$B$104</definedName>
    <definedName name="MP_Out_Most">MorrowPoint.Outflow!$D$4:$D$104</definedName>
    <definedName name="MP_Out_Time">MorrowPoint.Outflow!$A$4:$A$104</definedName>
    <definedName name="MP_Stor_1">MorrowPoint.Storage!$E$4:$E$104</definedName>
    <definedName name="MP_Stor_10">MorrowPoint.Storage!$N$4:$N$104</definedName>
    <definedName name="MP_Stor_11">MorrowPoint.Storage!$O$4:$O$104</definedName>
    <definedName name="MP_Stor_12">MorrowPoint.Storage!$P$4:$P$104</definedName>
    <definedName name="MP_Stor_13">MorrowPoint.Storage!$Q$4:$Q$104</definedName>
    <definedName name="MP_Stor_14">MorrowPoint.Storage!$R$4:$R$104</definedName>
    <definedName name="MP_Stor_15">MorrowPoint.Storage!$S$4:$S$104</definedName>
    <definedName name="MP_Stor_16">MorrowPoint.Storage!$T$4:$T$104</definedName>
    <definedName name="MP_Stor_17">MorrowPoint.Storage!$U$4:$U$104</definedName>
    <definedName name="MP_Stor_18">MorrowPoint.Storage!$V$4:$V$104</definedName>
    <definedName name="MP_Stor_19">MorrowPoint.Storage!$W$4:$W$104</definedName>
    <definedName name="MP_Stor_2">MorrowPoint.Storage!$F$4:$F$104</definedName>
    <definedName name="MP_Stor_20">MorrowPoint.Storage!$X$4:$X$104</definedName>
    <definedName name="MP_Stor_21">MorrowPoint.Storage!$Y$4:$Y$104</definedName>
    <definedName name="MP_Stor_22">MorrowPoint.Storage!$Z$4:$Z$104</definedName>
    <definedName name="MP_Stor_23">MorrowPoint.Storage!$AA$4:$AA$104</definedName>
    <definedName name="MP_Stor_24">MorrowPoint.Storage!$AB$4:$AB$104</definedName>
    <definedName name="MP_Stor_25">MorrowPoint.Storage!$AC$4:$AC$104</definedName>
    <definedName name="MP_Stor_26">MorrowPoint.Storage!$AD$4:$AD$104</definedName>
    <definedName name="MP_Stor_27">MorrowPoint.Storage!$AE$4:$AE$104</definedName>
    <definedName name="MP_Stor_28">MorrowPoint.Storage!$AF$4:$AF$104</definedName>
    <definedName name="MP_Stor_29">MorrowPoint.Storage!$AG$4:$AG$104</definedName>
    <definedName name="MP_Stor_3">MorrowPoint.Storage!$G$4:$G$104</definedName>
    <definedName name="MP_Stor_30">MorrowPoint.Storage!$AH$4:$AH$104</definedName>
    <definedName name="MP_Stor_31">MorrowPoint.Storage!$AI$4:$AI$104</definedName>
    <definedName name="MP_Stor_32">MorrowPoint.Storage!$AJ$4:$AJ$104</definedName>
    <definedName name="MP_Stor_33">MorrowPoint.Storage!$AK$4:$AK$104</definedName>
    <definedName name="MP_Stor_34">MorrowPoint.Storage!$AL$4:$AL$104</definedName>
    <definedName name="MP_Stor_35">MorrowPoint.Storage!$AM$4:$AM$104</definedName>
    <definedName name="MP_Stor_36">MorrowPoint.Storage!$AN$4:$AN$104</definedName>
    <definedName name="MP_Stor_37">MorrowPoint.Storage!$AO$4:$AO$104</definedName>
    <definedName name="MP_Stor_38">MorrowPoint.Storage!$AP$4:$AP$104</definedName>
    <definedName name="MP_Stor_39">MorrowPoint.Storage!$AQ$4:$AQ$104</definedName>
    <definedName name="MP_Stor_4">MorrowPoint.Storage!$H$4:$H$104</definedName>
    <definedName name="MP_Stor_40">MorrowPoint.Storage!$AR$4:$AR$104</definedName>
    <definedName name="MP_Stor_41">MorrowPoint.Storage!$AS$4:$AS$104</definedName>
    <definedName name="MP_Stor_42">MorrowPoint.Storage!$AT$4:$AT$104</definedName>
    <definedName name="MP_Stor_43">MorrowPoint.Storage!$AU$4:$AU$104</definedName>
    <definedName name="MP_Stor_44">MorrowPoint.Storage!$AV$4:$AV$104</definedName>
    <definedName name="MP_Stor_45">MorrowPoint.Storage!$AW$4:$AW$104</definedName>
    <definedName name="MP_Stor_46">MorrowPoint.Storage!$AX$4:$AX$104</definedName>
    <definedName name="MP_Stor_47">MorrowPoint.Storage!$AY$4:$AY$104</definedName>
    <definedName name="MP_Stor_48">MorrowPoint.Storage!$AZ$4:$AZ$104</definedName>
    <definedName name="MP_Stor_49">MorrowPoint.Storage!$BA$4:$BA$104</definedName>
    <definedName name="MP_Stor_5">MorrowPoint.Storage!$I$4:$I$104</definedName>
    <definedName name="MP_Stor_50">MorrowPoint.Storage!$BB$4:$BB$104</definedName>
    <definedName name="MP_Stor_51">MorrowPoint.Storage!$BC$4:$BC$104</definedName>
    <definedName name="MP_Stor_6">MorrowPoint.Storage!$J$4:$J$104</definedName>
    <definedName name="MP_Stor_7">MorrowPoint.Storage!$K$4:$K$104</definedName>
    <definedName name="MP_Stor_8">MorrowPoint.Storage!$L$4:$L$104</definedName>
    <definedName name="MP_Stor_9">MorrowPoint.Storage!$M$4:$M$104</definedName>
    <definedName name="MP_Stor_Max">MorrowPoint.Storage!$C$4:$C$104</definedName>
    <definedName name="MP_Stor_Min">MorrowPoint.Storage!$B$4:$B$104</definedName>
    <definedName name="MP_Stor_Most">MorrowPoint.Storage!$D$4:$D$104</definedName>
    <definedName name="MP_Stor_Time">MorrowPoint.Storage!$A$4:$A$104</definedName>
    <definedName name="MPIn_Unreg_1">MorrowPointInflow.Unregulated!$E$4:$E$104</definedName>
    <definedName name="MPIn_Unreg_10">MorrowPointInflow.Unregulated!$N$4:$N$104</definedName>
    <definedName name="MPIn_Unreg_11">MorrowPointInflow.Unregulated!$O$4:$O$104</definedName>
    <definedName name="MPIn_Unreg_12">MorrowPointInflow.Unregulated!$P$4:$P$104</definedName>
    <definedName name="MPIn_Unreg_13">MorrowPointInflow.Unregulated!$Q$4:$Q$104</definedName>
    <definedName name="MPIn_Unreg_14">MorrowPointInflow.Unregulated!$R$4:$R$104</definedName>
    <definedName name="MPIn_Unreg_15">MorrowPointInflow.Unregulated!$S$4:$S$104</definedName>
    <definedName name="MPIn_Unreg_16">MorrowPointInflow.Unregulated!$T$4:$T$104</definedName>
    <definedName name="MPIn_Unreg_17">MorrowPointInflow.Unregulated!$U$4:$U$104</definedName>
    <definedName name="MPIn_Unreg_18">MorrowPointInflow.Unregulated!$V$4:$V$104</definedName>
    <definedName name="MPIn_Unreg_19">MorrowPointInflow.Unregulated!$W$4:$W$104</definedName>
    <definedName name="MPIn_Unreg_2">MorrowPointInflow.Unregulated!$F$4:$F$104</definedName>
    <definedName name="MPIn_Unreg_20">MorrowPointInflow.Unregulated!$X$4:$X$104</definedName>
    <definedName name="MPIn_Unreg_21">MorrowPointInflow.Unregulated!$Y$4:$Y$104</definedName>
    <definedName name="MPIn_Unreg_22">MorrowPointInflow.Unregulated!$Z$4:$Z$104</definedName>
    <definedName name="MPIn_Unreg_23">MorrowPointInflow.Unregulated!$AA$4:$AA$104</definedName>
    <definedName name="MPIn_Unreg_24">MorrowPointInflow.Unregulated!$AB$4:$AB$104</definedName>
    <definedName name="MPIn_Unreg_25">MorrowPointInflow.Unregulated!$AC$4:$AC$104</definedName>
    <definedName name="MPIn_Unreg_26">MorrowPointInflow.Unregulated!$AD$4:$AD$104</definedName>
    <definedName name="MPIn_Unreg_27">MorrowPointInflow.Unregulated!$AE$4:$AE$104</definedName>
    <definedName name="MPIn_Unreg_28">MorrowPointInflow.Unregulated!$AF$4:$AF$104</definedName>
    <definedName name="MPIn_Unreg_29">MorrowPointInflow.Unregulated!$AG$4:$AG$104</definedName>
    <definedName name="MPIn_Unreg_3">MorrowPointInflow.Unregulated!$G$4:$G$104</definedName>
    <definedName name="MPIn_Unreg_30">MorrowPointInflow.Unregulated!$AH$4:$AH$104</definedName>
    <definedName name="MPIn_Unreg_31">MorrowPointInflow.Unregulated!$AI$4:$AI$104</definedName>
    <definedName name="MPIn_Unreg_32">MorrowPointInflow.Unregulated!$AJ$4:$AJ$104</definedName>
    <definedName name="MPIn_Unreg_33">MorrowPointInflow.Unregulated!$AK$4:$AK$104</definedName>
    <definedName name="MPIn_Unreg_34">MorrowPointInflow.Unregulated!$AL$4:$AL$104</definedName>
    <definedName name="MPIn_Unreg_35">MorrowPointInflow.Unregulated!$AM$4:$AM$104</definedName>
    <definedName name="MPIn_Unreg_36">MorrowPointInflow.Unregulated!$AN$4:$AN$104</definedName>
    <definedName name="MPIn_Unreg_37">MorrowPointInflow.Unregulated!$AO$4:$AO$104</definedName>
    <definedName name="MPIn_Unreg_38">MorrowPointInflow.Unregulated!$AP$4:$AP$104</definedName>
    <definedName name="MPIn_Unreg_39">MorrowPointInflow.Unregulated!$AQ$4:$AQ$104</definedName>
    <definedName name="MPIn_Unreg_4">MorrowPointInflow.Unregulated!$H$4:$H$104</definedName>
    <definedName name="MPIn_Unreg_40">MorrowPointInflow.Unregulated!$AR$4:$AR$104</definedName>
    <definedName name="MPIn_Unreg_41">MorrowPointInflow.Unregulated!$AS$4:$AS$104</definedName>
    <definedName name="MPIn_Unreg_42">MorrowPointInflow.Unregulated!$AT$4:$AT$104</definedName>
    <definedName name="MPIn_Unreg_43">MorrowPointInflow.Unregulated!$AU$4:$AU$104</definedName>
    <definedName name="MPIn_Unreg_44">MorrowPointInflow.Unregulated!$AV$4:$AV$104</definedName>
    <definedName name="MPIn_Unreg_45">MorrowPointInflow.Unregulated!$AW$4:$AW$104</definedName>
    <definedName name="MPIn_Unreg_46">MorrowPointInflow.Unregulated!$AX$4:$AX$104</definedName>
    <definedName name="MPIn_Unreg_47">MorrowPointInflow.Unregulated!$AY$4:$AY$104</definedName>
    <definedName name="MPIn_Unreg_48">MorrowPointInflow.Unregulated!$AZ$4:$AZ$104</definedName>
    <definedName name="MPIn_Unreg_49">MorrowPointInflow.Unregulated!$BA$4:$BA$104</definedName>
    <definedName name="MPIn_Unreg_5">MorrowPointInflow.Unregulated!$I$4:$I$104</definedName>
    <definedName name="MPIn_Unreg_50">MorrowPointInflow.Unregulated!$BB$4:$BB$104</definedName>
    <definedName name="MPIn_Unreg_51">MorrowPointInflow.Unregulated!$BC$4:$BC$104</definedName>
    <definedName name="MPIn_Unreg_6">MorrowPointInflow.Unregulated!$J$4:$J$104</definedName>
    <definedName name="MPIn_Unreg_7">MorrowPointInflow.Unregulated!$K$4:$K$104</definedName>
    <definedName name="MPIn_Unreg_8">MorrowPointInflow.Unregulated!$L$4:$L$104</definedName>
    <definedName name="MPIn_Unreg_9">MorrowPointInflow.Unregulated!$M$4:$M$104</definedName>
    <definedName name="MPIn_Unreg_Max">MorrowPointInflow.Unregulated!$C$4:$C$104</definedName>
    <definedName name="MPIn_Unreg_Min">MorrowPointInflow.Unregulated!$B$4:$B$104</definedName>
    <definedName name="MPIn_Unreg_Most">MorrowPointInflow.Unregulated!$D$4:$D$104</definedName>
    <definedName name="MPIn_Unreg_Time">MorrowPointInflow.Unregulated!$A$4:$A$104</definedName>
    <definedName name="MWD_DivReq_1">MWDDiversion.DiversionRequested!$E$4:$E$104</definedName>
    <definedName name="MWD_DivReq_10">MWDDiversion.DiversionRequested!$N$4:$N$104</definedName>
    <definedName name="MWD_DivReq_11">MWDDiversion.DiversionRequested!$O$4:$O$104</definedName>
    <definedName name="MWD_DivReq_12">MWDDiversion.DiversionRequested!$P$4:$P$104</definedName>
    <definedName name="MWD_DivReq_13">MWDDiversion.DiversionRequested!$Q$4:$Q$104</definedName>
    <definedName name="MWD_DivReq_14">MWDDiversion.DiversionRequested!$R$4:$R$104</definedName>
    <definedName name="MWD_DivReq_15">MWDDiversion.DiversionRequested!$S$4:$S$104</definedName>
    <definedName name="MWD_DivReq_16">MWDDiversion.DiversionRequested!$T$4:$T$104</definedName>
    <definedName name="MWD_DivReq_17">MWDDiversion.DiversionRequested!$U$4:$U$104</definedName>
    <definedName name="MWD_DivReq_18">MWDDiversion.DiversionRequested!$V$4:$V$104</definedName>
    <definedName name="MWD_DivReq_19">MWDDiversion.DiversionRequested!$W$4:$W$104</definedName>
    <definedName name="MWD_DivReq_2">MWDDiversion.DiversionRequested!$F$4:$F$104</definedName>
    <definedName name="MWD_DivReq_20">MWDDiversion.DiversionRequested!$X$4:$X$104</definedName>
    <definedName name="MWD_DivReq_21">MWDDiversion.DiversionRequested!$Y$4:$Y$104</definedName>
    <definedName name="MWD_DivReq_22">MWDDiversion.DiversionRequested!$Z$4:$Z$104</definedName>
    <definedName name="MWD_DivReq_23">MWDDiversion.DiversionRequested!$AA$4:$AA$104</definedName>
    <definedName name="MWD_DivReq_24">MWDDiversion.DiversionRequested!$AB$4:$AB$104</definedName>
    <definedName name="MWD_DivReq_25">MWDDiversion.DiversionRequested!$AC$4:$AC$104</definedName>
    <definedName name="MWD_DivReq_26">MWDDiversion.DiversionRequested!$AD$4:$AD$104</definedName>
    <definedName name="MWD_DivReq_27">MWDDiversion.DiversionRequested!$AE$4:$AE$104</definedName>
    <definedName name="MWD_DivReq_28">MWDDiversion.DiversionRequested!$AF$4:$AF$104</definedName>
    <definedName name="MWD_DivReq_29">MWDDiversion.DiversionRequested!$AG$4:$AG$104</definedName>
    <definedName name="MWD_DivReq_3">MWDDiversion.DiversionRequested!$G$4:$G$104</definedName>
    <definedName name="MWD_DivReq_30">MWDDiversion.DiversionRequested!$AH$4:$AH$104</definedName>
    <definedName name="MWD_DivReq_31">MWDDiversion.DiversionRequested!$AI$4:$AI$104</definedName>
    <definedName name="MWD_DivReq_32">MWDDiversion.DiversionRequested!$AJ$4:$AJ$104</definedName>
    <definedName name="MWD_DivReq_33">MWDDiversion.DiversionRequested!$AK$4:$AK$104</definedName>
    <definedName name="MWD_DivReq_34">MWDDiversion.DiversionRequested!$AL$4:$AL$104</definedName>
    <definedName name="MWD_DivReq_35">MWDDiversion.DiversionRequested!$AM$4:$AM$104</definedName>
    <definedName name="MWD_DivReq_36">MWDDiversion.DiversionRequested!$AN$4:$AN$104</definedName>
    <definedName name="MWD_DivReq_37">MWDDiversion.DiversionRequested!$AO$4:$AO$104</definedName>
    <definedName name="MWD_DivReq_38">MWDDiversion.DiversionRequested!$AP$4:$AP$104</definedName>
    <definedName name="MWD_DivReq_39">MWDDiversion.DiversionRequested!$AQ$4:$AQ$104</definedName>
    <definedName name="MWD_DivReq_4">MWDDiversion.DiversionRequested!$H$4:$H$104</definedName>
    <definedName name="MWD_DivReq_40">MWDDiversion.DiversionRequested!$AR$4:$AR$104</definedName>
    <definedName name="MWD_DivReq_41">MWDDiversion.DiversionRequested!$AS$4:$AS$104</definedName>
    <definedName name="MWD_DivReq_42">MWDDiversion.DiversionRequested!$AT$4:$AT$104</definedName>
    <definedName name="MWD_DivReq_43">MWDDiversion.DiversionRequested!$AU$4:$AU$104</definedName>
    <definedName name="MWD_DivReq_44">MWDDiversion.DiversionRequested!$AV$4:$AV$104</definedName>
    <definedName name="MWD_DivReq_45">MWDDiversion.DiversionRequested!$AW$4:$AW$104</definedName>
    <definedName name="MWD_DivReq_46">MWDDiversion.DiversionRequested!$AX$4:$AX$104</definedName>
    <definedName name="MWD_DivReq_47">MWDDiversion.DiversionRequested!$AY$4:$AY$104</definedName>
    <definedName name="MWD_DivReq_48">MWDDiversion.DiversionRequested!$AZ$4:$AZ$104</definedName>
    <definedName name="MWD_DivReq_49">MWDDiversion.DiversionRequested!$BA$4:$BA$104</definedName>
    <definedName name="MWD_DivReq_5">MWDDiversion.DiversionRequested!$I$4:$I$104</definedName>
    <definedName name="MWD_DivReq_50">MWDDiversion.DiversionRequested!$BB$4:$BB$104</definedName>
    <definedName name="MWD_DivReq_51">MWDDiversion.DiversionRequested!$BC$4:$BC$104</definedName>
    <definedName name="MWD_DivReq_6">MWDDiversion.DiversionRequested!$J$4:$J$104</definedName>
    <definedName name="MWD_DivReq_7">MWDDiversion.DiversionRequested!$K$4:$K$104</definedName>
    <definedName name="MWD_DivReq_8">MWDDiversion.DiversionRequested!$L$4:$L$104</definedName>
    <definedName name="MWD_DivReq_9">MWDDiversion.DiversionRequested!$M$4:$M$104</definedName>
    <definedName name="MWD_DivReq_Max">MWDDiversion.DiversionRequested!$C$4:$C$104</definedName>
    <definedName name="MWD_DivReq_Min">MWDDiversion.DiversionRequested!$B$4:$B$104</definedName>
    <definedName name="MWD_DivReq_Most">MWDDiversion.DiversionRequested!$D$4:$D$104</definedName>
    <definedName name="MWD_DivReq_Time">MWDDiversion.DiversionRequested!$A$4:$A$104</definedName>
    <definedName name="Nav_Elev_1">'Navajo.Pool Elevation'!$E$4:$E$104</definedName>
    <definedName name="Nav_Elev_10">'Navajo.Pool Elevation'!$N$4:$N$104</definedName>
    <definedName name="Nav_Elev_11">'Navajo.Pool Elevation'!$O$4:$O$104</definedName>
    <definedName name="Nav_Elev_12">'Navajo.Pool Elevation'!$P$4:$P$104</definedName>
    <definedName name="Nav_Elev_13">'Navajo.Pool Elevation'!$Q$4:$Q$104</definedName>
    <definedName name="Nav_Elev_14">'Navajo.Pool Elevation'!$R$4:$R$104</definedName>
    <definedName name="Nav_Elev_15">'Navajo.Pool Elevation'!$S$4:$S$104</definedName>
    <definedName name="Nav_Elev_16">'Navajo.Pool Elevation'!$T$4:$T$104</definedName>
    <definedName name="Nav_Elev_17">'Navajo.Pool Elevation'!$U$4:$U$104</definedName>
    <definedName name="Nav_Elev_18">'Navajo.Pool Elevation'!$V$4:$V$104</definedName>
    <definedName name="Nav_Elev_19">'Navajo.Pool Elevation'!$W$4:$W$104</definedName>
    <definedName name="Nav_Elev_2">'Navajo.Pool Elevation'!$F$4:$F$104</definedName>
    <definedName name="Nav_Elev_20">'Navajo.Pool Elevation'!$X$4:$X$104</definedName>
    <definedName name="Nav_Elev_21">'Navajo.Pool Elevation'!$Y$4:$Y$104</definedName>
    <definedName name="Nav_Elev_22">'Navajo.Pool Elevation'!$Z$4:$Z$104</definedName>
    <definedName name="Nav_Elev_23">'Navajo.Pool Elevation'!$AA$4:$AA$104</definedName>
    <definedName name="Nav_Elev_24">'Navajo.Pool Elevation'!$AB$4:$AB$104</definedName>
    <definedName name="Nav_Elev_25">'Navajo.Pool Elevation'!$AC$4:$AC$104</definedName>
    <definedName name="Nav_Elev_26">'Navajo.Pool Elevation'!$AD$4:$AD$104</definedName>
    <definedName name="Nav_Elev_27">'Navajo.Pool Elevation'!$AE$4:$AE$104</definedName>
    <definedName name="Nav_Elev_28">'Navajo.Pool Elevation'!$AF$4:$AF$104</definedName>
    <definedName name="Nav_Elev_29">'Navajo.Pool Elevation'!$AG$4:$AG$104</definedName>
    <definedName name="Nav_Elev_3">'Navajo.Pool Elevation'!$G$4:$G$104</definedName>
    <definedName name="Nav_Elev_30">'Navajo.Pool Elevation'!$AH$4:$AH$104</definedName>
    <definedName name="Nav_Elev_31">'Navajo.Pool Elevation'!$AI$4:$AI$104</definedName>
    <definedName name="Nav_Elev_32">'Navajo.Pool Elevation'!$AJ$4:$AJ$104</definedName>
    <definedName name="Nav_Elev_33">'Navajo.Pool Elevation'!$AK$4:$AK$104</definedName>
    <definedName name="Nav_Elev_34">'Navajo.Pool Elevation'!$AL$4:$AL$104</definedName>
    <definedName name="Nav_Elev_35">'Navajo.Pool Elevation'!$AM$4:$AM$104</definedName>
    <definedName name="Nav_Elev_36">'Navajo.Pool Elevation'!$AN$4:$AN$104</definedName>
    <definedName name="Nav_Elev_37">'Navajo.Pool Elevation'!$AO$4:$AO$104</definedName>
    <definedName name="Nav_Elev_38">'Navajo.Pool Elevation'!$AP$4:$AP$104</definedName>
    <definedName name="Nav_Elev_39">'Navajo.Pool Elevation'!$AQ$4:$AQ$104</definedName>
    <definedName name="Nav_Elev_4">'Navajo.Pool Elevation'!$H$4:$H$104</definedName>
    <definedName name="Nav_Elev_40">'Navajo.Pool Elevation'!$AR$4:$AR$104</definedName>
    <definedName name="Nav_Elev_41">'Navajo.Pool Elevation'!$AS$4:$AS$104</definedName>
    <definedName name="Nav_Elev_42">'Navajo.Pool Elevation'!$AT$4:$AT$104</definedName>
    <definedName name="Nav_Elev_43">'Navajo.Pool Elevation'!$AU$4:$AU$104</definedName>
    <definedName name="Nav_Elev_44">'Navajo.Pool Elevation'!$AV$4:$AV$104</definedName>
    <definedName name="Nav_Elev_45">'Navajo.Pool Elevation'!$AW$4:$AW$104</definedName>
    <definedName name="Nav_Elev_46">'Navajo.Pool Elevation'!$AX$4:$AX$104</definedName>
    <definedName name="Nav_Elev_47">'Navajo.Pool Elevation'!$AY$4:$AY$104</definedName>
    <definedName name="Nav_Elev_48">'Navajo.Pool Elevation'!$AZ$4:$AZ$104</definedName>
    <definedName name="Nav_Elev_49">'Navajo.Pool Elevation'!$BA$4:$BA$104</definedName>
    <definedName name="Nav_Elev_5">'Navajo.Pool Elevation'!$I$4:$I$104</definedName>
    <definedName name="Nav_Elev_50">'Navajo.Pool Elevation'!$BB$4:$BB$104</definedName>
    <definedName name="Nav_Elev_51">'Navajo.Pool Elevation'!$BC$4:$BC$104</definedName>
    <definedName name="Nav_Elev_6">'Navajo.Pool Elevation'!$J$4:$J$104</definedName>
    <definedName name="Nav_Elev_7">'Navajo.Pool Elevation'!$K$4:$K$104</definedName>
    <definedName name="Nav_Elev_8">'Navajo.Pool Elevation'!$L$4:$L$104</definedName>
    <definedName name="Nav_Elev_9">'Navajo.Pool Elevation'!$M$4:$M$104</definedName>
    <definedName name="Nav_Elev_Max">'Navajo.Pool Elevation'!$C$4:$C$104</definedName>
    <definedName name="Nav_Elev_Min">'Navajo.Pool Elevation'!$B$4:$B$104</definedName>
    <definedName name="Nav_Elev_Most">'Navajo.Pool Elevation'!$D$4:$D$104</definedName>
    <definedName name="Nav_Elev_Time">'Navajo.Pool Elevation'!$A$4:$A$104</definedName>
    <definedName name="Nav_In_1">Navajo.Inflow!$E$4:$E$104</definedName>
    <definedName name="Nav_In_10">Navajo.Inflow!$N$4:$N$104</definedName>
    <definedName name="Nav_In_11">Navajo.Inflow!$O$4:$O$104</definedName>
    <definedName name="Nav_In_12">Navajo.Inflow!$P$4:$P$104</definedName>
    <definedName name="Nav_In_13">Navajo.Inflow!$Q$4:$Q$104</definedName>
    <definedName name="Nav_In_14">Navajo.Inflow!$R$4:$R$104</definedName>
    <definedName name="Nav_In_15">Navajo.Inflow!$S$4:$S$104</definedName>
    <definedName name="Nav_In_16">Navajo.Inflow!$T$4:$T$104</definedName>
    <definedName name="Nav_In_17">Navajo.Inflow!$U$4:$U$104</definedName>
    <definedName name="Nav_In_18">Navajo.Inflow!$V$4:$V$104</definedName>
    <definedName name="Nav_In_19">Navajo.Inflow!$W$4:$W$104</definedName>
    <definedName name="Nav_In_2">Navajo.Inflow!$F$4:$F$104</definedName>
    <definedName name="Nav_In_20">Navajo.Inflow!$X$4:$X$104</definedName>
    <definedName name="Nav_In_21">Navajo.Inflow!$Y$4:$Y$104</definedName>
    <definedName name="Nav_In_22">Navajo.Inflow!$Z$4:$Z$104</definedName>
    <definedName name="Nav_In_23">Navajo.Inflow!$AA$4:$AA$104</definedName>
    <definedName name="Nav_In_24">Navajo.Inflow!$AB$4:$AB$104</definedName>
    <definedName name="Nav_In_25">Navajo.Inflow!$AC$4:$AC$104</definedName>
    <definedName name="Nav_In_26">Navajo.Inflow!$AD$4:$AD$104</definedName>
    <definedName name="Nav_In_27">Navajo.Inflow!$AE$4:$AE$104</definedName>
    <definedName name="Nav_In_28">Navajo.Inflow!$AF$4:$AF$104</definedName>
    <definedName name="Nav_In_29">Navajo.Inflow!$AG$4:$AG$104</definedName>
    <definedName name="Nav_In_3">Navajo.Inflow!$G$4:$G$104</definedName>
    <definedName name="Nav_In_30">Navajo.Inflow!$AH$4:$AH$104</definedName>
    <definedName name="Nav_In_31">Navajo.Inflow!$AI$4:$AI$104</definedName>
    <definedName name="Nav_In_32">Navajo.Inflow!$AJ$4:$AJ$104</definedName>
    <definedName name="Nav_In_33">Navajo.Inflow!$AK$4:$AK$104</definedName>
    <definedName name="Nav_In_34">Navajo.Inflow!$AL$4:$AL$104</definedName>
    <definedName name="Nav_In_35">Navajo.Inflow!$AM$4:$AM$104</definedName>
    <definedName name="Nav_In_36">Navajo.Inflow!$AN$4:$AN$104</definedName>
    <definedName name="Nav_In_37">Navajo.Inflow!$AO$4:$AO$104</definedName>
    <definedName name="Nav_In_38">Navajo.Inflow!$AP$4:$AP$104</definedName>
    <definedName name="Nav_In_39">Navajo.Inflow!$AQ$4:$AQ$104</definedName>
    <definedName name="Nav_In_4">Navajo.Inflow!$H$4:$H$104</definedName>
    <definedName name="Nav_In_40">Navajo.Inflow!$AR$4:$AR$104</definedName>
    <definedName name="Nav_In_41">Navajo.Inflow!$AS$4:$AS$104</definedName>
    <definedName name="Nav_In_42">Navajo.Inflow!$AT$4:$AT$104</definedName>
    <definedName name="Nav_In_43">Navajo.Inflow!$AU$4:$AU$104</definedName>
    <definedName name="Nav_In_44">Navajo.Inflow!$AV$4:$AV$104</definedName>
    <definedName name="Nav_In_45">Navajo.Inflow!$AW$4:$AW$104</definedName>
    <definedName name="Nav_In_46">Navajo.Inflow!$AX$4:$AX$104</definedName>
    <definedName name="Nav_In_47">Navajo.Inflow!$AY$4:$AY$104</definedName>
    <definedName name="Nav_In_48">Navajo.Inflow!$AZ$4:$AZ$104</definedName>
    <definedName name="Nav_In_49">Navajo.Inflow!$BA$4:$BA$104</definedName>
    <definedName name="Nav_In_5">Navajo.Inflow!$I$4:$I$104</definedName>
    <definedName name="Nav_In_50">Navajo.Inflow!$BB$4:$BB$104</definedName>
    <definedName name="Nav_In_51">Navajo.Inflow!$BC$4:$BC$104</definedName>
    <definedName name="Nav_In_6">Navajo.Inflow!$J$4:$J$104</definedName>
    <definedName name="Nav_In_7">Navajo.Inflow!$K$4:$K$104</definedName>
    <definedName name="Nav_In_8">Navajo.Inflow!$L$4:$L$104</definedName>
    <definedName name="Nav_In_9">Navajo.Inflow!$M$4:$M$104</definedName>
    <definedName name="Nav_In_Max">Navajo.Inflow!$C$4:$C$104</definedName>
    <definedName name="Nav_In_Min">Navajo.Inflow!$B$4:$B$104</definedName>
    <definedName name="Nav_In_Most">Navajo.Inflow!$D$4:$D$104</definedName>
    <definedName name="Nav_In_Time">Navajo.Inflow!$A$4:$A$104</definedName>
    <definedName name="Nav_Out_1">Navajo.Outflow!$E$4:$E$104</definedName>
    <definedName name="Nav_Out_10">Navajo.Outflow!$N$4:$N$104</definedName>
    <definedName name="Nav_Out_11">Navajo.Outflow!$O$4:$O$104</definedName>
    <definedName name="Nav_Out_12">Navajo.Outflow!$P$4:$P$104</definedName>
    <definedName name="Nav_Out_13">Navajo.Outflow!$Q$4:$Q$104</definedName>
    <definedName name="Nav_Out_14">Navajo.Outflow!$R$4:$R$104</definedName>
    <definedName name="Nav_Out_15">Navajo.Outflow!$S$4:$S$104</definedName>
    <definedName name="Nav_Out_16">Navajo.Outflow!$T$4:$T$104</definedName>
    <definedName name="Nav_Out_17">Navajo.Outflow!$U$4:$U$104</definedName>
    <definedName name="Nav_Out_18">Navajo.Outflow!$V$4:$V$104</definedName>
    <definedName name="Nav_Out_19">Navajo.Outflow!$W$4:$W$104</definedName>
    <definedName name="Nav_Out_2">Navajo.Outflow!$F$4:$F$104</definedName>
    <definedName name="Nav_Out_20">Navajo.Outflow!$X$4:$X$104</definedName>
    <definedName name="Nav_Out_21">Navajo.Outflow!$Y$4:$Y$104</definedName>
    <definedName name="Nav_Out_22">Navajo.Outflow!$Z$4:$Z$104</definedName>
    <definedName name="Nav_Out_23">Navajo.Outflow!$AA$4:$AA$104</definedName>
    <definedName name="Nav_Out_24">Navajo.Outflow!$AB$4:$AB$104</definedName>
    <definedName name="Nav_Out_25">Navajo.Outflow!$AC$4:$AC$104</definedName>
    <definedName name="Nav_Out_26">Navajo.Outflow!$AD$4:$AD$104</definedName>
    <definedName name="Nav_Out_27">Navajo.Outflow!$AE$4:$AE$104</definedName>
    <definedName name="Nav_Out_28">Navajo.Outflow!$AF$4:$AF$104</definedName>
    <definedName name="Nav_Out_29">Navajo.Outflow!$AG$4:$AG$104</definedName>
    <definedName name="Nav_Out_3">Navajo.Outflow!$G$4:$G$104</definedName>
    <definedName name="Nav_Out_30">Navajo.Outflow!$AH$4:$AH$104</definedName>
    <definedName name="Nav_Out_31">Navajo.Outflow!$AI$4:$AI$104</definedName>
    <definedName name="Nav_Out_32">Navajo.Outflow!$AJ$4:$AJ$104</definedName>
    <definedName name="Nav_Out_33">Navajo.Outflow!$AK$4:$AK$104</definedName>
    <definedName name="Nav_Out_34">Navajo.Outflow!$AL$4:$AL$104</definedName>
    <definedName name="Nav_Out_35">Navajo.Outflow!$AM$4:$AM$104</definedName>
    <definedName name="Nav_Out_36">Navajo.Outflow!$AN$4:$AN$104</definedName>
    <definedName name="Nav_Out_37">Navajo.Outflow!$AO$4:$AO$104</definedName>
    <definedName name="Nav_Out_38">Navajo.Outflow!$AP$4:$AP$104</definedName>
    <definedName name="Nav_Out_39">Navajo.Outflow!$AQ$4:$AQ$104</definedName>
    <definedName name="Nav_Out_4">Navajo.Outflow!$H$4:$H$104</definedName>
    <definedName name="Nav_Out_40">Navajo.Outflow!$AR$4:$AR$104</definedName>
    <definedName name="Nav_Out_41">Navajo.Outflow!$AS$4:$AS$104</definedName>
    <definedName name="Nav_Out_42">Navajo.Outflow!$AT$4:$AT$104</definedName>
    <definedName name="Nav_Out_43">Navajo.Outflow!$AU$4:$AU$104</definedName>
    <definedName name="Nav_Out_44">Navajo.Outflow!$AV$4:$AV$104</definedName>
    <definedName name="Nav_Out_45">Navajo.Outflow!$AW$4:$AW$104</definedName>
    <definedName name="Nav_Out_46">Navajo.Outflow!$AX$4:$AX$104</definedName>
    <definedName name="Nav_Out_47">Navajo.Outflow!$AY$4:$AY$104</definedName>
    <definedName name="Nav_Out_48">Navajo.Outflow!$AZ$4:$AZ$104</definedName>
    <definedName name="Nav_Out_49">Navajo.Outflow!$BA$4:$BA$104</definedName>
    <definedName name="Nav_Out_5">Navajo.Outflow!$I$4:$I$104</definedName>
    <definedName name="Nav_Out_50">Navajo.Outflow!$BB$4:$BB$104</definedName>
    <definedName name="Nav_Out_51">Navajo.Outflow!$BC$4:$BC$104</definedName>
    <definedName name="Nav_Out_6">Navajo.Outflow!$J$4:$J$104</definedName>
    <definedName name="Nav_Out_7">Navajo.Outflow!$K$4:$K$104</definedName>
    <definedName name="Nav_Out_8">Navajo.Outflow!$L$4:$L$104</definedName>
    <definedName name="Nav_Out_9">Navajo.Outflow!$M$4:$M$104</definedName>
    <definedName name="Nav_Out_Max">Navajo.Outflow!$C$4:$C$104</definedName>
    <definedName name="Nav_Out_Min">Navajo.Outflow!$B$4:$B$104</definedName>
    <definedName name="Nav_Out_Most">Navajo.Outflow!$D$4:$D$104</definedName>
    <definedName name="Nav_Out_Time">Navajo.Outflow!$A$4:$A$104</definedName>
    <definedName name="Nav_Spill_1">Navajo.Spill!$E$4:$E$104</definedName>
    <definedName name="Nav_Spill_10">Navajo.Spill!$N$4:$N$104</definedName>
    <definedName name="Nav_Spill_11">Navajo.Spill!$O$4:$O$104</definedName>
    <definedName name="Nav_Spill_12">Navajo.Spill!$P$4:$P$104</definedName>
    <definedName name="Nav_Spill_13">Navajo.Spill!$Q$4:$Q$104</definedName>
    <definedName name="Nav_Spill_14">Navajo.Spill!$R$4:$R$104</definedName>
    <definedName name="Nav_Spill_15">Navajo.Spill!$S$4:$S$104</definedName>
    <definedName name="Nav_Spill_16">Navajo.Spill!$T$4:$T$104</definedName>
    <definedName name="Nav_Spill_17">Navajo.Spill!$U$4:$U$104</definedName>
    <definedName name="Nav_Spill_18">Navajo.Spill!$V$4:$V$104</definedName>
    <definedName name="Nav_Spill_19">Navajo.Spill!$W$4:$W$104</definedName>
    <definedName name="Nav_Spill_2">Navajo.Spill!$F$4:$F$104</definedName>
    <definedName name="Nav_Spill_20">Navajo.Spill!$X$4:$X$104</definedName>
    <definedName name="Nav_Spill_21">Navajo.Spill!$Y$4:$Y$104</definedName>
    <definedName name="Nav_Spill_22">Navajo.Spill!$Z$4:$Z$104</definedName>
    <definedName name="Nav_Spill_23">Navajo.Spill!$AA$4:$AA$104</definedName>
    <definedName name="Nav_Spill_24">Navajo.Spill!$AB$4:$AB$104</definedName>
    <definedName name="Nav_Spill_25">Navajo.Spill!$AC$4:$AC$104</definedName>
    <definedName name="Nav_Spill_26">Navajo.Spill!$AD$4:$AD$104</definedName>
    <definedName name="Nav_Spill_27">Navajo.Spill!$AE$4:$AE$104</definedName>
    <definedName name="Nav_Spill_28">Navajo.Spill!$AF$4:$AF$104</definedName>
    <definedName name="Nav_Spill_29">Navajo.Spill!$AG$4:$AG$104</definedName>
    <definedName name="Nav_Spill_3">Navajo.Spill!$G$4:$G$104</definedName>
    <definedName name="Nav_Spill_30">Navajo.Spill!$AH$4:$AH$104</definedName>
    <definedName name="Nav_Spill_31">Navajo.Spill!$AI$4:$AI$104</definedName>
    <definedName name="Nav_Spill_32">Navajo.Spill!$AJ$4:$AJ$104</definedName>
    <definedName name="Nav_Spill_33">Navajo.Spill!$AK$4:$AK$104</definedName>
    <definedName name="Nav_Spill_34">Navajo.Spill!$AL$4:$AL$104</definedName>
    <definedName name="Nav_Spill_35">Navajo.Spill!$AM$4:$AM$104</definedName>
    <definedName name="Nav_Spill_36">Navajo.Spill!$AN$4:$AN$104</definedName>
    <definedName name="Nav_Spill_37">Navajo.Spill!$AO$4:$AO$104</definedName>
    <definedName name="Nav_Spill_38">Navajo.Spill!$AP$4:$AP$104</definedName>
    <definedName name="Nav_Spill_39">Navajo.Spill!$AQ$4:$AQ$104</definedName>
    <definedName name="Nav_Spill_4">Navajo.Spill!$H$4:$H$104</definedName>
    <definedName name="Nav_Spill_40">Navajo.Spill!$AR$4:$AR$104</definedName>
    <definedName name="Nav_Spill_41">Navajo.Spill!$AS$4:$AS$104</definedName>
    <definedName name="Nav_Spill_42">Navajo.Spill!$AT$4:$AT$104</definedName>
    <definedName name="Nav_Spill_43">Navajo.Spill!$AU$4:$AU$104</definedName>
    <definedName name="Nav_Spill_44">Navajo.Spill!$AV$4:$AV$104</definedName>
    <definedName name="Nav_Spill_45">Navajo.Spill!$AW$4:$AW$104</definedName>
    <definedName name="Nav_Spill_46">Navajo.Spill!$AX$4:$AX$104</definedName>
    <definedName name="Nav_Spill_47">Navajo.Spill!$AY$4:$AY$104</definedName>
    <definedName name="Nav_Spill_48">Navajo.Spill!$AZ$4:$AZ$104</definedName>
    <definedName name="Nav_Spill_49">Navajo.Spill!$BA$4:$BA$104</definedName>
    <definedName name="Nav_Spill_5">Navajo.Spill!$I$4:$I$104</definedName>
    <definedName name="Nav_Spill_50">Navajo.Spill!$BB$4:$BB$104</definedName>
    <definedName name="Nav_Spill_51">Navajo.Spill!$BC$4:$BC$104</definedName>
    <definedName name="Nav_Spill_6">Navajo.Spill!$J$4:$J$104</definedName>
    <definedName name="Nav_Spill_7">Navajo.Spill!$K$4:$K$104</definedName>
    <definedName name="Nav_Spill_8">Navajo.Spill!$L$4:$L$104</definedName>
    <definedName name="Nav_Spill_9">Navajo.Spill!$M$4:$M$104</definedName>
    <definedName name="Nav_Spill_Max">Navajo.Spill!$C$4:$C$104</definedName>
    <definedName name="Nav_Spill_Min">Navajo.Spill!$B$4:$B$104</definedName>
    <definedName name="Nav_Spill_Most">Navajo.Spill!$D$4:$D$104</definedName>
    <definedName name="Nav_Spill_Time">Navajo.Spill!$A$4:$A$104</definedName>
    <definedName name="Nav_Stor_1">Navajo.Storage!$E$4:$E$104</definedName>
    <definedName name="Nav_Stor_10">Navajo.Storage!$N$4:$N$104</definedName>
    <definedName name="Nav_Stor_11">Navajo.Storage!$O$4:$O$104</definedName>
    <definedName name="Nav_Stor_12">Navajo.Storage!$P$4:$P$104</definedName>
    <definedName name="Nav_Stor_13">Navajo.Storage!$Q$4:$Q$104</definedName>
    <definedName name="Nav_Stor_14">Navajo.Storage!$R$4:$R$104</definedName>
    <definedName name="Nav_Stor_15">Navajo.Storage!$S$4:$S$104</definedName>
    <definedName name="Nav_Stor_16">Navajo.Storage!$T$4:$T$104</definedName>
    <definedName name="Nav_Stor_17">Navajo.Storage!$U$4:$U$104</definedName>
    <definedName name="Nav_Stor_18">Navajo.Storage!$V$4:$V$104</definedName>
    <definedName name="Nav_Stor_19">Navajo.Storage!$W$4:$W$104</definedName>
    <definedName name="Nav_Stor_2">Navajo.Storage!$F$4:$F$104</definedName>
    <definedName name="Nav_Stor_20">Navajo.Storage!$X$4:$X$104</definedName>
    <definedName name="Nav_Stor_21">Navajo.Storage!$Y$4:$Y$104</definedName>
    <definedName name="Nav_Stor_22">Navajo.Storage!$Z$4:$Z$104</definedName>
    <definedName name="Nav_Stor_23">Navajo.Storage!$AA$4:$AA$104</definedName>
    <definedName name="Nav_Stor_24">Navajo.Storage!$AB$4:$AB$104</definedName>
    <definedName name="Nav_Stor_25">Navajo.Storage!$AC$4:$AC$104</definedName>
    <definedName name="Nav_Stor_26">Navajo.Storage!$AD$4:$AD$104</definedName>
    <definedName name="Nav_Stor_27">Navajo.Storage!$AE$4:$AE$104</definedName>
    <definedName name="Nav_Stor_28">Navajo.Storage!$AF$4:$AF$104</definedName>
    <definedName name="Nav_Stor_29">Navajo.Storage!$AG$4:$AG$104</definedName>
    <definedName name="Nav_Stor_3">Navajo.Storage!$G$4:$G$104</definedName>
    <definedName name="Nav_Stor_30">Navajo.Storage!$AH$4:$AH$104</definedName>
    <definedName name="Nav_Stor_31">Navajo.Storage!$AI$4:$AI$104</definedName>
    <definedName name="Nav_Stor_32">Navajo.Storage!$AJ$4:$AJ$104</definedName>
    <definedName name="Nav_Stor_33">Navajo.Storage!$AK$4:$AK$104</definedName>
    <definedName name="Nav_Stor_34">Navajo.Storage!$AL$4:$AL$104</definedName>
    <definedName name="Nav_Stor_35">Navajo.Storage!$AM$4:$AM$104</definedName>
    <definedName name="Nav_Stor_36">Navajo.Storage!$AN$4:$AN$104</definedName>
    <definedName name="Nav_Stor_37">Navajo.Storage!$AO$4:$AO$104</definedName>
    <definedName name="Nav_Stor_38">Navajo.Storage!$AP$4:$AP$104</definedName>
    <definedName name="Nav_Stor_39">Navajo.Storage!$AQ$4:$AQ$104</definedName>
    <definedName name="Nav_Stor_4">Navajo.Storage!$H$4:$H$104</definedName>
    <definedName name="Nav_Stor_40">Navajo.Storage!$AR$4:$AR$104</definedName>
    <definedName name="Nav_Stor_41">Navajo.Storage!$AS$4:$AS$104</definedName>
    <definedName name="Nav_Stor_42">Navajo.Storage!$AT$4:$AT$104</definedName>
    <definedName name="Nav_Stor_43">Navajo.Storage!$AU$4:$AU$104</definedName>
    <definedName name="Nav_Stor_44">Navajo.Storage!$AV$4:$AV$104</definedName>
    <definedName name="Nav_Stor_45">Navajo.Storage!$AW$4:$AW$104</definedName>
    <definedName name="Nav_Stor_46">Navajo.Storage!$AX$4:$AX$104</definedName>
    <definedName name="Nav_Stor_47">Navajo.Storage!$AY$4:$AY$104</definedName>
    <definedName name="Nav_Stor_48">Navajo.Storage!$AZ$4:$AZ$104</definedName>
    <definedName name="Nav_Stor_49">Navajo.Storage!$BA$4:$BA$104</definedName>
    <definedName name="Nav_Stor_5">Navajo.Storage!$I$4:$I$104</definedName>
    <definedName name="Nav_Stor_50">Navajo.Storage!$BB$4:$BB$104</definedName>
    <definedName name="Nav_Stor_51">Navajo.Storage!$BC$4:$BC$104</definedName>
    <definedName name="Nav_Stor_6">Navajo.Storage!$J$4:$J$104</definedName>
    <definedName name="Nav_Stor_7">Navajo.Storage!$K$4:$K$104</definedName>
    <definedName name="Nav_Stor_8">Navajo.Storage!$L$4:$L$104</definedName>
    <definedName name="Nav_Stor_9">Navajo.Storage!$M$4:$M$104</definedName>
    <definedName name="Nav_Stor_Max">Navajo.Storage!$C$4:$C$104</definedName>
    <definedName name="Nav_Stor_Min">Navajo.Storage!$B$4:$B$104</definedName>
    <definedName name="Nav_Stor_Most">Navajo.Storage!$D$4:$D$104</definedName>
    <definedName name="Nav_Stor_Time">Navajo.Storage!$A$4:$A$104</definedName>
    <definedName name="NavajoUnregInflow">InflowAnnualVolumes!$V$15:$V$16</definedName>
    <definedName name="NavajoUnregInflow1">InflowAnnualVolumes!$V$15:$BU$15</definedName>
    <definedName name="NavajoUnregInflow2">InflowAnnualVolumes!$V$16:$BU$16</definedName>
    <definedName name="NIIP_DivReq_1">NIIP.DiversionRequested!$E$4:$E$104</definedName>
    <definedName name="NIIP_DivReq_10">NIIP.DiversionRequested!$N$4:$N$104</definedName>
    <definedName name="NIIP_DivReq_11">NIIP.DiversionRequested!$O$4:$O$104</definedName>
    <definedName name="NIIP_DivReq_12">NIIP.DiversionRequested!$P$4:$P$104</definedName>
    <definedName name="NIIP_DivReq_13">NIIP.DiversionRequested!$Q$4:$Q$104</definedName>
    <definedName name="NIIP_DivReq_14">NIIP.DiversionRequested!$R$4:$R$104</definedName>
    <definedName name="NIIP_DivReq_15">NIIP.DiversionRequested!$S$4:$S$104</definedName>
    <definedName name="NIIP_DivReq_16">NIIP.DiversionRequested!$T$4:$T$104</definedName>
    <definedName name="NIIP_DivReq_17">NIIP.DiversionRequested!$U$4:$U$104</definedName>
    <definedName name="NIIP_DivReq_18">NIIP.DiversionRequested!$V$4:$V$104</definedName>
    <definedName name="NIIP_DivReq_19">NIIP.DiversionRequested!$W$4:$W$104</definedName>
    <definedName name="NIIP_DivReq_2">NIIP.DiversionRequested!$F$4:$F$104</definedName>
    <definedName name="NIIP_DivReq_20">NIIP.DiversionRequested!$X$4:$X$104</definedName>
    <definedName name="NIIP_DivReq_21">NIIP.DiversionRequested!$Y$4:$Y$104</definedName>
    <definedName name="NIIP_DivReq_22">NIIP.DiversionRequested!$Z$4:$Z$104</definedName>
    <definedName name="NIIP_DivReq_23">NIIP.DiversionRequested!$AA$4:$AA$104</definedName>
    <definedName name="NIIP_DivReq_24">NIIP.DiversionRequested!$AB$4:$AB$104</definedName>
    <definedName name="NIIP_DivReq_25">NIIP.DiversionRequested!$AC$4:$AC$104</definedName>
    <definedName name="NIIP_DivReq_26">NIIP.DiversionRequested!$AD$4:$AD$104</definedName>
    <definedName name="NIIP_DivReq_27">NIIP.DiversionRequested!$AE$4:$AE$104</definedName>
    <definedName name="NIIP_DivReq_28">NIIP.DiversionRequested!$AF$4:$AF$104</definedName>
    <definedName name="NIIP_DivReq_29">NIIP.DiversionRequested!$AG$4:$AG$104</definedName>
    <definedName name="NIIP_DivReq_3">NIIP.DiversionRequested!$G$4:$G$104</definedName>
    <definedName name="NIIP_DivReq_30">NIIP.DiversionRequested!$AH$4:$AH$104</definedName>
    <definedName name="NIIP_DivReq_31">NIIP.DiversionRequested!$AI$4:$AI$104</definedName>
    <definedName name="NIIP_DivReq_32">NIIP.DiversionRequested!$AJ$4:$AJ$104</definedName>
    <definedName name="NIIP_DivReq_33">NIIP.DiversionRequested!$AK$4:$AK$104</definedName>
    <definedName name="NIIP_DivReq_34">NIIP.DiversionRequested!$AL$4:$AL$104</definedName>
    <definedName name="NIIP_DivReq_35">NIIP.DiversionRequested!$AM$4:$AM$104</definedName>
    <definedName name="NIIP_DivReq_36">NIIP.DiversionRequested!$AN$4:$AN$104</definedName>
    <definedName name="NIIP_DivReq_37">NIIP.DiversionRequested!$AO$4:$AO$104</definedName>
    <definedName name="NIIP_DivReq_38">NIIP.DiversionRequested!$AP$4:$AP$104</definedName>
    <definedName name="NIIP_DivReq_39">NIIP.DiversionRequested!$AQ$4:$AQ$104</definedName>
    <definedName name="NIIP_DivReq_4">NIIP.DiversionRequested!$H$4:$H$104</definedName>
    <definedName name="NIIP_DivReq_40">NIIP.DiversionRequested!$AR$4:$AR$104</definedName>
    <definedName name="NIIP_DivReq_41">NIIP.DiversionRequested!$AS$4:$AS$104</definedName>
    <definedName name="NIIP_DivReq_42">NIIP.DiversionRequested!$AT$4:$AT$104</definedName>
    <definedName name="NIIP_DivReq_43">NIIP.DiversionRequested!$AU$4:$AU$104</definedName>
    <definedName name="NIIP_DivReq_44">NIIP.DiversionRequested!$AV$4:$AV$104</definedName>
    <definedName name="NIIP_DivReq_45">NIIP.DiversionRequested!$AW$4:$AW$104</definedName>
    <definedName name="NIIP_DivReq_46">NIIP.DiversionRequested!$AX$4:$AX$104</definedName>
    <definedName name="NIIP_DivReq_47">NIIP.DiversionRequested!$AY$4:$AY$104</definedName>
    <definedName name="NIIP_DivReq_48">NIIP.DiversionRequested!$AZ$4:$AZ$104</definedName>
    <definedName name="NIIP_DivReq_49">NIIP.DiversionRequested!$BA$4:$BA$104</definedName>
    <definedName name="NIIP_DivReq_5">NIIP.DiversionRequested!$I$4:$I$104</definedName>
    <definedName name="NIIP_DivReq_50">NIIP.DiversionRequested!$BB$4:$BB$104</definedName>
    <definedName name="NIIP_DivReq_51">NIIP.DiversionRequested!$BC$4:$BC$104</definedName>
    <definedName name="NIIP_DivReq_6">NIIP.DiversionRequested!$J$4:$J$104</definedName>
    <definedName name="NIIP_DivReq_7">NIIP.DiversionRequested!$K$4:$K$104</definedName>
    <definedName name="NIIP_DivReq_8">NIIP.DiversionRequested!$L$4:$L$104</definedName>
    <definedName name="NIIP_DivReq_9">NIIP.DiversionRequested!$M$4:$M$104</definedName>
    <definedName name="NIIP_DivReq_Max">NIIP.DiversionRequested!$C$4:$C$104</definedName>
    <definedName name="NIIP_DivReq_Min">NIIP.DiversionRequested!$B$4:$B$104</definedName>
    <definedName name="NIIP_DivReq_Most">NIIP.DiversionRequested!$D$4:$D$104</definedName>
    <definedName name="NIIP_DivReq_Time">NIIP.DiversionRequested!$A$4:$A$104</definedName>
    <definedName name="NodeID">RunInformation!$B$3:$B$103</definedName>
    <definedName name="NvIn_Unreg_1">NavajoInflow.Unregulated!$E$4:$E$104</definedName>
    <definedName name="NvIn_Unreg_10">NavajoInflow.Unregulated!$N$4:$N$104</definedName>
    <definedName name="NvIn_Unreg_11">NavajoInflow.Unregulated!$O$4:$O$104</definedName>
    <definedName name="NvIn_Unreg_12">NavajoInflow.Unregulated!$P$4:$P$104</definedName>
    <definedName name="NvIn_Unreg_13">NavajoInflow.Unregulated!$Q$4:$Q$104</definedName>
    <definedName name="NvIn_Unreg_14">NavajoInflow.Unregulated!$R$4:$R$104</definedName>
    <definedName name="NvIn_Unreg_15">NavajoInflow.Unregulated!$S$4:$S$104</definedName>
    <definedName name="NvIn_Unreg_16">NavajoInflow.Unregulated!$T$4:$T$104</definedName>
    <definedName name="NvIn_Unreg_17">NavajoInflow.Unregulated!$U$4:$U$104</definedName>
    <definedName name="NvIn_Unreg_18">NavajoInflow.Unregulated!$V$4:$V$104</definedName>
    <definedName name="NvIn_Unreg_19">NavajoInflow.Unregulated!$W$4:$W$104</definedName>
    <definedName name="NvIn_Unreg_2">NavajoInflow.Unregulated!$F$4:$F$104</definedName>
    <definedName name="NvIn_Unreg_20">NavajoInflow.Unregulated!$X$4:$X$104</definedName>
    <definedName name="NvIn_Unreg_21">NavajoInflow.Unregulated!$Y$4:$Y$104</definedName>
    <definedName name="NvIn_Unreg_22">NavajoInflow.Unregulated!$Z$4:$Z$104</definedName>
    <definedName name="NvIn_Unreg_23">NavajoInflow.Unregulated!$AA$4:$AA$104</definedName>
    <definedName name="NvIn_Unreg_24">NavajoInflow.Unregulated!$AB$4:$AB$104</definedName>
    <definedName name="NvIn_Unreg_25">NavajoInflow.Unregulated!$AC$4:$AC$104</definedName>
    <definedName name="NvIn_Unreg_26">NavajoInflow.Unregulated!$AD$4:$AD$104</definedName>
    <definedName name="NvIn_Unreg_27">NavajoInflow.Unregulated!$AE$4:$AE$104</definedName>
    <definedName name="NvIn_Unreg_28">NavajoInflow.Unregulated!$AF$4:$AF$104</definedName>
    <definedName name="NvIn_Unreg_29">NavajoInflow.Unregulated!$AG$4:$AG$104</definedName>
    <definedName name="NvIn_Unreg_3">NavajoInflow.Unregulated!$G$4:$G$104</definedName>
    <definedName name="NvIn_Unreg_30">NavajoInflow.Unregulated!$AH$4:$AH$104</definedName>
    <definedName name="NvIn_Unreg_31">NavajoInflow.Unregulated!$AI$4:$AI$104</definedName>
    <definedName name="NvIn_Unreg_32">NavajoInflow.Unregulated!$AJ$4:$AJ$104</definedName>
    <definedName name="NvIn_Unreg_33">NavajoInflow.Unregulated!$AK$4:$AK$104</definedName>
    <definedName name="NvIn_Unreg_34">NavajoInflow.Unregulated!$AL$4:$AL$104</definedName>
    <definedName name="NvIn_Unreg_35">NavajoInflow.Unregulated!$AM$4:$AM$104</definedName>
    <definedName name="NvIn_Unreg_36">NavajoInflow.Unregulated!$AN$4:$AN$104</definedName>
    <definedName name="NvIn_Unreg_37">NavajoInflow.Unregulated!$AO$4:$AO$104</definedName>
    <definedName name="NvIn_Unreg_38">NavajoInflow.Unregulated!$AP$4:$AP$104</definedName>
    <definedName name="NvIn_Unreg_39">NavajoInflow.Unregulated!$AQ$4:$AQ$104</definedName>
    <definedName name="NvIn_Unreg_4">NavajoInflow.Unregulated!$H$4:$H$104</definedName>
    <definedName name="NvIn_Unreg_40">NavajoInflow.Unregulated!$AR$4:$AR$104</definedName>
    <definedName name="NvIn_Unreg_41">NavajoInflow.Unregulated!$AS$4:$AS$104</definedName>
    <definedName name="NvIn_Unreg_42">NavajoInflow.Unregulated!$AT$4:$AT$104</definedName>
    <definedName name="NvIn_Unreg_43">NavajoInflow.Unregulated!$AU$4:$AU$104</definedName>
    <definedName name="NvIn_Unreg_44">NavajoInflow.Unregulated!$AV$4:$AV$104</definedName>
    <definedName name="NvIn_Unreg_45">NavajoInflow.Unregulated!$AW$4:$AW$104</definedName>
    <definedName name="NvIn_Unreg_46">NavajoInflow.Unregulated!$AX$4:$AX$104</definedName>
    <definedName name="NvIn_Unreg_47">NavajoInflow.Unregulated!$AY$4:$AY$104</definedName>
    <definedName name="NvIn_Unreg_48">NavajoInflow.Unregulated!$AZ$4:$AZ$104</definedName>
    <definedName name="NvIn_Unreg_49">NavajoInflow.Unregulated!$BA$4:$BA$104</definedName>
    <definedName name="NvIn_Unreg_5">NavajoInflow.Unregulated!$I$4:$I$104</definedName>
    <definedName name="NvIn_Unreg_50">NavajoInflow.Unregulated!$BB$4:$BB$104</definedName>
    <definedName name="NvIn_Unreg_51">NavajoInflow.Unregulated!$BC$4:$BC$104</definedName>
    <definedName name="NvIn_Unreg_6">NavajoInflow.Unregulated!$J$4:$J$104</definedName>
    <definedName name="NvIn_Unreg_7">NavajoInflow.Unregulated!$K$4:$K$104</definedName>
    <definedName name="NvIn_Unreg_8">NavajoInflow.Unregulated!$L$4:$L$104</definedName>
    <definedName name="NvIn_Unreg_9">NavajoInflow.Unregulated!$M$4:$M$104</definedName>
    <definedName name="NvIn_Unreg_Max">NavajoInflow.Unregulated!$C$4:$C$104</definedName>
    <definedName name="NvIn_Unreg_Min">NavajoInflow.Unregulated!$B$4:$B$104</definedName>
    <definedName name="NvIn_Unreg_Most">NavajoInflow.Unregulated!$D$4:$D$104</definedName>
    <definedName name="NvIn_Unreg_Time">NavajoInflow.Unregulated!$A$4:$A$104</definedName>
    <definedName name="Pow_Egy_1">Powell.Energy!$E$4:$E$104</definedName>
    <definedName name="Pow_Egy_10">Powell.Energy!$N$4:$N$104</definedName>
    <definedName name="Pow_Egy_11">Powell.Energy!$O$4:$O$104</definedName>
    <definedName name="Pow_Egy_12">Powell.Energy!$P$4:$P$104</definedName>
    <definedName name="Pow_Egy_13">Powell.Energy!$Q$4:$Q$104</definedName>
    <definedName name="Pow_Egy_14">Powell.Energy!$R$4:$R$104</definedName>
    <definedName name="Pow_Egy_15">Powell.Energy!$S$4:$S$104</definedName>
    <definedName name="Pow_Egy_16">Powell.Energy!$T$4:$T$104</definedName>
    <definedName name="Pow_Egy_17">Powell.Energy!$U$4:$U$104</definedName>
    <definedName name="Pow_Egy_18">Powell.Energy!$V$4:$V$104</definedName>
    <definedName name="Pow_Egy_19">Powell.Energy!$W$4:$W$104</definedName>
    <definedName name="Pow_Egy_2">Powell.Energy!$F$4:$F$104</definedName>
    <definedName name="Pow_Egy_20">Powell.Energy!$X$4:$X$104</definedName>
    <definedName name="Pow_Egy_21">Powell.Energy!$Y$4:$Y$104</definedName>
    <definedName name="Pow_Egy_22">Powell.Energy!$Z$4:$Z$104</definedName>
    <definedName name="Pow_Egy_23">Powell.Energy!$AA$4:$AA$104</definedName>
    <definedName name="Pow_Egy_24">Powell.Energy!$AB$4:$AB$104</definedName>
    <definedName name="Pow_Egy_25">Powell.Energy!$AC$4:$AC$104</definedName>
    <definedName name="Pow_Egy_26">Powell.Energy!$AD$4:$AD$104</definedName>
    <definedName name="Pow_Egy_27">Powell.Energy!$AE$4:$AE$104</definedName>
    <definedName name="Pow_Egy_28">Powell.Energy!$AF$4:$AF$104</definedName>
    <definedName name="Pow_Egy_29">Powell.Energy!$AG$4:$AG$104</definedName>
    <definedName name="Pow_Egy_3">Powell.Energy!$G$4:$G$104</definedName>
    <definedName name="Pow_Egy_30">Powell.Energy!$AH$4:$AH$104</definedName>
    <definedName name="Pow_Egy_31">Powell.Energy!$AI$4:$AI$104</definedName>
    <definedName name="Pow_Egy_32">Powell.Energy!$AJ$4:$AJ$104</definedName>
    <definedName name="Pow_Egy_33">Powell.Energy!$AK$4:$AK$104</definedName>
    <definedName name="Pow_Egy_34">Powell.Energy!$AL$4:$AL$104</definedName>
    <definedName name="Pow_Egy_35">Powell.Energy!$AM$4:$AM$104</definedName>
    <definedName name="Pow_Egy_36">Powell.Energy!$AN$4:$AN$104</definedName>
    <definedName name="Pow_Egy_37">Powell.Energy!$AO$4:$AO$104</definedName>
    <definedName name="Pow_Egy_38">Powell.Energy!$AP$4:$AP$104</definedName>
    <definedName name="Pow_Egy_39">Powell.Energy!$AQ$4:$AQ$104</definedName>
    <definedName name="Pow_Egy_4">Powell.Energy!$H$4:$H$104</definedName>
    <definedName name="Pow_Egy_40">Powell.Energy!$AR$4:$AR$104</definedName>
    <definedName name="Pow_Egy_41">Powell.Energy!$AS$4:$AS$104</definedName>
    <definedName name="Pow_Egy_42">Powell.Energy!$AT$4:$AT$104</definedName>
    <definedName name="Pow_Egy_43">Powell.Energy!$AU$4:$AU$104</definedName>
    <definedName name="Pow_Egy_44">Powell.Energy!$AV$4:$AV$104</definedName>
    <definedName name="Pow_Egy_45">Powell.Energy!$AW$4:$AW$104</definedName>
    <definedName name="Pow_Egy_46">Powell.Energy!$AX$4:$AX$104</definedName>
    <definedName name="Pow_Egy_47">Powell.Energy!$AY$4:$AY$104</definedName>
    <definedName name="Pow_Egy_48">Powell.Energy!$AZ$4:$AZ$104</definedName>
    <definedName name="Pow_Egy_49">Powell.Energy!$BA$4:$BA$104</definedName>
    <definedName name="Pow_Egy_5">Powell.Energy!$I$4:$I$104</definedName>
    <definedName name="Pow_Egy_50">Powell.Energy!$BB$4:$BB$104</definedName>
    <definedName name="Pow_Egy_51">Powell.Energy!$BC$4:$BC$104</definedName>
    <definedName name="Pow_Egy_6">Powell.Energy!$J$4:$J$104</definedName>
    <definedName name="Pow_Egy_7">Powell.Energy!$K$4:$K$104</definedName>
    <definedName name="Pow_Egy_8">Powell.Energy!$L$4:$L$104</definedName>
    <definedName name="Pow_Egy_9">Powell.Energy!$M$4:$M$104</definedName>
    <definedName name="Pow_Egy_Max">Powell.Energy!$C$4:$C$104</definedName>
    <definedName name="Pow_Egy_Min">Powell.Energy!$B$4:$B$104</definedName>
    <definedName name="Pow_Egy_Most">Powell.Energy!$D$4:$D$104</definedName>
    <definedName name="Pow_Egy_Time">Powell.Energy!$A$4:$A$104</definedName>
    <definedName name="Pow_Elev_1">'Powell.Pool Elevation'!$E$4:$E$104</definedName>
    <definedName name="Pow_Elev_10">'Powell.Pool Elevation'!$N$4:$N$104</definedName>
    <definedName name="Pow_Elev_11">'Powell.Pool Elevation'!$O$4:$O$104</definedName>
    <definedName name="Pow_Elev_12">'Powell.Pool Elevation'!$P$4:$P$104</definedName>
    <definedName name="Pow_Elev_13">'Powell.Pool Elevation'!$Q$4:$Q$104</definedName>
    <definedName name="Pow_Elev_14">'Powell.Pool Elevation'!$R$4:$R$104</definedName>
    <definedName name="Pow_Elev_15">'Powell.Pool Elevation'!$S$4:$S$104</definedName>
    <definedName name="Pow_Elev_16">'Powell.Pool Elevation'!$T$4:$T$104</definedName>
    <definedName name="Pow_Elev_17">'Powell.Pool Elevation'!$U$4:$U$104</definedName>
    <definedName name="Pow_Elev_18">'Powell.Pool Elevation'!$V$4:$V$104</definedName>
    <definedName name="Pow_Elev_19">'Powell.Pool Elevation'!$W$4:$W$104</definedName>
    <definedName name="Pow_Elev_2">'Powell.Pool Elevation'!$F$4:$F$104</definedName>
    <definedName name="Pow_Elev_20">'Powell.Pool Elevation'!$X$4:$X$104</definedName>
    <definedName name="Pow_Elev_21">'Powell.Pool Elevation'!$Y$4:$Y$104</definedName>
    <definedName name="Pow_Elev_22">'Powell.Pool Elevation'!$Z$4:$Z$104</definedName>
    <definedName name="Pow_Elev_23">'Powell.Pool Elevation'!$AA$4:$AA$104</definedName>
    <definedName name="Pow_Elev_24">'Powell.Pool Elevation'!$AB$4:$AB$104</definedName>
    <definedName name="Pow_Elev_25">'Powell.Pool Elevation'!$AC$4:$AC$104</definedName>
    <definedName name="Pow_Elev_26">'Powell.Pool Elevation'!$AD$4:$AD$104</definedName>
    <definedName name="Pow_Elev_27">'Powell.Pool Elevation'!$AE$4:$AE$104</definedName>
    <definedName name="Pow_Elev_28">'Powell.Pool Elevation'!$AF$4:$AF$104</definedName>
    <definedName name="Pow_Elev_29">'Powell.Pool Elevation'!$AG$4:$AG$104</definedName>
    <definedName name="Pow_Elev_3">'Powell.Pool Elevation'!$G$4:$G$104</definedName>
    <definedName name="Pow_Elev_30">'Powell.Pool Elevation'!$AH$4:$AH$104</definedName>
    <definedName name="Pow_Elev_31">'Powell.Pool Elevation'!$AI$4:$AI$104</definedName>
    <definedName name="Pow_Elev_32">'Powell.Pool Elevation'!$AJ$4:$AJ$104</definedName>
    <definedName name="Pow_Elev_33">'Powell.Pool Elevation'!$AK$4:$AK$104</definedName>
    <definedName name="Pow_Elev_34">'Powell.Pool Elevation'!$AL$4:$AL$104</definedName>
    <definedName name="Pow_Elev_35">'Powell.Pool Elevation'!$AM$4:$AM$104</definedName>
    <definedName name="Pow_Elev_36">'Powell.Pool Elevation'!$AN$4:$AN$104</definedName>
    <definedName name="Pow_Elev_37">'Powell.Pool Elevation'!$AO$4:$AO$104</definedName>
    <definedName name="Pow_Elev_38">'Powell.Pool Elevation'!$AP$4:$AP$104</definedName>
    <definedName name="Pow_Elev_39">'Powell.Pool Elevation'!$AQ$4:$AQ$104</definedName>
    <definedName name="Pow_Elev_4">'Powell.Pool Elevation'!$H$4:$H$104</definedName>
    <definedName name="Pow_Elev_40">'Powell.Pool Elevation'!$AR$4:$AR$104</definedName>
    <definedName name="Pow_Elev_41">'Powell.Pool Elevation'!$AS$4:$AS$104</definedName>
    <definedName name="Pow_Elev_42">'Powell.Pool Elevation'!$AT$4:$AT$104</definedName>
    <definedName name="Pow_Elev_43">'Powell.Pool Elevation'!$AU$4:$AU$104</definedName>
    <definedName name="Pow_Elev_44">'Powell.Pool Elevation'!$AV$4:$AV$104</definedName>
    <definedName name="Pow_Elev_45">'Powell.Pool Elevation'!$AW$4:$AW$104</definedName>
    <definedName name="Pow_Elev_46">'Powell.Pool Elevation'!$AX$4:$AX$104</definedName>
    <definedName name="Pow_Elev_47">'Powell.Pool Elevation'!$AY$4:$AY$104</definedName>
    <definedName name="Pow_Elev_48">'Powell.Pool Elevation'!$AZ$4:$AZ$104</definedName>
    <definedName name="Pow_Elev_49">'Powell.Pool Elevation'!$BA$4:$BA$104</definedName>
    <definedName name="Pow_Elev_5">'Powell.Pool Elevation'!$I$4:$I$104</definedName>
    <definedName name="Pow_Elev_50">'Powell.Pool Elevation'!$BB$4:$BB$104</definedName>
    <definedName name="Pow_Elev_51">'Powell.Pool Elevation'!$BC$4:$BC$104</definedName>
    <definedName name="Pow_Elev_6">'Powell.Pool Elevation'!$J$4:$J$104</definedName>
    <definedName name="Pow_Elev_7">'Powell.Pool Elevation'!$K$4:$K$104</definedName>
    <definedName name="Pow_Elev_8">'Powell.Pool Elevation'!$L$4:$L$104</definedName>
    <definedName name="Pow_Elev_9">'Powell.Pool Elevation'!$M$4:$M$104</definedName>
    <definedName name="Pow_Elev_Max">'Powell.Pool Elevation'!$C$4:$C$104</definedName>
    <definedName name="Pow_Elev_Min">'Powell.Pool Elevation'!$B$4:$B$104</definedName>
    <definedName name="Pow_Elev_Most">'Powell.Pool Elevation'!$D$4:$D$104</definedName>
    <definedName name="Pow_Elev_Time">'Powell.Pool Elevation'!$A$4:$A$104</definedName>
    <definedName name="Pow_In_1">Powell.Inflow!$E$4:$E$104</definedName>
    <definedName name="Pow_In_10">Powell.Inflow!$N$4:$N$104</definedName>
    <definedName name="Pow_In_11">Powell.Inflow!$O$4:$O$104</definedName>
    <definedName name="Pow_In_12">Powell.Inflow!$P$4:$P$104</definedName>
    <definedName name="Pow_In_13">Powell.Inflow!$Q$4:$Q$104</definedName>
    <definedName name="Pow_In_14">Powell.Inflow!$R$4:$R$104</definedName>
    <definedName name="Pow_In_15">Powell.Inflow!$S$4:$S$104</definedName>
    <definedName name="Pow_In_16">Powell.Inflow!$T$4:$T$104</definedName>
    <definedName name="Pow_In_17">Powell.Inflow!$U$4:$U$104</definedName>
    <definedName name="Pow_In_18">Powell.Inflow!$V$4:$V$104</definedName>
    <definedName name="Pow_In_19">Powell.Inflow!$W$4:$W$104</definedName>
    <definedName name="Pow_In_2">Powell.Inflow!$F$4:$F$104</definedName>
    <definedName name="Pow_In_20">Powell.Inflow!$X$4:$X$104</definedName>
    <definedName name="Pow_In_21">Powell.Inflow!$Y$4:$Y$104</definedName>
    <definedName name="Pow_In_22">Powell.Inflow!$Z$4:$Z$104</definedName>
    <definedName name="Pow_In_23">Powell.Inflow!$AA$4:$AA$104</definedName>
    <definedName name="Pow_In_24">Powell.Inflow!$AB$4:$AB$104</definedName>
    <definedName name="Pow_In_25">Powell.Inflow!$AC$4:$AC$104</definedName>
    <definedName name="Pow_In_26">Powell.Inflow!$AD$4:$AD$104</definedName>
    <definedName name="Pow_In_27">Powell.Inflow!$AE$4:$AE$104</definedName>
    <definedName name="Pow_In_28">Powell.Inflow!$AF$4:$AF$104</definedName>
    <definedName name="Pow_In_29">Powell.Inflow!$AG$4:$AG$104</definedName>
    <definedName name="Pow_In_3">Powell.Inflow!$G$4:$G$104</definedName>
    <definedName name="Pow_In_30">Powell.Inflow!$AH$4:$AH$104</definedName>
    <definedName name="Pow_In_31">Powell.Inflow!$AI$4:$AI$104</definedName>
    <definedName name="Pow_In_32">Powell.Inflow!$AJ$4:$AJ$104</definedName>
    <definedName name="Pow_In_33">Powell.Inflow!$AK$4:$AK$104</definedName>
    <definedName name="Pow_In_34">Powell.Inflow!$AL$4:$AL$104</definedName>
    <definedName name="Pow_In_35">Powell.Inflow!$AM$4:$AM$104</definedName>
    <definedName name="Pow_In_36">Powell.Inflow!$AN$4:$AN$104</definedName>
    <definedName name="Pow_In_37">Powell.Inflow!$AO$4:$AO$104</definedName>
    <definedName name="Pow_In_38">Powell.Inflow!$AP$4:$AP$104</definedName>
    <definedName name="Pow_In_39">Powell.Inflow!$AQ$4:$AQ$104</definedName>
    <definedName name="Pow_In_4">Powell.Inflow!$H$4:$H$104</definedName>
    <definedName name="Pow_In_40">Powell.Inflow!$AR$4:$AR$104</definedName>
    <definedName name="Pow_In_41">Powell.Inflow!$AS$4:$AS$104</definedName>
    <definedName name="Pow_In_42">Powell.Inflow!$AT$4:$AT$104</definedName>
    <definedName name="Pow_In_43">Powell.Inflow!$AU$4:$AU$104</definedName>
    <definedName name="Pow_In_44">Powell.Inflow!$AV$4:$AV$104</definedName>
    <definedName name="Pow_In_45">Powell.Inflow!$AW$4:$AW$104</definedName>
    <definedName name="Pow_In_46">Powell.Inflow!$AX$4:$AX$104</definedName>
    <definedName name="Pow_In_47">Powell.Inflow!$AY$4:$AY$104</definedName>
    <definedName name="Pow_In_48">Powell.Inflow!$AZ$4:$AZ$104</definedName>
    <definedName name="Pow_In_49">Powell.Inflow!$BA$4:$BA$104</definedName>
    <definedName name="Pow_In_5">Powell.Inflow!$I$4:$I$104</definedName>
    <definedName name="Pow_In_50">Powell.Inflow!$BB$4:$BB$104</definedName>
    <definedName name="Pow_In_51">Powell.Inflow!$BC$4:$BC$104</definedName>
    <definedName name="Pow_In_6">Powell.Inflow!$J$4:$J$104</definedName>
    <definedName name="Pow_In_7">Powell.Inflow!$K$4:$K$104</definedName>
    <definedName name="Pow_In_8">Powell.Inflow!$L$4:$L$104</definedName>
    <definedName name="Pow_In_9">Powell.Inflow!$M$4:$M$104</definedName>
    <definedName name="Pow_In_Max">Powell.Inflow!$C$4:$C$104</definedName>
    <definedName name="Pow_In_Min">Powell.Inflow!$B$4:$B$104</definedName>
    <definedName name="Pow_In_Most">Powell.Inflow!$D$4:$D$104</definedName>
    <definedName name="Pow_In_Time">Powell.Inflow!$A$4:$A$104</definedName>
    <definedName name="Pow_Out_1">Powell.Outflow!$E$4:$E$104</definedName>
    <definedName name="Pow_Out_10">Powell.Outflow!$N$4:$N$104</definedName>
    <definedName name="Pow_Out_11">Powell.Outflow!$O$4:$O$104</definedName>
    <definedName name="Pow_Out_12">Powell.Outflow!$P$4:$P$104</definedName>
    <definedName name="Pow_Out_13">Powell.Outflow!$Q$4:$Q$104</definedName>
    <definedName name="Pow_Out_14">Powell.Outflow!$R$4:$R$104</definedName>
    <definedName name="Pow_Out_15">Powell.Outflow!$S$4:$S$104</definedName>
    <definedName name="Pow_Out_16">Powell.Outflow!$T$4:$T$104</definedName>
    <definedName name="Pow_Out_17">Powell.Outflow!$U$4:$U$104</definedName>
    <definedName name="Pow_Out_18">Powell.Outflow!$V$4:$V$104</definedName>
    <definedName name="Pow_Out_19">Powell.Outflow!$W$4:$W$104</definedName>
    <definedName name="Pow_Out_2">Powell.Outflow!$F$4:$F$104</definedName>
    <definedName name="Pow_Out_20">Powell.Outflow!$X$4:$X$104</definedName>
    <definedName name="Pow_Out_21">Powell.Outflow!$Y$4:$Y$104</definedName>
    <definedName name="Pow_Out_22">Powell.Outflow!$Z$4:$Z$104</definedName>
    <definedName name="Pow_Out_23">Powell.Outflow!$AA$4:$AA$104</definedName>
    <definedName name="Pow_Out_24">Powell.Outflow!$AB$4:$AB$104</definedName>
    <definedName name="Pow_Out_25">Powell.Outflow!$AC$4:$AC$104</definedName>
    <definedName name="Pow_Out_26">Powell.Outflow!$AD$4:$AD$104</definedName>
    <definedName name="Pow_Out_27">Powell.Outflow!$AE$4:$AE$104</definedName>
    <definedName name="Pow_Out_28">Powell.Outflow!$AF$4:$AF$104</definedName>
    <definedName name="Pow_Out_29">Powell.Outflow!$AG$4:$AG$104</definedName>
    <definedName name="Pow_Out_3">Powell.Outflow!$G$4:$G$104</definedName>
    <definedName name="Pow_Out_30">Powell.Outflow!$AH$4:$AH$104</definedName>
    <definedName name="Pow_Out_31">Powell.Outflow!$AI$4:$AI$104</definedName>
    <definedName name="Pow_Out_32">Powell.Outflow!$AJ$4:$AJ$104</definedName>
    <definedName name="Pow_Out_33">Powell.Outflow!$AK$4:$AK$104</definedName>
    <definedName name="Pow_Out_34">Powell.Outflow!$AL$4:$AL$104</definedName>
    <definedName name="Pow_Out_35">Powell.Outflow!$AM$4:$AM$104</definedName>
    <definedName name="Pow_Out_36">Powell.Outflow!$AN$4:$AN$104</definedName>
    <definedName name="Pow_Out_37">Powell.Outflow!$AO$4:$AO$104</definedName>
    <definedName name="Pow_Out_38">Powell.Outflow!$AP$4:$AP$104</definedName>
    <definedName name="Pow_Out_39">Powell.Outflow!$AQ$4:$AQ$104</definedName>
    <definedName name="Pow_Out_4">Powell.Outflow!$H$4:$H$104</definedName>
    <definedName name="Pow_Out_40">Powell.Outflow!$AR$4:$AR$104</definedName>
    <definedName name="Pow_Out_41">Powell.Outflow!$AS$4:$AS$104</definedName>
    <definedName name="Pow_Out_42">Powell.Outflow!$AT$4:$AT$104</definedName>
    <definedName name="Pow_Out_43">Powell.Outflow!$AU$4:$AU$104</definedName>
    <definedName name="Pow_Out_44">Powell.Outflow!$AV$4:$AV$104</definedName>
    <definedName name="Pow_Out_45">Powell.Outflow!$AW$4:$AW$104</definedName>
    <definedName name="Pow_Out_46">Powell.Outflow!$AX$4:$AX$104</definedName>
    <definedName name="Pow_Out_47">Powell.Outflow!$AY$4:$AY$104</definedName>
    <definedName name="Pow_Out_48">Powell.Outflow!$AZ$4:$AZ$104</definedName>
    <definedName name="Pow_Out_49">Powell.Outflow!$BA$4:$BA$104</definedName>
    <definedName name="Pow_Out_5">Powell.Outflow!$I$4:$I$104</definedName>
    <definedName name="Pow_Out_50">Powell.Outflow!$BB$4:$BB$104</definedName>
    <definedName name="Pow_Out_51">Powell.Outflow!$BC$4:$BC$104</definedName>
    <definedName name="Pow_Out_6">Powell.Outflow!$J$4:$J$104</definedName>
    <definedName name="Pow_Out_7">Powell.Outflow!$K$4:$K$104</definedName>
    <definedName name="Pow_Out_8">Powell.Outflow!$L$4:$L$104</definedName>
    <definedName name="Pow_Out_9">Powell.Outflow!$M$4:$M$104</definedName>
    <definedName name="Pow_Out_Max">Powell.Outflow!$C$4:$C$104</definedName>
    <definedName name="Pow_Out_Min">Powell.Outflow!$B$4:$B$104</definedName>
    <definedName name="Pow_Out_Most">Powell.Outflow!$D$4:$D$104</definedName>
    <definedName name="Pow_Out_Time">Powell.Outflow!$A$4:$A$104</definedName>
    <definedName name="Pow_Spill_1">Powell.Spill!$E$4:$E$104</definedName>
    <definedName name="Pow_Spill_10">Powell.Spill!$N$4:$N$104</definedName>
    <definedName name="Pow_Spill_11">Powell.Spill!$O$4:$O$104</definedName>
    <definedName name="Pow_Spill_12">Powell.Spill!$P$4:$P$104</definedName>
    <definedName name="Pow_Spill_13">Powell.Spill!$Q$4:$Q$104</definedName>
    <definedName name="Pow_Spill_14">Powell.Spill!$R$4:$R$104</definedName>
    <definedName name="Pow_Spill_15">Powell.Spill!$S$4:$S$104</definedName>
    <definedName name="Pow_Spill_16">Powell.Spill!$T$4:$T$104</definedName>
    <definedName name="Pow_Spill_17">Powell.Spill!$U$4:$U$104</definedName>
    <definedName name="Pow_Spill_18">Powell.Spill!$V$4:$V$104</definedName>
    <definedName name="Pow_Spill_19">Powell.Spill!$W$4:$W$104</definedName>
    <definedName name="Pow_Spill_2">Powell.Spill!$F$4:$F$104</definedName>
    <definedName name="Pow_Spill_20">Powell.Spill!$X$4:$X$104</definedName>
    <definedName name="Pow_Spill_21">Powell.Spill!$Y$4:$Y$104</definedName>
    <definedName name="Pow_Spill_22">Powell.Spill!$Z$4:$Z$104</definedName>
    <definedName name="Pow_Spill_23">Powell.Spill!$AA$4:$AA$104</definedName>
    <definedName name="Pow_Spill_24">Powell.Spill!$AB$4:$AB$104</definedName>
    <definedName name="Pow_Spill_25">Powell.Spill!$AC$4:$AC$104</definedName>
    <definedName name="Pow_Spill_26">Powell.Spill!$AD$4:$AD$104</definedName>
    <definedName name="Pow_Spill_27">Powell.Spill!$AE$4:$AE$104</definedName>
    <definedName name="Pow_Spill_28">Powell.Spill!$AF$4:$AF$104</definedName>
    <definedName name="Pow_Spill_29">Powell.Spill!$AG$4:$AG$104</definedName>
    <definedName name="Pow_Spill_3">Powell.Spill!$G$4:$G$104</definedName>
    <definedName name="Pow_Spill_30">Powell.Spill!$AH$4:$AH$104</definedName>
    <definedName name="Pow_Spill_31">Powell.Spill!$AI$4:$AI$104</definedName>
    <definedName name="Pow_Spill_32">Powell.Spill!$AJ$4:$AJ$104</definedName>
    <definedName name="Pow_Spill_33">Powell.Spill!$AK$4:$AK$104</definedName>
    <definedName name="Pow_Spill_34">Powell.Spill!$AL$4:$AL$104</definedName>
    <definedName name="Pow_Spill_35">Powell.Spill!$AM$4:$AM$104</definedName>
    <definedName name="Pow_Spill_36">Powell.Spill!$AN$4:$AN$104</definedName>
    <definedName name="Pow_Spill_37">Powell.Spill!$AO$4:$AO$104</definedName>
    <definedName name="Pow_Spill_38">Powell.Spill!$AP$4:$AP$104</definedName>
    <definedName name="Pow_Spill_39">Powell.Spill!$AQ$4:$AQ$104</definedName>
    <definedName name="Pow_Spill_4">Powell.Spill!$H$4:$H$104</definedName>
    <definedName name="Pow_Spill_40">Powell.Spill!$AR$4:$AR$104</definedName>
    <definedName name="Pow_Spill_41">Powell.Spill!$AS$4:$AS$104</definedName>
    <definedName name="Pow_Spill_42">Powell.Spill!$AT$4:$AT$104</definedName>
    <definedName name="Pow_Spill_43">Powell.Spill!$AU$4:$AU$104</definedName>
    <definedName name="Pow_Spill_44">Powell.Spill!$AV$4:$AV$104</definedName>
    <definedName name="Pow_Spill_45">Powell.Spill!$AW$4:$AW$104</definedName>
    <definedName name="Pow_Spill_46">Powell.Spill!$AX$4:$AX$104</definedName>
    <definedName name="Pow_Spill_47">Powell.Spill!$AY$4:$AY$104</definedName>
    <definedName name="Pow_Spill_48">Powell.Spill!$AZ$4:$AZ$104</definedName>
    <definedName name="Pow_Spill_49">Powell.Spill!$BA$4:$BA$104</definedName>
    <definedName name="Pow_Spill_5">Powell.Spill!$I$4:$I$104</definedName>
    <definedName name="Pow_Spill_50">Powell.Spill!$BB$4:$BB$104</definedName>
    <definedName name="Pow_Spill_51">Powell.Spill!$BC$4:$BC$104</definedName>
    <definedName name="Pow_Spill_6">Powell.Spill!$J$4:$J$104</definedName>
    <definedName name="Pow_Spill_7">Powell.Spill!$K$4:$K$104</definedName>
    <definedName name="Pow_Spill_8">Powell.Spill!$L$4:$L$104</definedName>
    <definedName name="Pow_Spill_9">Powell.Spill!$M$4:$M$104</definedName>
    <definedName name="Pow_Spill_Max">Powell.Spill!$C$4:$C$104</definedName>
    <definedName name="Pow_Spill_Min">Powell.Spill!$B$4:$B$104</definedName>
    <definedName name="Pow_Spill_Most">Powell.Spill!$D$4:$D$104</definedName>
    <definedName name="Pow_Spill_Time">Powell.Spill!$A$4:$A$104</definedName>
    <definedName name="Pow_Stor_1">Powell.Storage!$E$4:$E$104</definedName>
    <definedName name="Pow_Stor_10">Powell.Storage!$N$4:$N$104</definedName>
    <definedName name="Pow_Stor_11">Powell.Storage!$O$4:$O$104</definedName>
    <definedName name="Pow_Stor_12">Powell.Storage!$P$4:$P$104</definedName>
    <definedName name="Pow_Stor_13">Powell.Storage!$Q$4:$Q$104</definedName>
    <definedName name="Pow_Stor_14">Powell.Storage!$R$4:$R$104</definedName>
    <definedName name="Pow_Stor_15">Powell.Storage!$S$4:$S$104</definedName>
    <definedName name="Pow_Stor_16">Powell.Storage!$T$4:$T$104</definedName>
    <definedName name="Pow_Stor_17">Powell.Storage!$U$4:$U$104</definedName>
    <definedName name="Pow_Stor_18">Powell.Storage!$V$4:$V$104</definedName>
    <definedName name="Pow_Stor_19">Powell.Storage!$W$4:$W$104</definedName>
    <definedName name="Pow_Stor_2">Powell.Storage!$F$4:$F$104</definedName>
    <definedName name="Pow_Stor_20">Powell.Storage!$X$4:$X$104</definedName>
    <definedName name="Pow_Stor_21">Powell.Storage!$Y$4:$Y$104</definedName>
    <definedName name="Pow_Stor_22">Powell.Storage!$Z$4:$Z$104</definedName>
    <definedName name="Pow_Stor_23">Powell.Storage!$AA$4:$AA$104</definedName>
    <definedName name="Pow_Stor_24">Powell.Storage!$AB$4:$AB$104</definedName>
    <definedName name="Pow_Stor_25">Powell.Storage!$AC$4:$AC$104</definedName>
    <definedName name="Pow_Stor_26">Powell.Storage!$AD$4:$AD$104</definedName>
    <definedName name="Pow_Stor_27">Powell.Storage!$AE$4:$AE$104</definedName>
    <definedName name="Pow_Stor_28">Powell.Storage!$AF$4:$AF$104</definedName>
    <definedName name="Pow_Stor_29">Powell.Storage!$AG$4:$AG$104</definedName>
    <definedName name="Pow_Stor_3">Powell.Storage!$G$4:$G$104</definedName>
    <definedName name="Pow_Stor_30">Powell.Storage!$AH$4:$AH$104</definedName>
    <definedName name="Pow_Stor_31">Powell.Storage!$AI$4:$AI$104</definedName>
    <definedName name="Pow_Stor_32">Powell.Storage!$AJ$4:$AJ$104</definedName>
    <definedName name="Pow_Stor_33">Powell.Storage!$AK$4:$AK$104</definedName>
    <definedName name="Pow_Stor_34">Powell.Storage!$AL$4:$AL$104</definedName>
    <definedName name="Pow_Stor_35">Powell.Storage!$AM$4:$AM$104</definedName>
    <definedName name="Pow_Stor_36">Powell.Storage!$AN$4:$AN$104</definedName>
    <definedName name="Pow_Stor_37">Powell.Storage!$AO$4:$AO$104</definedName>
    <definedName name="Pow_Stor_38">Powell.Storage!$AP$4:$AP$104</definedName>
    <definedName name="Pow_Stor_39">Powell.Storage!$AQ$4:$AQ$104</definedName>
    <definedName name="Pow_Stor_4">Powell.Storage!$H$4:$H$104</definedName>
    <definedName name="Pow_Stor_40">Powell.Storage!$AR$4:$AR$104</definedName>
    <definedName name="Pow_Stor_41">Powell.Storage!$AS$4:$AS$104</definedName>
    <definedName name="Pow_Stor_42">Powell.Storage!$AT$4:$AT$104</definedName>
    <definedName name="Pow_Stor_43">Powell.Storage!$AU$4:$AU$104</definedName>
    <definedName name="Pow_Stor_44">Powell.Storage!$AV$4:$AV$104</definedName>
    <definedName name="Pow_Stor_45">Powell.Storage!$AW$4:$AW$104</definedName>
    <definedName name="Pow_Stor_46">Powell.Storage!$AX$4:$AX$104</definedName>
    <definedName name="Pow_Stor_47">Powell.Storage!$AY$4:$AY$104</definedName>
    <definedName name="Pow_Stor_48">Powell.Storage!$AZ$4:$AZ$104</definedName>
    <definedName name="Pow_Stor_49">Powell.Storage!$BA$4:$BA$104</definedName>
    <definedName name="Pow_Stor_5">Powell.Storage!$I$4:$I$104</definedName>
    <definedName name="Pow_Stor_50">Powell.Storage!$BB$4:$BB$104</definedName>
    <definedName name="Pow_Stor_51">Powell.Storage!$BC$4:$BC$104</definedName>
    <definedName name="Pow_Stor_6">Powell.Storage!$J$4:$J$104</definedName>
    <definedName name="Pow_Stor_7">Powell.Storage!$K$4:$K$104</definedName>
    <definedName name="Pow_Stor_8">Powell.Storage!$L$4:$L$104</definedName>
    <definedName name="Pow_Stor_9">Powell.Storage!$M$4:$M$104</definedName>
    <definedName name="Pow_Stor_Max">Powell.Storage!$C$4:$C$104</definedName>
    <definedName name="Pow_Stor_Min">Powell.Storage!$B$4:$B$104</definedName>
    <definedName name="Pow_Stor_Most">Powell.Storage!$D$4:$D$104</definedName>
    <definedName name="Pow_Stor_Time">Powell.Storage!$A$4:$A$104</definedName>
    <definedName name="PowDat_ActAnVol_1">PowellActualAnnualReleaseVolume!$E$4:$E$104</definedName>
    <definedName name="PowDat_ActAnVol_10">PowellActualAnnualReleaseVolume!$N$4:$N$104</definedName>
    <definedName name="PowDat_ActAnVol_11">PowellActualAnnualReleaseVolume!$O$4:$O$104</definedName>
    <definedName name="PowDat_ActAnVol_12">PowellActualAnnualReleaseVolume!$P$4:$P$104</definedName>
    <definedName name="PowDat_ActAnVol_13">PowellActualAnnualReleaseVolume!$Q$4:$Q$104</definedName>
    <definedName name="PowDat_ActAnVol_14">PowellActualAnnualReleaseVolume!$R$4:$R$104</definedName>
    <definedName name="PowDat_ActAnVol_15">PowellActualAnnualReleaseVolume!$S$4:$S$104</definedName>
    <definedName name="PowDat_ActAnVol_16">PowellActualAnnualReleaseVolume!$T$4:$T$104</definedName>
    <definedName name="PowDat_ActAnVol_17">PowellActualAnnualReleaseVolume!$U$4:$U$104</definedName>
    <definedName name="PowDat_ActAnVol_18">PowellActualAnnualReleaseVolume!$V$4:$V$104</definedName>
    <definedName name="PowDat_ActAnVol_19">PowellActualAnnualReleaseVolume!$W$4:$W$104</definedName>
    <definedName name="PowDat_ActAnVol_2">PowellActualAnnualReleaseVolume!$F$4:$F$104</definedName>
    <definedName name="PowDat_ActAnVol_20">PowellActualAnnualReleaseVolume!$X$4:$X$104</definedName>
    <definedName name="PowDat_ActAnVol_21">PowellActualAnnualReleaseVolume!$Y$4:$Y$104</definedName>
    <definedName name="PowDat_ActAnVol_22">PowellActualAnnualReleaseVolume!$Z$4:$Z$104</definedName>
    <definedName name="PowDat_ActAnVol_23">PowellActualAnnualReleaseVolume!$AA$4:$AA$104</definedName>
    <definedName name="PowDat_ActAnVol_24">PowellActualAnnualReleaseVolume!$AB$4:$AB$104</definedName>
    <definedName name="PowDat_ActAnVol_25">PowellActualAnnualReleaseVolume!$AC$4:$AC$104</definedName>
    <definedName name="PowDat_ActAnVol_26">PowellActualAnnualReleaseVolume!$AD$4:$AD$104</definedName>
    <definedName name="PowDat_ActAnVol_27">PowellActualAnnualReleaseVolume!$AE$4:$AE$104</definedName>
    <definedName name="PowDat_ActAnVol_28">PowellActualAnnualReleaseVolume!$AF$4:$AF$104</definedName>
    <definedName name="PowDat_ActAnVol_29">PowellActualAnnualReleaseVolume!$AG$4:$AG$104</definedName>
    <definedName name="PowDat_ActAnVol_3">PowellActualAnnualReleaseVolume!$G$4:$G$104</definedName>
    <definedName name="PowDat_ActAnVol_30">PowellActualAnnualReleaseVolume!$AH$4:$AH$104</definedName>
    <definedName name="PowDat_ActAnVol_31">PowellActualAnnualReleaseVolume!$AI$4:$AI$104</definedName>
    <definedName name="PowDat_ActAnVol_32">PowellActualAnnualReleaseVolume!$AJ$4:$AJ$104</definedName>
    <definedName name="PowDat_ActAnVol_33">PowellActualAnnualReleaseVolume!$AK$4:$AK$104</definedName>
    <definedName name="PowDat_ActAnVol_34">PowellActualAnnualReleaseVolume!$AL$4:$AL$104</definedName>
    <definedName name="PowDat_ActAnVol_35">PowellActualAnnualReleaseVolume!$AM$4:$AM$104</definedName>
    <definedName name="PowDat_ActAnVol_36">PowellActualAnnualReleaseVolume!$AN$4:$AN$104</definedName>
    <definedName name="PowDat_ActAnVol_37">PowellActualAnnualReleaseVolume!$AO$4:$AO$104</definedName>
    <definedName name="PowDat_ActAnVol_38">PowellActualAnnualReleaseVolume!$AP$4:$AP$104</definedName>
    <definedName name="PowDat_ActAnVol_39">PowellActualAnnualReleaseVolume!$AQ$4:$AQ$104</definedName>
    <definedName name="PowDat_ActAnVol_4">PowellActualAnnualReleaseVolume!$H$4:$H$104</definedName>
    <definedName name="PowDat_ActAnVol_40">PowellActualAnnualReleaseVolume!$AR$4:$AR$104</definedName>
    <definedName name="PowDat_ActAnVol_41">PowellActualAnnualReleaseVolume!$AS$4:$AS$104</definedName>
    <definedName name="PowDat_ActAnVol_42">PowellActualAnnualReleaseVolume!$AT$4:$AT$104</definedName>
    <definedName name="PowDat_ActAnVol_43">PowellActualAnnualReleaseVolume!$AU$4:$AU$104</definedName>
    <definedName name="PowDat_ActAnVol_44">PowellActualAnnualReleaseVolume!$AV$4:$AV$104</definedName>
    <definedName name="PowDat_ActAnVol_45">PowellActualAnnualReleaseVolume!$AW$4:$AW$104</definedName>
    <definedName name="PowDat_ActAnVol_46">PowellActualAnnualReleaseVolume!$AX$4:$AX$104</definedName>
    <definedName name="PowDat_ActAnVol_47">PowellActualAnnualReleaseVolume!$AY$4:$AY$104</definedName>
    <definedName name="PowDat_ActAnVol_48">PowellActualAnnualReleaseVolume!$AZ$4:$AZ$104</definedName>
    <definedName name="PowDat_ActAnVol_49">PowellActualAnnualReleaseVolume!$BA$4:$BA$104</definedName>
    <definedName name="PowDat_ActAnVol_5">PowellActualAnnualReleaseVolume!$I$4:$I$104</definedName>
    <definedName name="PowDat_ActAnVol_50">PowellActualAnnualReleaseVolume!$BB$4:$BB$104</definedName>
    <definedName name="PowDat_ActAnVol_51">PowellActualAnnualReleaseVolume!$BC$4:$BC$104</definedName>
    <definedName name="PowDat_ActAnVol_6">PowellActualAnnualReleaseVolume!$J$4:$J$104</definedName>
    <definedName name="PowDat_ActAnVol_7">PowellActualAnnualReleaseVolume!$K$4:$K$104</definedName>
    <definedName name="PowDat_ActAnVol_8">PowellActualAnnualReleaseVolume!$L$4:$L$104</definedName>
    <definedName name="PowDat_ActAnVol_9">PowellActualAnnualReleaseVolume!$M$4:$M$104</definedName>
    <definedName name="PowDat_ActAnVol_Max">PowellActualAnnualReleaseVolume!$C$4:$C$104</definedName>
    <definedName name="PowDat_ActAnVol_Min">PowellActualAnnualReleaseVolume!$B$4:$B$104</definedName>
    <definedName name="PowDat_ActAnVol_Most">PowellActualAnnualReleaseVolume!$D$4:$D$104</definedName>
    <definedName name="PowDat_ActAnVol_TIME">PowellActualAnnualReleaseVolume!$A$4:$A$104</definedName>
    <definedName name="PowDat_AnVol_1">PowellTargetAnnualReleaseVolume!$E$4:$E$104</definedName>
    <definedName name="PowDat_AnVol_10">PowellTargetAnnualReleaseVolume!$N$4:$N$104</definedName>
    <definedName name="PowDat_AnVol_11">PowellTargetAnnualReleaseVolume!$O$4:$O$104</definedName>
    <definedName name="PowDat_AnVol_12">PowellTargetAnnualReleaseVolume!$P$4:$P$104</definedName>
    <definedName name="PowDat_AnVol_13">PowellTargetAnnualReleaseVolume!$Q$4:$Q$104</definedName>
    <definedName name="PowDat_AnVol_14">PowellTargetAnnualReleaseVolume!$R$4:$R$104</definedName>
    <definedName name="PowDat_AnVol_15">PowellTargetAnnualReleaseVolume!$S$4:$S$104</definedName>
    <definedName name="PowDat_AnVol_16">PowellTargetAnnualReleaseVolume!$T$4:$T$104</definedName>
    <definedName name="PowDat_AnVol_17">PowellTargetAnnualReleaseVolume!$U$4:$U$104</definedName>
    <definedName name="PowDat_AnVol_18">PowellTargetAnnualReleaseVolume!$V$4:$V$104</definedName>
    <definedName name="PowDat_AnVol_19">PowellTargetAnnualReleaseVolume!$W$4:$W$104</definedName>
    <definedName name="PowDat_AnVol_2">PowellTargetAnnualReleaseVolume!$F$4:$F$104</definedName>
    <definedName name="PowDat_AnVol_20">PowellTargetAnnualReleaseVolume!$X$4:$X$104</definedName>
    <definedName name="PowDat_AnVol_21">PowellTargetAnnualReleaseVolume!$Y$4:$Y$104</definedName>
    <definedName name="PowDat_AnVol_22">PowellTargetAnnualReleaseVolume!$Z$4:$Z$104</definedName>
    <definedName name="PowDat_AnVol_23">PowellTargetAnnualReleaseVolume!$AA$4:$AA$104</definedName>
    <definedName name="PowDat_AnVol_24">PowellTargetAnnualReleaseVolume!$AB$4:$AB$104</definedName>
    <definedName name="PowDat_AnVol_25">PowellTargetAnnualReleaseVolume!$AC$4:$AC$104</definedName>
    <definedName name="PowDat_AnVol_26">PowellTargetAnnualReleaseVolume!$AD$4:$AD$104</definedName>
    <definedName name="PowDat_AnVol_27">PowellTargetAnnualReleaseVolume!$AE$4:$AE$104</definedName>
    <definedName name="PowDat_AnVol_28">PowellTargetAnnualReleaseVolume!$AF$4:$AF$104</definedName>
    <definedName name="PowDat_AnVol_29">PowellTargetAnnualReleaseVolume!$AG$4:$AG$104</definedName>
    <definedName name="PowDat_AnVol_3">PowellTargetAnnualReleaseVolume!$G$4:$G$104</definedName>
    <definedName name="PowDat_AnVol_30">PowellTargetAnnualReleaseVolume!$AH$4:$AH$104</definedName>
    <definedName name="PowDat_AnVol_31">PowellTargetAnnualReleaseVolume!$AI$4:$AI$104</definedName>
    <definedName name="PowDat_AnVol_32">PowellTargetAnnualReleaseVolume!$AJ$4:$AJ$104</definedName>
    <definedName name="PowDat_AnVol_33">PowellTargetAnnualReleaseVolume!$AK$4:$AK$104</definedName>
    <definedName name="PowDat_AnVol_34">PowellTargetAnnualReleaseVolume!$AL$4:$AL$104</definedName>
    <definedName name="PowDat_AnVol_35">PowellTargetAnnualReleaseVolume!$AM$4:$AM$104</definedName>
    <definedName name="PowDat_AnVol_36">PowellTargetAnnualReleaseVolume!$AN$4:$AN$104</definedName>
    <definedName name="PowDat_AnVol_37">PowellTargetAnnualReleaseVolume!$AO$4:$AO$104</definedName>
    <definedName name="PowDat_AnVol_38">PowellTargetAnnualReleaseVolume!$AP$4:$AP$104</definedName>
    <definedName name="PowDat_AnVol_39">PowellTargetAnnualReleaseVolume!$AQ$4:$AQ$104</definedName>
    <definedName name="PowDat_AnVol_4">PowellTargetAnnualReleaseVolume!$H$4:$H$104</definedName>
    <definedName name="PowDat_AnVol_40">PowellTargetAnnualReleaseVolume!$AR$4:$AR$104</definedName>
    <definedName name="PowDat_AnVol_41">PowellTargetAnnualReleaseVolume!$AS$4:$AS$104</definedName>
    <definedName name="PowDat_AnVol_42">PowellTargetAnnualReleaseVolume!$AT$4:$AT$104</definedName>
    <definedName name="PowDat_AnVol_43">PowellTargetAnnualReleaseVolume!$AU$4:$AU$104</definedName>
    <definedName name="PowDat_AnVol_44">PowellTargetAnnualReleaseVolume!$AV$4:$AV$104</definedName>
    <definedName name="PowDat_AnVol_45">PowellTargetAnnualReleaseVolume!$AW$4:$AW$104</definedName>
    <definedName name="PowDat_AnVol_46">PowellTargetAnnualReleaseVolume!$AX$4:$AX$104</definedName>
    <definedName name="PowDat_AnVol_47">PowellTargetAnnualReleaseVolume!$AY$4:$AY$104</definedName>
    <definedName name="PowDat_AnVol_48">PowellTargetAnnualReleaseVolume!$AZ$4:$AZ$104</definedName>
    <definedName name="PowDat_AnVol_49">PowellTargetAnnualReleaseVolume!$BA$4:$BA$104</definedName>
    <definedName name="PowDat_AnVol_5">PowellTargetAnnualReleaseVolume!$I$4:$I$104</definedName>
    <definedName name="PowDat_AnVol_50">PowellTargetAnnualReleaseVolume!$BB$4:$BB$104</definedName>
    <definedName name="PowDat_AnVol_51">PowellTargetAnnualReleaseVolume!$BC$4:$BC$104</definedName>
    <definedName name="PowDat_AnVol_6">PowellTargetAnnualReleaseVolume!$J$4:$J$104</definedName>
    <definedName name="PowDat_AnVol_7">PowellTargetAnnualReleaseVolume!$K$4:$K$104</definedName>
    <definedName name="PowDat_AnVol_8">PowellTargetAnnualReleaseVolume!$L$4:$L$104</definedName>
    <definedName name="PowDat_AnVol_9">PowellTargetAnnualReleaseVolume!$M$4:$M$104</definedName>
    <definedName name="PowDat_AnVol_Max">PowellTargetAnnualReleaseVolume!$C$4:$C$104</definedName>
    <definedName name="PowDat_AnVol_Min">PowellTargetAnnualReleaseVolume!$B$4:$B$104</definedName>
    <definedName name="PowDat_AnVol_Most">PowellTargetAnnualReleaseVolume!$D$4:$D$104</definedName>
    <definedName name="PowDat_AnVol_TIME">PowellTargetAnnualReleaseVolume!$A$4:$A$104</definedName>
    <definedName name="PowDat_Tier_1">PowellData.ReleaseTier!$E$4:$E$104</definedName>
    <definedName name="PowDat_Tier_10">PowellData.ReleaseTier!$N$4:$N$104</definedName>
    <definedName name="PowDat_Tier_11">PowellData.ReleaseTier!$O$4:$O$104</definedName>
    <definedName name="PowDat_Tier_12">PowellData.ReleaseTier!$P$4:$P$104</definedName>
    <definedName name="PowDat_Tier_13">PowellData.ReleaseTier!$Q$4:$Q$104</definedName>
    <definedName name="PowDat_Tier_14">PowellData.ReleaseTier!$R$4:$R$104</definedName>
    <definedName name="PowDat_Tier_15">PowellData.ReleaseTier!$S$4:$S$104</definedName>
    <definedName name="PowDat_Tier_16">PowellData.ReleaseTier!$T$4:$T$104</definedName>
    <definedName name="PowDat_Tier_17">PowellData.ReleaseTier!$U$4:$U$104</definedName>
    <definedName name="PowDat_Tier_18">PowellData.ReleaseTier!$V$4:$V$104</definedName>
    <definedName name="PowDat_Tier_19">PowellData.ReleaseTier!$W$4:$W$104</definedName>
    <definedName name="PowDat_Tier_2">PowellData.ReleaseTier!$F$4:$F$104</definedName>
    <definedName name="PowDat_Tier_20">PowellData.ReleaseTier!$X$4:$X$104</definedName>
    <definedName name="PowDat_Tier_21">PowellData.ReleaseTier!$Y$4:$Y$104</definedName>
    <definedName name="PowDat_Tier_22">PowellData.ReleaseTier!$Z$4:$Z$104</definedName>
    <definedName name="PowDat_Tier_23">PowellData.ReleaseTier!$AA$4:$AA$104</definedName>
    <definedName name="PowDat_Tier_24">PowellData.ReleaseTier!$AB$4:$AB$104</definedName>
    <definedName name="PowDat_Tier_25">PowellData.ReleaseTier!$AC$4:$AC$104</definedName>
    <definedName name="PowDat_Tier_26">PowellData.ReleaseTier!$AD$4:$AD$104</definedName>
    <definedName name="PowDat_Tier_27">PowellData.ReleaseTier!$AE$4:$AE$104</definedName>
    <definedName name="PowDat_Tier_28">PowellData.ReleaseTier!$AF$4:$AF$104</definedName>
    <definedName name="PowDat_Tier_29">PowellData.ReleaseTier!$AG$4:$AG$104</definedName>
    <definedName name="PowDat_Tier_3">PowellData.ReleaseTier!$G$4:$G$104</definedName>
    <definedName name="PowDat_Tier_30">PowellData.ReleaseTier!$AH$4:$AH$104</definedName>
    <definedName name="PowDat_Tier_31">PowellData.ReleaseTier!$AI$4:$AI$104</definedName>
    <definedName name="PowDat_Tier_32">PowellData.ReleaseTier!$AJ$4:$AJ$104</definedName>
    <definedName name="PowDat_Tier_33">PowellData.ReleaseTier!$AK$4:$AK$104</definedName>
    <definedName name="PowDat_Tier_34">PowellData.ReleaseTier!$AL$4:$AL$104</definedName>
    <definedName name="PowDat_Tier_35">PowellData.ReleaseTier!$AM$4:$AM$104</definedName>
    <definedName name="PowDat_Tier_36">PowellData.ReleaseTier!$AN$4:$AN$104</definedName>
    <definedName name="PowDat_Tier_37">PowellData.ReleaseTier!$AO$4:$AO$104</definedName>
    <definedName name="PowDat_Tier_38">PowellData.ReleaseTier!$AP$4:$AP$104</definedName>
    <definedName name="PowDat_Tier_39">PowellData.ReleaseTier!$AQ$4:$AQ$104</definedName>
    <definedName name="PowDat_Tier_4">PowellData.ReleaseTier!$H$4:$H$104</definedName>
    <definedName name="PowDat_Tier_40">PowellData.ReleaseTier!$AR$4:$AR$104</definedName>
    <definedName name="PowDat_Tier_41">PowellData.ReleaseTier!$AS$4:$AS$104</definedName>
    <definedName name="PowDat_Tier_42">PowellData.ReleaseTier!$AT$4:$AT$104</definedName>
    <definedName name="PowDat_Tier_43">PowellData.ReleaseTier!$AU$4:$AU$104</definedName>
    <definedName name="PowDat_Tier_44">PowellData.ReleaseTier!$AV$4:$AV$104</definedName>
    <definedName name="PowDat_Tier_45">PowellData.ReleaseTier!$AW$4:$AW$104</definedName>
    <definedName name="PowDat_Tier_46">PowellData.ReleaseTier!$AX$4:$AX$104</definedName>
    <definedName name="PowDat_Tier_47">PowellData.ReleaseTier!$AY$4:$AY$104</definedName>
    <definedName name="PowDat_Tier_48">PowellData.ReleaseTier!$AZ$4:$AZ$104</definedName>
    <definedName name="PowDat_Tier_49">PowellData.ReleaseTier!$BA$4:$BA$104</definedName>
    <definedName name="PowDat_Tier_5">PowellData.ReleaseTier!$I$4:$I$104</definedName>
    <definedName name="PowDat_Tier_50">PowellData.ReleaseTier!$BB$4:$BB$104</definedName>
    <definedName name="PowDat_Tier_51">PowellData.ReleaseTier!$BC$4:$BC$104</definedName>
    <definedName name="PowDat_Tier_6">PowellData.ReleaseTier!$J$4:$J$104</definedName>
    <definedName name="PowDat_Tier_7">PowellData.ReleaseTier!$K$4:$K$104</definedName>
    <definedName name="PowDat_Tier_8">PowellData.ReleaseTier!$L$4:$L$104</definedName>
    <definedName name="PowDat_Tier_9">PowellData.ReleaseTier!$M$4:$M$104</definedName>
    <definedName name="PowDat_Tier_Max">PowellData.ReleaseTier!$C$4:$C$104</definedName>
    <definedName name="PowDat_Tier_Min">PowellData.ReleaseTier!$B$4:$B$104</definedName>
    <definedName name="PowDat_Tier_Most">PowellData.ReleaseTier!$D$4:$D$104</definedName>
    <definedName name="PowDat_Tier_Time">PowellData.ReleaseTier!$A$4:$A$104</definedName>
    <definedName name="PowellUnregInflow">InflowAnnualVolumes!$V$18:$V$19</definedName>
    <definedName name="PowellUnregInflow1">InflowAnnualVolumes!$V$18:$BU$18</definedName>
    <definedName name="PowellUnregInflow2">InflowAnnualVolumes!$V$19:$BU$19</definedName>
    <definedName name="Prob1">RunInformation!$Q$3:$Q$22</definedName>
    <definedName name="Prob2">RunInformation!$R$3:$R$22</definedName>
    <definedName name="Prob3">RunInformation!$S$3:$S$22</definedName>
    <definedName name="Prob4">RunInformation!$T$3:$T$22</definedName>
    <definedName name="Prob5">RunInformation!$U$3:$U$22</definedName>
    <definedName name="ProbabilityNumbers">RunInformation!$BV$4:$CA$22</definedName>
    <definedName name="ProbabilityTable">RunInformation!$BT$4:$BZ$22</definedName>
    <definedName name="ProbabiltyNumbersEOY">RunInformation!$BV$4:$BZ$22</definedName>
    <definedName name="ProbList">Frequency!$C$10,Frequency!$C$12,Frequency!$C$14,Frequency!$C$16</definedName>
    <definedName name="Probs">RunInformation!$Q$3:$T$22</definedName>
    <definedName name="ProbTabTest">RunInformation!$BV$5:$CA$22</definedName>
    <definedName name="RangeName">RunInformation!$D$3:$D$84</definedName>
    <definedName name="S1Shortage_1">Step1ShortageFlag!$E$4:$E$100</definedName>
    <definedName name="S1Shortage_10">Step1ShortageFlag!$N$4:$N$100</definedName>
    <definedName name="S1Shortage_11">Step1ShortageFlag!$O$4:$O$100</definedName>
    <definedName name="S1Shortage_12">Step1ShortageFlag!$P$4:$P$100</definedName>
    <definedName name="S1Shortage_13">Step1ShortageFlag!$Q$4:$Q$100</definedName>
    <definedName name="S1Shortage_14">Step1ShortageFlag!$R$4:$R$100</definedName>
    <definedName name="S1Shortage_15">Step1ShortageFlag!$S$4:$S$100</definedName>
    <definedName name="S1Shortage_16">Step1ShortageFlag!$T$4:$T$100</definedName>
    <definedName name="S1Shortage_17">Step1ShortageFlag!$U$4:$U$100</definedName>
    <definedName name="S1Shortage_18">Step1ShortageFlag!$V$4:$V$100</definedName>
    <definedName name="S1Shortage_19">Step1ShortageFlag!$W$4:$W$100</definedName>
    <definedName name="S1Shortage_2">Step1ShortageFlag!$F$4:$F$100</definedName>
    <definedName name="S1Shortage_20">Step1ShortageFlag!$X$4:$X$100</definedName>
    <definedName name="S1Shortage_21">Step1ShortageFlag!$Y$4:$Y$100</definedName>
    <definedName name="S1Shortage_22">Step1ShortageFlag!$Z$4:$Z$100</definedName>
    <definedName name="S1Shortage_23">Step1ShortageFlag!$AA$4:$AA$100</definedName>
    <definedName name="S1Shortage_24">Step1ShortageFlag!$AB$4:$AB$100</definedName>
    <definedName name="S1Shortage_25">Step1ShortageFlag!$AC$4:$AC$100</definedName>
    <definedName name="S1Shortage_26">Step1ShortageFlag!$AD$4:$AD$100</definedName>
    <definedName name="S1Shortage_27">Step1ShortageFlag!$AE$4:$AE$100</definedName>
    <definedName name="S1Shortage_28">Step1ShortageFlag!$AF$4:$AF$100</definedName>
    <definedName name="S1Shortage_29">Step1ShortageFlag!$AG$4:$AG$100</definedName>
    <definedName name="S1Shortage_3">Step1ShortageFlag!$G$4:$G$100</definedName>
    <definedName name="S1Shortage_30">Step1ShortageFlag!$AH$4:$AH$100</definedName>
    <definedName name="S1Shortage_31">Step1ShortageFlag!$AI$4:$AI$100</definedName>
    <definedName name="S1Shortage_32">Step1ShortageFlag!$AJ$4:$AJ$100</definedName>
    <definedName name="S1Shortage_33">Step1ShortageFlag!$AK$4:$AK$100</definedName>
    <definedName name="S1Shortage_34">Step1ShortageFlag!$AL$4:$AL$100</definedName>
    <definedName name="S1Shortage_35">Step1ShortageFlag!$AM$4:$AM$100</definedName>
    <definedName name="S1Shortage_36">Step1ShortageFlag!$AN$4:$AN$100</definedName>
    <definedName name="S1Shortage_37">Step1ShortageFlag!$AO$4:$AO$100</definedName>
    <definedName name="S1Shortage_38">Step1ShortageFlag!$AP$4:$AP$100</definedName>
    <definedName name="S1Shortage_39">Step1ShortageFlag!$AQ$4:$AQ$100</definedName>
    <definedName name="S1Shortage_4">Step1ShortageFlag!$H$4:$H$100</definedName>
    <definedName name="S1Shortage_40">Step1ShortageFlag!$AR$4:$AR$100</definedName>
    <definedName name="S1Shortage_41">Step1ShortageFlag!$AS$4:$AS$100</definedName>
    <definedName name="S1Shortage_42">Step1ShortageFlag!$AT$4:$AT$100</definedName>
    <definedName name="S1Shortage_43">Step1ShortageFlag!$AU$4:$AU$100</definedName>
    <definedName name="S1Shortage_44">Step1ShortageFlag!$AV$4:$AV$100</definedName>
    <definedName name="S1Shortage_45">Step1ShortageFlag!$AW$4:$AW$100</definedName>
    <definedName name="S1Shortage_46">Step1ShortageFlag!$AX$4:$AX$100</definedName>
    <definedName name="S1Shortage_47">Step1ShortageFlag!$AY$4:$AY$100</definedName>
    <definedName name="S1Shortage_48">Step1ShortageFlag!$AZ$4:$AZ$100</definedName>
    <definedName name="S1Shortage_49">Step1ShortageFlag!$BA$4:$BA$100</definedName>
    <definedName name="S1Shortage_5">Step1ShortageFlag!$I$4:$I$100</definedName>
    <definedName name="S1Shortage_50">Step1ShortageFlag!$BB$4:$BB$100</definedName>
    <definedName name="S1Shortage_51">Step1ShortageFlag!$BC$4:$BC$100</definedName>
    <definedName name="S1Shortage_6">Step1ShortageFlag!$J$4:$J$100</definedName>
    <definedName name="S1Shortage_7">Step1ShortageFlag!$K$4:$K$100</definedName>
    <definedName name="S1Shortage_8">Step1ShortageFlag!$L$4:$L$100</definedName>
    <definedName name="S1Shortage_9">Step1ShortageFlag!$M$4:$M$100</definedName>
    <definedName name="S1Shortage_Max">Step1ShortageFlag!$C$4:$C$100</definedName>
    <definedName name="S1Shortage_Min">Step1ShortageFlag!$B$4:$B$100</definedName>
    <definedName name="S1Shortage_Most">Step1ShortageFlag!$D$4:$D$100</definedName>
    <definedName name="S1Shortage_Time">Step1ShortageFlag!$A$4:$A$100</definedName>
    <definedName name="S2Shortage_1">Step2ShortageFlag!$E$4:$E$100</definedName>
    <definedName name="S2Shortage_10">Step2ShortageFlag!$N$4:$N$100</definedName>
    <definedName name="S2Shortage_11">Step2ShortageFlag!$O$4:$O$100</definedName>
    <definedName name="S2Shortage_12">Step2ShortageFlag!$P$4:$P$100</definedName>
    <definedName name="S2Shortage_13">Step2ShortageFlag!$Q$4:$Q$100</definedName>
    <definedName name="S2Shortage_14">Step2ShortageFlag!$R$4:$R$100</definedName>
    <definedName name="S2Shortage_15">Step2ShortageFlag!$S$4:$S$100</definedName>
    <definedName name="S2Shortage_16">Step2ShortageFlag!$T$4:$T$100</definedName>
    <definedName name="S2Shortage_17">Step2ShortageFlag!$U$4:$U$100</definedName>
    <definedName name="S2Shortage_18">Step2ShortageFlag!$V$4:$V$100</definedName>
    <definedName name="S2Shortage_19">Step2ShortageFlag!$W$4:$W$100</definedName>
    <definedName name="S2Shortage_2">Step2ShortageFlag!$F$4:$F$100</definedName>
    <definedName name="S2Shortage_20">Step2ShortageFlag!$X$4:$X$100</definedName>
    <definedName name="S2Shortage_21">Step2ShortageFlag!$Y$4:$Y$100</definedName>
    <definedName name="S2Shortage_22">Step2ShortageFlag!$Z$4:$Z$100</definedName>
    <definedName name="S2Shortage_23">Step2ShortageFlag!$AA$4:$AA$100</definedName>
    <definedName name="S2Shortage_24">Step2ShortageFlag!$AB$4:$AB$100</definedName>
    <definedName name="S2Shortage_25">Step2ShortageFlag!$AC$4:$AC$100</definedName>
    <definedName name="S2Shortage_26">Step2ShortageFlag!$AD$4:$AD$100</definedName>
    <definedName name="S2Shortage_27">Step2ShortageFlag!$AE$4:$AE$100</definedName>
    <definedName name="S2Shortage_28">Step2ShortageFlag!$AF$4:$AF$100</definedName>
    <definedName name="S2Shortage_29">Step2ShortageFlag!$AG$4:$AG$100</definedName>
    <definedName name="S2Shortage_3">Step2ShortageFlag!$G$4:$G$100</definedName>
    <definedName name="S2Shortage_30">Step2ShortageFlag!$AH$4:$AH$100</definedName>
    <definedName name="S2Shortage_31">Step2ShortageFlag!$AI$4:$AI$100</definedName>
    <definedName name="S2Shortage_32">Step2ShortageFlag!$AJ$4:$AJ$100</definedName>
    <definedName name="S2Shortage_33">Step2ShortageFlag!$AK$4:$AK$100</definedName>
    <definedName name="S2Shortage_34">Step2ShortageFlag!$AL$4:$AL$100</definedName>
    <definedName name="S2Shortage_35">Step2ShortageFlag!$AM$4:$AM$100</definedName>
    <definedName name="S2Shortage_36">Step2ShortageFlag!$AN$4:$AN$100</definedName>
    <definedName name="S2Shortage_37">Step2ShortageFlag!$AO$4:$AO$100</definedName>
    <definedName name="S2Shortage_38">Step2ShortageFlag!$AP$4:$AP$100</definedName>
    <definedName name="S2Shortage_39">Step2ShortageFlag!$AQ$4:$AQ$100</definedName>
    <definedName name="S2Shortage_4">Step2ShortageFlag!$H$4:$H$100</definedName>
    <definedName name="S2Shortage_40">Step2ShortageFlag!$AR$4:$AR$100</definedName>
    <definedName name="S2Shortage_41">Step2ShortageFlag!$AS$4:$AS$100</definedName>
    <definedName name="S2Shortage_42">Step2ShortageFlag!$AT$4:$AT$100</definedName>
    <definedName name="S2Shortage_43">Step2ShortageFlag!$AU$4:$AU$100</definedName>
    <definedName name="S2Shortage_44">Step2ShortageFlag!$AV$4:$AV$100</definedName>
    <definedName name="S2Shortage_45">Step2ShortageFlag!$AW$4:$AW$100</definedName>
    <definedName name="S2Shortage_46">Step2ShortageFlag!$AX$4:$AX$100</definedName>
    <definedName name="S2Shortage_47">Step2ShortageFlag!$AY$4:$AY$100</definedName>
    <definedName name="S2Shortage_48">Step2ShortageFlag!$AZ$4:$AZ$100</definedName>
    <definedName name="S2Shortage_49">Step2ShortageFlag!$BA$4:$BA$100</definedName>
    <definedName name="S2Shortage_5">Step2ShortageFlag!$I$4:$I$100</definedName>
    <definedName name="S2Shortage_50">Step2ShortageFlag!$BB$4:$BB$100</definedName>
    <definedName name="S2Shortage_51">Step2ShortageFlag!$BC$4:$BC$100</definedName>
    <definedName name="S2Shortage_6">Step2ShortageFlag!$J$4:$J$100</definedName>
    <definedName name="S2Shortage_7">Step2ShortageFlag!$K$4:$K$100</definedName>
    <definedName name="S2Shortage_8">Step2ShortageFlag!$L$4:$L$100</definedName>
    <definedName name="S2Shortage_9">Step2ShortageFlag!$M$4:$M$100</definedName>
    <definedName name="S2Shortage_Max">Step2ShortageFlag!$C$4:$C$100</definedName>
    <definedName name="S2Shortage_Min">Step2ShortageFlag!$B$4:$B$100</definedName>
    <definedName name="S2Shortage_Most">Step2ShortageFlag!$D$4:$D$100</definedName>
    <definedName name="S2Shortage_Time">Step2ShortageFlag!$A$4:$A$100</definedName>
    <definedName name="S3Shortage_1">Step3ShortageFlag!$E$4:$E$100</definedName>
    <definedName name="S3Shortage_10">Step3ShortageFlag!$N$4:$N$100</definedName>
    <definedName name="S3Shortage_11">Step3ShortageFlag!$O$4:$O$100</definedName>
    <definedName name="S3Shortage_12">Step3ShortageFlag!$P$4:$P$100</definedName>
    <definedName name="S3Shortage_13">Step3ShortageFlag!$Q$4:$Q$100</definedName>
    <definedName name="S3Shortage_14">Step3ShortageFlag!$R$4:$R$100</definedName>
    <definedName name="S3Shortage_15">Step3ShortageFlag!$S$4:$S$100</definedName>
    <definedName name="S3Shortage_16">Step3ShortageFlag!$T$4:$T$100</definedName>
    <definedName name="S3Shortage_17">Step3ShortageFlag!$U$4:$U$100</definedName>
    <definedName name="S3Shortage_18">Step3ShortageFlag!$V$4:$V$100</definedName>
    <definedName name="S3Shortage_19">Step3ShortageFlag!$W$4:$W$100</definedName>
    <definedName name="S3Shortage_2">Step3ShortageFlag!$F$4:$F$100</definedName>
    <definedName name="S3Shortage_20">Step3ShortageFlag!$X$4:$X$100</definedName>
    <definedName name="S3Shortage_21">Step3ShortageFlag!$Y$4:$Y$100</definedName>
    <definedName name="S3Shortage_22">Step3ShortageFlag!$Z$4:$Z$100</definedName>
    <definedName name="S3Shortage_23">Step3ShortageFlag!$AA$4:$AA$100</definedName>
    <definedName name="S3Shortage_24">Step3ShortageFlag!$AB$4:$AB$100</definedName>
    <definedName name="S3Shortage_25">Step3ShortageFlag!$AC$4:$AC$100</definedName>
    <definedName name="S3Shortage_26">Step3ShortageFlag!$AD$4:$AD$100</definedName>
    <definedName name="S3Shortage_27">Step3ShortageFlag!$AE$4:$AE$100</definedName>
    <definedName name="S3Shortage_28">Step3ShortageFlag!$AF$4:$AF$100</definedName>
    <definedName name="S3Shortage_29">Step3ShortageFlag!$AG$4:$AG$100</definedName>
    <definedName name="S3Shortage_3">Step3ShortageFlag!$G$4:$G$100</definedName>
    <definedName name="S3Shortage_30">Step3ShortageFlag!$AH$4:$AH$100</definedName>
    <definedName name="S3Shortage_31">Step3ShortageFlag!$AI$4:$AI$100</definedName>
    <definedName name="S3Shortage_32">Step3ShortageFlag!$AJ$4:$AJ$100</definedName>
    <definedName name="S3Shortage_33">Step3ShortageFlag!$AK$4:$AK$100</definedName>
    <definedName name="S3Shortage_34">Step3ShortageFlag!$AL$4:$AL$100</definedName>
    <definedName name="S3Shortage_35">Step3ShortageFlag!$AM$4:$AM$100</definedName>
    <definedName name="S3Shortage_36">Step3ShortageFlag!$AN$4:$AN$100</definedName>
    <definedName name="S3Shortage_37">Step3ShortageFlag!$AO$4:$AO$100</definedName>
    <definedName name="S3Shortage_38">Step3ShortageFlag!$AP$4:$AP$100</definedName>
    <definedName name="S3Shortage_39">Step3ShortageFlag!$AQ$4:$AQ$100</definedName>
    <definedName name="S3Shortage_4">Step3ShortageFlag!$H$4:$H$100</definedName>
    <definedName name="S3Shortage_40">Step3ShortageFlag!$AR$4:$AR$100</definedName>
    <definedName name="S3Shortage_41">Step3ShortageFlag!$AS$4:$AS$100</definedName>
    <definedName name="S3Shortage_42">Step3ShortageFlag!$AT$4:$AT$100</definedName>
    <definedName name="S3Shortage_43">Step3ShortageFlag!$AU$4:$AU$100</definedName>
    <definedName name="S3Shortage_44">Step3ShortageFlag!$AV$4:$AV$100</definedName>
    <definedName name="S3Shortage_45">Step3ShortageFlag!$AW$4:$AW$100</definedName>
    <definedName name="S3Shortage_46">Step3ShortageFlag!$AX$4:$AX$100</definedName>
    <definedName name="S3Shortage_47">Step3ShortageFlag!$AY$4:$AY$100</definedName>
    <definedName name="S3Shortage_48">Step3ShortageFlag!$AZ$4:$AZ$100</definedName>
    <definedName name="S3Shortage_49">Step3ShortageFlag!$BA$4:$BA$100</definedName>
    <definedName name="S3Shortage_5">Step3ShortageFlag!$I$4:$I$100</definedName>
    <definedName name="S3Shortage_50">Step3ShortageFlag!$BB$4:$BB$100</definedName>
    <definedName name="S3Shortage_51">Step3ShortageFlag!$BC$4:$BC$100</definedName>
    <definedName name="S3Shortage_6">Step3ShortageFlag!$J$4:$J$100</definedName>
    <definedName name="S3Shortage_7">Step3ShortageFlag!$K$4:$K$100</definedName>
    <definedName name="S3Shortage_8">Step3ShortageFlag!$L$4:$L$100</definedName>
    <definedName name="S3Shortage_9">Step3ShortageFlag!$M$4:$M$100</definedName>
    <definedName name="S3Shortage_Max">Step3ShortageFlag!$C$4:$C$100</definedName>
    <definedName name="S3Shortage_Min">Step3ShortageFlag!$B$4:$B$100</definedName>
    <definedName name="S3Shortage_Most">Step3ShortageFlag!$D$4:$D$100</definedName>
    <definedName name="S3Shortage_Time">Step3ShortageFlag!$A$4:$A$100</definedName>
    <definedName name="SheetName">RunInformation!$C$3:$C$103</definedName>
    <definedName name="Shortage_1">'Shortage.Shortage Flag'!$E$4:$E$104</definedName>
    <definedName name="Shortage_10">'Shortage.Shortage Flag'!$N$4:$N$104</definedName>
    <definedName name="Shortage_11">'Shortage.Shortage Flag'!$O$4:$O$104</definedName>
    <definedName name="Shortage_12">'Shortage.Shortage Flag'!$P$4:$P$104</definedName>
    <definedName name="Shortage_13">'Shortage.Shortage Flag'!$Q$4:$Q$104</definedName>
    <definedName name="Shortage_14">'Shortage.Shortage Flag'!$R$4:$R$104</definedName>
    <definedName name="Shortage_15">'Shortage.Shortage Flag'!$S$4:$S$104</definedName>
    <definedName name="Shortage_16">'Shortage.Shortage Flag'!$T$4:$T$104</definedName>
    <definedName name="Shortage_17">'Shortage.Shortage Flag'!$U$4:$U$104</definedName>
    <definedName name="Shortage_18">'Shortage.Shortage Flag'!$V$4:$V$104</definedName>
    <definedName name="Shortage_19">'Shortage.Shortage Flag'!$W$4:$W$104</definedName>
    <definedName name="Shortage_2">'Shortage.Shortage Flag'!$F$4:$F$104</definedName>
    <definedName name="Shortage_20">'Shortage.Shortage Flag'!$X$4:$X$104</definedName>
    <definedName name="Shortage_21">'Shortage.Shortage Flag'!$Y$4:$Y$104</definedName>
    <definedName name="Shortage_22">'Shortage.Shortage Flag'!$Z$4:$Z$104</definedName>
    <definedName name="Shortage_23">'Shortage.Shortage Flag'!$AA$4:$AA$104</definedName>
    <definedName name="Shortage_24">'Shortage.Shortage Flag'!$AB$4:$AB$104</definedName>
    <definedName name="Shortage_25">'Shortage.Shortage Flag'!$AC$4:$AC$104</definedName>
    <definedName name="Shortage_26">'Shortage.Shortage Flag'!$AD$4:$AD$104</definedName>
    <definedName name="Shortage_27">'Shortage.Shortage Flag'!$AE$4:$AE$104</definedName>
    <definedName name="Shortage_28">'Shortage.Shortage Flag'!$AF$4:$AF$104</definedName>
    <definedName name="Shortage_29">'Shortage.Shortage Flag'!$AG$4:$AG$104</definedName>
    <definedName name="Shortage_3">'Shortage.Shortage Flag'!$G$4:$G$104</definedName>
    <definedName name="Shortage_30">'Shortage.Shortage Flag'!$AH$4:$AH$104</definedName>
    <definedName name="Shortage_31">'Shortage.Shortage Flag'!$AI$4:$AI$104</definedName>
    <definedName name="Shortage_32">'Shortage.Shortage Flag'!$AJ$4:$AJ$104</definedName>
    <definedName name="Shortage_33">'Shortage.Shortage Flag'!$AK$4:$AK$104</definedName>
    <definedName name="Shortage_34">'Shortage.Shortage Flag'!$AL$4:$AL$104</definedName>
    <definedName name="Shortage_35">'Shortage.Shortage Flag'!$AM$4:$AM$104</definedName>
    <definedName name="Shortage_36">'Shortage.Shortage Flag'!$AN$4:$AN$104</definedName>
    <definedName name="Shortage_37">'Shortage.Shortage Flag'!$AO$4:$AO$104</definedName>
    <definedName name="Shortage_38">'Shortage.Shortage Flag'!$AP$4:$AP$104</definedName>
    <definedName name="Shortage_39">'Shortage.Shortage Flag'!$AQ$4:$AQ$104</definedName>
    <definedName name="Shortage_4">'Shortage.Shortage Flag'!$H$4:$H$104</definedName>
    <definedName name="Shortage_40">'Shortage.Shortage Flag'!$AR$4:$AR$104</definedName>
    <definedName name="Shortage_41">'Shortage.Shortage Flag'!$AS$4:$AS$104</definedName>
    <definedName name="Shortage_42">'Shortage.Shortage Flag'!$AT$4:$AT$104</definedName>
    <definedName name="Shortage_43">'Shortage.Shortage Flag'!$AU$4:$AU$104</definedName>
    <definedName name="Shortage_44">'Shortage.Shortage Flag'!$AV$4:$AV$104</definedName>
    <definedName name="Shortage_45">'Shortage.Shortage Flag'!$AW$4:$AW$104</definedName>
    <definedName name="Shortage_46">'Shortage.Shortage Flag'!$AX$4:$AX$104</definedName>
    <definedName name="Shortage_47">'Shortage.Shortage Flag'!$AY$4:$AY$104</definedName>
    <definedName name="Shortage_48">'Shortage.Shortage Flag'!$AZ$4:$AZ$104</definedName>
    <definedName name="Shortage_49">'Shortage.Shortage Flag'!$BA$4:$BA$104</definedName>
    <definedName name="Shortage_5">'Shortage.Shortage Flag'!$I$4:$I$104</definedName>
    <definedName name="Shortage_50">'Shortage.Shortage Flag'!$BB$4:$BB$104</definedName>
    <definedName name="Shortage_51">'Shortage.Shortage Flag'!$BC$4:$BC$104</definedName>
    <definedName name="Shortage_6">'Shortage.Shortage Flag'!$J$4:$J$104</definedName>
    <definedName name="Shortage_7">'Shortage.Shortage Flag'!$K$4:$K$104</definedName>
    <definedName name="Shortage_8">'Shortage.Shortage Flag'!$L$4:$L$104</definedName>
    <definedName name="Shortage_9">'Shortage.Shortage Flag'!$M$4:$M$104</definedName>
    <definedName name="Shortage_Max">'Shortage.Shortage Flag'!$C$4:$C$104</definedName>
    <definedName name="Shortage_Min">'Shortage.Shortage Flag'!$B$4:$B$104</definedName>
    <definedName name="Shortage_Most">'Shortage.Shortage Flag'!$D$4:$D$104</definedName>
    <definedName name="Shortage_TIME">'Shortage.Shortage Flag'!$A$4:$A$104</definedName>
    <definedName name="ShortageFlag_1">AnnualShortageAnyTypeFlag!$E$4:$E$100</definedName>
    <definedName name="ShortageFlag_10">AnnualShortageAnyTypeFlag!$N$4:$N$100</definedName>
    <definedName name="ShortageFlag_11">AnnualShortageAnyTypeFlag!$O$4:$O$100</definedName>
    <definedName name="ShortageFlag_12">AnnualShortageAnyTypeFlag!$P$4:$P$100</definedName>
    <definedName name="ShortageFlag_13">AnnualShortageAnyTypeFlag!$Q$4:$Q$100</definedName>
    <definedName name="ShortageFlag_14">AnnualShortageAnyTypeFlag!$R$4:$R$100</definedName>
    <definedName name="ShortageFlag_15">AnnualShortageAnyTypeFlag!$S$4:$S$100</definedName>
    <definedName name="ShortageFlag_16">AnnualShortageAnyTypeFlag!$T$4:$T$100</definedName>
    <definedName name="ShortageFlag_17">AnnualShortageAnyTypeFlag!$U$4:$U$100</definedName>
    <definedName name="ShortageFlag_18">AnnualShortageAnyTypeFlag!$V$4:$V$100</definedName>
    <definedName name="ShortageFlag_19">AnnualShortageAnyTypeFlag!$W$4:$W$100</definedName>
    <definedName name="ShortageFlag_2">AnnualShortageAnyTypeFlag!$F$4:$F$100</definedName>
    <definedName name="ShortageFlag_20">AnnualShortageAnyTypeFlag!$X$4:$X$100</definedName>
    <definedName name="ShortageFlag_21">AnnualShortageAnyTypeFlag!$Y$4:$Y$100</definedName>
    <definedName name="ShortageFlag_22">AnnualShortageAnyTypeFlag!$Z$4:$Z$100</definedName>
    <definedName name="ShortageFlag_23">AnnualShortageAnyTypeFlag!$AA$4:$AA$100</definedName>
    <definedName name="ShortageFlag_24">AnnualShortageAnyTypeFlag!$AB$4:$AB$100</definedName>
    <definedName name="ShortageFlag_25">AnnualShortageAnyTypeFlag!$AC$4:$AC$100</definedName>
    <definedName name="ShortageFlag_26">AnnualShortageAnyTypeFlag!$AD$4:$AD$100</definedName>
    <definedName name="ShortageFlag_27">AnnualShortageAnyTypeFlag!$AE$4:$AE$100</definedName>
    <definedName name="ShortageFlag_28">AnnualShortageAnyTypeFlag!$AF$4:$AF$100</definedName>
    <definedName name="ShortageFlag_29">AnnualShortageAnyTypeFlag!$AG$4:$AG$100</definedName>
    <definedName name="ShortageFlag_3">AnnualShortageAnyTypeFlag!$G$4:$G$100</definedName>
    <definedName name="ShortageFlag_30">AnnualShortageAnyTypeFlag!$AH$4:$AH$100</definedName>
    <definedName name="ShortageFlag_31">AnnualShortageAnyTypeFlag!$AI$4:$AI$100</definedName>
    <definedName name="ShortageFlag_32">AnnualShortageAnyTypeFlag!$AJ$4:$AJ$100</definedName>
    <definedName name="ShortageFlag_33">AnnualShortageAnyTypeFlag!$AK$4:$AK$100</definedName>
    <definedName name="ShortageFlag_34">AnnualShortageAnyTypeFlag!$AL$4:$AL$100</definedName>
    <definedName name="ShortageFlag_35">AnnualShortageAnyTypeFlag!$AM$4:$AM$100</definedName>
    <definedName name="ShortageFlag_36">AnnualShortageAnyTypeFlag!$AN$4:$AN$100</definedName>
    <definedName name="ShortageFlag_37">AnnualShortageAnyTypeFlag!$AO$4:$AO$100</definedName>
    <definedName name="ShortageFlag_38">AnnualShortageAnyTypeFlag!$AP$4:$AP$100</definedName>
    <definedName name="ShortageFlag_39">AnnualShortageAnyTypeFlag!$AQ$4:$AQ$100</definedName>
    <definedName name="ShortageFlag_4">AnnualShortageAnyTypeFlag!$H$4:$H$100</definedName>
    <definedName name="ShortageFlag_40">AnnualShortageAnyTypeFlag!$AR$4:$AR$100</definedName>
    <definedName name="ShortageFlag_41">AnnualShortageAnyTypeFlag!$AS$4:$AS$100</definedName>
    <definedName name="ShortageFlag_42">AnnualShortageAnyTypeFlag!$AT$4:$AT$100</definedName>
    <definedName name="ShortageFlag_43">AnnualShortageAnyTypeFlag!$AU$4:$AU$100</definedName>
    <definedName name="ShortageFlag_44">AnnualShortageAnyTypeFlag!$AV$4:$AV$100</definedName>
    <definedName name="ShortageFlag_45">AnnualShortageAnyTypeFlag!$AW$4:$AW$100</definedName>
    <definedName name="ShortageFlag_46">AnnualShortageAnyTypeFlag!$AX$4:$AX$100</definedName>
    <definedName name="ShortageFlag_47">AnnualShortageAnyTypeFlag!$AY$4:$AY$100</definedName>
    <definedName name="ShortageFlag_48">AnnualShortageAnyTypeFlag!$AZ$4:$AZ$100</definedName>
    <definedName name="ShortageFlag_49">AnnualShortageAnyTypeFlag!$BA$4:$BA$100</definedName>
    <definedName name="ShortageFlag_5">AnnualShortageAnyTypeFlag!$I$4:$I$100</definedName>
    <definedName name="ShortageFlag_50">AnnualShortageAnyTypeFlag!$BB$4:$BB$100</definedName>
    <definedName name="ShortageFlag_51">AnnualShortageAnyTypeFlag!$BC$4:$BC$100</definedName>
    <definedName name="ShortageFlag_6">AnnualShortageAnyTypeFlag!$J$4:$J$100</definedName>
    <definedName name="ShortageFlag_7">AnnualShortageAnyTypeFlag!$K$4:$K$100</definedName>
    <definedName name="ShortageFlag_8">AnnualShortageAnyTypeFlag!$L$4:$L$100</definedName>
    <definedName name="ShortageFlag_9">AnnualShortageAnyTypeFlag!$M$4:$M$100</definedName>
    <definedName name="ShortageFlag_Max">AnnualShortageAnyTypeFlag!$C$4:$C$100</definedName>
    <definedName name="ShortageFlag_Min">AnnualShortageAnyTypeFlag!$B$4:$B$100</definedName>
    <definedName name="ShortageFlag_Most">AnnualShortageAnyTypeFlag!$D$4:$D$100</definedName>
    <definedName name="ShortageFlag_Time">AnnualShortageAnyTypeFlag!$A$4:$A$100</definedName>
    <definedName name="SNWP_DivReq_1">SNWP.DiversionRequested!$E$4:$E$104</definedName>
    <definedName name="SNWP_DivReq_10">SNWP.DiversionRequested!$N$4:$N$104</definedName>
    <definedName name="SNWP_DivReq_11">SNWP.DiversionRequested!$O$4:$O$104</definedName>
    <definedName name="SNWP_DivReq_12">SNWP.DiversionRequested!$P$4:$P$104</definedName>
    <definedName name="SNWP_DivReq_13">SNWP.DiversionRequested!$Q$4:$Q$104</definedName>
    <definedName name="SNWP_DivReq_14">SNWP.DiversionRequested!$R$4:$R$104</definedName>
    <definedName name="SNWP_DivReq_15">SNWP.DiversionRequested!$S$4:$S$104</definedName>
    <definedName name="SNWP_DivReq_16">SNWP.DiversionRequested!$T$4:$T$104</definedName>
    <definedName name="SNWP_DivReq_17">SNWP.DiversionRequested!$U$4:$U$104</definedName>
    <definedName name="SNWP_DivReq_18">SNWP.DiversionRequested!$V$4:$V$104</definedName>
    <definedName name="SNWP_DivReq_19">SNWP.DiversionRequested!$W$4:$W$104</definedName>
    <definedName name="SNWP_DivReq_2">SNWP.DiversionRequested!$F$4:$F$104</definedName>
    <definedName name="SNWP_DivReq_20">SNWP.DiversionRequested!$X$4:$X$104</definedName>
    <definedName name="SNWP_DivReq_21">SNWP.DiversionRequested!$Y$4:$Y$104</definedName>
    <definedName name="SNWP_DivReq_22">SNWP.DiversionRequested!$Z$4:$Z$104</definedName>
    <definedName name="SNWP_DivReq_23">SNWP.DiversionRequested!$AA$4:$AA$104</definedName>
    <definedName name="SNWP_DivReq_24">SNWP.DiversionRequested!$AB$4:$AB$104</definedName>
    <definedName name="SNWP_DivReq_25">SNWP.DiversionRequested!$AC$4:$AC$104</definedName>
    <definedName name="SNWP_DivReq_26">SNWP.DiversionRequested!$AD$4:$AD$104</definedName>
    <definedName name="SNWP_DivReq_27">SNWP.DiversionRequested!$AE$4:$AE$104</definedName>
    <definedName name="SNWP_DivReq_28">SNWP.DiversionRequested!$AF$4:$AF$104</definedName>
    <definedName name="SNWP_DivReq_29">SNWP.DiversionRequested!$AG$4:$AG$104</definedName>
    <definedName name="SNWP_DivReq_3">SNWP.DiversionRequested!$G$4:$G$104</definedName>
    <definedName name="SNWP_DivReq_30">SNWP.DiversionRequested!$AH$4:$AH$104</definedName>
    <definedName name="SNWP_DivReq_31">SNWP.DiversionRequested!$AI$4:$AI$104</definedName>
    <definedName name="SNWP_DivReq_32">SNWP.DiversionRequested!$AJ$4:$AJ$104</definedName>
    <definedName name="SNWP_DivReq_33">SNWP.DiversionRequested!$AK$4:$AK$104</definedName>
    <definedName name="SNWP_DivReq_34">SNWP.DiversionRequested!$AL$4:$AL$104</definedName>
    <definedName name="SNWP_DivReq_35">SNWP.DiversionRequested!$AM$4:$AM$104</definedName>
    <definedName name="SNWP_DivReq_36">SNWP.DiversionRequested!$AN$4:$AN$104</definedName>
    <definedName name="SNWP_DivReq_37">SNWP.DiversionRequested!$AO$4:$AO$104</definedName>
    <definedName name="SNWP_DivReq_38">SNWP.DiversionRequested!$AP$4:$AP$104</definedName>
    <definedName name="SNWP_DivReq_39">SNWP.DiversionRequested!$AQ$4:$AQ$104</definedName>
    <definedName name="SNWP_DivReq_4">SNWP.DiversionRequested!$H$4:$H$104</definedName>
    <definedName name="SNWP_DivReq_40">SNWP.DiversionRequested!$AR$4:$AR$104</definedName>
    <definedName name="SNWP_DivReq_41">SNWP.DiversionRequested!$AS$4:$AS$104</definedName>
    <definedName name="SNWP_DivReq_42">SNWP.DiversionRequested!$AT$4:$AT$104</definedName>
    <definedName name="SNWP_DivReq_43">SNWP.DiversionRequested!$AU$4:$AU$104</definedName>
    <definedName name="SNWP_DivReq_44">SNWP.DiversionRequested!$AV$4:$AV$104</definedName>
    <definedName name="SNWP_DivReq_45">SNWP.DiversionRequested!$AW$4:$AW$104</definedName>
    <definedName name="SNWP_DivReq_46">SNWP.DiversionRequested!$AX$4:$AX$104</definedName>
    <definedName name="SNWP_DivReq_47">SNWP.DiversionRequested!$AY$4:$AY$104</definedName>
    <definedName name="SNWP_DivReq_48">SNWP.DiversionRequested!$AZ$4:$AZ$104</definedName>
    <definedName name="SNWP_DivReq_49">SNWP.DiversionRequested!$BA$4:$BA$104</definedName>
    <definedName name="SNWP_DivReq_5">SNWP.DiversionRequested!$I$4:$I$104</definedName>
    <definedName name="SNWP_DivReq_50">SNWP.DiversionRequested!$BB$4:$BB$104</definedName>
    <definedName name="SNWP_DivReq_51">SNWP.DiversionRequested!$BC$4:$BC$104</definedName>
    <definedName name="SNWP_DivReq_6">SNWP.DiversionRequested!$J$4:$J$104</definedName>
    <definedName name="SNWP_DivReq_7">SNWP.DiversionRequested!$K$4:$K$104</definedName>
    <definedName name="SNWP_DivReq_8">SNWP.DiversionRequested!$L$4:$L$104</definedName>
    <definedName name="SNWP_DivReq_9">SNWP.DiversionRequested!$M$4:$M$104</definedName>
    <definedName name="SNWP_DivReq_Max">SNWP.DiversionRequested!$C$4:$C$104</definedName>
    <definedName name="SNWP_DivReq_Min">SNWP.DiversionRequested!$B$4:$B$104</definedName>
    <definedName name="SNWP_DivReq_Most">SNWP.DiversionRequested!$D$4:$D$104</definedName>
    <definedName name="SNWP_DivReq_Time">SNWP.DiversionRequested!$A$4:$A$104</definedName>
    <definedName name="StartMonth">RunInformation!$J$3:$J$52</definedName>
    <definedName name="StartYear">RunInformation!$K$3:$K$52</definedName>
    <definedName name="Surplus_1">Surplus.AnnualSurplusTypeFlag!$E$4:$E$104</definedName>
    <definedName name="Surplus_10">Surplus.AnnualSurplusTypeFlag!$N$4:$N$104</definedName>
    <definedName name="Surplus_11">Surplus.AnnualSurplusTypeFlag!$O$4:$O$104</definedName>
    <definedName name="Surplus_12">Surplus.AnnualSurplusTypeFlag!$P$4:$P$104</definedName>
    <definedName name="Surplus_13">Surplus.AnnualSurplusTypeFlag!$Q$4:$Q$104</definedName>
    <definedName name="Surplus_14">Surplus.AnnualSurplusTypeFlag!$R$4:$R$104</definedName>
    <definedName name="Surplus_15">Surplus.AnnualSurplusTypeFlag!$S$4:$S$104</definedName>
    <definedName name="Surplus_16">Surplus.AnnualSurplusTypeFlag!$T$4:$T$104</definedName>
    <definedName name="Surplus_17">Surplus.AnnualSurplusTypeFlag!$U$4:$U$104</definedName>
    <definedName name="Surplus_18">Surplus.AnnualSurplusTypeFlag!$V$4:$V$104</definedName>
    <definedName name="Surplus_19">Surplus.AnnualSurplusTypeFlag!$W$4:$W$104</definedName>
    <definedName name="Surplus_2">Surplus.AnnualSurplusTypeFlag!$F$4:$F$104</definedName>
    <definedName name="Surplus_20">Surplus.AnnualSurplusTypeFlag!$X$4:$X$104</definedName>
    <definedName name="Surplus_21">Surplus.AnnualSurplusTypeFlag!$Y$4:$Y$104</definedName>
    <definedName name="Surplus_22">Surplus.AnnualSurplusTypeFlag!$Z$4:$Z$104</definedName>
    <definedName name="Surplus_23">Surplus.AnnualSurplusTypeFlag!$AA$4:$AA$104</definedName>
    <definedName name="Surplus_24">Surplus.AnnualSurplusTypeFlag!$AB$4:$AB$104</definedName>
    <definedName name="Surplus_25">Surplus.AnnualSurplusTypeFlag!$AC$4:$AC$104</definedName>
    <definedName name="Surplus_26">Surplus.AnnualSurplusTypeFlag!$AD$4:$AD$104</definedName>
    <definedName name="Surplus_27">Surplus.AnnualSurplusTypeFlag!$AE$4:$AE$104</definedName>
    <definedName name="Surplus_28">Surplus.AnnualSurplusTypeFlag!$AF$4:$AF$104</definedName>
    <definedName name="Surplus_29">Surplus.AnnualSurplusTypeFlag!$AG$4:$AG$104</definedName>
    <definedName name="Surplus_3">Surplus.AnnualSurplusTypeFlag!$G$4:$G$104</definedName>
    <definedName name="Surplus_30">Surplus.AnnualSurplusTypeFlag!$AH$4:$AH$104</definedName>
    <definedName name="Surplus_31">Surplus.AnnualSurplusTypeFlag!$AI$4:$AI$104</definedName>
    <definedName name="Surplus_32">Surplus.AnnualSurplusTypeFlag!$AJ$4:$AJ$104</definedName>
    <definedName name="Surplus_33">Surplus.AnnualSurplusTypeFlag!$AK$4:$AK$104</definedName>
    <definedName name="Surplus_34">Surplus.AnnualSurplusTypeFlag!$AL$4:$AL$104</definedName>
    <definedName name="Surplus_35">Surplus.AnnualSurplusTypeFlag!$AM$4:$AM$104</definedName>
    <definedName name="Surplus_36">Surplus.AnnualSurplusTypeFlag!$AN$4:$AN$104</definedName>
    <definedName name="Surplus_37">Surplus.AnnualSurplusTypeFlag!$AO$4:$AO$104</definedName>
    <definedName name="Surplus_38">Surplus.AnnualSurplusTypeFlag!$AP$4:$AP$104</definedName>
    <definedName name="Surplus_39">Surplus.AnnualSurplusTypeFlag!$AQ$4:$AQ$104</definedName>
    <definedName name="Surplus_4">Surplus.AnnualSurplusTypeFlag!$H$4:$H$104</definedName>
    <definedName name="Surplus_40">Surplus.AnnualSurplusTypeFlag!$AR$4:$AR$104</definedName>
    <definedName name="Surplus_41">Surplus.AnnualSurplusTypeFlag!$AS$4:$AS$104</definedName>
    <definedName name="Surplus_42">Surplus.AnnualSurplusTypeFlag!$AT$4:$AT$104</definedName>
    <definedName name="Surplus_43">Surplus.AnnualSurplusTypeFlag!$AU$4:$AU$104</definedName>
    <definedName name="Surplus_44">Surplus.AnnualSurplusTypeFlag!$AV$4:$AV$104</definedName>
    <definedName name="Surplus_45">Surplus.AnnualSurplusTypeFlag!$AW$4:$AW$104</definedName>
    <definedName name="Surplus_46">Surplus.AnnualSurplusTypeFlag!$AX$4:$AX$104</definedName>
    <definedName name="Surplus_47">Surplus.AnnualSurplusTypeFlag!$AY$4:$AY$104</definedName>
    <definedName name="Surplus_48">Surplus.AnnualSurplusTypeFlag!$AZ$4:$AZ$104</definedName>
    <definedName name="Surplus_49">Surplus.AnnualSurplusTypeFlag!$BA$4:$BA$104</definedName>
    <definedName name="Surplus_5">Surplus.AnnualSurplusTypeFlag!$I$4:$I$104</definedName>
    <definedName name="Surplus_50">Surplus.AnnualSurplusTypeFlag!$BB$4:$BB$104</definedName>
    <definedName name="Surplus_51">Surplus.AnnualSurplusTypeFlag!$BC$4:$BC$104</definedName>
    <definedName name="Surplus_6">Surplus.AnnualSurplusTypeFlag!$J$4:$J$104</definedName>
    <definedName name="Surplus_7">Surplus.AnnualSurplusTypeFlag!$K$4:$K$104</definedName>
    <definedName name="Surplus_8">Surplus.AnnualSurplusTypeFlag!$L$4:$L$104</definedName>
    <definedName name="Surplus_9">Surplus.AnnualSurplusTypeFlag!$M$4:$M$104</definedName>
    <definedName name="Surplus_Max">Surplus.AnnualSurplusTypeFlag!$C$4:$C$104</definedName>
    <definedName name="Surplus_Min">Surplus.AnnualSurplusTypeFlag!$B$4:$B$104</definedName>
    <definedName name="Surplus_Most">Surplus.AnnualSurplusTypeFlag!$D$4:$D$104</definedName>
    <definedName name="Surplus_TIME">Surplus.AnnualSurplusTypeFlag!$A$4:$A$104</definedName>
    <definedName name="Surplus_Type_1">Surplus.AnnualSurplusFlag!$E$4:$E$104</definedName>
    <definedName name="Surplus_Type_10">Surplus.AnnualSurplusFlag!$N$4:$N$104</definedName>
    <definedName name="Surplus_Type_11">Surplus.AnnualSurplusFlag!$O$4:$O$104</definedName>
    <definedName name="Surplus_Type_12">Surplus.AnnualSurplusFlag!$P$4:$P$104</definedName>
    <definedName name="Surplus_Type_13">Surplus.AnnualSurplusFlag!$Q$4:$Q$104</definedName>
    <definedName name="Surplus_Type_14">Surplus.AnnualSurplusFlag!$R$4:$R$104</definedName>
    <definedName name="Surplus_Type_15">Surplus.AnnualSurplusFlag!$S$4:$S$104</definedName>
    <definedName name="Surplus_Type_16">Surplus.AnnualSurplusFlag!$T$4:$T$104</definedName>
    <definedName name="Surplus_Type_17">Surplus.AnnualSurplusFlag!$U$4:$U$104</definedName>
    <definedName name="Surplus_Type_18">Surplus.AnnualSurplusFlag!$V$4:$V$104</definedName>
    <definedName name="Surplus_Type_19">Surplus.AnnualSurplusFlag!$W$4:$W$104</definedName>
    <definedName name="Surplus_Type_2">Surplus.AnnualSurplusFlag!$F$4:$F$104</definedName>
    <definedName name="Surplus_Type_20">Surplus.AnnualSurplusFlag!$X$4:$X$104</definedName>
    <definedName name="Surplus_Type_21">Surplus.AnnualSurplusFlag!$Y$4:$Y$104</definedName>
    <definedName name="Surplus_Type_22">Surplus.AnnualSurplusFlag!$Z$4:$Z$104</definedName>
    <definedName name="Surplus_Type_23">Surplus.AnnualSurplusFlag!$AA$4:$AA$104</definedName>
    <definedName name="Surplus_Type_24">Surplus.AnnualSurplusFlag!$AB$4:$AB$104</definedName>
    <definedName name="Surplus_Type_25">Surplus.AnnualSurplusFlag!$AC$4:$AC$104</definedName>
    <definedName name="Surplus_Type_26">Surplus.AnnualSurplusFlag!$AD$4:$AD$104</definedName>
    <definedName name="Surplus_Type_27">Surplus.AnnualSurplusFlag!$AE$4:$AE$104</definedName>
    <definedName name="Surplus_Type_28">Surplus.AnnualSurplusFlag!$AF$4:$AF$104</definedName>
    <definedName name="Surplus_Type_29">Surplus.AnnualSurplusFlag!$AG$4:$AG$104</definedName>
    <definedName name="Surplus_Type_3">Surplus.AnnualSurplusFlag!$G$4:$G$104</definedName>
    <definedName name="Surplus_Type_30">Surplus.AnnualSurplusFlag!$AH$4:$AH$104</definedName>
    <definedName name="Surplus_Type_31">Surplus.AnnualSurplusFlag!$AI$4:$AI$104</definedName>
    <definedName name="Surplus_Type_32">Surplus.AnnualSurplusFlag!$AJ$4:$AJ$104</definedName>
    <definedName name="Surplus_Type_33">Surplus.AnnualSurplusFlag!$AK$4:$AK$104</definedName>
    <definedName name="Surplus_Type_34">Surplus.AnnualSurplusFlag!$AL$4:$AL$104</definedName>
    <definedName name="Surplus_Type_35">Surplus.AnnualSurplusFlag!$AM$4:$AM$104</definedName>
    <definedName name="Surplus_Type_36">Surplus.AnnualSurplusFlag!$AN$4:$AN$104</definedName>
    <definedName name="Surplus_Type_37">Surplus.AnnualSurplusFlag!$AO$4:$AO$104</definedName>
    <definedName name="Surplus_Type_38">Surplus.AnnualSurplusFlag!$AP$4:$AP$104</definedName>
    <definedName name="Surplus_Type_39">Surplus.AnnualSurplusFlag!$AQ$4:$AQ$104</definedName>
    <definedName name="Surplus_Type_4">Surplus.AnnualSurplusFlag!$H$4:$H$104</definedName>
    <definedName name="Surplus_Type_40">Surplus.AnnualSurplusFlag!$AR$4:$AR$104</definedName>
    <definedName name="Surplus_Type_41">Surplus.AnnualSurplusFlag!$AS$4:$AS$104</definedName>
    <definedName name="Surplus_Type_42">Surplus.AnnualSurplusFlag!$AT$4:$AT$104</definedName>
    <definedName name="Surplus_Type_43">Surplus.AnnualSurplusFlag!$AU$4:$AU$104</definedName>
    <definedName name="Surplus_Type_44">Surplus.AnnualSurplusFlag!$AV$4:$AV$104</definedName>
    <definedName name="Surplus_Type_45">Surplus.AnnualSurplusFlag!$AW$4:$AW$104</definedName>
    <definedName name="Surplus_Type_46">Surplus.AnnualSurplusFlag!$AX$4:$AX$104</definedName>
    <definedName name="Surplus_Type_47">Surplus.AnnualSurplusFlag!$AY$4:$AY$104</definedName>
    <definedName name="Surplus_Type_48">Surplus.AnnualSurplusFlag!$AZ$4:$AZ$104</definedName>
    <definedName name="Surplus_Type_49">Surplus.AnnualSurplusFlag!$BA$4:$BA$104</definedName>
    <definedName name="Surplus_Type_5">Surplus.AnnualSurplusFlag!$I$4:$I$104</definedName>
    <definedName name="Surplus_Type_50">Surplus.AnnualSurplusFlag!$BB$4:$BB$104</definedName>
    <definedName name="Surplus_Type_51">Surplus.AnnualSurplusFlag!$BC$4:$BC$104</definedName>
    <definedName name="Surplus_Type_6">Surplus.AnnualSurplusFlag!$J$4:$J$104</definedName>
    <definedName name="Surplus_Type_7">Surplus.AnnualSurplusFlag!$K$4:$K$104</definedName>
    <definedName name="Surplus_Type_8">Surplus.AnnualSurplusFlag!$L$4:$L$104</definedName>
    <definedName name="Surplus_Type_9">Surplus.AnnualSurplusFlag!$M$4:$M$104</definedName>
    <definedName name="Surplus_Type_Max">Surplus.AnnualSurplusFlag!$C$4:$C$104</definedName>
    <definedName name="Surplus_Type_Min">Surplus.AnnualSurplusFlag!$B$4:$B$104</definedName>
    <definedName name="Surplus_Type_Most">Surplus.AnnualSurplusFlag!$D$4:$D$104</definedName>
    <definedName name="Surplus_Type_TIME">Surplus.AnnualSurplusFlag!$A$4:$A$104</definedName>
    <definedName name="TimestepID">RunInformation!$I$3:$I$70</definedName>
    <definedName name="tmpname">RunInformation!$J$57:$J$71</definedName>
    <definedName name="TP_Elev_1">'TaylorPark.Pool Elevation'!$E$4:$E$104</definedName>
    <definedName name="TP_Elev_10">'TaylorPark.Pool Elevation'!$N$4:$N$104</definedName>
    <definedName name="TP_Elev_11">'TaylorPark.Pool Elevation'!$O$4:$O$104</definedName>
    <definedName name="TP_Elev_12">'TaylorPark.Pool Elevation'!$P$4:$P$104</definedName>
    <definedName name="TP_Elev_13">'TaylorPark.Pool Elevation'!$Q$4:$Q$104</definedName>
    <definedName name="TP_Elev_14">'TaylorPark.Pool Elevation'!$R$4:$R$104</definedName>
    <definedName name="TP_Elev_15">'TaylorPark.Pool Elevation'!$S$4:$S$104</definedName>
    <definedName name="TP_Elev_16">'TaylorPark.Pool Elevation'!$T$4:$T$104</definedName>
    <definedName name="TP_Elev_17">'TaylorPark.Pool Elevation'!$U$4:$U$104</definedName>
    <definedName name="TP_Elev_18">'TaylorPark.Pool Elevation'!$V$4:$V$104</definedName>
    <definedName name="TP_Elev_19">'TaylorPark.Pool Elevation'!$W$4:$W$104</definedName>
    <definedName name="TP_Elev_2">'TaylorPark.Pool Elevation'!$F$4:$F$104</definedName>
    <definedName name="TP_Elev_20">'TaylorPark.Pool Elevation'!$X$4:$X$104</definedName>
    <definedName name="TP_Elev_21">'TaylorPark.Pool Elevation'!$Y$4:$Y$104</definedName>
    <definedName name="TP_Elev_22">'TaylorPark.Pool Elevation'!$Z$4:$Z$104</definedName>
    <definedName name="TP_Elev_23">'TaylorPark.Pool Elevation'!$AA$4:$AA$104</definedName>
    <definedName name="TP_Elev_24">'TaylorPark.Pool Elevation'!$AB$4:$AB$104</definedName>
    <definedName name="TP_Elev_25">'TaylorPark.Pool Elevation'!$AC$4:$AC$104</definedName>
    <definedName name="TP_Elev_26">'TaylorPark.Pool Elevation'!$AD$4:$AD$104</definedName>
    <definedName name="TP_Elev_27">'TaylorPark.Pool Elevation'!$AE$4:$AE$104</definedName>
    <definedName name="TP_Elev_28">'TaylorPark.Pool Elevation'!$AF$4:$AF$104</definedName>
    <definedName name="TP_Elev_29">'TaylorPark.Pool Elevation'!$AG$4:$AG$104</definedName>
    <definedName name="TP_Elev_3">'TaylorPark.Pool Elevation'!$G$4:$G$104</definedName>
    <definedName name="TP_Elev_30">'TaylorPark.Pool Elevation'!$AH$4:$AH$104</definedName>
    <definedName name="TP_Elev_31">'TaylorPark.Pool Elevation'!$AI$4:$AI$104</definedName>
    <definedName name="TP_Elev_32">'TaylorPark.Pool Elevation'!$AJ$4:$AJ$104</definedName>
    <definedName name="TP_Elev_33">'TaylorPark.Pool Elevation'!$AK$4:$AK$104</definedName>
    <definedName name="TP_Elev_34">'TaylorPark.Pool Elevation'!$AL$4:$AL$104</definedName>
    <definedName name="TP_Elev_35">'TaylorPark.Pool Elevation'!$AM$4:$AM$104</definedName>
    <definedName name="TP_Elev_36">'TaylorPark.Pool Elevation'!$AN$4:$AN$104</definedName>
    <definedName name="TP_Elev_37">'TaylorPark.Pool Elevation'!$AO$4:$AO$104</definedName>
    <definedName name="TP_Elev_38">'TaylorPark.Pool Elevation'!$AP$4:$AP$104</definedName>
    <definedName name="TP_Elev_39">'TaylorPark.Pool Elevation'!$AQ$4:$AQ$104</definedName>
    <definedName name="TP_Elev_4">'TaylorPark.Pool Elevation'!$H$4:$H$104</definedName>
    <definedName name="TP_Elev_40">'TaylorPark.Pool Elevation'!$AR$4:$AR$104</definedName>
    <definedName name="TP_Elev_41">'TaylorPark.Pool Elevation'!$AS$4:$AS$104</definedName>
    <definedName name="TP_Elev_42">'TaylorPark.Pool Elevation'!$AT$4:$AT$104</definedName>
    <definedName name="TP_Elev_43">'TaylorPark.Pool Elevation'!$AU$4:$AU$104</definedName>
    <definedName name="TP_Elev_44">'TaylorPark.Pool Elevation'!$AV$4:$AV$104</definedName>
    <definedName name="TP_Elev_45">'TaylorPark.Pool Elevation'!$AW$4:$AW$104</definedName>
    <definedName name="TP_Elev_46">'TaylorPark.Pool Elevation'!$AX$4:$AX$104</definedName>
    <definedName name="TP_Elev_47">'TaylorPark.Pool Elevation'!$AY$4:$AY$104</definedName>
    <definedName name="TP_Elev_48">'TaylorPark.Pool Elevation'!$AZ$4:$AZ$104</definedName>
    <definedName name="TP_Elev_49">'TaylorPark.Pool Elevation'!$BA$4:$BA$104</definedName>
    <definedName name="TP_Elev_5">'TaylorPark.Pool Elevation'!$I$4:$I$104</definedName>
    <definedName name="TP_Elev_50">'TaylorPark.Pool Elevation'!$BB$4:$BB$104</definedName>
    <definedName name="TP_Elev_51">'TaylorPark.Pool Elevation'!$BC$4:$BC$104</definedName>
    <definedName name="TP_Elev_6">'TaylorPark.Pool Elevation'!$J$4:$J$104</definedName>
    <definedName name="TP_Elev_7">'TaylorPark.Pool Elevation'!$K$4:$K$104</definedName>
    <definedName name="TP_Elev_8">'TaylorPark.Pool Elevation'!$L$4:$L$104</definedName>
    <definedName name="TP_Elev_9">'TaylorPark.Pool Elevation'!$M$4:$M$104</definedName>
    <definedName name="TP_Elev_Max">'TaylorPark.Pool Elevation'!$C$4:$C$104</definedName>
    <definedName name="TP_Elev_Min">'TaylorPark.Pool Elevation'!$B$4:$B$104</definedName>
    <definedName name="TP_Elev_Most">'TaylorPark.Pool Elevation'!$D$4:$D$104</definedName>
    <definedName name="TP_Elev_Time">'TaylorPark.Pool Elevation'!$A$4:$A$104</definedName>
    <definedName name="TP_In_1">TaylorPark.Inflow!$E$4:$E$104</definedName>
    <definedName name="TP_In_10">TaylorPark.Inflow!$N$4:$N$104</definedName>
    <definedName name="TP_In_11">TaylorPark.Inflow!$O$4:$O$104</definedName>
    <definedName name="TP_In_12">TaylorPark.Inflow!$P$4:$P$104</definedName>
    <definedName name="TP_In_13">TaylorPark.Inflow!$Q$4:$Q$104</definedName>
    <definedName name="TP_In_14">TaylorPark.Inflow!$R$4:$R$104</definedName>
    <definedName name="TP_In_15">TaylorPark.Inflow!$S$4:$S$104</definedName>
    <definedName name="TP_In_16">TaylorPark.Inflow!$T$4:$T$104</definedName>
    <definedName name="TP_In_17">TaylorPark.Inflow!$U$4:$U$104</definedName>
    <definedName name="TP_In_18">TaylorPark.Inflow!$V$4:$V$104</definedName>
    <definedName name="TP_In_19">TaylorPark.Inflow!$W$4:$W$104</definedName>
    <definedName name="TP_In_2">TaylorPark.Inflow!$F$4:$F$104</definedName>
    <definedName name="TP_In_20">TaylorPark.Inflow!$X$4:$X$104</definedName>
    <definedName name="TP_In_21">TaylorPark.Inflow!$Y$4:$Y$104</definedName>
    <definedName name="TP_In_22">TaylorPark.Inflow!$Z$4:$Z$104</definedName>
    <definedName name="TP_In_23">TaylorPark.Inflow!$AA$4:$AA$104</definedName>
    <definedName name="TP_In_24">TaylorPark.Inflow!$AB$4:$AB$104</definedName>
    <definedName name="TP_In_25">TaylorPark.Inflow!$AC$4:$AC$104</definedName>
    <definedName name="TP_In_26">TaylorPark.Inflow!$AD$4:$AD$104</definedName>
    <definedName name="TP_In_27">TaylorPark.Inflow!$AE$4:$AE$104</definedName>
    <definedName name="TP_In_28">TaylorPark.Inflow!$AF$4:$AF$104</definedName>
    <definedName name="TP_In_29">TaylorPark.Inflow!$AG$4:$AG$104</definedName>
    <definedName name="TP_In_3">TaylorPark.Inflow!$G$4:$G$104</definedName>
    <definedName name="TP_In_30">TaylorPark.Inflow!$AH$4:$AH$104</definedName>
    <definedName name="TP_In_31">TaylorPark.Inflow!$AI$4:$AI$104</definedName>
    <definedName name="TP_In_32">TaylorPark.Inflow!$AJ$4:$AJ$104</definedName>
    <definedName name="TP_In_33">TaylorPark.Inflow!$AK$4:$AK$104</definedName>
    <definedName name="TP_In_34">TaylorPark.Inflow!$AL$4:$AL$104</definedName>
    <definedName name="TP_In_35">TaylorPark.Inflow!$AM$4:$AM$104</definedName>
    <definedName name="TP_In_36">TaylorPark.Inflow!$AN$4:$AN$104</definedName>
    <definedName name="TP_In_37">TaylorPark.Inflow!$AO$4:$AO$104</definedName>
    <definedName name="TP_In_38">TaylorPark.Inflow!$AP$4:$AP$104</definedName>
    <definedName name="TP_In_39">TaylorPark.Inflow!$AQ$4:$AQ$104</definedName>
    <definedName name="TP_In_4">TaylorPark.Inflow!$H$4:$H$104</definedName>
    <definedName name="TP_In_40">TaylorPark.Inflow!$AR$4:$AR$104</definedName>
    <definedName name="TP_In_41">TaylorPark.Inflow!$AS$4:$AS$104</definedName>
    <definedName name="TP_In_42">TaylorPark.Inflow!$AT$4:$AT$104</definedName>
    <definedName name="TP_In_43">TaylorPark.Inflow!$AU$4:$AU$104</definedName>
    <definedName name="TP_In_44">TaylorPark.Inflow!$AV$4:$AV$104</definedName>
    <definedName name="TP_In_45">TaylorPark.Inflow!$AW$4:$AW$104</definedName>
    <definedName name="TP_In_46">TaylorPark.Inflow!$AX$4:$AX$104</definedName>
    <definedName name="TP_In_47">TaylorPark.Inflow!$AY$4:$AY$104</definedName>
    <definedName name="TP_In_48">TaylorPark.Inflow!$AZ$4:$AZ$104</definedName>
    <definedName name="TP_In_49">TaylorPark.Inflow!$BA$4:$BA$104</definedName>
    <definedName name="TP_In_5">TaylorPark.Inflow!$I$4:$I$104</definedName>
    <definedName name="TP_In_50">TaylorPark.Inflow!$BB$4:$BB$104</definedName>
    <definedName name="TP_In_51">TaylorPark.Inflow!$BC$4:$BC$104</definedName>
    <definedName name="TP_In_6">TaylorPark.Inflow!$J$4:$J$104</definedName>
    <definedName name="TP_In_7">TaylorPark.Inflow!$K$4:$K$104</definedName>
    <definedName name="TP_In_8">TaylorPark.Inflow!$L$4:$L$104</definedName>
    <definedName name="TP_In_9">TaylorPark.Inflow!$M$4:$M$104</definedName>
    <definedName name="TP_In_Max">TaylorPark.Inflow!$C$4:$C$104</definedName>
    <definedName name="TP_In_Min">TaylorPark.Inflow!$B$4:$B$104</definedName>
    <definedName name="TP_In_Most">TaylorPark.Inflow!$D$4:$D$104</definedName>
    <definedName name="TP_In_Time">TaylorPark.Inflow!$A$4:$A$104</definedName>
    <definedName name="TP_Out_1">TaylorPark.Outflow!$E$4:$E$104</definedName>
    <definedName name="TP_Out_10">TaylorPark.Outflow!$N$4:$N$104</definedName>
    <definedName name="TP_Out_11">TaylorPark.Outflow!$O$4:$O$104</definedName>
    <definedName name="TP_Out_12">TaylorPark.Outflow!$P$4:$P$104</definedName>
    <definedName name="TP_Out_13">TaylorPark.Outflow!$Q$4:$Q$104</definedName>
    <definedName name="TP_Out_14">TaylorPark.Outflow!$R$4:$R$104</definedName>
    <definedName name="TP_Out_15">TaylorPark.Outflow!$S$4:$S$104</definedName>
    <definedName name="TP_Out_16">TaylorPark.Outflow!$T$4:$T$104</definedName>
    <definedName name="TP_Out_17">TaylorPark.Outflow!$U$4:$U$104</definedName>
    <definedName name="TP_Out_18">TaylorPark.Outflow!$V$4:$V$104</definedName>
    <definedName name="TP_Out_19">TaylorPark.Outflow!$W$4:$W$104</definedName>
    <definedName name="TP_Out_2">TaylorPark.Outflow!$F$4:$F$104</definedName>
    <definedName name="TP_Out_20">TaylorPark.Outflow!$X$4:$X$104</definedName>
    <definedName name="TP_Out_21">TaylorPark.Outflow!$Y$4:$Y$104</definedName>
    <definedName name="TP_Out_22">TaylorPark.Outflow!$Z$4:$Z$104</definedName>
    <definedName name="TP_Out_23">TaylorPark.Outflow!$AA$4:$AA$104</definedName>
    <definedName name="TP_Out_24">TaylorPark.Outflow!$AB$4:$AB$104</definedName>
    <definedName name="TP_Out_25">TaylorPark.Outflow!$AC$4:$AC$104</definedName>
    <definedName name="TP_Out_26">TaylorPark.Outflow!$AD$4:$AD$104</definedName>
    <definedName name="TP_Out_27">TaylorPark.Outflow!$AE$4:$AE$104</definedName>
    <definedName name="TP_Out_28">TaylorPark.Outflow!$AF$4:$AF$104</definedName>
    <definedName name="TP_Out_29">TaylorPark.Outflow!$AG$4:$AG$104</definedName>
    <definedName name="TP_Out_3">TaylorPark.Outflow!$G$4:$G$104</definedName>
    <definedName name="TP_Out_30">TaylorPark.Outflow!$AH$4:$AH$104</definedName>
    <definedName name="TP_Out_31">TaylorPark.Outflow!$AI$4:$AI$104</definedName>
    <definedName name="TP_Out_32">TaylorPark.Outflow!$AJ$4:$AJ$104</definedName>
    <definedName name="TP_Out_33">TaylorPark.Outflow!$AK$4:$AK$104</definedName>
    <definedName name="TP_Out_34">TaylorPark.Outflow!$AL$4:$AL$104</definedName>
    <definedName name="TP_Out_35">TaylorPark.Outflow!$AM$4:$AM$104</definedName>
    <definedName name="TP_Out_36">TaylorPark.Outflow!$AN$4:$AN$104</definedName>
    <definedName name="TP_Out_37">TaylorPark.Outflow!$AO$4:$AO$104</definedName>
    <definedName name="TP_Out_38">TaylorPark.Outflow!$AP$4:$AP$104</definedName>
    <definedName name="TP_Out_39">TaylorPark.Outflow!$AQ$4:$AQ$104</definedName>
    <definedName name="TP_Out_4">TaylorPark.Outflow!$H$4:$H$104</definedName>
    <definedName name="TP_Out_40">TaylorPark.Outflow!$AR$4:$AR$104</definedName>
    <definedName name="TP_Out_41">TaylorPark.Outflow!$AS$4:$AS$104</definedName>
    <definedName name="TP_Out_42">TaylorPark.Outflow!$AT$4:$AT$104</definedName>
    <definedName name="TP_Out_43">TaylorPark.Outflow!$AU$4:$AU$104</definedName>
    <definedName name="TP_Out_44">TaylorPark.Outflow!$AV$4:$AV$104</definedName>
    <definedName name="TP_Out_45">TaylorPark.Outflow!$AW$4:$AW$104</definedName>
    <definedName name="TP_Out_46">TaylorPark.Outflow!$AX$4:$AX$104</definedName>
    <definedName name="TP_Out_47">TaylorPark.Outflow!$AY$4:$AY$104</definedName>
    <definedName name="TP_Out_48">TaylorPark.Outflow!$AZ$4:$AZ$104</definedName>
    <definedName name="TP_Out_49">TaylorPark.Outflow!$BA$4:$BA$104</definedName>
    <definedName name="TP_Out_5">TaylorPark.Outflow!$I$4:$I$104</definedName>
    <definedName name="TP_Out_50">TaylorPark.Outflow!$BB$4:$BB$104</definedName>
    <definedName name="TP_Out_51">TaylorPark.Outflow!$BC$4:$BC$104</definedName>
    <definedName name="TP_Out_6">TaylorPark.Outflow!$J$4:$J$104</definedName>
    <definedName name="TP_Out_7">TaylorPark.Outflow!$K$4:$K$104</definedName>
    <definedName name="TP_Out_8">TaylorPark.Outflow!$L$4:$L$104</definedName>
    <definedName name="TP_Out_9">TaylorPark.Outflow!$M$4:$M$104</definedName>
    <definedName name="TP_Out_Max">TaylorPark.Outflow!$C$4:$C$104</definedName>
    <definedName name="TP_Out_Min">TaylorPark.Outflow!$B$4:$B$104</definedName>
    <definedName name="TP_Out_Most">TaylorPark.Outflow!$D$4:$D$104</definedName>
    <definedName name="TP_Out_Time">TaylorPark.Outflow!$A$4:$A$104</definedName>
    <definedName name="TP_Stor_1">TaylorPark.Storage!$E$4:$E$104</definedName>
    <definedName name="TP_Stor_10">TaylorPark.Storage!$N$4:$N$104</definedName>
    <definedName name="TP_Stor_11">TaylorPark.Storage!$O$4:$O$104</definedName>
    <definedName name="TP_Stor_12">TaylorPark.Storage!$P$4:$P$104</definedName>
    <definedName name="TP_Stor_13">TaylorPark.Storage!$Q$4:$Q$104</definedName>
    <definedName name="TP_Stor_14">TaylorPark.Storage!$R$4:$R$104</definedName>
    <definedName name="TP_Stor_15">TaylorPark.Storage!$S$4:$S$104</definedName>
    <definedName name="TP_Stor_16">TaylorPark.Storage!$T$4:$T$104</definedName>
    <definedName name="TP_Stor_17">TaylorPark.Storage!$U$4:$U$104</definedName>
    <definedName name="TP_Stor_18">TaylorPark.Storage!$V$4:$V$104</definedName>
    <definedName name="TP_Stor_19">TaylorPark.Storage!$W$4:$W$104</definedName>
    <definedName name="TP_Stor_2">TaylorPark.Storage!$F$4:$F$104</definedName>
    <definedName name="TP_Stor_20">TaylorPark.Storage!$X$4:$X$104</definedName>
    <definedName name="TP_Stor_21">TaylorPark.Storage!$Y$4:$Y$104</definedName>
    <definedName name="TP_Stor_22">TaylorPark.Storage!$Z$4:$Z$104</definedName>
    <definedName name="TP_Stor_23">TaylorPark.Storage!$AA$4:$AA$104</definedName>
    <definedName name="TP_Stor_24">TaylorPark.Storage!$AB$4:$AB$104</definedName>
    <definedName name="TP_Stor_25">TaylorPark.Storage!$AC$4:$AC$104</definedName>
    <definedName name="TP_Stor_26">TaylorPark.Storage!$AD$4:$AD$104</definedName>
    <definedName name="TP_Stor_27">TaylorPark.Storage!$AE$4:$AE$104</definedName>
    <definedName name="TP_Stor_28">TaylorPark.Storage!$AF$4:$AF$104</definedName>
    <definedName name="TP_Stor_29">TaylorPark.Storage!$AG$4:$AG$104</definedName>
    <definedName name="TP_Stor_3">TaylorPark.Storage!$G$4:$G$104</definedName>
    <definedName name="TP_Stor_30">TaylorPark.Storage!$AH$4:$AH$104</definedName>
    <definedName name="TP_Stor_31">TaylorPark.Storage!$AI$4:$AI$104</definedName>
    <definedName name="TP_Stor_32">TaylorPark.Storage!$AJ$4:$AJ$104</definedName>
    <definedName name="TP_Stor_33">TaylorPark.Storage!$AK$4:$AK$104</definedName>
    <definedName name="TP_Stor_34">TaylorPark.Storage!$AL$4:$AL$104</definedName>
    <definedName name="TP_Stor_35">TaylorPark.Storage!$AM$4:$AM$104</definedName>
    <definedName name="TP_Stor_36">TaylorPark.Storage!$AN$4:$AN$104</definedName>
    <definedName name="TP_Stor_37">TaylorPark.Storage!$AO$4:$AO$104</definedName>
    <definedName name="TP_Stor_38">TaylorPark.Storage!$AP$4:$AP$104</definedName>
    <definedName name="TP_Stor_39">TaylorPark.Storage!$AQ$4:$AQ$104</definedName>
    <definedName name="TP_Stor_4">TaylorPark.Storage!$H$4:$H$104</definedName>
    <definedName name="TP_Stor_40">TaylorPark.Storage!$AR$4:$AR$104</definedName>
    <definedName name="TP_Stor_41">TaylorPark.Storage!$AS$4:$AS$104</definedName>
    <definedName name="TP_Stor_42">TaylorPark.Storage!$AT$4:$AT$104</definedName>
    <definedName name="TP_Stor_43">TaylorPark.Storage!$AU$4:$AU$104</definedName>
    <definedName name="TP_Stor_44">TaylorPark.Storage!$AV$4:$AV$104</definedName>
    <definedName name="TP_Stor_45">TaylorPark.Storage!$AW$4:$AW$104</definedName>
    <definedName name="TP_Stor_46">TaylorPark.Storage!$AX$4:$AX$104</definedName>
    <definedName name="TP_Stor_47">TaylorPark.Storage!$AY$4:$AY$104</definedName>
    <definedName name="TP_Stor_48">TaylorPark.Storage!$AZ$4:$AZ$104</definedName>
    <definedName name="TP_Stor_49">TaylorPark.Storage!$BA$4:$BA$104</definedName>
    <definedName name="TP_Stor_5">TaylorPark.Storage!$I$4:$I$104</definedName>
    <definedName name="TP_Stor_50">TaylorPark.Storage!$BB$4:$BB$104</definedName>
    <definedName name="TP_Stor_51">TaylorPark.Storage!$BC$4:$BC$104</definedName>
    <definedName name="TP_Stor_6">TaylorPark.Storage!$J$4:$J$104</definedName>
    <definedName name="TP_Stor_7">TaylorPark.Storage!$K$4:$K$104</definedName>
    <definedName name="TP_Stor_8">TaylorPark.Storage!$L$4:$L$104</definedName>
    <definedName name="TP_Stor_9">TaylorPark.Storage!$M$4:$M$104</definedName>
    <definedName name="TP_Stor_Max">TaylorPark.Storage!$C$4:$C$104</definedName>
    <definedName name="TP_Stor_Min">TaylorPark.Storage!$B$4:$B$104</definedName>
    <definedName name="TP_Stor_Most">TaylorPark.Storage!$D$4:$D$104</definedName>
    <definedName name="TP_Stor_Time">TaylorPark.Storage!$A$4:$A$104</definedName>
    <definedName name="TraceID">RunInformation!$F$6:$F$55</definedName>
    <definedName name="TraceSelection" localSheetId="1">Comparison!$B$8:$E$23</definedName>
    <definedName name="TraceSelection" localSheetId="3">Frequency!$B$11:$E$27</definedName>
    <definedName name="TraceSelection">Exceedance!$B$8:$E$23</definedName>
    <definedName name="TraceYear">RunInformation!$G$6:$G$55</definedName>
    <definedName name="UBAbv823_1">UpperBalancingAbove823!$E$4:$E$100</definedName>
    <definedName name="UBAbv823_10">UpperBalancingAbove823!$N$4:$N$100</definedName>
    <definedName name="UBAbv823_11">UpperBalancingAbove823!$O$4:$O$100</definedName>
    <definedName name="UBAbv823_12">UpperBalancingAbove823!$P$4:$P$100</definedName>
    <definedName name="UBAbv823_13">UpperBalancingAbove823!$Q$4:$Q$100</definedName>
    <definedName name="UBAbv823_14">UpperBalancingAbove823!$R$4:$R$100</definedName>
    <definedName name="UBAbv823_15">UpperBalancingAbove823!$S$4:$S$100</definedName>
    <definedName name="UBAbv823_16">UpperBalancingAbove823!$T$4:$T$100</definedName>
    <definedName name="UBAbv823_17">UpperBalancingAbove823!$U$4:$U$100</definedName>
    <definedName name="UBAbv823_18">UpperBalancingAbove823!$V$4:$V$100</definedName>
    <definedName name="UBAbv823_19">UpperBalancingAbove823!$W$4:$W$100</definedName>
    <definedName name="UBAbv823_2">UpperBalancingAbove823!$F$4:$F$100</definedName>
    <definedName name="UBAbv823_20">UpperBalancingAbove823!$X$4:$X$100</definedName>
    <definedName name="UBAbv823_21">UpperBalancingAbove823!$Y$4:$Y$100</definedName>
    <definedName name="UBAbv823_22">UpperBalancingAbove823!$Z$4:$Z$100</definedName>
    <definedName name="UBAbv823_23">UpperBalancingAbove823!$AA$4:$AA$100</definedName>
    <definedName name="UBAbv823_24">UpperBalancingAbove823!$AB$4:$AB$100</definedName>
    <definedName name="UBAbv823_25">UpperBalancingAbove823!$AC$4:$AC$100</definedName>
    <definedName name="UBAbv823_26">UpperBalancingAbove823!$AD$4:$AD$100</definedName>
    <definedName name="UBAbv823_27">UpperBalancingAbove823!$AE$4:$AE$100</definedName>
    <definedName name="UBAbv823_28">UpperBalancingAbove823!$AF$4:$AF$100</definedName>
    <definedName name="UBAbv823_29">UpperBalancingAbove823!$AG$4:$AG$100</definedName>
    <definedName name="UBAbv823_3">UpperBalancingAbove823!$G$4:$G$100</definedName>
    <definedName name="UBAbv823_30">UpperBalancingAbove823!$AH$4:$AH$100</definedName>
    <definedName name="UBAbv823_31">UpperBalancingAbove823!$AI$4:$AI$100</definedName>
    <definedName name="UBAbv823_32">UpperBalancingAbove823!$AJ$4:$AJ$100</definedName>
    <definedName name="UBAbv823_33">UpperBalancingAbove823!$AK$4:$AK$100</definedName>
    <definedName name="UBAbv823_34">UpperBalancingAbove823!$AL$4:$AL$100</definedName>
    <definedName name="UBAbv823_35">UpperBalancingAbove823!$AM$4:$AM$100</definedName>
    <definedName name="UBAbv823_36">UpperBalancingAbove823!$AN$4:$AN$100</definedName>
    <definedName name="UBAbv823_37">UpperBalancingAbove823!$AO$4:$AO$100</definedName>
    <definedName name="UBAbv823_38">UpperBalancingAbove823!$AP$4:$AP$100</definedName>
    <definedName name="UBAbv823_39">UpperBalancingAbove823!$AQ$4:$AQ$100</definedName>
    <definedName name="UBAbv823_4">UpperBalancingAbove823!$H$4:$H$100</definedName>
    <definedName name="UBAbv823_40">UpperBalancingAbove823!$AR$4:$AR$100</definedName>
    <definedName name="UBAbv823_41">UpperBalancingAbove823!$AS$4:$AS$100</definedName>
    <definedName name="UBAbv823_42">UpperBalancingAbove823!$AT$4:$AT$100</definedName>
    <definedName name="UBAbv823_43">UpperBalancingAbove823!$AU$4:$AU$100</definedName>
    <definedName name="UBAbv823_44">UpperBalancingAbove823!$AV$4:$AV$100</definedName>
    <definedName name="UBAbv823_45">UpperBalancingAbove823!$AW$4:$AW$100</definedName>
    <definedName name="UBAbv823_46">UpperBalancingAbove823!$AX$4:$AX$100</definedName>
    <definedName name="UBAbv823_47">UpperBalancingAbove823!$AY$4:$AY$100</definedName>
    <definedName name="UBAbv823_48">UpperBalancingAbove823!$AZ$4:$AZ$100</definedName>
    <definedName name="UBAbv823_49">UpperBalancingAbove823!$BA$4:$BA$100</definedName>
    <definedName name="UBAbv823_5">UpperBalancingAbove823!$I$4:$I$100</definedName>
    <definedName name="UBAbv823_50">UpperBalancingAbove823!$BB$4:$BB$100</definedName>
    <definedName name="UBAbv823_51">UpperBalancingAbove823!$BC$4:$BC$100</definedName>
    <definedName name="UBAbv823_6">UpperBalancingAbove823!$J$4:$J$100</definedName>
    <definedName name="UBAbv823_7">UpperBalancingAbove823!$K$4:$K$100</definedName>
    <definedName name="UBAbv823_8">UpperBalancingAbove823!$L$4:$L$100</definedName>
    <definedName name="UBAbv823_9">UpperBalancingAbove823!$M$4:$M$100</definedName>
    <definedName name="UBAbv823_Max">UpperBalancingAbove823!$C$4:$C$100</definedName>
    <definedName name="UBAbv823_Min">UpperBalancingAbove823!$B$4:$B$100</definedName>
    <definedName name="UBAbv823_Most">UpperBalancingAbove823!$D$4:$D$100</definedName>
    <definedName name="UBAbv823_Time">UpperBalancingAbove823!$A$4:$A$100</definedName>
    <definedName name="UBAt823_1">UpperBalancingAt823!$E$4:$E$100</definedName>
    <definedName name="UBAt823_10">UpperBalancingAt823!$N$4:$N$100</definedName>
    <definedName name="UBAt823_11">UpperBalancingAt823!$O$4:$O$100</definedName>
    <definedName name="UBAt823_12">UpperBalancingAt823!$P$4:$P$100</definedName>
    <definedName name="UBAt823_13">UpperBalancingAt823!$Q$4:$Q$100</definedName>
    <definedName name="UBAt823_14">UpperBalancingAt823!$R$4:$R$100</definedName>
    <definedName name="UBAt823_15">UpperBalancingAt823!$S$4:$S$100</definedName>
    <definedName name="UBAt823_16">UpperBalancingAt823!$T$4:$T$100</definedName>
    <definedName name="UBAt823_17">UpperBalancingAt823!$U$4:$U$100</definedName>
    <definedName name="UBAt823_18">UpperBalancingAt823!$V$4:$V$100</definedName>
    <definedName name="UBAt823_19">UpperBalancingAt823!$W$4:$W$100</definedName>
    <definedName name="UBAt823_2">UpperBalancingAt823!$F$4:$F$100</definedName>
    <definedName name="UBAt823_20">UpperBalancingAt823!$X$4:$X$100</definedName>
    <definedName name="UBAt823_21">UpperBalancingAt823!$Y$4:$Y$100</definedName>
    <definedName name="UBAt823_22">UpperBalancingAt823!$Z$4:$Z$100</definedName>
    <definedName name="UBAt823_23">UpperBalancingAt823!$AA$4:$AA$100</definedName>
    <definedName name="UBAt823_24">UpperBalancingAt823!$AB$4:$AB$100</definedName>
    <definedName name="UBAt823_25">UpperBalancingAt823!$AC$4:$AC$100</definedName>
    <definedName name="UBAt823_26">UpperBalancingAt823!$AD$4:$AD$100</definedName>
    <definedName name="UBAt823_27">UpperBalancingAt823!$AE$4:$AE$100</definedName>
    <definedName name="UBAt823_28">UpperBalancingAt823!$AF$4:$AF$100</definedName>
    <definedName name="UBAt823_29">UpperBalancingAt823!$AG$4:$AG$100</definedName>
    <definedName name="UBAt823_3">UpperBalancingAt823!$G$4:$G$100</definedName>
    <definedName name="UBAt823_30">UpperBalancingAt823!$AH$4:$AH$100</definedName>
    <definedName name="UBAt823_31">UpperBalancingAt823!$AI$4:$AI$100</definedName>
    <definedName name="UBAt823_32">UpperBalancingAt823!$AJ$4:$AJ$100</definedName>
    <definedName name="UBAt823_33">UpperBalancingAt823!$AK$4:$AK$100</definedName>
    <definedName name="UBAt823_34">UpperBalancingAt823!$AL$4:$AL$100</definedName>
    <definedName name="UBAt823_35">UpperBalancingAt823!$AM$4:$AM$100</definedName>
    <definedName name="UBAt823_36">UpperBalancingAt823!$AN$4:$AN$100</definedName>
    <definedName name="UBAt823_37">UpperBalancingAt823!$AO$4:$AO$100</definedName>
    <definedName name="UBAt823_38">UpperBalancingAt823!$AP$4:$AP$100</definedName>
    <definedName name="UBAt823_39">UpperBalancingAt823!$AQ$4:$AQ$100</definedName>
    <definedName name="UBAt823_4">UpperBalancingAt823!$H$4:$H$100</definedName>
    <definedName name="UBAt823_40">UpperBalancingAt823!$AR$4:$AR$100</definedName>
    <definedName name="UBAt823_41">UpperBalancingAt823!$AS$4:$AS$100</definedName>
    <definedName name="UBAt823_42">UpperBalancingAt823!$AT$4:$AT$100</definedName>
    <definedName name="UBAt823_43">UpperBalancingAt823!$AU$4:$AU$100</definedName>
    <definedName name="UBAt823_44">UpperBalancingAt823!$AV$4:$AV$100</definedName>
    <definedName name="UBAt823_45">UpperBalancingAt823!$AW$4:$AW$100</definedName>
    <definedName name="UBAt823_46">UpperBalancingAt823!$AX$4:$AX$100</definedName>
    <definedName name="UBAt823_47">UpperBalancingAt823!$AY$4:$AY$100</definedName>
    <definedName name="UBAt823_48">UpperBalancingAt823!$AZ$4:$AZ$100</definedName>
    <definedName name="UBAt823_49">UpperBalancingAt823!$BA$4:$BA$100</definedName>
    <definedName name="UBAt823_5">UpperBalancingAt823!$I$4:$I$100</definedName>
    <definedName name="UBAt823_50">UpperBalancingAt823!$BB$4:$BB$100</definedName>
    <definedName name="UBAt823_51">UpperBalancingAt823!$BC$4:$BC$100</definedName>
    <definedName name="UBAt823_6">UpperBalancingAt823!$J$4:$J$100</definedName>
    <definedName name="UBAt823_7">UpperBalancingAt823!$K$4:$K$100</definedName>
    <definedName name="UBAt823_8">UpperBalancingAt823!$L$4:$L$100</definedName>
    <definedName name="UBAt823_9">UpperBalancingAt823!$M$4:$M$100</definedName>
    <definedName name="UBAt823_Max">UpperBalancingAt823!$C$4:$C$100</definedName>
    <definedName name="UBAt823_Min">UpperBalancingAt823!$B$4:$B$100</definedName>
    <definedName name="UBAt823_Most">UpperBalancingAt823!$D$4:$D$100</definedName>
    <definedName name="UBAt823_Time">UpperBalancingAt823!$A$4:$A$100</definedName>
    <definedName name="UBBlw823_1">UpperBalancingBelow823!$E$4:$E$100</definedName>
    <definedName name="UBBlw823_10">UpperBalancingBelow823!$N$4:$N$100</definedName>
    <definedName name="UBBlw823_11">UpperBalancingBelow823!$O$4:$O$100</definedName>
    <definedName name="UBBlw823_12">UpperBalancingBelow823!$P$4:$P$100</definedName>
    <definedName name="UBBlw823_13">UpperBalancingBelow823!$Q$4:$Q$100</definedName>
    <definedName name="UBBlw823_14">UpperBalancingBelow823!$R$4:$R$100</definedName>
    <definedName name="UBBlw823_15">UpperBalancingBelow823!$S$4:$S$100</definedName>
    <definedName name="UBBlw823_16">UpperBalancingBelow823!$T$4:$T$100</definedName>
    <definedName name="UBBlw823_17">UpperBalancingBelow823!$U$4:$U$100</definedName>
    <definedName name="UBBlw823_18">UpperBalancingBelow823!$V$4:$V$100</definedName>
    <definedName name="UBBlw823_19">UpperBalancingBelow823!$W$4:$W$100</definedName>
    <definedName name="UBBlw823_2">UpperBalancingBelow823!$F$4:$F$100</definedName>
    <definedName name="UBBlw823_20">UpperBalancingBelow823!$X$4:$X$100</definedName>
    <definedName name="UBBlw823_21">UpperBalancingBelow823!$Y$4:$Y$100</definedName>
    <definedName name="UBBlw823_22">UpperBalancingBelow823!$Z$4:$Z$100</definedName>
    <definedName name="UBBlw823_23">UpperBalancingBelow823!$AA$4:$AA$100</definedName>
    <definedName name="UBBlw823_24">UpperBalancingBelow823!$AB$4:$AB$100</definedName>
    <definedName name="UBBlw823_25">UpperBalancingBelow823!$AC$4:$AC$100</definedName>
    <definedName name="UBBlw823_26">UpperBalancingBelow823!$AD$4:$AD$100</definedName>
    <definedName name="UBBlw823_27">UpperBalancingBelow823!$AE$4:$AE$100</definedName>
    <definedName name="UBBlw823_28">UpperBalancingBelow823!$AF$4:$AF$100</definedName>
    <definedName name="UBBlw823_29">UpperBalancingBelow823!$AG$4:$AG$100</definedName>
    <definedName name="UBBlw823_3">UpperBalancingBelow823!$G$4:$G$100</definedName>
    <definedName name="UBBlw823_30">UpperBalancingBelow823!$AH$4:$AH$100</definedName>
    <definedName name="UBBlw823_31">UpperBalancingBelow823!$AI$4:$AI$100</definedName>
    <definedName name="UBBlw823_32">UpperBalancingBelow823!$AJ$4:$AJ$100</definedName>
    <definedName name="UBBlw823_33">UpperBalancingBelow823!$AK$4:$AK$100</definedName>
    <definedName name="UBBlw823_34">UpperBalancingBelow823!$AL$4:$AL$100</definedName>
    <definedName name="UBBlw823_35">UpperBalancingBelow823!$AM$4:$AM$100</definedName>
    <definedName name="UBBlw823_36">UpperBalancingBelow823!$AN$4:$AN$100</definedName>
    <definedName name="UBBlw823_37">UpperBalancingBelow823!$AO$4:$AO$100</definedName>
    <definedName name="UBBlw823_38">UpperBalancingBelow823!$AP$4:$AP$100</definedName>
    <definedName name="UBBlw823_39">UpperBalancingBelow823!$AQ$4:$AQ$100</definedName>
    <definedName name="UBBlw823_4">UpperBalancingBelow823!$H$4:$H$100</definedName>
    <definedName name="UBBlw823_40">UpperBalancingBelow823!$AR$4:$AR$100</definedName>
    <definedName name="UBBlw823_41">UpperBalancingBelow823!$AS$4:$AS$100</definedName>
    <definedName name="UBBlw823_42">UpperBalancingBelow823!$AT$4:$AT$100</definedName>
    <definedName name="UBBlw823_43">UpperBalancingBelow823!$AU$4:$AU$100</definedName>
    <definedName name="UBBlw823_44">UpperBalancingBelow823!$AV$4:$AV$100</definedName>
    <definedName name="UBBlw823_45">UpperBalancingBelow823!$AW$4:$AW$100</definedName>
    <definedName name="UBBlw823_46">UpperBalancingBelow823!$AX$4:$AX$100</definedName>
    <definedName name="UBBlw823_47">UpperBalancingBelow823!$AY$4:$AY$100</definedName>
    <definedName name="UBBlw823_48">UpperBalancingBelow823!$AZ$4:$AZ$100</definedName>
    <definedName name="UBBlw823_49">UpperBalancingBelow823!$BA$4:$BA$100</definedName>
    <definedName name="UBBlw823_5">UpperBalancingBelow823!$I$4:$I$100</definedName>
    <definedName name="UBBlw823_50">UpperBalancingBelow823!$BB$4:$BB$100</definedName>
    <definedName name="UBBlw823_51">UpperBalancingBelow823!$BC$4:$BC$100</definedName>
    <definedName name="UBBlw823_6">UpperBalancingBelow823!$J$4:$J$100</definedName>
    <definedName name="UBBlw823_7">UpperBalancingBelow823!$K$4:$K$100</definedName>
    <definedName name="UBBlw823_8">UpperBalancingBelow823!$L$4:$L$100</definedName>
    <definedName name="UBBlw823_9">UpperBalancingBelow823!$M$4:$M$100</definedName>
    <definedName name="UBBlw823_Max">UpperBalancingBelow823!$C$4:$C$100</definedName>
    <definedName name="UBBlw823_Min">UpperBalancingBelow823!$B$4:$B$100</definedName>
    <definedName name="UBBlw823_Most">UpperBalancingBelow823!$D$4:$D$100</definedName>
    <definedName name="UBBlw823_Time">UpperBalancingBelow823!$A$4:$A$100</definedName>
    <definedName name="UnitName">RunInformation!$E$3:$E$84</definedName>
    <definedName name="UpEl_BalBranch_1" localSheetId="10">PowellData.EqualizationCond!$E$2:$E$1048576</definedName>
    <definedName name="UpEl_BalBranch_1">PowellData.UpperElevBalBranch!$E$4:$E$104</definedName>
    <definedName name="UpEl_BalBranch_10" localSheetId="10">PowellData.EqualizationCond!$N$2:$N$1048576</definedName>
    <definedName name="UpEl_BalBranch_10">PowellData.UpperElevBalBranch!$N$4:$N$104</definedName>
    <definedName name="UpEl_BalBranch_11" localSheetId="10">PowellData.EqualizationCond!$O$2:$O$1048576</definedName>
    <definedName name="UpEl_BalBranch_11">PowellData.UpperElevBalBranch!$O$4:$O$104</definedName>
    <definedName name="UpEl_BalBranch_12" localSheetId="10">PowellData.EqualizationCond!$P$2:$P$1048576</definedName>
    <definedName name="UpEl_BalBranch_12">PowellData.UpperElevBalBranch!$P$4:$P$104</definedName>
    <definedName name="UpEl_BalBranch_13" localSheetId="10">PowellData.EqualizationCond!$Q$2:$Q$1048576</definedName>
    <definedName name="UpEl_BalBranch_13">PowellData.UpperElevBalBranch!$Q$4:$Q$104</definedName>
    <definedName name="UpEl_BalBranch_14" localSheetId="10">PowellData.EqualizationCond!$R$2:$R$1048576</definedName>
    <definedName name="UpEl_BalBranch_14">PowellData.UpperElevBalBranch!$R$4:$R$104</definedName>
    <definedName name="UpEl_BalBranch_15" localSheetId="10">PowellData.EqualizationCond!$S$2:$S$1048576</definedName>
    <definedName name="UpEl_BalBranch_15">PowellData.UpperElevBalBranch!$S$4:$S$104</definedName>
    <definedName name="UpEl_BalBranch_16" localSheetId="10">PowellData.EqualizationCond!$T$2:$T$1048576</definedName>
    <definedName name="UpEl_BalBranch_16">PowellData.UpperElevBalBranch!$T$4:$T$104</definedName>
    <definedName name="UpEl_BalBranch_17" localSheetId="10">PowellData.EqualizationCond!$U$2:$U$1048576</definedName>
    <definedName name="UpEl_BalBranch_17">PowellData.UpperElevBalBranch!$U$4:$U$104</definedName>
    <definedName name="UpEl_BalBranch_18" localSheetId="10">PowellData.EqualizationCond!$V$2:$V$1048576</definedName>
    <definedName name="UpEl_BalBranch_18">PowellData.UpperElevBalBranch!$V$4:$V$104</definedName>
    <definedName name="UpEl_BalBranch_19" localSheetId="10">PowellData.EqualizationCond!$W$2:$W$1048576</definedName>
    <definedName name="UpEl_BalBranch_19">PowellData.UpperElevBalBranch!$W$4:$W$104</definedName>
    <definedName name="UpEl_BalBranch_2" localSheetId="10">PowellData.EqualizationCond!$F$2:$F$1048576</definedName>
    <definedName name="UpEl_BalBranch_2">PowellData.UpperElevBalBranch!$F$4:$F$104</definedName>
    <definedName name="UpEl_BalBranch_20" localSheetId="10">PowellData.EqualizationCond!$X$2:$X$1048576</definedName>
    <definedName name="UpEl_BalBranch_20">PowellData.UpperElevBalBranch!$X$4:$X$104</definedName>
    <definedName name="UpEl_BalBranch_21" localSheetId="10">PowellData.EqualizationCond!$Y$2:$Y$1048576</definedName>
    <definedName name="UpEl_BalBranch_21">PowellData.UpperElevBalBranch!$Y$4:$Y$104</definedName>
    <definedName name="UpEl_BalBranch_22" localSheetId="10">PowellData.EqualizationCond!$Z$2:$Z$1048576</definedName>
    <definedName name="UpEl_BalBranch_22">PowellData.UpperElevBalBranch!$Z$4:$Z$104</definedName>
    <definedName name="UpEl_BalBranch_23" localSheetId="10">PowellData.EqualizationCond!$AA$2:$AA$1048576</definedName>
    <definedName name="UpEl_BalBranch_23">PowellData.UpperElevBalBranch!$AA$4:$AA$104</definedName>
    <definedName name="UpEl_BalBranch_24" localSheetId="10">PowellData.EqualizationCond!$AB$2:$AB$1048576</definedName>
    <definedName name="UpEl_BalBranch_24">PowellData.UpperElevBalBranch!$AB$4:$AB$104</definedName>
    <definedName name="UpEl_BalBranch_25" localSheetId="10">PowellData.EqualizationCond!$AC$2:$AC$1048576</definedName>
    <definedName name="UpEl_BalBranch_25">PowellData.UpperElevBalBranch!$AC$4:$AC$104</definedName>
    <definedName name="UpEl_BalBranch_26" localSheetId="10">PowellData.EqualizationCond!$AD$2:$AD$1048576</definedName>
    <definedName name="UpEl_BalBranch_26">PowellData.UpperElevBalBranch!$AD$4:$AD$104</definedName>
    <definedName name="UpEl_BalBranch_27" localSheetId="10">PowellData.EqualizationCond!$AE$2:$AE$1048576</definedName>
    <definedName name="UpEl_BalBranch_27">PowellData.UpperElevBalBranch!$AE$4:$AE$104</definedName>
    <definedName name="UpEl_BalBranch_28" localSheetId="10">PowellData.EqualizationCond!$AD$2:$AD$1048576</definedName>
    <definedName name="UpEl_BalBranch_28">PowellData.UpperElevBalBranch!$AF$4:$AF$104</definedName>
    <definedName name="UpEl_BalBranch_29" localSheetId="10">PowellData.EqualizationCond!$AE$2:$AE$1048576</definedName>
    <definedName name="UpEl_BalBranch_29">PowellData.UpperElevBalBranch!$AG$4:$AG$104</definedName>
    <definedName name="UpEl_BalBranch_3" localSheetId="10">PowellData.EqualizationCond!$G$2:$G$1048576</definedName>
    <definedName name="UpEl_BalBranch_3">PowellData.UpperElevBalBranch!$G$4:$G$104</definedName>
    <definedName name="UpEl_BalBranch_30" localSheetId="10">PowellData.EqualizationCond!$AF$2:$AF$1048576</definedName>
    <definedName name="UpEl_BalBranch_30">PowellData.UpperElevBalBranch!$AH$4:$AH$104</definedName>
    <definedName name="UpEl_BalBranch_31" localSheetId="10">PowellData.EqualizationCond!$AG$2:$AG$1048576</definedName>
    <definedName name="UpEl_BalBranch_31">PowellData.UpperElevBalBranch!$AI$4:$AI$104</definedName>
    <definedName name="UpEl_BalBranch_32" localSheetId="10">PowellData.EqualizationCond!$AH$2:$AH$1048576</definedName>
    <definedName name="UpEl_BalBranch_32">PowellData.UpperElevBalBranch!$AJ$4:$AJ$104</definedName>
    <definedName name="UpEl_BalBranch_33" localSheetId="10">PowellData.EqualizationCond!$AI$2:$AI$1048576</definedName>
    <definedName name="UpEl_BalBranch_33">PowellData.UpperElevBalBranch!$AK$4:$AK$104</definedName>
    <definedName name="UpEl_BalBranch_34">PowellData.UpperElevBalBranch!$AL$4:$AL$104</definedName>
    <definedName name="UpEl_BalBranch_35">PowellData.UpperElevBalBranch!$AM$4:$AM$104</definedName>
    <definedName name="UpEl_BalBranch_36">PowellData.UpperElevBalBranch!$AN$4:$AN$104</definedName>
    <definedName name="UpEl_BalBranch_37">PowellData.UpperElevBalBranch!$AO$4:$AO$104</definedName>
    <definedName name="UpEl_BalBranch_38">PowellData.UpperElevBalBranch!$AP$4:$AP$104</definedName>
    <definedName name="UpEl_BalBranch_39">PowellData.UpperElevBalBranch!$AQ$4:$AQ$104</definedName>
    <definedName name="UpEl_BalBranch_4" localSheetId="10">PowellData.EqualizationCond!$H$2:$H$1048576</definedName>
    <definedName name="UpEl_BalBranch_4">PowellData.UpperElevBalBranch!$H$4:$H$104</definedName>
    <definedName name="UpEl_BalBranch_40">PowellData.UpperElevBalBranch!$AR$4:$AR$104</definedName>
    <definedName name="UpEl_BalBranch_41">PowellData.UpperElevBalBranch!$AS$4:$AS$104</definedName>
    <definedName name="UpEl_BalBranch_42">PowellData.UpperElevBalBranch!$AT$4:$AT$104</definedName>
    <definedName name="UpEl_BalBranch_43">PowellData.UpperElevBalBranch!$AU$4:$AU$104</definedName>
    <definedName name="UpEl_BalBranch_44">PowellData.UpperElevBalBranch!$AV$4:$AV$104</definedName>
    <definedName name="UpEl_BalBranch_45">PowellData.UpperElevBalBranch!$AW$4:$AW$104</definedName>
    <definedName name="UpEl_BalBranch_46">PowellData.UpperElevBalBranch!$AX$4:$AX$104</definedName>
    <definedName name="UpEl_BalBranch_47">PowellData.UpperElevBalBranch!$AY$4:$AY$104</definedName>
    <definedName name="UpEl_BalBranch_48">PowellData.UpperElevBalBranch!$AZ$4:$AZ$104</definedName>
    <definedName name="UpEl_BalBranch_49">PowellData.UpperElevBalBranch!$BA$4:$BA$104</definedName>
    <definedName name="UpEl_BalBranch_5" localSheetId="10">PowellData.EqualizationCond!$I$2:$I$1048576</definedName>
    <definedName name="UpEl_BalBranch_5">PowellData.UpperElevBalBranch!$I$4:$I$104</definedName>
    <definedName name="UpEl_BalBranch_50">PowellData.UpperElevBalBranch!$BB$4:$BB$104</definedName>
    <definedName name="UpEl_BalBranch_51">PowellData.UpperElevBalBranch!$BC$4:$BC$104</definedName>
    <definedName name="UpEl_BalBranch_6" localSheetId="10">PowellData.EqualizationCond!$J$2:$J$1048576</definedName>
    <definedName name="UpEl_BalBranch_6">PowellData.UpperElevBalBranch!$J$4:$J$104</definedName>
    <definedName name="UpEl_BalBranch_7" localSheetId="10">PowellData.EqualizationCond!$K$2:$K$1048576</definedName>
    <definedName name="UpEl_BalBranch_7">PowellData.UpperElevBalBranch!$K$4:$K$104</definedName>
    <definedName name="UpEl_BalBranch_8" localSheetId="10">PowellData.EqualizationCond!$L$2:$L$1048576</definedName>
    <definedName name="UpEl_BalBranch_8">PowellData.UpperElevBalBranch!$L$4:$L$104</definedName>
    <definedName name="UpEl_BalBranch_9" localSheetId="10">PowellData.EqualizationCond!$M$2:$M$1048576</definedName>
    <definedName name="UpEl_BalBranch_9">PowellData.UpperElevBalBranch!$M$4:$M$104</definedName>
    <definedName name="UpEl_BalBranch_Max" localSheetId="10">PowellData.EqualizationCond!$C$2:$C$1048576</definedName>
    <definedName name="UpEl_BalBranch_Max">PowellData.UpperElevBalBranch!$C$4:$C$104</definedName>
    <definedName name="UpEl_BalBranch_Min" localSheetId="10">PowellData.EqualizationCond!$B$2:$B$1048576</definedName>
    <definedName name="UpEl_BalBranch_Min">PowellData.UpperElevBalBranch!$B$4:$B$104</definedName>
    <definedName name="UpEl_BalBranch_Most" localSheetId="10">PowellData.EqualizationCond!$D$2:$D$1048576</definedName>
    <definedName name="UpEl_BalBranch_Most">PowellData.UpperElevBalBranch!$D$4:$D$104</definedName>
    <definedName name="UpEl_BalBranch_Time" localSheetId="10">PowellData.EqualizationCond!$A$2:$A$1048576</definedName>
    <definedName name="UpEl_BalBranch_Time">PowellData.UpperElevBalBranch!$A$4:$A$104</definedName>
    <definedName name="Val_Elev_1">'Vallecito.Pool Elevation'!$E$4:$E$104</definedName>
    <definedName name="Val_Elev_10">'Vallecito.Pool Elevation'!$N$4:$N$104</definedName>
    <definedName name="Val_Elev_11">'Vallecito.Pool Elevation'!$O$4:$O$104</definedName>
    <definedName name="Val_Elev_12">'Vallecito.Pool Elevation'!$P$4:$P$104</definedName>
    <definedName name="Val_Elev_13">'Vallecito.Pool Elevation'!$Q$4:$Q$104</definedName>
    <definedName name="Val_Elev_14">'Vallecito.Pool Elevation'!$R$4:$R$104</definedName>
    <definedName name="Val_Elev_15">'Vallecito.Pool Elevation'!$S$4:$S$104</definedName>
    <definedName name="Val_Elev_16">'Vallecito.Pool Elevation'!$T$4:$T$104</definedName>
    <definedName name="Val_Elev_17">'Vallecito.Pool Elevation'!$U$4:$U$104</definedName>
    <definedName name="Val_Elev_18">'Vallecito.Pool Elevation'!$V$4:$V$104</definedName>
    <definedName name="Val_Elev_19">'Vallecito.Pool Elevation'!$W$4:$W$104</definedName>
    <definedName name="Val_Elev_2">'Vallecito.Pool Elevation'!$F$4:$F$104</definedName>
    <definedName name="Val_Elev_20">'Vallecito.Pool Elevation'!$X$4:$X$104</definedName>
    <definedName name="Val_Elev_21">'Vallecito.Pool Elevation'!$Y$4:$Y$104</definedName>
    <definedName name="Val_Elev_22">'Vallecito.Pool Elevation'!$Z$4:$Z$104</definedName>
    <definedName name="Val_Elev_23">'Vallecito.Pool Elevation'!$AA$4:$AA$104</definedName>
    <definedName name="Val_Elev_24">'Vallecito.Pool Elevation'!$AB$4:$AB$104</definedName>
    <definedName name="Val_Elev_25">'Vallecito.Pool Elevation'!$AC$4:$AC$104</definedName>
    <definedName name="Val_Elev_26">'Vallecito.Pool Elevation'!$AD$4:$AD$104</definedName>
    <definedName name="Val_Elev_27">'Vallecito.Pool Elevation'!$AE$4:$AE$104</definedName>
    <definedName name="Val_Elev_28">'Vallecito.Pool Elevation'!$AF$4:$AF$104</definedName>
    <definedName name="Val_Elev_29">'Vallecito.Pool Elevation'!$AG$4:$AG$104</definedName>
    <definedName name="Val_Elev_3">'Vallecito.Pool Elevation'!$G$4:$G$104</definedName>
    <definedName name="Val_Elev_30">'Vallecito.Pool Elevation'!$AH$4:$AH$104</definedName>
    <definedName name="Val_Elev_31">'Vallecito.Pool Elevation'!$AI$4:$AI$104</definedName>
    <definedName name="Val_Elev_32">'Vallecito.Pool Elevation'!$AJ$4:$AJ$104</definedName>
    <definedName name="Val_Elev_33">'Vallecito.Pool Elevation'!$AK$4:$AK$104</definedName>
    <definedName name="Val_Elev_34">'Vallecito.Pool Elevation'!$AL$4:$AL$104</definedName>
    <definedName name="Val_Elev_35">'Vallecito.Pool Elevation'!$AM$4:$AM$104</definedName>
    <definedName name="Val_Elev_36">'Vallecito.Pool Elevation'!$AN$4:$AN$104</definedName>
    <definedName name="Val_Elev_37">'Vallecito.Pool Elevation'!$AO$4:$AO$104</definedName>
    <definedName name="Val_Elev_38">'Vallecito.Pool Elevation'!$AP$4:$AP$104</definedName>
    <definedName name="Val_Elev_39">'Vallecito.Pool Elevation'!$AQ$4:$AQ$104</definedName>
    <definedName name="Val_Elev_4">'Vallecito.Pool Elevation'!$H$4:$H$104</definedName>
    <definedName name="Val_Elev_40">'Vallecito.Pool Elevation'!$AR$4:$AR$104</definedName>
    <definedName name="Val_Elev_41">'Vallecito.Pool Elevation'!$AS$4:$AS$104</definedName>
    <definedName name="Val_Elev_42">'Vallecito.Pool Elevation'!$AT$4:$AT$104</definedName>
    <definedName name="Val_Elev_43">'Vallecito.Pool Elevation'!$AU$4:$AU$104</definedName>
    <definedName name="Val_Elev_44">'Vallecito.Pool Elevation'!$AV$4:$AV$104</definedName>
    <definedName name="Val_Elev_45">'Vallecito.Pool Elevation'!$AW$4:$AW$104</definedName>
    <definedName name="Val_Elev_46">'Vallecito.Pool Elevation'!$AX$4:$AX$104</definedName>
    <definedName name="Val_Elev_47">'Vallecito.Pool Elevation'!$AY$4:$AY$104</definedName>
    <definedName name="Val_Elev_48">'Vallecito.Pool Elevation'!$AZ$4:$AZ$104</definedName>
    <definedName name="Val_Elev_49">'Vallecito.Pool Elevation'!$BA$4:$BA$104</definedName>
    <definedName name="Val_Elev_5">'Vallecito.Pool Elevation'!$I$4:$I$104</definedName>
    <definedName name="Val_Elev_50">'Vallecito.Pool Elevation'!$BB$4:$BB$104</definedName>
    <definedName name="Val_Elev_51">'Vallecito.Pool Elevation'!$BC$4:$BC$104</definedName>
    <definedName name="Val_Elev_6">'Vallecito.Pool Elevation'!$J$4:$J$104</definedName>
    <definedName name="Val_Elev_7">'Vallecito.Pool Elevation'!$K$4:$K$104</definedName>
    <definedName name="Val_Elev_8">'Vallecito.Pool Elevation'!$L$4:$L$104</definedName>
    <definedName name="Val_Elev_9">'Vallecito.Pool Elevation'!$M$4:$M$104</definedName>
    <definedName name="Val_Elev_Max">'Vallecito.Pool Elevation'!$C$4:$C$104</definedName>
    <definedName name="Val_Elev_Min">'Vallecito.Pool Elevation'!$B$4:$B$104</definedName>
    <definedName name="Val_Elev_Most">'Vallecito.Pool Elevation'!$D$4:$D$104</definedName>
    <definedName name="Val_Elev_Time">'Vallecito.Pool Elevation'!$A$4:$A$104</definedName>
    <definedName name="Val_In_1">Vallecito.Inflow!$E$4:$E$104</definedName>
    <definedName name="Val_In_10">Vallecito.Inflow!$N$4:$N$104</definedName>
    <definedName name="Val_In_11">Vallecito.Inflow!$O$4:$O$104</definedName>
    <definedName name="Val_In_12">Vallecito.Inflow!$P$4:$P$104</definedName>
    <definedName name="Val_In_13">Vallecito.Inflow!$Q$4:$Q$104</definedName>
    <definedName name="Val_In_14">Vallecito.Inflow!$R$4:$R$104</definedName>
    <definedName name="Val_In_15">Vallecito.Inflow!$S$4:$S$104</definedName>
    <definedName name="Val_In_16">Vallecito.Inflow!$T$4:$T$104</definedName>
    <definedName name="Val_In_17">Vallecito.Inflow!$U$4:$U$104</definedName>
    <definedName name="Val_In_18">Vallecito.Inflow!$V$4:$V$104</definedName>
    <definedName name="Val_In_19">Vallecito.Inflow!$W$4:$W$104</definedName>
    <definedName name="Val_In_2">Vallecito.Inflow!$F$4:$F$104</definedName>
    <definedName name="Val_In_20">Vallecito.Inflow!$X$4:$X$104</definedName>
    <definedName name="Val_In_21">Vallecito.Inflow!$Y$4:$Y$104</definedName>
    <definedName name="Val_In_22">Vallecito.Inflow!$Z$4:$Z$104</definedName>
    <definedName name="Val_In_23">Vallecito.Inflow!$AA$4:$AA$104</definedName>
    <definedName name="Val_In_24">Vallecito.Inflow!$AB$4:$AB$104</definedName>
    <definedName name="Val_In_25">Vallecito.Inflow!$AC$4:$AC$104</definedName>
    <definedName name="Val_In_26">Vallecito.Inflow!$AD$4:$AD$104</definedName>
    <definedName name="Val_In_27">Vallecito.Inflow!$AE$4:$AE$104</definedName>
    <definedName name="Val_In_28">Vallecito.Inflow!$AF$4:$AF$104</definedName>
    <definedName name="Val_In_29">Vallecito.Inflow!$AG$4:$AG$104</definedName>
    <definedName name="Val_In_3">Vallecito.Inflow!$G$4:$G$104</definedName>
    <definedName name="Val_In_30">Vallecito.Inflow!$AH$4:$AH$104</definedName>
    <definedName name="Val_In_31">Vallecito.Inflow!$AI$4:$AI$104</definedName>
    <definedName name="Val_In_32">Vallecito.Inflow!$AJ$4:$AJ$104</definedName>
    <definedName name="Val_In_33">Vallecito.Inflow!$AK$4:$AK$104</definedName>
    <definedName name="Val_In_34">Vallecito.Inflow!$AL$4:$AL$104</definedName>
    <definedName name="Val_In_35">Vallecito.Inflow!$AM$4:$AM$104</definedName>
    <definedName name="Val_In_36">Vallecito.Inflow!$AN$4:$AN$104</definedName>
    <definedName name="Val_In_37">Vallecito.Inflow!$AO$4:$AO$104</definedName>
    <definedName name="Val_In_38">Vallecito.Inflow!$AP$4:$AP$104</definedName>
    <definedName name="Val_In_39">Vallecito.Inflow!$AQ$4:$AQ$104</definedName>
    <definedName name="Val_In_4">Vallecito.Inflow!$H$4:$H$104</definedName>
    <definedName name="Val_In_40">Vallecito.Inflow!$AR$4:$AR$104</definedName>
    <definedName name="Val_In_41">Vallecito.Inflow!$AS$4:$AS$104</definedName>
    <definedName name="Val_In_42">Vallecito.Inflow!$AT$4:$AT$104</definedName>
    <definedName name="Val_In_43">Vallecito.Inflow!$AU$4:$AU$104</definedName>
    <definedName name="Val_In_44">Vallecito.Inflow!$AV$4:$AV$104</definedName>
    <definedName name="Val_In_45">Vallecito.Inflow!$AW$4:$AW$104</definedName>
    <definedName name="Val_In_46">Vallecito.Inflow!$AX$4:$AX$104</definedName>
    <definedName name="Val_In_47">Vallecito.Inflow!$AY$4:$AY$104</definedName>
    <definedName name="Val_In_48">Vallecito.Inflow!$AZ$4:$AZ$104</definedName>
    <definedName name="Val_In_49">Vallecito.Inflow!$BA$4:$BA$104</definedName>
    <definedName name="Val_In_5">Vallecito.Inflow!$I$4:$I$104</definedName>
    <definedName name="Val_In_50">Vallecito.Inflow!$BB$4:$BB$104</definedName>
    <definedName name="Val_In_51">Vallecito.Inflow!$BC$4:$BC$104</definedName>
    <definedName name="Val_In_6">Vallecito.Inflow!$J$4:$J$104</definedName>
    <definedName name="Val_In_7">Vallecito.Inflow!$K$4:$K$104</definedName>
    <definedName name="Val_In_8">Vallecito.Inflow!$L$4:$L$104</definedName>
    <definedName name="Val_In_9">Vallecito.Inflow!$M$4:$M$104</definedName>
    <definedName name="Val_In_Max">Vallecito.Inflow!$C$4:$C$104</definedName>
    <definedName name="Val_In_Min">Vallecito.Inflow!$B$4:$B$104</definedName>
    <definedName name="Val_In_Most">Vallecito.Inflow!$D$4:$D$104</definedName>
    <definedName name="Val_In_Time">Vallecito.Inflow!$A$4:$A$104</definedName>
    <definedName name="Val_Out_1">Vallecito.Outflow!$E$4:$E$104</definedName>
    <definedName name="Val_Out_10">Vallecito.Outflow!$N$4:$N$104</definedName>
    <definedName name="Val_Out_11">Vallecito.Outflow!$O$4:$O$104</definedName>
    <definedName name="Val_Out_12">Vallecito.Outflow!$P$4:$P$104</definedName>
    <definedName name="Val_Out_13">Vallecito.Outflow!$Q$4:$Q$104</definedName>
    <definedName name="Val_Out_14">Vallecito.Outflow!$R$4:$R$104</definedName>
    <definedName name="Val_Out_15">Vallecito.Outflow!$S$4:$S$104</definedName>
    <definedName name="Val_Out_16">Vallecito.Outflow!$T$4:$T$104</definedName>
    <definedName name="Val_Out_17">Vallecito.Outflow!$U$4:$U$104</definedName>
    <definedName name="Val_Out_18">Vallecito.Outflow!$V$4:$V$104</definedName>
    <definedName name="Val_Out_19">Vallecito.Outflow!$W$4:$W$104</definedName>
    <definedName name="Val_Out_2">Vallecito.Outflow!$F$4:$F$104</definedName>
    <definedName name="Val_Out_20">Vallecito.Outflow!$X$4:$X$104</definedName>
    <definedName name="Val_Out_21">Vallecito.Outflow!$Y$4:$Y$104</definedName>
    <definedName name="Val_Out_22">Vallecito.Outflow!$Z$4:$Z$104</definedName>
    <definedName name="Val_Out_23">Vallecito.Outflow!$AA$4:$AA$104</definedName>
    <definedName name="Val_Out_24">Vallecito.Outflow!$AB$4:$AB$104</definedName>
    <definedName name="Val_Out_25">Vallecito.Outflow!$AC$4:$AC$104</definedName>
    <definedName name="Val_Out_26">Vallecito.Outflow!$AD$4:$AD$104</definedName>
    <definedName name="Val_Out_27">Vallecito.Outflow!$AE$4:$AE$104</definedName>
    <definedName name="Val_Out_28">Vallecito.Outflow!$AF$4:$AF$104</definedName>
    <definedName name="Val_Out_29">Vallecito.Outflow!$AG$4:$AG$104</definedName>
    <definedName name="Val_Out_3">Vallecito.Outflow!$G$4:$G$104</definedName>
    <definedName name="Val_Out_30">Vallecito.Outflow!$AH$4:$AH$104</definedName>
    <definedName name="Val_Out_31">Vallecito.Outflow!$AI$4:$AI$104</definedName>
    <definedName name="Val_Out_32">Vallecito.Outflow!$AJ$4:$AJ$104</definedName>
    <definedName name="Val_Out_33">Vallecito.Outflow!$AK$4:$AK$104</definedName>
    <definedName name="Val_Out_34">Vallecito.Outflow!$AL$4:$AL$104</definedName>
    <definedName name="Val_Out_35">Vallecito.Outflow!$AM$4:$AM$104</definedName>
    <definedName name="Val_Out_36">Vallecito.Outflow!$AN$4:$AN$104</definedName>
    <definedName name="Val_Out_37">Vallecito.Outflow!$AO$4:$AO$104</definedName>
    <definedName name="Val_Out_38">Vallecito.Outflow!$AP$4:$AP$104</definedName>
    <definedName name="Val_Out_39">Vallecito.Outflow!$AQ$4:$AQ$104</definedName>
    <definedName name="Val_Out_4">Vallecito.Outflow!$H$4:$H$104</definedName>
    <definedName name="Val_Out_40">Vallecito.Outflow!$AR$4:$AR$104</definedName>
    <definedName name="Val_Out_41">Vallecito.Outflow!$AS$4:$AS$104</definedName>
    <definedName name="Val_Out_42">Vallecito.Outflow!$AT$4:$AT$104</definedName>
    <definedName name="Val_Out_43">Vallecito.Outflow!$AU$4:$AU$104</definedName>
    <definedName name="Val_Out_44">Vallecito.Outflow!$AV$4:$AV$104</definedName>
    <definedName name="Val_Out_45">Vallecito.Outflow!$AW$4:$AW$104</definedName>
    <definedName name="Val_Out_46">Vallecito.Outflow!$AX$4:$AX$104</definedName>
    <definedName name="Val_Out_47">Vallecito.Outflow!$AY$4:$AY$104</definedName>
    <definedName name="Val_Out_48">Vallecito.Outflow!$AZ$4:$AZ$104</definedName>
    <definedName name="Val_Out_49">Vallecito.Outflow!$BA$4:$BA$104</definedName>
    <definedName name="Val_Out_5">Vallecito.Outflow!$I$4:$I$104</definedName>
    <definedName name="Val_Out_50">Vallecito.Outflow!$BB$4:$BB$104</definedName>
    <definedName name="Val_Out_51">Vallecito.Outflow!$BC$4:$BC$104</definedName>
    <definedName name="Val_Out_6">Vallecito.Outflow!$J$4:$J$104</definedName>
    <definedName name="Val_Out_7">Vallecito.Outflow!$K$4:$K$104</definedName>
    <definedName name="Val_Out_8">Vallecito.Outflow!$L$4:$L$104</definedName>
    <definedName name="Val_Out_9">Vallecito.Outflow!$M$4:$M$104</definedName>
    <definedName name="Val_Out_Max">Vallecito.Outflow!$C$4:$C$104</definedName>
    <definedName name="Val_Out_Min">Vallecito.Outflow!$B$4:$B$104</definedName>
    <definedName name="Val_Out_Most">Vallecito.Outflow!$D$4:$D$104</definedName>
    <definedName name="Val_Out_Time">Vallecito.Outflow!$A$4:$A$104</definedName>
    <definedName name="Val_Stor_1">Vallecito.Storage!$E$4:$E$104</definedName>
    <definedName name="Val_Stor_10">Vallecito.Storage!$N$4:$N$104</definedName>
    <definedName name="Val_Stor_11">Vallecito.Storage!$O$4:$O$104</definedName>
    <definedName name="Val_Stor_12">Vallecito.Storage!$P$4:$P$104</definedName>
    <definedName name="Val_Stor_13">Vallecito.Storage!$Q$4:$Q$104</definedName>
    <definedName name="Val_Stor_14">Vallecito.Storage!$R$4:$R$104</definedName>
    <definedName name="Val_Stor_15">Vallecito.Storage!$S$4:$S$104</definedName>
    <definedName name="Val_Stor_16">Vallecito.Storage!$T$4:$T$104</definedName>
    <definedName name="Val_Stor_17">Vallecito.Storage!$U$4:$U$104</definedName>
    <definedName name="Val_Stor_18">Vallecito.Storage!$V$4:$V$104</definedName>
    <definedName name="Val_Stor_19">Vallecito.Storage!$W$4:$W$104</definedName>
    <definedName name="Val_Stor_2">Vallecito.Storage!$F$4:$F$104</definedName>
    <definedName name="Val_Stor_20">Vallecito.Storage!$X$4:$X$104</definedName>
    <definedName name="Val_Stor_21">Vallecito.Storage!$Y$4:$Y$104</definedName>
    <definedName name="Val_Stor_22">Vallecito.Storage!$Z$4:$Z$104</definedName>
    <definedName name="Val_Stor_23">Vallecito.Storage!$AA$4:$AA$104</definedName>
    <definedName name="Val_Stor_24">Vallecito.Storage!$AB$4:$AB$104</definedName>
    <definedName name="Val_Stor_25">Vallecito.Storage!$AC$4:$AC$104</definedName>
    <definedName name="Val_Stor_26">Vallecito.Storage!$AD$4:$AD$104</definedName>
    <definedName name="Val_Stor_27">Vallecito.Storage!$AE$4:$AE$104</definedName>
    <definedName name="Val_Stor_28">Vallecito.Storage!$AF$4:$AF$104</definedName>
    <definedName name="Val_Stor_29">Vallecito.Storage!$AG$4:$AG$104</definedName>
    <definedName name="Val_Stor_3">Vallecito.Storage!$G$4:$G$104</definedName>
    <definedName name="Val_Stor_30">Vallecito.Storage!$AH$4:$AH$104</definedName>
    <definedName name="Val_Stor_31">Vallecito.Storage!$AI$4:$AI$104</definedName>
    <definedName name="Val_Stor_32">Vallecito.Storage!$AJ$4:$AJ$104</definedName>
    <definedName name="Val_Stor_33">Vallecito.Storage!$AK$4:$AK$104</definedName>
    <definedName name="Val_Stor_34">Vallecito.Storage!$AL$4:$AL$104</definedName>
    <definedName name="Val_Stor_35">Vallecito.Storage!$AM$4:$AM$104</definedName>
    <definedName name="Val_Stor_36">Vallecito.Storage!$AN$4:$AN$104</definedName>
    <definedName name="Val_Stor_37">Vallecito.Storage!$AO$4:$AO$104</definedName>
    <definedName name="Val_Stor_38">Vallecito.Storage!$AP$4:$AP$104</definedName>
    <definedName name="Val_Stor_39">Vallecito.Storage!$AQ$4:$AQ$104</definedName>
    <definedName name="Val_Stor_4">Vallecito.Storage!$H$4:$H$104</definedName>
    <definedName name="Val_Stor_40">Vallecito.Storage!$AR$4:$AR$104</definedName>
    <definedName name="Val_Stor_41">Vallecito.Storage!$AS$4:$AS$104</definedName>
    <definedName name="Val_Stor_42">Vallecito.Storage!$AT$4:$AT$104</definedName>
    <definedName name="Val_Stor_43">Vallecito.Storage!$AU$4:$AU$104</definedName>
    <definedName name="Val_Stor_44">Vallecito.Storage!$AV$4:$AV$104</definedName>
    <definedName name="Val_Stor_45">Vallecito.Storage!$AW$4:$AW$104</definedName>
    <definedName name="Val_Stor_46">Vallecito.Storage!$AX$4:$AX$104</definedName>
    <definedName name="Val_Stor_47">Vallecito.Storage!$AY$4:$AY$104</definedName>
    <definedName name="Val_Stor_48">Vallecito.Storage!$AZ$4:$AZ$104</definedName>
    <definedName name="Val_Stor_49">Vallecito.Storage!$BA$4:$BA$104</definedName>
    <definedName name="Val_Stor_5">Vallecito.Storage!$I$4:$I$104</definedName>
    <definedName name="Val_Stor_50">Vallecito.Storage!$BB$4:$BB$104</definedName>
    <definedName name="Val_Stor_51">Vallecito.Storage!$BC$4:$BC$104</definedName>
    <definedName name="Val_Stor_6">Vallecito.Storage!$J$4:$J$104</definedName>
    <definedName name="Val_Stor_7">Vallecito.Storage!$K$4:$K$104</definedName>
    <definedName name="Val_Stor_8">Vallecito.Storage!$L$4:$L$104</definedName>
    <definedName name="Val_Stor_9">Vallecito.Storage!$M$4:$M$104</definedName>
    <definedName name="Val_Stor_Max">Vallecito.Storage!$C$4:$C$104</definedName>
    <definedName name="Val_Stor_Min">Vallecito.Storage!$B$4:$B$104</definedName>
    <definedName name="Val_Stor_Most">Vallecito.Storage!$D$4:$D$104</definedName>
    <definedName name="Val_Stor_Time">Vallecito.Storage!$A$4:$A$104</definedName>
    <definedName name="VallecitoInflow">InflowAnnualVolumes!$V$6:$V$7</definedName>
    <definedName name="VallecitoInflow1">InflowAnnualVolumes!$V$6:$BU$6</definedName>
    <definedName name="VallecitoInflow2">InflowAnnualVolumes!$V$7:$BU$7</definedName>
    <definedName name="VolInflowSlots">RunInformation!$BJ$6:$BJ$18</definedName>
    <definedName name="YampaRiverOutflow">InflowAnnualVolumes!$V$21:$V$22</definedName>
    <definedName name="YampaRiverOutflow1">InflowAnnualVolumes!$V$21:$BU$21</definedName>
    <definedName name="YampaRiverOutflow2">InflowAnnualVolumes!$V$22:$BU$22</definedName>
  </definedNames>
  <calcPr calcId="152511"/>
</workbook>
</file>

<file path=xl/calcChain.xml><?xml version="1.0" encoding="utf-8"?>
<calcChain xmlns="http://schemas.openxmlformats.org/spreadsheetml/2006/main">
  <c r="C20" i="70" l="1"/>
  <c r="U1" i="123" l="1"/>
  <c r="U2" i="123" s="1"/>
  <c r="V1" i="123" l="1"/>
  <c r="W1" i="123" s="1"/>
  <c r="X1" i="123" s="1"/>
  <c r="Y1" i="123" l="1"/>
  <c r="AI2" i="123" l="1"/>
  <c r="AQ2" i="123"/>
  <c r="AY2" i="123"/>
  <c r="Y2" i="123"/>
  <c r="AU2" i="123"/>
  <c r="AV2" i="123"/>
  <c r="AW2" i="123"/>
  <c r="AX2" i="123"/>
  <c r="AJ2" i="123"/>
  <c r="AR2" i="123"/>
  <c r="AZ2" i="123"/>
  <c r="Z2" i="123"/>
  <c r="AM2" i="123"/>
  <c r="AD2" i="123"/>
  <c r="X2" i="123"/>
  <c r="AK2" i="123"/>
  <c r="AS2" i="123"/>
  <c r="BA2" i="123"/>
  <c r="AA2" i="123"/>
  <c r="AB2" i="123"/>
  <c r="BC2" i="123"/>
  <c r="AN2" i="123"/>
  <c r="AO2" i="123"/>
  <c r="AH2" i="123"/>
  <c r="AL2" i="123"/>
  <c r="AT2" i="123"/>
  <c r="BB2" i="123"/>
  <c r="AE2" i="123"/>
  <c r="AC2" i="123"/>
  <c r="AG2" i="123"/>
  <c r="AP2" i="123"/>
  <c r="AF2" i="123"/>
  <c r="BD2" i="123"/>
  <c r="W2" i="123"/>
  <c r="V2" i="123"/>
  <c r="P47" i="70"/>
  <c r="P46" i="70"/>
  <c r="P45" i="70"/>
  <c r="P44" i="70"/>
  <c r="O47" i="70"/>
  <c r="O46" i="70"/>
  <c r="O45" i="70"/>
  <c r="O44" i="70"/>
  <c r="N46" i="70"/>
  <c r="N45" i="70"/>
  <c r="N44" i="70"/>
  <c r="M46" i="70"/>
  <c r="M45" i="70"/>
  <c r="M44" i="70"/>
  <c r="L45" i="70"/>
  <c r="L44" i="70"/>
  <c r="K45" i="70"/>
  <c r="K44" i="70"/>
  <c r="J45" i="70"/>
  <c r="J44" i="70"/>
  <c r="I45" i="70"/>
  <c r="I44" i="70"/>
  <c r="H47" i="70"/>
  <c r="H46" i="70"/>
  <c r="H45" i="70"/>
  <c r="H44" i="70"/>
  <c r="G47" i="70"/>
  <c r="G46" i="70"/>
  <c r="G45" i="70"/>
  <c r="G44" i="70"/>
  <c r="F45" i="70"/>
  <c r="F44" i="70"/>
  <c r="E45" i="70"/>
  <c r="E44" i="70"/>
  <c r="BG43" i="70"/>
  <c r="BF43" i="70"/>
  <c r="BE43" i="70"/>
  <c r="BD43" i="70"/>
  <c r="BC43" i="70"/>
  <c r="BG44" i="70"/>
  <c r="BC44" i="70"/>
  <c r="BD44" i="70"/>
  <c r="BE44" i="70"/>
  <c r="BF44" i="70"/>
  <c r="BG2" i="70"/>
  <c r="BF2" i="70"/>
  <c r="BE2" i="70"/>
  <c r="BD2" i="70"/>
  <c r="BC2" i="70"/>
  <c r="BC10" i="70"/>
  <c r="BD10" i="70"/>
  <c r="BE10" i="70"/>
  <c r="BF10" i="70"/>
  <c r="BG10" i="70"/>
  <c r="AR64" i="27" l="1"/>
  <c r="AS64" i="27"/>
  <c r="AT64" i="27"/>
  <c r="AR65" i="27"/>
  <c r="AS65" i="27"/>
  <c r="AT65" i="27"/>
  <c r="AR66" i="27"/>
  <c r="AS66" i="27"/>
  <c r="AT66" i="27"/>
  <c r="AR67" i="27"/>
  <c r="AS67" i="27"/>
  <c r="AT67" i="27"/>
  <c r="AR68" i="27"/>
  <c r="AS68" i="27"/>
  <c r="AT68" i="27"/>
  <c r="AR69" i="27"/>
  <c r="AS69" i="27"/>
  <c r="AT69" i="27"/>
  <c r="AR70" i="27"/>
  <c r="AS70" i="27"/>
  <c r="AT70" i="27"/>
  <c r="AR71" i="27"/>
  <c r="AS71" i="27"/>
  <c r="AT71" i="27"/>
  <c r="AR72" i="27"/>
  <c r="AS72" i="27"/>
  <c r="AT72" i="27"/>
  <c r="AR73" i="27"/>
  <c r="AS73" i="27"/>
  <c r="AT73" i="27"/>
  <c r="AR74" i="27"/>
  <c r="AS74" i="27"/>
  <c r="AT74" i="27"/>
  <c r="AR75" i="27"/>
  <c r="AS75" i="27"/>
  <c r="AT75" i="27"/>
  <c r="AR76" i="27"/>
  <c r="AS76" i="27"/>
  <c r="AT76" i="27"/>
  <c r="AR77" i="27"/>
  <c r="AS77" i="27"/>
  <c r="AT77" i="27"/>
  <c r="AR78" i="27"/>
  <c r="AS78" i="27"/>
  <c r="AT78" i="27"/>
  <c r="AR79" i="27"/>
  <c r="AS79" i="27"/>
  <c r="AT79" i="27"/>
  <c r="AR80" i="27"/>
  <c r="AS80" i="27"/>
  <c r="AT80" i="27"/>
  <c r="AR81" i="27"/>
  <c r="AS81" i="27"/>
  <c r="AT81" i="27"/>
  <c r="AR82" i="27"/>
  <c r="AS82" i="27"/>
  <c r="AT82" i="27"/>
  <c r="AR83" i="27"/>
  <c r="AS83" i="27"/>
  <c r="AT83" i="27"/>
  <c r="AR84" i="27"/>
  <c r="AS84" i="27"/>
  <c r="AT84" i="27"/>
  <c r="AR85" i="27"/>
  <c r="AS85" i="27"/>
  <c r="AT85" i="27"/>
  <c r="AR86" i="27"/>
  <c r="AS86" i="27"/>
  <c r="AT86" i="27"/>
  <c r="AR87" i="27"/>
  <c r="AS87" i="27"/>
  <c r="AT87" i="27"/>
  <c r="AR88" i="27"/>
  <c r="AS88" i="27"/>
  <c r="AT88" i="27"/>
  <c r="AR89" i="27"/>
  <c r="AS89" i="27"/>
  <c r="AT89" i="27"/>
  <c r="AR90" i="27"/>
  <c r="AS90" i="27"/>
  <c r="AT90" i="27"/>
  <c r="AR91" i="27"/>
  <c r="AS91" i="27"/>
  <c r="AT91" i="27"/>
  <c r="AS63" i="27"/>
  <c r="AT63" i="27"/>
  <c r="AR63" i="27"/>
  <c r="AM41" i="27"/>
  <c r="AM40" i="27"/>
  <c r="AM39" i="27"/>
  <c r="AM38" i="27"/>
  <c r="AM37" i="27"/>
  <c r="AM36" i="27"/>
  <c r="AM35" i="27"/>
  <c r="AM34" i="27"/>
  <c r="AM33" i="27"/>
  <c r="AM32" i="27"/>
  <c r="AM31" i="27"/>
  <c r="AM30" i="27"/>
  <c r="AM29" i="27"/>
  <c r="AM28" i="27"/>
  <c r="AM27" i="27"/>
  <c r="AM26" i="27"/>
  <c r="AM25" i="27"/>
  <c r="AM24" i="27"/>
  <c r="AM23" i="27"/>
  <c r="AM22" i="27"/>
  <c r="AM21" i="27"/>
  <c r="AM20" i="27"/>
  <c r="AM19" i="27"/>
  <c r="AM18" i="27"/>
  <c r="AM17" i="27"/>
  <c r="AM16" i="27"/>
  <c r="AM15" i="27"/>
  <c r="AM14" i="27"/>
  <c r="AM13" i="27"/>
  <c r="AM12" i="27"/>
  <c r="AM11" i="27"/>
  <c r="AM10" i="27"/>
  <c r="AM9" i="27"/>
  <c r="AM8" i="27"/>
  <c r="AM7" i="27"/>
  <c r="BG2" i="65"/>
  <c r="BF2" i="65"/>
  <c r="BE2" i="65"/>
  <c r="BD2" i="65"/>
  <c r="BC2" i="65"/>
  <c r="BB2" i="65"/>
  <c r="Z10" i="70" l="1"/>
  <c r="AA10" i="70"/>
  <c r="AB10" i="70"/>
  <c r="AC10" i="70"/>
  <c r="AD10" i="70"/>
  <c r="AE10" i="70"/>
  <c r="AF10" i="70"/>
  <c r="AG10" i="70"/>
  <c r="AH10" i="70"/>
  <c r="AI10" i="70"/>
  <c r="AJ10" i="70"/>
  <c r="AK10" i="70"/>
  <c r="AL10" i="70"/>
  <c r="AM10" i="70"/>
  <c r="AN10" i="70"/>
  <c r="AO10" i="70"/>
  <c r="AP10" i="70"/>
  <c r="AQ10" i="70"/>
  <c r="AR10" i="70"/>
  <c r="AS10" i="70"/>
  <c r="AT10" i="70"/>
  <c r="AU10" i="70"/>
  <c r="AV10" i="70"/>
  <c r="AW10" i="70"/>
  <c r="AX10" i="70"/>
  <c r="AY10" i="70"/>
  <c r="AZ10" i="70"/>
  <c r="BA10" i="70"/>
  <c r="BB10" i="70"/>
  <c r="Y10" i="70"/>
  <c r="A4" i="152" l="1"/>
  <c r="A5" i="152" s="1"/>
  <c r="B20" i="70"/>
  <c r="A4" i="151"/>
  <c r="A4" i="150"/>
  <c r="A4" i="149"/>
  <c r="A4" i="148"/>
  <c r="A5" i="148" s="1"/>
  <c r="A4" i="147"/>
  <c r="A4" i="146"/>
  <c r="A5" i="146" s="1"/>
  <c r="A6" i="146" s="1"/>
  <c r="A7" i="146" s="1"/>
  <c r="A8" i="146" s="1"/>
  <c r="A9" i="146" s="1"/>
  <c r="A10" i="146" s="1"/>
  <c r="A11" i="146" s="1"/>
  <c r="A12" i="146" s="1"/>
  <c r="A4" i="145"/>
  <c r="A4" i="144"/>
  <c r="A5" i="144" s="1"/>
  <c r="A6" i="144" s="1"/>
  <c r="A7" i="144" s="1"/>
  <c r="A8" i="144" s="1"/>
  <c r="A9" i="144" s="1"/>
  <c r="A10" i="144" s="1"/>
  <c r="A11" i="144" s="1"/>
  <c r="A12" i="144" s="1"/>
  <c r="A4" i="143"/>
  <c r="A4" i="142"/>
  <c r="A5" i="142" s="1"/>
  <c r="A6" i="142" s="1"/>
  <c r="A7" i="142" s="1"/>
  <c r="A8" i="142" s="1"/>
  <c r="A9" i="142" s="1"/>
  <c r="A10" i="142" s="1"/>
  <c r="A11" i="142" s="1"/>
  <c r="A12" i="142" s="1"/>
  <c r="A4" i="141"/>
  <c r="A5" i="141" s="1"/>
  <c r="A4" i="140"/>
  <c r="A4" i="139"/>
  <c r="A5" i="139" s="1"/>
  <c r="A6" i="139" s="1"/>
  <c r="A7" i="139" s="1"/>
  <c r="A8" i="139" s="1"/>
  <c r="A9" i="139" s="1"/>
  <c r="A10" i="139" s="1"/>
  <c r="A11" i="139" s="1"/>
  <c r="A12" i="139" s="1"/>
  <c r="A4" i="138"/>
  <c r="A5" i="138" s="1"/>
  <c r="A4" i="137"/>
  <c r="A4" i="136"/>
  <c r="A5" i="136" s="1"/>
  <c r="A6" i="136" s="1"/>
  <c r="A7" i="136" s="1"/>
  <c r="A8" i="136" s="1"/>
  <c r="A9" i="136" s="1"/>
  <c r="A10" i="136" s="1"/>
  <c r="A11" i="136" s="1"/>
  <c r="A12" i="136" s="1"/>
  <c r="C65" i="70"/>
  <c r="E8" i="70"/>
  <c r="G8" i="70" s="1"/>
  <c r="I8" i="70" s="1"/>
  <c r="K8" i="70" s="1"/>
  <c r="M8" i="70" s="1"/>
  <c r="A4" i="104"/>
  <c r="A5" i="104" s="1"/>
  <c r="A6" i="104" s="1"/>
  <c r="A7" i="104" s="1"/>
  <c r="A8" i="104" s="1"/>
  <c r="A9" i="104" s="1"/>
  <c r="A10" i="104" s="1"/>
  <c r="A11" i="104" s="1"/>
  <c r="A12" i="104" s="1"/>
  <c r="A13" i="104" s="1"/>
  <c r="A4" i="103"/>
  <c r="C18" i="70"/>
  <c r="B18" i="70" s="1"/>
  <c r="C16" i="70"/>
  <c r="C14" i="70"/>
  <c r="B14" i="70"/>
  <c r="C12" i="70"/>
  <c r="B12" i="70" s="1"/>
  <c r="C10" i="70"/>
  <c r="B10" i="70" s="1"/>
  <c r="BA5" i="27"/>
  <c r="Z44" i="70"/>
  <c r="AA44" i="70"/>
  <c r="AB44" i="70"/>
  <c r="AC44" i="70"/>
  <c r="AD44" i="70"/>
  <c r="AE44" i="70"/>
  <c r="AF44" i="70"/>
  <c r="AG44" i="70"/>
  <c r="AH44" i="70"/>
  <c r="AI44" i="70"/>
  <c r="AJ44" i="70"/>
  <c r="AK44" i="70"/>
  <c r="AL44" i="70"/>
  <c r="AM44" i="70"/>
  <c r="AN44" i="70"/>
  <c r="AO44" i="70"/>
  <c r="AP44" i="70"/>
  <c r="AQ44" i="70"/>
  <c r="AR44" i="70"/>
  <c r="AS44" i="70"/>
  <c r="AT44" i="70"/>
  <c r="AU44" i="70"/>
  <c r="AV44" i="70"/>
  <c r="AW44" i="70"/>
  <c r="AX44" i="70"/>
  <c r="AY44" i="70"/>
  <c r="AZ44" i="70"/>
  <c r="BA44" i="70"/>
  <c r="BB44" i="70"/>
  <c r="Y44" i="70"/>
  <c r="W44" i="70"/>
  <c r="X44" i="70"/>
  <c r="V44" i="70"/>
  <c r="BB43" i="70"/>
  <c r="BA43" i="70"/>
  <c r="AZ43" i="70"/>
  <c r="AY43" i="70"/>
  <c r="AX43" i="70"/>
  <c r="AW43" i="70"/>
  <c r="AV43" i="70"/>
  <c r="AU43" i="70"/>
  <c r="AT43" i="70"/>
  <c r="AS43" i="70"/>
  <c r="AR43" i="70"/>
  <c r="AQ43" i="70"/>
  <c r="AP43" i="70"/>
  <c r="AO43" i="70"/>
  <c r="AN43" i="70"/>
  <c r="AM43" i="70"/>
  <c r="AL43" i="70"/>
  <c r="AK43" i="70"/>
  <c r="AJ43" i="70"/>
  <c r="AI43" i="70"/>
  <c r="AH43" i="70"/>
  <c r="AG43" i="70"/>
  <c r="AF43" i="70"/>
  <c r="AE43" i="70"/>
  <c r="AD43" i="70"/>
  <c r="AC43" i="70"/>
  <c r="AB43" i="70"/>
  <c r="AA43" i="70"/>
  <c r="Z43" i="70"/>
  <c r="Y43" i="70"/>
  <c r="U45" i="70"/>
  <c r="B4" i="127"/>
  <c r="A4" i="126"/>
  <c r="A5" i="126" s="1"/>
  <c r="A6" i="126" s="1"/>
  <c r="A4" i="125"/>
  <c r="A5" i="125" s="1"/>
  <c r="U24" i="123"/>
  <c r="U25" i="123" s="1"/>
  <c r="BO7" i="27"/>
  <c r="BO8" i="27"/>
  <c r="U104" i="65"/>
  <c r="U105" i="65"/>
  <c r="U106" i="65"/>
  <c r="U107" i="65"/>
  <c r="U108" i="65"/>
  <c r="U109" i="65"/>
  <c r="U110" i="65"/>
  <c r="U111" i="65"/>
  <c r="U112" i="65"/>
  <c r="U113" i="65"/>
  <c r="U114" i="65"/>
  <c r="U115" i="65"/>
  <c r="U116" i="65"/>
  <c r="U117" i="65"/>
  <c r="U118" i="65"/>
  <c r="U119" i="65"/>
  <c r="U120" i="65"/>
  <c r="U121" i="65"/>
  <c r="U122" i="65"/>
  <c r="U123" i="65"/>
  <c r="U124" i="65"/>
  <c r="U125" i="65"/>
  <c r="U126" i="65"/>
  <c r="U127" i="65"/>
  <c r="U128" i="65"/>
  <c r="U129" i="65"/>
  <c r="U130" i="65"/>
  <c r="U131" i="65"/>
  <c r="U132" i="65"/>
  <c r="U133" i="65"/>
  <c r="U134" i="65"/>
  <c r="U135" i="65"/>
  <c r="U136" i="65"/>
  <c r="U137" i="65"/>
  <c r="U138" i="65"/>
  <c r="U139" i="65"/>
  <c r="AA7" i="27"/>
  <c r="U28" i="123"/>
  <c r="U3" i="65"/>
  <c r="CG5" i="27"/>
  <c r="CH5" i="27"/>
  <c r="CI5" i="27"/>
  <c r="CJ5" i="27"/>
  <c r="CK5" i="27"/>
  <c r="CL5" i="27"/>
  <c r="CM5" i="27"/>
  <c r="CN5" i="27"/>
  <c r="CO5" i="27"/>
  <c r="CP5" i="27"/>
  <c r="CQ5" i="27"/>
  <c r="CR5" i="27"/>
  <c r="CS5" i="27"/>
  <c r="CT5" i="27"/>
  <c r="CU5" i="27"/>
  <c r="CV5" i="27"/>
  <c r="CW5" i="27"/>
  <c r="CX5" i="27"/>
  <c r="CY5" i="27"/>
  <c r="CZ5" i="27"/>
  <c r="DA5" i="27"/>
  <c r="DB5" i="27"/>
  <c r="DC5" i="27"/>
  <c r="DD5" i="27"/>
  <c r="DE5" i="27"/>
  <c r="DF5" i="27"/>
  <c r="DG5" i="27"/>
  <c r="DH5" i="27"/>
  <c r="DI5" i="27"/>
  <c r="CG6" i="27"/>
  <c r="CH6" i="27"/>
  <c r="CI6" i="27"/>
  <c r="CJ6" i="27"/>
  <c r="CK6" i="27"/>
  <c r="CL6" i="27"/>
  <c r="CM6" i="27"/>
  <c r="CN6" i="27"/>
  <c r="CO6" i="27"/>
  <c r="CP6" i="27"/>
  <c r="CQ6" i="27"/>
  <c r="CR6" i="27"/>
  <c r="CS6" i="27"/>
  <c r="CT6" i="27"/>
  <c r="CU6" i="27"/>
  <c r="CV6" i="27"/>
  <c r="CW6" i="27"/>
  <c r="CX6" i="27"/>
  <c r="CY6" i="27"/>
  <c r="CZ6" i="27"/>
  <c r="DA6" i="27"/>
  <c r="DB6" i="27"/>
  <c r="DC6" i="27"/>
  <c r="DD6" i="27"/>
  <c r="DE6" i="27"/>
  <c r="DF6" i="27"/>
  <c r="DG6" i="27"/>
  <c r="DH6" i="27"/>
  <c r="DI6" i="27"/>
  <c r="CG7" i="27"/>
  <c r="CH7" i="27"/>
  <c r="CI7" i="27"/>
  <c r="CJ7" i="27"/>
  <c r="CK7" i="27"/>
  <c r="CL7" i="27"/>
  <c r="CM7" i="27"/>
  <c r="CN7" i="27"/>
  <c r="CO7" i="27"/>
  <c r="CP7" i="27"/>
  <c r="CQ7" i="27"/>
  <c r="CR7" i="27"/>
  <c r="CS7" i="27"/>
  <c r="CT7" i="27"/>
  <c r="CU7" i="27"/>
  <c r="CV7" i="27"/>
  <c r="CW7" i="27"/>
  <c r="CX7" i="27"/>
  <c r="CY7" i="27"/>
  <c r="CZ7" i="27"/>
  <c r="DA7" i="27"/>
  <c r="DB7" i="27"/>
  <c r="DC7" i="27"/>
  <c r="DD7" i="27"/>
  <c r="DE7" i="27"/>
  <c r="DF7" i="27"/>
  <c r="DG7" i="27"/>
  <c r="DH7" i="27"/>
  <c r="DI7" i="27"/>
  <c r="CF6" i="27"/>
  <c r="CF7" i="27"/>
  <c r="CF5" i="27"/>
  <c r="CE6" i="27"/>
  <c r="CE7" i="27"/>
  <c r="CE5" i="27"/>
  <c r="I3" i="123"/>
  <c r="BE14" i="27"/>
  <c r="BE15" i="27"/>
  <c r="BE16" i="27"/>
  <c r="BE17" i="27"/>
  <c r="BE18" i="27"/>
  <c r="BE19" i="27"/>
  <c r="BE20" i="27"/>
  <c r="BE21" i="27"/>
  <c r="BE22" i="27"/>
  <c r="BE23" i="27"/>
  <c r="BE24" i="27"/>
  <c r="BE25" i="27"/>
  <c r="BE26" i="27"/>
  <c r="BE27" i="27"/>
  <c r="BE28" i="27"/>
  <c r="BE29" i="27"/>
  <c r="BE30" i="27"/>
  <c r="BE31" i="27"/>
  <c r="BE32" i="27"/>
  <c r="BE7" i="27"/>
  <c r="BE8" i="27"/>
  <c r="BE9" i="27"/>
  <c r="BE10" i="27"/>
  <c r="BE11" i="27"/>
  <c r="BE12" i="27"/>
  <c r="V30" i="123"/>
  <c r="W30" i="123" s="1"/>
  <c r="X30" i="123" s="1"/>
  <c r="Y30" i="123" s="1"/>
  <c r="Z30" i="123" s="1"/>
  <c r="AA30" i="123" s="1"/>
  <c r="AB30" i="123" s="1"/>
  <c r="AC30" i="123" s="1"/>
  <c r="AD30" i="123" s="1"/>
  <c r="AE30" i="123" s="1"/>
  <c r="AF30" i="123" s="1"/>
  <c r="AG30" i="123" s="1"/>
  <c r="AH30" i="123" s="1"/>
  <c r="AI30" i="123" s="1"/>
  <c r="AJ30" i="123" s="1"/>
  <c r="AK30" i="123" s="1"/>
  <c r="AL30" i="123" s="1"/>
  <c r="AM30" i="123" s="1"/>
  <c r="AN30" i="123" s="1"/>
  <c r="AO30" i="123" s="1"/>
  <c r="AP30" i="123" s="1"/>
  <c r="AQ30" i="123" s="1"/>
  <c r="AR30" i="123" s="1"/>
  <c r="AS30" i="123" s="1"/>
  <c r="AT30" i="123" s="1"/>
  <c r="AU30" i="123" s="1"/>
  <c r="AV30" i="123" s="1"/>
  <c r="AW30" i="123" s="1"/>
  <c r="AX30" i="123" s="1"/>
  <c r="AY30" i="123" s="1"/>
  <c r="AZ30" i="123" s="1"/>
  <c r="BA30" i="123" s="1"/>
  <c r="BB30" i="123" s="1"/>
  <c r="BC30" i="123" s="1"/>
  <c r="BD30" i="123" s="1"/>
  <c r="V32" i="123"/>
  <c r="W32" i="123" s="1"/>
  <c r="X32" i="123" s="1"/>
  <c r="Y32" i="123" s="1"/>
  <c r="Z32" i="123" s="1"/>
  <c r="AA32" i="123" s="1"/>
  <c r="AB32" i="123" s="1"/>
  <c r="AC32" i="123" s="1"/>
  <c r="AD32" i="123" s="1"/>
  <c r="AE32" i="123" s="1"/>
  <c r="AF32" i="123" s="1"/>
  <c r="AG32" i="123" s="1"/>
  <c r="AH32" i="123" s="1"/>
  <c r="AI32" i="123" s="1"/>
  <c r="AJ32" i="123" s="1"/>
  <c r="AK32" i="123" s="1"/>
  <c r="AL32" i="123" s="1"/>
  <c r="AM32" i="123" s="1"/>
  <c r="AN32" i="123" s="1"/>
  <c r="AO32" i="123" s="1"/>
  <c r="AP32" i="123" s="1"/>
  <c r="AQ32" i="123" s="1"/>
  <c r="AR32" i="123" s="1"/>
  <c r="AS32" i="123" s="1"/>
  <c r="AT32" i="123" s="1"/>
  <c r="AU32" i="123" s="1"/>
  <c r="AV32" i="123" s="1"/>
  <c r="AW32" i="123" s="1"/>
  <c r="AX32" i="123" s="1"/>
  <c r="AY32" i="123" s="1"/>
  <c r="AZ32" i="123" s="1"/>
  <c r="BA32" i="123" s="1"/>
  <c r="BB32" i="123" s="1"/>
  <c r="BC32" i="123" s="1"/>
  <c r="BD32" i="123" s="1"/>
  <c r="V31" i="123"/>
  <c r="W31" i="123" s="1"/>
  <c r="X31" i="123" s="1"/>
  <c r="Y31" i="123" s="1"/>
  <c r="Z31" i="123" s="1"/>
  <c r="AA31" i="123" s="1"/>
  <c r="AB31" i="123" s="1"/>
  <c r="AC31" i="123" s="1"/>
  <c r="AD31" i="123" s="1"/>
  <c r="AE31" i="123" s="1"/>
  <c r="AF31" i="123" s="1"/>
  <c r="AG31" i="123" s="1"/>
  <c r="AH31" i="123" s="1"/>
  <c r="AI31" i="123" s="1"/>
  <c r="AJ31" i="123" s="1"/>
  <c r="AK31" i="123" s="1"/>
  <c r="AL31" i="123" s="1"/>
  <c r="AM31" i="123" s="1"/>
  <c r="AN31" i="123" s="1"/>
  <c r="AO31" i="123" s="1"/>
  <c r="AP31" i="123" s="1"/>
  <c r="AQ31" i="123" s="1"/>
  <c r="AR31" i="123" s="1"/>
  <c r="AS31" i="123" s="1"/>
  <c r="AT31" i="123" s="1"/>
  <c r="AU31" i="123" s="1"/>
  <c r="AV31" i="123" s="1"/>
  <c r="AW31" i="123" s="1"/>
  <c r="AX31" i="123" s="1"/>
  <c r="AY31" i="123" s="1"/>
  <c r="AZ31" i="123" s="1"/>
  <c r="BA31" i="123" s="1"/>
  <c r="BB31" i="123" s="1"/>
  <c r="BC31" i="123" s="1"/>
  <c r="BD31" i="123" s="1"/>
  <c r="BM1" i="27"/>
  <c r="BM2" i="27" s="1"/>
  <c r="BE13" i="27"/>
  <c r="E3" i="123"/>
  <c r="A3" i="123"/>
  <c r="A4" i="122"/>
  <c r="A5" i="122" s="1"/>
  <c r="A6" i="122" s="1"/>
  <c r="A7" i="122" s="1"/>
  <c r="A8" i="122" s="1"/>
  <c r="A9" i="122" s="1"/>
  <c r="A10" i="122" s="1"/>
  <c r="A11" i="122" s="1"/>
  <c r="A12" i="122" s="1"/>
  <c r="A13" i="122" s="1"/>
  <c r="A4" i="121"/>
  <c r="C6" i="65"/>
  <c r="BD2" i="27"/>
  <c r="BD3" i="27"/>
  <c r="BE33" i="27"/>
  <c r="BE34" i="27"/>
  <c r="BE35" i="27"/>
  <c r="BE36" i="27"/>
  <c r="BE37" i="27"/>
  <c r="BE38" i="27"/>
  <c r="BE39" i="27"/>
  <c r="BE40" i="27"/>
  <c r="BE41" i="27"/>
  <c r="BE42" i="27"/>
  <c r="BE43" i="27"/>
  <c r="BE44" i="27"/>
  <c r="BE45" i="27"/>
  <c r="BE46" i="27"/>
  <c r="BE47" i="27"/>
  <c r="BE48" i="27"/>
  <c r="BE49" i="27"/>
  <c r="BE50" i="27"/>
  <c r="BE51" i="27"/>
  <c r="BE52" i="27"/>
  <c r="BE53" i="27"/>
  <c r="BE54" i="27"/>
  <c r="BE55" i="27"/>
  <c r="BE56" i="27"/>
  <c r="BE57" i="27"/>
  <c r="BE58" i="27"/>
  <c r="BE59" i="27"/>
  <c r="BE60" i="27"/>
  <c r="BE61" i="27"/>
  <c r="BE62" i="27"/>
  <c r="BE63" i="27"/>
  <c r="BE64" i="27"/>
  <c r="BE65" i="27"/>
  <c r="BE66" i="27"/>
  <c r="BE67" i="27"/>
  <c r="BE68" i="27"/>
  <c r="BE69" i="27"/>
  <c r="BE70" i="27"/>
  <c r="BE71" i="27"/>
  <c r="BE72" i="27"/>
  <c r="BE73" i="27"/>
  <c r="BE74" i="27"/>
  <c r="BE75" i="27"/>
  <c r="BE76" i="27"/>
  <c r="BE77" i="27"/>
  <c r="BE78" i="27"/>
  <c r="BE79" i="27"/>
  <c r="BE80" i="27"/>
  <c r="BE81" i="27"/>
  <c r="BE82" i="27"/>
  <c r="BE83" i="27"/>
  <c r="BE84" i="27"/>
  <c r="BE85" i="27"/>
  <c r="BE86" i="27"/>
  <c r="BE87" i="27"/>
  <c r="BD4" i="27"/>
  <c r="BE4" i="27"/>
  <c r="BF4" i="27"/>
  <c r="BC4" i="27"/>
  <c r="C46" i="70"/>
  <c r="C3" i="65"/>
  <c r="BK3" i="27" s="1"/>
  <c r="AF63" i="27"/>
  <c r="AG63" i="27"/>
  <c r="AH63" i="27"/>
  <c r="AF64" i="27"/>
  <c r="AG64" i="27"/>
  <c r="AH64" i="27"/>
  <c r="AF65" i="27"/>
  <c r="AG65" i="27"/>
  <c r="AH65" i="27"/>
  <c r="AF66" i="27"/>
  <c r="AG66" i="27"/>
  <c r="AH66" i="27"/>
  <c r="AF67" i="27"/>
  <c r="AG67" i="27"/>
  <c r="AH67" i="27"/>
  <c r="AF68" i="27"/>
  <c r="AG68" i="27"/>
  <c r="AH68" i="27"/>
  <c r="AF69" i="27"/>
  <c r="AG69" i="27"/>
  <c r="AH69" i="27"/>
  <c r="AF70" i="27"/>
  <c r="AG70" i="27"/>
  <c r="AH70" i="27"/>
  <c r="AF71" i="27"/>
  <c r="AG71" i="27"/>
  <c r="AH71" i="27"/>
  <c r="AF72" i="27"/>
  <c r="AG72" i="27"/>
  <c r="AH72" i="27"/>
  <c r="AF73" i="27"/>
  <c r="AG73" i="27"/>
  <c r="AH73" i="27"/>
  <c r="AF74" i="27"/>
  <c r="AG74" i="27"/>
  <c r="AH74" i="27"/>
  <c r="AF75" i="27"/>
  <c r="AG75" i="27"/>
  <c r="AH75" i="27"/>
  <c r="AF76" i="27"/>
  <c r="AG76" i="27"/>
  <c r="AH76" i="27"/>
  <c r="AF77" i="27"/>
  <c r="AG77" i="27"/>
  <c r="AH77" i="27"/>
  <c r="AF78" i="27"/>
  <c r="AG78" i="27"/>
  <c r="AH78" i="27"/>
  <c r="AF79" i="27"/>
  <c r="AG79" i="27"/>
  <c r="AH79" i="27"/>
  <c r="AF80" i="27"/>
  <c r="AG80" i="27"/>
  <c r="AH80" i="27"/>
  <c r="AF81" i="27"/>
  <c r="AG81" i="27"/>
  <c r="AH81" i="27"/>
  <c r="AF82" i="27"/>
  <c r="AG82" i="27"/>
  <c r="AH82" i="27"/>
  <c r="AF83" i="27"/>
  <c r="AG83" i="27"/>
  <c r="AH83" i="27"/>
  <c r="AF84" i="27"/>
  <c r="AG84" i="27"/>
  <c r="AH84" i="27"/>
  <c r="AF85" i="27"/>
  <c r="AG85" i="27"/>
  <c r="AH85" i="27"/>
  <c r="AF86" i="27"/>
  <c r="AG86" i="27"/>
  <c r="AH86" i="27"/>
  <c r="AF87" i="27"/>
  <c r="AG87" i="27"/>
  <c r="AH87" i="27"/>
  <c r="AF88" i="27"/>
  <c r="AG88" i="27"/>
  <c r="AH88" i="27"/>
  <c r="AF89" i="27"/>
  <c r="AG89" i="27"/>
  <c r="AH89" i="27"/>
  <c r="AF90" i="27"/>
  <c r="AG90" i="27"/>
  <c r="AH90" i="27"/>
  <c r="AF91" i="27"/>
  <c r="AG91" i="27"/>
  <c r="AH91" i="27"/>
  <c r="AG62" i="27"/>
  <c r="AH62" i="27"/>
  <c r="AF62" i="27"/>
  <c r="AN7" i="27"/>
  <c r="AN8" i="27" s="1"/>
  <c r="AM44" i="27"/>
  <c r="AM43" i="27"/>
  <c r="AM42" i="27"/>
  <c r="AN1" i="65"/>
  <c r="BB2" i="70"/>
  <c r="BA2" i="70"/>
  <c r="A3" i="25"/>
  <c r="E3" i="25"/>
  <c r="B3" i="25" s="1"/>
  <c r="AZ2" i="70"/>
  <c r="BA2" i="65"/>
  <c r="AZ2" i="65"/>
  <c r="AY2" i="65"/>
  <c r="AX2" i="65"/>
  <c r="AW2" i="65"/>
  <c r="AV2" i="65"/>
  <c r="AU2" i="65"/>
  <c r="AT2" i="65"/>
  <c r="AS2" i="65"/>
  <c r="AR2" i="65"/>
  <c r="AQ2" i="65"/>
  <c r="AP2" i="65"/>
  <c r="AO2" i="65"/>
  <c r="AN2" i="65"/>
  <c r="AM2" i="65"/>
  <c r="AL2" i="65"/>
  <c r="AK2" i="65"/>
  <c r="AJ2" i="65"/>
  <c r="AI2" i="65"/>
  <c r="AH2" i="65"/>
  <c r="AG2" i="65"/>
  <c r="AF2" i="65"/>
  <c r="AE2" i="65"/>
  <c r="AD2" i="65"/>
  <c r="AC2" i="65"/>
  <c r="AB2" i="65"/>
  <c r="AA2" i="65"/>
  <c r="Z2" i="65"/>
  <c r="Y2" i="65"/>
  <c r="AY2" i="70"/>
  <c r="AX2" i="70"/>
  <c r="AW2" i="70"/>
  <c r="AV2" i="70"/>
  <c r="AU2" i="70"/>
  <c r="AT2" i="70"/>
  <c r="AS2" i="70"/>
  <c r="AR2" i="70"/>
  <c r="AQ2" i="70"/>
  <c r="AP2" i="70"/>
  <c r="AO2" i="70"/>
  <c r="AN2" i="70"/>
  <c r="AM2" i="70"/>
  <c r="AL2" i="70"/>
  <c r="AK2" i="70"/>
  <c r="AJ2" i="70"/>
  <c r="AI2" i="70"/>
  <c r="AH2" i="70"/>
  <c r="AG2" i="70"/>
  <c r="AF2" i="70"/>
  <c r="AE2" i="70"/>
  <c r="AD2" i="70"/>
  <c r="AC2" i="70"/>
  <c r="AB2" i="70"/>
  <c r="AA2" i="70"/>
  <c r="Z2" i="70"/>
  <c r="Y2" i="70"/>
  <c r="C48" i="70"/>
  <c r="C49" i="70" s="1"/>
  <c r="A4" i="95"/>
  <c r="A4" i="94"/>
  <c r="A5" i="94" s="1"/>
  <c r="A6" i="94" s="1"/>
  <c r="A7" i="94" s="1"/>
  <c r="A8" i="94" s="1"/>
  <c r="A9" i="94" s="1"/>
  <c r="A10" i="94" s="1"/>
  <c r="A11" i="94" s="1"/>
  <c r="A12" i="94" s="1"/>
  <c r="A4" i="86"/>
  <c r="A5" i="86" s="1"/>
  <c r="B52" i="70"/>
  <c r="Y1" i="70"/>
  <c r="I42" i="70"/>
  <c r="C40" i="70"/>
  <c r="U4" i="70"/>
  <c r="C45" i="70"/>
  <c r="C44" i="70"/>
  <c r="C43" i="70"/>
  <c r="C42" i="70"/>
  <c r="C6" i="70"/>
  <c r="A6" i="25"/>
  <c r="U83" i="25" s="1"/>
  <c r="A83" i="39" s="1"/>
  <c r="B10" i="25"/>
  <c r="C10" i="25" s="1"/>
  <c r="Y1" i="65"/>
  <c r="C10" i="65"/>
  <c r="B1" i="68"/>
  <c r="U4" i="65"/>
  <c r="I2" i="65"/>
  <c r="O106" i="70"/>
  <c r="O109" i="70"/>
  <c r="O105" i="70"/>
  <c r="P105" i="70"/>
  <c r="O99" i="70"/>
  <c r="O95" i="70"/>
  <c r="O102" i="70"/>
  <c r="O98" i="70"/>
  <c r="O97" i="70"/>
  <c r="O94" i="70"/>
  <c r="O101" i="70"/>
  <c r="P94" i="70"/>
  <c r="P95" i="70"/>
  <c r="P101" i="70"/>
  <c r="P97" i="70"/>
  <c r="P102" i="70"/>
  <c r="P103" i="70"/>
  <c r="Q106" i="70"/>
  <c r="Q105" i="70"/>
  <c r="R105" i="70"/>
  <c r="P106" i="70"/>
  <c r="S105" i="70"/>
  <c r="O107" i="70"/>
  <c r="O103" i="70"/>
  <c r="P98" i="70"/>
  <c r="Q109" i="70"/>
  <c r="Q102" i="70"/>
  <c r="Q94" i="70"/>
  <c r="R94" i="70"/>
  <c r="S97" i="70"/>
  <c r="R102" i="70"/>
  <c r="P109" i="70"/>
  <c r="Q101" i="70"/>
  <c r="R97" i="70"/>
  <c r="Q99" i="70"/>
  <c r="S101" i="70"/>
  <c r="S102" i="70"/>
  <c r="S94" i="70"/>
  <c r="S95" i="70"/>
  <c r="Q98" i="70"/>
  <c r="Q97" i="70"/>
  <c r="R95" i="70"/>
  <c r="P99" i="70"/>
  <c r="R101" i="70"/>
  <c r="Q95" i="70"/>
  <c r="O108" i="70"/>
  <c r="Q103" i="70"/>
  <c r="S106" i="70"/>
  <c r="R106" i="70"/>
  <c r="P107" i="70"/>
  <c r="Q107" i="70"/>
  <c r="R99" i="70"/>
  <c r="S109" i="70"/>
  <c r="S98" i="70"/>
  <c r="S99" i="70"/>
  <c r="R109" i="70"/>
  <c r="R98" i="70"/>
  <c r="P108" i="70"/>
  <c r="R103" i="70"/>
  <c r="Q108" i="70"/>
  <c r="R107" i="70"/>
  <c r="S107" i="70"/>
  <c r="R108" i="70"/>
  <c r="S103" i="70"/>
  <c r="S108" i="70"/>
  <c r="U72" i="65"/>
  <c r="U73" i="65"/>
  <c r="U74" i="65"/>
  <c r="U75" i="65"/>
  <c r="U76" i="65"/>
  <c r="U77" i="65"/>
  <c r="U78" i="65"/>
  <c r="U79" i="65"/>
  <c r="U80" i="65"/>
  <c r="U81" i="65"/>
  <c r="U82" i="65"/>
  <c r="U83" i="65"/>
  <c r="U84" i="65"/>
  <c r="U85" i="65"/>
  <c r="U86" i="65"/>
  <c r="U87" i="65"/>
  <c r="U88" i="65"/>
  <c r="U89" i="65"/>
  <c r="U90" i="65"/>
  <c r="U91" i="65"/>
  <c r="U92" i="65"/>
  <c r="U93" i="65"/>
  <c r="U94" i="65"/>
  <c r="U95" i="65"/>
  <c r="U96" i="65"/>
  <c r="U97" i="65"/>
  <c r="U98" i="65"/>
  <c r="U99" i="65"/>
  <c r="U100" i="65"/>
  <c r="U101" i="65"/>
  <c r="U102" i="65"/>
  <c r="U103" i="65"/>
  <c r="Q32" i="123" l="1"/>
  <c r="B3" i="123"/>
  <c r="U87" i="25"/>
  <c r="A87" i="117" s="1"/>
  <c r="U92" i="25"/>
  <c r="A92" i="48" s="1"/>
  <c r="U72" i="25"/>
  <c r="U97" i="25"/>
  <c r="U76" i="25"/>
  <c r="A76" i="124" s="1"/>
  <c r="U88" i="25"/>
  <c r="U4" i="25"/>
  <c r="B6" i="25"/>
  <c r="B6" i="123"/>
  <c r="V1" i="25"/>
  <c r="I2" i="25"/>
  <c r="AM85" i="65"/>
  <c r="BA95" i="65"/>
  <c r="AE94" i="65"/>
  <c r="AF99" i="65"/>
  <c r="AF80" i="65"/>
  <c r="AH73" i="65"/>
  <c r="BA82" i="65"/>
  <c r="AE92" i="65"/>
  <c r="AU86" i="65"/>
  <c r="AD79" i="65"/>
  <c r="BA72" i="65"/>
  <c r="AN91" i="65"/>
  <c r="A84" i="68"/>
  <c r="AM77" i="65"/>
  <c r="AT96" i="65"/>
  <c r="AD90" i="65"/>
  <c r="AP83" i="65"/>
  <c r="AW78" i="65"/>
  <c r="AI75" i="65"/>
  <c r="AV89" i="65"/>
  <c r="BA81" i="65"/>
  <c r="AR100" i="65"/>
  <c r="AY93" i="65"/>
  <c r="AQ87" i="65"/>
  <c r="AY74" i="65"/>
  <c r="A4" i="116" l="1"/>
  <c r="BK2" i="27"/>
  <c r="Z1" i="123"/>
  <c r="AA1" i="123" s="1"/>
  <c r="AB1" i="123" s="1"/>
  <c r="AC1" i="123" s="1"/>
  <c r="AD1" i="123" s="1"/>
  <c r="AE1" i="123" s="1"/>
  <c r="AF1" i="123" s="1"/>
  <c r="AG1" i="123" s="1"/>
  <c r="AH1" i="123" s="1"/>
  <c r="AI1" i="123" s="1"/>
  <c r="AJ1" i="123" s="1"/>
  <c r="AK1" i="123" s="1"/>
  <c r="AL1" i="123" s="1"/>
  <c r="AM1" i="123" s="1"/>
  <c r="AN1" i="123" s="1"/>
  <c r="AO1" i="123" s="1"/>
  <c r="AP1" i="123" s="1"/>
  <c r="AQ1" i="123" s="1"/>
  <c r="AR1" i="123" s="1"/>
  <c r="AS1" i="123" s="1"/>
  <c r="AT1" i="123" s="1"/>
  <c r="AU1" i="123" s="1"/>
  <c r="AV1" i="123" s="1"/>
  <c r="AW1" i="123" s="1"/>
  <c r="AX1" i="123" s="1"/>
  <c r="AY1" i="123" s="1"/>
  <c r="AZ1" i="123" s="1"/>
  <c r="BA1" i="123" s="1"/>
  <c r="BB1" i="123" s="1"/>
  <c r="BC1" i="123" s="1"/>
  <c r="BD1" i="123" s="1"/>
  <c r="CD7" i="27"/>
  <c r="B16" i="70"/>
  <c r="BV4" i="27"/>
  <c r="BW4" i="27" s="1"/>
  <c r="P92" i="70" s="1"/>
  <c r="U75" i="25"/>
  <c r="A75" i="72" s="1"/>
  <c r="U99" i="25"/>
  <c r="A99" i="92" s="1"/>
  <c r="U90" i="25"/>
  <c r="A90" i="114" s="1"/>
  <c r="U80" i="25"/>
  <c r="A80" i="117" s="1"/>
  <c r="U91" i="25"/>
  <c r="A91" i="19" s="1"/>
  <c r="U100" i="25"/>
  <c r="A100" i="47" s="1"/>
  <c r="U95" i="25"/>
  <c r="A95" i="60" s="1"/>
  <c r="U98" i="25"/>
  <c r="A98" i="22" s="1"/>
  <c r="U94" i="25"/>
  <c r="A94" i="124" s="1"/>
  <c r="U74" i="25"/>
  <c r="A74" i="115" s="1"/>
  <c r="U84" i="25"/>
  <c r="A84" i="56" s="1"/>
  <c r="U79" i="25"/>
  <c r="A79" i="51" s="1"/>
  <c r="AN9" i="27"/>
  <c r="U96" i="25"/>
  <c r="A96" i="41" s="1"/>
  <c r="U86" i="25"/>
  <c r="A86" i="40" s="1"/>
  <c r="U82" i="25"/>
  <c r="A82" i="46" s="1"/>
  <c r="U78" i="25"/>
  <c r="A78" i="52" s="1"/>
  <c r="U93" i="25"/>
  <c r="A93" i="92" s="1"/>
  <c r="U89" i="25"/>
  <c r="A89" i="43" s="1"/>
  <c r="U73" i="25"/>
  <c r="A73" i="61" s="1"/>
  <c r="U85" i="25"/>
  <c r="A85" i="52" s="1"/>
  <c r="U81" i="25"/>
  <c r="A81" i="17" s="1"/>
  <c r="U77" i="25"/>
  <c r="A77" i="110" s="1"/>
  <c r="CD6" i="27"/>
  <c r="CD5" i="27"/>
  <c r="A4" i="17"/>
  <c r="A4" i="46"/>
  <c r="BK1" i="27"/>
  <c r="CI27" i="27" s="1"/>
  <c r="L4" i="128" s="1"/>
  <c r="AA74" i="65"/>
  <c r="A76" i="19"/>
  <c r="A76" i="49"/>
  <c r="AJ74" i="65"/>
  <c r="AW72" i="65"/>
  <c r="BA74" i="65"/>
  <c r="A76" i="80"/>
  <c r="AO74" i="65"/>
  <c r="AL77" i="65"/>
  <c r="A76" i="77"/>
  <c r="AV74" i="65"/>
  <c r="AY96" i="65"/>
  <c r="AL100" i="65"/>
  <c r="AT100" i="65"/>
  <c r="A76" i="99"/>
  <c r="A76" i="97"/>
  <c r="AK74" i="65"/>
  <c r="AW100" i="65"/>
  <c r="A76" i="76"/>
  <c r="A76" i="64"/>
  <c r="A76" i="23"/>
  <c r="A76" i="90"/>
  <c r="AH74" i="65"/>
  <c r="AJ94" i="65"/>
  <c r="AB99" i="65"/>
  <c r="AV85" i="65"/>
  <c r="AR94" i="65"/>
  <c r="AK85" i="65"/>
  <c r="A76" i="109"/>
  <c r="AJ99" i="65"/>
  <c r="AL96" i="65"/>
  <c r="AG93" i="65"/>
  <c r="A87" i="98"/>
  <c r="A87" i="61"/>
  <c r="BA100" i="65"/>
  <c r="AF100" i="65"/>
  <c r="AC93" i="65"/>
  <c r="AZ86" i="65"/>
  <c r="AH93" i="65"/>
  <c r="AY85" i="65"/>
  <c r="AD75" i="65"/>
  <c r="AN97" i="65"/>
  <c r="AE97" i="65"/>
  <c r="BA97" i="65"/>
  <c r="AX73" i="65"/>
  <c r="AG73" i="65"/>
  <c r="BA73" i="65"/>
  <c r="AT73" i="65"/>
  <c r="AT98" i="65"/>
  <c r="AX98" i="65"/>
  <c r="AS98" i="65"/>
  <c r="AD98" i="65"/>
  <c r="AA72" i="65"/>
  <c r="AM72" i="65"/>
  <c r="AN98" i="65"/>
  <c r="A96" i="68"/>
  <c r="AC96" i="65"/>
  <c r="AV96" i="65"/>
  <c r="AA96" i="65"/>
  <c r="AW96" i="65"/>
  <c r="AS96" i="65"/>
  <c r="AE96" i="65"/>
  <c r="BA96" i="65"/>
  <c r="AJ96" i="65"/>
  <c r="AB96" i="65"/>
  <c r="AO79" i="65"/>
  <c r="AH79" i="65"/>
  <c r="AA94" i="65"/>
  <c r="AG94" i="65"/>
  <c r="AM94" i="65"/>
  <c r="AZ94" i="65"/>
  <c r="AY92" i="65"/>
  <c r="AJ92" i="65"/>
  <c r="A76" i="117"/>
  <c r="A76" i="41"/>
  <c r="A76" i="106"/>
  <c r="A76" i="60"/>
  <c r="A76" i="96"/>
  <c r="A76" i="115"/>
  <c r="A76" i="55"/>
  <c r="A76" i="107"/>
  <c r="A76" i="18"/>
  <c r="A4" i="57"/>
  <c r="A4" i="56"/>
  <c r="A4" i="99"/>
  <c r="A4" i="15"/>
  <c r="A4" i="119"/>
  <c r="A4" i="44"/>
  <c r="AL99" i="65"/>
  <c r="AZ99" i="65"/>
  <c r="AM92" i="65"/>
  <c r="AJ84" i="65"/>
  <c r="AY84" i="65"/>
  <c r="A76" i="72"/>
  <c r="AK80" i="65"/>
  <c r="AQ74" i="65"/>
  <c r="AZ100" i="65"/>
  <c r="AP95" i="65"/>
  <c r="AM95" i="65"/>
  <c r="AE95" i="65"/>
  <c r="AQ95" i="65"/>
  <c r="AU95" i="65"/>
  <c r="AD95" i="65"/>
  <c r="A95" i="68"/>
  <c r="AK95" i="65"/>
  <c r="AB97" i="65"/>
  <c r="AM97" i="65"/>
  <c r="AY97" i="65"/>
  <c r="AD97" i="65"/>
  <c r="AG97" i="65"/>
  <c r="A97" i="58"/>
  <c r="A97" i="20"/>
  <c r="AM98" i="65"/>
  <c r="AB98" i="65"/>
  <c r="AV98" i="65"/>
  <c r="AE98" i="65"/>
  <c r="AO98" i="65"/>
  <c r="AH98" i="65"/>
  <c r="AU98" i="65"/>
  <c r="AJ98" i="65"/>
  <c r="AW98" i="65"/>
  <c r="AP98" i="65"/>
  <c r="AG98" i="65"/>
  <c r="AZ98" i="65"/>
  <c r="AL98" i="65"/>
  <c r="AI98" i="65"/>
  <c r="AA98" i="65"/>
  <c r="BA98" i="65"/>
  <c r="A98" i="68"/>
  <c r="AY98" i="65"/>
  <c r="AF98" i="65"/>
  <c r="AK98" i="65"/>
  <c r="AR98" i="65"/>
  <c r="A97" i="84"/>
  <c r="AZ95" i="65"/>
  <c r="AC92" i="65"/>
  <c r="AG92" i="65"/>
  <c r="AV92" i="65"/>
  <c r="AB92" i="65"/>
  <c r="AQ92" i="65"/>
  <c r="AF92" i="65"/>
  <c r="AA92" i="65"/>
  <c r="AN92" i="65"/>
  <c r="AH92" i="65"/>
  <c r="AX92" i="65"/>
  <c r="AT99" i="65"/>
  <c r="AC99" i="65"/>
  <c r="A76" i="78"/>
  <c r="AD73" i="65"/>
  <c r="BA99" i="65"/>
  <c r="AZ96" i="65"/>
  <c r="AN100" i="65"/>
  <c r="AC100" i="65"/>
  <c r="AK99" i="65"/>
  <c r="AG99" i="65"/>
  <c r="AF96" i="65"/>
  <c r="AG96" i="65"/>
  <c r="A92" i="59"/>
  <c r="AH94" i="65"/>
  <c r="AC85" i="65"/>
  <c r="A76" i="16"/>
  <c r="A76" i="116"/>
  <c r="A76" i="58"/>
  <c r="A76" i="101"/>
  <c r="A76" i="44"/>
  <c r="A76" i="51"/>
  <c r="A76" i="92"/>
  <c r="AT74" i="65"/>
  <c r="AR74" i="65"/>
  <c r="A4" i="117"/>
  <c r="AQ100" i="65"/>
  <c r="AW85" i="65"/>
  <c r="A76" i="74"/>
  <c r="A76" i="111"/>
  <c r="AR99" i="65"/>
  <c r="A76" i="114"/>
  <c r="A76" i="112"/>
  <c r="A76" i="53"/>
  <c r="A76" i="56"/>
  <c r="A76" i="83"/>
  <c r="A4" i="80"/>
  <c r="A4" i="90"/>
  <c r="U5" i="70"/>
  <c r="A76" i="46"/>
  <c r="A92" i="108"/>
  <c r="A83" i="105"/>
  <c r="AX85" i="65"/>
  <c r="A76" i="22"/>
  <c r="A76" i="47"/>
  <c r="AU73" i="65"/>
  <c r="AD100" i="65"/>
  <c r="AA99" i="65"/>
  <c r="AN99" i="65"/>
  <c r="AN96" i="65"/>
  <c r="AD96" i="65"/>
  <c r="A92" i="22"/>
  <c r="AP94" i="65"/>
  <c r="AI94" i="65"/>
  <c r="AQ89" i="65"/>
  <c r="A83" i="118"/>
  <c r="AO85" i="65"/>
  <c r="AZ74" i="65"/>
  <c r="A76" i="118"/>
  <c r="A76" i="105"/>
  <c r="A76" i="82"/>
  <c r="A76" i="20"/>
  <c r="A76" i="48"/>
  <c r="A76" i="75"/>
  <c r="A76" i="54"/>
  <c r="AW74" i="65"/>
  <c r="AS74" i="65"/>
  <c r="AC73" i="65"/>
  <c r="A4" i="108"/>
  <c r="AU100" i="65"/>
  <c r="A76" i="15"/>
  <c r="A76" i="113"/>
  <c r="A76" i="93"/>
  <c r="AO100" i="65"/>
  <c r="A100" i="68"/>
  <c r="AS99" i="65"/>
  <c r="AV100" i="65"/>
  <c r="AX99" i="65"/>
  <c r="AK96" i="65"/>
  <c r="AX96" i="65"/>
  <c r="A92" i="43"/>
  <c r="A83" i="93"/>
  <c r="AZ73" i="65"/>
  <c r="A76" i="61"/>
  <c r="A76" i="98"/>
  <c r="A76" i="85"/>
  <c r="A76" i="21"/>
  <c r="A76" i="84"/>
  <c r="A76" i="91"/>
  <c r="A76" i="59"/>
  <c r="AV73" i="65"/>
  <c r="A4" i="109"/>
  <c r="A97" i="49"/>
  <c r="AJ100" i="65"/>
  <c r="AK100" i="65"/>
  <c r="AS100" i="65"/>
  <c r="AV99" i="65"/>
  <c r="AW94" i="65"/>
  <c r="AN94" i="65"/>
  <c r="AU94" i="65"/>
  <c r="AQ94" i="65"/>
  <c r="AX94" i="65"/>
  <c r="AL94" i="65"/>
  <c r="A87" i="15"/>
  <c r="A87" i="81"/>
  <c r="A83" i="75"/>
  <c r="A87" i="60"/>
  <c r="A87" i="47"/>
  <c r="A87" i="99"/>
  <c r="A87" i="112"/>
  <c r="A87" i="77"/>
  <c r="A87" i="44"/>
  <c r="A87" i="85"/>
  <c r="A87" i="97"/>
  <c r="A87" i="110"/>
  <c r="A87" i="72"/>
  <c r="A87" i="84"/>
  <c r="A87" i="109"/>
  <c r="A87" i="114"/>
  <c r="A87" i="20"/>
  <c r="A87" i="108"/>
  <c r="A87" i="18"/>
  <c r="A92" i="117"/>
  <c r="A92" i="69"/>
  <c r="A92" i="17"/>
  <c r="A92" i="47"/>
  <c r="A92" i="113"/>
  <c r="A87" i="2"/>
  <c r="A87" i="118"/>
  <c r="A88" i="117"/>
  <c r="A88" i="85"/>
  <c r="A88" i="118"/>
  <c r="AJ78" i="65"/>
  <c r="A72" i="68"/>
  <c r="AE72" i="65"/>
  <c r="AF72" i="65"/>
  <c r="AN72" i="65"/>
  <c r="AU72" i="65"/>
  <c r="AR72" i="65"/>
  <c r="AG72" i="65"/>
  <c r="AZ72" i="65"/>
  <c r="AQ72" i="65"/>
  <c r="AO72" i="65"/>
  <c r="U5" i="65"/>
  <c r="A4" i="68"/>
  <c r="A87" i="106"/>
  <c r="AM100" i="65"/>
  <c r="AX100" i="65"/>
  <c r="AD99" i="65"/>
  <c r="AI99" i="65"/>
  <c r="AP99" i="65"/>
  <c r="AE99" i="65"/>
  <c r="AM99" i="65"/>
  <c r="AO99" i="65"/>
  <c r="A99" i="68"/>
  <c r="AY99" i="65"/>
  <c r="A92" i="71"/>
  <c r="A87" i="23"/>
  <c r="A87" i="90"/>
  <c r="A87" i="124"/>
  <c r="AM88" i="65"/>
  <c r="A88" i="68"/>
  <c r="AE88" i="65"/>
  <c r="AS72" i="65"/>
  <c r="D3" i="127"/>
  <c r="A87" i="100"/>
  <c r="A87" i="78"/>
  <c r="AP100" i="65"/>
  <c r="AI100" i="65"/>
  <c r="AG100" i="65"/>
  <c r="AH99" i="65"/>
  <c r="AU99" i="65"/>
  <c r="A92" i="16"/>
  <c r="A92" i="110"/>
  <c r="A87" i="76"/>
  <c r="A87" i="54"/>
  <c r="AH85" i="65"/>
  <c r="A85" i="68"/>
  <c r="AF85" i="65"/>
  <c r="AQ85" i="65"/>
  <c r="AR85" i="65"/>
  <c r="AS85" i="65"/>
  <c r="AZ85" i="65"/>
  <c r="AD85" i="65"/>
  <c r="AL85" i="65"/>
  <c r="BA85" i="65"/>
  <c r="AG85" i="65"/>
  <c r="AT85" i="65"/>
  <c r="AH72" i="65"/>
  <c r="A87" i="45"/>
  <c r="A83" i="91"/>
  <c r="A83" i="116"/>
  <c r="A83" i="82"/>
  <c r="A83" i="119"/>
  <c r="A83" i="52"/>
  <c r="A83" i="99"/>
  <c r="A83" i="46"/>
  <c r="A83" i="85"/>
  <c r="AH81" i="65"/>
  <c r="AC81" i="65"/>
  <c r="AJ81" i="65"/>
  <c r="AZ81" i="65"/>
  <c r="AV81" i="65"/>
  <c r="AH100" i="65"/>
  <c r="AE100" i="65"/>
  <c r="AB100" i="65"/>
  <c r="AQ99" i="65"/>
  <c r="AW99" i="65"/>
  <c r="A92" i="18"/>
  <c r="A92" i="93"/>
  <c r="A87" i="46"/>
  <c r="A87" i="58"/>
  <c r="A83" i="79"/>
  <c r="AW81" i="65"/>
  <c r="AC72" i="65"/>
  <c r="A76" i="2"/>
  <c r="A76" i="50"/>
  <c r="A76" i="69"/>
  <c r="A76" i="43"/>
  <c r="A76" i="73"/>
  <c r="A76" i="108"/>
  <c r="A76" i="45"/>
  <c r="A76" i="40"/>
  <c r="A76" i="110"/>
  <c r="A76" i="57"/>
  <c r="AE74" i="65"/>
  <c r="AC74" i="65"/>
  <c r="A74" i="68"/>
  <c r="AI73" i="65"/>
  <c r="AJ93" i="65"/>
  <c r="AO93" i="65"/>
  <c r="A76" i="17"/>
  <c r="A76" i="42"/>
  <c r="A76" i="81"/>
  <c r="A76" i="52"/>
  <c r="A76" i="71"/>
  <c r="A76" i="39"/>
  <c r="A76" i="119"/>
  <c r="A76" i="79"/>
  <c r="A76" i="100"/>
  <c r="AF74" i="65"/>
  <c r="AB74" i="65"/>
  <c r="AP73" i="65"/>
  <c r="A88" i="99"/>
  <c r="A88" i="76"/>
  <c r="AN93" i="65"/>
  <c r="A88" i="69"/>
  <c r="A88" i="105"/>
  <c r="A88" i="111"/>
  <c r="A88" i="61"/>
  <c r="A83" i="56"/>
  <c r="A83" i="84"/>
  <c r="A83" i="81"/>
  <c r="A83" i="55"/>
  <c r="A83" i="74"/>
  <c r="A83" i="20"/>
  <c r="A83" i="59"/>
  <c r="A83" i="23"/>
  <c r="A83" i="90"/>
  <c r="A83" i="53"/>
  <c r="A83" i="43"/>
  <c r="A83" i="50"/>
  <c r="A83" i="64"/>
  <c r="A83" i="107"/>
  <c r="A83" i="113"/>
  <c r="A83" i="17"/>
  <c r="A83" i="61"/>
  <c r="A83" i="60"/>
  <c r="A83" i="71"/>
  <c r="A83" i="115"/>
  <c r="A83" i="54"/>
  <c r="A83" i="98"/>
  <c r="A83" i="111"/>
  <c r="A83" i="76"/>
  <c r="A83" i="83"/>
  <c r="A83" i="22"/>
  <c r="A83" i="77"/>
  <c r="A83" i="45"/>
  <c r="A83" i="57"/>
  <c r="A83" i="108"/>
  <c r="A83" i="100"/>
  <c r="A83" i="78"/>
  <c r="A83" i="80"/>
  <c r="A83" i="41"/>
  <c r="A83" i="69"/>
  <c r="A83" i="96"/>
  <c r="A83" i="2"/>
  <c r="A72" i="116"/>
  <c r="A72" i="100"/>
  <c r="A88" i="81"/>
  <c r="A97" i="106"/>
  <c r="BA92" i="65"/>
  <c r="AX95" i="65"/>
  <c r="AK94" i="65"/>
  <c r="AD94" i="65"/>
  <c r="AT94" i="65"/>
  <c r="AP93" i="65"/>
  <c r="AP92" i="65"/>
  <c r="AD92" i="65"/>
  <c r="A88" i="16"/>
  <c r="A88" i="96"/>
  <c r="A88" i="100"/>
  <c r="A88" i="51"/>
  <c r="A83" i="106"/>
  <c r="A83" i="114"/>
  <c r="A88" i="43"/>
  <c r="AS76" i="65"/>
  <c r="AX76" i="65"/>
  <c r="AJ76" i="65"/>
  <c r="AR76" i="65"/>
  <c r="AO76" i="65"/>
  <c r="AZ76" i="65"/>
  <c r="AL76" i="65"/>
  <c r="A76" i="68"/>
  <c r="AM76" i="65"/>
  <c r="BA76" i="65"/>
  <c r="BA94" i="65"/>
  <c r="A97" i="119"/>
  <c r="AZ92" i="65"/>
  <c r="AG95" i="65"/>
  <c r="AL95" i="65"/>
  <c r="AB94" i="65"/>
  <c r="AF94" i="65"/>
  <c r="AO94" i="65"/>
  <c r="AU93" i="65"/>
  <c r="AR92" i="65"/>
  <c r="AO92" i="65"/>
  <c r="A88" i="17"/>
  <c r="A88" i="47"/>
  <c r="A88" i="77"/>
  <c r="A88" i="83"/>
  <c r="A92" i="68"/>
  <c r="A83" i="47"/>
  <c r="A83" i="42"/>
  <c r="A83" i="124"/>
  <c r="AK76" i="65"/>
  <c r="AV77" i="65"/>
  <c r="AC77" i="65"/>
  <c r="AN77" i="65"/>
  <c r="AI77" i="65"/>
  <c r="AS77" i="65"/>
  <c r="AH77" i="65"/>
  <c r="AE77" i="65"/>
  <c r="AN76" i="65"/>
  <c r="A88" i="75"/>
  <c r="A88" i="108"/>
  <c r="A88" i="74"/>
  <c r="A88" i="101"/>
  <c r="A88" i="92"/>
  <c r="A88" i="55"/>
  <c r="AZ93" i="65"/>
  <c r="BA93" i="65"/>
  <c r="A97" i="112"/>
  <c r="AN95" i="65"/>
  <c r="AV94" i="65"/>
  <c r="AS94" i="65"/>
  <c r="A94" i="68"/>
  <c r="AW93" i="65"/>
  <c r="AS92" i="65"/>
  <c r="A88" i="98"/>
  <c r="A88" i="53"/>
  <c r="A88" i="114"/>
  <c r="A88" i="110"/>
  <c r="AT91" i="65"/>
  <c r="A83" i="18"/>
  <c r="A83" i="92"/>
  <c r="A83" i="112"/>
  <c r="A82" i="68"/>
  <c r="AU82" i="65"/>
  <c r="AS82" i="65"/>
  <c r="AJ82" i="65"/>
  <c r="AY76" i="65"/>
  <c r="A88" i="48"/>
  <c r="A88" i="52"/>
  <c r="A88" i="97"/>
  <c r="AP88" i="65"/>
  <c r="AP85" i="65"/>
  <c r="AB85" i="65"/>
  <c r="AI85" i="65"/>
  <c r="AP74" i="65"/>
  <c r="AM74" i="65"/>
  <c r="AL74" i="65"/>
  <c r="AF73" i="65"/>
  <c r="AR73" i="65"/>
  <c r="AB73" i="65"/>
  <c r="A6" i="138"/>
  <c r="A7" i="138" s="1"/>
  <c r="A8" i="138" s="1"/>
  <c r="A9" i="138" s="1"/>
  <c r="A10" i="138" s="1"/>
  <c r="A11" i="138" s="1"/>
  <c r="A12" i="138" s="1"/>
  <c r="AK73" i="65"/>
  <c r="AA73" i="65"/>
  <c r="AJ73" i="65"/>
  <c r="AN85" i="65"/>
  <c r="AU85" i="65"/>
  <c r="AA85" i="65"/>
  <c r="AF81" i="65"/>
  <c r="AN75" i="65"/>
  <c r="AI74" i="65"/>
  <c r="AG74" i="65"/>
  <c r="AD74" i="65"/>
  <c r="AN74" i="65"/>
  <c r="AO73" i="65"/>
  <c r="AW73" i="65"/>
  <c r="AE73" i="65"/>
  <c r="AN73" i="65"/>
  <c r="AX72" i="65"/>
  <c r="AI72" i="65"/>
  <c r="AJ85" i="65"/>
  <c r="AE85" i="65"/>
  <c r="AT81" i="65"/>
  <c r="AU74" i="65"/>
  <c r="AX74" i="65"/>
  <c r="AS73" i="65"/>
  <c r="AY73" i="65"/>
  <c r="AL73" i="65"/>
  <c r="A73" i="68"/>
  <c r="AD72" i="65"/>
  <c r="AB72" i="65"/>
  <c r="AJ72" i="65"/>
  <c r="AM73" i="65"/>
  <c r="AQ73" i="65"/>
  <c r="AH91" i="65"/>
  <c r="AI97" i="65"/>
  <c r="BA91" i="65"/>
  <c r="A92" i="56"/>
  <c r="A97" i="15"/>
  <c r="A97" i="96"/>
  <c r="A97" i="91"/>
  <c r="AJ97" i="65"/>
  <c r="AW97" i="65"/>
  <c r="AA97" i="65"/>
  <c r="A92" i="106"/>
  <c r="A92" i="53"/>
  <c r="A92" i="107"/>
  <c r="A92" i="81"/>
  <c r="AJ95" i="65"/>
  <c r="AS95" i="65"/>
  <c r="AC95" i="65"/>
  <c r="AH95" i="65"/>
  <c r="AY95" i="65"/>
  <c r="AF95" i="65"/>
  <c r="AT95" i="65"/>
  <c r="AO95" i="65"/>
  <c r="AA95" i="65"/>
  <c r="AR95" i="65"/>
  <c r="AW95" i="65"/>
  <c r="AI95" i="65"/>
  <c r="AB95" i="65"/>
  <c r="AI93" i="65"/>
  <c r="AQ93" i="65"/>
  <c r="AM93" i="65"/>
  <c r="AE93" i="65"/>
  <c r="AK93" i="65"/>
  <c r="AT93" i="65"/>
  <c r="A93" i="68"/>
  <c r="AV93" i="65"/>
  <c r="AD93" i="65"/>
  <c r="AR93" i="65"/>
  <c r="AB93" i="65"/>
  <c r="AS93" i="65"/>
  <c r="AA93" i="65"/>
  <c r="AL93" i="65"/>
  <c r="AW91" i="65"/>
  <c r="AZ75" i="65"/>
  <c r="A5" i="150"/>
  <c r="A6" i="150" s="1"/>
  <c r="A7" i="150" s="1"/>
  <c r="A8" i="150" s="1"/>
  <c r="A9" i="150" s="1"/>
  <c r="A10" i="150" s="1"/>
  <c r="A11" i="150" s="1"/>
  <c r="A12" i="150" s="1"/>
  <c r="A91" i="68"/>
  <c r="AX97" i="65"/>
  <c r="A97" i="68"/>
  <c r="A92" i="90"/>
  <c r="A92" i="54"/>
  <c r="A92" i="79"/>
  <c r="A92" i="97"/>
  <c r="A92" i="92"/>
  <c r="A92" i="74"/>
  <c r="A92" i="19"/>
  <c r="A92" i="21"/>
  <c r="A92" i="118"/>
  <c r="A92" i="23"/>
  <c r="A92" i="91"/>
  <c r="A92" i="83"/>
  <c r="A92" i="49"/>
  <c r="A92" i="42"/>
  <c r="A92" i="77"/>
  <c r="A92" i="105"/>
  <c r="A92" i="116"/>
  <c r="A92" i="61"/>
  <c r="A92" i="82"/>
  <c r="A92" i="112"/>
  <c r="A92" i="40"/>
  <c r="A92" i="50"/>
  <c r="A92" i="100"/>
  <c r="A92" i="119"/>
  <c r="A92" i="85"/>
  <c r="A92" i="73"/>
  <c r="A92" i="2"/>
  <c r="A92" i="64"/>
  <c r="A92" i="84"/>
  <c r="A92" i="78"/>
  <c r="A92" i="109"/>
  <c r="A92" i="45"/>
  <c r="A92" i="101"/>
  <c r="A92" i="60"/>
  <c r="A92" i="115"/>
  <c r="A92" i="41"/>
  <c r="AZ97" i="65"/>
  <c r="A97" i="107"/>
  <c r="A97" i="115"/>
  <c r="AS97" i="65"/>
  <c r="AR97" i="65"/>
  <c r="A92" i="44"/>
  <c r="A92" i="57"/>
  <c r="A92" i="39"/>
  <c r="A92" i="111"/>
  <c r="A92" i="75"/>
  <c r="AL91" i="65"/>
  <c r="AQ91" i="65"/>
  <c r="AV97" i="65"/>
  <c r="AL97" i="65"/>
  <c r="AT97" i="65"/>
  <c r="AK91" i="65"/>
  <c r="AF75" i="65"/>
  <c r="AX75" i="65"/>
  <c r="AW75" i="65"/>
  <c r="AM75" i="65"/>
  <c r="AJ75" i="65"/>
  <c r="AQ75" i="65"/>
  <c r="AA75" i="65"/>
  <c r="AB75" i="65"/>
  <c r="AG75" i="65"/>
  <c r="BA75" i="65"/>
  <c r="AL75" i="65"/>
  <c r="AC75" i="65"/>
  <c r="AS75" i="65"/>
  <c r="AT75" i="65"/>
  <c r="AH75" i="65"/>
  <c r="AV75" i="65"/>
  <c r="AY75" i="65"/>
  <c r="AU75" i="65"/>
  <c r="A75" i="68"/>
  <c r="AO75" i="65"/>
  <c r="AP75" i="65"/>
  <c r="AE75" i="65"/>
  <c r="AK75" i="65"/>
  <c r="AR75" i="65"/>
  <c r="A97" i="39"/>
  <c r="A97" i="118"/>
  <c r="AC97" i="65"/>
  <c r="AH97" i="65"/>
  <c r="A92" i="52"/>
  <c r="A92" i="58"/>
  <c r="A92" i="72"/>
  <c r="A92" i="46"/>
  <c r="A92" i="76"/>
  <c r="AI96" i="65"/>
  <c r="AO96" i="65"/>
  <c r="AM96" i="65"/>
  <c r="AQ96" i="65"/>
  <c r="AR96" i="65"/>
  <c r="AP91" i="65"/>
  <c r="AO91" i="65"/>
  <c r="AD83" i="65"/>
  <c r="AY83" i="65"/>
  <c r="AI83" i="65"/>
  <c r="A83" i="68"/>
  <c r="A97" i="64"/>
  <c r="A97" i="71"/>
  <c r="AO97" i="65"/>
  <c r="AF97" i="65"/>
  <c r="AK97" i="65"/>
  <c r="A92" i="99"/>
  <c r="A92" i="20"/>
  <c r="A92" i="80"/>
  <c r="A92" i="51"/>
  <c r="AX87" i="65"/>
  <c r="AO87" i="65"/>
  <c r="A87" i="68"/>
  <c r="AN87" i="65"/>
  <c r="AM87" i="65"/>
  <c r="AF86" i="65"/>
  <c r="A86" i="68"/>
  <c r="AL86" i="65"/>
  <c r="AT86" i="65"/>
  <c r="AM86" i="65"/>
  <c r="AJ86" i="65"/>
  <c r="AT82" i="65"/>
  <c r="AF82" i="65"/>
  <c r="AW82" i="65"/>
  <c r="AI82" i="65"/>
  <c r="AB82" i="65"/>
  <c r="AC82" i="65"/>
  <c r="AY82" i="65"/>
  <c r="AE82" i="65"/>
  <c r="AM82" i="65"/>
  <c r="AK82" i="65"/>
  <c r="AP82" i="65"/>
  <c r="AQ82" i="65"/>
  <c r="AH82" i="65"/>
  <c r="AD82" i="65"/>
  <c r="AA82" i="65"/>
  <c r="AG82" i="65"/>
  <c r="AV82" i="65"/>
  <c r="AO82" i="65"/>
  <c r="AN82" i="65"/>
  <c r="AX82" i="65"/>
  <c r="AR82" i="65"/>
  <c r="AZ82" i="65"/>
  <c r="AL82" i="65"/>
  <c r="AI91" i="65"/>
  <c r="AB91" i="65"/>
  <c r="AS91" i="65"/>
  <c r="AM91" i="65"/>
  <c r="AJ91" i="65"/>
  <c r="AA91" i="65"/>
  <c r="AC91" i="65"/>
  <c r="AX91" i="65"/>
  <c r="AD91" i="65"/>
  <c r="AY91" i="65"/>
  <c r="AU91" i="65"/>
  <c r="AG91" i="65"/>
  <c r="AZ91" i="65"/>
  <c r="AE91" i="65"/>
  <c r="AR91" i="65"/>
  <c r="AV91" i="65"/>
  <c r="A97" i="116"/>
  <c r="A97" i="78"/>
  <c r="AA100" i="65"/>
  <c r="AY100" i="65"/>
  <c r="AQ98" i="65"/>
  <c r="AC98" i="65"/>
  <c r="AU97" i="65"/>
  <c r="AP97" i="65"/>
  <c r="AQ97" i="65"/>
  <c r="AP96" i="65"/>
  <c r="AH96" i="65"/>
  <c r="AU96" i="65"/>
  <c r="A92" i="15"/>
  <c r="A92" i="98"/>
  <c r="A92" i="96"/>
  <c r="A92" i="114"/>
  <c r="A92" i="55"/>
  <c r="A92" i="124"/>
  <c r="AV95" i="65"/>
  <c r="AX93" i="65"/>
  <c r="AF93" i="65"/>
  <c r="AF91" i="65"/>
  <c r="A88" i="64"/>
  <c r="A88" i="93"/>
  <c r="A88" i="78"/>
  <c r="A88" i="109"/>
  <c r="A88" i="45"/>
  <c r="A88" i="119"/>
  <c r="A88" i="113"/>
  <c r="A88" i="73"/>
  <c r="A88" i="116"/>
  <c r="A88" i="124"/>
  <c r="A88" i="56"/>
  <c r="A88" i="79"/>
  <c r="A88" i="42"/>
  <c r="A88" i="50"/>
  <c r="A88" i="60"/>
  <c r="A88" i="19"/>
  <c r="A88" i="41"/>
  <c r="A88" i="23"/>
  <c r="A88" i="54"/>
  <c r="A88" i="49"/>
  <c r="A88" i="40"/>
  <c r="A88" i="72"/>
  <c r="A88" i="58"/>
  <c r="A88" i="106"/>
  <c r="A88" i="80"/>
  <c r="A88" i="2"/>
  <c r="A88" i="90"/>
  <c r="A88" i="82"/>
  <c r="A88" i="112"/>
  <c r="A88" i="71"/>
  <c r="A88" i="39"/>
  <c r="A88" i="59"/>
  <c r="A88" i="115"/>
  <c r="A88" i="21"/>
  <c r="A88" i="15"/>
  <c r="A88" i="91"/>
  <c r="A88" i="84"/>
  <c r="A88" i="46"/>
  <c r="A88" i="22"/>
  <c r="A88" i="107"/>
  <c r="A88" i="57"/>
  <c r="A88" i="20"/>
  <c r="A88" i="44"/>
  <c r="A88" i="18"/>
  <c r="A87" i="83"/>
  <c r="A87" i="53"/>
  <c r="A87" i="52"/>
  <c r="A87" i="113"/>
  <c r="A87" i="75"/>
  <c r="A87" i="69"/>
  <c r="A87" i="42"/>
  <c r="A87" i="51"/>
  <c r="A87" i="74"/>
  <c r="A87" i="59"/>
  <c r="A87" i="55"/>
  <c r="A87" i="101"/>
  <c r="A87" i="41"/>
  <c r="A87" i="115"/>
  <c r="A87" i="79"/>
  <c r="A87" i="43"/>
  <c r="A87" i="71"/>
  <c r="A87" i="16"/>
  <c r="A87" i="57"/>
  <c r="A87" i="82"/>
  <c r="A87" i="50"/>
  <c r="A87" i="96"/>
  <c r="A87" i="22"/>
  <c r="A87" i="91"/>
  <c r="A87" i="107"/>
  <c r="A87" i="116"/>
  <c r="A87" i="92"/>
  <c r="A87" i="111"/>
  <c r="A87" i="48"/>
  <c r="A87" i="39"/>
  <c r="A87" i="73"/>
  <c r="A87" i="56"/>
  <c r="A87" i="19"/>
  <c r="A87" i="80"/>
  <c r="A87" i="93"/>
  <c r="A87" i="40"/>
  <c r="A87" i="119"/>
  <c r="A87" i="21"/>
  <c r="A87" i="105"/>
  <c r="A87" i="49"/>
  <c r="A87" i="64"/>
  <c r="A87" i="17"/>
  <c r="AK92" i="65"/>
  <c r="AU92" i="65"/>
  <c r="AL92" i="65"/>
  <c r="AT92" i="65"/>
  <c r="AC94" i="65"/>
  <c r="AY94" i="65"/>
  <c r="AW92" i="65"/>
  <c r="AI92" i="65"/>
  <c r="AD81" i="65"/>
  <c r="AN81" i="65"/>
  <c r="A5" i="151"/>
  <c r="A6" i="151" s="1"/>
  <c r="A7" i="151" s="1"/>
  <c r="A8" i="151" s="1"/>
  <c r="A9" i="151" s="1"/>
  <c r="A10" i="151" s="1"/>
  <c r="A11" i="151" s="1"/>
  <c r="A12" i="151" s="1"/>
  <c r="A83" i="15"/>
  <c r="A83" i="44"/>
  <c r="A83" i="19"/>
  <c r="A83" i="72"/>
  <c r="A83" i="21"/>
  <c r="A83" i="101"/>
  <c r="A83" i="109"/>
  <c r="A83" i="49"/>
  <c r="A83" i="58"/>
  <c r="BA77" i="65"/>
  <c r="AB81" i="65"/>
  <c r="A4" i="61"/>
  <c r="A4" i="91"/>
  <c r="A4" i="52"/>
  <c r="A4" i="43"/>
  <c r="A4" i="19"/>
  <c r="U5" i="25"/>
  <c r="A4" i="16"/>
  <c r="A4" i="100"/>
  <c r="A4" i="51"/>
  <c r="A4" i="97"/>
  <c r="A4" i="98"/>
  <c r="A4" i="2"/>
  <c r="A4" i="76"/>
  <c r="A4" i="79"/>
  <c r="A4" i="42"/>
  <c r="A4" i="105"/>
  <c r="A4" i="18"/>
  <c r="A4" i="75"/>
  <c r="A4" i="49"/>
  <c r="A4" i="115"/>
  <c r="A4" i="82"/>
  <c r="A4" i="78"/>
  <c r="A4" i="71"/>
  <c r="A4" i="23"/>
  <c r="A81" i="68"/>
  <c r="AU81" i="65"/>
  <c r="AL81" i="65"/>
  <c r="AS81" i="65"/>
  <c r="AR81" i="65"/>
  <c r="AA81" i="65"/>
  <c r="AP81" i="65"/>
  <c r="AO81" i="65"/>
  <c r="AY81" i="65"/>
  <c r="AQ81" i="65"/>
  <c r="AM81" i="65"/>
  <c r="AI81" i="65"/>
  <c r="AK81" i="65"/>
  <c r="AG81" i="65"/>
  <c r="A83" i="16"/>
  <c r="A83" i="40"/>
  <c r="A83" i="73"/>
  <c r="A83" i="51"/>
  <c r="A83" i="48"/>
  <c r="A83" i="110"/>
  <c r="A83" i="97"/>
  <c r="A83" i="117"/>
  <c r="AO84" i="65"/>
  <c r="AA84" i="65"/>
  <c r="AI84" i="65"/>
  <c r="AX81" i="65"/>
  <c r="AE81" i="65"/>
  <c r="A77" i="68"/>
  <c r="AF77" i="65"/>
  <c r="AK77" i="65"/>
  <c r="AJ77" i="65"/>
  <c r="AQ77" i="65"/>
  <c r="AW77" i="65"/>
  <c r="AU77" i="65"/>
  <c r="AR77" i="65"/>
  <c r="AD77" i="65"/>
  <c r="AP77" i="65"/>
  <c r="AA77" i="65"/>
  <c r="AZ77" i="65"/>
  <c r="AB77" i="65"/>
  <c r="AO77" i="65"/>
  <c r="AX77" i="65"/>
  <c r="AT77" i="65"/>
  <c r="AY77" i="65"/>
  <c r="AG77" i="65"/>
  <c r="AQ76" i="65"/>
  <c r="AC76" i="65"/>
  <c r="AH76" i="65"/>
  <c r="AP76" i="65"/>
  <c r="AB76" i="65"/>
  <c r="AD76" i="65"/>
  <c r="AW76" i="65"/>
  <c r="AA76" i="65"/>
  <c r="AG76" i="65"/>
  <c r="AT76" i="65"/>
  <c r="AV76" i="65"/>
  <c r="AI76" i="65"/>
  <c r="AU76" i="65"/>
  <c r="AE76" i="65"/>
  <c r="AF76" i="65"/>
  <c r="AL72" i="65"/>
  <c r="AT72" i="65"/>
  <c r="AY72" i="65"/>
  <c r="AM80" i="65"/>
  <c r="AP72" i="65"/>
  <c r="AV72" i="65"/>
  <c r="AK72" i="65"/>
  <c r="A6" i="141"/>
  <c r="A7" i="141" s="1"/>
  <c r="A8" i="141" s="1"/>
  <c r="A9" i="141" s="1"/>
  <c r="A10" i="141" s="1"/>
  <c r="A11" i="141" s="1"/>
  <c r="A12" i="141" s="1"/>
  <c r="AS90" i="65"/>
  <c r="AH90" i="65"/>
  <c r="AL90" i="65"/>
  <c r="BA90" i="65"/>
  <c r="A90" i="68"/>
  <c r="AO90" i="65"/>
  <c r="AV90" i="65"/>
  <c r="AN90" i="65"/>
  <c r="AK90" i="65"/>
  <c r="AI90" i="65"/>
  <c r="AC90" i="65"/>
  <c r="AZ90" i="65"/>
  <c r="AA90" i="65"/>
  <c r="AM90" i="65"/>
  <c r="AP90" i="65"/>
  <c r="AR90" i="65"/>
  <c r="AW90" i="65"/>
  <c r="AG90" i="65"/>
  <c r="AE90" i="65"/>
  <c r="AT90" i="65"/>
  <c r="AF90" i="65"/>
  <c r="AB90" i="65"/>
  <c r="AU90" i="65"/>
  <c r="AJ90" i="65"/>
  <c r="AY90" i="65"/>
  <c r="AQ90" i="65"/>
  <c r="AX90" i="65"/>
  <c r="AD89" i="65"/>
  <c r="AP89" i="65"/>
  <c r="AA89" i="65"/>
  <c r="AJ89" i="65"/>
  <c r="AI89" i="65"/>
  <c r="AG89" i="65"/>
  <c r="AZ89" i="65"/>
  <c r="AU89" i="65"/>
  <c r="AH89" i="65"/>
  <c r="AT89" i="65"/>
  <c r="AB89" i="65"/>
  <c r="AM89" i="65"/>
  <c r="AL89" i="65"/>
  <c r="AY89" i="65"/>
  <c r="AX89" i="65"/>
  <c r="AW89" i="65"/>
  <c r="BA89" i="65"/>
  <c r="A89" i="68"/>
  <c r="AR89" i="65"/>
  <c r="AE89" i="65"/>
  <c r="AF89" i="65"/>
  <c r="AS89" i="65"/>
  <c r="AO89" i="65"/>
  <c r="AK89" i="65"/>
  <c r="AN89" i="65"/>
  <c r="AC89" i="65"/>
  <c r="AV79" i="65"/>
  <c r="AI79" i="65"/>
  <c r="AC79" i="65"/>
  <c r="AN79" i="65"/>
  <c r="AW79" i="65"/>
  <c r="AZ79" i="65"/>
  <c r="AA79" i="65"/>
  <c r="AS79" i="65"/>
  <c r="AR79" i="65"/>
  <c r="AT79" i="65"/>
  <c r="AM79" i="65"/>
  <c r="AL79" i="65"/>
  <c r="AF79" i="65"/>
  <c r="BA79" i="65"/>
  <c r="AG79" i="65"/>
  <c r="AE79" i="65"/>
  <c r="AU79" i="65"/>
  <c r="AQ79" i="65"/>
  <c r="AJ79" i="65"/>
  <c r="AX79" i="65"/>
  <c r="AP79" i="65"/>
  <c r="AK79" i="65"/>
  <c r="AB79" i="65"/>
  <c r="AY79" i="65"/>
  <c r="A79" i="68"/>
  <c r="A72" i="18"/>
  <c r="A72" i="17"/>
  <c r="A78" i="68"/>
  <c r="AF78" i="65"/>
  <c r="AK78" i="65"/>
  <c r="AM78" i="65"/>
  <c r="AR78" i="65"/>
  <c r="BA78" i="65"/>
  <c r="AQ78" i="65"/>
  <c r="AC78" i="65"/>
  <c r="AP78" i="65"/>
  <c r="AB78" i="65"/>
  <c r="AI78" i="65"/>
  <c r="AN78" i="65"/>
  <c r="AZ78" i="65"/>
  <c r="AD78" i="65"/>
  <c r="AH78" i="65"/>
  <c r="AX78" i="65"/>
  <c r="AU78" i="65"/>
  <c r="AS78" i="65"/>
  <c r="AG78" i="65"/>
  <c r="AA78" i="65"/>
  <c r="AY78" i="65"/>
  <c r="AE78" i="65"/>
  <c r="AV78" i="65"/>
  <c r="AL78" i="65"/>
  <c r="AT78" i="65"/>
  <c r="AO78" i="65"/>
  <c r="A72" i="105"/>
  <c r="A72" i="64"/>
  <c r="A72" i="60"/>
  <c r="A72" i="51"/>
  <c r="A72" i="119"/>
  <c r="A72" i="39"/>
  <c r="A72" i="71"/>
  <c r="A72" i="53"/>
  <c r="A72" i="112"/>
  <c r="A72" i="59"/>
  <c r="A72" i="110"/>
  <c r="A72" i="111"/>
  <c r="A72" i="45"/>
  <c r="A72" i="108"/>
  <c r="A72" i="73"/>
  <c r="A72" i="78"/>
  <c r="A72" i="57"/>
  <c r="A72" i="55"/>
  <c r="A72" i="40"/>
  <c r="A72" i="44"/>
  <c r="A72" i="20"/>
  <c r="A72" i="54"/>
  <c r="A72" i="91"/>
  <c r="A72" i="90"/>
  <c r="A72" i="113"/>
  <c r="A72" i="82"/>
  <c r="A72" i="117"/>
  <c r="A72" i="79"/>
  <c r="A72" i="21"/>
  <c r="A72" i="85"/>
  <c r="A72" i="49"/>
  <c r="A72" i="99"/>
  <c r="A72" i="23"/>
  <c r="A72" i="83"/>
  <c r="A72" i="76"/>
  <c r="A72" i="101"/>
  <c r="A72" i="106"/>
  <c r="A72" i="115"/>
  <c r="A72" i="81"/>
  <c r="A72" i="16"/>
  <c r="A72" i="92"/>
  <c r="A72" i="84"/>
  <c r="A72" i="46"/>
  <c r="A72" i="61"/>
  <c r="A72" i="74"/>
  <c r="A72" i="22"/>
  <c r="A72" i="93"/>
  <c r="A72" i="48"/>
  <c r="A72" i="97"/>
  <c r="A72" i="43"/>
  <c r="A72" i="52"/>
  <c r="A72" i="118"/>
  <c r="A72" i="77"/>
  <c r="A72" i="47"/>
  <c r="A72" i="107"/>
  <c r="A72" i="109"/>
  <c r="A72" i="50"/>
  <c r="A72" i="2"/>
  <c r="A72" i="75"/>
  <c r="A72" i="80"/>
  <c r="A72" i="15"/>
  <c r="A72" i="56"/>
  <c r="A72" i="19"/>
  <c r="A72" i="72"/>
  <c r="A72" i="98"/>
  <c r="A72" i="41"/>
  <c r="A72" i="58"/>
  <c r="A72" i="96"/>
  <c r="A72" i="114"/>
  <c r="A72" i="124"/>
  <c r="A72" i="69"/>
  <c r="A72" i="42"/>
  <c r="AX88" i="65"/>
  <c r="AD88" i="65"/>
  <c r="AF88" i="65"/>
  <c r="AH88" i="65"/>
  <c r="AY88" i="65"/>
  <c r="AU88" i="65"/>
  <c r="AJ88" i="65"/>
  <c r="AW88" i="65"/>
  <c r="AS88" i="65"/>
  <c r="AA88" i="65"/>
  <c r="AK88" i="65"/>
  <c r="AN88" i="65"/>
  <c r="BA88" i="65"/>
  <c r="AO88" i="65"/>
  <c r="AC88" i="65"/>
  <c r="AB88" i="65"/>
  <c r="AN84" i="65"/>
  <c r="AD84" i="65"/>
  <c r="AF84" i="65"/>
  <c r="AZ84" i="65"/>
  <c r="AE84" i="65"/>
  <c r="AB84" i="65"/>
  <c r="AS84" i="65"/>
  <c r="AR84" i="65"/>
  <c r="AU84" i="65"/>
  <c r="AL84" i="65"/>
  <c r="AK84" i="65"/>
  <c r="AT84" i="65"/>
  <c r="AC84" i="65"/>
  <c r="AM84" i="65"/>
  <c r="BA84" i="65"/>
  <c r="AX83" i="65"/>
  <c r="AC83" i="65"/>
  <c r="AW83" i="65"/>
  <c r="AK83" i="65"/>
  <c r="AR83" i="65"/>
  <c r="AU83" i="65"/>
  <c r="AN83" i="65"/>
  <c r="BA83" i="65"/>
  <c r="AA83" i="65"/>
  <c r="AV83" i="65"/>
  <c r="AE83" i="65"/>
  <c r="AZ83" i="65"/>
  <c r="AH83" i="65"/>
  <c r="AM83" i="65"/>
  <c r="AQ83" i="65"/>
  <c r="AL83" i="65"/>
  <c r="AO83" i="65"/>
  <c r="AG83" i="65"/>
  <c r="AR88" i="65"/>
  <c r="AY87" i="65"/>
  <c r="AV87" i="65"/>
  <c r="AE87" i="65"/>
  <c r="AA87" i="65"/>
  <c r="AL87" i="65"/>
  <c r="AB87" i="65"/>
  <c r="AI87" i="65"/>
  <c r="AD87" i="65"/>
  <c r="AR87" i="65"/>
  <c r="AF87" i="65"/>
  <c r="AU87" i="65"/>
  <c r="AT87" i="65"/>
  <c r="AZ87" i="65"/>
  <c r="BA87" i="65"/>
  <c r="AH87" i="65"/>
  <c r="AS87" i="65"/>
  <c r="AK87" i="65"/>
  <c r="AA86" i="65"/>
  <c r="AB86" i="65"/>
  <c r="AN86" i="65"/>
  <c r="AS86" i="65"/>
  <c r="AY86" i="65"/>
  <c r="AD86" i="65"/>
  <c r="AO86" i="65"/>
  <c r="AC86" i="65"/>
  <c r="AW86" i="65"/>
  <c r="AP86" i="65"/>
  <c r="AV86" i="65"/>
  <c r="AR86" i="65"/>
  <c r="AI86" i="65"/>
  <c r="AK86" i="65"/>
  <c r="AQ86" i="65"/>
  <c r="AH84" i="65"/>
  <c r="AG84" i="65"/>
  <c r="AS83" i="65"/>
  <c r="AH80" i="65"/>
  <c r="AL80" i="65"/>
  <c r="AX80" i="65"/>
  <c r="AI80" i="65"/>
  <c r="BA80" i="65"/>
  <c r="AD80" i="65"/>
  <c r="AS80" i="65"/>
  <c r="AB80" i="65"/>
  <c r="AG80" i="65"/>
  <c r="AW80" i="65"/>
  <c r="AZ80" i="65"/>
  <c r="AN80" i="65"/>
  <c r="AR80" i="65"/>
  <c r="AJ80" i="65"/>
  <c r="AT80" i="65"/>
  <c r="AE80" i="65"/>
  <c r="A80" i="68"/>
  <c r="AP80" i="65"/>
  <c r="AV80" i="65"/>
  <c r="A97" i="2"/>
  <c r="A97" i="44"/>
  <c r="A97" i="50"/>
  <c r="A97" i="82"/>
  <c r="AQ88" i="65"/>
  <c r="AJ87" i="65"/>
  <c r="AX86" i="65"/>
  <c r="AW84" i="65"/>
  <c r="AP84" i="65"/>
  <c r="AU80" i="65"/>
  <c r="AA80" i="65"/>
  <c r="A97" i="17"/>
  <c r="A97" i="111"/>
  <c r="A97" i="22"/>
  <c r="BA86" i="65"/>
  <c r="AV88" i="65"/>
  <c r="AG87" i="65"/>
  <c r="AH86" i="65"/>
  <c r="AX84" i="65"/>
  <c r="AB83" i="65"/>
  <c r="AY80" i="65"/>
  <c r="AO80" i="65"/>
  <c r="A97" i="61"/>
  <c r="A97" i="53"/>
  <c r="A97" i="46"/>
  <c r="A97" i="114"/>
  <c r="A97" i="93"/>
  <c r="A97" i="74"/>
  <c r="A97" i="40"/>
  <c r="A97" i="73"/>
  <c r="A97" i="19"/>
  <c r="A97" i="23"/>
  <c r="A97" i="76"/>
  <c r="A97" i="52"/>
  <c r="A97" i="81"/>
  <c r="A97" i="80"/>
  <c r="A97" i="60"/>
  <c r="A97" i="117"/>
  <c r="A97" i="108"/>
  <c r="A97" i="69"/>
  <c r="A97" i="98"/>
  <c r="A97" i="75"/>
  <c r="A97" i="92"/>
  <c r="A97" i="43"/>
  <c r="A97" i="59"/>
  <c r="A97" i="55"/>
  <c r="A97" i="83"/>
  <c r="A97" i="51"/>
  <c r="A97" i="85"/>
  <c r="A97" i="105"/>
  <c r="A97" i="56"/>
  <c r="A97" i="77"/>
  <c r="A97" i="97"/>
  <c r="A97" i="54"/>
  <c r="A97" i="47"/>
  <c r="A97" i="79"/>
  <c r="A97" i="72"/>
  <c r="A97" i="110"/>
  <c r="A97" i="16"/>
  <c r="A97" i="124"/>
  <c r="A97" i="100"/>
  <c r="A97" i="57"/>
  <c r="A97" i="42"/>
  <c r="A97" i="101"/>
  <c r="A97" i="113"/>
  <c r="A97" i="48"/>
  <c r="A97" i="41"/>
  <c r="A97" i="45"/>
  <c r="A97" i="18"/>
  <c r="AZ88" i="65"/>
  <c r="AT88" i="65"/>
  <c r="AL88" i="65"/>
  <c r="AP87" i="65"/>
  <c r="AG86" i="65"/>
  <c r="AV84" i="65"/>
  <c r="AJ83" i="65"/>
  <c r="AC80" i="65"/>
  <c r="AQ80" i="65"/>
  <c r="A97" i="21"/>
  <c r="A97" i="99"/>
  <c r="A97" i="109"/>
  <c r="A97" i="90"/>
  <c r="AI88" i="65"/>
  <c r="AG88" i="65"/>
  <c r="AW87" i="65"/>
  <c r="AC87" i="65"/>
  <c r="AE86" i="65"/>
  <c r="AQ84" i="65"/>
  <c r="AT83" i="65"/>
  <c r="AF83" i="65"/>
  <c r="A6" i="86"/>
  <c r="A7" i="86" s="1"/>
  <c r="A8" i="86" s="1"/>
  <c r="A9" i="86" s="1"/>
  <c r="A5" i="147"/>
  <c r="A6" i="147" s="1"/>
  <c r="A7" i="147" s="1"/>
  <c r="A8" i="147" s="1"/>
  <c r="A9" i="147" s="1"/>
  <c r="A10" i="147" s="1"/>
  <c r="A11" i="147" s="1"/>
  <c r="A12" i="147" s="1"/>
  <c r="A5" i="103"/>
  <c r="A6" i="103" s="1"/>
  <c r="A7" i="103" s="1"/>
  <c r="A8" i="103" s="1"/>
  <c r="A9" i="103" s="1"/>
  <c r="A10" i="103" s="1"/>
  <c r="A11" i="103" s="1"/>
  <c r="A12" i="103" s="1"/>
  <c r="A13" i="103" s="1"/>
  <c r="A5" i="137"/>
  <c r="A6" i="137" s="1"/>
  <c r="A7" i="137" s="1"/>
  <c r="A8" i="137" s="1"/>
  <c r="A9" i="137" s="1"/>
  <c r="A10" i="137" s="1"/>
  <c r="A11" i="137" s="1"/>
  <c r="A12" i="137" s="1"/>
  <c r="A5" i="143"/>
  <c r="A6" i="143" s="1"/>
  <c r="A7" i="143" s="1"/>
  <c r="A8" i="143" s="1"/>
  <c r="A9" i="143" s="1"/>
  <c r="A10" i="143" s="1"/>
  <c r="A11" i="143" s="1"/>
  <c r="A12" i="143" s="1"/>
  <c r="A6" i="148"/>
  <c r="A7" i="148" s="1"/>
  <c r="A8" i="148" s="1"/>
  <c r="A9" i="148" s="1"/>
  <c r="A10" i="148" s="1"/>
  <c r="A11" i="148" s="1"/>
  <c r="A12" i="148" s="1"/>
  <c r="A4" i="22"/>
  <c r="A4" i="111"/>
  <c r="A4" i="54"/>
  <c r="A5" i="95"/>
  <c r="A6" i="95" s="1"/>
  <c r="A7" i="95" s="1"/>
  <c r="A8" i="95" s="1"/>
  <c r="A9" i="95" s="1"/>
  <c r="C66" i="70"/>
  <c r="A6" i="125"/>
  <c r="A7" i="125" s="1"/>
  <c r="A8" i="125" s="1"/>
  <c r="A9" i="125" s="1"/>
  <c r="A10" i="125" s="1"/>
  <c r="A11" i="125" s="1"/>
  <c r="A12" i="125" s="1"/>
  <c r="A13" i="125" s="1"/>
  <c r="A5" i="149"/>
  <c r="A6" i="149" s="1"/>
  <c r="A7" i="149" s="1"/>
  <c r="A8" i="149" s="1"/>
  <c r="A9" i="149" s="1"/>
  <c r="A10" i="149" s="1"/>
  <c r="A11" i="149" s="1"/>
  <c r="A12" i="149" s="1"/>
  <c r="A7" i="126"/>
  <c r="A8" i="126" s="1"/>
  <c r="A9" i="126" s="1"/>
  <c r="A10" i="126" s="1"/>
  <c r="A11" i="126" s="1"/>
  <c r="A12" i="126" s="1"/>
  <c r="A13" i="126" s="1"/>
  <c r="A4" i="124"/>
  <c r="A4" i="60"/>
  <c r="A4" i="58"/>
  <c r="A4" i="53"/>
  <c r="A4" i="48"/>
  <c r="A4" i="118"/>
  <c r="A4" i="41"/>
  <c r="A4" i="21"/>
  <c r="A4" i="73"/>
  <c r="A4" i="106"/>
  <c r="A4" i="64"/>
  <c r="A4" i="59"/>
  <c r="A4" i="83"/>
  <c r="A4" i="112"/>
  <c r="A4" i="81"/>
  <c r="A4" i="40"/>
  <c r="A4" i="114"/>
  <c r="A4" i="85"/>
  <c r="A4" i="92"/>
  <c r="A4" i="77"/>
  <c r="A4" i="84"/>
  <c r="A4" i="101"/>
  <c r="A4" i="47"/>
  <c r="A4" i="113"/>
  <c r="A4" i="96"/>
  <c r="A4" i="20"/>
  <c r="A4" i="74"/>
  <c r="A4" i="93"/>
  <c r="A4" i="110"/>
  <c r="A4" i="55"/>
  <c r="A4" i="50"/>
  <c r="A4" i="45"/>
  <c r="A4" i="72"/>
  <c r="A4" i="39"/>
  <c r="A4" i="107"/>
  <c r="A4" i="69"/>
  <c r="A5" i="145"/>
  <c r="A6" i="145" s="1"/>
  <c r="A7" i="145" s="1"/>
  <c r="A8" i="145" s="1"/>
  <c r="A9" i="145" s="1"/>
  <c r="A10" i="145" s="1"/>
  <c r="A11" i="145" s="1"/>
  <c r="A12" i="145" s="1"/>
  <c r="A5" i="121"/>
  <c r="A6" i="121" s="1"/>
  <c r="A7" i="121" s="1"/>
  <c r="A8" i="121" s="1"/>
  <c r="A9" i="121" s="1"/>
  <c r="A10" i="121" s="1"/>
  <c r="A11" i="121" s="1"/>
  <c r="A12" i="121" s="1"/>
  <c r="A5" i="140"/>
  <c r="A6" i="140" s="1"/>
  <c r="A7" i="140" s="1"/>
  <c r="A8" i="140" s="1"/>
  <c r="A9" i="140" s="1"/>
  <c r="A10" i="140" s="1"/>
  <c r="A11" i="140" s="1"/>
  <c r="A12" i="140" s="1"/>
  <c r="A6" i="152"/>
  <c r="A7" i="152" s="1"/>
  <c r="A8" i="152" s="1"/>
  <c r="A9" i="152" s="1"/>
  <c r="A13" i="94"/>
  <c r="U46" i="70"/>
  <c r="CK28" i="27"/>
  <c r="A10" i="86" l="1"/>
  <c r="A11" i="86" s="1"/>
  <c r="A12" i="86" s="1"/>
  <c r="A13" i="86" s="1"/>
  <c r="BE1" i="123"/>
  <c r="BE2" i="123"/>
  <c r="A10" i="95"/>
  <c r="A11" i="95" s="1"/>
  <c r="A12" i="95" s="1"/>
  <c r="A5" i="92"/>
  <c r="D4" i="127"/>
  <c r="A94" i="77"/>
  <c r="A75" i="92"/>
  <c r="A75" i="80"/>
  <c r="A75" i="75"/>
  <c r="A98" i="40"/>
  <c r="A94" i="74"/>
  <c r="A94" i="39"/>
  <c r="A75" i="118"/>
  <c r="A94" i="17"/>
  <c r="A75" i="53"/>
  <c r="A75" i="81"/>
  <c r="A98" i="90"/>
  <c r="A98" i="49"/>
  <c r="A98" i="58"/>
  <c r="A98" i="48"/>
  <c r="A75" i="54"/>
  <c r="A98" i="76"/>
  <c r="A75" i="73"/>
  <c r="A75" i="101"/>
  <c r="A98" i="56"/>
  <c r="A75" i="99"/>
  <c r="A75" i="106"/>
  <c r="A75" i="84"/>
  <c r="A75" i="39"/>
  <c r="A94" i="83"/>
  <c r="A94" i="58"/>
  <c r="A98" i="114"/>
  <c r="A94" i="43"/>
  <c r="A75" i="108"/>
  <c r="A98" i="116"/>
  <c r="A94" i="59"/>
  <c r="A94" i="106"/>
  <c r="A94" i="55"/>
  <c r="A75" i="19"/>
  <c r="A98" i="72"/>
  <c r="A98" i="54"/>
  <c r="A75" i="51"/>
  <c r="A75" i="98"/>
  <c r="A75" i="50"/>
  <c r="A94" i="75"/>
  <c r="A94" i="96"/>
  <c r="A94" i="108"/>
  <c r="A94" i="79"/>
  <c r="A94" i="47"/>
  <c r="A94" i="84"/>
  <c r="A75" i="79"/>
  <c r="A98" i="52"/>
  <c r="A98" i="45"/>
  <c r="A98" i="19"/>
  <c r="A94" i="73"/>
  <c r="A75" i="46"/>
  <c r="A75" i="111"/>
  <c r="A98" i="21"/>
  <c r="A75" i="21"/>
  <c r="A98" i="82"/>
  <c r="A98" i="99"/>
  <c r="A98" i="83"/>
  <c r="A98" i="75"/>
  <c r="A98" i="64"/>
  <c r="A94" i="18"/>
  <c r="A94" i="46"/>
  <c r="A94" i="15"/>
  <c r="A94" i="49"/>
  <c r="A94" i="115"/>
  <c r="A94" i="112"/>
  <c r="A94" i="114"/>
  <c r="A94" i="19"/>
  <c r="A94" i="22"/>
  <c r="A75" i="78"/>
  <c r="A75" i="115"/>
  <c r="A75" i="71"/>
  <c r="A75" i="107"/>
  <c r="A75" i="83"/>
  <c r="A75" i="44"/>
  <c r="A98" i="16"/>
  <c r="A94" i="107"/>
  <c r="A75" i="114"/>
  <c r="A75" i="45"/>
  <c r="A75" i="61"/>
  <c r="A98" i="71"/>
  <c r="A98" i="44"/>
  <c r="A94" i="98"/>
  <c r="A98" i="111"/>
  <c r="A75" i="91"/>
  <c r="A75" i="116"/>
  <c r="A98" i="98"/>
  <c r="A94" i="50"/>
  <c r="A94" i="40"/>
  <c r="A94" i="109"/>
  <c r="A94" i="116"/>
  <c r="A75" i="90"/>
  <c r="A75" i="119"/>
  <c r="A75" i="49"/>
  <c r="A75" i="16"/>
  <c r="A98" i="2"/>
  <c r="A75" i="117"/>
  <c r="A75" i="55"/>
  <c r="A75" i="43"/>
  <c r="BX4" i="27"/>
  <c r="Q92" i="70" s="1"/>
  <c r="A75" i="85"/>
  <c r="A94" i="2"/>
  <c r="A98" i="18"/>
  <c r="A98" i="74"/>
  <c r="A94" i="51"/>
  <c r="A75" i="113"/>
  <c r="A94" i="82"/>
  <c r="A98" i="108"/>
  <c r="A94" i="118"/>
  <c r="A94" i="44"/>
  <c r="A98" i="96"/>
  <c r="A98" i="15"/>
  <c r="A98" i="78"/>
  <c r="A98" i="69"/>
  <c r="A98" i="110"/>
  <c r="A98" i="17"/>
  <c r="A94" i="110"/>
  <c r="A94" i="52"/>
  <c r="A94" i="45"/>
  <c r="A94" i="61"/>
  <c r="A75" i="48"/>
  <c r="A75" i="96"/>
  <c r="A75" i="42"/>
  <c r="O92" i="70"/>
  <c r="A75" i="59"/>
  <c r="A98" i="84"/>
  <c r="A75" i="47"/>
  <c r="A75" i="124"/>
  <c r="U47" i="70"/>
  <c r="A75" i="52"/>
  <c r="A75" i="69"/>
  <c r="A75" i="60"/>
  <c r="A75" i="17"/>
  <c r="A75" i="105"/>
  <c r="A75" i="57"/>
  <c r="A98" i="23"/>
  <c r="A98" i="61"/>
  <c r="A98" i="113"/>
  <c r="A98" i="47"/>
  <c r="A98" i="119"/>
  <c r="A98" i="117"/>
  <c r="A98" i="106"/>
  <c r="A98" i="105"/>
  <c r="A98" i="20"/>
  <c r="A98" i="112"/>
  <c r="A98" i="118"/>
  <c r="A98" i="50"/>
  <c r="A98" i="79"/>
  <c r="A98" i="55"/>
  <c r="A98" i="60"/>
  <c r="A98" i="109"/>
  <c r="A98" i="41"/>
  <c r="A98" i="42"/>
  <c r="A98" i="97"/>
  <c r="A98" i="101"/>
  <c r="A98" i="59"/>
  <c r="A98" i="46"/>
  <c r="A98" i="91"/>
  <c r="A98" i="93"/>
  <c r="A98" i="57"/>
  <c r="A98" i="77"/>
  <c r="A98" i="43"/>
  <c r="A98" i="92"/>
  <c r="A98" i="53"/>
  <c r="A98" i="115"/>
  <c r="A99" i="40"/>
  <c r="A74" i="84"/>
  <c r="A96" i="118"/>
  <c r="A94" i="48"/>
  <c r="A94" i="53"/>
  <c r="A94" i="97"/>
  <c r="A94" i="72"/>
  <c r="A94" i="119"/>
  <c r="A94" i="113"/>
  <c r="A94" i="93"/>
  <c r="A75" i="41"/>
  <c r="A75" i="93"/>
  <c r="A75" i="15"/>
  <c r="A75" i="77"/>
  <c r="A75" i="23"/>
  <c r="A75" i="64"/>
  <c r="A75" i="97"/>
  <c r="A75" i="109"/>
  <c r="A75" i="22"/>
  <c r="A75" i="20"/>
  <c r="A75" i="2"/>
  <c r="A98" i="39"/>
  <c r="A98" i="107"/>
  <c r="A98" i="85"/>
  <c r="A98" i="73"/>
  <c r="A98" i="124"/>
  <c r="A98" i="100"/>
  <c r="A98" i="81"/>
  <c r="A98" i="80"/>
  <c r="A75" i="82"/>
  <c r="A75" i="100"/>
  <c r="A75" i="40"/>
  <c r="A75" i="110"/>
  <c r="A75" i="18"/>
  <c r="A75" i="56"/>
  <c r="A98" i="51"/>
  <c r="A75" i="74"/>
  <c r="A75" i="76"/>
  <c r="A75" i="58"/>
  <c r="A75" i="112"/>
  <c r="A74" i="110"/>
  <c r="A94" i="76"/>
  <c r="A94" i="57"/>
  <c r="A94" i="99"/>
  <c r="A94" i="100"/>
  <c r="A94" i="92"/>
  <c r="A94" i="60"/>
  <c r="A94" i="78"/>
  <c r="A94" i="64"/>
  <c r="A90" i="23"/>
  <c r="A94" i="69"/>
  <c r="A94" i="105"/>
  <c r="A94" i="56"/>
  <c r="A94" i="41"/>
  <c r="A94" i="91"/>
  <c r="A94" i="81"/>
  <c r="A94" i="21"/>
  <c r="A94" i="101"/>
  <c r="A94" i="90"/>
  <c r="A94" i="80"/>
  <c r="A94" i="85"/>
  <c r="A94" i="23"/>
  <c r="A94" i="20"/>
  <c r="A94" i="42"/>
  <c r="A94" i="117"/>
  <c r="A94" i="16"/>
  <c r="A94" i="54"/>
  <c r="A94" i="71"/>
  <c r="A94" i="111"/>
  <c r="A90" i="46"/>
  <c r="A90" i="113"/>
  <c r="A74" i="41"/>
  <c r="A74" i="22"/>
  <c r="A99" i="80"/>
  <c r="A74" i="113"/>
  <c r="A99" i="117"/>
  <c r="A74" i="116"/>
  <c r="A90" i="97"/>
  <c r="A74" i="71"/>
  <c r="A90" i="42"/>
  <c r="A99" i="48"/>
  <c r="A99" i="23"/>
  <c r="A99" i="99"/>
  <c r="A84" i="46"/>
  <c r="A74" i="93"/>
  <c r="A74" i="111"/>
  <c r="A74" i="56"/>
  <c r="A90" i="116"/>
  <c r="A84" i="83"/>
  <c r="A74" i="59"/>
  <c r="A84" i="116"/>
  <c r="A90" i="80"/>
  <c r="A74" i="16"/>
  <c r="A74" i="50"/>
  <c r="A74" i="118"/>
  <c r="A99" i="81"/>
  <c r="A99" i="58"/>
  <c r="A74" i="124"/>
  <c r="A90" i="75"/>
  <c r="A90" i="45"/>
  <c r="A74" i="99"/>
  <c r="A99" i="18"/>
  <c r="A90" i="96"/>
  <c r="A90" i="91"/>
  <c r="A84" i="106"/>
  <c r="A84" i="90"/>
  <c r="A84" i="110"/>
  <c r="A90" i="44"/>
  <c r="A84" i="119"/>
  <c r="A84" i="58"/>
  <c r="A90" i="106"/>
  <c r="A99" i="93"/>
  <c r="A90" i="40"/>
  <c r="A84" i="98"/>
  <c r="A74" i="49"/>
  <c r="A84" i="101"/>
  <c r="A99" i="111"/>
  <c r="A99" i="42"/>
  <c r="A84" i="99"/>
  <c r="A99" i="20"/>
  <c r="A90" i="77"/>
  <c r="A99" i="78"/>
  <c r="A74" i="17"/>
  <c r="A74" i="91"/>
  <c r="A74" i="47"/>
  <c r="A99" i="15"/>
  <c r="A90" i="61"/>
  <c r="A84" i="45"/>
  <c r="A84" i="118"/>
  <c r="A84" i="57"/>
  <c r="A84" i="81"/>
  <c r="A84" i="112"/>
  <c r="A90" i="118"/>
  <c r="A99" i="53"/>
  <c r="A99" i="60"/>
  <c r="A90" i="109"/>
  <c r="A90" i="110"/>
  <c r="A84" i="59"/>
  <c r="A99" i="112"/>
  <c r="A74" i="2"/>
  <c r="A99" i="79"/>
  <c r="A84" i="76"/>
  <c r="A90" i="69"/>
  <c r="A90" i="48"/>
  <c r="A74" i="82"/>
  <c r="A74" i="46"/>
  <c r="A90" i="22"/>
  <c r="A99" i="107"/>
  <c r="A99" i="50"/>
  <c r="A90" i="71"/>
  <c r="A90" i="20"/>
  <c r="A99" i="100"/>
  <c r="A84" i="16"/>
  <c r="A99" i="45"/>
  <c r="A74" i="73"/>
  <c r="A74" i="42"/>
  <c r="A99" i="22"/>
  <c r="A99" i="19"/>
  <c r="A84" i="113"/>
  <c r="A90" i="51"/>
  <c r="A84" i="47"/>
  <c r="A84" i="55"/>
  <c r="A80" i="59"/>
  <c r="A86" i="91"/>
  <c r="A84" i="49"/>
  <c r="A84" i="91"/>
  <c r="A84" i="15"/>
  <c r="A90" i="79"/>
  <c r="A90" i="47"/>
  <c r="A90" i="115"/>
  <c r="A84" i="52"/>
  <c r="A84" i="50"/>
  <c r="A84" i="109"/>
  <c r="A84" i="111"/>
  <c r="A84" i="20"/>
  <c r="A84" i="17"/>
  <c r="A90" i="98"/>
  <c r="A90" i="55"/>
  <c r="A90" i="59"/>
  <c r="A90" i="76"/>
  <c r="A84" i="74"/>
  <c r="A84" i="44"/>
  <c r="A84" i="80"/>
  <c r="A84" i="19"/>
  <c r="A84" i="92"/>
  <c r="A84" i="54"/>
  <c r="A84" i="105"/>
  <c r="A90" i="39"/>
  <c r="A90" i="82"/>
  <c r="A86" i="17"/>
  <c r="A90" i="124"/>
  <c r="A74" i="23"/>
  <c r="A99" i="43"/>
  <c r="A90" i="57"/>
  <c r="A90" i="2"/>
  <c r="A90" i="107"/>
  <c r="A99" i="83"/>
  <c r="A99" i="77"/>
  <c r="A84" i="18"/>
  <c r="A74" i="45"/>
  <c r="A84" i="79"/>
  <c r="A84" i="53"/>
  <c r="A84" i="2"/>
  <c r="A90" i="78"/>
  <c r="A90" i="83"/>
  <c r="A90" i="93"/>
  <c r="A90" i="92"/>
  <c r="A90" i="53"/>
  <c r="A90" i="18"/>
  <c r="A90" i="73"/>
  <c r="A90" i="108"/>
  <c r="A99" i="17"/>
  <c r="A99" i="49"/>
  <c r="A99" i="96"/>
  <c r="A84" i="75"/>
  <c r="A99" i="21"/>
  <c r="A74" i="101"/>
  <c r="A84" i="61"/>
  <c r="A84" i="64"/>
  <c r="A84" i="97"/>
  <c r="A90" i="81"/>
  <c r="A90" i="105"/>
  <c r="A90" i="101"/>
  <c r="A79" i="58"/>
  <c r="A74" i="55"/>
  <c r="A99" i="113"/>
  <c r="A99" i="61"/>
  <c r="A99" i="90"/>
  <c r="A99" i="124"/>
  <c r="A74" i="18"/>
  <c r="A74" i="90"/>
  <c r="A74" i="105"/>
  <c r="A74" i="92"/>
  <c r="A74" i="112"/>
  <c r="A74" i="77"/>
  <c r="A74" i="60"/>
  <c r="A99" i="44"/>
  <c r="A99" i="105"/>
  <c r="A99" i="84"/>
  <c r="A99" i="82"/>
  <c r="A99" i="59"/>
  <c r="A74" i="81"/>
  <c r="A74" i="48"/>
  <c r="A99" i="91"/>
  <c r="A99" i="85"/>
  <c r="A74" i="53"/>
  <c r="A74" i="100"/>
  <c r="A74" i="44"/>
  <c r="A99" i="46"/>
  <c r="A99" i="97"/>
  <c r="A99" i="69"/>
  <c r="A99" i="119"/>
  <c r="A99" i="39"/>
  <c r="A74" i="21"/>
  <c r="A74" i="114"/>
  <c r="A99" i="109"/>
  <c r="A99" i="118"/>
  <c r="A74" i="64"/>
  <c r="A74" i="40"/>
  <c r="A74" i="74"/>
  <c r="A74" i="72"/>
  <c r="A74" i="96"/>
  <c r="A99" i="56"/>
  <c r="A99" i="114"/>
  <c r="A99" i="72"/>
  <c r="A99" i="41"/>
  <c r="A99" i="115"/>
  <c r="A74" i="98"/>
  <c r="A99" i="16"/>
  <c r="A74" i="54"/>
  <c r="A99" i="2"/>
  <c r="A74" i="119"/>
  <c r="A74" i="39"/>
  <c r="A74" i="52"/>
  <c r="A74" i="108"/>
  <c r="A99" i="75"/>
  <c r="A99" i="64"/>
  <c r="A74" i="97"/>
  <c r="A74" i="80"/>
  <c r="A74" i="20"/>
  <c r="A74" i="75"/>
  <c r="A74" i="15"/>
  <c r="A74" i="51"/>
  <c r="A79" i="74"/>
  <c r="A99" i="108"/>
  <c r="A99" i="47"/>
  <c r="A99" i="52"/>
  <c r="A99" i="74"/>
  <c r="A99" i="106"/>
  <c r="A99" i="76"/>
  <c r="A74" i="117"/>
  <c r="A74" i="58"/>
  <c r="A74" i="107"/>
  <c r="A74" i="83"/>
  <c r="A74" i="106"/>
  <c r="A79" i="69"/>
  <c r="A74" i="19"/>
  <c r="A74" i="76"/>
  <c r="A74" i="85"/>
  <c r="A74" i="57"/>
  <c r="A74" i="43"/>
  <c r="A79" i="47"/>
  <c r="A99" i="73"/>
  <c r="A99" i="101"/>
  <c r="A99" i="54"/>
  <c r="A99" i="71"/>
  <c r="A99" i="98"/>
  <c r="A99" i="116"/>
  <c r="A99" i="110"/>
  <c r="A74" i="78"/>
  <c r="A99" i="57"/>
  <c r="A74" i="69"/>
  <c r="A74" i="79"/>
  <c r="A74" i="109"/>
  <c r="A74" i="61"/>
  <c r="A99" i="55"/>
  <c r="A99" i="51"/>
  <c r="A80" i="55"/>
  <c r="A80" i="74"/>
  <c r="A80" i="82"/>
  <c r="A80" i="50"/>
  <c r="A80" i="79"/>
  <c r="A79" i="48"/>
  <c r="A91" i="57"/>
  <c r="A80" i="46"/>
  <c r="A80" i="61"/>
  <c r="A80" i="41"/>
  <c r="A91" i="71"/>
  <c r="A91" i="48"/>
  <c r="A80" i="53"/>
  <c r="A79" i="93"/>
  <c r="A79" i="60"/>
  <c r="A80" i="42"/>
  <c r="A80" i="47"/>
  <c r="A79" i="43"/>
  <c r="A91" i="105"/>
  <c r="A100" i="107"/>
  <c r="A79" i="99"/>
  <c r="A80" i="115"/>
  <c r="A79" i="20"/>
  <c r="A91" i="101"/>
  <c r="A80" i="83"/>
  <c r="A80" i="76"/>
  <c r="A80" i="119"/>
  <c r="A95" i="113"/>
  <c r="A79" i="19"/>
  <c r="A91" i="55"/>
  <c r="A80" i="43"/>
  <c r="A80" i="101"/>
  <c r="A80" i="93"/>
  <c r="A91" i="91"/>
  <c r="A91" i="51"/>
  <c r="A79" i="98"/>
  <c r="A100" i="81"/>
  <c r="A100" i="2"/>
  <c r="A91" i="69"/>
  <c r="A80" i="19"/>
  <c r="A80" i="118"/>
  <c r="A100" i="23"/>
  <c r="A95" i="42"/>
  <c r="A80" i="20"/>
  <c r="A80" i="106"/>
  <c r="A80" i="112"/>
  <c r="A80" i="39"/>
  <c r="A80" i="96"/>
  <c r="A95" i="80"/>
  <c r="A79" i="49"/>
  <c r="A100" i="80"/>
  <c r="A91" i="52"/>
  <c r="A91" i="84"/>
  <c r="A80" i="17"/>
  <c r="A80" i="2"/>
  <c r="A80" i="80"/>
  <c r="A80" i="72"/>
  <c r="A80" i="75"/>
  <c r="A95" i="107"/>
  <c r="A100" i="110"/>
  <c r="A79" i="82"/>
  <c r="A91" i="45"/>
  <c r="A91" i="115"/>
  <c r="A100" i="15"/>
  <c r="A91" i="112"/>
  <c r="A100" i="19"/>
  <c r="A80" i="113"/>
  <c r="A80" i="23"/>
  <c r="A95" i="58"/>
  <c r="A100" i="92"/>
  <c r="A79" i="113"/>
  <c r="A79" i="90"/>
  <c r="A91" i="73"/>
  <c r="A91" i="20"/>
  <c r="A95" i="16"/>
  <c r="A100" i="16"/>
  <c r="A80" i="97"/>
  <c r="A80" i="77"/>
  <c r="A80" i="21"/>
  <c r="A95" i="73"/>
  <c r="A91" i="119"/>
  <c r="A91" i="22"/>
  <c r="A91" i="93"/>
  <c r="A91" i="108"/>
  <c r="A91" i="106"/>
  <c r="A91" i="72"/>
  <c r="A91" i="53"/>
  <c r="A91" i="21"/>
  <c r="A91" i="16"/>
  <c r="A91" i="61"/>
  <c r="A91" i="42"/>
  <c r="A91" i="17"/>
  <c r="A91" i="117"/>
  <c r="A91" i="56"/>
  <c r="A91" i="49"/>
  <c r="A91" i="118"/>
  <c r="A91" i="50"/>
  <c r="A91" i="40"/>
  <c r="A91" i="98"/>
  <c r="A91" i="78"/>
  <c r="A91" i="59"/>
  <c r="A91" i="47"/>
  <c r="A91" i="54"/>
  <c r="A91" i="77"/>
  <c r="A91" i="2"/>
  <c r="A91" i="116"/>
  <c r="A91" i="85"/>
  <c r="A91" i="41"/>
  <c r="A91" i="124"/>
  <c r="A91" i="92"/>
  <c r="A91" i="107"/>
  <c r="A91" i="15"/>
  <c r="A91" i="97"/>
  <c r="A91" i="81"/>
  <c r="A95" i="47"/>
  <c r="A79" i="100"/>
  <c r="A91" i="83"/>
  <c r="A95" i="98"/>
  <c r="A95" i="69"/>
  <c r="A79" i="41"/>
  <c r="A79" i="97"/>
  <c r="A95" i="108"/>
  <c r="A95" i="91"/>
  <c r="A79" i="72"/>
  <c r="A79" i="61"/>
  <c r="A79" i="55"/>
  <c r="A79" i="50"/>
  <c r="A100" i="99"/>
  <c r="A91" i="75"/>
  <c r="A100" i="119"/>
  <c r="A91" i="111"/>
  <c r="A100" i="79"/>
  <c r="A91" i="64"/>
  <c r="A100" i="49"/>
  <c r="A91" i="18"/>
  <c r="A91" i="113"/>
  <c r="A100" i="20"/>
  <c r="A95" i="19"/>
  <c r="A100" i="61"/>
  <c r="A95" i="115"/>
  <c r="A79" i="91"/>
  <c r="A95" i="101"/>
  <c r="A95" i="59"/>
  <c r="A95" i="61"/>
  <c r="A95" i="97"/>
  <c r="A95" i="57"/>
  <c r="A95" i="96"/>
  <c r="A100" i="114"/>
  <c r="A91" i="82"/>
  <c r="A91" i="90"/>
  <c r="A91" i="44"/>
  <c r="A100" i="71"/>
  <c r="A79" i="92"/>
  <c r="A79" i="115"/>
  <c r="A79" i="56"/>
  <c r="A79" i="45"/>
  <c r="A79" i="21"/>
  <c r="A79" i="109"/>
  <c r="A79" i="53"/>
  <c r="A79" i="18"/>
  <c r="A79" i="119"/>
  <c r="A79" i="75"/>
  <c r="A79" i="105"/>
  <c r="A79" i="79"/>
  <c r="A79" i="112"/>
  <c r="A79" i="71"/>
  <c r="A79" i="124"/>
  <c r="A79" i="40"/>
  <c r="A79" i="84"/>
  <c r="A79" i="107"/>
  <c r="A79" i="108"/>
  <c r="A79" i="39"/>
  <c r="A79" i="101"/>
  <c r="A79" i="78"/>
  <c r="A79" i="52"/>
  <c r="A79" i="76"/>
  <c r="A79" i="44"/>
  <c r="A79" i="57"/>
  <c r="A79" i="17"/>
  <c r="A79" i="46"/>
  <c r="A79" i="80"/>
  <c r="A79" i="116"/>
  <c r="A79" i="73"/>
  <c r="A79" i="85"/>
  <c r="A79" i="22"/>
  <c r="A79" i="114"/>
  <c r="A79" i="81"/>
  <c r="A79" i="111"/>
  <c r="A79" i="15"/>
  <c r="A79" i="118"/>
  <c r="A95" i="106"/>
  <c r="A79" i="96"/>
  <c r="A79" i="23"/>
  <c r="A91" i="60"/>
  <c r="A100" i="117"/>
  <c r="A91" i="96"/>
  <c r="A100" i="60"/>
  <c r="A100" i="83"/>
  <c r="A100" i="100"/>
  <c r="A91" i="79"/>
  <c r="A95" i="112"/>
  <c r="A95" i="81"/>
  <c r="A79" i="110"/>
  <c r="A79" i="16"/>
  <c r="A79" i="42"/>
  <c r="A79" i="106"/>
  <c r="A100" i="64"/>
  <c r="A100" i="56"/>
  <c r="A91" i="43"/>
  <c r="A91" i="39"/>
  <c r="A100" i="97"/>
  <c r="A91" i="74"/>
  <c r="A100" i="42"/>
  <c r="A91" i="109"/>
  <c r="A91" i="58"/>
  <c r="A79" i="2"/>
  <c r="A79" i="77"/>
  <c r="A95" i="90"/>
  <c r="A95" i="17"/>
  <c r="A95" i="41"/>
  <c r="A95" i="51"/>
  <c r="A95" i="22"/>
  <c r="A95" i="45"/>
  <c r="A95" i="55"/>
  <c r="A95" i="18"/>
  <c r="A95" i="105"/>
  <c r="A95" i="85"/>
  <c r="A95" i="117"/>
  <c r="A95" i="119"/>
  <c r="A95" i="84"/>
  <c r="A95" i="52"/>
  <c r="A95" i="116"/>
  <c r="A95" i="100"/>
  <c r="A95" i="50"/>
  <c r="A95" i="64"/>
  <c r="A95" i="39"/>
  <c r="A95" i="56"/>
  <c r="A95" i="92"/>
  <c r="A95" i="40"/>
  <c r="A95" i="71"/>
  <c r="A95" i="79"/>
  <c r="A95" i="99"/>
  <c r="A95" i="54"/>
  <c r="A95" i="48"/>
  <c r="A95" i="124"/>
  <c r="A95" i="109"/>
  <c r="A95" i="78"/>
  <c r="A95" i="20"/>
  <c r="A95" i="118"/>
  <c r="A95" i="53"/>
  <c r="A95" i="15"/>
  <c r="A95" i="74"/>
  <c r="A95" i="114"/>
  <c r="A95" i="21"/>
  <c r="A95" i="93"/>
  <c r="A95" i="111"/>
  <c r="A95" i="83"/>
  <c r="A95" i="46"/>
  <c r="A95" i="82"/>
  <c r="A100" i="75"/>
  <c r="A100" i="46"/>
  <c r="A100" i="105"/>
  <c r="A100" i="58"/>
  <c r="A100" i="76"/>
  <c r="A100" i="98"/>
  <c r="A100" i="90"/>
  <c r="A100" i="39"/>
  <c r="A100" i="124"/>
  <c r="A100" i="18"/>
  <c r="A100" i="54"/>
  <c r="A100" i="45"/>
  <c r="A100" i="111"/>
  <c r="A100" i="78"/>
  <c r="A100" i="48"/>
  <c r="A100" i="101"/>
  <c r="A100" i="74"/>
  <c r="A100" i="106"/>
  <c r="A100" i="116"/>
  <c r="A100" i="85"/>
  <c r="A100" i="93"/>
  <c r="A100" i="73"/>
  <c r="A100" i="72"/>
  <c r="A100" i="96"/>
  <c r="A100" i="17"/>
  <c r="A100" i="50"/>
  <c r="A100" i="57"/>
  <c r="A100" i="55"/>
  <c r="A100" i="115"/>
  <c r="A100" i="109"/>
  <c r="A100" i="91"/>
  <c r="A100" i="112"/>
  <c r="A100" i="40"/>
  <c r="A100" i="41"/>
  <c r="A100" i="113"/>
  <c r="A100" i="77"/>
  <c r="A100" i="69"/>
  <c r="A100" i="108"/>
  <c r="A100" i="44"/>
  <c r="A95" i="23"/>
  <c r="A100" i="51"/>
  <c r="A100" i="43"/>
  <c r="A91" i="80"/>
  <c r="A91" i="23"/>
  <c r="A95" i="49"/>
  <c r="A95" i="2"/>
  <c r="A79" i="59"/>
  <c r="A100" i="21"/>
  <c r="A95" i="77"/>
  <c r="A100" i="82"/>
  <c r="A95" i="44"/>
  <c r="A95" i="110"/>
  <c r="A95" i="76"/>
  <c r="A95" i="43"/>
  <c r="A95" i="75"/>
  <c r="A79" i="117"/>
  <c r="A79" i="54"/>
  <c r="A79" i="83"/>
  <c r="A91" i="76"/>
  <c r="A91" i="100"/>
  <c r="A100" i="52"/>
  <c r="A91" i="114"/>
  <c r="A91" i="46"/>
  <c r="A100" i="59"/>
  <c r="A100" i="53"/>
  <c r="A91" i="99"/>
  <c r="A91" i="110"/>
  <c r="A100" i="22"/>
  <c r="A95" i="72"/>
  <c r="A100" i="84"/>
  <c r="A100" i="118"/>
  <c r="A79" i="64"/>
  <c r="A80" i="85"/>
  <c r="A80" i="100"/>
  <c r="A80" i="107"/>
  <c r="A80" i="78"/>
  <c r="A80" i="60"/>
  <c r="A90" i="112"/>
  <c r="A90" i="49"/>
  <c r="A90" i="99"/>
  <c r="A90" i="117"/>
  <c r="A90" i="111"/>
  <c r="A84" i="114"/>
  <c r="A84" i="117"/>
  <c r="A84" i="41"/>
  <c r="A80" i="99"/>
  <c r="A80" i="90"/>
  <c r="A80" i="92"/>
  <c r="A80" i="45"/>
  <c r="A84" i="72"/>
  <c r="A84" i="96"/>
  <c r="A84" i="48"/>
  <c r="A84" i="42"/>
  <c r="A84" i="78"/>
  <c r="A90" i="17"/>
  <c r="A90" i="85"/>
  <c r="A80" i="16"/>
  <c r="A80" i="84"/>
  <c r="A80" i="114"/>
  <c r="A80" i="81"/>
  <c r="A80" i="56"/>
  <c r="A90" i="15"/>
  <c r="A90" i="119"/>
  <c r="A90" i="90"/>
  <c r="A80" i="111"/>
  <c r="A90" i="54"/>
  <c r="A90" i="72"/>
  <c r="A90" i="74"/>
  <c r="A90" i="56"/>
  <c r="A90" i="16"/>
  <c r="A90" i="60"/>
  <c r="A84" i="77"/>
  <c r="A84" i="43"/>
  <c r="A84" i="108"/>
  <c r="A80" i="57"/>
  <c r="A80" i="58"/>
  <c r="A80" i="18"/>
  <c r="A80" i="98"/>
  <c r="A84" i="82"/>
  <c r="A84" i="23"/>
  <c r="A84" i="21"/>
  <c r="A84" i="22"/>
  <c r="A84" i="84"/>
  <c r="A84" i="69"/>
  <c r="A84" i="115"/>
  <c r="A84" i="71"/>
  <c r="A90" i="19"/>
  <c r="A90" i="100"/>
  <c r="A80" i="44"/>
  <c r="A80" i="105"/>
  <c r="A80" i="49"/>
  <c r="A80" i="52"/>
  <c r="A80" i="15"/>
  <c r="A80" i="71"/>
  <c r="A80" i="110"/>
  <c r="A80" i="64"/>
  <c r="A80" i="48"/>
  <c r="A80" i="54"/>
  <c r="A90" i="52"/>
  <c r="A90" i="58"/>
  <c r="A90" i="84"/>
  <c r="A90" i="50"/>
  <c r="A90" i="43"/>
  <c r="A90" i="64"/>
  <c r="A84" i="85"/>
  <c r="A84" i="93"/>
  <c r="A84" i="73"/>
  <c r="A80" i="116"/>
  <c r="A80" i="51"/>
  <c r="A80" i="91"/>
  <c r="A80" i="40"/>
  <c r="A84" i="100"/>
  <c r="A84" i="60"/>
  <c r="A84" i="40"/>
  <c r="A84" i="107"/>
  <c r="A84" i="51"/>
  <c r="A84" i="124"/>
  <c r="A84" i="39"/>
  <c r="A90" i="21"/>
  <c r="A90" i="41"/>
  <c r="A80" i="108"/>
  <c r="A80" i="22"/>
  <c r="A80" i="73"/>
  <c r="A80" i="124"/>
  <c r="A80" i="69"/>
  <c r="A80" i="109"/>
  <c r="A77" i="57"/>
  <c r="A78" i="106"/>
  <c r="A89" i="99"/>
  <c r="A86" i="19"/>
  <c r="A93" i="107"/>
  <c r="A93" i="79"/>
  <c r="A93" i="2"/>
  <c r="A93" i="106"/>
  <c r="A93" i="100"/>
  <c r="A96" i="81"/>
  <c r="A81" i="58"/>
  <c r="A81" i="97"/>
  <c r="A82" i="81"/>
  <c r="A82" i="71"/>
  <c r="A85" i="20"/>
  <c r="A82" i="60"/>
  <c r="A81" i="43"/>
  <c r="A86" i="50"/>
  <c r="A82" i="54"/>
  <c r="A85" i="41"/>
  <c r="A85" i="48"/>
  <c r="A82" i="19"/>
  <c r="A78" i="61"/>
  <c r="A77" i="16"/>
  <c r="A81" i="60"/>
  <c r="A82" i="40"/>
  <c r="A81" i="78"/>
  <c r="A82" i="124"/>
  <c r="A82" i="57"/>
  <c r="A81" i="72"/>
  <c r="A86" i="118"/>
  <c r="A78" i="97"/>
  <c r="A81" i="111"/>
  <c r="A85" i="75"/>
  <c r="A78" i="78"/>
  <c r="A81" i="42"/>
  <c r="A96" i="21"/>
  <c r="A96" i="74"/>
  <c r="A82" i="2"/>
  <c r="A86" i="92"/>
  <c r="A78" i="117"/>
  <c r="A77" i="93"/>
  <c r="A81" i="76"/>
  <c r="A82" i="18"/>
  <c r="A82" i="72"/>
  <c r="A86" i="124"/>
  <c r="A78" i="101"/>
  <c r="A77" i="114"/>
  <c r="A82" i="42"/>
  <c r="A89" i="53"/>
  <c r="A81" i="80"/>
  <c r="A78" i="2"/>
  <c r="A77" i="21"/>
  <c r="A96" i="82"/>
  <c r="A77" i="96"/>
  <c r="A96" i="57"/>
  <c r="A82" i="96"/>
  <c r="A77" i="41"/>
  <c r="A78" i="91"/>
  <c r="A77" i="22"/>
  <c r="A77" i="106"/>
  <c r="A78" i="59"/>
  <c r="A78" i="105"/>
  <c r="A77" i="80"/>
  <c r="A77" i="43"/>
  <c r="A81" i="108"/>
  <c r="A81" i="81"/>
  <c r="A82" i="20"/>
  <c r="A81" i="116"/>
  <c r="A81" i="21"/>
  <c r="A82" i="77"/>
  <c r="A81" i="112"/>
  <c r="A78" i="23"/>
  <c r="A77" i="60"/>
  <c r="A77" i="69"/>
  <c r="A78" i="54"/>
  <c r="A85" i="79"/>
  <c r="A82" i="59"/>
  <c r="A82" i="116"/>
  <c r="A77" i="15"/>
  <c r="A82" i="82"/>
  <c r="A86" i="80"/>
  <c r="A86" i="39"/>
  <c r="A77" i="49"/>
  <c r="A78" i="76"/>
  <c r="A78" i="85"/>
  <c r="A77" i="116"/>
  <c r="A77" i="17"/>
  <c r="A77" i="39"/>
  <c r="A81" i="105"/>
  <c r="A81" i="75"/>
  <c r="A96" i="96"/>
  <c r="A77" i="73"/>
  <c r="A78" i="22"/>
  <c r="A82" i="106"/>
  <c r="A82" i="58"/>
  <c r="A82" i="17"/>
  <c r="A82" i="45"/>
  <c r="A96" i="44"/>
  <c r="A77" i="50"/>
  <c r="A78" i="80"/>
  <c r="A82" i="55"/>
  <c r="A78" i="110"/>
  <c r="A78" i="19"/>
  <c r="A77" i="46"/>
  <c r="A78" i="71"/>
  <c r="A78" i="111"/>
  <c r="A77" i="75"/>
  <c r="A78" i="96"/>
  <c r="A82" i="100"/>
  <c r="A77" i="77"/>
  <c r="A82" i="74"/>
  <c r="A82" i="119"/>
  <c r="A77" i="72"/>
  <c r="A82" i="16"/>
  <c r="A86" i="56"/>
  <c r="A78" i="15"/>
  <c r="A77" i="92"/>
  <c r="A81" i="73"/>
  <c r="A77" i="111"/>
  <c r="A82" i="90"/>
  <c r="A77" i="112"/>
  <c r="A82" i="98"/>
  <c r="A81" i="22"/>
  <c r="A81" i="83"/>
  <c r="A81" i="15"/>
  <c r="A86" i="2"/>
  <c r="A78" i="58"/>
  <c r="A78" i="40"/>
  <c r="A78" i="98"/>
  <c r="A77" i="19"/>
  <c r="A77" i="42"/>
  <c r="A81" i="114"/>
  <c r="A81" i="100"/>
  <c r="A96" i="23"/>
  <c r="A77" i="115"/>
  <c r="A77" i="117"/>
  <c r="A78" i="41"/>
  <c r="A96" i="101"/>
  <c r="A82" i="53"/>
  <c r="A82" i="91"/>
  <c r="A82" i="73"/>
  <c r="A82" i="22"/>
  <c r="A96" i="50"/>
  <c r="A96" i="72"/>
  <c r="A78" i="116"/>
  <c r="A82" i="52"/>
  <c r="A81" i="101"/>
  <c r="A96" i="90"/>
  <c r="A86" i="18"/>
  <c r="A77" i="56"/>
  <c r="A81" i="53"/>
  <c r="A81" i="50"/>
  <c r="A82" i="101"/>
  <c r="A82" i="93"/>
  <c r="A77" i="71"/>
  <c r="A78" i="81"/>
  <c r="A81" i="119"/>
  <c r="A81" i="46"/>
  <c r="A78" i="118"/>
  <c r="A78" i="16"/>
  <c r="A78" i="77"/>
  <c r="A78" i="84"/>
  <c r="A78" i="48"/>
  <c r="A77" i="91"/>
  <c r="A77" i="105"/>
  <c r="A81" i="99"/>
  <c r="A81" i="96"/>
  <c r="A85" i="90"/>
  <c r="A85" i="84"/>
  <c r="A81" i="55"/>
  <c r="A78" i="53"/>
  <c r="A96" i="93"/>
  <c r="A96" i="15"/>
  <c r="A82" i="109"/>
  <c r="A82" i="15"/>
  <c r="A82" i="118"/>
  <c r="A78" i="75"/>
  <c r="A81" i="118"/>
  <c r="A82" i="48"/>
  <c r="A96" i="106"/>
  <c r="A81" i="52"/>
  <c r="A81" i="47"/>
  <c r="A81" i="44"/>
  <c r="A81" i="20"/>
  <c r="A78" i="57"/>
  <c r="A82" i="112"/>
  <c r="A82" i="41"/>
  <c r="A82" i="114"/>
  <c r="A96" i="110"/>
  <c r="A82" i="113"/>
  <c r="AN10" i="27"/>
  <c r="A85" i="100"/>
  <c r="A85" i="56"/>
  <c r="A85" i="124"/>
  <c r="A85" i="77"/>
  <c r="A85" i="74"/>
  <c r="A85" i="43"/>
  <c r="A85" i="115"/>
  <c r="A85" i="119"/>
  <c r="A85" i="47"/>
  <c r="A85" i="110"/>
  <c r="A85" i="16"/>
  <c r="A85" i="40"/>
  <c r="A85" i="82"/>
  <c r="A85" i="109"/>
  <c r="A85" i="96"/>
  <c r="A85" i="39"/>
  <c r="A85" i="44"/>
  <c r="A85" i="59"/>
  <c r="A85" i="113"/>
  <c r="A85" i="93"/>
  <c r="A85" i="76"/>
  <c r="A85" i="118"/>
  <c r="A85" i="106"/>
  <c r="A85" i="71"/>
  <c r="A85" i="49"/>
  <c r="A85" i="54"/>
  <c r="A85" i="80"/>
  <c r="A85" i="73"/>
  <c r="A85" i="108"/>
  <c r="A85" i="55"/>
  <c r="A85" i="15"/>
  <c r="A85" i="19"/>
  <c r="A85" i="85"/>
  <c r="A85" i="114"/>
  <c r="A85" i="17"/>
  <c r="A85" i="116"/>
  <c r="A85" i="58"/>
  <c r="A85" i="18"/>
  <c r="A85" i="22"/>
  <c r="A85" i="50"/>
  <c r="A85" i="92"/>
  <c r="A85" i="91"/>
  <c r="A85" i="98"/>
  <c r="A85" i="42"/>
  <c r="A85" i="78"/>
  <c r="A85" i="57"/>
  <c r="A85" i="69"/>
  <c r="A85" i="97"/>
  <c r="A85" i="46"/>
  <c r="A85" i="112"/>
  <c r="A85" i="81"/>
  <c r="A85" i="99"/>
  <c r="A85" i="64"/>
  <c r="A85" i="105"/>
  <c r="A85" i="83"/>
  <c r="A85" i="2"/>
  <c r="A85" i="23"/>
  <c r="A85" i="111"/>
  <c r="A85" i="45"/>
  <c r="A85" i="101"/>
  <c r="A85" i="107"/>
  <c r="A85" i="21"/>
  <c r="A85" i="60"/>
  <c r="A85" i="51"/>
  <c r="A85" i="53"/>
  <c r="A86" i="76"/>
  <c r="A86" i="60"/>
  <c r="A86" i="73"/>
  <c r="A86" i="71"/>
  <c r="A86" i="115"/>
  <c r="A86" i="79"/>
  <c r="A86" i="41"/>
  <c r="A86" i="51"/>
  <c r="A86" i="108"/>
  <c r="A86" i="109"/>
  <c r="A86" i="42"/>
  <c r="A86" i="48"/>
  <c r="A86" i="74"/>
  <c r="A86" i="72"/>
  <c r="A86" i="46"/>
  <c r="A86" i="119"/>
  <c r="A86" i="117"/>
  <c r="A86" i="85"/>
  <c r="A86" i="78"/>
  <c r="A86" i="49"/>
  <c r="A86" i="57"/>
  <c r="A86" i="55"/>
  <c r="A86" i="69"/>
  <c r="A86" i="64"/>
  <c r="A86" i="107"/>
  <c r="A86" i="106"/>
  <c r="A86" i="44"/>
  <c r="A86" i="20"/>
  <c r="A86" i="23"/>
  <c r="A86" i="45"/>
  <c r="A86" i="54"/>
  <c r="A86" i="105"/>
  <c r="A86" i="43"/>
  <c r="A86" i="100"/>
  <c r="A86" i="53"/>
  <c r="A86" i="22"/>
  <c r="A86" i="61"/>
  <c r="A86" i="15"/>
  <c r="A86" i="82"/>
  <c r="A86" i="58"/>
  <c r="A86" i="47"/>
  <c r="A86" i="93"/>
  <c r="A86" i="16"/>
  <c r="A86" i="97"/>
  <c r="A86" i="110"/>
  <c r="A86" i="77"/>
  <c r="A86" i="96"/>
  <c r="A86" i="113"/>
  <c r="A86" i="84"/>
  <c r="A86" i="98"/>
  <c r="A86" i="90"/>
  <c r="A86" i="101"/>
  <c r="A86" i="83"/>
  <c r="A86" i="116"/>
  <c r="A86" i="59"/>
  <c r="A86" i="111"/>
  <c r="A86" i="81"/>
  <c r="A96" i="60"/>
  <c r="A96" i="20"/>
  <c r="A96" i="18"/>
  <c r="A96" i="80"/>
  <c r="A96" i="105"/>
  <c r="A96" i="79"/>
  <c r="A96" i="124"/>
  <c r="A96" i="2"/>
  <c r="A96" i="117"/>
  <c r="A96" i="40"/>
  <c r="A96" i="75"/>
  <c r="A96" i="42"/>
  <c r="A96" i="83"/>
  <c r="A96" i="58"/>
  <c r="A96" i="73"/>
  <c r="A96" i="107"/>
  <c r="A96" i="108"/>
  <c r="A96" i="71"/>
  <c r="A96" i="92"/>
  <c r="A96" i="84"/>
  <c r="A96" i="16"/>
  <c r="A96" i="64"/>
  <c r="A96" i="99"/>
  <c r="A96" i="52"/>
  <c r="A96" i="115"/>
  <c r="A96" i="49"/>
  <c r="A96" i="112"/>
  <c r="A96" i="61"/>
  <c r="A96" i="111"/>
  <c r="A96" i="56"/>
  <c r="A96" i="78"/>
  <c r="A96" i="54"/>
  <c r="A96" i="113"/>
  <c r="A96" i="114"/>
  <c r="A96" i="51"/>
  <c r="A96" i="46"/>
  <c r="A96" i="69"/>
  <c r="A96" i="19"/>
  <c r="A96" i="39"/>
  <c r="A96" i="43"/>
  <c r="A96" i="77"/>
  <c r="A96" i="109"/>
  <c r="A96" i="22"/>
  <c r="A96" i="55"/>
  <c r="A96" i="47"/>
  <c r="A96" i="98"/>
  <c r="A82" i="69"/>
  <c r="A96" i="17"/>
  <c r="A96" i="85"/>
  <c r="A96" i="76"/>
  <c r="A96" i="59"/>
  <c r="A96" i="116"/>
  <c r="A96" i="119"/>
  <c r="A96" i="100"/>
  <c r="A96" i="48"/>
  <c r="A96" i="45"/>
  <c r="A96" i="53"/>
  <c r="A96" i="91"/>
  <c r="A96" i="97"/>
  <c r="A73" i="106"/>
  <c r="A93" i="109"/>
  <c r="A93" i="74"/>
  <c r="A93" i="50"/>
  <c r="A93" i="78"/>
  <c r="A93" i="76"/>
  <c r="A93" i="116"/>
  <c r="A93" i="99"/>
  <c r="A93" i="22"/>
  <c r="A93" i="105"/>
  <c r="A93" i="71"/>
  <c r="A93" i="96"/>
  <c r="A93" i="73"/>
  <c r="A93" i="84"/>
  <c r="A93" i="18"/>
  <c r="A93" i="23"/>
  <c r="A73" i="79"/>
  <c r="A73" i="112"/>
  <c r="A73" i="82"/>
  <c r="A73" i="113"/>
  <c r="A73" i="83"/>
  <c r="A73" i="59"/>
  <c r="A73" i="108"/>
  <c r="A73" i="118"/>
  <c r="A73" i="22"/>
  <c r="A73" i="21"/>
  <c r="A73" i="74"/>
  <c r="A73" i="105"/>
  <c r="A73" i="46"/>
  <c r="A73" i="76"/>
  <c r="A73" i="110"/>
  <c r="A73" i="2"/>
  <c r="A73" i="54"/>
  <c r="A73" i="55"/>
  <c r="A73" i="19"/>
  <c r="A73" i="45"/>
  <c r="A73" i="44"/>
  <c r="A73" i="43"/>
  <c r="A73" i="109"/>
  <c r="A73" i="80"/>
  <c r="A73" i="69"/>
  <c r="A73" i="52"/>
  <c r="A73" i="20"/>
  <c r="A73" i="78"/>
  <c r="A73" i="49"/>
  <c r="A73" i="81"/>
  <c r="A73" i="111"/>
  <c r="A73" i="42"/>
  <c r="A73" i="96"/>
  <c r="A73" i="39"/>
  <c r="A73" i="116"/>
  <c r="A73" i="58"/>
  <c r="A73" i="16"/>
  <c r="A73" i="18"/>
  <c r="A73" i="107"/>
  <c r="A73" i="92"/>
  <c r="A73" i="50"/>
  <c r="A73" i="23"/>
  <c r="A73" i="117"/>
  <c r="A73" i="115"/>
  <c r="A73" i="98"/>
  <c r="A73" i="124"/>
  <c r="A73" i="100"/>
  <c r="A73" i="77"/>
  <c r="A73" i="84"/>
  <c r="A73" i="57"/>
  <c r="A73" i="101"/>
  <c r="A73" i="91"/>
  <c r="A73" i="93"/>
  <c r="A73" i="60"/>
  <c r="A73" i="53"/>
  <c r="A73" i="72"/>
  <c r="A73" i="15"/>
  <c r="A73" i="51"/>
  <c r="A73" i="119"/>
  <c r="A73" i="47"/>
  <c r="A73" i="97"/>
  <c r="A89" i="23"/>
  <c r="A89" i="16"/>
  <c r="A89" i="15"/>
  <c r="A89" i="42"/>
  <c r="A89" i="58"/>
  <c r="A89" i="101"/>
  <c r="A89" i="77"/>
  <c r="A89" i="81"/>
  <c r="A89" i="57"/>
  <c r="A89" i="60"/>
  <c r="A89" i="64"/>
  <c r="A89" i="117"/>
  <c r="A89" i="76"/>
  <c r="A89" i="2"/>
  <c r="A89" i="45"/>
  <c r="A89" i="115"/>
  <c r="A89" i="92"/>
  <c r="A89" i="124"/>
  <c r="A89" i="90"/>
  <c r="A89" i="52"/>
  <c r="A89" i="96"/>
  <c r="A89" i="46"/>
  <c r="A89" i="55"/>
  <c r="A89" i="97"/>
  <c r="A89" i="17"/>
  <c r="A89" i="20"/>
  <c r="A89" i="114"/>
  <c r="A89" i="79"/>
  <c r="A89" i="82"/>
  <c r="A89" i="80"/>
  <c r="A89" i="107"/>
  <c r="A89" i="119"/>
  <c r="A89" i="84"/>
  <c r="A89" i="106"/>
  <c r="A89" i="61"/>
  <c r="A89" i="108"/>
  <c r="A89" i="41"/>
  <c r="A89" i="72"/>
  <c r="A89" i="18"/>
  <c r="A89" i="51"/>
  <c r="A89" i="110"/>
  <c r="A89" i="74"/>
  <c r="A89" i="118"/>
  <c r="A89" i="47"/>
  <c r="A89" i="48"/>
  <c r="A89" i="105"/>
  <c r="A89" i="91"/>
  <c r="A89" i="109"/>
  <c r="A89" i="54"/>
  <c r="A89" i="78"/>
  <c r="A89" i="59"/>
  <c r="A89" i="71"/>
  <c r="A89" i="40"/>
  <c r="A89" i="22"/>
  <c r="A89" i="19"/>
  <c r="A89" i="49"/>
  <c r="A89" i="112"/>
  <c r="A89" i="83"/>
  <c r="A89" i="73"/>
  <c r="A89" i="100"/>
  <c r="A89" i="98"/>
  <c r="A89" i="21"/>
  <c r="A73" i="85"/>
  <c r="A73" i="73"/>
  <c r="A73" i="64"/>
  <c r="A89" i="44"/>
  <c r="A89" i="116"/>
  <c r="A73" i="40"/>
  <c r="A73" i="90"/>
  <c r="A89" i="56"/>
  <c r="A89" i="113"/>
  <c r="A89" i="111"/>
  <c r="A73" i="99"/>
  <c r="A73" i="56"/>
  <c r="A73" i="48"/>
  <c r="A89" i="85"/>
  <c r="A89" i="69"/>
  <c r="A73" i="71"/>
  <c r="A73" i="114"/>
  <c r="A89" i="39"/>
  <c r="A73" i="17"/>
  <c r="A73" i="41"/>
  <c r="A73" i="75"/>
  <c r="A89" i="75"/>
  <c r="A89" i="93"/>
  <c r="A89" i="50"/>
  <c r="A93" i="118"/>
  <c r="A93" i="55"/>
  <c r="A93" i="60"/>
  <c r="A93" i="77"/>
  <c r="A93" i="61"/>
  <c r="A93" i="58"/>
  <c r="A93" i="91"/>
  <c r="A93" i="101"/>
  <c r="A78" i="82"/>
  <c r="A77" i="100"/>
  <c r="A81" i="61"/>
  <c r="A81" i="107"/>
  <c r="A81" i="124"/>
  <c r="A81" i="84"/>
  <c r="A81" i="71"/>
  <c r="A81" i="59"/>
  <c r="A81" i="48"/>
  <c r="A81" i="45"/>
  <c r="A81" i="18"/>
  <c r="A81" i="19"/>
  <c r="A81" i="2"/>
  <c r="A81" i="106"/>
  <c r="A81" i="79"/>
  <c r="A81" i="91"/>
  <c r="A81" i="41"/>
  <c r="A81" i="90"/>
  <c r="A81" i="57"/>
  <c r="A81" i="110"/>
  <c r="A81" i="98"/>
  <c r="A81" i="54"/>
  <c r="A81" i="74"/>
  <c r="A77" i="78"/>
  <c r="A93" i="46"/>
  <c r="A93" i="97"/>
  <c r="A93" i="82"/>
  <c r="A82" i="105"/>
  <c r="A82" i="107"/>
  <c r="A82" i="43"/>
  <c r="A82" i="111"/>
  <c r="A93" i="56"/>
  <c r="A93" i="115"/>
  <c r="A77" i="81"/>
  <c r="A81" i="49"/>
  <c r="A81" i="93"/>
  <c r="A81" i="77"/>
  <c r="A93" i="43"/>
  <c r="A93" i="124"/>
  <c r="A93" i="19"/>
  <c r="A93" i="110"/>
  <c r="A93" i="49"/>
  <c r="A93" i="83"/>
  <c r="A93" i="69"/>
  <c r="A93" i="75"/>
  <c r="A93" i="59"/>
  <c r="A93" i="112"/>
  <c r="A93" i="90"/>
  <c r="A93" i="42"/>
  <c r="A93" i="113"/>
  <c r="A93" i="44"/>
  <c r="A93" i="111"/>
  <c r="A93" i="45"/>
  <c r="A93" i="53"/>
  <c r="A93" i="98"/>
  <c r="A93" i="108"/>
  <c r="A93" i="21"/>
  <c r="A93" i="80"/>
  <c r="A93" i="64"/>
  <c r="A93" i="119"/>
  <c r="A77" i="23"/>
  <c r="A77" i="97"/>
  <c r="A77" i="59"/>
  <c r="A77" i="74"/>
  <c r="A77" i="109"/>
  <c r="A77" i="108"/>
  <c r="A77" i="44"/>
  <c r="A77" i="54"/>
  <c r="A77" i="61"/>
  <c r="A77" i="58"/>
  <c r="A77" i="99"/>
  <c r="A77" i="55"/>
  <c r="A77" i="18"/>
  <c r="A77" i="107"/>
  <c r="A77" i="85"/>
  <c r="A77" i="20"/>
  <c r="A77" i="113"/>
  <c r="A77" i="40"/>
  <c r="A78" i="17"/>
  <c r="A78" i="49"/>
  <c r="A78" i="55"/>
  <c r="A78" i="109"/>
  <c r="A78" i="119"/>
  <c r="A78" i="79"/>
  <c r="A78" i="64"/>
  <c r="A78" i="100"/>
  <c r="A78" i="56"/>
  <c r="A78" i="90"/>
  <c r="A78" i="83"/>
  <c r="A78" i="72"/>
  <c r="A78" i="112"/>
  <c r="A78" i="99"/>
  <c r="A78" i="39"/>
  <c r="A78" i="47"/>
  <c r="A78" i="60"/>
  <c r="A78" i="18"/>
  <c r="A78" i="43"/>
  <c r="A78" i="73"/>
  <c r="A78" i="69"/>
  <c r="A78" i="107"/>
  <c r="A78" i="114"/>
  <c r="A78" i="115"/>
  <c r="A78" i="51"/>
  <c r="A77" i="51"/>
  <c r="A77" i="98"/>
  <c r="A77" i="45"/>
  <c r="A77" i="47"/>
  <c r="A77" i="119"/>
  <c r="A93" i="117"/>
  <c r="A77" i="48"/>
  <c r="A93" i="72"/>
  <c r="A78" i="42"/>
  <c r="A93" i="41"/>
  <c r="A77" i="101"/>
  <c r="A77" i="118"/>
  <c r="A93" i="57"/>
  <c r="A81" i="117"/>
  <c r="A82" i="50"/>
  <c r="A82" i="80"/>
  <c r="A82" i="49"/>
  <c r="A82" i="83"/>
  <c r="A82" i="75"/>
  <c r="A82" i="21"/>
  <c r="A82" i="99"/>
  <c r="A82" i="92"/>
  <c r="A82" i="79"/>
  <c r="A82" i="76"/>
  <c r="A82" i="44"/>
  <c r="A82" i="61"/>
  <c r="A82" i="78"/>
  <c r="A82" i="108"/>
  <c r="A82" i="56"/>
  <c r="A82" i="23"/>
  <c r="A82" i="47"/>
  <c r="A82" i="39"/>
  <c r="A82" i="97"/>
  <c r="A82" i="84"/>
  <c r="A78" i="50"/>
  <c r="A78" i="20"/>
  <c r="A78" i="108"/>
  <c r="A78" i="21"/>
  <c r="A78" i="92"/>
  <c r="A77" i="79"/>
  <c r="A77" i="82"/>
  <c r="A77" i="76"/>
  <c r="A77" i="64"/>
  <c r="A77" i="90"/>
  <c r="A81" i="39"/>
  <c r="A81" i="69"/>
  <c r="A81" i="82"/>
  <c r="A81" i="113"/>
  <c r="A81" i="92"/>
  <c r="A93" i="48"/>
  <c r="A93" i="15"/>
  <c r="A93" i="54"/>
  <c r="A93" i="93"/>
  <c r="A93" i="51"/>
  <c r="A77" i="124"/>
  <c r="A78" i="113"/>
  <c r="A78" i="44"/>
  <c r="A78" i="45"/>
  <c r="A78" i="93"/>
  <c r="A78" i="124"/>
  <c r="A77" i="83"/>
  <c r="A77" i="84"/>
  <c r="A77" i="52"/>
  <c r="A77" i="53"/>
  <c r="A81" i="109"/>
  <c r="A81" i="56"/>
  <c r="A81" i="115"/>
  <c r="A81" i="64"/>
  <c r="A93" i="39"/>
  <c r="A93" i="114"/>
  <c r="A93" i="47"/>
  <c r="A93" i="40"/>
  <c r="A93" i="85"/>
  <c r="A81" i="40"/>
  <c r="A81" i="16"/>
  <c r="A77" i="2"/>
  <c r="A93" i="17"/>
  <c r="A78" i="46"/>
  <c r="A78" i="74"/>
  <c r="A93" i="16"/>
  <c r="A93" i="52"/>
  <c r="A93" i="20"/>
  <c r="A82" i="115"/>
  <c r="A82" i="64"/>
  <c r="A82" i="51"/>
  <c r="A82" i="117"/>
  <c r="A82" i="110"/>
  <c r="A93" i="81"/>
  <c r="A81" i="23"/>
  <c r="A82" i="85"/>
  <c r="A81" i="51"/>
  <c r="A81" i="85"/>
  <c r="A85" i="117"/>
  <c r="A86" i="75"/>
  <c r="A85" i="61"/>
  <c r="A85" i="72"/>
  <c r="A86" i="52"/>
  <c r="A86" i="112"/>
  <c r="A86" i="99"/>
  <c r="A86" i="114"/>
  <c r="A86" i="21"/>
  <c r="BL2" i="27"/>
  <c r="BT3" i="27"/>
  <c r="C4" i="128" s="1"/>
  <c r="A5" i="91"/>
  <c r="A5" i="52"/>
  <c r="A5" i="90"/>
  <c r="A5" i="108"/>
  <c r="A5" i="21"/>
  <c r="A5" i="20"/>
  <c r="A5" i="51"/>
  <c r="A5" i="113"/>
  <c r="A5" i="72"/>
  <c r="A5" i="50"/>
  <c r="A5" i="58"/>
  <c r="A5" i="119"/>
  <c r="A5" i="85"/>
  <c r="A5" i="106"/>
  <c r="A5" i="56"/>
  <c r="U6" i="70"/>
  <c r="U6" i="65"/>
  <c r="A5" i="68"/>
  <c r="A5" i="40"/>
  <c r="A5" i="42"/>
  <c r="A5" i="74"/>
  <c r="A5" i="44"/>
  <c r="A5" i="17"/>
  <c r="A5" i="75"/>
  <c r="A5" i="45"/>
  <c r="A5" i="96"/>
  <c r="A5" i="64"/>
  <c r="A5" i="61"/>
  <c r="A5" i="43"/>
  <c r="A5" i="117"/>
  <c r="A5" i="19"/>
  <c r="A5" i="124"/>
  <c r="A5" i="55"/>
  <c r="A5" i="47"/>
  <c r="A5" i="115"/>
  <c r="A5" i="18"/>
  <c r="A5" i="49"/>
  <c r="A5" i="105"/>
  <c r="A5" i="71"/>
  <c r="A5" i="15"/>
  <c r="A5" i="110"/>
  <c r="A5" i="101"/>
  <c r="A5" i="48"/>
  <c r="A5" i="98"/>
  <c r="A5" i="59"/>
  <c r="A5" i="109"/>
  <c r="A5" i="97"/>
  <c r="A5" i="99"/>
  <c r="A5" i="93"/>
  <c r="A5" i="84"/>
  <c r="A5" i="100"/>
  <c r="A5" i="41"/>
  <c r="A5" i="60"/>
  <c r="A5" i="111"/>
  <c r="A5" i="46"/>
  <c r="A5" i="107"/>
  <c r="A5" i="16"/>
  <c r="A5" i="77"/>
  <c r="A5" i="2"/>
  <c r="A5" i="54"/>
  <c r="A5" i="69"/>
  <c r="A5" i="83"/>
  <c r="A5" i="79"/>
  <c r="A5" i="39"/>
  <c r="A5" i="116"/>
  <c r="A5" i="57"/>
  <c r="A5" i="80"/>
  <c r="U6" i="25"/>
  <c r="A5" i="53"/>
  <c r="A5" i="73"/>
  <c r="A5" i="23"/>
  <c r="A5" i="112"/>
  <c r="A5" i="78"/>
  <c r="A5" i="81"/>
  <c r="A5" i="76"/>
  <c r="A5" i="82"/>
  <c r="A5" i="118"/>
  <c r="A5" i="22"/>
  <c r="A5" i="114"/>
  <c r="A10" i="152"/>
  <c r="A11" i="152" s="1"/>
  <c r="A12" i="152" s="1"/>
  <c r="A13" i="152" s="1"/>
  <c r="N5" i="128"/>
  <c r="E5" i="128"/>
  <c r="CK24" i="27"/>
  <c r="CL28" i="27"/>
  <c r="F44" i="68"/>
  <c r="C14" i="68"/>
  <c r="J14" i="68"/>
  <c r="E31" i="68"/>
  <c r="J40" i="68"/>
  <c r="F8" i="68"/>
  <c r="E67" i="68"/>
  <c r="I4" i="68"/>
  <c r="H57" i="68"/>
  <c r="F25" i="68"/>
  <c r="H45" i="68"/>
  <c r="J64" i="68"/>
  <c r="H71" i="68"/>
  <c r="D11" i="68"/>
  <c r="J48" i="68"/>
  <c r="H17" i="68"/>
  <c r="B23" i="68"/>
  <c r="C32" i="68"/>
  <c r="B31" i="68"/>
  <c r="J62" i="68"/>
  <c r="I19" i="68"/>
  <c r="E8" i="68"/>
  <c r="J41" i="68"/>
  <c r="H52" i="68"/>
  <c r="J31" i="68"/>
  <c r="G38" i="68"/>
  <c r="H54" i="68"/>
  <c r="G43" i="68"/>
  <c r="H37" i="68"/>
  <c r="E29" i="68"/>
  <c r="C10" i="68"/>
  <c r="J35" i="68"/>
  <c r="E56" i="68"/>
  <c r="E62" i="68"/>
  <c r="B54" i="68"/>
  <c r="J9" i="68"/>
  <c r="C20" i="68"/>
  <c r="E58" i="68"/>
  <c r="B37" i="68"/>
  <c r="J61" i="68"/>
  <c r="F21" i="68"/>
  <c r="J63" i="68"/>
  <c r="H58" i="68"/>
  <c r="J22" i="68"/>
  <c r="G67" i="68"/>
  <c r="E49" i="68"/>
  <c r="E7" i="68"/>
  <c r="I34" i="68"/>
  <c r="I15" i="68"/>
  <c r="B27" i="68"/>
  <c r="G8" i="68"/>
  <c r="I52" i="68"/>
  <c r="D10" i="68"/>
  <c r="D31" i="68"/>
  <c r="I5" i="68"/>
  <c r="D65" i="68"/>
  <c r="B58" i="68"/>
  <c r="C33" i="68"/>
  <c r="E30" i="68"/>
  <c r="D46" i="68"/>
  <c r="H15" i="68"/>
  <c r="H23" i="68"/>
  <c r="J13" i="68"/>
  <c r="H8" i="68"/>
  <c r="I69" i="68"/>
  <c r="B13" i="68"/>
  <c r="B56" i="68"/>
  <c r="B43" i="68"/>
  <c r="F15" i="68"/>
  <c r="I9" i="68"/>
  <c r="E33" i="68"/>
  <c r="C15" i="68"/>
  <c r="G46" i="68"/>
  <c r="G39" i="68"/>
  <c r="D51" i="68"/>
  <c r="G37" i="68"/>
  <c r="H46" i="68"/>
  <c r="H6" i="68"/>
  <c r="H25" i="68"/>
  <c r="G24" i="68"/>
  <c r="I22" i="68"/>
  <c r="G62" i="68"/>
  <c r="J66" i="68"/>
  <c r="J6" i="68"/>
  <c r="C13" i="68"/>
  <c r="C11" i="68"/>
  <c r="D16" i="68"/>
  <c r="C42" i="68"/>
  <c r="C9" i="68"/>
  <c r="F33" i="68"/>
  <c r="B42" i="68"/>
  <c r="C53" i="68"/>
  <c r="B26" i="68"/>
  <c r="F29" i="68"/>
  <c r="D43" i="68"/>
  <c r="H4" i="68"/>
  <c r="B67" i="68"/>
  <c r="J27" i="68"/>
  <c r="F7" i="68"/>
  <c r="I58" i="68"/>
  <c r="J23" i="68"/>
  <c r="F59" i="68"/>
  <c r="H43" i="68"/>
  <c r="D66" i="68"/>
  <c r="B36" i="68"/>
  <c r="F48" i="68"/>
  <c r="F14" i="68"/>
  <c r="C4" i="68"/>
  <c r="F56" i="68"/>
  <c r="I29" i="68"/>
  <c r="D67" i="68"/>
  <c r="E50" i="68"/>
  <c r="B41" i="68"/>
  <c r="F42" i="68"/>
  <c r="I63" i="68"/>
  <c r="C48" i="68"/>
  <c r="D25" i="68"/>
  <c r="D22" i="68"/>
  <c r="D12" i="68"/>
  <c r="D9" i="68"/>
  <c r="E66" i="68"/>
  <c r="D71" i="68"/>
  <c r="I43" i="68"/>
  <c r="F47" i="68"/>
  <c r="E63" i="68"/>
  <c r="B29" i="68"/>
  <c r="H31" i="68"/>
  <c r="J28" i="68"/>
  <c r="E43" i="68"/>
  <c r="J49" i="68"/>
  <c r="B28" i="68"/>
  <c r="F71" i="68"/>
  <c r="F67" i="68"/>
  <c r="B21" i="68"/>
  <c r="B9" i="68"/>
  <c r="B46" i="68"/>
  <c r="C60" i="68"/>
  <c r="J52" i="68"/>
  <c r="J67" i="68"/>
  <c r="G60" i="68"/>
  <c r="F23" i="68"/>
  <c r="D60" i="68"/>
  <c r="B34" i="68"/>
  <c r="F50" i="68"/>
  <c r="D6" i="68"/>
  <c r="C65" i="68"/>
  <c r="J29" i="68"/>
  <c r="C6" i="68"/>
  <c r="J38" i="68"/>
  <c r="F68" i="68"/>
  <c r="D33" i="68"/>
  <c r="B66" i="68"/>
  <c r="G22" i="68"/>
  <c r="J19" i="68"/>
  <c r="B70" i="68"/>
  <c r="E34" i="68"/>
  <c r="G48" i="68"/>
  <c r="C67" i="68"/>
  <c r="G11" i="68"/>
  <c r="D32" i="68"/>
  <c r="J44" i="68"/>
  <c r="J33" i="68"/>
  <c r="C62" i="68"/>
  <c r="C30" i="68"/>
  <c r="H18" i="68"/>
  <c r="C38" i="68"/>
  <c r="J56" i="68"/>
  <c r="B39" i="68"/>
  <c r="F52" i="68"/>
  <c r="D39" i="68"/>
  <c r="F69" i="68"/>
  <c r="I14" i="68"/>
  <c r="G63" i="68"/>
  <c r="F62" i="68"/>
  <c r="F64" i="68"/>
  <c r="C41" i="68"/>
  <c r="J57" i="68"/>
  <c r="I39" i="68"/>
  <c r="D14" i="68"/>
  <c r="E15" i="68"/>
  <c r="B4" i="68"/>
  <c r="C12" i="68"/>
  <c r="D35" i="68"/>
  <c r="G33" i="68"/>
  <c r="H67" i="68"/>
  <c r="D57" i="68"/>
  <c r="I59" i="68"/>
  <c r="G34" i="68"/>
  <c r="B53" i="68"/>
  <c r="B64" i="68"/>
  <c r="J32" i="68"/>
  <c r="G68" i="68"/>
  <c r="J30" i="68"/>
  <c r="G47" i="68"/>
  <c r="H60" i="68"/>
  <c r="H50" i="68"/>
  <c r="H55" i="68"/>
  <c r="I32" i="68"/>
  <c r="H40" i="68"/>
  <c r="E17" i="68"/>
  <c r="F30" i="68"/>
  <c r="H5" i="68"/>
  <c r="F35" i="68"/>
  <c r="H35" i="68"/>
  <c r="J39" i="68"/>
  <c r="F41" i="68"/>
  <c r="F10" i="68"/>
  <c r="J16" i="68"/>
  <c r="F22" i="68"/>
  <c r="B16" i="68"/>
  <c r="B22" i="68"/>
  <c r="J47" i="68"/>
  <c r="F37" i="68"/>
  <c r="I17" i="68"/>
  <c r="C28" i="68"/>
  <c r="I46" i="68"/>
  <c r="D61" i="68"/>
  <c r="B52" i="68"/>
  <c r="E47" i="68"/>
  <c r="F54" i="68"/>
  <c r="J42" i="68"/>
  <c r="I60" i="68"/>
  <c r="C47" i="68"/>
  <c r="J37" i="68"/>
  <c r="F51" i="68"/>
  <c r="F49" i="68"/>
  <c r="J69" i="68"/>
  <c r="G30" i="68"/>
  <c r="H26" i="68"/>
  <c r="B59" i="68"/>
  <c r="B17" i="68"/>
  <c r="I13" i="68"/>
  <c r="H34" i="68"/>
  <c r="B44" i="68"/>
  <c r="F26" i="68"/>
  <c r="G42" i="68"/>
  <c r="B25" i="68"/>
  <c r="H9" i="68"/>
  <c r="E48" i="68"/>
  <c r="D52" i="68"/>
  <c r="F5" i="68"/>
  <c r="F19" i="68"/>
  <c r="J43" i="68"/>
  <c r="G50" i="68"/>
  <c r="G49" i="68"/>
  <c r="H61" i="68"/>
  <c r="E19" i="68"/>
  <c r="G26" i="68"/>
  <c r="E64" i="68"/>
  <c r="I70" i="68"/>
  <c r="H22" i="68"/>
  <c r="E59" i="68"/>
  <c r="F55" i="68"/>
  <c r="E39" i="68"/>
  <c r="J18" i="68"/>
  <c r="G52" i="68"/>
  <c r="D58" i="68"/>
  <c r="F45" i="68"/>
  <c r="F65" i="68"/>
  <c r="D36" i="68"/>
  <c r="I40" i="68"/>
  <c r="I64" i="68"/>
  <c r="J34" i="68"/>
  <c r="E54" i="68"/>
  <c r="C5" i="68"/>
  <c r="I12" i="68"/>
  <c r="F46" i="68"/>
  <c r="D55" i="68"/>
  <c r="H38" i="68"/>
  <c r="D53" i="68"/>
  <c r="F4" i="68"/>
  <c r="G55" i="68"/>
  <c r="C64" i="68"/>
  <c r="D42" i="68"/>
  <c r="D68" i="68"/>
  <c r="F9" i="68"/>
  <c r="I54" i="68"/>
  <c r="B32" i="68"/>
  <c r="G4" i="68"/>
  <c r="C16" i="68"/>
  <c r="J53" i="68"/>
  <c r="C50" i="68"/>
  <c r="B69" i="68"/>
  <c r="G59" i="68"/>
  <c r="J5" i="68"/>
  <c r="F61" i="68"/>
  <c r="I36" i="68"/>
  <c r="I61" i="68"/>
  <c r="H27" i="68"/>
  <c r="C68" i="68"/>
  <c r="I66" i="68"/>
  <c r="D15" i="68"/>
  <c r="G51" i="68"/>
  <c r="G9" i="68"/>
  <c r="D21" i="68"/>
  <c r="I49" i="68"/>
  <c r="G53" i="68"/>
  <c r="J8" i="68"/>
  <c r="J58" i="68"/>
  <c r="E70" i="68"/>
  <c r="E13" i="68"/>
  <c r="H13" i="68"/>
  <c r="E12" i="68"/>
  <c r="H56" i="68"/>
  <c r="B50" i="68"/>
  <c r="B5" i="68"/>
  <c r="G16" i="68"/>
  <c r="C54" i="68"/>
  <c r="F32" i="68"/>
  <c r="H19" i="68"/>
  <c r="I51" i="68"/>
  <c r="C18" i="68"/>
  <c r="E5" i="68"/>
  <c r="H12" i="68"/>
  <c r="B20" i="68"/>
  <c r="C40" i="68"/>
  <c r="C45" i="68"/>
  <c r="I24" i="68"/>
  <c r="C51" i="68"/>
  <c r="F28" i="68"/>
  <c r="C44" i="68"/>
  <c r="C29" i="68"/>
  <c r="C27" i="68"/>
  <c r="D70" i="68"/>
  <c r="F13" i="68"/>
  <c r="B8" i="68"/>
  <c r="I55" i="68"/>
  <c r="C70" i="68"/>
  <c r="D64" i="68"/>
  <c r="C66" i="68"/>
  <c r="D5" i="68"/>
  <c r="C31" i="68"/>
  <c r="I56" i="68"/>
  <c r="J11" i="68"/>
  <c r="C43" i="68"/>
  <c r="H30" i="68"/>
  <c r="D8" i="68"/>
  <c r="G15" i="68"/>
  <c r="H59" i="68"/>
  <c r="G7" i="68"/>
  <c r="G57" i="68"/>
  <c r="G27" i="68"/>
  <c r="G5" i="68"/>
  <c r="D17" i="68"/>
  <c r="F36" i="68"/>
  <c r="E22" i="68"/>
  <c r="J7" i="68"/>
  <c r="C37" i="68"/>
  <c r="B65" i="68"/>
  <c r="E61" i="68"/>
  <c r="H29" i="68"/>
  <c r="E20" i="68"/>
  <c r="E37" i="68"/>
  <c r="F40" i="68"/>
  <c r="G10" i="68"/>
  <c r="B12" i="68"/>
  <c r="C56" i="68"/>
  <c r="E45" i="68"/>
  <c r="E4" i="68"/>
  <c r="C8" i="68"/>
  <c r="I35" i="68"/>
  <c r="F31" i="68"/>
  <c r="G40" i="68"/>
  <c r="G13" i="68"/>
  <c r="C36" i="68"/>
  <c r="E32" i="68"/>
  <c r="I38" i="68"/>
  <c r="G44" i="68"/>
  <c r="D27" i="68"/>
  <c r="C49" i="68"/>
  <c r="F20" i="68"/>
  <c r="D48" i="68"/>
  <c r="B68" i="68"/>
  <c r="I57" i="68"/>
  <c r="G54" i="68"/>
  <c r="D59" i="68"/>
  <c r="F34" i="68"/>
  <c r="H48" i="68"/>
  <c r="E26" i="68"/>
  <c r="E51" i="68"/>
  <c r="H42" i="68"/>
  <c r="G61" i="68"/>
  <c r="H41" i="68"/>
  <c r="G69" i="68"/>
  <c r="C52" i="68"/>
  <c r="B6" i="68"/>
  <c r="B35" i="68"/>
  <c r="B51" i="68"/>
  <c r="I47" i="68"/>
  <c r="F60" i="68"/>
  <c r="G71" i="68"/>
  <c r="D38" i="68"/>
  <c r="G20" i="68"/>
  <c r="I48" i="68"/>
  <c r="F24" i="68"/>
  <c r="C7" i="68"/>
  <c r="H53" i="68"/>
  <c r="B57" i="68"/>
  <c r="I27" i="68"/>
  <c r="H20" i="68"/>
  <c r="H66" i="68"/>
  <c r="J24" i="68"/>
  <c r="H69" i="68"/>
  <c r="F18" i="68"/>
  <c r="J26" i="68"/>
  <c r="G70" i="68"/>
  <c r="F38" i="68"/>
  <c r="I44" i="68"/>
  <c r="D40" i="68"/>
  <c r="C69" i="68"/>
  <c r="G66" i="68"/>
  <c r="J10" i="68"/>
  <c r="I23" i="68"/>
  <c r="H28" i="68"/>
  <c r="G12" i="68"/>
  <c r="H62" i="68"/>
  <c r="E46" i="68"/>
  <c r="D45" i="68"/>
  <c r="E52" i="68"/>
  <c r="F53" i="68"/>
  <c r="D56" i="68"/>
  <c r="I7" i="68"/>
  <c r="I41" i="68"/>
  <c r="B62" i="68"/>
  <c r="G25" i="68"/>
  <c r="I16" i="68"/>
  <c r="G21" i="68"/>
  <c r="C35" i="68"/>
  <c r="H14" i="68"/>
  <c r="D23" i="68"/>
  <c r="H44" i="68"/>
  <c r="G45" i="68"/>
  <c r="F6" i="68"/>
  <c r="I26" i="68"/>
  <c r="C17" i="68"/>
  <c r="D62" i="68"/>
  <c r="G32" i="68"/>
  <c r="C63" i="68"/>
  <c r="J68" i="68"/>
  <c r="H68" i="68"/>
  <c r="C71" i="68"/>
  <c r="J4" i="68"/>
  <c r="J59" i="68"/>
  <c r="E14" i="68"/>
  <c r="E23" i="68"/>
  <c r="I10" i="68"/>
  <c r="C19" i="68"/>
  <c r="C21" i="68"/>
  <c r="B19" i="68"/>
  <c r="I25" i="68"/>
  <c r="I20" i="68"/>
  <c r="J45" i="68"/>
  <c r="D41" i="68"/>
  <c r="C58" i="68"/>
  <c r="H21" i="68"/>
  <c r="H7" i="68"/>
  <c r="I6" i="68"/>
  <c r="F17" i="68"/>
  <c r="H24" i="68"/>
  <c r="C55" i="68"/>
  <c r="B61" i="68"/>
  <c r="D29" i="68"/>
  <c r="D69" i="68"/>
  <c r="G64" i="68"/>
  <c r="G56" i="68"/>
  <c r="H16" i="68"/>
  <c r="F63" i="68"/>
  <c r="C25" i="68"/>
  <c r="E60" i="68"/>
  <c r="B24" i="68"/>
  <c r="J25" i="68"/>
  <c r="E38" i="68"/>
  <c r="J60" i="68"/>
  <c r="J65" i="68"/>
  <c r="B49" i="68"/>
  <c r="B11" i="68"/>
  <c r="H70" i="68"/>
  <c r="D37" i="68"/>
  <c r="E41" i="68"/>
  <c r="I42" i="68"/>
  <c r="E55" i="68"/>
  <c r="B7" i="68"/>
  <c r="E24" i="68"/>
  <c r="F70" i="68"/>
  <c r="C57" i="68"/>
  <c r="H10" i="68"/>
  <c r="F58" i="68"/>
  <c r="D28" i="68"/>
  <c r="D63" i="68"/>
  <c r="E25" i="68"/>
  <c r="H65" i="68"/>
  <c r="C23" i="68"/>
  <c r="E16" i="68"/>
  <c r="F66" i="68"/>
  <c r="I37" i="68"/>
  <c r="E57" i="68"/>
  <c r="J70" i="68"/>
  <c r="I71" i="68"/>
  <c r="D50" i="68"/>
  <c r="D54" i="68"/>
  <c r="G41" i="68"/>
  <c r="E21" i="68"/>
  <c r="I8" i="68"/>
  <c r="J20" i="68"/>
  <c r="E44" i="68"/>
  <c r="F27" i="68"/>
  <c r="H49" i="68"/>
  <c r="G28" i="68"/>
  <c r="J51" i="68"/>
  <c r="I28" i="68"/>
  <c r="H36" i="68"/>
  <c r="I62" i="68"/>
  <c r="J46" i="68"/>
  <c r="G36" i="68"/>
  <c r="C22" i="68"/>
  <c r="F16" i="68"/>
  <c r="I65" i="68"/>
  <c r="B40" i="68"/>
  <c r="C26" i="68"/>
  <c r="J17" i="68"/>
  <c r="E42" i="68"/>
  <c r="J54" i="68"/>
  <c r="I67" i="68"/>
  <c r="I53" i="68"/>
  <c r="E10" i="68"/>
  <c r="G19" i="68"/>
  <c r="D13" i="68"/>
  <c r="F57" i="68"/>
  <c r="H64" i="68"/>
  <c r="D49" i="68"/>
  <c r="E11" i="68"/>
  <c r="C34" i="68"/>
  <c r="F12" i="68"/>
  <c r="E28" i="68"/>
  <c r="B33" i="68"/>
  <c r="I21" i="68"/>
  <c r="F11" i="68"/>
  <c r="G65" i="68"/>
  <c r="H32" i="68"/>
  <c r="B14" i="68"/>
  <c r="G17" i="68"/>
  <c r="H51" i="68"/>
  <c r="B30" i="68"/>
  <c r="H39" i="68"/>
  <c r="G58" i="68"/>
  <c r="C24" i="68"/>
  <c r="H33" i="68"/>
  <c r="B60" i="68"/>
  <c r="H63" i="68"/>
  <c r="J71" i="68"/>
  <c r="I50" i="68"/>
  <c r="I68" i="68"/>
  <c r="F43" i="68"/>
  <c r="I45" i="68"/>
  <c r="E36" i="68"/>
  <c r="J36" i="68"/>
  <c r="E27" i="68"/>
  <c r="D20" i="68"/>
  <c r="B71" i="68"/>
  <c r="E18" i="68"/>
  <c r="E6" i="68"/>
  <c r="G23" i="68"/>
  <c r="H47" i="68"/>
  <c r="D18" i="68"/>
  <c r="J21" i="68"/>
  <c r="J50" i="68"/>
  <c r="G18" i="68"/>
  <c r="J12" i="68"/>
  <c r="C39" i="68"/>
  <c r="D26" i="68"/>
  <c r="E35" i="68"/>
  <c r="E69" i="68"/>
  <c r="I31" i="68"/>
  <c r="E40" i="68"/>
  <c r="H11" i="68"/>
  <c r="B18" i="68"/>
  <c r="G31" i="68"/>
  <c r="G14" i="68"/>
  <c r="E9" i="68"/>
  <c r="I11" i="68"/>
  <c r="B63" i="68"/>
  <c r="D30" i="68"/>
  <c r="C61" i="68"/>
  <c r="B10" i="68"/>
  <c r="D47" i="68"/>
  <c r="J55" i="68"/>
  <c r="B48" i="68"/>
  <c r="D7" i="68"/>
  <c r="D44" i="68"/>
  <c r="E53" i="68"/>
  <c r="E71" i="68"/>
  <c r="B45" i="68"/>
  <c r="B55" i="68"/>
  <c r="F39" i="68"/>
  <c r="E65" i="68"/>
  <c r="C46" i="68"/>
  <c r="B38" i="68"/>
  <c r="I18" i="68"/>
  <c r="B15" i="68"/>
  <c r="D4" i="68"/>
  <c r="D24" i="68"/>
  <c r="G35" i="68"/>
  <c r="J15" i="68"/>
  <c r="D19" i="68"/>
  <c r="I33" i="68"/>
  <c r="G29" i="68"/>
  <c r="B47" i="68"/>
  <c r="C29" i="70"/>
  <c r="D34" i="68"/>
  <c r="C27" i="70"/>
  <c r="I30" i="68"/>
  <c r="G6" i="68"/>
  <c r="E68" i="68"/>
  <c r="C59" i="68"/>
  <c r="AG4" i="70"/>
  <c r="W4" i="70"/>
  <c r="AI4" i="70"/>
  <c r="Y4" i="70"/>
  <c r="AA4" i="70"/>
  <c r="AS4" i="70"/>
  <c r="AV4" i="70"/>
  <c r="AB4" i="70"/>
  <c r="AF4" i="70"/>
  <c r="Z4" i="70"/>
  <c r="AD4" i="70"/>
  <c r="AO4" i="70"/>
  <c r="AX4" i="70"/>
  <c r="AL4" i="70"/>
  <c r="AJ4" i="70"/>
  <c r="BD4" i="70"/>
  <c r="BC4" i="70"/>
  <c r="AM4" i="70"/>
  <c r="BG4" i="70"/>
  <c r="CK35" i="27"/>
  <c r="BB4" i="70"/>
  <c r="AW4" i="70"/>
  <c r="AC4" i="70"/>
  <c r="AT4" i="70"/>
  <c r="AK4" i="70"/>
  <c r="AP4" i="70"/>
  <c r="AY4" i="70"/>
  <c r="BE4" i="70"/>
  <c r="X4" i="70"/>
  <c r="AE4" i="70"/>
  <c r="BA4" i="70"/>
  <c r="AQ4" i="70"/>
  <c r="BF4" i="70"/>
  <c r="AU4" i="70"/>
  <c r="AN4" i="70"/>
  <c r="V4" i="70"/>
  <c r="AH4" i="70"/>
  <c r="AR4" i="70"/>
  <c r="AZ4" i="70"/>
  <c r="AA4" i="25" l="1"/>
  <c r="AG4" i="25"/>
  <c r="AB4" i="25"/>
  <c r="AD5" i="25"/>
  <c r="AA5" i="25"/>
  <c r="AB5" i="25"/>
  <c r="Y5" i="25"/>
  <c r="AG5" i="25"/>
  <c r="AD4" i="25"/>
  <c r="AC4" i="25"/>
  <c r="Z5" i="25"/>
  <c r="AC5" i="25"/>
  <c r="AE5" i="25"/>
  <c r="Y4" i="25"/>
  <c r="Z4" i="25"/>
  <c r="AE4" i="25"/>
  <c r="AF5" i="25"/>
  <c r="AF4" i="25"/>
  <c r="E20" i="70"/>
  <c r="B54" i="70"/>
  <c r="E10" i="70" s="1"/>
  <c r="Z6" i="25"/>
  <c r="AG6" i="25"/>
  <c r="Y6" i="25"/>
  <c r="AE6" i="25"/>
  <c r="AD6" i="25"/>
  <c r="AB6" i="25"/>
  <c r="AC6" i="25"/>
  <c r="AF6" i="25"/>
  <c r="AA6" i="25"/>
  <c r="BF2" i="123"/>
  <c r="BF1" i="123"/>
  <c r="A6" i="68"/>
  <c r="BY4" i="27"/>
  <c r="BZ4" i="27" s="1"/>
  <c r="B51" i="70"/>
  <c r="B56" i="70"/>
  <c r="E14" i="70" s="1"/>
  <c r="B55" i="70"/>
  <c r="E12" i="70" s="1"/>
  <c r="B58" i="70"/>
  <c r="E18" i="70" s="1"/>
  <c r="B57" i="70"/>
  <c r="E16" i="70" s="1"/>
  <c r="AN11" i="27"/>
  <c r="M91" i="70"/>
  <c r="U48" i="70"/>
  <c r="D5" i="127"/>
  <c r="U7" i="70"/>
  <c r="U7" i="65"/>
  <c r="A6" i="57"/>
  <c r="A6" i="44"/>
  <c r="A6" i="113"/>
  <c r="A6" i="39"/>
  <c r="A6" i="71"/>
  <c r="A6" i="58"/>
  <c r="A6" i="74"/>
  <c r="A6" i="82"/>
  <c r="A6" i="46"/>
  <c r="A6" i="85"/>
  <c r="A6" i="16"/>
  <c r="A6" i="90"/>
  <c r="A6" i="54"/>
  <c r="A6" i="81"/>
  <c r="A6" i="47"/>
  <c r="A6" i="76"/>
  <c r="A6" i="51"/>
  <c r="A6" i="43"/>
  <c r="A6" i="79"/>
  <c r="A6" i="2"/>
  <c r="A6" i="75"/>
  <c r="A6" i="106"/>
  <c r="A6" i="49"/>
  <c r="A6" i="40"/>
  <c r="A6" i="100"/>
  <c r="A6" i="53"/>
  <c r="A6" i="118"/>
  <c r="A6" i="107"/>
  <c r="A6" i="115"/>
  <c r="A6" i="124"/>
  <c r="A6" i="116"/>
  <c r="A6" i="52"/>
  <c r="A6" i="119"/>
  <c r="A6" i="111"/>
  <c r="A6" i="114"/>
  <c r="A6" i="56"/>
  <c r="A6" i="45"/>
  <c r="A6" i="96"/>
  <c r="A6" i="91"/>
  <c r="A6" i="73"/>
  <c r="A6" i="22"/>
  <c r="A6" i="48"/>
  <c r="U7" i="25"/>
  <c r="A6" i="20"/>
  <c r="A6" i="42"/>
  <c r="A6" i="69"/>
  <c r="A6" i="78"/>
  <c r="A6" i="41"/>
  <c r="A6" i="80"/>
  <c r="A6" i="50"/>
  <c r="A6" i="17"/>
  <c r="A6" i="21"/>
  <c r="A6" i="59"/>
  <c r="A6" i="23"/>
  <c r="A6" i="112"/>
  <c r="A6" i="55"/>
  <c r="A6" i="64"/>
  <c r="A6" i="92"/>
  <c r="A6" i="97"/>
  <c r="A6" i="108"/>
  <c r="A6" i="99"/>
  <c r="A6" i="72"/>
  <c r="A6" i="110"/>
  <c r="A6" i="77"/>
  <c r="A6" i="19"/>
  <c r="A6" i="101"/>
  <c r="A6" i="60"/>
  <c r="A6" i="61"/>
  <c r="A6" i="83"/>
  <c r="A6" i="84"/>
  <c r="A6" i="105"/>
  <c r="A6" i="18"/>
  <c r="A6" i="93"/>
  <c r="A6" i="15"/>
  <c r="A6" i="109"/>
  <c r="A6" i="117"/>
  <c r="A6" i="98"/>
  <c r="CM28" i="27"/>
  <c r="F5" i="128"/>
  <c r="CL24" i="27"/>
  <c r="O5" i="128"/>
  <c r="CL35" i="27"/>
  <c r="CK37" i="27"/>
  <c r="CK40" i="27"/>
  <c r="CK42" i="27"/>
  <c r="CK34" i="27"/>
  <c r="CK48" i="27"/>
  <c r="CK30" i="27"/>
  <c r="C61" i="70"/>
  <c r="CK41" i="27"/>
  <c r="CK31" i="27"/>
  <c r="CK46" i="27"/>
  <c r="CK33" i="27"/>
  <c r="CK44" i="27"/>
  <c r="CK38" i="27"/>
  <c r="CK45" i="27"/>
  <c r="CK49" i="27"/>
  <c r="AG7" i="25" l="1"/>
  <c r="Y7" i="25"/>
  <c r="AF7" i="25"/>
  <c r="AE7" i="25"/>
  <c r="AD7" i="25"/>
  <c r="AC7" i="25"/>
  <c r="Z7" i="25"/>
  <c r="AB7" i="25"/>
  <c r="AA7" i="25"/>
  <c r="S92" i="70"/>
  <c r="CA4" i="27"/>
  <c r="BG2" i="123"/>
  <c r="BG1" i="123"/>
  <c r="U8" i="65"/>
  <c r="R92" i="70"/>
  <c r="U8" i="70"/>
  <c r="AN12" i="27"/>
  <c r="A7" i="68"/>
  <c r="D6" i="127"/>
  <c r="U49" i="70"/>
  <c r="A7" i="81"/>
  <c r="A7" i="47"/>
  <c r="A7" i="118"/>
  <c r="A7" i="111"/>
  <c r="A7" i="44"/>
  <c r="A7" i="43"/>
  <c r="A7" i="76"/>
  <c r="A7" i="45"/>
  <c r="A7" i="124"/>
  <c r="A7" i="72"/>
  <c r="A7" i="40"/>
  <c r="A7" i="113"/>
  <c r="A7" i="115"/>
  <c r="A7" i="109"/>
  <c r="A7" i="39"/>
  <c r="A7" i="71"/>
  <c r="A7" i="119"/>
  <c r="A7" i="108"/>
  <c r="A7" i="98"/>
  <c r="A7" i="107"/>
  <c r="A7" i="73"/>
  <c r="A7" i="23"/>
  <c r="A7" i="53"/>
  <c r="A7" i="74"/>
  <c r="A7" i="75"/>
  <c r="A7" i="116"/>
  <c r="A7" i="78"/>
  <c r="A7" i="101"/>
  <c r="A7" i="48"/>
  <c r="A7" i="58"/>
  <c r="A7" i="114"/>
  <c r="A7" i="96"/>
  <c r="A7" i="80"/>
  <c r="A7" i="19"/>
  <c r="A7" i="21"/>
  <c r="A7" i="92"/>
  <c r="A7" i="16"/>
  <c r="A7" i="2"/>
  <c r="A7" i="46"/>
  <c r="A7" i="69"/>
  <c r="A7" i="93"/>
  <c r="A7" i="99"/>
  <c r="A7" i="85"/>
  <c r="A7" i="17"/>
  <c r="A7" i="117"/>
  <c r="A7" i="64"/>
  <c r="A7" i="110"/>
  <c r="A7" i="15"/>
  <c r="A7" i="90"/>
  <c r="A7" i="112"/>
  <c r="A7" i="50"/>
  <c r="A7" i="49"/>
  <c r="A7" i="41"/>
  <c r="A7" i="54"/>
  <c r="A7" i="79"/>
  <c r="A7" i="106"/>
  <c r="A7" i="52"/>
  <c r="A7" i="59"/>
  <c r="A7" i="77"/>
  <c r="A7" i="91"/>
  <c r="A7" i="60"/>
  <c r="A7" i="61"/>
  <c r="A7" i="100"/>
  <c r="A7" i="51"/>
  <c r="A7" i="22"/>
  <c r="A7" i="20"/>
  <c r="A7" i="97"/>
  <c r="A7" i="83"/>
  <c r="A7" i="84"/>
  <c r="A7" i="82"/>
  <c r="A7" i="57"/>
  <c r="A7" i="55"/>
  <c r="A7" i="56"/>
  <c r="A7" i="42"/>
  <c r="U8" i="25"/>
  <c r="A7" i="18"/>
  <c r="A7" i="105"/>
  <c r="N21" i="128"/>
  <c r="E18" i="128"/>
  <c r="CK43" i="27"/>
  <c r="CK47" i="27" s="1"/>
  <c r="E19" i="128"/>
  <c r="N22" i="128"/>
  <c r="E23" i="128"/>
  <c r="BV22" i="27"/>
  <c r="O110" i="70" s="1"/>
  <c r="N26" i="128"/>
  <c r="E20" i="128"/>
  <c r="N23" i="128"/>
  <c r="CK32" i="27"/>
  <c r="E10" i="128"/>
  <c r="N10" i="128"/>
  <c r="E7" i="128"/>
  <c r="N7" i="128"/>
  <c r="CK29" i="27"/>
  <c r="E14" i="128"/>
  <c r="CK36" i="27"/>
  <c r="N14" i="128"/>
  <c r="E8" i="128"/>
  <c r="N8" i="128"/>
  <c r="N18" i="128"/>
  <c r="N19" i="128"/>
  <c r="E22" i="128"/>
  <c r="N25" i="128"/>
  <c r="E15" i="128"/>
  <c r="N15" i="128"/>
  <c r="E11" i="128"/>
  <c r="N11" i="128"/>
  <c r="E12" i="128"/>
  <c r="N12" i="128"/>
  <c r="N17" i="128"/>
  <c r="CK39" i="27"/>
  <c r="CM24" i="27"/>
  <c r="CN28" i="27"/>
  <c r="G5" i="128"/>
  <c r="P5" i="128"/>
  <c r="CL44" i="27"/>
  <c r="CL38" i="27"/>
  <c r="CL30" i="27"/>
  <c r="CL48" i="27"/>
  <c r="CL40" i="27"/>
  <c r="CL31" i="27"/>
  <c r="CL49" i="27"/>
  <c r="CL34" i="27"/>
  <c r="CL33" i="27"/>
  <c r="CL42" i="27"/>
  <c r="CL46" i="27"/>
  <c r="CL37" i="27"/>
  <c r="CL45" i="27"/>
  <c r="CL41" i="27"/>
  <c r="CM34" i="27"/>
  <c r="AF8" i="25" l="1"/>
  <c r="AE8" i="25"/>
  <c r="Y8" i="25"/>
  <c r="AD8" i="25"/>
  <c r="AG8" i="25"/>
  <c r="AC8" i="25"/>
  <c r="Z8" i="25"/>
  <c r="AB8" i="25"/>
  <c r="AA8" i="25"/>
  <c r="U50" i="70"/>
  <c r="AN13" i="27"/>
  <c r="A8" i="68"/>
  <c r="D7" i="127"/>
  <c r="U9" i="65"/>
  <c r="U9" i="70"/>
  <c r="A8" i="114"/>
  <c r="A8" i="73"/>
  <c r="A8" i="21"/>
  <c r="A8" i="105"/>
  <c r="A8" i="108"/>
  <c r="A8" i="56"/>
  <c r="A8" i="16"/>
  <c r="A8" i="43"/>
  <c r="A8" i="119"/>
  <c r="A8" i="111"/>
  <c r="A8" i="19"/>
  <c r="A8" i="72"/>
  <c r="A8" i="41"/>
  <c r="A8" i="60"/>
  <c r="A8" i="69"/>
  <c r="A8" i="15"/>
  <c r="A8" i="98"/>
  <c r="U9" i="25"/>
  <c r="A8" i="116"/>
  <c r="A8" i="91"/>
  <c r="A8" i="110"/>
  <c r="A8" i="45"/>
  <c r="A8" i="85"/>
  <c r="A8" i="99"/>
  <c r="A8" i="71"/>
  <c r="A8" i="42"/>
  <c r="A8" i="64"/>
  <c r="A8" i="61"/>
  <c r="A8" i="124"/>
  <c r="A8" i="77"/>
  <c r="A8" i="92"/>
  <c r="A8" i="18"/>
  <c r="A8" i="20"/>
  <c r="A8" i="54"/>
  <c r="A8" i="17"/>
  <c r="A8" i="109"/>
  <c r="A8" i="81"/>
  <c r="A8" i="118"/>
  <c r="A8" i="52"/>
  <c r="A8" i="59"/>
  <c r="A8" i="82"/>
  <c r="A8" i="100"/>
  <c r="A8" i="57"/>
  <c r="A8" i="76"/>
  <c r="A8" i="117"/>
  <c r="A8" i="23"/>
  <c r="A8" i="113"/>
  <c r="A8" i="75"/>
  <c r="A8" i="115"/>
  <c r="A8" i="44"/>
  <c r="A8" i="40"/>
  <c r="A8" i="22"/>
  <c r="A8" i="90"/>
  <c r="A8" i="83"/>
  <c r="A8" i="101"/>
  <c r="A8" i="84"/>
  <c r="A8" i="50"/>
  <c r="A8" i="55"/>
  <c r="A8" i="47"/>
  <c r="A8" i="93"/>
  <c r="A8" i="107"/>
  <c r="A8" i="106"/>
  <c r="A8" i="96"/>
  <c r="A8" i="49"/>
  <c r="A8" i="112"/>
  <c r="A8" i="78"/>
  <c r="A8" i="51"/>
  <c r="A8" i="46"/>
  <c r="A8" i="79"/>
  <c r="A8" i="39"/>
  <c r="A8" i="53"/>
  <c r="A8" i="2"/>
  <c r="A8" i="58"/>
  <c r="A8" i="48"/>
  <c r="A8" i="74"/>
  <c r="A8" i="97"/>
  <c r="A8" i="80"/>
  <c r="F20" i="128"/>
  <c r="O23" i="128"/>
  <c r="F8" i="128"/>
  <c r="O8" i="128"/>
  <c r="O19" i="128"/>
  <c r="O12" i="128"/>
  <c r="F12" i="128"/>
  <c r="CL29" i="27"/>
  <c r="F7" i="128"/>
  <c r="O7" i="128"/>
  <c r="F19" i="128"/>
  <c r="O22" i="128"/>
  <c r="CL36" i="27"/>
  <c r="O14" i="128"/>
  <c r="F14" i="128"/>
  <c r="O17" i="128"/>
  <c r="CL39" i="27"/>
  <c r="O18" i="128"/>
  <c r="O26" i="128"/>
  <c r="BW22" i="27"/>
  <c r="P110" i="70" s="1"/>
  <c r="F23" i="128"/>
  <c r="F15" i="128"/>
  <c r="O15" i="128"/>
  <c r="O25" i="128"/>
  <c r="F22" i="128"/>
  <c r="O11" i="128"/>
  <c r="F11" i="128"/>
  <c r="O10" i="128"/>
  <c r="CL32" i="27"/>
  <c r="F10" i="128"/>
  <c r="F18" i="128"/>
  <c r="CL43" i="27"/>
  <c r="O21" i="128"/>
  <c r="CN24" i="27"/>
  <c r="CO28" i="27"/>
  <c r="CP28" i="27" s="1"/>
  <c r="H5" i="128"/>
  <c r="Q5" i="128"/>
  <c r="E9" i="128"/>
  <c r="BV8" i="27"/>
  <c r="O96" i="70" s="1"/>
  <c r="N9" i="128"/>
  <c r="BV12" i="27"/>
  <c r="O100" i="70" s="1"/>
  <c r="N13" i="128"/>
  <c r="E13" i="128"/>
  <c r="E17" i="128"/>
  <c r="N20" i="128"/>
  <c r="BV16" i="27"/>
  <c r="O104" i="70" s="1"/>
  <c r="E21" i="128"/>
  <c r="N24" i="128"/>
  <c r="N16" i="128"/>
  <c r="E16" i="128"/>
  <c r="N6" i="128"/>
  <c r="E6" i="128"/>
  <c r="BV5" i="27"/>
  <c r="O93" i="70" s="1"/>
  <c r="CM41" i="27"/>
  <c r="CM42" i="27"/>
  <c r="CM45" i="27"/>
  <c r="CM35" i="27"/>
  <c r="CM31" i="27"/>
  <c r="CM49" i="27"/>
  <c r="CM30" i="27"/>
  <c r="CM37" i="27"/>
  <c r="CM40" i="27"/>
  <c r="CM33" i="27"/>
  <c r="CM44" i="27"/>
  <c r="CM38" i="27"/>
  <c r="CM48" i="27"/>
  <c r="CN34" i="27"/>
  <c r="CM46" i="27"/>
  <c r="CP24" i="27" l="1"/>
  <c r="AE9" i="25"/>
  <c r="AD9" i="25"/>
  <c r="Z9" i="25"/>
  <c r="Y9" i="25"/>
  <c r="AG9" i="25"/>
  <c r="AB9" i="25"/>
  <c r="AF9" i="25"/>
  <c r="AA9" i="25"/>
  <c r="AC9" i="25"/>
  <c r="S5" i="128"/>
  <c r="J5" i="128"/>
  <c r="AN14" i="27"/>
  <c r="AN15" i="27" s="1"/>
  <c r="D8" i="127"/>
  <c r="A9" i="68"/>
  <c r="U10" i="65"/>
  <c r="A9" i="59"/>
  <c r="A9" i="57"/>
  <c r="A9" i="76"/>
  <c r="A9" i="90"/>
  <c r="A9" i="23"/>
  <c r="A9" i="99"/>
  <c r="A9" i="109"/>
  <c r="A9" i="71"/>
  <c r="A9" i="91"/>
  <c r="A9" i="54"/>
  <c r="A9" i="40"/>
  <c r="A9" i="22"/>
  <c r="A9" i="111"/>
  <c r="A9" i="97"/>
  <c r="A9" i="52"/>
  <c r="A9" i="124"/>
  <c r="U10" i="25"/>
  <c r="A9" i="113"/>
  <c r="A9" i="64"/>
  <c r="A9" i="92"/>
  <c r="A9" i="106"/>
  <c r="A9" i="119"/>
  <c r="A9" i="16"/>
  <c r="A9" i="83"/>
  <c r="A9" i="50"/>
  <c r="A9" i="55"/>
  <c r="A9" i="110"/>
  <c r="A9" i="93"/>
  <c r="A9" i="2"/>
  <c r="A9" i="74"/>
  <c r="A9" i="84"/>
  <c r="A9" i="72"/>
  <c r="A9" i="73"/>
  <c r="A9" i="42"/>
  <c r="A9" i="39"/>
  <c r="A9" i="77"/>
  <c r="A9" i="17"/>
  <c r="A9" i="80"/>
  <c r="A9" i="78"/>
  <c r="A9" i="19"/>
  <c r="A9" i="112"/>
  <c r="A9" i="46"/>
  <c r="A9" i="79"/>
  <c r="A9" i="56"/>
  <c r="A9" i="75"/>
  <c r="A9" i="100"/>
  <c r="A9" i="117"/>
  <c r="A9" i="45"/>
  <c r="A9" i="60"/>
  <c r="A9" i="61"/>
  <c r="A9" i="81"/>
  <c r="A9" i="41"/>
  <c r="A9" i="118"/>
  <c r="A9" i="48"/>
  <c r="A9" i="53"/>
  <c r="A9" i="51"/>
  <c r="A9" i="47"/>
  <c r="A9" i="21"/>
  <c r="A9" i="107"/>
  <c r="A9" i="49"/>
  <c r="A9" i="101"/>
  <c r="A9" i="114"/>
  <c r="A9" i="105"/>
  <c r="A9" i="108"/>
  <c r="A9" i="115"/>
  <c r="A9" i="44"/>
  <c r="A9" i="98"/>
  <c r="A9" i="85"/>
  <c r="A9" i="15"/>
  <c r="A9" i="18"/>
  <c r="A9" i="69"/>
  <c r="A9" i="116"/>
  <c r="A9" i="20"/>
  <c r="A9" i="96"/>
  <c r="A9" i="58"/>
  <c r="A9" i="82"/>
  <c r="A9" i="43"/>
  <c r="P17" i="128"/>
  <c r="CM39" i="27"/>
  <c r="P25" i="128"/>
  <c r="G22" i="128"/>
  <c r="P19" i="128"/>
  <c r="G11" i="128"/>
  <c r="P11" i="128"/>
  <c r="P14" i="128"/>
  <c r="G14" i="128"/>
  <c r="CM36" i="27"/>
  <c r="P12" i="128"/>
  <c r="G12" i="128"/>
  <c r="P21" i="128"/>
  <c r="CM43" i="27"/>
  <c r="CM47" i="27" s="1"/>
  <c r="G18" i="128"/>
  <c r="G8" i="128"/>
  <c r="P8" i="128"/>
  <c r="P22" i="128"/>
  <c r="G19" i="128"/>
  <c r="P15" i="128"/>
  <c r="G15" i="128"/>
  <c r="P18" i="128"/>
  <c r="P10" i="128"/>
  <c r="CM32" i="27"/>
  <c r="G10" i="128"/>
  <c r="G23" i="128"/>
  <c r="BX22" i="27"/>
  <c r="Q110" i="70" s="1"/>
  <c r="P26" i="128"/>
  <c r="G20" i="128"/>
  <c r="P23" i="128"/>
  <c r="G7" i="128"/>
  <c r="CM29" i="27"/>
  <c r="P7" i="128"/>
  <c r="BW5" i="27"/>
  <c r="P93" i="70" s="1"/>
  <c r="F6" i="128"/>
  <c r="O6" i="128"/>
  <c r="BW12" i="27"/>
  <c r="P100" i="70" s="1"/>
  <c r="O13" i="128"/>
  <c r="F13" i="128"/>
  <c r="BW8" i="27"/>
  <c r="P96" i="70" s="1"/>
  <c r="O9" i="128"/>
  <c r="F9" i="128"/>
  <c r="BW16" i="27"/>
  <c r="P104" i="70" s="1"/>
  <c r="F17" i="128"/>
  <c r="O20" i="128"/>
  <c r="CL47" i="27"/>
  <c r="R5" i="128"/>
  <c r="CO24" i="27"/>
  <c r="I5" i="128"/>
  <c r="F16" i="128"/>
  <c r="O16" i="128"/>
  <c r="CP41" i="27"/>
  <c r="BG9" i="70"/>
  <c r="CN48" i="27"/>
  <c r="CN46" i="27"/>
  <c r="CN49" i="27"/>
  <c r="CN30" i="27"/>
  <c r="CN35" i="27"/>
  <c r="CN33" i="27"/>
  <c r="CN41" i="27"/>
  <c r="CN42" i="27"/>
  <c r="CO42" i="27"/>
  <c r="BF9" i="70"/>
  <c r="BE9" i="70"/>
  <c r="CN40" i="27"/>
  <c r="CN45" i="27"/>
  <c r="CP48" i="27"/>
  <c r="CN31" i="27"/>
  <c r="CP31" i="27"/>
  <c r="BC9" i="70"/>
  <c r="BD9" i="70"/>
  <c r="CN38" i="27"/>
  <c r="CN44" i="27"/>
  <c r="CN37" i="27"/>
  <c r="AD10" i="25" l="1"/>
  <c r="AC10" i="25"/>
  <c r="AA10" i="25"/>
  <c r="Z10" i="25"/>
  <c r="Y10" i="25"/>
  <c r="AG10" i="25"/>
  <c r="AF10" i="25"/>
  <c r="AE10" i="25"/>
  <c r="AB10" i="25"/>
  <c r="U11" i="65"/>
  <c r="A10" i="68"/>
  <c r="D9" i="127"/>
  <c r="AN16" i="27"/>
  <c r="A10" i="56"/>
  <c r="A10" i="72"/>
  <c r="A10" i="45"/>
  <c r="A10" i="57"/>
  <c r="A10" i="76"/>
  <c r="A10" i="82"/>
  <c r="A10" i="93"/>
  <c r="A10" i="80"/>
  <c r="A10" i="96"/>
  <c r="A10" i="106"/>
  <c r="A10" i="79"/>
  <c r="A10" i="71"/>
  <c r="A10" i="41"/>
  <c r="A10" i="50"/>
  <c r="A10" i="55"/>
  <c r="A10" i="47"/>
  <c r="A10" i="54"/>
  <c r="A10" i="17"/>
  <c r="A10" i="58"/>
  <c r="A10" i="119"/>
  <c r="A10" i="59"/>
  <c r="A10" i="64"/>
  <c r="A10" i="15"/>
  <c r="A10" i="98"/>
  <c r="A10" i="53"/>
  <c r="A10" i="60"/>
  <c r="A10" i="112"/>
  <c r="A10" i="51"/>
  <c r="A10" i="92"/>
  <c r="A10" i="114"/>
  <c r="A10" i="40"/>
  <c r="A10" i="46"/>
  <c r="A10" i="19"/>
  <c r="A10" i="21"/>
  <c r="A10" i="118"/>
  <c r="A10" i="48"/>
  <c r="A10" i="39"/>
  <c r="A10" i="81"/>
  <c r="A10" i="61"/>
  <c r="A10" i="69"/>
  <c r="A10" i="109"/>
  <c r="A10" i="75"/>
  <c r="A10" i="78"/>
  <c r="A10" i="77"/>
  <c r="A10" i="2"/>
  <c r="A10" i="113"/>
  <c r="A10" i="49"/>
  <c r="A10" i="97"/>
  <c r="A10" i="85"/>
  <c r="A10" i="73"/>
  <c r="A10" i="42"/>
  <c r="A10" i="111"/>
  <c r="A10" i="99"/>
  <c r="A10" i="20"/>
  <c r="A10" i="83"/>
  <c r="A10" i="117"/>
  <c r="A10" i="100"/>
  <c r="A10" i="18"/>
  <c r="A10" i="74"/>
  <c r="A10" i="22"/>
  <c r="A10" i="115"/>
  <c r="A10" i="90"/>
  <c r="U11" i="25"/>
  <c r="A10" i="43"/>
  <c r="A10" i="116"/>
  <c r="A10" i="108"/>
  <c r="A10" i="107"/>
  <c r="A10" i="91"/>
  <c r="A10" i="101"/>
  <c r="A10" i="84"/>
  <c r="A10" i="124"/>
  <c r="A10" i="23"/>
  <c r="A10" i="105"/>
  <c r="A10" i="44"/>
  <c r="A10" i="52"/>
  <c r="A10" i="16"/>
  <c r="A10" i="110"/>
  <c r="Q15" i="128"/>
  <c r="H15" i="128"/>
  <c r="H10" i="128"/>
  <c r="Q10" i="128"/>
  <c r="CN32" i="27"/>
  <c r="Q18" i="128"/>
  <c r="Q11" i="128"/>
  <c r="H11" i="128"/>
  <c r="H8" i="128"/>
  <c r="Q8" i="128"/>
  <c r="Q14" i="128"/>
  <c r="H14" i="128"/>
  <c r="CN36" i="27"/>
  <c r="H12" i="128"/>
  <c r="Q12" i="128"/>
  <c r="Q23" i="128"/>
  <c r="H20" i="128"/>
  <c r="H7" i="128"/>
  <c r="Q7" i="128"/>
  <c r="CN29" i="27"/>
  <c r="Q21" i="128"/>
  <c r="H18" i="128"/>
  <c r="CN43" i="27"/>
  <c r="CN47" i="27" s="1"/>
  <c r="Q17" i="128"/>
  <c r="CN39" i="27"/>
  <c r="Q25" i="128"/>
  <c r="H22" i="128"/>
  <c r="Q22" i="128"/>
  <c r="H19" i="128"/>
  <c r="H23" i="128"/>
  <c r="Q26" i="128"/>
  <c r="BY22" i="27"/>
  <c r="R110" i="70" s="1"/>
  <c r="Q19" i="128"/>
  <c r="G21" i="128"/>
  <c r="P24" i="128"/>
  <c r="O24" i="128"/>
  <c r="F21" i="128"/>
  <c r="P20" i="128"/>
  <c r="BX16" i="27"/>
  <c r="Q104" i="70" s="1"/>
  <c r="G17" i="128"/>
  <c r="BX5" i="27"/>
  <c r="Q93" i="70" s="1"/>
  <c r="G6" i="128"/>
  <c r="P6" i="128"/>
  <c r="P13" i="128"/>
  <c r="G13" i="128"/>
  <c r="BX12" i="27"/>
  <c r="Q100" i="70" s="1"/>
  <c r="G16" i="128"/>
  <c r="P16" i="128"/>
  <c r="G9" i="128"/>
  <c r="P9" i="128"/>
  <c r="BX8" i="27"/>
  <c r="Q96" i="70" s="1"/>
  <c r="CO48" i="27"/>
  <c r="CO30" i="27"/>
  <c r="CO38" i="27"/>
  <c r="CO49" i="27"/>
  <c r="CO41" i="27"/>
  <c r="CP46" i="27"/>
  <c r="CP34" i="27"/>
  <c r="CO33" i="27"/>
  <c r="CP42" i="27"/>
  <c r="CP30" i="27"/>
  <c r="CO46" i="27"/>
  <c r="CO37" i="27"/>
  <c r="CO34" i="27"/>
  <c r="CO44" i="27"/>
  <c r="CP49" i="27"/>
  <c r="CP44" i="27"/>
  <c r="CP45" i="27"/>
  <c r="CO40" i="27"/>
  <c r="CP35" i="27"/>
  <c r="CP40" i="27"/>
  <c r="CO35" i="27"/>
  <c r="CP37" i="27"/>
  <c r="CO45" i="27"/>
  <c r="CP33" i="27"/>
  <c r="CO31" i="27"/>
  <c r="CP38" i="27"/>
  <c r="CP29" i="27" l="1"/>
  <c r="S7" i="128"/>
  <c r="J7" i="128"/>
  <c r="AC11" i="25"/>
  <c r="AB11" i="25"/>
  <c r="AD11" i="25"/>
  <c r="AA11" i="25"/>
  <c r="Y11" i="25"/>
  <c r="Z11" i="25"/>
  <c r="AF11" i="25"/>
  <c r="AE11" i="25"/>
  <c r="AG11" i="25"/>
  <c r="S21" i="128"/>
  <c r="J18" i="128"/>
  <c r="A11" i="68"/>
  <c r="U12" i="65"/>
  <c r="D10" i="127"/>
  <c r="AN17" i="27"/>
  <c r="AN18" i="27" s="1"/>
  <c r="AN19" i="27" s="1"/>
  <c r="AN20" i="27" s="1"/>
  <c r="AN21" i="27" s="1"/>
  <c r="AN22" i="27" s="1"/>
  <c r="AN23" i="27" s="1"/>
  <c r="AN24" i="27" s="1"/>
  <c r="AN25" i="27" s="1"/>
  <c r="AN26" i="27" s="1"/>
  <c r="AN27" i="27" s="1"/>
  <c r="AN28" i="27" s="1"/>
  <c r="AN29" i="27" s="1"/>
  <c r="AN30" i="27" s="1"/>
  <c r="AN31" i="27" s="1"/>
  <c r="AN32" i="27" s="1"/>
  <c r="AN33" i="27" s="1"/>
  <c r="AN34" i="27" s="1"/>
  <c r="AN35" i="27" s="1"/>
  <c r="AN36" i="27" s="1"/>
  <c r="A11" i="57"/>
  <c r="A11" i="93"/>
  <c r="A11" i="99"/>
  <c r="A11" i="71"/>
  <c r="A11" i="118"/>
  <c r="A11" i="47"/>
  <c r="A11" i="52"/>
  <c r="A11" i="101"/>
  <c r="A11" i="59"/>
  <c r="A11" i="119"/>
  <c r="A11" i="69"/>
  <c r="A11" i="80"/>
  <c r="A11" i="111"/>
  <c r="A11" i="107"/>
  <c r="A11" i="48"/>
  <c r="A11" i="40"/>
  <c r="A11" i="51"/>
  <c r="A11" i="110"/>
  <c r="A11" i="17"/>
  <c r="A11" i="19"/>
  <c r="A11" i="41"/>
  <c r="A11" i="96"/>
  <c r="A11" i="44"/>
  <c r="A11" i="113"/>
  <c r="A11" i="105"/>
  <c r="A11" i="2"/>
  <c r="A11" i="58"/>
  <c r="A11" i="81"/>
  <c r="A11" i="78"/>
  <c r="A11" i="55"/>
  <c r="A11" i="91"/>
  <c r="A11" i="74"/>
  <c r="A11" i="21"/>
  <c r="A11" i="116"/>
  <c r="A11" i="108"/>
  <c r="A11" i="20"/>
  <c r="A11" i="49"/>
  <c r="A11" i="18"/>
  <c r="A11" i="77"/>
  <c r="A11" i="43"/>
  <c r="A11" i="50"/>
  <c r="A11" i="75"/>
  <c r="A11" i="16"/>
  <c r="A11" i="73"/>
  <c r="A11" i="61"/>
  <c r="A11" i="64"/>
  <c r="U12" i="25"/>
  <c r="A11" i="79"/>
  <c r="A11" i="115"/>
  <c r="A11" i="23"/>
  <c r="A11" i="100"/>
  <c r="A11" i="109"/>
  <c r="A11" i="45"/>
  <c r="A11" i="56"/>
  <c r="A11" i="60"/>
  <c r="A11" i="85"/>
  <c r="A11" i="54"/>
  <c r="A11" i="83"/>
  <c r="A11" i="124"/>
  <c r="A11" i="42"/>
  <c r="A11" i="72"/>
  <c r="A11" i="15"/>
  <c r="A11" i="82"/>
  <c r="A11" i="76"/>
  <c r="A11" i="97"/>
  <c r="A11" i="84"/>
  <c r="A11" i="98"/>
  <c r="A11" i="90"/>
  <c r="A11" i="106"/>
  <c r="A11" i="39"/>
  <c r="A11" i="46"/>
  <c r="A11" i="53"/>
  <c r="A11" i="92"/>
  <c r="A11" i="22"/>
  <c r="A11" i="114"/>
  <c r="A11" i="117"/>
  <c r="A11" i="112"/>
  <c r="R14" i="128"/>
  <c r="I14" i="128"/>
  <c r="CO36" i="27"/>
  <c r="R26" i="128"/>
  <c r="I23" i="128"/>
  <c r="BZ22" i="27"/>
  <c r="S110" i="70" s="1"/>
  <c r="R10" i="128"/>
  <c r="I10" i="128"/>
  <c r="CO32" i="27"/>
  <c r="I20" i="128"/>
  <c r="R23" i="128"/>
  <c r="I11" i="128"/>
  <c r="R11" i="128"/>
  <c r="I15" i="128"/>
  <c r="R15" i="128"/>
  <c r="R19" i="128"/>
  <c r="R18" i="128"/>
  <c r="I8" i="128"/>
  <c r="R8" i="128"/>
  <c r="R12" i="128"/>
  <c r="I12" i="128"/>
  <c r="I7" i="128"/>
  <c r="CO29" i="27"/>
  <c r="R7" i="128"/>
  <c r="R22" i="128"/>
  <c r="I19" i="128"/>
  <c r="I18" i="128"/>
  <c r="CO43" i="27"/>
  <c r="R21" i="128"/>
  <c r="R17" i="128"/>
  <c r="CO39" i="27"/>
  <c r="I22" i="128"/>
  <c r="R25" i="128"/>
  <c r="H21" i="128"/>
  <c r="Q24" i="128"/>
  <c r="Q20" i="128"/>
  <c r="BY16" i="27"/>
  <c r="R104" i="70" s="1"/>
  <c r="H17" i="128"/>
  <c r="H13" i="128"/>
  <c r="Q13" i="128"/>
  <c r="BY12" i="27"/>
  <c r="R100" i="70" s="1"/>
  <c r="Q9" i="128"/>
  <c r="BY8" i="27"/>
  <c r="R96" i="70" s="1"/>
  <c r="H9" i="128"/>
  <c r="H6" i="128"/>
  <c r="BY5" i="27"/>
  <c r="R93" i="70" s="1"/>
  <c r="Q6" i="128"/>
  <c r="H16" i="128"/>
  <c r="Q16" i="128"/>
  <c r="AB12" i="25" l="1"/>
  <c r="AA12" i="25"/>
  <c r="AE12" i="25"/>
  <c r="AD12" i="25"/>
  <c r="Z12" i="25"/>
  <c r="AC12" i="25"/>
  <c r="AF12" i="25"/>
  <c r="Y12" i="25"/>
  <c r="AG12" i="25"/>
  <c r="AN37" i="27"/>
  <c r="AN38" i="27" s="1"/>
  <c r="AN39" i="27" s="1"/>
  <c r="AN40" i="27" s="1"/>
  <c r="AN41" i="27" s="1"/>
  <c r="A12" i="68"/>
  <c r="U13" i="65"/>
  <c r="D11" i="127"/>
  <c r="A12" i="51"/>
  <c r="A12" i="110"/>
  <c r="A12" i="71"/>
  <c r="A12" i="49"/>
  <c r="A12" i="21"/>
  <c r="A12" i="69"/>
  <c r="A12" i="17"/>
  <c r="A12" i="117"/>
  <c r="A12" i="124"/>
  <c r="A12" i="2"/>
  <c r="A12" i="106"/>
  <c r="A12" i="114"/>
  <c r="A12" i="23"/>
  <c r="A12" i="99"/>
  <c r="A12" i="78"/>
  <c r="A12" i="55"/>
  <c r="A12" i="19"/>
  <c r="A12" i="81"/>
  <c r="A12" i="105"/>
  <c r="A12" i="15"/>
  <c r="A12" i="77"/>
  <c r="A12" i="44"/>
  <c r="A12" i="111"/>
  <c r="A12" i="40"/>
  <c r="A12" i="112"/>
  <c r="A12" i="76"/>
  <c r="A12" i="119"/>
  <c r="A12" i="73"/>
  <c r="A12" i="113"/>
  <c r="A12" i="43"/>
  <c r="A12" i="91"/>
  <c r="A12" i="85"/>
  <c r="A12" i="39"/>
  <c r="U13" i="25"/>
  <c r="A12" i="64"/>
  <c r="A12" i="83"/>
  <c r="A12" i="82"/>
  <c r="A12" i="74"/>
  <c r="A12" i="58"/>
  <c r="A12" i="96"/>
  <c r="A12" i="72"/>
  <c r="A12" i="57"/>
  <c r="A12" i="84"/>
  <c r="A12" i="20"/>
  <c r="A12" i="109"/>
  <c r="A12" i="75"/>
  <c r="A12" i="18"/>
  <c r="A12" i="98"/>
  <c r="A12" i="100"/>
  <c r="A12" i="52"/>
  <c r="A12" i="45"/>
  <c r="A12" i="115"/>
  <c r="A12" i="48"/>
  <c r="A12" i="90"/>
  <c r="A12" i="41"/>
  <c r="A12" i="108"/>
  <c r="A12" i="93"/>
  <c r="A12" i="22"/>
  <c r="A12" i="59"/>
  <c r="A12" i="80"/>
  <c r="A12" i="56"/>
  <c r="A12" i="60"/>
  <c r="A12" i="61"/>
  <c r="A12" i="54"/>
  <c r="A12" i="47"/>
  <c r="A12" i="42"/>
  <c r="A12" i="101"/>
  <c r="A12" i="118"/>
  <c r="A12" i="53"/>
  <c r="A12" i="92"/>
  <c r="A12" i="97"/>
  <c r="A12" i="16"/>
  <c r="A12" i="79"/>
  <c r="A12" i="107"/>
  <c r="A12" i="46"/>
  <c r="A12" i="50"/>
  <c r="A12" i="116"/>
  <c r="I6" i="128"/>
  <c r="BZ5" i="27"/>
  <c r="S93" i="70" s="1"/>
  <c r="R6" i="128"/>
  <c r="BZ16" i="27"/>
  <c r="S104" i="70" s="1"/>
  <c r="R20" i="128"/>
  <c r="I17" i="128"/>
  <c r="CO47" i="27"/>
  <c r="I16" i="128"/>
  <c r="R16" i="128"/>
  <c r="BZ12" i="27"/>
  <c r="S100" i="70" s="1"/>
  <c r="I13" i="128"/>
  <c r="R13" i="128"/>
  <c r="BZ8" i="27"/>
  <c r="S96" i="70" s="1"/>
  <c r="I9" i="128"/>
  <c r="R9" i="128"/>
  <c r="AA13" i="25" l="1"/>
  <c r="Z13" i="25"/>
  <c r="AF13" i="25"/>
  <c r="AE13" i="25"/>
  <c r="AD13" i="25"/>
  <c r="AC13" i="25"/>
  <c r="AB13" i="25"/>
  <c r="AG13" i="25"/>
  <c r="Y13" i="25"/>
  <c r="AN42" i="27"/>
  <c r="AN43" i="27" s="1"/>
  <c r="AN44" i="27" s="1"/>
  <c r="AR7" i="27" s="1"/>
  <c r="AS7" i="27" s="1"/>
  <c r="AR6" i="27"/>
  <c r="D12" i="127"/>
  <c r="U14" i="65"/>
  <c r="A13" i="68"/>
  <c r="A13" i="93"/>
  <c r="A13" i="81"/>
  <c r="A13" i="113"/>
  <c r="A13" i="78"/>
  <c r="A13" i="50"/>
  <c r="A13" i="111"/>
  <c r="A13" i="73"/>
  <c r="A13" i="118"/>
  <c r="A13" i="115"/>
  <c r="A13" i="117"/>
  <c r="A13" i="40"/>
  <c r="A13" i="96"/>
  <c r="A13" i="43"/>
  <c r="A13" i="45"/>
  <c r="A13" i="22"/>
  <c r="A13" i="16"/>
  <c r="A13" i="21"/>
  <c r="A13" i="110"/>
  <c r="A13" i="90"/>
  <c r="A13" i="69"/>
  <c r="A13" i="39"/>
  <c r="A13" i="48"/>
  <c r="A13" i="77"/>
  <c r="A13" i="91"/>
  <c r="A13" i="64"/>
  <c r="A13" i="15"/>
  <c r="A13" i="112"/>
  <c r="A13" i="41"/>
  <c r="A13" i="52"/>
  <c r="A13" i="114"/>
  <c r="A13" i="20"/>
  <c r="A13" i="109"/>
  <c r="A13" i="72"/>
  <c r="A13" i="53"/>
  <c r="A13" i="92"/>
  <c r="A13" i="74"/>
  <c r="A13" i="105"/>
  <c r="A13" i="119"/>
  <c r="A13" i="116"/>
  <c r="A13" i="44"/>
  <c r="A13" i="54"/>
  <c r="A13" i="84"/>
  <c r="A13" i="2"/>
  <c r="A13" i="47"/>
  <c r="A13" i="58"/>
  <c r="A13" i="80"/>
  <c r="A13" i="101"/>
  <c r="A13" i="17"/>
  <c r="A13" i="55"/>
  <c r="A13" i="71"/>
  <c r="A13" i="76"/>
  <c r="A13" i="60"/>
  <c r="A13" i="61"/>
  <c r="U14" i="25"/>
  <c r="A13" i="106"/>
  <c r="A13" i="107"/>
  <c r="A13" i="108"/>
  <c r="A13" i="42"/>
  <c r="A13" i="85"/>
  <c r="A13" i="46"/>
  <c r="A13" i="83"/>
  <c r="A13" i="18"/>
  <c r="A13" i="51"/>
  <c r="A13" i="97"/>
  <c r="A13" i="57"/>
  <c r="A13" i="82"/>
  <c r="A13" i="59"/>
  <c r="A13" i="100"/>
  <c r="A13" i="23"/>
  <c r="A13" i="99"/>
  <c r="A13" i="124"/>
  <c r="A13" i="98"/>
  <c r="A13" i="49"/>
  <c r="A13" i="19"/>
  <c r="A13" i="79"/>
  <c r="A13" i="75"/>
  <c r="A13" i="56"/>
  <c r="I21" i="128"/>
  <c r="R24" i="128"/>
  <c r="Z14" i="25" l="1"/>
  <c r="AG14" i="25"/>
  <c r="Y14" i="25"/>
  <c r="AF14" i="25"/>
  <c r="AD14" i="25"/>
  <c r="AE14" i="25"/>
  <c r="AA14" i="25"/>
  <c r="AB14" i="25"/>
  <c r="AC14" i="25"/>
  <c r="AR11" i="27"/>
  <c r="AT11" i="27" s="1"/>
  <c r="AR12" i="27"/>
  <c r="AV12" i="27" s="1"/>
  <c r="AR8" i="27"/>
  <c r="AT8" i="27" s="1"/>
  <c r="AR9" i="27"/>
  <c r="AS9" i="27" s="1"/>
  <c r="AR10" i="27"/>
  <c r="AU10" i="27" s="1"/>
  <c r="AR15" i="27"/>
  <c r="AU15" i="27" s="1"/>
  <c r="AT7" i="27"/>
  <c r="AV7" i="27"/>
  <c r="AR13" i="27"/>
  <c r="AV13" i="27" s="1"/>
  <c r="AU7" i="27"/>
  <c r="AR14" i="27"/>
  <c r="AS14" i="27" s="1"/>
  <c r="AR16" i="27"/>
  <c r="AV16" i="27" s="1"/>
  <c r="AR17" i="27"/>
  <c r="AU17" i="27" s="1"/>
  <c r="AR18" i="27"/>
  <c r="AU18" i="27" s="1"/>
  <c r="AR19" i="27"/>
  <c r="AV19" i="27" s="1"/>
  <c r="AR29" i="27"/>
  <c r="AT29" i="27" s="1"/>
  <c r="AR20" i="27"/>
  <c r="AV20" i="27" s="1"/>
  <c r="AR23" i="27"/>
  <c r="AS23" i="27" s="1"/>
  <c r="AR21" i="27"/>
  <c r="AT21" i="27" s="1"/>
  <c r="AR22" i="27"/>
  <c r="AU22" i="27" s="1"/>
  <c r="AR27" i="27"/>
  <c r="AS27" i="27" s="1"/>
  <c r="AR25" i="27"/>
  <c r="AT25" i="27" s="1"/>
  <c r="AR31" i="27"/>
  <c r="AU31" i="27" s="1"/>
  <c r="AR34" i="27"/>
  <c r="AV34" i="27" s="1"/>
  <c r="AR35" i="27"/>
  <c r="AT35" i="27" s="1"/>
  <c r="AR26" i="27"/>
  <c r="AU26" i="27" s="1"/>
  <c r="AR36" i="27"/>
  <c r="AU36" i="27" s="1"/>
  <c r="AR33" i="27"/>
  <c r="AS33" i="27" s="1"/>
  <c r="AR24" i="27"/>
  <c r="AV24" i="27" s="1"/>
  <c r="AR30" i="27"/>
  <c r="AT30" i="27" s="1"/>
  <c r="AR28" i="27"/>
  <c r="AU28" i="27" s="1"/>
  <c r="AR32" i="27"/>
  <c r="AS32" i="27" s="1"/>
  <c r="AR42" i="27"/>
  <c r="AS42" i="27" s="1"/>
  <c r="AR44" i="27"/>
  <c r="AU44" i="27" s="1"/>
  <c r="AR40" i="27"/>
  <c r="AR39" i="27"/>
  <c r="AR37" i="27"/>
  <c r="AR38" i="27"/>
  <c r="AR41" i="27"/>
  <c r="AR43" i="27"/>
  <c r="A14" i="68"/>
  <c r="D13" i="127"/>
  <c r="U15" i="65"/>
  <c r="A14" i="40"/>
  <c r="A14" i="113"/>
  <c r="A14" i="51"/>
  <c r="A14" i="110"/>
  <c r="A14" i="15"/>
  <c r="A14" i="108"/>
  <c r="A14" i="42"/>
  <c r="A14" i="119"/>
  <c r="A14" i="79"/>
  <c r="A14" i="114"/>
  <c r="A14" i="96"/>
  <c r="A14" i="78"/>
  <c r="A14" i="55"/>
  <c r="A14" i="61"/>
  <c r="A14" i="58"/>
  <c r="A14" i="98"/>
  <c r="A14" i="17"/>
  <c r="A14" i="85"/>
  <c r="A14" i="64"/>
  <c r="A14" i="116"/>
  <c r="A14" i="45"/>
  <c r="A14" i="60"/>
  <c r="A14" i="105"/>
  <c r="A14" i="75"/>
  <c r="A14" i="81"/>
  <c r="A14" i="99"/>
  <c r="A14" i="124"/>
  <c r="A14" i="69"/>
  <c r="A14" i="20"/>
  <c r="A14" i="43"/>
  <c r="A14" i="50"/>
  <c r="A14" i="54"/>
  <c r="A14" i="48"/>
  <c r="A14" i="16"/>
  <c r="A14" i="46"/>
  <c r="A14" i="19"/>
  <c r="A14" i="92"/>
  <c r="A14" i="109"/>
  <c r="A14" i="41"/>
  <c r="A14" i="2"/>
  <c r="A14" i="52"/>
  <c r="A14" i="21"/>
  <c r="A14" i="47"/>
  <c r="A14" i="74"/>
  <c r="A14" i="111"/>
  <c r="A14" i="44"/>
  <c r="A14" i="59"/>
  <c r="A14" i="77"/>
  <c r="U15" i="25"/>
  <c r="A14" i="80"/>
  <c r="A14" i="72"/>
  <c r="A14" i="22"/>
  <c r="A14" i="73"/>
  <c r="A14" i="53"/>
  <c r="A14" i="91"/>
  <c r="A14" i="97"/>
  <c r="A14" i="112"/>
  <c r="A14" i="101"/>
  <c r="A14" i="76"/>
  <c r="A14" i="18"/>
  <c r="A14" i="107"/>
  <c r="A14" i="117"/>
  <c r="A14" i="82"/>
  <c r="A14" i="57"/>
  <c r="A14" i="71"/>
  <c r="A14" i="83"/>
  <c r="A14" i="84"/>
  <c r="A14" i="90"/>
  <c r="A14" i="106"/>
  <c r="A14" i="39"/>
  <c r="A14" i="100"/>
  <c r="A14" i="23"/>
  <c r="A14" i="118"/>
  <c r="A14" i="115"/>
  <c r="A14" i="56"/>
  <c r="A14" i="93"/>
  <c r="A14" i="49"/>
  <c r="AG15" i="25" l="1"/>
  <c r="Y15" i="25"/>
  <c r="AF15" i="25"/>
  <c r="Z15" i="25"/>
  <c r="AE15" i="25"/>
  <c r="AD15" i="25"/>
  <c r="AC15" i="25"/>
  <c r="AB15" i="25"/>
  <c r="AA15" i="25"/>
  <c r="AT12" i="27"/>
  <c r="AS12" i="27"/>
  <c r="AS11" i="27"/>
  <c r="AV11" i="27"/>
  <c r="AU11" i="27"/>
  <c r="AU12" i="27"/>
  <c r="AT9" i="27"/>
  <c r="AU9" i="27"/>
  <c r="AU8" i="27"/>
  <c r="AT14" i="27"/>
  <c r="AU14" i="27"/>
  <c r="AS8" i="27"/>
  <c r="AU16" i="27"/>
  <c r="AV9" i="27"/>
  <c r="AV14" i="27"/>
  <c r="AV8" i="27"/>
  <c r="AT10" i="27"/>
  <c r="AT15" i="27"/>
  <c r="AV10" i="27"/>
  <c r="AS10" i="27"/>
  <c r="AS15" i="27"/>
  <c r="AV15" i="27"/>
  <c r="AU32" i="27"/>
  <c r="AV29" i="27"/>
  <c r="AU29" i="27"/>
  <c r="AS29" i="27"/>
  <c r="AU13" i="27"/>
  <c r="AT13" i="27"/>
  <c r="AS13" i="27"/>
  <c r="AV17" i="27"/>
  <c r="AV25" i="27"/>
  <c r="AU25" i="27"/>
  <c r="AT16" i="27"/>
  <c r="AS16" i="27"/>
  <c r="AT17" i="27"/>
  <c r="AU19" i="27"/>
  <c r="AT27" i="27"/>
  <c r="AS25" i="27"/>
  <c r="AS17" i="27"/>
  <c r="AS19" i="27"/>
  <c r="AV18" i="27"/>
  <c r="AT19" i="27"/>
  <c r="AS18" i="27"/>
  <c r="AT18" i="27"/>
  <c r="AS31" i="27"/>
  <c r="AT31" i="27"/>
  <c r="AU20" i="27"/>
  <c r="AU21" i="27"/>
  <c r="AT36" i="27"/>
  <c r="AS22" i="27"/>
  <c r="AS20" i="27"/>
  <c r="AT20" i="27"/>
  <c r="AS21" i="27"/>
  <c r="AV22" i="27"/>
  <c r="AV21" i="27"/>
  <c r="AT22" i="27"/>
  <c r="AS36" i="27"/>
  <c r="AV27" i="27"/>
  <c r="AU23" i="27"/>
  <c r="AU27" i="27"/>
  <c r="AV23" i="27"/>
  <c r="AT23" i="27"/>
  <c r="AT32" i="27"/>
  <c r="AV32" i="27"/>
  <c r="AV31" i="27"/>
  <c r="AT34" i="27"/>
  <c r="AU30" i="27"/>
  <c r="AS34" i="27"/>
  <c r="AV28" i="27"/>
  <c r="AV30" i="27"/>
  <c r="AU34" i="27"/>
  <c r="AV35" i="27"/>
  <c r="AS35" i="27"/>
  <c r="AV36" i="27"/>
  <c r="AS26" i="27"/>
  <c r="AT26" i="27"/>
  <c r="AU35" i="27"/>
  <c r="AV26" i="27"/>
  <c r="AT28" i="27"/>
  <c r="AS30" i="27"/>
  <c r="AS28" i="27"/>
  <c r="AT24" i="27"/>
  <c r="AV33" i="27"/>
  <c r="AS24" i="27"/>
  <c r="AU33" i="27"/>
  <c r="AU24" i="27"/>
  <c r="AT33" i="27"/>
  <c r="AT44" i="27"/>
  <c r="AV44" i="27"/>
  <c r="AV42" i="27"/>
  <c r="AS44" i="27"/>
  <c r="AT42" i="27"/>
  <c r="AU42" i="27"/>
  <c r="AV37" i="27"/>
  <c r="AV38" i="27"/>
  <c r="AV39" i="27"/>
  <c r="AV40" i="27"/>
  <c r="AV41" i="27"/>
  <c r="AS43" i="27"/>
  <c r="AU43" i="27"/>
  <c r="AT43" i="27"/>
  <c r="AV43" i="27"/>
  <c r="D14" i="127"/>
  <c r="A15" i="68"/>
  <c r="U16" i="65"/>
  <c r="A15" i="112"/>
  <c r="A15" i="101"/>
  <c r="A15" i="76"/>
  <c r="A15" i="23"/>
  <c r="A15" i="107"/>
  <c r="A15" i="52"/>
  <c r="A15" i="117"/>
  <c r="A15" i="21"/>
  <c r="A15" i="19"/>
  <c r="A15" i="105"/>
  <c r="A15" i="81"/>
  <c r="A15" i="47"/>
  <c r="A15" i="57"/>
  <c r="A15" i="93"/>
  <c r="A15" i="99"/>
  <c r="A15" i="44"/>
  <c r="A15" i="49"/>
  <c r="A15" i="74"/>
  <c r="A15" i="119"/>
  <c r="A15" i="40"/>
  <c r="A15" i="113"/>
  <c r="A15" i="110"/>
  <c r="A15" i="18"/>
  <c r="A15" i="42"/>
  <c r="A15" i="17"/>
  <c r="A15" i="72"/>
  <c r="A15" i="91"/>
  <c r="A15" i="84"/>
  <c r="A15" i="100"/>
  <c r="A15" i="115"/>
  <c r="A15" i="51"/>
  <c r="A15" i="108"/>
  <c r="A15" i="46"/>
  <c r="A15" i="73"/>
  <c r="A15" i="90"/>
  <c r="A15" i="82"/>
  <c r="A15" i="114"/>
  <c r="A15" i="96"/>
  <c r="A15" i="78"/>
  <c r="A15" i="55"/>
  <c r="A15" i="61"/>
  <c r="A15" i="58"/>
  <c r="A15" i="98"/>
  <c r="A15" i="2"/>
  <c r="A15" i="56"/>
  <c r="A15" i="71"/>
  <c r="A15" i="83"/>
  <c r="A15" i="39"/>
  <c r="A15" i="124"/>
  <c r="A15" i="69"/>
  <c r="A15" i="20"/>
  <c r="A15" i="43"/>
  <c r="A15" i="50"/>
  <c r="A15" i="54"/>
  <c r="A15" i="48"/>
  <c r="A15" i="16"/>
  <c r="A15" i="97"/>
  <c r="A15" i="79"/>
  <c r="A15" i="59"/>
  <c r="U16" i="25"/>
  <c r="A15" i="15"/>
  <c r="A15" i="64"/>
  <c r="A15" i="92"/>
  <c r="A15" i="116"/>
  <c r="A15" i="109"/>
  <c r="A15" i="45"/>
  <c r="A15" i="111"/>
  <c r="A15" i="41"/>
  <c r="A15" i="60"/>
  <c r="A15" i="75"/>
  <c r="A15" i="85"/>
  <c r="A15" i="77"/>
  <c r="A15" i="80"/>
  <c r="A15" i="22"/>
  <c r="A15" i="53"/>
  <c r="A15" i="106"/>
  <c r="A15" i="118"/>
  <c r="AF16" i="25" l="1"/>
  <c r="AE16" i="25"/>
  <c r="AA16" i="25"/>
  <c r="Z16" i="25"/>
  <c r="Y16" i="25"/>
  <c r="AC16" i="25"/>
  <c r="AB16" i="25"/>
  <c r="AG16" i="25"/>
  <c r="AD16" i="25"/>
  <c r="U17" i="65"/>
  <c r="A16" i="68"/>
  <c r="D15" i="127"/>
  <c r="A16" i="114"/>
  <c r="A16" i="96"/>
  <c r="A16" i="78"/>
  <c r="A16" i="55"/>
  <c r="A16" i="61"/>
  <c r="A16" i="58"/>
  <c r="A16" i="98"/>
  <c r="A16" i="91"/>
  <c r="A16" i="75"/>
  <c r="A16" i="47"/>
  <c r="A16" i="49"/>
  <c r="A16" i="113"/>
  <c r="A16" i="124"/>
  <c r="A16" i="69"/>
  <c r="A16" i="20"/>
  <c r="A16" i="43"/>
  <c r="A16" i="50"/>
  <c r="A16" i="54"/>
  <c r="A16" i="48"/>
  <c r="A16" i="16"/>
  <c r="A16" i="115"/>
  <c r="A16" i="79"/>
  <c r="A16" i="57"/>
  <c r="A16" i="85"/>
  <c r="A16" i="110"/>
  <c r="A16" i="17"/>
  <c r="A16" i="64"/>
  <c r="A16" i="92"/>
  <c r="A16" i="116"/>
  <c r="A16" i="109"/>
  <c r="A16" i="45"/>
  <c r="A16" i="111"/>
  <c r="A16" i="41"/>
  <c r="A16" i="60"/>
  <c r="A16" i="82"/>
  <c r="A16" i="71"/>
  <c r="A16" i="72"/>
  <c r="A16" i="73"/>
  <c r="A16" i="19"/>
  <c r="A16" i="81"/>
  <c r="A16" i="93"/>
  <c r="A16" i="46"/>
  <c r="A16" i="42"/>
  <c r="A16" i="59"/>
  <c r="A16" i="77"/>
  <c r="U17" i="25"/>
  <c r="A16" i="80"/>
  <c r="A16" i="22"/>
  <c r="A16" i="53"/>
  <c r="A16" i="74"/>
  <c r="A16" i="99"/>
  <c r="A16" i="51"/>
  <c r="A16" i="97"/>
  <c r="A16" i="83"/>
  <c r="A16" i="84"/>
  <c r="A16" i="90"/>
  <c r="A16" i="106"/>
  <c r="A16" i="39"/>
  <c r="A16" i="100"/>
  <c r="A16" i="2"/>
  <c r="A16" i="118"/>
  <c r="A16" i="56"/>
  <c r="A16" i="119"/>
  <c r="A16" i="108"/>
  <c r="A16" i="112"/>
  <c r="A16" i="101"/>
  <c r="A16" i="76"/>
  <c r="A16" i="18"/>
  <c r="A16" i="107"/>
  <c r="A16" i="52"/>
  <c r="A16" i="117"/>
  <c r="A16" i="21"/>
  <c r="A16" i="105"/>
  <c r="A16" i="15"/>
  <c r="A16" i="44"/>
  <c r="A16" i="40"/>
  <c r="A16" i="23"/>
  <c r="AE17" i="25" l="1"/>
  <c r="AD17" i="25"/>
  <c r="AB17" i="25"/>
  <c r="AA17" i="25"/>
  <c r="Z17" i="25"/>
  <c r="Y17" i="25"/>
  <c r="AC17" i="25"/>
  <c r="AG17" i="25"/>
  <c r="AF17" i="25"/>
  <c r="A17" i="68"/>
  <c r="D16" i="127"/>
  <c r="U18" i="65"/>
  <c r="A17" i="92"/>
  <c r="A17" i="116"/>
  <c r="A17" i="109"/>
  <c r="A17" i="45"/>
  <c r="A17" i="118"/>
  <c r="A17" i="105"/>
  <c r="A17" i="117"/>
  <c r="A17" i="115"/>
  <c r="A17" i="114"/>
  <c r="A17" i="69"/>
  <c r="A17" i="79"/>
  <c r="A17" i="113"/>
  <c r="A17" i="21"/>
  <c r="A17" i="54"/>
  <c r="A17" i="82"/>
  <c r="A17" i="77"/>
  <c r="U18" i="25"/>
  <c r="A17" i="80"/>
  <c r="A17" i="72"/>
  <c r="A17" i="40"/>
  <c r="A17" i="23"/>
  <c r="A17" i="49"/>
  <c r="A17" i="73"/>
  <c r="A17" i="52"/>
  <c r="A17" i="83"/>
  <c r="A17" i="71"/>
  <c r="A17" i="84"/>
  <c r="A17" i="90"/>
  <c r="A17" i="106"/>
  <c r="A17" i="39"/>
  <c r="A17" i="98"/>
  <c r="A17" i="58"/>
  <c r="A17" i="97"/>
  <c r="A17" i="91"/>
  <c r="A17" i="19"/>
  <c r="A17" i="110"/>
  <c r="A17" i="60"/>
  <c r="A17" i="43"/>
  <c r="A17" i="101"/>
  <c r="A17" i="76"/>
  <c r="A17" i="17"/>
  <c r="A17" i="107"/>
  <c r="A17" i="2"/>
  <c r="A17" i="48"/>
  <c r="A17" i="108"/>
  <c r="A17" i="41"/>
  <c r="A17" i="44"/>
  <c r="A17" i="51"/>
  <c r="A17" i="22"/>
  <c r="A17" i="50"/>
  <c r="A17" i="56"/>
  <c r="A17" i="124"/>
  <c r="A17" i="47"/>
  <c r="A17" i="57"/>
  <c r="A17" i="93"/>
  <c r="A17" i="99"/>
  <c r="A17" i="100"/>
  <c r="A17" i="81"/>
  <c r="A17" i="85"/>
  <c r="A17" i="15"/>
  <c r="A17" i="112"/>
  <c r="A17" i="64"/>
  <c r="A17" i="18"/>
  <c r="A17" i="75"/>
  <c r="A17" i="20"/>
  <c r="A17" i="16"/>
  <c r="A17" i="59"/>
  <c r="A17" i="96"/>
  <c r="A17" i="78"/>
  <c r="A17" i="55"/>
  <c r="A17" i="61"/>
  <c r="A17" i="111"/>
  <c r="A17" i="74"/>
  <c r="A17" i="53"/>
  <c r="A17" i="42"/>
  <c r="A17" i="119"/>
  <c r="A17" i="46"/>
  <c r="AD18" i="25" l="1"/>
  <c r="AC18" i="25"/>
  <c r="AE18" i="25"/>
  <c r="AB18" i="25"/>
  <c r="Z18" i="25"/>
  <c r="AA18" i="25"/>
  <c r="AG18" i="25"/>
  <c r="Y18" i="25"/>
  <c r="AF18" i="25"/>
  <c r="D17" i="127"/>
  <c r="U19" i="65"/>
  <c r="A18" i="68"/>
  <c r="A18" i="47"/>
  <c r="A18" i="78"/>
  <c r="A18" i="55"/>
  <c r="A18" i="100"/>
  <c r="A18" i="115"/>
  <c r="A18" i="124"/>
  <c r="A18" i="56"/>
  <c r="A18" i="91"/>
  <c r="A18" i="18"/>
  <c r="A18" i="52"/>
  <c r="A18" i="119"/>
  <c r="A18" i="48"/>
  <c r="A18" i="96"/>
  <c r="A18" i="112"/>
  <c r="A18" i="41"/>
  <c r="A18" i="98"/>
  <c r="A18" i="76"/>
  <c r="A18" i="64"/>
  <c r="A18" i="15"/>
  <c r="A18" i="101"/>
  <c r="A18" i="51"/>
  <c r="A18" i="110"/>
  <c r="A18" i="23"/>
  <c r="A18" i="46"/>
  <c r="A18" i="61"/>
  <c r="A18" i="40"/>
  <c r="A18" i="59"/>
  <c r="A18" i="113"/>
  <c r="A18" i="43"/>
  <c r="A18" i="50"/>
  <c r="A18" i="53"/>
  <c r="A18" i="73"/>
  <c r="A18" i="117"/>
  <c r="A18" i="118"/>
  <c r="A18" i="109"/>
  <c r="A18" i="58"/>
  <c r="A18" i="85"/>
  <c r="A18" i="45"/>
  <c r="A18" i="79"/>
  <c r="A18" i="77"/>
  <c r="A18" i="107"/>
  <c r="A18" i="71"/>
  <c r="A18" i="17"/>
  <c r="A18" i="116"/>
  <c r="A18" i="20"/>
  <c r="A18" i="80"/>
  <c r="A18" i="72"/>
  <c r="A18" i="42"/>
  <c r="A18" i="83"/>
  <c r="A18" i="44"/>
  <c r="A18" i="114"/>
  <c r="A18" i="75"/>
  <c r="A18" i="22"/>
  <c r="A18" i="92"/>
  <c r="A18" i="90"/>
  <c r="A18" i="106"/>
  <c r="A18" i="39"/>
  <c r="A18" i="19"/>
  <c r="A18" i="111"/>
  <c r="A18" i="21"/>
  <c r="A18" i="74"/>
  <c r="A18" i="97"/>
  <c r="A18" i="108"/>
  <c r="A18" i="16"/>
  <c r="A18" i="69"/>
  <c r="A18" i="60"/>
  <c r="A18" i="84"/>
  <c r="A18" i="57"/>
  <c r="A18" i="93"/>
  <c r="A18" i="99"/>
  <c r="A18" i="54"/>
  <c r="A18" i="105"/>
  <c r="A18" i="2"/>
  <c r="A18" i="49"/>
  <c r="A18" i="82"/>
  <c r="A18" i="81"/>
  <c r="U19" i="25"/>
  <c r="AC19" i="25" l="1"/>
  <c r="AB19" i="25"/>
  <c r="AF19" i="25"/>
  <c r="AE19" i="25"/>
  <c r="AA19" i="25"/>
  <c r="AD19" i="25"/>
  <c r="Y19" i="25"/>
  <c r="AG19" i="25"/>
  <c r="Z19" i="25"/>
  <c r="U20" i="65"/>
  <c r="D18" i="127"/>
  <c r="A19" i="68"/>
  <c r="A19" i="43"/>
  <c r="A19" i="50"/>
  <c r="A19" i="58"/>
  <c r="A19" i="17"/>
  <c r="A19" i="98"/>
  <c r="A19" i="20"/>
  <c r="A19" i="46"/>
  <c r="A19" i="69"/>
  <c r="A19" i="100"/>
  <c r="A19" i="92"/>
  <c r="A19" i="40"/>
  <c r="A19" i="74"/>
  <c r="A19" i="90"/>
  <c r="A19" i="109"/>
  <c r="A19" i="45"/>
  <c r="A19" i="53"/>
  <c r="A19" i="61"/>
  <c r="A19" i="15"/>
  <c r="A19" i="116"/>
  <c r="A19" i="114"/>
  <c r="A19" i="64"/>
  <c r="A19" i="85"/>
  <c r="A19" i="21"/>
  <c r="A19" i="47"/>
  <c r="A19" i="105"/>
  <c r="A19" i="22"/>
  <c r="A19" i="93"/>
  <c r="A19" i="80"/>
  <c r="A19" i="72"/>
  <c r="A19" i="48"/>
  <c r="A19" i="117"/>
  <c r="A19" i="77"/>
  <c r="U20" i="25"/>
  <c r="A19" i="2"/>
  <c r="A19" i="119"/>
  <c r="A19" i="79"/>
  <c r="A19" i="57"/>
  <c r="A19" i="111"/>
  <c r="A19" i="115"/>
  <c r="A19" i="78"/>
  <c r="A19" i="96"/>
  <c r="A19" i="124"/>
  <c r="A19" i="106"/>
  <c r="A19" i="39"/>
  <c r="A19" i="118"/>
  <c r="A19" i="54"/>
  <c r="A19" i="84"/>
  <c r="A19" i="75"/>
  <c r="A19" i="56"/>
  <c r="A19" i="71"/>
  <c r="A19" i="59"/>
  <c r="A19" i="108"/>
  <c r="A19" i="60"/>
  <c r="A19" i="97"/>
  <c r="A19" i="76"/>
  <c r="A19" i="18"/>
  <c r="A19" i="107"/>
  <c r="A19" i="41"/>
  <c r="A19" i="49"/>
  <c r="A19" i="101"/>
  <c r="A19" i="112"/>
  <c r="A19" i="81"/>
  <c r="A19" i="44"/>
  <c r="A19" i="83"/>
  <c r="A19" i="99"/>
  <c r="A19" i="55"/>
  <c r="A19" i="82"/>
  <c r="A19" i="51"/>
  <c r="A19" i="110"/>
  <c r="A19" i="16"/>
  <c r="A19" i="73"/>
  <c r="A19" i="42"/>
  <c r="A19" i="113"/>
  <c r="A19" i="23"/>
  <c r="A19" i="52"/>
  <c r="A19" i="91"/>
  <c r="A19" i="19"/>
  <c r="AB20" i="25" l="1"/>
  <c r="AA20" i="25"/>
  <c r="AG20" i="25"/>
  <c r="AF20" i="25"/>
  <c r="AE20" i="25"/>
  <c r="AD20" i="25"/>
  <c r="AC20" i="25"/>
  <c r="Z20" i="25"/>
  <c r="Y20" i="25"/>
  <c r="U21" i="65"/>
  <c r="A20" i="68"/>
  <c r="D19" i="127"/>
  <c r="A20" i="78"/>
  <c r="A20" i="55"/>
  <c r="A20" i="60"/>
  <c r="A20" i="85"/>
  <c r="A20" i="22"/>
  <c r="A20" i="113"/>
  <c r="A20" i="56"/>
  <c r="A20" i="79"/>
  <c r="A20" i="15"/>
  <c r="A20" i="124"/>
  <c r="A20" i="72"/>
  <c r="A20" i="91"/>
  <c r="A20" i="83"/>
  <c r="A20" i="41"/>
  <c r="A20" i="59"/>
  <c r="A20" i="93"/>
  <c r="A20" i="75"/>
  <c r="A20" i="110"/>
  <c r="A20" i="47"/>
  <c r="A20" i="43"/>
  <c r="A20" i="50"/>
  <c r="A20" i="58"/>
  <c r="A20" i="16"/>
  <c r="A20" i="98"/>
  <c r="A20" i="96"/>
  <c r="A20" i="81"/>
  <c r="A20" i="40"/>
  <c r="A20" i="112"/>
  <c r="A20" i="117"/>
  <c r="A20" i="116"/>
  <c r="A20" i="64"/>
  <c r="A20" i="69"/>
  <c r="A20" i="23"/>
  <c r="A20" i="115"/>
  <c r="A20" i="21"/>
  <c r="A20" i="71"/>
  <c r="A20" i="109"/>
  <c r="A20" i="45"/>
  <c r="A20" i="53"/>
  <c r="A20" i="61"/>
  <c r="A20" i="18"/>
  <c r="A20" i="20"/>
  <c r="A20" i="105"/>
  <c r="A20" i="82"/>
  <c r="A20" i="97"/>
  <c r="A20" i="80"/>
  <c r="A20" i="46"/>
  <c r="A20" i="114"/>
  <c r="A20" i="107"/>
  <c r="A20" i="119"/>
  <c r="A20" i="101"/>
  <c r="A20" i="17"/>
  <c r="A20" i="42"/>
  <c r="A20" i="108"/>
  <c r="A20" i="48"/>
  <c r="A20" i="92"/>
  <c r="A20" i="76"/>
  <c r="A20" i="2"/>
  <c r="A20" i="44"/>
  <c r="A20" i="73"/>
  <c r="A20" i="52"/>
  <c r="A20" i="90"/>
  <c r="A20" i="106"/>
  <c r="A20" i="39"/>
  <c r="A20" i="118"/>
  <c r="A20" i="54"/>
  <c r="A20" i="77"/>
  <c r="U21" i="25"/>
  <c r="A20" i="84"/>
  <c r="A20" i="57"/>
  <c r="A20" i="74"/>
  <c r="A20" i="51"/>
  <c r="A20" i="100"/>
  <c r="A20" i="49"/>
  <c r="A20" i="99"/>
  <c r="A20" i="111"/>
  <c r="A20" i="19"/>
  <c r="AA21" i="25" l="1"/>
  <c r="Z21" i="25"/>
  <c r="AG21" i="25"/>
  <c r="AE21" i="25"/>
  <c r="AF21" i="25"/>
  <c r="AB21" i="25"/>
  <c r="Y21" i="25"/>
  <c r="AD21" i="25"/>
  <c r="AC21" i="25"/>
  <c r="U22" i="65"/>
  <c r="D20" i="127"/>
  <c r="A21" i="68"/>
  <c r="A21" i="78"/>
  <c r="A21" i="55"/>
  <c r="A21" i="60"/>
  <c r="A21" i="74"/>
  <c r="A21" i="22"/>
  <c r="A21" i="113"/>
  <c r="A21" i="69"/>
  <c r="A21" i="75"/>
  <c r="A21" i="114"/>
  <c r="A21" i="19"/>
  <c r="A21" i="44"/>
  <c r="A21" i="76"/>
  <c r="A21" i="84"/>
  <c r="A21" i="42"/>
  <c r="A21" i="43"/>
  <c r="A21" i="50"/>
  <c r="A21" i="58"/>
  <c r="A21" i="17"/>
  <c r="A21" i="98"/>
  <c r="A21" i="96"/>
  <c r="A21" i="91"/>
  <c r="A21" i="112"/>
  <c r="A21" i="82"/>
  <c r="A21" i="106"/>
  <c r="A21" i="54"/>
  <c r="A21" i="56"/>
  <c r="A21" i="41"/>
  <c r="A21" i="100"/>
  <c r="A21" i="110"/>
  <c r="A21" i="97"/>
  <c r="A21" i="109"/>
  <c r="A21" i="45"/>
  <c r="A21" i="53"/>
  <c r="A21" i="61"/>
  <c r="A21" i="2"/>
  <c r="A21" i="20"/>
  <c r="A21" i="83"/>
  <c r="A21" i="108"/>
  <c r="A21" i="59"/>
  <c r="A21" i="90"/>
  <c r="A21" i="118"/>
  <c r="A21" i="85"/>
  <c r="A21" i="23"/>
  <c r="A21" i="64"/>
  <c r="A21" i="73"/>
  <c r="A21" i="46"/>
  <c r="A21" i="80"/>
  <c r="A21" i="72"/>
  <c r="A21" i="48"/>
  <c r="A21" i="117"/>
  <c r="A21" i="92"/>
  <c r="A21" i="116"/>
  <c r="A21" i="115"/>
  <c r="A21" i="16"/>
  <c r="A21" i="15"/>
  <c r="A21" i="39"/>
  <c r="U22" i="25"/>
  <c r="A21" i="49"/>
  <c r="A21" i="81"/>
  <c r="A21" i="47"/>
  <c r="A21" i="77"/>
  <c r="A21" i="107"/>
  <c r="A21" i="124"/>
  <c r="A21" i="18"/>
  <c r="A21" i="71"/>
  <c r="A21" i="57"/>
  <c r="A21" i="93"/>
  <c r="A21" i="99"/>
  <c r="A21" i="21"/>
  <c r="A21" i="111"/>
  <c r="A21" i="101"/>
  <c r="A21" i="52"/>
  <c r="A21" i="119"/>
  <c r="A21" i="105"/>
  <c r="A21" i="79"/>
  <c r="A21" i="51"/>
  <c r="A21" i="40"/>
  <c r="Z22" i="25" l="1"/>
  <c r="AG22" i="25"/>
  <c r="Y22" i="25"/>
  <c r="AA22" i="25"/>
  <c r="AF22" i="25"/>
  <c r="AE22" i="25"/>
  <c r="AD22" i="25"/>
  <c r="AC22" i="25"/>
  <c r="AB22" i="25"/>
  <c r="U23" i="65"/>
  <c r="D21" i="127"/>
  <c r="A22" i="68"/>
  <c r="A22" i="80"/>
  <c r="A22" i="72"/>
  <c r="A22" i="48"/>
  <c r="A22" i="117"/>
  <c r="A22" i="92"/>
  <c r="A22" i="100"/>
  <c r="A22" i="46"/>
  <c r="A22" i="83"/>
  <c r="A22" i="56"/>
  <c r="A22" i="61"/>
  <c r="A22" i="90"/>
  <c r="A22" i="106"/>
  <c r="A22" i="39"/>
  <c r="A22" i="118"/>
  <c r="A22" i="54"/>
  <c r="A22" i="77"/>
  <c r="A22" i="79"/>
  <c r="A22" i="114"/>
  <c r="A22" i="115"/>
  <c r="A22" i="75"/>
  <c r="A22" i="76"/>
  <c r="A22" i="18"/>
  <c r="A22" i="107"/>
  <c r="A22" i="41"/>
  <c r="A22" i="49"/>
  <c r="A22" i="84"/>
  <c r="A22" i="40"/>
  <c r="U23" i="25"/>
  <c r="A22" i="116"/>
  <c r="A22" i="81"/>
  <c r="A22" i="109"/>
  <c r="A22" i="20"/>
  <c r="A22" i="57"/>
  <c r="A22" i="93"/>
  <c r="A22" i="99"/>
  <c r="A22" i="21"/>
  <c r="A22" i="111"/>
  <c r="A22" i="101"/>
  <c r="A22" i="85"/>
  <c r="A22" i="59"/>
  <c r="A22" i="52"/>
  <c r="A22" i="105"/>
  <c r="A22" i="60"/>
  <c r="A22" i="119"/>
  <c r="A22" i="124"/>
  <c r="A22" i="43"/>
  <c r="A22" i="23"/>
  <c r="A22" i="71"/>
  <c r="A22" i="53"/>
  <c r="A22" i="82"/>
  <c r="A22" i="51"/>
  <c r="A22" i="110"/>
  <c r="A22" i="17"/>
  <c r="A22" i="73"/>
  <c r="A22" i="42"/>
  <c r="A22" i="47"/>
  <c r="A22" i="64"/>
  <c r="A22" i="44"/>
  <c r="A22" i="2"/>
  <c r="A22" i="69"/>
  <c r="A22" i="78"/>
  <c r="A22" i="74"/>
  <c r="A22" i="113"/>
  <c r="A22" i="112"/>
  <c r="A22" i="50"/>
  <c r="A22" i="98"/>
  <c r="A22" i="97"/>
  <c r="A22" i="45"/>
  <c r="A22" i="16"/>
  <c r="A22" i="108"/>
  <c r="A22" i="55"/>
  <c r="A22" i="22"/>
  <c r="A22" i="19"/>
  <c r="A22" i="58"/>
  <c r="A22" i="96"/>
  <c r="A22" i="15"/>
  <c r="A22" i="91"/>
  <c r="AG23" i="25" l="1"/>
  <c r="Y23" i="25"/>
  <c r="AF23" i="25"/>
  <c r="AB23" i="25"/>
  <c r="AA23" i="25"/>
  <c r="Z23" i="25"/>
  <c r="AD23" i="25"/>
  <c r="AE23" i="25"/>
  <c r="AC23" i="25"/>
  <c r="U24" i="65"/>
  <c r="A23" i="68"/>
  <c r="D22" i="127"/>
  <c r="A23" i="78"/>
  <c r="A23" i="55"/>
  <c r="A23" i="60"/>
  <c r="A23" i="85"/>
  <c r="A23" i="22"/>
  <c r="A23" i="100"/>
  <c r="U24" i="25"/>
  <c r="A23" i="47"/>
  <c r="A23" i="59"/>
  <c r="A23" i="40"/>
  <c r="A23" i="116"/>
  <c r="A23" i="21"/>
  <c r="A23" i="82"/>
  <c r="A23" i="51"/>
  <c r="A23" i="42"/>
  <c r="A23" i="119"/>
  <c r="A23" i="43"/>
  <c r="A23" i="50"/>
  <c r="A23" i="58"/>
  <c r="A23" i="15"/>
  <c r="A23" i="98"/>
  <c r="A23" i="52"/>
  <c r="A23" i="75"/>
  <c r="A23" i="96"/>
  <c r="A23" i="105"/>
  <c r="A23" i="79"/>
  <c r="A23" i="113"/>
  <c r="A23" i="73"/>
  <c r="A23" i="114"/>
  <c r="A23" i="109"/>
  <c r="A23" i="45"/>
  <c r="A23" i="53"/>
  <c r="A23" i="61"/>
  <c r="A23" i="16"/>
  <c r="A23" i="44"/>
  <c r="A23" i="112"/>
  <c r="A23" i="99"/>
  <c r="A23" i="92"/>
  <c r="A23" i="80"/>
  <c r="A23" i="72"/>
  <c r="A23" i="48"/>
  <c r="A23" i="117"/>
  <c r="A23" i="91"/>
  <c r="A23" i="108"/>
  <c r="A23" i="97"/>
  <c r="A23" i="81"/>
  <c r="A23" i="2"/>
  <c r="A23" i="93"/>
  <c r="A23" i="71"/>
  <c r="A23" i="110"/>
  <c r="A23" i="84"/>
  <c r="A23" i="90"/>
  <c r="A23" i="106"/>
  <c r="A23" i="39"/>
  <c r="A23" i="118"/>
  <c r="A23" i="54"/>
  <c r="A23" i="56"/>
  <c r="A23" i="77"/>
  <c r="A23" i="19"/>
  <c r="A23" i="124"/>
  <c r="A23" i="69"/>
  <c r="A23" i="57"/>
  <c r="A23" i="111"/>
  <c r="A23" i="83"/>
  <c r="A23" i="18"/>
  <c r="A23" i="20"/>
  <c r="A23" i="76"/>
  <c r="A23" i="23"/>
  <c r="A23" i="107"/>
  <c r="A23" i="41"/>
  <c r="A23" i="49"/>
  <c r="A23" i="46"/>
  <c r="A23" i="101"/>
  <c r="A23" i="17"/>
  <c r="A23" i="115"/>
  <c r="A23" i="64"/>
  <c r="A23" i="74"/>
  <c r="AF24" i="25" l="1"/>
  <c r="AE24" i="25"/>
  <c r="AC24" i="25"/>
  <c r="AB24" i="25"/>
  <c r="AA24" i="25"/>
  <c r="Z24" i="25"/>
  <c r="AD24" i="25"/>
  <c r="Y24" i="25"/>
  <c r="AG24" i="25"/>
  <c r="D23" i="127"/>
  <c r="U25" i="65"/>
  <c r="A24" i="68"/>
  <c r="A24" i="80"/>
  <c r="A24" i="72"/>
  <c r="A24" i="48"/>
  <c r="A24" i="117"/>
  <c r="A24" i="91"/>
  <c r="A24" i="108"/>
  <c r="A24" i="97"/>
  <c r="A24" i="124"/>
  <c r="A24" i="81"/>
  <c r="A24" i="82"/>
  <c r="A24" i="55"/>
  <c r="A24" i="22"/>
  <c r="A24" i="105"/>
  <c r="A24" i="15"/>
  <c r="A24" i="53"/>
  <c r="A24" i="79"/>
  <c r="A24" i="90"/>
  <c r="A24" i="106"/>
  <c r="A24" i="39"/>
  <c r="A24" i="118"/>
  <c r="A24" i="54"/>
  <c r="A24" i="56"/>
  <c r="A24" i="77"/>
  <c r="A24" i="19"/>
  <c r="A24" i="115"/>
  <c r="A24" i="85"/>
  <c r="A24" i="52"/>
  <c r="A24" i="109"/>
  <c r="A24" i="23"/>
  <c r="A24" i="76"/>
  <c r="A24" i="18"/>
  <c r="A24" i="107"/>
  <c r="A24" i="41"/>
  <c r="A24" i="49"/>
  <c r="A24" i="46"/>
  <c r="A24" i="101"/>
  <c r="A24" i="17"/>
  <c r="A24" i="64"/>
  <c r="A24" i="119"/>
  <c r="U25" i="25"/>
  <c r="A24" i="57"/>
  <c r="A24" i="93"/>
  <c r="A24" i="99"/>
  <c r="A24" i="21"/>
  <c r="A24" i="111"/>
  <c r="A24" i="71"/>
  <c r="A24" i="113"/>
  <c r="A24" i="92"/>
  <c r="A24" i="40"/>
  <c r="A24" i="112"/>
  <c r="A24" i="60"/>
  <c r="A24" i="47"/>
  <c r="A24" i="50"/>
  <c r="A24" i="75"/>
  <c r="A24" i="45"/>
  <c r="A24" i="44"/>
  <c r="A24" i="51"/>
  <c r="A24" i="110"/>
  <c r="A24" i="2"/>
  <c r="A24" i="73"/>
  <c r="A24" i="42"/>
  <c r="A24" i="74"/>
  <c r="A24" i="20"/>
  <c r="A24" i="84"/>
  <c r="A24" i="59"/>
  <c r="A24" i="16"/>
  <c r="A24" i="78"/>
  <c r="A24" i="100"/>
  <c r="A24" i="114"/>
  <c r="A24" i="58"/>
  <c r="A24" i="96"/>
  <c r="A24" i="69"/>
  <c r="A24" i="43"/>
  <c r="A24" i="98"/>
  <c r="A24" i="83"/>
  <c r="A24" i="61"/>
  <c r="A24" i="116"/>
  <c r="AE25" i="25" l="1"/>
  <c r="AD25" i="25"/>
  <c r="AF25" i="25"/>
  <c r="AC25" i="25"/>
  <c r="AA25" i="25"/>
  <c r="AB25" i="25"/>
  <c r="AG25" i="25"/>
  <c r="Z25" i="25"/>
  <c r="Y25" i="25"/>
  <c r="U26" i="65"/>
  <c r="A25" i="68"/>
  <c r="D24" i="127"/>
  <c r="A25" i="78"/>
  <c r="A25" i="55"/>
  <c r="A25" i="60"/>
  <c r="A25" i="85"/>
  <c r="A25" i="22"/>
  <c r="A25" i="100"/>
  <c r="U26" i="25"/>
  <c r="A25" i="47"/>
  <c r="A25" i="69"/>
  <c r="A25" i="15"/>
  <c r="A25" i="124"/>
  <c r="A25" i="115"/>
  <c r="A25" i="74"/>
  <c r="A25" i="43"/>
  <c r="A25" i="50"/>
  <c r="A25" i="58"/>
  <c r="A25" i="18"/>
  <c r="A25" i="98"/>
  <c r="A25" i="52"/>
  <c r="A25" i="75"/>
  <c r="A25" i="96"/>
  <c r="A25" i="119"/>
  <c r="A25" i="17"/>
  <c r="A25" i="101"/>
  <c r="A25" i="92"/>
  <c r="A25" i="110"/>
  <c r="A25" i="109"/>
  <c r="A25" i="45"/>
  <c r="A25" i="53"/>
  <c r="A25" i="61"/>
  <c r="A25" i="16"/>
  <c r="A25" i="44"/>
  <c r="A25" i="79"/>
  <c r="A25" i="116"/>
  <c r="A25" i="76"/>
  <c r="A25" i="49"/>
  <c r="A25" i="82"/>
  <c r="A25" i="114"/>
  <c r="A25" i="80"/>
  <c r="A25" i="72"/>
  <c r="A25" i="48"/>
  <c r="A25" i="117"/>
  <c r="A25" i="91"/>
  <c r="A25" i="108"/>
  <c r="A25" i="97"/>
  <c r="A25" i="64"/>
  <c r="A25" i="41"/>
  <c r="A25" i="2"/>
  <c r="A25" i="113"/>
  <c r="A25" i="23"/>
  <c r="A25" i="83"/>
  <c r="A25" i="90"/>
  <c r="A25" i="106"/>
  <c r="A25" i="39"/>
  <c r="A25" i="118"/>
  <c r="A25" i="54"/>
  <c r="A25" i="56"/>
  <c r="A25" i="77"/>
  <c r="A25" i="19"/>
  <c r="A25" i="40"/>
  <c r="A25" i="59"/>
  <c r="A25" i="107"/>
  <c r="A25" i="46"/>
  <c r="A25" i="112"/>
  <c r="A25" i="81"/>
  <c r="A25" i="73"/>
  <c r="A25" i="20"/>
  <c r="A25" i="105"/>
  <c r="A25" i="57"/>
  <c r="A25" i="93"/>
  <c r="A25" i="99"/>
  <c r="A25" i="21"/>
  <c r="A25" i="111"/>
  <c r="A25" i="71"/>
  <c r="A25" i="51"/>
  <c r="A25" i="42"/>
  <c r="A25" i="84"/>
  <c r="AD26" i="25" l="1"/>
  <c r="AC26" i="25"/>
  <c r="AG26" i="25"/>
  <c r="AF26" i="25"/>
  <c r="AE26" i="25"/>
  <c r="AB26" i="25"/>
  <c r="Y26" i="25"/>
  <c r="AA26" i="25"/>
  <c r="Z26" i="25"/>
  <c r="D25" i="127"/>
  <c r="A26" i="68"/>
  <c r="U27" i="65"/>
  <c r="A26" i="78"/>
  <c r="A26" i="55"/>
  <c r="A26" i="60"/>
  <c r="A26" i="74"/>
  <c r="A26" i="22"/>
  <c r="A26" i="100"/>
  <c r="U27" i="25"/>
  <c r="A26" i="47"/>
  <c r="A26" i="112"/>
  <c r="A26" i="81"/>
  <c r="A26" i="16"/>
  <c r="A26" i="101"/>
  <c r="A26" i="71"/>
  <c r="A26" i="42"/>
  <c r="A26" i="119"/>
  <c r="A26" i="43"/>
  <c r="A26" i="50"/>
  <c r="A26" i="58"/>
  <c r="A26" i="23"/>
  <c r="A26" i="98"/>
  <c r="A26" i="52"/>
  <c r="A26" i="75"/>
  <c r="A26" i="96"/>
  <c r="A26" i="17"/>
  <c r="A26" i="46"/>
  <c r="A26" i="73"/>
  <c r="A26" i="109"/>
  <c r="A26" i="45"/>
  <c r="A26" i="53"/>
  <c r="A26" i="61"/>
  <c r="A26" i="2"/>
  <c r="A26" i="44"/>
  <c r="A26" i="79"/>
  <c r="A26" i="116"/>
  <c r="A26" i="64"/>
  <c r="A26" i="41"/>
  <c r="A26" i="69"/>
  <c r="A26" i="105"/>
  <c r="A26" i="85"/>
  <c r="A26" i="83"/>
  <c r="A26" i="80"/>
  <c r="A26" i="72"/>
  <c r="A26" i="48"/>
  <c r="A26" i="117"/>
  <c r="A26" i="91"/>
  <c r="A26" i="108"/>
  <c r="A26" i="97"/>
  <c r="A26" i="82"/>
  <c r="A26" i="40"/>
  <c r="A26" i="76"/>
  <c r="A26" i="49"/>
  <c r="A26" i="59"/>
  <c r="A26" i="113"/>
  <c r="A26" i="15"/>
  <c r="A26" i="90"/>
  <c r="A26" i="106"/>
  <c r="A26" i="39"/>
  <c r="A26" i="118"/>
  <c r="A26" i="54"/>
  <c r="A26" i="56"/>
  <c r="A26" i="77"/>
  <c r="A26" i="19"/>
  <c r="A26" i="114"/>
  <c r="A26" i="115"/>
  <c r="A26" i="107"/>
  <c r="A26" i="18"/>
  <c r="A26" i="124"/>
  <c r="A26" i="110"/>
  <c r="A26" i="84"/>
  <c r="A26" i="57"/>
  <c r="A26" i="93"/>
  <c r="A26" i="99"/>
  <c r="A26" i="21"/>
  <c r="A26" i="111"/>
  <c r="A26" i="92"/>
  <c r="A26" i="51"/>
  <c r="A26" i="20"/>
  <c r="AC27" i="25" l="1"/>
  <c r="AB27" i="25"/>
  <c r="AE27" i="25"/>
  <c r="AG27" i="25"/>
  <c r="AF27" i="25"/>
  <c r="AD27" i="25"/>
  <c r="Y27" i="25"/>
  <c r="AA27" i="25"/>
  <c r="Z27" i="25"/>
  <c r="D26" i="127"/>
  <c r="U28" i="65"/>
  <c r="A27" i="68"/>
  <c r="A27" i="50"/>
  <c r="A27" i="75"/>
  <c r="A27" i="15"/>
  <c r="A27" i="98"/>
  <c r="A27" i="108"/>
  <c r="A27" i="43"/>
  <c r="U28" i="25"/>
  <c r="A27" i="53"/>
  <c r="A27" i="124"/>
  <c r="A27" i="101"/>
  <c r="A27" i="45"/>
  <c r="A27" i="61"/>
  <c r="A27" i="105"/>
  <c r="A27" i="58"/>
  <c r="A27" i="20"/>
  <c r="A27" i="49"/>
  <c r="A27" i="17"/>
  <c r="A27" i="18"/>
  <c r="A27" i="44"/>
  <c r="A27" i="81"/>
  <c r="A27" i="91"/>
  <c r="A27" i="78"/>
  <c r="A27" i="83"/>
  <c r="A27" i="56"/>
  <c r="A27" i="23"/>
  <c r="A27" i="109"/>
  <c r="A27" i="113"/>
  <c r="A27" i="90"/>
  <c r="A27" i="76"/>
  <c r="A27" i="59"/>
  <c r="A27" i="110"/>
  <c r="A27" i="51"/>
  <c r="A27" i="85"/>
  <c r="A27" i="21"/>
  <c r="A27" i="72"/>
  <c r="A27" i="79"/>
  <c r="A27" i="117"/>
  <c r="A27" i="100"/>
  <c r="A27" i="2"/>
  <c r="A27" i="80"/>
  <c r="A27" i="47"/>
  <c r="A27" i="69"/>
  <c r="A27" i="60"/>
  <c r="A27" i="97"/>
  <c r="A27" i="16"/>
  <c r="A27" i="42"/>
  <c r="A27" i="41"/>
  <c r="A27" i="55"/>
  <c r="A27" i="115"/>
  <c r="A27" i="40"/>
  <c r="A27" i="39"/>
  <c r="A27" i="46"/>
  <c r="A27" i="54"/>
  <c r="A27" i="82"/>
  <c r="A27" i="92"/>
  <c r="A27" i="106"/>
  <c r="A27" i="114"/>
  <c r="A27" i="64"/>
  <c r="A27" i="116"/>
  <c r="A27" i="107"/>
  <c r="A27" i="52"/>
  <c r="A27" i="48"/>
  <c r="A27" i="19"/>
  <c r="A27" i="112"/>
  <c r="A27" i="118"/>
  <c r="A27" i="22"/>
  <c r="A27" i="73"/>
  <c r="A27" i="93"/>
  <c r="A27" i="99"/>
  <c r="A27" i="71"/>
  <c r="A27" i="111"/>
  <c r="A27" i="119"/>
  <c r="A27" i="57"/>
  <c r="A27" i="77"/>
  <c r="A27" i="84"/>
  <c r="A27" i="96"/>
  <c r="A27" i="74"/>
  <c r="AB28" i="25" l="1"/>
  <c r="AA28" i="25"/>
  <c r="Y28" i="25"/>
  <c r="AF28" i="25"/>
  <c r="AG28" i="25"/>
  <c r="AC28" i="25"/>
  <c r="AD28" i="25"/>
  <c r="Z28" i="25"/>
  <c r="AE28" i="25"/>
  <c r="A28" i="68"/>
  <c r="D27" i="127"/>
  <c r="U29" i="65"/>
  <c r="A28" i="45"/>
  <c r="A28" i="56"/>
  <c r="A28" i="61"/>
  <c r="A28" i="16"/>
  <c r="A28" i="105"/>
  <c r="A28" i="109"/>
  <c r="A28" i="81"/>
  <c r="A28" i="40"/>
  <c r="A28" i="48"/>
  <c r="A28" i="69"/>
  <c r="A28" i="91"/>
  <c r="A28" i="20"/>
  <c r="A28" i="43"/>
  <c r="A28" i="72"/>
  <c r="A28" i="79"/>
  <c r="A28" i="117"/>
  <c r="A28" i="100"/>
  <c r="A28" i="2"/>
  <c r="A28" i="80"/>
  <c r="A28" i="73"/>
  <c r="A28" i="74"/>
  <c r="A28" i="112"/>
  <c r="A28" i="22"/>
  <c r="A28" i="60"/>
  <c r="A28" i="39"/>
  <c r="A28" i="46"/>
  <c r="A28" i="54"/>
  <c r="A28" i="82"/>
  <c r="A28" i="90"/>
  <c r="A28" i="106"/>
  <c r="A28" i="92"/>
  <c r="A28" i="58"/>
  <c r="A28" i="113"/>
  <c r="A28" i="71"/>
  <c r="A28" i="119"/>
  <c r="A28" i="59"/>
  <c r="A28" i="114"/>
  <c r="A28" i="55"/>
  <c r="A28" i="115"/>
  <c r="A28" i="77"/>
  <c r="A28" i="75"/>
  <c r="A28" i="15"/>
  <c r="A28" i="84"/>
  <c r="U29" i="25"/>
  <c r="A28" i="107"/>
  <c r="A28" i="97"/>
  <c r="A28" i="49"/>
  <c r="A28" i="52"/>
  <c r="A28" i="76"/>
  <c r="A28" i="23"/>
  <c r="A28" i="83"/>
  <c r="A28" i="47"/>
  <c r="A28" i="96"/>
  <c r="A28" i="93"/>
  <c r="A28" i="99"/>
  <c r="A28" i="111"/>
  <c r="A28" i="57"/>
  <c r="A28" i="41"/>
  <c r="A28" i="124"/>
  <c r="A28" i="85"/>
  <c r="A28" i="78"/>
  <c r="A28" i="53"/>
  <c r="A28" i="108"/>
  <c r="A28" i="21"/>
  <c r="A28" i="110"/>
  <c r="A28" i="18"/>
  <c r="A28" i="19"/>
  <c r="A28" i="42"/>
  <c r="A28" i="44"/>
  <c r="A28" i="51"/>
  <c r="A28" i="118"/>
  <c r="A28" i="116"/>
  <c r="A28" i="17"/>
  <c r="A28" i="64"/>
  <c r="A28" i="50"/>
  <c r="A28" i="98"/>
  <c r="A28" i="101"/>
  <c r="AA29" i="25" l="1"/>
  <c r="Z29" i="25"/>
  <c r="AB29" i="25"/>
  <c r="Y29" i="25"/>
  <c r="AG29" i="25"/>
  <c r="AF29" i="25"/>
  <c r="AE29" i="25"/>
  <c r="AD29" i="25"/>
  <c r="AC29" i="25"/>
  <c r="A29" i="68"/>
  <c r="D28" i="127"/>
  <c r="U30" i="65"/>
  <c r="A29" i="45"/>
  <c r="A29" i="56"/>
  <c r="A29" i="61"/>
  <c r="A29" i="2"/>
  <c r="A29" i="105"/>
  <c r="A29" i="109"/>
  <c r="A29" i="92"/>
  <c r="A29" i="112"/>
  <c r="A29" i="20"/>
  <c r="A29" i="118"/>
  <c r="A29" i="111"/>
  <c r="A29" i="64"/>
  <c r="A29" i="60"/>
  <c r="A29" i="72"/>
  <c r="A29" i="79"/>
  <c r="A29" i="117"/>
  <c r="A29" i="100"/>
  <c r="A29" i="15"/>
  <c r="A29" i="80"/>
  <c r="A29" i="83"/>
  <c r="A29" i="21"/>
  <c r="A29" i="58"/>
  <c r="A29" i="39"/>
  <c r="A29" i="46"/>
  <c r="A29" i="54"/>
  <c r="A29" i="82"/>
  <c r="A29" i="90"/>
  <c r="A29" i="106"/>
  <c r="A29" i="41"/>
  <c r="U30" i="25"/>
  <c r="A29" i="119"/>
  <c r="A29" i="81"/>
  <c r="A29" i="16"/>
  <c r="A29" i="77"/>
  <c r="A29" i="74"/>
  <c r="A29" i="99"/>
  <c r="A29" i="124"/>
  <c r="A29" i="43"/>
  <c r="A29" i="107"/>
  <c r="A29" i="97"/>
  <c r="A29" i="49"/>
  <c r="A29" i="52"/>
  <c r="A29" i="76"/>
  <c r="A29" i="23"/>
  <c r="A29" i="116"/>
  <c r="A29" i="84"/>
  <c r="A29" i="59"/>
  <c r="A29" i="93"/>
  <c r="A29" i="71"/>
  <c r="A29" i="57"/>
  <c r="A29" i="17"/>
  <c r="A29" i="108"/>
  <c r="A29" i="47"/>
  <c r="A29" i="110"/>
  <c r="A29" i="18"/>
  <c r="A29" i="19"/>
  <c r="A29" i="42"/>
  <c r="A29" i="44"/>
  <c r="A29" i="51"/>
  <c r="A29" i="53"/>
  <c r="A29" i="48"/>
  <c r="A29" i="73"/>
  <c r="A29" i="101"/>
  <c r="A29" i="40"/>
  <c r="A29" i="50"/>
  <c r="A29" i="75"/>
  <c r="A29" i="98"/>
  <c r="A29" i="69"/>
  <c r="A29" i="55"/>
  <c r="A29" i="91"/>
  <c r="A29" i="85"/>
  <c r="A29" i="22"/>
  <c r="A29" i="115"/>
  <c r="A29" i="78"/>
  <c r="A29" i="113"/>
  <c r="A29" i="96"/>
  <c r="A29" i="114"/>
  <c r="Z30" i="25" l="1"/>
  <c r="AG30" i="25"/>
  <c r="Y30" i="25"/>
  <c r="AC30" i="25"/>
  <c r="AB30" i="25"/>
  <c r="AA30" i="25"/>
  <c r="AE30" i="25"/>
  <c r="AD30" i="25"/>
  <c r="AF30" i="25"/>
  <c r="D29" i="127"/>
  <c r="U31" i="65"/>
  <c r="A30" i="68"/>
  <c r="A30" i="45"/>
  <c r="A30" i="56"/>
  <c r="A30" i="61"/>
  <c r="A30" i="2"/>
  <c r="A30" i="105"/>
  <c r="A30" i="109"/>
  <c r="A30" i="64"/>
  <c r="A30" i="118"/>
  <c r="A30" i="113"/>
  <c r="A30" i="23"/>
  <c r="A30" i="79"/>
  <c r="A30" i="100"/>
  <c r="A30" i="80"/>
  <c r="A30" i="48"/>
  <c r="A30" i="20"/>
  <c r="A30" i="21"/>
  <c r="A30" i="110"/>
  <c r="A30" i="44"/>
  <c r="A30" i="116"/>
  <c r="A30" i="22"/>
  <c r="A30" i="112"/>
  <c r="A30" i="16"/>
  <c r="A30" i="43"/>
  <c r="A30" i="69"/>
  <c r="A30" i="72"/>
  <c r="A30" i="117"/>
  <c r="U31" i="25"/>
  <c r="A30" i="42"/>
  <c r="A30" i="51"/>
  <c r="A30" i="84"/>
  <c r="A30" i="85"/>
  <c r="A30" i="40"/>
  <c r="A30" i="98"/>
  <c r="A30" i="81"/>
  <c r="A30" i="39"/>
  <c r="A30" i="46"/>
  <c r="A30" i="54"/>
  <c r="A30" i="82"/>
  <c r="A30" i="90"/>
  <c r="A30" i="106"/>
  <c r="A30" i="96"/>
  <c r="A30" i="92"/>
  <c r="A30" i="124"/>
  <c r="A30" i="99"/>
  <c r="A30" i="60"/>
  <c r="A30" i="77"/>
  <c r="A30" i="19"/>
  <c r="A30" i="114"/>
  <c r="A30" i="91"/>
  <c r="A30" i="17"/>
  <c r="A30" i="50"/>
  <c r="A30" i="74"/>
  <c r="A30" i="107"/>
  <c r="A30" i="97"/>
  <c r="A30" i="49"/>
  <c r="A30" i="52"/>
  <c r="A30" i="76"/>
  <c r="A30" i="15"/>
  <c r="A30" i="58"/>
  <c r="A30" i="83"/>
  <c r="A30" i="73"/>
  <c r="A30" i="93"/>
  <c r="A30" i="71"/>
  <c r="A30" i="111"/>
  <c r="A30" i="57"/>
  <c r="A30" i="47"/>
  <c r="A30" i="55"/>
  <c r="A30" i="115"/>
  <c r="A30" i="53"/>
  <c r="A30" i="75"/>
  <c r="A30" i="59"/>
  <c r="A30" i="119"/>
  <c r="A30" i="41"/>
  <c r="A30" i="18"/>
  <c r="A30" i="101"/>
  <c r="A30" i="78"/>
  <c r="A30" i="108"/>
  <c r="AG31" i="25" l="1"/>
  <c r="Y31" i="25"/>
  <c r="AF31" i="25"/>
  <c r="AD31" i="25"/>
  <c r="AA31" i="25"/>
  <c r="AC31" i="25"/>
  <c r="AB31" i="25"/>
  <c r="AE31" i="25"/>
  <c r="Z31" i="25"/>
  <c r="U32" i="65"/>
  <c r="A31" i="68"/>
  <c r="D30" i="127"/>
  <c r="A31" i="45"/>
  <c r="A31" i="56"/>
  <c r="A31" i="61"/>
  <c r="A31" i="15"/>
  <c r="A31" i="105"/>
  <c r="A31" i="109"/>
  <c r="A31" i="58"/>
  <c r="A31" i="53"/>
  <c r="A31" i="59"/>
  <c r="A31" i="41"/>
  <c r="A31" i="22"/>
  <c r="A31" i="72"/>
  <c r="A31" i="79"/>
  <c r="A31" i="117"/>
  <c r="A31" i="100"/>
  <c r="A31" i="23"/>
  <c r="A31" i="80"/>
  <c r="A31" i="47"/>
  <c r="A31" i="113"/>
  <c r="A31" i="74"/>
  <c r="A31" i="54"/>
  <c r="A31" i="106"/>
  <c r="A31" i="69"/>
  <c r="A31" i="78"/>
  <c r="A31" i="17"/>
  <c r="A31" i="124"/>
  <c r="A31" i="39"/>
  <c r="A31" i="46"/>
  <c r="A31" i="82"/>
  <c r="A31" i="90"/>
  <c r="A31" i="114"/>
  <c r="A31" i="83"/>
  <c r="A31" i="55"/>
  <c r="A31" i="115"/>
  <c r="A31" i="20"/>
  <c r="A31" i="50"/>
  <c r="A31" i="43"/>
  <c r="A31" i="116"/>
  <c r="A31" i="107"/>
  <c r="A31" i="97"/>
  <c r="A31" i="49"/>
  <c r="A31" i="52"/>
  <c r="A31" i="76"/>
  <c r="A31" i="16"/>
  <c r="A31" i="2"/>
  <c r="A31" i="64"/>
  <c r="A31" i="101"/>
  <c r="A31" i="81"/>
  <c r="A31" i="96"/>
  <c r="A31" i="85"/>
  <c r="A31" i="73"/>
  <c r="A31" i="108"/>
  <c r="A31" i="92"/>
  <c r="A31" i="93"/>
  <c r="A31" i="99"/>
  <c r="A31" i="71"/>
  <c r="A31" i="111"/>
  <c r="A31" i="119"/>
  <c r="A31" i="57"/>
  <c r="A31" i="77"/>
  <c r="A31" i="84"/>
  <c r="A31" i="48"/>
  <c r="A31" i="118"/>
  <c r="A31" i="51"/>
  <c r="A31" i="40"/>
  <c r="A31" i="21"/>
  <c r="A31" i="98"/>
  <c r="A31" i="110"/>
  <c r="A31" i="18"/>
  <c r="A31" i="19"/>
  <c r="A31" i="42"/>
  <c r="A31" i="44"/>
  <c r="A31" i="112"/>
  <c r="A31" i="91"/>
  <c r="A31" i="60"/>
  <c r="A31" i="75"/>
  <c r="U32" i="25"/>
  <c r="AF32" i="25" l="1"/>
  <c r="AE32" i="25"/>
  <c r="AG32" i="25"/>
  <c r="AD32" i="25"/>
  <c r="AC32" i="25"/>
  <c r="AB32" i="25"/>
  <c r="AA32" i="25"/>
  <c r="Z32" i="25"/>
  <c r="Y32" i="25"/>
  <c r="D31" i="127"/>
  <c r="U33" i="65"/>
  <c r="A32" i="68"/>
  <c r="A32" i="45"/>
  <c r="A32" i="56"/>
  <c r="A32" i="61"/>
  <c r="A32" i="15"/>
  <c r="A32" i="105"/>
  <c r="A32" i="109"/>
  <c r="A32" i="81"/>
  <c r="A32" i="40"/>
  <c r="A32" i="124"/>
  <c r="A32" i="2"/>
  <c r="A32" i="85"/>
  <c r="A32" i="99"/>
  <c r="A32" i="111"/>
  <c r="A32" i="57"/>
  <c r="A32" i="41"/>
  <c r="A32" i="78"/>
  <c r="A32" i="60"/>
  <c r="A32" i="75"/>
  <c r="A32" i="43"/>
  <c r="A32" i="96"/>
  <c r="A32" i="72"/>
  <c r="A32" i="79"/>
  <c r="A32" i="117"/>
  <c r="A32" i="100"/>
  <c r="U33" i="25"/>
  <c r="A32" i="80"/>
  <c r="A32" i="73"/>
  <c r="A32" i="21"/>
  <c r="A32" i="93"/>
  <c r="A32" i="71"/>
  <c r="A32" i="119"/>
  <c r="A32" i="59"/>
  <c r="A32" i="114"/>
  <c r="A32" i="77"/>
  <c r="A32" i="115"/>
  <c r="A32" i="113"/>
  <c r="A32" i="50"/>
  <c r="A32" i="98"/>
  <c r="A32" i="84"/>
  <c r="A32" i="112"/>
  <c r="A32" i="39"/>
  <c r="A32" i="46"/>
  <c r="A32" i="54"/>
  <c r="A32" i="82"/>
  <c r="A32" i="90"/>
  <c r="A32" i="106"/>
  <c r="A32" i="92"/>
  <c r="A32" i="58"/>
  <c r="A32" i="64"/>
  <c r="A32" i="107"/>
  <c r="A32" i="97"/>
  <c r="A32" i="49"/>
  <c r="A32" i="52"/>
  <c r="A32" i="76"/>
  <c r="A32" i="16"/>
  <c r="A32" i="83"/>
  <c r="A32" i="47"/>
  <c r="A32" i="69"/>
  <c r="A32" i="110"/>
  <c r="A32" i="17"/>
  <c r="A32" i="19"/>
  <c r="A32" i="42"/>
  <c r="A32" i="44"/>
  <c r="A32" i="51"/>
  <c r="A32" i="118"/>
  <c r="A32" i="116"/>
  <c r="A32" i="18"/>
  <c r="A32" i="53"/>
  <c r="A32" i="55"/>
  <c r="A32" i="91"/>
  <c r="A32" i="74"/>
  <c r="A32" i="22"/>
  <c r="A32" i="20"/>
  <c r="A32" i="48"/>
  <c r="A32" i="23"/>
  <c r="A32" i="108"/>
  <c r="A32" i="101"/>
  <c r="AE33" i="25" l="1"/>
  <c r="AD33" i="25"/>
  <c r="AG33" i="25"/>
  <c r="AC33" i="25"/>
  <c r="AF33" i="25"/>
  <c r="Z33" i="25"/>
  <c r="AB33" i="25"/>
  <c r="Y33" i="25"/>
  <c r="AA33" i="25"/>
  <c r="A33" i="68"/>
  <c r="D32" i="127"/>
  <c r="U34" i="65"/>
  <c r="A33" i="107"/>
  <c r="A33" i="97"/>
  <c r="A33" i="49"/>
  <c r="A33" i="82"/>
  <c r="A33" i="76"/>
  <c r="A33" i="16"/>
  <c r="A33" i="64"/>
  <c r="A33" i="84"/>
  <c r="A33" i="40"/>
  <c r="A33" i="112"/>
  <c r="A33" i="90"/>
  <c r="A33" i="93"/>
  <c r="A33" i="106"/>
  <c r="A33" i="71"/>
  <c r="A33" i="111"/>
  <c r="A33" i="52"/>
  <c r="A33" i="57"/>
  <c r="A33" i="124"/>
  <c r="A33" i="48"/>
  <c r="A33" i="81"/>
  <c r="A33" i="114"/>
  <c r="A33" i="45"/>
  <c r="A33" i="108"/>
  <c r="A33" i="58"/>
  <c r="A33" i="116"/>
  <c r="A33" i="110"/>
  <c r="A33" i="23"/>
  <c r="A33" i="19"/>
  <c r="A33" i="42"/>
  <c r="A33" i="119"/>
  <c r="A33" i="51"/>
  <c r="A33" i="53"/>
  <c r="A33" i="96"/>
  <c r="A33" i="73"/>
  <c r="A33" i="20"/>
  <c r="A33" i="115"/>
  <c r="A33" i="43"/>
  <c r="A33" i="77"/>
  <c r="A33" i="60"/>
  <c r="A33" i="56"/>
  <c r="A33" i="85"/>
  <c r="A33" i="101"/>
  <c r="A33" i="100"/>
  <c r="A33" i="55"/>
  <c r="A33" i="91"/>
  <c r="A33" i="99"/>
  <c r="A33" i="22"/>
  <c r="A33" i="44"/>
  <c r="A33" i="78"/>
  <c r="A33" i="113"/>
  <c r="A33" i="15"/>
  <c r="A33" i="59"/>
  <c r="A33" i="74"/>
  <c r="A33" i="98"/>
  <c r="A33" i="92"/>
  <c r="A33" i="2"/>
  <c r="A33" i="61"/>
  <c r="A33" i="83"/>
  <c r="A33" i="46"/>
  <c r="A33" i="69"/>
  <c r="A33" i="50"/>
  <c r="A33" i="75"/>
  <c r="U34" i="25"/>
  <c r="A33" i="109"/>
  <c r="A33" i="39"/>
  <c r="A33" i="18"/>
  <c r="A33" i="72"/>
  <c r="A33" i="79"/>
  <c r="A33" i="117"/>
  <c r="A33" i="17"/>
  <c r="A33" i="105"/>
  <c r="A33" i="80"/>
  <c r="A33" i="41"/>
  <c r="A33" i="21"/>
  <c r="A33" i="47"/>
  <c r="A33" i="54"/>
  <c r="A33" i="118"/>
  <c r="AD34" i="25" l="1"/>
  <c r="AC34" i="25"/>
  <c r="Y34" i="25"/>
  <c r="AF34" i="25"/>
  <c r="AG34" i="25"/>
  <c r="AE34" i="25"/>
  <c r="Z34" i="25"/>
  <c r="AB34" i="25"/>
  <c r="AA34" i="25"/>
  <c r="U35" i="65"/>
  <c r="D33" i="127"/>
  <c r="A34" i="68"/>
  <c r="A34" i="80"/>
  <c r="A34" i="72"/>
  <c r="A34" i="48"/>
  <c r="A34" i="61"/>
  <c r="A34" i="85"/>
  <c r="A34" i="96"/>
  <c r="A34" i="112"/>
  <c r="A34" i="105"/>
  <c r="A34" i="97"/>
  <c r="A34" i="78"/>
  <c r="A34" i="42"/>
  <c r="A34" i="106"/>
  <c r="A34" i="124"/>
  <c r="A34" i="46"/>
  <c r="A34" i="90"/>
  <c r="A34" i="69"/>
  <c r="A34" i="39"/>
  <c r="A34" i="118"/>
  <c r="A34" i="117"/>
  <c r="A34" i="18"/>
  <c r="A34" i="20"/>
  <c r="A34" i="108"/>
  <c r="A34" i="100"/>
  <c r="A34" i="115"/>
  <c r="A34" i="60"/>
  <c r="A34" i="101"/>
  <c r="A34" i="45"/>
  <c r="A34" i="75"/>
  <c r="A34" i="76"/>
  <c r="A34" i="17"/>
  <c r="A34" i="107"/>
  <c r="A34" i="41"/>
  <c r="A34" i="54"/>
  <c r="A34" i="92"/>
  <c r="A34" i="15"/>
  <c r="A34" i="23"/>
  <c r="A34" i="79"/>
  <c r="A34" i="91"/>
  <c r="A34" i="99"/>
  <c r="A34" i="71"/>
  <c r="A34" i="57"/>
  <c r="A34" i="93"/>
  <c r="A34" i="116"/>
  <c r="A34" i="21"/>
  <c r="A34" i="49"/>
  <c r="A34" i="77"/>
  <c r="A34" i="64"/>
  <c r="A34" i="59"/>
  <c r="A34" i="40"/>
  <c r="A34" i="82"/>
  <c r="A34" i="19"/>
  <c r="A34" i="109"/>
  <c r="A34" i="113"/>
  <c r="A34" i="51"/>
  <c r="A34" i="110"/>
  <c r="A34" i="16"/>
  <c r="A34" i="73"/>
  <c r="A34" i="111"/>
  <c r="A34" i="84"/>
  <c r="A34" i="119"/>
  <c r="A34" i="44"/>
  <c r="A34" i="74"/>
  <c r="A34" i="114"/>
  <c r="A34" i="55"/>
  <c r="A34" i="52"/>
  <c r="A34" i="98"/>
  <c r="A34" i="43"/>
  <c r="A34" i="50"/>
  <c r="A34" i="58"/>
  <c r="A34" i="2"/>
  <c r="A34" i="22"/>
  <c r="A34" i="47"/>
  <c r="U35" i="25"/>
  <c r="A34" i="56"/>
  <c r="A34" i="83"/>
  <c r="A34" i="53"/>
  <c r="A34" i="81"/>
  <c r="AC35" i="25" l="1"/>
  <c r="AB35" i="25"/>
  <c r="Z35" i="25"/>
  <c r="AG35" i="25"/>
  <c r="Y35" i="25"/>
  <c r="AD35" i="25"/>
  <c r="AE35" i="25"/>
  <c r="AA35" i="25"/>
  <c r="AF35" i="25"/>
  <c r="D34" i="127"/>
  <c r="A35" i="68"/>
  <c r="U36" i="65"/>
  <c r="A35" i="107"/>
  <c r="A35" i="97"/>
  <c r="A35" i="49"/>
  <c r="A35" i="82"/>
  <c r="A35" i="90"/>
  <c r="U36" i="25"/>
  <c r="A35" i="92"/>
  <c r="A35" i="47"/>
  <c r="A35" i="53"/>
  <c r="A35" i="76"/>
  <c r="A35" i="114"/>
  <c r="A35" i="15"/>
  <c r="A35" i="119"/>
  <c r="A35" i="41"/>
  <c r="A35" i="48"/>
  <c r="A35" i="72"/>
  <c r="A35" i="81"/>
  <c r="A35" i="93"/>
  <c r="A35" i="69"/>
  <c r="A35" i="71"/>
  <c r="A35" i="111"/>
  <c r="A35" i="52"/>
  <c r="A35" i="16"/>
  <c r="A35" i="83"/>
  <c r="A35" i="17"/>
  <c r="A35" i="110"/>
  <c r="A35" i="19"/>
  <c r="A35" i="42"/>
  <c r="A35" i="57"/>
  <c r="A35" i="23"/>
  <c r="A35" i="55"/>
  <c r="A35" i="91"/>
  <c r="A35" i="116"/>
  <c r="A35" i="22"/>
  <c r="A35" i="44"/>
  <c r="A35" i="51"/>
  <c r="A35" i="118"/>
  <c r="A35" i="60"/>
  <c r="A35" i="124"/>
  <c r="A35" i="113"/>
  <c r="A35" i="50"/>
  <c r="A35" i="75"/>
  <c r="A35" i="98"/>
  <c r="A35" i="78"/>
  <c r="A35" i="101"/>
  <c r="A35" i="96"/>
  <c r="A35" i="45"/>
  <c r="A35" i="99"/>
  <c r="A35" i="84"/>
  <c r="A35" i="64"/>
  <c r="A35" i="18"/>
  <c r="A35" i="2"/>
  <c r="A35" i="115"/>
  <c r="A35" i="20"/>
  <c r="A35" i="21"/>
  <c r="A35" i="56"/>
  <c r="A35" i="43"/>
  <c r="A35" i="112"/>
  <c r="A35" i="79"/>
  <c r="A35" i="105"/>
  <c r="A35" i="106"/>
  <c r="A35" i="61"/>
  <c r="A35" i="108"/>
  <c r="A35" i="40"/>
  <c r="A35" i="109"/>
  <c r="A35" i="39"/>
  <c r="A35" i="46"/>
  <c r="A35" i="54"/>
  <c r="A35" i="100"/>
  <c r="A35" i="85"/>
  <c r="A35" i="80"/>
  <c r="A35" i="73"/>
  <c r="A35" i="58"/>
  <c r="A35" i="74"/>
  <c r="A35" i="59"/>
  <c r="A35" i="117"/>
  <c r="A35" i="77"/>
  <c r="AB36" i="25" l="1"/>
  <c r="AA36" i="25"/>
  <c r="AC36" i="25"/>
  <c r="Z36" i="25"/>
  <c r="Y36" i="25"/>
  <c r="AG36" i="25"/>
  <c r="AF36" i="25"/>
  <c r="AE36" i="25"/>
  <c r="AD36" i="25"/>
  <c r="U37" i="65"/>
  <c r="A36" i="68"/>
  <c r="D35" i="127"/>
  <c r="A36" i="80"/>
  <c r="A36" i="39"/>
  <c r="A36" i="118"/>
  <c r="A36" i="117"/>
  <c r="A36" i="17"/>
  <c r="A36" i="20"/>
  <c r="A36" i="79"/>
  <c r="A36" i="44"/>
  <c r="A36" i="75"/>
  <c r="A36" i="54"/>
  <c r="A36" i="2"/>
  <c r="A36" i="19"/>
  <c r="A36" i="112"/>
  <c r="A36" i="50"/>
  <c r="A36" i="52"/>
  <c r="A36" i="53"/>
  <c r="A36" i="97"/>
  <c r="A36" i="90"/>
  <c r="U37" i="25"/>
  <c r="A36" i="107"/>
  <c r="A36" i="41"/>
  <c r="A36" i="92"/>
  <c r="A36" i="40"/>
  <c r="A36" i="82"/>
  <c r="A36" i="83"/>
  <c r="A36" i="22"/>
  <c r="A36" i="108"/>
  <c r="A36" i="76"/>
  <c r="A36" i="93"/>
  <c r="A36" i="69"/>
  <c r="A36" i="21"/>
  <c r="A36" i="49"/>
  <c r="A36" i="77"/>
  <c r="A36" i="56"/>
  <c r="A36" i="74"/>
  <c r="A36" i="78"/>
  <c r="A36" i="58"/>
  <c r="A36" i="71"/>
  <c r="A36" i="124"/>
  <c r="A36" i="85"/>
  <c r="A36" i="57"/>
  <c r="A36" i="110"/>
  <c r="A36" i="23"/>
  <c r="A36" i="73"/>
  <c r="A36" i="111"/>
  <c r="A36" i="84"/>
  <c r="A36" i="81"/>
  <c r="A36" i="64"/>
  <c r="A36" i="46"/>
  <c r="A36" i="99"/>
  <c r="A36" i="115"/>
  <c r="A36" i="47"/>
  <c r="A36" i="113"/>
  <c r="A36" i="51"/>
  <c r="A36" i="55"/>
  <c r="A36" i="60"/>
  <c r="A36" i="116"/>
  <c r="A36" i="42"/>
  <c r="A36" i="101"/>
  <c r="A36" i="105"/>
  <c r="A36" i="119"/>
  <c r="A36" i="18"/>
  <c r="A36" i="16"/>
  <c r="A36" i="15"/>
  <c r="A36" i="45"/>
  <c r="A36" i="98"/>
  <c r="A36" i="109"/>
  <c r="A36" i="72"/>
  <c r="A36" i="48"/>
  <c r="A36" i="61"/>
  <c r="A36" i="106"/>
  <c r="A36" i="96"/>
  <c r="A36" i="100"/>
  <c r="A36" i="59"/>
  <c r="A36" i="114"/>
  <c r="A36" i="43"/>
  <c r="A36" i="91"/>
  <c r="AA37" i="25" l="1"/>
  <c r="Z37" i="25"/>
  <c r="AD37" i="25"/>
  <c r="AC37" i="25"/>
  <c r="AB37" i="25"/>
  <c r="Y37" i="25"/>
  <c r="AF37" i="25"/>
  <c r="AE37" i="25"/>
  <c r="AG37" i="25"/>
  <c r="A37" i="68"/>
  <c r="D36" i="127"/>
  <c r="U38" i="65"/>
  <c r="A37" i="64"/>
  <c r="A37" i="75"/>
  <c r="A37" i="80"/>
  <c r="A37" i="108"/>
  <c r="A37" i="20"/>
  <c r="A37" i="74"/>
  <c r="A37" i="16"/>
  <c r="A37" i="110"/>
  <c r="A37" i="15"/>
  <c r="U38" i="25"/>
  <c r="A37" i="50"/>
  <c r="A37" i="69"/>
  <c r="A37" i="112"/>
  <c r="A37" i="81"/>
  <c r="A37" i="58"/>
  <c r="A37" i="42"/>
  <c r="A37" i="73"/>
  <c r="A37" i="59"/>
  <c r="A37" i="56"/>
  <c r="A37" i="17"/>
  <c r="A37" i="18"/>
  <c r="A37" i="106"/>
  <c r="A37" i="124"/>
  <c r="A37" i="85"/>
  <c r="A37" i="72"/>
  <c r="A37" i="90"/>
  <c r="A37" i="48"/>
  <c r="A37" i="55"/>
  <c r="A37" i="41"/>
  <c r="A37" i="83"/>
  <c r="A37" i="79"/>
  <c r="A37" i="105"/>
  <c r="A37" i="2"/>
  <c r="A37" i="100"/>
  <c r="A37" i="57"/>
  <c r="A37" i="93"/>
  <c r="A37" i="116"/>
  <c r="A37" i="76"/>
  <c r="A37" i="46"/>
  <c r="A37" i="78"/>
  <c r="A37" i="119"/>
  <c r="A37" i="77"/>
  <c r="A37" i="39"/>
  <c r="A37" i="91"/>
  <c r="A37" i="115"/>
  <c r="A37" i="23"/>
  <c r="A37" i="92"/>
  <c r="A37" i="52"/>
  <c r="A37" i="117"/>
  <c r="A37" i="47"/>
  <c r="A37" i="99"/>
  <c r="A37" i="49"/>
  <c r="A37" i="96"/>
  <c r="A37" i="19"/>
  <c r="A37" i="61"/>
  <c r="A37" i="60"/>
  <c r="A37" i="82"/>
  <c r="A37" i="84"/>
  <c r="A37" i="51"/>
  <c r="A37" i="111"/>
  <c r="A37" i="118"/>
  <c r="A37" i="107"/>
  <c r="A37" i="40"/>
  <c r="A37" i="45"/>
  <c r="A37" i="54"/>
  <c r="A37" i="53"/>
  <c r="A37" i="43"/>
  <c r="A37" i="44"/>
  <c r="A37" i="113"/>
  <c r="A37" i="22"/>
  <c r="A37" i="21"/>
  <c r="A37" i="97"/>
  <c r="A37" i="101"/>
  <c r="A37" i="114"/>
  <c r="A37" i="109"/>
  <c r="A37" i="98"/>
  <c r="A37" i="71"/>
  <c r="Z38" i="25" l="1"/>
  <c r="AG38" i="25"/>
  <c r="Y38" i="25"/>
  <c r="AE38" i="25"/>
  <c r="AD38" i="25"/>
  <c r="AB38" i="25"/>
  <c r="AC38" i="25"/>
  <c r="AF38" i="25"/>
  <c r="AA38" i="25"/>
  <c r="U39" i="65"/>
  <c r="A38" i="68"/>
  <c r="D37" i="127"/>
  <c r="A38" i="114"/>
  <c r="A38" i="96"/>
  <c r="A38" i="72"/>
  <c r="A38" i="79"/>
  <c r="A38" i="82"/>
  <c r="A38" i="90"/>
  <c r="A38" i="61"/>
  <c r="A38" i="58"/>
  <c r="A38" i="23"/>
  <c r="A38" i="47"/>
  <c r="A38" i="21"/>
  <c r="A38" i="56"/>
  <c r="A38" i="124"/>
  <c r="A38" i="18"/>
  <c r="A38" i="20"/>
  <c r="A38" i="39"/>
  <c r="A38" i="46"/>
  <c r="A38" i="52"/>
  <c r="A38" i="54"/>
  <c r="A38" i="48"/>
  <c r="A38" i="78"/>
  <c r="A38" i="53"/>
  <c r="A38" i="111"/>
  <c r="A38" i="17"/>
  <c r="A38" i="40"/>
  <c r="A38" i="16"/>
  <c r="A38" i="57"/>
  <c r="A38" i="64"/>
  <c r="A38" i="92"/>
  <c r="A38" i="116"/>
  <c r="A38" i="107"/>
  <c r="A38" i="97"/>
  <c r="A38" i="119"/>
  <c r="A38" i="41"/>
  <c r="A38" i="109"/>
  <c r="A38" i="22"/>
  <c r="A38" i="118"/>
  <c r="A38" i="110"/>
  <c r="A38" i="19"/>
  <c r="A38" i="76"/>
  <c r="A38" i="59"/>
  <c r="A38" i="77"/>
  <c r="A38" i="93"/>
  <c r="A38" i="15"/>
  <c r="A38" i="71"/>
  <c r="A38" i="44"/>
  <c r="A38" i="106"/>
  <c r="A38" i="2"/>
  <c r="A38" i="74"/>
  <c r="A38" i="80"/>
  <c r="A38" i="83"/>
  <c r="A38" i="115"/>
  <c r="A38" i="73"/>
  <c r="A38" i="50"/>
  <c r="A38" i="42"/>
  <c r="A38" i="45"/>
  <c r="U39" i="25"/>
  <c r="A38" i="84"/>
  <c r="A38" i="69"/>
  <c r="A38" i="60"/>
  <c r="A38" i="75"/>
  <c r="A38" i="100"/>
  <c r="A38" i="112"/>
  <c r="A38" i="101"/>
  <c r="A38" i="55"/>
  <c r="A38" i="91"/>
  <c r="A38" i="99"/>
  <c r="A38" i="108"/>
  <c r="A38" i="51"/>
  <c r="A38" i="49"/>
  <c r="A38" i="117"/>
  <c r="A38" i="43"/>
  <c r="A38" i="81"/>
  <c r="A38" i="85"/>
  <c r="A38" i="98"/>
  <c r="A38" i="113"/>
  <c r="A38" i="105"/>
  <c r="AG39" i="25" l="1"/>
  <c r="Y39" i="25"/>
  <c r="AF39" i="25"/>
  <c r="AC39" i="25"/>
  <c r="AE39" i="25"/>
  <c r="AD39" i="25"/>
  <c r="AB39" i="25"/>
  <c r="AA39" i="25"/>
  <c r="Z39" i="25"/>
  <c r="A39" i="68"/>
  <c r="U40" i="65"/>
  <c r="D38" i="127"/>
  <c r="A39" i="114"/>
  <c r="A39" i="113"/>
  <c r="A39" i="50"/>
  <c r="A39" i="75"/>
  <c r="A39" i="74"/>
  <c r="A39" i="17"/>
  <c r="A39" i="99"/>
  <c r="A39" i="23"/>
  <c r="A39" i="98"/>
  <c r="A39" i="60"/>
  <c r="A39" i="71"/>
  <c r="A39" i="51"/>
  <c r="A39" i="108"/>
  <c r="A39" i="124"/>
  <c r="A39" i="18"/>
  <c r="A39" i="96"/>
  <c r="A39" i="45"/>
  <c r="A39" i="56"/>
  <c r="A39" i="100"/>
  <c r="U40" i="25"/>
  <c r="A39" i="58"/>
  <c r="A39" i="57"/>
  <c r="A39" i="112"/>
  <c r="A39" i="76"/>
  <c r="A39" i="40"/>
  <c r="A39" i="91"/>
  <c r="A39" i="80"/>
  <c r="A39" i="64"/>
  <c r="A39" i="69"/>
  <c r="A39" i="20"/>
  <c r="A39" i="72"/>
  <c r="A39" i="79"/>
  <c r="A39" i="82"/>
  <c r="A39" i="61"/>
  <c r="A39" i="78"/>
  <c r="A39" i="111"/>
  <c r="A39" i="106"/>
  <c r="A39" i="84"/>
  <c r="A39" i="44"/>
  <c r="A39" i="2"/>
  <c r="A39" i="59"/>
  <c r="A39" i="92"/>
  <c r="A39" i="15"/>
  <c r="A39" i="39"/>
  <c r="A39" i="46"/>
  <c r="A39" i="52"/>
  <c r="A39" i="48"/>
  <c r="A39" i="22"/>
  <c r="A39" i="73"/>
  <c r="A39" i="53"/>
  <c r="A39" i="105"/>
  <c r="A39" i="41"/>
  <c r="A39" i="83"/>
  <c r="A39" i="77"/>
  <c r="A39" i="116"/>
  <c r="A39" i="107"/>
  <c r="A39" i="97"/>
  <c r="A39" i="119"/>
  <c r="A39" i="109"/>
  <c r="A39" i="16"/>
  <c r="A39" i="43"/>
  <c r="A39" i="54"/>
  <c r="A39" i="93"/>
  <c r="A39" i="117"/>
  <c r="A39" i="55"/>
  <c r="A39" i="90"/>
  <c r="A39" i="81"/>
  <c r="A39" i="101"/>
  <c r="A39" i="110"/>
  <c r="A39" i="85"/>
  <c r="A39" i="19"/>
  <c r="A39" i="115"/>
  <c r="A39" i="49"/>
  <c r="A39" i="118"/>
  <c r="A39" i="42"/>
  <c r="A39" i="47"/>
  <c r="A39" i="21"/>
  <c r="AF40" i="25" l="1"/>
  <c r="AE40" i="25"/>
  <c r="Y40" i="25"/>
  <c r="AG40" i="25"/>
  <c r="AD40" i="25"/>
  <c r="AA40" i="25"/>
  <c r="AC40" i="25"/>
  <c r="AB40" i="25"/>
  <c r="Z40" i="25"/>
  <c r="D39" i="127"/>
  <c r="U41" i="65"/>
  <c r="A40" i="68"/>
  <c r="A40" i="111"/>
  <c r="A40" i="119"/>
  <c r="A40" i="84"/>
  <c r="A40" i="90"/>
  <c r="A40" i="2"/>
  <c r="A40" i="41"/>
  <c r="A40" i="75"/>
  <c r="A40" i="81"/>
  <c r="A40" i="74"/>
  <c r="A40" i="40"/>
  <c r="A40" i="45"/>
  <c r="A40" i="50"/>
  <c r="A40" i="100"/>
  <c r="A40" i="43"/>
  <c r="U41" i="25"/>
  <c r="A40" i="49"/>
  <c r="A40" i="16"/>
  <c r="A40" i="42"/>
  <c r="A40" i="44"/>
  <c r="A40" i="101"/>
  <c r="A40" i="76"/>
  <c r="A40" i="15"/>
  <c r="A40" i="21"/>
  <c r="A40" i="19"/>
  <c r="A40" i="53"/>
  <c r="A40" i="109"/>
  <c r="A40" i="71"/>
  <c r="A40" i="52"/>
  <c r="A40" i="91"/>
  <c r="A40" i="22"/>
  <c r="A40" i="115"/>
  <c r="A40" i="47"/>
  <c r="A40" i="57"/>
  <c r="A40" i="124"/>
  <c r="A40" i="73"/>
  <c r="A40" i="114"/>
  <c r="A40" i="56"/>
  <c r="A40" i="79"/>
  <c r="A40" i="72"/>
  <c r="A40" i="20"/>
  <c r="A40" i="64"/>
  <c r="A40" i="54"/>
  <c r="A40" i="107"/>
  <c r="A40" i="77"/>
  <c r="A40" i="55"/>
  <c r="A40" i="98"/>
  <c r="A40" i="108"/>
  <c r="A40" i="113"/>
  <c r="A40" i="51"/>
  <c r="A40" i="60"/>
  <c r="A40" i="106"/>
  <c r="A40" i="23"/>
  <c r="A40" i="97"/>
  <c r="A40" i="112"/>
  <c r="A40" i="92"/>
  <c r="A40" i="69"/>
  <c r="A40" i="85"/>
  <c r="A40" i="83"/>
  <c r="A40" i="61"/>
  <c r="A40" i="116"/>
  <c r="A40" i="17"/>
  <c r="A40" i="96"/>
  <c r="A40" i="78"/>
  <c r="A40" i="58"/>
  <c r="A40" i="110"/>
  <c r="A40" i="59"/>
  <c r="A40" i="18"/>
  <c r="A40" i="39"/>
  <c r="A40" i="117"/>
  <c r="A40" i="99"/>
  <c r="A40" i="46"/>
  <c r="A40" i="82"/>
  <c r="A40" i="48"/>
  <c r="A40" i="118"/>
  <c r="A40" i="105"/>
  <c r="A40" i="93"/>
  <c r="A40" i="80"/>
  <c r="AE41" i="25" l="1"/>
  <c r="AD41" i="25"/>
  <c r="Z41" i="25"/>
  <c r="Y41" i="25"/>
  <c r="AG41" i="25"/>
  <c r="AF41" i="25"/>
  <c r="AC41" i="25"/>
  <c r="AB41" i="25"/>
  <c r="AA41" i="25"/>
  <c r="A41" i="68"/>
  <c r="U42" i="65"/>
  <c r="D40" i="127"/>
  <c r="A41" i="98"/>
  <c r="A41" i="108"/>
  <c r="A41" i="113"/>
  <c r="A41" i="51"/>
  <c r="A41" i="60"/>
  <c r="A41" i="69"/>
  <c r="A41" i="56"/>
  <c r="A41" i="40"/>
  <c r="A41" i="75"/>
  <c r="A41" i="15"/>
  <c r="A41" i="100"/>
  <c r="A41" i="43"/>
  <c r="A41" i="39"/>
  <c r="A41" i="44"/>
  <c r="A41" i="91"/>
  <c r="A41" i="19"/>
  <c r="A41" i="61"/>
  <c r="A41" i="106"/>
  <c r="A41" i="17"/>
  <c r="A41" i="96"/>
  <c r="A41" i="78"/>
  <c r="A41" i="58"/>
  <c r="A41" i="16"/>
  <c r="A41" i="72"/>
  <c r="U42" i="25"/>
  <c r="A41" i="99"/>
  <c r="A41" i="53"/>
  <c r="A41" i="18"/>
  <c r="A41" i="76"/>
  <c r="A41" i="117"/>
  <c r="A41" i="20"/>
  <c r="A41" i="59"/>
  <c r="A41" i="79"/>
  <c r="A41" i="85"/>
  <c r="A41" i="57"/>
  <c r="A41" i="54"/>
  <c r="A41" i="82"/>
  <c r="A41" i="92"/>
  <c r="A41" i="105"/>
  <c r="A41" i="109"/>
  <c r="A41" i="48"/>
  <c r="A41" i="46"/>
  <c r="A41" i="93"/>
  <c r="A41" i="71"/>
  <c r="A41" i="112"/>
  <c r="A41" i="64"/>
  <c r="A41" i="2"/>
  <c r="A41" i="97"/>
  <c r="A41" i="101"/>
  <c r="A41" i="81"/>
  <c r="A41" i="115"/>
  <c r="A41" i="124"/>
  <c r="A41" i="50"/>
  <c r="A41" i="49"/>
  <c r="A41" i="52"/>
  <c r="A41" i="77"/>
  <c r="A41" i="74"/>
  <c r="A41" i="80"/>
  <c r="A41" i="118"/>
  <c r="A41" i="107"/>
  <c r="A41" i="83"/>
  <c r="A41" i="45"/>
  <c r="A41" i="41"/>
  <c r="A41" i="114"/>
  <c r="A41" i="42"/>
  <c r="A41" i="21"/>
  <c r="A41" i="22"/>
  <c r="A41" i="73"/>
  <c r="A41" i="111"/>
  <c r="A41" i="119"/>
  <c r="A41" i="84"/>
  <c r="A41" i="90"/>
  <c r="A41" i="55"/>
  <c r="A41" i="23"/>
  <c r="A41" i="110"/>
  <c r="A41" i="47"/>
  <c r="A41" i="116"/>
  <c r="AD42" i="25" l="1"/>
  <c r="AC42" i="25"/>
  <c r="AA42" i="25"/>
  <c r="Z42" i="25"/>
  <c r="Y42" i="25"/>
  <c r="AE42" i="25"/>
  <c r="AB42" i="25"/>
  <c r="AG42" i="25"/>
  <c r="AF42" i="25"/>
  <c r="D41" i="127"/>
  <c r="U43" i="65"/>
  <c r="A42" i="68"/>
  <c r="A42" i="48"/>
  <c r="A42" i="54"/>
  <c r="A42" i="59"/>
  <c r="A42" i="92"/>
  <c r="A42" i="105"/>
  <c r="A42" i="71"/>
  <c r="A42" i="52"/>
  <c r="A42" i="50"/>
  <c r="A42" i="78"/>
  <c r="A42" i="82"/>
  <c r="A42" i="109"/>
  <c r="A42" i="80"/>
  <c r="A42" i="114"/>
  <c r="A42" i="39"/>
  <c r="A42" i="53"/>
  <c r="A42" i="90"/>
  <c r="A42" i="118"/>
  <c r="A42" i="49"/>
  <c r="A42" i="83"/>
  <c r="A42" i="77"/>
  <c r="A42" i="85"/>
  <c r="A42" i="19"/>
  <c r="A42" i="72"/>
  <c r="A42" i="45"/>
  <c r="A42" i="113"/>
  <c r="A42" i="116"/>
  <c r="A42" i="41"/>
  <c r="A42" i="111"/>
  <c r="A42" i="112"/>
  <c r="A42" i="84"/>
  <c r="A42" i="91"/>
  <c r="A42" i="106"/>
  <c r="A42" i="2"/>
  <c r="A42" i="69"/>
  <c r="A42" i="44"/>
  <c r="A42" i="56"/>
  <c r="A42" i="119"/>
  <c r="A42" i="99"/>
  <c r="A42" i="79"/>
  <c r="A42" i="107"/>
  <c r="A42" i="117"/>
  <c r="A42" i="97"/>
  <c r="A42" i="21"/>
  <c r="A42" i="42"/>
  <c r="A42" i="81"/>
  <c r="A42" i="101"/>
  <c r="A42" i="75"/>
  <c r="A42" i="16"/>
  <c r="A42" i="93"/>
  <c r="A42" i="76"/>
  <c r="A42" i="108"/>
  <c r="A42" i="60"/>
  <c r="A42" i="43"/>
  <c r="A42" i="100"/>
  <c r="A42" i="124"/>
  <c r="A42" i="73"/>
  <c r="A42" i="22"/>
  <c r="A42" i="40"/>
  <c r="A42" i="47"/>
  <c r="A42" i="55"/>
  <c r="A42" i="51"/>
  <c r="A42" i="98"/>
  <c r="A42" i="115"/>
  <c r="A42" i="64"/>
  <c r="A42" i="57"/>
  <c r="A42" i="58"/>
  <c r="A42" i="61"/>
  <c r="A42" i="74"/>
  <c r="A42" i="18"/>
  <c r="A42" i="96"/>
  <c r="A42" i="46"/>
  <c r="A42" i="17"/>
  <c r="U43" i="25"/>
  <c r="A42" i="23"/>
  <c r="A42" i="15"/>
  <c r="A42" i="20"/>
  <c r="A42" i="110"/>
  <c r="AC43" i="25" l="1"/>
  <c r="AB43" i="25"/>
  <c r="AD43" i="25"/>
  <c r="AA43" i="25"/>
  <c r="Z43" i="25"/>
  <c r="Y43" i="25"/>
  <c r="AE43" i="25"/>
  <c r="AG43" i="25"/>
  <c r="AF43" i="25"/>
  <c r="A43" i="68"/>
  <c r="D42" i="127"/>
  <c r="U44" i="65"/>
  <c r="A43" i="48"/>
  <c r="A43" i="54"/>
  <c r="A43" i="59"/>
  <c r="A43" i="92"/>
  <c r="U44" i="25"/>
  <c r="A43" i="71"/>
  <c r="A43" i="100"/>
  <c r="A43" i="110"/>
  <c r="A43" i="90"/>
  <c r="A43" i="72"/>
  <c r="A43" i="18"/>
  <c r="A43" i="44"/>
  <c r="A43" i="85"/>
  <c r="A43" i="118"/>
  <c r="A43" i="49"/>
  <c r="A43" i="83"/>
  <c r="A43" i="77"/>
  <c r="A43" i="2"/>
  <c r="A43" i="19"/>
  <c r="A43" i="50"/>
  <c r="A43" i="78"/>
  <c r="A43" i="17"/>
  <c r="A43" i="41"/>
  <c r="A43" i="111"/>
  <c r="A43" i="112"/>
  <c r="A43" i="84"/>
  <c r="A43" i="116"/>
  <c r="A43" i="109"/>
  <c r="A43" i="57"/>
  <c r="A43" i="96"/>
  <c r="A43" i="64"/>
  <c r="A43" i="106"/>
  <c r="A43" i="91"/>
  <c r="A43" i="108"/>
  <c r="A43" i="39"/>
  <c r="A43" i="117"/>
  <c r="A43" i="97"/>
  <c r="A43" i="43"/>
  <c r="A43" i="21"/>
  <c r="A43" i="42"/>
  <c r="A43" i="81"/>
  <c r="A43" i="101"/>
  <c r="A43" i="75"/>
  <c r="A43" i="15"/>
  <c r="A43" i="74"/>
  <c r="A43" i="23"/>
  <c r="A43" i="69"/>
  <c r="A43" i="93"/>
  <c r="A43" i="82"/>
  <c r="A43" i="99"/>
  <c r="A43" i="80"/>
  <c r="A43" i="20"/>
  <c r="A43" i="107"/>
  <c r="A43" i="124"/>
  <c r="A43" i="73"/>
  <c r="A43" i="22"/>
  <c r="A43" i="40"/>
  <c r="A43" i="47"/>
  <c r="A43" i="56"/>
  <c r="A43" i="76"/>
  <c r="A43" i="55"/>
  <c r="A43" i="61"/>
  <c r="A43" i="115"/>
  <c r="A43" i="60"/>
  <c r="A43" i="105"/>
  <c r="A43" i="98"/>
  <c r="A43" i="114"/>
  <c r="A43" i="113"/>
  <c r="A43" i="79"/>
  <c r="A43" i="51"/>
  <c r="A43" i="119"/>
  <c r="A43" i="45"/>
  <c r="A43" i="52"/>
  <c r="A43" i="58"/>
  <c r="A43" i="46"/>
  <c r="A43" i="53"/>
  <c r="A43" i="16"/>
  <c r="AB44" i="25" l="1"/>
  <c r="AA44" i="25"/>
  <c r="AE44" i="25"/>
  <c r="Z44" i="25"/>
  <c r="AD44" i="25"/>
  <c r="AC44" i="25"/>
  <c r="AG44" i="25"/>
  <c r="AF44" i="25"/>
  <c r="Y44" i="25"/>
  <c r="D43" i="127"/>
  <c r="U45" i="65"/>
  <c r="A44" i="68"/>
  <c r="A44" i="21"/>
  <c r="A44" i="42"/>
  <c r="A44" i="81"/>
  <c r="A44" i="101"/>
  <c r="A44" i="75"/>
  <c r="A44" i="18"/>
  <c r="A44" i="2"/>
  <c r="A44" i="43"/>
  <c r="A44" i="69"/>
  <c r="A44" i="78"/>
  <c r="A44" i="91"/>
  <c r="A44" i="124"/>
  <c r="A44" i="73"/>
  <c r="A44" i="22"/>
  <c r="A44" i="40"/>
  <c r="A44" i="47"/>
  <c r="A44" i="56"/>
  <c r="A44" i="76"/>
  <c r="A44" i="82"/>
  <c r="A44" i="17"/>
  <c r="A44" i="51"/>
  <c r="A44" i="45"/>
  <c r="A44" i="105"/>
  <c r="A44" i="46"/>
  <c r="A44" i="80"/>
  <c r="A44" i="100"/>
  <c r="A44" i="83"/>
  <c r="A44" i="19"/>
  <c r="A44" i="112"/>
  <c r="A44" i="93"/>
  <c r="A44" i="60"/>
  <c r="A44" i="99"/>
  <c r="A44" i="98"/>
  <c r="A44" i="114"/>
  <c r="A44" i="113"/>
  <c r="A44" i="79"/>
  <c r="A44" i="119"/>
  <c r="A44" i="50"/>
  <c r="A44" i="72"/>
  <c r="A44" i="57"/>
  <c r="A44" i="109"/>
  <c r="A44" i="111"/>
  <c r="A44" i="55"/>
  <c r="A44" i="58"/>
  <c r="A44" i="61"/>
  <c r="A44" i="85"/>
  <c r="U45" i="25"/>
  <c r="A44" i="96"/>
  <c r="A44" i="39"/>
  <c r="A44" i="74"/>
  <c r="A44" i="118"/>
  <c r="A44" i="107"/>
  <c r="A44" i="84"/>
  <c r="A44" i="53"/>
  <c r="A44" i="117"/>
  <c r="A44" i="64"/>
  <c r="A44" i="15"/>
  <c r="A44" i="20"/>
  <c r="A44" i="97"/>
  <c r="A44" i="23"/>
  <c r="A44" i="115"/>
  <c r="A44" i="77"/>
  <c r="A44" i="116"/>
  <c r="A44" i="48"/>
  <c r="A44" i="54"/>
  <c r="A44" i="59"/>
  <c r="A44" i="92"/>
  <c r="A44" i="106"/>
  <c r="A44" i="71"/>
  <c r="A44" i="110"/>
  <c r="A44" i="44"/>
  <c r="A44" i="90"/>
  <c r="A44" i="52"/>
  <c r="A44" i="49"/>
  <c r="A44" i="16"/>
  <c r="A44" i="41"/>
  <c r="A44" i="108"/>
  <c r="AA45" i="25" l="1"/>
  <c r="Z45" i="25"/>
  <c r="AF45" i="25"/>
  <c r="AE45" i="25"/>
  <c r="AC45" i="25"/>
  <c r="AD45" i="25"/>
  <c r="Y45" i="25"/>
  <c r="AB45" i="25"/>
  <c r="AG45" i="25"/>
  <c r="U46" i="65"/>
  <c r="A45" i="68"/>
  <c r="D44" i="127"/>
  <c r="A45" i="48"/>
  <c r="A45" i="54"/>
  <c r="A45" i="59"/>
  <c r="A45" i="92"/>
  <c r="A45" i="69"/>
  <c r="A45" i="71"/>
  <c r="A45" i="44"/>
  <c r="A45" i="106"/>
  <c r="A45" i="18"/>
  <c r="A45" i="108"/>
  <c r="A45" i="107"/>
  <c r="A45" i="50"/>
  <c r="A45" i="46"/>
  <c r="A45" i="118"/>
  <c r="A45" i="49"/>
  <c r="A45" i="83"/>
  <c r="A45" i="77"/>
  <c r="A45" i="15"/>
  <c r="A45" i="19"/>
  <c r="A45" i="93"/>
  <c r="A45" i="96"/>
  <c r="A45" i="52"/>
  <c r="A45" i="64"/>
  <c r="A45" i="57"/>
  <c r="A45" i="41"/>
  <c r="A45" i="111"/>
  <c r="A45" i="112"/>
  <c r="A45" i="84"/>
  <c r="A45" i="91"/>
  <c r="A45" i="105"/>
  <c r="A45" i="55"/>
  <c r="A45" i="51"/>
  <c r="A45" i="16"/>
  <c r="A45" i="58"/>
  <c r="A45" i="80"/>
  <c r="A45" i="109"/>
  <c r="A45" i="23"/>
  <c r="A45" i="110"/>
  <c r="A45" i="21"/>
  <c r="A45" i="42"/>
  <c r="A45" i="81"/>
  <c r="A45" i="101"/>
  <c r="A45" i="75"/>
  <c r="A45" i="2"/>
  <c r="A45" i="43"/>
  <c r="A45" i="115"/>
  <c r="A45" i="119"/>
  <c r="A45" i="17"/>
  <c r="A45" i="116"/>
  <c r="A45" i="117"/>
  <c r="A45" i="97"/>
  <c r="A45" i="124"/>
  <c r="A45" i="73"/>
  <c r="A45" i="22"/>
  <c r="A45" i="40"/>
  <c r="A45" i="47"/>
  <c r="A45" i="56"/>
  <c r="A45" i="82"/>
  <c r="A45" i="85"/>
  <c r="A45" i="78"/>
  <c r="A45" i="61"/>
  <c r="A45" i="74"/>
  <c r="A45" i="20"/>
  <c r="A45" i="39"/>
  <c r="A45" i="60"/>
  <c r="A45" i="99"/>
  <c r="A45" i="98"/>
  <c r="A45" i="114"/>
  <c r="A45" i="113"/>
  <c r="A45" i="79"/>
  <c r="A45" i="45"/>
  <c r="A45" i="90"/>
  <c r="A45" i="76"/>
  <c r="A45" i="100"/>
  <c r="U46" i="25"/>
  <c r="A45" i="53"/>
  <c r="A45" i="72"/>
  <c r="U47" i="65" l="1"/>
  <c r="A47" i="68" s="1"/>
  <c r="Z46" i="25"/>
  <c r="AG46" i="25"/>
  <c r="Y46" i="25"/>
  <c r="AF46" i="25"/>
  <c r="AE46" i="25"/>
  <c r="AD46" i="25"/>
  <c r="AC46" i="25"/>
  <c r="AB46" i="25"/>
  <c r="AA46" i="25"/>
  <c r="A46" i="68"/>
  <c r="D45" i="127"/>
  <c r="A46" i="48"/>
  <c r="A46" i="54"/>
  <c r="A46" i="59"/>
  <c r="A46" i="92"/>
  <c r="A46" i="105"/>
  <c r="A46" i="71"/>
  <c r="A46" i="52"/>
  <c r="A46" i="50"/>
  <c r="A46" i="108"/>
  <c r="A46" i="57"/>
  <c r="A46" i="111"/>
  <c r="A46" i="106"/>
  <c r="A46" i="110"/>
  <c r="A46" i="73"/>
  <c r="A46" i="40"/>
  <c r="A46" i="55"/>
  <c r="A46" i="82"/>
  <c r="A46" i="69"/>
  <c r="A46" i="117"/>
  <c r="A46" i="20"/>
  <c r="A46" i="44"/>
  <c r="A46" i="118"/>
  <c r="A46" i="49"/>
  <c r="A46" i="83"/>
  <c r="A46" i="77"/>
  <c r="A46" i="17"/>
  <c r="A46" i="19"/>
  <c r="A46" i="72"/>
  <c r="A46" i="109"/>
  <c r="A46" i="80"/>
  <c r="A46" i="112"/>
  <c r="A46" i="99"/>
  <c r="A46" i="51"/>
  <c r="A46" i="96"/>
  <c r="A46" i="116"/>
  <c r="A46" i="53"/>
  <c r="A46" i="100"/>
  <c r="A46" i="41"/>
  <c r="A46" i="84"/>
  <c r="A46" i="91"/>
  <c r="A46" i="18"/>
  <c r="A46" i="124"/>
  <c r="A46" i="56"/>
  <c r="A46" i="74"/>
  <c r="A46" i="78"/>
  <c r="A46" i="21"/>
  <c r="A46" i="42"/>
  <c r="A46" i="81"/>
  <c r="A46" i="101"/>
  <c r="A46" i="75"/>
  <c r="A46" i="15"/>
  <c r="A46" i="93"/>
  <c r="A46" i="76"/>
  <c r="A46" i="107"/>
  <c r="A46" i="22"/>
  <c r="A46" i="47"/>
  <c r="A46" i="119"/>
  <c r="A46" i="46"/>
  <c r="A46" i="23"/>
  <c r="A46" i="2"/>
  <c r="A46" i="90"/>
  <c r="A46" i="60"/>
  <c r="A46" i="85"/>
  <c r="A46" i="98"/>
  <c r="A46" i="114"/>
  <c r="A46" i="113"/>
  <c r="A46" i="79"/>
  <c r="A46" i="43"/>
  <c r="A46" i="115"/>
  <c r="A46" i="39"/>
  <c r="A46" i="16"/>
  <c r="A46" i="58"/>
  <c r="A46" i="61"/>
  <c r="U47" i="25"/>
  <c r="A46" i="64"/>
  <c r="A46" i="97"/>
  <c r="A46" i="45"/>
  <c r="U48" i="65" l="1"/>
  <c r="D47" i="127" s="1"/>
  <c r="D46" i="127"/>
  <c r="AG47" i="25"/>
  <c r="Y47" i="25"/>
  <c r="AF47" i="25"/>
  <c r="Z47" i="25"/>
  <c r="AE47" i="25"/>
  <c r="AB47" i="25"/>
  <c r="AD47" i="25"/>
  <c r="AA47" i="25"/>
  <c r="AC47" i="25"/>
  <c r="A47" i="48"/>
  <c r="A47" i="54"/>
  <c r="A47" i="114"/>
  <c r="A47" i="113"/>
  <c r="A47" i="79"/>
  <c r="A47" i="51"/>
  <c r="A47" i="76"/>
  <c r="A47" i="82"/>
  <c r="A47" i="111"/>
  <c r="A47" i="80"/>
  <c r="A47" i="115"/>
  <c r="A47" i="43"/>
  <c r="A47" i="90"/>
  <c r="A47" i="61"/>
  <c r="A47" i="42"/>
  <c r="A47" i="17"/>
  <c r="A47" i="118"/>
  <c r="A47" i="49"/>
  <c r="A47" i="106"/>
  <c r="A47" i="96"/>
  <c r="A47" i="46"/>
  <c r="A47" i="72"/>
  <c r="A47" i="119"/>
  <c r="A47" i="45"/>
  <c r="A47" i="23"/>
  <c r="A47" i="116"/>
  <c r="A47" i="16"/>
  <c r="A47" i="53"/>
  <c r="A47" i="47"/>
  <c r="A47" i="69"/>
  <c r="A47" i="41"/>
  <c r="A47" i="64"/>
  <c r="A47" i="2"/>
  <c r="A47" i="20"/>
  <c r="A47" i="97"/>
  <c r="A47" i="107"/>
  <c r="A47" i="39"/>
  <c r="A47" i="44"/>
  <c r="A47" i="58"/>
  <c r="A47" i="109"/>
  <c r="A47" i="40"/>
  <c r="A47" i="93"/>
  <c r="A47" i="21"/>
  <c r="A47" i="59"/>
  <c r="A47" i="92"/>
  <c r="A47" i="99"/>
  <c r="A47" i="71"/>
  <c r="A47" i="15"/>
  <c r="U48" i="25"/>
  <c r="A47" i="81"/>
  <c r="A47" i="52"/>
  <c r="A47" i="124"/>
  <c r="A47" i="73"/>
  <c r="A47" i="83"/>
  <c r="A47" i="77"/>
  <c r="A47" i="18"/>
  <c r="A47" i="19"/>
  <c r="A47" i="100"/>
  <c r="A47" i="110"/>
  <c r="A47" i="55"/>
  <c r="A47" i="75"/>
  <c r="A47" i="117"/>
  <c r="A47" i="98"/>
  <c r="A47" i="60"/>
  <c r="A47" i="85"/>
  <c r="A47" i="112"/>
  <c r="A47" i="84"/>
  <c r="A47" i="91"/>
  <c r="A47" i="105"/>
  <c r="A47" i="50"/>
  <c r="A47" i="78"/>
  <c r="A47" i="74"/>
  <c r="A47" i="57"/>
  <c r="A47" i="101"/>
  <c r="A47" i="22"/>
  <c r="A47" i="56"/>
  <c r="A47" i="108"/>
  <c r="U49" i="65" l="1"/>
  <c r="D48" i="127" s="1"/>
  <c r="A48" i="68"/>
  <c r="AF48" i="25"/>
  <c r="AE48" i="25"/>
  <c r="AA48" i="25"/>
  <c r="Z48" i="25"/>
  <c r="Y48" i="25"/>
  <c r="AB48" i="25"/>
  <c r="AG48" i="25"/>
  <c r="AD48" i="25"/>
  <c r="AC48" i="25"/>
  <c r="A48" i="51"/>
  <c r="A48" i="55"/>
  <c r="A48" i="75"/>
  <c r="A48" i="16"/>
  <c r="A48" i="73"/>
  <c r="A48" i="22"/>
  <c r="A48" i="99"/>
  <c r="A48" i="100"/>
  <c r="A48" i="59"/>
  <c r="A48" i="93"/>
  <c r="A48" i="96"/>
  <c r="A48" i="114"/>
  <c r="A48" i="15"/>
  <c r="A48" i="82"/>
  <c r="A48" i="124"/>
  <c r="A48" i="78"/>
  <c r="A48" i="50"/>
  <c r="A48" i="56"/>
  <c r="A48" i="90"/>
  <c r="A48" i="74"/>
  <c r="A48" i="98"/>
  <c r="A48" i="83"/>
  <c r="A48" i="119"/>
  <c r="A48" i="112"/>
  <c r="A48" i="20"/>
  <c r="A48" i="19"/>
  <c r="A48" i="110"/>
  <c r="A48" i="17"/>
  <c r="A48" i="60"/>
  <c r="A48" i="43"/>
  <c r="A48" i="45"/>
  <c r="A48" i="79"/>
  <c r="A48" i="58"/>
  <c r="A48" i="85"/>
  <c r="A48" i="115"/>
  <c r="A48" i="47"/>
  <c r="U49" i="25"/>
  <c r="A48" i="111"/>
  <c r="A48" i="69"/>
  <c r="A48" i="113"/>
  <c r="A48" i="92"/>
  <c r="A48" i="109"/>
  <c r="A48" i="72"/>
  <c r="A48" i="46"/>
  <c r="A48" i="53"/>
  <c r="A48" i="117"/>
  <c r="A48" i="84"/>
  <c r="A48" i="105"/>
  <c r="A48" i="2"/>
  <c r="A48" i="44"/>
  <c r="A48" i="106"/>
  <c r="A48" i="40"/>
  <c r="A48" i="57"/>
  <c r="A48" i="21"/>
  <c r="A48" i="77"/>
  <c r="A48" i="80"/>
  <c r="A48" i="39"/>
  <c r="A48" i="97"/>
  <c r="A48" i="48"/>
  <c r="A48" i="54"/>
  <c r="A48" i="81"/>
  <c r="A48" i="61"/>
  <c r="A48" i="64"/>
  <c r="A48" i="108"/>
  <c r="A48" i="101"/>
  <c r="A48" i="76"/>
  <c r="A48" i="52"/>
  <c r="A48" i="18"/>
  <c r="A48" i="23"/>
  <c r="A48" i="91"/>
  <c r="A48" i="116"/>
  <c r="A48" i="107"/>
  <c r="A48" i="71"/>
  <c r="A48" i="118"/>
  <c r="A48" i="49"/>
  <c r="A48" i="41"/>
  <c r="A48" i="42"/>
  <c r="U50" i="65" l="1"/>
  <c r="A50" i="68" s="1"/>
  <c r="A49" i="68"/>
  <c r="AE49" i="25"/>
  <c r="AD49" i="25"/>
  <c r="AB49" i="25"/>
  <c r="AA49" i="25"/>
  <c r="Z49" i="25"/>
  <c r="Y49" i="25"/>
  <c r="AF49" i="25"/>
  <c r="AC49" i="25"/>
  <c r="AG49" i="25"/>
  <c r="A49" i="78"/>
  <c r="A49" i="55"/>
  <c r="A49" i="91"/>
  <c r="A49" i="74"/>
  <c r="A49" i="41"/>
  <c r="A49" i="111"/>
  <c r="A49" i="105"/>
  <c r="A49" i="16"/>
  <c r="A49" i="81"/>
  <c r="A49" i="52"/>
  <c r="A49" i="93"/>
  <c r="A49" i="54"/>
  <c r="A49" i="119"/>
  <c r="A49" i="19"/>
  <c r="A49" i="114"/>
  <c r="A49" i="43"/>
  <c r="A49" i="50"/>
  <c r="A49" i="75"/>
  <c r="A49" i="23"/>
  <c r="A49" i="21"/>
  <c r="A49" i="42"/>
  <c r="A49" i="100"/>
  <c r="A49" i="77"/>
  <c r="A49" i="113"/>
  <c r="A49" i="108"/>
  <c r="A49" i="71"/>
  <c r="A49" i="47"/>
  <c r="A49" i="118"/>
  <c r="A49" i="109"/>
  <c r="A49" i="45"/>
  <c r="A49" i="56"/>
  <c r="A49" i="124"/>
  <c r="A49" i="73"/>
  <c r="A49" i="22"/>
  <c r="A49" i="101"/>
  <c r="A49" i="112"/>
  <c r="A49" i="20"/>
  <c r="U50" i="25"/>
  <c r="A49" i="99"/>
  <c r="A49" i="110"/>
  <c r="A49" i="96"/>
  <c r="A49" i="80"/>
  <c r="A49" i="72"/>
  <c r="A49" i="79"/>
  <c r="A49" i="60"/>
  <c r="A49" i="85"/>
  <c r="A49" i="98"/>
  <c r="A49" i="40"/>
  <c r="A49" i="59"/>
  <c r="A49" i="57"/>
  <c r="A49" i="83"/>
  <c r="A49" i="51"/>
  <c r="A49" i="84"/>
  <c r="A49" i="90"/>
  <c r="A49" i="69"/>
  <c r="A49" i="39"/>
  <c r="A49" i="46"/>
  <c r="A49" i="58"/>
  <c r="A49" i="61"/>
  <c r="A49" i="106"/>
  <c r="A49" i="15"/>
  <c r="A49" i="2"/>
  <c r="A49" i="49"/>
  <c r="A49" i="76"/>
  <c r="A49" i="17"/>
  <c r="A49" i="107"/>
  <c r="A49" i="97"/>
  <c r="A49" i="53"/>
  <c r="A49" i="117"/>
  <c r="A49" i="92"/>
  <c r="A49" i="64"/>
  <c r="A49" i="82"/>
  <c r="A49" i="116"/>
  <c r="A49" i="48"/>
  <c r="A49" i="44"/>
  <c r="A49" i="18"/>
  <c r="A49" i="115"/>
  <c r="D49" i="127" l="1"/>
  <c r="U51" i="65"/>
  <c r="A51" i="68" s="1"/>
  <c r="AD50" i="25"/>
  <c r="AC50" i="25"/>
  <c r="AE50" i="25"/>
  <c r="Z50" i="25"/>
  <c r="AB50" i="25"/>
  <c r="AA50" i="25"/>
  <c r="Y50" i="25"/>
  <c r="AF50" i="25"/>
  <c r="AG50" i="25"/>
  <c r="A50" i="80"/>
  <c r="A50" i="72"/>
  <c r="A50" i="79"/>
  <c r="A50" i="60"/>
  <c r="A50" i="105"/>
  <c r="A50" i="98"/>
  <c r="A50" i="108"/>
  <c r="A50" i="84"/>
  <c r="A50" i="115"/>
  <c r="A50" i="82"/>
  <c r="A50" i="110"/>
  <c r="A50" i="19"/>
  <c r="A50" i="49"/>
  <c r="A50" i="16"/>
  <c r="A50" i="109"/>
  <c r="A50" i="56"/>
  <c r="A50" i="73"/>
  <c r="A50" i="112"/>
  <c r="A50" i="90"/>
  <c r="A50" i="116"/>
  <c r="A50" i="39"/>
  <c r="A50" i="46"/>
  <c r="A50" i="58"/>
  <c r="A50" i="61"/>
  <c r="A50" i="85"/>
  <c r="A50" i="23"/>
  <c r="A50" i="81"/>
  <c r="A50" i="92"/>
  <c r="A50" i="117"/>
  <c r="A50" i="100"/>
  <c r="A50" i="76"/>
  <c r="A50" i="18"/>
  <c r="A50" i="107"/>
  <c r="A50" i="97"/>
  <c r="A50" i="53"/>
  <c r="A50" i="64"/>
  <c r="U51" i="25"/>
  <c r="A50" i="51"/>
  <c r="A50" i="15"/>
  <c r="A50" i="118"/>
  <c r="A50" i="96"/>
  <c r="A50" i="114"/>
  <c r="A50" i="69"/>
  <c r="A50" i="43"/>
  <c r="A50" i="75"/>
  <c r="A50" i="21"/>
  <c r="A50" i="42"/>
  <c r="A50" i="44"/>
  <c r="A50" i="124"/>
  <c r="A50" i="20"/>
  <c r="A50" i="57"/>
  <c r="A50" i="93"/>
  <c r="A50" i="99"/>
  <c r="A50" i="71"/>
  <c r="A50" i="48"/>
  <c r="A50" i="54"/>
  <c r="A50" i="119"/>
  <c r="A50" i="47"/>
  <c r="A50" i="52"/>
  <c r="A50" i="40"/>
  <c r="A50" i="50"/>
  <c r="A50" i="17"/>
  <c r="A50" i="77"/>
  <c r="A50" i="101"/>
  <c r="A50" i="45"/>
  <c r="A50" i="22"/>
  <c r="A50" i="113"/>
  <c r="A50" i="78"/>
  <c r="A50" i="55"/>
  <c r="A50" i="91"/>
  <c r="A50" i="74"/>
  <c r="A50" i="41"/>
  <c r="A50" i="111"/>
  <c r="A50" i="2"/>
  <c r="A50" i="59"/>
  <c r="A50" i="83"/>
  <c r="A50" i="106"/>
  <c r="D50" i="127" l="1"/>
  <c r="U52" i="65"/>
  <c r="U53" i="65" s="1"/>
  <c r="AC51" i="25"/>
  <c r="AB51" i="25"/>
  <c r="AF51" i="25"/>
  <c r="AE51" i="25"/>
  <c r="AA51" i="25"/>
  <c r="AD51" i="25"/>
  <c r="Z51" i="25"/>
  <c r="AG51" i="25"/>
  <c r="Y51" i="25"/>
  <c r="A51" i="78"/>
  <c r="A51" i="55"/>
  <c r="A51" i="91"/>
  <c r="A51" i="69"/>
  <c r="A51" i="41"/>
  <c r="A51" i="111"/>
  <c r="A51" i="59"/>
  <c r="A51" i="99"/>
  <c r="A51" i="64"/>
  <c r="A51" i="119"/>
  <c r="A51" i="47"/>
  <c r="A51" i="110"/>
  <c r="A51" i="113"/>
  <c r="A51" i="43"/>
  <c r="A51" i="50"/>
  <c r="A51" i="75"/>
  <c r="A51" i="18"/>
  <c r="A51" i="21"/>
  <c r="A51" i="42"/>
  <c r="A51" i="44"/>
  <c r="A51" i="92"/>
  <c r="A51" i="15"/>
  <c r="A51" i="54"/>
  <c r="A51" i="112"/>
  <c r="A51" i="19"/>
  <c r="A51" i="108"/>
  <c r="A51" i="109"/>
  <c r="A51" i="45"/>
  <c r="A51" i="56"/>
  <c r="A51" i="124"/>
  <c r="A51" i="73"/>
  <c r="A51" i="22"/>
  <c r="A51" i="20"/>
  <c r="A51" i="83"/>
  <c r="A51" i="77"/>
  <c r="A51" i="80"/>
  <c r="A51" i="72"/>
  <c r="A51" i="79"/>
  <c r="A51" i="60"/>
  <c r="A51" i="74"/>
  <c r="A51" i="98"/>
  <c r="A51" i="84"/>
  <c r="A51" i="115"/>
  <c r="A51" i="2"/>
  <c r="A51" i="85"/>
  <c r="A51" i="105"/>
  <c r="A51" i="96"/>
  <c r="A51" i="57"/>
  <c r="A51" i="106"/>
  <c r="A51" i="52"/>
  <c r="A51" i="51"/>
  <c r="A51" i="49"/>
  <c r="A51" i="90"/>
  <c r="A51" i="116"/>
  <c r="A51" i="39"/>
  <c r="A51" i="46"/>
  <c r="A51" i="58"/>
  <c r="A51" i="61"/>
  <c r="A51" i="81"/>
  <c r="A51" i="101"/>
  <c r="A51" i="93"/>
  <c r="A51" i="71"/>
  <c r="A51" i="100"/>
  <c r="A51" i="118"/>
  <c r="A51" i="40"/>
  <c r="A51" i="76"/>
  <c r="A51" i="17"/>
  <c r="A51" i="107"/>
  <c r="A51" i="97"/>
  <c r="A51" i="53"/>
  <c r="A51" i="117"/>
  <c r="A51" i="82"/>
  <c r="U52" i="25"/>
  <c r="A51" i="23"/>
  <c r="A51" i="48"/>
  <c r="A51" i="16"/>
  <c r="A51" i="114"/>
  <c r="A52" i="68" l="1"/>
  <c r="D51" i="127"/>
  <c r="AB52" i="25"/>
  <c r="AA52" i="25"/>
  <c r="AG52" i="25"/>
  <c r="AF52" i="25"/>
  <c r="AE52" i="25"/>
  <c r="AD52" i="25"/>
  <c r="Y52" i="25"/>
  <c r="Z52" i="25"/>
  <c r="AC52" i="25"/>
  <c r="A53" i="68"/>
  <c r="D52" i="127"/>
  <c r="U54" i="65"/>
  <c r="A52" i="80"/>
  <c r="A52" i="72"/>
  <c r="A52" i="79"/>
  <c r="A52" i="60"/>
  <c r="A52" i="74"/>
  <c r="A52" i="98"/>
  <c r="A52" i="92"/>
  <c r="A52" i="64"/>
  <c r="A52" i="114"/>
  <c r="A52" i="58"/>
  <c r="A52" i="83"/>
  <c r="A52" i="77"/>
  <c r="A52" i="17"/>
  <c r="A52" i="100"/>
  <c r="A52" i="22"/>
  <c r="A52" i="90"/>
  <c r="A52" i="116"/>
  <c r="A52" i="39"/>
  <c r="A52" i="46"/>
  <c r="A52" i="61"/>
  <c r="A52" i="69"/>
  <c r="A52" i="119"/>
  <c r="A52" i="85"/>
  <c r="A52" i="59"/>
  <c r="A52" i="110"/>
  <c r="A52" i="49"/>
  <c r="A52" i="20"/>
  <c r="A52" i="109"/>
  <c r="A52" i="124"/>
  <c r="A52" i="108"/>
  <c r="A52" i="76"/>
  <c r="A52" i="2"/>
  <c r="A52" i="107"/>
  <c r="A52" i="97"/>
  <c r="A52" i="53"/>
  <c r="A52" i="117"/>
  <c r="A52" i="84"/>
  <c r="A52" i="115"/>
  <c r="A52" i="96"/>
  <c r="A52" i="82"/>
  <c r="A52" i="51"/>
  <c r="A52" i="118"/>
  <c r="A52" i="112"/>
  <c r="A52" i="73"/>
  <c r="A52" i="57"/>
  <c r="A52" i="93"/>
  <c r="A52" i="105"/>
  <c r="A52" i="71"/>
  <c r="A52" i="48"/>
  <c r="A52" i="54"/>
  <c r="A52" i="81"/>
  <c r="A52" i="16"/>
  <c r="A52" i="19"/>
  <c r="U53" i="25"/>
  <c r="A52" i="78"/>
  <c r="A52" i="55"/>
  <c r="A52" i="91"/>
  <c r="A52" i="106"/>
  <c r="A52" i="41"/>
  <c r="A52" i="111"/>
  <c r="A52" i="52"/>
  <c r="A52" i="101"/>
  <c r="A52" i="47"/>
  <c r="A52" i="23"/>
  <c r="A52" i="50"/>
  <c r="A52" i="42"/>
  <c r="A52" i="40"/>
  <c r="A52" i="45"/>
  <c r="A52" i="56"/>
  <c r="A52" i="18"/>
  <c r="A52" i="43"/>
  <c r="A52" i="75"/>
  <c r="A52" i="15"/>
  <c r="A52" i="21"/>
  <c r="A52" i="113"/>
  <c r="A52" i="44"/>
  <c r="A52" i="99"/>
  <c r="AA53" i="25" l="1"/>
  <c r="Z53" i="25"/>
  <c r="AG53" i="25"/>
  <c r="AE53" i="25"/>
  <c r="AF53" i="25"/>
  <c r="AD53" i="25"/>
  <c r="AC53" i="25"/>
  <c r="AB53" i="25"/>
  <c r="Y53" i="25"/>
  <c r="A53" i="80"/>
  <c r="A53" i="72"/>
  <c r="A53" i="79"/>
  <c r="A53" i="60"/>
  <c r="A53" i="74"/>
  <c r="A53" i="98"/>
  <c r="A53" i="40"/>
  <c r="A53" i="108"/>
  <c r="A53" i="84"/>
  <c r="A53" i="90"/>
  <c r="A53" i="105"/>
  <c r="A53" i="39"/>
  <c r="A53" i="46"/>
  <c r="A53" i="58"/>
  <c r="A53" i="61"/>
  <c r="A53" i="85"/>
  <c r="A53" i="18"/>
  <c r="A53" i="2"/>
  <c r="A53" i="52"/>
  <c r="A53" i="17"/>
  <c r="A53" i="107"/>
  <c r="A53" i="53"/>
  <c r="A53" i="92"/>
  <c r="A53" i="64"/>
  <c r="A53" i="44"/>
  <c r="A53" i="51"/>
  <c r="A53" i="16"/>
  <c r="A53" i="118"/>
  <c r="A53" i="115"/>
  <c r="A53" i="113"/>
  <c r="A53" i="22"/>
  <c r="A53" i="76"/>
  <c r="A53" i="97"/>
  <c r="A53" i="117"/>
  <c r="A53" i="82"/>
  <c r="A53" i="19"/>
  <c r="A53" i="96"/>
  <c r="A53" i="124"/>
  <c r="A53" i="99"/>
  <c r="A53" i="57"/>
  <c r="A53" i="93"/>
  <c r="A53" i="69"/>
  <c r="A53" i="71"/>
  <c r="A53" i="48"/>
  <c r="A53" i="54"/>
  <c r="A53" i="83"/>
  <c r="A53" i="119"/>
  <c r="A53" i="47"/>
  <c r="A53" i="81"/>
  <c r="A53" i="110"/>
  <c r="A53" i="49"/>
  <c r="A53" i="114"/>
  <c r="A53" i="112"/>
  <c r="A53" i="78"/>
  <c r="A53" i="55"/>
  <c r="A53" i="91"/>
  <c r="A53" i="106"/>
  <c r="A53" i="41"/>
  <c r="A53" i="111"/>
  <c r="A53" i="116"/>
  <c r="A53" i="23"/>
  <c r="U54" i="25"/>
  <c r="A53" i="20"/>
  <c r="A53" i="109"/>
  <c r="A53" i="56"/>
  <c r="A53" i="101"/>
  <c r="A53" i="43"/>
  <c r="A53" i="50"/>
  <c r="A53" i="75"/>
  <c r="A53" i="15"/>
  <c r="A53" i="21"/>
  <c r="A53" i="42"/>
  <c r="A53" i="100"/>
  <c r="A53" i="77"/>
  <c r="A53" i="59"/>
  <c r="A53" i="45"/>
  <c r="A53" i="73"/>
  <c r="A54" i="68"/>
  <c r="D53" i="127"/>
  <c r="U55" i="65"/>
  <c r="Z54" i="25" l="1"/>
  <c r="AG54" i="25"/>
  <c r="Y54" i="25"/>
  <c r="AA54" i="25"/>
  <c r="AF54" i="25"/>
  <c r="AC54" i="25"/>
  <c r="AB54" i="25"/>
  <c r="AE54" i="25"/>
  <c r="AD54" i="25"/>
  <c r="A54" i="80"/>
  <c r="A54" i="72"/>
  <c r="A54" i="79"/>
  <c r="A54" i="60"/>
  <c r="A54" i="74"/>
  <c r="A54" i="98"/>
  <c r="A54" i="108"/>
  <c r="A54" i="84"/>
  <c r="A54" i="100"/>
  <c r="A54" i="18"/>
  <c r="A54" i="107"/>
  <c r="A54" i="53"/>
  <c r="A54" i="82"/>
  <c r="U55" i="25"/>
  <c r="A54" i="50"/>
  <c r="A54" i="42"/>
  <c r="A54" i="56"/>
  <c r="A54" i="112"/>
  <c r="A54" i="90"/>
  <c r="A54" i="116"/>
  <c r="A54" i="39"/>
  <c r="A54" i="46"/>
  <c r="A54" i="58"/>
  <c r="A54" i="61"/>
  <c r="A54" i="105"/>
  <c r="A54" i="16"/>
  <c r="A54" i="81"/>
  <c r="A54" i="106"/>
  <c r="A54" i="117"/>
  <c r="A54" i="15"/>
  <c r="A54" i="77"/>
  <c r="A54" i="76"/>
  <c r="A54" i="97"/>
  <c r="A54" i="64"/>
  <c r="A54" i="52"/>
  <c r="A54" i="75"/>
  <c r="A54" i="44"/>
  <c r="A54" i="124"/>
  <c r="A54" i="20"/>
  <c r="A54" i="57"/>
  <c r="A54" i="93"/>
  <c r="A54" i="99"/>
  <c r="A54" i="71"/>
  <c r="A54" i="48"/>
  <c r="A54" i="54"/>
  <c r="A54" i="119"/>
  <c r="A54" i="47"/>
  <c r="A54" i="113"/>
  <c r="A54" i="83"/>
  <c r="A54" i="110"/>
  <c r="A54" i="118"/>
  <c r="A54" i="96"/>
  <c r="A54" i="115"/>
  <c r="A54" i="92"/>
  <c r="A54" i="109"/>
  <c r="A54" i="22"/>
  <c r="A54" i="51"/>
  <c r="A54" i="23"/>
  <c r="A54" i="19"/>
  <c r="A54" i="49"/>
  <c r="A54" i="114"/>
  <c r="A54" i="101"/>
  <c r="A54" i="43"/>
  <c r="A54" i="21"/>
  <c r="A54" i="45"/>
  <c r="A54" i="73"/>
  <c r="A54" i="69"/>
  <c r="A54" i="78"/>
  <c r="A54" i="55"/>
  <c r="A54" i="91"/>
  <c r="A54" i="85"/>
  <c r="A54" i="41"/>
  <c r="A54" i="111"/>
  <c r="A54" i="2"/>
  <c r="A54" i="59"/>
  <c r="A54" i="40"/>
  <c r="A54" i="17"/>
  <c r="D54" i="127"/>
  <c r="U56" i="65"/>
  <c r="A55" i="68"/>
  <c r="BC42" i="65"/>
  <c r="BF33" i="65"/>
  <c r="V34" i="25"/>
  <c r="X52" i="25"/>
  <c r="BC37" i="65"/>
  <c r="BD31" i="65"/>
  <c r="X43" i="25"/>
  <c r="BE39" i="65"/>
  <c r="BF4" i="65"/>
  <c r="V24" i="25"/>
  <c r="BG32" i="65"/>
  <c r="W39" i="25"/>
  <c r="BG9" i="65"/>
  <c r="BD53" i="65"/>
  <c r="BE33" i="65"/>
  <c r="BF48" i="65"/>
  <c r="X27" i="25"/>
  <c r="BE26" i="65"/>
  <c r="BC31" i="65"/>
  <c r="BF36" i="65"/>
  <c r="BG10" i="65"/>
  <c r="BD48" i="65"/>
  <c r="BG53" i="65"/>
  <c r="BG33" i="65"/>
  <c r="W28" i="25"/>
  <c r="X48" i="25"/>
  <c r="X36" i="25"/>
  <c r="BD36" i="65"/>
  <c r="BG29" i="65"/>
  <c r="BD11" i="65"/>
  <c r="X29" i="25"/>
  <c r="BG25" i="65"/>
  <c r="BD10" i="65"/>
  <c r="BG38" i="65"/>
  <c r="BF38" i="65"/>
  <c r="BG5" i="65"/>
  <c r="BF34" i="65"/>
  <c r="BG21" i="65"/>
  <c r="W41" i="25"/>
  <c r="BD28" i="65"/>
  <c r="V46" i="25"/>
  <c r="BF39" i="65"/>
  <c r="V35" i="25"/>
  <c r="BE24" i="65"/>
  <c r="X37" i="25"/>
  <c r="BD26" i="65"/>
  <c r="BF43" i="65"/>
  <c r="BD18" i="65"/>
  <c r="BG8" i="65"/>
  <c r="BG36" i="65"/>
  <c r="BE5" i="65"/>
  <c r="BD37" i="65"/>
  <c r="BC23" i="65"/>
  <c r="BF8" i="65"/>
  <c r="BF10" i="65"/>
  <c r="BC40" i="65"/>
  <c r="BG18" i="65"/>
  <c r="V42" i="25"/>
  <c r="BC38" i="65"/>
  <c r="BG19" i="65"/>
  <c r="V40" i="25"/>
  <c r="BD29" i="65"/>
  <c r="BC26" i="65"/>
  <c r="BC16" i="65"/>
  <c r="BD33" i="65"/>
  <c r="BF11" i="65"/>
  <c r="X45" i="25"/>
  <c r="BF37" i="65"/>
  <c r="X38" i="25"/>
  <c r="BE13" i="65"/>
  <c r="BE38" i="65"/>
  <c r="BD6" i="65"/>
  <c r="BE29" i="65"/>
  <c r="W47" i="25"/>
  <c r="V43" i="25"/>
  <c r="W42" i="25"/>
  <c r="BC13" i="65"/>
  <c r="BF31" i="65"/>
  <c r="W29" i="25"/>
  <c r="BG49" i="65"/>
  <c r="BE14" i="65"/>
  <c r="X28" i="25"/>
  <c r="BC10" i="65"/>
  <c r="BD43" i="65"/>
  <c r="W35" i="25"/>
  <c r="BD12" i="65"/>
  <c r="BF50" i="65"/>
  <c r="BE49" i="65"/>
  <c r="BC4" i="65"/>
  <c r="X32" i="25"/>
  <c r="BE25" i="65"/>
  <c r="BG43" i="65"/>
  <c r="BG35" i="65"/>
  <c r="BE34" i="65"/>
  <c r="X30" i="25"/>
  <c r="BE30" i="65"/>
  <c r="V37" i="25"/>
  <c r="BG11" i="65"/>
  <c r="BC15" i="65"/>
  <c r="BG46" i="65"/>
  <c r="W40" i="25"/>
  <c r="BE37" i="65"/>
  <c r="X51" i="25"/>
  <c r="V31" i="25"/>
  <c r="BG41" i="65"/>
  <c r="X35" i="25"/>
  <c r="BC41" i="65"/>
  <c r="BC27" i="65"/>
  <c r="V30" i="25"/>
  <c r="BG44" i="65"/>
  <c r="BF26" i="65"/>
  <c r="BF45" i="65"/>
  <c r="W33" i="25"/>
  <c r="BD45" i="65"/>
  <c r="V39" i="25"/>
  <c r="BF14" i="65"/>
  <c r="V28" i="25"/>
  <c r="W30" i="25"/>
  <c r="W50" i="25"/>
  <c r="BC47" i="65"/>
  <c r="V48" i="25"/>
  <c r="BC46" i="65"/>
  <c r="BE19" i="65"/>
  <c r="BF21" i="65"/>
  <c r="X24" i="25"/>
  <c r="BG42" i="65"/>
  <c r="BD16" i="65"/>
  <c r="BD52" i="65"/>
  <c r="BC6" i="65"/>
  <c r="BG12" i="65"/>
  <c r="BD15" i="65"/>
  <c r="BG39" i="65"/>
  <c r="BG50" i="65"/>
  <c r="X34" i="25"/>
  <c r="BE20" i="65"/>
  <c r="BC19" i="65"/>
  <c r="BE21" i="65"/>
  <c r="BF16" i="65"/>
  <c r="W51" i="25"/>
  <c r="BE46" i="65"/>
  <c r="BC28" i="65"/>
  <c r="BG26" i="65"/>
  <c r="BD46" i="65"/>
  <c r="BD19" i="65"/>
  <c r="BD5" i="65"/>
  <c r="V49" i="25"/>
  <c r="BF20" i="65"/>
  <c r="BE10" i="65"/>
  <c r="BC36" i="65"/>
  <c r="X46" i="25"/>
  <c r="BE36" i="65"/>
  <c r="W31" i="25"/>
  <c r="BD7" i="65"/>
  <c r="V36" i="25"/>
  <c r="BE51" i="65"/>
  <c r="BC52" i="65"/>
  <c r="BF40" i="65"/>
  <c r="BD4" i="65"/>
  <c r="BC33" i="65"/>
  <c r="W25" i="25"/>
  <c r="BG48" i="65"/>
  <c r="X50" i="25"/>
  <c r="V29" i="25"/>
  <c r="BF5" i="65"/>
  <c r="BG4" i="65"/>
  <c r="BD38" i="65"/>
  <c r="BF9" i="65"/>
  <c r="BF27" i="65"/>
  <c r="X31" i="25"/>
  <c r="X44" i="25"/>
  <c r="BF49" i="65"/>
  <c r="V44" i="25"/>
  <c r="BC43" i="65"/>
  <c r="BD30" i="65"/>
  <c r="W37" i="25"/>
  <c r="W24" i="25"/>
  <c r="V38" i="25"/>
  <c r="BD9" i="65"/>
  <c r="BF28" i="65"/>
  <c r="BD25" i="65"/>
  <c r="BD42" i="65"/>
  <c r="BF23" i="65"/>
  <c r="BD27" i="65"/>
  <c r="X25" i="25"/>
  <c r="BF25" i="65"/>
  <c r="BE42" i="65"/>
  <c r="BG45" i="65"/>
  <c r="BF46" i="65"/>
  <c r="BG24" i="65"/>
  <c r="BE41" i="65"/>
  <c r="BC17" i="65"/>
  <c r="X42" i="25"/>
  <c r="BF12" i="65"/>
  <c r="W26" i="25"/>
  <c r="W44" i="25"/>
  <c r="BD47" i="65"/>
  <c r="V51" i="25"/>
  <c r="W45" i="25"/>
  <c r="BF29" i="65"/>
  <c r="BE23" i="65"/>
  <c r="BD44" i="65"/>
  <c r="BC18" i="65"/>
  <c r="V33" i="25"/>
  <c r="BE40" i="65"/>
  <c r="X40" i="25"/>
  <c r="BD14" i="65"/>
  <c r="BG34" i="65"/>
  <c r="BC39" i="65"/>
  <c r="BG30" i="65"/>
  <c r="BF7" i="65"/>
  <c r="V41" i="25"/>
  <c r="BC20" i="65"/>
  <c r="BF47" i="65"/>
  <c r="V27" i="25"/>
  <c r="BE27" i="65"/>
  <c r="BC7" i="65"/>
  <c r="BG47" i="65"/>
  <c r="BG16" i="65"/>
  <c r="BF42" i="65"/>
  <c r="BC8" i="65"/>
  <c r="BG14" i="65"/>
  <c r="BF32" i="65"/>
  <c r="W46" i="25"/>
  <c r="BD39" i="65"/>
  <c r="BC21" i="65"/>
  <c r="BE11" i="65"/>
  <c r="V47" i="25"/>
  <c r="BE12" i="65"/>
  <c r="BF51" i="65"/>
  <c r="BF53" i="65"/>
  <c r="BC5" i="65"/>
  <c r="BC22" i="65"/>
  <c r="BG51" i="65"/>
  <c r="BC29" i="65"/>
  <c r="BF6" i="65"/>
  <c r="W43" i="25"/>
  <c r="BE53" i="65"/>
  <c r="BE48" i="65"/>
  <c r="BG40" i="65"/>
  <c r="BG31" i="65"/>
  <c r="BE8" i="65"/>
  <c r="W27" i="25"/>
  <c r="BC49" i="65"/>
  <c r="BG52" i="65"/>
  <c r="BE35" i="65"/>
  <c r="BC32" i="65"/>
  <c r="BC30" i="65"/>
  <c r="BC14" i="65"/>
  <c r="BC11" i="65"/>
  <c r="BE22" i="65"/>
  <c r="W38" i="25"/>
  <c r="BC48" i="65"/>
  <c r="BC53" i="65"/>
  <c r="BD50" i="65"/>
  <c r="BC9" i="65"/>
  <c r="BE9" i="65"/>
  <c r="BF22" i="65"/>
  <c r="X39" i="25"/>
  <c r="BG20" i="65"/>
  <c r="BC12" i="65"/>
  <c r="BG13" i="65"/>
  <c r="BD24" i="65"/>
  <c r="BD40" i="65"/>
  <c r="BG6" i="65"/>
  <c r="BC34" i="65"/>
  <c r="W48" i="25"/>
  <c r="BE31" i="65"/>
  <c r="BE52" i="65"/>
  <c r="W53" i="25"/>
  <c r="BG15" i="65"/>
  <c r="V45" i="25"/>
  <c r="BD17" i="65"/>
  <c r="BD23" i="65"/>
  <c r="BD8" i="65"/>
  <c r="BF13" i="65"/>
  <c r="BE47" i="65"/>
  <c r="BC35" i="65"/>
  <c r="W49" i="25"/>
  <c r="BC25" i="65"/>
  <c r="BE32" i="65"/>
  <c r="BC44" i="65"/>
  <c r="BD34" i="65"/>
  <c r="BF17" i="65"/>
  <c r="X53" i="25"/>
  <c r="BE50" i="65"/>
  <c r="X26" i="25"/>
  <c r="BF24" i="65"/>
  <c r="BD22" i="65"/>
  <c r="BF19" i="65"/>
  <c r="BF41" i="65"/>
  <c r="BD51" i="65"/>
  <c r="BE15" i="65"/>
  <c r="BG7" i="65"/>
  <c r="BE6" i="65"/>
  <c r="X49" i="25"/>
  <c r="BE18" i="65"/>
  <c r="X33" i="25"/>
  <c r="BE7" i="65"/>
  <c r="BD49" i="65"/>
  <c r="BG17" i="65"/>
  <c r="V52" i="25"/>
  <c r="BE4" i="65"/>
  <c r="BG28" i="65"/>
  <c r="BG23" i="65"/>
  <c r="BG22" i="65"/>
  <c r="BD21" i="65"/>
  <c r="BE45" i="65"/>
  <c r="BC45" i="65"/>
  <c r="BC24" i="65"/>
  <c r="BD13" i="65"/>
  <c r="BD32" i="65"/>
  <c r="BE17" i="65"/>
  <c r="V53" i="25"/>
  <c r="BG27" i="65"/>
  <c r="BF15" i="65"/>
  <c r="BF30" i="65"/>
  <c r="BD20" i="65"/>
  <c r="V26" i="25"/>
  <c r="BE16" i="65"/>
  <c r="BG37" i="65"/>
  <c r="BD41" i="65"/>
  <c r="X41" i="25"/>
  <c r="BE44" i="65"/>
  <c r="BF44" i="65"/>
  <c r="BC51" i="65"/>
  <c r="BD35" i="65"/>
  <c r="V50" i="25"/>
  <c r="V32" i="25"/>
  <c r="BE43" i="65"/>
  <c r="BF52" i="65"/>
  <c r="X47" i="25"/>
  <c r="BC50" i="65"/>
  <c r="W34" i="25"/>
  <c r="BF35" i="65"/>
  <c r="W52" i="25"/>
  <c r="BF18" i="65"/>
  <c r="W32" i="25"/>
  <c r="V25" i="25"/>
  <c r="BE28" i="65"/>
  <c r="W36" i="25"/>
  <c r="AG55" i="25" l="1"/>
  <c r="Y55" i="25"/>
  <c r="AF55" i="25"/>
  <c r="AB55" i="25"/>
  <c r="AA55" i="25"/>
  <c r="Z55" i="25"/>
  <c r="AC55" i="25"/>
  <c r="AE55" i="25"/>
  <c r="AD55" i="25"/>
  <c r="T46" i="70"/>
  <c r="T45" i="70"/>
  <c r="T47" i="70"/>
  <c r="T48" i="70"/>
  <c r="A55" i="115"/>
  <c r="A55" i="81"/>
  <c r="A55" i="101"/>
  <c r="A55" i="90"/>
  <c r="A55" i="106"/>
  <c r="A55" i="39"/>
  <c r="A55" i="58"/>
  <c r="A55" i="73"/>
  <c r="A55" i="79"/>
  <c r="A55" i="23"/>
  <c r="A55" i="78"/>
  <c r="A55" i="42"/>
  <c r="A55" i="56"/>
  <c r="A55" i="72"/>
  <c r="A55" i="108"/>
  <c r="A55" i="40"/>
  <c r="A55" i="47"/>
  <c r="A55" i="76"/>
  <c r="A55" i="17"/>
  <c r="A55" i="107"/>
  <c r="A55" i="46"/>
  <c r="A55" i="53"/>
  <c r="A55" i="48"/>
  <c r="A55" i="75"/>
  <c r="A55" i="99"/>
  <c r="A55" i="44"/>
  <c r="A55" i="80"/>
  <c r="A55" i="111"/>
  <c r="U56" i="25"/>
  <c r="A55" i="114"/>
  <c r="A55" i="113"/>
  <c r="A55" i="57"/>
  <c r="A55" i="93"/>
  <c r="A55" i="74"/>
  <c r="A55" i="22"/>
  <c r="A55" i="97"/>
  <c r="A55" i="41"/>
  <c r="A55" i="64"/>
  <c r="A55" i="118"/>
  <c r="A55" i="84"/>
  <c r="A55" i="69"/>
  <c r="A55" i="100"/>
  <c r="A55" i="16"/>
  <c r="A55" i="116"/>
  <c r="A55" i="96"/>
  <c r="A55" i="51"/>
  <c r="A55" i="110"/>
  <c r="A55" i="18"/>
  <c r="A55" i="117"/>
  <c r="A55" i="98"/>
  <c r="A55" i="60"/>
  <c r="A55" i="82"/>
  <c r="A55" i="20"/>
  <c r="A55" i="55"/>
  <c r="A55" i="61"/>
  <c r="A55" i="54"/>
  <c r="A55" i="52"/>
  <c r="A55" i="59"/>
  <c r="A55" i="92"/>
  <c r="A55" i="105"/>
  <c r="A55" i="43"/>
  <c r="A55" i="50"/>
  <c r="A55" i="49"/>
  <c r="A55" i="19"/>
  <c r="A55" i="85"/>
  <c r="A55" i="71"/>
  <c r="A55" i="119"/>
  <c r="A55" i="83"/>
  <c r="A55" i="77"/>
  <c r="A55" i="15"/>
  <c r="A55" i="109"/>
  <c r="A55" i="45"/>
  <c r="A55" i="21"/>
  <c r="A55" i="112"/>
  <c r="A55" i="124"/>
  <c r="A55" i="2"/>
  <c r="A55" i="91"/>
  <c r="A56" i="68"/>
  <c r="U57" i="65"/>
  <c r="D55" i="127"/>
  <c r="BC54" i="65"/>
  <c r="BE54" i="65"/>
  <c r="BG54" i="65"/>
  <c r="BF54" i="65"/>
  <c r="BD54" i="65"/>
  <c r="AF56" i="25" l="1"/>
  <c r="AE56" i="25"/>
  <c r="AC56" i="25"/>
  <c r="AB56" i="25"/>
  <c r="AA56" i="25"/>
  <c r="Z56" i="25"/>
  <c r="AG56" i="25"/>
  <c r="Y56" i="25"/>
  <c r="AD56" i="25"/>
  <c r="U58" i="65"/>
  <c r="A57" i="68"/>
  <c r="D56" i="127"/>
  <c r="A56" i="41"/>
  <c r="A56" i="111"/>
  <c r="A56" i="119"/>
  <c r="A56" i="83"/>
  <c r="A56" i="77"/>
  <c r="A56" i="18"/>
  <c r="A56" i="55"/>
  <c r="A56" i="51"/>
  <c r="A56" i="99"/>
  <c r="A56" i="16"/>
  <c r="A56" i="69"/>
  <c r="A56" i="49"/>
  <c r="A56" i="92"/>
  <c r="A56" i="93"/>
  <c r="A56" i="21"/>
  <c r="A56" i="42"/>
  <c r="A56" i="44"/>
  <c r="A56" i="112"/>
  <c r="A56" i="84"/>
  <c r="A56" i="75"/>
  <c r="A56" i="43"/>
  <c r="A56" i="97"/>
  <c r="A56" i="110"/>
  <c r="A56" i="52"/>
  <c r="A56" i="107"/>
  <c r="A56" i="124"/>
  <c r="A56" i="73"/>
  <c r="A56" i="22"/>
  <c r="A56" i="115"/>
  <c r="A56" i="81"/>
  <c r="A56" i="101"/>
  <c r="A56" i="45"/>
  <c r="A56" i="19"/>
  <c r="A56" i="105"/>
  <c r="A56" i="23"/>
  <c r="A56" i="48"/>
  <c r="A56" i="64"/>
  <c r="A56" i="46"/>
  <c r="A56" i="78"/>
  <c r="A56" i="118"/>
  <c r="A56" i="116"/>
  <c r="A56" i="15"/>
  <c r="A56" i="60"/>
  <c r="A56" i="74"/>
  <c r="A56" i="98"/>
  <c r="A56" i="108"/>
  <c r="A56" i="40"/>
  <c r="A56" i="47"/>
  <c r="A56" i="80"/>
  <c r="A56" i="90"/>
  <c r="A56" i="109"/>
  <c r="A56" i="50"/>
  <c r="A56" i="58"/>
  <c r="A56" i="61"/>
  <c r="A56" i="85"/>
  <c r="U57" i="25"/>
  <c r="A56" i="114"/>
  <c r="A56" i="113"/>
  <c r="A56" i="2"/>
  <c r="A56" i="56"/>
  <c r="A56" i="39"/>
  <c r="A56" i="79"/>
  <c r="A56" i="54"/>
  <c r="A56" i="82"/>
  <c r="A56" i="20"/>
  <c r="A56" i="71"/>
  <c r="A56" i="59"/>
  <c r="A56" i="76"/>
  <c r="A56" i="53"/>
  <c r="A56" i="117"/>
  <c r="A56" i="100"/>
  <c r="A56" i="17"/>
  <c r="A56" i="106"/>
  <c r="A56" i="96"/>
  <c r="A56" i="57"/>
  <c r="A56" i="72"/>
  <c r="A56" i="91"/>
  <c r="AE57" i="25" l="1"/>
  <c r="AD57" i="25"/>
  <c r="AF57" i="25"/>
  <c r="AC57" i="25"/>
  <c r="AA57" i="25"/>
  <c r="AB57" i="25"/>
  <c r="Z57" i="25"/>
  <c r="Y57" i="25"/>
  <c r="AG57" i="25"/>
  <c r="A57" i="118"/>
  <c r="A57" i="49"/>
  <c r="A57" i="52"/>
  <c r="A57" i="83"/>
  <c r="A57" i="77"/>
  <c r="A57" i="2"/>
  <c r="A57" i="93"/>
  <c r="A57" i="76"/>
  <c r="A57" i="45"/>
  <c r="A57" i="41"/>
  <c r="A57" i="111"/>
  <c r="A57" i="119"/>
  <c r="A57" i="112"/>
  <c r="A57" i="84"/>
  <c r="A57" i="55"/>
  <c r="A57" i="51"/>
  <c r="A57" i="79"/>
  <c r="A57" i="46"/>
  <c r="A57" i="21"/>
  <c r="A57" i="42"/>
  <c r="A57" i="44"/>
  <c r="A57" i="81"/>
  <c r="A57" i="101"/>
  <c r="A57" i="43"/>
  <c r="A57" i="97"/>
  <c r="A57" i="39"/>
  <c r="A57" i="71"/>
  <c r="A57" i="53"/>
  <c r="A57" i="72"/>
  <c r="A57" i="78"/>
  <c r="A57" i="54"/>
  <c r="A57" i="59"/>
  <c r="A57" i="106"/>
  <c r="A57" i="105"/>
  <c r="A57" i="17"/>
  <c r="A57" i="124"/>
  <c r="A57" i="73"/>
  <c r="A57" i="22"/>
  <c r="A57" i="115"/>
  <c r="A57" i="40"/>
  <c r="A57" i="47"/>
  <c r="A57" i="19"/>
  <c r="A57" i="99"/>
  <c r="A57" i="15"/>
  <c r="A57" i="110"/>
  <c r="A57" i="60"/>
  <c r="A57" i="85"/>
  <c r="A57" i="98"/>
  <c r="A57" i="108"/>
  <c r="A57" i="114"/>
  <c r="A57" i="113"/>
  <c r="A57" i="90"/>
  <c r="A57" i="91"/>
  <c r="A57" i="57"/>
  <c r="A57" i="75"/>
  <c r="A57" i="58"/>
  <c r="A57" i="61"/>
  <c r="A57" i="74"/>
  <c r="U58" i="25"/>
  <c r="A57" i="69"/>
  <c r="A57" i="96"/>
  <c r="A57" i="56"/>
  <c r="A57" i="50"/>
  <c r="A57" i="16"/>
  <c r="A57" i="80"/>
  <c r="A57" i="117"/>
  <c r="A57" i="100"/>
  <c r="A57" i="64"/>
  <c r="A57" i="18"/>
  <c r="A57" i="20"/>
  <c r="A57" i="109"/>
  <c r="A57" i="107"/>
  <c r="A57" i="48"/>
  <c r="A57" i="82"/>
  <c r="A57" i="92"/>
  <c r="A57" i="116"/>
  <c r="A57" i="23"/>
  <c r="D57" i="127"/>
  <c r="A58" i="68"/>
  <c r="U59" i="65"/>
  <c r="W41" i="65"/>
  <c r="V38" i="65"/>
  <c r="W21" i="25"/>
  <c r="W44" i="65"/>
  <c r="V5" i="65"/>
  <c r="W5" i="25"/>
  <c r="W47" i="65"/>
  <c r="V20" i="25"/>
  <c r="V48" i="65"/>
  <c r="V27" i="65"/>
  <c r="W30" i="65"/>
  <c r="V5" i="25"/>
  <c r="V22" i="25"/>
  <c r="W11" i="65"/>
  <c r="V46" i="65"/>
  <c r="V33" i="65"/>
  <c r="V21" i="65"/>
  <c r="W21" i="65"/>
  <c r="V28" i="65"/>
  <c r="V4" i="65"/>
  <c r="V23" i="65"/>
  <c r="V29" i="65"/>
  <c r="V17" i="25"/>
  <c r="W20" i="25"/>
  <c r="V6" i="65"/>
  <c r="W39" i="65"/>
  <c r="W7" i="65"/>
  <c r="V22" i="65"/>
  <c r="W9" i="25"/>
  <c r="V4" i="25"/>
  <c r="W22" i="25"/>
  <c r="W13" i="65"/>
  <c r="V13" i="65"/>
  <c r="V7" i="25"/>
  <c r="V10" i="65"/>
  <c r="W6" i="65"/>
  <c r="V19" i="65"/>
  <c r="V49" i="65"/>
  <c r="W23" i="25"/>
  <c r="V51" i="65"/>
  <c r="W35" i="65"/>
  <c r="V34" i="65"/>
  <c r="V30" i="65"/>
  <c r="V50" i="65"/>
  <c r="W48" i="65"/>
  <c r="W9" i="65"/>
  <c r="V15" i="65"/>
  <c r="W17" i="25"/>
  <c r="V19" i="25"/>
  <c r="W12" i="65"/>
  <c r="V31" i="65"/>
  <c r="V54" i="65"/>
  <c r="V11" i="25"/>
  <c r="W31" i="65"/>
  <c r="W4" i="25"/>
  <c r="W16" i="65"/>
  <c r="W15" i="65"/>
  <c r="V39" i="65"/>
  <c r="W42" i="65"/>
  <c r="W36" i="65"/>
  <c r="V18" i="65"/>
  <c r="W45" i="65"/>
  <c r="V9" i="65"/>
  <c r="V32" i="65"/>
  <c r="W7" i="25"/>
  <c r="W38" i="65"/>
  <c r="W18" i="25"/>
  <c r="V23" i="25"/>
  <c r="W11" i="25"/>
  <c r="W22" i="65"/>
  <c r="W28" i="65"/>
  <c r="V14" i="25"/>
  <c r="V13" i="25"/>
  <c r="W8" i="25"/>
  <c r="V20" i="65"/>
  <c r="W23" i="65"/>
  <c r="V44" i="65"/>
  <c r="W26" i="65"/>
  <c r="W4" i="65"/>
  <c r="W12" i="25"/>
  <c r="W10" i="65"/>
  <c r="V24" i="65"/>
  <c r="W33" i="65"/>
  <c r="W52" i="65"/>
  <c r="W34" i="65"/>
  <c r="V18" i="25"/>
  <c r="V15" i="25"/>
  <c r="V54" i="25"/>
  <c r="V9" i="25"/>
  <c r="W37" i="65"/>
  <c r="V17" i="65"/>
  <c r="W17" i="65"/>
  <c r="W32" i="65"/>
  <c r="W14" i="65"/>
  <c r="W13" i="25"/>
  <c r="W8" i="65"/>
  <c r="W5" i="65"/>
  <c r="V21" i="25"/>
  <c r="V37" i="65"/>
  <c r="V40" i="65"/>
  <c r="W18" i="65"/>
  <c r="W15" i="25"/>
  <c r="W16" i="25"/>
  <c r="V36" i="65"/>
  <c r="V42" i="65"/>
  <c r="V8" i="65"/>
  <c r="W43" i="65"/>
  <c r="V7" i="65"/>
  <c r="V8" i="25"/>
  <c r="W19" i="25"/>
  <c r="V25" i="65"/>
  <c r="W24" i="65"/>
  <c r="V12" i="65"/>
  <c r="V16" i="25"/>
  <c r="W6" i="25"/>
  <c r="V16" i="65"/>
  <c r="W50" i="65"/>
  <c r="W19" i="65"/>
  <c r="W54" i="65"/>
  <c r="V11" i="65"/>
  <c r="W40" i="65"/>
  <c r="W53" i="65"/>
  <c r="W20" i="65"/>
  <c r="V26" i="65"/>
  <c r="W14" i="25"/>
  <c r="W51" i="65"/>
  <c r="W46" i="65"/>
  <c r="V6" i="25"/>
  <c r="W54" i="25"/>
  <c r="W25" i="65"/>
  <c r="V43" i="65"/>
  <c r="V45" i="65"/>
  <c r="W49" i="65"/>
  <c r="V12" i="25"/>
  <c r="W29" i="65"/>
  <c r="V53" i="65"/>
  <c r="V10" i="25"/>
  <c r="V52" i="65"/>
  <c r="V41" i="65"/>
  <c r="W27" i="65"/>
  <c r="W10" i="25"/>
  <c r="V47" i="65"/>
  <c r="V35" i="65"/>
  <c r="V14" i="65"/>
  <c r="AD58" i="25" l="1"/>
  <c r="AC58" i="25"/>
  <c r="AG58" i="25"/>
  <c r="AB58" i="25"/>
  <c r="AF58" i="25"/>
  <c r="AE58" i="25"/>
  <c r="AA58" i="25"/>
  <c r="Z58" i="25"/>
  <c r="Y58" i="25"/>
  <c r="A58" i="53"/>
  <c r="A58" i="64"/>
  <c r="A58" i="84"/>
  <c r="A58" i="98"/>
  <c r="A58" i="18"/>
  <c r="A58" i="91"/>
  <c r="A58" i="52"/>
  <c r="A58" i="72"/>
  <c r="A58" i="75"/>
  <c r="A58" i="50"/>
  <c r="A58" i="118"/>
  <c r="A58" i="47"/>
  <c r="A58" i="90"/>
  <c r="A58" i="46"/>
  <c r="A58" i="76"/>
  <c r="A58" i="61"/>
  <c r="A58" i="112"/>
  <c r="A58" i="113"/>
  <c r="A58" i="57"/>
  <c r="A58" i="45"/>
  <c r="A58" i="80"/>
  <c r="A58" i="97"/>
  <c r="A58" i="81"/>
  <c r="A58" i="78"/>
  <c r="A58" i="20"/>
  <c r="A58" i="85"/>
  <c r="A58" i="54"/>
  <c r="A58" i="42"/>
  <c r="A58" i="116"/>
  <c r="A58" i="110"/>
  <c r="A58" i="60"/>
  <c r="A58" i="92"/>
  <c r="A58" i="108"/>
  <c r="A58" i="15"/>
  <c r="A58" i="39"/>
  <c r="A58" i="16"/>
  <c r="A58" i="111"/>
  <c r="A58" i="22"/>
  <c r="A58" i="2"/>
  <c r="A58" i="100"/>
  <c r="A58" i="73"/>
  <c r="A58" i="69"/>
  <c r="A58" i="51"/>
  <c r="A58" i="48"/>
  <c r="A58" i="59"/>
  <c r="A58" i="101"/>
  <c r="A58" i="74"/>
  <c r="A58" i="93"/>
  <c r="A58" i="56"/>
  <c r="A58" i="44"/>
  <c r="A58" i="105"/>
  <c r="A58" i="71"/>
  <c r="A58" i="79"/>
  <c r="A58" i="83"/>
  <c r="A58" i="55"/>
  <c r="A58" i="109"/>
  <c r="A58" i="17"/>
  <c r="A58" i="96"/>
  <c r="A58" i="21"/>
  <c r="A58" i="117"/>
  <c r="A58" i="82"/>
  <c r="A58" i="115"/>
  <c r="A58" i="99"/>
  <c r="A58" i="107"/>
  <c r="A58" i="124"/>
  <c r="A58" i="40"/>
  <c r="A58" i="119"/>
  <c r="A58" i="114"/>
  <c r="A58" i="23"/>
  <c r="A58" i="19"/>
  <c r="A58" i="49"/>
  <c r="A58" i="41"/>
  <c r="A58" i="106"/>
  <c r="A58" i="43"/>
  <c r="A58" i="58"/>
  <c r="A58" i="77"/>
  <c r="U59" i="25"/>
  <c r="D58" i="127"/>
  <c r="A59" i="68"/>
  <c r="U60" i="65"/>
  <c r="AC59" i="25" l="1"/>
  <c r="AA59" i="25"/>
  <c r="AB59" i="25"/>
  <c r="AG59" i="25"/>
  <c r="AF59" i="25"/>
  <c r="Z59" i="25"/>
  <c r="Y59" i="25"/>
  <c r="AE59" i="25"/>
  <c r="AD59" i="25"/>
  <c r="A59" i="111"/>
  <c r="A59" i="119"/>
  <c r="A59" i="83"/>
  <c r="A59" i="77"/>
  <c r="A59" i="18"/>
  <c r="A59" i="80"/>
  <c r="A59" i="79"/>
  <c r="A59" i="45"/>
  <c r="A59" i="72"/>
  <c r="A59" i="85"/>
  <c r="A59" i="81"/>
  <c r="A59" i="76"/>
  <c r="A59" i="15"/>
  <c r="A59" i="23"/>
  <c r="A59" i="124"/>
  <c r="A59" i="98"/>
  <c r="A59" i="108"/>
  <c r="A59" i="40"/>
  <c r="A59" i="47"/>
  <c r="A59" i="57"/>
  <c r="A59" i="110"/>
  <c r="A59" i="58"/>
  <c r="A59" i="74"/>
  <c r="A59" i="114"/>
  <c r="A59" i="113"/>
  <c r="A59" i="51"/>
  <c r="A59" i="50"/>
  <c r="A59" i="48"/>
  <c r="A59" i="93"/>
  <c r="A59" i="16"/>
  <c r="A59" i="96"/>
  <c r="A59" i="41"/>
  <c r="A59" i="107"/>
  <c r="A59" i="54"/>
  <c r="A59" i="64"/>
  <c r="A59" i="20"/>
  <c r="A59" i="43"/>
  <c r="A59" i="2"/>
  <c r="A59" i="55"/>
  <c r="A59" i="49"/>
  <c r="A59" i="59"/>
  <c r="A59" i="105"/>
  <c r="A59" i="60"/>
  <c r="A59" i="118"/>
  <c r="A59" i="42"/>
  <c r="A59" i="44"/>
  <c r="A59" i="112"/>
  <c r="A59" i="84"/>
  <c r="A59" i="90"/>
  <c r="A59" i="69"/>
  <c r="A59" i="39"/>
  <c r="A59" i="21"/>
  <c r="A59" i="97"/>
  <c r="A59" i="22"/>
  <c r="A59" i="115"/>
  <c r="A59" i="101"/>
  <c r="A59" i="99"/>
  <c r="A59" i="91"/>
  <c r="A59" i="19"/>
  <c r="A59" i="61"/>
  <c r="U60" i="25"/>
  <c r="A59" i="46"/>
  <c r="A59" i="117"/>
  <c r="A59" i="100"/>
  <c r="A59" i="116"/>
  <c r="A59" i="78"/>
  <c r="A59" i="71"/>
  <c r="A59" i="73"/>
  <c r="A59" i="82"/>
  <c r="A59" i="17"/>
  <c r="A59" i="106"/>
  <c r="A59" i="53"/>
  <c r="A59" i="52"/>
  <c r="A59" i="92"/>
  <c r="A59" i="109"/>
  <c r="A59" i="75"/>
  <c r="A59" i="56"/>
  <c r="D59" i="127"/>
  <c r="A60" i="68"/>
  <c r="U61" i="65"/>
  <c r="E51" i="70" l="1"/>
  <c r="C51" i="70"/>
  <c r="D51" i="70"/>
  <c r="AB60" i="25"/>
  <c r="AA60" i="25"/>
  <c r="Z60" i="25"/>
  <c r="AC60" i="25"/>
  <c r="Y60" i="25"/>
  <c r="AD60" i="25"/>
  <c r="AG60" i="25"/>
  <c r="AF60" i="25"/>
  <c r="AE60" i="25"/>
  <c r="A60" i="98"/>
  <c r="A60" i="108"/>
  <c r="A60" i="40"/>
  <c r="A60" i="47"/>
  <c r="A60" i="57"/>
  <c r="A60" i="110"/>
  <c r="A60" i="58"/>
  <c r="A60" i="72"/>
  <c r="A60" i="50"/>
  <c r="A60" i="39"/>
  <c r="A60" i="106"/>
  <c r="A60" i="78"/>
  <c r="A60" i="107"/>
  <c r="A60" i="97"/>
  <c r="A60" i="82"/>
  <c r="A60" i="64"/>
  <c r="A60" i="20"/>
  <c r="A60" i="15"/>
  <c r="A60" i="74"/>
  <c r="A60" i="49"/>
  <c r="A60" i="59"/>
  <c r="A60" i="109"/>
  <c r="A60" i="118"/>
  <c r="A60" i="41"/>
  <c r="A60" i="44"/>
  <c r="A60" i="84"/>
  <c r="A60" i="116"/>
  <c r="A60" i="21"/>
  <c r="A60" i="53"/>
  <c r="A60" i="81"/>
  <c r="A60" i="76"/>
  <c r="A60" i="56"/>
  <c r="A60" i="61"/>
  <c r="A60" i="85"/>
  <c r="U61" i="25"/>
  <c r="A60" i="114"/>
  <c r="A60" i="113"/>
  <c r="A60" i="51"/>
  <c r="A60" i="48"/>
  <c r="A60" i="46"/>
  <c r="A60" i="73"/>
  <c r="A60" i="79"/>
  <c r="A60" i="117"/>
  <c r="A60" i="100"/>
  <c r="A60" i="23"/>
  <c r="A60" i="96"/>
  <c r="A60" i="71"/>
  <c r="A60" i="91"/>
  <c r="A60" i="54"/>
  <c r="A60" i="16"/>
  <c r="A60" i="43"/>
  <c r="A60" i="55"/>
  <c r="A60" i="93"/>
  <c r="A60" i="52"/>
  <c r="A60" i="92"/>
  <c r="A60" i="69"/>
  <c r="A60" i="75"/>
  <c r="A60" i="60"/>
  <c r="A60" i="111"/>
  <c r="A60" i="119"/>
  <c r="A60" i="83"/>
  <c r="A60" i="77"/>
  <c r="A60" i="18"/>
  <c r="A60" i="80"/>
  <c r="A60" i="45"/>
  <c r="A60" i="19"/>
  <c r="A60" i="105"/>
  <c r="A60" i="42"/>
  <c r="A60" i="112"/>
  <c r="A60" i="90"/>
  <c r="A60" i="124"/>
  <c r="A60" i="22"/>
  <c r="A60" i="115"/>
  <c r="A60" i="101"/>
  <c r="A60" i="2"/>
  <c r="A60" i="17"/>
  <c r="A60" i="99"/>
  <c r="U62" i="65"/>
  <c r="A61" i="68"/>
  <c r="D60" i="127"/>
  <c r="AA61" i="25" l="1"/>
  <c r="Y61" i="25"/>
  <c r="Z61" i="25"/>
  <c r="AG61" i="25"/>
  <c r="AE61" i="25"/>
  <c r="AD61" i="25"/>
  <c r="AB61" i="25"/>
  <c r="AC61" i="25"/>
  <c r="AF61" i="25"/>
  <c r="A62" i="68"/>
  <c r="U63" i="65"/>
  <c r="D61" i="127"/>
  <c r="A61" i="98"/>
  <c r="A61" i="108"/>
  <c r="A61" i="40"/>
  <c r="A61" i="47"/>
  <c r="A61" i="57"/>
  <c r="A61" i="58"/>
  <c r="A61" i="72"/>
  <c r="A61" i="41"/>
  <c r="A61" i="116"/>
  <c r="A61" i="96"/>
  <c r="A61" i="107"/>
  <c r="A61" i="45"/>
  <c r="A61" i="54"/>
  <c r="A61" i="64"/>
  <c r="A61" i="43"/>
  <c r="A61" i="53"/>
  <c r="A61" i="79"/>
  <c r="A61" i="49"/>
  <c r="A61" i="59"/>
  <c r="A61" i="105"/>
  <c r="A61" i="118"/>
  <c r="A61" i="71"/>
  <c r="A61" i="48"/>
  <c r="A61" i="83"/>
  <c r="A61" i="16"/>
  <c r="A61" i="69"/>
  <c r="A61" i="60"/>
  <c r="A61" i="42"/>
  <c r="A61" i="44"/>
  <c r="A61" i="112"/>
  <c r="A61" i="84"/>
  <c r="A61" i="90"/>
  <c r="A61" i="99"/>
  <c r="A61" i="91"/>
  <c r="A61" i="21"/>
  <c r="A61" i="22"/>
  <c r="A61" i="81"/>
  <c r="A61" i="76"/>
  <c r="A61" i="56"/>
  <c r="A61" i="110"/>
  <c r="A61" i="61"/>
  <c r="A61" i="85"/>
  <c r="U62" i="25"/>
  <c r="A61" i="114"/>
  <c r="A61" i="113"/>
  <c r="A61" i="51"/>
  <c r="A61" i="46"/>
  <c r="A61" i="73"/>
  <c r="A61" i="74"/>
  <c r="A61" i="75"/>
  <c r="A61" i="117"/>
  <c r="A61" i="100"/>
  <c r="A61" i="18"/>
  <c r="A61" i="106"/>
  <c r="A61" i="78"/>
  <c r="A61" i="93"/>
  <c r="A61" i="17"/>
  <c r="A61" i="82"/>
  <c r="A61" i="23"/>
  <c r="A61" i="20"/>
  <c r="A61" i="55"/>
  <c r="A61" i="39"/>
  <c r="A61" i="52"/>
  <c r="A61" i="92"/>
  <c r="A61" i="109"/>
  <c r="A61" i="97"/>
  <c r="A61" i="111"/>
  <c r="A61" i="119"/>
  <c r="A61" i="77"/>
  <c r="A61" i="80"/>
  <c r="A61" i="19"/>
  <c r="A61" i="2"/>
  <c r="A61" i="124"/>
  <c r="A61" i="115"/>
  <c r="A61" i="101"/>
  <c r="A61" i="15"/>
  <c r="A61" i="50"/>
  <c r="Z62" i="25" l="1"/>
  <c r="AF62" i="25"/>
  <c r="AG62" i="25"/>
  <c r="Y62" i="25"/>
  <c r="AE62" i="25"/>
  <c r="AD62" i="25"/>
  <c r="AA62" i="25"/>
  <c r="AC62" i="25"/>
  <c r="AB62" i="25"/>
  <c r="U64" i="65"/>
  <c r="D62" i="127"/>
  <c r="A63" i="68"/>
  <c r="A62" i="49"/>
  <c r="A62" i="52"/>
  <c r="A62" i="59"/>
  <c r="A62" i="92"/>
  <c r="A62" i="99"/>
  <c r="A62" i="109"/>
  <c r="A62" i="93"/>
  <c r="A62" i="60"/>
  <c r="A62" i="58"/>
  <c r="A62" i="107"/>
  <c r="A62" i="42"/>
  <c r="A62" i="44"/>
  <c r="A62" i="112"/>
  <c r="A62" i="84"/>
  <c r="A62" i="90"/>
  <c r="A62" i="97"/>
  <c r="A62" i="39"/>
  <c r="A62" i="22"/>
  <c r="A62" i="115"/>
  <c r="A62" i="101"/>
  <c r="A62" i="2"/>
  <c r="A62" i="85"/>
  <c r="A62" i="98"/>
  <c r="A62" i="40"/>
  <c r="A62" i="57"/>
  <c r="A62" i="91"/>
  <c r="A62" i="46"/>
  <c r="A62" i="61"/>
  <c r="U63" i="25"/>
  <c r="A62" i="118"/>
  <c r="A62" i="117"/>
  <c r="A62" i="100"/>
  <c r="A62" i="15"/>
  <c r="A62" i="106"/>
  <c r="A62" i="96"/>
  <c r="A62" i="78"/>
  <c r="A62" i="72"/>
  <c r="A62" i="41"/>
  <c r="A62" i="21"/>
  <c r="A62" i="54"/>
  <c r="A62" i="82"/>
  <c r="A62" i="64"/>
  <c r="A62" i="23"/>
  <c r="A62" i="20"/>
  <c r="A62" i="43"/>
  <c r="A62" i="116"/>
  <c r="A62" i="18"/>
  <c r="A62" i="75"/>
  <c r="A62" i="111"/>
  <c r="A62" i="119"/>
  <c r="A62" i="83"/>
  <c r="A62" i="77"/>
  <c r="A62" i="17"/>
  <c r="A62" i="80"/>
  <c r="A62" i="53"/>
  <c r="A62" i="79"/>
  <c r="A62" i="16"/>
  <c r="A62" i="19"/>
  <c r="A62" i="69"/>
  <c r="A62" i="55"/>
  <c r="A62" i="81"/>
  <c r="A62" i="76"/>
  <c r="A62" i="105"/>
  <c r="A62" i="45"/>
  <c r="A62" i="108"/>
  <c r="A62" i="47"/>
  <c r="A62" i="124"/>
  <c r="A62" i="110"/>
  <c r="A62" i="74"/>
  <c r="A62" i="114"/>
  <c r="A62" i="113"/>
  <c r="A62" i="51"/>
  <c r="A62" i="56"/>
  <c r="A62" i="50"/>
  <c r="A62" i="48"/>
  <c r="A62" i="71"/>
  <c r="A62" i="73"/>
  <c r="D63" i="127" l="1"/>
  <c r="BG64" i="65"/>
  <c r="BF64" i="65"/>
  <c r="BE64" i="65"/>
  <c r="BD64" i="65"/>
  <c r="BC64" i="65"/>
  <c r="AG63" i="25"/>
  <c r="Y63" i="25"/>
  <c r="AF63" i="25"/>
  <c r="AE63" i="25"/>
  <c r="AA63" i="25"/>
  <c r="Z63" i="25"/>
  <c r="AB63" i="25"/>
  <c r="AD63" i="25"/>
  <c r="AC63" i="25"/>
  <c r="A63" i="19"/>
  <c r="A63" i="21"/>
  <c r="A63" i="42"/>
  <c r="A63" i="44"/>
  <c r="A63" i="83"/>
  <c r="A63" i="55"/>
  <c r="A63" i="51"/>
  <c r="A63" i="47"/>
  <c r="A63" i="107"/>
  <c r="A63" i="74"/>
  <c r="A63" i="108"/>
  <c r="A63" i="105"/>
  <c r="A63" i="16"/>
  <c r="A63" i="56"/>
  <c r="A63" i="58"/>
  <c r="A63" i="23"/>
  <c r="A63" i="40"/>
  <c r="A63" i="113"/>
  <c r="A63" i="79"/>
  <c r="A63" i="53"/>
  <c r="A63" i="100"/>
  <c r="A63" i="18"/>
  <c r="A63" i="101"/>
  <c r="U64" i="25"/>
  <c r="A63" i="82"/>
  <c r="A63" i="72"/>
  <c r="A63" i="20"/>
  <c r="A63" i="17"/>
  <c r="A63" i="80"/>
  <c r="A63" i="71"/>
  <c r="A63" i="41"/>
  <c r="A63" i="111"/>
  <c r="A63" i="59"/>
  <c r="A63" i="93"/>
  <c r="A63" i="110"/>
  <c r="A63" i="91"/>
  <c r="A63" i="85"/>
  <c r="A63" i="73"/>
  <c r="A63" i="22"/>
  <c r="A63" i="115"/>
  <c r="A63" i="112"/>
  <c r="A63" i="43"/>
  <c r="A63" i="96"/>
  <c r="A63" i="39"/>
  <c r="A63" i="84"/>
  <c r="A63" i="75"/>
  <c r="A63" i="60"/>
  <c r="A63" i="98"/>
  <c r="A63" i="81"/>
  <c r="A63" i="106"/>
  <c r="A63" i="2"/>
  <c r="A63" i="61"/>
  <c r="A63" i="99"/>
  <c r="A63" i="90"/>
  <c r="A63" i="77"/>
  <c r="A63" i="57"/>
  <c r="A63" i="117"/>
  <c r="A63" i="114"/>
  <c r="A63" i="50"/>
  <c r="A63" i="45"/>
  <c r="A63" i="78"/>
  <c r="A63" i="46"/>
  <c r="A63" i="48"/>
  <c r="A63" i="54"/>
  <c r="A63" i="124"/>
  <c r="A63" i="116"/>
  <c r="A63" i="109"/>
  <c r="A63" i="97"/>
  <c r="A63" i="118"/>
  <c r="A63" i="49"/>
  <c r="A63" i="52"/>
  <c r="A63" i="64"/>
  <c r="A63" i="69"/>
  <c r="A63" i="15"/>
  <c r="A63" i="119"/>
  <c r="A63" i="92"/>
  <c r="A63" i="76"/>
  <c r="U65" i="65"/>
  <c r="A64" i="68"/>
  <c r="D64" i="127" l="1"/>
  <c r="BE65" i="65"/>
  <c r="BD65" i="65"/>
  <c r="BC65" i="65"/>
  <c r="BF65" i="65"/>
  <c r="BG65" i="65"/>
  <c r="AF64" i="25"/>
  <c r="AD64" i="25"/>
  <c r="AE64" i="25"/>
  <c r="AC64" i="25"/>
  <c r="Z64" i="25"/>
  <c r="AB64" i="25"/>
  <c r="AA64" i="25"/>
  <c r="Y64" i="25"/>
  <c r="AG64" i="25"/>
  <c r="V64" i="25"/>
  <c r="X64" i="25"/>
  <c r="W64" i="25"/>
  <c r="U66" i="65"/>
  <c r="A64" i="97"/>
  <c r="A64" i="117"/>
  <c r="A64" i="55"/>
  <c r="A64" i="17"/>
  <c r="A64" i="105"/>
  <c r="A64" i="83"/>
  <c r="A64" i="116"/>
  <c r="A64" i="15"/>
  <c r="A64" i="2"/>
  <c r="A64" i="42"/>
  <c r="A64" i="22"/>
  <c r="A64" i="80"/>
  <c r="A64" i="85"/>
  <c r="A64" i="76"/>
  <c r="A64" i="47"/>
  <c r="A64" i="19"/>
  <c r="A64" i="56"/>
  <c r="A64" i="115"/>
  <c r="A64" i="51"/>
  <c r="A64" i="57"/>
  <c r="A64" i="119"/>
  <c r="A64" i="113"/>
  <c r="A64" i="60"/>
  <c r="A64" i="99"/>
  <c r="A64" i="79"/>
  <c r="A64" i="84"/>
  <c r="A64" i="73"/>
  <c r="A64" i="52"/>
  <c r="A64" i="77"/>
  <c r="A64" i="43"/>
  <c r="A64" i="78"/>
  <c r="A64" i="45"/>
  <c r="A64" i="69"/>
  <c r="A64" i="54"/>
  <c r="A64" i="107"/>
  <c r="A64" i="59"/>
  <c r="A64" i="108"/>
  <c r="A64" i="92"/>
  <c r="A64" i="72"/>
  <c r="A64" i="81"/>
  <c r="A64" i="100"/>
  <c r="A64" i="74"/>
  <c r="A64" i="44"/>
  <c r="A64" i="118"/>
  <c r="A64" i="106"/>
  <c r="A64" i="41"/>
  <c r="A64" i="124"/>
  <c r="A64" i="110"/>
  <c r="A64" i="48"/>
  <c r="A64" i="82"/>
  <c r="A64" i="23"/>
  <c r="A64" i="20"/>
  <c r="A64" i="93"/>
  <c r="A64" i="46"/>
  <c r="A64" i="61"/>
  <c r="A64" i="101"/>
  <c r="A64" i="53"/>
  <c r="A64" i="109"/>
  <c r="A64" i="39"/>
  <c r="A64" i="50"/>
  <c r="A64" i="40"/>
  <c r="A64" i="111"/>
  <c r="A64" i="98"/>
  <c r="A64" i="18"/>
  <c r="A64" i="75"/>
  <c r="A64" i="16"/>
  <c r="A64" i="90"/>
  <c r="A64" i="58"/>
  <c r="U65" i="25"/>
  <c r="A64" i="21"/>
  <c r="A64" i="64"/>
  <c r="A64" i="112"/>
  <c r="A64" i="114"/>
  <c r="A64" i="91"/>
  <c r="A64" i="49"/>
  <c r="A64" i="96"/>
  <c r="A64" i="71"/>
  <c r="A65" i="68"/>
  <c r="D65" i="127" l="1"/>
  <c r="BE66" i="65"/>
  <c r="BD66" i="65"/>
  <c r="BC66" i="65"/>
  <c r="BG66" i="65"/>
  <c r="BF66" i="65"/>
  <c r="AE65" i="25"/>
  <c r="AD65" i="25"/>
  <c r="AC65" i="25"/>
  <c r="AG65" i="25"/>
  <c r="AF65" i="25"/>
  <c r="AB65" i="25"/>
  <c r="Y65" i="25"/>
  <c r="Z65" i="25"/>
  <c r="AA65" i="25"/>
  <c r="X65" i="25"/>
  <c r="W65" i="25"/>
  <c r="V65" i="25"/>
  <c r="U67" i="65"/>
  <c r="U66" i="25"/>
  <c r="A66" i="68"/>
  <c r="A65" i="39"/>
  <c r="A65" i="75"/>
  <c r="A65" i="100"/>
  <c r="A65" i="69"/>
  <c r="A65" i="44"/>
  <c r="A65" i="90"/>
  <c r="A65" i="119"/>
  <c r="A65" i="22"/>
  <c r="A65" i="42"/>
  <c r="A65" i="46"/>
  <c r="A65" i="80"/>
  <c r="A65" i="47"/>
  <c r="A65" i="40"/>
  <c r="A65" i="55"/>
  <c r="A65" i="72"/>
  <c r="A65" i="23"/>
  <c r="A65" i="56"/>
  <c r="A65" i="74"/>
  <c r="A65" i="15"/>
  <c r="A65" i="61"/>
  <c r="A65" i="52"/>
  <c r="A65" i="81"/>
  <c r="A65" i="77"/>
  <c r="A65" i="85"/>
  <c r="A65" i="71"/>
  <c r="A65" i="118"/>
  <c r="A65" i="21"/>
  <c r="A65" i="107"/>
  <c r="A65" i="2"/>
  <c r="A65" i="20"/>
  <c r="A65" i="53"/>
  <c r="A65" i="57"/>
  <c r="A65" i="64"/>
  <c r="A65" i="111"/>
  <c r="A65" i="105"/>
  <c r="A65" i="60"/>
  <c r="A65" i="18"/>
  <c r="A65" i="73"/>
  <c r="A65" i="78"/>
  <c r="A65" i="115"/>
  <c r="A65" i="112"/>
  <c r="A65" i="50"/>
  <c r="A65" i="79"/>
  <c r="A65" i="97"/>
  <c r="A65" i="59"/>
  <c r="A65" i="109"/>
  <c r="A65" i="92"/>
  <c r="A65" i="108"/>
  <c r="A65" i="58"/>
  <c r="A65" i="113"/>
  <c r="A65" i="117"/>
  <c r="A65" i="41"/>
  <c r="A65" i="99"/>
  <c r="A65" i="17"/>
  <c r="A65" i="82"/>
  <c r="A65" i="106"/>
  <c r="A65" i="101"/>
  <c r="A65" i="76"/>
  <c r="A65" i="124"/>
  <c r="A65" i="98"/>
  <c r="A65" i="45"/>
  <c r="A65" i="19"/>
  <c r="A65" i="96"/>
  <c r="A65" i="93"/>
  <c r="A65" i="49"/>
  <c r="A65" i="116"/>
  <c r="A65" i="91"/>
  <c r="A65" i="114"/>
  <c r="A65" i="51"/>
  <c r="A65" i="48"/>
  <c r="A65" i="43"/>
  <c r="A65" i="83"/>
  <c r="A65" i="110"/>
  <c r="A65" i="16"/>
  <c r="A65" i="84"/>
  <c r="A65" i="54"/>
  <c r="D66" i="127" l="1"/>
  <c r="BC67" i="65"/>
  <c r="BG67" i="65"/>
  <c r="BF67" i="65"/>
  <c r="BE67" i="65"/>
  <c r="BD67" i="65"/>
  <c r="AD66" i="25"/>
  <c r="AC66" i="25"/>
  <c r="AB66" i="25"/>
  <c r="Y66" i="25"/>
  <c r="AG66" i="25"/>
  <c r="AF66" i="25"/>
  <c r="Z66" i="25"/>
  <c r="AE66" i="25"/>
  <c r="AA66" i="25"/>
  <c r="X66" i="25"/>
  <c r="W66" i="25"/>
  <c r="V66" i="25"/>
  <c r="U68" i="65"/>
  <c r="A67" i="68"/>
  <c r="U67" i="25"/>
  <c r="A66" i="46"/>
  <c r="A66" i="50"/>
  <c r="A66" i="39"/>
  <c r="A66" i="108"/>
  <c r="A66" i="48"/>
  <c r="A66" i="41"/>
  <c r="A66" i="17"/>
  <c r="A66" i="109"/>
  <c r="A66" i="73"/>
  <c r="A66" i="76"/>
  <c r="A66" i="99"/>
  <c r="A66" i="19"/>
  <c r="A66" i="105"/>
  <c r="A66" i="64"/>
  <c r="A66" i="79"/>
  <c r="A66" i="91"/>
  <c r="A66" i="45"/>
  <c r="A66" i="100"/>
  <c r="A66" i="55"/>
  <c r="A66" i="53"/>
  <c r="A66" i="74"/>
  <c r="A66" i="97"/>
  <c r="A66" i="93"/>
  <c r="A66" i="15"/>
  <c r="A66" i="80"/>
  <c r="A66" i="47"/>
  <c r="A66" i="90"/>
  <c r="A66" i="18"/>
  <c r="A66" i="51"/>
  <c r="A66" i="98"/>
  <c r="A66" i="61"/>
  <c r="A66" i="43"/>
  <c r="A66" i="81"/>
  <c r="A66" i="117"/>
  <c r="A66" i="96"/>
  <c r="A66" i="115"/>
  <c r="A66" i="119"/>
  <c r="A66" i="85"/>
  <c r="A66" i="23"/>
  <c r="A66" i="113"/>
  <c r="A66" i="56"/>
  <c r="A66" i="107"/>
  <c r="A66" i="2"/>
  <c r="A66" i="60"/>
  <c r="A66" i="72"/>
  <c r="A66" i="21"/>
  <c r="A66" i="84"/>
  <c r="A66" i="42"/>
  <c r="A66" i="92"/>
  <c r="A66" i="44"/>
  <c r="A66" i="71"/>
  <c r="A66" i="58"/>
  <c r="A66" i="78"/>
  <c r="A66" i="114"/>
  <c r="A66" i="101"/>
  <c r="A66" i="54"/>
  <c r="A66" i="77"/>
  <c r="A66" i="59"/>
  <c r="A66" i="57"/>
  <c r="A66" i="69"/>
  <c r="A66" i="83"/>
  <c r="A66" i="82"/>
  <c r="A66" i="124"/>
  <c r="A66" i="40"/>
  <c r="A66" i="116"/>
  <c r="A66" i="49"/>
  <c r="A66" i="110"/>
  <c r="A66" i="111"/>
  <c r="A66" i="112"/>
  <c r="A66" i="118"/>
  <c r="A66" i="52"/>
  <c r="A66" i="20"/>
  <c r="A66" i="106"/>
  <c r="A66" i="75"/>
  <c r="A66" i="22"/>
  <c r="A66" i="16"/>
  <c r="U69" i="65"/>
  <c r="AI64" i="65"/>
  <c r="AY64" i="65"/>
  <c r="AB64" i="65"/>
  <c r="AO65" i="65"/>
  <c r="AJ64" i="65"/>
  <c r="Z65" i="65"/>
  <c r="W65" i="65"/>
  <c r="AV64" i="65"/>
  <c r="AV65" i="65"/>
  <c r="AD65" i="65"/>
  <c r="AH64" i="65"/>
  <c r="AU64" i="65"/>
  <c r="AS65" i="65"/>
  <c r="AJ65" i="65"/>
  <c r="AK65" i="65"/>
  <c r="AA65" i="65"/>
  <c r="AZ64" i="65"/>
  <c r="AW65" i="65"/>
  <c r="X65" i="65"/>
  <c r="W64" i="65"/>
  <c r="AF64" i="65"/>
  <c r="AR65" i="65"/>
  <c r="AG65" i="65"/>
  <c r="AD64" i="65"/>
  <c r="X64" i="65"/>
  <c r="AQ64" i="65"/>
  <c r="BA64" i="65"/>
  <c r="BA65" i="65"/>
  <c r="AU65" i="65"/>
  <c r="V64" i="65"/>
  <c r="AG64" i="65"/>
  <c r="Y65" i="65"/>
  <c r="AK64" i="65"/>
  <c r="BB64" i="65"/>
  <c r="BB65" i="65"/>
  <c r="AE65" i="65"/>
  <c r="AC64" i="65"/>
  <c r="AW64" i="65"/>
  <c r="AN65" i="65"/>
  <c r="AF65" i="65"/>
  <c r="AB65" i="65"/>
  <c r="AR64" i="65"/>
  <c r="AQ65" i="65"/>
  <c r="AE64" i="65"/>
  <c r="V65" i="65"/>
  <c r="Y64" i="65"/>
  <c r="AT64" i="65"/>
  <c r="AT65" i="65"/>
  <c r="AH65" i="65"/>
  <c r="AS64" i="65"/>
  <c r="AX65" i="65"/>
  <c r="AC65" i="65"/>
  <c r="AI65" i="65"/>
  <c r="AN64" i="65"/>
  <c r="AP64" i="65"/>
  <c r="AY65" i="65"/>
  <c r="AM64" i="65"/>
  <c r="Z64" i="65"/>
  <c r="AM65" i="65"/>
  <c r="AX64" i="65"/>
  <c r="AO64" i="65"/>
  <c r="AP65" i="65"/>
  <c r="AZ65" i="65"/>
  <c r="AA64" i="65"/>
  <c r="AL64" i="65"/>
  <c r="AL65" i="65"/>
  <c r="F63" i="127"/>
  <c r="F62" i="127"/>
  <c r="E63" i="127"/>
  <c r="E62" i="127"/>
  <c r="AF45" i="65"/>
  <c r="AQ53" i="65"/>
  <c r="AP48" i="65"/>
  <c r="AM21" i="65"/>
  <c r="AA5" i="70"/>
  <c r="AC6" i="70"/>
  <c r="AU14" i="65"/>
  <c r="BB46" i="65"/>
  <c r="AW22" i="65"/>
  <c r="BB24" i="65"/>
  <c r="AE35" i="65"/>
  <c r="AX25" i="65"/>
  <c r="X47" i="65"/>
  <c r="E32" i="127"/>
  <c r="AT45" i="65"/>
  <c r="AS9" i="65"/>
  <c r="AE34" i="65"/>
  <c r="AT9" i="65"/>
  <c r="E28" i="127"/>
  <c r="X45" i="65"/>
  <c r="AO17" i="65"/>
  <c r="F48" i="127"/>
  <c r="AU12" i="65"/>
  <c r="AB33" i="65"/>
  <c r="AG49" i="65"/>
  <c r="AN25" i="65"/>
  <c r="AZ28" i="65"/>
  <c r="AI25" i="65"/>
  <c r="AB7" i="65"/>
  <c r="AB54" i="65"/>
  <c r="AT10" i="65"/>
  <c r="AU48" i="65"/>
  <c r="AL26" i="65"/>
  <c r="AB5" i="70"/>
  <c r="AR30" i="65"/>
  <c r="AR12" i="65"/>
  <c r="AL4" i="65"/>
  <c r="AN16" i="65"/>
  <c r="AZ30" i="65"/>
  <c r="AW31" i="65"/>
  <c r="Z15" i="65"/>
  <c r="AT31" i="65"/>
  <c r="AQ6" i="70"/>
  <c r="AD24" i="65"/>
  <c r="BB47" i="70"/>
  <c r="AR36" i="65"/>
  <c r="AW19" i="65"/>
  <c r="AB32" i="65"/>
  <c r="AJ19" i="65"/>
  <c r="AL42" i="65"/>
  <c r="AX8" i="65"/>
  <c r="AY37" i="65"/>
  <c r="AU26" i="65"/>
  <c r="AI28" i="65"/>
  <c r="F22" i="127"/>
  <c r="Y54" i="65"/>
  <c r="AP16" i="65"/>
  <c r="BA39" i="65"/>
  <c r="X20" i="25"/>
  <c r="AL51" i="65"/>
  <c r="AW48" i="70"/>
  <c r="AC46" i="65"/>
  <c r="E18" i="127"/>
  <c r="AR38" i="65"/>
  <c r="X7" i="65"/>
  <c r="AL10" i="65"/>
  <c r="Z44" i="65"/>
  <c r="AI20" i="65"/>
  <c r="AH40" i="65"/>
  <c r="AH30" i="65"/>
  <c r="Y17" i="65"/>
  <c r="AJ7" i="65"/>
  <c r="AQ49" i="65"/>
  <c r="AQ19" i="65"/>
  <c r="AJ21" i="65"/>
  <c r="AW8" i="65"/>
  <c r="AF18" i="65"/>
  <c r="AB35" i="65"/>
  <c r="AU49" i="65"/>
  <c r="AB26" i="65"/>
  <c r="AT41" i="65"/>
  <c r="AG9" i="65"/>
  <c r="Z25" i="65"/>
  <c r="AT11" i="65"/>
  <c r="AZ29" i="65"/>
  <c r="BB53" i="65"/>
  <c r="AQ48" i="70"/>
  <c r="AU18" i="65"/>
  <c r="AG53" i="65"/>
  <c r="AV29" i="65"/>
  <c r="AB4" i="65"/>
  <c r="AN49" i="65"/>
  <c r="X43" i="65"/>
  <c r="AM22" i="65"/>
  <c r="AI29" i="65"/>
  <c r="X24" i="65"/>
  <c r="AN33" i="65"/>
  <c r="BD48" i="70"/>
  <c r="AA46" i="70"/>
  <c r="AK4" i="65"/>
  <c r="Z19" i="65"/>
  <c r="AL9" i="65"/>
  <c r="AY15" i="65"/>
  <c r="AZ14" i="65"/>
  <c r="AN14" i="65"/>
  <c r="AU5" i="65"/>
  <c r="AD34" i="65"/>
  <c r="AT24" i="65"/>
  <c r="AI35" i="65"/>
  <c r="AE16" i="65"/>
  <c r="AY5" i="70"/>
  <c r="AT13" i="65"/>
  <c r="AT17" i="65"/>
  <c r="AJ8" i="65"/>
  <c r="AJ53" i="65"/>
  <c r="AM4" i="65"/>
  <c r="Y31" i="65"/>
  <c r="AG11" i="65"/>
  <c r="AV15" i="65"/>
  <c r="AJ11" i="65"/>
  <c r="AZ38" i="65"/>
  <c r="BB34" i="65"/>
  <c r="AC30" i="65"/>
  <c r="AY9" i="65"/>
  <c r="AW44" i="65"/>
  <c r="AP48" i="70"/>
  <c r="Z22" i="65"/>
  <c r="F17" i="127"/>
  <c r="AX11" i="65"/>
  <c r="AH15" i="65"/>
  <c r="AV27" i="65"/>
  <c r="AV40" i="65"/>
  <c r="AL49" i="65"/>
  <c r="AA36" i="65"/>
  <c r="AR48" i="70"/>
  <c r="AX50" i="65"/>
  <c r="AP37" i="65"/>
  <c r="AU33" i="65"/>
  <c r="AB31" i="65"/>
  <c r="AJ24" i="65"/>
  <c r="X17" i="25"/>
  <c r="AW51" i="65"/>
  <c r="AL53" i="65"/>
  <c r="AX45" i="65"/>
  <c r="AR27" i="65"/>
  <c r="AB10" i="65"/>
  <c r="X52" i="65"/>
  <c r="AI36" i="65"/>
  <c r="AX47" i="70"/>
  <c r="AR21" i="65"/>
  <c r="AO35" i="65"/>
  <c r="AX38" i="65"/>
  <c r="AP14" i="65"/>
  <c r="AO46" i="70"/>
  <c r="AC48" i="70"/>
  <c r="AL18" i="65"/>
  <c r="AU27" i="65"/>
  <c r="E20" i="127"/>
  <c r="AA46" i="65"/>
  <c r="AF12" i="65"/>
  <c r="AP53" i="65"/>
  <c r="AY19" i="65"/>
  <c r="AQ28" i="65"/>
  <c r="AK46" i="70"/>
  <c r="AL6" i="65"/>
  <c r="AM35" i="65"/>
  <c r="Y11" i="65"/>
  <c r="AP32" i="65"/>
  <c r="AV5" i="70"/>
  <c r="AS27" i="65"/>
  <c r="AJ29" i="65"/>
  <c r="AP29" i="65"/>
  <c r="AD20" i="65"/>
  <c r="AZ6" i="65"/>
  <c r="AM48" i="65"/>
  <c r="F15" i="127"/>
  <c r="AN26" i="65"/>
  <c r="AA45" i="65"/>
  <c r="AQ34" i="65"/>
  <c r="AS16" i="65"/>
  <c r="X36" i="65"/>
  <c r="AS46" i="65"/>
  <c r="Z20" i="65"/>
  <c r="AV20" i="65"/>
  <c r="AD48" i="70"/>
  <c r="AM50" i="65"/>
  <c r="AJ10" i="65"/>
  <c r="AW29" i="65"/>
  <c r="AZ24" i="65"/>
  <c r="BA52" i="65"/>
  <c r="AU13" i="65"/>
  <c r="F8" i="127"/>
  <c r="AN35" i="65"/>
  <c r="AI50" i="65"/>
  <c r="AV33" i="65"/>
  <c r="AY30" i="65"/>
  <c r="AY48" i="70"/>
  <c r="AW46" i="70"/>
  <c r="AS26" i="65"/>
  <c r="AD49" i="65"/>
  <c r="AD43" i="65"/>
  <c r="AS54" i="65"/>
  <c r="X6" i="65"/>
  <c r="AU46" i="65"/>
  <c r="Y48" i="70"/>
  <c r="AR5" i="65"/>
  <c r="AY33" i="65"/>
  <c r="Z12" i="65"/>
  <c r="AW7" i="65"/>
  <c r="AO25" i="65"/>
  <c r="AJ6" i="65"/>
  <c r="BA32" i="65"/>
  <c r="AW48" i="65"/>
  <c r="X21" i="65"/>
  <c r="AH46" i="70"/>
  <c r="AH20" i="65"/>
  <c r="BB28" i="65"/>
  <c r="X35" i="65"/>
  <c r="AX49" i="65"/>
  <c r="AT14" i="65"/>
  <c r="BB20" i="65"/>
  <c r="AG33" i="65"/>
  <c r="AP9" i="65"/>
  <c r="AD53" i="65"/>
  <c r="E27" i="127"/>
  <c r="F44" i="127"/>
  <c r="AR42" i="65"/>
  <c r="AS19" i="65"/>
  <c r="AC40" i="65"/>
  <c r="E51" i="127"/>
  <c r="AY46" i="70"/>
  <c r="AF43" i="65"/>
  <c r="BD46" i="70"/>
  <c r="AC11" i="65"/>
  <c r="AH48" i="70"/>
  <c r="AJ47" i="70"/>
  <c r="AA50" i="65"/>
  <c r="F43" i="127"/>
  <c r="AE5" i="65"/>
  <c r="AQ6" i="65"/>
  <c r="AH38" i="65"/>
  <c r="AH34" i="65"/>
  <c r="AJ30" i="65"/>
  <c r="AL31" i="65"/>
  <c r="AR41" i="65"/>
  <c r="AF21" i="65"/>
  <c r="AB23" i="65"/>
  <c r="BC48" i="70"/>
  <c r="AZ35" i="65"/>
  <c r="X49" i="65"/>
  <c r="AX44" i="65"/>
  <c r="AW23" i="65"/>
  <c r="AM20" i="65"/>
  <c r="AM51" i="65"/>
  <c r="BB51" i="65"/>
  <c r="AA27" i="65"/>
  <c r="AX19" i="65"/>
  <c r="AG19" i="65"/>
  <c r="Y15" i="65"/>
  <c r="AF53" i="65"/>
  <c r="AC50" i="65"/>
  <c r="F29" i="127"/>
  <c r="AM12" i="65"/>
  <c r="AS14" i="65"/>
  <c r="AA44" i="65"/>
  <c r="AJ46" i="70"/>
  <c r="AQ43" i="65"/>
  <c r="AD32" i="65"/>
  <c r="AJ16" i="65"/>
  <c r="BA5" i="65"/>
  <c r="AQ48" i="65"/>
  <c r="AG44" i="65"/>
  <c r="AP46" i="65"/>
  <c r="AQ17" i="65"/>
  <c r="AN11" i="65"/>
  <c r="AC42" i="65"/>
  <c r="AF30" i="65"/>
  <c r="BA29" i="65"/>
  <c r="AC39" i="65"/>
  <c r="AW20" i="65"/>
  <c r="AT39" i="65"/>
  <c r="AO52" i="65"/>
  <c r="AC45" i="65"/>
  <c r="AT34" i="65"/>
  <c r="AM6" i="65"/>
  <c r="AB48" i="70"/>
  <c r="Y13" i="65"/>
  <c r="AL8" i="65"/>
  <c r="AJ23" i="65"/>
  <c r="AW37" i="65"/>
  <c r="AC37" i="65"/>
  <c r="AB40" i="65"/>
  <c r="X19" i="25"/>
  <c r="AM54" i="65"/>
  <c r="AN43" i="65"/>
  <c r="AH31" i="65"/>
  <c r="BE46" i="70"/>
  <c r="AK48" i="70"/>
  <c r="Z35" i="65"/>
  <c r="AO21" i="65"/>
  <c r="AA33" i="65"/>
  <c r="AW24" i="65"/>
  <c r="BA43" i="65"/>
  <c r="AQ46" i="70"/>
  <c r="AT6" i="65"/>
  <c r="AG48" i="70"/>
  <c r="AZ42" i="65"/>
  <c r="AF31" i="65"/>
  <c r="AC17" i="65"/>
  <c r="AK23" i="65"/>
  <c r="AQ11" i="65"/>
  <c r="X54" i="65"/>
  <c r="AA41" i="65"/>
  <c r="AS31" i="65"/>
  <c r="AB49" i="65"/>
  <c r="X28" i="65"/>
  <c r="AD30" i="65"/>
  <c r="AG35" i="65"/>
  <c r="AK50" i="65"/>
  <c r="AT16" i="65"/>
  <c r="AP15" i="65"/>
  <c r="AE7" i="70"/>
  <c r="AN53" i="65"/>
  <c r="AP39" i="65"/>
  <c r="AT46" i="65"/>
  <c r="AK13" i="65"/>
  <c r="BA37" i="65"/>
  <c r="AB18" i="65"/>
  <c r="BB5" i="65"/>
  <c r="F31" i="127"/>
  <c r="AJ42" i="65"/>
  <c r="AF14" i="65"/>
  <c r="Z29" i="65"/>
  <c r="AN6" i="70"/>
  <c r="AP7" i="65"/>
  <c r="AD12" i="65"/>
  <c r="AU20" i="65"/>
  <c r="AI43" i="65"/>
  <c r="AO40" i="65"/>
  <c r="X16" i="25"/>
  <c r="AX53" i="65"/>
  <c r="AF36" i="65"/>
  <c r="AM47" i="65"/>
  <c r="F42" i="127"/>
  <c r="AQ27" i="65"/>
  <c r="AI17" i="65"/>
  <c r="AZ13" i="65"/>
  <c r="AC12" i="65"/>
  <c r="AM14" i="65"/>
  <c r="AW41" i="65"/>
  <c r="Y20" i="65"/>
  <c r="AK28" i="65"/>
  <c r="AP22" i="65"/>
  <c r="AK24" i="65"/>
  <c r="BA17" i="65"/>
  <c r="AW54" i="65"/>
  <c r="AY47" i="70"/>
  <c r="BB40" i="65"/>
  <c r="AB25" i="65"/>
  <c r="AS33" i="65"/>
  <c r="AO10" i="65"/>
  <c r="AD19" i="65"/>
  <c r="AA17" i="65"/>
  <c r="AT5" i="70"/>
  <c r="AC4" i="65"/>
  <c r="AK11" i="65"/>
  <c r="AD7" i="65"/>
  <c r="F46" i="127"/>
  <c r="Z26" i="65"/>
  <c r="AO30" i="65"/>
  <c r="AG46" i="65"/>
  <c r="AL16" i="65"/>
  <c r="AF15" i="65"/>
  <c r="Y25" i="65"/>
  <c r="AH36" i="65"/>
  <c r="AE27" i="65"/>
  <c r="AP45" i="65"/>
  <c r="Z46" i="65"/>
  <c r="AH39" i="65"/>
  <c r="AB36" i="65"/>
  <c r="AJ33" i="65"/>
  <c r="AQ5" i="65"/>
  <c r="AX43" i="65"/>
  <c r="AV25" i="65"/>
  <c r="X23" i="25"/>
  <c r="BA48" i="65"/>
  <c r="AA10" i="65"/>
  <c r="Y26" i="65"/>
  <c r="AS52" i="65"/>
  <c r="AF46" i="70"/>
  <c r="AR19" i="65"/>
  <c r="AU34" i="65"/>
  <c r="E23" i="127"/>
  <c r="AJ45" i="65"/>
  <c r="AK20" i="65"/>
  <c r="Z43" i="65"/>
  <c r="X34" i="65"/>
  <c r="AK21" i="65"/>
  <c r="AV51" i="65"/>
  <c r="AS20" i="65"/>
  <c r="BB29" i="65"/>
  <c r="AX31" i="65"/>
  <c r="AV7" i="70"/>
  <c r="AS32" i="65"/>
  <c r="AP28" i="65"/>
  <c r="F38" i="127"/>
  <c r="AK6" i="65"/>
  <c r="AR15" i="65"/>
  <c r="AT49" i="65"/>
  <c r="F4" i="127"/>
  <c r="AP30" i="65"/>
  <c r="AV4" i="65"/>
  <c r="AS17" i="65"/>
  <c r="AJ15" i="65"/>
  <c r="AO6" i="65"/>
  <c r="AT5" i="65"/>
  <c r="AR32" i="65"/>
  <c r="AH29" i="65"/>
  <c r="AW36" i="65"/>
  <c r="AP17" i="65"/>
  <c r="AH53" i="65"/>
  <c r="AT50" i="65"/>
  <c r="AA43" i="65"/>
  <c r="E34" i="127"/>
  <c r="AN6" i="65"/>
  <c r="AS7" i="65"/>
  <c r="Y28" i="65"/>
  <c r="AX41" i="65"/>
  <c r="AK29" i="65"/>
  <c r="AT25" i="65"/>
  <c r="AE9" i="65"/>
  <c r="AS24" i="65"/>
  <c r="X30" i="65"/>
  <c r="AH4" i="65"/>
  <c r="AQ40" i="65"/>
  <c r="AI48" i="70"/>
  <c r="AG39" i="65"/>
  <c r="AJ46" i="65"/>
  <c r="BA45" i="65"/>
  <c r="AT36" i="65"/>
  <c r="E19" i="127"/>
  <c r="AS50" i="65"/>
  <c r="AB47" i="65"/>
  <c r="AU22" i="65"/>
  <c r="AI51" i="65"/>
  <c r="AJ41" i="65"/>
  <c r="Y19" i="65"/>
  <c r="AH44" i="65"/>
  <c r="AM23" i="65"/>
  <c r="AZ34" i="65"/>
  <c r="AR46" i="70"/>
  <c r="AE48" i="70"/>
  <c r="Z46" i="70"/>
  <c r="AP31" i="65"/>
  <c r="AG14" i="65"/>
  <c r="Y32" i="65"/>
  <c r="BA9" i="65"/>
  <c r="AN46" i="65"/>
  <c r="X26" i="65"/>
  <c r="AU46" i="70"/>
  <c r="AJ18" i="65"/>
  <c r="AC47" i="65"/>
  <c r="AW17" i="65"/>
  <c r="Y36" i="65"/>
  <c r="AM13" i="65"/>
  <c r="AL12" i="65"/>
  <c r="BA40" i="65"/>
  <c r="BB27" i="65"/>
  <c r="AR46" i="65"/>
  <c r="AC46" i="70"/>
  <c r="BA15" i="65"/>
  <c r="AG5" i="70"/>
  <c r="AE54" i="65"/>
  <c r="AK33" i="65"/>
  <c r="AM5" i="65"/>
  <c r="AE14" i="65"/>
  <c r="AQ12" i="65"/>
  <c r="AC51" i="65"/>
  <c r="AG26" i="65"/>
  <c r="AX15" i="65"/>
  <c r="AX27" i="65"/>
  <c r="AN29" i="65"/>
  <c r="X37" i="65"/>
  <c r="AK7" i="70"/>
  <c r="X53" i="65"/>
  <c r="AC25" i="65"/>
  <c r="AI54" i="65"/>
  <c r="Y33" i="65"/>
  <c r="AV46" i="70"/>
  <c r="BB22" i="65"/>
  <c r="AV48" i="65"/>
  <c r="AE8" i="65"/>
  <c r="AW25" i="65"/>
  <c r="AA54" i="65"/>
  <c r="AR47" i="65"/>
  <c r="AD44" i="65"/>
  <c r="AO48" i="65"/>
  <c r="AS37" i="65"/>
  <c r="AX7" i="65"/>
  <c r="AY38" i="65"/>
  <c r="AK39" i="65"/>
  <c r="F28" i="127"/>
  <c r="AM24" i="65"/>
  <c r="AE46" i="65"/>
  <c r="AM25" i="65"/>
  <c r="AD5" i="70"/>
  <c r="E36" i="127"/>
  <c r="AW13" i="65"/>
  <c r="BF7" i="70"/>
  <c r="AY51" i="65"/>
  <c r="AU31" i="65"/>
  <c r="AJ43" i="65"/>
  <c r="AK35" i="65"/>
  <c r="BB11" i="65"/>
  <c r="AX47" i="65"/>
  <c r="BB38" i="65"/>
  <c r="AX28" i="65"/>
  <c r="V46" i="70"/>
  <c r="BG48" i="70"/>
  <c r="AN27" i="65"/>
  <c r="AR17" i="65"/>
  <c r="Z47" i="70"/>
  <c r="AN7" i="65"/>
  <c r="Y24" i="65"/>
  <c r="AC24" i="65"/>
  <c r="W5" i="70"/>
  <c r="Z36" i="65"/>
  <c r="AO34" i="65"/>
  <c r="AE17" i="65"/>
  <c r="AT37" i="65"/>
  <c r="AM10" i="65"/>
  <c r="AT29" i="65"/>
  <c r="AO19" i="65"/>
  <c r="AD25" i="65"/>
  <c r="AE42" i="65"/>
  <c r="V47" i="70"/>
  <c r="AH11" i="65"/>
  <c r="AX14" i="65"/>
  <c r="AW39" i="65"/>
  <c r="Y6" i="70"/>
  <c r="AQ5" i="70"/>
  <c r="AC7" i="70"/>
  <c r="AX21" i="65"/>
  <c r="BC47" i="70"/>
  <c r="AF38" i="65"/>
  <c r="BF48" i="70"/>
  <c r="AJ54" i="65"/>
  <c r="AG12" i="65"/>
  <c r="X21" i="25"/>
  <c r="AL6" i="70"/>
  <c r="E37" i="127"/>
  <c r="BA38" i="65"/>
  <c r="AZ45" i="65"/>
  <c r="AU40" i="65"/>
  <c r="AJ14" i="65"/>
  <c r="AK34" i="65"/>
  <c r="AO4" i="65"/>
  <c r="AC6" i="65"/>
  <c r="AX35" i="65"/>
  <c r="AU30" i="65"/>
  <c r="AE26" i="65"/>
  <c r="BA10" i="65"/>
  <c r="AH14" i="65"/>
  <c r="F16" i="127"/>
  <c r="AJ31" i="65"/>
  <c r="AM46" i="70"/>
  <c r="AR52" i="65"/>
  <c r="AI44" i="65"/>
  <c r="AE29" i="65"/>
  <c r="AI6" i="65"/>
  <c r="AR20" i="65"/>
  <c r="X8" i="25"/>
  <c r="X10" i="25"/>
  <c r="AQ41" i="65"/>
  <c r="AZ7" i="65"/>
  <c r="AO39" i="65"/>
  <c r="AY5" i="65"/>
  <c r="AU29" i="65"/>
  <c r="AG41" i="65"/>
  <c r="AN9" i="65"/>
  <c r="X10" i="65"/>
  <c r="AE36" i="65"/>
  <c r="X14" i="65"/>
  <c r="AJ35" i="65"/>
  <c r="AJ6" i="70"/>
  <c r="AF32" i="65"/>
  <c r="AI38" i="65"/>
  <c r="AZ40" i="65"/>
  <c r="AB9" i="65"/>
  <c r="BF47" i="70"/>
  <c r="AU42" i="65"/>
  <c r="AC48" i="65"/>
  <c r="BB8" i="65"/>
  <c r="AR53" i="65"/>
  <c r="AU17" i="65"/>
  <c r="X46" i="65"/>
  <c r="AU36" i="65"/>
  <c r="AX26" i="65"/>
  <c r="AP26" i="65"/>
  <c r="AM16" i="65"/>
  <c r="W46" i="70"/>
  <c r="AL36" i="65"/>
  <c r="AM46" i="65"/>
  <c r="AO22" i="65"/>
  <c r="AX54" i="65"/>
  <c r="AC19" i="65"/>
  <c r="Y8" i="65"/>
  <c r="AB6" i="65"/>
  <c r="AS34" i="65"/>
  <c r="AX13" i="65"/>
  <c r="Y44" i="65"/>
  <c r="AK18" i="65"/>
  <c r="Y16" i="65"/>
  <c r="AR28" i="65"/>
  <c r="AD52" i="65"/>
  <c r="Y52" i="65"/>
  <c r="AX5" i="70"/>
  <c r="AV11" i="65"/>
  <c r="BG46" i="70"/>
  <c r="AI14" i="65"/>
  <c r="AP54" i="65"/>
  <c r="AK6" i="70"/>
  <c r="AI26" i="65"/>
  <c r="AN19" i="65"/>
  <c r="AZ18" i="65"/>
  <c r="AD9" i="65"/>
  <c r="AL37" i="65"/>
  <c r="AW21" i="65"/>
  <c r="AC26" i="65"/>
  <c r="X51" i="65"/>
  <c r="AI21" i="65"/>
  <c r="E26" i="127"/>
  <c r="X23" i="65"/>
  <c r="AA15" i="65"/>
  <c r="AZ5" i="65"/>
  <c r="AK30" i="65"/>
  <c r="AR23" i="65"/>
  <c r="AG46" i="70"/>
  <c r="AI42" i="65"/>
  <c r="AQ47" i="70"/>
  <c r="AG7" i="70"/>
  <c r="AI53" i="65"/>
  <c r="AE18" i="65"/>
  <c r="Z37" i="65"/>
  <c r="AD14" i="65"/>
  <c r="AX33" i="65"/>
  <c r="AP18" i="65"/>
  <c r="AR6" i="70"/>
  <c r="AV47" i="65"/>
  <c r="AQ45" i="65"/>
  <c r="AL43" i="65"/>
  <c r="AP52" i="65"/>
  <c r="AM48" i="70"/>
  <c r="AT48" i="65"/>
  <c r="Y18" i="65"/>
  <c r="AG4" i="65"/>
  <c r="BA11" i="65"/>
  <c r="AT19" i="65"/>
  <c r="AR48" i="65"/>
  <c r="AN13" i="65"/>
  <c r="AD28" i="65"/>
  <c r="AF47" i="65"/>
  <c r="AF27" i="65"/>
  <c r="AF42" i="65"/>
  <c r="AP20" i="65"/>
  <c r="AU9" i="65"/>
  <c r="BA54" i="65"/>
  <c r="AU51" i="65"/>
  <c r="X40" i="65"/>
  <c r="Y12" i="65"/>
  <c r="AD17" i="65"/>
  <c r="AY48" i="65"/>
  <c r="AH10" i="65"/>
  <c r="AR5" i="70"/>
  <c r="AG25" i="65"/>
  <c r="AA25" i="65"/>
  <c r="BB43" i="65"/>
  <c r="AY50" i="65"/>
  <c r="AW45" i="65"/>
  <c r="AB21" i="65"/>
  <c r="AW9" i="65"/>
  <c r="AY17" i="65"/>
  <c r="BB48" i="65"/>
  <c r="AF48" i="65"/>
  <c r="Z6" i="65"/>
  <c r="AY52" i="65"/>
  <c r="AD42" i="65"/>
  <c r="AX4" i="65"/>
  <c r="AE23" i="65"/>
  <c r="AL41" i="65"/>
  <c r="AT30" i="65"/>
  <c r="AV16" i="65"/>
  <c r="F3" i="127"/>
  <c r="AU52" i="65"/>
  <c r="AE47" i="65"/>
  <c r="AB7" i="70"/>
  <c r="AB8" i="65"/>
  <c r="AB11" i="65"/>
  <c r="BA12" i="65"/>
  <c r="AV31" i="65"/>
  <c r="AM26" i="65"/>
  <c r="AR34" i="65"/>
  <c r="AM43" i="65"/>
  <c r="AO47" i="65"/>
  <c r="AL48" i="70"/>
  <c r="AV52" i="65"/>
  <c r="BC6" i="70"/>
  <c r="AT53" i="65"/>
  <c r="AA38" i="65"/>
  <c r="AX23" i="65"/>
  <c r="X31" i="65"/>
  <c r="AT23" i="65"/>
  <c r="Y49" i="65"/>
  <c r="AM19" i="65"/>
  <c r="AF25" i="65"/>
  <c r="AT12" i="65"/>
  <c r="AI11" i="65"/>
  <c r="AP47" i="65"/>
  <c r="BA4" i="65"/>
  <c r="BA30" i="65"/>
  <c r="AB53" i="65"/>
  <c r="AM36" i="65"/>
  <c r="AE11" i="65"/>
  <c r="AQ33" i="65"/>
  <c r="X11" i="65"/>
  <c r="AK19" i="65"/>
  <c r="X7" i="25"/>
  <c r="AU15" i="65"/>
  <c r="AO20" i="65"/>
  <c r="AF7" i="65"/>
  <c r="AM30" i="65"/>
  <c r="AG22" i="65"/>
  <c r="AR11" i="65"/>
  <c r="AA39" i="65"/>
  <c r="AG8" i="65"/>
  <c r="AW47" i="70"/>
  <c r="AG34" i="65"/>
  <c r="AP5" i="65"/>
  <c r="AF22" i="65"/>
  <c r="AH16" i="65"/>
  <c r="AQ26" i="65"/>
  <c r="AY36" i="65"/>
  <c r="AV36" i="65"/>
  <c r="AH52" i="65"/>
  <c r="AW52" i="65"/>
  <c r="AF28" i="65"/>
  <c r="Y37" i="65"/>
  <c r="BB15" i="65"/>
  <c r="BA47" i="70"/>
  <c r="AO23" i="65"/>
  <c r="AP40" i="65"/>
  <c r="AO15" i="65"/>
  <c r="AO51" i="65"/>
  <c r="AJ36" i="65"/>
  <c r="AD21" i="65"/>
  <c r="AR7" i="65"/>
  <c r="AO7" i="70"/>
  <c r="AT21" i="65"/>
  <c r="AY34" i="65"/>
  <c r="AT4" i="65"/>
  <c r="Y46" i="70"/>
  <c r="X48" i="70"/>
  <c r="AN18" i="65"/>
  <c r="AZ19" i="65"/>
  <c r="BA35" i="65"/>
  <c r="AX52" i="65"/>
  <c r="AK12" i="65"/>
  <c r="AM29" i="65"/>
  <c r="AM32" i="65"/>
  <c r="AA21" i="65"/>
  <c r="Z4" i="65"/>
  <c r="AF39" i="65"/>
  <c r="AK53" i="65"/>
  <c r="AJ40" i="65"/>
  <c r="AO41" i="65"/>
  <c r="AU28" i="65"/>
  <c r="BA53" i="65"/>
  <c r="AY32" i="65"/>
  <c r="AZ43" i="65"/>
  <c r="AN34" i="65"/>
  <c r="AM9" i="65"/>
  <c r="AC5" i="70"/>
  <c r="AO42" i="65"/>
  <c r="AG5" i="65"/>
  <c r="Z14" i="65"/>
  <c r="AY35" i="65"/>
  <c r="AH19" i="65"/>
  <c r="AN40" i="65"/>
  <c r="AK43" i="65"/>
  <c r="AL29" i="65"/>
  <c r="Z11" i="65"/>
  <c r="AY16" i="65"/>
  <c r="AD47" i="65"/>
  <c r="AY23" i="65"/>
  <c r="AI16" i="65"/>
  <c r="AL15" i="65"/>
  <c r="AY39" i="65"/>
  <c r="AL33" i="65"/>
  <c r="BA16" i="65"/>
  <c r="AI24" i="65"/>
  <c r="F9" i="127"/>
  <c r="Y43" i="65"/>
  <c r="AY24" i="65"/>
  <c r="AF44" i="65"/>
  <c r="AN48" i="65"/>
  <c r="AJ50" i="65"/>
  <c r="BE5" i="70"/>
  <c r="AS6" i="70"/>
  <c r="AA26" i="65"/>
  <c r="AF26" i="65"/>
  <c r="AO6" i="70"/>
  <c r="AT40" i="65"/>
  <c r="AB42" i="65"/>
  <c r="AK8" i="65"/>
  <c r="E8" i="127"/>
  <c r="AD5" i="65"/>
  <c r="AE47" i="70"/>
  <c r="E49" i="127"/>
  <c r="AM53" i="65"/>
  <c r="W48" i="70"/>
  <c r="BB35" i="65"/>
  <c r="AQ30" i="65"/>
  <c r="BA14" i="65"/>
  <c r="BA47" i="65"/>
  <c r="AT33" i="65"/>
  <c r="AT26" i="65"/>
  <c r="AA20" i="65"/>
  <c r="AX34" i="65"/>
  <c r="BB33" i="65"/>
  <c r="AR16" i="65"/>
  <c r="AN54" i="65"/>
  <c r="AV8" i="65"/>
  <c r="AV42" i="65"/>
  <c r="AY4" i="65"/>
  <c r="AV49" i="65"/>
  <c r="AA16" i="65"/>
  <c r="Y6" i="65"/>
  <c r="Z24" i="65"/>
  <c r="X19" i="65"/>
  <c r="E50" i="127"/>
  <c r="F26" i="127"/>
  <c r="W6" i="70"/>
  <c r="AD6" i="65"/>
  <c r="AM8" i="65"/>
  <c r="AZ20" i="65"/>
  <c r="AD7" i="70"/>
  <c r="BG47" i="70"/>
  <c r="AH47" i="70"/>
  <c r="AR13" i="65"/>
  <c r="Z45" i="65"/>
  <c r="BB50" i="65"/>
  <c r="AU45" i="65"/>
  <c r="Y4" i="65"/>
  <c r="AS5" i="70"/>
  <c r="AP42" i="65"/>
  <c r="AB22" i="65"/>
  <c r="AR26" i="65"/>
  <c r="AE4" i="65"/>
  <c r="Y45" i="65"/>
  <c r="AO8" i="65"/>
  <c r="AW34" i="65"/>
  <c r="AM7" i="70"/>
  <c r="AQ24" i="65"/>
  <c r="AU23" i="65"/>
  <c r="BB14" i="65"/>
  <c r="AM47" i="70"/>
  <c r="AY7" i="65"/>
  <c r="AH48" i="65"/>
  <c r="E11" i="127"/>
  <c r="AV53" i="65"/>
  <c r="BD6" i="70"/>
  <c r="AD50" i="65"/>
  <c r="AE24" i="65"/>
  <c r="BB32" i="65"/>
  <c r="BE48" i="70"/>
  <c r="AO36" i="65"/>
  <c r="F19" i="127"/>
  <c r="V7" i="70"/>
  <c r="AU6" i="65"/>
  <c r="AK25" i="65"/>
  <c r="AI40" i="65"/>
  <c r="AP11" i="65"/>
  <c r="AE25" i="65"/>
  <c r="BB16" i="65"/>
  <c r="AQ14" i="65"/>
  <c r="AM28" i="65"/>
  <c r="AV28" i="65"/>
  <c r="AI46" i="70"/>
  <c r="AJ22" i="65"/>
  <c r="E44" i="127"/>
  <c r="AQ9" i="65"/>
  <c r="AW6" i="65"/>
  <c r="F25" i="127"/>
  <c r="AF34" i="65"/>
  <c r="AA48" i="65"/>
  <c r="AN47" i="65"/>
  <c r="AU53" i="65"/>
  <c r="E22" i="127"/>
  <c r="AB27" i="65"/>
  <c r="F5" i="127"/>
  <c r="AV32" i="65"/>
  <c r="AS25" i="65"/>
  <c r="AR14" i="65"/>
  <c r="AU19" i="65"/>
  <c r="AW16" i="65"/>
  <c r="AB5" i="65"/>
  <c r="E6" i="127"/>
  <c r="AK51" i="65"/>
  <c r="AJ37" i="65"/>
  <c r="AG51" i="65"/>
  <c r="AF16" i="65"/>
  <c r="AP49" i="65"/>
  <c r="AU21" i="65"/>
  <c r="AI39" i="65"/>
  <c r="AT18" i="65"/>
  <c r="AG20" i="65"/>
  <c r="AX32" i="65"/>
  <c r="AG18" i="65"/>
  <c r="Z30" i="65"/>
  <c r="AS12" i="65"/>
  <c r="Z27" i="65"/>
  <c r="BB52" i="65"/>
  <c r="AV23" i="65"/>
  <c r="X20" i="65"/>
  <c r="AD48" i="65"/>
  <c r="AY43" i="65"/>
  <c r="AH45" i="65"/>
  <c r="E24" i="127"/>
  <c r="AU8" i="65"/>
  <c r="AI48" i="65"/>
  <c r="AT54" i="65"/>
  <c r="AU32" i="65"/>
  <c r="Z7" i="65"/>
  <c r="AW32" i="65"/>
  <c r="AR40" i="65"/>
  <c r="Y46" i="65"/>
  <c r="BB13" i="65"/>
  <c r="AQ23" i="65"/>
  <c r="AI30" i="65"/>
  <c r="BA31" i="65"/>
  <c r="AI4" i="65"/>
  <c r="AE46" i="70"/>
  <c r="AH41" i="65"/>
  <c r="AZ21" i="65"/>
  <c r="AZ27" i="65"/>
  <c r="AH35" i="65"/>
  <c r="X13" i="65"/>
  <c r="Y9" i="65"/>
  <c r="BA26" i="65"/>
  <c r="BB7" i="65"/>
  <c r="AP23" i="65"/>
  <c r="AM37" i="65"/>
  <c r="BA50" i="65"/>
  <c r="AQ20" i="65"/>
  <c r="AB50" i="65"/>
  <c r="E7" i="127"/>
  <c r="Y7" i="65"/>
  <c r="AI33" i="65"/>
  <c r="AH54" i="65"/>
  <c r="BB37" i="65"/>
  <c r="AA29" i="65"/>
  <c r="Z21" i="65"/>
  <c r="AE19" i="65"/>
  <c r="AF49" i="65"/>
  <c r="AN31" i="65"/>
  <c r="AU7" i="65"/>
  <c r="AU16" i="65"/>
  <c r="W7" i="70"/>
  <c r="AD29" i="65"/>
  <c r="AU5" i="70"/>
  <c r="AY27" i="65"/>
  <c r="AG48" i="65"/>
  <c r="AI52" i="65"/>
  <c r="BB54" i="65"/>
  <c r="AY41" i="65"/>
  <c r="AW46" i="65"/>
  <c r="BB31" i="65"/>
  <c r="AD35" i="65"/>
  <c r="AX37" i="65"/>
  <c r="AG38" i="65"/>
  <c r="AR18" i="65"/>
  <c r="F40" i="127"/>
  <c r="AH50" i="65"/>
  <c r="AW42" i="65"/>
  <c r="AT42" i="65"/>
  <c r="Z48" i="65"/>
  <c r="AG23" i="65"/>
  <c r="AZ37" i="65"/>
  <c r="AC5" i="65"/>
  <c r="AH7" i="70"/>
  <c r="AM41" i="65"/>
  <c r="AS53" i="65"/>
  <c r="Y14" i="65"/>
  <c r="AY44" i="65"/>
  <c r="AO54" i="65"/>
  <c r="AD13" i="65"/>
  <c r="AY12" i="65"/>
  <c r="AI9" i="65"/>
  <c r="AL20" i="65"/>
  <c r="AB38" i="65"/>
  <c r="X48" i="65"/>
  <c r="AP21" i="65"/>
  <c r="AK27" i="65"/>
  <c r="AU39" i="65"/>
  <c r="E29" i="127"/>
  <c r="AG16" i="65"/>
  <c r="AX39" i="65"/>
  <c r="BC46" i="70"/>
  <c r="AL52" i="65"/>
  <c r="AI47" i="65"/>
  <c r="AV18" i="65"/>
  <c r="AJ34" i="65"/>
  <c r="F33" i="127"/>
  <c r="AT51" i="65"/>
  <c r="AF54" i="65"/>
  <c r="AX6" i="70"/>
  <c r="AF40" i="65"/>
  <c r="AS15" i="65"/>
  <c r="AZ22" i="65"/>
  <c r="AW6" i="70"/>
  <c r="AP35" i="65"/>
  <c r="AO45" i="65"/>
  <c r="AD22" i="65"/>
  <c r="F35" i="127"/>
  <c r="BA33" i="65"/>
  <c r="AL11" i="65"/>
  <c r="AS22" i="65"/>
  <c r="AL50" i="65"/>
  <c r="AV5" i="65"/>
  <c r="AA8" i="65"/>
  <c r="Y47" i="70"/>
  <c r="E35" i="127"/>
  <c r="AP13" i="65"/>
  <c r="AH17" i="65"/>
  <c r="AD6" i="70"/>
  <c r="AW43" i="65"/>
  <c r="AF20" i="65"/>
  <c r="AP25" i="65"/>
  <c r="AD31" i="65"/>
  <c r="AN8" i="65"/>
  <c r="Z49" i="65"/>
  <c r="AA40" i="65"/>
  <c r="AW14" i="65"/>
  <c r="AJ39" i="65"/>
  <c r="AT47" i="65"/>
  <c r="AD41" i="65"/>
  <c r="AZ4" i="65"/>
  <c r="AO37" i="65"/>
  <c r="AU7" i="70"/>
  <c r="AZ48" i="65"/>
  <c r="AJ47" i="65"/>
  <c r="Y38" i="65"/>
  <c r="AC43" i="65"/>
  <c r="AE5" i="70"/>
  <c r="AV38" i="65"/>
  <c r="AN5" i="70"/>
  <c r="AQ38" i="65"/>
  <c r="AB46" i="65"/>
  <c r="AY10" i="65"/>
  <c r="AU47" i="65"/>
  <c r="AI8" i="65"/>
  <c r="E42" i="127"/>
  <c r="E9" i="127"/>
  <c r="AN21" i="65"/>
  <c r="AX51" i="65"/>
  <c r="AS43" i="65"/>
  <c r="BB41" i="65"/>
  <c r="AM6" i="70"/>
  <c r="Y47" i="65"/>
  <c r="AS48" i="70"/>
  <c r="AD47" i="70"/>
  <c r="AR8" i="65"/>
  <c r="AY7" i="70"/>
  <c r="AA53" i="65"/>
  <c r="AY20" i="65"/>
  <c r="AC52" i="65"/>
  <c r="X32" i="65"/>
  <c r="E13" i="127"/>
  <c r="X44" i="65"/>
  <c r="AL54" i="65"/>
  <c r="AV45" i="65"/>
  <c r="AZ33" i="65"/>
  <c r="AI15" i="65"/>
  <c r="AQ31" i="65"/>
  <c r="AM11" i="65"/>
  <c r="AL46" i="65"/>
  <c r="AC7" i="65"/>
  <c r="AY8" i="65"/>
  <c r="AH18" i="65"/>
  <c r="AE15" i="65"/>
  <c r="AV10" i="65"/>
  <c r="AX9" i="65"/>
  <c r="E3" i="127"/>
  <c r="AT38" i="65"/>
  <c r="E16" i="127"/>
  <c r="AO14" i="65"/>
  <c r="AE45" i="65"/>
  <c r="X4" i="25"/>
  <c r="E33" i="127"/>
  <c r="AC41" i="65"/>
  <c r="BA46" i="65"/>
  <c r="AL5" i="70"/>
  <c r="AQ44" i="65"/>
  <c r="AG50" i="65"/>
  <c r="F32" i="127"/>
  <c r="AD4" i="65"/>
  <c r="BA19" i="65"/>
  <c r="AP6" i="65"/>
  <c r="X12" i="65"/>
  <c r="AZ5" i="70"/>
  <c r="AR7" i="70"/>
  <c r="AA48" i="70"/>
  <c r="AX46" i="65"/>
  <c r="AD15" i="65"/>
  <c r="AN37" i="65"/>
  <c r="BA24" i="65"/>
  <c r="AW5" i="65"/>
  <c r="AF7" i="70"/>
  <c r="AV35" i="65"/>
  <c r="X16" i="65"/>
  <c r="AN38" i="65"/>
  <c r="AY6" i="65"/>
  <c r="AN36" i="65"/>
  <c r="BA7" i="70"/>
  <c r="Y48" i="65"/>
  <c r="AM42" i="65"/>
  <c r="AT35" i="65"/>
  <c r="AH23" i="65"/>
  <c r="AF46" i="65"/>
  <c r="BB4" i="65"/>
  <c r="BD5" i="70"/>
  <c r="AY49" i="65"/>
  <c r="AB44" i="65"/>
  <c r="AK9" i="65"/>
  <c r="AD27" i="65"/>
  <c r="AB6" i="70"/>
  <c r="AN32" i="65"/>
  <c r="X11" i="25"/>
  <c r="AJ9" i="65"/>
  <c r="AR31" i="65"/>
  <c r="BB18" i="65"/>
  <c r="AC27" i="65"/>
  <c r="F13" i="127"/>
  <c r="AF51" i="65"/>
  <c r="AS47" i="70"/>
  <c r="X33" i="65"/>
  <c r="AZ9" i="65"/>
  <c r="AZ51" i="65"/>
  <c r="AJ5" i="70"/>
  <c r="AD40" i="65"/>
  <c r="AH32" i="65"/>
  <c r="AF6" i="70"/>
  <c r="Z34" i="65"/>
  <c r="BA18" i="65"/>
  <c r="AU10" i="65"/>
  <c r="E30" i="127"/>
  <c r="Z7" i="70"/>
  <c r="AL7" i="65"/>
  <c r="AQ52" i="65"/>
  <c r="AA5" i="65"/>
  <c r="AX20" i="65"/>
  <c r="AJ12" i="65"/>
  <c r="BA22" i="65"/>
  <c r="BA46" i="70"/>
  <c r="AG42" i="65"/>
  <c r="E21" i="127"/>
  <c r="AX46" i="70"/>
  <c r="X5" i="70"/>
  <c r="BB25" i="65"/>
  <c r="AG43" i="65"/>
  <c r="Z52" i="65"/>
  <c r="F36" i="127"/>
  <c r="AJ4" i="65"/>
  <c r="AH5" i="70"/>
  <c r="AL30" i="65"/>
  <c r="X9" i="65"/>
  <c r="AL5" i="65"/>
  <c r="AL13" i="65"/>
  <c r="X5" i="65"/>
  <c r="AJ13" i="65"/>
  <c r="AG17" i="65"/>
  <c r="F11" i="127"/>
  <c r="AU44" i="65"/>
  <c r="BB6" i="65"/>
  <c r="BB36" i="65"/>
  <c r="AE30" i="65"/>
  <c r="E52" i="127"/>
  <c r="AC29" i="65"/>
  <c r="AJ28" i="65"/>
  <c r="AF5" i="65"/>
  <c r="AJ48" i="70"/>
  <c r="AS28" i="65"/>
  <c r="BE6" i="70"/>
  <c r="AD51" i="65"/>
  <c r="AP8" i="65"/>
  <c r="F45" i="127"/>
  <c r="AD54" i="65"/>
  <c r="Z38" i="65"/>
  <c r="X9" i="25"/>
  <c r="AN42" i="65"/>
  <c r="AJ32" i="65"/>
  <c r="AR51" i="65"/>
  <c r="AG32" i="65"/>
  <c r="AV47" i="70"/>
  <c r="AS41" i="65"/>
  <c r="AF17" i="65"/>
  <c r="AP6" i="70"/>
  <c r="AY13" i="65"/>
  <c r="AQ39" i="65"/>
  <c r="AV6" i="70"/>
  <c r="AG6" i="70"/>
  <c r="AC44" i="65"/>
  <c r="AR4" i="65"/>
  <c r="AO50" i="65"/>
  <c r="AL22" i="65"/>
  <c r="AK49" i="65"/>
  <c r="AH25" i="65"/>
  <c r="E45" i="127"/>
  <c r="AK37" i="65"/>
  <c r="AY28" i="65"/>
  <c r="AQ36" i="65"/>
  <c r="AH24" i="65"/>
  <c r="AL14" i="65"/>
  <c r="AD11" i="65"/>
  <c r="F7" i="127"/>
  <c r="AK45" i="65"/>
  <c r="BA8" i="65"/>
  <c r="AR9" i="65"/>
  <c r="AC23" i="65"/>
  <c r="AO43" i="65"/>
  <c r="Z48" i="70"/>
  <c r="AI19" i="65"/>
  <c r="X29" i="65"/>
  <c r="AK47" i="65"/>
  <c r="AY18" i="65"/>
  <c r="AR22" i="65"/>
  <c r="AS29" i="65"/>
  <c r="AB39" i="65"/>
  <c r="AU38" i="65"/>
  <c r="AE41" i="65"/>
  <c r="AR10" i="65"/>
  <c r="AQ25" i="65"/>
  <c r="AK36" i="65"/>
  <c r="AZ25" i="65"/>
  <c r="AP38" i="65"/>
  <c r="AU41" i="65"/>
  <c r="AQ4" i="65"/>
  <c r="AF4" i="65"/>
  <c r="AN5" i="65"/>
  <c r="AN23" i="65"/>
  <c r="AY54" i="65"/>
  <c r="F39" i="127"/>
  <c r="AR6" i="65"/>
  <c r="AX12" i="65"/>
  <c r="AR33" i="65"/>
  <c r="F52" i="127"/>
  <c r="F10" i="127"/>
  <c r="AS5" i="65"/>
  <c r="BD7" i="70"/>
  <c r="AC10" i="65"/>
  <c r="AM34" i="65"/>
  <c r="AX22" i="65"/>
  <c r="AH13" i="65"/>
  <c r="AQ13" i="65"/>
  <c r="X4" i="65"/>
  <c r="E40" i="127"/>
  <c r="AH28" i="65"/>
  <c r="AS10" i="65"/>
  <c r="AM7" i="65"/>
  <c r="AO33" i="65"/>
  <c r="BB48" i="70"/>
  <c r="AI23" i="65"/>
  <c r="AZ46" i="65"/>
  <c r="AZ7" i="70"/>
  <c r="AV12" i="65"/>
  <c r="BB10" i="65"/>
  <c r="Z41" i="65"/>
  <c r="AQ35" i="65"/>
  <c r="AQ37" i="65"/>
  <c r="AM38" i="65"/>
  <c r="AH33" i="65"/>
  <c r="AZ50" i="65"/>
  <c r="BA28" i="65"/>
  <c r="AR24" i="65"/>
  <c r="AB48" i="65"/>
  <c r="F49" i="127"/>
  <c r="AP5" i="70"/>
  <c r="AY25" i="65"/>
  <c r="AQ42" i="65"/>
  <c r="AP36" i="65"/>
  <c r="Y35" i="65"/>
  <c r="AR47" i="70"/>
  <c r="AS6" i="65"/>
  <c r="AT20" i="65"/>
  <c r="AF33" i="65"/>
  <c r="BA23" i="65"/>
  <c r="AC53" i="65"/>
  <c r="E14" i="127"/>
  <c r="AZ41" i="65"/>
  <c r="AM52" i="65"/>
  <c r="Z47" i="65"/>
  <c r="AU54" i="65"/>
  <c r="AQ47" i="65"/>
  <c r="AC28" i="65"/>
  <c r="AP10" i="65"/>
  <c r="AN17" i="65"/>
  <c r="AG30" i="65"/>
  <c r="AS38" i="65"/>
  <c r="AC54" i="65"/>
  <c r="X54" i="25"/>
  <c r="AL48" i="65"/>
  <c r="BA51" i="65"/>
  <c r="AQ21" i="65"/>
  <c r="AZ54" i="65"/>
  <c r="AF29" i="65"/>
  <c r="X15" i="25"/>
  <c r="AC38" i="65"/>
  <c r="AG6" i="65"/>
  <c r="BA34" i="65"/>
  <c r="AZ10" i="65"/>
  <c r="AL44" i="65"/>
  <c r="AQ16" i="65"/>
  <c r="AL40" i="65"/>
  <c r="AN50" i="65"/>
  <c r="AW40" i="65"/>
  <c r="AU11" i="65"/>
  <c r="AK42" i="65"/>
  <c r="AA23" i="65"/>
  <c r="AJ20" i="65"/>
  <c r="AG15" i="65"/>
  <c r="AN45" i="65"/>
  <c r="AX30" i="65"/>
  <c r="AJ51" i="65"/>
  <c r="AP27" i="65"/>
  <c r="AB46" i="70"/>
  <c r="AN39" i="65"/>
  <c r="AE22" i="65"/>
  <c r="BG5" i="70"/>
  <c r="X42" i="65"/>
  <c r="AH49" i="65"/>
  <c r="AO28" i="65"/>
  <c r="BA6" i="65"/>
  <c r="AS45" i="65"/>
  <c r="AA31" i="65"/>
  <c r="AK10" i="65"/>
  <c r="AW11" i="65"/>
  <c r="AT22" i="65"/>
  <c r="AA49" i="65"/>
  <c r="AL32" i="65"/>
  <c r="F21" i="127"/>
  <c r="AD33" i="65"/>
  <c r="BB26" i="65"/>
  <c r="AA24" i="65"/>
  <c r="AU43" i="65"/>
  <c r="AS39" i="65"/>
  <c r="AC33" i="65"/>
  <c r="AV48" i="70"/>
  <c r="AZ8" i="65"/>
  <c r="AL7" i="70"/>
  <c r="AU37" i="65"/>
  <c r="AB20" i="65"/>
  <c r="Z28" i="65"/>
  <c r="AG52" i="65"/>
  <c r="AM33" i="65"/>
  <c r="AB52" i="65"/>
  <c r="AC13" i="65"/>
  <c r="Y7" i="70"/>
  <c r="BB17" i="65"/>
  <c r="AI47" i="70"/>
  <c r="AS7" i="70"/>
  <c r="AS30" i="65"/>
  <c r="AQ15" i="65"/>
  <c r="AL27" i="65"/>
  <c r="X47" i="70"/>
  <c r="AI22" i="65"/>
  <c r="BA7" i="65"/>
  <c r="AR29" i="65"/>
  <c r="AK48" i="65"/>
  <c r="AZ11" i="65"/>
  <c r="AB34" i="65"/>
  <c r="BA36" i="65"/>
  <c r="Z17" i="65"/>
  <c r="AE51" i="65"/>
  <c r="AH21" i="65"/>
  <c r="AD8" i="65"/>
  <c r="AD18" i="65"/>
  <c r="AM5" i="70"/>
  <c r="BB39" i="65"/>
  <c r="AR54" i="65"/>
  <c r="AH5" i="65"/>
  <c r="AF37" i="65"/>
  <c r="AP41" i="65"/>
  <c r="AZ49" i="65"/>
  <c r="AB43" i="65"/>
  <c r="AS46" i="70"/>
  <c r="AZ47" i="65"/>
  <c r="AC14" i="65"/>
  <c r="AA47" i="65"/>
  <c r="AA34" i="65"/>
  <c r="F18" i="127"/>
  <c r="AK7" i="65"/>
  <c r="AB30" i="65"/>
  <c r="AY21" i="65"/>
  <c r="AO49" i="65"/>
  <c r="AC36" i="65"/>
  <c r="AW38" i="65"/>
  <c r="BG6" i="70"/>
  <c r="AZ52" i="65"/>
  <c r="AY14" i="65"/>
  <c r="X41" i="65"/>
  <c r="AU25" i="65"/>
  <c r="AB24" i="65"/>
  <c r="AE49" i="65"/>
  <c r="AI6" i="70"/>
  <c r="X6" i="25"/>
  <c r="AC49" i="65"/>
  <c r="AD36" i="65"/>
  <c r="AB19" i="65"/>
  <c r="AO5" i="65"/>
  <c r="AN20" i="65"/>
  <c r="AF24" i="65"/>
  <c r="BB9" i="65"/>
  <c r="AI27" i="65"/>
  <c r="AN41" i="65"/>
  <c r="AF35" i="65"/>
  <c r="AZ47" i="70"/>
  <c r="AW35" i="65"/>
  <c r="AO12" i="65"/>
  <c r="AQ7" i="70"/>
  <c r="AX7" i="70"/>
  <c r="AT7" i="70"/>
  <c r="AM17" i="65"/>
  <c r="AJ49" i="65"/>
  <c r="AZ12" i="65"/>
  <c r="AK40" i="65"/>
  <c r="AE38" i="65"/>
  <c r="AI31" i="65"/>
  <c r="X50" i="65"/>
  <c r="BA48" i="70"/>
  <c r="AD38" i="65"/>
  <c r="AG47" i="65"/>
  <c r="AS8" i="65"/>
  <c r="AN12" i="65"/>
  <c r="AC47" i="70"/>
  <c r="F41" i="127"/>
  <c r="X39" i="65"/>
  <c r="AV30" i="65"/>
  <c r="AA52" i="65"/>
  <c r="AE53" i="65"/>
  <c r="AO38" i="65"/>
  <c r="AI13" i="65"/>
  <c r="AN47" i="70"/>
  <c r="AU35" i="65"/>
  <c r="Y29" i="65"/>
  <c r="AR45" i="65"/>
  <c r="AZ48" i="70"/>
  <c r="AZ36" i="65"/>
  <c r="AP46" i="70"/>
  <c r="E38" i="127"/>
  <c r="AP19" i="65"/>
  <c r="AM18" i="65"/>
  <c r="X18" i="25"/>
  <c r="AA14" i="65"/>
  <c r="AQ7" i="65"/>
  <c r="AS49" i="65"/>
  <c r="AG21" i="65"/>
  <c r="Y50" i="65"/>
  <c r="AE44" i="65"/>
  <c r="F27" i="127"/>
  <c r="AM31" i="65"/>
  <c r="AK47" i="70"/>
  <c r="AX29" i="65"/>
  <c r="X27" i="65"/>
  <c r="AT27" i="65"/>
  <c r="AS11" i="65"/>
  <c r="AX6" i="65"/>
  <c r="AQ54" i="65"/>
  <c r="BA41" i="65"/>
  <c r="AA4" i="65"/>
  <c r="AQ32" i="65"/>
  <c r="AK15" i="65"/>
  <c r="BB42" i="65"/>
  <c r="AX36" i="65"/>
  <c r="AW12" i="65"/>
  <c r="AE28" i="65"/>
  <c r="AO9" i="65"/>
  <c r="AB12" i="65"/>
  <c r="X38" i="65"/>
  <c r="BA49" i="65"/>
  <c r="V6" i="70"/>
  <c r="AH43" i="65"/>
  <c r="AL21" i="65"/>
  <c r="AG7" i="65"/>
  <c r="AD23" i="65"/>
  <c r="AT43" i="65"/>
  <c r="AE21" i="65"/>
  <c r="AY31" i="65"/>
  <c r="AS36" i="65"/>
  <c r="AB29" i="65"/>
  <c r="AC34" i="65"/>
  <c r="AJ5" i="65"/>
  <c r="AL45" i="65"/>
  <c r="Y34" i="65"/>
  <c r="V48" i="70"/>
  <c r="X13" i="25"/>
  <c r="BB5" i="70"/>
  <c r="AY11" i="65"/>
  <c r="AT47" i="70"/>
  <c r="AL47" i="70"/>
  <c r="BG7" i="70"/>
  <c r="AN51" i="65"/>
  <c r="AK22" i="65"/>
  <c r="AF9" i="65"/>
  <c r="AE43" i="65"/>
  <c r="AG10" i="65"/>
  <c r="E31" i="127"/>
  <c r="AY26" i="65"/>
  <c r="AI34" i="65"/>
  <c r="AX40" i="65"/>
  <c r="AW47" i="65"/>
  <c r="AC22" i="65"/>
  <c r="AP44" i="65"/>
  <c r="AK5" i="65"/>
  <c r="Y40" i="65"/>
  <c r="Y42" i="65"/>
  <c r="AA37" i="65"/>
  <c r="Z54" i="65"/>
  <c r="AY42" i="65"/>
  <c r="AJ48" i="65"/>
  <c r="AH7" i="65"/>
  <c r="AS40" i="65"/>
  <c r="X7" i="70"/>
  <c r="AG40" i="65"/>
  <c r="BA13" i="65"/>
  <c r="AQ46" i="65"/>
  <c r="AN46" i="70"/>
  <c r="AY29" i="65"/>
  <c r="AR35" i="65"/>
  <c r="BB21" i="65"/>
  <c r="AA12" i="65"/>
  <c r="AA18" i="65"/>
  <c r="X22" i="65"/>
  <c r="AO44" i="65"/>
  <c r="AS18" i="65"/>
  <c r="AW49" i="65"/>
  <c r="AW27" i="65"/>
  <c r="BA20" i="65"/>
  <c r="AP12" i="65"/>
  <c r="X17" i="65"/>
  <c r="AJ25" i="65"/>
  <c r="AQ8" i="65"/>
  <c r="AB15" i="65"/>
  <c r="AF50" i="65"/>
  <c r="AP24" i="65"/>
  <c r="AZ53" i="65"/>
  <c r="AA19" i="65"/>
  <c r="AF5" i="70"/>
  <c r="AV54" i="65"/>
  <c r="AY47" i="65"/>
  <c r="BF46" i="70"/>
  <c r="AY40" i="65"/>
  <c r="E46" i="127"/>
  <c r="AC31" i="65"/>
  <c r="AO7" i="65"/>
  <c r="AJ26" i="65"/>
  <c r="AJ44" i="65"/>
  <c r="AO26" i="65"/>
  <c r="AX5" i="65"/>
  <c r="AF11" i="65"/>
  <c r="F24" i="127"/>
  <c r="AS51" i="65"/>
  <c r="AI18" i="65"/>
  <c r="BB46" i="70"/>
  <c r="AF10" i="65"/>
  <c r="AG45" i="65"/>
  <c r="AK31" i="65"/>
  <c r="AU50" i="65"/>
  <c r="AN22" i="65"/>
  <c r="AW28" i="65"/>
  <c r="AQ29" i="65"/>
  <c r="AO13" i="65"/>
  <c r="AM40" i="65"/>
  <c r="AE33" i="65"/>
  <c r="AO48" i="70"/>
  <c r="AN24" i="65"/>
  <c r="AO32" i="65"/>
  <c r="AO16" i="65"/>
  <c r="E39" i="127"/>
  <c r="AS35" i="65"/>
  <c r="AL25" i="65"/>
  <c r="AK44" i="65"/>
  <c r="AH51" i="65"/>
  <c r="AB17" i="65"/>
  <c r="AG13" i="65"/>
  <c r="BF5" i="70"/>
  <c r="AO31" i="65"/>
  <c r="Z8" i="65"/>
  <c r="AV13" i="65"/>
  <c r="AD46" i="65"/>
  <c r="AK16" i="65"/>
  <c r="AK52" i="65"/>
  <c r="BC5" i="70"/>
  <c r="AI37" i="65"/>
  <c r="AA47" i="70"/>
  <c r="AW7" i="70"/>
  <c r="AC20" i="65"/>
  <c r="AU6" i="70"/>
  <c r="AZ31" i="65"/>
  <c r="AS21" i="65"/>
  <c r="AX42" i="65"/>
  <c r="AK32" i="65"/>
  <c r="AL47" i="65"/>
  <c r="AY46" i="65"/>
  <c r="AE7" i="65"/>
  <c r="Y53" i="65"/>
  <c r="AI10" i="65"/>
  <c r="AB37" i="65"/>
  <c r="AH46" i="65"/>
  <c r="AP43" i="65"/>
  <c r="X18" i="65"/>
  <c r="AA7" i="65"/>
  <c r="E43" i="127"/>
  <c r="AA30" i="65"/>
  <c r="AW18" i="65"/>
  <c r="Y10" i="65"/>
  <c r="AK5" i="70"/>
  <c r="AS42" i="65"/>
  <c r="AA9" i="65"/>
  <c r="AX18" i="65"/>
  <c r="AA7" i="70"/>
  <c r="AE10" i="65"/>
  <c r="Y39" i="65"/>
  <c r="AR25" i="65"/>
  <c r="BB19" i="65"/>
  <c r="F12" i="127"/>
  <c r="BB44" i="65"/>
  <c r="Z5" i="70"/>
  <c r="E47" i="127"/>
  <c r="AM15" i="65"/>
  <c r="AG36" i="65"/>
  <c r="Z5" i="65"/>
  <c r="AO5" i="70"/>
  <c r="AF23" i="65"/>
  <c r="AT6" i="70"/>
  <c r="AI45" i="65"/>
  <c r="F6" i="127"/>
  <c r="E10" i="127"/>
  <c r="Y23" i="65"/>
  <c r="AT52" i="65"/>
  <c r="Z18" i="65"/>
  <c r="Z42" i="65"/>
  <c r="AO53" i="65"/>
  <c r="AV39" i="65"/>
  <c r="X25" i="65"/>
  <c r="BA21" i="65"/>
  <c r="Y5" i="70"/>
  <c r="AW26" i="65"/>
  <c r="AN7" i="70"/>
  <c r="AS23" i="65"/>
  <c r="AZ26" i="65"/>
  <c r="AA13" i="65"/>
  <c r="AI5" i="70"/>
  <c r="AV46" i="65"/>
  <c r="AW33" i="65"/>
  <c r="AT46" i="70"/>
  <c r="AV44" i="65"/>
  <c r="AJ17" i="65"/>
  <c r="AE6" i="65"/>
  <c r="AC35" i="65"/>
  <c r="AI7" i="70"/>
  <c r="AG28" i="65"/>
  <c r="AR50" i="65"/>
  <c r="AB13" i="65"/>
  <c r="AA42" i="65"/>
  <c r="F37" i="127"/>
  <c r="BB49" i="65"/>
  <c r="AE13" i="65"/>
  <c r="Y22" i="65"/>
  <c r="AV41" i="65"/>
  <c r="AT15" i="65"/>
  <c r="AG54" i="65"/>
  <c r="AB45" i="65"/>
  <c r="AW50" i="65"/>
  <c r="AE52" i="65"/>
  <c r="AR39" i="65"/>
  <c r="AZ44" i="65"/>
  <c r="AP50" i="65"/>
  <c r="X14" i="25"/>
  <c r="AH9" i="65"/>
  <c r="AK41" i="65"/>
  <c r="AF8" i="65"/>
  <c r="AE32" i="65"/>
  <c r="AE12" i="65"/>
  <c r="AH42" i="65"/>
  <c r="AN48" i="70"/>
  <c r="X5" i="25"/>
  <c r="AB47" i="70"/>
  <c r="Y51" i="65"/>
  <c r="AE37" i="65"/>
  <c r="AL35" i="65"/>
  <c r="AT8" i="65"/>
  <c r="AE48" i="65"/>
  <c r="AV17" i="65"/>
  <c r="AT32" i="65"/>
  <c r="AL38" i="65"/>
  <c r="V5" i="70"/>
  <c r="AI7" i="65"/>
  <c r="AC9" i="65"/>
  <c r="E12" i="127"/>
  <c r="Z51" i="65"/>
  <c r="AK46" i="65"/>
  <c r="AN4" i="65"/>
  <c r="AC18" i="65"/>
  <c r="AF41" i="65"/>
  <c r="AK17" i="65"/>
  <c r="F51" i="127"/>
  <c r="AI12" i="65"/>
  <c r="BB6" i="70"/>
  <c r="AI49" i="65"/>
  <c r="AZ16" i="65"/>
  <c r="AA22" i="65"/>
  <c r="AS4" i="65"/>
  <c r="AZ6" i="70"/>
  <c r="AZ46" i="70"/>
  <c r="AO29" i="65"/>
  <c r="AA28" i="65"/>
  <c r="AG47" i="70"/>
  <c r="BA42" i="65"/>
  <c r="AF52" i="65"/>
  <c r="E48" i="127"/>
  <c r="AA35" i="65"/>
  <c r="F14" i="127"/>
  <c r="F34" i="127"/>
  <c r="Z53" i="65"/>
  <c r="AR43" i="65"/>
  <c r="AK26" i="65"/>
  <c r="Y30" i="65"/>
  <c r="AN10" i="65"/>
  <c r="BB45" i="65"/>
  <c r="AT28" i="65"/>
  <c r="AH22" i="65"/>
  <c r="AL23" i="65"/>
  <c r="AQ18" i="65"/>
  <c r="AB16" i="65"/>
  <c r="AI46" i="65"/>
  <c r="AE40" i="65"/>
  <c r="AB14" i="65"/>
  <c r="AV9" i="65"/>
  <c r="AU48" i="70"/>
  <c r="AM45" i="65"/>
  <c r="AK54" i="65"/>
  <c r="Y5" i="65"/>
  <c r="AX17" i="65"/>
  <c r="AP7" i="70"/>
  <c r="AC21" i="65"/>
  <c r="AU4" i="65"/>
  <c r="AP51" i="65"/>
  <c r="X15" i="65"/>
  <c r="AT7" i="65"/>
  <c r="AT44" i="65"/>
  <c r="AV6" i="65"/>
  <c r="AR44" i="65"/>
  <c r="E41" i="127"/>
  <c r="AD46" i="70"/>
  <c r="AO46" i="65"/>
  <c r="X6" i="70"/>
  <c r="BE7" i="70"/>
  <c r="AZ17" i="65"/>
  <c r="AE6" i="70"/>
  <c r="AM49" i="65"/>
  <c r="AA11" i="65"/>
  <c r="AO18" i="65"/>
  <c r="BA44" i="65"/>
  <c r="Z9" i="65"/>
  <c r="AH27" i="65"/>
  <c r="AW53" i="65"/>
  <c r="AT48" i="70"/>
  <c r="AI41" i="65"/>
  <c r="AN28" i="65"/>
  <c r="AE50" i="65"/>
  <c r="AJ27" i="65"/>
  <c r="AX48" i="70"/>
  <c r="AF48" i="70"/>
  <c r="AY45" i="65"/>
  <c r="BC7" i="70"/>
  <c r="AA6" i="65"/>
  <c r="W47" i="70"/>
  <c r="E5" i="127"/>
  <c r="AL24" i="65"/>
  <c r="BA27" i="65"/>
  <c r="AE31" i="65"/>
  <c r="E15" i="127"/>
  <c r="F23" i="127"/>
  <c r="AC15" i="65"/>
  <c r="AR37" i="65"/>
  <c r="AW5" i="70"/>
  <c r="C62" i="70" s="1"/>
  <c r="AW10" i="65"/>
  <c r="AI32" i="65"/>
  <c r="AV19" i="65"/>
  <c r="AE20" i="65"/>
  <c r="AX24" i="65"/>
  <c r="AW4" i="65"/>
  <c r="AY22" i="65"/>
  <c r="AE39" i="65"/>
  <c r="AL39" i="65"/>
  <c r="X22" i="25"/>
  <c r="F20" i="127"/>
  <c r="AP47" i="70"/>
  <c r="AB28" i="65"/>
  <c r="BA6" i="70"/>
  <c r="AO27" i="65"/>
  <c r="AM27" i="65"/>
  <c r="AL19" i="65"/>
  <c r="AV26" i="65"/>
  <c r="AD26" i="65"/>
  <c r="AG31" i="65"/>
  <c r="AN52" i="65"/>
  <c r="BB7" i="70"/>
  <c r="AY53" i="65"/>
  <c r="AM39" i="65"/>
  <c r="BA5" i="70"/>
  <c r="AH6" i="65"/>
  <c r="BD47" i="70"/>
  <c r="AA6" i="70"/>
  <c r="AJ7" i="70"/>
  <c r="Y27" i="65"/>
  <c r="AB41" i="65"/>
  <c r="AS44" i="65"/>
  <c r="AO24" i="65"/>
  <c r="AK38" i="65"/>
  <c r="AG27" i="65"/>
  <c r="AG24" i="65"/>
  <c r="Z32" i="65"/>
  <c r="AV21" i="65"/>
  <c r="AX16" i="65"/>
  <c r="BB12" i="65"/>
  <c r="AV34" i="65"/>
  <c r="AI5" i="65"/>
  <c r="AJ52" i="65"/>
  <c r="Z10" i="65"/>
  <c r="Z31" i="65"/>
  <c r="E17" i="127"/>
  <c r="AD10" i="65"/>
  <c r="AW30" i="65"/>
  <c r="AH26" i="65"/>
  <c r="Z39" i="65"/>
  <c r="AM44" i="65"/>
  <c r="X12" i="25"/>
  <c r="AL34" i="65"/>
  <c r="AV24" i="65"/>
  <c r="AF19" i="65"/>
  <c r="AG29" i="65"/>
  <c r="F50" i="127"/>
  <c r="AX10" i="65"/>
  <c r="AS47" i="65"/>
  <c r="AQ22" i="65"/>
  <c r="AU47" i="70"/>
  <c r="AA32" i="65"/>
  <c r="AD16" i="65"/>
  <c r="AX48" i="65"/>
  <c r="BB47" i="65"/>
  <c r="Y21" i="65"/>
  <c r="AN30" i="65"/>
  <c r="Z23" i="65"/>
  <c r="BA25" i="65"/>
  <c r="AQ51" i="65"/>
  <c r="AB51" i="65"/>
  <c r="Z33" i="65"/>
  <c r="AD45" i="65"/>
  <c r="AQ10" i="65"/>
  <c r="AN44" i="65"/>
  <c r="AV7" i="65"/>
  <c r="Z50" i="65"/>
  <c r="AZ39" i="65"/>
  <c r="AY6" i="70"/>
  <c r="AW15" i="65"/>
  <c r="AU24" i="65"/>
  <c r="AP4" i="65"/>
  <c r="AS48" i="65"/>
  <c r="X8" i="65"/>
  <c r="AP34" i="65"/>
  <c r="AV37" i="65"/>
  <c r="AH47" i="65"/>
  <c r="AC16" i="65"/>
  <c r="Z6" i="70"/>
  <c r="AL17" i="65"/>
  <c r="AD39" i="65"/>
  <c r="AH37" i="65"/>
  <c r="F30" i="127"/>
  <c r="AP33" i="65"/>
  <c r="AV50" i="65"/>
  <c r="AZ32" i="65"/>
  <c r="BB23" i="65"/>
  <c r="AV43" i="65"/>
  <c r="E25" i="127"/>
  <c r="AJ38" i="65"/>
  <c r="AC32" i="65"/>
  <c r="BE47" i="70"/>
  <c r="AF47" i="70"/>
  <c r="F47" i="127"/>
  <c r="AG37" i="65"/>
  <c r="X46" i="70"/>
  <c r="Y41" i="65"/>
  <c r="Z13" i="65"/>
  <c r="AO11" i="65"/>
  <c r="AF6" i="65"/>
  <c r="AC8" i="65"/>
  <c r="AA51" i="65"/>
  <c r="AZ15" i="65"/>
  <c r="AV14" i="65"/>
  <c r="AZ23" i="65"/>
  <c r="AN15" i="65"/>
  <c r="AF13" i="65"/>
  <c r="BF6" i="70"/>
  <c r="AL28" i="65"/>
  <c r="AH8" i="65"/>
  <c r="AS13" i="65"/>
  <c r="Z16" i="65"/>
  <c r="AV22" i="65"/>
  <c r="E4" i="127"/>
  <c r="BB30" i="65"/>
  <c r="AL46" i="70"/>
  <c r="Z40" i="65"/>
  <c r="AK14" i="65"/>
  <c r="AH6" i="70"/>
  <c r="AQ50" i="65"/>
  <c r="AD37" i="65"/>
  <c r="AR49" i="65"/>
  <c r="AO47" i="70"/>
  <c r="AH12" i="65"/>
  <c r="G20" i="70" l="1"/>
  <c r="K20" i="70"/>
  <c r="I20" i="70"/>
  <c r="E27" i="70"/>
  <c r="E29" i="70" s="1"/>
  <c r="C57" i="70"/>
  <c r="G16" i="70" s="1"/>
  <c r="C56" i="70"/>
  <c r="G14" i="70" s="1"/>
  <c r="C58" i="70"/>
  <c r="G18" i="70" s="1"/>
  <c r="C54" i="70"/>
  <c r="G10" i="70" s="1"/>
  <c r="C55" i="70"/>
  <c r="G12" i="70" s="1"/>
  <c r="E55" i="70"/>
  <c r="K12" i="70" s="1"/>
  <c r="E58" i="70"/>
  <c r="K18" i="70" s="1"/>
  <c r="E56" i="70"/>
  <c r="K14" i="70" s="1"/>
  <c r="E57" i="70"/>
  <c r="K16" i="70" s="1"/>
  <c r="E54" i="70"/>
  <c r="K10" i="70" s="1"/>
  <c r="BG2" i="27"/>
  <c r="D54" i="70"/>
  <c r="I10" i="70" s="1"/>
  <c r="D56" i="70"/>
  <c r="I14" i="70" s="1"/>
  <c r="D55" i="70"/>
  <c r="I12" i="70" s="1"/>
  <c r="D57" i="70"/>
  <c r="I16" i="70" s="1"/>
  <c r="D58" i="70"/>
  <c r="I18" i="70" s="1"/>
  <c r="BF68" i="65"/>
  <c r="BE68" i="65"/>
  <c r="BC68" i="65"/>
  <c r="BD68" i="65"/>
  <c r="BG68" i="65"/>
  <c r="BF69" i="65"/>
  <c r="BE69" i="65"/>
  <c r="BD69" i="65"/>
  <c r="BG69" i="65"/>
  <c r="BC69" i="65"/>
  <c r="AC67" i="25"/>
  <c r="AA67" i="25"/>
  <c r="AB67" i="25"/>
  <c r="AD67" i="25"/>
  <c r="Z67" i="25"/>
  <c r="Y67" i="25"/>
  <c r="AF67" i="25"/>
  <c r="AE67" i="25"/>
  <c r="AG67" i="25"/>
  <c r="X67" i="25"/>
  <c r="V67" i="25"/>
  <c r="W67" i="25"/>
  <c r="A68" i="68"/>
  <c r="A67" i="75"/>
  <c r="A67" i="41"/>
  <c r="A67" i="64"/>
  <c r="A67" i="42"/>
  <c r="A67" i="57"/>
  <c r="A67" i="23"/>
  <c r="A67" i="100"/>
  <c r="A67" i="101"/>
  <c r="A67" i="105"/>
  <c r="A67" i="99"/>
  <c r="A67" i="74"/>
  <c r="A67" i="96"/>
  <c r="A67" i="112"/>
  <c r="A67" i="119"/>
  <c r="A67" i="117"/>
  <c r="A67" i="58"/>
  <c r="A67" i="115"/>
  <c r="A67" i="69"/>
  <c r="A67" i="85"/>
  <c r="A67" i="81"/>
  <c r="A67" i="39"/>
  <c r="A67" i="55"/>
  <c r="A67" i="16"/>
  <c r="A67" i="48"/>
  <c r="A67" i="72"/>
  <c r="A67" i="50"/>
  <c r="A67" i="110"/>
  <c r="A67" i="47"/>
  <c r="A67" i="49"/>
  <c r="A67" i="92"/>
  <c r="A67" i="21"/>
  <c r="A67" i="60"/>
  <c r="A67" i="80"/>
  <c r="A67" i="2"/>
  <c r="A67" i="17"/>
  <c r="A67" i="77"/>
  <c r="A67" i="82"/>
  <c r="A67" i="114"/>
  <c r="A67" i="124"/>
  <c r="A67" i="59"/>
  <c r="A67" i="22"/>
  <c r="A67" i="90"/>
  <c r="U68" i="25"/>
  <c r="A67" i="116"/>
  <c r="A67" i="93"/>
  <c r="A67" i="106"/>
  <c r="A67" i="45"/>
  <c r="A67" i="84"/>
  <c r="A67" i="20"/>
  <c r="A67" i="44"/>
  <c r="A67" i="56"/>
  <c r="A67" i="15"/>
  <c r="A67" i="51"/>
  <c r="A67" i="118"/>
  <c r="A67" i="54"/>
  <c r="A67" i="97"/>
  <c r="A67" i="40"/>
  <c r="A67" i="71"/>
  <c r="A67" i="79"/>
  <c r="A67" i="111"/>
  <c r="A67" i="52"/>
  <c r="A67" i="61"/>
  <c r="A67" i="19"/>
  <c r="A67" i="78"/>
  <c r="A67" i="73"/>
  <c r="A67" i="113"/>
  <c r="A67" i="98"/>
  <c r="A67" i="46"/>
  <c r="A67" i="76"/>
  <c r="A67" i="109"/>
  <c r="A67" i="91"/>
  <c r="A67" i="43"/>
  <c r="A67" i="53"/>
  <c r="A67" i="108"/>
  <c r="A67" i="18"/>
  <c r="A67" i="107"/>
  <c r="A67" i="83"/>
  <c r="U70" i="65"/>
  <c r="A69" i="68"/>
  <c r="E64" i="127"/>
  <c r="AI66" i="65"/>
  <c r="V66" i="65"/>
  <c r="Z66" i="65"/>
  <c r="AS66" i="65"/>
  <c r="AB66" i="65"/>
  <c r="AA66" i="65"/>
  <c r="W66" i="65"/>
  <c r="AV66" i="65"/>
  <c r="AG66" i="65"/>
  <c r="AU66" i="65"/>
  <c r="AF66" i="65"/>
  <c r="AP66" i="65"/>
  <c r="Y66" i="65"/>
  <c r="AM66" i="65"/>
  <c r="AD66" i="65"/>
  <c r="AZ66" i="65"/>
  <c r="AY66" i="65"/>
  <c r="AR66" i="65"/>
  <c r="AO66" i="65"/>
  <c r="AQ66" i="65"/>
  <c r="AN66" i="65"/>
  <c r="AL66" i="65"/>
  <c r="AW66" i="65"/>
  <c r="AE66" i="65"/>
  <c r="BA66" i="65"/>
  <c r="BB66" i="65"/>
  <c r="AC66" i="65"/>
  <c r="AJ66" i="65"/>
  <c r="AX66" i="65"/>
  <c r="AH66" i="65"/>
  <c r="X66" i="65"/>
  <c r="AK66" i="65"/>
  <c r="AT66" i="65"/>
  <c r="F64" i="127"/>
  <c r="BD70" i="65" l="1"/>
  <c r="BC70" i="65"/>
  <c r="BG70" i="65"/>
  <c r="BF70" i="65"/>
  <c r="BE70" i="65"/>
  <c r="AB68" i="25"/>
  <c r="AA68" i="25"/>
  <c r="Z68" i="25"/>
  <c r="AF68" i="25"/>
  <c r="AE68" i="25"/>
  <c r="AC68" i="25"/>
  <c r="AD68" i="25"/>
  <c r="AG68" i="25"/>
  <c r="Y68" i="25"/>
  <c r="X68" i="25"/>
  <c r="W68" i="25"/>
  <c r="V68" i="25"/>
  <c r="A68" i="78"/>
  <c r="A68" i="107"/>
  <c r="A68" i="71"/>
  <c r="A68" i="52"/>
  <c r="A68" i="2"/>
  <c r="A68" i="80"/>
  <c r="A68" i="109"/>
  <c r="A68" i="18"/>
  <c r="A68" i="41"/>
  <c r="A68" i="97"/>
  <c r="A68" i="47"/>
  <c r="A68" i="57"/>
  <c r="A68" i="105"/>
  <c r="A68" i="93"/>
  <c r="A68" i="69"/>
  <c r="A68" i="79"/>
  <c r="A68" i="81"/>
  <c r="A68" i="74"/>
  <c r="A68" i="58"/>
  <c r="A68" i="115"/>
  <c r="A68" i="54"/>
  <c r="A68" i="44"/>
  <c r="A68" i="21"/>
  <c r="A68" i="19"/>
  <c r="A68" i="106"/>
  <c r="U69" i="25"/>
  <c r="A68" i="82"/>
  <c r="A68" i="111"/>
  <c r="A68" i="101"/>
  <c r="A68" i="53"/>
  <c r="A68" i="43"/>
  <c r="A68" i="113"/>
  <c r="A68" i="116"/>
  <c r="A68" i="77"/>
  <c r="A68" i="23"/>
  <c r="A68" i="40"/>
  <c r="A68" i="46"/>
  <c r="A68" i="50"/>
  <c r="A68" i="98"/>
  <c r="A68" i="15"/>
  <c r="A68" i="73"/>
  <c r="A68" i="84"/>
  <c r="A68" i="60"/>
  <c r="A68" i="75"/>
  <c r="A68" i="91"/>
  <c r="A68" i="85"/>
  <c r="A68" i="61"/>
  <c r="A68" i="117"/>
  <c r="A68" i="51"/>
  <c r="A68" i="55"/>
  <c r="A68" i="56"/>
  <c r="A68" i="119"/>
  <c r="A68" i="83"/>
  <c r="A68" i="124"/>
  <c r="A68" i="42"/>
  <c r="A68" i="72"/>
  <c r="A68" i="16"/>
  <c r="A68" i="64"/>
  <c r="A68" i="48"/>
  <c r="A68" i="110"/>
  <c r="A68" i="45"/>
  <c r="A68" i="114"/>
  <c r="A68" i="100"/>
  <c r="A68" i="76"/>
  <c r="A68" i="108"/>
  <c r="A68" i="22"/>
  <c r="A68" i="39"/>
  <c r="A68" i="96"/>
  <c r="A68" i="59"/>
  <c r="A68" i="92"/>
  <c r="A68" i="118"/>
  <c r="A68" i="49"/>
  <c r="A68" i="90"/>
  <c r="A68" i="20"/>
  <c r="A68" i="99"/>
  <c r="A68" i="112"/>
  <c r="A68" i="17"/>
  <c r="U71" i="65"/>
  <c r="A70" i="68"/>
  <c r="BG71" i="65" l="1"/>
  <c r="BF71" i="65"/>
  <c r="BE71" i="65"/>
  <c r="BD71" i="65"/>
  <c r="BC71" i="65"/>
  <c r="AA69" i="25"/>
  <c r="Y69" i="25"/>
  <c r="Z69" i="25"/>
  <c r="AG69" i="25"/>
  <c r="AE69" i="25"/>
  <c r="AD69" i="25"/>
  <c r="AF69" i="25"/>
  <c r="AC69" i="25"/>
  <c r="AB69" i="25"/>
  <c r="V69" i="25"/>
  <c r="X69" i="25"/>
  <c r="W69" i="25"/>
  <c r="A69" i="99"/>
  <c r="A69" i="45"/>
  <c r="A69" i="52"/>
  <c r="A69" i="57"/>
  <c r="A69" i="77"/>
  <c r="A69" i="50"/>
  <c r="A69" i="17"/>
  <c r="A69" i="80"/>
  <c r="A69" i="112"/>
  <c r="A69" i="61"/>
  <c r="A69" i="54"/>
  <c r="A69" i="91"/>
  <c r="A69" i="16"/>
  <c r="A69" i="22"/>
  <c r="A69" i="56"/>
  <c r="A69" i="44"/>
  <c r="A69" i="96"/>
  <c r="A69" i="81"/>
  <c r="A69" i="105"/>
  <c r="A69" i="108"/>
  <c r="A69" i="107"/>
  <c r="A69" i="79"/>
  <c r="A69" i="74"/>
  <c r="A69" i="75"/>
  <c r="A69" i="116"/>
  <c r="A69" i="113"/>
  <c r="A69" i="109"/>
  <c r="A69" i="71"/>
  <c r="A69" i="124"/>
  <c r="A69" i="78"/>
  <c r="A69" i="101"/>
  <c r="A69" i="84"/>
  <c r="A69" i="64"/>
  <c r="A69" i="110"/>
  <c r="A69" i="21"/>
  <c r="A69" i="72"/>
  <c r="A69" i="55"/>
  <c r="A69" i="41"/>
  <c r="U70" i="25"/>
  <c r="A69" i="82"/>
  <c r="A69" i="119"/>
  <c r="A69" i="98"/>
  <c r="A69" i="47"/>
  <c r="A69" i="46"/>
  <c r="A69" i="59"/>
  <c r="A69" i="76"/>
  <c r="A69" i="97"/>
  <c r="A69" i="111"/>
  <c r="A69" i="48"/>
  <c r="A69" i="90"/>
  <c r="A69" i="69"/>
  <c r="A69" i="15"/>
  <c r="A69" i="93"/>
  <c r="A69" i="51"/>
  <c r="A69" i="18"/>
  <c r="A69" i="19"/>
  <c r="A69" i="42"/>
  <c r="A69" i="83"/>
  <c r="A69" i="43"/>
  <c r="A69" i="53"/>
  <c r="A69" i="100"/>
  <c r="A69" i="73"/>
  <c r="A69" i="118"/>
  <c r="A69" i="23"/>
  <c r="A69" i="106"/>
  <c r="A69" i="39"/>
  <c r="A69" i="40"/>
  <c r="A69" i="114"/>
  <c r="A69" i="117"/>
  <c r="A69" i="60"/>
  <c r="A69" i="115"/>
  <c r="A69" i="85"/>
  <c r="A69" i="20"/>
  <c r="A69" i="2"/>
  <c r="A69" i="58"/>
  <c r="A69" i="49"/>
  <c r="A69" i="92"/>
  <c r="A71" i="68"/>
  <c r="F65" i="127"/>
  <c r="AA67" i="65"/>
  <c r="AB67" i="65"/>
  <c r="Y68" i="65"/>
  <c r="AT68" i="65"/>
  <c r="BA67" i="65"/>
  <c r="AD67" i="65"/>
  <c r="BA68" i="65"/>
  <c r="Y67" i="65"/>
  <c r="AZ67" i="65"/>
  <c r="AG67" i="65"/>
  <c r="AL67" i="65"/>
  <c r="AB68" i="65"/>
  <c r="AA68" i="65"/>
  <c r="AW67" i="65"/>
  <c r="AT67" i="65"/>
  <c r="Z67" i="65"/>
  <c r="AO67" i="65"/>
  <c r="AE67" i="65"/>
  <c r="V68" i="65"/>
  <c r="AO68" i="65"/>
  <c r="AH68" i="65"/>
  <c r="AF67" i="65"/>
  <c r="AI67" i="65"/>
  <c r="BB67" i="65"/>
  <c r="AK67" i="65"/>
  <c r="AU68" i="65"/>
  <c r="AW68" i="65"/>
  <c r="AC68" i="65"/>
  <c r="AF68" i="65"/>
  <c r="AK68" i="65"/>
  <c r="W67" i="65"/>
  <c r="AR67" i="65"/>
  <c r="Z68" i="65"/>
  <c r="AS68" i="65"/>
  <c r="AX68" i="65"/>
  <c r="V67" i="65"/>
  <c r="AN67" i="65"/>
  <c r="AP67" i="65"/>
  <c r="AU67" i="65"/>
  <c r="AN68" i="65"/>
  <c r="AM68" i="65"/>
  <c r="AV68" i="65"/>
  <c r="AP68" i="65"/>
  <c r="X68" i="65"/>
  <c r="AS67" i="65"/>
  <c r="X67" i="65"/>
  <c r="AJ68" i="65"/>
  <c r="AY67" i="65"/>
  <c r="AV67" i="65"/>
  <c r="AL68" i="65"/>
  <c r="AY68" i="65"/>
  <c r="AE68" i="65"/>
  <c r="AI68" i="65"/>
  <c r="AC67" i="65"/>
  <c r="AH67" i="65"/>
  <c r="AD68" i="65"/>
  <c r="AR68" i="65"/>
  <c r="AM67" i="65"/>
  <c r="AQ67" i="65"/>
  <c r="AJ67" i="65"/>
  <c r="AX67" i="65"/>
  <c r="BB68" i="65"/>
  <c r="AZ68" i="65"/>
  <c r="AQ68" i="65"/>
  <c r="AG68" i="65"/>
  <c r="W68" i="65"/>
  <c r="E65" i="127"/>
  <c r="Z70" i="25" l="1"/>
  <c r="AF70" i="25"/>
  <c r="AG70" i="25"/>
  <c r="Y70" i="25"/>
  <c r="AB70" i="25"/>
  <c r="AA70" i="25"/>
  <c r="AE70" i="25"/>
  <c r="AD70" i="25"/>
  <c r="AC70" i="25"/>
  <c r="X70" i="25"/>
  <c r="W70" i="25"/>
  <c r="V70" i="25"/>
  <c r="A70" i="50"/>
  <c r="A70" i="59"/>
  <c r="A70" i="119"/>
  <c r="A70" i="61"/>
  <c r="A70" i="83"/>
  <c r="A70" i="20"/>
  <c r="A70" i="60"/>
  <c r="A70" i="81"/>
  <c r="A70" i="100"/>
  <c r="A70" i="113"/>
  <c r="A70" i="53"/>
  <c r="A70" i="45"/>
  <c r="A70" i="16"/>
  <c r="A70" i="76"/>
  <c r="A70" i="54"/>
  <c r="A70" i="78"/>
  <c r="A70" i="118"/>
  <c r="A70" i="79"/>
  <c r="A70" i="55"/>
  <c r="A70" i="44"/>
  <c r="A70" i="69"/>
  <c r="A70" i="124"/>
  <c r="A70" i="85"/>
  <c r="A70" i="96"/>
  <c r="A70" i="23"/>
  <c r="A70" i="106"/>
  <c r="A70" i="112"/>
  <c r="A70" i="99"/>
  <c r="A70" i="84"/>
  <c r="A70" i="77"/>
  <c r="A70" i="39"/>
  <c r="A70" i="105"/>
  <c r="A70" i="48"/>
  <c r="A70" i="72"/>
  <c r="A70" i="64"/>
  <c r="A70" i="74"/>
  <c r="A70" i="17"/>
  <c r="A70" i="108"/>
  <c r="A70" i="73"/>
  <c r="A70" i="111"/>
  <c r="A70" i="93"/>
  <c r="A70" i="90"/>
  <c r="A70" i="110"/>
  <c r="A70" i="116"/>
  <c r="A70" i="97"/>
  <c r="A70" i="56"/>
  <c r="A70" i="19"/>
  <c r="A70" i="40"/>
  <c r="A70" i="115"/>
  <c r="A70" i="18"/>
  <c r="A70" i="2"/>
  <c r="A70" i="98"/>
  <c r="A70" i="47"/>
  <c r="A70" i="71"/>
  <c r="A70" i="117"/>
  <c r="A70" i="52"/>
  <c r="A70" i="21"/>
  <c r="A70" i="101"/>
  <c r="A70" i="75"/>
  <c r="A70" i="41"/>
  <c r="A70" i="57"/>
  <c r="A70" i="82"/>
  <c r="A70" i="49"/>
  <c r="A70" i="46"/>
  <c r="A70" i="51"/>
  <c r="A70" i="80"/>
  <c r="A70" i="15"/>
  <c r="A70" i="91"/>
  <c r="A70" i="92"/>
  <c r="A70" i="43"/>
  <c r="A70" i="114"/>
  <c r="A70" i="107"/>
  <c r="A70" i="22"/>
  <c r="A70" i="109"/>
  <c r="A70" i="42"/>
  <c r="A70" i="58"/>
  <c r="U71" i="25"/>
  <c r="AB69" i="65"/>
  <c r="Y69" i="65"/>
  <c r="AC69" i="65"/>
  <c r="AH69" i="65"/>
  <c r="AK69" i="65"/>
  <c r="AP69" i="65"/>
  <c r="AR69" i="65"/>
  <c r="V69" i="65"/>
  <c r="AG69" i="65"/>
  <c r="AI69" i="65"/>
  <c r="AV69" i="65"/>
  <c r="W69" i="65"/>
  <c r="AE69" i="65"/>
  <c r="BA69" i="65"/>
  <c r="X69" i="65"/>
  <c r="AU69" i="65"/>
  <c r="AZ69" i="65"/>
  <c r="AL69" i="65"/>
  <c r="AQ69" i="65"/>
  <c r="AS69" i="65"/>
  <c r="AW69" i="65"/>
  <c r="AD69" i="65"/>
  <c r="AT69" i="65"/>
  <c r="AF69" i="65"/>
  <c r="AA69" i="65"/>
  <c r="AX69" i="65"/>
  <c r="AO69" i="65"/>
  <c r="AY69" i="65"/>
  <c r="BB69" i="65"/>
  <c r="AN69" i="65"/>
  <c r="AJ69" i="65"/>
  <c r="AM69" i="65"/>
  <c r="Z69" i="65"/>
  <c r="AG71" i="25" l="1"/>
  <c r="Y71" i="25"/>
  <c r="AF71" i="25"/>
  <c r="AE71" i="25"/>
  <c r="AD71" i="25"/>
  <c r="AC71" i="25"/>
  <c r="AB71" i="25"/>
  <c r="AA71" i="25"/>
  <c r="Z71" i="25"/>
  <c r="V71" i="25"/>
  <c r="X71" i="25"/>
  <c r="W71" i="25"/>
  <c r="A71" i="115"/>
  <c r="A71" i="23"/>
  <c r="A71" i="47"/>
  <c r="A71" i="41"/>
  <c r="A71" i="71"/>
  <c r="A71" i="2"/>
  <c r="A71" i="55"/>
  <c r="A71" i="18"/>
  <c r="A71" i="53"/>
  <c r="A71" i="117"/>
  <c r="A71" i="96"/>
  <c r="A71" i="54"/>
  <c r="A71" i="52"/>
  <c r="A71" i="111"/>
  <c r="A71" i="22"/>
  <c r="A71" i="109"/>
  <c r="A71" i="73"/>
  <c r="A71" i="99"/>
  <c r="A71" i="93"/>
  <c r="A71" i="98"/>
  <c r="A71" i="16"/>
  <c r="A71" i="100"/>
  <c r="A71" i="119"/>
  <c r="A71" i="80"/>
  <c r="A71" i="101"/>
  <c r="A71" i="40"/>
  <c r="A71" i="19"/>
  <c r="A71" i="114"/>
  <c r="A71" i="64"/>
  <c r="A71" i="45"/>
  <c r="A71" i="105"/>
  <c r="A71" i="78"/>
  <c r="A71" i="74"/>
  <c r="A71" i="91"/>
  <c r="A71" i="118"/>
  <c r="A71" i="84"/>
  <c r="A71" i="20"/>
  <c r="A71" i="77"/>
  <c r="A71" i="72"/>
  <c r="A71" i="92"/>
  <c r="A71" i="39"/>
  <c r="A71" i="110"/>
  <c r="A71" i="46"/>
  <c r="A71" i="97"/>
  <c r="A71" i="58"/>
  <c r="A71" i="75"/>
  <c r="A71" i="107"/>
  <c r="A71" i="17"/>
  <c r="A71" i="124"/>
  <c r="A71" i="43"/>
  <c r="A71" i="79"/>
  <c r="A71" i="15"/>
  <c r="A71" i="44"/>
  <c r="A71" i="85"/>
  <c r="A71" i="56"/>
  <c r="A71" i="51"/>
  <c r="A71" i="116"/>
  <c r="A71" i="113"/>
  <c r="A71" i="59"/>
  <c r="A71" i="106"/>
  <c r="A71" i="49"/>
  <c r="A71" i="21"/>
  <c r="A71" i="69"/>
  <c r="A71" i="42"/>
  <c r="A71" i="83"/>
  <c r="A71" i="61"/>
  <c r="A71" i="82"/>
  <c r="A71" i="81"/>
  <c r="A71" i="50"/>
  <c r="A71" i="112"/>
  <c r="A71" i="108"/>
  <c r="A71" i="76"/>
  <c r="A71" i="90"/>
  <c r="A71" i="48"/>
  <c r="A71" i="60"/>
  <c r="A71" i="57"/>
  <c r="AH71" i="65"/>
  <c r="V70" i="65"/>
  <c r="W70" i="65"/>
  <c r="BB71" i="65"/>
  <c r="AU70" i="65"/>
  <c r="AT70" i="65"/>
  <c r="AZ71" i="65"/>
  <c r="BA71" i="65"/>
  <c r="AW71" i="65"/>
  <c r="AG70" i="65"/>
  <c r="AH70" i="65"/>
  <c r="AY71" i="65"/>
  <c r="AR71" i="65"/>
  <c r="AD70" i="65"/>
  <c r="AX70" i="65"/>
  <c r="AG71" i="65"/>
  <c r="AP71" i="65"/>
  <c r="AN71" i="65"/>
  <c r="Y70" i="65"/>
  <c r="AY70" i="65"/>
  <c r="AD71" i="65"/>
  <c r="AE71" i="65"/>
  <c r="AO71" i="65"/>
  <c r="AF70" i="65"/>
  <c r="AR70" i="65"/>
  <c r="Z70" i="65"/>
  <c r="AK70" i="65"/>
  <c r="AI70" i="65"/>
  <c r="AM71" i="65"/>
  <c r="AJ70" i="65"/>
  <c r="AQ70" i="65"/>
  <c r="AF71" i="65"/>
  <c r="AS71" i="65"/>
  <c r="AB71" i="65"/>
  <c r="AB70" i="65"/>
  <c r="AP70" i="65"/>
  <c r="W71" i="65"/>
  <c r="AC71" i="65"/>
  <c r="AZ70" i="65"/>
  <c r="X70" i="65"/>
  <c r="AM70" i="65"/>
  <c r="AS70" i="65"/>
  <c r="X71" i="65"/>
  <c r="Z71" i="65"/>
  <c r="AJ71" i="65"/>
  <c r="AL70" i="65"/>
  <c r="AV70" i="65"/>
  <c r="AA71" i="65"/>
  <c r="AQ71" i="65"/>
  <c r="AK71" i="65"/>
  <c r="BB70" i="65"/>
  <c r="AE70" i="65"/>
  <c r="V71" i="65"/>
  <c r="AL71" i="65"/>
  <c r="AO70" i="65"/>
  <c r="AC70" i="65"/>
  <c r="AX71" i="65"/>
  <c r="Y71" i="65"/>
  <c r="AT71" i="65"/>
  <c r="AU71" i="65"/>
  <c r="AA70" i="65"/>
  <c r="AN70" i="65"/>
  <c r="BA70" i="65"/>
  <c r="AW70" i="65"/>
  <c r="AI71" i="65"/>
  <c r="AV71" i="65"/>
  <c r="AM60" i="65"/>
  <c r="BB57" i="65"/>
  <c r="AL55" i="65"/>
  <c r="AQ57" i="65"/>
  <c r="V59" i="65"/>
  <c r="AG63" i="65"/>
  <c r="BE56" i="65"/>
  <c r="AP57" i="65"/>
  <c r="W57" i="65"/>
  <c r="AZ58" i="65"/>
  <c r="Z58" i="65"/>
  <c r="AN63" i="65"/>
  <c r="AJ58" i="65"/>
  <c r="BC60" i="65"/>
  <c r="AJ60" i="65"/>
  <c r="AS62" i="65"/>
  <c r="AI57" i="65"/>
  <c r="AV62" i="65"/>
  <c r="AH61" i="65"/>
  <c r="BD56" i="65"/>
  <c r="AR59" i="65"/>
  <c r="AM56" i="65"/>
  <c r="AZ59" i="65"/>
  <c r="BE59" i="65"/>
  <c r="AD57" i="65"/>
  <c r="AB62" i="65"/>
  <c r="AS58" i="65"/>
  <c r="AR60" i="65"/>
  <c r="AK58" i="65"/>
  <c r="X55" i="65"/>
  <c r="BE62" i="65"/>
  <c r="F60" i="127"/>
  <c r="AA62" i="65"/>
  <c r="AA56" i="65"/>
  <c r="AB63" i="65"/>
  <c r="BA55" i="65"/>
  <c r="BG56" i="65"/>
  <c r="V63" i="25"/>
  <c r="BB63" i="65"/>
  <c r="BB62" i="65"/>
  <c r="V61" i="65"/>
  <c r="Y57" i="65"/>
  <c r="E57" i="127"/>
  <c r="AC58" i="65"/>
  <c r="AW57" i="65"/>
  <c r="AT62" i="65"/>
  <c r="BE57" i="65"/>
  <c r="AB58" i="65"/>
  <c r="AO58" i="65"/>
  <c r="AU62" i="65"/>
  <c r="AK63" i="65"/>
  <c r="V59" i="25"/>
  <c r="V57" i="25"/>
  <c r="AZ61" i="65"/>
  <c r="BC58" i="65"/>
  <c r="BD55" i="65"/>
  <c r="AN61" i="65"/>
  <c r="F59" i="127"/>
  <c r="AF55" i="65"/>
  <c r="BB59" i="65"/>
  <c r="AP60" i="65"/>
  <c r="Z62" i="65"/>
  <c r="AU57" i="65"/>
  <c r="X61" i="25"/>
  <c r="AU59" i="65"/>
  <c r="AX63" i="65"/>
  <c r="AN59" i="65"/>
  <c r="W58" i="65"/>
  <c r="X59" i="25"/>
  <c r="AI56" i="65"/>
  <c r="AO55" i="65"/>
  <c r="AE61" i="65"/>
  <c r="F56" i="127"/>
  <c r="AO60" i="65"/>
  <c r="X56" i="25"/>
  <c r="AG57" i="65"/>
  <c r="AO61" i="65"/>
  <c r="AS59" i="65"/>
  <c r="AA63" i="65"/>
  <c r="AX60" i="65"/>
  <c r="Y61" i="65"/>
  <c r="AY61" i="65"/>
  <c r="Z56" i="65"/>
  <c r="AF56" i="65"/>
  <c r="AP61" i="65"/>
  <c r="Z57" i="65"/>
  <c r="AB55" i="65"/>
  <c r="AZ57" i="65"/>
  <c r="E58" i="127"/>
  <c r="AF58" i="65"/>
  <c r="W63" i="65"/>
  <c r="Z61" i="65"/>
  <c r="V62" i="65"/>
  <c r="AK62" i="65"/>
  <c r="BG60" i="65"/>
  <c r="AA59" i="65"/>
  <c r="AU60" i="65"/>
  <c r="AN56" i="65"/>
  <c r="AI63" i="65"/>
  <c r="AT60" i="65"/>
  <c r="AC57" i="65"/>
  <c r="AY56" i="65"/>
  <c r="X62" i="65"/>
  <c r="AP63" i="65"/>
  <c r="AM62" i="65"/>
  <c r="AI61" i="65"/>
  <c r="AG56" i="65"/>
  <c r="AH58" i="65"/>
  <c r="BG55" i="65"/>
  <c r="BF55" i="65"/>
  <c r="AC62" i="65"/>
  <c r="X55" i="25"/>
  <c r="AU55" i="65"/>
  <c r="Z63" i="65"/>
  <c r="AI58" i="65"/>
  <c r="V57" i="65"/>
  <c r="Y56" i="65"/>
  <c r="AC63" i="65"/>
  <c r="AG55" i="65"/>
  <c r="AY60" i="65"/>
  <c r="AK61" i="65"/>
  <c r="AT56" i="65"/>
  <c r="AQ59" i="65"/>
  <c r="BA57" i="65"/>
  <c r="AV59" i="65"/>
  <c r="BA56" i="65"/>
  <c r="AD56" i="65"/>
  <c r="BA58" i="65"/>
  <c r="AF61" i="65"/>
  <c r="E59" i="127"/>
  <c r="AH59" i="65"/>
  <c r="AJ63" i="65"/>
  <c r="AE59" i="65"/>
  <c r="W56" i="65"/>
  <c r="BD60" i="65"/>
  <c r="AW60" i="65"/>
  <c r="AQ56" i="65"/>
  <c r="X61" i="65"/>
  <c r="BG62" i="65"/>
  <c r="AT57" i="65"/>
  <c r="AF57" i="65"/>
  <c r="F54" i="127"/>
  <c r="E54" i="127"/>
  <c r="BC55" i="65"/>
  <c r="AK57" i="65"/>
  <c r="AG59" i="65"/>
  <c r="AB57" i="65"/>
  <c r="AR56" i="65"/>
  <c r="Z55" i="65"/>
  <c r="AT61" i="65"/>
  <c r="AJ56" i="65"/>
  <c r="BF59" i="65"/>
  <c r="AI62" i="65"/>
  <c r="AS60" i="65"/>
  <c r="AG62" i="65"/>
  <c r="BC63" i="65"/>
  <c r="AM57" i="65"/>
  <c r="AS61" i="65"/>
  <c r="AQ58" i="65"/>
  <c r="AD63" i="65"/>
  <c r="AW62" i="65"/>
  <c r="BE63" i="65"/>
  <c r="AQ60" i="65"/>
  <c r="V60" i="25"/>
  <c r="AU63" i="65"/>
  <c r="AC61" i="65"/>
  <c r="AL60" i="65"/>
  <c r="AH56" i="65"/>
  <c r="AA55" i="65"/>
  <c r="F61" i="127"/>
  <c r="BA59" i="65"/>
  <c r="X57" i="25"/>
  <c r="AF63" i="65"/>
  <c r="AC59" i="65"/>
  <c r="AD61" i="65"/>
  <c r="AK55" i="65"/>
  <c r="E60" i="127"/>
  <c r="AR62" i="65"/>
  <c r="V58" i="65"/>
  <c r="AN58" i="65"/>
  <c r="W60" i="65"/>
  <c r="X58" i="25"/>
  <c r="Z60" i="65"/>
  <c r="AA58" i="65"/>
  <c r="AY63" i="65"/>
  <c r="AI60" i="65"/>
  <c r="AB60" i="65"/>
  <c r="AE63" i="65"/>
  <c r="AW56" i="65"/>
  <c r="Z59" i="65"/>
  <c r="AO63" i="65"/>
  <c r="BD62" i="65"/>
  <c r="BE61" i="65"/>
  <c r="AY55" i="65"/>
  <c r="W62" i="25"/>
  <c r="V56" i="65"/>
  <c r="AG60" i="65"/>
  <c r="AD60" i="65"/>
  <c r="W62" i="65"/>
  <c r="F55" i="127"/>
  <c r="AS57" i="65"/>
  <c r="AE62" i="65"/>
  <c r="W63" i="25"/>
  <c r="AL62" i="65"/>
  <c r="Y63" i="65"/>
  <c r="BF56" i="65"/>
  <c r="AJ55" i="65"/>
  <c r="AI59" i="65"/>
  <c r="AH55" i="65"/>
  <c r="AC56" i="65"/>
  <c r="BF57" i="65"/>
  <c r="AY58" i="65"/>
  <c r="AE55" i="65"/>
  <c r="AL56" i="65"/>
  <c r="BC57" i="65"/>
  <c r="AQ63" i="65"/>
  <c r="W61" i="65"/>
  <c r="W59" i="25"/>
  <c r="X56" i="65"/>
  <c r="AQ55" i="65"/>
  <c r="AX56" i="65"/>
  <c r="AJ57" i="65"/>
  <c r="BG57" i="65"/>
  <c r="AN62" i="65"/>
  <c r="E53" i="127"/>
  <c r="BG63" i="65"/>
  <c r="AM55" i="65"/>
  <c r="V58" i="25"/>
  <c r="BE60" i="65"/>
  <c r="AG58" i="65"/>
  <c r="W55" i="25"/>
  <c r="AW58" i="65"/>
  <c r="AX62" i="65"/>
  <c r="AL58" i="65"/>
  <c r="AZ62" i="65"/>
  <c r="AO62" i="65"/>
  <c r="AZ60" i="65"/>
  <c r="AD59" i="65"/>
  <c r="V56" i="25"/>
  <c r="F58" i="127"/>
  <c r="AA60" i="65"/>
  <c r="W60" i="25"/>
  <c r="AL63" i="65"/>
  <c r="AP58" i="65"/>
  <c r="AE58" i="65"/>
  <c r="AE56" i="65"/>
  <c r="X63" i="65"/>
  <c r="AJ61" i="65"/>
  <c r="AR61" i="65"/>
  <c r="BG58" i="65"/>
  <c r="AN55" i="65"/>
  <c r="AW63" i="65"/>
  <c r="AH60" i="65"/>
  <c r="AM58" i="65"/>
  <c r="BD57" i="65"/>
  <c r="AN57" i="65"/>
  <c r="BD58" i="65"/>
  <c r="AH57" i="65"/>
  <c r="AW61" i="65"/>
  <c r="V63" i="65"/>
  <c r="AX61" i="65"/>
  <c r="F57" i="127"/>
  <c r="W59" i="65"/>
  <c r="AV56" i="65"/>
  <c r="AA61" i="65"/>
  <c r="AW55" i="65"/>
  <c r="AC60" i="65"/>
  <c r="BG61" i="65"/>
  <c r="AV61" i="65"/>
  <c r="AM61" i="65"/>
  <c r="X58" i="65"/>
  <c r="BE55" i="65"/>
  <c r="AG61" i="65"/>
  <c r="BF63" i="65"/>
  <c r="AO59" i="65"/>
  <c r="AC55" i="65"/>
  <c r="V60" i="65"/>
  <c r="V61" i="25"/>
  <c r="BF61" i="65"/>
  <c r="V55" i="65"/>
  <c r="AT55" i="65"/>
  <c r="AK56" i="65"/>
  <c r="X59" i="65"/>
  <c r="V55" i="25"/>
  <c r="BD63" i="65"/>
  <c r="AU61" i="65"/>
  <c r="AR57" i="65"/>
  <c r="AJ59" i="65"/>
  <c r="AK59" i="65"/>
  <c r="AV55" i="65"/>
  <c r="Y59" i="65"/>
  <c r="AP59" i="65"/>
  <c r="AX58" i="65"/>
  <c r="AX57" i="65"/>
  <c r="AX55" i="65"/>
  <c r="W55" i="65"/>
  <c r="AO57" i="65"/>
  <c r="BB55" i="65"/>
  <c r="AM59" i="65"/>
  <c r="AL57" i="65"/>
  <c r="AZ55" i="65"/>
  <c r="AT58" i="65"/>
  <c r="AP56" i="65"/>
  <c r="E55" i="127"/>
  <c r="Y58" i="65"/>
  <c r="AJ62" i="65"/>
  <c r="X57" i="65"/>
  <c r="AE60" i="65"/>
  <c r="BB60" i="65"/>
  <c r="X62" i="25"/>
  <c r="AB56" i="65"/>
  <c r="W56" i="25"/>
  <c r="AY62" i="65"/>
  <c r="BF62" i="65"/>
  <c r="AU56" i="65"/>
  <c r="Y62" i="65"/>
  <c r="W57" i="25"/>
  <c r="AR63" i="65"/>
  <c r="BC61" i="65"/>
  <c r="AM63" i="65"/>
  <c r="BA60" i="65"/>
  <c r="AE57" i="65"/>
  <c r="AK60" i="65"/>
  <c r="AX59" i="65"/>
  <c r="AS63" i="65"/>
  <c r="BG59" i="65"/>
  <c r="AD62" i="65"/>
  <c r="AP55" i="65"/>
  <c r="AT59" i="65"/>
  <c r="BB61" i="65"/>
  <c r="AF62" i="65"/>
  <c r="Y60" i="65"/>
  <c r="AD55" i="65"/>
  <c r="BF60" i="65"/>
  <c r="AD58" i="65"/>
  <c r="BB56" i="65"/>
  <c r="AY57" i="65"/>
  <c r="E56" i="127"/>
  <c r="BA63" i="65"/>
  <c r="BC62" i="65"/>
  <c r="BC59" i="65"/>
  <c r="AZ63" i="65"/>
  <c r="AI55" i="65"/>
  <c r="AH63" i="65"/>
  <c r="AF59" i="65"/>
  <c r="AY59" i="65"/>
  <c r="AB59" i="65"/>
  <c r="X63" i="25"/>
  <c r="V62" i="25"/>
  <c r="W61" i="25"/>
  <c r="AT63" i="65"/>
  <c r="X60" i="65"/>
  <c r="AV57" i="65"/>
  <c r="AO56" i="65"/>
  <c r="AV60" i="65"/>
  <c r="BA62" i="65"/>
  <c r="BD61" i="65"/>
  <c r="AL59" i="65"/>
  <c r="AA57" i="65"/>
  <c r="AV63" i="65"/>
  <c r="AQ61" i="65"/>
  <c r="W58" i="25"/>
  <c r="AS55" i="65"/>
  <c r="AR58" i="65"/>
  <c r="AN60" i="65"/>
  <c r="X60" i="25"/>
  <c r="AZ56" i="65"/>
  <c r="BB58" i="65"/>
  <c r="AR55" i="65"/>
  <c r="AH62" i="65"/>
  <c r="BF58" i="65"/>
  <c r="E61" i="127"/>
  <c r="AU58" i="65"/>
  <c r="AB61" i="65"/>
  <c r="BA61" i="65"/>
  <c r="BC56" i="65"/>
  <c r="Y55" i="65"/>
  <c r="AF60" i="65"/>
  <c r="AS56" i="65"/>
  <c r="AW59" i="65"/>
  <c r="AQ62" i="65"/>
  <c r="AV58" i="65"/>
  <c r="F53" i="127"/>
  <c r="AP62" i="65"/>
  <c r="BE58" i="65"/>
  <c r="AL61" i="65"/>
  <c r="BD59" i="65"/>
  <c r="T50" i="70" l="1"/>
  <c r="T49" i="70"/>
  <c r="S8" i="128"/>
  <c r="J8" i="128"/>
  <c r="S6" i="128"/>
  <c r="AE50" i="70"/>
  <c r="AE49" i="70"/>
  <c r="S22" i="128" l="1"/>
  <c r="J19" i="128"/>
  <c r="J10" i="128"/>
  <c r="S10" i="128"/>
  <c r="CA5" i="27"/>
  <c r="J6" i="128"/>
  <c r="AQ50" i="70"/>
  <c r="AL49" i="70"/>
  <c r="AO50" i="70"/>
  <c r="AE9" i="70"/>
  <c r="AC49" i="70"/>
  <c r="AW50" i="70"/>
  <c r="Z49" i="70"/>
  <c r="Y50" i="70"/>
  <c r="AF50" i="70"/>
  <c r="AR50" i="70"/>
  <c r="AG49" i="70"/>
  <c r="BF49" i="70"/>
  <c r="V50" i="70"/>
  <c r="AL50" i="70"/>
  <c r="AT50" i="70"/>
  <c r="Y49" i="70"/>
  <c r="AK49" i="70"/>
  <c r="AY50" i="70"/>
  <c r="BG49" i="70"/>
  <c r="BD49" i="70"/>
  <c r="BC49" i="70"/>
  <c r="AJ50" i="70"/>
  <c r="BA50" i="70"/>
  <c r="X49" i="70"/>
  <c r="AS50" i="70"/>
  <c r="AA49" i="70"/>
  <c r="AG50" i="70"/>
  <c r="AN50" i="70"/>
  <c r="AP49" i="70"/>
  <c r="BB50" i="70"/>
  <c r="AD49" i="70"/>
  <c r="BA49" i="70"/>
  <c r="AF49" i="70"/>
  <c r="W49" i="70"/>
  <c r="AV50" i="70"/>
  <c r="BE49" i="70"/>
  <c r="AI50" i="70"/>
  <c r="AA50" i="70"/>
  <c r="AZ49" i="70"/>
  <c r="AW49" i="70"/>
  <c r="AZ50" i="70"/>
  <c r="AM49" i="70"/>
  <c r="AC50" i="70"/>
  <c r="AH49" i="70"/>
  <c r="AY49" i="70"/>
  <c r="AD50" i="70"/>
  <c r="AM50" i="70"/>
  <c r="Z50" i="70"/>
  <c r="AU49" i="70"/>
  <c r="AB50" i="70"/>
  <c r="AQ49" i="70"/>
  <c r="AT49" i="70"/>
  <c r="AI49" i="70"/>
  <c r="AE8" i="70"/>
  <c r="V49" i="70"/>
  <c r="AX49" i="70"/>
  <c r="AV49" i="70"/>
  <c r="AB49" i="70"/>
  <c r="AS49" i="70"/>
  <c r="AU50" i="70"/>
  <c r="AO49" i="70"/>
  <c r="AH50" i="70"/>
  <c r="W50" i="70"/>
  <c r="AK50" i="70"/>
  <c r="AJ49" i="70"/>
  <c r="X50" i="70"/>
  <c r="BB49" i="70"/>
  <c r="AX50" i="70"/>
  <c r="AR49" i="70"/>
  <c r="AN49" i="70"/>
  <c r="AP50" i="70"/>
  <c r="S12" i="128" l="1"/>
  <c r="J12" i="128"/>
  <c r="AO8" i="70"/>
  <c r="BE8" i="70"/>
  <c r="AK9" i="70"/>
  <c r="AS8" i="70"/>
  <c r="AF9" i="70"/>
  <c r="AA9" i="70"/>
  <c r="AL9" i="70"/>
  <c r="AV8" i="70"/>
  <c r="V8" i="70"/>
  <c r="AS9" i="70"/>
  <c r="W8" i="70"/>
  <c r="AY9" i="70"/>
  <c r="AT9" i="70"/>
  <c r="AZ9" i="70"/>
  <c r="AG9" i="70"/>
  <c r="AZ8" i="70"/>
  <c r="AO9" i="70"/>
  <c r="AJ8" i="70"/>
  <c r="AH8" i="70"/>
  <c r="Z8" i="70"/>
  <c r="AP9" i="70"/>
  <c r="BG8" i="70"/>
  <c r="AW8" i="70"/>
  <c r="X8" i="70"/>
  <c r="AT8" i="70"/>
  <c r="BC8" i="70"/>
  <c r="AG8" i="70"/>
  <c r="AB9" i="70"/>
  <c r="Y8" i="70"/>
  <c r="AP8" i="70"/>
  <c r="AJ9" i="70"/>
  <c r="AI9" i="70"/>
  <c r="AL8" i="70"/>
  <c r="BA9" i="70"/>
  <c r="V9" i="70"/>
  <c r="AR8" i="70"/>
  <c r="AK8" i="70"/>
  <c r="AD8" i="70"/>
  <c r="AI8" i="70"/>
  <c r="Y9" i="70"/>
  <c r="AM9" i="70"/>
  <c r="AA8" i="70"/>
  <c r="AC9" i="70"/>
  <c r="AN8" i="70"/>
  <c r="AR9" i="70"/>
  <c r="AQ9" i="70"/>
  <c r="BD8" i="70"/>
  <c r="W9" i="70"/>
  <c r="BB9" i="70"/>
  <c r="AX8" i="70"/>
  <c r="BF8" i="70"/>
  <c r="X9" i="70"/>
  <c r="AN9" i="70"/>
  <c r="BB8" i="70"/>
  <c r="AW9" i="70"/>
  <c r="AQ8" i="70"/>
  <c r="AU8" i="70"/>
  <c r="AU9" i="70"/>
  <c r="Z9" i="70"/>
  <c r="AB8" i="70"/>
  <c r="AV9" i="70"/>
  <c r="AF8" i="70"/>
  <c r="AY8" i="70"/>
  <c r="AD9" i="70"/>
  <c r="AX9" i="70"/>
  <c r="AC8" i="70"/>
  <c r="AM8" i="70"/>
  <c r="AH9" i="70"/>
  <c r="BA8" i="70"/>
  <c r="O20" i="70" l="1"/>
  <c r="G51" i="70"/>
  <c r="F51" i="70"/>
  <c r="M20" i="70"/>
  <c r="O8" i="70"/>
  <c r="G57" i="70"/>
  <c r="O16" i="70" s="1"/>
  <c r="G54" i="70"/>
  <c r="O10" i="70" s="1"/>
  <c r="G55" i="70"/>
  <c r="O12" i="70" s="1"/>
  <c r="G58" i="70"/>
  <c r="O18" i="70" s="1"/>
  <c r="G56" i="70"/>
  <c r="O14" i="70" s="1"/>
  <c r="F57" i="70"/>
  <c r="M16" i="70" s="1"/>
  <c r="F56" i="70"/>
  <c r="M14" i="70" s="1"/>
  <c r="F54" i="70"/>
  <c r="M10" i="70" s="1"/>
  <c r="F55" i="70"/>
  <c r="M12" i="70" s="1"/>
  <c r="F58" i="70"/>
  <c r="M18" i="70" s="1"/>
  <c r="S26" i="128"/>
  <c r="J23" i="128"/>
  <c r="CA22" i="27"/>
  <c r="J14" i="128"/>
  <c r="S14" i="128"/>
  <c r="J11" i="128"/>
  <c r="S11" i="128"/>
  <c r="CP32" i="27"/>
  <c r="S9" i="128" s="1"/>
  <c r="CA8" i="27" l="1"/>
  <c r="S25" i="128"/>
  <c r="J22" i="128"/>
  <c r="S23" i="128"/>
  <c r="CP43" i="27"/>
  <c r="CP47" i="27" s="1"/>
  <c r="J20" i="128"/>
  <c r="J9" i="128"/>
  <c r="S20" i="128" l="1"/>
  <c r="J17" i="128"/>
  <c r="CA16" i="27"/>
  <c r="J21" i="128" l="1"/>
  <c r="S24" i="128"/>
  <c r="S15" i="128"/>
  <c r="J15" i="128"/>
  <c r="CP36" i="27"/>
  <c r="S13" i="128" s="1"/>
  <c r="S17" i="128" l="1"/>
  <c r="CA12" i="27"/>
  <c r="J13" i="128"/>
  <c r="S19" i="128" l="1"/>
  <c r="S18" i="128"/>
  <c r="CP39" i="27"/>
  <c r="S16" i="128" s="1"/>
  <c r="J16" i="128" l="1"/>
</calcChain>
</file>

<file path=xl/comments1.xml><?xml version="1.0" encoding="utf-8"?>
<comments xmlns="http://schemas.openxmlformats.org/spreadsheetml/2006/main">
  <authors>
    <author>Heather</author>
  </authors>
  <commentList>
    <comment ref="A1" authorId="0" shapeId="0">
      <text>
        <r>
          <rPr>
            <b/>
            <sz val="9"/>
            <color indexed="81"/>
            <rFont val="Tahoma"/>
            <family val="2"/>
          </rPr>
          <t xml:space="preserve">Notes for Changes to this Sheet:
</t>
        </r>
        <r>
          <rPr>
            <sz val="9"/>
            <color indexed="81"/>
            <rFont val="Tahoma"/>
            <family val="2"/>
          </rPr>
          <t xml:space="preserve">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 xml:space="preserve">
When adding new traces:</t>
        </r>
        <r>
          <rPr>
            <sz val="9"/>
            <color indexed="81"/>
            <rFont val="Tahoma"/>
            <family val="2"/>
          </rPr>
          <t xml:space="preserve">
Add an additional trace control.
Link it to the cell beneath it, and
Update the Select All and Deselect All macros to include this cell.
Extend the formulas in the data import area to include the trace column.
Extend the plot area and label the new series.
</t>
        </r>
      </text>
    </comment>
  </commentList>
</comments>
</file>

<file path=xl/comments2.xml><?xml version="1.0" encoding="utf-8"?>
<comments xmlns="http://schemas.openxmlformats.org/spreadsheetml/2006/main">
  <authors>
    <author>Heather</author>
  </authors>
  <commentList>
    <comment ref="I2" authorId="0" shapeId="0">
      <text>
        <r>
          <rPr>
            <b/>
            <sz val="9"/>
            <color indexed="81"/>
            <rFont val="Tahoma"/>
            <family val="2"/>
          </rPr>
          <t>Heather:</t>
        </r>
        <r>
          <rPr>
            <sz val="9"/>
            <color indexed="81"/>
            <rFont val="Tahoma"/>
            <family val="2"/>
          </rPr>
          <t xml:space="preserve">
This cell is linked to the label on the selected data sheet. 
When adding an additional slot, a Conditional Formatting rule must be created in order to color code this slot. 
Instructions: 
Home &gt; Conditional Formatting &gt; Manage Rules
Copy one of the existing color coding rules and edit to the appropriate color and formula.
</t>
        </r>
      </text>
    </comment>
    <comment ref="F32" authorId="0" shapeId="0">
      <text>
        <r>
          <rPr>
            <b/>
            <sz val="9"/>
            <color indexed="81"/>
            <rFont val="Tahoma"/>
            <family val="2"/>
          </rPr>
          <t xml:space="preserve">Notes for Changes to this Sheet:
</t>
        </r>
        <r>
          <rPr>
            <sz val="9"/>
            <color indexed="81"/>
            <rFont val="Tahoma"/>
            <family val="2"/>
          </rPr>
          <t xml:space="preserve">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 xml:space="preserve">
When adding new traces:</t>
        </r>
        <r>
          <rPr>
            <sz val="9"/>
            <color indexed="81"/>
            <rFont val="Tahoma"/>
            <family val="2"/>
          </rPr>
          <t xml:space="preserve">
Add an additional trace control.
Link it to the cell beneath it, and
Update the Select All and Deselect All macros to include this cell.
Extend the formulas in the data import area to include the trace column.
Extend the plot area and label the new series.
</t>
        </r>
      </text>
    </comment>
  </commentList>
</comments>
</file>

<file path=xl/comments3.xml><?xml version="1.0" encoding="utf-8"?>
<comments xmlns="http://schemas.openxmlformats.org/spreadsheetml/2006/main">
  <authors>
    <author>Tony</author>
    <author>Heather</author>
  </authors>
  <commentList>
    <comment ref="I2" authorId="0" shapeId="0">
      <text>
        <r>
          <rPr>
            <b/>
            <sz val="9"/>
            <color indexed="81"/>
            <rFont val="Tahoma"/>
            <family val="2"/>
          </rPr>
          <t>BOR:</t>
        </r>
        <r>
          <rPr>
            <sz val="9"/>
            <color indexed="81"/>
            <rFont val="Tahoma"/>
            <family val="2"/>
          </rPr>
          <t xml:space="preserve">
These exceedence based traces are an assembled representation of a specific exceedence value for each month based on that value not a seasonal or annual volume.  For each month the specific exceedence value is determined for the chosen variable.  The 10% exceedence trace is thus wetter than any given trace that was run in the ensemble run and the 90% exceedence trace is drier.  </t>
        </r>
      </text>
    </comment>
    <comment ref="B29" authorId="0" shapeId="0">
      <text>
        <r>
          <rPr>
            <b/>
            <sz val="9"/>
            <color indexed="81"/>
            <rFont val="Tahoma"/>
            <family val="2"/>
          </rPr>
          <t>BOR:</t>
        </r>
        <r>
          <rPr>
            <sz val="9"/>
            <color indexed="81"/>
            <rFont val="Tahoma"/>
            <family val="2"/>
          </rPr>
          <t xml:space="preserve">
The Exceedence Plots shown in the graphic represent a month by month exceedence calculation for each exceedence percentage value. For each month the exceedence value is found based on the 30 traces that were run through MTOM in the ensemble model run.  The exceedence plots give the bounds of the possible range of values of the selected variable. The extremes (10% and 90%) are wetter and drier respectively than any given trace in the ensemble output. </t>
        </r>
      </text>
    </comment>
    <comment ref="F32" authorId="1" shapeId="0">
      <text>
        <r>
          <rPr>
            <b/>
            <sz val="9"/>
            <color indexed="81"/>
            <rFont val="Tahoma"/>
            <family val="2"/>
          </rPr>
          <t xml:space="preserve">Notes for Changes to this Sheet: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When adding new traces:</t>
        </r>
        <r>
          <rPr>
            <sz val="9"/>
            <color indexed="81"/>
            <rFont val="Tahoma"/>
            <family val="2"/>
          </rPr>
          <t xml:space="preserve">
Update the Exceedence Formulas as necessary. 
Also, update the number of traces on the exceedence sheet (cell A2).</t>
        </r>
      </text>
    </comment>
  </commentList>
</comments>
</file>

<file path=xl/comments4.xml><?xml version="1.0" encoding="utf-8"?>
<comments xmlns="http://schemas.openxmlformats.org/spreadsheetml/2006/main">
  <authors>
    <author>Heather</author>
  </authors>
  <commentList>
    <comment ref="B40" authorId="0" shapeId="0">
      <text>
        <r>
          <rPr>
            <b/>
            <sz val="9"/>
            <color indexed="81"/>
            <rFont val="Tahoma"/>
            <family val="2"/>
          </rPr>
          <t>Do not alter these cells.</t>
        </r>
      </text>
    </comment>
    <comment ref="B52" authorId="0" shapeId="0">
      <text>
        <r>
          <rPr>
            <b/>
            <sz val="9"/>
            <color indexed="81"/>
            <rFont val="Tahoma"/>
            <family val="2"/>
          </rPr>
          <t xml:space="preserve">Update formulas to include any new rows on the Event List table. 
</t>
        </r>
      </text>
    </comment>
    <comment ref="C59" authorId="0" shapeId="0">
      <text>
        <r>
          <rPr>
            <b/>
            <sz val="9"/>
            <color indexed="81"/>
            <rFont val="Tahoma"/>
            <family val="2"/>
          </rPr>
          <t xml:space="preserve">Update the number of runs here if additional traces are added.
</t>
        </r>
      </text>
    </comment>
    <comment ref="C61" authorId="0" shapeId="0">
      <text>
        <r>
          <rPr>
            <b/>
            <sz val="9"/>
            <color indexed="81"/>
            <rFont val="Tahoma"/>
            <family val="2"/>
          </rPr>
          <t xml:space="preserve">Update formulas to include any new rows on the Event List table. </t>
        </r>
      </text>
    </comment>
    <comment ref="D70" authorId="0" shapeId="0">
      <text>
        <r>
          <rPr>
            <b/>
            <sz val="9"/>
            <color indexed="81"/>
            <rFont val="Tahoma"/>
            <family val="2"/>
          </rPr>
          <t>Heather:</t>
        </r>
        <r>
          <rPr>
            <sz val="9"/>
            <color indexed="81"/>
            <rFont val="Tahoma"/>
            <family val="2"/>
          </rPr>
          <t xml:space="preserve">
Update the table to include any new samples.</t>
        </r>
      </text>
    </comment>
  </commentList>
</comments>
</file>

<file path=xl/comments5.xml><?xml version="1.0" encoding="utf-8"?>
<comments xmlns="http://schemas.openxmlformats.org/spreadsheetml/2006/main">
  <authors>
    <author>Shane</author>
  </authors>
  <commentList>
    <comment ref="A3" authorId="0" shapeId="0">
      <text>
        <r>
          <rPr>
            <b/>
            <sz val="8"/>
            <color indexed="81"/>
            <rFont val="Tahoma"/>
            <family val="2"/>
          </rPr>
          <t>Shane:</t>
        </r>
        <r>
          <rPr>
            <sz val="8"/>
            <color indexed="81"/>
            <rFont val="Tahoma"/>
            <family val="2"/>
          </rPr>
          <t xml:space="preserve">
This slot holds the calculated annual release tier designation per the 2007 ROD.  The following is the key for which release tier the value in the slot indicates
0 - Equalization Tier
1 - Upper Elevation Balancing Tier
2 - Mid Elevation Balancing Tier
3 - Lower Elevation Balancing Tier</t>
        </r>
      </text>
    </comment>
  </commentList>
</comments>
</file>

<file path=xl/comments6.xml><?xml version="1.0" encoding="utf-8"?>
<comments xmlns="http://schemas.openxmlformats.org/spreadsheetml/2006/main">
  <authors>
    <author>Shane</author>
  </authors>
  <commentList>
    <comment ref="A3" authorId="0" shapeId="0">
      <text>
        <r>
          <rPr>
            <b/>
            <sz val="8"/>
            <color indexed="81"/>
            <rFont val="Tahoma"/>
            <family val="2"/>
          </rPr>
          <t>Shane:</t>
        </r>
        <r>
          <rPr>
            <sz val="8"/>
            <color indexed="81"/>
            <rFont val="Tahoma"/>
            <family val="2"/>
          </rPr>
          <t xml:space="preserve">
See the "Interim Guidelines Flow Chart" for reference.  This slot shows the branch within the Upper Elevation Balancing Tier that was taken for each year's calculation of Powell annual release volume.  It can take the following values for the following conditions:
1.1 - Upper Elev Bal Tier, B1 branch (8.23 MAF release)
1.2 - Upper Elev Bal Tier, B2 branch (release between 7 MAF and 9MAF)
1.3 - Upper Elev Bal Tier, B3 branch (Equalization Tier Calc)
1.4 - Upper Elev Bal Tier, B4 branch (release between 8.23 MAF and 9MAF)
999 - Any other Tier
SC - 06/01/12</t>
        </r>
      </text>
    </comment>
  </commentList>
</comments>
</file>

<file path=xl/comments7.xml><?xml version="1.0" encoding="utf-8"?>
<comments xmlns="http://schemas.openxmlformats.org/spreadsheetml/2006/main">
  <authors>
    <author>Shane</author>
  </authors>
  <commentList>
    <comment ref="A3" authorId="0" shapeId="0">
      <text>
        <r>
          <rPr>
            <b/>
            <sz val="8"/>
            <color indexed="81"/>
            <rFont val="Tahoma"/>
            <family val="2"/>
          </rPr>
          <t>Shane:</t>
        </r>
        <r>
          <rPr>
            <sz val="8"/>
            <color indexed="81"/>
            <rFont val="Tahoma"/>
            <family val="2"/>
          </rPr>
          <t xml:space="preserve">
See the "Interim Guidelines Flow Chart" for reference.  This slot's value indicates the condition within the Equalization Tier calculation that controlled the final determination of the annual release volume from Powell.  It can take the following values under the following conditions:
0.1 - Equalization Tier, Powell elev = equalization level AND Mead&gt;1105ft
0.2 - Equalization Tier, Powell eoy storage = Mead eoy storage AND Mead&gt;1105ft
0.3 - Equalization Tier, Powell eoy storage = Mead eoy storage AND Mead&lt;1105ft
0.4 - Equalization Tier, Mead elev = 1105ft
0.5 - Equalization Tier, Powell elev = equalization level - 20ft (Mead&lt;1105ft)
999 - Any other Tier
SC - 06/19/12</t>
        </r>
      </text>
    </comment>
  </commentList>
</comments>
</file>

<file path=xl/comments8.xml><?xml version="1.0" encoding="utf-8"?>
<comments xmlns="http://schemas.openxmlformats.org/spreadsheetml/2006/main">
  <authors>
    <author>Tony</author>
  </authors>
  <commentList>
    <comment ref="A4" authorId="0" shapeId="0">
      <text>
        <r>
          <rPr>
            <b/>
            <sz val="9"/>
            <color indexed="81"/>
            <rFont val="Tahoma"/>
            <family val="2"/>
          </rPr>
          <t>Tony:</t>
        </r>
        <r>
          <rPr>
            <sz val="9"/>
            <color indexed="81"/>
            <rFont val="Tahoma"/>
            <family val="2"/>
          </rPr>
          <t xml:space="preserve">
These Values represent the Demand Variability and when it happens. 
0 = Normal Year, No Shortage, Not Surplus, No Demand Variability
-1 = Lower Demand Variability so the local inflows are converted to the 10th percentile (Drier) condition
1 = Lower Demand Variability so the local inflows are converted to the 90th percentile (wetter) condition.
2 = Either Surplus or Shortage so non-normal and no demand variability occurs. </t>
        </r>
      </text>
    </comment>
  </commentList>
</comments>
</file>

<file path=xl/comments9.xml><?xml version="1.0" encoding="utf-8"?>
<comments xmlns="http://schemas.openxmlformats.org/spreadsheetml/2006/main">
  <authors>
    <author>mike</author>
  </authors>
  <commentList>
    <comment ref="B4" authorId="0" shapeId="0">
      <text>
        <r>
          <rPr>
            <b/>
            <sz val="9"/>
            <color indexed="81"/>
            <rFont val="Tahoma"/>
            <family val="2"/>
          </rPr>
          <t>mike:</t>
        </r>
        <r>
          <rPr>
            <sz val="9"/>
            <color indexed="81"/>
            <rFont val="Tahoma"/>
            <family val="2"/>
          </rPr>
          <t xml:space="preserve">
Shortage Flag does not set for initial year with January Start Timestep; doing so would cause MTOM to redundantly make changes already applied to input data based on Shortage. However, leaving NaNs in here means all zeros show up on Frequency tab. I changed values manually from NaN to 0 in 2017 based on Mead.Pool Elevation[Dec 2016] = 1080.82 ft</t>
        </r>
      </text>
    </comment>
  </commentList>
</comments>
</file>

<file path=xl/comments10.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1.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2.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3.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4.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5.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6.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7.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8.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9.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0.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1.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2.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3.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4.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5.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6.xml><?xml version="1.0" encoding="utf-8"?>
<comments xmlns="http://schemas.openxmlformats.org/spreadsheetml/2006/main">
  <authors>
    <author>Heather</author>
  </authors>
  <commentList>
    <comment ref="A1" authorId="0" shapeId="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7.xml><?xml version="1.0" encoding="utf-8"?>
<comments xmlns="http://schemas.openxmlformats.org/spreadsheetml/2006/main">
  <authors>
    <author>Heather</author>
  </authors>
  <commentList>
    <comment ref="B1" authorId="0" shapeId="0">
      <text>
        <r>
          <rPr>
            <b/>
            <sz val="9"/>
            <color indexed="81"/>
            <rFont val="Tahoma"/>
            <family val="2"/>
          </rPr>
          <t>Heather:</t>
        </r>
        <r>
          <rPr>
            <sz val="9"/>
            <color indexed="81"/>
            <rFont val="Tahoma"/>
            <family val="2"/>
          </rPr>
          <t xml:space="preserve">
If adding additional slots, extend the named ranges to include the rows with the new slots.
</t>
        </r>
      </text>
    </comment>
    <comment ref="I1" authorId="0" shapeId="0">
      <text>
        <r>
          <rPr>
            <b/>
            <sz val="9"/>
            <color indexed="81"/>
            <rFont val="Tahoma"/>
            <family val="2"/>
          </rPr>
          <t>Heather:</t>
        </r>
        <r>
          <rPr>
            <sz val="9"/>
            <color indexed="81"/>
            <rFont val="Tahoma"/>
            <family val="2"/>
          </rPr>
          <t xml:space="preserve">
The name ranges for Timestep Information Columns include all 50 numbered rows. Therefore any additional values added to these rows will automatically be entered in the pull down menus.</t>
        </r>
      </text>
    </comment>
    <comment ref="O1" authorId="0" shapeId="0">
      <text>
        <r>
          <rPr>
            <b/>
            <sz val="9"/>
            <color indexed="81"/>
            <rFont val="Tahoma"/>
            <family val="2"/>
          </rPr>
          <t>Heather:</t>
        </r>
        <r>
          <rPr>
            <sz val="9"/>
            <color indexed="81"/>
            <rFont val="Tahoma"/>
            <family val="2"/>
          </rPr>
          <t xml:space="preserve">
Enter the Probability Terms in the columns below. These will appear in the pull down menus on the "Probability" sheet. All formulas for probability calculations will need to be entered directly onto the "Probability" sheet.
The Value can be given a unique name, although the Excel Name must match that of the sheet which contains the data.</t>
        </r>
      </text>
    </comment>
    <comment ref="C2" authorId="0" shapeId="0">
      <text>
        <r>
          <rPr>
            <b/>
            <sz val="9"/>
            <color indexed="81"/>
            <rFont val="Tahoma"/>
            <family val="2"/>
          </rPr>
          <t>Heather:</t>
        </r>
        <r>
          <rPr>
            <sz val="9"/>
            <color indexed="81"/>
            <rFont val="Tahoma"/>
            <family val="2"/>
          </rPr>
          <t xml:space="preserve">
Add new slots to this list. If slot name is altered through a Name Map in RW, use that name instead.  This column corresponds to sheet names and is used for the viewers and the "Clear All Data" macro.</t>
        </r>
      </text>
    </comment>
    <comment ref="D2" authorId="0" shapeId="0">
      <text>
        <r>
          <rPr>
            <b/>
            <sz val="9"/>
            <color indexed="81"/>
            <rFont val="Tahoma"/>
            <family val="2"/>
          </rPr>
          <t>Heather:</t>
        </r>
        <r>
          <rPr>
            <sz val="9"/>
            <color indexed="81"/>
            <rFont val="Tahoma"/>
            <family val="2"/>
          </rPr>
          <t xml:space="preserve">
Create a Unique code for each slot. This code is used to define named ranges on the sheets which will be used to reference the columns of data for viewers and macros. 
Comments are located on the MexicoSched.Diversion Requested sheet to explain this concept.</t>
        </r>
      </text>
    </comment>
    <comment ref="O2" authorId="0" shapeId="0">
      <text>
        <r>
          <rPr>
            <b/>
            <sz val="9"/>
            <color indexed="81"/>
            <rFont val="Tahoma"/>
            <family val="2"/>
          </rPr>
          <t>Heather:</t>
        </r>
        <r>
          <rPr>
            <sz val="9"/>
            <color indexed="81"/>
            <rFont val="Tahoma"/>
            <family val="2"/>
          </rPr>
          <t xml:space="preserve">
Enter a descriptive name for the probability group.</t>
        </r>
      </text>
    </comment>
    <comment ref="P2" authorId="0" shapeId="0">
      <text>
        <r>
          <rPr>
            <b/>
            <sz val="9"/>
            <color indexed="81"/>
            <rFont val="Tahoma"/>
            <family val="2"/>
          </rPr>
          <t>Heather:</t>
        </r>
        <r>
          <rPr>
            <sz val="9"/>
            <color indexed="81"/>
            <rFont val="Tahoma"/>
            <family val="2"/>
          </rPr>
          <t xml:space="preserve">
Enter the excel.</t>
        </r>
      </text>
    </comment>
  </commentList>
</comments>
</file>

<file path=xl/comments28.xml><?xml version="1.0" encoding="utf-8"?>
<comments xmlns="http://schemas.openxmlformats.org/spreadsheetml/2006/main">
  <authors>
    <author>Shane</author>
  </authors>
  <commentList>
    <comment ref="A2" authorId="0" shapeId="0">
      <text>
        <r>
          <rPr>
            <b/>
            <sz val="8"/>
            <color indexed="81"/>
            <rFont val="Tahoma"/>
            <family val="2"/>
          </rPr>
          <t>Shane:</t>
        </r>
        <r>
          <rPr>
            <sz val="8"/>
            <color indexed="81"/>
            <rFont val="Tahoma"/>
            <family val="2"/>
          </rPr>
          <t xml:space="preserve">
Enter the number of traces here so that exceedences are calculated correctly</t>
        </r>
      </text>
    </comment>
  </commentList>
</comments>
</file>

<file path=xl/sharedStrings.xml><?xml version="1.0" encoding="utf-8"?>
<sst xmlns="http://schemas.openxmlformats.org/spreadsheetml/2006/main" count="7220" uniqueCount="666">
  <si>
    <t>Run0</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</si>
  <si>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</si>
  <si>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</si>
  <si>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</si>
  <si>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</si>
  <si>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</si>
  <si>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</si>
  <si>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</si>
  <si>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</si>
  <si>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</si>
  <si>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</si>
  <si>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</si>
  <si>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</si>
  <si>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</si>
  <si>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</si>
  <si>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</si>
  <si>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</si>
  <si>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</si>
  <si>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</si>
  <si>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</si>
  <si>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</si>
  <si>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</si>
  <si>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</si>
  <si>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</si>
  <si>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</si>
  <si>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</si>
  <si>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</si>
  <si>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</si>
  <si>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ID</t>
  </si>
  <si>
    <t>Slot</t>
  </si>
  <si>
    <t>Excel Name</t>
  </si>
  <si>
    <t>Fontenelle.Inflow</t>
  </si>
  <si>
    <t>Vallecito.Outflow</t>
  </si>
  <si>
    <t>Trace Year</t>
  </si>
  <si>
    <t>Node Information</t>
  </si>
  <si>
    <t>Trace Information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</si>
  <si>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</si>
  <si>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</si>
  <si>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</si>
  <si>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</si>
  <si>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</si>
  <si>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</si>
  <si>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</si>
  <si>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</si>
  <si>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</si>
  <si>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</si>
  <si>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</si>
  <si>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</si>
  <si>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</si>
  <si>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</si>
  <si>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</si>
  <si>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</si>
  <si>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Fontenelle.Pool Elevation</t>
  </si>
  <si>
    <t>Font_Elev</t>
  </si>
  <si>
    <t>Fontenelle.Outflow</t>
  </si>
  <si>
    <t>Font_Out</t>
  </si>
  <si>
    <t>Fontenelle.Spill</t>
  </si>
  <si>
    <t>Font_Spill</t>
  </si>
  <si>
    <t>FlamingGorge.Pool Elevation</t>
  </si>
  <si>
    <t>FG_Elev</t>
  </si>
  <si>
    <t>FlamingGorge.Outflow</t>
  </si>
  <si>
    <t>FG_Out</t>
  </si>
  <si>
    <t>FlamingGorge.Spill</t>
  </si>
  <si>
    <t>FG_Spill</t>
  </si>
  <si>
    <t>TaylorPark.Pool Elevation</t>
  </si>
  <si>
    <t>TP_Elev</t>
  </si>
  <si>
    <t>TaylorPark.Outflow</t>
  </si>
  <si>
    <t>TP_Out</t>
  </si>
  <si>
    <t>BlueMesa.Pool Elevation</t>
  </si>
  <si>
    <t>BM_Elev</t>
  </si>
  <si>
    <t>BlueMesa.Outflow</t>
  </si>
  <si>
    <t>BM_Out</t>
  </si>
  <si>
    <t>BlueMesa.Spill</t>
  </si>
  <si>
    <t>BM_Spill</t>
  </si>
  <si>
    <t>Crystal.Pool Elevation</t>
  </si>
  <si>
    <t>Cry_Elev</t>
  </si>
  <si>
    <t>Crystal.Outflow</t>
  </si>
  <si>
    <t>Cry_Out</t>
  </si>
  <si>
    <t>Crystal.Spill</t>
  </si>
  <si>
    <t>Cry_Spill</t>
  </si>
  <si>
    <t>Vallecito.Pool Elevation</t>
  </si>
  <si>
    <t>Val_Elev</t>
  </si>
  <si>
    <t>Val_Out</t>
  </si>
  <si>
    <t>Navajo.Pool Elevation</t>
  </si>
  <si>
    <t>Nav_Elev</t>
  </si>
  <si>
    <t>Navajo.Outflow</t>
  </si>
  <si>
    <t>Nav_Out</t>
  </si>
  <si>
    <t>Navajo.Spill</t>
  </si>
  <si>
    <t>Nav_Spill</t>
  </si>
  <si>
    <t>Powell.Pool Elevation</t>
  </si>
  <si>
    <t>Pow_Elev</t>
  </si>
  <si>
    <t>Powell.Outflow</t>
  </si>
  <si>
    <t>Pow_Out</t>
  </si>
  <si>
    <t>Powell.Spill</t>
  </si>
  <si>
    <t>Pow_Spill</t>
  </si>
  <si>
    <t>Mead.Pool Elevation</t>
  </si>
  <si>
    <t>Md_Elev</t>
  </si>
  <si>
    <t>Mead.Outflow</t>
  </si>
  <si>
    <t>Md_Out</t>
  </si>
  <si>
    <t>Mead.Energy</t>
  </si>
  <si>
    <t>Md_Egy</t>
  </si>
  <si>
    <t>Mohave.Pool Elevation</t>
  </si>
  <si>
    <t>Mo_Elev</t>
  </si>
  <si>
    <t>Mohave.Outflow</t>
  </si>
  <si>
    <t>Mo_Out</t>
  </si>
  <si>
    <t>Mohave.Energy</t>
  </si>
  <si>
    <t>Mo_Egy</t>
  </si>
  <si>
    <t>Havasu.Pool Elevation</t>
  </si>
  <si>
    <t>Hav_Elev</t>
  </si>
  <si>
    <t>Havasu.Outflow</t>
  </si>
  <si>
    <t>Hav_Out</t>
  </si>
  <si>
    <t>Havasu.Energy</t>
  </si>
  <si>
    <t>Hav_Egy</t>
  </si>
  <si>
    <t>SNWP_DivReq</t>
  </si>
  <si>
    <t>MWD_DivReq</t>
  </si>
  <si>
    <t>CAP_DivReq</t>
  </si>
  <si>
    <t>PumpingFromLakeMead:SNWP.Diversion Requested</t>
  </si>
  <si>
    <t>CAPDiversion.Diversion Requested</t>
  </si>
  <si>
    <t>MWDDiversion.Diversion Requested</t>
  </si>
  <si>
    <t>Exceedence:</t>
  </si>
  <si>
    <t xml:space="preserve">The pull down menus on this sheet (Analysis) are directly linked to those on the Comparison sheet. Changing a value on one sheet will automatically update the other. </t>
  </si>
  <si>
    <t>SNWP.DiversionRequested</t>
  </si>
  <si>
    <t>MWDDiversion.DiversionRequested</t>
  </si>
  <si>
    <t>CAPDiversion.DiversionRequested</t>
  </si>
  <si>
    <t>Mex_DivReq</t>
  </si>
  <si>
    <t>Shortage.Shortage Flag</t>
  </si>
  <si>
    <t>Shortage</t>
  </si>
  <si>
    <t>FloodControl.FloodControlFlag</t>
  </si>
  <si>
    <t>Surplus</t>
  </si>
  <si>
    <t>Flood_Control</t>
  </si>
  <si>
    <t>Havasu.Storage</t>
  </si>
  <si>
    <t>Hav_Stor</t>
  </si>
  <si>
    <t>Mo_Stor</t>
  </si>
  <si>
    <t>Mohave.Storage</t>
  </si>
  <si>
    <t>Md_Stor</t>
  </si>
  <si>
    <t>Mead.Storage</t>
  </si>
  <si>
    <t>NIIP_DivReq</t>
  </si>
  <si>
    <t>Azo_DivReq</t>
  </si>
  <si>
    <t>Crys_DivReq</t>
  </si>
  <si>
    <t>Crystal.DiversionRequested</t>
  </si>
  <si>
    <t>AzoteaTunnel.DiversionRequested</t>
  </si>
  <si>
    <t>NIIP.DiversionRequested</t>
  </si>
  <si>
    <t>Powell.Energy</t>
  </si>
  <si>
    <t>Pow_Stor</t>
  </si>
  <si>
    <t>Pow_Egy</t>
  </si>
  <si>
    <t>Powell.Storage</t>
  </si>
  <si>
    <t>Nav_Stor</t>
  </si>
  <si>
    <t>Navajo.Storage</t>
  </si>
  <si>
    <t>Vallecito.Storage</t>
  </si>
  <si>
    <t>Val_Stor</t>
  </si>
  <si>
    <t>Crystal.Storage</t>
  </si>
  <si>
    <t>Crystal.Energy</t>
  </si>
  <si>
    <t>Cry_Stor</t>
  </si>
  <si>
    <t>Cry_Egy</t>
  </si>
  <si>
    <t>BlueMesa.Energy</t>
  </si>
  <si>
    <t>BlueMesa.Storage</t>
  </si>
  <si>
    <t>BM_Egy</t>
  </si>
  <si>
    <t>BM_Stor</t>
  </si>
  <si>
    <t>TP_Stor</t>
  </si>
  <si>
    <t>TaylorPark.Storage</t>
  </si>
  <si>
    <t>FG_Egy</t>
  </si>
  <si>
    <t>FG_Stor</t>
  </si>
  <si>
    <t>FlamingGorge.Energy</t>
  </si>
  <si>
    <t>FlamingGorge.Storage</t>
  </si>
  <si>
    <t>Font_Egy</t>
  </si>
  <si>
    <t>Font_Stor</t>
  </si>
  <si>
    <t>Fontenelle.Energy</t>
  </si>
  <si>
    <t>Fontenelle.Storage</t>
  </si>
  <si>
    <t>PowellData.ReleaseTier</t>
  </si>
  <si>
    <t>PowDat_Tier</t>
  </si>
  <si>
    <t>PowDat_AnVol</t>
  </si>
  <si>
    <t>Value</t>
  </si>
  <si>
    <t>MorrowPoint.Outflow</t>
  </si>
  <si>
    <t>MorrowPoint.Pool Elevation</t>
  </si>
  <si>
    <t>MorrowPoint.Energy</t>
  </si>
  <si>
    <t>MorrowPoint.Storage</t>
  </si>
  <si>
    <t>MexicoSched.DiversionRequested</t>
  </si>
  <si>
    <t>NavajoIndianIrrigationProjectNIIP.Diversion Requested</t>
  </si>
  <si>
    <t>Azotea Tunnel.Diversion Requested</t>
  </si>
  <si>
    <t>MexicanTreatyDelivery:MexicoSched.Diversion Requested</t>
  </si>
  <si>
    <t>Excel_Direct_OutputEnsemble10</t>
  </si>
  <si>
    <t>Equal.</t>
  </si>
  <si>
    <t>Upper</t>
  </si>
  <si>
    <t>Lower</t>
  </si>
  <si>
    <t>Mid.</t>
  </si>
  <si>
    <t>Not Equal.</t>
  </si>
  <si>
    <t>Flood Cont.</t>
  </si>
  <si>
    <t>Not Flood Cont.</t>
  </si>
  <si>
    <t>None</t>
  </si>
  <si>
    <r>
      <rPr>
        <sz val="11"/>
        <color theme="1"/>
        <rFont val="Calibri"/>
        <family val="2"/>
      </rPr>
      <t>&lt;</t>
    </r>
    <r>
      <rPr>
        <sz val="11"/>
        <color theme="1"/>
        <rFont val="Calibri"/>
        <family val="2"/>
        <scheme val="minor"/>
      </rPr>
      <t>8.23</t>
    </r>
  </si>
  <si>
    <r>
      <rPr>
        <sz val="11"/>
        <color theme="1"/>
        <rFont val="Calibri"/>
        <family val="2"/>
      </rPr>
      <t>&gt;</t>
    </r>
    <r>
      <rPr>
        <sz val="11"/>
        <color theme="1"/>
        <rFont val="Calibri"/>
        <family val="2"/>
        <scheme val="minor"/>
      </rPr>
      <t>8.23</t>
    </r>
  </si>
  <si>
    <t>Year 1</t>
  </si>
  <si>
    <t>Year 2</t>
  </si>
  <si>
    <t>Given</t>
  </si>
  <si>
    <t>In Year 2</t>
  </si>
  <si>
    <t>In Year 1</t>
  </si>
  <si>
    <t>Equalization</t>
  </si>
  <si>
    <t>Balancing</t>
  </si>
  <si>
    <t>&lt;8.23</t>
  </si>
  <si>
    <t>Annual Release</t>
  </si>
  <si>
    <t>Surplus.AnnualSurplusFlag</t>
  </si>
  <si>
    <t>Surplus.AnnualSurplusTypeFlag</t>
  </si>
  <si>
    <t>Surplus_Type</t>
  </si>
  <si>
    <t>No Surplus</t>
  </si>
  <si>
    <t>Domestic</t>
  </si>
  <si>
    <t>Quantitative</t>
  </si>
  <si>
    <t>Flood Control</t>
  </si>
  <si>
    <t>&lt;&gt;0</t>
  </si>
  <si>
    <t>&lt;8230</t>
  </si>
  <si>
    <t>&gt;8230</t>
  </si>
  <si>
    <t>Event List</t>
  </si>
  <si>
    <t>Sample List</t>
  </si>
  <si>
    <t>x</t>
  </si>
  <si>
    <t xml:space="preserve">Number of Runs: </t>
  </si>
  <si>
    <t>Conditional Year 2</t>
  </si>
  <si>
    <t>Conditional Year 1</t>
  </si>
  <si>
    <t>BlueMesaInflow.Unregulated</t>
  </si>
  <si>
    <t>FGIn_Unreg</t>
  </si>
  <si>
    <t>MPIn_Unreg</t>
  </si>
  <si>
    <t>NvIn_Unreg</t>
  </si>
  <si>
    <t>LPIn_Unreg</t>
  </si>
  <si>
    <t>Font_In</t>
  </si>
  <si>
    <t>FlamingGorge.Inflow</t>
  </si>
  <si>
    <t>FG_In</t>
  </si>
  <si>
    <t>BM_In</t>
  </si>
  <si>
    <t>BlueMesa.Inflow</t>
  </si>
  <si>
    <t>MorrowPoint.Inflow</t>
  </si>
  <si>
    <t>Cry_In</t>
  </si>
  <si>
    <t>Crystal.Inflow</t>
  </si>
  <si>
    <t>TP_In</t>
  </si>
  <si>
    <t>TaylorPark.Inflow</t>
  </si>
  <si>
    <t>Val_In</t>
  </si>
  <si>
    <t>Vallecito.Inflow</t>
  </si>
  <si>
    <t>Nav_In</t>
  </si>
  <si>
    <t>Navajo.Inflow</t>
  </si>
  <si>
    <t>Pow_In</t>
  </si>
  <si>
    <t>Powell.Inflow</t>
  </si>
  <si>
    <t>PowellInflow.Unregulated</t>
  </si>
  <si>
    <t>NavajoInflow.Unregulated</t>
  </si>
  <si>
    <t>MorrowPointInflow.Unregulated</t>
  </si>
  <si>
    <t>FlamingGorgeInflow.Unregulated</t>
  </si>
  <si>
    <t>CrystalInflow.Unregulated</t>
  </si>
  <si>
    <t>BMIn_Unreg</t>
  </si>
  <si>
    <t>CrIn_Unreg</t>
  </si>
  <si>
    <t>FloodControlOutput.FloodControlFlag</t>
  </si>
  <si>
    <t>TunnelDiversionBelowCrystalForAg.Diversion Requested</t>
  </si>
  <si>
    <t>Output Instructions</t>
  </si>
  <si>
    <t>Sheet Descriptions:</t>
  </si>
  <si>
    <t>Comparison</t>
  </si>
  <si>
    <t>Run Information</t>
  </si>
  <si>
    <t xml:space="preserve">Comparison  </t>
  </si>
  <si>
    <t xml:space="preserve">Data Sheets  </t>
  </si>
  <si>
    <t xml:space="preserve">Run Information  </t>
  </si>
  <si>
    <t xml:space="preserve">This is a viewer sheet for the output data. The comparison sheet allows the user to select a slot and any or all traces to be plotted. This sheet is where the user will select the start timestep date and the duration of the model runs. It also contains a button to clear the data from the entire workbook. </t>
  </si>
  <si>
    <t xml:space="preserve">The data sheets (PowellData.Release Tier, Powell.Inflow, etc.) contain the direct output from the RiverWare MTOM model. </t>
  </si>
  <si>
    <t xml:space="preserve">This is an operational sheet. The Run Information sheet contains all the values necessary to populate the pull down menus within the workbook. The information on this sheet is also used to operate the spreadsheet based upon the selections from the pull down menus. </t>
  </si>
  <si>
    <t>Instructions for Adding Additional Slots:</t>
  </si>
  <si>
    <t>RiverWare</t>
  </si>
  <si>
    <t>Add the new slot to the "Node Information" table and create a unique "Excel Name" for the new slot.</t>
  </si>
  <si>
    <r>
      <t xml:space="preserve">Extend the named ranges: "SheetName", "NodeID", and "RangeName" to include the additional rows using </t>
    </r>
    <r>
      <rPr>
        <b/>
        <sz val="11"/>
        <rFont val="Calibri"/>
        <family val="2"/>
        <scheme val="minor"/>
      </rPr>
      <t>Formulas</t>
    </r>
    <r>
      <rPr>
        <sz val="11"/>
        <rFont val="Calibri"/>
        <family val="2"/>
        <scheme val="minor"/>
      </rPr>
      <t xml:space="preserve"> &gt; </t>
    </r>
    <r>
      <rPr>
        <b/>
        <sz val="11"/>
        <rFont val="Calibri"/>
        <family val="2"/>
        <scheme val="minor"/>
      </rPr>
      <t>Name Manager</t>
    </r>
    <r>
      <rPr>
        <sz val="11"/>
        <rFont val="Calibri"/>
        <family val="2"/>
        <scheme val="minor"/>
      </rPr>
      <t>. (Currently these ranges extend to row 83/ID 81). Note: additional columns without data will show as blanks in the pull down menus.</t>
    </r>
  </si>
  <si>
    <t>Data Sheet</t>
  </si>
  <si>
    <t>Enter the Full Slot Name Here. (Only Appears on this sheet)</t>
  </si>
  <si>
    <t>1. Copy this sheet and rename it as the slot name or abbreviated version that is used in the RW Name Map.</t>
  </si>
  <si>
    <t>4. Lastly, delete these notes to make room for the data.</t>
  </si>
  <si>
    <t xml:space="preserve">2. Enter a title for this sheet in cell B2. If the slot name had to be abbreviated, to be within the 31 character limit for excel sheet names, it is suggested that the full slot name be entered for reference. </t>
  </si>
  <si>
    <t xml:space="preserve">3. Create the Named Ranges. View the "MexicoSched.DiversionRequested" sheet for an example, instructions are provided in the comments. </t>
  </si>
  <si>
    <t>Instructions for Adding Additional Traces:</t>
  </si>
  <si>
    <t>Update the MRM configuration to include the additional trace.</t>
  </si>
  <si>
    <t>Instructions for Updating Probability Sheet</t>
  </si>
  <si>
    <t>Extend the table as necessary.</t>
  </si>
  <si>
    <t>Visualization Only:</t>
  </si>
  <si>
    <t>Instructions for Set Up Prior to an MTOM MRM Run</t>
  </si>
  <si>
    <t>Select the date of the Start Timestep and the duration of the run in months.</t>
  </si>
  <si>
    <t>Save and close this file.</t>
  </si>
  <si>
    <t>Update the plot area to include the additional trace column(s).</t>
  </si>
  <si>
    <t>Ensure that the output field in the MRM configuration is pointing to the location of this file.</t>
  </si>
  <si>
    <t xml:space="preserve">Add slots to the output DMI, "Excel_Direct_OutputEnsemble," in the RiverWare MTOM model. Ensure the slot name is less than 31 characters; if it is not, add the slot to the Name Map in RiverWare and create a unique name of 31 characters or less. </t>
  </si>
  <si>
    <t>Adjust the "Clear All Data" Macro to include all rows in the "Node Information" table. This macro is used to clear all the data sheets.</t>
  </si>
  <si>
    <t>Create a new Data sheet by copying the Data Sheet Template sheet and renaming it (it's the last sheet). Note: The output DMI will create any missing data sheets, but these will have to updated to include the headings and the formulas which link the dates to those on the Comparison sheet.</t>
  </si>
  <si>
    <t>Add the additional column(s) to the data import area and extend the formulas. Double check that the formulas are referencing the correct cells.</t>
  </si>
  <si>
    <t>Update the "Select All" and "Clear All" macros to include the cell with the new form control's output.</t>
  </si>
  <si>
    <t>Data Sheets</t>
  </si>
  <si>
    <t>Create Named Ranges for the additional trace(s) on each of the data sheets.</t>
  </si>
  <si>
    <t xml:space="preserve">Update cell C58, "Number of Runs", to contain the current number of traces. </t>
  </si>
  <si>
    <t>Adjust the value in cell A2 to be equal to the number of traces.</t>
  </si>
  <si>
    <t>Name the ranges on the new sheet. A description of this process is given in the comments on the "MexicoSched.DiversionRequested" sheet. To name the ranges, highlight the column heading (A, B, C, etc.) and enter the new name into Excel's Name Box (The input area which displays the cell reference, for example: C26 when this cell is selected).</t>
  </si>
  <si>
    <r>
      <t xml:space="preserve">Create new "Check Box" Form Control(s) by going to </t>
    </r>
    <r>
      <rPr>
        <b/>
        <sz val="11"/>
        <rFont val="Calibri"/>
        <family val="2"/>
        <scheme val="minor"/>
      </rPr>
      <t>Developer</t>
    </r>
    <r>
      <rPr>
        <sz val="11"/>
        <rFont val="Calibri"/>
        <family val="2"/>
        <scheme val="minor"/>
      </rPr>
      <t xml:space="preserve"> &gt; </t>
    </r>
    <r>
      <rPr>
        <b/>
        <sz val="11"/>
        <rFont val="Calibri"/>
        <family val="2"/>
        <scheme val="minor"/>
      </rPr>
      <t xml:space="preserve">Insert </t>
    </r>
    <r>
      <rPr>
        <sz val="11"/>
        <rFont val="Calibri"/>
        <family val="2"/>
        <scheme val="minor"/>
      </rPr>
      <t xml:space="preserve">&gt; </t>
    </r>
    <r>
      <rPr>
        <b/>
        <sz val="11"/>
        <rFont val="Calibri"/>
        <family val="2"/>
        <scheme val="minor"/>
      </rPr>
      <t>Form Control</t>
    </r>
    <r>
      <rPr>
        <sz val="11"/>
        <rFont val="Calibri"/>
        <family val="2"/>
        <scheme val="minor"/>
      </rPr>
      <t>. Label the form control with the trace year and link the form control's output to the cell underneath the form control.</t>
    </r>
  </si>
  <si>
    <t>Run28</t>
  </si>
  <si>
    <t>MP_Elev</t>
  </si>
  <si>
    <t>MP_In</t>
  </si>
  <si>
    <t>MP_Out</t>
  </si>
  <si>
    <t>MP_Egy</t>
  </si>
  <si>
    <t>MP_Stor</t>
  </si>
  <si>
    <t>Run29</t>
  </si>
  <si>
    <t>If the number of traces changes from 30 then cell A2 needs to be changed appropriately and the columns that are blank will need to be filled in to span the even increments of 10%</t>
  </si>
  <si>
    <t>Min</t>
  </si>
  <si>
    <t>Max</t>
  </si>
  <si>
    <t>Most</t>
  </si>
  <si>
    <t>Run30</t>
  </si>
  <si>
    <t xml:space="preserve">Min </t>
  </si>
  <si>
    <t>Exceedence Information</t>
  </si>
  <si>
    <t>Name</t>
  </si>
  <si>
    <t>Run33</t>
  </si>
  <si>
    <t>Run31</t>
  </si>
  <si>
    <t>Run32</t>
  </si>
  <si>
    <t>R</t>
  </si>
  <si>
    <t>G</t>
  </si>
  <si>
    <t>B</t>
  </si>
  <si>
    <t>Symbol</t>
  </si>
  <si>
    <t>square</t>
  </si>
  <si>
    <t>diamond</t>
  </si>
  <si>
    <t>triangle</t>
  </si>
  <si>
    <t>circle</t>
  </si>
  <si>
    <t>Deterministic Forecasts</t>
  </si>
  <si>
    <t>Press the Clear All Data Button on the Comparison Page to clear any existing Data in the File</t>
  </si>
  <si>
    <t>Upper Elevation Balancing Branch</t>
  </si>
  <si>
    <t>UpEl_BalBranch</t>
  </si>
  <si>
    <t>PowellData.UpperElevBalBranch</t>
  </si>
  <si>
    <t>B1 Branch</t>
  </si>
  <si>
    <t>B4 Branch</t>
  </si>
  <si>
    <t>Level 1</t>
  </si>
  <si>
    <t>Level 2</t>
  </si>
  <si>
    <t>Level 3</t>
  </si>
  <si>
    <t>Actual Selected Traces</t>
  </si>
  <si>
    <t>=LARGE('Powell.Pool Elevation'!$E$4:$AH$4,D$2)</t>
  </si>
  <si>
    <t>PowellData.EqualizationCond</t>
  </si>
  <si>
    <t>EqualizeCond</t>
  </si>
  <si>
    <t>Plotting Colors for Exceedence Plots</t>
  </si>
  <si>
    <t>marker</t>
  </si>
  <si>
    <t>Plotting Colors for Trace Viewer</t>
  </si>
  <si>
    <t>TEST</t>
  </si>
  <si>
    <t>Output Trace Viewer</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</si>
  <si>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</si>
  <si>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</si>
  <si>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</si>
  <si>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</si>
  <si>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</si>
  <si>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</si>
  <si>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</si>
  <si>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</si>
  <si>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</si>
  <si>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</si>
  <si>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</si>
  <si>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</si>
  <si>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</si>
  <si>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</si>
  <si>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</si>
  <si>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</si>
  <si>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</si>
  <si>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</si>
  <si>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</si>
  <si>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</si>
  <si>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</si>
  <si>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</si>
  <si>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</si>
  <si>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</si>
  <si>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</si>
  <si>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</si>
  <si>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</si>
  <si>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</si>
  <si>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</si>
  <si>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</si>
  <si>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</si>
  <si>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</si>
  <si>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</si>
  <si>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Description</t>
  </si>
  <si>
    <t>Month and Duration Table</t>
  </si>
  <si>
    <t>Report Writing and Order</t>
  </si>
  <si>
    <t>Rank</t>
  </si>
  <si>
    <t>Slot No</t>
  </si>
  <si>
    <t>Instructions for Creating Pictures of Plots, Reports in Word and Reports in PowerPoint</t>
  </si>
  <si>
    <t>Creating Pictures from the Plots</t>
  </si>
  <si>
    <t>Creating a Word Document Repot</t>
  </si>
  <si>
    <t>Creating a PowerPoint Report</t>
  </si>
  <si>
    <t>RunInformation Page</t>
  </si>
  <si>
    <t>On the Run information Page in Columns BC and BE the user can list the slots in BD and needs the corresponding ID from column B, in column BE, Column BC is the rank and should not</t>
  </si>
  <si>
    <t xml:space="preserve">need to be changed. </t>
  </si>
  <si>
    <t>Creating Reports</t>
  </si>
  <si>
    <t>Setting up files</t>
  </si>
  <si>
    <t xml:space="preserve">In the MTOM Production folder there needs to be a new folder structure formatted as MTOM_Production/ReportFiles/PlotImages. The Environment variable should work for the reports. </t>
  </si>
  <si>
    <t xml:space="preserve">In the ReportFiles folder there should be two templates DOC: MTOM_Report_Template.docx; PPT: MTOM_ReportTemplate.pptx.  In each of these templates the user can edit text and </t>
  </si>
  <si>
    <t>opening pages or slides.  In the document there needs to be as many tables in a 1 column by 3 row structure as there are slots to be reported.  In the power point presentation template</t>
  </si>
  <si>
    <t xml:space="preserve">The opening slide can be edited to reflect the users desired title.  </t>
  </si>
  <si>
    <t xml:space="preserve">Use the buttons below to create pictures, word documents and powerpoint presentations once the run information order has been edited and the templates are ready to go. </t>
  </si>
  <si>
    <t>Trace34</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</si>
  <si>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</si>
  <si>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</si>
  <si>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</si>
  <si>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</si>
  <si>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</si>
  <si>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</si>
  <si>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</si>
  <si>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</si>
  <si>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</si>
  <si>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</si>
  <si>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</si>
  <si>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</si>
  <si>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</si>
  <si>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</si>
  <si>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</si>
  <si>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</si>
  <si>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</si>
  <si>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</si>
  <si>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</si>
  <si>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Trace54</t>
  </si>
  <si>
    <t>Trace55</t>
  </si>
  <si>
    <t>BlueMesaUnregulatedInflow</t>
  </si>
  <si>
    <t>FlamingGorgeUnregulatedInflow</t>
  </si>
  <si>
    <t>FontenelleInflow</t>
  </si>
  <si>
    <t>NavajoUnregulatedInflow</t>
  </si>
  <si>
    <t>PowellUnregulatedInflow</t>
  </si>
  <si>
    <t>YampaRiverOutflow</t>
  </si>
  <si>
    <t>SlotName</t>
  </si>
  <si>
    <t>FormulatName</t>
  </si>
  <si>
    <t>BlueMesaUnregInflow</t>
  </si>
  <si>
    <t>NavajoUnregInflow</t>
  </si>
  <si>
    <t>PowellUnregInflow</t>
  </si>
  <si>
    <t>Mead.Inflow</t>
  </si>
  <si>
    <t>Md_In</t>
  </si>
  <si>
    <t>VallacitoInflow</t>
  </si>
  <si>
    <t>VallecitoInflow</t>
  </si>
  <si>
    <t>Label</t>
  </si>
  <si>
    <t>FlamingGorgeUnregInflow</t>
  </si>
  <si>
    <t xml:space="preserve">Start Month </t>
  </si>
  <si>
    <t xml:space="preserve">End Month </t>
  </si>
  <si>
    <t>Duration</t>
  </si>
  <si>
    <t>Run Date</t>
  </si>
  <si>
    <t xml:space="preserve"> </t>
  </si>
  <si>
    <t>Event or System Condition</t>
  </si>
  <si>
    <t>Equalization Tier</t>
  </si>
  <si>
    <t>Upper Elevation Balancing Tier</t>
  </si>
  <si>
    <t>Lower Elevation Balancing Tier</t>
  </si>
  <si>
    <t>Shortage Condition - any amount (Mead &lt;= 1,075 ft)</t>
  </si>
  <si>
    <t>Upper Basin                            -                                Lake Powell</t>
  </si>
  <si>
    <t>Surplus Condition - any amount (Mead &gt;= 1,145 ft)</t>
  </si>
  <si>
    <t>Normal or ICS Surplus Condition</t>
  </si>
  <si>
    <t>Lower Basin                            -                                Lake Mead</t>
  </si>
  <si>
    <t xml:space="preserve">     Equalization - annual release &gt; 8.23 maf</t>
  </si>
  <si>
    <t xml:space="preserve">     Equalization - annual release = 8.23 maf</t>
  </si>
  <si>
    <t xml:space="preserve">     Upper Elevation Balancing - annual release &gt; 8.23 maf</t>
  </si>
  <si>
    <t xml:space="preserve">     Upper Elevation Balancing - annual release = 8.23 maf</t>
  </si>
  <si>
    <t xml:space="preserve">     Surplus - Flood Control</t>
  </si>
  <si>
    <r>
      <t xml:space="preserve">     Shortage - 1</t>
    </r>
    <r>
      <rPr>
        <i/>
        <vertAlign val="superscript"/>
        <sz val="11"/>
        <color theme="1"/>
        <rFont val="Calibri"/>
        <family val="2"/>
        <scheme val="minor"/>
      </rPr>
      <t>st</t>
    </r>
    <r>
      <rPr>
        <i/>
        <sz val="11"/>
        <color theme="1"/>
        <rFont val="Calibri"/>
        <family val="2"/>
        <scheme val="minor"/>
      </rPr>
      <t xml:space="preserve"> level (Mead&lt;= 1,075 and &gt;= 1,050)</t>
    </r>
  </si>
  <si>
    <r>
      <t xml:space="preserve">     Shortage - 2</t>
    </r>
    <r>
      <rPr>
        <i/>
        <vertAlign val="superscript"/>
        <sz val="11"/>
        <color theme="1"/>
        <rFont val="Calibri"/>
        <family val="2"/>
        <scheme val="minor"/>
      </rPr>
      <t>nd</t>
    </r>
    <r>
      <rPr>
        <i/>
        <sz val="11"/>
        <color theme="1"/>
        <rFont val="Calibri"/>
        <family val="2"/>
        <scheme val="minor"/>
      </rPr>
      <t xml:space="preserve"> level (Mead&lt;1,050 and &gt;= 1,025)</t>
    </r>
  </si>
  <si>
    <r>
      <t xml:space="preserve">     Shortage - 3</t>
    </r>
    <r>
      <rPr>
        <i/>
        <vertAlign val="superscript"/>
        <sz val="11"/>
        <color theme="1"/>
        <rFont val="Calibri"/>
        <family val="2"/>
        <scheme val="minor"/>
      </rPr>
      <t>rd</t>
    </r>
    <r>
      <rPr>
        <i/>
        <sz val="11"/>
        <color theme="1"/>
        <rFont val="Calibri"/>
        <family val="2"/>
        <scheme val="minor"/>
      </rPr>
      <t xml:space="preserve"> level (Mead&lt; 1,025)              </t>
    </r>
  </si>
  <si>
    <t>Probabilities of Occurrence of Event or System Condition</t>
  </si>
  <si>
    <t>Blue Mesa Inflow April Through July Volume</t>
  </si>
  <si>
    <t>Vallecito Inflow April Through July Volume</t>
  </si>
  <si>
    <t>Flaming Gorge Inflow April Through July Volume</t>
  </si>
  <si>
    <t>Navajo Inflow April Through July Volume</t>
  </si>
  <si>
    <t>Yampa River Outflow April Through July Volume</t>
  </si>
  <si>
    <t>Powell Inflow Water Year Volume</t>
  </si>
  <si>
    <t>Fontenelle Inflow April Through July Volume</t>
  </si>
  <si>
    <t xml:space="preserve">     Upper Elevation Balancint - annual release &lt; 8.23 maf</t>
  </si>
  <si>
    <t xml:space="preserve">     Mid Elevation Release Tier - annual release = 7.48 maf</t>
  </si>
  <si>
    <t xml:space="preserve">     Mid Elevation Release Tier - annual release = 8.23 maf</t>
  </si>
  <si>
    <t>Mean</t>
  </si>
  <si>
    <t>Year 3</t>
  </si>
  <si>
    <t>Historic 10th Percentile</t>
  </si>
  <si>
    <t>Historic 90th Percentile</t>
  </si>
  <si>
    <t>Historic Mean</t>
  </si>
  <si>
    <t>90th</t>
  </si>
  <si>
    <t>10th</t>
  </si>
  <si>
    <t>Mid-Elevation Release Tier</t>
  </si>
  <si>
    <t>Year 4</t>
  </si>
  <si>
    <t>Year 5</t>
  </si>
  <si>
    <t>GWH</t>
  </si>
  <si>
    <t>Feet</t>
  </si>
  <si>
    <t>MWH</t>
  </si>
  <si>
    <t>1000 Acre-Ft/Month</t>
  </si>
  <si>
    <t>1000 Acre-Ft</t>
  </si>
  <si>
    <t xml:space="preserve">Year 5 </t>
  </si>
  <si>
    <t>Year 6</t>
  </si>
  <si>
    <t>PowDat_Tier_</t>
  </si>
  <si>
    <t>PowDat_AnVol_</t>
  </si>
  <si>
    <t>Num Plot Traces</t>
  </si>
  <si>
    <t>Yes</t>
  </si>
  <si>
    <t>TraceRangeInformation</t>
  </si>
  <si>
    <t>Number of Sheets</t>
  </si>
  <si>
    <t>Number of Traces</t>
  </si>
  <si>
    <t>Number of Months</t>
  </si>
  <si>
    <t>Instructions for Reseting the number of Ranges and number of Months for the Ensemble Output Spreadsheet</t>
  </si>
  <si>
    <t>Reseting the Ranges</t>
  </si>
  <si>
    <t xml:space="preserve">Press the button Below to open the form to reset the ranges for the Ensemble Output Spreadsheet. </t>
  </si>
  <si>
    <t>User Defined</t>
  </si>
  <si>
    <t>Water Year</t>
  </si>
  <si>
    <t>PowellLBDVTrigger</t>
  </si>
  <si>
    <t>PwlLBDVFlag</t>
  </si>
  <si>
    <t>AbvMeadFlag</t>
  </si>
  <si>
    <t>LIAbvLBDVTrigger</t>
  </si>
  <si>
    <t>LBDM_</t>
  </si>
  <si>
    <t>LIABVLBDVTrigger</t>
  </si>
  <si>
    <t>Powell</t>
  </si>
  <si>
    <t>Mead</t>
  </si>
  <si>
    <t>D</t>
  </si>
  <si>
    <t>E</t>
  </si>
  <si>
    <t>H</t>
  </si>
  <si>
    <t>I</t>
  </si>
  <si>
    <t>J</t>
  </si>
  <si>
    <t>K</t>
  </si>
  <si>
    <t>L</t>
  </si>
  <si>
    <t>M</t>
  </si>
  <si>
    <t>N</t>
  </si>
  <si>
    <t>O</t>
  </si>
  <si>
    <t>P</t>
  </si>
  <si>
    <t>Q</t>
  </si>
  <si>
    <t>S</t>
  </si>
  <si>
    <t>T</t>
  </si>
  <si>
    <t>U</t>
  </si>
  <si>
    <t>V</t>
  </si>
  <si>
    <t>W</t>
  </si>
  <si>
    <t>X</t>
  </si>
  <si>
    <t>Y</t>
  </si>
  <si>
    <t>Z</t>
  </si>
  <si>
    <t>AA</t>
  </si>
  <si>
    <t>AB</t>
  </si>
  <si>
    <t>AC</t>
  </si>
  <si>
    <t>AD</t>
  </si>
  <si>
    <t>AE</t>
  </si>
  <si>
    <t>AF</t>
  </si>
  <si>
    <t>AG</t>
  </si>
  <si>
    <t>AH</t>
  </si>
  <si>
    <t>F</t>
  </si>
  <si>
    <t>C</t>
  </si>
  <si>
    <t>Flood_ContANN</t>
  </si>
  <si>
    <t>Flood_ContAnn</t>
  </si>
  <si>
    <t>Year to Display</t>
  </si>
  <si>
    <t>Year Index</t>
  </si>
  <si>
    <t xml:space="preserve">     Shortage - 1st level (Mead&lt;= 1,075 and &gt;= 1,050)</t>
  </si>
  <si>
    <t xml:space="preserve">     Shortage - 2nd level (Mead&lt;1,050 and &gt;= 1,025)</t>
  </si>
  <si>
    <t xml:space="preserve">     Shortage - 3rd level (Mead&lt; 1,025)              </t>
  </si>
  <si>
    <t xml:space="preserve">     Upper Elevation Balancing - annual release &lt; 8.23 maf</t>
  </si>
  <si>
    <t xml:space="preserve">Mid-Elevation Release Tier </t>
  </si>
  <si>
    <t xml:space="preserve">     Mid-Elevation Balancing - annual release = 8.23 maf</t>
  </si>
  <si>
    <t xml:space="preserve">     Mid-Elevation Balancing - annual release = 7.48 maf</t>
  </si>
  <si>
    <t>Percent of Traces of</t>
  </si>
  <si>
    <t>General Percentage of Traces:</t>
  </si>
  <si>
    <t>Conditional Frequency</t>
  </si>
  <si>
    <t xml:space="preserve">Find Percentage of </t>
  </si>
  <si>
    <t>Month by Month Exceedence Analysis</t>
  </si>
  <si>
    <t>Percent of traces showing Equalization</t>
  </si>
  <si>
    <t>Frequency</t>
  </si>
  <si>
    <t xml:space="preserve">This is a frequency analysis sheet for annual slots. The Frequency sheet allows the user to select a sample and view the percent of traces with an occurrence for each possible outcome. It also provides a section for calculating conditional frequency between years. </t>
  </si>
  <si>
    <t xml:space="preserve">Update the Frequency Information table. Extend the named ranges if the number of sample spaces is greater than 20. </t>
  </si>
  <si>
    <t xml:space="preserve">Update the formulas and tables below the visualization area to include the new sample. Use the comments on the Frequency sheet for reference. </t>
  </si>
  <si>
    <t>Frequency Information</t>
  </si>
  <si>
    <t>Percenty of Traces 2</t>
  </si>
  <si>
    <t>Percent of Traces 1</t>
  </si>
  <si>
    <t>Percent of Traces 3</t>
  </si>
  <si>
    <t>Percent of Traces 4</t>
  </si>
  <si>
    <t>Percent of Traces 5</t>
  </si>
  <si>
    <t xml:space="preserve">The exceedence plots shown in the graphic represent a month by month exceedence calculation for each exceedence percentage value. </t>
  </si>
  <si>
    <t>Exceedance</t>
  </si>
  <si>
    <t xml:space="preserve">This is a viewer sheet for exceedance analysis. The analysis sheet allows the user to select a slot and any or all exceedance values to be plotted. The start timestep date, the duration of the model runs, and the selected slot are linked to that on the comparison sheet. </t>
  </si>
  <si>
    <t xml:space="preserve">Exceedance Data  </t>
  </si>
  <si>
    <t>This is a calculation sheet. This sheet orders the monthly values for the selected slot from least to greatest. These values will then be used to calculate the Exceedances.</t>
  </si>
  <si>
    <t xml:space="preserve">Exceedance Data </t>
  </si>
  <si>
    <t>Check that the formulas in the data import area are referencing the correct cells. The formulas are for a linear interpolation between the bounding Exceedance columns and may need to be adjusted after additional traces are added.</t>
  </si>
  <si>
    <t>Other Sheets</t>
  </si>
  <si>
    <t>RunInformation</t>
  </si>
  <si>
    <t>ExceedenceData</t>
  </si>
  <si>
    <t>Data Sheet Template</t>
  </si>
  <si>
    <t>PowellandMead</t>
  </si>
  <si>
    <t>Viewing Data Sheets</t>
  </si>
  <si>
    <t>The Data Sheets, Run Information Sheet, and Exceedance Data Sheet can be viewed or hidden with the adjacent buttons:</t>
  </si>
  <si>
    <t>Precent of Traces showing Occurrence of Event or System Condition</t>
  </si>
  <si>
    <t>Percent of Traces Showing Occurrence of Event or System Condition</t>
  </si>
  <si>
    <t>FontInflow</t>
  </si>
  <si>
    <t>FontPE</t>
  </si>
  <si>
    <t>FontOutflow</t>
  </si>
  <si>
    <t>WordBookmark</t>
  </si>
  <si>
    <t>FGInflow</t>
  </si>
  <si>
    <t>YampaOutflow</t>
  </si>
  <si>
    <t>FGPE</t>
  </si>
  <si>
    <t>FGOutflow</t>
  </si>
  <si>
    <t>BMInflow</t>
  </si>
  <si>
    <t>BMPE</t>
  </si>
  <si>
    <t>CrystalOutflow</t>
  </si>
  <si>
    <t>VallInflow</t>
  </si>
  <si>
    <t>VallPE</t>
  </si>
  <si>
    <t>NavInflow</t>
  </si>
  <si>
    <t>NavPE</t>
  </si>
  <si>
    <t>NavOutflow</t>
  </si>
  <si>
    <t>PowellInflow</t>
  </si>
  <si>
    <t>PowellPE</t>
  </si>
  <si>
    <t>PowellOutflow</t>
  </si>
  <si>
    <t>MeadInflow</t>
  </si>
  <si>
    <t>MeadPE</t>
  </si>
  <si>
    <t>MeadOutflow</t>
  </si>
  <si>
    <t>MeadEnergy</t>
  </si>
  <si>
    <t>MohOutflow</t>
  </si>
  <si>
    <t>MohEnergy</t>
  </si>
  <si>
    <t>HavOutflow</t>
  </si>
  <si>
    <t>HavEnergy</t>
  </si>
  <si>
    <t>EqualizationAbove823</t>
  </si>
  <si>
    <t>EqualizationAt823</t>
  </si>
  <si>
    <t>UpperBalancingAbove823</t>
  </si>
  <si>
    <t>UpperBalancingAt823</t>
  </si>
  <si>
    <t>UpperBalancingBelow823</t>
  </si>
  <si>
    <t>MidElevationReleaseAt823</t>
  </si>
  <si>
    <t>MidElevationReleaseAt748</t>
  </si>
  <si>
    <t>LowerBalancingAbove823</t>
  </si>
  <si>
    <t>LowerBalancingAt823</t>
  </si>
  <si>
    <t>LowerBalancingBelow823</t>
  </si>
  <si>
    <t>LBNormalCondition</t>
  </si>
  <si>
    <t>Step1ShortageFlag</t>
  </si>
  <si>
    <t>Step2ShortageFlag</t>
  </si>
  <si>
    <t>Step3ShortageFlag</t>
  </si>
  <si>
    <t>AnnualFloodControlFlag</t>
  </si>
  <si>
    <t>AnnualShorageAnyTypeFlag</t>
  </si>
  <si>
    <t>EqAbv823</t>
  </si>
  <si>
    <t>EqAt823</t>
  </si>
  <si>
    <t>UBAbv823</t>
  </si>
  <si>
    <t>UBAt823</t>
  </si>
  <si>
    <t>UBBlw823</t>
  </si>
  <si>
    <t>MidAt823</t>
  </si>
  <si>
    <t>MidAt748</t>
  </si>
  <si>
    <t>LBAbv823</t>
  </si>
  <si>
    <t>LBAt823</t>
  </si>
  <si>
    <t>LBBlw823</t>
  </si>
  <si>
    <t>LBNormal</t>
  </si>
  <si>
    <t>S1Shortage</t>
  </si>
  <si>
    <t>S2Shortage</t>
  </si>
  <si>
    <t>S3Shortage</t>
  </si>
  <si>
    <t>FldCtrlFlag</t>
  </si>
  <si>
    <t>ShortageFlag</t>
  </si>
  <si>
    <t>AnnualShortageAnyTypeFlag</t>
  </si>
  <si>
    <t>B2 Branch Low</t>
  </si>
  <si>
    <t>B2 Branch High</t>
  </si>
  <si>
    <t xml:space="preserve">     Lower Elevation Balancing - annual release = 8.23 maf</t>
  </si>
  <si>
    <t xml:space="preserve">     Lower Elevation Balancing - annual release &gt; 8.23 maf</t>
  </si>
  <si>
    <t xml:space="preserve">     Lower Elevation Balancing - annual release &lt; 8.23 maf</t>
  </si>
  <si>
    <t>Sheet Name for Fq Table</t>
  </si>
  <si>
    <t>Row Number reference for Freq tbl</t>
  </si>
  <si>
    <t>B3 Branch</t>
  </si>
  <si>
    <t>Powell Operating Tier</t>
  </si>
  <si>
    <t>AJ Vol Sheets</t>
  </si>
  <si>
    <t>YampaAJRiverOutflow</t>
  </si>
  <si>
    <t>BlueMesaAJUnregInflow</t>
  </si>
  <si>
    <t>VallecitoAJInflow</t>
  </si>
  <si>
    <t>FlamingGorgeAJUnregInflow</t>
  </si>
  <si>
    <t>FontenelleAJInflow</t>
  </si>
  <si>
    <t>NavajoAJUnregInflow</t>
  </si>
  <si>
    <t>PowellAJUnregInflow</t>
  </si>
  <si>
    <t>Percent of Traces showing Occurrence of Event or System Condition</t>
  </si>
  <si>
    <t>Units</t>
  </si>
  <si>
    <t>User Input Data</t>
  </si>
  <si>
    <t>Plotting Colors for the Trace Viewer and Exceedence Tabs</t>
  </si>
  <si>
    <t>If traces are on or off from Comparison Tab</t>
  </si>
  <si>
    <t>Report Generation Information</t>
  </si>
  <si>
    <t>Frequency Table and Inflow tab calculations and preperatory tables</t>
  </si>
  <si>
    <t>PowellData.TargetAnnualReleaseVolume</t>
  </si>
  <si>
    <t>PowDat_ActAnVol_</t>
  </si>
  <si>
    <t>TIME</t>
  </si>
  <si>
    <t>PowellTargetAnnualReleaseVolume</t>
  </si>
  <si>
    <t>PowellActualAnnualReleaseVolume</t>
  </si>
  <si>
    <t>PowDat_ActAnVol</t>
  </si>
  <si>
    <t>Powell Target Annual Release</t>
  </si>
  <si>
    <t>Powell Actual Annual Release</t>
  </si>
  <si>
    <t>&gt;8.23</t>
  </si>
  <si>
    <t>Rounding Multiple</t>
  </si>
  <si>
    <t>Run34</t>
  </si>
  <si>
    <t>Run35</t>
  </si>
  <si>
    <t>Run36</t>
  </si>
  <si>
    <t>Run37</t>
  </si>
  <si>
    <t>NaN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</si>
</sst>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mmmm\ d\,\ yyyy;@"/>
    <numFmt numFmtId="165" formatCode="m/yyyy"/>
    <numFmt numFmtId="166" formatCode="0.000"/>
    <numFmt numFmtId="167" formatCode="0.0%"/>
    <numFmt numFmtId="168" formatCode="[$-409]mmmm\-yy;@"/>
    <numFmt numFmtId="169" formatCode="0.0"/>
  </numFmts>
  <fonts count="49"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4"/>
      <color theme="1"/>
      <name val="Calibri"/>
      <family val="2"/>
      <scheme val="minor"/>
    </font>
    <font>
      <sz val="11"/>
      <color theme="2" tint="-0.249977111117893"/>
      <name val="Calibri"/>
      <family val="2"/>
      <scheme val="minor"/>
    </font>
    <font>
      <sz val="8"/>
      <color rgb="FF171717"/>
      <name val="Tahoma"/>
      <family val="2"/>
    </font>
    <font>
      <b/>
      <sz val="16"/>
      <name val="Calibri"/>
      <family val="2"/>
      <scheme val="minor"/>
    </font>
    <font>
      <sz val="11"/>
      <color rgb="FFBDB091"/>
      <name val="Calibri"/>
      <family val="2"/>
      <scheme val="minor"/>
    </font>
    <font>
      <b/>
      <sz val="11"/>
      <color rgb="FFFF0000"/>
      <name val="Calibri"/>
      <family val="2"/>
      <scheme val="minor"/>
    </font>
    <font>
      <b/>
      <sz val="11"/>
      <color theme="0" tint="-0.499984740745262"/>
      <name val="Calibri"/>
      <family val="2"/>
      <scheme val="minor"/>
    </font>
    <font>
      <sz val="11"/>
      <color theme="0" tint="-0.499984740745262"/>
      <name val="Calibri"/>
      <family val="2"/>
      <scheme val="minor"/>
    </font>
    <font>
      <b/>
      <sz val="24"/>
      <color rgb="FFDDD9C3"/>
      <name val="Calibri"/>
      <family val="2"/>
      <scheme val="minor"/>
    </font>
    <font>
      <sz val="11"/>
      <color rgb="FF464646"/>
      <name val="Calibri"/>
      <family val="2"/>
      <scheme val="minor"/>
    </font>
    <font>
      <b/>
      <sz val="11"/>
      <color rgb="FF464646"/>
      <name val="Calibri"/>
      <family val="2"/>
      <scheme val="minor"/>
    </font>
    <font>
      <b/>
      <sz val="24"/>
      <name val="Calibri"/>
      <family val="2"/>
      <scheme val="minor"/>
    </font>
    <font>
      <sz val="11"/>
      <color theme="1"/>
      <name val="Calibri"/>
      <family val="2"/>
    </font>
    <font>
      <b/>
      <sz val="11"/>
      <name val="Calibri"/>
      <family val="2"/>
      <scheme val="minor"/>
    </font>
    <font>
      <b/>
      <u/>
      <sz val="11"/>
      <name val="Calibri"/>
      <family val="2"/>
      <scheme val="minor"/>
    </font>
    <font>
      <sz val="11"/>
      <color theme="1" tint="0.749992370372631"/>
      <name val="Calibri"/>
      <family val="2"/>
      <scheme val="minor"/>
    </font>
    <font>
      <b/>
      <sz val="11"/>
      <color theme="1" tint="0.749992370372631"/>
      <name val="Calibri"/>
      <family val="2"/>
      <scheme val="minor"/>
    </font>
    <font>
      <b/>
      <sz val="14"/>
      <color theme="1" tint="0.749992370372631"/>
      <name val="Calibri"/>
      <family val="2"/>
      <scheme val="minor"/>
    </font>
    <font>
      <sz val="11"/>
      <color theme="1"/>
      <name val="Calibri"/>
      <family val="2"/>
      <scheme val="minor"/>
    </font>
    <font>
      <sz val="9"/>
      <color indexed="81"/>
      <name val="Tahoma"/>
      <family val="2"/>
    </font>
    <font>
      <b/>
      <sz val="9"/>
      <color indexed="81"/>
      <name val="Tahoma"/>
      <family val="2"/>
    </font>
    <font>
      <b/>
      <sz val="12"/>
      <color rgb="FFFF0000"/>
      <name val="Calibri"/>
      <family val="2"/>
      <scheme val="minor"/>
    </font>
    <font>
      <sz val="12"/>
      <name val="Calibri"/>
      <family val="2"/>
      <scheme val="minor"/>
    </font>
    <font>
      <u/>
      <sz val="9"/>
      <color indexed="81"/>
      <name val="Tahoma"/>
      <family val="2"/>
    </font>
    <font>
      <sz val="11"/>
      <color rgb="FFDDD9C3"/>
      <name val="Calibri"/>
      <family val="2"/>
      <scheme val="minor"/>
    </font>
    <font>
      <sz val="24"/>
      <color rgb="FFDDD9C3"/>
      <name val="Calibri"/>
      <family val="2"/>
      <scheme val="minor"/>
    </font>
    <font>
      <i/>
      <sz val="11"/>
      <name val="Calibri"/>
      <family val="2"/>
      <scheme val="minor"/>
    </font>
    <font>
      <sz val="11"/>
      <color theme="0" tint="-0.249977111117893"/>
      <name val="Calibri"/>
      <family val="2"/>
      <scheme val="minor"/>
    </font>
    <font>
      <b/>
      <u/>
      <sz val="12"/>
      <name val="Calibri"/>
      <family val="2"/>
      <scheme val="minor"/>
    </font>
    <font>
      <b/>
      <sz val="12"/>
      <name val="Calibri"/>
      <family val="2"/>
      <scheme val="minor"/>
    </font>
    <font>
      <sz val="8"/>
      <color indexed="81"/>
      <name val="Tahoma"/>
      <family val="2"/>
    </font>
    <font>
      <b/>
      <sz val="8"/>
      <color indexed="81"/>
      <name val="Tahoma"/>
      <family val="2"/>
    </font>
    <font>
      <b/>
      <sz val="12"/>
      <color theme="1"/>
      <name val="Calibri"/>
      <family val="2"/>
      <scheme val="minor"/>
    </font>
    <font>
      <sz val="12"/>
      <color theme="1"/>
      <name val="Calibri"/>
      <family val="2"/>
      <scheme val="minor"/>
    </font>
    <font>
      <sz val="11"/>
      <color rgb="FF171717"/>
      <name val="Calibri"/>
      <family val="2"/>
    </font>
    <font>
      <sz val="11"/>
      <color rgb="FFFF0000"/>
      <name val="Calibri"/>
      <family val="2"/>
    </font>
    <font>
      <sz val="11"/>
      <color rgb="FF000000"/>
      <name val="Calibri"/>
      <family val="2"/>
    </font>
    <font>
      <b/>
      <sz val="18"/>
      <color theme="1"/>
      <name val="Calibri"/>
      <family val="2"/>
      <scheme val="minor"/>
    </font>
    <font>
      <sz val="8"/>
      <color rgb="FF000000"/>
      <name val="Tahoma"/>
      <family val="2"/>
    </font>
    <font>
      <i/>
      <sz val="11"/>
      <color theme="1"/>
      <name val="Calibri"/>
      <family val="2"/>
      <scheme val="minor"/>
    </font>
    <font>
      <i/>
      <vertAlign val="superscript"/>
      <sz val="11"/>
      <color theme="1"/>
      <name val="Calibri"/>
      <family val="2"/>
      <scheme val="minor"/>
    </font>
    <font>
      <b/>
      <sz val="20"/>
      <color theme="1"/>
      <name val="Calibri"/>
      <family val="2"/>
      <scheme val="minor"/>
    </font>
    <font>
      <sz val="11"/>
      <color theme="2" tint="-9.9978637043366805E-2"/>
      <name val="Calibri"/>
      <family val="2"/>
      <scheme val="minor"/>
    </font>
    <font>
      <b/>
      <sz val="11"/>
      <color theme="2" tint="-9.9978637043366805E-2"/>
      <name val="Calibri"/>
      <family val="2"/>
      <scheme val="minor"/>
    </font>
  </fonts>
  <fills count="100">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66"/>
        <bgColor indexed="64"/>
      </patternFill>
    </fill>
    <fill>
      <patternFill patternType="solid">
        <fgColor rgb="FFFFFF99"/>
        <bgColor indexed="64"/>
      </patternFill>
    </fill>
    <fill>
      <patternFill patternType="solid">
        <fgColor rgb="FFFF66CC"/>
        <bgColor indexed="64"/>
      </patternFill>
    </fill>
    <fill>
      <patternFill patternType="solid">
        <fgColor theme="1" tint="9.9978637043366805E-2"/>
        <bgColor indexed="64"/>
      </patternFill>
    </fill>
    <fill>
      <patternFill patternType="solid">
        <fgColor rgb="FFDDD9C3"/>
        <bgColor indexed="64"/>
      </patternFill>
    </fill>
    <fill>
      <patternFill patternType="solid">
        <fgColor rgb="FFC0000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FF5050"/>
        <bgColor indexed="64"/>
      </patternFill>
    </fill>
    <fill>
      <patternFill patternType="solid">
        <fgColor rgb="FFFFC000"/>
        <bgColor indexed="64"/>
      </patternFill>
    </fill>
    <fill>
      <patternFill patternType="solid">
        <fgColor rgb="FF00B050"/>
        <bgColor indexed="64"/>
      </patternFill>
    </fill>
    <fill>
      <patternFill patternType="solid">
        <fgColor rgb="FF9966FF"/>
        <bgColor indexed="64"/>
      </patternFill>
    </fill>
    <fill>
      <patternFill patternType="solid">
        <fgColor rgb="FFFFFF00"/>
        <bgColor indexed="64"/>
      </patternFill>
    </fill>
    <fill>
      <patternFill patternType="solid">
        <fgColor theme="0" tint="-0.249977111117893"/>
        <bgColor indexed="64"/>
      </patternFill>
    </fill>
    <fill>
      <patternFill patternType="solid">
        <fgColor rgb="FF0000FF"/>
        <bgColor indexed="64"/>
      </patternFill>
    </fill>
    <fill>
      <patternFill patternType="solid">
        <fgColor rgb="FFBEBEFF"/>
        <bgColor indexed="64"/>
      </patternFill>
    </fill>
    <fill>
      <patternFill patternType="solid">
        <fgColor rgb="FF6464FF"/>
        <bgColor indexed="64"/>
      </patternFill>
    </fill>
    <fill>
      <patternFill patternType="solid">
        <fgColor rgb="FFB4B4FF"/>
        <bgColor indexed="64"/>
      </patternFill>
    </fill>
    <fill>
      <patternFill patternType="solid">
        <fgColor rgb="FFDCDCFF"/>
        <bgColor indexed="64"/>
      </patternFill>
    </fill>
    <fill>
      <patternFill patternType="solid">
        <fgColor rgb="FFD2D2FF"/>
        <bgColor indexed="64"/>
      </patternFill>
    </fill>
    <fill>
      <patternFill patternType="solid">
        <fgColor rgb="FFFF0000"/>
        <bgColor indexed="64"/>
      </patternFill>
    </fill>
    <fill>
      <patternFill patternType="solid">
        <fgColor rgb="FFFF6464"/>
        <bgColor indexed="64"/>
      </patternFill>
    </fill>
    <fill>
      <patternFill patternType="solid">
        <fgColor rgb="FFFFB4B4"/>
        <bgColor indexed="64"/>
      </patternFill>
    </fill>
    <fill>
      <patternFill patternType="solid">
        <fgColor rgb="FFFFD2D2"/>
        <bgColor indexed="64"/>
      </patternFill>
    </fill>
    <fill>
      <patternFill patternType="solid">
        <fgColor rgb="FF7D7D7D"/>
        <bgColor indexed="64"/>
      </patternFill>
    </fill>
    <fill>
      <patternFill patternType="solid">
        <fgColor rgb="FF96FF96"/>
        <bgColor indexed="64"/>
      </patternFill>
    </fill>
    <fill>
      <patternFill patternType="solid">
        <fgColor rgb="FF9696FF"/>
        <bgColor indexed="64"/>
      </patternFill>
    </fill>
    <fill>
      <patternFill patternType="solid">
        <fgColor rgb="FFFF9696"/>
        <bgColor indexed="64"/>
      </patternFill>
    </fill>
    <fill>
      <patternFill patternType="solid">
        <fgColor rgb="FFBEFF96"/>
        <bgColor indexed="64"/>
      </patternFill>
    </fill>
    <fill>
      <patternFill patternType="solid">
        <fgColor rgb="FFDCFF96"/>
        <bgColor indexed="64"/>
      </patternFill>
    </fill>
    <fill>
      <patternFill patternType="solid">
        <fgColor rgb="FFFAFF96"/>
        <bgColor indexed="64"/>
      </patternFill>
    </fill>
    <fill>
      <patternFill patternType="solid">
        <fgColor rgb="FFDCFFBE"/>
        <bgColor indexed="64"/>
      </patternFill>
    </fill>
    <fill>
      <patternFill patternType="solid">
        <fgColor rgb="FFBEFFBE"/>
        <bgColor indexed="64"/>
      </patternFill>
    </fill>
    <fill>
      <patternFill patternType="solid">
        <fgColor rgb="FF96FFBE"/>
        <bgColor indexed="64"/>
      </patternFill>
    </fill>
    <fill>
      <patternFill patternType="solid">
        <fgColor rgb="FFBEFFDC"/>
        <bgColor indexed="64"/>
      </patternFill>
    </fill>
    <fill>
      <patternFill patternType="solid">
        <fgColor rgb="FFDCFFDC"/>
        <bgColor indexed="64"/>
      </patternFill>
    </fill>
    <fill>
      <patternFill patternType="solid">
        <fgColor rgb="FF96BEFF"/>
        <bgColor indexed="64"/>
      </patternFill>
    </fill>
    <fill>
      <patternFill patternType="solid">
        <fgColor rgb="FF96DCFF"/>
        <bgColor indexed="64"/>
      </patternFill>
    </fill>
    <fill>
      <patternFill patternType="solid">
        <fgColor rgb="FF96FAFF"/>
        <bgColor indexed="64"/>
      </patternFill>
    </fill>
    <fill>
      <patternFill patternType="solid">
        <fgColor rgb="FFBEDCFF"/>
        <bgColor indexed="64"/>
      </patternFill>
    </fill>
    <fill>
      <patternFill patternType="solid">
        <fgColor rgb="FFBE96FF"/>
        <bgColor indexed="64"/>
      </patternFill>
    </fill>
    <fill>
      <patternFill patternType="solid">
        <fgColor rgb="FFDCBEFF"/>
        <bgColor indexed="64"/>
      </patternFill>
    </fill>
    <fill>
      <patternFill patternType="solid">
        <fgColor rgb="FFAAF0FF"/>
        <bgColor indexed="64"/>
      </patternFill>
    </fill>
    <fill>
      <patternFill patternType="solid">
        <fgColor rgb="FFFF96BE"/>
        <bgColor indexed="64"/>
      </patternFill>
    </fill>
    <fill>
      <patternFill patternType="solid">
        <fgColor rgb="FFFF96DC"/>
        <bgColor indexed="64"/>
      </patternFill>
    </fill>
    <fill>
      <patternFill patternType="solid">
        <fgColor rgb="FFFF96FA"/>
        <bgColor indexed="64"/>
      </patternFill>
    </fill>
    <fill>
      <patternFill patternType="solid">
        <fgColor rgb="FFFFBEDC"/>
        <bgColor indexed="64"/>
      </patternFill>
    </fill>
    <fill>
      <patternFill patternType="solid">
        <fgColor rgb="FFFFBEBE"/>
        <bgColor indexed="64"/>
      </patternFill>
    </fill>
    <fill>
      <patternFill patternType="solid">
        <fgColor rgb="FFFFBE96"/>
        <bgColor indexed="64"/>
      </patternFill>
    </fill>
    <fill>
      <patternFill patternType="solid">
        <fgColor rgb="FFFFDCBE"/>
        <bgColor indexed="64"/>
      </patternFill>
    </fill>
    <fill>
      <patternFill patternType="solid">
        <fgColor rgb="FFFFDCDC"/>
        <bgColor indexed="64"/>
      </patternFill>
    </fill>
    <fill>
      <patternFill patternType="solid">
        <fgColor rgb="FFFFF0AA"/>
        <bgColor indexed="64"/>
      </patternFill>
    </fill>
    <fill>
      <patternFill patternType="solid">
        <fgColor rgb="FFFFD28C"/>
        <bgColor indexed="64"/>
      </patternFill>
    </fill>
    <fill>
      <patternFill patternType="solid">
        <fgColor theme="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9D9D9"/>
        <bgColor indexed="64"/>
      </patternFill>
    </fill>
    <fill>
      <patternFill patternType="solid">
        <fgColor rgb="FF96E1A5"/>
        <bgColor indexed="64"/>
      </patternFill>
    </fill>
    <fill>
      <patternFill patternType="solid">
        <fgColor rgb="FFA5E1A5"/>
        <bgColor indexed="64"/>
      </patternFill>
    </fill>
    <fill>
      <patternFill patternType="solid">
        <fgColor rgb="FFB4E1A5"/>
        <bgColor indexed="64"/>
      </patternFill>
    </fill>
    <fill>
      <patternFill patternType="solid">
        <fgColor rgb="FFC3E1A5"/>
        <bgColor indexed="64"/>
      </patternFill>
    </fill>
    <fill>
      <patternFill patternType="solid">
        <fgColor rgb="FFD2E1A5"/>
        <bgColor indexed="64"/>
      </patternFill>
    </fill>
    <fill>
      <patternFill patternType="solid">
        <fgColor rgb="FF0087FF"/>
        <bgColor indexed="64"/>
      </patternFill>
    </fill>
    <fill>
      <patternFill patternType="solid">
        <fgColor rgb="FF00AFFF"/>
        <bgColor indexed="64"/>
      </patternFill>
    </fill>
    <fill>
      <patternFill patternType="solid">
        <fgColor rgb="FF00CDFF"/>
        <bgColor indexed="64"/>
      </patternFill>
    </fill>
    <fill>
      <patternFill patternType="solid">
        <fgColor rgb="FF00EBFF"/>
        <bgColor indexed="64"/>
      </patternFill>
    </fill>
    <fill>
      <patternFill patternType="solid">
        <fgColor rgb="FF008787"/>
        <bgColor indexed="64"/>
      </patternFill>
    </fill>
    <fill>
      <patternFill patternType="solid">
        <fgColor rgb="FF0087AF"/>
        <bgColor indexed="64"/>
      </patternFill>
    </fill>
    <fill>
      <patternFill patternType="solid">
        <fgColor rgb="FF0087CD"/>
        <bgColor indexed="64"/>
      </patternFill>
    </fill>
    <fill>
      <patternFill patternType="solid">
        <fgColor rgb="FF0087EB"/>
        <bgColor indexed="64"/>
      </patternFill>
    </fill>
    <fill>
      <patternFill patternType="solid">
        <fgColor rgb="FF00AFCD"/>
        <bgColor indexed="64"/>
      </patternFill>
    </fill>
    <fill>
      <patternFill patternType="solid">
        <fgColor rgb="FF00AFAF"/>
        <bgColor indexed="64"/>
      </patternFill>
    </fill>
    <fill>
      <patternFill patternType="solid">
        <fgColor rgb="FF00AF87"/>
        <bgColor indexed="64"/>
      </patternFill>
    </fill>
    <fill>
      <patternFill patternType="solid">
        <fgColor rgb="FF00CDAF"/>
        <bgColor indexed="64"/>
      </patternFill>
    </fill>
    <fill>
      <patternFill patternType="solid">
        <fgColor rgb="FF00CDCD"/>
        <bgColor indexed="64"/>
      </patternFill>
    </fill>
    <fill>
      <patternFill patternType="solid">
        <fgColor rgb="FF009BE1"/>
        <bgColor indexed="64"/>
      </patternFill>
    </fill>
    <fill>
      <patternFill patternType="solid">
        <fgColor rgb="FF00FF87"/>
        <bgColor indexed="64"/>
      </patternFill>
    </fill>
    <fill>
      <patternFill patternType="solid">
        <fgColor rgb="FF00FFAF"/>
        <bgColor indexed="64"/>
      </patternFill>
    </fill>
    <fill>
      <patternFill patternType="solid">
        <fgColor rgb="FF00FFCD"/>
        <bgColor indexed="64"/>
      </patternFill>
    </fill>
    <fill>
      <patternFill patternType="solid">
        <fgColor rgb="FF00FF9B"/>
        <bgColor indexed="64"/>
      </patternFill>
    </fill>
    <fill>
      <patternFill patternType="solid">
        <fgColor rgb="FF00FFB6"/>
        <bgColor indexed="64"/>
      </patternFill>
    </fill>
    <fill>
      <patternFill patternType="solid">
        <fgColor rgb="FF0096E1"/>
        <bgColor indexed="64"/>
      </patternFill>
    </fill>
    <fill>
      <patternFill patternType="solid">
        <fgColor rgb="FF00A5E1"/>
        <bgColor indexed="64"/>
      </patternFill>
    </fill>
    <fill>
      <patternFill patternType="solid">
        <fgColor rgb="FF00B4E1"/>
        <bgColor indexed="64"/>
      </patternFill>
    </fill>
    <fill>
      <patternFill patternType="solid">
        <fgColor rgb="FF00C3E1"/>
        <bgColor indexed="64"/>
      </patternFill>
    </fill>
    <fill>
      <patternFill patternType="solid">
        <fgColor rgb="FF00D2E1"/>
        <bgColor indexed="64"/>
      </patternFill>
    </fill>
  </fills>
  <borders count="59">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theme="1" tint="0.499984740745262"/>
      </right>
      <top/>
      <bottom/>
      <diagonal/>
    </border>
    <border>
      <left/>
      <right/>
      <top/>
      <bottom style="thin">
        <color rgb="FFDDD9C3"/>
      </bottom>
      <diagonal/>
    </border>
    <border>
      <left/>
      <right/>
      <top style="thin">
        <color rgb="FFDDD9C3"/>
      </top>
      <bottom style="thin">
        <color rgb="FFDDD9C3"/>
      </bottom>
      <diagonal/>
    </border>
    <border>
      <left/>
      <right/>
      <top style="thin">
        <color rgb="FFDDD9C3"/>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tint="0.499984740745262"/>
      </left>
      <right/>
      <top/>
      <bottom/>
      <diagonal/>
    </border>
    <border>
      <left style="thin">
        <color theme="1" tint="0.499984740745262"/>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thick">
        <color rgb="FFFF0000"/>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s>
  <cellStyleXfs count="2">
    <xf numFmtId="0" fontId="0" fillId="0" borderId="0"/>
    <xf numFmtId="9" fontId="23" fillId="0" borderId="0" applyFont="0" applyFill="0" applyBorder="0" applyAlignment="0" applyProtection="0"/>
  </cellStyleXfs>
  <cellXfs count="790">
    <xf numFmtId="0" fontId="0" fillId="0" borderId="0" xfId="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3" fillId="4" borderId="0" xfId="0" applyFont="1" applyFill="1" applyAlignment="1">
      <alignment horizontal="center"/>
    </xf>
    <xf numFmtId="0" fontId="3" fillId="4" borderId="0" xfId="0" applyFont="1" applyFill="1" applyBorder="1" applyAlignment="1">
      <alignment horizontal="center"/>
    </xf>
    <xf numFmtId="0" fontId="2" fillId="4" borderId="4"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0" fontId="1" fillId="2" borderId="2" xfId="0" applyFont="1" applyFill="1" applyBorder="1" applyAlignment="1">
      <alignment horizontal="center"/>
    </xf>
    <xf numFmtId="0" fontId="0" fillId="5" borderId="0" xfId="0" applyFill="1"/>
    <xf numFmtId="0" fontId="4" fillId="5" borderId="0" xfId="0" applyFont="1" applyFill="1" applyAlignment="1">
      <alignment horizontal="center"/>
    </xf>
    <xf numFmtId="0" fontId="6" fillId="5" borderId="0" xfId="0" applyFont="1" applyFill="1" applyAlignment="1">
      <alignment horizontal="center"/>
    </xf>
    <xf numFmtId="0" fontId="9" fillId="5" borderId="0" xfId="0" applyFont="1" applyFill="1"/>
    <xf numFmtId="2" fontId="0" fillId="5" borderId="0" xfId="0" applyNumberFormat="1" applyFill="1"/>
    <xf numFmtId="2" fontId="0" fillId="0" borderId="0" xfId="0" applyNumberFormat="1" applyAlignment="1">
      <alignment horizontal="center"/>
    </xf>
    <xf numFmtId="2" fontId="0" fillId="0" borderId="0" xfId="0" applyNumberFormat="1"/>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17" fontId="1" fillId="7" borderId="1" xfId="0" applyNumberFormat="1"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17" fontId="1" fillId="8" borderId="1" xfId="0" applyNumberFormat="1" applyFont="1" applyFill="1" applyBorder="1" applyAlignment="1">
      <alignment horizontal="center"/>
    </xf>
    <xf numFmtId="0" fontId="1" fillId="9" borderId="1" xfId="0" applyFont="1" applyFill="1" applyBorder="1" applyAlignment="1">
      <alignment horizontal="center"/>
    </xf>
    <xf numFmtId="0" fontId="1" fillId="9" borderId="3" xfId="0" applyFont="1" applyFill="1" applyBorder="1" applyAlignment="1">
      <alignment horizontal="center"/>
    </xf>
    <xf numFmtId="0" fontId="1" fillId="9" borderId="2" xfId="0" applyFont="1" applyFill="1" applyBorder="1" applyAlignment="1">
      <alignment horizontal="center"/>
    </xf>
    <xf numFmtId="17" fontId="1" fillId="9" borderId="1" xfId="0" applyNumberFormat="1"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17" fontId="1" fillId="10" borderId="1" xfId="0" applyNumberFormat="1" applyFont="1" applyFill="1" applyBorder="1" applyAlignment="1">
      <alignment horizontal="center"/>
    </xf>
    <xf numFmtId="0" fontId="1" fillId="10" borderId="2" xfId="0" applyFont="1" applyFill="1" applyBorder="1" applyAlignment="1">
      <alignment horizontal="center"/>
    </xf>
    <xf numFmtId="0" fontId="0" fillId="11" borderId="0" xfId="0" applyFill="1"/>
    <xf numFmtId="0" fontId="11" fillId="11" borderId="1" xfId="0" applyFont="1" applyFill="1" applyBorder="1" applyAlignment="1">
      <alignment horizontal="center"/>
    </xf>
    <xf numFmtId="164" fontId="11" fillId="11" borderId="1" xfId="0" applyNumberFormat="1" applyFont="1" applyFill="1" applyBorder="1" applyAlignment="1">
      <alignment horizontal="center"/>
    </xf>
    <xf numFmtId="0" fontId="12" fillId="11" borderId="0" xfId="0" applyFont="1" applyFill="1"/>
    <xf numFmtId="0" fontId="11" fillId="11" borderId="1" xfId="0" applyFont="1" applyFill="1" applyBorder="1" applyAlignment="1">
      <alignment horizontal="right" vertical="center"/>
    </xf>
    <xf numFmtId="0" fontId="12" fillId="11" borderId="0" xfId="0" applyFont="1" applyFill="1" applyAlignment="1"/>
    <xf numFmtId="10" fontId="11" fillId="11" borderId="9" xfId="0" applyNumberFormat="1" applyFont="1" applyFill="1" applyBorder="1" applyAlignment="1">
      <alignment horizontal="center" vertical="center"/>
    </xf>
    <xf numFmtId="0" fontId="14" fillId="11" borderId="0" xfId="0" applyFont="1" applyFill="1" applyAlignment="1"/>
    <xf numFmtId="0" fontId="15" fillId="11" borderId="7" xfId="0" applyFont="1" applyFill="1" applyBorder="1" applyAlignment="1">
      <alignment horizontal="center" vertical="center"/>
    </xf>
    <xf numFmtId="0" fontId="2" fillId="4" borderId="0" xfId="0" applyFont="1" applyFill="1" applyBorder="1" applyAlignment="1">
      <alignment horizontal="center"/>
    </xf>
    <xf numFmtId="0" fontId="2" fillId="0" borderId="0" xfId="0" applyFont="1" applyFill="1" applyBorder="1" applyAlignment="1">
      <alignment horizontal="center"/>
    </xf>
    <xf numFmtId="0" fontId="0" fillId="0" borderId="0" xfId="0" applyFill="1"/>
    <xf numFmtId="0" fontId="0" fillId="3" borderId="0" xfId="0" applyFill="1" applyAlignment="1">
      <alignment horizontal="left"/>
    </xf>
    <xf numFmtId="0" fontId="2" fillId="0" borderId="4" xfId="0" applyFont="1" applyFill="1" applyBorder="1" applyAlignment="1">
      <alignment horizontal="center"/>
    </xf>
    <xf numFmtId="0" fontId="3" fillId="0" borderId="0" xfId="0" applyFont="1" applyFill="1" applyAlignment="1">
      <alignment horizontal="center"/>
    </xf>
    <xf numFmtId="165" fontId="0" fillId="0" borderId="0" xfId="0" applyNumberFormat="1"/>
    <xf numFmtId="0" fontId="0" fillId="0" borderId="0" xfId="0" applyFill="1" applyAlignment="1">
      <alignment horizontal="center"/>
    </xf>
    <xf numFmtId="0" fontId="2" fillId="4" borderId="8" xfId="0" applyFont="1" applyFill="1" applyBorder="1" applyAlignment="1">
      <alignment horizontal="center"/>
    </xf>
    <xf numFmtId="0" fontId="10" fillId="0" borderId="0" xfId="0" applyFont="1" applyFill="1" applyBorder="1" applyAlignment="1">
      <alignment horizontal="center"/>
    </xf>
    <xf numFmtId="49" fontId="0" fillId="3" borderId="0" xfId="0" applyNumberFormat="1" applyFill="1" applyAlignment="1">
      <alignment horizontal="center"/>
    </xf>
    <xf numFmtId="0" fontId="0" fillId="0" borderId="0" xfId="0" applyBorder="1"/>
    <xf numFmtId="0" fontId="1" fillId="10" borderId="0" xfId="0" applyFont="1" applyFill="1" applyAlignment="1">
      <alignment horizontal="center"/>
    </xf>
    <xf numFmtId="0" fontId="1" fillId="13" borderId="1" xfId="0" applyFont="1" applyFill="1" applyBorder="1" applyAlignment="1">
      <alignment horizontal="center"/>
    </xf>
    <xf numFmtId="0" fontId="1" fillId="13" borderId="0" xfId="0" applyFont="1" applyFill="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164" fontId="1" fillId="13" borderId="1" xfId="0" applyNumberFormat="1" applyFont="1" applyFill="1" applyBorder="1" applyAlignment="1">
      <alignment horizontal="center"/>
    </xf>
    <xf numFmtId="165" fontId="0" fillId="13" borderId="0" xfId="0" applyNumberFormat="1" applyFill="1"/>
    <xf numFmtId="0" fontId="0" fillId="13" borderId="0" xfId="0" applyFill="1"/>
    <xf numFmtId="17" fontId="1" fillId="13" borderId="1" xfId="0" applyNumberFormat="1" applyFont="1" applyFill="1" applyBorder="1" applyAlignment="1">
      <alignment horizontal="center"/>
    </xf>
    <xf numFmtId="0" fontId="1" fillId="14" borderId="1" xfId="0" applyFont="1" applyFill="1" applyBorder="1" applyAlignment="1">
      <alignment horizontal="center"/>
    </xf>
    <xf numFmtId="0" fontId="1" fillId="14" borderId="3" xfId="0" applyFont="1" applyFill="1" applyBorder="1" applyAlignment="1">
      <alignment horizontal="center"/>
    </xf>
    <xf numFmtId="17" fontId="1" fillId="14" borderId="1" xfId="0" applyNumberFormat="1" applyFont="1" applyFill="1" applyBorder="1" applyAlignment="1">
      <alignment horizontal="center"/>
    </xf>
    <xf numFmtId="0" fontId="1" fillId="14" borderId="2" xfId="0" applyFont="1" applyFill="1" applyBorder="1" applyAlignment="1">
      <alignment horizontal="center"/>
    </xf>
    <xf numFmtId="0" fontId="1" fillId="15" borderId="1" xfId="0" applyFont="1" applyFill="1" applyBorder="1" applyAlignment="1">
      <alignment horizontal="center"/>
    </xf>
    <xf numFmtId="0" fontId="1" fillId="15" borderId="3" xfId="0" applyFont="1" applyFill="1" applyBorder="1" applyAlignment="1">
      <alignment horizontal="center"/>
    </xf>
    <xf numFmtId="17" fontId="1" fillId="15" borderId="1" xfId="0" applyNumberFormat="1" applyFont="1" applyFill="1" applyBorder="1" applyAlignment="1">
      <alignment horizontal="center"/>
    </xf>
    <xf numFmtId="0" fontId="1" fillId="15" borderId="2" xfId="0" applyFont="1" applyFill="1" applyBorder="1" applyAlignment="1">
      <alignment horizontal="center"/>
    </xf>
    <xf numFmtId="0" fontId="1" fillId="16" borderId="1" xfId="0" applyFont="1" applyFill="1" applyBorder="1" applyAlignment="1">
      <alignment horizontal="center"/>
    </xf>
    <xf numFmtId="0" fontId="1" fillId="16" borderId="3" xfId="0" applyFont="1" applyFill="1" applyBorder="1" applyAlignment="1">
      <alignment horizontal="center"/>
    </xf>
    <xf numFmtId="17" fontId="1" fillId="16" borderId="1" xfId="0" applyNumberFormat="1" applyFont="1" applyFill="1" applyBorder="1" applyAlignment="1">
      <alignment horizontal="center"/>
    </xf>
    <xf numFmtId="0" fontId="1" fillId="16" borderId="2" xfId="0" applyFont="1" applyFill="1" applyBorder="1" applyAlignment="1">
      <alignment horizontal="center"/>
    </xf>
    <xf numFmtId="0" fontId="1" fillId="17" borderId="1" xfId="0" applyFont="1" applyFill="1" applyBorder="1" applyAlignment="1">
      <alignment horizontal="center"/>
    </xf>
    <xf numFmtId="0" fontId="1" fillId="17" borderId="3" xfId="0" applyFont="1" applyFill="1" applyBorder="1" applyAlignment="1">
      <alignment horizontal="center"/>
    </xf>
    <xf numFmtId="17" fontId="1" fillId="17" borderId="1" xfId="0" applyNumberFormat="1" applyFont="1" applyFill="1" applyBorder="1" applyAlignment="1">
      <alignment horizontal="center"/>
    </xf>
    <xf numFmtId="0" fontId="1" fillId="17" borderId="2" xfId="0" applyFont="1" applyFill="1" applyBorder="1" applyAlignment="1">
      <alignment horizontal="center"/>
    </xf>
    <xf numFmtId="0" fontId="0" fillId="0" borderId="0" xfId="0" applyAlignment="1"/>
    <xf numFmtId="0" fontId="1" fillId="0" borderId="0" xfId="0" applyFont="1" applyBorder="1"/>
    <xf numFmtId="14" fontId="0" fillId="0" borderId="0" xfId="0" applyNumberFormat="1" applyBorder="1"/>
    <xf numFmtId="0" fontId="0" fillId="0" borderId="0" xfId="0" applyFill="1" applyBorder="1"/>
    <xf numFmtId="0" fontId="20" fillId="0" borderId="0" xfId="0" applyFont="1" applyAlignment="1">
      <alignment horizontal="center"/>
    </xf>
    <xf numFmtId="0" fontId="20" fillId="0" borderId="0" xfId="0" applyFont="1"/>
    <xf numFmtId="0" fontId="21" fillId="0" borderId="2" xfId="0" applyFont="1" applyBorder="1"/>
    <xf numFmtId="0" fontId="21" fillId="0" borderId="9" xfId="0" applyFont="1" applyBorder="1"/>
    <xf numFmtId="0" fontId="21" fillId="0" borderId="3" xfId="0" applyFont="1" applyBorder="1"/>
    <xf numFmtId="0" fontId="21" fillId="0" borderId="1" xfId="0" applyFont="1" applyBorder="1"/>
    <xf numFmtId="0" fontId="20" fillId="0" borderId="0" xfId="0" applyFont="1" applyBorder="1"/>
    <xf numFmtId="0" fontId="20" fillId="0" borderId="12" xfId="0" applyFont="1" applyBorder="1"/>
    <xf numFmtId="0" fontId="20" fillId="0" borderId="1" xfId="0" applyFont="1" applyBorder="1"/>
    <xf numFmtId="0" fontId="20" fillId="0" borderId="10" xfId="0" applyFont="1" applyBorder="1"/>
    <xf numFmtId="0" fontId="20" fillId="18" borderId="0" xfId="0" applyFont="1" applyFill="1" applyAlignment="1">
      <alignment horizontal="center"/>
    </xf>
    <xf numFmtId="0" fontId="20" fillId="18" borderId="0" xfId="0" applyFont="1" applyFill="1"/>
    <xf numFmtId="0" fontId="21" fillId="18" borderId="0" xfId="0" applyFont="1" applyFill="1" applyAlignment="1">
      <alignment horizontal="right"/>
    </xf>
    <xf numFmtId="0" fontId="21" fillId="18" borderId="0" xfId="0" applyFont="1" applyFill="1"/>
    <xf numFmtId="0" fontId="21" fillId="18" borderId="13" xfId="0" applyFont="1" applyFill="1" applyBorder="1"/>
    <xf numFmtId="0" fontId="1" fillId="13" borderId="0" xfId="0" applyFont="1" applyFill="1" applyAlignment="1">
      <alignment horizontal="center"/>
    </xf>
    <xf numFmtId="0" fontId="1" fillId="15" borderId="0" xfId="0" applyFont="1" applyFill="1" applyAlignment="1">
      <alignment horizontal="center"/>
    </xf>
    <xf numFmtId="0" fontId="1" fillId="15" borderId="0" xfId="0" applyFont="1" applyFill="1" applyAlignment="1">
      <alignment horizontal="center"/>
    </xf>
    <xf numFmtId="0" fontId="1" fillId="16" borderId="0" xfId="0" applyFont="1" applyFill="1" applyAlignment="1">
      <alignment horizontal="center"/>
    </xf>
    <xf numFmtId="0" fontId="1" fillId="17" borderId="0" xfId="0" applyFont="1" applyFill="1" applyAlignment="1">
      <alignment horizontal="center"/>
    </xf>
    <xf numFmtId="0" fontId="1" fillId="7" borderId="0" xfId="0" applyFont="1" applyFill="1" applyAlignment="1">
      <alignment horizontal="center"/>
    </xf>
    <xf numFmtId="0" fontId="1" fillId="8" borderId="0" xfId="0" applyFont="1" applyFill="1" applyAlignment="1">
      <alignment horizontal="center"/>
    </xf>
    <xf numFmtId="0" fontId="1" fillId="9" borderId="0" xfId="0" applyFont="1" applyFill="1" applyAlignment="1">
      <alignment horizontal="center"/>
    </xf>
    <xf numFmtId="0" fontId="1" fillId="14" borderId="0" xfId="0" applyFont="1" applyFill="1" applyAlignment="1">
      <alignment horizontal="center"/>
    </xf>
    <xf numFmtId="0" fontId="0" fillId="15" borderId="0" xfId="0" applyFill="1" applyAlignment="1">
      <alignment horizontal="center"/>
    </xf>
    <xf numFmtId="0" fontId="0" fillId="16" borderId="0" xfId="0" applyFill="1" applyAlignment="1">
      <alignment horizontal="center"/>
    </xf>
    <xf numFmtId="0" fontId="1" fillId="19" borderId="1" xfId="0" applyFont="1" applyFill="1" applyBorder="1" applyAlignment="1">
      <alignment horizontal="center"/>
    </xf>
    <xf numFmtId="0" fontId="1" fillId="19" borderId="3" xfId="0" applyFont="1" applyFill="1" applyBorder="1" applyAlignment="1">
      <alignment horizontal="center"/>
    </xf>
    <xf numFmtId="17" fontId="1" fillId="19" borderId="1" xfId="0" applyNumberFormat="1" applyFont="1" applyFill="1" applyBorder="1" applyAlignment="1">
      <alignment horizontal="center"/>
    </xf>
    <xf numFmtId="0" fontId="1" fillId="19" borderId="0" xfId="0" applyFont="1" applyFill="1" applyAlignment="1">
      <alignment horizontal="center"/>
    </xf>
    <xf numFmtId="0" fontId="1" fillId="19" borderId="2" xfId="0" applyFont="1" applyFill="1" applyBorder="1" applyAlignment="1">
      <alignment horizontal="center"/>
    </xf>
    <xf numFmtId="0" fontId="0" fillId="19" borderId="0" xfId="0" applyFill="1" applyAlignment="1">
      <alignment horizontal="center"/>
    </xf>
    <xf numFmtId="0" fontId="0" fillId="14" borderId="0" xfId="0" applyFill="1" applyAlignment="1">
      <alignment horizontal="center"/>
    </xf>
    <xf numFmtId="0" fontId="1" fillId="20" borderId="1" xfId="0" applyFont="1" applyFill="1" applyBorder="1" applyAlignment="1">
      <alignment horizontal="center"/>
    </xf>
    <xf numFmtId="0" fontId="1" fillId="20" borderId="3" xfId="0" applyFont="1" applyFill="1" applyBorder="1" applyAlignment="1">
      <alignment horizontal="center"/>
    </xf>
    <xf numFmtId="17" fontId="1" fillId="20" borderId="1" xfId="0" applyNumberFormat="1" applyFont="1" applyFill="1" applyBorder="1" applyAlignment="1">
      <alignment horizontal="center"/>
    </xf>
    <xf numFmtId="0" fontId="1" fillId="20" borderId="0" xfId="0" applyFont="1" applyFill="1" applyAlignment="1">
      <alignment horizontal="center"/>
    </xf>
    <xf numFmtId="0" fontId="1" fillId="20" borderId="2" xfId="0" applyFont="1" applyFill="1" applyBorder="1" applyAlignment="1">
      <alignment horizontal="center"/>
    </xf>
    <xf numFmtId="0" fontId="18" fillId="20" borderId="1" xfId="0" applyFont="1" applyFill="1" applyBorder="1" applyAlignment="1">
      <alignment horizontal="center"/>
    </xf>
    <xf numFmtId="0" fontId="18" fillId="20" borderId="3" xfId="0" applyFont="1" applyFill="1" applyBorder="1" applyAlignment="1">
      <alignment horizontal="center"/>
    </xf>
    <xf numFmtId="17" fontId="18" fillId="20" borderId="1" xfId="0" applyNumberFormat="1" applyFont="1" applyFill="1" applyBorder="1" applyAlignment="1">
      <alignment horizontal="center"/>
    </xf>
    <xf numFmtId="0" fontId="18" fillId="20" borderId="0" xfId="0" applyFont="1" applyFill="1" applyAlignment="1">
      <alignment horizontal="center"/>
    </xf>
    <xf numFmtId="0" fontId="18" fillId="20" borderId="2" xfId="0" applyFont="1" applyFill="1" applyBorder="1" applyAlignment="1">
      <alignment horizontal="center"/>
    </xf>
    <xf numFmtId="0" fontId="1" fillId="21" borderId="1" xfId="0" applyFont="1" applyFill="1" applyBorder="1" applyAlignment="1">
      <alignment horizontal="center"/>
    </xf>
    <xf numFmtId="0" fontId="1" fillId="21" borderId="0" xfId="0" applyFont="1" applyFill="1" applyAlignment="1">
      <alignment horizontal="center"/>
    </xf>
    <xf numFmtId="0" fontId="1" fillId="21" borderId="3" xfId="0" applyFont="1" applyFill="1" applyBorder="1" applyAlignment="1">
      <alignment horizontal="center"/>
    </xf>
    <xf numFmtId="0" fontId="1" fillId="21" borderId="2" xfId="0" applyFont="1" applyFill="1" applyBorder="1" applyAlignment="1">
      <alignment horizontal="center"/>
    </xf>
    <xf numFmtId="17" fontId="1" fillId="21" borderId="1" xfId="0" applyNumberFormat="1" applyFont="1" applyFill="1" applyBorder="1" applyAlignment="1">
      <alignment horizontal="center"/>
    </xf>
    <xf numFmtId="0" fontId="1" fillId="22" borderId="1" xfId="0" applyFont="1" applyFill="1" applyBorder="1" applyAlignment="1">
      <alignment horizontal="center"/>
    </xf>
    <xf numFmtId="0" fontId="1" fillId="22" borderId="3" xfId="0" applyFont="1" applyFill="1" applyBorder="1" applyAlignment="1">
      <alignment horizontal="center"/>
    </xf>
    <xf numFmtId="17" fontId="1" fillId="22" borderId="1" xfId="0" applyNumberFormat="1" applyFont="1" applyFill="1" applyBorder="1" applyAlignment="1">
      <alignment horizontal="center"/>
    </xf>
    <xf numFmtId="0" fontId="1" fillId="22" borderId="0" xfId="0" applyFont="1" applyFill="1" applyAlignment="1">
      <alignment horizontal="center"/>
    </xf>
    <xf numFmtId="0" fontId="1" fillId="22" borderId="2" xfId="0" applyFont="1" applyFill="1" applyBorder="1" applyAlignment="1">
      <alignment horizontal="center"/>
    </xf>
    <xf numFmtId="0" fontId="1" fillId="23" borderId="1" xfId="0" applyFont="1" applyFill="1" applyBorder="1" applyAlignment="1">
      <alignment horizontal="center"/>
    </xf>
    <xf numFmtId="0" fontId="1" fillId="23" borderId="0" xfId="0" applyFont="1" applyFill="1" applyAlignment="1">
      <alignment horizontal="center"/>
    </xf>
    <xf numFmtId="0" fontId="1" fillId="23" borderId="3" xfId="0" applyFont="1" applyFill="1" applyBorder="1" applyAlignment="1">
      <alignment horizontal="center"/>
    </xf>
    <xf numFmtId="0" fontId="1" fillId="23" borderId="2" xfId="0" applyFont="1" applyFill="1" applyBorder="1" applyAlignment="1">
      <alignment horizontal="center"/>
    </xf>
    <xf numFmtId="17" fontId="1" fillId="23" borderId="1" xfId="0" applyNumberFormat="1" applyFont="1" applyFill="1" applyBorder="1" applyAlignment="1">
      <alignment horizontal="center"/>
    </xf>
    <xf numFmtId="0" fontId="18" fillId="23" borderId="1" xfId="0" applyFont="1" applyFill="1" applyBorder="1" applyAlignment="1">
      <alignment horizontal="center"/>
    </xf>
    <xf numFmtId="0" fontId="18" fillId="23" borderId="0" xfId="0" applyFont="1" applyFill="1" applyAlignment="1">
      <alignment horizontal="center"/>
    </xf>
    <xf numFmtId="0" fontId="18" fillId="23" borderId="3" xfId="0" applyFont="1" applyFill="1" applyBorder="1" applyAlignment="1">
      <alignment horizontal="center"/>
    </xf>
    <xf numFmtId="0" fontId="18" fillId="23" borderId="2" xfId="0" applyFont="1" applyFill="1" applyBorder="1" applyAlignment="1">
      <alignment horizontal="center"/>
    </xf>
    <xf numFmtId="17" fontId="18" fillId="23" borderId="1" xfId="0" applyNumberFormat="1" applyFont="1" applyFill="1" applyBorder="1" applyAlignment="1">
      <alignment horizontal="center"/>
    </xf>
    <xf numFmtId="0" fontId="4" fillId="0" borderId="0" xfId="0" applyFont="1"/>
    <xf numFmtId="0" fontId="1" fillId="10" borderId="0" xfId="0" applyFont="1" applyFill="1" applyAlignment="1">
      <alignment horizontal="center"/>
    </xf>
    <xf numFmtId="0" fontId="29" fillId="5" borderId="0" xfId="0" applyFont="1" applyFill="1"/>
    <xf numFmtId="0" fontId="29" fillId="0" borderId="0" xfId="0" applyFont="1"/>
    <xf numFmtId="0" fontId="29" fillId="5" borderId="0" xfId="0" applyFont="1" applyFill="1" applyAlignment="1"/>
    <xf numFmtId="0" fontId="31" fillId="5" borderId="0" xfId="0" applyFont="1" applyFill="1" applyAlignment="1">
      <alignment horizontal="right" vertical="center"/>
    </xf>
    <xf numFmtId="0" fontId="4" fillId="5" borderId="0" xfId="0" applyFont="1" applyFill="1" applyBorder="1" applyAlignment="1">
      <alignment horizontal="left" vertical="center" wrapText="1"/>
    </xf>
    <xf numFmtId="0" fontId="29" fillId="0" borderId="0" xfId="0" applyFont="1" applyFill="1"/>
    <xf numFmtId="0" fontId="19" fillId="5" borderId="0" xfId="0" applyFont="1" applyFill="1" applyAlignment="1">
      <alignment vertical="center"/>
    </xf>
    <xf numFmtId="0" fontId="29" fillId="5" borderId="0" xfId="0" applyFont="1" applyFill="1" applyAlignment="1">
      <alignment vertical="center"/>
    </xf>
    <xf numFmtId="2" fontId="29" fillId="5" borderId="0" xfId="0" applyNumberFormat="1" applyFont="1" applyFill="1" applyAlignment="1">
      <alignment vertical="center"/>
    </xf>
    <xf numFmtId="0" fontId="29" fillId="0" borderId="0" xfId="0" applyFont="1" applyAlignment="1">
      <alignment vertical="center"/>
    </xf>
    <xf numFmtId="0" fontId="1" fillId="12" borderId="1" xfId="0" applyFont="1" applyFill="1" applyBorder="1" applyAlignment="1">
      <alignment horizontal="center"/>
    </xf>
    <xf numFmtId="0" fontId="1" fillId="12" borderId="3" xfId="0" applyFont="1" applyFill="1" applyBorder="1" applyAlignment="1">
      <alignment horizontal="center"/>
    </xf>
    <xf numFmtId="17" fontId="1" fillId="12" borderId="1" xfId="0" applyNumberFormat="1" applyFont="1" applyFill="1" applyBorder="1" applyAlignment="1">
      <alignment horizontal="center"/>
    </xf>
    <xf numFmtId="0" fontId="1" fillId="12" borderId="0" xfId="0" applyFont="1" applyFill="1" applyAlignment="1">
      <alignment horizontal="center"/>
    </xf>
    <xf numFmtId="0" fontId="1" fillId="12" borderId="2" xfId="0" applyFont="1" applyFill="1" applyBorder="1" applyAlignment="1">
      <alignment horizontal="center"/>
    </xf>
    <xf numFmtId="0" fontId="31" fillId="5" borderId="0" xfId="0" applyFont="1" applyFill="1" applyAlignment="1">
      <alignment horizontal="right"/>
    </xf>
    <xf numFmtId="0" fontId="4" fillId="5" borderId="0" xfId="0" applyFont="1" applyFill="1" applyBorder="1" applyAlignment="1">
      <alignment horizontal="left" vertical="center" wrapText="1"/>
    </xf>
    <xf numFmtId="0" fontId="32" fillId="0" borderId="0" xfId="0" applyFont="1" applyBorder="1"/>
    <xf numFmtId="0" fontId="0" fillId="0" borderId="7" xfId="0" applyBorder="1"/>
    <xf numFmtId="0" fontId="20" fillId="18" borderId="10" xfId="0" applyFont="1" applyFill="1" applyBorder="1" applyAlignment="1">
      <alignment horizontal="center"/>
    </xf>
    <xf numFmtId="0" fontId="0" fillId="0" borderId="12" xfId="0" applyBorder="1"/>
    <xf numFmtId="0" fontId="0" fillId="0" borderId="1" xfId="0" applyBorder="1"/>
    <xf numFmtId="0" fontId="21" fillId="18" borderId="1" xfId="0" applyFont="1" applyFill="1" applyBorder="1" applyAlignment="1">
      <alignment horizontal="center"/>
    </xf>
    <xf numFmtId="0" fontId="0" fillId="0" borderId="1" xfId="0" applyBorder="1" applyAlignment="1"/>
    <xf numFmtId="14" fontId="20" fillId="18" borderId="1" xfId="0" applyNumberFormat="1" applyFont="1" applyFill="1" applyBorder="1" applyAlignment="1">
      <alignment horizontal="center"/>
    </xf>
    <xf numFmtId="0" fontId="0" fillId="0" borderId="9" xfId="0" applyBorder="1"/>
    <xf numFmtId="14" fontId="20" fillId="18" borderId="3" xfId="0" applyNumberFormat="1" applyFont="1" applyFill="1" applyBorder="1" applyAlignment="1">
      <alignment horizontal="center"/>
    </xf>
    <xf numFmtId="168" fontId="1" fillId="0" borderId="0" xfId="0" applyNumberFormat="1" applyFont="1" applyFill="1" applyBorder="1" applyAlignment="1"/>
    <xf numFmtId="166" fontId="0" fillId="0" borderId="0" xfId="0" applyNumberFormat="1" applyFill="1" applyBorder="1"/>
    <xf numFmtId="0" fontId="1" fillId="13" borderId="0" xfId="0" applyFont="1" applyFill="1" applyAlignment="1">
      <alignment horizontal="center"/>
    </xf>
    <xf numFmtId="0" fontId="1" fillId="15" borderId="0" xfId="0" applyFont="1" applyFill="1" applyAlignment="1">
      <alignment horizontal="center"/>
    </xf>
    <xf numFmtId="0" fontId="1" fillId="13" borderId="0" xfId="0" applyFont="1" applyFill="1" applyAlignment="1">
      <alignment horizontal="center"/>
    </xf>
    <xf numFmtId="0" fontId="1" fillId="15" borderId="0" xfId="0" applyFont="1" applyFill="1" applyAlignment="1">
      <alignment horizontal="center"/>
    </xf>
    <xf numFmtId="0" fontId="1" fillId="16" borderId="0" xfId="0" applyFont="1" applyFill="1" applyAlignment="1">
      <alignment horizontal="center"/>
    </xf>
    <xf numFmtId="0" fontId="1" fillId="19" borderId="0" xfId="0" applyFont="1" applyFill="1" applyAlignment="1">
      <alignment horizontal="center"/>
    </xf>
    <xf numFmtId="0" fontId="1" fillId="14" borderId="0" xfId="0" applyFont="1" applyFill="1" applyAlignment="1">
      <alignment horizontal="center"/>
    </xf>
    <xf numFmtId="0" fontId="1" fillId="7" borderId="0" xfId="0" applyFont="1" applyFill="1" applyAlignment="1">
      <alignment horizontal="center"/>
    </xf>
    <xf numFmtId="0" fontId="1" fillId="17" borderId="0" xfId="0" applyFont="1" applyFill="1" applyAlignment="1">
      <alignment horizontal="center"/>
    </xf>
    <xf numFmtId="0" fontId="1" fillId="9" borderId="0" xfId="0" applyFont="1" applyFill="1" applyAlignment="1">
      <alignment horizontal="center"/>
    </xf>
    <xf numFmtId="0" fontId="1" fillId="20" borderId="0" xfId="0" applyFont="1" applyFill="1" applyAlignment="1">
      <alignment horizontal="center"/>
    </xf>
    <xf numFmtId="0" fontId="1" fillId="21" borderId="0" xfId="0" applyFont="1" applyFill="1" applyAlignment="1">
      <alignment horizontal="center"/>
    </xf>
    <xf numFmtId="0" fontId="1" fillId="22" borderId="0" xfId="0" applyFont="1" applyFill="1" applyAlignment="1">
      <alignment horizontal="center"/>
    </xf>
    <xf numFmtId="0" fontId="1" fillId="8" borderId="0" xfId="0" applyFont="1" applyFill="1" applyAlignment="1">
      <alignment horizontal="center"/>
    </xf>
    <xf numFmtId="0" fontId="18" fillId="23" borderId="0" xfId="0" applyFont="1" applyFill="1" applyAlignment="1">
      <alignment horizontal="center"/>
    </xf>
    <xf numFmtId="0" fontId="1" fillId="10" borderId="0" xfId="0" applyFont="1" applyFill="1" applyAlignment="1">
      <alignment horizontal="center"/>
    </xf>
    <xf numFmtId="168" fontId="1" fillId="0" borderId="0" xfId="0" applyNumberFormat="1" applyFont="1" applyFill="1" applyBorder="1" applyAlignment="1">
      <alignment horizontal="center"/>
    </xf>
    <xf numFmtId="164" fontId="1" fillId="0" borderId="0" xfId="0" applyNumberFormat="1" applyFont="1" applyFill="1" applyBorder="1" applyAlignment="1">
      <alignment horizontal="center"/>
    </xf>
    <xf numFmtId="0" fontId="1" fillId="2" borderId="5" xfId="0" applyFont="1" applyFill="1" applyBorder="1" applyAlignment="1">
      <alignment horizontal="center"/>
    </xf>
    <xf numFmtId="0" fontId="1" fillId="2" borderId="0" xfId="0" applyFont="1" applyFill="1" applyBorder="1" applyAlignment="1">
      <alignment horizontal="center"/>
    </xf>
    <xf numFmtId="0" fontId="1" fillId="15" borderId="0" xfId="0" applyFont="1" applyFill="1" applyAlignment="1">
      <alignment horizontal="center"/>
    </xf>
    <xf numFmtId="0" fontId="9" fillId="5" borderId="0" xfId="0" applyFont="1" applyFill="1" applyAlignment="1"/>
    <xf numFmtId="0" fontId="9" fillId="5" borderId="0" xfId="0" applyFont="1" applyFill="1" applyAlignment="1">
      <alignment horizontal="left"/>
    </xf>
    <xf numFmtId="2" fontId="0" fillId="24" borderId="0" xfId="0" applyNumberFormat="1" applyFill="1" applyAlignment="1">
      <alignment horizontal="left"/>
    </xf>
    <xf numFmtId="2" fontId="32" fillId="0" borderId="0" xfId="0" applyNumberFormat="1" applyFont="1" applyAlignment="1">
      <alignment horizontal="center"/>
    </xf>
    <xf numFmtId="0" fontId="1" fillId="2" borderId="12" xfId="0" applyFont="1" applyFill="1" applyBorder="1" applyAlignment="1">
      <alignment horizontal="center"/>
    </xf>
    <xf numFmtId="0" fontId="0" fillId="5" borderId="7" xfId="0" applyFill="1" applyBorder="1"/>
    <xf numFmtId="0" fontId="0" fillId="5" borderId="8" xfId="0" applyFill="1" applyBorder="1"/>
    <xf numFmtId="0" fontId="0" fillId="5" borderId="10" xfId="0" applyFill="1" applyBorder="1"/>
    <xf numFmtId="0" fontId="9" fillId="5" borderId="12" xfId="0" applyFont="1" applyFill="1" applyBorder="1"/>
    <xf numFmtId="0" fontId="9" fillId="5" borderId="0" xfId="0" applyFont="1" applyFill="1" applyBorder="1"/>
    <xf numFmtId="0" fontId="0" fillId="5" borderId="0" xfId="0" applyFill="1" applyBorder="1"/>
    <xf numFmtId="0" fontId="0" fillId="5" borderId="1" xfId="0" applyFill="1" applyBorder="1"/>
    <xf numFmtId="2" fontId="0" fillId="5" borderId="1" xfId="0" applyNumberFormat="1" applyFill="1" applyBorder="1"/>
    <xf numFmtId="0" fontId="0" fillId="5" borderId="12" xfId="0" applyFill="1" applyBorder="1"/>
    <xf numFmtId="0" fontId="9" fillId="5" borderId="0" xfId="0" applyFont="1" applyFill="1" applyBorder="1" applyAlignment="1">
      <alignment horizontal="center"/>
    </xf>
    <xf numFmtId="0" fontId="0" fillId="5" borderId="9" xfId="0" applyFill="1" applyBorder="1"/>
    <xf numFmtId="0" fontId="0" fillId="5" borderId="2" xfId="0" applyFill="1" applyBorder="1"/>
    <xf numFmtId="0" fontId="0" fillId="5" borderId="3" xfId="0" applyFill="1" applyBorder="1"/>
    <xf numFmtId="0" fontId="13" fillId="5" borderId="0" xfId="0" applyFont="1" applyFill="1" applyBorder="1" applyAlignment="1">
      <alignment vertical="center"/>
    </xf>
    <xf numFmtId="0" fontId="1" fillId="2" borderId="10" xfId="0" applyFont="1" applyFill="1" applyBorder="1" applyAlignment="1">
      <alignment horizontal="center"/>
    </xf>
    <xf numFmtId="164" fontId="1" fillId="2" borderId="10" xfId="0" applyNumberFormat="1" applyFont="1" applyFill="1" applyBorder="1" applyAlignment="1">
      <alignment horizontal="center"/>
    </xf>
    <xf numFmtId="164" fontId="1" fillId="2" borderId="3" xfId="0" applyNumberFormat="1" applyFont="1" applyFill="1" applyBorder="1" applyAlignment="1">
      <alignment horizontal="center"/>
    </xf>
    <xf numFmtId="0" fontId="4" fillId="5" borderId="7" xfId="0" applyFont="1" applyFill="1" applyBorder="1"/>
    <xf numFmtId="0" fontId="4" fillId="5" borderId="8" xfId="0" applyFont="1" applyFill="1" applyBorder="1"/>
    <xf numFmtId="0" fontId="4" fillId="5" borderId="10" xfId="0" applyFont="1" applyFill="1" applyBorder="1"/>
    <xf numFmtId="0" fontId="4" fillId="5" borderId="12" xfId="0" applyFont="1" applyFill="1" applyBorder="1"/>
    <xf numFmtId="0" fontId="4" fillId="5" borderId="0" xfId="0" applyFont="1" applyFill="1" applyBorder="1"/>
    <xf numFmtId="0" fontId="4" fillId="5" borderId="1" xfId="0" applyFont="1" applyFill="1" applyBorder="1"/>
    <xf numFmtId="2" fontId="4" fillId="5" borderId="1" xfId="0" applyNumberFormat="1" applyFont="1" applyFill="1" applyBorder="1"/>
    <xf numFmtId="0" fontId="4" fillId="5" borderId="0" xfId="0" applyFont="1" applyFill="1" applyBorder="1" applyAlignment="1">
      <alignment horizontal="center"/>
    </xf>
    <xf numFmtId="0" fontId="18" fillId="5" borderId="0" xfId="0" applyFont="1" applyFill="1" applyBorder="1"/>
    <xf numFmtId="49" fontId="18" fillId="5" borderId="0" xfId="0" applyNumberFormat="1" applyFont="1" applyFill="1" applyBorder="1" applyAlignment="1">
      <alignment horizontal="center"/>
    </xf>
    <xf numFmtId="167" fontId="26" fillId="12" borderId="0" xfId="1" applyNumberFormat="1" applyFont="1" applyFill="1" applyBorder="1" applyAlignment="1">
      <alignment horizontal="center"/>
    </xf>
    <xf numFmtId="166" fontId="27" fillId="5" borderId="0" xfId="0" applyNumberFormat="1" applyFont="1" applyFill="1" applyBorder="1" applyAlignment="1">
      <alignment horizontal="center"/>
    </xf>
    <xf numFmtId="0" fontId="18" fillId="5" borderId="0" xfId="0" applyFont="1" applyFill="1" applyBorder="1" applyAlignment="1">
      <alignment horizontal="center"/>
    </xf>
    <xf numFmtId="167" fontId="26" fillId="12" borderId="0" xfId="1" applyNumberFormat="1" applyFont="1" applyFill="1" applyBorder="1"/>
    <xf numFmtId="0" fontId="27" fillId="5" borderId="0" xfId="0" applyFont="1" applyFill="1" applyBorder="1"/>
    <xf numFmtId="0" fontId="4" fillId="5" borderId="9" xfId="0" applyFont="1" applyFill="1" applyBorder="1"/>
    <xf numFmtId="0" fontId="4" fillId="5" borderId="2" xfId="0" applyFont="1" applyFill="1" applyBorder="1"/>
    <xf numFmtId="0" fontId="4" fillId="5" borderId="3" xfId="0" applyFont="1" applyFill="1" applyBorder="1"/>
    <xf numFmtId="0" fontId="33" fillId="5" borderId="7" xfId="0" applyFont="1" applyFill="1" applyBorder="1"/>
    <xf numFmtId="0" fontId="18" fillId="5" borderId="1" xfId="0" applyFont="1" applyFill="1" applyBorder="1"/>
    <xf numFmtId="0" fontId="4" fillId="5" borderId="9" xfId="0" applyFont="1" applyFill="1" applyBorder="1" applyAlignment="1">
      <alignment horizontal="center"/>
    </xf>
    <xf numFmtId="0" fontId="13" fillId="5" borderId="0" xfId="0" applyFont="1" applyFill="1" applyBorder="1" applyAlignment="1"/>
    <xf numFmtId="0" fontId="4" fillId="0" borderId="0" xfId="0" applyFont="1" applyFill="1" applyBorder="1"/>
    <xf numFmtId="0" fontId="16" fillId="0" borderId="0" xfId="0" applyFont="1" applyFill="1" applyBorder="1" applyAlignment="1">
      <alignment vertical="center"/>
    </xf>
    <xf numFmtId="0" fontId="18" fillId="5" borderId="12" xfId="0" applyFont="1" applyFill="1" applyBorder="1" applyAlignment="1">
      <alignment horizontal="center"/>
    </xf>
    <xf numFmtId="0" fontId="4" fillId="5" borderId="12" xfId="0" applyFont="1" applyFill="1" applyBorder="1" applyAlignment="1">
      <alignment horizontal="center"/>
    </xf>
    <xf numFmtId="0" fontId="1" fillId="15" borderId="0" xfId="0" applyFont="1" applyFill="1" applyAlignment="1">
      <alignment horizontal="center"/>
    </xf>
    <xf numFmtId="0" fontId="1" fillId="2" borderId="8" xfId="0" applyFont="1" applyFill="1" applyBorder="1" applyAlignment="1">
      <alignment horizontal="center"/>
    </xf>
    <xf numFmtId="168" fontId="1" fillId="2" borderId="0" xfId="0" applyNumberFormat="1" applyFont="1" applyFill="1" applyBorder="1" applyAlignment="1">
      <alignment horizontal="center"/>
    </xf>
    <xf numFmtId="168" fontId="1" fillId="2" borderId="9" xfId="0" applyNumberFormat="1" applyFont="1" applyFill="1" applyBorder="1" applyAlignment="1">
      <alignment horizontal="center"/>
    </xf>
    <xf numFmtId="168" fontId="1" fillId="2" borderId="8" xfId="0" applyNumberFormat="1" applyFont="1" applyFill="1" applyBorder="1" applyAlignment="1">
      <alignment horizontal="center"/>
    </xf>
    <xf numFmtId="0" fontId="1" fillId="15" borderId="0" xfId="0" applyFont="1" applyFill="1" applyBorder="1" applyAlignment="1">
      <alignment horizontal="center"/>
    </xf>
    <xf numFmtId="17" fontId="1" fillId="15" borderId="0" xfId="0" applyNumberFormat="1" applyFont="1" applyFill="1" applyBorder="1" applyAlignment="1">
      <alignment horizontal="center"/>
    </xf>
    <xf numFmtId="17" fontId="1" fillId="0" borderId="0" xfId="0" applyNumberFormat="1" applyFont="1" applyFill="1" applyBorder="1" applyAlignment="1">
      <alignment horizontal="center"/>
    </xf>
    <xf numFmtId="0" fontId="1" fillId="0" borderId="0" xfId="0" applyFont="1" applyFill="1" applyAlignment="1">
      <alignment horizontal="center"/>
    </xf>
    <xf numFmtId="0" fontId="1" fillId="16" borderId="0" xfId="0" applyFont="1" applyFill="1" applyBorder="1" applyAlignment="1">
      <alignment horizontal="center"/>
    </xf>
    <xf numFmtId="0" fontId="1" fillId="19" borderId="0" xfId="0" applyFont="1" applyFill="1" applyBorder="1" applyAlignment="1">
      <alignment horizontal="center"/>
    </xf>
    <xf numFmtId="0" fontId="1" fillId="14" borderId="0" xfId="0" applyFont="1" applyFill="1" applyBorder="1" applyAlignment="1">
      <alignment horizontal="center"/>
    </xf>
    <xf numFmtId="0" fontId="1" fillId="7" borderId="0" xfId="0" applyFont="1" applyFill="1" applyBorder="1" applyAlignment="1">
      <alignment horizontal="center"/>
    </xf>
    <xf numFmtId="0" fontId="18" fillId="23" borderId="0" xfId="0" applyFont="1" applyFill="1" applyBorder="1" applyAlignment="1">
      <alignment horizontal="center"/>
    </xf>
    <xf numFmtId="17" fontId="18" fillId="0" borderId="0" xfId="0" applyNumberFormat="1" applyFont="1" applyFill="1" applyBorder="1" applyAlignment="1">
      <alignment horizontal="center"/>
    </xf>
    <xf numFmtId="0" fontId="18" fillId="0" borderId="0" xfId="0" applyFont="1" applyFill="1" applyAlignment="1">
      <alignment horizontal="center"/>
    </xf>
    <xf numFmtId="0" fontId="1" fillId="23" borderId="0" xfId="0" applyFont="1" applyFill="1" applyBorder="1" applyAlignment="1">
      <alignment horizontal="center"/>
    </xf>
    <xf numFmtId="0" fontId="1" fillId="17" borderId="0" xfId="0" applyFont="1" applyFill="1" applyBorder="1" applyAlignment="1">
      <alignment horizontal="center"/>
    </xf>
    <xf numFmtId="0" fontId="1" fillId="9" borderId="0" xfId="0" applyFont="1" applyFill="1" applyBorder="1" applyAlignment="1">
      <alignment horizontal="center"/>
    </xf>
    <xf numFmtId="0" fontId="18" fillId="20" borderId="0" xfId="0" applyFont="1" applyFill="1" applyBorder="1" applyAlignment="1">
      <alignment horizontal="center"/>
    </xf>
    <xf numFmtId="0" fontId="1" fillId="20" borderId="0" xfId="0" applyFont="1" applyFill="1" applyBorder="1" applyAlignment="1">
      <alignment horizontal="center"/>
    </xf>
    <xf numFmtId="0" fontId="1" fillId="21" borderId="0" xfId="0" applyFont="1" applyFill="1" applyBorder="1" applyAlignment="1">
      <alignment horizontal="center"/>
    </xf>
    <xf numFmtId="0" fontId="1" fillId="22" borderId="0" xfId="0" applyFont="1" applyFill="1" applyBorder="1" applyAlignment="1">
      <alignment horizontal="center"/>
    </xf>
    <xf numFmtId="0" fontId="1" fillId="8" borderId="0" xfId="0" applyFont="1" applyFill="1" applyBorder="1" applyAlignment="1">
      <alignment horizontal="center"/>
    </xf>
    <xf numFmtId="0" fontId="1" fillId="10" borderId="0" xfId="0" applyFont="1" applyFill="1" applyBorder="1" applyAlignment="1">
      <alignment horizontal="center"/>
    </xf>
    <xf numFmtId="168" fontId="1" fillId="2" borderId="12" xfId="0" applyNumberFormat="1" applyFont="1" applyFill="1" applyBorder="1" applyAlignment="1">
      <alignment horizontal="center"/>
    </xf>
    <xf numFmtId="2" fontId="0" fillId="0" borderId="0" xfId="0" applyNumberFormat="1" applyFont="1" applyFill="1" applyBorder="1" applyAlignment="1">
      <alignment horizontal="center"/>
    </xf>
    <xf numFmtId="2" fontId="0" fillId="15"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1" fillId="13" borderId="0" xfId="0" applyFont="1" applyFill="1" applyBorder="1" applyAlignment="1">
      <alignment horizontal="center"/>
    </xf>
    <xf numFmtId="165" fontId="0" fillId="0" borderId="0" xfId="0" applyNumberFormat="1" applyFill="1"/>
    <xf numFmtId="164" fontId="0" fillId="0" borderId="0" xfId="0" applyNumberFormat="1" applyFont="1" applyFill="1" applyBorder="1" applyAlignment="1">
      <alignment horizontal="center"/>
    </xf>
    <xf numFmtId="165" fontId="0" fillId="0" borderId="0" xfId="0" applyNumberFormat="1" applyFont="1" applyFill="1"/>
    <xf numFmtId="0" fontId="0" fillId="0" borderId="0" xfId="0" applyNumberFormat="1" applyFont="1" applyFill="1" applyBorder="1" applyAlignment="1">
      <alignment horizontal="center"/>
    </xf>
    <xf numFmtId="0" fontId="0" fillId="0" borderId="0" xfId="0" applyNumberFormat="1" applyFont="1" applyFill="1"/>
    <xf numFmtId="0" fontId="0" fillId="0" borderId="0" xfId="0" applyNumberFormat="1" applyFont="1" applyFill="1" applyAlignment="1">
      <alignment horizontal="center"/>
    </xf>
    <xf numFmtId="0" fontId="1" fillId="12" borderId="0" xfId="0" applyFont="1" applyFill="1" applyBorder="1" applyAlignment="1">
      <alignment horizontal="center"/>
    </xf>
    <xf numFmtId="49" fontId="3" fillId="4" borderId="0" xfId="0" applyNumberFormat="1" applyFont="1" applyFill="1" applyAlignment="1">
      <alignment horizontal="center"/>
    </xf>
    <xf numFmtId="0" fontId="3" fillId="4" borderId="0" xfId="0" applyNumberFormat="1" applyFont="1" applyFill="1" applyAlignment="1">
      <alignment horizontal="center"/>
    </xf>
    <xf numFmtId="0" fontId="0" fillId="18" borderId="0" xfId="0" applyFill="1" applyAlignment="1">
      <alignment horizontal="center"/>
    </xf>
    <xf numFmtId="49" fontId="0" fillId="18" borderId="0" xfId="0" applyNumberFormat="1" applyFill="1" applyAlignment="1">
      <alignment horizontal="center"/>
    </xf>
    <xf numFmtId="9" fontId="0" fillId="18" borderId="0" xfId="0" applyNumberFormat="1" applyFill="1" applyAlignment="1">
      <alignment horizontal="center"/>
    </xf>
    <xf numFmtId="0" fontId="1" fillId="2" borderId="7" xfId="0" applyFont="1" applyFill="1" applyBorder="1" applyAlignment="1">
      <alignment horizontal="center"/>
    </xf>
    <xf numFmtId="0" fontId="1" fillId="2" borderId="8" xfId="0" applyFont="1"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4" borderId="24" xfId="0" applyFill="1" applyBorder="1" applyAlignment="1">
      <alignment horizontal="center"/>
    </xf>
    <xf numFmtId="0" fontId="0" fillId="0" borderId="26" xfId="0" applyBorder="1" applyAlignment="1">
      <alignment horizontal="center"/>
    </xf>
    <xf numFmtId="0" fontId="0" fillId="4" borderId="27" xfId="0" applyFill="1"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2" fontId="0" fillId="18" borderId="0" xfId="0" applyNumberFormat="1" applyFill="1" applyBorder="1" applyAlignment="1">
      <alignment horizontal="center"/>
    </xf>
    <xf numFmtId="2" fontId="0" fillId="18" borderId="1" xfId="0" applyNumberFormat="1" applyFill="1" applyBorder="1" applyAlignment="1">
      <alignment horizontal="center"/>
    </xf>
    <xf numFmtId="2" fontId="0" fillId="6" borderId="7" xfId="0" applyNumberFormat="1" applyFont="1" applyFill="1" applyBorder="1" applyAlignment="1">
      <alignment horizontal="center"/>
    </xf>
    <xf numFmtId="2" fontId="0" fillId="6" borderId="8" xfId="0" applyNumberFormat="1" applyFont="1" applyFill="1" applyBorder="1" applyAlignment="1">
      <alignment horizontal="center"/>
    </xf>
    <xf numFmtId="2" fontId="0" fillId="6" borderId="10" xfId="0" applyNumberFormat="1" applyFont="1" applyFill="1" applyBorder="1" applyAlignment="1">
      <alignment horizontal="center"/>
    </xf>
    <xf numFmtId="2" fontId="0" fillId="6" borderId="12" xfId="0" applyNumberFormat="1" applyFont="1" applyFill="1" applyBorder="1" applyAlignment="1">
      <alignment horizontal="center"/>
    </xf>
    <xf numFmtId="2" fontId="0" fillId="6" borderId="0" xfId="0" applyNumberFormat="1" applyFont="1" applyFill="1" applyBorder="1" applyAlignment="1">
      <alignment horizontal="center"/>
    </xf>
    <xf numFmtId="2" fontId="0" fillId="6" borderId="1" xfId="0" applyNumberFormat="1" applyFont="1" applyFill="1" applyBorder="1" applyAlignment="1">
      <alignment horizontal="center"/>
    </xf>
    <xf numFmtId="0" fontId="1" fillId="13" borderId="0" xfId="0" applyFont="1" applyFill="1" applyAlignment="1">
      <alignment horizontal="center"/>
    </xf>
    <xf numFmtId="0" fontId="1" fillId="13" borderId="0" xfId="0" applyFont="1" applyFill="1" applyAlignment="1">
      <alignment horizontal="center"/>
    </xf>
    <xf numFmtId="0" fontId="18" fillId="13" borderId="0" xfId="0" applyFont="1" applyFill="1" applyAlignment="1">
      <alignment horizontal="center"/>
    </xf>
    <xf numFmtId="0" fontId="18" fillId="13" borderId="2" xfId="0" applyFont="1" applyFill="1" applyBorder="1" applyAlignment="1">
      <alignment horizontal="center"/>
    </xf>
    <xf numFmtId="0" fontId="4" fillId="13" borderId="0" xfId="0" applyFont="1" applyFill="1"/>
    <xf numFmtId="169" fontId="0" fillId="0" borderId="7" xfId="0" applyNumberFormat="1" applyFont="1" applyFill="1" applyBorder="1" applyAlignment="1">
      <alignment horizontal="center"/>
    </xf>
    <xf numFmtId="169" fontId="0" fillId="0" borderId="9" xfId="0" applyNumberFormat="1" applyFont="1" applyFill="1" applyBorder="1" applyAlignment="1">
      <alignment horizontal="center"/>
    </xf>
    <xf numFmtId="169" fontId="0" fillId="0" borderId="8" xfId="0" applyNumberFormat="1" applyFont="1" applyFill="1" applyBorder="1" applyAlignment="1">
      <alignment horizontal="center"/>
    </xf>
    <xf numFmtId="169" fontId="0" fillId="0" borderId="10" xfId="0" applyNumberFormat="1" applyFont="1" applyFill="1" applyBorder="1" applyAlignment="1">
      <alignment horizontal="center"/>
    </xf>
    <xf numFmtId="169" fontId="0" fillId="0" borderId="12" xfId="0" applyNumberFormat="1" applyBorder="1"/>
    <xf numFmtId="169" fontId="0" fillId="0" borderId="0" xfId="0" applyNumberFormat="1" applyBorder="1"/>
    <xf numFmtId="169" fontId="0" fillId="0" borderId="0" xfId="0" applyNumberFormat="1" applyFill="1" applyBorder="1"/>
    <xf numFmtId="169" fontId="0" fillId="0" borderId="2" xfId="0" applyNumberFormat="1" applyFont="1" applyFill="1" applyBorder="1" applyAlignment="1">
      <alignment horizontal="center"/>
    </xf>
    <xf numFmtId="169" fontId="0" fillId="0" borderId="3" xfId="0" applyNumberFormat="1" applyFont="1" applyFill="1" applyBorder="1" applyAlignment="1">
      <alignment horizontal="center"/>
    </xf>
    <xf numFmtId="0" fontId="0" fillId="0" borderId="24"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5" xfId="0" applyBorder="1"/>
    <xf numFmtId="0" fontId="0" fillId="0" borderId="26" xfId="0" applyBorder="1"/>
    <xf numFmtId="0" fontId="0" fillId="0" borderId="27" xfId="0" applyBorder="1"/>
    <xf numFmtId="0" fontId="0" fillId="0" borderId="28" xfId="0" applyBorder="1"/>
    <xf numFmtId="2" fontId="0" fillId="0" borderId="0" xfId="0" quotePrefix="1" applyNumberFormat="1" applyAlignment="1">
      <alignment horizontal="center"/>
    </xf>
    <xf numFmtId="0" fontId="1" fillId="13" borderId="0" xfId="0" applyFont="1" applyFill="1" applyBorder="1" applyAlignment="1">
      <alignment horizontal="center"/>
    </xf>
    <xf numFmtId="0" fontId="1" fillId="13" borderId="0" xfId="0" applyFont="1" applyFill="1" applyAlignment="1">
      <alignment horizontal="center"/>
    </xf>
    <xf numFmtId="0" fontId="0" fillId="0" borderId="24" xfId="0" applyFill="1" applyBorder="1" applyAlignment="1">
      <alignment horizontal="center"/>
    </xf>
    <xf numFmtId="9" fontId="0" fillId="0" borderId="23" xfId="0" applyNumberFormat="1" applyBorder="1" applyAlignment="1">
      <alignment horizontal="center"/>
    </xf>
    <xf numFmtId="0" fontId="0" fillId="26" borderId="24" xfId="0" applyFill="1" applyBorder="1" applyAlignment="1">
      <alignment horizontal="center"/>
    </xf>
    <xf numFmtId="0" fontId="0" fillId="27" borderId="24" xfId="0" applyFill="1" applyBorder="1" applyAlignment="1">
      <alignment horizontal="center"/>
    </xf>
    <xf numFmtId="0" fontId="0" fillId="28" borderId="24" xfId="0" applyFill="1" applyBorder="1" applyAlignment="1">
      <alignment horizontal="center"/>
    </xf>
    <xf numFmtId="0" fontId="0" fillId="29" borderId="24" xfId="0" applyFill="1" applyBorder="1" applyAlignment="1">
      <alignment horizontal="center"/>
    </xf>
    <xf numFmtId="0" fontId="0" fillId="30" borderId="24" xfId="0" applyFill="1" applyBorder="1" applyAlignment="1">
      <alignment horizontal="center"/>
    </xf>
    <xf numFmtId="0" fontId="0" fillId="31" borderId="24" xfId="0" applyFill="1" applyBorder="1" applyAlignment="1">
      <alignment horizontal="center"/>
    </xf>
    <xf numFmtId="0" fontId="0" fillId="32" borderId="24" xfId="0" applyFill="1" applyBorder="1" applyAlignment="1">
      <alignment horizontal="center"/>
    </xf>
    <xf numFmtId="0" fontId="0" fillId="33" borderId="24" xfId="0" applyFill="1" applyBorder="1" applyAlignment="1">
      <alignment horizontal="center"/>
    </xf>
    <xf numFmtId="0" fontId="0" fillId="34" borderId="24" xfId="0" applyFill="1" applyBorder="1" applyAlignment="1">
      <alignment horizontal="center"/>
    </xf>
    <xf numFmtId="0" fontId="0" fillId="35" borderId="24" xfId="0" applyFill="1" applyBorder="1" applyAlignment="1">
      <alignment horizontal="center"/>
    </xf>
    <xf numFmtId="0" fontId="0" fillId="36" borderId="27" xfId="0" applyFill="1" applyBorder="1"/>
    <xf numFmtId="0" fontId="0" fillId="37" borderId="24" xfId="0" applyFill="1" applyBorder="1" applyAlignment="1">
      <alignment horizontal="center"/>
    </xf>
    <xf numFmtId="0" fontId="0" fillId="38" borderId="24" xfId="0" applyFill="1" applyBorder="1" applyAlignment="1">
      <alignment horizontal="center"/>
    </xf>
    <xf numFmtId="0" fontId="0" fillId="39" borderId="24" xfId="0" applyFill="1" applyBorder="1" applyAlignment="1">
      <alignment horizontal="center"/>
    </xf>
    <xf numFmtId="0" fontId="0" fillId="40" borderId="24" xfId="0" applyFill="1" applyBorder="1" applyAlignment="1">
      <alignment horizontal="center"/>
    </xf>
    <xf numFmtId="0" fontId="0" fillId="41" borderId="24" xfId="0" applyFill="1" applyBorder="1" applyAlignment="1">
      <alignment horizontal="center"/>
    </xf>
    <xf numFmtId="0" fontId="0" fillId="42" borderId="24" xfId="0" applyFill="1" applyBorder="1" applyAlignment="1">
      <alignment horizontal="center"/>
    </xf>
    <xf numFmtId="0" fontId="0" fillId="43" borderId="24" xfId="0" applyFill="1" applyBorder="1" applyAlignment="1">
      <alignment horizontal="center"/>
    </xf>
    <xf numFmtId="0" fontId="0" fillId="44" borderId="24" xfId="0" applyFill="1" applyBorder="1" applyAlignment="1">
      <alignment horizontal="center"/>
    </xf>
    <xf numFmtId="0" fontId="0" fillId="45" borderId="24" xfId="0" applyFill="1" applyBorder="1" applyAlignment="1">
      <alignment horizontal="center"/>
    </xf>
    <xf numFmtId="0" fontId="0" fillId="46" borderId="24" xfId="0" applyFill="1" applyBorder="1" applyAlignment="1">
      <alignment horizontal="center"/>
    </xf>
    <xf numFmtId="0" fontId="0" fillId="47" borderId="24" xfId="0" applyFill="1" applyBorder="1" applyAlignment="1">
      <alignment horizontal="center"/>
    </xf>
    <xf numFmtId="0" fontId="0" fillId="48" borderId="24" xfId="0" applyFill="1" applyBorder="1" applyAlignment="1">
      <alignment horizontal="center"/>
    </xf>
    <xf numFmtId="0" fontId="0" fillId="49" borderId="24" xfId="0" applyFill="1" applyBorder="1" applyAlignment="1">
      <alignment horizontal="center"/>
    </xf>
    <xf numFmtId="0" fontId="0" fillId="50" borderId="24" xfId="0" applyFill="1" applyBorder="1" applyAlignment="1">
      <alignment horizontal="center"/>
    </xf>
    <xf numFmtId="0" fontId="0" fillId="51" borderId="24" xfId="0" applyFill="1" applyBorder="1" applyAlignment="1">
      <alignment horizontal="center"/>
    </xf>
    <xf numFmtId="0" fontId="0" fillId="52" borderId="24" xfId="0" applyFill="1" applyBorder="1" applyAlignment="1">
      <alignment horizontal="center"/>
    </xf>
    <xf numFmtId="0" fontId="0" fillId="53" borderId="24" xfId="0" applyFill="1" applyBorder="1" applyAlignment="1">
      <alignment horizontal="center"/>
    </xf>
    <xf numFmtId="0" fontId="0" fillId="54" borderId="24" xfId="0" applyFill="1" applyBorder="1" applyAlignment="1">
      <alignment horizontal="center"/>
    </xf>
    <xf numFmtId="0" fontId="0" fillId="55" borderId="24" xfId="0" applyFill="1" applyBorder="1" applyAlignment="1">
      <alignment horizontal="center"/>
    </xf>
    <xf numFmtId="0" fontId="0" fillId="56" borderId="24" xfId="0" applyFill="1" applyBorder="1" applyAlignment="1">
      <alignment horizontal="center"/>
    </xf>
    <xf numFmtId="0" fontId="0" fillId="57" borderId="24" xfId="0" applyFill="1" applyBorder="1" applyAlignment="1">
      <alignment horizontal="center"/>
    </xf>
    <xf numFmtId="0" fontId="0" fillId="58" borderId="24" xfId="0" applyFill="1" applyBorder="1" applyAlignment="1">
      <alignment horizontal="center"/>
    </xf>
    <xf numFmtId="0" fontId="0" fillId="59" borderId="24" xfId="0" applyFill="1" applyBorder="1" applyAlignment="1">
      <alignment horizontal="center"/>
    </xf>
    <xf numFmtId="0" fontId="0" fillId="60" borderId="24" xfId="0" applyFill="1" applyBorder="1" applyAlignment="1">
      <alignment horizontal="center"/>
    </xf>
    <xf numFmtId="0" fontId="0" fillId="61" borderId="24" xfId="0" applyFill="1" applyBorder="1" applyAlignment="1">
      <alignment horizontal="center"/>
    </xf>
    <xf numFmtId="0" fontId="0" fillId="62" borderId="24" xfId="0" applyFill="1" applyBorder="1" applyAlignment="1">
      <alignment horizontal="center"/>
    </xf>
    <xf numFmtId="0" fontId="0" fillId="63" borderId="24" xfId="0" applyFill="1" applyBorder="1" applyAlignment="1">
      <alignment horizontal="center"/>
    </xf>
    <xf numFmtId="0" fontId="0" fillId="64" borderId="24" xfId="0" applyFill="1" applyBorder="1" applyAlignment="1">
      <alignment horizontal="center"/>
    </xf>
    <xf numFmtId="1" fontId="0" fillId="0" borderId="0" xfId="0" applyNumberFormat="1"/>
    <xf numFmtId="1" fontId="0" fillId="0" borderId="0" xfId="0" applyNumberFormat="1" applyFont="1" applyFill="1" applyBorder="1" applyAlignment="1">
      <alignment horizontal="center"/>
    </xf>
    <xf numFmtId="0" fontId="1" fillId="24" borderId="3" xfId="0" applyFont="1" applyFill="1" applyBorder="1" applyAlignment="1">
      <alignment horizontal="center"/>
    </xf>
    <xf numFmtId="0" fontId="33" fillId="5" borderId="0" xfId="0" applyFont="1" applyFill="1" applyBorder="1"/>
    <xf numFmtId="0" fontId="34" fillId="5" borderId="0" xfId="0" applyFont="1" applyFill="1" applyBorder="1" applyAlignment="1">
      <alignment horizontal="center"/>
    </xf>
    <xf numFmtId="0" fontId="21" fillId="18" borderId="0" xfId="0" applyFont="1" applyFill="1" applyBorder="1"/>
    <xf numFmtId="0" fontId="20" fillId="18" borderId="7" xfId="0" applyFont="1" applyFill="1" applyBorder="1"/>
    <xf numFmtId="0" fontId="20" fillId="18" borderId="10" xfId="0" applyFont="1" applyFill="1" applyBorder="1"/>
    <xf numFmtId="0" fontId="20" fillId="18" borderId="12" xfId="0" applyFont="1" applyFill="1" applyBorder="1"/>
    <xf numFmtId="0" fontId="20" fillId="18" borderId="1" xfId="0" applyFont="1" applyFill="1" applyBorder="1"/>
    <xf numFmtId="0" fontId="20" fillId="18" borderId="9" xfId="0" applyFont="1" applyFill="1" applyBorder="1"/>
    <xf numFmtId="0" fontId="20" fillId="18" borderId="3" xfId="0" applyFont="1" applyFill="1" applyBorder="1"/>
    <xf numFmtId="0" fontId="4" fillId="5" borderId="0" xfId="0" applyFont="1" applyFill="1" applyBorder="1" applyAlignment="1">
      <alignment horizontal="left" vertical="center" wrapText="1"/>
    </xf>
    <xf numFmtId="0" fontId="4" fillId="5" borderId="0" xfId="0" applyFont="1" applyFill="1" applyBorder="1" applyAlignment="1">
      <alignment vertical="center" wrapText="1"/>
    </xf>
    <xf numFmtId="0" fontId="19" fillId="5" borderId="0" xfId="0" applyFont="1" applyFill="1" applyAlignment="1">
      <alignment horizontal="center" vertical="center"/>
    </xf>
    <xf numFmtId="0" fontId="4" fillId="5" borderId="0" xfId="0" applyFont="1" applyFill="1" applyBorder="1" applyAlignment="1"/>
    <xf numFmtId="0" fontId="4" fillId="5" borderId="0" xfId="0" applyFont="1" applyFill="1" applyAlignment="1">
      <alignment horizontal="left" vertical="center"/>
    </xf>
    <xf numFmtId="0" fontId="1" fillId="0" borderId="0" xfId="0" applyNumberFormat="1" applyFont="1" applyFill="1" applyBorder="1" applyAlignment="1">
      <alignment horizontal="center"/>
    </xf>
    <xf numFmtId="2" fontId="1" fillId="0" borderId="0" xfId="0" applyNumberFormat="1" applyFont="1" applyFill="1" applyBorder="1" applyAlignment="1">
      <alignment horizontal="center"/>
    </xf>
    <xf numFmtId="0" fontId="0" fillId="0" borderId="0" xfId="0"/>
    <xf numFmtId="0" fontId="0" fillId="66" borderId="0" xfId="0" applyFill="1"/>
    <xf numFmtId="0" fontId="6" fillId="66" borderId="0" xfId="0" applyFont="1" applyFill="1" applyAlignment="1">
      <alignment horizontal="left"/>
    </xf>
    <xf numFmtId="0" fontId="6" fillId="66" borderId="0" xfId="0" applyFont="1" applyFill="1"/>
    <xf numFmtId="0" fontId="0" fillId="66" borderId="0" xfId="0" applyFill="1" applyAlignment="1"/>
    <xf numFmtId="0" fontId="0" fillId="0" borderId="0" xfId="0"/>
    <xf numFmtId="0" fontId="0" fillId="0" borderId="0" xfId="0"/>
    <xf numFmtId="0" fontId="3" fillId="4" borderId="0" xfId="0" applyFont="1" applyFill="1" applyBorder="1" applyAlignment="1">
      <alignment horizontal="center"/>
    </xf>
    <xf numFmtId="0" fontId="1" fillId="21" borderId="1" xfId="0" applyFont="1" applyFill="1" applyBorder="1" applyAlignment="1">
      <alignment horizontal="center"/>
    </xf>
    <xf numFmtId="0" fontId="1" fillId="21" borderId="0" xfId="0" applyFont="1" applyFill="1" applyAlignment="1">
      <alignment horizontal="center"/>
    </xf>
    <xf numFmtId="0" fontId="1" fillId="21" borderId="3" xfId="0" applyFont="1" applyFill="1" applyBorder="1" applyAlignment="1">
      <alignment horizontal="center"/>
    </xf>
    <xf numFmtId="0" fontId="1" fillId="21" borderId="2" xfId="0" applyFont="1" applyFill="1" applyBorder="1" applyAlignment="1">
      <alignment horizontal="center"/>
    </xf>
    <xf numFmtId="17" fontId="1" fillId="21" borderId="1" xfId="0" applyNumberFormat="1" applyFont="1" applyFill="1" applyBorder="1" applyAlignment="1">
      <alignment horizontal="center"/>
    </xf>
    <xf numFmtId="17" fontId="1" fillId="0" borderId="0" xfId="0" applyNumberFormat="1" applyFont="1" applyFill="1" applyBorder="1" applyAlignment="1">
      <alignment horizontal="center"/>
    </xf>
    <xf numFmtId="0" fontId="1" fillId="0" borderId="0" xfId="0" applyFont="1" applyFill="1" applyAlignment="1">
      <alignment horizontal="center"/>
    </xf>
    <xf numFmtId="0" fontId="1" fillId="21" borderId="0" xfId="0"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18" fillId="15" borderId="6" xfId="0" applyFont="1" applyFill="1" applyBorder="1" applyAlignment="1">
      <alignment horizontal="center"/>
    </xf>
    <xf numFmtId="0" fontId="18" fillId="16" borderId="5" xfId="0" applyFont="1" applyFill="1" applyBorder="1" applyAlignment="1">
      <alignment horizontal="center"/>
    </xf>
    <xf numFmtId="0" fontId="18" fillId="16" borderId="6" xfId="0" applyFont="1" applyFill="1" applyBorder="1" applyAlignment="1">
      <alignment horizontal="center"/>
    </xf>
    <xf numFmtId="0" fontId="18" fillId="16" borderId="11" xfId="0" applyFont="1" applyFill="1" applyBorder="1" applyAlignment="1">
      <alignment horizontal="center"/>
    </xf>
    <xf numFmtId="0" fontId="18" fillId="19" borderId="6" xfId="0" applyFont="1" applyFill="1" applyBorder="1" applyAlignment="1">
      <alignment horizontal="center"/>
    </xf>
    <xf numFmtId="0" fontId="18" fillId="14" borderId="7" xfId="0" applyFont="1" applyFill="1" applyBorder="1" applyAlignment="1">
      <alignment horizontal="center"/>
    </xf>
    <xf numFmtId="0" fontId="18" fillId="14" borderId="12" xfId="0" applyFont="1" applyFill="1" applyBorder="1" applyAlignment="1">
      <alignment horizontal="center"/>
    </xf>
    <xf numFmtId="0" fontId="18" fillId="14" borderId="0" xfId="0" applyFont="1" applyFill="1" applyBorder="1" applyAlignment="1">
      <alignment horizontal="center"/>
    </xf>
    <xf numFmtId="0" fontId="18" fillId="14" borderId="2" xfId="0" applyFont="1" applyFill="1" applyBorder="1" applyAlignment="1">
      <alignment horizontal="center"/>
    </xf>
    <xf numFmtId="0" fontId="18" fillId="23" borderId="6" xfId="0" applyFont="1" applyFill="1" applyBorder="1" applyAlignment="1">
      <alignment horizontal="center"/>
    </xf>
    <xf numFmtId="0" fontId="18" fillId="7" borderId="7" xfId="0" applyFont="1" applyFill="1" applyBorder="1" applyAlignment="1">
      <alignment horizontal="center"/>
    </xf>
    <xf numFmtId="0" fontId="18" fillId="7" borderId="12" xfId="0" applyFont="1" applyFill="1" applyBorder="1" applyAlignment="1">
      <alignment horizontal="center"/>
    </xf>
    <xf numFmtId="0" fontId="18" fillId="7" borderId="0" xfId="0" applyFont="1" applyFill="1" applyBorder="1" applyAlignment="1">
      <alignment horizontal="center"/>
    </xf>
    <xf numFmtId="0" fontId="18" fillId="7" borderId="9" xfId="0" applyFont="1" applyFill="1" applyBorder="1" applyAlignment="1">
      <alignment horizontal="center"/>
    </xf>
    <xf numFmtId="0" fontId="18" fillId="17" borderId="5" xfId="0" applyFont="1" applyFill="1" applyBorder="1" applyAlignment="1">
      <alignment horizontal="center"/>
    </xf>
    <xf numFmtId="0" fontId="18" fillId="17" borderId="6" xfId="0" applyFont="1" applyFill="1" applyBorder="1" applyAlignment="1">
      <alignment horizontal="center"/>
    </xf>
    <xf numFmtId="0" fontId="18" fillId="17" borderId="11" xfId="0" applyFont="1" applyFill="1" applyBorder="1" applyAlignment="1">
      <alignment horizontal="center"/>
    </xf>
    <xf numFmtId="0" fontId="18" fillId="9" borderId="6" xfId="0" applyFont="1" applyFill="1" applyBorder="1" applyAlignment="1">
      <alignment horizontal="center"/>
    </xf>
    <xf numFmtId="0" fontId="18" fillId="20" borderId="5" xfId="0" applyFont="1" applyFill="1" applyBorder="1" applyAlignment="1">
      <alignment horizontal="center"/>
    </xf>
    <xf numFmtId="0" fontId="18" fillId="20" borderId="6" xfId="0" applyFont="1" applyFill="1" applyBorder="1" applyAlignment="1">
      <alignment horizontal="center"/>
    </xf>
    <xf numFmtId="0" fontId="18" fillId="20" borderId="11" xfId="0" applyFont="1" applyFill="1" applyBorder="1" applyAlignment="1">
      <alignment horizontal="center"/>
    </xf>
    <xf numFmtId="0" fontId="18" fillId="21" borderId="6" xfId="0" applyFont="1" applyFill="1" applyBorder="1" applyAlignment="1">
      <alignment horizontal="center"/>
    </xf>
    <xf numFmtId="0" fontId="18" fillId="21" borderId="11" xfId="0" applyFont="1" applyFill="1" applyBorder="1" applyAlignment="1">
      <alignment horizontal="center"/>
    </xf>
    <xf numFmtId="0" fontId="18" fillId="22" borderId="5" xfId="0" applyFont="1" applyFill="1" applyBorder="1" applyAlignment="1">
      <alignment horizontal="center"/>
    </xf>
    <xf numFmtId="0" fontId="18" fillId="22" borderId="6" xfId="0" applyFont="1" applyFill="1" applyBorder="1" applyAlignment="1">
      <alignment horizontal="center"/>
    </xf>
    <xf numFmtId="0" fontId="18" fillId="22" borderId="11" xfId="0" applyFont="1" applyFill="1" applyBorder="1" applyAlignment="1">
      <alignment horizontal="center"/>
    </xf>
    <xf numFmtId="0" fontId="18" fillId="8" borderId="5" xfId="0" applyFont="1" applyFill="1" applyBorder="1" applyAlignment="1">
      <alignment horizontal="center"/>
    </xf>
    <xf numFmtId="0" fontId="18" fillId="8" borderId="6" xfId="0" applyFont="1" applyFill="1" applyBorder="1" applyAlignment="1">
      <alignment horizontal="center"/>
    </xf>
    <xf numFmtId="0" fontId="18" fillId="8" borderId="11" xfId="0" applyFont="1" applyFill="1" applyBorder="1" applyAlignment="1">
      <alignment horizontal="center"/>
    </xf>
    <xf numFmtId="0" fontId="18" fillId="10" borderId="5" xfId="0" applyFont="1" applyFill="1" applyBorder="1" applyAlignment="1">
      <alignment horizontal="center"/>
    </xf>
    <xf numFmtId="0" fontId="18" fillId="10" borderId="6" xfId="0" applyFont="1" applyFill="1" applyBorder="1" applyAlignment="1">
      <alignment horizontal="center"/>
    </xf>
    <xf numFmtId="0" fontId="18" fillId="13" borderId="7" xfId="0" applyFont="1" applyFill="1" applyBorder="1" applyAlignment="1">
      <alignment horizontal="center"/>
    </xf>
    <xf numFmtId="0" fontId="18" fillId="13" borderId="12" xfId="0" applyFont="1" applyFill="1" applyBorder="1" applyAlignment="1">
      <alignment horizontal="center"/>
    </xf>
    <xf numFmtId="0" fontId="1" fillId="0" borderId="0" xfId="0" applyFont="1" applyAlignment="1">
      <alignment horizontal="center"/>
    </xf>
    <xf numFmtId="0" fontId="0" fillId="0" borderId="0" xfId="0" applyAlignment="1">
      <alignment vertical="center" wrapText="1"/>
    </xf>
    <xf numFmtId="0" fontId="46" fillId="65" borderId="0" xfId="0" applyFont="1" applyFill="1"/>
    <xf numFmtId="0" fontId="0" fillId="65" borderId="0" xfId="0" applyFill="1"/>
    <xf numFmtId="0" fontId="42" fillId="65" borderId="0" xfId="0" applyFont="1" applyFill="1"/>
    <xf numFmtId="0" fontId="0" fillId="65" borderId="35" xfId="0" applyFill="1" applyBorder="1"/>
    <xf numFmtId="0" fontId="1" fillId="65" borderId="38" xfId="0" applyFont="1" applyFill="1" applyBorder="1"/>
    <xf numFmtId="0" fontId="1" fillId="65" borderId="39" xfId="0" applyFont="1" applyFill="1" applyBorder="1"/>
    <xf numFmtId="0" fontId="1" fillId="65" borderId="40" xfId="0" applyFont="1" applyFill="1" applyBorder="1"/>
    <xf numFmtId="0" fontId="1" fillId="65" borderId="36" xfId="0" applyFont="1" applyFill="1" applyBorder="1" applyAlignment="1">
      <alignment horizontal="left"/>
    </xf>
    <xf numFmtId="0" fontId="44" fillId="65" borderId="19" xfId="0" applyFont="1" applyFill="1" applyBorder="1" applyAlignment="1">
      <alignment horizontal="left"/>
    </xf>
    <xf numFmtId="0" fontId="1" fillId="65" borderId="19" xfId="0" applyFont="1" applyFill="1" applyBorder="1" applyAlignment="1">
      <alignment horizontal="left"/>
    </xf>
    <xf numFmtId="0" fontId="1" fillId="65" borderId="37" xfId="0" applyFont="1" applyFill="1" applyBorder="1" applyAlignment="1">
      <alignment horizontal="left"/>
    </xf>
    <xf numFmtId="0" fontId="1" fillId="65" borderId="21" xfId="0" applyFont="1" applyFill="1" applyBorder="1" applyAlignment="1">
      <alignment horizontal="center"/>
    </xf>
    <xf numFmtId="0" fontId="1" fillId="65" borderId="22" xfId="0" applyFont="1" applyFill="1" applyBorder="1" applyAlignment="1">
      <alignment horizontal="center"/>
    </xf>
    <xf numFmtId="0" fontId="44" fillId="65" borderId="24" xfId="0" applyFont="1" applyFill="1" applyBorder="1" applyAlignment="1">
      <alignment horizontal="center"/>
    </xf>
    <xf numFmtId="0" fontId="44" fillId="65" borderId="25" xfId="0" applyFont="1" applyFill="1" applyBorder="1" applyAlignment="1">
      <alignment horizontal="center"/>
    </xf>
    <xf numFmtId="0" fontId="1" fillId="65" borderId="24" xfId="0" applyFont="1" applyFill="1" applyBorder="1" applyAlignment="1">
      <alignment horizontal="center"/>
    </xf>
    <xf numFmtId="0" fontId="1" fillId="65" borderId="25" xfId="0" applyFont="1" applyFill="1" applyBorder="1" applyAlignment="1">
      <alignment horizontal="center"/>
    </xf>
    <xf numFmtId="0" fontId="1" fillId="65" borderId="27" xfId="0" applyFont="1" applyFill="1" applyBorder="1" applyAlignment="1">
      <alignment horizontal="center"/>
    </xf>
    <xf numFmtId="0" fontId="1" fillId="65" borderId="28" xfId="0" applyFont="1" applyFill="1" applyBorder="1" applyAlignment="1">
      <alignment horizontal="center"/>
    </xf>
    <xf numFmtId="0" fontId="44" fillId="65" borderId="10" xfId="0" applyFont="1" applyFill="1" applyBorder="1" applyAlignment="1">
      <alignment horizontal="left"/>
    </xf>
    <xf numFmtId="0" fontId="1" fillId="65" borderId="12" xfId="0" applyFont="1" applyFill="1" applyBorder="1" applyAlignment="1">
      <alignment horizontal="center"/>
    </xf>
    <xf numFmtId="2" fontId="1" fillId="65" borderId="24" xfId="0" applyNumberFormat="1" applyFont="1" applyFill="1" applyBorder="1" applyAlignment="1">
      <alignment horizontal="center"/>
    </xf>
    <xf numFmtId="2" fontId="44" fillId="65" borderId="24" xfId="0" applyNumberFormat="1" applyFont="1" applyFill="1" applyBorder="1" applyAlignment="1">
      <alignment horizontal="center"/>
    </xf>
    <xf numFmtId="0" fontId="1" fillId="65" borderId="0" xfId="0" applyFont="1" applyFill="1" applyBorder="1" applyAlignment="1">
      <alignment horizontal="center"/>
    </xf>
    <xf numFmtId="0" fontId="1" fillId="65" borderId="45" xfId="0" applyFont="1" applyFill="1" applyBorder="1" applyAlignment="1">
      <alignment horizontal="left"/>
    </xf>
    <xf numFmtId="0" fontId="44" fillId="65" borderId="18" xfId="0" applyFont="1" applyFill="1" applyBorder="1" applyAlignment="1">
      <alignment horizontal="left"/>
    </xf>
    <xf numFmtId="0" fontId="1" fillId="65" borderId="18" xfId="0" applyFont="1" applyFill="1" applyBorder="1" applyAlignment="1">
      <alignment horizontal="left"/>
    </xf>
    <xf numFmtId="0" fontId="44" fillId="65" borderId="8" xfId="0" applyFont="1" applyFill="1" applyBorder="1" applyAlignment="1">
      <alignment horizontal="left"/>
    </xf>
    <xf numFmtId="0" fontId="1" fillId="65" borderId="46" xfId="0" applyFont="1" applyFill="1" applyBorder="1" applyAlignment="1">
      <alignment horizontal="left"/>
    </xf>
    <xf numFmtId="0" fontId="1" fillId="65" borderId="20" xfId="0" applyFont="1" applyFill="1" applyBorder="1" applyAlignment="1">
      <alignment horizontal="center"/>
    </xf>
    <xf numFmtId="0" fontId="1" fillId="65" borderId="23" xfId="0" applyFont="1" applyFill="1" applyBorder="1" applyAlignment="1">
      <alignment horizontal="center"/>
    </xf>
    <xf numFmtId="0" fontId="1" fillId="65" borderId="26" xfId="0" applyFont="1" applyFill="1" applyBorder="1" applyAlignment="1">
      <alignment horizontal="center"/>
    </xf>
    <xf numFmtId="2" fontId="1" fillId="65" borderId="27" xfId="0" applyNumberFormat="1" applyFont="1" applyFill="1" applyBorder="1" applyAlignment="1">
      <alignment horizontal="center"/>
    </xf>
    <xf numFmtId="0" fontId="1" fillId="65" borderId="31" xfId="0" applyFont="1" applyFill="1" applyBorder="1"/>
    <xf numFmtId="0" fontId="1" fillId="65" borderId="47" xfId="0" applyFont="1" applyFill="1" applyBorder="1"/>
    <xf numFmtId="0" fontId="44" fillId="65" borderId="23" xfId="0" applyFont="1" applyFill="1" applyBorder="1" applyAlignment="1">
      <alignment horizontal="center"/>
    </xf>
    <xf numFmtId="0" fontId="1" fillId="65" borderId="39" xfId="0" applyFont="1" applyFill="1" applyBorder="1" applyAlignment="1">
      <alignment horizontal="center"/>
    </xf>
    <xf numFmtId="1" fontId="1" fillId="65" borderId="21" xfId="0" applyNumberFormat="1" applyFont="1" applyFill="1" applyBorder="1" applyAlignment="1">
      <alignment horizontal="center"/>
    </xf>
    <xf numFmtId="1" fontId="44" fillId="65" borderId="24" xfId="0" applyNumberFormat="1" applyFont="1" applyFill="1" applyBorder="1" applyAlignment="1">
      <alignment horizontal="center"/>
    </xf>
    <xf numFmtId="1" fontId="44" fillId="65" borderId="25" xfId="0" applyNumberFormat="1" applyFont="1" applyFill="1" applyBorder="1" applyAlignment="1">
      <alignment horizontal="center"/>
    </xf>
    <xf numFmtId="1" fontId="1" fillId="65" borderId="24" xfId="0" applyNumberFormat="1" applyFont="1" applyFill="1" applyBorder="1" applyAlignment="1">
      <alignment horizontal="center"/>
    </xf>
    <xf numFmtId="1" fontId="1" fillId="65" borderId="25" xfId="0" applyNumberFormat="1" applyFont="1" applyFill="1" applyBorder="1" applyAlignment="1">
      <alignment horizontal="center"/>
    </xf>
    <xf numFmtId="1" fontId="44" fillId="65" borderId="5" xfId="0" applyNumberFormat="1" applyFont="1" applyFill="1" applyBorder="1" applyAlignment="1">
      <alignment horizontal="center"/>
    </xf>
    <xf numFmtId="1" fontId="44" fillId="65" borderId="44" xfId="0" applyNumberFormat="1" applyFont="1" applyFill="1" applyBorder="1" applyAlignment="1">
      <alignment horizontal="center"/>
    </xf>
    <xf numFmtId="1" fontId="1" fillId="65" borderId="27" xfId="0" applyNumberFormat="1" applyFont="1" applyFill="1" applyBorder="1" applyAlignment="1">
      <alignment horizontal="center"/>
    </xf>
    <xf numFmtId="1" fontId="1" fillId="65" borderId="28" xfId="0" applyNumberFormat="1" applyFont="1" applyFill="1" applyBorder="1" applyAlignment="1">
      <alignment horizontal="center"/>
    </xf>
    <xf numFmtId="1" fontId="1" fillId="65" borderId="22" xfId="0" applyNumberFormat="1" applyFont="1" applyFill="1" applyBorder="1" applyAlignment="1">
      <alignment horizontal="center"/>
    </xf>
    <xf numFmtId="0" fontId="4" fillId="5" borderId="0" xfId="0" applyFont="1" applyFill="1" applyBorder="1" applyAlignment="1">
      <alignment horizontal="center"/>
    </xf>
    <xf numFmtId="0" fontId="1" fillId="13" borderId="0" xfId="0" applyFont="1" applyFill="1" applyAlignment="1">
      <alignment horizontal="center"/>
    </xf>
    <xf numFmtId="0" fontId="3" fillId="4" borderId="0" xfId="0" applyFont="1" applyFill="1"/>
    <xf numFmtId="169" fontId="0" fillId="0" borderId="0" xfId="0" applyNumberFormat="1" applyFont="1" applyFill="1" applyBorder="1" applyAlignment="1">
      <alignment horizontal="center"/>
    </xf>
    <xf numFmtId="0" fontId="0" fillId="68" borderId="41" xfId="0" applyFill="1" applyBorder="1" applyAlignment="1">
      <alignment horizontal="center"/>
    </xf>
    <xf numFmtId="0" fontId="0" fillId="0" borderId="42" xfId="0" applyBorder="1" applyAlignment="1">
      <alignment horizontal="center"/>
    </xf>
    <xf numFmtId="0" fontId="0" fillId="68" borderId="42" xfId="0" applyFill="1" applyBorder="1" applyAlignment="1">
      <alignment horizontal="center"/>
    </xf>
    <xf numFmtId="0" fontId="0" fillId="0" borderId="43" xfId="0" applyBorder="1" applyAlignment="1">
      <alignment horizontal="center"/>
    </xf>
    <xf numFmtId="0" fontId="4" fillId="5" borderId="0" xfId="0" applyFont="1" applyFill="1" applyBorder="1" applyAlignment="1">
      <alignment horizontal="left" vertical="center" wrapText="1"/>
    </xf>
    <xf numFmtId="0" fontId="1" fillId="13" borderId="0" xfId="0" applyFont="1" applyFill="1" applyAlignment="1">
      <alignment horizontal="center"/>
    </xf>
    <xf numFmtId="0" fontId="1" fillId="13" borderId="0" xfId="0" applyFont="1" applyFill="1" applyBorder="1" applyAlignment="1">
      <alignment horizontal="center"/>
    </xf>
    <xf numFmtId="0" fontId="0" fillId="6" borderId="24" xfId="0" applyFill="1" applyBorder="1"/>
    <xf numFmtId="0" fontId="1" fillId="6" borderId="24" xfId="0" applyFont="1" applyFill="1" applyBorder="1"/>
    <xf numFmtId="168" fontId="1" fillId="6" borderId="24" xfId="0" applyNumberFormat="1" applyFont="1" applyFill="1" applyBorder="1"/>
    <xf numFmtId="0" fontId="0" fillId="69" borderId="0" xfId="0" applyFill="1"/>
    <xf numFmtId="0" fontId="1" fillId="2" borderId="8" xfId="0" applyFont="1" applyFill="1" applyBorder="1" applyAlignment="1">
      <alignment horizontal="center"/>
    </xf>
    <xf numFmtId="0" fontId="47" fillId="0" borderId="0" xfId="0" applyFont="1" applyFill="1"/>
    <xf numFmtId="0" fontId="48" fillId="0" borderId="8" xfId="0" applyFont="1" applyFill="1" applyBorder="1" applyAlignment="1">
      <alignment horizontal="center"/>
    </xf>
    <xf numFmtId="0" fontId="48" fillId="0" borderId="7" xfId="0" applyFont="1" applyFill="1" applyBorder="1" applyAlignment="1">
      <alignment horizontal="center"/>
    </xf>
    <xf numFmtId="0" fontId="48" fillId="0" borderId="1" xfId="0" applyFont="1" applyFill="1" applyBorder="1" applyAlignment="1">
      <alignment horizontal="center"/>
    </xf>
    <xf numFmtId="0" fontId="48" fillId="0" borderId="0" xfId="0" applyFont="1" applyFill="1" applyBorder="1" applyAlignment="1">
      <alignment horizontal="center"/>
    </xf>
    <xf numFmtId="0" fontId="48" fillId="0" borderId="12" xfId="0" applyFont="1" applyFill="1" applyBorder="1" applyAlignment="1">
      <alignment horizontal="center"/>
    </xf>
    <xf numFmtId="0" fontId="48" fillId="0" borderId="3" xfId="0" applyFont="1" applyFill="1" applyBorder="1" applyAlignment="1">
      <alignment horizontal="center"/>
    </xf>
    <xf numFmtId="0" fontId="48" fillId="0" borderId="2" xfId="0" applyFont="1" applyFill="1" applyBorder="1" applyAlignment="1">
      <alignment horizontal="center"/>
    </xf>
    <xf numFmtId="0" fontId="47" fillId="0" borderId="0" xfId="0" applyNumberFormat="1" applyFont="1" applyFill="1"/>
    <xf numFmtId="164" fontId="48" fillId="0" borderId="10" xfId="0" applyNumberFormat="1" applyFont="1" applyFill="1" applyBorder="1" applyAlignment="1">
      <alignment horizontal="center"/>
    </xf>
    <xf numFmtId="164" fontId="48" fillId="0" borderId="3" xfId="0" applyNumberFormat="1" applyFont="1" applyFill="1" applyBorder="1" applyAlignment="1">
      <alignment horizontal="center"/>
    </xf>
    <xf numFmtId="0" fontId="18" fillId="5" borderId="0" xfId="0" applyNumberFormat="1" applyFont="1" applyFill="1" applyBorder="1" applyAlignment="1" applyProtection="1">
      <alignment horizontal="center"/>
      <protection locked="0"/>
    </xf>
    <xf numFmtId="0" fontId="18" fillId="5" borderId="0" xfId="0" applyNumberFormat="1" applyFont="1" applyFill="1" applyBorder="1" applyAlignment="1">
      <alignment horizontal="center"/>
    </xf>
    <xf numFmtId="0" fontId="0" fillId="2" borderId="35" xfId="0" applyFill="1" applyBorder="1"/>
    <xf numFmtId="0" fontId="1" fillId="2" borderId="38" xfId="0" applyFont="1" applyFill="1" applyBorder="1"/>
    <xf numFmtId="0" fontId="1" fillId="2" borderId="39" xfId="0" applyFont="1" applyFill="1" applyBorder="1" applyAlignment="1">
      <alignment horizontal="center"/>
    </xf>
    <xf numFmtId="0" fontId="1" fillId="2" borderId="40" xfId="0" applyFont="1" applyFill="1" applyBorder="1" applyAlignment="1">
      <alignment horizontal="center"/>
    </xf>
    <xf numFmtId="0" fontId="1" fillId="3" borderId="36" xfId="0" applyFont="1" applyFill="1" applyBorder="1" applyAlignment="1">
      <alignment horizontal="left"/>
    </xf>
    <xf numFmtId="1" fontId="1" fillId="3" borderId="21" xfId="0" applyNumberFormat="1" applyFont="1" applyFill="1" applyBorder="1" applyAlignment="1">
      <alignment horizontal="center"/>
    </xf>
    <xf numFmtId="1" fontId="1" fillId="3" borderId="22" xfId="0" applyNumberFormat="1" applyFont="1" applyFill="1" applyBorder="1" applyAlignment="1">
      <alignment horizontal="center"/>
    </xf>
    <xf numFmtId="0" fontId="1" fillId="3" borderId="19" xfId="0" applyFont="1" applyFill="1" applyBorder="1" applyAlignment="1">
      <alignment horizontal="left"/>
    </xf>
    <xf numFmtId="1" fontId="1" fillId="3" borderId="24" xfId="0" applyNumberFormat="1" applyFont="1" applyFill="1" applyBorder="1" applyAlignment="1">
      <alignment horizontal="center"/>
    </xf>
    <xf numFmtId="1" fontId="1" fillId="3" borderId="25" xfId="0" applyNumberFormat="1" applyFont="1" applyFill="1" applyBorder="1" applyAlignment="1">
      <alignment horizontal="center"/>
    </xf>
    <xf numFmtId="0" fontId="1" fillId="3" borderId="37" xfId="0" applyFont="1" applyFill="1" applyBorder="1" applyAlignment="1">
      <alignment horizontal="left"/>
    </xf>
    <xf numFmtId="1" fontId="1" fillId="3" borderId="27" xfId="0" applyNumberFormat="1" applyFont="1" applyFill="1" applyBorder="1" applyAlignment="1">
      <alignment horizontal="center"/>
    </xf>
    <xf numFmtId="1" fontId="1" fillId="3" borderId="28" xfId="0" applyNumberFormat="1" applyFont="1" applyFill="1" applyBorder="1" applyAlignment="1">
      <alignment horizontal="center"/>
    </xf>
    <xf numFmtId="0" fontId="4" fillId="5" borderId="16" xfId="0" applyFont="1" applyFill="1" applyBorder="1" applyAlignment="1">
      <alignment vertical="center" wrapText="1"/>
    </xf>
    <xf numFmtId="0" fontId="0" fillId="0" borderId="0" xfId="0" applyNumberFormat="1" applyFill="1"/>
    <xf numFmtId="0" fontId="1" fillId="67" borderId="1" xfId="0" applyFont="1" applyFill="1" applyBorder="1" applyAlignment="1">
      <alignment horizontal="center"/>
    </xf>
    <xf numFmtId="0" fontId="1" fillId="67" borderId="0" xfId="0" applyFont="1" applyFill="1" applyAlignment="1">
      <alignment horizontal="center"/>
    </xf>
    <xf numFmtId="0" fontId="1" fillId="67" borderId="0" xfId="0" applyFont="1" applyFill="1" applyBorder="1" applyAlignment="1">
      <alignment horizontal="center"/>
    </xf>
    <xf numFmtId="0" fontId="1" fillId="67" borderId="3" xfId="0" applyFont="1" applyFill="1" applyBorder="1" applyAlignment="1">
      <alignment horizontal="center"/>
    </xf>
    <xf numFmtId="0" fontId="1" fillId="67" borderId="2" xfId="0" applyFont="1" applyFill="1" applyBorder="1" applyAlignment="1">
      <alignment horizontal="center"/>
    </xf>
    <xf numFmtId="164" fontId="1" fillId="67" borderId="1" xfId="0" applyNumberFormat="1" applyFont="1" applyFill="1" applyBorder="1" applyAlignment="1">
      <alignment horizontal="center"/>
    </xf>
    <xf numFmtId="165" fontId="0" fillId="67" borderId="0" xfId="0" applyNumberFormat="1" applyFill="1"/>
    <xf numFmtId="0" fontId="1" fillId="3" borderId="20" xfId="0" applyFont="1" applyFill="1" applyBorder="1" applyAlignment="1">
      <alignment horizontal="left"/>
    </xf>
    <xf numFmtId="0" fontId="44" fillId="65" borderId="23" xfId="0" applyFont="1" applyFill="1" applyBorder="1" applyAlignment="1">
      <alignment horizontal="left"/>
    </xf>
    <xf numFmtId="0" fontId="1" fillId="3" borderId="23" xfId="0" applyFont="1" applyFill="1" applyBorder="1" applyAlignment="1">
      <alignment horizontal="left"/>
    </xf>
    <xf numFmtId="0" fontId="44" fillId="65" borderId="52" xfId="0" applyFont="1" applyFill="1" applyBorder="1" applyAlignment="1">
      <alignment horizontal="left"/>
    </xf>
    <xf numFmtId="0" fontId="0" fillId="68" borderId="43" xfId="0" applyFill="1" applyBorder="1" applyAlignment="1">
      <alignment horizontal="center"/>
    </xf>
    <xf numFmtId="0" fontId="2" fillId="4" borderId="2" xfId="0" applyFont="1" applyFill="1" applyBorder="1" applyAlignment="1">
      <alignment horizontal="center"/>
    </xf>
    <xf numFmtId="0" fontId="18" fillId="67" borderId="5" xfId="0" applyFont="1" applyFill="1" applyBorder="1" applyAlignment="1">
      <alignment horizontal="center"/>
    </xf>
    <xf numFmtId="0" fontId="18" fillId="67" borderId="6" xfId="0" applyFont="1" applyFill="1" applyBorder="1" applyAlignment="1">
      <alignment horizontal="center"/>
    </xf>
    <xf numFmtId="0" fontId="18" fillId="67" borderId="11" xfId="0" applyFont="1" applyFill="1" applyBorder="1" applyAlignment="1">
      <alignment horizontal="center"/>
    </xf>
    <xf numFmtId="0" fontId="4" fillId="70" borderId="1" xfId="0" applyFont="1" applyFill="1" applyBorder="1"/>
    <xf numFmtId="0" fontId="0" fillId="70" borderId="5" xfId="0" applyFill="1" applyBorder="1"/>
    <xf numFmtId="0" fontId="0" fillId="70" borderId="6" xfId="0" applyFill="1" applyBorder="1"/>
    <xf numFmtId="0" fontId="0" fillId="70" borderId="11" xfId="0" applyFill="1" applyBorder="1"/>
    <xf numFmtId="0" fontId="4" fillId="70" borderId="10" xfId="0" applyFont="1" applyFill="1" applyBorder="1"/>
    <xf numFmtId="0" fontId="4" fillId="70" borderId="3" xfId="0" applyFont="1" applyFill="1" applyBorder="1"/>
    <xf numFmtId="0" fontId="4" fillId="70" borderId="5" xfId="0" applyFont="1" applyFill="1" applyBorder="1"/>
    <xf numFmtId="0" fontId="4" fillId="70" borderId="6" xfId="0" applyFont="1" applyFill="1" applyBorder="1"/>
    <xf numFmtId="0" fontId="4" fillId="70" borderId="11" xfId="0" applyFont="1" applyFill="1" applyBorder="1"/>
    <xf numFmtId="0" fontId="10" fillId="0" borderId="53" xfId="0" applyFont="1" applyFill="1" applyBorder="1" applyAlignment="1">
      <alignment horizontal="center"/>
    </xf>
    <xf numFmtId="0" fontId="10" fillId="0" borderId="54" xfId="0" applyFont="1" applyFill="1" applyBorder="1" applyAlignment="1">
      <alignment horizontal="center"/>
    </xf>
    <xf numFmtId="0" fontId="10" fillId="4" borderId="55" xfId="0" applyFont="1" applyFill="1" applyBorder="1" applyAlignment="1">
      <alignment horizontal="center"/>
    </xf>
    <xf numFmtId="0" fontId="0" fillId="0" borderId="56" xfId="0" applyBorder="1"/>
    <xf numFmtId="0" fontId="0" fillId="0" borderId="57" xfId="0" applyBorder="1"/>
    <xf numFmtId="0" fontId="2" fillId="4" borderId="56" xfId="0" applyFont="1" applyFill="1" applyBorder="1"/>
    <xf numFmtId="0" fontId="2" fillId="4" borderId="0" xfId="0" applyFont="1" applyFill="1" applyBorder="1"/>
    <xf numFmtId="0" fontId="2" fillId="4" borderId="57" xfId="0" applyFont="1" applyFill="1" applyBorder="1"/>
    <xf numFmtId="0" fontId="0" fillId="0" borderId="29" xfId="0" applyBorder="1"/>
    <xf numFmtId="0" fontId="0" fillId="0" borderId="49" xfId="0" applyBorder="1"/>
    <xf numFmtId="0" fontId="0" fillId="0" borderId="54" xfId="0" applyBorder="1"/>
    <xf numFmtId="0" fontId="0" fillId="0" borderId="58" xfId="0" applyBorder="1"/>
    <xf numFmtId="0" fontId="0" fillId="6" borderId="53" xfId="0" applyFill="1" applyBorder="1"/>
    <xf numFmtId="0" fontId="0" fillId="6" borderId="54" xfId="0" applyFill="1" applyBorder="1"/>
    <xf numFmtId="0" fontId="0" fillId="6" borderId="58" xfId="0" applyFill="1" applyBorder="1"/>
    <xf numFmtId="0" fontId="0" fillId="6" borderId="23" xfId="0" applyFill="1" applyBorder="1" applyAlignment="1">
      <alignment horizontal="center"/>
    </xf>
    <xf numFmtId="0" fontId="0" fillId="6" borderId="0" xfId="0" applyFill="1" applyBorder="1"/>
    <xf numFmtId="0" fontId="0" fillId="6" borderId="57" xfId="0" applyFill="1" applyBorder="1"/>
    <xf numFmtId="0" fontId="0" fillId="6" borderId="26" xfId="0" applyFill="1" applyBorder="1" applyAlignment="1">
      <alignment horizontal="center"/>
    </xf>
    <xf numFmtId="0" fontId="0" fillId="6" borderId="29" xfId="0" applyFill="1" applyBorder="1"/>
    <xf numFmtId="0" fontId="0" fillId="6" borderId="49" xfId="0" applyFill="1" applyBorder="1"/>
    <xf numFmtId="168" fontId="0" fillId="0" borderId="24" xfId="0" applyNumberFormat="1" applyBorder="1"/>
    <xf numFmtId="2" fontId="0" fillId="0" borderId="24" xfId="0" applyNumberFormat="1" applyBorder="1"/>
    <xf numFmtId="0" fontId="46" fillId="65" borderId="53" xfId="0" applyFont="1" applyFill="1" applyBorder="1"/>
    <xf numFmtId="0" fontId="0" fillId="65" borderId="54" xfId="0" applyFill="1" applyBorder="1"/>
    <xf numFmtId="0" fontId="42" fillId="65" borderId="56" xfId="0" applyFont="1" applyFill="1" applyBorder="1"/>
    <xf numFmtId="0" fontId="0" fillId="65" borderId="0" xfId="0" applyFill="1" applyBorder="1"/>
    <xf numFmtId="0" fontId="5" fillId="0" borderId="23" xfId="0" applyFont="1" applyBorder="1"/>
    <xf numFmtId="0" fontId="3" fillId="4" borderId="0" xfId="0" applyFont="1" applyFill="1" applyBorder="1"/>
    <xf numFmtId="0" fontId="46" fillId="65" borderId="0" xfId="0" applyFont="1" applyFill="1" applyBorder="1"/>
    <xf numFmtId="0" fontId="42" fillId="65" borderId="0" xfId="0" applyFont="1" applyFill="1" applyBorder="1"/>
    <xf numFmtId="0" fontId="0" fillId="0" borderId="48" xfId="0" applyBorder="1"/>
    <xf numFmtId="0" fontId="1" fillId="13" borderId="0" xfId="0" applyFont="1" applyFill="1" applyAlignment="1">
      <alignment horizontal="center"/>
    </xf>
    <xf numFmtId="0" fontId="1" fillId="13" borderId="0" xfId="0" applyFont="1" applyFill="1" applyBorder="1" applyAlignment="1">
      <alignment horizontal="center"/>
    </xf>
    <xf numFmtId="0" fontId="21" fillId="4" borderId="13" xfId="0" applyFont="1" applyFill="1" applyBorder="1" applyAlignment="1">
      <alignment horizontal="right"/>
    </xf>
    <xf numFmtId="0" fontId="21" fillId="4" borderId="13" xfId="0" applyFont="1" applyFill="1" applyBorder="1"/>
    <xf numFmtId="0" fontId="0" fillId="4" borderId="0" xfId="0" applyFill="1"/>
    <xf numFmtId="0" fontId="0" fillId="0" borderId="0" xfId="0" applyNumberFormat="1" applyFont="1" applyFill="1" applyBorder="1" applyAlignment="1"/>
    <xf numFmtId="0" fontId="0" fillId="0" borderId="0" xfId="0" applyNumberFormat="1" applyFont="1" applyAlignment="1"/>
    <xf numFmtId="0" fontId="21" fillId="4" borderId="34" xfId="0" applyFont="1" applyFill="1" applyBorder="1" applyAlignment="1">
      <alignment horizontal="center"/>
    </xf>
    <xf numFmtId="0" fontId="21" fillId="4" borderId="2" xfId="0" applyFont="1" applyFill="1" applyBorder="1" applyAlignment="1">
      <alignment horizontal="center"/>
    </xf>
    <xf numFmtId="0" fontId="20" fillId="4" borderId="0" xfId="0" applyFont="1" applyFill="1" applyBorder="1" applyAlignment="1">
      <alignment horizontal="center"/>
    </xf>
    <xf numFmtId="0" fontId="47" fillId="0" borderId="0" xfId="0" applyFont="1" applyBorder="1" applyAlignment="1">
      <alignment horizontal="right"/>
    </xf>
    <xf numFmtId="0" fontId="47" fillId="0" borderId="0" xfId="0" applyFont="1" applyAlignment="1">
      <alignment horizontal="center"/>
    </xf>
    <xf numFmtId="0" fontId="0" fillId="71" borderId="24" xfId="0" applyFill="1" applyBorder="1" applyAlignment="1">
      <alignment horizontal="center"/>
    </xf>
    <xf numFmtId="0" fontId="0" fillId="72" borderId="24" xfId="0" applyFill="1" applyBorder="1" applyAlignment="1">
      <alignment horizontal="center"/>
    </xf>
    <xf numFmtId="0" fontId="0" fillId="73" borderId="24" xfId="0" applyFill="1" applyBorder="1" applyAlignment="1">
      <alignment horizontal="center"/>
    </xf>
    <xf numFmtId="0" fontId="0" fillId="74" borderId="24" xfId="0" applyFill="1" applyBorder="1" applyAlignment="1">
      <alignment horizontal="center"/>
    </xf>
    <xf numFmtId="0" fontId="0" fillId="75" borderId="24" xfId="0" applyFill="1" applyBorder="1" applyAlignment="1">
      <alignment horizontal="center"/>
    </xf>
    <xf numFmtId="0" fontId="1" fillId="2" borderId="8" xfId="0" applyFont="1" applyFill="1" applyBorder="1" applyAlignment="1">
      <alignment horizontal="center"/>
    </xf>
    <xf numFmtId="0" fontId="0" fillId="0" borderId="0" xfId="0" applyAlignment="1">
      <alignment horizontal="center"/>
    </xf>
    <xf numFmtId="0" fontId="22" fillId="11" borderId="2" xfId="0" applyFont="1" applyFill="1" applyBorder="1" applyAlignment="1"/>
    <xf numFmtId="169" fontId="0" fillId="0" borderId="1" xfId="0" applyNumberFormat="1" applyBorder="1"/>
    <xf numFmtId="4" fontId="0" fillId="0" borderId="0" xfId="0" applyNumberFormat="1"/>
    <xf numFmtId="0" fontId="0" fillId="0" borderId="0" xfId="0" applyAlignment="1">
      <alignment horizontal="right"/>
    </xf>
    <xf numFmtId="0" fontId="4" fillId="0" borderId="0" xfId="0" applyFont="1" applyAlignment="1">
      <alignment horizontal="center"/>
    </xf>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166" fontId="0" fillId="0" borderId="0" xfId="0" applyNumberFormat="1" applyFont="1" applyFill="1" applyBorder="1" applyAlignment="1">
      <alignment horizontal="center"/>
    </xf>
    <xf numFmtId="169" fontId="0" fillId="0" borderId="0" xfId="0" applyNumberFormat="1" applyFont="1" applyFill="1" applyAlignment="1">
      <alignment horizontal="center"/>
    </xf>
    <xf numFmtId="169" fontId="0" fillId="0" borderId="0" xfId="0" applyNumberFormat="1" applyAlignment="1">
      <alignment horizontal="center"/>
    </xf>
    <xf numFmtId="9" fontId="0" fillId="0" borderId="0" xfId="1" applyFont="1" applyAlignment="1">
      <alignment horizontal="center"/>
    </xf>
    <xf numFmtId="167" fontId="0" fillId="0" borderId="0" xfId="1" applyNumberFormat="1" applyFont="1"/>
    <xf numFmtId="167" fontId="4" fillId="5" borderId="0" xfId="0" applyNumberFormat="1" applyFont="1" applyFill="1" applyBorder="1"/>
    <xf numFmtId="9" fontId="0" fillId="0" borderId="0" xfId="1" applyFont="1" applyFill="1" applyBorder="1" applyAlignment="1">
      <alignment horizontal="center"/>
    </xf>
    <xf numFmtId="9" fontId="0" fillId="0" borderId="0" xfId="1" applyFont="1"/>
    <xf numFmtId="0" fontId="0" fillId="0" borderId="0" xfId="1" applyNumberFormat="1" applyFont="1" applyAlignment="1">
      <alignment horizontal="center"/>
    </xf>
    <xf numFmtId="0" fontId="19" fillId="5" borderId="0" xfId="0" applyFont="1" applyFill="1" applyAlignment="1">
      <alignment horizontal="left" vertical="center"/>
    </xf>
    <xf numFmtId="0" fontId="19" fillId="5" borderId="0" xfId="0" applyFont="1" applyFill="1" applyAlignment="1">
      <alignment horizontal="center" vertical="center"/>
    </xf>
    <xf numFmtId="0" fontId="4" fillId="5" borderId="0" xfId="0" applyFont="1" applyFill="1" applyAlignment="1">
      <alignment horizontal="left" vertical="center"/>
    </xf>
    <xf numFmtId="0" fontId="29" fillId="5" borderId="0" xfId="0" applyFont="1" applyFill="1" applyAlignment="1">
      <alignment horizontal="right"/>
    </xf>
    <xf numFmtId="0" fontId="4" fillId="5" borderId="0" xfId="0" applyFont="1" applyFill="1" applyBorder="1" applyAlignment="1">
      <alignment horizontal="left" vertical="center" wrapText="1"/>
    </xf>
    <xf numFmtId="0" fontId="29" fillId="12" borderId="0" xfId="0" applyFont="1" applyFill="1" applyBorder="1" applyAlignment="1">
      <alignment horizontal="center" vertical="top"/>
    </xf>
    <xf numFmtId="0" fontId="4" fillId="5" borderId="0" xfId="0" applyFont="1" applyFill="1" applyAlignment="1">
      <alignment horizontal="center"/>
    </xf>
    <xf numFmtId="0" fontId="4" fillId="5" borderId="0" xfId="0" applyFont="1" applyFill="1" applyBorder="1" applyAlignment="1">
      <alignment horizontal="center"/>
    </xf>
    <xf numFmtId="0" fontId="4" fillId="5" borderId="14" xfId="0" applyFont="1" applyFill="1" applyBorder="1" applyAlignment="1">
      <alignment horizontal="left" vertical="center" wrapText="1"/>
    </xf>
    <xf numFmtId="0" fontId="31" fillId="5" borderId="0" xfId="0" applyFont="1" applyFill="1" applyAlignment="1">
      <alignment horizontal="right" vertical="center"/>
    </xf>
    <xf numFmtId="0" fontId="4" fillId="5" borderId="0" xfId="0" applyFont="1" applyFill="1" applyAlignment="1">
      <alignment horizontal="right" vertical="center"/>
    </xf>
    <xf numFmtId="0" fontId="30" fillId="5" borderId="0" xfId="0" applyFont="1" applyFill="1" applyBorder="1" applyAlignment="1">
      <alignment horizontal="center" vertical="center"/>
    </xf>
    <xf numFmtId="0" fontId="30" fillId="5" borderId="14" xfId="0" applyFont="1" applyFill="1" applyBorder="1" applyAlignment="1">
      <alignment horizontal="center" vertical="center"/>
    </xf>
    <xf numFmtId="0" fontId="4" fillId="5" borderId="15" xfId="0" applyFont="1" applyFill="1" applyBorder="1" applyAlignment="1">
      <alignment horizontal="left" vertical="center" wrapText="1"/>
    </xf>
    <xf numFmtId="0" fontId="4" fillId="5" borderId="0" xfId="0" applyFont="1" applyFill="1" applyBorder="1" applyAlignment="1">
      <alignment horizontal="left"/>
    </xf>
    <xf numFmtId="0" fontId="29" fillId="12" borderId="0" xfId="0" applyFont="1" applyFill="1" applyAlignment="1">
      <alignment horizontal="center" vertical="top"/>
    </xf>
    <xf numFmtId="0" fontId="29" fillId="12" borderId="16" xfId="0" applyFont="1" applyFill="1" applyBorder="1" applyAlignment="1">
      <alignment horizontal="center"/>
    </xf>
    <xf numFmtId="0" fontId="4" fillId="5" borderId="16" xfId="0" applyFont="1" applyFill="1" applyBorder="1" applyAlignment="1">
      <alignment horizontal="left" vertical="center" wrapText="1"/>
    </xf>
    <xf numFmtId="0" fontId="5" fillId="2" borderId="17" xfId="0" applyFont="1" applyFill="1" applyBorder="1" applyAlignment="1">
      <alignment horizontal="center"/>
    </xf>
    <xf numFmtId="0" fontId="5" fillId="2" borderId="18" xfId="0" applyFont="1" applyFill="1" applyBorder="1" applyAlignment="1">
      <alignment horizontal="center"/>
    </xf>
    <xf numFmtId="0" fontId="13" fillId="5" borderId="0" xfId="0" applyFont="1" applyFill="1" applyBorder="1" applyAlignment="1">
      <alignment horizontal="center" vertical="center"/>
    </xf>
    <xf numFmtId="0" fontId="8" fillId="5" borderId="0" xfId="0" applyFont="1" applyFill="1" applyBorder="1" applyAlignment="1">
      <alignment horizontal="center" vertical="top"/>
    </xf>
    <xf numFmtId="0" fontId="0" fillId="0" borderId="18" xfId="0" applyBorder="1"/>
    <xf numFmtId="0" fontId="0" fillId="0" borderId="19" xfId="0" applyBorder="1"/>
    <xf numFmtId="0" fontId="37" fillId="2" borderId="17" xfId="0" applyFont="1" applyFill="1" applyBorder="1" applyAlignment="1">
      <alignment horizontal="center"/>
    </xf>
    <xf numFmtId="0" fontId="38" fillId="0" borderId="18" xfId="0" applyFont="1" applyBorder="1"/>
    <xf numFmtId="0" fontId="0" fillId="0" borderId="0" xfId="0" applyAlignment="1">
      <alignment horizontal="left"/>
    </xf>
    <xf numFmtId="0" fontId="13" fillId="5" borderId="0" xfId="0" applyFont="1" applyFill="1" applyAlignment="1">
      <alignment horizontal="center" vertical="center"/>
    </xf>
    <xf numFmtId="0" fontId="8" fillId="5" borderId="0" xfId="0" applyFont="1" applyFill="1" applyAlignment="1">
      <alignment horizontal="center" vertical="top"/>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9" fontId="1" fillId="32" borderId="10" xfId="0" applyNumberFormat="1" applyFont="1" applyFill="1" applyBorder="1" applyAlignment="1">
      <alignment horizontal="center" vertical="center"/>
    </xf>
    <xf numFmtId="9" fontId="1" fillId="32" borderId="3" xfId="0" applyNumberFormat="1" applyFont="1" applyFill="1" applyBorder="1" applyAlignment="1">
      <alignment horizontal="center" vertical="center"/>
    </xf>
    <xf numFmtId="9" fontId="1" fillId="33" borderId="8" xfId="0" applyNumberFormat="1" applyFont="1" applyFill="1" applyBorder="1" applyAlignment="1">
      <alignment horizontal="center" vertical="center"/>
    </xf>
    <xf numFmtId="9" fontId="1" fillId="33" borderId="2" xfId="0" applyNumberFormat="1" applyFont="1" applyFill="1" applyBorder="1" applyAlignment="1">
      <alignment horizontal="center" vertical="center"/>
    </xf>
    <xf numFmtId="9" fontId="1" fillId="34" borderId="8" xfId="0" applyNumberFormat="1" applyFont="1" applyFill="1" applyBorder="1" applyAlignment="1">
      <alignment horizontal="center" vertical="center"/>
    </xf>
    <xf numFmtId="9" fontId="1" fillId="34" borderId="2" xfId="0" applyNumberFormat="1" applyFont="1" applyFill="1" applyBorder="1" applyAlignment="1">
      <alignment horizontal="center" vertical="center"/>
    </xf>
    <xf numFmtId="9" fontId="1" fillId="35" borderId="8" xfId="0" applyNumberFormat="1" applyFont="1" applyFill="1" applyBorder="1" applyAlignment="1">
      <alignment horizontal="center" vertical="center"/>
    </xf>
    <xf numFmtId="9" fontId="1" fillId="35" borderId="2" xfId="0" applyNumberFormat="1" applyFont="1" applyFill="1" applyBorder="1" applyAlignment="1">
      <alignment horizontal="center" vertical="center"/>
    </xf>
    <xf numFmtId="9" fontId="1" fillId="65" borderId="8" xfId="0" applyNumberFormat="1" applyFont="1" applyFill="1" applyBorder="1" applyAlignment="1">
      <alignment horizontal="center" vertical="center"/>
    </xf>
    <xf numFmtId="9" fontId="1" fillId="65" borderId="2" xfId="0" applyNumberFormat="1" applyFont="1" applyFill="1" applyBorder="1" applyAlignment="1">
      <alignment horizontal="center" vertical="center"/>
    </xf>
    <xf numFmtId="9" fontId="1" fillId="31" borderId="8" xfId="0" applyNumberFormat="1" applyFont="1" applyFill="1" applyBorder="1" applyAlignment="1">
      <alignment horizontal="center" vertical="center"/>
    </xf>
    <xf numFmtId="9" fontId="1" fillId="31" borderId="2" xfId="0" applyNumberFormat="1" applyFont="1" applyFill="1" applyBorder="1" applyAlignment="1">
      <alignment horizontal="center" vertical="center"/>
    </xf>
    <xf numFmtId="9" fontId="1" fillId="29" borderId="8" xfId="0" applyNumberFormat="1" applyFont="1" applyFill="1" applyBorder="1" applyAlignment="1">
      <alignment horizontal="center" vertical="center"/>
    </xf>
    <xf numFmtId="9" fontId="1" fillId="29" borderId="2" xfId="0" applyNumberFormat="1" applyFont="1" applyFill="1" applyBorder="1" applyAlignment="1">
      <alignment horizontal="center" vertical="center"/>
    </xf>
    <xf numFmtId="9" fontId="1" fillId="28" borderId="8" xfId="0" applyNumberFormat="1" applyFont="1" applyFill="1" applyBorder="1" applyAlignment="1">
      <alignment horizontal="center" vertical="center"/>
    </xf>
    <xf numFmtId="9" fontId="1" fillId="28" borderId="2" xfId="0" applyNumberFormat="1" applyFont="1" applyFill="1" applyBorder="1" applyAlignment="1">
      <alignment horizontal="center" vertical="center"/>
    </xf>
    <xf numFmtId="9" fontId="1" fillId="26" borderId="8" xfId="0" applyNumberFormat="1" applyFont="1" applyFill="1" applyBorder="1" applyAlignment="1">
      <alignment horizontal="center" vertical="center"/>
    </xf>
    <xf numFmtId="9" fontId="1" fillId="26" borderId="2" xfId="0" applyNumberFormat="1" applyFont="1" applyFill="1" applyBorder="1" applyAlignment="1">
      <alignment horizontal="center" vertical="center"/>
    </xf>
    <xf numFmtId="0" fontId="4" fillId="2" borderId="0" xfId="0" applyFont="1" applyFill="1" applyAlignment="1">
      <alignment horizontal="left" vertical="top" wrapText="1"/>
    </xf>
    <xf numFmtId="0" fontId="6" fillId="2" borderId="0" xfId="0" applyFont="1" applyFill="1" applyAlignment="1">
      <alignment horizontal="left" vertical="top" wrapText="1"/>
    </xf>
    <xf numFmtId="0" fontId="5" fillId="2" borderId="7" xfId="0" applyFont="1" applyFill="1" applyBorder="1" applyAlignment="1">
      <alignment horizontal="center"/>
    </xf>
    <xf numFmtId="0" fontId="5" fillId="2" borderId="8" xfId="0" applyFont="1" applyFill="1" applyBorder="1" applyAlignment="1">
      <alignment horizontal="center"/>
    </xf>
    <xf numFmtId="0" fontId="5" fillId="2" borderId="10" xfId="0" applyFont="1" applyFill="1" applyBorder="1" applyAlignment="1">
      <alignment horizontal="center"/>
    </xf>
    <xf numFmtId="0" fontId="1" fillId="25" borderId="5" xfId="0" applyFont="1" applyFill="1" applyBorder="1" applyAlignment="1">
      <alignment horizontal="center" vertical="center"/>
    </xf>
    <xf numFmtId="0" fontId="1" fillId="25" borderId="6" xfId="0" applyFont="1" applyFill="1" applyBorder="1" applyAlignment="1">
      <alignment horizontal="center" vertical="center"/>
    </xf>
    <xf numFmtId="0" fontId="0" fillId="0" borderId="0" xfId="0" applyFill="1" applyAlignment="1">
      <alignment horizontal="left"/>
    </xf>
    <xf numFmtId="0" fontId="42" fillId="65" borderId="41" xfId="0" applyFont="1" applyFill="1" applyBorder="1" applyAlignment="1">
      <alignment horizontal="center" vertical="center" wrapText="1"/>
    </xf>
    <xf numFmtId="0" fontId="42" fillId="65" borderId="42" xfId="0" applyFont="1" applyFill="1" applyBorder="1" applyAlignment="1">
      <alignment horizontal="center" vertical="center" wrapText="1"/>
    </xf>
    <xf numFmtId="0" fontId="42" fillId="65" borderId="43" xfId="0" applyFont="1" applyFill="1" applyBorder="1" applyAlignment="1">
      <alignment horizontal="center" vertical="center" wrapText="1"/>
    </xf>
    <xf numFmtId="0" fontId="21" fillId="18" borderId="0" xfId="0" applyFont="1" applyFill="1" applyBorder="1" applyAlignment="1">
      <alignment horizontal="center"/>
    </xf>
    <xf numFmtId="0" fontId="21" fillId="0" borderId="0" xfId="0" applyFont="1" applyBorder="1" applyAlignment="1">
      <alignment horizontal="center"/>
    </xf>
    <xf numFmtId="0" fontId="21" fillId="0" borderId="12" xfId="0" applyFont="1" applyBorder="1" applyAlignment="1">
      <alignment horizontal="center"/>
    </xf>
    <xf numFmtId="0" fontId="21" fillId="0" borderId="1" xfId="0" applyFont="1" applyBorder="1" applyAlignment="1">
      <alignment horizontal="center"/>
    </xf>
    <xf numFmtId="0" fontId="21" fillId="18" borderId="33"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applyAlignment="1">
      <alignment horizontal="center"/>
    </xf>
    <xf numFmtId="0" fontId="13" fillId="5" borderId="0" xfId="0" applyFont="1" applyFill="1" applyBorder="1" applyAlignment="1">
      <alignment horizontal="center"/>
    </xf>
    <xf numFmtId="0" fontId="13" fillId="5" borderId="2" xfId="0" applyFont="1" applyFill="1" applyBorder="1" applyAlignment="1">
      <alignment horizontal="center"/>
    </xf>
    <xf numFmtId="0" fontId="38" fillId="0" borderId="0" xfId="0" applyFont="1" applyFill="1" applyAlignment="1">
      <alignment horizontal="center" vertical="center"/>
    </xf>
    <xf numFmtId="0" fontId="42" fillId="67" borderId="0" xfId="0" applyFont="1" applyFill="1" applyAlignment="1">
      <alignment horizontal="center"/>
    </xf>
    <xf numFmtId="0" fontId="1" fillId="2" borderId="41" xfId="0" applyFont="1" applyFill="1" applyBorder="1" applyAlignment="1">
      <alignment horizontal="center" vertical="center" wrapText="1"/>
    </xf>
    <xf numFmtId="0" fontId="1" fillId="2" borderId="42" xfId="0" applyFont="1" applyFill="1" applyBorder="1" applyAlignment="1">
      <alignment horizontal="center" vertical="center" wrapText="1"/>
    </xf>
    <xf numFmtId="0" fontId="1" fillId="2" borderId="43" xfId="0" applyFont="1" applyFill="1" applyBorder="1" applyAlignment="1">
      <alignment horizontal="center" vertical="center" wrapText="1"/>
    </xf>
    <xf numFmtId="0" fontId="42" fillId="18" borderId="48" xfId="0" applyFont="1" applyFill="1" applyBorder="1" applyAlignment="1">
      <alignment horizontal="left"/>
    </xf>
    <xf numFmtId="0" fontId="42" fillId="18" borderId="29" xfId="0" applyFont="1" applyFill="1" applyBorder="1" applyAlignment="1">
      <alignment horizontal="left"/>
    </xf>
    <xf numFmtId="0" fontId="42" fillId="18" borderId="49" xfId="0" applyFont="1" applyFill="1" applyBorder="1" applyAlignment="1">
      <alignment horizontal="left"/>
    </xf>
    <xf numFmtId="0" fontId="46" fillId="18" borderId="50" xfId="0" applyFont="1" applyFill="1" applyBorder="1" applyAlignment="1">
      <alignment horizontal="left"/>
    </xf>
    <xf numFmtId="0" fontId="46" fillId="18" borderId="45" xfId="0" applyFont="1" applyFill="1" applyBorder="1" applyAlignment="1">
      <alignment horizontal="left"/>
    </xf>
    <xf numFmtId="0" fontId="46" fillId="18" borderId="51" xfId="0" applyFont="1" applyFill="1" applyBorder="1" applyAlignment="1">
      <alignment horizontal="left"/>
    </xf>
    <xf numFmtId="0" fontId="1" fillId="13" borderId="0" xfId="0" applyFont="1" applyFill="1" applyAlignment="1">
      <alignment horizontal="center"/>
    </xf>
    <xf numFmtId="0" fontId="1" fillId="13" borderId="12" xfId="0" applyFont="1" applyFill="1" applyBorder="1" applyAlignment="1">
      <alignment horizontal="center"/>
    </xf>
    <xf numFmtId="0" fontId="1" fillId="13" borderId="0" xfId="0" applyFont="1" applyFill="1" applyBorder="1" applyAlignment="1">
      <alignment horizontal="center"/>
    </xf>
    <xf numFmtId="0" fontId="1" fillId="15" borderId="0" xfId="0" applyFont="1" applyFill="1" applyAlignment="1">
      <alignment horizontal="center"/>
    </xf>
    <xf numFmtId="0" fontId="1" fillId="16" borderId="0" xfId="0" applyFont="1" applyFill="1" applyAlignment="1">
      <alignment horizontal="center"/>
    </xf>
    <xf numFmtId="0" fontId="1" fillId="19" borderId="0" xfId="0" applyFont="1" applyFill="1" applyAlignment="1">
      <alignment horizontal="center"/>
    </xf>
    <xf numFmtId="0" fontId="1" fillId="14" borderId="0" xfId="0" applyFont="1" applyFill="1" applyAlignment="1">
      <alignment horizontal="center"/>
    </xf>
    <xf numFmtId="0" fontId="1" fillId="7" borderId="0" xfId="0" applyFont="1" applyFill="1" applyAlignment="1">
      <alignment horizontal="center"/>
    </xf>
    <xf numFmtId="0" fontId="1" fillId="7" borderId="12" xfId="0" applyFont="1" applyFill="1" applyBorder="1" applyAlignment="1">
      <alignment horizontal="center"/>
    </xf>
    <xf numFmtId="0" fontId="1" fillId="7" borderId="0" xfId="0" applyFont="1" applyFill="1" applyBorder="1" applyAlignment="1">
      <alignment horizontal="center"/>
    </xf>
    <xf numFmtId="0" fontId="1" fillId="17" borderId="12" xfId="0" applyFont="1" applyFill="1" applyBorder="1" applyAlignment="1">
      <alignment horizontal="center"/>
    </xf>
    <xf numFmtId="0" fontId="1" fillId="17" borderId="0" xfId="0" applyFont="1" applyFill="1" applyBorder="1" applyAlignment="1">
      <alignment horizontal="center"/>
    </xf>
    <xf numFmtId="0" fontId="1" fillId="9" borderId="12" xfId="0" applyFont="1" applyFill="1" applyBorder="1" applyAlignment="1">
      <alignment horizontal="center"/>
    </xf>
    <xf numFmtId="0" fontId="1" fillId="9" borderId="0" xfId="0" applyFont="1" applyFill="1" applyBorder="1" applyAlignment="1">
      <alignment horizontal="center"/>
    </xf>
    <xf numFmtId="0" fontId="1" fillId="20" borderId="12" xfId="0" applyFont="1" applyFill="1" applyBorder="1" applyAlignment="1">
      <alignment horizontal="center"/>
    </xf>
    <xf numFmtId="0" fontId="1" fillId="20" borderId="0" xfId="0" applyFont="1" applyFill="1" applyBorder="1" applyAlignment="1">
      <alignment horizontal="center"/>
    </xf>
    <xf numFmtId="0" fontId="18" fillId="20" borderId="12" xfId="0" applyFont="1" applyFill="1" applyBorder="1" applyAlignment="1">
      <alignment horizontal="center"/>
    </xf>
    <xf numFmtId="0" fontId="18" fillId="20" borderId="0" xfId="0" applyFont="1" applyFill="1" applyBorder="1" applyAlignment="1">
      <alignment horizontal="center"/>
    </xf>
    <xf numFmtId="0" fontId="1" fillId="21" borderId="12" xfId="0" applyFont="1" applyFill="1" applyBorder="1" applyAlignment="1">
      <alignment horizontal="center"/>
    </xf>
    <xf numFmtId="0" fontId="1" fillId="21" borderId="0" xfId="0" applyFont="1" applyFill="1" applyBorder="1" applyAlignment="1">
      <alignment horizontal="center"/>
    </xf>
    <xf numFmtId="0" fontId="1" fillId="22" borderId="12" xfId="0" applyFont="1" applyFill="1" applyBorder="1" applyAlignment="1">
      <alignment horizontal="center"/>
    </xf>
    <xf numFmtId="0" fontId="1" fillId="22" borderId="0" xfId="0" applyFont="1" applyFill="1" applyBorder="1" applyAlignment="1">
      <alignment horizontal="center"/>
    </xf>
    <xf numFmtId="0" fontId="1" fillId="8" borderId="12" xfId="0" applyFont="1" applyFill="1" applyBorder="1" applyAlignment="1">
      <alignment horizontal="center"/>
    </xf>
    <xf numFmtId="0" fontId="1" fillId="8" borderId="0" xfId="0" applyFont="1" applyFill="1" applyBorder="1" applyAlignment="1">
      <alignment horizontal="center"/>
    </xf>
    <xf numFmtId="0" fontId="18" fillId="23" borderId="12" xfId="0" applyFont="1" applyFill="1" applyBorder="1" applyAlignment="1">
      <alignment horizontal="center"/>
    </xf>
    <xf numFmtId="0" fontId="18" fillId="23" borderId="0" xfId="0" applyFont="1" applyFill="1" applyBorder="1" applyAlignment="1">
      <alignment horizontal="center"/>
    </xf>
    <xf numFmtId="0" fontId="1" fillId="23" borderId="12" xfId="0" applyFont="1" applyFill="1" applyBorder="1" applyAlignment="1">
      <alignment horizontal="center"/>
    </xf>
    <xf numFmtId="0" fontId="1" fillId="23" borderId="0" xfId="0" applyFont="1" applyFill="1" applyBorder="1" applyAlignment="1">
      <alignment horizontal="center"/>
    </xf>
    <xf numFmtId="0" fontId="1" fillId="10" borderId="12" xfId="0" applyFont="1" applyFill="1" applyBorder="1" applyAlignment="1">
      <alignment horizontal="center"/>
    </xf>
    <xf numFmtId="0" fontId="1" fillId="10" borderId="0" xfId="0" applyFont="1" applyFill="1" applyBorder="1" applyAlignment="1">
      <alignment horizontal="center"/>
    </xf>
    <xf numFmtId="0" fontId="1" fillId="67" borderId="12" xfId="0" applyFont="1" applyFill="1" applyBorder="1" applyAlignment="1">
      <alignment horizontal="center"/>
    </xf>
    <xf numFmtId="0" fontId="1" fillId="67" borderId="0" xfId="0" applyFont="1" applyFill="1" applyBorder="1" applyAlignment="1">
      <alignment horizontal="center"/>
    </xf>
    <xf numFmtId="0" fontId="2" fillId="4" borderId="2" xfId="0" applyFont="1" applyFill="1" applyBorder="1" applyAlignment="1">
      <alignment horizontal="center"/>
    </xf>
    <xf numFmtId="0" fontId="2" fillId="4" borderId="18" xfId="0" applyFont="1" applyFill="1" applyBorder="1" applyAlignment="1">
      <alignment horizontal="center"/>
    </xf>
    <xf numFmtId="0" fontId="2" fillId="4" borderId="0" xfId="0" applyFont="1" applyFill="1" applyBorder="1" applyAlignment="1">
      <alignment horizontal="center"/>
    </xf>
    <xf numFmtId="0" fontId="3" fillId="4" borderId="30" xfId="0" applyFont="1" applyFill="1" applyBorder="1" applyAlignment="1">
      <alignment horizontal="center"/>
    </xf>
    <xf numFmtId="0" fontId="3" fillId="4" borderId="31" xfId="0" applyFont="1" applyFill="1" applyBorder="1" applyAlignment="1">
      <alignment horizontal="center"/>
    </xf>
    <xf numFmtId="0" fontId="3" fillId="4" borderId="32" xfId="0" applyFont="1" applyFill="1" applyBorder="1" applyAlignment="1">
      <alignment horizontal="center"/>
    </xf>
    <xf numFmtId="0" fontId="3" fillId="4" borderId="29" xfId="0" applyFont="1" applyFill="1" applyBorder="1" applyAlignment="1">
      <alignment horizontal="center"/>
    </xf>
    <xf numFmtId="0" fontId="3" fillId="4" borderId="0" xfId="0" applyFont="1" applyFill="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alignment horizontal="center" wrapText="1"/>
    </xf>
    <xf numFmtId="0" fontId="0" fillId="0" borderId="29" xfId="0" applyBorder="1" applyAlignment="1">
      <alignment horizontal="center" wrapText="1"/>
    </xf>
    <xf numFmtId="0" fontId="0" fillId="0" borderId="7" xfId="0" applyBorder="1" applyAlignment="1">
      <alignment horizontal="center" wrapText="1"/>
    </xf>
    <xf numFmtId="0" fontId="0" fillId="0" borderId="10" xfId="0" applyBorder="1" applyAlignment="1">
      <alignment horizontal="center" wrapText="1"/>
    </xf>
    <xf numFmtId="0" fontId="0" fillId="0" borderId="9" xfId="0" applyBorder="1" applyAlignment="1">
      <alignment horizontal="center" wrapText="1"/>
    </xf>
    <xf numFmtId="0" fontId="0" fillId="0" borderId="3" xfId="0" applyBorder="1" applyAlignment="1">
      <alignment horizontal="center" wrapText="1"/>
    </xf>
    <xf numFmtId="0" fontId="1" fillId="65" borderId="41" xfId="0" applyFont="1" applyFill="1" applyBorder="1" applyAlignment="1">
      <alignment horizontal="center" vertical="center" wrapText="1"/>
    </xf>
    <xf numFmtId="0" fontId="1" fillId="65" borderId="42" xfId="0" applyFont="1" applyFill="1" applyBorder="1" applyAlignment="1">
      <alignment horizontal="center" vertical="center" wrapText="1"/>
    </xf>
    <xf numFmtId="0" fontId="1" fillId="65" borderId="43" xfId="0" applyFont="1" applyFill="1" applyBorder="1" applyAlignment="1">
      <alignment horizontal="center" vertical="center" wrapText="1"/>
    </xf>
    <xf numFmtId="0" fontId="3" fillId="4" borderId="2" xfId="0" quotePrefix="1" applyFont="1" applyFill="1" applyBorder="1" applyAlignment="1">
      <alignment horizontal="center"/>
    </xf>
    <xf numFmtId="0" fontId="22" fillId="11" borderId="9" xfId="0" applyFont="1" applyFill="1" applyBorder="1" applyAlignment="1">
      <alignment horizontal="center"/>
    </xf>
    <xf numFmtId="0" fontId="22" fillId="11" borderId="2" xfId="0" applyFont="1" applyFill="1" applyBorder="1" applyAlignment="1">
      <alignment horizontal="center"/>
    </xf>
    <xf numFmtId="0" fontId="1" fillId="12" borderId="0" xfId="0" applyFont="1" applyFill="1" applyAlignment="1">
      <alignment horizontal="center"/>
    </xf>
  </cellXfs>
  <cellStyles count="2">
    <cellStyle name="Normal" xfId="0" builtinId="0"/>
    <cellStyle name="Percent" xfId="1" builtinId="5"/>
  </cellStyles>
  <dxfs count="294">
    <dxf>
      <fill>
        <patternFill>
          <bgColor theme="9" tint="0.79998168889431442"/>
        </patternFill>
      </fill>
    </dxf>
    <dxf>
      <fill>
        <patternFill>
          <bgColor theme="3" tint="0.79998168889431442"/>
        </patternFill>
      </fill>
    </dxf>
    <dxf>
      <fill>
        <patternFill>
          <bgColor theme="5" tint="0.59996337778862885"/>
        </patternFill>
      </fill>
    </dxf>
    <dxf>
      <fill>
        <patternFill>
          <bgColor theme="6" tint="0.59996337778862885"/>
        </patternFill>
      </fill>
    </dxf>
    <dxf>
      <fill>
        <patternFill>
          <bgColor theme="3" tint="0.39994506668294322"/>
        </patternFill>
      </fill>
    </dxf>
    <dxf>
      <fill>
        <patternFill>
          <bgColor rgb="FF9966FF"/>
        </patternFill>
      </fill>
    </dxf>
    <dxf>
      <fill>
        <patternFill>
          <bgColor theme="9" tint="0.39994506668294322"/>
        </patternFill>
      </fill>
    </dxf>
    <dxf>
      <fill>
        <patternFill>
          <bgColor theme="7" tint="0.59996337778862885"/>
        </patternFill>
      </fill>
    </dxf>
    <dxf>
      <fill>
        <patternFill>
          <bgColor rgb="FFFFFF99"/>
        </patternFill>
      </fill>
    </dxf>
    <dxf>
      <fill>
        <patternFill>
          <bgColor rgb="FFFF5050"/>
        </patternFill>
      </fill>
    </dxf>
    <dxf>
      <fill>
        <patternFill>
          <bgColor rgb="FFFFC000"/>
        </patternFill>
      </fill>
    </dxf>
    <dxf>
      <fill>
        <patternFill>
          <bgColor rgb="FF00B050"/>
        </patternFill>
      </fill>
    </dxf>
    <dxf>
      <fill>
        <patternFill>
          <bgColor rgb="FFFFFF66"/>
        </patternFill>
      </fill>
    </dxf>
    <dxf>
      <fill>
        <patternFill>
          <bgColor rgb="FFFF66CC"/>
        </patternFill>
      </fill>
    </dxf>
    <dxf>
      <fill>
        <patternFill>
          <bgColor rgb="FFC00000"/>
        </patternFill>
      </fill>
    </dxf>
    <dxf>
      <fill>
        <patternFill>
          <bgColor rgb="FFC00000"/>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s>
  <tableStyles count="0" defaultTableStyle="TableStyleMedium2" defaultPivotStyle="PivotStyleLight16"/>
  <colors>
    <mruColors>
      <color rgb="FFE6E4D2"/>
      <color rgb="FFDFDCC7"/>
      <color rgb="FFD2E1A5"/>
      <color rgb="FFC3E1A5"/>
      <color rgb="FFB4E1A5"/>
      <color rgb="FFA5E1A5"/>
      <color rgb="FF96E1A5"/>
      <color rgb="FFA5E18C"/>
      <color rgb="FF96E18C"/>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7"/>
          <c:order val="0"/>
          <c:tx>
            <c:strRef>
              <c:f>RunInformation!$G$6</c:f>
              <c:strCache>
                <c:ptCount val="1"/>
                <c:pt idx="0">
                  <c:v>1981</c:v>
                </c:pt>
              </c:strCache>
            </c:strRef>
          </c:tx>
          <c:spPr>
            <a:ln w="12700">
              <a:solidFill>
                <a:srgbClr val="87FF87"/>
              </a:solidFill>
              <a:prstDash val="solid"/>
            </a:ln>
          </c:spPr>
          <c:marker>
            <c:symbol val="square"/>
            <c:size val="4"/>
            <c:spPr>
              <a:solidFill>
                <a:srgbClr val="87FF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Comparison!$Y$4:$Y$63</c:f>
              <c:numCache>
                <c:formatCode>0.00</c:formatCode>
                <c:ptCount val="60"/>
                <c:pt idx="0">
                  <c:v>1542.6921105454439</c:v>
                </c:pt>
                <c:pt idx="1">
                  <c:v>3102.0049897201457</c:v>
                </c:pt>
                <c:pt idx="2">
                  <c:v>2699.0209638523938</c:v>
                </c:pt>
                <c:pt idx="3">
                  <c:v>1072.6665732992305</c:v>
                </c:pt>
                <c:pt idx="4">
                  <c:v>696.89714768855538</c:v>
                </c:pt>
                <c:pt idx="5">
                  <c:v>906.1611958648773</c:v>
                </c:pt>
                <c:pt idx="6">
                  <c:v>747.38959638597601</c:v>
                </c:pt>
                <c:pt idx="7">
                  <c:v>651.48897790579656</c:v>
                </c:pt>
                <c:pt idx="8">
                  <c:v>598.87956372375083</c:v>
                </c:pt>
                <c:pt idx="9">
                  <c:v>552.99748558504803</c:v>
                </c:pt>
                <c:pt idx="10">
                  <c:v>442.44184552086341</c:v>
                </c:pt>
                <c:pt idx="11">
                  <c:v>887.61003225139564</c:v>
                </c:pt>
                <c:pt idx="12">
                  <c:v>1113.2967131632995</c:v>
                </c:pt>
                <c:pt idx="13">
                  <c:v>2191.9720798211688</c:v>
                </c:pt>
                <c:pt idx="14">
                  <c:v>2919.9567503072917</c:v>
                </c:pt>
                <c:pt idx="15">
                  <c:v>1850.4415402143909</c:v>
                </c:pt>
                <c:pt idx="16">
                  <c:v>890.06266460382699</c:v>
                </c:pt>
                <c:pt idx="17">
                  <c:v>899.93669044675266</c:v>
                </c:pt>
                <c:pt idx="18">
                  <c:v>841.65612993288426</c:v>
                </c:pt>
                <c:pt idx="19">
                  <c:v>706.53851910856247</c:v>
                </c:pt>
                <c:pt idx="20">
                  <c:v>640.090244429672</c:v>
                </c:pt>
                <c:pt idx="21">
                  <c:v>548.19195963799359</c:v>
                </c:pt>
                <c:pt idx="22">
                  <c:v>470.48006393815149</c:v>
                </c:pt>
                <c:pt idx="23">
                  <c:v>1021.8240868378925</c:v>
                </c:pt>
                <c:pt idx="24">
                  <c:v>1207.3123956817667</c:v>
                </c:pt>
                <c:pt idx="25">
                  <c:v>2401.2069302890127</c:v>
                </c:pt>
                <c:pt idx="26">
                  <c:v>5067.2274553485477</c:v>
                </c:pt>
                <c:pt idx="27">
                  <c:v>2978.3409411794105</c:v>
                </c:pt>
                <c:pt idx="28">
                  <c:v>1112.5758258994629</c:v>
                </c:pt>
                <c:pt idx="29">
                  <c:v>1123.0189230907413</c:v>
                </c:pt>
                <c:pt idx="30">
                  <c:v>785.12169710413104</c:v>
                </c:pt>
                <c:pt idx="31">
                  <c:v>660.98997483982964</c:v>
                </c:pt>
                <c:pt idx="32">
                  <c:v>654.3395799103746</c:v>
                </c:pt>
                <c:pt idx="33">
                  <c:v>590.02722071936682</c:v>
                </c:pt>
                <c:pt idx="34">
                  <c:v>493.27346360750033</c:v>
                </c:pt>
                <c:pt idx="35">
                  <c:v>786.62913447075164</c:v>
                </c:pt>
                <c:pt idx="36">
                  <c:v>1323.381133129287</c:v>
                </c:pt>
                <c:pt idx="37">
                  <c:v>4186.0147126763814</c:v>
                </c:pt>
                <c:pt idx="38">
                  <c:v>5626.8591063413596</c:v>
                </c:pt>
                <c:pt idx="39">
                  <c:v>2325.4611062531408</c:v>
                </c:pt>
                <c:pt idx="40">
                  <c:v>1053.9126745158712</c:v>
                </c:pt>
                <c:pt idx="41">
                  <c:v>847.40786225165527</c:v>
                </c:pt>
                <c:pt idx="42">
                  <c:v>835.12274269445788</c:v>
                </c:pt>
                <c:pt idx="43">
                  <c:v>779.4449241619842</c:v>
                </c:pt>
                <c:pt idx="44">
                  <c:v>739.66506281177124</c:v>
                </c:pt>
                <c:pt idx="45">
                  <c:v>690.08876080634377</c:v>
                </c:pt>
                <c:pt idx="46">
                  <c:v>529.18918228602593</c:v>
                </c:pt>
                <c:pt idx="47">
                  <c:v>961.98048233149507</c:v>
                </c:pt>
                <c:pt idx="48">
                  <c:v>1805.6706234409094</c:v>
                </c:pt>
                <c:pt idx="49">
                  <c:v>3950.1211218162989</c:v>
                </c:pt>
                <c:pt idx="50">
                  <c:v>3225.1944138575091</c:v>
                </c:pt>
                <c:pt idx="51">
                  <c:v>1220.2783548383754</c:v>
                </c:pt>
                <c:pt idx="52">
                  <c:v>757.250005050705</c:v>
                </c:pt>
                <c:pt idx="53">
                  <c:v>771.93858661573483</c:v>
                </c:pt>
                <c:pt idx="54">
                  <c:v>877.02769601977502</c:v>
                </c:pt>
                <c:pt idx="55">
                  <c:v>778.54013385937844</c:v>
                </c:pt>
                <c:pt idx="56">
                  <c:v>655.16236921000029</c:v>
                </c:pt>
                <c:pt idx="57">
                  <c:v>560.03121957197004</c:v>
                </c:pt>
                <c:pt idx="58">
                  <c:v>527.15650294775071</c:v>
                </c:pt>
                <c:pt idx="59">
                  <c:v>1401.8488538010379</c:v>
                </c:pt>
              </c:numCache>
            </c:numRef>
          </c:yVal>
          <c:smooth val="0"/>
        </c:ser>
        <c:ser>
          <c:idx val="9"/>
          <c:order val="1"/>
          <c:tx>
            <c:strRef>
              <c:f>RunInformation!$G$7</c:f>
              <c:strCache>
                <c:ptCount val="1"/>
                <c:pt idx="0">
                  <c:v>1982</c:v>
                </c:pt>
              </c:strCache>
            </c:strRef>
          </c:tx>
          <c:spPr>
            <a:ln w="12700">
              <a:solidFill>
                <a:srgbClr val="AFFF87"/>
              </a:solidFill>
              <a:prstDash val="solid"/>
            </a:ln>
          </c:spPr>
          <c:marker>
            <c:symbol val="diamond"/>
            <c:size val="4"/>
            <c:spPr>
              <a:solidFill>
                <a:srgbClr val="AFFF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Comparison!$Z$4:$Z$63</c:f>
              <c:numCache>
                <c:formatCode>0.00</c:formatCode>
                <c:ptCount val="60"/>
                <c:pt idx="0">
                  <c:v>1239.8046034132815</c:v>
                </c:pt>
                <c:pt idx="1">
                  <c:v>1836.7076534053492</c:v>
                </c:pt>
                <c:pt idx="2">
                  <c:v>2364.1268306639586</c:v>
                </c:pt>
                <c:pt idx="3">
                  <c:v>1384.4418566261756</c:v>
                </c:pt>
                <c:pt idx="4">
                  <c:v>850.84543101551287</c:v>
                </c:pt>
                <c:pt idx="5">
                  <c:v>900.35982889788318</c:v>
                </c:pt>
                <c:pt idx="6">
                  <c:v>857.32074242182352</c:v>
                </c:pt>
                <c:pt idx="7">
                  <c:v>727.49948567495676</c:v>
                </c:pt>
                <c:pt idx="8">
                  <c:v>652.1760868448082</c:v>
                </c:pt>
                <c:pt idx="9">
                  <c:v>557.31472745043072</c:v>
                </c:pt>
                <c:pt idx="10">
                  <c:v>454.22226563187957</c:v>
                </c:pt>
                <c:pt idx="11">
                  <c:v>1051.7505336829377</c:v>
                </c:pt>
                <c:pt idx="12">
                  <c:v>1104.4632014266776</c:v>
                </c:pt>
                <c:pt idx="13">
                  <c:v>2399.0163379456435</c:v>
                </c:pt>
                <c:pt idx="14">
                  <c:v>5048.9071090319212</c:v>
                </c:pt>
                <c:pt idx="15">
                  <c:v>2978.9817049075259</c:v>
                </c:pt>
                <c:pt idx="16">
                  <c:v>1125.9975896275434</c:v>
                </c:pt>
                <c:pt idx="17">
                  <c:v>1053.0932250896105</c:v>
                </c:pt>
                <c:pt idx="18">
                  <c:v>777.40247259920977</c:v>
                </c:pt>
                <c:pt idx="19">
                  <c:v>663.41957540325564</c:v>
                </c:pt>
                <c:pt idx="20">
                  <c:v>653.44611509124695</c:v>
                </c:pt>
                <c:pt idx="21">
                  <c:v>589.2782955753238</c:v>
                </c:pt>
                <c:pt idx="22">
                  <c:v>473.21848030258383</c:v>
                </c:pt>
                <c:pt idx="23">
                  <c:v>779.14494378434335</c:v>
                </c:pt>
                <c:pt idx="24">
                  <c:v>1215.3592995307633</c:v>
                </c:pt>
                <c:pt idx="25">
                  <c:v>3923.5518270470598</c:v>
                </c:pt>
                <c:pt idx="26">
                  <c:v>5713.155207681848</c:v>
                </c:pt>
                <c:pt idx="27">
                  <c:v>2444.3908963233257</c:v>
                </c:pt>
                <c:pt idx="28">
                  <c:v>1083.9831379910115</c:v>
                </c:pt>
                <c:pt idx="29">
                  <c:v>884.73751618270342</c:v>
                </c:pt>
                <c:pt idx="30">
                  <c:v>835.76877243470074</c:v>
                </c:pt>
                <c:pt idx="31">
                  <c:v>779.22332492375631</c:v>
                </c:pt>
                <c:pt idx="32">
                  <c:v>738.92281122934037</c:v>
                </c:pt>
                <c:pt idx="33">
                  <c:v>698.17013563104081</c:v>
                </c:pt>
                <c:pt idx="34">
                  <c:v>546.79250209712177</c:v>
                </c:pt>
                <c:pt idx="35">
                  <c:v>968.19333375413032</c:v>
                </c:pt>
                <c:pt idx="36">
                  <c:v>1807.7728547285212</c:v>
                </c:pt>
                <c:pt idx="37">
                  <c:v>4021.3082291716591</c:v>
                </c:pt>
                <c:pt idx="38">
                  <c:v>3236.0837539362637</c:v>
                </c:pt>
                <c:pt idx="39">
                  <c:v>1224.8677622186908</c:v>
                </c:pt>
                <c:pt idx="40">
                  <c:v>752.56053663502962</c:v>
                </c:pt>
                <c:pt idx="41">
                  <c:v>803.07203268824765</c:v>
                </c:pt>
                <c:pt idx="42">
                  <c:v>865.50338994481012</c:v>
                </c:pt>
                <c:pt idx="43">
                  <c:v>767.06993645835405</c:v>
                </c:pt>
                <c:pt idx="44">
                  <c:v>642.46874641258569</c:v>
                </c:pt>
                <c:pt idx="45">
                  <c:v>547.06511088337743</c:v>
                </c:pt>
                <c:pt idx="46">
                  <c:v>514.33387100142158</c:v>
                </c:pt>
                <c:pt idx="47">
                  <c:v>1388.6792009721244</c:v>
                </c:pt>
                <c:pt idx="48">
                  <c:v>2121.2871884697802</c:v>
                </c:pt>
                <c:pt idx="49">
                  <c:v>3501.7085637037253</c:v>
                </c:pt>
                <c:pt idx="50">
                  <c:v>3476.6942701204848</c:v>
                </c:pt>
                <c:pt idx="51">
                  <c:v>1583.4704244217191</c:v>
                </c:pt>
                <c:pt idx="52">
                  <c:v>762.40535461601121</c:v>
                </c:pt>
                <c:pt idx="53">
                  <c:v>1069.8167141703705</c:v>
                </c:pt>
                <c:pt idx="54">
                  <c:v>901.89102681663337</c:v>
                </c:pt>
                <c:pt idx="55">
                  <c:v>834.354914248402</c:v>
                </c:pt>
                <c:pt idx="56">
                  <c:v>681.61086267876544</c:v>
                </c:pt>
                <c:pt idx="57">
                  <c:v>552.88111994896929</c:v>
                </c:pt>
                <c:pt idx="58">
                  <c:v>515.5528379825995</c:v>
                </c:pt>
                <c:pt idx="59">
                  <c:v>949.44992385574938</c:v>
                </c:pt>
              </c:numCache>
            </c:numRef>
          </c:yVal>
          <c:smooth val="0"/>
        </c:ser>
        <c:ser>
          <c:idx val="14"/>
          <c:order val="2"/>
          <c:tx>
            <c:strRef>
              <c:f>RunInformation!$G$8</c:f>
              <c:strCache>
                <c:ptCount val="1"/>
                <c:pt idx="0">
                  <c:v>1983</c:v>
                </c:pt>
              </c:strCache>
            </c:strRef>
          </c:tx>
          <c:spPr>
            <a:ln w="12700">
              <a:solidFill>
                <a:srgbClr val="CDFF87"/>
              </a:solidFill>
              <a:prstDash val="solid"/>
            </a:ln>
          </c:spPr>
          <c:marker>
            <c:symbol val="triangle"/>
            <c:size val="4"/>
            <c:spPr>
              <a:solidFill>
                <a:srgbClr val="CDFF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Comparison!$AA$4:$AA$63</c:f>
              <c:numCache>
                <c:formatCode>0.00</c:formatCode>
                <c:ptCount val="60"/>
                <c:pt idx="0">
                  <c:v>1135.7036034132818</c:v>
                </c:pt>
                <c:pt idx="1">
                  <c:v>2043.9294880045345</c:v>
                </c:pt>
                <c:pt idx="2">
                  <c:v>3617.6699846203333</c:v>
                </c:pt>
                <c:pt idx="3">
                  <c:v>2326.693067734931</c:v>
                </c:pt>
                <c:pt idx="4">
                  <c:v>1048.6006421242989</c:v>
                </c:pt>
                <c:pt idx="5">
                  <c:v>1445.2972111681283</c:v>
                </c:pt>
                <c:pt idx="6">
                  <c:v>786.16408201511911</c:v>
                </c:pt>
                <c:pt idx="7">
                  <c:v>699.03027515167935</c:v>
                </c:pt>
                <c:pt idx="8">
                  <c:v>639.5422845780954</c:v>
                </c:pt>
                <c:pt idx="9">
                  <c:v>577.02814571141982</c:v>
                </c:pt>
                <c:pt idx="10">
                  <c:v>462.01184679686344</c:v>
                </c:pt>
                <c:pt idx="11">
                  <c:v>765.14484466412262</c:v>
                </c:pt>
                <c:pt idx="12">
                  <c:v>1179.342178434601</c:v>
                </c:pt>
                <c:pt idx="13">
                  <c:v>3801.9392139139518</c:v>
                </c:pt>
                <c:pt idx="14">
                  <c:v>5658.8156707554344</c:v>
                </c:pt>
                <c:pt idx="15">
                  <c:v>2421.9357789595319</c:v>
                </c:pt>
                <c:pt idx="16">
                  <c:v>1071.1723134352328</c:v>
                </c:pt>
                <c:pt idx="17">
                  <c:v>864.76967554514761</c:v>
                </c:pt>
                <c:pt idx="18">
                  <c:v>834.01294312557695</c:v>
                </c:pt>
                <c:pt idx="19">
                  <c:v>777.59622979294829</c:v>
                </c:pt>
                <c:pt idx="20">
                  <c:v>729.58741537190076</c:v>
                </c:pt>
                <c:pt idx="21">
                  <c:v>701.21723576538704</c:v>
                </c:pt>
                <c:pt idx="22">
                  <c:v>519.80738228600831</c:v>
                </c:pt>
                <c:pt idx="23">
                  <c:v>959.70939631224542</c:v>
                </c:pt>
                <c:pt idx="24">
                  <c:v>1779.3194378537908</c:v>
                </c:pt>
                <c:pt idx="25">
                  <c:v>3865.1104409271875</c:v>
                </c:pt>
                <c:pt idx="26">
                  <c:v>3258.841325218295</c:v>
                </c:pt>
                <c:pt idx="27">
                  <c:v>1258.1387965959143</c:v>
                </c:pt>
                <c:pt idx="28">
                  <c:v>757.3549559586902</c:v>
                </c:pt>
                <c:pt idx="29">
                  <c:v>799.14690391523425</c:v>
                </c:pt>
                <c:pt idx="30">
                  <c:v>866.75242681834084</c:v>
                </c:pt>
                <c:pt idx="31">
                  <c:v>778.42389786900003</c:v>
                </c:pt>
                <c:pt idx="32">
                  <c:v>651.97822317514783</c:v>
                </c:pt>
                <c:pt idx="33">
                  <c:v>552.24159697916798</c:v>
                </c:pt>
                <c:pt idx="34">
                  <c:v>533.81617097653236</c:v>
                </c:pt>
                <c:pt idx="35">
                  <c:v>1406.3647347541844</c:v>
                </c:pt>
                <c:pt idx="36">
                  <c:v>2131.970427692147</c:v>
                </c:pt>
                <c:pt idx="37">
                  <c:v>3374.5280040453154</c:v>
                </c:pt>
                <c:pt idx="38">
                  <c:v>3536.7384343326416</c:v>
                </c:pt>
                <c:pt idx="39">
                  <c:v>1635.498043673306</c:v>
                </c:pt>
                <c:pt idx="40">
                  <c:v>764.75114326963217</c:v>
                </c:pt>
                <c:pt idx="41">
                  <c:v>1088.5936655278533</c:v>
                </c:pt>
                <c:pt idx="42">
                  <c:v>902.18762652991188</c:v>
                </c:pt>
                <c:pt idx="43">
                  <c:v>834.04261604148724</c:v>
                </c:pt>
                <c:pt idx="44">
                  <c:v>679.91250706207552</c:v>
                </c:pt>
                <c:pt idx="45">
                  <c:v>551.34565388437159</c:v>
                </c:pt>
                <c:pt idx="46">
                  <c:v>514.27254294739328</c:v>
                </c:pt>
                <c:pt idx="47">
                  <c:v>948.82086672426567</c:v>
                </c:pt>
                <c:pt idx="48">
                  <c:v>1375.6336890218233</c:v>
                </c:pt>
                <c:pt idx="49">
                  <c:v>2700.7860724167322</c:v>
                </c:pt>
                <c:pt idx="50">
                  <c:v>1559.9636777838209</c:v>
                </c:pt>
                <c:pt idx="51">
                  <c:v>706.11659089845159</c:v>
                </c:pt>
                <c:pt idx="52">
                  <c:v>578.60724324907824</c:v>
                </c:pt>
                <c:pt idx="53">
                  <c:v>610.5777475468426</c:v>
                </c:pt>
                <c:pt idx="54">
                  <c:v>489.51648031147653</c:v>
                </c:pt>
                <c:pt idx="55">
                  <c:v>604.16482926033439</c:v>
                </c:pt>
                <c:pt idx="56">
                  <c:v>502.34588618307561</c:v>
                </c:pt>
                <c:pt idx="57">
                  <c:v>443.79634691053707</c:v>
                </c:pt>
                <c:pt idx="58">
                  <c:v>401.60217984627371</c:v>
                </c:pt>
                <c:pt idx="59">
                  <c:v>439.6252483842643</c:v>
                </c:pt>
              </c:numCache>
            </c:numRef>
          </c:yVal>
          <c:smooth val="0"/>
        </c:ser>
        <c:ser>
          <c:idx val="10"/>
          <c:order val="3"/>
          <c:tx>
            <c:strRef>
              <c:f>RunInformation!$G$9</c:f>
              <c:strCache>
                <c:ptCount val="1"/>
                <c:pt idx="0">
                  <c:v>1984</c:v>
                </c:pt>
              </c:strCache>
            </c:strRef>
          </c:tx>
          <c:spPr>
            <a:ln w="12700">
              <a:solidFill>
                <a:srgbClr val="EBFF87"/>
              </a:solidFill>
              <a:prstDash val="solid"/>
            </a:ln>
          </c:spPr>
          <c:marker>
            <c:symbol val="circle"/>
            <c:size val="4"/>
            <c:spPr>
              <a:solidFill>
                <a:srgbClr val="EBFF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Comparison!$AB$4:$AB$63</c:f>
              <c:numCache>
                <c:formatCode>0.00</c:formatCode>
                <c:ptCount val="60"/>
                <c:pt idx="0">
                  <c:v>1303.5866199422067</c:v>
                </c:pt>
                <c:pt idx="1">
                  <c:v>3275.3394338683484</c:v>
                </c:pt>
                <c:pt idx="2">
                  <c:v>3639.805508458604</c:v>
                </c:pt>
                <c:pt idx="3">
                  <c:v>1523.4735607889963</c:v>
                </c:pt>
                <c:pt idx="4">
                  <c:v>970.85413517833376</c:v>
                </c:pt>
                <c:pt idx="5">
                  <c:v>1089.0163432337843</c:v>
                </c:pt>
                <c:pt idx="6">
                  <c:v>782.51836193139559</c:v>
                </c:pt>
                <c:pt idx="7">
                  <c:v>695.0393352559405</c:v>
                </c:pt>
                <c:pt idx="8">
                  <c:v>643.03654741734556</c:v>
                </c:pt>
                <c:pt idx="9">
                  <c:v>592.78920543174002</c:v>
                </c:pt>
                <c:pt idx="10">
                  <c:v>457.19549127476591</c:v>
                </c:pt>
                <c:pt idx="11">
                  <c:v>1153.9802141189577</c:v>
                </c:pt>
                <c:pt idx="12">
                  <c:v>1941.5013292915216</c:v>
                </c:pt>
                <c:pt idx="13">
                  <c:v>3793.3683510839869</c:v>
                </c:pt>
                <c:pt idx="14">
                  <c:v>3163.6461819246579</c:v>
                </c:pt>
                <c:pt idx="15">
                  <c:v>1186.8822805401167</c:v>
                </c:pt>
                <c:pt idx="16">
                  <c:v>744.20392691050392</c:v>
                </c:pt>
                <c:pt idx="17">
                  <c:v>796.38968438566883</c:v>
                </c:pt>
                <c:pt idx="18">
                  <c:v>861.45799634981279</c:v>
                </c:pt>
                <c:pt idx="19">
                  <c:v>760.70762608331268</c:v>
                </c:pt>
                <c:pt idx="20">
                  <c:v>641.84083687585621</c:v>
                </c:pt>
                <c:pt idx="21">
                  <c:v>548.07500802784853</c:v>
                </c:pt>
                <c:pt idx="22">
                  <c:v>515.62013883048746</c:v>
                </c:pt>
                <c:pt idx="23">
                  <c:v>1328.5202601554349</c:v>
                </c:pt>
                <c:pt idx="24">
                  <c:v>2113.0101714519128</c:v>
                </c:pt>
                <c:pt idx="25">
                  <c:v>3405.661610146301</c:v>
                </c:pt>
                <c:pt idx="26">
                  <c:v>3502.658866015393</c:v>
                </c:pt>
                <c:pt idx="27">
                  <c:v>1639.6298566430901</c:v>
                </c:pt>
                <c:pt idx="28">
                  <c:v>773.01795623946464</c:v>
                </c:pt>
                <c:pt idx="29">
                  <c:v>1083.0141350991667</c:v>
                </c:pt>
                <c:pt idx="30">
                  <c:v>894.95532498808348</c:v>
                </c:pt>
                <c:pt idx="31">
                  <c:v>826.45411791686558</c:v>
                </c:pt>
                <c:pt idx="32">
                  <c:v>674.70398981652249</c:v>
                </c:pt>
                <c:pt idx="33">
                  <c:v>546.67992036832516</c:v>
                </c:pt>
                <c:pt idx="34">
                  <c:v>532.66137579693429</c:v>
                </c:pt>
                <c:pt idx="35">
                  <c:v>945.4798587102631</c:v>
                </c:pt>
                <c:pt idx="36">
                  <c:v>1435.1062883591762</c:v>
                </c:pt>
                <c:pt idx="37">
                  <c:v>2647.1149773733546</c:v>
                </c:pt>
                <c:pt idx="38">
                  <c:v>1541.0778306440602</c:v>
                </c:pt>
                <c:pt idx="39">
                  <c:v>687.36702792018889</c:v>
                </c:pt>
                <c:pt idx="40">
                  <c:v>584.5961043872926</c:v>
                </c:pt>
                <c:pt idx="41">
                  <c:v>608.86721812858264</c:v>
                </c:pt>
                <c:pt idx="42">
                  <c:v>495.25595325339043</c:v>
                </c:pt>
                <c:pt idx="43">
                  <c:v>605.97336578146655</c:v>
                </c:pt>
                <c:pt idx="44">
                  <c:v>504.19039643532142</c:v>
                </c:pt>
                <c:pt idx="45">
                  <c:v>447.45670537148118</c:v>
                </c:pt>
                <c:pt idx="46">
                  <c:v>404.9215175230724</c:v>
                </c:pt>
                <c:pt idx="47">
                  <c:v>450.69839336793092</c:v>
                </c:pt>
                <c:pt idx="48">
                  <c:v>656.90790952890165</c:v>
                </c:pt>
                <c:pt idx="49">
                  <c:v>1096.20771541365</c:v>
                </c:pt>
                <c:pt idx="50">
                  <c:v>1839.9287225717262</c:v>
                </c:pt>
                <c:pt idx="51">
                  <c:v>754.22108652715394</c:v>
                </c:pt>
                <c:pt idx="52">
                  <c:v>459.5270185284308</c:v>
                </c:pt>
                <c:pt idx="53">
                  <c:v>501.86078500774414</c:v>
                </c:pt>
                <c:pt idx="54">
                  <c:v>398.89187004508824</c:v>
                </c:pt>
                <c:pt idx="55">
                  <c:v>368.43364732650258</c:v>
                </c:pt>
                <c:pt idx="56">
                  <c:v>385.01600389094341</c:v>
                </c:pt>
                <c:pt idx="57">
                  <c:v>374.67826774443319</c:v>
                </c:pt>
                <c:pt idx="58">
                  <c:v>341.92408344501723</c:v>
                </c:pt>
                <c:pt idx="59">
                  <c:v>539.32796659392329</c:v>
                </c:pt>
              </c:numCache>
            </c:numRef>
          </c:yVal>
          <c:smooth val="0"/>
        </c:ser>
        <c:ser>
          <c:idx val="11"/>
          <c:order val="4"/>
          <c:tx>
            <c:strRef>
              <c:f>RunInformation!$G$10</c:f>
              <c:strCache>
                <c:ptCount val="1"/>
                <c:pt idx="0">
                  <c:v>1985</c:v>
                </c:pt>
              </c:strCache>
            </c:strRef>
          </c:tx>
          <c:spPr>
            <a:ln w="12700">
              <a:solidFill>
                <a:srgbClr val="CDFFAF"/>
              </a:solidFill>
              <a:prstDash val="solid"/>
            </a:ln>
          </c:spPr>
          <c:marker>
            <c:symbol val="square"/>
            <c:size val="4"/>
            <c:spPr>
              <a:solidFill>
                <a:srgbClr val="CDFF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Comparison!$AC$4:$AC$63</c:f>
              <c:numCache>
                <c:formatCode>0.00</c:formatCode>
                <c:ptCount val="60"/>
                <c:pt idx="0">
                  <c:v>1658.3631270743695</c:v>
                </c:pt>
                <c:pt idx="1">
                  <c:v>3617.1916979182261</c:v>
                </c:pt>
                <c:pt idx="2">
                  <c:v>2795.3464227061045</c:v>
                </c:pt>
                <c:pt idx="3">
                  <c:v>992.73189284244791</c:v>
                </c:pt>
                <c:pt idx="4">
                  <c:v>698.75346723178518</c:v>
                </c:pt>
                <c:pt idx="5">
                  <c:v>641.60147605200302</c:v>
                </c:pt>
                <c:pt idx="6">
                  <c:v>874.00260669421141</c:v>
                </c:pt>
                <c:pt idx="7">
                  <c:v>785.95888702479385</c:v>
                </c:pt>
                <c:pt idx="8">
                  <c:v>679.54491019677255</c:v>
                </c:pt>
                <c:pt idx="9">
                  <c:v>581.14526022787788</c:v>
                </c:pt>
                <c:pt idx="10">
                  <c:v>531.62277732737004</c:v>
                </c:pt>
                <c:pt idx="11">
                  <c:v>1544.263568754335</c:v>
                </c:pt>
                <c:pt idx="12">
                  <c:v>2311.985870961701</c:v>
                </c:pt>
                <c:pt idx="13">
                  <c:v>3425.13906032766</c:v>
                </c:pt>
                <c:pt idx="14">
                  <c:v>3385.3574838202649</c:v>
                </c:pt>
                <c:pt idx="15">
                  <c:v>1544.4088070316116</c:v>
                </c:pt>
                <c:pt idx="16">
                  <c:v>753.72393142104556</c:v>
                </c:pt>
                <c:pt idx="17">
                  <c:v>1288.653541724085</c:v>
                </c:pt>
                <c:pt idx="18">
                  <c:v>908.13768673251116</c:v>
                </c:pt>
                <c:pt idx="19">
                  <c:v>828.77950382340168</c:v>
                </c:pt>
                <c:pt idx="20">
                  <c:v>673.68857274941922</c:v>
                </c:pt>
                <c:pt idx="21">
                  <c:v>545.90598932065882</c:v>
                </c:pt>
                <c:pt idx="22">
                  <c:v>508.96589368084102</c:v>
                </c:pt>
                <c:pt idx="23">
                  <c:v>940.99385491274552</c:v>
                </c:pt>
                <c:pt idx="24">
                  <c:v>1321.3256593785075</c:v>
                </c:pt>
                <c:pt idx="25">
                  <c:v>2691.5218447886587</c:v>
                </c:pt>
                <c:pt idx="26">
                  <c:v>1555.6784757376986</c:v>
                </c:pt>
                <c:pt idx="27">
                  <c:v>714.73975418797045</c:v>
                </c:pt>
                <c:pt idx="28">
                  <c:v>588.84464667130942</c:v>
                </c:pt>
                <c:pt idx="29">
                  <c:v>621.96393029366095</c:v>
                </c:pt>
                <c:pt idx="30">
                  <c:v>488.29796366746274</c:v>
                </c:pt>
                <c:pt idx="31">
                  <c:v>601.74445257479749</c:v>
                </c:pt>
                <c:pt idx="32">
                  <c:v>499.9455835441637</c:v>
                </c:pt>
                <c:pt idx="33">
                  <c:v>441.80905793286854</c:v>
                </c:pt>
                <c:pt idx="34">
                  <c:v>408.86037372729237</c:v>
                </c:pt>
                <c:pt idx="35">
                  <c:v>444.67925093885708</c:v>
                </c:pt>
                <c:pt idx="36">
                  <c:v>649.83961701532792</c:v>
                </c:pt>
                <c:pt idx="37">
                  <c:v>1102.3637762918827</c:v>
                </c:pt>
                <c:pt idx="38">
                  <c:v>1829.5210168719877</c:v>
                </c:pt>
                <c:pt idx="39">
                  <c:v>752.05990002948977</c:v>
                </c:pt>
                <c:pt idx="40">
                  <c:v>462.48217763594141</c:v>
                </c:pt>
                <c:pt idx="41">
                  <c:v>503.4728152274551</c:v>
                </c:pt>
                <c:pt idx="42">
                  <c:v>400.42116961709269</c:v>
                </c:pt>
                <c:pt idx="43">
                  <c:v>369.64136351338203</c:v>
                </c:pt>
                <c:pt idx="44">
                  <c:v>388.22965838914826</c:v>
                </c:pt>
                <c:pt idx="45">
                  <c:v>375.68098320169412</c:v>
                </c:pt>
                <c:pt idx="46">
                  <c:v>342.97017117575939</c:v>
                </c:pt>
                <c:pt idx="47">
                  <c:v>540.20306046198323</c:v>
                </c:pt>
                <c:pt idx="48">
                  <c:v>863.22818904155554</c:v>
                </c:pt>
                <c:pt idx="49">
                  <c:v>1304.7649776162359</c:v>
                </c:pt>
                <c:pt idx="50">
                  <c:v>1154.3830401107662</c:v>
                </c:pt>
                <c:pt idx="51">
                  <c:v>528.69389395274266</c:v>
                </c:pt>
                <c:pt idx="52">
                  <c:v>527.48644703377545</c:v>
                </c:pt>
                <c:pt idx="53">
                  <c:v>434.09573795228982</c:v>
                </c:pt>
                <c:pt idx="54">
                  <c:v>393.2480483580735</c:v>
                </c:pt>
                <c:pt idx="55">
                  <c:v>371.99790911113365</c:v>
                </c:pt>
                <c:pt idx="56">
                  <c:v>369.72341486993213</c:v>
                </c:pt>
                <c:pt idx="57">
                  <c:v>368.23682734827344</c:v>
                </c:pt>
                <c:pt idx="58">
                  <c:v>338.08354995895462</c:v>
                </c:pt>
                <c:pt idx="59">
                  <c:v>399.49981701396666</c:v>
                </c:pt>
              </c:numCache>
            </c:numRef>
          </c:yVal>
          <c:smooth val="0"/>
        </c:ser>
        <c:ser>
          <c:idx val="12"/>
          <c:order val="5"/>
          <c:tx>
            <c:strRef>
              <c:f>RunInformation!$G$11</c:f>
              <c:strCache>
                <c:ptCount val="1"/>
                <c:pt idx="0">
                  <c:v>1986</c:v>
                </c:pt>
              </c:strCache>
            </c:strRef>
          </c:tx>
          <c:spPr>
            <a:ln w="12700">
              <a:solidFill>
                <a:srgbClr val="AFFFAF"/>
              </a:solidFill>
              <a:prstDash val="solid"/>
            </a:ln>
          </c:spPr>
          <c:marker>
            <c:symbol val="diamond"/>
            <c:size val="4"/>
            <c:spPr>
              <a:solidFill>
                <a:srgbClr val="AFFF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Comparison!$AD$4:$AD$63</c:f>
              <c:numCache>
                <c:formatCode>0.00</c:formatCode>
                <c:ptCount val="60"/>
                <c:pt idx="0">
                  <c:v>1292.8491105454439</c:v>
                </c:pt>
                <c:pt idx="1">
                  <c:v>2791.5465408292503</c:v>
                </c:pt>
                <c:pt idx="2">
                  <c:v>2835.8487687004667</c:v>
                </c:pt>
                <c:pt idx="3">
                  <c:v>1248.8512719077405</c:v>
                </c:pt>
                <c:pt idx="4">
                  <c:v>709.83984629708016</c:v>
                </c:pt>
                <c:pt idx="5">
                  <c:v>1145.3377151623895</c:v>
                </c:pt>
                <c:pt idx="6">
                  <c:v>871.87374824286792</c:v>
                </c:pt>
                <c:pt idx="7">
                  <c:v>808.84834032989431</c:v>
                </c:pt>
                <c:pt idx="8">
                  <c:v>658.46533197335543</c:v>
                </c:pt>
                <c:pt idx="9">
                  <c:v>528.04042985509955</c:v>
                </c:pt>
                <c:pt idx="10">
                  <c:v>492.3331103672557</c:v>
                </c:pt>
                <c:pt idx="11">
                  <c:v>919.29197169707106</c:v>
                </c:pt>
                <c:pt idx="12">
                  <c:v>1297.8985607081302</c:v>
                </c:pt>
                <c:pt idx="13">
                  <c:v>2602.0498971255815</c:v>
                </c:pt>
                <c:pt idx="14">
                  <c:v>1537.524535478319</c:v>
                </c:pt>
                <c:pt idx="15">
                  <c:v>697.88938516316716</c:v>
                </c:pt>
                <c:pt idx="16">
                  <c:v>582.95360615018888</c:v>
                </c:pt>
                <c:pt idx="17">
                  <c:v>618.69248989127186</c:v>
                </c:pt>
                <c:pt idx="18">
                  <c:v>491.46854570903719</c:v>
                </c:pt>
                <c:pt idx="19">
                  <c:v>602.28765404332273</c:v>
                </c:pt>
                <c:pt idx="20">
                  <c:v>500.51340493354331</c:v>
                </c:pt>
                <c:pt idx="21">
                  <c:v>443.40644490336399</c:v>
                </c:pt>
                <c:pt idx="22">
                  <c:v>403.34067299574349</c:v>
                </c:pt>
                <c:pt idx="23">
                  <c:v>440.35335353321551</c:v>
                </c:pt>
                <c:pt idx="24">
                  <c:v>631.31549554713717</c:v>
                </c:pt>
                <c:pt idx="25">
                  <c:v>1116.833476747945</c:v>
                </c:pt>
                <c:pt idx="26">
                  <c:v>1767.1343808920185</c:v>
                </c:pt>
                <c:pt idx="27">
                  <c:v>779.58878244660002</c:v>
                </c:pt>
                <c:pt idx="28">
                  <c:v>457.41987066775289</c:v>
                </c:pt>
                <c:pt idx="29">
                  <c:v>495.48268392969788</c:v>
                </c:pt>
                <c:pt idx="30">
                  <c:v>398.30724607499724</c:v>
                </c:pt>
                <c:pt idx="31">
                  <c:v>364.506098431255</c:v>
                </c:pt>
                <c:pt idx="32">
                  <c:v>388.90376209976438</c:v>
                </c:pt>
                <c:pt idx="33">
                  <c:v>370.21595631759902</c:v>
                </c:pt>
                <c:pt idx="34">
                  <c:v>347.06729246525276</c:v>
                </c:pt>
                <c:pt idx="35">
                  <c:v>534.61779155641261</c:v>
                </c:pt>
                <c:pt idx="36">
                  <c:v>857.74618904155534</c:v>
                </c:pt>
                <c:pt idx="37">
                  <c:v>1434.6029140429287</c:v>
                </c:pt>
                <c:pt idx="38">
                  <c:v>1029.8049500918498</c:v>
                </c:pt>
                <c:pt idx="39">
                  <c:v>530.10264524187141</c:v>
                </c:pt>
                <c:pt idx="40">
                  <c:v>528.19711374538315</c:v>
                </c:pt>
                <c:pt idx="41">
                  <c:v>433.60312778825579</c:v>
                </c:pt>
                <c:pt idx="42">
                  <c:v>391.78982662992365</c:v>
                </c:pt>
                <c:pt idx="43">
                  <c:v>369.95483007730314</c:v>
                </c:pt>
                <c:pt idx="44">
                  <c:v>367.24041747121021</c:v>
                </c:pt>
                <c:pt idx="45">
                  <c:v>367.34782056404163</c:v>
                </c:pt>
                <c:pt idx="46">
                  <c:v>336.12834598557674</c:v>
                </c:pt>
                <c:pt idx="47">
                  <c:v>397.14489177831513</c:v>
                </c:pt>
                <c:pt idx="48">
                  <c:v>568.05915215438426</c:v>
                </c:pt>
                <c:pt idx="49">
                  <c:v>586.61009128982971</c:v>
                </c:pt>
                <c:pt idx="50">
                  <c:v>1391.8952400581354</c:v>
                </c:pt>
                <c:pt idx="51">
                  <c:v>694.18766784436048</c:v>
                </c:pt>
                <c:pt idx="52">
                  <c:v>457.37200972761809</c:v>
                </c:pt>
                <c:pt idx="53">
                  <c:v>411.89473378002566</c:v>
                </c:pt>
                <c:pt idx="54">
                  <c:v>401.04646883875716</c:v>
                </c:pt>
                <c:pt idx="55">
                  <c:v>444.33157105945406</c:v>
                </c:pt>
                <c:pt idx="56">
                  <c:v>418.26835867040006</c:v>
                </c:pt>
                <c:pt idx="57">
                  <c:v>364.50165337825894</c:v>
                </c:pt>
                <c:pt idx="58">
                  <c:v>316.65075376140146</c:v>
                </c:pt>
                <c:pt idx="59">
                  <c:v>410.78084986745546</c:v>
                </c:pt>
              </c:numCache>
            </c:numRef>
          </c:yVal>
          <c:smooth val="0"/>
        </c:ser>
        <c:ser>
          <c:idx val="13"/>
          <c:order val="6"/>
          <c:tx>
            <c:strRef>
              <c:f>RunInformation!$G$12</c:f>
              <c:strCache>
                <c:ptCount val="1"/>
                <c:pt idx="0">
                  <c:v>1987</c:v>
                </c:pt>
              </c:strCache>
            </c:strRef>
          </c:tx>
          <c:spPr>
            <a:ln w="12700">
              <a:solidFill>
                <a:srgbClr val="87FFAF"/>
              </a:solidFill>
              <a:prstDash val="solid"/>
            </a:ln>
          </c:spPr>
          <c:marker>
            <c:symbol val="triangle"/>
            <c:size val="4"/>
            <c:spPr>
              <a:solidFill>
                <a:srgbClr val="87FF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Comparison!$AE$4:$AE$63</c:f>
              <c:numCache>
                <c:formatCode>0.00</c:formatCode>
                <c:ptCount val="60"/>
                <c:pt idx="0">
                  <c:v>1306.9180692231296</c:v>
                </c:pt>
                <c:pt idx="1">
                  <c:v>3220.028356539648</c:v>
                </c:pt>
                <c:pt idx="2">
                  <c:v>1875.4262754139331</c:v>
                </c:pt>
                <c:pt idx="3">
                  <c:v>848.93701806909348</c:v>
                </c:pt>
                <c:pt idx="4">
                  <c:v>740.8675924584312</c:v>
                </c:pt>
                <c:pt idx="5">
                  <c:v>807.85127058983824</c:v>
                </c:pt>
                <c:pt idx="6">
                  <c:v>558.72308590318562</c:v>
                </c:pt>
                <c:pt idx="7">
                  <c:v>642.31031972947824</c:v>
                </c:pt>
                <c:pt idx="8">
                  <c:v>549.92562332171019</c:v>
                </c:pt>
                <c:pt idx="9">
                  <c:v>485.08589353771123</c:v>
                </c:pt>
                <c:pt idx="10">
                  <c:v>423.12659667230002</c:v>
                </c:pt>
                <c:pt idx="11">
                  <c:v>743.89209005445912</c:v>
                </c:pt>
                <c:pt idx="12">
                  <c:v>952.48811723764936</c:v>
                </c:pt>
                <c:pt idx="13">
                  <c:v>1363.0099673814859</c:v>
                </c:pt>
                <c:pt idx="14">
                  <c:v>1781.4154503796997</c:v>
                </c:pt>
                <c:pt idx="15">
                  <c:v>783.15082013353026</c:v>
                </c:pt>
                <c:pt idx="16">
                  <c:v>452.88936294793763</c:v>
                </c:pt>
                <c:pt idx="17">
                  <c:v>490.50113620974844</c:v>
                </c:pt>
                <c:pt idx="18">
                  <c:v>399.75339495866439</c:v>
                </c:pt>
                <c:pt idx="19">
                  <c:v>364.86380322313954</c:v>
                </c:pt>
                <c:pt idx="20">
                  <c:v>399.57752136087936</c:v>
                </c:pt>
                <c:pt idx="21">
                  <c:v>373.5465741948363</c:v>
                </c:pt>
                <c:pt idx="22">
                  <c:v>335.77302542655491</c:v>
                </c:pt>
                <c:pt idx="23">
                  <c:v>525.73610920709189</c:v>
                </c:pt>
                <c:pt idx="24">
                  <c:v>818.18589730601707</c:v>
                </c:pt>
                <c:pt idx="25">
                  <c:v>1422.7826065259471</c:v>
                </c:pt>
                <c:pt idx="26">
                  <c:v>1043.140943670614</c:v>
                </c:pt>
                <c:pt idx="27">
                  <c:v>539.97819629213654</c:v>
                </c:pt>
                <c:pt idx="28">
                  <c:v>534.79297465600689</c:v>
                </c:pt>
                <c:pt idx="29">
                  <c:v>434.76828231420603</c:v>
                </c:pt>
                <c:pt idx="30">
                  <c:v>394.03963309589585</c:v>
                </c:pt>
                <c:pt idx="31">
                  <c:v>371.91030779875194</c:v>
                </c:pt>
                <c:pt idx="32">
                  <c:v>368.95934575115291</c:v>
                </c:pt>
                <c:pt idx="33">
                  <c:v>376.36227985085657</c:v>
                </c:pt>
                <c:pt idx="34">
                  <c:v>345.1885324131066</c:v>
                </c:pt>
                <c:pt idx="35">
                  <c:v>397.80227967523621</c:v>
                </c:pt>
                <c:pt idx="36">
                  <c:v>568.45018049569228</c:v>
                </c:pt>
                <c:pt idx="37">
                  <c:v>649.36873530085927</c:v>
                </c:pt>
                <c:pt idx="38">
                  <c:v>1337.0727708005211</c:v>
                </c:pt>
                <c:pt idx="39">
                  <c:v>697.86777943285347</c:v>
                </c:pt>
                <c:pt idx="40">
                  <c:v>460.94305519662237</c:v>
                </c:pt>
                <c:pt idx="41">
                  <c:v>414.0361296968735</c:v>
                </c:pt>
                <c:pt idx="42">
                  <c:v>402.69516640010278</c:v>
                </c:pt>
                <c:pt idx="43">
                  <c:v>445.45821582260675</c:v>
                </c:pt>
                <c:pt idx="44">
                  <c:v>421.78443677803142</c:v>
                </c:pt>
                <c:pt idx="45">
                  <c:v>365.20223871440095</c:v>
                </c:pt>
                <c:pt idx="46">
                  <c:v>317.32149931021041</c:v>
                </c:pt>
                <c:pt idx="47">
                  <c:v>411.49996482697674</c:v>
                </c:pt>
                <c:pt idx="48">
                  <c:v>440.04486250806792</c:v>
                </c:pt>
                <c:pt idx="49">
                  <c:v>1228.6444003029142</c:v>
                </c:pt>
                <c:pt idx="50">
                  <c:v>2106.4278965623239</c:v>
                </c:pt>
                <c:pt idx="51">
                  <c:v>946.75455202045873</c:v>
                </c:pt>
                <c:pt idx="52">
                  <c:v>587.90658279983984</c:v>
                </c:pt>
                <c:pt idx="53">
                  <c:v>645.13447054060373</c:v>
                </c:pt>
                <c:pt idx="54">
                  <c:v>457.55389621381471</c:v>
                </c:pt>
                <c:pt idx="55">
                  <c:v>493.75048918430446</c:v>
                </c:pt>
                <c:pt idx="56">
                  <c:v>489.01838657796401</c:v>
                </c:pt>
                <c:pt idx="57">
                  <c:v>435.65500925468234</c:v>
                </c:pt>
                <c:pt idx="58">
                  <c:v>422.88776033935625</c:v>
                </c:pt>
                <c:pt idx="59">
                  <c:v>519.33658795553049</c:v>
                </c:pt>
              </c:numCache>
            </c:numRef>
          </c:yVal>
          <c:smooth val="0"/>
        </c:ser>
        <c:ser>
          <c:idx val="15"/>
          <c:order val="7"/>
          <c:tx>
            <c:strRef>
              <c:f>RunInformation!$G$13</c:f>
              <c:strCache>
                <c:ptCount val="1"/>
                <c:pt idx="0">
                  <c:v>1988</c:v>
                </c:pt>
              </c:strCache>
            </c:strRef>
          </c:tx>
          <c:spPr>
            <a:ln w="12700">
              <a:solidFill>
                <a:srgbClr val="AFFFCD"/>
              </a:solidFill>
              <a:prstDash val="solid"/>
            </a:ln>
          </c:spPr>
          <c:marker>
            <c:symbol val="circle"/>
            <c:size val="4"/>
            <c:spPr>
              <a:solidFill>
                <a:srgbClr val="AFFFC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Comparison!$AF$4:$AF$63</c:f>
              <c:numCache>
                <c:formatCode>0.00</c:formatCode>
                <c:ptCount val="60"/>
                <c:pt idx="0">
                  <c:v>1524.6781105454438</c:v>
                </c:pt>
                <c:pt idx="1">
                  <c:v>2697.6732166011793</c:v>
                </c:pt>
                <c:pt idx="2">
                  <c:v>2594.5840756435696</c:v>
                </c:pt>
                <c:pt idx="3">
                  <c:v>1049.6952045862688</c:v>
                </c:pt>
                <c:pt idx="4">
                  <c:v>657.75977897561188</c:v>
                </c:pt>
                <c:pt idx="5">
                  <c:v>651.40838890909185</c:v>
                </c:pt>
                <c:pt idx="6">
                  <c:v>575.25595172210319</c:v>
                </c:pt>
                <c:pt idx="7">
                  <c:v>511.54884459266344</c:v>
                </c:pt>
                <c:pt idx="8">
                  <c:v>527.00821437720822</c:v>
                </c:pt>
                <c:pt idx="9">
                  <c:v>482.23275339447571</c:v>
                </c:pt>
                <c:pt idx="10">
                  <c:v>422.2180943087555</c:v>
                </c:pt>
                <c:pt idx="11">
                  <c:v>995.44238450855789</c:v>
                </c:pt>
                <c:pt idx="12">
                  <c:v>1276.4291334380862</c:v>
                </c:pt>
                <c:pt idx="13">
                  <c:v>1429.0420448235022</c:v>
                </c:pt>
                <c:pt idx="14">
                  <c:v>1157.6850076001831</c:v>
                </c:pt>
                <c:pt idx="15">
                  <c:v>645.37496970750533</c:v>
                </c:pt>
                <c:pt idx="16">
                  <c:v>563.55829217021403</c:v>
                </c:pt>
                <c:pt idx="17">
                  <c:v>469.0458401317145</c:v>
                </c:pt>
                <c:pt idx="18">
                  <c:v>416.55426992284504</c:v>
                </c:pt>
                <c:pt idx="19">
                  <c:v>394.28932703400852</c:v>
                </c:pt>
                <c:pt idx="20">
                  <c:v>409.68132087642101</c:v>
                </c:pt>
                <c:pt idx="21">
                  <c:v>407.95286679450624</c:v>
                </c:pt>
                <c:pt idx="22">
                  <c:v>359.33332976097267</c:v>
                </c:pt>
                <c:pt idx="23">
                  <c:v>421.75101474846673</c:v>
                </c:pt>
                <c:pt idx="24">
                  <c:v>591.74987027109796</c:v>
                </c:pt>
                <c:pt idx="25">
                  <c:v>660.58563041675177</c:v>
                </c:pt>
                <c:pt idx="26">
                  <c:v>1358.4301738880379</c:v>
                </c:pt>
                <c:pt idx="27">
                  <c:v>715.22603142615117</c:v>
                </c:pt>
                <c:pt idx="28">
                  <c:v>465.20965127964524</c:v>
                </c:pt>
                <c:pt idx="29">
                  <c:v>418.99624506428512</c:v>
                </c:pt>
                <c:pt idx="30">
                  <c:v>405.32300641134549</c:v>
                </c:pt>
                <c:pt idx="31">
                  <c:v>448.51933464141462</c:v>
                </c:pt>
                <c:pt idx="32">
                  <c:v>436.55930037961076</c:v>
                </c:pt>
                <c:pt idx="33">
                  <c:v>368.59791536574414</c:v>
                </c:pt>
                <c:pt idx="34">
                  <c:v>328.87443319738924</c:v>
                </c:pt>
                <c:pt idx="35">
                  <c:v>419.51645417711029</c:v>
                </c:pt>
                <c:pt idx="36">
                  <c:v>452.97802576149081</c:v>
                </c:pt>
                <c:pt idx="37">
                  <c:v>1314.8718612958046</c:v>
                </c:pt>
                <c:pt idx="38">
                  <c:v>2081.3857663440085</c:v>
                </c:pt>
                <c:pt idx="39">
                  <c:v>917.86918505699168</c:v>
                </c:pt>
                <c:pt idx="40">
                  <c:v>591.45464305505698</c:v>
                </c:pt>
                <c:pt idx="41">
                  <c:v>650.55544778043384</c:v>
                </c:pt>
                <c:pt idx="42">
                  <c:v>460.16464026861564</c:v>
                </c:pt>
                <c:pt idx="43">
                  <c:v>496.24315154708449</c:v>
                </c:pt>
                <c:pt idx="44">
                  <c:v>490.21980882725734</c:v>
                </c:pt>
                <c:pt idx="45">
                  <c:v>438.76087045364244</c:v>
                </c:pt>
                <c:pt idx="46">
                  <c:v>425.78833584801168</c:v>
                </c:pt>
                <c:pt idx="47">
                  <c:v>531.27284734174521</c:v>
                </c:pt>
                <c:pt idx="48">
                  <c:v>804.57825227543935</c:v>
                </c:pt>
                <c:pt idx="49">
                  <c:v>1812.2808699767049</c:v>
                </c:pt>
                <c:pt idx="50">
                  <c:v>1269.0787069243122</c:v>
                </c:pt>
                <c:pt idx="51">
                  <c:v>578.97550633259664</c:v>
                </c:pt>
                <c:pt idx="52">
                  <c:v>439.46240712568482</c:v>
                </c:pt>
                <c:pt idx="53">
                  <c:v>481.58324334637922</c:v>
                </c:pt>
                <c:pt idx="54">
                  <c:v>345.0173949586644</c:v>
                </c:pt>
                <c:pt idx="55">
                  <c:v>360.53095823937645</c:v>
                </c:pt>
                <c:pt idx="56">
                  <c:v>389.19590368642753</c:v>
                </c:pt>
                <c:pt idx="57">
                  <c:v>495.44838419483364</c:v>
                </c:pt>
                <c:pt idx="58">
                  <c:v>554.39182542655465</c:v>
                </c:pt>
                <c:pt idx="59">
                  <c:v>649.7802858186476</c:v>
                </c:pt>
              </c:numCache>
            </c:numRef>
          </c:yVal>
          <c:smooth val="0"/>
        </c:ser>
        <c:ser>
          <c:idx val="20"/>
          <c:order val="8"/>
          <c:tx>
            <c:strRef>
              <c:f>RunInformation!$G$14</c:f>
              <c:strCache>
                <c:ptCount val="1"/>
                <c:pt idx="0">
                  <c:v>1989</c:v>
                </c:pt>
              </c:strCache>
            </c:strRef>
          </c:tx>
          <c:spPr>
            <a:ln w="12700">
              <a:solidFill>
                <a:srgbClr val="CDFFCD"/>
              </a:solidFill>
              <a:prstDash val="solid"/>
            </a:ln>
          </c:spPr>
          <c:marker>
            <c:symbol val="square"/>
            <c:size val="4"/>
            <c:spPr>
              <a:solidFill>
                <a:srgbClr val="CDFFC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Comparison!$AG$4:$AG$63</c:f>
              <c:numCache>
                <c:formatCode>0.00</c:formatCode>
                <c:ptCount val="60"/>
                <c:pt idx="0">
                  <c:v>1483.4019409099403</c:v>
                </c:pt>
                <c:pt idx="1">
                  <c:v>2287.3301309719859</c:v>
                </c:pt>
                <c:pt idx="2">
                  <c:v>1461.3842133077073</c:v>
                </c:pt>
                <c:pt idx="3">
                  <c:v>724.52529464197039</c:v>
                </c:pt>
                <c:pt idx="4">
                  <c:v>696.88536119514436</c:v>
                </c:pt>
                <c:pt idx="5">
                  <c:v>618.52355566211099</c:v>
                </c:pt>
                <c:pt idx="6">
                  <c:v>484.79666535763505</c:v>
                </c:pt>
                <c:pt idx="7">
                  <c:v>462.53453155844943</c:v>
                </c:pt>
                <c:pt idx="8">
                  <c:v>489.50748079747825</c:v>
                </c:pt>
                <c:pt idx="9">
                  <c:v>452.63480326212732</c:v>
                </c:pt>
                <c:pt idx="10">
                  <c:v>379.39813209657973</c:v>
                </c:pt>
                <c:pt idx="11">
                  <c:v>736.60430932527902</c:v>
                </c:pt>
                <c:pt idx="12">
                  <c:v>912.81011429362445</c:v>
                </c:pt>
                <c:pt idx="13">
                  <c:v>978.7744055619994</c:v>
                </c:pt>
                <c:pt idx="14">
                  <c:v>1440.8634030320875</c:v>
                </c:pt>
                <c:pt idx="15">
                  <c:v>758.61682031428768</c:v>
                </c:pt>
                <c:pt idx="16">
                  <c:v>440.60720400794435</c:v>
                </c:pt>
                <c:pt idx="17">
                  <c:v>396.08311677161453</c:v>
                </c:pt>
                <c:pt idx="18">
                  <c:v>389.44372951664718</c:v>
                </c:pt>
                <c:pt idx="19">
                  <c:v>452.63631681216754</c:v>
                </c:pt>
                <c:pt idx="20">
                  <c:v>430.36233343849449</c:v>
                </c:pt>
                <c:pt idx="21">
                  <c:v>355.73557419483348</c:v>
                </c:pt>
                <c:pt idx="22">
                  <c:v>301.06789304305261</c:v>
                </c:pt>
                <c:pt idx="23">
                  <c:v>402.31442945503676</c:v>
                </c:pt>
                <c:pt idx="24">
                  <c:v>430.86048801653226</c:v>
                </c:pt>
                <c:pt idx="25">
                  <c:v>1244.1474491516376</c:v>
                </c:pt>
                <c:pt idx="26">
                  <c:v>2096.6481027554</c:v>
                </c:pt>
                <c:pt idx="27">
                  <c:v>944.83137757918746</c:v>
                </c:pt>
                <c:pt idx="28">
                  <c:v>600.15023197698679</c:v>
                </c:pt>
                <c:pt idx="29">
                  <c:v>657.45079069005658</c:v>
                </c:pt>
                <c:pt idx="30">
                  <c:v>468.35825577581511</c:v>
                </c:pt>
                <c:pt idx="31">
                  <c:v>502.89539104967804</c:v>
                </c:pt>
                <c:pt idx="32">
                  <c:v>498.10738924285408</c:v>
                </c:pt>
                <c:pt idx="33">
                  <c:v>444.10684809983479</c:v>
                </c:pt>
                <c:pt idx="34">
                  <c:v>440.35248767434751</c:v>
                </c:pt>
                <c:pt idx="35">
                  <c:v>536.7369965511831</c:v>
                </c:pt>
                <c:pt idx="36">
                  <c:v>812.34572045690823</c:v>
                </c:pt>
                <c:pt idx="37">
                  <c:v>1796.0362265593392</c:v>
                </c:pt>
                <c:pt idx="38">
                  <c:v>1316.518191881725</c:v>
                </c:pt>
                <c:pt idx="39">
                  <c:v>583.85628657971336</c:v>
                </c:pt>
                <c:pt idx="40">
                  <c:v>441.8762812048642</c:v>
                </c:pt>
                <c:pt idx="41">
                  <c:v>482.27402788094378</c:v>
                </c:pt>
                <c:pt idx="42">
                  <c:v>346.36439495866449</c:v>
                </c:pt>
                <c:pt idx="43">
                  <c:v>364.11564045114272</c:v>
                </c:pt>
                <c:pt idx="44">
                  <c:v>390.01090368643833</c:v>
                </c:pt>
                <c:pt idx="45">
                  <c:v>496.21338419482203</c:v>
                </c:pt>
                <c:pt idx="46">
                  <c:v>555.04082542656602</c:v>
                </c:pt>
                <c:pt idx="47">
                  <c:v>650.64328581864731</c:v>
                </c:pt>
                <c:pt idx="48">
                  <c:v>1459.137260597442</c:v>
                </c:pt>
                <c:pt idx="49">
                  <c:v>3436.3411792462593</c:v>
                </c:pt>
                <c:pt idx="50">
                  <c:v>4203.979209939167</c:v>
                </c:pt>
                <c:pt idx="51">
                  <c:v>1786.6624354616945</c:v>
                </c:pt>
                <c:pt idx="52">
                  <c:v>767.52718258717437</c:v>
                </c:pt>
                <c:pt idx="53">
                  <c:v>886.41568157418419</c:v>
                </c:pt>
                <c:pt idx="54">
                  <c:v>751.93796626906135</c:v>
                </c:pt>
                <c:pt idx="55">
                  <c:v>684.92462812463873</c:v>
                </c:pt>
                <c:pt idx="56">
                  <c:v>625.11886971602223</c:v>
                </c:pt>
                <c:pt idx="57">
                  <c:v>569.05284713909771</c:v>
                </c:pt>
                <c:pt idx="58">
                  <c:v>491.4401822860363</c:v>
                </c:pt>
                <c:pt idx="59">
                  <c:v>645.56124997786014</c:v>
                </c:pt>
              </c:numCache>
            </c:numRef>
          </c:yVal>
          <c:smooth val="0"/>
        </c:ser>
        <c:ser>
          <c:idx val="16"/>
          <c:order val="9"/>
          <c:tx>
            <c:strRef>
              <c:f>RunInformation!$G$15</c:f>
              <c:strCache>
                <c:ptCount val="1"/>
                <c:pt idx="0">
                  <c:v>1990</c:v>
                </c:pt>
              </c:strCache>
            </c:strRef>
          </c:tx>
          <c:spPr>
            <a:ln w="12700">
              <a:solidFill>
                <a:srgbClr val="8787FF"/>
              </a:solidFill>
              <a:prstDash val="solid"/>
            </a:ln>
          </c:spPr>
          <c:marker>
            <c:symbol val="diamond"/>
            <c:size val="4"/>
            <c:spPr>
              <a:solidFill>
                <a:srgbClr val="8787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Comparison!$AH$4:$AH$63</c:f>
              <c:numCache>
                <c:formatCode>0.00</c:formatCode>
                <c:ptCount val="60"/>
                <c:pt idx="0">
                  <c:v>1904.3063088925514</c:v>
                </c:pt>
                <c:pt idx="1">
                  <c:v>2734.4232820065913</c:v>
                </c:pt>
                <c:pt idx="2">
                  <c:v>2736.3813825182633</c:v>
                </c:pt>
                <c:pt idx="3">
                  <c:v>1286.3337540772386</c:v>
                </c:pt>
                <c:pt idx="4">
                  <c:v>730.11832846657694</c:v>
                </c:pt>
                <c:pt idx="5">
                  <c:v>819.64703970020219</c:v>
                </c:pt>
                <c:pt idx="6">
                  <c:v>650.8098705334811</c:v>
                </c:pt>
                <c:pt idx="7">
                  <c:v>700.16958159382864</c:v>
                </c:pt>
                <c:pt idx="8">
                  <c:v>614.48482376977699</c:v>
                </c:pt>
                <c:pt idx="9">
                  <c:v>514.62496004654247</c:v>
                </c:pt>
                <c:pt idx="10">
                  <c:v>429.87628982245695</c:v>
                </c:pt>
                <c:pt idx="11">
                  <c:v>805.30748554840636</c:v>
                </c:pt>
                <c:pt idx="12">
                  <c:v>889.61571204770678</c:v>
                </c:pt>
                <c:pt idx="13">
                  <c:v>1525.3069214201939</c:v>
                </c:pt>
                <c:pt idx="14">
                  <c:v>2329.3174789997029</c:v>
                </c:pt>
                <c:pt idx="15">
                  <c:v>1074.4993827111384</c:v>
                </c:pt>
                <c:pt idx="16">
                  <c:v>618.31294683164072</c:v>
                </c:pt>
                <c:pt idx="17">
                  <c:v>692.95451119414611</c:v>
                </c:pt>
                <c:pt idx="18">
                  <c:v>511.56361640593599</c:v>
                </c:pt>
                <c:pt idx="19">
                  <c:v>532.27974435718363</c:v>
                </c:pt>
                <c:pt idx="20">
                  <c:v>526.39509358669818</c:v>
                </c:pt>
                <c:pt idx="21">
                  <c:v>469.08473238057405</c:v>
                </c:pt>
                <c:pt idx="22">
                  <c:v>450.86681980250125</c:v>
                </c:pt>
                <c:pt idx="23">
                  <c:v>553.04901851989121</c:v>
                </c:pt>
                <c:pt idx="24">
                  <c:v>826.61587881560399</c:v>
                </c:pt>
                <c:pt idx="25">
                  <c:v>1797.5508642190889</c:v>
                </c:pt>
                <c:pt idx="26">
                  <c:v>1311.1288001680996</c:v>
                </c:pt>
                <c:pt idx="27">
                  <c:v>604.03524661571191</c:v>
                </c:pt>
                <c:pt idx="28">
                  <c:v>458.71805180765494</c:v>
                </c:pt>
                <c:pt idx="29">
                  <c:v>507.78619190654121</c:v>
                </c:pt>
                <c:pt idx="30">
                  <c:v>355.78862760326138</c:v>
                </c:pt>
                <c:pt idx="31">
                  <c:v>388.79877278869731</c:v>
                </c:pt>
                <c:pt idx="32">
                  <c:v>398.28784925553674</c:v>
                </c:pt>
                <c:pt idx="33">
                  <c:v>501.40638419483372</c:v>
                </c:pt>
                <c:pt idx="34">
                  <c:v>577.34655671175619</c:v>
                </c:pt>
                <c:pt idx="35">
                  <c:v>665.0581701161683</c:v>
                </c:pt>
                <c:pt idx="36">
                  <c:v>1494.1697907774319</c:v>
                </c:pt>
                <c:pt idx="37">
                  <c:v>3447.9440021297164</c:v>
                </c:pt>
                <c:pt idx="38">
                  <c:v>4238.3910881385073</c:v>
                </c:pt>
                <c:pt idx="39">
                  <c:v>1820.7290286698453</c:v>
                </c:pt>
                <c:pt idx="40">
                  <c:v>770.86931815871299</c:v>
                </c:pt>
                <c:pt idx="41">
                  <c:v>889.43326707394226</c:v>
                </c:pt>
                <c:pt idx="42">
                  <c:v>750.94759548934542</c:v>
                </c:pt>
                <c:pt idx="43">
                  <c:v>685.3939961275114</c:v>
                </c:pt>
                <c:pt idx="44">
                  <c:v>623.55077108028593</c:v>
                </c:pt>
                <c:pt idx="45">
                  <c:v>567.26917877701283</c:v>
                </c:pt>
                <c:pt idx="46">
                  <c:v>493.12718228603643</c:v>
                </c:pt>
                <c:pt idx="47">
                  <c:v>641.79992811203317</c:v>
                </c:pt>
                <c:pt idx="48">
                  <c:v>772.74885704404039</c:v>
                </c:pt>
                <c:pt idx="49">
                  <c:v>1785.7616195880578</c:v>
                </c:pt>
                <c:pt idx="50">
                  <c:v>1509.9608530063056</c:v>
                </c:pt>
                <c:pt idx="51">
                  <c:v>635.86229645959259</c:v>
                </c:pt>
                <c:pt idx="52">
                  <c:v>459.63380259746521</c:v>
                </c:pt>
                <c:pt idx="53">
                  <c:v>528.70321907439359</c:v>
                </c:pt>
                <c:pt idx="54">
                  <c:v>470.50141934664663</c:v>
                </c:pt>
                <c:pt idx="55">
                  <c:v>488.20736291921946</c:v>
                </c:pt>
                <c:pt idx="56">
                  <c:v>471.29352702689323</c:v>
                </c:pt>
                <c:pt idx="57">
                  <c:v>435.04329761096284</c:v>
                </c:pt>
                <c:pt idx="58">
                  <c:v>375.64337166180377</c:v>
                </c:pt>
                <c:pt idx="59">
                  <c:v>1048.4532273168354</c:v>
                </c:pt>
              </c:numCache>
            </c:numRef>
          </c:yVal>
          <c:smooth val="0"/>
        </c:ser>
        <c:ser>
          <c:idx val="17"/>
          <c:order val="10"/>
          <c:tx>
            <c:strRef>
              <c:f>RunInformation!$G$16</c:f>
              <c:strCache>
                <c:ptCount val="1"/>
                <c:pt idx="0">
                  <c:v>1991</c:v>
                </c:pt>
              </c:strCache>
            </c:strRef>
          </c:tx>
          <c:spPr>
            <a:ln w="12700">
              <a:solidFill>
                <a:srgbClr val="87AFFF"/>
              </a:solidFill>
              <a:prstDash val="solid"/>
            </a:ln>
          </c:spPr>
          <c:marker>
            <c:symbol val="triangle"/>
            <c:size val="4"/>
            <c:spPr>
              <a:solidFill>
                <a:srgbClr val="87AF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Comparison!$AI$4:$AI$63</c:f>
              <c:numCache>
                <c:formatCode>0.00</c:formatCode>
                <c:ptCount val="60"/>
                <c:pt idx="0">
                  <c:v>1156.2746034132815</c:v>
                </c:pt>
                <c:pt idx="1">
                  <c:v>2202.2180946161607</c:v>
                </c:pt>
                <c:pt idx="2">
                  <c:v>2794.3124685715466</c:v>
                </c:pt>
                <c:pt idx="3">
                  <c:v>1356.5589627045943</c:v>
                </c:pt>
                <c:pt idx="4">
                  <c:v>761.54938814880325</c:v>
                </c:pt>
                <c:pt idx="5">
                  <c:v>1346.9150059002063</c:v>
                </c:pt>
                <c:pt idx="6">
                  <c:v>646.13722275089322</c:v>
                </c:pt>
                <c:pt idx="7">
                  <c:v>593.20098811537946</c:v>
                </c:pt>
                <c:pt idx="8">
                  <c:v>589.43758938681765</c:v>
                </c:pt>
                <c:pt idx="9">
                  <c:v>522.03332253418455</c:v>
                </c:pt>
                <c:pt idx="10">
                  <c:v>477.19692314319911</c:v>
                </c:pt>
                <c:pt idx="11">
                  <c:v>912.19721975101345</c:v>
                </c:pt>
                <c:pt idx="12">
                  <c:v>1133.4011920751848</c:v>
                </c:pt>
                <c:pt idx="13">
                  <c:v>1865.6790564796456</c:v>
                </c:pt>
                <c:pt idx="14">
                  <c:v>1343.0061305196168</c:v>
                </c:pt>
                <c:pt idx="15">
                  <c:v>619.62457205982571</c:v>
                </c:pt>
                <c:pt idx="16">
                  <c:v>485.71378313767514</c:v>
                </c:pt>
                <c:pt idx="17">
                  <c:v>551.96808259893999</c:v>
                </c:pt>
                <c:pt idx="18">
                  <c:v>383.91847224948259</c:v>
                </c:pt>
                <c:pt idx="19">
                  <c:v>420.40352912964778</c:v>
                </c:pt>
                <c:pt idx="20">
                  <c:v>428.76545167092763</c:v>
                </c:pt>
                <c:pt idx="21">
                  <c:v>530.04716914483743</c:v>
                </c:pt>
                <c:pt idx="22">
                  <c:v>588.32540855076888</c:v>
                </c:pt>
                <c:pt idx="23">
                  <c:v>663.01371367018965</c:v>
                </c:pt>
                <c:pt idx="24">
                  <c:v>1507.3032642985004</c:v>
                </c:pt>
                <c:pt idx="25">
                  <c:v>3377.370558824201</c:v>
                </c:pt>
                <c:pt idx="26">
                  <c:v>4260.4604662957627</c:v>
                </c:pt>
                <c:pt idx="27">
                  <c:v>1909.101041148331</c:v>
                </c:pt>
                <c:pt idx="28">
                  <c:v>785.40931252301368</c:v>
                </c:pt>
                <c:pt idx="29">
                  <c:v>883.5557288930072</c:v>
                </c:pt>
                <c:pt idx="30">
                  <c:v>752.22465246495847</c:v>
                </c:pt>
                <c:pt idx="31">
                  <c:v>697.37193345033222</c:v>
                </c:pt>
                <c:pt idx="32">
                  <c:v>628.43772615434614</c:v>
                </c:pt>
                <c:pt idx="33">
                  <c:v>570.50782277297992</c:v>
                </c:pt>
                <c:pt idx="34">
                  <c:v>513.63454940407087</c:v>
                </c:pt>
                <c:pt idx="35">
                  <c:v>643.94486516893107</c:v>
                </c:pt>
                <c:pt idx="36">
                  <c:v>774.37955684559347</c:v>
                </c:pt>
                <c:pt idx="37">
                  <c:v>1802.8171802128227</c:v>
                </c:pt>
                <c:pt idx="38">
                  <c:v>1505.3013391356515</c:v>
                </c:pt>
                <c:pt idx="39">
                  <c:v>638.36804662031159</c:v>
                </c:pt>
                <c:pt idx="40">
                  <c:v>463.42364481883828</c:v>
                </c:pt>
                <c:pt idx="41">
                  <c:v>533.70413564587682</c:v>
                </c:pt>
                <c:pt idx="42">
                  <c:v>473.66009252538782</c:v>
                </c:pt>
                <c:pt idx="43">
                  <c:v>490.81060058082545</c:v>
                </c:pt>
                <c:pt idx="44">
                  <c:v>473.37682844950496</c:v>
                </c:pt>
                <c:pt idx="45">
                  <c:v>437.02147959630162</c:v>
                </c:pt>
                <c:pt idx="46">
                  <c:v>377.48057367422001</c:v>
                </c:pt>
                <c:pt idx="47">
                  <c:v>1050.6619230681169</c:v>
                </c:pt>
                <c:pt idx="48">
                  <c:v>1055.8376535723748</c:v>
                </c:pt>
                <c:pt idx="49">
                  <c:v>2625.0397159361623</c:v>
                </c:pt>
                <c:pt idx="50">
                  <c:v>4227.6196550426339</c:v>
                </c:pt>
                <c:pt idx="51">
                  <c:v>3566.8764944772211</c:v>
                </c:pt>
                <c:pt idx="52">
                  <c:v>1132.3878079219185</c:v>
                </c:pt>
                <c:pt idx="53">
                  <c:v>847.49061384504353</c:v>
                </c:pt>
                <c:pt idx="54">
                  <c:v>760.74074382100503</c:v>
                </c:pt>
                <c:pt idx="55">
                  <c:v>704.45389413223029</c:v>
                </c:pt>
                <c:pt idx="56">
                  <c:v>712.19955948349536</c:v>
                </c:pt>
                <c:pt idx="57">
                  <c:v>593.81545857497588</c:v>
                </c:pt>
                <c:pt idx="58">
                  <c:v>517.20618228604781</c:v>
                </c:pt>
                <c:pt idx="59">
                  <c:v>703.77476939204428</c:v>
                </c:pt>
              </c:numCache>
            </c:numRef>
          </c:yVal>
          <c:smooth val="0"/>
        </c:ser>
        <c:ser>
          <c:idx val="18"/>
          <c:order val="11"/>
          <c:tx>
            <c:strRef>
              <c:f>RunInformation!$G$17</c:f>
              <c:strCache>
                <c:ptCount val="1"/>
                <c:pt idx="0">
                  <c:v>1992</c:v>
                </c:pt>
              </c:strCache>
            </c:strRef>
          </c:tx>
          <c:spPr>
            <a:ln w="12700">
              <a:solidFill>
                <a:srgbClr val="87CDFF"/>
              </a:solidFill>
              <a:prstDash val="solid"/>
            </a:ln>
          </c:spPr>
          <c:marker>
            <c:symbol val="circle"/>
            <c:size val="4"/>
            <c:spPr>
              <a:solidFill>
                <a:srgbClr val="87CD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Comparison!$AJ$4:$AJ$63</c:f>
              <c:numCache>
                <c:formatCode>0.00</c:formatCode>
                <c:ptCount val="60"/>
                <c:pt idx="0">
                  <c:v>1409.2070940165179</c:v>
                </c:pt>
                <c:pt idx="1">
                  <c:v>3652.5056014543488</c:v>
                </c:pt>
                <c:pt idx="2">
                  <c:v>2061.2263973897429</c:v>
                </c:pt>
                <c:pt idx="3">
                  <c:v>948.70921949655485</c:v>
                </c:pt>
                <c:pt idx="4">
                  <c:v>708.99179388587879</c:v>
                </c:pt>
                <c:pt idx="5">
                  <c:v>682.69055435410473</c:v>
                </c:pt>
                <c:pt idx="6">
                  <c:v>545.45298920239725</c:v>
                </c:pt>
                <c:pt idx="7">
                  <c:v>531.76152730552099</c:v>
                </c:pt>
                <c:pt idx="8">
                  <c:v>526.75070545885706</c:v>
                </c:pt>
                <c:pt idx="9">
                  <c:v>622.39236037705746</c:v>
                </c:pt>
                <c:pt idx="10">
                  <c:v>654.63118815392534</c:v>
                </c:pt>
                <c:pt idx="11">
                  <c:v>1120.0651134961136</c:v>
                </c:pt>
                <c:pt idx="12">
                  <c:v>1952.2024606240702</c:v>
                </c:pt>
                <c:pt idx="13">
                  <c:v>3690.3629100754015</c:v>
                </c:pt>
                <c:pt idx="14">
                  <c:v>4355.3475975180327</c:v>
                </c:pt>
                <c:pt idx="15">
                  <c:v>1893.0876437250226</c:v>
                </c:pt>
                <c:pt idx="16">
                  <c:v>791.70806014872232</c:v>
                </c:pt>
                <c:pt idx="17">
                  <c:v>907.41232436931102</c:v>
                </c:pt>
                <c:pt idx="18">
                  <c:v>770.84439030176691</c:v>
                </c:pt>
                <c:pt idx="19">
                  <c:v>713.24545215572232</c:v>
                </c:pt>
                <c:pt idx="20">
                  <c:v>644.77097806655206</c:v>
                </c:pt>
                <c:pt idx="21">
                  <c:v>587.44264857499888</c:v>
                </c:pt>
                <c:pt idx="22">
                  <c:v>502.02138228603656</c:v>
                </c:pt>
                <c:pt idx="23">
                  <c:v>669.95073113456351</c:v>
                </c:pt>
                <c:pt idx="24">
                  <c:v>802.21532696624433</c:v>
                </c:pt>
                <c:pt idx="25">
                  <c:v>1799.6162496255031</c:v>
                </c:pt>
                <c:pt idx="26">
                  <c:v>1521.5860726053947</c:v>
                </c:pt>
                <c:pt idx="27">
                  <c:v>645.53488792989583</c:v>
                </c:pt>
                <c:pt idx="28">
                  <c:v>464.07384176035936</c:v>
                </c:pt>
                <c:pt idx="29">
                  <c:v>537.74417074723249</c:v>
                </c:pt>
                <c:pt idx="30">
                  <c:v>476.6233743538296</c:v>
                </c:pt>
                <c:pt idx="31">
                  <c:v>493.81894909900012</c:v>
                </c:pt>
                <c:pt idx="32">
                  <c:v>476.21770296656723</c:v>
                </c:pt>
                <c:pt idx="33">
                  <c:v>439.61408470724894</c:v>
                </c:pt>
                <c:pt idx="34">
                  <c:v>393.12460503160349</c:v>
                </c:pt>
                <c:pt idx="35">
                  <c:v>1074.8813571868875</c:v>
                </c:pt>
                <c:pt idx="36">
                  <c:v>1055.3849422648889</c:v>
                </c:pt>
                <c:pt idx="37">
                  <c:v>2709.4667000368663</c:v>
                </c:pt>
                <c:pt idx="38">
                  <c:v>4314.708881701732</c:v>
                </c:pt>
                <c:pt idx="39">
                  <c:v>3489.3245045954795</c:v>
                </c:pt>
                <c:pt idx="40">
                  <c:v>1113.1170447730578</c:v>
                </c:pt>
                <c:pt idx="41">
                  <c:v>839.56436378471471</c:v>
                </c:pt>
                <c:pt idx="42">
                  <c:v>767.15226483620631</c:v>
                </c:pt>
                <c:pt idx="43">
                  <c:v>703.40489413223042</c:v>
                </c:pt>
                <c:pt idx="44">
                  <c:v>706.065054744745</c:v>
                </c:pt>
                <c:pt idx="45">
                  <c:v>593.32445857497726</c:v>
                </c:pt>
                <c:pt idx="46">
                  <c:v>523.17418228604777</c:v>
                </c:pt>
                <c:pt idx="47">
                  <c:v>708.83588179153867</c:v>
                </c:pt>
                <c:pt idx="48">
                  <c:v>1093.2492103581867</c:v>
                </c:pt>
                <c:pt idx="49">
                  <c:v>3053.3703879323712</c:v>
                </c:pt>
                <c:pt idx="50">
                  <c:v>2299.3533304332827</c:v>
                </c:pt>
                <c:pt idx="51">
                  <c:v>1100.2359023047857</c:v>
                </c:pt>
                <c:pt idx="52">
                  <c:v>634.90678062037443</c:v>
                </c:pt>
                <c:pt idx="53">
                  <c:v>619.43848413230137</c:v>
                </c:pt>
                <c:pt idx="54">
                  <c:v>686.91219800619251</c:v>
                </c:pt>
                <c:pt idx="55">
                  <c:v>637.61325670810027</c:v>
                </c:pt>
                <c:pt idx="56">
                  <c:v>704.18497806658502</c:v>
                </c:pt>
                <c:pt idx="57">
                  <c:v>602.22145857499891</c:v>
                </c:pt>
                <c:pt idx="58">
                  <c:v>522.31318228603641</c:v>
                </c:pt>
                <c:pt idx="59">
                  <c:v>813.02159692442092</c:v>
                </c:pt>
              </c:numCache>
            </c:numRef>
          </c:yVal>
          <c:smooth val="0"/>
        </c:ser>
        <c:ser>
          <c:idx val="19"/>
          <c:order val="12"/>
          <c:tx>
            <c:strRef>
              <c:f>RunInformation!$G$18</c:f>
              <c:strCache>
                <c:ptCount val="1"/>
                <c:pt idx="0">
                  <c:v>1993</c:v>
                </c:pt>
              </c:strCache>
            </c:strRef>
          </c:tx>
          <c:spPr>
            <a:ln w="12700">
              <a:solidFill>
                <a:srgbClr val="87EBFF"/>
              </a:solidFill>
              <a:prstDash val="solid"/>
            </a:ln>
          </c:spPr>
          <c:marker>
            <c:symbol val="square"/>
            <c:size val="4"/>
            <c:spPr>
              <a:solidFill>
                <a:srgbClr val="87EB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Comparison!$AK$4:$AK$63</c:f>
              <c:numCache>
                <c:formatCode>0.00</c:formatCode>
                <c:ptCount val="60"/>
                <c:pt idx="0">
                  <c:v>1232.6152429466024</c:v>
                </c:pt>
                <c:pt idx="1">
                  <c:v>2741.2562946161615</c:v>
                </c:pt>
                <c:pt idx="2">
                  <c:v>2900.9946634891812</c:v>
                </c:pt>
                <c:pt idx="3">
                  <c:v>1253.4695579651914</c:v>
                </c:pt>
                <c:pt idx="4">
                  <c:v>689.17113235453019</c:v>
                </c:pt>
                <c:pt idx="5">
                  <c:v>1251.204833114452</c:v>
                </c:pt>
                <c:pt idx="6">
                  <c:v>710.19710095583116</c:v>
                </c:pt>
                <c:pt idx="7">
                  <c:v>615.03125141451585</c:v>
                </c:pt>
                <c:pt idx="8">
                  <c:v>559.78060106462181</c:v>
                </c:pt>
                <c:pt idx="9">
                  <c:v>504.19646401658633</c:v>
                </c:pt>
                <c:pt idx="10">
                  <c:v>425.04070027946756</c:v>
                </c:pt>
                <c:pt idx="11">
                  <c:v>851.30991850538578</c:v>
                </c:pt>
                <c:pt idx="12">
                  <c:v>979.56895430987686</c:v>
                </c:pt>
                <c:pt idx="13">
                  <c:v>1734.3776291660613</c:v>
                </c:pt>
                <c:pt idx="14">
                  <c:v>1438.9604132462728</c:v>
                </c:pt>
                <c:pt idx="15">
                  <c:v>598.02309149128291</c:v>
                </c:pt>
                <c:pt idx="16">
                  <c:v>425.96678224099156</c:v>
                </c:pt>
                <c:pt idx="17">
                  <c:v>501.32979684356775</c:v>
                </c:pt>
                <c:pt idx="18">
                  <c:v>453.63432071847552</c:v>
                </c:pt>
                <c:pt idx="19">
                  <c:v>473.3320029465122</c:v>
                </c:pt>
                <c:pt idx="20">
                  <c:v>456.81832973341346</c:v>
                </c:pt>
                <c:pt idx="21">
                  <c:v>421.67408854281899</c:v>
                </c:pt>
                <c:pt idx="22">
                  <c:v>365.00339447978314</c:v>
                </c:pt>
                <c:pt idx="23">
                  <c:v>1028.5388629405991</c:v>
                </c:pt>
                <c:pt idx="24">
                  <c:v>1039.0274422855341</c:v>
                </c:pt>
                <c:pt idx="25">
                  <c:v>2599.4156475934051</c:v>
                </c:pt>
                <c:pt idx="26">
                  <c:v>4200.7412406904205</c:v>
                </c:pt>
                <c:pt idx="27">
                  <c:v>3549.9168989634236</c:v>
                </c:pt>
                <c:pt idx="28">
                  <c:v>1120.3482798516559</c:v>
                </c:pt>
                <c:pt idx="29">
                  <c:v>835.96332821461328</c:v>
                </c:pt>
                <c:pt idx="30">
                  <c:v>754.59361192260405</c:v>
                </c:pt>
                <c:pt idx="31">
                  <c:v>695.66889413223032</c:v>
                </c:pt>
                <c:pt idx="32">
                  <c:v>704.16090307021273</c:v>
                </c:pt>
                <c:pt idx="33">
                  <c:v>585.66745857497574</c:v>
                </c:pt>
                <c:pt idx="34">
                  <c:v>533.82754940405948</c:v>
                </c:pt>
                <c:pt idx="35">
                  <c:v>700.9495389265835</c:v>
                </c:pt>
                <c:pt idx="36">
                  <c:v>1086.788724192314</c:v>
                </c:pt>
                <c:pt idx="37">
                  <c:v>3070.3824076394035</c:v>
                </c:pt>
                <c:pt idx="38">
                  <c:v>2301.6129458082073</c:v>
                </c:pt>
                <c:pt idx="39">
                  <c:v>1100.5959023047858</c:v>
                </c:pt>
                <c:pt idx="40">
                  <c:v>632.50933206636444</c:v>
                </c:pt>
                <c:pt idx="41">
                  <c:v>616.24448413230152</c:v>
                </c:pt>
                <c:pt idx="42">
                  <c:v>684.62279468639019</c:v>
                </c:pt>
                <c:pt idx="43">
                  <c:v>634.26525670809929</c:v>
                </c:pt>
                <c:pt idx="44">
                  <c:v>700.02197806658501</c:v>
                </c:pt>
                <c:pt idx="45">
                  <c:v>598.48145857499878</c:v>
                </c:pt>
                <c:pt idx="46">
                  <c:v>519.08618228603655</c:v>
                </c:pt>
                <c:pt idx="47">
                  <c:v>804.96810834432938</c:v>
                </c:pt>
                <c:pt idx="48">
                  <c:v>1642.4492112053667</c:v>
                </c:pt>
                <c:pt idx="49">
                  <c:v>3996.4417551129395</c:v>
                </c:pt>
                <c:pt idx="50">
                  <c:v>4393.6263227635009</c:v>
                </c:pt>
                <c:pt idx="51">
                  <c:v>1647.137261069144</c:v>
                </c:pt>
                <c:pt idx="52">
                  <c:v>1015.9511457891563</c:v>
                </c:pt>
                <c:pt idx="53">
                  <c:v>987.36153908805125</c:v>
                </c:pt>
                <c:pt idx="54">
                  <c:v>1025.167147024787</c:v>
                </c:pt>
                <c:pt idx="55">
                  <c:v>786.96009681624389</c:v>
                </c:pt>
                <c:pt idx="56">
                  <c:v>659.37697806653921</c:v>
                </c:pt>
                <c:pt idx="57">
                  <c:v>595.6684585749872</c:v>
                </c:pt>
                <c:pt idx="58">
                  <c:v>538.19818228604777</c:v>
                </c:pt>
                <c:pt idx="59">
                  <c:v>701.1779625574643</c:v>
                </c:pt>
              </c:numCache>
            </c:numRef>
          </c:yVal>
          <c:smooth val="0"/>
        </c:ser>
        <c:ser>
          <c:idx val="21"/>
          <c:order val="13"/>
          <c:tx>
            <c:strRef>
              <c:f>RunInformation!$G$19</c:f>
              <c:strCache>
                <c:ptCount val="1"/>
                <c:pt idx="0">
                  <c:v>1994</c:v>
                </c:pt>
              </c:strCache>
            </c:strRef>
          </c:tx>
          <c:spPr>
            <a:ln w="12700">
              <a:solidFill>
                <a:srgbClr val="AFCDFF"/>
              </a:solidFill>
              <a:prstDash val="solid"/>
            </a:ln>
          </c:spPr>
          <c:marker>
            <c:symbol val="diamond"/>
            <c:size val="4"/>
            <c:spPr>
              <a:solidFill>
                <a:srgbClr val="AFCD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Comparison!$AL$4:$AL$63</c:f>
              <c:numCache>
                <c:formatCode>0.00</c:formatCode>
                <c:ptCount val="60"/>
                <c:pt idx="0">
                  <c:v>1869.775127074369</c:v>
                </c:pt>
                <c:pt idx="1">
                  <c:v>3339.2873614843888</c:v>
                </c:pt>
                <c:pt idx="2">
                  <c:v>2228.4164797708681</c:v>
                </c:pt>
                <c:pt idx="3">
                  <c:v>773.60240134655487</c:v>
                </c:pt>
                <c:pt idx="4">
                  <c:v>614.36597573587869</c:v>
                </c:pt>
                <c:pt idx="5">
                  <c:v>621.72188551566296</c:v>
                </c:pt>
                <c:pt idx="6">
                  <c:v>649.87073078047672</c:v>
                </c:pt>
                <c:pt idx="7">
                  <c:v>596.29266182579113</c:v>
                </c:pt>
                <c:pt idx="8">
                  <c:v>579.5617215330094</c:v>
                </c:pt>
                <c:pt idx="9">
                  <c:v>536.19734133434019</c:v>
                </c:pt>
                <c:pt idx="10">
                  <c:v>457.37985747484203</c:v>
                </c:pt>
                <c:pt idx="11">
                  <c:v>1488.7527393426444</c:v>
                </c:pt>
                <c:pt idx="12">
                  <c:v>1433.5979456490079</c:v>
                </c:pt>
                <c:pt idx="13">
                  <c:v>2802.7758017989754</c:v>
                </c:pt>
                <c:pt idx="14">
                  <c:v>4310.5715972445132</c:v>
                </c:pt>
                <c:pt idx="15">
                  <c:v>3612.5042660192312</c:v>
                </c:pt>
                <c:pt idx="16">
                  <c:v>1148.2991427536779</c:v>
                </c:pt>
                <c:pt idx="17">
                  <c:v>863.16966366339989</c:v>
                </c:pt>
                <c:pt idx="18">
                  <c:v>780.39238669420854</c:v>
                </c:pt>
                <c:pt idx="19">
                  <c:v>707.59889413223027</c:v>
                </c:pt>
                <c:pt idx="20">
                  <c:v>716.82941537190084</c:v>
                </c:pt>
                <c:pt idx="21">
                  <c:v>609.45240983730162</c:v>
                </c:pt>
                <c:pt idx="22">
                  <c:v>520.59638228603171</c:v>
                </c:pt>
                <c:pt idx="23">
                  <c:v>762.61353525703805</c:v>
                </c:pt>
                <c:pt idx="24">
                  <c:v>1115.4316306871017</c:v>
                </c:pt>
                <c:pt idx="25">
                  <c:v>2944.1132715474419</c:v>
                </c:pt>
                <c:pt idx="26">
                  <c:v>2315.2975603574323</c:v>
                </c:pt>
                <c:pt idx="27">
                  <c:v>1150.2606623047013</c:v>
                </c:pt>
                <c:pt idx="28">
                  <c:v>651.29908284965927</c:v>
                </c:pt>
                <c:pt idx="29">
                  <c:v>617.89675413228201</c:v>
                </c:pt>
                <c:pt idx="30">
                  <c:v>692.32707762934729</c:v>
                </c:pt>
                <c:pt idx="31">
                  <c:v>637.04625670809492</c:v>
                </c:pt>
                <c:pt idx="32">
                  <c:v>710.01897806657314</c:v>
                </c:pt>
                <c:pt idx="33">
                  <c:v>600.93045857499885</c:v>
                </c:pt>
                <c:pt idx="34">
                  <c:v>543.5235020971345</c:v>
                </c:pt>
                <c:pt idx="35">
                  <c:v>857.65044065196309</c:v>
                </c:pt>
                <c:pt idx="36">
                  <c:v>1705.3723333068108</c:v>
                </c:pt>
                <c:pt idx="37">
                  <c:v>3993.9445974820937</c:v>
                </c:pt>
                <c:pt idx="38">
                  <c:v>4371.9441380636454</c:v>
                </c:pt>
                <c:pt idx="39">
                  <c:v>1656.4014312606387</c:v>
                </c:pt>
                <c:pt idx="40">
                  <c:v>1022.056315980651</c:v>
                </c:pt>
                <c:pt idx="41">
                  <c:v>992.15635557463759</c:v>
                </c:pt>
                <c:pt idx="42">
                  <c:v>1027.918147024787</c:v>
                </c:pt>
                <c:pt idx="43">
                  <c:v>789.88317872843163</c:v>
                </c:pt>
                <c:pt idx="44">
                  <c:v>685.61301938884094</c:v>
                </c:pt>
                <c:pt idx="45">
                  <c:v>597.15945857499878</c:v>
                </c:pt>
                <c:pt idx="46">
                  <c:v>539.42918228603639</c:v>
                </c:pt>
                <c:pt idx="47">
                  <c:v>714.28744532923145</c:v>
                </c:pt>
                <c:pt idx="48">
                  <c:v>1166.8763152910487</c:v>
                </c:pt>
                <c:pt idx="49">
                  <c:v>2512.6484171866036</c:v>
                </c:pt>
                <c:pt idx="50">
                  <c:v>2299.708039787803</c:v>
                </c:pt>
                <c:pt idx="51">
                  <c:v>1265.5795502618132</c:v>
                </c:pt>
                <c:pt idx="52">
                  <c:v>790.05580488987084</c:v>
                </c:pt>
                <c:pt idx="53">
                  <c:v>738.17681940891225</c:v>
                </c:pt>
                <c:pt idx="54">
                  <c:v>637.51999103674325</c:v>
                </c:pt>
                <c:pt idx="55">
                  <c:v>697.72325670836005</c:v>
                </c:pt>
                <c:pt idx="56">
                  <c:v>658.93597806657328</c:v>
                </c:pt>
                <c:pt idx="57">
                  <c:v>552.60502882293281</c:v>
                </c:pt>
                <c:pt idx="58">
                  <c:v>498.22789154225705</c:v>
                </c:pt>
                <c:pt idx="59">
                  <c:v>618.12570948699795</c:v>
                </c:pt>
              </c:numCache>
            </c:numRef>
          </c:yVal>
          <c:smooth val="0"/>
        </c:ser>
        <c:ser>
          <c:idx val="22"/>
          <c:order val="14"/>
          <c:tx>
            <c:strRef>
              <c:f>RunInformation!$G$20</c:f>
              <c:strCache>
                <c:ptCount val="1"/>
                <c:pt idx="0">
                  <c:v>1995</c:v>
                </c:pt>
              </c:strCache>
            </c:strRef>
          </c:tx>
          <c:spPr>
            <a:ln w="12700">
              <a:solidFill>
                <a:srgbClr val="AFAFFF"/>
              </a:solidFill>
              <a:prstDash val="solid"/>
            </a:ln>
          </c:spPr>
          <c:marker>
            <c:symbol val="triangle"/>
            <c:size val="4"/>
            <c:spPr>
              <a:solidFill>
                <a:srgbClr val="AFAF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Comparison!$AM$4:$AM$63</c:f>
              <c:numCache>
                <c:formatCode>0.00</c:formatCode>
                <c:ptCount val="60"/>
                <c:pt idx="0">
                  <c:v>1304.1136364711331</c:v>
                </c:pt>
                <c:pt idx="1">
                  <c:v>2944.1714020541208</c:v>
                </c:pt>
                <c:pt idx="2">
                  <c:v>4241.3074136360747</c:v>
                </c:pt>
                <c:pt idx="3">
                  <c:v>3285.9355752855777</c:v>
                </c:pt>
                <c:pt idx="4">
                  <c:v>1212.8729020198969</c:v>
                </c:pt>
                <c:pt idx="5">
                  <c:v>1694.0901607361398</c:v>
                </c:pt>
                <c:pt idx="6">
                  <c:v>825.91547131318464</c:v>
                </c:pt>
                <c:pt idx="7">
                  <c:v>708.47907521340846</c:v>
                </c:pt>
                <c:pt idx="8">
                  <c:v>724.01871240301512</c:v>
                </c:pt>
                <c:pt idx="9">
                  <c:v>641.14216789398859</c:v>
                </c:pt>
                <c:pt idx="10">
                  <c:v>521.01425638604724</c:v>
                </c:pt>
                <c:pt idx="11">
                  <c:v>981.84818055060214</c:v>
                </c:pt>
                <c:pt idx="12">
                  <c:v>1271.2558616647959</c:v>
                </c:pt>
                <c:pt idx="13">
                  <c:v>3078.9377265290655</c:v>
                </c:pt>
                <c:pt idx="14">
                  <c:v>2331.822964958164</c:v>
                </c:pt>
                <c:pt idx="15">
                  <c:v>1153.9889023047861</c:v>
                </c:pt>
                <c:pt idx="16">
                  <c:v>650.48910255527653</c:v>
                </c:pt>
                <c:pt idx="17">
                  <c:v>609.46948413230143</c:v>
                </c:pt>
                <c:pt idx="18">
                  <c:v>696.89969315572273</c:v>
                </c:pt>
                <c:pt idx="19">
                  <c:v>637.50325670804932</c:v>
                </c:pt>
                <c:pt idx="20">
                  <c:v>734.85801938888721</c:v>
                </c:pt>
                <c:pt idx="21">
                  <c:v>600.99964857499879</c:v>
                </c:pt>
                <c:pt idx="22">
                  <c:v>525.76838228604788</c:v>
                </c:pt>
                <c:pt idx="23">
                  <c:v>828.74709152588457</c:v>
                </c:pt>
                <c:pt idx="24">
                  <c:v>1679.0596234219665</c:v>
                </c:pt>
                <c:pt idx="25">
                  <c:v>3897.7571003940384</c:v>
                </c:pt>
                <c:pt idx="26">
                  <c:v>4376.4297800071363</c:v>
                </c:pt>
                <c:pt idx="27">
                  <c:v>1726.9352631811173</c:v>
                </c:pt>
                <c:pt idx="28">
                  <c:v>1014.1001479011646</c:v>
                </c:pt>
                <c:pt idx="29">
                  <c:v>966.51899010230113</c:v>
                </c:pt>
                <c:pt idx="30">
                  <c:v>1049.9331470247871</c:v>
                </c:pt>
                <c:pt idx="31">
                  <c:v>799.93508585248037</c:v>
                </c:pt>
                <c:pt idx="32">
                  <c:v>688.1290193888276</c:v>
                </c:pt>
                <c:pt idx="33">
                  <c:v>597.72545857499881</c:v>
                </c:pt>
                <c:pt idx="34">
                  <c:v>556.01350209714576</c:v>
                </c:pt>
                <c:pt idx="35">
                  <c:v>718.75227333830981</c:v>
                </c:pt>
                <c:pt idx="36">
                  <c:v>1177.0947248718214</c:v>
                </c:pt>
                <c:pt idx="37">
                  <c:v>2692.7645888633956</c:v>
                </c:pt>
                <c:pt idx="38">
                  <c:v>2297.8249434855347</c:v>
                </c:pt>
                <c:pt idx="39">
                  <c:v>1271.7101202940551</c:v>
                </c:pt>
                <c:pt idx="40">
                  <c:v>786.94893531023069</c:v>
                </c:pt>
                <c:pt idx="41">
                  <c:v>723.29964524054185</c:v>
                </c:pt>
                <c:pt idx="42">
                  <c:v>632.43334382446949</c:v>
                </c:pt>
                <c:pt idx="43">
                  <c:v>691.94915536351482</c:v>
                </c:pt>
                <c:pt idx="44">
                  <c:v>648.06257871670869</c:v>
                </c:pt>
                <c:pt idx="45">
                  <c:v>541.19271822606504</c:v>
                </c:pt>
                <c:pt idx="46">
                  <c:v>498.6948915422571</c:v>
                </c:pt>
                <c:pt idx="47">
                  <c:v>577.30473112552852</c:v>
                </c:pt>
                <c:pt idx="48">
                  <c:v>826.624267090893</c:v>
                </c:pt>
                <c:pt idx="49">
                  <c:v>1994.7979705885718</c:v>
                </c:pt>
                <c:pt idx="50">
                  <c:v>2825.2660728752635</c:v>
                </c:pt>
                <c:pt idx="51">
                  <c:v>1633.3232121521351</c:v>
                </c:pt>
                <c:pt idx="52">
                  <c:v>887.08528643513273</c:v>
                </c:pt>
                <c:pt idx="53">
                  <c:v>795.22385010998153</c:v>
                </c:pt>
                <c:pt idx="54">
                  <c:v>608.87699010549022</c:v>
                </c:pt>
                <c:pt idx="55">
                  <c:v>513.9488442283448</c:v>
                </c:pt>
                <c:pt idx="56">
                  <c:v>538.00297806657136</c:v>
                </c:pt>
                <c:pt idx="57">
                  <c:v>506.46002882293271</c:v>
                </c:pt>
                <c:pt idx="58">
                  <c:v>477.10161203811396</c:v>
                </c:pt>
                <c:pt idx="59">
                  <c:v>610.360783884385</c:v>
                </c:pt>
              </c:numCache>
            </c:numRef>
          </c:yVal>
          <c:smooth val="0"/>
        </c:ser>
        <c:ser>
          <c:idx val="23"/>
          <c:order val="15"/>
          <c:tx>
            <c:strRef>
              <c:f>RunInformation!$G$21</c:f>
              <c:strCache>
                <c:ptCount val="1"/>
                <c:pt idx="0">
                  <c:v>1996</c:v>
                </c:pt>
              </c:strCache>
            </c:strRef>
          </c:tx>
          <c:spPr>
            <a:ln w="12700">
              <a:solidFill>
                <a:srgbClr val="AF87FF"/>
              </a:solidFill>
              <a:prstDash val="solid"/>
            </a:ln>
          </c:spPr>
          <c:marker>
            <c:symbol val="circle"/>
            <c:size val="4"/>
            <c:spPr>
              <a:solidFill>
                <a:srgbClr val="AF87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Comparison!$AN$4:$AN$63</c:f>
              <c:numCache>
                <c:formatCode>0.00</c:formatCode>
                <c:ptCount val="60"/>
                <c:pt idx="0">
                  <c:v>1219.1145786198933</c:v>
                </c:pt>
                <c:pt idx="1">
                  <c:v>3071.4728252367272</c:v>
                </c:pt>
                <c:pt idx="2">
                  <c:v>2170.6923878501129</c:v>
                </c:pt>
                <c:pt idx="3">
                  <c:v>929.50471489747576</c:v>
                </c:pt>
                <c:pt idx="4">
                  <c:v>649.80328928681263</c:v>
                </c:pt>
                <c:pt idx="5">
                  <c:v>849.49784566298172</c:v>
                </c:pt>
                <c:pt idx="6">
                  <c:v>695.68684983747119</c:v>
                </c:pt>
                <c:pt idx="7">
                  <c:v>618.69102178052867</c:v>
                </c:pt>
                <c:pt idx="8">
                  <c:v>689.87607270460308</c:v>
                </c:pt>
                <c:pt idx="9">
                  <c:v>600.55552834087894</c:v>
                </c:pt>
                <c:pt idx="10">
                  <c:v>501.46827746820492</c:v>
                </c:pt>
                <c:pt idx="11">
                  <c:v>1139.3495922398542</c:v>
                </c:pt>
                <c:pt idx="12">
                  <c:v>1926.9081729611244</c:v>
                </c:pt>
                <c:pt idx="13">
                  <c:v>4062.2295436527875</c:v>
                </c:pt>
                <c:pt idx="14">
                  <c:v>4238.0037349448148</c:v>
                </c:pt>
                <c:pt idx="15">
                  <c:v>1653.0518688818956</c:v>
                </c:pt>
                <c:pt idx="16">
                  <c:v>1023.986753601908</c:v>
                </c:pt>
                <c:pt idx="17">
                  <c:v>1034.1031824243585</c:v>
                </c:pt>
                <c:pt idx="18">
                  <c:v>974.18048586202428</c:v>
                </c:pt>
                <c:pt idx="19">
                  <c:v>739.24198778704351</c:v>
                </c:pt>
                <c:pt idx="20">
                  <c:v>637.39620419167898</c:v>
                </c:pt>
                <c:pt idx="21">
                  <c:v>569.19894467458846</c:v>
                </c:pt>
                <c:pt idx="22">
                  <c:v>507.75306344060067</c:v>
                </c:pt>
                <c:pt idx="23">
                  <c:v>862.7224920350144</c:v>
                </c:pt>
                <c:pt idx="24">
                  <c:v>1318.4955160110733</c:v>
                </c:pt>
                <c:pt idx="25">
                  <c:v>2733.2471444450543</c:v>
                </c:pt>
                <c:pt idx="26">
                  <c:v>2297.7451586166444</c:v>
                </c:pt>
                <c:pt idx="27">
                  <c:v>1265.6657926690921</c:v>
                </c:pt>
                <c:pt idx="28">
                  <c:v>779.76458886501712</c:v>
                </c:pt>
                <c:pt idx="29">
                  <c:v>717.2954223603042</c:v>
                </c:pt>
                <c:pt idx="30">
                  <c:v>623.35473698777093</c:v>
                </c:pt>
                <c:pt idx="31">
                  <c:v>686.15117463967101</c:v>
                </c:pt>
                <c:pt idx="32">
                  <c:v>642.31807539601209</c:v>
                </c:pt>
                <c:pt idx="33">
                  <c:v>535.89938948853501</c:v>
                </c:pt>
                <c:pt idx="34">
                  <c:v>506.65272305347827</c:v>
                </c:pt>
                <c:pt idx="35">
                  <c:v>581.40699815651294</c:v>
                </c:pt>
                <c:pt idx="36">
                  <c:v>828.39098782549956</c:v>
                </c:pt>
                <c:pt idx="37">
                  <c:v>2030.3450028027821</c:v>
                </c:pt>
                <c:pt idx="38">
                  <c:v>2780.8762049756879</c:v>
                </c:pt>
                <c:pt idx="39">
                  <c:v>1575.5535690022921</c:v>
                </c:pt>
                <c:pt idx="40">
                  <c:v>888.70169339172594</c:v>
                </c:pt>
                <c:pt idx="41">
                  <c:v>797.73870929236716</c:v>
                </c:pt>
                <c:pt idx="42">
                  <c:v>615.90338669420851</c:v>
                </c:pt>
                <c:pt idx="43">
                  <c:v>510.66497478923941</c:v>
                </c:pt>
                <c:pt idx="44">
                  <c:v>537.14397806658417</c:v>
                </c:pt>
                <c:pt idx="45">
                  <c:v>508.56102882293277</c:v>
                </c:pt>
                <c:pt idx="46">
                  <c:v>477.63561203810247</c:v>
                </c:pt>
                <c:pt idx="47">
                  <c:v>652.07037664271024</c:v>
                </c:pt>
                <c:pt idx="48">
                  <c:v>802.19720853210777</c:v>
                </c:pt>
                <c:pt idx="49">
                  <c:v>1868.9820610827321</c:v>
                </c:pt>
                <c:pt idx="50">
                  <c:v>1308.968178347272</c:v>
                </c:pt>
                <c:pt idx="51">
                  <c:v>540.41939142989361</c:v>
                </c:pt>
                <c:pt idx="52">
                  <c:v>385.49697343645357</c:v>
                </c:pt>
                <c:pt idx="53">
                  <c:v>404.06468729922989</c:v>
                </c:pt>
                <c:pt idx="54">
                  <c:v>454.42539495866441</c:v>
                </c:pt>
                <c:pt idx="55">
                  <c:v>402.83680322313961</c:v>
                </c:pt>
                <c:pt idx="56">
                  <c:v>355.13098389474601</c:v>
                </c:pt>
                <c:pt idx="57">
                  <c:v>374.20838419485875</c:v>
                </c:pt>
                <c:pt idx="58">
                  <c:v>327.43682542655461</c:v>
                </c:pt>
                <c:pt idx="59">
                  <c:v>450.36807920707753</c:v>
                </c:pt>
              </c:numCache>
            </c:numRef>
          </c:yVal>
          <c:smooth val="0"/>
        </c:ser>
        <c:ser>
          <c:idx val="24"/>
          <c:order val="16"/>
          <c:tx>
            <c:strRef>
              <c:f>RunInformation!$G$22</c:f>
              <c:strCache>
                <c:ptCount val="1"/>
                <c:pt idx="0">
                  <c:v>1997</c:v>
                </c:pt>
              </c:strCache>
            </c:strRef>
          </c:tx>
          <c:spPr>
            <a:ln w="12700">
              <a:solidFill>
                <a:srgbClr val="CDAFFF"/>
              </a:solidFill>
              <a:prstDash val="solid"/>
            </a:ln>
          </c:spPr>
          <c:marker>
            <c:symbol val="square"/>
            <c:size val="4"/>
            <c:spPr>
              <a:solidFill>
                <a:srgbClr val="CDAF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Comparison!$AO$4:$AO$63</c:f>
              <c:numCache>
                <c:formatCode>0.00</c:formatCode>
                <c:ptCount val="60"/>
                <c:pt idx="0">
                  <c:v>1356.3626199422074</c:v>
                </c:pt>
                <c:pt idx="1">
                  <c:v>3223.6106004012845</c:v>
                </c:pt>
                <c:pt idx="2">
                  <c:v>3046.5876172546359</c:v>
                </c:pt>
                <c:pt idx="3">
                  <c:v>1165.7606334400414</c:v>
                </c:pt>
                <c:pt idx="4">
                  <c:v>911.93820782938235</c:v>
                </c:pt>
                <c:pt idx="5">
                  <c:v>1098.7568183402259</c:v>
                </c:pt>
                <c:pt idx="6">
                  <c:v>943.34831243806798</c:v>
                </c:pt>
                <c:pt idx="7">
                  <c:v>689.29665450704101</c:v>
                </c:pt>
                <c:pt idx="8">
                  <c:v>603.43776084563797</c:v>
                </c:pt>
                <c:pt idx="9">
                  <c:v>537.94525069732867</c:v>
                </c:pt>
                <c:pt idx="10">
                  <c:v>481.32787611740326</c:v>
                </c:pt>
                <c:pt idx="11">
                  <c:v>826.15660272987918</c:v>
                </c:pt>
                <c:pt idx="12">
                  <c:v>1293.6788473058602</c:v>
                </c:pt>
                <c:pt idx="13">
                  <c:v>2458.6842990751265</c:v>
                </c:pt>
                <c:pt idx="14">
                  <c:v>2278.1942628565403</c:v>
                </c:pt>
                <c:pt idx="15">
                  <c:v>1261.1642826885125</c:v>
                </c:pt>
                <c:pt idx="16">
                  <c:v>766.94629326022243</c:v>
                </c:pt>
                <c:pt idx="17">
                  <c:v>706.12858419379756</c:v>
                </c:pt>
                <c:pt idx="18">
                  <c:v>615.05946777215274</c:v>
                </c:pt>
                <c:pt idx="19">
                  <c:v>679.85225670838008</c:v>
                </c:pt>
                <c:pt idx="20">
                  <c:v>638.01108545970624</c:v>
                </c:pt>
                <c:pt idx="21">
                  <c:v>533.66058745252542</c:v>
                </c:pt>
                <c:pt idx="22">
                  <c:v>485.05709154225724</c:v>
                </c:pt>
                <c:pt idx="23">
                  <c:v>572.17566782688777</c:v>
                </c:pt>
                <c:pt idx="24">
                  <c:v>720.83117548179553</c:v>
                </c:pt>
                <c:pt idx="25">
                  <c:v>1924.8582786090233</c:v>
                </c:pt>
                <c:pt idx="26">
                  <c:v>2743.910759569857</c:v>
                </c:pt>
                <c:pt idx="27">
                  <c:v>1624.9334071174035</c:v>
                </c:pt>
                <c:pt idx="28">
                  <c:v>888.00453150687258</c:v>
                </c:pt>
                <c:pt idx="29">
                  <c:v>817.26311318006196</c:v>
                </c:pt>
                <c:pt idx="30">
                  <c:v>553.16275916030111</c:v>
                </c:pt>
                <c:pt idx="31">
                  <c:v>467.89152831809292</c:v>
                </c:pt>
                <c:pt idx="32">
                  <c:v>496.8975059953101</c:v>
                </c:pt>
                <c:pt idx="33">
                  <c:v>462.40512609809537</c:v>
                </c:pt>
                <c:pt idx="34">
                  <c:v>454.57927452347025</c:v>
                </c:pt>
                <c:pt idx="35">
                  <c:v>791.36053629643743</c:v>
                </c:pt>
                <c:pt idx="36">
                  <c:v>945.61675075024709</c:v>
                </c:pt>
                <c:pt idx="37">
                  <c:v>1825.0864721401431</c:v>
                </c:pt>
                <c:pt idx="38">
                  <c:v>1307.9931783472719</c:v>
                </c:pt>
                <c:pt idx="39">
                  <c:v>539.88839142989366</c:v>
                </c:pt>
                <c:pt idx="40">
                  <c:v>390.33607242545025</c:v>
                </c:pt>
                <c:pt idx="41">
                  <c:v>408.74448625840216</c:v>
                </c:pt>
                <c:pt idx="42">
                  <c:v>456.60673221112444</c:v>
                </c:pt>
                <c:pt idx="43">
                  <c:v>404.98807679928643</c:v>
                </c:pt>
                <c:pt idx="44">
                  <c:v>355.6246952007495</c:v>
                </c:pt>
                <c:pt idx="45">
                  <c:v>372.8475028551544</c:v>
                </c:pt>
                <c:pt idx="46">
                  <c:v>330.43773185052561</c:v>
                </c:pt>
                <c:pt idx="47">
                  <c:v>447.75907920707749</c:v>
                </c:pt>
                <c:pt idx="48">
                  <c:v>563.56076322314516</c:v>
                </c:pt>
                <c:pt idx="49">
                  <c:v>1887.421316142724</c:v>
                </c:pt>
                <c:pt idx="50">
                  <c:v>1421.6523473771365</c:v>
                </c:pt>
                <c:pt idx="51">
                  <c:v>520.51583312847185</c:v>
                </c:pt>
                <c:pt idx="52">
                  <c:v>463.06806296316211</c:v>
                </c:pt>
                <c:pt idx="53">
                  <c:v>436.23424830162986</c:v>
                </c:pt>
                <c:pt idx="54">
                  <c:v>340.10939495866438</c:v>
                </c:pt>
                <c:pt idx="55">
                  <c:v>358.00680322313957</c:v>
                </c:pt>
                <c:pt idx="56">
                  <c:v>398.99527375835277</c:v>
                </c:pt>
                <c:pt idx="57">
                  <c:v>360.27438419483565</c:v>
                </c:pt>
                <c:pt idx="58">
                  <c:v>286.60182542655474</c:v>
                </c:pt>
                <c:pt idx="59">
                  <c:v>293.89707920707758</c:v>
                </c:pt>
              </c:numCache>
            </c:numRef>
          </c:yVal>
          <c:smooth val="0"/>
        </c:ser>
        <c:ser>
          <c:idx val="29"/>
          <c:order val="17"/>
          <c:tx>
            <c:strRef>
              <c:f>RunInformation!$G$23</c:f>
              <c:strCache>
                <c:ptCount val="1"/>
                <c:pt idx="0">
                  <c:v>1998</c:v>
                </c:pt>
              </c:strCache>
            </c:strRef>
          </c:tx>
          <c:spPr>
            <a:ln w="12700">
              <a:solidFill>
                <a:srgbClr val="CDCDFF"/>
              </a:solidFill>
              <a:prstDash val="solid"/>
            </a:ln>
          </c:spPr>
          <c:marker>
            <c:symbol val="diamond"/>
            <c:size val="4"/>
            <c:spPr>
              <a:solidFill>
                <a:srgbClr val="CDCD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Comparison!$AP$4:$AP$63</c:f>
              <c:numCache>
                <c:formatCode>0.00</c:formatCode>
                <c:ptCount val="60"/>
                <c:pt idx="0">
                  <c:v>1257.5202181532145</c:v>
                </c:pt>
                <c:pt idx="1">
                  <c:v>2596.7631805665746</c:v>
                </c:pt>
                <c:pt idx="2">
                  <c:v>2310.4310502425078</c:v>
                </c:pt>
                <c:pt idx="3">
                  <c:v>1255.5418865727888</c:v>
                </c:pt>
                <c:pt idx="4">
                  <c:v>837.0887451582214</c:v>
                </c:pt>
                <c:pt idx="5">
                  <c:v>1103.6699121705844</c:v>
                </c:pt>
                <c:pt idx="6">
                  <c:v>693.50009563133608</c:v>
                </c:pt>
                <c:pt idx="7">
                  <c:v>673.69964684165336</c:v>
                </c:pt>
                <c:pt idx="8">
                  <c:v>636.49137424858498</c:v>
                </c:pt>
                <c:pt idx="9">
                  <c:v>525.8595909862438</c:v>
                </c:pt>
                <c:pt idx="10">
                  <c:v>465.80851514335404</c:v>
                </c:pt>
                <c:pt idx="11">
                  <c:v>822.31561811910501</c:v>
                </c:pt>
                <c:pt idx="12">
                  <c:v>1072.4583156691219</c:v>
                </c:pt>
                <c:pt idx="13">
                  <c:v>1899.735527623375</c:v>
                </c:pt>
                <c:pt idx="14">
                  <c:v>2760.0260074756961</c:v>
                </c:pt>
                <c:pt idx="15">
                  <c:v>1636.8289981235755</c:v>
                </c:pt>
                <c:pt idx="16">
                  <c:v>889.37312251300898</c:v>
                </c:pt>
                <c:pt idx="17">
                  <c:v>866.97066207565206</c:v>
                </c:pt>
                <c:pt idx="18">
                  <c:v>556.80434254029205</c:v>
                </c:pt>
                <c:pt idx="19">
                  <c:v>477.62429295099918</c:v>
                </c:pt>
                <c:pt idx="20">
                  <c:v>498.56992222869314</c:v>
                </c:pt>
                <c:pt idx="21">
                  <c:v>463.72215825020294</c:v>
                </c:pt>
                <c:pt idx="22">
                  <c:v>435.59405401669602</c:v>
                </c:pt>
                <c:pt idx="23">
                  <c:v>789.96611554114918</c:v>
                </c:pt>
                <c:pt idx="24">
                  <c:v>924.15210142240937</c:v>
                </c:pt>
                <c:pt idx="25">
                  <c:v>1770.2150169530084</c:v>
                </c:pt>
                <c:pt idx="26">
                  <c:v>1327.9082083469821</c:v>
                </c:pt>
                <c:pt idx="27">
                  <c:v>548.62515142980931</c:v>
                </c:pt>
                <c:pt idx="28">
                  <c:v>390.74434807102216</c:v>
                </c:pt>
                <c:pt idx="29">
                  <c:v>408.39055568653913</c:v>
                </c:pt>
                <c:pt idx="30">
                  <c:v>455.5155778321257</c:v>
                </c:pt>
                <c:pt idx="31">
                  <c:v>410.06025099711701</c:v>
                </c:pt>
                <c:pt idx="32">
                  <c:v>370.29052170978832</c:v>
                </c:pt>
                <c:pt idx="33">
                  <c:v>373.35602313563993</c:v>
                </c:pt>
                <c:pt idx="34">
                  <c:v>341.09685143159646</c:v>
                </c:pt>
                <c:pt idx="35">
                  <c:v>447.59907671877562</c:v>
                </c:pt>
                <c:pt idx="36">
                  <c:v>559.79076322314506</c:v>
                </c:pt>
                <c:pt idx="37">
                  <c:v>1894.1561086175573</c:v>
                </c:pt>
                <c:pt idx="38">
                  <c:v>1414.9032838090236</c:v>
                </c:pt>
                <c:pt idx="39">
                  <c:v>522.89293492403078</c:v>
                </c:pt>
                <c:pt idx="40">
                  <c:v>464.82116475872101</c:v>
                </c:pt>
                <c:pt idx="41">
                  <c:v>436.96421332220621</c:v>
                </c:pt>
                <c:pt idx="42">
                  <c:v>339.66839495866446</c:v>
                </c:pt>
                <c:pt idx="43">
                  <c:v>357.21980322313959</c:v>
                </c:pt>
                <c:pt idx="44">
                  <c:v>401.01323129600388</c:v>
                </c:pt>
                <c:pt idx="45">
                  <c:v>359.20738419483473</c:v>
                </c:pt>
                <c:pt idx="46">
                  <c:v>285.69782542655463</c:v>
                </c:pt>
                <c:pt idx="47">
                  <c:v>292.90907920707753</c:v>
                </c:pt>
                <c:pt idx="48">
                  <c:v>452.09276322314525</c:v>
                </c:pt>
                <c:pt idx="49">
                  <c:v>285.06244006809851</c:v>
                </c:pt>
                <c:pt idx="50">
                  <c:v>400.01267437171856</c:v>
                </c:pt>
                <c:pt idx="51">
                  <c:v>206.94174680179466</c:v>
                </c:pt>
                <c:pt idx="52">
                  <c:v>264.9943159504399</c:v>
                </c:pt>
                <c:pt idx="53">
                  <c:v>388.66353371907843</c:v>
                </c:pt>
                <c:pt idx="54">
                  <c:v>353.71539495866443</c:v>
                </c:pt>
                <c:pt idx="55">
                  <c:v>322.99280322313967</c:v>
                </c:pt>
                <c:pt idx="56">
                  <c:v>295.13646495867772</c:v>
                </c:pt>
                <c:pt idx="57">
                  <c:v>271.7927249586777</c:v>
                </c:pt>
                <c:pt idx="58">
                  <c:v>259.61654975206602</c:v>
                </c:pt>
                <c:pt idx="59">
                  <c:v>395.94944495866753</c:v>
                </c:pt>
              </c:numCache>
            </c:numRef>
          </c:yVal>
          <c:smooth val="0"/>
        </c:ser>
        <c:ser>
          <c:idx val="25"/>
          <c:order val="18"/>
          <c:tx>
            <c:strRef>
              <c:f>RunInformation!$G$24</c:f>
              <c:strCache>
                <c:ptCount val="1"/>
                <c:pt idx="0">
                  <c:v>1999</c:v>
                </c:pt>
              </c:strCache>
            </c:strRef>
          </c:tx>
          <c:spPr>
            <a:ln w="12700">
              <a:solidFill>
                <a:srgbClr val="9BE1FF"/>
              </a:solidFill>
              <a:prstDash val="solid"/>
            </a:ln>
          </c:spPr>
          <c:marker>
            <c:symbol val="triangle"/>
            <c:size val="4"/>
            <c:spPr>
              <a:solidFill>
                <a:srgbClr val="9BE1F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Comparison!$AQ$4:$AQ$63</c:f>
              <c:numCache>
                <c:formatCode>0.00</c:formatCode>
                <c:ptCount val="60"/>
                <c:pt idx="0">
                  <c:v>1521.9224578226356</c:v>
                </c:pt>
                <c:pt idx="1">
                  <c:v>2986.9191260210628</c:v>
                </c:pt>
                <c:pt idx="2">
                  <c:v>3688.2598738531656</c:v>
                </c:pt>
                <c:pt idx="3">
                  <c:v>1997.3294845266246</c:v>
                </c:pt>
                <c:pt idx="4">
                  <c:v>1023.1950589159619</c:v>
                </c:pt>
                <c:pt idx="5">
                  <c:v>1470.796200827127</c:v>
                </c:pt>
                <c:pt idx="6">
                  <c:v>683.73810278927317</c:v>
                </c:pt>
                <c:pt idx="7">
                  <c:v>616.86757648261755</c:v>
                </c:pt>
                <c:pt idx="8">
                  <c:v>591.59359506283761</c:v>
                </c:pt>
                <c:pt idx="9">
                  <c:v>541.53187482571082</c:v>
                </c:pt>
                <c:pt idx="10">
                  <c:v>499.51635137209979</c:v>
                </c:pt>
                <c:pt idx="11">
                  <c:v>856.59372148191721</c:v>
                </c:pt>
                <c:pt idx="12">
                  <c:v>1014.8568641137047</c:v>
                </c:pt>
                <c:pt idx="13">
                  <c:v>1937.7138829085604</c:v>
                </c:pt>
                <c:pt idx="14">
                  <c:v>1365.3091783472721</c:v>
                </c:pt>
                <c:pt idx="15">
                  <c:v>565.63173074384849</c:v>
                </c:pt>
                <c:pt idx="16">
                  <c:v>407.17956751798101</c:v>
                </c:pt>
                <c:pt idx="17">
                  <c:v>428.14176407408252</c:v>
                </c:pt>
                <c:pt idx="18">
                  <c:v>474.32994962574764</c:v>
                </c:pt>
                <c:pt idx="19">
                  <c:v>428.24089016168426</c:v>
                </c:pt>
                <c:pt idx="20">
                  <c:v>419.83995307131499</c:v>
                </c:pt>
                <c:pt idx="21">
                  <c:v>391.95692717805701</c:v>
                </c:pt>
                <c:pt idx="22">
                  <c:v>346.2007826909246</c:v>
                </c:pt>
                <c:pt idx="23">
                  <c:v>455.46920424147379</c:v>
                </c:pt>
                <c:pt idx="24">
                  <c:v>567.845499186148</c:v>
                </c:pt>
                <c:pt idx="25">
                  <c:v>1885.6524008812141</c:v>
                </c:pt>
                <c:pt idx="26">
                  <c:v>1454.3260239953752</c:v>
                </c:pt>
                <c:pt idx="27">
                  <c:v>548.20682210349855</c:v>
                </c:pt>
                <c:pt idx="28">
                  <c:v>473.25698144311963</c:v>
                </c:pt>
                <c:pt idx="29">
                  <c:v>445.87894201215386</c:v>
                </c:pt>
                <c:pt idx="30">
                  <c:v>344.03239495866444</c:v>
                </c:pt>
                <c:pt idx="31">
                  <c:v>370.23719195918596</c:v>
                </c:pt>
                <c:pt idx="32">
                  <c:v>410.91590368643858</c:v>
                </c:pt>
                <c:pt idx="33">
                  <c:v>364.11138419482199</c:v>
                </c:pt>
                <c:pt idx="34">
                  <c:v>298.62504606411034</c:v>
                </c:pt>
                <c:pt idx="35">
                  <c:v>296.27907920707753</c:v>
                </c:pt>
                <c:pt idx="36">
                  <c:v>500.21790371892894</c:v>
                </c:pt>
                <c:pt idx="37">
                  <c:v>339.17446278894255</c:v>
                </c:pt>
                <c:pt idx="38">
                  <c:v>305.79607106618579</c:v>
                </c:pt>
                <c:pt idx="39">
                  <c:v>209.45174680179466</c:v>
                </c:pt>
                <c:pt idx="40">
                  <c:v>268.90887882203884</c:v>
                </c:pt>
                <c:pt idx="41">
                  <c:v>392.69371586543463</c:v>
                </c:pt>
                <c:pt idx="42">
                  <c:v>356.17639495866445</c:v>
                </c:pt>
                <c:pt idx="43">
                  <c:v>324.88480322313961</c:v>
                </c:pt>
                <c:pt idx="44">
                  <c:v>296.38946495867776</c:v>
                </c:pt>
                <c:pt idx="45">
                  <c:v>272.89672495867774</c:v>
                </c:pt>
                <c:pt idx="46">
                  <c:v>260.52154975206594</c:v>
                </c:pt>
                <c:pt idx="47">
                  <c:v>397.05444495866749</c:v>
                </c:pt>
                <c:pt idx="48">
                  <c:v>468.67876322314515</c:v>
                </c:pt>
                <c:pt idx="49">
                  <c:v>1215.80804253663</c:v>
                </c:pt>
                <c:pt idx="50">
                  <c:v>2030.3776659504242</c:v>
                </c:pt>
                <c:pt idx="51">
                  <c:v>676.15508611574955</c:v>
                </c:pt>
                <c:pt idx="52">
                  <c:v>435.92964392520486</c:v>
                </c:pt>
                <c:pt idx="53">
                  <c:v>541.19120391639399</c:v>
                </c:pt>
                <c:pt idx="54">
                  <c:v>384.62261115371859</c:v>
                </c:pt>
                <c:pt idx="55">
                  <c:v>374.89164006645706</c:v>
                </c:pt>
                <c:pt idx="56">
                  <c:v>376.14933425446048</c:v>
                </c:pt>
                <c:pt idx="57">
                  <c:v>350.25335995022164</c:v>
                </c:pt>
                <c:pt idx="58">
                  <c:v>307.02918965285022</c:v>
                </c:pt>
                <c:pt idx="59">
                  <c:v>475.0327924446031</c:v>
                </c:pt>
              </c:numCache>
            </c:numRef>
          </c:yVal>
          <c:smooth val="0"/>
        </c:ser>
        <c:ser>
          <c:idx val="26"/>
          <c:order val="19"/>
          <c:tx>
            <c:strRef>
              <c:f>RunInformation!$G$25</c:f>
              <c:strCache>
                <c:ptCount val="1"/>
                <c:pt idx="0">
                  <c:v>2000</c:v>
                </c:pt>
              </c:strCache>
            </c:strRef>
          </c:tx>
          <c:spPr>
            <a:ln w="12700">
              <a:solidFill>
                <a:srgbClr val="FF8787"/>
              </a:solidFill>
              <a:prstDash val="solid"/>
            </a:ln>
          </c:spPr>
          <c:marker>
            <c:symbol val="circle"/>
            <c:size val="4"/>
            <c:spPr>
              <a:solidFill>
                <a:srgbClr val="FF87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Comparison!$AR$4:$AR$63</c:f>
              <c:numCache>
                <c:formatCode>0.00</c:formatCode>
                <c:ptCount val="60"/>
                <c:pt idx="0">
                  <c:v>1326.2720692231298</c:v>
                </c:pt>
                <c:pt idx="1">
                  <c:v>3149.1391273113677</c:v>
                </c:pt>
                <c:pt idx="2">
                  <c:v>2086.5770168511558</c:v>
                </c:pt>
                <c:pt idx="3">
                  <c:v>664.16837831211274</c:v>
                </c:pt>
                <c:pt idx="4">
                  <c:v>589.44530773355928</c:v>
                </c:pt>
                <c:pt idx="5">
                  <c:v>564.1928989625759</c:v>
                </c:pt>
                <c:pt idx="6">
                  <c:v>670.37940058674815</c:v>
                </c:pt>
                <c:pt idx="7">
                  <c:v>591.33924960069885</c:v>
                </c:pt>
                <c:pt idx="8">
                  <c:v>561.5281993888882</c:v>
                </c:pt>
                <c:pt idx="9">
                  <c:v>506.46845857499886</c:v>
                </c:pt>
                <c:pt idx="10">
                  <c:v>442.07418228603638</c:v>
                </c:pt>
                <c:pt idx="11">
                  <c:v>666.78932690320221</c:v>
                </c:pt>
                <c:pt idx="12">
                  <c:v>785.40933925363549</c:v>
                </c:pt>
                <c:pt idx="13">
                  <c:v>2219.1734141214874</c:v>
                </c:pt>
                <c:pt idx="14">
                  <c:v>1522.6002867898662</c:v>
                </c:pt>
                <c:pt idx="15">
                  <c:v>550.98080727495039</c:v>
                </c:pt>
                <c:pt idx="16">
                  <c:v>461.15127107520874</c:v>
                </c:pt>
                <c:pt idx="17">
                  <c:v>462.28784118006507</c:v>
                </c:pt>
                <c:pt idx="18">
                  <c:v>351.75339495866444</c:v>
                </c:pt>
                <c:pt idx="19">
                  <c:v>391.59357984437293</c:v>
                </c:pt>
                <c:pt idx="20">
                  <c:v>419.0109036864219</c:v>
                </c:pt>
                <c:pt idx="21">
                  <c:v>372.26257419483358</c:v>
                </c:pt>
                <c:pt idx="22">
                  <c:v>295.87702542655484</c:v>
                </c:pt>
                <c:pt idx="23">
                  <c:v>303.30710920709168</c:v>
                </c:pt>
                <c:pt idx="24">
                  <c:v>507.98760371892752</c:v>
                </c:pt>
                <c:pt idx="25">
                  <c:v>346.26184329249958</c:v>
                </c:pt>
                <c:pt idx="26">
                  <c:v>307.93610106589568</c:v>
                </c:pt>
                <c:pt idx="27">
                  <c:v>209.99550680171026</c:v>
                </c:pt>
                <c:pt idx="28">
                  <c:v>273.02649545354399</c:v>
                </c:pt>
                <c:pt idx="29">
                  <c:v>400.02138473588889</c:v>
                </c:pt>
                <c:pt idx="30">
                  <c:v>361.27236894403273</c:v>
                </c:pt>
                <c:pt idx="31">
                  <c:v>330.35404860241852</c:v>
                </c:pt>
                <c:pt idx="32">
                  <c:v>299.87237486811853</c:v>
                </c:pt>
                <c:pt idx="33">
                  <c:v>275.57249834418866</c:v>
                </c:pt>
                <c:pt idx="34">
                  <c:v>277.18356631105195</c:v>
                </c:pt>
                <c:pt idx="35">
                  <c:v>404.38044495866745</c:v>
                </c:pt>
                <c:pt idx="36">
                  <c:v>484.92776322314518</c:v>
                </c:pt>
                <c:pt idx="37">
                  <c:v>1300.3464116549278</c:v>
                </c:pt>
                <c:pt idx="38">
                  <c:v>1981.5984758677932</c:v>
                </c:pt>
                <c:pt idx="39">
                  <c:v>656.39708611574963</c:v>
                </c:pt>
                <c:pt idx="40">
                  <c:v>439.54483796605246</c:v>
                </c:pt>
                <c:pt idx="41">
                  <c:v>546.84968538109661</c:v>
                </c:pt>
                <c:pt idx="42">
                  <c:v>386.45905433363049</c:v>
                </c:pt>
                <c:pt idx="43">
                  <c:v>380.33233682808839</c:v>
                </c:pt>
                <c:pt idx="44">
                  <c:v>381.37133776945325</c:v>
                </c:pt>
                <c:pt idx="45">
                  <c:v>353.11703086996414</c:v>
                </c:pt>
                <c:pt idx="46">
                  <c:v>314.56991758664816</c:v>
                </c:pt>
                <c:pt idx="47">
                  <c:v>505.22603509782761</c:v>
                </c:pt>
                <c:pt idx="48">
                  <c:v>1042.2366592283477</c:v>
                </c:pt>
                <c:pt idx="49">
                  <c:v>1456.1308421708568</c:v>
                </c:pt>
                <c:pt idx="50">
                  <c:v>756.3672892285075</c:v>
                </c:pt>
                <c:pt idx="51">
                  <c:v>461.31764532112533</c:v>
                </c:pt>
                <c:pt idx="52">
                  <c:v>428.24695635134384</c:v>
                </c:pt>
                <c:pt idx="53">
                  <c:v>459.12914348810409</c:v>
                </c:pt>
                <c:pt idx="54">
                  <c:v>507.19998954786956</c:v>
                </c:pt>
                <c:pt idx="55">
                  <c:v>600.46226518245749</c:v>
                </c:pt>
                <c:pt idx="56">
                  <c:v>438.6587872727273</c:v>
                </c:pt>
                <c:pt idx="57">
                  <c:v>648.24965332608087</c:v>
                </c:pt>
                <c:pt idx="58">
                  <c:v>561.48161651250723</c:v>
                </c:pt>
                <c:pt idx="59">
                  <c:v>705.95238710245553</c:v>
                </c:pt>
              </c:numCache>
            </c:numRef>
          </c:yVal>
          <c:smooth val="0"/>
        </c:ser>
        <c:ser>
          <c:idx val="32"/>
          <c:order val="20"/>
          <c:tx>
            <c:strRef>
              <c:f>RunInformation!$G$26</c:f>
              <c:strCache>
                <c:ptCount val="1"/>
                <c:pt idx="0">
                  <c:v>2001</c:v>
                </c:pt>
              </c:strCache>
            </c:strRef>
          </c:tx>
          <c:spPr>
            <a:ln w="12700">
              <a:solidFill>
                <a:srgbClr val="FF87AF"/>
              </a:solidFill>
              <a:prstDash val="solid"/>
            </a:ln>
          </c:spPr>
          <c:marker>
            <c:symbol val="square"/>
            <c:size val="4"/>
            <c:spPr>
              <a:solidFill>
                <a:srgbClr val="FF87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Comparison!$AS$4:$AS$63</c:f>
              <c:numCache>
                <c:formatCode>0.00</c:formatCode>
                <c:ptCount val="60"/>
                <c:pt idx="0">
                  <c:v>1522.4352594755285</c:v>
                </c:pt>
                <c:pt idx="1">
                  <c:v>3947.9112277576519</c:v>
                </c:pt>
                <c:pt idx="2">
                  <c:v>2447.3353932694517</c:v>
                </c:pt>
                <c:pt idx="3">
                  <c:v>809.38786518815209</c:v>
                </c:pt>
                <c:pt idx="4">
                  <c:v>687.40643957748932</c:v>
                </c:pt>
                <c:pt idx="5">
                  <c:v>593.50564741454252</c:v>
                </c:pt>
                <c:pt idx="6">
                  <c:v>536.94298075561369</c:v>
                </c:pt>
                <c:pt idx="7">
                  <c:v>524.73392651697418</c:v>
                </c:pt>
                <c:pt idx="8">
                  <c:v>545.04111914905673</c:v>
                </c:pt>
                <c:pt idx="9">
                  <c:v>486.72735835633603</c:v>
                </c:pt>
                <c:pt idx="10">
                  <c:v>385.83408570256211</c:v>
                </c:pt>
                <c:pt idx="11">
                  <c:v>656.75621754642304</c:v>
                </c:pt>
                <c:pt idx="12">
                  <c:v>826.40300980653512</c:v>
                </c:pt>
                <c:pt idx="13">
                  <c:v>655.89969285718621</c:v>
                </c:pt>
                <c:pt idx="14">
                  <c:v>393.53558636351664</c:v>
                </c:pt>
                <c:pt idx="15">
                  <c:v>253.05154845468724</c:v>
                </c:pt>
                <c:pt idx="16">
                  <c:v>279.87783661159693</c:v>
                </c:pt>
                <c:pt idx="17">
                  <c:v>407.8115337190784</c:v>
                </c:pt>
                <c:pt idx="18">
                  <c:v>377.05439495866449</c:v>
                </c:pt>
                <c:pt idx="19">
                  <c:v>343.09880322313956</c:v>
                </c:pt>
                <c:pt idx="20">
                  <c:v>314.01046495867769</c:v>
                </c:pt>
                <c:pt idx="21">
                  <c:v>288.71091495867768</c:v>
                </c:pt>
                <c:pt idx="22">
                  <c:v>273.80174975206609</c:v>
                </c:pt>
                <c:pt idx="23">
                  <c:v>412.2964749586817</c:v>
                </c:pt>
                <c:pt idx="24">
                  <c:v>485.37746322314405</c:v>
                </c:pt>
                <c:pt idx="25">
                  <c:v>1170.2054916310867</c:v>
                </c:pt>
                <c:pt idx="26">
                  <c:v>2128.9227868590706</c:v>
                </c:pt>
                <c:pt idx="27">
                  <c:v>683.50384611566528</c:v>
                </c:pt>
                <c:pt idx="28">
                  <c:v>434.92552641024332</c:v>
                </c:pt>
                <c:pt idx="29">
                  <c:v>540.9254794126158</c:v>
                </c:pt>
                <c:pt idx="30">
                  <c:v>384.38104177476043</c:v>
                </c:pt>
                <c:pt idx="31">
                  <c:v>373.75563880134905</c:v>
                </c:pt>
                <c:pt idx="32">
                  <c:v>374.88894255380035</c:v>
                </c:pt>
                <c:pt idx="33">
                  <c:v>348.47982970923636</c:v>
                </c:pt>
                <c:pt idx="34">
                  <c:v>314.72387682286899</c:v>
                </c:pt>
                <c:pt idx="35">
                  <c:v>498.87240334173362</c:v>
                </c:pt>
                <c:pt idx="36">
                  <c:v>1051.2150817670906</c:v>
                </c:pt>
                <c:pt idx="37">
                  <c:v>1528.4213241476825</c:v>
                </c:pt>
                <c:pt idx="38">
                  <c:v>749.39899826791861</c:v>
                </c:pt>
                <c:pt idx="39">
                  <c:v>454.29591132851681</c:v>
                </c:pt>
                <c:pt idx="40">
                  <c:v>435.21033142467763</c:v>
                </c:pt>
                <c:pt idx="41">
                  <c:v>464.91922064307374</c:v>
                </c:pt>
                <c:pt idx="42">
                  <c:v>513.09858430582278</c:v>
                </c:pt>
                <c:pt idx="43">
                  <c:v>606.07491577568589</c:v>
                </c:pt>
                <c:pt idx="44">
                  <c:v>443.85169232118454</c:v>
                </c:pt>
                <c:pt idx="45">
                  <c:v>655.30274243799033</c:v>
                </c:pt>
                <c:pt idx="46">
                  <c:v>567.39023670054041</c:v>
                </c:pt>
                <c:pt idx="47">
                  <c:v>712.29105117705194</c:v>
                </c:pt>
                <c:pt idx="48">
                  <c:v>1460.061051891427</c:v>
                </c:pt>
                <c:pt idx="49">
                  <c:v>2725.9406294805895</c:v>
                </c:pt>
                <c:pt idx="50">
                  <c:v>3177.1447715348527</c:v>
                </c:pt>
                <c:pt idx="51">
                  <c:v>1410.9357165758875</c:v>
                </c:pt>
                <c:pt idx="52">
                  <c:v>720.46790377245236</c:v>
                </c:pt>
                <c:pt idx="53">
                  <c:v>701.53283818741227</c:v>
                </c:pt>
                <c:pt idx="54">
                  <c:v>671.34331358475686</c:v>
                </c:pt>
                <c:pt idx="55">
                  <c:v>629.45866726501436</c:v>
                </c:pt>
                <c:pt idx="56">
                  <c:v>572.43576835895453</c:v>
                </c:pt>
                <c:pt idx="57">
                  <c:v>519.1550675691617</c:v>
                </c:pt>
                <c:pt idx="58">
                  <c:v>437.82072811885757</c:v>
                </c:pt>
                <c:pt idx="59">
                  <c:v>504.0304021531482</c:v>
                </c:pt>
              </c:numCache>
            </c:numRef>
          </c:yVal>
          <c:smooth val="0"/>
        </c:ser>
        <c:ser>
          <c:idx val="27"/>
          <c:order val="21"/>
          <c:tx>
            <c:strRef>
              <c:f>RunInformation!$G$27</c:f>
              <c:strCache>
                <c:ptCount val="1"/>
                <c:pt idx="0">
                  <c:v>2002</c:v>
                </c:pt>
              </c:strCache>
            </c:strRef>
          </c:tx>
          <c:spPr>
            <a:ln w="12700">
              <a:solidFill>
                <a:srgbClr val="FF87CD"/>
              </a:solidFill>
              <a:prstDash val="solid"/>
            </a:ln>
          </c:spPr>
          <c:marker>
            <c:symbol val="diamond"/>
            <c:size val="4"/>
            <c:spPr>
              <a:solidFill>
                <a:srgbClr val="FF87C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Comparison!$AT$4:$AT$63</c:f>
              <c:numCache>
                <c:formatCode>0.00</c:formatCode>
                <c:ptCount val="60"/>
                <c:pt idx="0">
                  <c:v>1323.6772181532147</c:v>
                </c:pt>
                <c:pt idx="1">
                  <c:v>2004.1065932393547</c:v>
                </c:pt>
                <c:pt idx="2">
                  <c:v>2010.5053973360982</c:v>
                </c:pt>
                <c:pt idx="3">
                  <c:v>664.75136053402787</c:v>
                </c:pt>
                <c:pt idx="4">
                  <c:v>593.93628995547454</c:v>
                </c:pt>
                <c:pt idx="5">
                  <c:v>688.31260712307994</c:v>
                </c:pt>
                <c:pt idx="6">
                  <c:v>602.75134238123337</c:v>
                </c:pt>
                <c:pt idx="7">
                  <c:v>535.88072895530809</c:v>
                </c:pt>
                <c:pt idx="8">
                  <c:v>526.93381429499982</c:v>
                </c:pt>
                <c:pt idx="9">
                  <c:v>466.98946009511479</c:v>
                </c:pt>
                <c:pt idx="10">
                  <c:v>419.34975582181579</c:v>
                </c:pt>
                <c:pt idx="11">
                  <c:v>834.4292789642368</c:v>
                </c:pt>
                <c:pt idx="12">
                  <c:v>905.61372899041726</c:v>
                </c:pt>
                <c:pt idx="13">
                  <c:v>1732.3467577885106</c:v>
                </c:pt>
                <c:pt idx="14">
                  <c:v>2273.1098808264987</c:v>
                </c:pt>
                <c:pt idx="15">
                  <c:v>814.0407307438486</c:v>
                </c:pt>
                <c:pt idx="16">
                  <c:v>459.07582834713418</c:v>
                </c:pt>
                <c:pt idx="17">
                  <c:v>600.52669900833462</c:v>
                </c:pt>
                <c:pt idx="18">
                  <c:v>428.43124394730427</c:v>
                </c:pt>
                <c:pt idx="19">
                  <c:v>415.2804715842596</c:v>
                </c:pt>
                <c:pt idx="20">
                  <c:v>441.5159036864199</c:v>
                </c:pt>
                <c:pt idx="21">
                  <c:v>394.33557419483355</c:v>
                </c:pt>
                <c:pt idx="22">
                  <c:v>328.99402542655486</c:v>
                </c:pt>
                <c:pt idx="23">
                  <c:v>530.78185920710291</c:v>
                </c:pt>
                <c:pt idx="24">
                  <c:v>1106.0336091242214</c:v>
                </c:pt>
                <c:pt idx="25">
                  <c:v>1508.0807865629906</c:v>
                </c:pt>
                <c:pt idx="26">
                  <c:v>961.93235619486302</c:v>
                </c:pt>
                <c:pt idx="27">
                  <c:v>481.46741217518206</c:v>
                </c:pt>
                <c:pt idx="28">
                  <c:v>459.32382007907535</c:v>
                </c:pt>
                <c:pt idx="29">
                  <c:v>494.45182175350789</c:v>
                </c:pt>
                <c:pt idx="30">
                  <c:v>515.45975409125947</c:v>
                </c:pt>
                <c:pt idx="31">
                  <c:v>612.35942008517054</c:v>
                </c:pt>
                <c:pt idx="32">
                  <c:v>465.13341928734582</c:v>
                </c:pt>
                <c:pt idx="33">
                  <c:v>648.97200362086789</c:v>
                </c:pt>
                <c:pt idx="34">
                  <c:v>593.22384769585449</c:v>
                </c:pt>
                <c:pt idx="35">
                  <c:v>897.32405777359668</c:v>
                </c:pt>
                <c:pt idx="36">
                  <c:v>1472.6431828019952</c:v>
                </c:pt>
                <c:pt idx="37">
                  <c:v>2736.0551010060435</c:v>
                </c:pt>
                <c:pt idx="38">
                  <c:v>3188.7113897832119</c:v>
                </c:pt>
                <c:pt idx="39">
                  <c:v>1425.2861393660698</c:v>
                </c:pt>
                <c:pt idx="40">
                  <c:v>732.2947421168933</c:v>
                </c:pt>
                <c:pt idx="41">
                  <c:v>713.09554513199623</c:v>
                </c:pt>
                <c:pt idx="42">
                  <c:v>677.57818709905825</c:v>
                </c:pt>
                <c:pt idx="43">
                  <c:v>634.08678955454866</c:v>
                </c:pt>
                <c:pt idx="44">
                  <c:v>576.61094216124457</c:v>
                </c:pt>
                <c:pt idx="45">
                  <c:v>523.128285763544</c:v>
                </c:pt>
                <c:pt idx="46">
                  <c:v>441.35106098959801</c:v>
                </c:pt>
                <c:pt idx="47">
                  <c:v>507.52666588733922</c:v>
                </c:pt>
                <c:pt idx="48">
                  <c:v>945.43740040310161</c:v>
                </c:pt>
                <c:pt idx="49">
                  <c:v>2175.8518118945144</c:v>
                </c:pt>
                <c:pt idx="50">
                  <c:v>1871.7410541397983</c:v>
                </c:pt>
                <c:pt idx="51">
                  <c:v>673.00944641579122</c:v>
                </c:pt>
                <c:pt idx="52">
                  <c:v>537.49304410612626</c:v>
                </c:pt>
                <c:pt idx="53">
                  <c:v>540.84511360646979</c:v>
                </c:pt>
                <c:pt idx="54">
                  <c:v>1060.4106533844069</c:v>
                </c:pt>
                <c:pt idx="55">
                  <c:v>646.0231975224948</c:v>
                </c:pt>
                <c:pt idx="56">
                  <c:v>548.0365943390027</c:v>
                </c:pt>
                <c:pt idx="57">
                  <c:v>474.17322016060484</c:v>
                </c:pt>
                <c:pt idx="58">
                  <c:v>428.06682550203641</c:v>
                </c:pt>
                <c:pt idx="59">
                  <c:v>734.6147670117781</c:v>
                </c:pt>
              </c:numCache>
            </c:numRef>
          </c:yVal>
          <c:smooth val="0"/>
        </c:ser>
        <c:ser>
          <c:idx val="28"/>
          <c:order val="22"/>
          <c:tx>
            <c:strRef>
              <c:f>RunInformation!$G$28</c:f>
              <c:strCache>
                <c:ptCount val="1"/>
                <c:pt idx="0">
                  <c:v>2003</c:v>
                </c:pt>
              </c:strCache>
            </c:strRef>
          </c:tx>
          <c:spPr>
            <a:ln w="12700">
              <a:solidFill>
                <a:srgbClr val="FF87EB"/>
              </a:solidFill>
              <a:prstDash val="solid"/>
            </a:ln>
          </c:spPr>
          <c:marker>
            <c:symbol val="triangle"/>
            <c:size val="4"/>
            <c:spPr>
              <a:solidFill>
                <a:srgbClr val="FF87EB"/>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Comparison!$AU$4:$AU$63</c:f>
              <c:numCache>
                <c:formatCode>0.00</c:formatCode>
                <c:ptCount val="60"/>
                <c:pt idx="0">
                  <c:v>1363.5980692231296</c:v>
                </c:pt>
                <c:pt idx="1">
                  <c:v>2635.213672248562</c:v>
                </c:pt>
                <c:pt idx="2">
                  <c:v>3057.1462739565645</c:v>
                </c:pt>
                <c:pt idx="3">
                  <c:v>999.7927659420983</c:v>
                </c:pt>
                <c:pt idx="4">
                  <c:v>733.59934033143998</c:v>
                </c:pt>
                <c:pt idx="5">
                  <c:v>705.37794574880741</c:v>
                </c:pt>
                <c:pt idx="6">
                  <c:v>595.90388782442221</c:v>
                </c:pt>
                <c:pt idx="7">
                  <c:v>566.32079310903214</c:v>
                </c:pt>
                <c:pt idx="8">
                  <c:v>568.47321388509113</c:v>
                </c:pt>
                <c:pt idx="9">
                  <c:v>508.58847526677675</c:v>
                </c:pt>
                <c:pt idx="10">
                  <c:v>419.57487640282096</c:v>
                </c:pt>
                <c:pt idx="11">
                  <c:v>971.11998771927404</c:v>
                </c:pt>
                <c:pt idx="12">
                  <c:v>1495.2894679449005</c:v>
                </c:pt>
                <c:pt idx="13">
                  <c:v>1698.1815348031539</c:v>
                </c:pt>
                <c:pt idx="14">
                  <c:v>1021.0860376828041</c:v>
                </c:pt>
                <c:pt idx="15">
                  <c:v>576.23663113496752</c:v>
                </c:pt>
                <c:pt idx="16">
                  <c:v>475.62279088625803</c:v>
                </c:pt>
                <c:pt idx="17">
                  <c:v>518.16699343551534</c:v>
                </c:pt>
                <c:pt idx="18">
                  <c:v>540.94223303643662</c:v>
                </c:pt>
                <c:pt idx="19">
                  <c:v>639.58579346890906</c:v>
                </c:pt>
                <c:pt idx="20">
                  <c:v>510.84699064267323</c:v>
                </c:pt>
                <c:pt idx="21">
                  <c:v>676.1200443000007</c:v>
                </c:pt>
                <c:pt idx="22">
                  <c:v>592.29730441467143</c:v>
                </c:pt>
                <c:pt idx="23">
                  <c:v>922.32473507483428</c:v>
                </c:pt>
                <c:pt idx="24">
                  <c:v>1455.1504741484457</c:v>
                </c:pt>
                <c:pt idx="25">
                  <c:v>2671.0442656821829</c:v>
                </c:pt>
                <c:pt idx="26">
                  <c:v>3228.4945416375963</c:v>
                </c:pt>
                <c:pt idx="27">
                  <c:v>1493.9082374272925</c:v>
                </c:pt>
                <c:pt idx="28">
                  <c:v>751.12251268525586</c:v>
                </c:pt>
                <c:pt idx="29">
                  <c:v>724.41296017840818</c:v>
                </c:pt>
                <c:pt idx="30">
                  <c:v>677.90423823128299</c:v>
                </c:pt>
                <c:pt idx="31">
                  <c:v>652.61162732971263</c:v>
                </c:pt>
                <c:pt idx="32">
                  <c:v>585.18817689193531</c:v>
                </c:pt>
                <c:pt idx="33">
                  <c:v>529.06046888751439</c:v>
                </c:pt>
                <c:pt idx="34">
                  <c:v>460.72738594100269</c:v>
                </c:pt>
                <c:pt idx="35">
                  <c:v>513.34173239667962</c:v>
                </c:pt>
                <c:pt idx="36">
                  <c:v>957.68390426823157</c:v>
                </c:pt>
                <c:pt idx="37">
                  <c:v>2210.0121789474997</c:v>
                </c:pt>
                <c:pt idx="38">
                  <c:v>1859.4030070574508</c:v>
                </c:pt>
                <c:pt idx="39">
                  <c:v>681.77725201873045</c:v>
                </c:pt>
                <c:pt idx="40">
                  <c:v>542.37800647115591</c:v>
                </c:pt>
                <c:pt idx="41">
                  <c:v>547.33567650773932</c:v>
                </c:pt>
                <c:pt idx="42">
                  <c:v>1062.9076388132971</c:v>
                </c:pt>
                <c:pt idx="43">
                  <c:v>647.85901944284592</c:v>
                </c:pt>
                <c:pt idx="44">
                  <c:v>549.40070969923647</c:v>
                </c:pt>
                <c:pt idx="45">
                  <c:v>475.39759572847089</c:v>
                </c:pt>
                <c:pt idx="46">
                  <c:v>429.07330841892309</c:v>
                </c:pt>
                <c:pt idx="47">
                  <c:v>736.07932101088829</c:v>
                </c:pt>
                <c:pt idx="48">
                  <c:v>955.1098814234731</c:v>
                </c:pt>
                <c:pt idx="49">
                  <c:v>1911.933526799553</c:v>
                </c:pt>
                <c:pt idx="50">
                  <c:v>1306.8801236824354</c:v>
                </c:pt>
                <c:pt idx="51">
                  <c:v>619.76150239838455</c:v>
                </c:pt>
                <c:pt idx="52">
                  <c:v>516.90315174573357</c:v>
                </c:pt>
                <c:pt idx="53">
                  <c:v>567.45410729215439</c:v>
                </c:pt>
                <c:pt idx="54">
                  <c:v>558.62380514677398</c:v>
                </c:pt>
                <c:pt idx="55">
                  <c:v>504.49347158432653</c:v>
                </c:pt>
                <c:pt idx="56">
                  <c:v>498.90990368640797</c:v>
                </c:pt>
                <c:pt idx="57">
                  <c:v>420.2503841948336</c:v>
                </c:pt>
                <c:pt idx="58">
                  <c:v>372.47682542656605</c:v>
                </c:pt>
                <c:pt idx="59">
                  <c:v>378.52107920707755</c:v>
                </c:pt>
              </c:numCache>
            </c:numRef>
          </c:yVal>
          <c:smooth val="0"/>
        </c:ser>
        <c:ser>
          <c:idx val="33"/>
          <c:order val="23"/>
          <c:tx>
            <c:strRef>
              <c:f>RunInformation!$G$29</c:f>
              <c:strCache>
                <c:ptCount val="1"/>
                <c:pt idx="0">
                  <c:v>2004</c:v>
                </c:pt>
              </c:strCache>
            </c:strRef>
          </c:tx>
          <c:spPr>
            <a:ln w="12700">
              <a:solidFill>
                <a:srgbClr val="FFAFCD"/>
              </a:solidFill>
              <a:prstDash val="solid"/>
            </a:ln>
          </c:spPr>
          <c:marker>
            <c:symbol val="circle"/>
            <c:size val="4"/>
            <c:spPr>
              <a:solidFill>
                <a:srgbClr val="FFAFC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Comparison!$AV$4:$AV$63</c:f>
              <c:numCache>
                <c:formatCode>0.00</c:formatCode>
                <c:ptCount val="60"/>
                <c:pt idx="0">
                  <c:v>1452.8900692231298</c:v>
                </c:pt>
                <c:pt idx="1">
                  <c:v>3301.1238829820686</c:v>
                </c:pt>
                <c:pt idx="2">
                  <c:v>1944.0613970140078</c:v>
                </c:pt>
                <c:pt idx="3">
                  <c:v>861.56541953175361</c:v>
                </c:pt>
                <c:pt idx="4">
                  <c:v>688.78299392107738</c:v>
                </c:pt>
                <c:pt idx="5">
                  <c:v>964.0720610155912</c:v>
                </c:pt>
                <c:pt idx="6">
                  <c:v>732.49644323504674</c:v>
                </c:pt>
                <c:pt idx="7">
                  <c:v>793.06724739365609</c:v>
                </c:pt>
                <c:pt idx="8">
                  <c:v>615.32671170438186</c:v>
                </c:pt>
                <c:pt idx="9">
                  <c:v>771.97469959520288</c:v>
                </c:pt>
                <c:pt idx="10">
                  <c:v>646.6958256960479</c:v>
                </c:pt>
                <c:pt idx="11">
                  <c:v>1320.6659478296679</c:v>
                </c:pt>
                <c:pt idx="12">
                  <c:v>1909.8064553345662</c:v>
                </c:pt>
                <c:pt idx="13">
                  <c:v>2977.5014059464716</c:v>
                </c:pt>
                <c:pt idx="14">
                  <c:v>3300.9213980103386</c:v>
                </c:pt>
                <c:pt idx="15">
                  <c:v>1485.7060797730833</c:v>
                </c:pt>
                <c:pt idx="16">
                  <c:v>754.54520584761383</c:v>
                </c:pt>
                <c:pt idx="17">
                  <c:v>734.43221771729134</c:v>
                </c:pt>
                <c:pt idx="18">
                  <c:v>731.68186405962842</c:v>
                </c:pt>
                <c:pt idx="19">
                  <c:v>667.64256620961226</c:v>
                </c:pt>
                <c:pt idx="20">
                  <c:v>605.95853605005573</c:v>
                </c:pt>
                <c:pt idx="21">
                  <c:v>551.21799396845927</c:v>
                </c:pt>
                <c:pt idx="22">
                  <c:v>466.39909154225717</c:v>
                </c:pt>
                <c:pt idx="23">
                  <c:v>533.69644944844458</c:v>
                </c:pt>
                <c:pt idx="24">
                  <c:v>979.73671854409474</c:v>
                </c:pt>
                <c:pt idx="25">
                  <c:v>2211.5718253318091</c:v>
                </c:pt>
                <c:pt idx="26">
                  <c:v>1882.1672124533081</c:v>
                </c:pt>
                <c:pt idx="27">
                  <c:v>692.90395723484255</c:v>
                </c:pt>
                <c:pt idx="28">
                  <c:v>542.48510287583144</c:v>
                </c:pt>
                <c:pt idx="29">
                  <c:v>551.22510212108773</c:v>
                </c:pt>
                <c:pt idx="30">
                  <c:v>1065.8724640597782</c:v>
                </c:pt>
                <c:pt idx="31">
                  <c:v>651.33406052403654</c:v>
                </c:pt>
                <c:pt idx="32">
                  <c:v>552.96705640888729</c:v>
                </c:pt>
                <c:pt idx="33">
                  <c:v>478.65133833566466</c:v>
                </c:pt>
                <c:pt idx="34">
                  <c:v>445.29175592591622</c:v>
                </c:pt>
                <c:pt idx="35">
                  <c:v>764.81498441029487</c:v>
                </c:pt>
                <c:pt idx="36">
                  <c:v>951.32515549649702</c:v>
                </c:pt>
                <c:pt idx="37">
                  <c:v>1955.5170926532603</c:v>
                </c:pt>
                <c:pt idx="38">
                  <c:v>1370.3753536937033</c:v>
                </c:pt>
                <c:pt idx="39">
                  <c:v>576.30096408432678</c:v>
                </c:pt>
                <c:pt idx="40">
                  <c:v>493.66538746048997</c:v>
                </c:pt>
                <c:pt idx="41">
                  <c:v>556.58007633736042</c:v>
                </c:pt>
                <c:pt idx="42">
                  <c:v>552.0359970144807</c:v>
                </c:pt>
                <c:pt idx="43">
                  <c:v>497.88247158434712</c:v>
                </c:pt>
                <c:pt idx="44">
                  <c:v>498.38890368641995</c:v>
                </c:pt>
                <c:pt idx="45">
                  <c:v>421.09938419483365</c:v>
                </c:pt>
                <c:pt idx="46">
                  <c:v>377.39182542655459</c:v>
                </c:pt>
                <c:pt idx="47">
                  <c:v>375.98307920707748</c:v>
                </c:pt>
                <c:pt idx="48">
                  <c:v>741.2421020661202</c:v>
                </c:pt>
                <c:pt idx="49">
                  <c:v>2449.359078098571</c:v>
                </c:pt>
                <c:pt idx="50">
                  <c:v>3643.2940386319619</c:v>
                </c:pt>
                <c:pt idx="51">
                  <c:v>1775.9225876119897</c:v>
                </c:pt>
                <c:pt idx="52">
                  <c:v>740.9781983356653</c:v>
                </c:pt>
                <c:pt idx="53">
                  <c:v>685.12416242945733</c:v>
                </c:pt>
                <c:pt idx="54">
                  <c:v>566.94761600314109</c:v>
                </c:pt>
                <c:pt idx="55">
                  <c:v>524.18869901180915</c:v>
                </c:pt>
                <c:pt idx="56">
                  <c:v>546.39142997638157</c:v>
                </c:pt>
                <c:pt idx="57">
                  <c:v>514.18622371625736</c:v>
                </c:pt>
                <c:pt idx="58">
                  <c:v>453.16116519147226</c:v>
                </c:pt>
                <c:pt idx="59">
                  <c:v>650.92488455909563</c:v>
                </c:pt>
              </c:numCache>
            </c:numRef>
          </c:yVal>
          <c:smooth val="0"/>
        </c:ser>
        <c:ser>
          <c:idx val="30"/>
          <c:order val="24"/>
          <c:tx>
            <c:strRef>
              <c:f>RunInformation!$G$30</c:f>
              <c:strCache>
                <c:ptCount val="1"/>
                <c:pt idx="0">
                  <c:v>2005</c:v>
                </c:pt>
              </c:strCache>
            </c:strRef>
          </c:tx>
          <c:spPr>
            <a:ln w="12700">
              <a:solidFill>
                <a:srgbClr val="FFAFAF"/>
              </a:solidFill>
              <a:prstDash val="solid"/>
            </a:ln>
          </c:spPr>
          <c:marker>
            <c:symbol val="square"/>
            <c:size val="4"/>
            <c:spPr>
              <a:solidFill>
                <a:srgbClr val="FFAF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Comparison!$AW$4:$AW$63</c:f>
              <c:numCache>
                <c:formatCode>0.00</c:formatCode>
                <c:ptCount val="60"/>
                <c:pt idx="0">
                  <c:v>1339.1362429466024</c:v>
                </c:pt>
                <c:pt idx="1">
                  <c:v>2829.1666140248135</c:v>
                </c:pt>
                <c:pt idx="2">
                  <c:v>2595.9862300012719</c:v>
                </c:pt>
                <c:pt idx="3">
                  <c:v>1207.9433218805705</c:v>
                </c:pt>
                <c:pt idx="4">
                  <c:v>747.49989626991101</c:v>
                </c:pt>
                <c:pt idx="5">
                  <c:v>1061.0409648073585</c:v>
                </c:pt>
                <c:pt idx="6">
                  <c:v>720.29572332619739</c:v>
                </c:pt>
                <c:pt idx="7">
                  <c:v>632.52340211519083</c:v>
                </c:pt>
                <c:pt idx="8">
                  <c:v>567.8985428102244</c:v>
                </c:pt>
                <c:pt idx="9">
                  <c:v>512.54731782860006</c:v>
                </c:pt>
                <c:pt idx="10">
                  <c:v>414.61415930259676</c:v>
                </c:pt>
                <c:pt idx="11">
                  <c:v>766.15789344635323</c:v>
                </c:pt>
                <c:pt idx="12">
                  <c:v>1209.9298405131101</c:v>
                </c:pt>
                <c:pt idx="13">
                  <c:v>2192.1989069570345</c:v>
                </c:pt>
                <c:pt idx="14">
                  <c:v>1812.0206829661488</c:v>
                </c:pt>
                <c:pt idx="15">
                  <c:v>701.80008789885505</c:v>
                </c:pt>
                <c:pt idx="16">
                  <c:v>546.8211080262771</c:v>
                </c:pt>
                <c:pt idx="17">
                  <c:v>558.47146123769835</c:v>
                </c:pt>
                <c:pt idx="18">
                  <c:v>1044.4727648884204</c:v>
                </c:pt>
                <c:pt idx="19">
                  <c:v>641.24566555990089</c:v>
                </c:pt>
                <c:pt idx="20">
                  <c:v>544.62672645497253</c:v>
                </c:pt>
                <c:pt idx="21">
                  <c:v>471.07278465476799</c:v>
                </c:pt>
                <c:pt idx="22">
                  <c:v>426.07621438204154</c:v>
                </c:pt>
                <c:pt idx="23">
                  <c:v>731.54824557922313</c:v>
                </c:pt>
                <c:pt idx="24">
                  <c:v>946.10768645129986</c:v>
                </c:pt>
                <c:pt idx="25">
                  <c:v>1849.6138965865769</c:v>
                </c:pt>
                <c:pt idx="26">
                  <c:v>1363.1411281636504</c:v>
                </c:pt>
                <c:pt idx="27">
                  <c:v>615.00021899046885</c:v>
                </c:pt>
                <c:pt idx="28">
                  <c:v>511.71940215989241</c:v>
                </c:pt>
                <c:pt idx="29">
                  <c:v>560.9903217512956</c:v>
                </c:pt>
                <c:pt idx="30">
                  <c:v>557.33817742861777</c:v>
                </c:pt>
                <c:pt idx="31">
                  <c:v>499.90347158430689</c:v>
                </c:pt>
                <c:pt idx="32">
                  <c:v>493.59090368641995</c:v>
                </c:pt>
                <c:pt idx="33">
                  <c:v>415.28238419482199</c:v>
                </c:pt>
                <c:pt idx="34">
                  <c:v>384.04804606411034</c:v>
                </c:pt>
                <c:pt idx="35">
                  <c:v>371.36733540542457</c:v>
                </c:pt>
                <c:pt idx="36">
                  <c:v>741.45374669421926</c:v>
                </c:pt>
                <c:pt idx="37">
                  <c:v>2411.6064334705979</c:v>
                </c:pt>
                <c:pt idx="38">
                  <c:v>3690.5349427464803</c:v>
                </c:pt>
                <c:pt idx="39">
                  <c:v>1779.3433773844938</c:v>
                </c:pt>
                <c:pt idx="40">
                  <c:v>740.91556997526629</c:v>
                </c:pt>
                <c:pt idx="41">
                  <c:v>683.48738004087943</c:v>
                </c:pt>
                <c:pt idx="42">
                  <c:v>565.72174255208199</c:v>
                </c:pt>
                <c:pt idx="43">
                  <c:v>523.31620303068235</c:v>
                </c:pt>
                <c:pt idx="44">
                  <c:v>544.18160270422027</c:v>
                </c:pt>
                <c:pt idx="45">
                  <c:v>512.04547074162679</c:v>
                </c:pt>
                <c:pt idx="46">
                  <c:v>451.34157490048761</c:v>
                </c:pt>
                <c:pt idx="47">
                  <c:v>648.88631266597918</c:v>
                </c:pt>
                <c:pt idx="48">
                  <c:v>778.52701087410958</c:v>
                </c:pt>
                <c:pt idx="49">
                  <c:v>2533.833667771512</c:v>
                </c:pt>
                <c:pt idx="50">
                  <c:v>2294.9336229341438</c:v>
                </c:pt>
                <c:pt idx="51">
                  <c:v>1343.5140909879149</c:v>
                </c:pt>
                <c:pt idx="52">
                  <c:v>670.7654571488581</c:v>
                </c:pt>
                <c:pt idx="53">
                  <c:v>587.54112423135655</c:v>
                </c:pt>
                <c:pt idx="54">
                  <c:v>514.42493433306845</c:v>
                </c:pt>
                <c:pt idx="55">
                  <c:v>528.76224922076608</c:v>
                </c:pt>
                <c:pt idx="56">
                  <c:v>530.32779535162354</c:v>
                </c:pt>
                <c:pt idx="57">
                  <c:v>488.38792246205747</c:v>
                </c:pt>
                <c:pt idx="58">
                  <c:v>494.63216871597439</c:v>
                </c:pt>
                <c:pt idx="59">
                  <c:v>571.63775638746665</c:v>
                </c:pt>
              </c:numCache>
            </c:numRef>
          </c:yVal>
          <c:smooth val="0"/>
        </c:ser>
        <c:ser>
          <c:idx val="31"/>
          <c:order val="25"/>
          <c:tx>
            <c:strRef>
              <c:f>RunInformation!$G$31</c:f>
              <c:strCache>
                <c:ptCount val="1"/>
                <c:pt idx="0">
                  <c:v>2006</c:v>
                </c:pt>
              </c:strCache>
            </c:strRef>
          </c:tx>
          <c:spPr>
            <a:ln w="12700">
              <a:solidFill>
                <a:srgbClr val="FFAF87"/>
              </a:solidFill>
              <a:prstDash val="solid"/>
            </a:ln>
          </c:spPr>
          <c:marker>
            <c:symbol val="diamond"/>
            <c:size val="4"/>
            <c:spPr>
              <a:solidFill>
                <a:srgbClr val="FFAF87"/>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Comparison!$AX$4:$AX$63</c:f>
              <c:numCache>
                <c:formatCode>0.00</c:formatCode>
                <c:ptCount val="60"/>
                <c:pt idx="0">
                  <c:v>1484.202094016518</c:v>
                </c:pt>
                <c:pt idx="1">
                  <c:v>2793.0206038573674</c:v>
                </c:pt>
                <c:pt idx="2">
                  <c:v>1890.1354287796385</c:v>
                </c:pt>
                <c:pt idx="3">
                  <c:v>668.33612370637957</c:v>
                </c:pt>
                <c:pt idx="4">
                  <c:v>632.480332386035</c:v>
                </c:pt>
                <c:pt idx="5">
                  <c:v>600.9692436317888</c:v>
                </c:pt>
                <c:pt idx="6">
                  <c:v>1146.3315653718973</c:v>
                </c:pt>
                <c:pt idx="7">
                  <c:v>756.5854618859189</c:v>
                </c:pt>
                <c:pt idx="8">
                  <c:v>632.78019938886405</c:v>
                </c:pt>
                <c:pt idx="9">
                  <c:v>533.86145857499878</c:v>
                </c:pt>
                <c:pt idx="10">
                  <c:v>473.84918228603641</c:v>
                </c:pt>
                <c:pt idx="11">
                  <c:v>898.22818913370747</c:v>
                </c:pt>
                <c:pt idx="12">
                  <c:v>1132.9644446802283</c:v>
                </c:pt>
                <c:pt idx="13">
                  <c:v>2011.1737276578247</c:v>
                </c:pt>
                <c:pt idx="14">
                  <c:v>1345.6538876470649</c:v>
                </c:pt>
                <c:pt idx="15">
                  <c:v>593.66828209060668</c:v>
                </c:pt>
                <c:pt idx="16">
                  <c:v>502.72678401960184</c:v>
                </c:pt>
                <c:pt idx="17">
                  <c:v>569.78323563376057</c:v>
                </c:pt>
                <c:pt idx="18">
                  <c:v>563.66690658236564</c:v>
                </c:pt>
                <c:pt idx="19">
                  <c:v>505.0314715842764</c:v>
                </c:pt>
                <c:pt idx="20">
                  <c:v>497.92233343848602</c:v>
                </c:pt>
                <c:pt idx="21">
                  <c:v>419.06257419483353</c:v>
                </c:pt>
                <c:pt idx="22">
                  <c:v>371.38302542655487</c:v>
                </c:pt>
                <c:pt idx="23">
                  <c:v>377.04442945503678</c:v>
                </c:pt>
                <c:pt idx="24">
                  <c:v>768.19464504132532</c:v>
                </c:pt>
                <c:pt idx="25">
                  <c:v>2324.4820120655704</c:v>
                </c:pt>
                <c:pt idx="26">
                  <c:v>3682.580634574143</c:v>
                </c:pt>
                <c:pt idx="27">
                  <c:v>1846.037535797165</c:v>
                </c:pt>
                <c:pt idx="28">
                  <c:v>742.96439944409076</c:v>
                </c:pt>
                <c:pt idx="29">
                  <c:v>676.27143731829165</c:v>
                </c:pt>
                <c:pt idx="30">
                  <c:v>574.46943185715611</c:v>
                </c:pt>
                <c:pt idx="31">
                  <c:v>530.88806336841049</c:v>
                </c:pt>
                <c:pt idx="32">
                  <c:v>556.04539122621441</c:v>
                </c:pt>
                <c:pt idx="33">
                  <c:v>518.05011209218583</c:v>
                </c:pt>
                <c:pt idx="34">
                  <c:v>473.45299583280223</c:v>
                </c:pt>
                <c:pt idx="35">
                  <c:v>657.22225387405797</c:v>
                </c:pt>
                <c:pt idx="36">
                  <c:v>785.5872967395029</c:v>
                </c:pt>
                <c:pt idx="37">
                  <c:v>2458.841537013845</c:v>
                </c:pt>
                <c:pt idx="38">
                  <c:v>2315.3795781292579</c:v>
                </c:pt>
                <c:pt idx="39">
                  <c:v>1349.1949765181446</c:v>
                </c:pt>
                <c:pt idx="40">
                  <c:v>682.14350201409445</c:v>
                </c:pt>
                <c:pt idx="41">
                  <c:v>597.48620534812687</c:v>
                </c:pt>
                <c:pt idx="42">
                  <c:v>524.57724873802476</c:v>
                </c:pt>
                <c:pt idx="43">
                  <c:v>537.85563879451433</c:v>
                </c:pt>
                <c:pt idx="44">
                  <c:v>538.67965196489888</c:v>
                </c:pt>
                <c:pt idx="45">
                  <c:v>496.79059090740566</c:v>
                </c:pt>
                <c:pt idx="46">
                  <c:v>503.14335893384572</c:v>
                </c:pt>
                <c:pt idx="47">
                  <c:v>580.31159708386861</c:v>
                </c:pt>
                <c:pt idx="48">
                  <c:v>665.67070583926136</c:v>
                </c:pt>
                <c:pt idx="49">
                  <c:v>935.99072745073147</c:v>
                </c:pt>
                <c:pt idx="50">
                  <c:v>2405.974218442394</c:v>
                </c:pt>
                <c:pt idx="51">
                  <c:v>935.26184447750495</c:v>
                </c:pt>
                <c:pt idx="52">
                  <c:v>625.15231317018606</c:v>
                </c:pt>
                <c:pt idx="53">
                  <c:v>499.5384659369837</c:v>
                </c:pt>
                <c:pt idx="54">
                  <c:v>517.00823016494462</c:v>
                </c:pt>
                <c:pt idx="55">
                  <c:v>522.83966866784431</c:v>
                </c:pt>
                <c:pt idx="56">
                  <c:v>537.82688390870408</c:v>
                </c:pt>
                <c:pt idx="57">
                  <c:v>485.2786230900677</c:v>
                </c:pt>
                <c:pt idx="58">
                  <c:v>412.37513213549232</c:v>
                </c:pt>
                <c:pt idx="59">
                  <c:v>531.82855162069484</c:v>
                </c:pt>
              </c:numCache>
            </c:numRef>
          </c:yVal>
          <c:smooth val="0"/>
        </c:ser>
        <c:ser>
          <c:idx val="0"/>
          <c:order val="26"/>
          <c:tx>
            <c:strRef>
              <c:f>RunInformation!$G$32</c:f>
              <c:strCache>
                <c:ptCount val="1"/>
                <c:pt idx="0">
                  <c:v>2007</c:v>
                </c:pt>
              </c:strCache>
            </c:strRef>
          </c:tx>
          <c:spPr>
            <a:ln w="12700">
              <a:solidFill>
                <a:srgbClr val="FFCDAF"/>
              </a:solidFill>
              <a:prstDash val="solid"/>
            </a:ln>
          </c:spPr>
          <c:marker>
            <c:symbol val="triangle"/>
            <c:size val="4"/>
            <c:spPr>
              <a:solidFill>
                <a:srgbClr val="FFCDAF"/>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Comparison!$AY$4:$AY$63</c:f>
              <c:numCache>
                <c:formatCode>0.00</c:formatCode>
                <c:ptCount val="60"/>
                <c:pt idx="0">
                  <c:v>1292.6101105454436</c:v>
                </c:pt>
                <c:pt idx="1">
                  <c:v>3337.1545806878171</c:v>
                </c:pt>
                <c:pt idx="2">
                  <c:v>2263.3428320379276</c:v>
                </c:pt>
                <c:pt idx="3">
                  <c:v>923.79631598339813</c:v>
                </c:pt>
                <c:pt idx="4">
                  <c:v>720.53589037272195</c:v>
                </c:pt>
                <c:pt idx="5">
                  <c:v>697.54835579841665</c:v>
                </c:pt>
                <c:pt idx="6">
                  <c:v>738.96488186683985</c:v>
                </c:pt>
                <c:pt idx="7">
                  <c:v>674.70453613616814</c:v>
                </c:pt>
                <c:pt idx="8">
                  <c:v>623.80144569704441</c:v>
                </c:pt>
                <c:pt idx="9">
                  <c:v>533.08785205750269</c:v>
                </c:pt>
                <c:pt idx="10">
                  <c:v>460.48633257313725</c:v>
                </c:pt>
                <c:pt idx="11">
                  <c:v>720.61973408014467</c:v>
                </c:pt>
                <c:pt idx="12">
                  <c:v>1172.0330105934336</c:v>
                </c:pt>
                <c:pt idx="13">
                  <c:v>2569.8667885358132</c:v>
                </c:pt>
                <c:pt idx="14">
                  <c:v>4009.9092696124067</c:v>
                </c:pt>
                <c:pt idx="15">
                  <c:v>1974.2926742741231</c:v>
                </c:pt>
                <c:pt idx="16">
                  <c:v>745.84746145357258</c:v>
                </c:pt>
                <c:pt idx="17">
                  <c:v>675.68044355187772</c:v>
                </c:pt>
                <c:pt idx="18">
                  <c:v>571.11782051107389</c:v>
                </c:pt>
                <c:pt idx="19">
                  <c:v>540.97461900708356</c:v>
                </c:pt>
                <c:pt idx="20">
                  <c:v>554.90022713403323</c:v>
                </c:pt>
                <c:pt idx="21">
                  <c:v>515.70160218012722</c:v>
                </c:pt>
                <c:pt idx="22">
                  <c:v>456.4392939310917</c:v>
                </c:pt>
                <c:pt idx="23">
                  <c:v>643.23787925917509</c:v>
                </c:pt>
                <c:pt idx="24">
                  <c:v>742.50143544860191</c:v>
                </c:pt>
                <c:pt idx="25">
                  <c:v>2495.9354716431303</c:v>
                </c:pt>
                <c:pt idx="26">
                  <c:v>2314.1727083644901</c:v>
                </c:pt>
                <c:pt idx="27">
                  <c:v>1406.8959211839672</c:v>
                </c:pt>
                <c:pt idx="28">
                  <c:v>686.80094187572024</c:v>
                </c:pt>
                <c:pt idx="29">
                  <c:v>597.88311245362252</c:v>
                </c:pt>
                <c:pt idx="30">
                  <c:v>526.457015092608</c:v>
                </c:pt>
                <c:pt idx="31">
                  <c:v>540.11056604450766</c:v>
                </c:pt>
                <c:pt idx="32">
                  <c:v>540.13537003386818</c:v>
                </c:pt>
                <c:pt idx="33">
                  <c:v>495.69984938457458</c:v>
                </c:pt>
                <c:pt idx="34">
                  <c:v>513.98870980085724</c:v>
                </c:pt>
                <c:pt idx="35">
                  <c:v>577.84563203098037</c:v>
                </c:pt>
                <c:pt idx="36">
                  <c:v>663.81868038217874</c:v>
                </c:pt>
                <c:pt idx="37">
                  <c:v>992.6830910441729</c:v>
                </c:pt>
                <c:pt idx="38">
                  <c:v>2363.9212478485224</c:v>
                </c:pt>
                <c:pt idx="39">
                  <c:v>937.2410767714448</c:v>
                </c:pt>
                <c:pt idx="40">
                  <c:v>631.29442627824449</c:v>
                </c:pt>
                <c:pt idx="41">
                  <c:v>502.6448464377894</c:v>
                </c:pt>
                <c:pt idx="42">
                  <c:v>520.7383390739983</c:v>
                </c:pt>
                <c:pt idx="43">
                  <c:v>527.15055133296437</c:v>
                </c:pt>
                <c:pt idx="44">
                  <c:v>541.0543566732116</c:v>
                </c:pt>
                <c:pt idx="45">
                  <c:v>488.3889077687482</c:v>
                </c:pt>
                <c:pt idx="46">
                  <c:v>415.29007382997804</c:v>
                </c:pt>
                <c:pt idx="47">
                  <c:v>535.00889651848377</c:v>
                </c:pt>
                <c:pt idx="48">
                  <c:v>894.99004853256486</c:v>
                </c:pt>
                <c:pt idx="49">
                  <c:v>2564.718490281015</c:v>
                </c:pt>
                <c:pt idx="50">
                  <c:v>4710.6721902468589</c:v>
                </c:pt>
                <c:pt idx="51">
                  <c:v>3251.2461878081094</c:v>
                </c:pt>
                <c:pt idx="52">
                  <c:v>1035.6780725281469</c:v>
                </c:pt>
                <c:pt idx="53">
                  <c:v>928.18268528818976</c:v>
                </c:pt>
                <c:pt idx="54">
                  <c:v>729.19844940006874</c:v>
                </c:pt>
                <c:pt idx="55">
                  <c:v>653.06849558341457</c:v>
                </c:pt>
                <c:pt idx="56">
                  <c:v>636.99985326019009</c:v>
                </c:pt>
                <c:pt idx="57">
                  <c:v>573.31552939045196</c:v>
                </c:pt>
                <c:pt idx="58">
                  <c:v>473.56671381770792</c:v>
                </c:pt>
                <c:pt idx="59">
                  <c:v>897.81342153383116</c:v>
                </c:pt>
              </c:numCache>
            </c:numRef>
          </c:yVal>
          <c:smooth val="0"/>
        </c:ser>
        <c:ser>
          <c:idx val="34"/>
          <c:order val="27"/>
          <c:tx>
            <c:strRef>
              <c:f>RunInformation!$G$33</c:f>
              <c:strCache>
                <c:ptCount val="1"/>
                <c:pt idx="0">
                  <c:v>2008</c:v>
                </c:pt>
              </c:strCache>
            </c:strRef>
          </c:tx>
          <c:spPr>
            <a:ln w="12700">
              <a:solidFill>
                <a:srgbClr val="FFCDCD"/>
              </a:solidFill>
              <a:prstDash val="solid"/>
            </a:ln>
          </c:spPr>
          <c:marker>
            <c:symbol val="circle"/>
            <c:size val="4"/>
            <c:spPr>
              <a:solidFill>
                <a:srgbClr val="FFCDC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Comparison!$AZ$4:$AZ$63</c:f>
              <c:numCache>
                <c:formatCode>0.00</c:formatCode>
                <c:ptCount val="60"/>
                <c:pt idx="0">
                  <c:v>1314.9942181532142</c:v>
                </c:pt>
                <c:pt idx="1">
                  <c:v>2043.4437058886992</c:v>
                </c:pt>
                <c:pt idx="2">
                  <c:v>2557.449458562859</c:v>
                </c:pt>
                <c:pt idx="3">
                  <c:v>1411.550194280564</c:v>
                </c:pt>
                <c:pt idx="4">
                  <c:v>789.1297686699138</c:v>
                </c:pt>
                <c:pt idx="5">
                  <c:v>655.81184371733616</c:v>
                </c:pt>
                <c:pt idx="6">
                  <c:v>578.50329888677174</c:v>
                </c:pt>
                <c:pt idx="7">
                  <c:v>524.39799280376019</c:v>
                </c:pt>
                <c:pt idx="8">
                  <c:v>568.00683030661389</c:v>
                </c:pt>
                <c:pt idx="9">
                  <c:v>532.75718462399288</c:v>
                </c:pt>
                <c:pt idx="10">
                  <c:v>455.68408621555488</c:v>
                </c:pt>
                <c:pt idx="11">
                  <c:v>937.5643156887113</c:v>
                </c:pt>
                <c:pt idx="12">
                  <c:v>1101.3775473785413</c:v>
                </c:pt>
                <c:pt idx="13">
                  <c:v>2599.0351563145896</c:v>
                </c:pt>
                <c:pt idx="14">
                  <c:v>2235.6904474443991</c:v>
                </c:pt>
                <c:pt idx="15">
                  <c:v>1350.7406192454571</c:v>
                </c:pt>
                <c:pt idx="16">
                  <c:v>655.62245949339615</c:v>
                </c:pt>
                <c:pt idx="17">
                  <c:v>573.27791197237195</c:v>
                </c:pt>
                <c:pt idx="18">
                  <c:v>507.52582327297301</c:v>
                </c:pt>
                <c:pt idx="19">
                  <c:v>525.12588817963399</c:v>
                </c:pt>
                <c:pt idx="20">
                  <c:v>526.11072707815458</c:v>
                </c:pt>
                <c:pt idx="21">
                  <c:v>484.7468877851465</c:v>
                </c:pt>
                <c:pt idx="22">
                  <c:v>491.42354159660385</c:v>
                </c:pt>
                <c:pt idx="23">
                  <c:v>567.53719871313831</c:v>
                </c:pt>
                <c:pt idx="24">
                  <c:v>649.95333982388922</c:v>
                </c:pt>
                <c:pt idx="25">
                  <c:v>964.04496064196405</c:v>
                </c:pt>
                <c:pt idx="26">
                  <c:v>2355.2175135418556</c:v>
                </c:pt>
                <c:pt idx="27">
                  <c:v>922.44052114978069</c:v>
                </c:pt>
                <c:pt idx="28">
                  <c:v>624.85977897632949</c:v>
                </c:pt>
                <c:pt idx="29">
                  <c:v>497.14961031165222</c:v>
                </c:pt>
                <c:pt idx="30">
                  <c:v>519.69456356534272</c:v>
                </c:pt>
                <c:pt idx="31">
                  <c:v>525.2553574706883</c:v>
                </c:pt>
                <c:pt idx="32">
                  <c:v>540.73037121286154</c:v>
                </c:pt>
                <c:pt idx="33">
                  <c:v>488.25218359015753</c:v>
                </c:pt>
                <c:pt idx="34">
                  <c:v>428.76224816891443</c:v>
                </c:pt>
                <c:pt idx="35">
                  <c:v>540.10110744363146</c:v>
                </c:pt>
                <c:pt idx="36">
                  <c:v>985.11580748505673</c:v>
                </c:pt>
                <c:pt idx="37">
                  <c:v>2605.1878384291126</c:v>
                </c:pt>
                <c:pt idx="38">
                  <c:v>4766.5892432274004</c:v>
                </c:pt>
                <c:pt idx="39">
                  <c:v>3150.0420907068692</c:v>
                </c:pt>
                <c:pt idx="40">
                  <c:v>1011.7839754269053</c:v>
                </c:pt>
                <c:pt idx="41">
                  <c:v>929.12433936373009</c:v>
                </c:pt>
                <c:pt idx="42">
                  <c:v>730.84985429792312</c:v>
                </c:pt>
                <c:pt idx="43">
                  <c:v>646.05558999791526</c:v>
                </c:pt>
                <c:pt idx="44">
                  <c:v>634.63537856262894</c:v>
                </c:pt>
                <c:pt idx="45">
                  <c:v>571.96349436337891</c:v>
                </c:pt>
                <c:pt idx="46">
                  <c:v>472.62044900467089</c:v>
                </c:pt>
                <c:pt idx="47">
                  <c:v>914.18798494258317</c:v>
                </c:pt>
                <c:pt idx="48">
                  <c:v>1102.1745155224644</c:v>
                </c:pt>
                <c:pt idx="49">
                  <c:v>929.6464907413116</c:v>
                </c:pt>
                <c:pt idx="50">
                  <c:v>398.32470339601178</c:v>
                </c:pt>
                <c:pt idx="51">
                  <c:v>389.16732711069494</c:v>
                </c:pt>
                <c:pt idx="52">
                  <c:v>383.03247644198262</c:v>
                </c:pt>
                <c:pt idx="53">
                  <c:v>362.6756401325207</c:v>
                </c:pt>
                <c:pt idx="54">
                  <c:v>331.47602581859536</c:v>
                </c:pt>
                <c:pt idx="55">
                  <c:v>335.73569437861522</c:v>
                </c:pt>
                <c:pt idx="56">
                  <c:v>347.72802221675437</c:v>
                </c:pt>
                <c:pt idx="57">
                  <c:v>338.28029743335338</c:v>
                </c:pt>
                <c:pt idx="58">
                  <c:v>314.01676812644018</c:v>
                </c:pt>
                <c:pt idx="59">
                  <c:v>356.32886831119345</c:v>
                </c:pt>
              </c:numCache>
            </c:numRef>
          </c:yVal>
          <c:smooth val="0"/>
        </c:ser>
        <c:ser>
          <c:idx val="35"/>
          <c:order val="28"/>
          <c:tx>
            <c:strRef>
              <c:f>RunInformation!$G$34</c:f>
              <c:strCache>
                <c:ptCount val="1"/>
                <c:pt idx="0">
                  <c:v>2009</c:v>
                </c:pt>
              </c:strCache>
            </c:strRef>
          </c:tx>
          <c:spPr>
            <a:ln w="12700">
              <a:solidFill>
                <a:srgbClr val="FF9BE1"/>
              </a:solidFill>
              <a:prstDash val="solid"/>
            </a:ln>
          </c:spPr>
          <c:marker>
            <c:symbol val="square"/>
            <c:size val="4"/>
            <c:spPr>
              <a:solidFill>
                <a:srgbClr val="FF9BE1"/>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Comparison!$BA$4:$BA$63</c:f>
              <c:numCache>
                <c:formatCode>0.00</c:formatCode>
                <c:ptCount val="60"/>
                <c:pt idx="0">
                  <c:v>1370.3160940165185</c:v>
                </c:pt>
                <c:pt idx="1">
                  <c:v>3210.7686591532847</c:v>
                </c:pt>
                <c:pt idx="2">
                  <c:v>2257.7780777368093</c:v>
                </c:pt>
                <c:pt idx="3">
                  <c:v>1235.9092978791996</c:v>
                </c:pt>
                <c:pt idx="4">
                  <c:v>727.07987226853697</c:v>
                </c:pt>
                <c:pt idx="5">
                  <c:v>1096.9188294106161</c:v>
                </c:pt>
                <c:pt idx="6">
                  <c:v>604.93867836851541</c:v>
                </c:pt>
                <c:pt idx="7">
                  <c:v>559.20981325944695</c:v>
                </c:pt>
                <c:pt idx="8">
                  <c:v>566.55725918948212</c:v>
                </c:pt>
                <c:pt idx="9">
                  <c:v>515.84741490169017</c:v>
                </c:pt>
                <c:pt idx="10">
                  <c:v>498.84254797229033</c:v>
                </c:pt>
                <c:pt idx="11">
                  <c:v>834.33845812391678</c:v>
                </c:pt>
                <c:pt idx="12">
                  <c:v>917.64713126144682</c:v>
                </c:pt>
                <c:pt idx="13">
                  <c:v>1238.2829124371701</c:v>
                </c:pt>
                <c:pt idx="14">
                  <c:v>2399.6743764729299</c:v>
                </c:pt>
                <c:pt idx="15">
                  <c:v>945.88984979075087</c:v>
                </c:pt>
                <c:pt idx="16">
                  <c:v>614.50333632664911</c:v>
                </c:pt>
                <c:pt idx="17">
                  <c:v>491.67596153682661</c:v>
                </c:pt>
                <c:pt idx="18">
                  <c:v>509.38491424430549</c:v>
                </c:pt>
                <c:pt idx="19">
                  <c:v>518.89882801253611</c:v>
                </c:pt>
                <c:pt idx="20">
                  <c:v>531.92732127867362</c:v>
                </c:pt>
                <c:pt idx="21">
                  <c:v>478.75377387643215</c:v>
                </c:pt>
                <c:pt idx="22">
                  <c:v>404.33418131685318</c:v>
                </c:pt>
                <c:pt idx="23">
                  <c:v>524.96195422929941</c:v>
                </c:pt>
                <c:pt idx="24">
                  <c:v>979.8431688085517</c:v>
                </c:pt>
                <c:pt idx="25">
                  <c:v>2416.5961589427538</c:v>
                </c:pt>
                <c:pt idx="26">
                  <c:v>4804.7479525596955</c:v>
                </c:pt>
                <c:pt idx="27">
                  <c:v>3304.9197067160521</c:v>
                </c:pt>
                <c:pt idx="28">
                  <c:v>1036.5028145768028</c:v>
                </c:pt>
                <c:pt idx="29">
                  <c:v>859.05769581458526</c:v>
                </c:pt>
                <c:pt idx="30">
                  <c:v>726.9408060706819</c:v>
                </c:pt>
                <c:pt idx="31">
                  <c:v>654.42350733533249</c:v>
                </c:pt>
                <c:pt idx="32">
                  <c:v>638.46347434629013</c:v>
                </c:pt>
                <c:pt idx="33">
                  <c:v>574.637163998647</c:v>
                </c:pt>
                <c:pt idx="34">
                  <c:v>493.4871805615777</c:v>
                </c:pt>
                <c:pt idx="35">
                  <c:v>913.82278358823066</c:v>
                </c:pt>
                <c:pt idx="36">
                  <c:v>1142.4228386834932</c:v>
                </c:pt>
                <c:pt idx="37">
                  <c:v>1067.9546968047014</c:v>
                </c:pt>
                <c:pt idx="38">
                  <c:v>401.01871332973946</c:v>
                </c:pt>
                <c:pt idx="39">
                  <c:v>391.75159040586516</c:v>
                </c:pt>
                <c:pt idx="40">
                  <c:v>368.86218553156135</c:v>
                </c:pt>
                <c:pt idx="41">
                  <c:v>346.84710655109052</c:v>
                </c:pt>
                <c:pt idx="42">
                  <c:v>316.94739495866446</c:v>
                </c:pt>
                <c:pt idx="43">
                  <c:v>320.70780322313959</c:v>
                </c:pt>
                <c:pt idx="44">
                  <c:v>334.39846495867772</c:v>
                </c:pt>
                <c:pt idx="45">
                  <c:v>325.4487249586777</c:v>
                </c:pt>
                <c:pt idx="46">
                  <c:v>297.13554975206597</c:v>
                </c:pt>
                <c:pt idx="47">
                  <c:v>345.34844495866753</c:v>
                </c:pt>
                <c:pt idx="48">
                  <c:v>384.54576322314523</c:v>
                </c:pt>
                <c:pt idx="49">
                  <c:v>768.21113519884705</c:v>
                </c:pt>
                <c:pt idx="50">
                  <c:v>987.9323932233051</c:v>
                </c:pt>
                <c:pt idx="51">
                  <c:v>417.90908611574963</c:v>
                </c:pt>
                <c:pt idx="52">
                  <c:v>466.76631595043995</c:v>
                </c:pt>
                <c:pt idx="53">
                  <c:v>545.16053371907833</c:v>
                </c:pt>
                <c:pt idx="54">
                  <c:v>553.46839495866448</c:v>
                </c:pt>
                <c:pt idx="55">
                  <c:v>480.04380322313955</c:v>
                </c:pt>
                <c:pt idx="56">
                  <c:v>383.26446495867771</c:v>
                </c:pt>
                <c:pt idx="57">
                  <c:v>323.01572495867777</c:v>
                </c:pt>
                <c:pt idx="58">
                  <c:v>279.00154975206596</c:v>
                </c:pt>
                <c:pt idx="59">
                  <c:v>391.21844495866759</c:v>
                </c:pt>
              </c:numCache>
            </c:numRef>
          </c:yVal>
          <c:smooth val="0"/>
        </c:ser>
        <c:ser>
          <c:idx val="1"/>
          <c:order val="29"/>
          <c:tx>
            <c:strRef>
              <c:f>RunInformation!$G$35</c:f>
              <c:strCache>
                <c:ptCount val="1"/>
                <c:pt idx="0">
                  <c:v>2010</c:v>
                </c:pt>
              </c:strCache>
            </c:strRef>
          </c:tx>
          <c:spPr>
            <a:ln w="12700">
              <a:solidFill>
                <a:srgbClr val="FFB67D"/>
              </a:solidFill>
              <a:prstDash val="solid"/>
            </a:ln>
          </c:spPr>
          <c:marker>
            <c:symbol val="diamond"/>
            <c:size val="4"/>
            <c:spPr>
              <a:solidFill>
                <a:srgbClr val="FFB67D"/>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Comparison!$BB$4:$BB$63</c:f>
              <c:numCache>
                <c:formatCode>0.00</c:formatCode>
                <c:ptCount val="60"/>
                <c:pt idx="0">
                  <c:v>1413.9150692231299</c:v>
                </c:pt>
                <c:pt idx="1">
                  <c:v>2132.0675209945398</c:v>
                </c:pt>
                <c:pt idx="2">
                  <c:v>3045.1874869999674</c:v>
                </c:pt>
                <c:pt idx="3">
                  <c:v>1218.6033172920163</c:v>
                </c:pt>
                <c:pt idx="4">
                  <c:v>872.5892467134629</c:v>
                </c:pt>
                <c:pt idx="5">
                  <c:v>963.57487159430559</c:v>
                </c:pt>
                <c:pt idx="6">
                  <c:v>690.99142549931014</c:v>
                </c:pt>
                <c:pt idx="7">
                  <c:v>626.41506923911732</c:v>
                </c:pt>
                <c:pt idx="8">
                  <c:v>642.72608634824894</c:v>
                </c:pt>
                <c:pt idx="9">
                  <c:v>576.03314195203563</c:v>
                </c:pt>
                <c:pt idx="10">
                  <c:v>473.68722951306552</c:v>
                </c:pt>
                <c:pt idx="11">
                  <c:v>996.55400316846681</c:v>
                </c:pt>
                <c:pt idx="12">
                  <c:v>1363.2169788072047</c:v>
                </c:pt>
                <c:pt idx="13">
                  <c:v>2625.3105576752232</c:v>
                </c:pt>
                <c:pt idx="14">
                  <c:v>4781.83557617115</c:v>
                </c:pt>
                <c:pt idx="15">
                  <c:v>3312.8746305747673</c:v>
                </c:pt>
                <c:pt idx="16">
                  <c:v>1045.6877549642118</c:v>
                </c:pt>
                <c:pt idx="17">
                  <c:v>1101.8829456714959</c:v>
                </c:pt>
                <c:pt idx="18">
                  <c:v>762.24041842301392</c:v>
                </c:pt>
                <c:pt idx="19">
                  <c:v>665.70076643785569</c:v>
                </c:pt>
                <c:pt idx="20">
                  <c:v>648.98765741608452</c:v>
                </c:pt>
                <c:pt idx="21">
                  <c:v>583.85163123308462</c:v>
                </c:pt>
                <c:pt idx="22">
                  <c:v>481.91345235016445</c:v>
                </c:pt>
                <c:pt idx="23">
                  <c:v>905.33051605238825</c:v>
                </c:pt>
                <c:pt idx="24">
                  <c:v>1125.4601831188122</c:v>
                </c:pt>
                <c:pt idx="25">
                  <c:v>1079.7186579093022</c:v>
                </c:pt>
                <c:pt idx="26">
                  <c:v>419.66110498684185</c:v>
                </c:pt>
                <c:pt idx="27">
                  <c:v>389.03292115967446</c:v>
                </c:pt>
                <c:pt idx="28">
                  <c:v>379.14888710461167</c:v>
                </c:pt>
                <c:pt idx="29">
                  <c:v>347.68741492621018</c:v>
                </c:pt>
                <c:pt idx="30">
                  <c:v>317.10939495866444</c:v>
                </c:pt>
                <c:pt idx="31">
                  <c:v>321.5690645109774</c:v>
                </c:pt>
                <c:pt idx="32">
                  <c:v>335.32446495867771</c:v>
                </c:pt>
                <c:pt idx="33">
                  <c:v>317.09572495867775</c:v>
                </c:pt>
                <c:pt idx="34">
                  <c:v>314.75001005903175</c:v>
                </c:pt>
                <c:pt idx="35">
                  <c:v>345.3544449586675</c:v>
                </c:pt>
                <c:pt idx="36">
                  <c:v>383.98876322314521</c:v>
                </c:pt>
                <c:pt idx="37">
                  <c:v>768.23984800906408</c:v>
                </c:pt>
                <c:pt idx="38">
                  <c:v>991.23739322330505</c:v>
                </c:pt>
                <c:pt idx="39">
                  <c:v>420.26308611574967</c:v>
                </c:pt>
                <c:pt idx="40">
                  <c:v>468.5783159504399</c:v>
                </c:pt>
                <c:pt idx="41">
                  <c:v>546.0285337190785</c:v>
                </c:pt>
                <c:pt idx="42">
                  <c:v>554.64639495866459</c:v>
                </c:pt>
                <c:pt idx="43">
                  <c:v>480.80980322313962</c:v>
                </c:pt>
                <c:pt idx="44">
                  <c:v>383.23546495867771</c:v>
                </c:pt>
                <c:pt idx="45">
                  <c:v>322.99572495867773</c:v>
                </c:pt>
                <c:pt idx="46">
                  <c:v>278.99054975206593</c:v>
                </c:pt>
                <c:pt idx="47">
                  <c:v>391.23744495866742</c:v>
                </c:pt>
                <c:pt idx="48">
                  <c:v>505.74076322314522</c:v>
                </c:pt>
                <c:pt idx="49">
                  <c:v>1650.4006580718876</c:v>
                </c:pt>
                <c:pt idx="50">
                  <c:v>2426.0282892110035</c:v>
                </c:pt>
                <c:pt idx="51">
                  <c:v>827.32108611574961</c:v>
                </c:pt>
                <c:pt idx="52">
                  <c:v>622.1679605785389</c:v>
                </c:pt>
                <c:pt idx="53">
                  <c:v>603.43767677581752</c:v>
                </c:pt>
                <c:pt idx="54">
                  <c:v>661.35812237488324</c:v>
                </c:pt>
                <c:pt idx="55">
                  <c:v>572.49786098231004</c:v>
                </c:pt>
                <c:pt idx="56">
                  <c:v>544.47413569349146</c:v>
                </c:pt>
                <c:pt idx="57">
                  <c:v>480.93445857499887</c:v>
                </c:pt>
                <c:pt idx="58">
                  <c:v>485.8831822860364</c:v>
                </c:pt>
                <c:pt idx="59">
                  <c:v>660.74903128819085</c:v>
                </c:pt>
              </c:numCache>
            </c:numRef>
          </c:yVal>
          <c:smooth val="0"/>
        </c:ser>
        <c:ser>
          <c:idx val="36"/>
          <c:order val="30"/>
          <c:tx>
            <c:strRef>
              <c:f>RunInformation!$G$36</c:f>
              <c:strCache>
                <c:ptCount val="1"/>
                <c:pt idx="0">
                  <c:v>2011</c:v>
                </c:pt>
              </c:strCache>
            </c:strRef>
          </c:tx>
          <c:spPr>
            <a:ln w="12700">
              <a:solidFill>
                <a:srgbClr val="96E1A5"/>
              </a:solidFill>
              <a:prstDash val="solid"/>
            </a:ln>
          </c:spPr>
          <c:marker>
            <c:symbol val="triangle"/>
            <c:size val="4"/>
            <c:spPr>
              <a:solidFill>
                <a:srgbClr val="96E1A5"/>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Comparison!$BC$4:$BC$63</c:f>
              <c:numCache>
                <c:formatCode>0.00</c:formatCode>
                <c:ptCount val="60"/>
                <c:pt idx="0">
                  <c:v>1470.1062594755283</c:v>
                </c:pt>
                <c:pt idx="1">
                  <c:v>2615.7431937896586</c:v>
                </c:pt>
                <c:pt idx="2">
                  <c:v>3626.2235827801837</c:v>
                </c:pt>
                <c:pt idx="3">
                  <c:v>2172.0250506320731</c:v>
                </c:pt>
                <c:pt idx="4">
                  <c:v>914.98862502141878</c:v>
                </c:pt>
                <c:pt idx="5">
                  <c:v>1459.536292148543</c:v>
                </c:pt>
                <c:pt idx="6">
                  <c:v>768.23641516402654</c:v>
                </c:pt>
                <c:pt idx="7">
                  <c:v>673.63625674082891</c:v>
                </c:pt>
                <c:pt idx="8">
                  <c:v>631.87171671423312</c:v>
                </c:pt>
                <c:pt idx="9">
                  <c:v>568.92554598456331</c:v>
                </c:pt>
                <c:pt idx="10">
                  <c:v>469.18949588568069</c:v>
                </c:pt>
                <c:pt idx="11">
                  <c:v>902.14933836944067</c:v>
                </c:pt>
                <c:pt idx="12">
                  <c:v>1076.9348017901382</c:v>
                </c:pt>
                <c:pt idx="13">
                  <c:v>923.75902079311038</c:v>
                </c:pt>
                <c:pt idx="14">
                  <c:v>405.32666525428039</c:v>
                </c:pt>
                <c:pt idx="15">
                  <c:v>380.46354257759583</c:v>
                </c:pt>
                <c:pt idx="16">
                  <c:v>405.61387617071904</c:v>
                </c:pt>
                <c:pt idx="17">
                  <c:v>364.80103823476077</c:v>
                </c:pt>
                <c:pt idx="18">
                  <c:v>321.7879063975775</c:v>
                </c:pt>
                <c:pt idx="19">
                  <c:v>326.45202171920255</c:v>
                </c:pt>
                <c:pt idx="20">
                  <c:v>337.81782336257623</c:v>
                </c:pt>
                <c:pt idx="21">
                  <c:v>319.98624666803209</c:v>
                </c:pt>
                <c:pt idx="22">
                  <c:v>315.5177180676427</c:v>
                </c:pt>
                <c:pt idx="23">
                  <c:v>344.09340232305647</c:v>
                </c:pt>
                <c:pt idx="24">
                  <c:v>380.75139830853004</c:v>
                </c:pt>
                <c:pt idx="25">
                  <c:v>709.68022844899156</c:v>
                </c:pt>
                <c:pt idx="26">
                  <c:v>1017.4862496692964</c:v>
                </c:pt>
                <c:pt idx="27">
                  <c:v>438.74036677682221</c:v>
                </c:pt>
                <c:pt idx="28">
                  <c:v>458.59307595039041</c:v>
                </c:pt>
                <c:pt idx="29">
                  <c:v>538.14480371905881</c:v>
                </c:pt>
                <c:pt idx="30">
                  <c:v>556.88439495866442</c:v>
                </c:pt>
                <c:pt idx="31">
                  <c:v>478.06280322313967</c:v>
                </c:pt>
                <c:pt idx="32">
                  <c:v>383.53246495867774</c:v>
                </c:pt>
                <c:pt idx="33">
                  <c:v>318.35272495867775</c:v>
                </c:pt>
                <c:pt idx="34">
                  <c:v>283.58501005903179</c:v>
                </c:pt>
                <c:pt idx="35">
                  <c:v>386.08544495866749</c:v>
                </c:pt>
                <c:pt idx="36">
                  <c:v>502.19876322314519</c:v>
                </c:pt>
                <c:pt idx="37">
                  <c:v>1441.1024039260351</c:v>
                </c:pt>
                <c:pt idx="38">
                  <c:v>2562.5519227376258</c:v>
                </c:pt>
                <c:pt idx="39">
                  <c:v>829.21008611574962</c:v>
                </c:pt>
                <c:pt idx="40">
                  <c:v>622.68396057853886</c:v>
                </c:pt>
                <c:pt idx="41">
                  <c:v>633.32548413230165</c:v>
                </c:pt>
                <c:pt idx="42">
                  <c:v>681.4187051565707</c:v>
                </c:pt>
                <c:pt idx="43">
                  <c:v>580.41641221721738</c:v>
                </c:pt>
                <c:pt idx="44">
                  <c:v>551.6877533322164</c:v>
                </c:pt>
                <c:pt idx="45">
                  <c:v>478.94245857498726</c:v>
                </c:pt>
                <c:pt idx="46">
                  <c:v>483.96718228604772</c:v>
                </c:pt>
                <c:pt idx="47">
                  <c:v>677.38365415602721</c:v>
                </c:pt>
                <c:pt idx="48">
                  <c:v>666.77304836824078</c:v>
                </c:pt>
                <c:pt idx="49">
                  <c:v>1134.9327507847784</c:v>
                </c:pt>
                <c:pt idx="50">
                  <c:v>1839.3961213075775</c:v>
                </c:pt>
                <c:pt idx="51">
                  <c:v>913.35486098247065</c:v>
                </c:pt>
                <c:pt idx="52">
                  <c:v>547.89991788406348</c:v>
                </c:pt>
                <c:pt idx="53">
                  <c:v>493.24424169130685</c:v>
                </c:pt>
                <c:pt idx="54">
                  <c:v>406.13536863306251</c:v>
                </c:pt>
                <c:pt idx="55">
                  <c:v>416.43983714225709</c:v>
                </c:pt>
                <c:pt idx="56">
                  <c:v>425.09749313601714</c:v>
                </c:pt>
                <c:pt idx="57">
                  <c:v>400.89815277442955</c:v>
                </c:pt>
                <c:pt idx="58">
                  <c:v>325.98949685300192</c:v>
                </c:pt>
                <c:pt idx="59">
                  <c:v>411.21566107780802</c:v>
                </c:pt>
              </c:numCache>
            </c:numRef>
          </c:yVal>
          <c:smooth val="0"/>
        </c:ser>
        <c:ser>
          <c:idx val="37"/>
          <c:order val="31"/>
          <c:tx>
            <c:strRef>
              <c:f>RunInformation!$G$37</c:f>
              <c:strCache>
                <c:ptCount val="1"/>
                <c:pt idx="0">
                  <c:v>2012</c:v>
                </c:pt>
              </c:strCache>
            </c:strRef>
          </c:tx>
          <c:spPr>
            <a:ln w="12700">
              <a:solidFill>
                <a:srgbClr val="A5E1A5"/>
              </a:solidFill>
              <a:prstDash val="solid"/>
            </a:ln>
          </c:spPr>
          <c:marker>
            <c:symbol val="circle"/>
            <c:size val="4"/>
            <c:spPr>
              <a:solidFill>
                <a:srgbClr val="A5E1A5"/>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Comparison!$BD$4:$BD$63</c:f>
              <c:numCache>
                <c:formatCode>0.00</c:formatCode>
                <c:ptCount val="60"/>
                <c:pt idx="0">
                  <c:v>1353.9340692231297</c:v>
                </c:pt>
                <c:pt idx="1">
                  <c:v>3069.5628756155438</c:v>
                </c:pt>
                <c:pt idx="2">
                  <c:v>1584.299689225737</c:v>
                </c:pt>
                <c:pt idx="3">
                  <c:v>633.10818551412638</c:v>
                </c:pt>
                <c:pt idx="4">
                  <c:v>578.5536488334277</c:v>
                </c:pt>
                <c:pt idx="5">
                  <c:v>521.03775639486958</c:v>
                </c:pt>
                <c:pt idx="6">
                  <c:v>468.07434237328636</c:v>
                </c:pt>
                <c:pt idx="7">
                  <c:v>488.754596708402</c:v>
                </c:pt>
                <c:pt idx="8">
                  <c:v>543.76874787134602</c:v>
                </c:pt>
                <c:pt idx="9">
                  <c:v>490.96502882292111</c:v>
                </c:pt>
                <c:pt idx="10">
                  <c:v>430.4338915422685</c:v>
                </c:pt>
                <c:pt idx="11">
                  <c:v>529.50040893710036</c:v>
                </c:pt>
                <c:pt idx="12">
                  <c:v>556.86190008713481</c:v>
                </c:pt>
                <c:pt idx="13">
                  <c:v>963.11017536117231</c:v>
                </c:pt>
                <c:pt idx="14">
                  <c:v>1110.0514593390076</c:v>
                </c:pt>
                <c:pt idx="15">
                  <c:v>472.01588776864224</c:v>
                </c:pt>
                <c:pt idx="16">
                  <c:v>484.22435396013572</c:v>
                </c:pt>
                <c:pt idx="17">
                  <c:v>563.5875213558104</c:v>
                </c:pt>
                <c:pt idx="18">
                  <c:v>573.41739495866454</c:v>
                </c:pt>
                <c:pt idx="19">
                  <c:v>495.03080322313969</c:v>
                </c:pt>
                <c:pt idx="20">
                  <c:v>412.83453861889092</c:v>
                </c:pt>
                <c:pt idx="21">
                  <c:v>361.47757419485424</c:v>
                </c:pt>
                <c:pt idx="22">
                  <c:v>307.90502542655491</c:v>
                </c:pt>
                <c:pt idx="23">
                  <c:v>407.86310920709167</c:v>
                </c:pt>
                <c:pt idx="24">
                  <c:v>516.02446322314393</c:v>
                </c:pt>
                <c:pt idx="25">
                  <c:v>1464.1387629951087</c:v>
                </c:pt>
                <c:pt idx="26">
                  <c:v>2700.1849009279758</c:v>
                </c:pt>
                <c:pt idx="27">
                  <c:v>842.4309763542891</c:v>
                </c:pt>
                <c:pt idx="28">
                  <c:v>649.85474537185689</c:v>
                </c:pt>
                <c:pt idx="29">
                  <c:v>638.04475413228215</c:v>
                </c:pt>
                <c:pt idx="30">
                  <c:v>733.88148152837937</c:v>
                </c:pt>
                <c:pt idx="31">
                  <c:v>598.84825607278162</c:v>
                </c:pt>
                <c:pt idx="32">
                  <c:v>562.7143429377046</c:v>
                </c:pt>
                <c:pt idx="33">
                  <c:v>483.3124585749988</c:v>
                </c:pt>
                <c:pt idx="34">
                  <c:v>507.53850209713443</c:v>
                </c:pt>
                <c:pt idx="35">
                  <c:v>696.03539923066648</c:v>
                </c:pt>
                <c:pt idx="36">
                  <c:v>678.94040758807898</c:v>
                </c:pt>
                <c:pt idx="37">
                  <c:v>1170.593273889797</c:v>
                </c:pt>
                <c:pt idx="38">
                  <c:v>1903.3016873282186</c:v>
                </c:pt>
                <c:pt idx="39">
                  <c:v>895.41127668795036</c:v>
                </c:pt>
                <c:pt idx="40">
                  <c:v>572.39986738264213</c:v>
                </c:pt>
                <c:pt idx="41">
                  <c:v>490.18075203886269</c:v>
                </c:pt>
                <c:pt idx="42">
                  <c:v>409.44814325233165</c:v>
                </c:pt>
                <c:pt idx="43">
                  <c:v>416.705699165483</c:v>
                </c:pt>
                <c:pt idx="44">
                  <c:v>425.72105391808657</c:v>
                </c:pt>
                <c:pt idx="45">
                  <c:v>401.67438855127006</c:v>
                </c:pt>
                <c:pt idx="46">
                  <c:v>326.56410962601427</c:v>
                </c:pt>
                <c:pt idx="47">
                  <c:v>416.96421181397523</c:v>
                </c:pt>
                <c:pt idx="48">
                  <c:v>471.12109039748299</c:v>
                </c:pt>
                <c:pt idx="49">
                  <c:v>784.69318513933661</c:v>
                </c:pt>
                <c:pt idx="50">
                  <c:v>953.058383175323</c:v>
                </c:pt>
                <c:pt idx="51">
                  <c:v>474.08179086256536</c:v>
                </c:pt>
                <c:pt idx="52">
                  <c:v>374.6573334821141</c:v>
                </c:pt>
                <c:pt idx="53">
                  <c:v>400.78554070300288</c:v>
                </c:pt>
                <c:pt idx="54">
                  <c:v>456.49742852491693</c:v>
                </c:pt>
                <c:pt idx="55">
                  <c:v>422.65463879734398</c:v>
                </c:pt>
                <c:pt idx="56">
                  <c:v>360.33418626976311</c:v>
                </c:pt>
                <c:pt idx="57">
                  <c:v>356.76765183561787</c:v>
                </c:pt>
                <c:pt idx="58">
                  <c:v>297.00680661621215</c:v>
                </c:pt>
                <c:pt idx="59">
                  <c:v>443.46203427759008</c:v>
                </c:pt>
              </c:numCache>
            </c:numRef>
          </c:yVal>
          <c:smooth val="0"/>
        </c:ser>
        <c:ser>
          <c:idx val="8"/>
          <c:order val="32"/>
          <c:tx>
            <c:strRef>
              <c:f>RunInformation!$G$38</c:f>
              <c:strCache>
                <c:ptCount val="1"/>
                <c:pt idx="0">
                  <c:v>2013</c:v>
                </c:pt>
              </c:strCache>
            </c:strRef>
          </c:tx>
          <c:spPr>
            <a:ln w="12700">
              <a:solidFill>
                <a:srgbClr val="B4E1A5"/>
              </a:solidFill>
              <a:prstDash val="solid"/>
            </a:ln>
          </c:spPr>
          <c:marker>
            <c:symbol val="square"/>
            <c:size val="4"/>
            <c:spPr>
              <a:solidFill>
                <a:srgbClr val="B4E1A5"/>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Comparison!$BE$4:$BE$63</c:f>
              <c:numCache>
                <c:formatCode>0.00</c:formatCode>
                <c:ptCount val="60"/>
                <c:pt idx="0">
                  <c:v>1245.1286034132818</c:v>
                </c:pt>
                <c:pt idx="1">
                  <c:v>3017.7324687687401</c:v>
                </c:pt>
                <c:pt idx="2">
                  <c:v>2842.1830241634102</c:v>
                </c:pt>
                <c:pt idx="3">
                  <c:v>955.2607715543237</c:v>
                </c:pt>
                <c:pt idx="4">
                  <c:v>817.34434594366212</c:v>
                </c:pt>
                <c:pt idx="5">
                  <c:v>929.84494929330322</c:v>
                </c:pt>
                <c:pt idx="6">
                  <c:v>875.61615949904649</c:v>
                </c:pt>
                <c:pt idx="7">
                  <c:v>776.55437869884724</c:v>
                </c:pt>
                <c:pt idx="8">
                  <c:v>647.78061956797353</c:v>
                </c:pt>
                <c:pt idx="9">
                  <c:v>525.38632832775124</c:v>
                </c:pt>
                <c:pt idx="10">
                  <c:v>442.03752430922304</c:v>
                </c:pt>
                <c:pt idx="11">
                  <c:v>821.42496175076633</c:v>
                </c:pt>
                <c:pt idx="12">
                  <c:v>1027.8565694622948</c:v>
                </c:pt>
                <c:pt idx="13">
                  <c:v>1950.3054236107228</c:v>
                </c:pt>
                <c:pt idx="14">
                  <c:v>2923.9443781872233</c:v>
                </c:pt>
                <c:pt idx="15">
                  <c:v>975.16633606377854</c:v>
                </c:pt>
                <c:pt idx="16">
                  <c:v>674.93246045321246</c:v>
                </c:pt>
                <c:pt idx="17">
                  <c:v>694.34320429497677</c:v>
                </c:pt>
                <c:pt idx="18">
                  <c:v>748.6129006891365</c:v>
                </c:pt>
                <c:pt idx="19">
                  <c:v>632.87125466265184</c:v>
                </c:pt>
                <c:pt idx="20">
                  <c:v>575.4486001170028</c:v>
                </c:pt>
                <c:pt idx="21">
                  <c:v>506.97164857498717</c:v>
                </c:pt>
                <c:pt idx="22">
                  <c:v>509.25138228604806</c:v>
                </c:pt>
                <c:pt idx="23">
                  <c:v>691.12287646953678</c:v>
                </c:pt>
                <c:pt idx="24">
                  <c:v>672.40986971552707</c:v>
                </c:pt>
                <c:pt idx="25">
                  <c:v>1158.7169861833138</c:v>
                </c:pt>
                <c:pt idx="26">
                  <c:v>1889.573275983548</c:v>
                </c:pt>
                <c:pt idx="27">
                  <c:v>947.66464228226459</c:v>
                </c:pt>
                <c:pt idx="28">
                  <c:v>582.09190110875306</c:v>
                </c:pt>
                <c:pt idx="29">
                  <c:v>526.3981319020512</c:v>
                </c:pt>
                <c:pt idx="30">
                  <c:v>425.05025402530464</c:v>
                </c:pt>
                <c:pt idx="31">
                  <c:v>431.99173530142764</c:v>
                </c:pt>
                <c:pt idx="32">
                  <c:v>440.32287333785592</c:v>
                </c:pt>
                <c:pt idx="33">
                  <c:v>415.71507584275901</c:v>
                </c:pt>
                <c:pt idx="34">
                  <c:v>347.77899738147266</c:v>
                </c:pt>
                <c:pt idx="35">
                  <c:v>429.65423586342752</c:v>
                </c:pt>
                <c:pt idx="36">
                  <c:v>485.68993440255309</c:v>
                </c:pt>
                <c:pt idx="37">
                  <c:v>812.54900915709982</c:v>
                </c:pt>
                <c:pt idx="38">
                  <c:v>946.50556440271271</c:v>
                </c:pt>
                <c:pt idx="39">
                  <c:v>486.18252966780432</c:v>
                </c:pt>
                <c:pt idx="40">
                  <c:v>378.51048407446933</c:v>
                </c:pt>
                <c:pt idx="41">
                  <c:v>403.88262253195626</c:v>
                </c:pt>
                <c:pt idx="42">
                  <c:v>459.54836841682533</c:v>
                </c:pt>
                <c:pt idx="43">
                  <c:v>425.78600183476118</c:v>
                </c:pt>
                <c:pt idx="44">
                  <c:v>362.61005689058038</c:v>
                </c:pt>
                <c:pt idx="45">
                  <c:v>358.76656729158043</c:v>
                </c:pt>
                <c:pt idx="46">
                  <c:v>298.49806132127054</c:v>
                </c:pt>
                <c:pt idx="47">
                  <c:v>445.39211116470437</c:v>
                </c:pt>
                <c:pt idx="48">
                  <c:v>562.90637711675379</c:v>
                </c:pt>
                <c:pt idx="49">
                  <c:v>1761.4766118393154</c:v>
                </c:pt>
                <c:pt idx="50">
                  <c:v>2674.3406226630855</c:v>
                </c:pt>
                <c:pt idx="51">
                  <c:v>1672.7264282819629</c:v>
                </c:pt>
                <c:pt idx="52">
                  <c:v>909.43968291002045</c:v>
                </c:pt>
                <c:pt idx="53">
                  <c:v>852.92956458897049</c:v>
                </c:pt>
                <c:pt idx="54">
                  <c:v>787.35443281707194</c:v>
                </c:pt>
                <c:pt idx="55">
                  <c:v>643.90832282362612</c:v>
                </c:pt>
                <c:pt idx="56">
                  <c:v>630.31001938888733</c:v>
                </c:pt>
                <c:pt idx="57">
                  <c:v>523.63102882293276</c:v>
                </c:pt>
                <c:pt idx="58">
                  <c:v>457.13161203811387</c:v>
                </c:pt>
                <c:pt idx="59">
                  <c:v>874.14036177762921</c:v>
                </c:pt>
              </c:numCache>
            </c:numRef>
          </c:yVal>
          <c:smooth val="0"/>
        </c:ser>
        <c:ser>
          <c:idx val="2"/>
          <c:order val="33"/>
          <c:tx>
            <c:strRef>
              <c:f>RunInformation!$G$39</c:f>
              <c:strCache>
                <c:ptCount val="1"/>
                <c:pt idx="0">
                  <c:v>2014</c:v>
                </c:pt>
              </c:strCache>
            </c:strRef>
          </c:tx>
          <c:spPr>
            <a:ln w="12700">
              <a:solidFill>
                <a:srgbClr val="C3E1A5"/>
              </a:solidFill>
              <a:prstDash val="solid"/>
            </a:ln>
          </c:spPr>
          <c:marker>
            <c:symbol val="diamond"/>
            <c:size val="4"/>
            <c:spPr>
              <a:solidFill>
                <a:srgbClr val="C3E1A5"/>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Comparison!$BF$4:$BF$63</c:f>
              <c:numCache>
                <c:formatCode>0.00</c:formatCode>
                <c:ptCount val="60"/>
                <c:pt idx="0">
                  <c:v>1325.0962181532145</c:v>
                </c:pt>
                <c:pt idx="1">
                  <c:v>2178.9417058886993</c:v>
                </c:pt>
                <c:pt idx="2">
                  <c:v>2736.8170715648971</c:v>
                </c:pt>
                <c:pt idx="3">
                  <c:v>928.44471419298759</c:v>
                </c:pt>
                <c:pt idx="4">
                  <c:v>746.44728858233384</c:v>
                </c:pt>
                <c:pt idx="5">
                  <c:v>695.49590784528436</c:v>
                </c:pt>
                <c:pt idx="6">
                  <c:v>782.75889048084673</c:v>
                </c:pt>
                <c:pt idx="7">
                  <c:v>663.01702369541078</c:v>
                </c:pt>
                <c:pt idx="8">
                  <c:v>596.15588136058079</c:v>
                </c:pt>
                <c:pt idx="9">
                  <c:v>530.56429092223971</c:v>
                </c:pt>
                <c:pt idx="10">
                  <c:v>525.03421025408466</c:v>
                </c:pt>
                <c:pt idx="11">
                  <c:v>942.04216257774056</c:v>
                </c:pt>
                <c:pt idx="12">
                  <c:v>924.97941428895172</c:v>
                </c:pt>
                <c:pt idx="13">
                  <c:v>1211.3515492928907</c:v>
                </c:pt>
                <c:pt idx="14">
                  <c:v>1985.380763085619</c:v>
                </c:pt>
                <c:pt idx="15">
                  <c:v>943.39164019317343</c:v>
                </c:pt>
                <c:pt idx="16">
                  <c:v>581.43796510494985</c:v>
                </c:pt>
                <c:pt idx="17">
                  <c:v>534.94749303862159</c:v>
                </c:pt>
                <c:pt idx="18">
                  <c:v>441.40963446970642</c:v>
                </c:pt>
                <c:pt idx="19">
                  <c:v>446.12351320059673</c:v>
                </c:pt>
                <c:pt idx="20">
                  <c:v>453.81011797166934</c:v>
                </c:pt>
                <c:pt idx="21">
                  <c:v>428.58852841161917</c:v>
                </c:pt>
                <c:pt idx="22">
                  <c:v>351.05049886932881</c:v>
                </c:pt>
                <c:pt idx="23">
                  <c:v>437.31934050724578</c:v>
                </c:pt>
                <c:pt idx="24">
                  <c:v>477.32203655646128</c:v>
                </c:pt>
                <c:pt idx="25">
                  <c:v>803.69179940296817</c:v>
                </c:pt>
                <c:pt idx="26">
                  <c:v>970.44248933871779</c:v>
                </c:pt>
                <c:pt idx="27">
                  <c:v>495.2176477685577</c:v>
                </c:pt>
                <c:pt idx="28">
                  <c:v>384.70352138508537</c:v>
                </c:pt>
                <c:pt idx="29">
                  <c:v>406.35105143401393</c:v>
                </c:pt>
                <c:pt idx="30">
                  <c:v>459.68824157466645</c:v>
                </c:pt>
                <c:pt idx="31">
                  <c:v>431.33280838837629</c:v>
                </c:pt>
                <c:pt idx="32">
                  <c:v>366.96676012771269</c:v>
                </c:pt>
                <c:pt idx="33">
                  <c:v>360.32479910914327</c:v>
                </c:pt>
                <c:pt idx="34">
                  <c:v>310.20665974246225</c:v>
                </c:pt>
                <c:pt idx="35">
                  <c:v>448.69318046320228</c:v>
                </c:pt>
                <c:pt idx="36">
                  <c:v>559.50407992059763</c:v>
                </c:pt>
                <c:pt idx="37">
                  <c:v>1827.9210749659005</c:v>
                </c:pt>
                <c:pt idx="38">
                  <c:v>2634.041649774807</c:v>
                </c:pt>
                <c:pt idx="39">
                  <c:v>1628.7405360460066</c:v>
                </c:pt>
                <c:pt idx="40">
                  <c:v>862.67279067406389</c:v>
                </c:pt>
                <c:pt idx="41">
                  <c:v>827.55520879925325</c:v>
                </c:pt>
                <c:pt idx="42">
                  <c:v>792.91325056234234</c:v>
                </c:pt>
                <c:pt idx="43">
                  <c:v>606.13349735069232</c:v>
                </c:pt>
                <c:pt idx="44">
                  <c:v>596.98415847703541</c:v>
                </c:pt>
                <c:pt idx="45">
                  <c:v>511.49134634813157</c:v>
                </c:pt>
                <c:pt idx="46">
                  <c:v>439.51913127636186</c:v>
                </c:pt>
                <c:pt idx="47">
                  <c:v>1002.1601100812686</c:v>
                </c:pt>
                <c:pt idx="48">
                  <c:v>1179.2647390610666</c:v>
                </c:pt>
                <c:pt idx="49">
                  <c:v>2421.5738782828412</c:v>
                </c:pt>
                <c:pt idx="50">
                  <c:v>5065.1545229215753</c:v>
                </c:pt>
                <c:pt idx="51">
                  <c:v>2859.6604655033425</c:v>
                </c:pt>
                <c:pt idx="52">
                  <c:v>1104.5003502233594</c:v>
                </c:pt>
                <c:pt idx="53">
                  <c:v>1119.5011717189154</c:v>
                </c:pt>
                <c:pt idx="54">
                  <c:v>773.30229426028177</c:v>
                </c:pt>
                <c:pt idx="55">
                  <c:v>648.26018897526774</c:v>
                </c:pt>
                <c:pt idx="56">
                  <c:v>646.31065579025505</c:v>
                </c:pt>
                <c:pt idx="57">
                  <c:v>579.73967051959949</c:v>
                </c:pt>
                <c:pt idx="58">
                  <c:v>467.30775429976978</c:v>
                </c:pt>
                <c:pt idx="59">
                  <c:v>781.42455626831054</c:v>
                </c:pt>
              </c:numCache>
            </c:numRef>
          </c:yVal>
          <c:smooth val="0"/>
        </c:ser>
        <c:ser>
          <c:idx val="3"/>
          <c:order val="34"/>
          <c:tx>
            <c:strRef>
              <c:f>RunInformation!$G$40</c:f>
              <c:strCache>
                <c:ptCount val="1"/>
                <c:pt idx="0">
                  <c:v>2015</c:v>
                </c:pt>
              </c:strCache>
            </c:strRef>
          </c:tx>
          <c:spPr>
            <a:ln w="12700">
              <a:solidFill>
                <a:srgbClr val="D2E1A5"/>
              </a:solidFill>
              <a:prstDash val="solid"/>
            </a:ln>
          </c:spPr>
          <c:marker>
            <c:symbol val="triangle"/>
            <c:size val="4"/>
            <c:spPr>
              <a:solidFill>
                <a:srgbClr val="D2E1A5"/>
              </a:solidFill>
              <a:ln w="12700">
                <a:solidFill>
                  <a:srgbClr val="7D7D7D"/>
                </a:solidFill>
                <a:prstDash val="solid"/>
              </a:ln>
            </c:spPr>
          </c:marker>
          <c:xVal>
            <c:numRef>
              <c:f>Comparison!$U$4:$U$63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Comparison!$BG$4:$BG$63</c:f>
              <c:numCache>
                <c:formatCode>0.00</c:formatCode>
                <c:ptCount val="60"/>
                <c:pt idx="0">
                  <c:v>1327.6641270743692</c:v>
                </c:pt>
                <c:pt idx="1">
                  <c:v>2839.9979424820872</c:v>
                </c:pt>
                <c:pt idx="2">
                  <c:v>3779.3803951822833</c:v>
                </c:pt>
                <c:pt idx="3">
                  <c:v>1598.4721388424666</c:v>
                </c:pt>
                <c:pt idx="4">
                  <c:v>810.42171323180764</c:v>
                </c:pt>
                <c:pt idx="5">
                  <c:v>1124.1250685613604</c:v>
                </c:pt>
                <c:pt idx="6">
                  <c:v>638.11766802083548</c:v>
                </c:pt>
                <c:pt idx="7">
                  <c:v>609.42442204814461</c:v>
                </c:pt>
                <c:pt idx="8">
                  <c:v>589.92683113043847</c:v>
                </c:pt>
                <c:pt idx="9">
                  <c:v>554.71888619444042</c:v>
                </c:pt>
                <c:pt idx="10">
                  <c:v>437.26177742105756</c:v>
                </c:pt>
                <c:pt idx="11">
                  <c:v>800.68444310311781</c:v>
                </c:pt>
                <c:pt idx="12">
                  <c:v>859.09056480996946</c:v>
                </c:pt>
                <c:pt idx="13">
                  <c:v>1040.3795970939996</c:v>
                </c:pt>
                <c:pt idx="14">
                  <c:v>1092.4091783472718</c:v>
                </c:pt>
                <c:pt idx="15">
                  <c:v>582.9107307438486</c:v>
                </c:pt>
                <c:pt idx="16">
                  <c:v>413.278625107707</c:v>
                </c:pt>
                <c:pt idx="17">
                  <c:v>443.50263400951428</c:v>
                </c:pt>
                <c:pt idx="18">
                  <c:v>481.61349840305633</c:v>
                </c:pt>
                <c:pt idx="19">
                  <c:v>452.81407872436546</c:v>
                </c:pt>
                <c:pt idx="20">
                  <c:v>384.91111504392347</c:v>
                </c:pt>
                <c:pt idx="21">
                  <c:v>376.30913643444126</c:v>
                </c:pt>
                <c:pt idx="22">
                  <c:v>312.91825842317149</c:v>
                </c:pt>
                <c:pt idx="23">
                  <c:v>457.08427984066634</c:v>
                </c:pt>
                <c:pt idx="24">
                  <c:v>571.81243273568964</c:v>
                </c:pt>
                <c:pt idx="25">
                  <c:v>1776.6233073345272</c:v>
                </c:pt>
                <c:pt idx="26">
                  <c:v>2673.7120255017476</c:v>
                </c:pt>
                <c:pt idx="27">
                  <c:v>1772.8042333377384</c:v>
                </c:pt>
                <c:pt idx="28">
                  <c:v>888.39961375006806</c:v>
                </c:pt>
                <c:pt idx="29">
                  <c:v>874.08633327173902</c:v>
                </c:pt>
                <c:pt idx="30">
                  <c:v>810.26294924824663</c:v>
                </c:pt>
                <c:pt idx="31">
                  <c:v>658.50292401858746</c:v>
                </c:pt>
                <c:pt idx="32">
                  <c:v>610.98422556233334</c:v>
                </c:pt>
                <c:pt idx="33">
                  <c:v>521.68295259577678</c:v>
                </c:pt>
                <c:pt idx="34">
                  <c:v>468.64245776207252</c:v>
                </c:pt>
                <c:pt idx="35">
                  <c:v>1006.3042154268478</c:v>
                </c:pt>
                <c:pt idx="36">
                  <c:v>1186.7623498876981</c:v>
                </c:pt>
                <c:pt idx="37">
                  <c:v>2472.1571735776392</c:v>
                </c:pt>
                <c:pt idx="38">
                  <c:v>5070.3878179902613</c:v>
                </c:pt>
                <c:pt idx="39">
                  <c:v>2874.564397880044</c:v>
                </c:pt>
                <c:pt idx="40">
                  <c:v>1112.8092826000602</c:v>
                </c:pt>
                <c:pt idx="41">
                  <c:v>1122.2290600995113</c:v>
                </c:pt>
                <c:pt idx="42">
                  <c:v>778.56374949211829</c:v>
                </c:pt>
                <c:pt idx="43">
                  <c:v>651.5420753707956</c:v>
                </c:pt>
                <c:pt idx="44">
                  <c:v>649.02040189085733</c:v>
                </c:pt>
                <c:pt idx="45">
                  <c:v>582.25815648352045</c:v>
                </c:pt>
                <c:pt idx="46">
                  <c:v>469.52535373987558</c:v>
                </c:pt>
                <c:pt idx="47">
                  <c:v>783.49961374391364</c:v>
                </c:pt>
                <c:pt idx="48">
                  <c:v>1256.2437141292701</c:v>
                </c:pt>
                <c:pt idx="49">
                  <c:v>4173.9797645962399</c:v>
                </c:pt>
                <c:pt idx="50">
                  <c:v>5622.6274985968239</c:v>
                </c:pt>
                <c:pt idx="51">
                  <c:v>2345.2601105012582</c:v>
                </c:pt>
                <c:pt idx="52">
                  <c:v>1072.3054469491465</c:v>
                </c:pt>
                <c:pt idx="53">
                  <c:v>871.07633705854346</c:v>
                </c:pt>
                <c:pt idx="54">
                  <c:v>827.7112330152811</c:v>
                </c:pt>
                <c:pt idx="55">
                  <c:v>772.69077899238039</c:v>
                </c:pt>
                <c:pt idx="56">
                  <c:v>733.29512398949055</c:v>
                </c:pt>
                <c:pt idx="57">
                  <c:v>681.97828198889601</c:v>
                </c:pt>
                <c:pt idx="58">
                  <c:v>528.39118228602649</c:v>
                </c:pt>
                <c:pt idx="59">
                  <c:v>692.97575237066997</c:v>
                </c:pt>
              </c:numCache>
            </c:numRef>
          </c:yVal>
          <c:smooth val="0"/>
        </c:ser>
        <c:ser>
          <c:idx val="4"/>
          <c:order val="35"/>
          <c:tx>
            <c:v>Min</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Comparison!$V$4:$V$33</c:f>
              <c:numCache>
                <c:formatCode>0.00</c:formatCode>
                <c:ptCount val="30"/>
                <c:pt idx="0">
                  <c:v>1083.6866199422068</c:v>
                </c:pt>
                <c:pt idx="1">
                  <c:v>2607.4813181758677</c:v>
                </c:pt>
                <c:pt idx="2">
                  <c:v>2419.2643118047631</c:v>
                </c:pt>
                <c:pt idx="3">
                  <c:v>611.11154984886923</c:v>
                </c:pt>
                <c:pt idx="4">
                  <c:v>397.10064387293846</c:v>
                </c:pt>
                <c:pt idx="5">
                  <c:v>497.69664241227417</c:v>
                </c:pt>
                <c:pt idx="6">
                  <c:v>511.4415283951929</c:v>
                </c:pt>
                <c:pt idx="7">
                  <c:v>518.52359670799342</c:v>
                </c:pt>
                <c:pt idx="8">
                  <c:v>471.90871547690858</c:v>
                </c:pt>
                <c:pt idx="9">
                  <c:v>449.23016658971335</c:v>
                </c:pt>
                <c:pt idx="10">
                  <c:v>463.35389154226846</c:v>
                </c:pt>
                <c:pt idx="11">
                  <c:v>588.73379852885796</c:v>
                </c:pt>
                <c:pt idx="12">
                  <c:v>690.08210545182283</c:v>
                </c:pt>
                <c:pt idx="13">
                  <c:v>1489.8152401390651</c:v>
                </c:pt>
                <c:pt idx="14">
                  <c:v>1441.5931313988415</c:v>
                </c:pt>
                <c:pt idx="15">
                  <c:v>485.55763900701271</c:v>
                </c:pt>
                <c:pt idx="16">
                  <c:v>389.59762711560853</c:v>
                </c:pt>
                <c:pt idx="17">
                  <c:v>409.1081471845946</c:v>
                </c:pt>
                <c:pt idx="18">
                  <c:v>398.35121024434102</c:v>
                </c:pt>
                <c:pt idx="19">
                  <c:v>440.68737648981772</c:v>
                </c:pt>
                <c:pt idx="20">
                  <c:v>421.45307306568196</c:v>
                </c:pt>
                <c:pt idx="21">
                  <c:v>405.88827274331078</c:v>
                </c:pt>
                <c:pt idx="22">
                  <c:v>414.72513201160996</c:v>
                </c:pt>
                <c:pt idx="23">
                  <c:v>565.78548744192676</c:v>
                </c:pt>
                <c:pt idx="24">
                  <c:v>814.24273316288281</c:v>
                </c:pt>
                <c:pt idx="25">
                  <c:v>2149.6468184638456</c:v>
                </c:pt>
                <c:pt idx="26">
                  <c:v>2198.5563282924891</c:v>
                </c:pt>
                <c:pt idx="27">
                  <c:v>1009.942414420899</c:v>
                </c:pt>
                <c:pt idx="28">
                  <c:v>657.09965036964218</c:v>
                </c:pt>
                <c:pt idx="29">
                  <c:v>623.47286415883559</c:v>
                </c:pt>
              </c:numCache>
            </c:numRef>
          </c:yVal>
          <c:smooth val="0"/>
        </c:ser>
        <c:ser>
          <c:idx val="5"/>
          <c:order val="36"/>
          <c:tx>
            <c:v>Max</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Comparison!$W$4:$W$33</c:f>
              <c:numCache>
                <c:formatCode>0.00</c:formatCode>
                <c:ptCount val="30"/>
                <c:pt idx="0">
                  <c:v>1806.3923255912307</c:v>
                </c:pt>
                <c:pt idx="1">
                  <c:v>3939.0915456245571</c:v>
                </c:pt>
                <c:pt idx="2">
                  <c:v>3558.5700314775981</c:v>
                </c:pt>
                <c:pt idx="3">
                  <c:v>977.84148600866126</c:v>
                </c:pt>
                <c:pt idx="4">
                  <c:v>561.27706039799841</c:v>
                </c:pt>
                <c:pt idx="5">
                  <c:v>1524.155312128448</c:v>
                </c:pt>
                <c:pt idx="6">
                  <c:v>754.71745818415798</c:v>
                </c:pt>
                <c:pt idx="7">
                  <c:v>596.775508858389</c:v>
                </c:pt>
                <c:pt idx="8">
                  <c:v>490.00373728633542</c:v>
                </c:pt>
                <c:pt idx="9">
                  <c:v>476.46468153939065</c:v>
                </c:pt>
                <c:pt idx="10">
                  <c:v>478.62083156229028</c:v>
                </c:pt>
                <c:pt idx="11">
                  <c:v>965.91279165416051</c:v>
                </c:pt>
                <c:pt idx="12">
                  <c:v>1570.1732121212317</c:v>
                </c:pt>
                <c:pt idx="13">
                  <c:v>3122.4458055242758</c:v>
                </c:pt>
                <c:pt idx="14">
                  <c:v>2937.4310405825936</c:v>
                </c:pt>
                <c:pt idx="15">
                  <c:v>1419.1023511245355</c:v>
                </c:pt>
                <c:pt idx="16">
                  <c:v>758.13358766903116</c:v>
                </c:pt>
                <c:pt idx="17">
                  <c:v>682.34091946594231</c:v>
                </c:pt>
                <c:pt idx="18">
                  <c:v>705.7058873766897</c:v>
                </c:pt>
                <c:pt idx="19">
                  <c:v>562.54802444792767</c:v>
                </c:pt>
                <c:pt idx="20">
                  <c:v>475.66802128639722</c:v>
                </c:pt>
                <c:pt idx="21">
                  <c:v>455.73499153733894</c:v>
                </c:pt>
                <c:pt idx="22">
                  <c:v>465.08284289939934</c:v>
                </c:pt>
                <c:pt idx="23">
                  <c:v>616.93770517432813</c:v>
                </c:pt>
                <c:pt idx="24">
                  <c:v>872.14539681200927</c:v>
                </c:pt>
                <c:pt idx="25">
                  <c:v>2274.4313275964728</c:v>
                </c:pt>
                <c:pt idx="26">
                  <c:v>2257.5935649104958</c:v>
                </c:pt>
                <c:pt idx="27">
                  <c:v>1021.0726940003988</c:v>
                </c:pt>
                <c:pt idx="28">
                  <c:v>606.59756198167975</c:v>
                </c:pt>
                <c:pt idx="29">
                  <c:v>601.77657902385147</c:v>
                </c:pt>
              </c:numCache>
            </c:numRef>
          </c:yVal>
          <c:smooth val="0"/>
        </c:ser>
        <c:ser>
          <c:idx val="6"/>
          <c:order val="37"/>
          <c:tx>
            <c:v>Most</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Comparison!$X$4:$X$33</c:f>
              <c:numCache>
                <c:formatCode>0.00</c:formatCode>
                <c:ptCount val="30"/>
                <c:pt idx="0">
                  <c:v>1330.3910940165183</c:v>
                </c:pt>
                <c:pt idx="1">
                  <c:v>2863.9394350441266</c:v>
                </c:pt>
                <c:pt idx="2">
                  <c:v>2635.9266752964572</c:v>
                </c:pt>
                <c:pt idx="3">
                  <c:v>1082.523518049175</c:v>
                </c:pt>
                <c:pt idx="4">
                  <c:v>705.96909243851439</c:v>
                </c:pt>
                <c:pt idx="5">
                  <c:v>852.9580983979323</c:v>
                </c:pt>
                <c:pt idx="6">
                  <c:v>633.65339346981318</c:v>
                </c:pt>
                <c:pt idx="7">
                  <c:v>532.13630875481874</c:v>
                </c:pt>
                <c:pt idx="8">
                  <c:v>453.34971061255209</c:v>
                </c:pt>
                <c:pt idx="9">
                  <c:v>438.24803889352455</c:v>
                </c:pt>
                <c:pt idx="10">
                  <c:v>437.01621371399102</c:v>
                </c:pt>
                <c:pt idx="11">
                  <c:v>885.20618118002858</c:v>
                </c:pt>
                <c:pt idx="12">
                  <c:v>1150.5507231344816</c:v>
                </c:pt>
                <c:pt idx="13">
                  <c:v>2323.347603541873</c:v>
                </c:pt>
                <c:pt idx="14">
                  <c:v>2271.6104002586885</c:v>
                </c:pt>
                <c:pt idx="15">
                  <c:v>1037.7986647163548</c:v>
                </c:pt>
                <c:pt idx="16">
                  <c:v>590.15408610917018</c:v>
                </c:pt>
                <c:pt idx="17">
                  <c:v>585.48431684050661</c:v>
                </c:pt>
                <c:pt idx="18">
                  <c:v>592.28098740674079</c:v>
                </c:pt>
                <c:pt idx="19">
                  <c:v>516.35931092122871</c:v>
                </c:pt>
                <c:pt idx="20">
                  <c:v>455.27590620982471</c:v>
                </c:pt>
                <c:pt idx="21">
                  <c:v>435.21691663290602</c:v>
                </c:pt>
                <c:pt idx="22">
                  <c:v>444.39352382440478</c:v>
                </c:pt>
                <c:pt idx="23">
                  <c:v>595.97529394790615</c:v>
                </c:pt>
                <c:pt idx="24">
                  <c:v>850.649864431997</c:v>
                </c:pt>
                <c:pt idx="25">
                  <c:v>2265.4536401618652</c:v>
                </c:pt>
                <c:pt idx="26">
                  <c:v>2244.2479712317772</c:v>
                </c:pt>
                <c:pt idx="27">
                  <c:v>994.70242901196457</c:v>
                </c:pt>
                <c:pt idx="28">
                  <c:v>605.50116599870603</c:v>
                </c:pt>
                <c:pt idx="29">
                  <c:v>600.78002850735709</c:v>
                </c:pt>
              </c:numCache>
            </c:numRef>
          </c:yVal>
          <c:smooth val="0"/>
        </c:ser>
        <c:dLbls>
          <c:showLegendKey val="0"/>
          <c:showVal val="0"/>
          <c:showCatName val="0"/>
          <c:showSerName val="0"/>
          <c:showPercent val="0"/>
          <c:showBubbleSize val="0"/>
        </c:dLbls>
        <c:axId val="213724552"/>
        <c:axId val="481848224"/>
      </c:scatterChart>
      <c:valAx>
        <c:axId val="213724552"/>
        <c:scaling>
          <c:orientation val="minMax"/>
        </c:scaling>
        <c:delete val="0"/>
        <c:axPos val="b"/>
        <c:title>
          <c:tx>
            <c:rich>
              <a:bodyPr/>
              <a:lstStyle/>
              <a:p>
                <a:pPr>
                  <a:defRPr/>
                </a:pPr>
                <a:r>
                  <a:rPr lang="en-US"/>
                  <a:t>Month</a:t>
                </a:r>
              </a:p>
            </c:rich>
          </c:tx>
          <c:layout>
            <c:manualLayout>
              <c:xMode val="edge"/>
              <c:yMode val="edge"/>
              <c:x val="0.43767304714526056"/>
              <c:y val="0.93762086190839633"/>
            </c:manualLayout>
          </c:layout>
          <c:overlay val="0"/>
        </c:title>
        <c:numFmt formatCode="[$-409]mmm\-yy;@" sourceLinked="0"/>
        <c:majorTickMark val="out"/>
        <c:minorTickMark val="in"/>
        <c:tickLblPos val="low"/>
        <c:crossAx val="481848224"/>
        <c:crosses val="autoZero"/>
        <c:crossBetween val="midCat"/>
      </c:valAx>
      <c:valAx>
        <c:axId val="481848224"/>
        <c:scaling>
          <c:orientation val="minMax"/>
          <c:min val="-340"/>
        </c:scaling>
        <c:delete val="0"/>
        <c:axPos val="l"/>
        <c:majorGridlines/>
        <c:title>
          <c:tx>
            <c:strRef>
              <c:f>Comparison!$U$3</c:f>
              <c:strCache>
                <c:ptCount val="1"/>
                <c:pt idx="0">
                  <c:v>1000 Acre-Ft/Month</c:v>
                </c:pt>
              </c:strCache>
            </c:strRef>
          </c:tx>
          <c:layout/>
          <c:overlay val="0"/>
          <c:txPr>
            <a:bodyPr rot="-5400000" vert="horz"/>
            <a:lstStyle/>
            <a:p>
              <a:pPr>
                <a:defRPr/>
              </a:pPr>
              <a:endParaRPr lang="en-US"/>
            </a:p>
          </c:txPr>
        </c:title>
        <c:numFmt formatCode="0.00" sourceLinked="1"/>
        <c:majorTickMark val="none"/>
        <c:minorTickMark val="none"/>
        <c:tickLblPos val="nextTo"/>
        <c:crossAx val="213724552"/>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rgbClr val="E6E4D2"/>
    </a:solidFill>
  </c:spPr>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1"/>
          <c:order val="0"/>
          <c:tx>
            <c:strRef>
              <c:f>RunInformation!$W$6</c:f>
              <c:strCache>
                <c:ptCount val="1"/>
                <c:pt idx="0">
                  <c:v>10%</c:v>
                </c:pt>
              </c:strCache>
            </c:strRef>
          </c:tx>
          <c:spPr>
            <a:ln>
              <a:solidFill>
                <a:srgbClr val="0000FF"/>
              </a:solidFill>
              <a:prstDash val="solid"/>
            </a:ln>
          </c:spPr>
          <c:marker>
            <c:symbol val="diamond"/>
            <c:size val="5"/>
            <c:spPr>
              <a:solidFill>
                <a:srgbClr val="0000FF"/>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Exceedance!$Y$4:$Y$63</c:f>
              <c:numCache>
                <c:formatCode>0.00</c:formatCode>
                <c:ptCount val="60"/>
                <c:pt idx="0">
                  <c:v>1235.4909871332741</c:v>
                </c:pt>
                <c:pt idx="1">
                  <c:v>2079.1847012005364</c:v>
                </c:pt>
                <c:pt idx="2">
                  <c:v>1911.7058160733861</c:v>
                </c:pt>
                <c:pt idx="3">
                  <c:v>690.81179208061587</c:v>
                </c:pt>
                <c:pt idx="4">
                  <c:v>621.61171839594124</c:v>
                </c:pt>
                <c:pt idx="5">
                  <c:v>607.99096844391772</c:v>
                </c:pt>
                <c:pt idx="6">
                  <c:v>550.7610278827126</c:v>
                </c:pt>
                <c:pt idx="7">
                  <c:v>524.53236628904574</c:v>
                </c:pt>
                <c:pt idx="8">
                  <c:v>533.71242777486339</c:v>
                </c:pt>
                <c:pt idx="9">
                  <c:v>485.74247946516113</c:v>
                </c:pt>
                <c:pt idx="10">
                  <c:v>419.43980405421786</c:v>
                </c:pt>
                <c:pt idx="11">
                  <c:v>727.01356417819841</c:v>
                </c:pt>
                <c:pt idx="12">
                  <c:v>871.30062370506437</c:v>
                </c:pt>
                <c:pt idx="13">
                  <c:v>1003.4164821747995</c:v>
                </c:pt>
                <c:pt idx="14">
                  <c:v>1099.4660907439661</c:v>
                </c:pt>
                <c:pt idx="15">
                  <c:v>556.84117666250961</c:v>
                </c:pt>
                <c:pt idx="16">
                  <c:v>418.3538879610208</c:v>
                </c:pt>
                <c:pt idx="17">
                  <c:v>434.28611204825523</c:v>
                </c:pt>
                <c:pt idx="18">
                  <c:v>386.1285751563484</c:v>
                </c:pt>
                <c:pt idx="19">
                  <c:v>392.67187872022714</c:v>
                </c:pt>
                <c:pt idx="20">
                  <c:v>403.61904116709604</c:v>
                </c:pt>
                <c:pt idx="21">
                  <c:v>365.79157419484596</c:v>
                </c:pt>
                <c:pt idx="22">
                  <c:v>309.91031862520157</c:v>
                </c:pt>
                <c:pt idx="23">
                  <c:v>404.53390135585875</c:v>
                </c:pt>
                <c:pt idx="24">
                  <c:v>494.42151942145745</c:v>
                </c:pt>
                <c:pt idx="25">
                  <c:v>867.83306389856659</c:v>
                </c:pt>
                <c:pt idx="26">
                  <c:v>989.25999347094921</c:v>
                </c:pt>
                <c:pt idx="27">
                  <c:v>486.96750641253232</c:v>
                </c:pt>
                <c:pt idx="28">
                  <c:v>408.41681940671066</c:v>
                </c:pt>
                <c:pt idx="29">
                  <c:v>412.63283143763755</c:v>
                </c:pt>
                <c:pt idx="30">
                  <c:v>370.5158380763238</c:v>
                </c:pt>
                <c:pt idx="31">
                  <c:v>370.90643829501238</c:v>
                </c:pt>
                <c:pt idx="32">
                  <c:v>369.49181613460706</c:v>
                </c:pt>
                <c:pt idx="33">
                  <c:v>353.21781746919913</c:v>
                </c:pt>
                <c:pt idx="34">
                  <c:v>312.01354657462497</c:v>
                </c:pt>
                <c:pt idx="35">
                  <c:v>390.772178845295</c:v>
                </c:pt>
                <c:pt idx="36">
                  <c:v>491.50112212910341</c:v>
                </c:pt>
                <c:pt idx="37">
                  <c:v>884.60264191192914</c:v>
                </c:pt>
                <c:pt idx="38">
                  <c:v>964.39829593094964</c:v>
                </c:pt>
                <c:pt idx="39">
                  <c:v>467.0505586642318</c:v>
                </c:pt>
                <c:pt idx="40">
                  <c:v>408.28577602514122</c:v>
                </c:pt>
                <c:pt idx="41">
                  <c:v>410.86114363379068</c:v>
                </c:pt>
                <c:pt idx="42">
                  <c:v>368.2894587086509</c:v>
                </c:pt>
                <c:pt idx="43">
                  <c:v>366.32592967603847</c:v>
                </c:pt>
                <c:pt idx="44">
                  <c:v>364.46220112283231</c:v>
                </c:pt>
                <c:pt idx="45">
                  <c:v>355.37684543861064</c:v>
                </c:pt>
                <c:pt idx="46">
                  <c:v>297.68055437974778</c:v>
                </c:pt>
                <c:pt idx="47">
                  <c:v>393.56424495866747</c:v>
                </c:pt>
                <c:pt idx="48">
                  <c:v>469.65569409288031</c:v>
                </c:pt>
                <c:pt idx="49">
                  <c:v>842.67450738012667</c:v>
                </c:pt>
                <c:pt idx="50">
                  <c:v>967.00798719451586</c:v>
                </c:pt>
                <c:pt idx="51">
                  <c:v>466.42330353770132</c:v>
                </c:pt>
                <c:pt idx="52">
                  <c:v>402.59696660240968</c:v>
                </c:pt>
                <c:pt idx="53">
                  <c:v>407.19670589154822</c:v>
                </c:pt>
                <c:pt idx="54">
                  <c:v>366.0782814366861</c:v>
                </c:pt>
                <c:pt idx="55">
                  <c:v>363.69203387422692</c:v>
                </c:pt>
                <c:pt idx="56">
                  <c:v>364.08987770983072</c:v>
                </c:pt>
                <c:pt idx="57">
                  <c:v>352.85907670438013</c:v>
                </c:pt>
                <c:pt idx="58">
                  <c:v>301.01575983086735</c:v>
                </c:pt>
                <c:pt idx="59">
                  <c:v>393.11084495866754</c:v>
                </c:pt>
              </c:numCache>
            </c:numRef>
          </c:yVal>
          <c:smooth val="1"/>
        </c:ser>
        <c:ser>
          <c:idx val="7"/>
          <c:order val="1"/>
          <c:tx>
            <c:strRef>
              <c:f>RunInformation!$W$7</c:f>
              <c:strCache>
                <c:ptCount val="1"/>
                <c:pt idx="0">
                  <c:v>20%</c:v>
                </c:pt>
              </c:strCache>
            </c:strRef>
          </c:tx>
          <c:spPr>
            <a:ln>
              <a:solidFill>
                <a:srgbClr val="6464FF"/>
              </a:solidFill>
              <a:prstDash val="solid"/>
            </a:ln>
          </c:spPr>
          <c:marker>
            <c:symbol val="diamond"/>
            <c:size val="5"/>
            <c:spPr>
              <a:solidFill>
                <a:srgbClr val="6464FF"/>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Exceedance!$Z$4:$Z$63</c:f>
              <c:numCache>
                <c:formatCode>0.00</c:formatCode>
                <c:ptCount val="60"/>
                <c:pt idx="0">
                  <c:v>1285.5921320669979</c:v>
                </c:pt>
                <c:pt idx="1">
                  <c:v>2270.307723700821</c:v>
                </c:pt>
                <c:pt idx="2">
                  <c:v>2081.5068929588733</c:v>
                </c:pt>
                <c:pt idx="3">
                  <c:v>841.02718749290523</c:v>
                </c:pt>
                <c:pt idx="4">
                  <c:v>681.4771074571139</c:v>
                </c:pt>
                <c:pt idx="5">
                  <c:v>649.44700633767411</c:v>
                </c:pt>
                <c:pt idx="6">
                  <c:v>592.42377003689217</c:v>
                </c:pt>
                <c:pt idx="7">
                  <c:v>554.54399639861924</c:v>
                </c:pt>
                <c:pt idx="8">
                  <c:v>557.80960551603948</c:v>
                </c:pt>
                <c:pt idx="9">
                  <c:v>506.01405966331635</c:v>
                </c:pt>
                <c:pt idx="10">
                  <c:v>424.65787955803404</c:v>
                </c:pt>
                <c:pt idx="11">
                  <c:v>765.95528368990711</c:v>
                </c:pt>
                <c:pt idx="12">
                  <c:v>916.67972786788232</c:v>
                </c:pt>
                <c:pt idx="13">
                  <c:v>1338.0645563926228</c:v>
                </c:pt>
                <c:pt idx="14">
                  <c:v>1345.1243362215753</c:v>
                </c:pt>
                <c:pt idx="15">
                  <c:v>591.51677182125502</c:v>
                </c:pt>
                <c:pt idx="16">
                  <c:v>457.83853526729484</c:v>
                </c:pt>
                <c:pt idx="17">
                  <c:v>486.21007699414167</c:v>
                </c:pt>
                <c:pt idx="18">
                  <c:v>426.05584914241246</c:v>
                </c:pt>
                <c:pt idx="19">
                  <c:v>426.67341795527699</c:v>
                </c:pt>
                <c:pt idx="20">
                  <c:v>419.67414319433635</c:v>
                </c:pt>
                <c:pt idx="21">
                  <c:v>388.82736902933385</c:v>
                </c:pt>
                <c:pt idx="22">
                  <c:v>334.41722542655492</c:v>
                </c:pt>
                <c:pt idx="23">
                  <c:v>434.20567535548997</c:v>
                </c:pt>
                <c:pt idx="24">
                  <c:v>571.01904602578134</c:v>
                </c:pt>
                <c:pt idx="25">
                  <c:v>1150.34028429624</c:v>
                </c:pt>
                <c:pt idx="26">
                  <c:v>1324.5523267112055</c:v>
                </c:pt>
                <c:pt idx="27">
                  <c:v>548.5414855645472</c:v>
                </c:pt>
                <c:pt idx="28">
                  <c:v>458.69305663620202</c:v>
                </c:pt>
                <c:pt idx="29">
                  <c:v>484.73724580523714</c:v>
                </c:pt>
                <c:pt idx="30">
                  <c:v>403.91985434407582</c:v>
                </c:pt>
                <c:pt idx="31">
                  <c:v>405.80795535543308</c:v>
                </c:pt>
                <c:pt idx="32">
                  <c:v>387.82950267154706</c:v>
                </c:pt>
                <c:pt idx="33">
                  <c:v>369.89234812722805</c:v>
                </c:pt>
                <c:pt idx="34">
                  <c:v>338.65236778475503</c:v>
                </c:pt>
                <c:pt idx="35">
                  <c:v>427.62667952616408</c:v>
                </c:pt>
                <c:pt idx="36">
                  <c:v>559.7334265626356</c:v>
                </c:pt>
                <c:pt idx="37">
                  <c:v>1156.9473743702142</c:v>
                </c:pt>
                <c:pt idx="38">
                  <c:v>1314.8131891748344</c:v>
                </c:pt>
                <c:pt idx="39">
                  <c:v>537.93124219228923</c:v>
                </c:pt>
                <c:pt idx="40">
                  <c:v>457.12970039827076</c:v>
                </c:pt>
                <c:pt idx="41">
                  <c:v>459.32821917890027</c:v>
                </c:pt>
                <c:pt idx="42">
                  <c:v>402.24036704350078</c:v>
                </c:pt>
                <c:pt idx="43">
                  <c:v>400.05692880504682</c:v>
                </c:pt>
                <c:pt idx="44">
                  <c:v>387.23081970305412</c:v>
                </c:pt>
                <c:pt idx="45">
                  <c:v>366.9187041941135</c:v>
                </c:pt>
                <c:pt idx="46">
                  <c:v>324.7155875628535</c:v>
                </c:pt>
                <c:pt idx="47">
                  <c:v>415.87136241657555</c:v>
                </c:pt>
                <c:pt idx="48">
                  <c:v>563.42988600186686</c:v>
                </c:pt>
                <c:pt idx="49">
                  <c:v>1127.1877437105527</c:v>
                </c:pt>
                <c:pt idx="50">
                  <c:v>1299.3198403308108</c:v>
                </c:pt>
                <c:pt idx="51">
                  <c:v>538.07429193446342</c:v>
                </c:pt>
                <c:pt idx="52">
                  <c:v>453.79008920723146</c:v>
                </c:pt>
                <c:pt idx="53">
                  <c:v>454.55016445080923</c:v>
                </c:pt>
                <c:pt idx="54">
                  <c:v>400.61554908002336</c:v>
                </c:pt>
                <c:pt idx="55">
                  <c:v>397.24777059180315</c:v>
                </c:pt>
                <c:pt idx="56">
                  <c:v>384.66569610449028</c:v>
                </c:pt>
                <c:pt idx="57">
                  <c:v>367.48979255427054</c:v>
                </c:pt>
                <c:pt idx="58">
                  <c:v>324.12174823468183</c:v>
                </c:pt>
                <c:pt idx="59">
                  <c:v>411.12869883573751</c:v>
                </c:pt>
              </c:numCache>
            </c:numRef>
          </c:yVal>
          <c:smooth val="1"/>
        </c:ser>
        <c:ser>
          <c:idx val="10"/>
          <c:order val="2"/>
          <c:tx>
            <c:strRef>
              <c:f>RunInformation!$W$8</c:f>
              <c:strCache>
                <c:ptCount val="1"/>
                <c:pt idx="0">
                  <c:v>30%</c:v>
                </c:pt>
              </c:strCache>
            </c:strRef>
          </c:tx>
          <c:spPr>
            <a:ln>
              <a:solidFill>
                <a:srgbClr val="B4B4FF"/>
              </a:solidFill>
              <a:prstDash val="solid"/>
            </a:ln>
          </c:spPr>
          <c:marker>
            <c:symbol val="diamond"/>
            <c:size val="5"/>
            <c:spPr>
              <a:solidFill>
                <a:srgbClr val="B4B4FF"/>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Exceedance!$AA$4:$AA$63</c:f>
              <c:numCache>
                <c:formatCode>0.00</c:formatCode>
                <c:ptCount val="60"/>
                <c:pt idx="0">
                  <c:v>1304.6745230215324</c:v>
                </c:pt>
                <c:pt idx="1">
                  <c:v>2647.7055811190853</c:v>
                </c:pt>
                <c:pt idx="2">
                  <c:v>2258.8910285970328</c:v>
                </c:pt>
                <c:pt idx="3">
                  <c:v>928.65671433388525</c:v>
                </c:pt>
                <c:pt idx="4">
                  <c:v>696.88771849382658</c:v>
                </c:pt>
                <c:pt idx="5">
                  <c:v>689.74926726752085</c:v>
                </c:pt>
                <c:pt idx="6">
                  <c:v>639.72157896684701</c:v>
                </c:pt>
                <c:pt idx="7">
                  <c:v>593.81932285746177</c:v>
                </c:pt>
                <c:pt idx="8">
                  <c:v>567.92020030950232</c:v>
                </c:pt>
                <c:pt idx="9">
                  <c:v>514.86945101757203</c:v>
                </c:pt>
                <c:pt idx="10">
                  <c:v>438.21692679869068</c:v>
                </c:pt>
                <c:pt idx="11">
                  <c:v>821.60309302443409</c:v>
                </c:pt>
                <c:pt idx="12">
                  <c:v>986.62653627064242</c:v>
                </c:pt>
                <c:pt idx="13">
                  <c:v>1705.0145794002251</c:v>
                </c:pt>
                <c:pt idx="14">
                  <c:v>1457.2107797836431</c:v>
                </c:pt>
                <c:pt idx="15">
                  <c:v>655.8778527986376</c:v>
                </c:pt>
                <c:pt idx="16">
                  <c:v>484.5222397956436</c:v>
                </c:pt>
                <c:pt idx="17">
                  <c:v>521.52309335613654</c:v>
                </c:pt>
                <c:pt idx="18">
                  <c:v>475.7866593812094</c:v>
                </c:pt>
                <c:pt idx="19">
                  <c:v>456.91766356879481</c:v>
                </c:pt>
                <c:pt idx="20">
                  <c:v>443.97474654346979</c:v>
                </c:pt>
                <c:pt idx="21">
                  <c:v>419.5848770644306</c:v>
                </c:pt>
                <c:pt idx="22">
                  <c:v>360.46734270473479</c:v>
                </c:pt>
                <c:pt idx="23">
                  <c:v>470.65981471839291</c:v>
                </c:pt>
                <c:pt idx="24">
                  <c:v>654.44464580221677</c:v>
                </c:pt>
                <c:pt idx="25">
                  <c:v>1431.0538378197793</c:v>
                </c:pt>
                <c:pt idx="26">
                  <c:v>1467.778033717379</c:v>
                </c:pt>
                <c:pt idx="27">
                  <c:v>653.12867956704974</c:v>
                </c:pt>
                <c:pt idx="28">
                  <c:v>466.8191173123401</c:v>
                </c:pt>
                <c:pt idx="29">
                  <c:v>511.50857990564322</c:v>
                </c:pt>
                <c:pt idx="30">
                  <c:v>461.42224441489617</c:v>
                </c:pt>
                <c:pt idx="31">
                  <c:v>452.39377337675029</c:v>
                </c:pt>
                <c:pt idx="32">
                  <c:v>437.31201497125977</c:v>
                </c:pt>
                <c:pt idx="33">
                  <c:v>415.36892252440941</c:v>
                </c:pt>
                <c:pt idx="34">
                  <c:v>355.03280711800016</c:v>
                </c:pt>
                <c:pt idx="35">
                  <c:v>458.7290250389085</c:v>
                </c:pt>
                <c:pt idx="36">
                  <c:v>666.84302582335874</c:v>
                </c:pt>
                <c:pt idx="37">
                  <c:v>1435.9028120195499</c:v>
                </c:pt>
                <c:pt idx="38">
                  <c:v>1432.9828948743491</c:v>
                </c:pt>
                <c:pt idx="39">
                  <c:v>641.9738545193992</c:v>
                </c:pt>
                <c:pt idx="40">
                  <c:v>465.57259499706481</c:v>
                </c:pt>
                <c:pt idx="41">
                  <c:v>502.81044019572255</c:v>
                </c:pt>
                <c:pt idx="42">
                  <c:v>459.67162278718337</c:v>
                </c:pt>
                <c:pt idx="43">
                  <c:v>452.5285333027133</c:v>
                </c:pt>
                <c:pt idx="44">
                  <c:v>422.57176020604243</c:v>
                </c:pt>
                <c:pt idx="45">
                  <c:v>405.55938767998276</c:v>
                </c:pt>
                <c:pt idx="46">
                  <c:v>349.85450202591841</c:v>
                </c:pt>
                <c:pt idx="47">
                  <c:v>461.60392171391021</c:v>
                </c:pt>
                <c:pt idx="48">
                  <c:v>665.89117434505727</c:v>
                </c:pt>
                <c:pt idx="49">
                  <c:v>1335.03815052716</c:v>
                </c:pt>
                <c:pt idx="50">
                  <c:v>1439.3140485029703</c:v>
                </c:pt>
                <c:pt idx="51">
                  <c:v>643.29172645083224</c:v>
                </c:pt>
                <c:pt idx="52">
                  <c:v>463.80771356061769</c:v>
                </c:pt>
                <c:pt idx="53">
                  <c:v>500.00292975113581</c:v>
                </c:pt>
                <c:pt idx="54">
                  <c:v>456.70872206269649</c:v>
                </c:pt>
                <c:pt idx="55">
                  <c:v>451.47401749219114</c:v>
                </c:pt>
                <c:pt idx="56">
                  <c:v>419.63418556352349</c:v>
                </c:pt>
                <c:pt idx="57">
                  <c:v>404.76859905851035</c:v>
                </c:pt>
                <c:pt idx="58">
                  <c:v>348.03463184132698</c:v>
                </c:pt>
                <c:pt idx="59">
                  <c:v>455.30102185458264</c:v>
                </c:pt>
              </c:numCache>
            </c:numRef>
          </c:yVal>
          <c:smooth val="1"/>
        </c:ser>
        <c:ser>
          <c:idx val="9"/>
          <c:order val="3"/>
          <c:tx>
            <c:strRef>
              <c:f>RunInformation!$W$9</c:f>
              <c:strCache>
                <c:ptCount val="1"/>
                <c:pt idx="0">
                  <c:v>40%</c:v>
                </c:pt>
              </c:strCache>
            </c:strRef>
          </c:tx>
          <c:spPr>
            <a:ln>
              <a:solidFill>
                <a:srgbClr val="D2D2FF"/>
              </a:solidFill>
              <a:prstDash val="solid"/>
            </a:ln>
          </c:spPr>
          <c:marker>
            <c:symbol val="diamond"/>
            <c:size val="5"/>
            <c:spPr>
              <a:solidFill>
                <a:srgbClr val="D2D2FF"/>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Exceedance!$AB$4:$AB$63</c:f>
              <c:numCache>
                <c:formatCode>0.00</c:formatCode>
                <c:ptCount val="60"/>
                <c:pt idx="0">
                  <c:v>1324.5286181532147</c:v>
                </c:pt>
                <c:pt idx="1">
                  <c:v>2771.4304423440149</c:v>
                </c:pt>
                <c:pt idx="2">
                  <c:v>2414.0519682272547</c:v>
                </c:pt>
                <c:pt idx="3">
                  <c:v>977.74344432719829</c:v>
                </c:pt>
                <c:pt idx="4">
                  <c:v>709.50062533259961</c:v>
                </c:pt>
                <c:pt idx="5">
                  <c:v>766.86194065342602</c:v>
                </c:pt>
                <c:pt idx="6">
                  <c:v>662.55158856544131</c:v>
                </c:pt>
                <c:pt idx="7">
                  <c:v>616.13304645537687</c:v>
                </c:pt>
                <c:pt idx="8">
                  <c:v>585.4872422452944</c:v>
                </c:pt>
                <c:pt idx="9">
                  <c:v>525.6702859228468</c:v>
                </c:pt>
                <c:pt idx="10">
                  <c:v>449.51009758747313</c:v>
                </c:pt>
                <c:pt idx="11">
                  <c:v>834.39295062810879</c:v>
                </c:pt>
                <c:pt idx="12">
                  <c:v>1075.1442073417318</c:v>
                </c:pt>
                <c:pt idx="13">
                  <c:v>1886.1129391658833</c:v>
                </c:pt>
                <c:pt idx="14">
                  <c:v>1799.7785899315693</c:v>
                </c:pt>
                <c:pt idx="15">
                  <c:v>773.33722020583332</c:v>
                </c:pt>
                <c:pt idx="16">
                  <c:v>556.86341851263933</c:v>
                </c:pt>
                <c:pt idx="17">
                  <c:v>561.54109730856555</c:v>
                </c:pt>
                <c:pt idx="18">
                  <c:v>508.6412778557725</c:v>
                </c:pt>
                <c:pt idx="19">
                  <c:v>501.0312042398217</c:v>
                </c:pt>
                <c:pt idx="20">
                  <c:v>498.31088671261028</c:v>
                </c:pt>
                <c:pt idx="21">
                  <c:v>455.59587291146738</c:v>
                </c:pt>
                <c:pt idx="22">
                  <c:v>403.93677798840929</c:v>
                </c:pt>
                <c:pt idx="23">
                  <c:v>532.53061335190796</c:v>
                </c:pt>
                <c:pt idx="24">
                  <c:v>757.91736120423604</c:v>
                </c:pt>
                <c:pt idx="25">
                  <c:v>1774.0599911819197</c:v>
                </c:pt>
                <c:pt idx="26">
                  <c:v>1836.1540798287924</c:v>
                </c:pt>
                <c:pt idx="27">
                  <c:v>715.03152053087888</c:v>
                </c:pt>
                <c:pt idx="28">
                  <c:v>539.40825158790165</c:v>
                </c:pt>
                <c:pt idx="29">
                  <c:v>539.81320913519301</c:v>
                </c:pt>
                <c:pt idx="30">
                  <c:v>504.59503792174081</c:v>
                </c:pt>
                <c:pt idx="31">
                  <c:v>497.46966259018421</c:v>
                </c:pt>
                <c:pt idx="32">
                  <c:v>486.64162339847888</c:v>
                </c:pt>
                <c:pt idx="33">
                  <c:v>443.18773203304829</c:v>
                </c:pt>
                <c:pt idx="34">
                  <c:v>420.80149839226561</c:v>
                </c:pt>
                <c:pt idx="35">
                  <c:v>535.88931455327486</c:v>
                </c:pt>
                <c:pt idx="36">
                  <c:v>781.1042007819392</c:v>
                </c:pt>
                <c:pt idx="37">
                  <c:v>1800.1047987514294</c:v>
                </c:pt>
                <c:pt idx="38">
                  <c:v>1847.4502109832656</c:v>
                </c:pt>
                <c:pt idx="39">
                  <c:v>693.6674788277877</c:v>
                </c:pt>
                <c:pt idx="40">
                  <c:v>536.70564938084681</c:v>
                </c:pt>
                <c:pt idx="41">
                  <c:v>546.52122471628934</c:v>
                </c:pt>
                <c:pt idx="42">
                  <c:v>505.96153188484988</c:v>
                </c:pt>
                <c:pt idx="43">
                  <c:v>497.22674356944208</c:v>
                </c:pt>
                <c:pt idx="44">
                  <c:v>483.4826166761564</c:v>
                </c:pt>
                <c:pt idx="45">
                  <c:v>443.97837140434569</c:v>
                </c:pt>
                <c:pt idx="46">
                  <c:v>411.14265130721577</c:v>
                </c:pt>
                <c:pt idx="47">
                  <c:v>533.51447684778839</c:v>
                </c:pt>
                <c:pt idx="48">
                  <c:v>776.21574934208195</c:v>
                </c:pt>
                <c:pt idx="49">
                  <c:v>1776.0476164885608</c:v>
                </c:pt>
                <c:pt idx="50">
                  <c:v>1839.7156820660666</c:v>
                </c:pt>
                <c:pt idx="51">
                  <c:v>701.34502167681512</c:v>
                </c:pt>
                <c:pt idx="52">
                  <c:v>533.49040527718591</c:v>
                </c:pt>
                <c:pt idx="53">
                  <c:v>541.05276779242433</c:v>
                </c:pt>
                <c:pt idx="54">
                  <c:v>500.12658585331235</c:v>
                </c:pt>
                <c:pt idx="55">
                  <c:v>500.1962786243177</c:v>
                </c:pt>
                <c:pt idx="56">
                  <c:v>481.92844275753572</c:v>
                </c:pt>
                <c:pt idx="57">
                  <c:v>440.5398118481952</c:v>
                </c:pt>
                <c:pt idx="58">
                  <c:v>408.0659512198049</c:v>
                </c:pt>
                <c:pt idx="59">
                  <c:v>526.83176615462912</c:v>
                </c:pt>
              </c:numCache>
            </c:numRef>
          </c:yVal>
          <c:smooth val="1"/>
        </c:ser>
        <c:ser>
          <c:idx val="0"/>
          <c:order val="4"/>
          <c:tx>
            <c:strRef>
              <c:f>RunInformation!$W$10</c:f>
              <c:strCache>
                <c:ptCount val="1"/>
                <c:pt idx="0">
                  <c:v>50%</c:v>
                </c:pt>
              </c:strCache>
            </c:strRef>
          </c:tx>
          <c:spPr>
            <a:ln>
              <a:solidFill>
                <a:srgbClr val="FFFFFF"/>
              </a:solidFill>
              <a:prstDash val="solid"/>
            </a:ln>
          </c:spPr>
          <c:marker>
            <c:symbol val="diamond"/>
            <c:size val="5"/>
            <c:spPr>
              <a:solidFill>
                <a:srgbClr val="FFFFFF"/>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Exceedance!$AC$4:$AC$63</c:f>
              <c:numCache>
                <c:formatCode>0.00</c:formatCode>
                <c:ptCount val="60"/>
                <c:pt idx="0">
                  <c:v>1339.1362429466024</c:v>
                </c:pt>
                <c:pt idx="1">
                  <c:v>2839.9979424820872</c:v>
                </c:pt>
                <c:pt idx="2">
                  <c:v>2595.9862300012719</c:v>
                </c:pt>
                <c:pt idx="3">
                  <c:v>1072.6665732992305</c:v>
                </c:pt>
                <c:pt idx="4">
                  <c:v>730.11832846657694</c:v>
                </c:pt>
                <c:pt idx="5">
                  <c:v>900.35982889788318</c:v>
                </c:pt>
                <c:pt idx="6">
                  <c:v>693.50009563133608</c:v>
                </c:pt>
                <c:pt idx="7">
                  <c:v>632.52340211519083</c:v>
                </c:pt>
                <c:pt idx="8">
                  <c:v>596.15588136058079</c:v>
                </c:pt>
                <c:pt idx="9">
                  <c:v>532.75718462399288</c:v>
                </c:pt>
                <c:pt idx="10">
                  <c:v>457.37985747484203</c:v>
                </c:pt>
                <c:pt idx="11">
                  <c:v>887.61003225139564</c:v>
                </c:pt>
                <c:pt idx="12">
                  <c:v>1113.2967131632995</c:v>
                </c:pt>
                <c:pt idx="13">
                  <c:v>2011.1737276578247</c:v>
                </c:pt>
                <c:pt idx="14">
                  <c:v>2273.1098808264987</c:v>
                </c:pt>
                <c:pt idx="15">
                  <c:v>945.88984979075087</c:v>
                </c:pt>
                <c:pt idx="16">
                  <c:v>614.50333632664911</c:v>
                </c:pt>
                <c:pt idx="17">
                  <c:v>600.52669900833462</c:v>
                </c:pt>
                <c:pt idx="18">
                  <c:v>556.80434254029205</c:v>
                </c:pt>
                <c:pt idx="19">
                  <c:v>532.27974435718363</c:v>
                </c:pt>
                <c:pt idx="20">
                  <c:v>526.11072707815458</c:v>
                </c:pt>
                <c:pt idx="21">
                  <c:v>478.75377387643215</c:v>
                </c:pt>
                <c:pt idx="22">
                  <c:v>450.86681980250125</c:v>
                </c:pt>
                <c:pt idx="23">
                  <c:v>572.17566782688777</c:v>
                </c:pt>
                <c:pt idx="24">
                  <c:v>826.61587881560399</c:v>
                </c:pt>
                <c:pt idx="25">
                  <c:v>1849.6138965865769</c:v>
                </c:pt>
                <c:pt idx="26">
                  <c:v>2128.9227868590706</c:v>
                </c:pt>
                <c:pt idx="27">
                  <c:v>922.44052114978069</c:v>
                </c:pt>
                <c:pt idx="28">
                  <c:v>600.15023197698679</c:v>
                </c:pt>
                <c:pt idx="29">
                  <c:v>597.88311245362252</c:v>
                </c:pt>
                <c:pt idx="30">
                  <c:v>553.16275916030111</c:v>
                </c:pt>
                <c:pt idx="31">
                  <c:v>530.88806336841049</c:v>
                </c:pt>
                <c:pt idx="32">
                  <c:v>499.9455835441637</c:v>
                </c:pt>
                <c:pt idx="33">
                  <c:v>483.3124585749988</c:v>
                </c:pt>
                <c:pt idx="34">
                  <c:v>454.57927452347025</c:v>
                </c:pt>
                <c:pt idx="35">
                  <c:v>581.40699815651294</c:v>
                </c:pt>
                <c:pt idx="36">
                  <c:v>857.74618904155534</c:v>
                </c:pt>
                <c:pt idx="37">
                  <c:v>1894.1561086175573</c:v>
                </c:pt>
                <c:pt idx="38">
                  <c:v>2081.3857663440085</c:v>
                </c:pt>
                <c:pt idx="39">
                  <c:v>895.41127668795036</c:v>
                </c:pt>
                <c:pt idx="40">
                  <c:v>591.45464305505698</c:v>
                </c:pt>
                <c:pt idx="41">
                  <c:v>597.48620534812687</c:v>
                </c:pt>
                <c:pt idx="42">
                  <c:v>552.0359970144807</c:v>
                </c:pt>
                <c:pt idx="43">
                  <c:v>527.15055133296437</c:v>
                </c:pt>
                <c:pt idx="44">
                  <c:v>537.14397806658417</c:v>
                </c:pt>
                <c:pt idx="45">
                  <c:v>488.3889077687482</c:v>
                </c:pt>
                <c:pt idx="46">
                  <c:v>439.51913127636186</c:v>
                </c:pt>
                <c:pt idx="47">
                  <c:v>580.31159708386861</c:v>
                </c:pt>
                <c:pt idx="48">
                  <c:v>826.624267090893</c:v>
                </c:pt>
                <c:pt idx="49">
                  <c:v>1887.421316142724</c:v>
                </c:pt>
                <c:pt idx="50">
                  <c:v>2106.4278965623239</c:v>
                </c:pt>
                <c:pt idx="51">
                  <c:v>913.35486098247065</c:v>
                </c:pt>
                <c:pt idx="52">
                  <c:v>587.90658279983984</c:v>
                </c:pt>
                <c:pt idx="53">
                  <c:v>587.54112423135655</c:v>
                </c:pt>
                <c:pt idx="54">
                  <c:v>553.46839495866448</c:v>
                </c:pt>
                <c:pt idx="55">
                  <c:v>524.18869901180915</c:v>
                </c:pt>
                <c:pt idx="56">
                  <c:v>530.32779535162354</c:v>
                </c:pt>
                <c:pt idx="57">
                  <c:v>485.2786230900677</c:v>
                </c:pt>
                <c:pt idx="58">
                  <c:v>437.82072811885757</c:v>
                </c:pt>
                <c:pt idx="59">
                  <c:v>610.360783884385</c:v>
                </c:pt>
              </c:numCache>
            </c:numRef>
          </c:yVal>
          <c:smooth val="1"/>
        </c:ser>
        <c:ser>
          <c:idx val="8"/>
          <c:order val="5"/>
          <c:tx>
            <c:strRef>
              <c:f>RunInformation!$W$11</c:f>
              <c:strCache>
                <c:ptCount val="1"/>
                <c:pt idx="0">
                  <c:v>60%</c:v>
                </c:pt>
              </c:strCache>
            </c:strRef>
          </c:tx>
          <c:spPr>
            <a:ln>
              <a:solidFill>
                <a:srgbClr val="FFD2D2"/>
              </a:solidFill>
              <a:prstDash val="solid"/>
            </a:ln>
          </c:spPr>
          <c:marker>
            <c:symbol val="diamond"/>
            <c:size val="5"/>
            <c:spPr>
              <a:solidFill>
                <a:srgbClr val="FFD2D2"/>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Exceedance!$AD$4:$AD$63</c:f>
              <c:numCache>
                <c:formatCode>0.00</c:formatCode>
                <c:ptCount val="60"/>
                <c:pt idx="0">
                  <c:v>1366.2852791404853</c:v>
                </c:pt>
                <c:pt idx="1">
                  <c:v>3038.4646315074615</c:v>
                </c:pt>
                <c:pt idx="2">
                  <c:v>2759.815230367557</c:v>
                </c:pt>
                <c:pt idx="3">
                  <c:v>1225.5257095268896</c:v>
                </c:pt>
                <c:pt idx="4">
                  <c:v>746.86833165736471</c:v>
                </c:pt>
                <c:pt idx="5">
                  <c:v>963.77374736281979</c:v>
                </c:pt>
                <c:pt idx="6">
                  <c:v>725.17601128973706</c:v>
                </c:pt>
                <c:pt idx="7">
                  <c:v>667.26471691357801</c:v>
                </c:pt>
                <c:pt idx="8">
                  <c:v>614.82157894361899</c:v>
                </c:pt>
                <c:pt idx="9">
                  <c:v>536.89650507953559</c:v>
                </c:pt>
                <c:pt idx="10">
                  <c:v>467.16090744028469</c:v>
                </c:pt>
                <c:pt idx="11">
                  <c:v>915.03512052943654</c:v>
                </c:pt>
                <c:pt idx="12">
                  <c:v>1174.9566777299005</c:v>
                </c:pt>
                <c:pt idx="13">
                  <c:v>2291.1105836511497</c:v>
                </c:pt>
                <c:pt idx="14">
                  <c:v>2358.9635295640701</c:v>
                </c:pt>
                <c:pt idx="15">
                  <c:v>1167.1462535989183</c:v>
                </c:pt>
                <c:pt idx="16">
                  <c:v>663.34645987732267</c:v>
                </c:pt>
                <c:pt idx="17">
                  <c:v>682.59007060878503</c:v>
                </c:pt>
                <c:pt idx="18">
                  <c:v>590.07422408405978</c:v>
                </c:pt>
                <c:pt idx="19">
                  <c:v>634.72405548081088</c:v>
                </c:pt>
                <c:pt idx="20">
                  <c:v>548.73612672659681</c:v>
                </c:pt>
                <c:pt idx="21">
                  <c:v>521.43982896601131</c:v>
                </c:pt>
                <c:pt idx="22">
                  <c:v>471.57543048392444</c:v>
                </c:pt>
                <c:pt idx="23">
                  <c:v>678.41958926855284</c:v>
                </c:pt>
                <c:pt idx="24">
                  <c:v>979.77929864987755</c:v>
                </c:pt>
                <c:pt idx="25">
                  <c:v>2256.7359000253136</c:v>
                </c:pt>
                <c:pt idx="26">
                  <c:v>2331.2655416312014</c:v>
                </c:pt>
                <c:pt idx="27">
                  <c:v>1193.4119160211865</c:v>
                </c:pt>
                <c:pt idx="28">
                  <c:v>665.49982646008357</c:v>
                </c:pt>
                <c:pt idx="29">
                  <c:v>645.8071687553919</c:v>
                </c:pt>
                <c:pt idx="30">
                  <c:v>594.02355390940193</c:v>
                </c:pt>
                <c:pt idx="31">
                  <c:v>605.99043957894673</c:v>
                </c:pt>
                <c:pt idx="32">
                  <c:v>554.19839033581809</c:v>
                </c:pt>
                <c:pt idx="33">
                  <c:v>508.06387535377456</c:v>
                </c:pt>
                <c:pt idx="34">
                  <c:v>481.38118294268145</c:v>
                </c:pt>
                <c:pt idx="35">
                  <c:v>677.44906176196753</c:v>
                </c:pt>
                <c:pt idx="36">
                  <c:v>968.65666555496159</c:v>
                </c:pt>
                <c:pt idx="37">
                  <c:v>2290.6498807567386</c:v>
                </c:pt>
                <c:pt idx="38">
                  <c:v>2334.7962460169638</c:v>
                </c:pt>
                <c:pt idx="39">
                  <c:v>1150.3046462703476</c:v>
                </c:pt>
                <c:pt idx="40">
                  <c:v>652.36300004545637</c:v>
                </c:pt>
                <c:pt idx="41">
                  <c:v>640.2174695915545</c:v>
                </c:pt>
                <c:pt idx="42">
                  <c:v>622.51536954631285</c:v>
                </c:pt>
                <c:pt idx="43">
                  <c:v>606.01398577915427</c:v>
                </c:pt>
                <c:pt idx="44">
                  <c:v>546.26924550222679</c:v>
                </c:pt>
                <c:pt idx="45">
                  <c:v>509.73315583301229</c:v>
                </c:pt>
                <c:pt idx="46">
                  <c:v>470.76339184579371</c:v>
                </c:pt>
                <c:pt idx="47">
                  <c:v>651.21412214827251</c:v>
                </c:pt>
                <c:pt idx="48">
                  <c:v>949.30639281125013</c:v>
                </c:pt>
                <c:pt idx="49">
                  <c:v>2274.1406384498446</c:v>
                </c:pt>
                <c:pt idx="50">
                  <c:v>2342.2145112496391</c:v>
                </c:pt>
                <c:pt idx="51">
                  <c:v>1148.2528833182214</c:v>
                </c:pt>
                <c:pt idx="52">
                  <c:v>649.25025123176783</c:v>
                </c:pt>
                <c:pt idx="53">
                  <c:v>629.71687869562231</c:v>
                </c:pt>
                <c:pt idx="54">
                  <c:v>620.33419047799134</c:v>
                </c:pt>
                <c:pt idx="55">
                  <c:v>601.9432908136082</c:v>
                </c:pt>
                <c:pt idx="56">
                  <c:v>545.24105340664755</c:v>
                </c:pt>
                <c:pt idx="57">
                  <c:v>509.55050678026254</c:v>
                </c:pt>
                <c:pt idx="58">
                  <c:v>469.81133810694502</c:v>
                </c:pt>
                <c:pt idx="59">
                  <c:v>650.23812531482679</c:v>
                </c:pt>
              </c:numCache>
            </c:numRef>
          </c:yVal>
          <c:smooth val="1"/>
        </c:ser>
        <c:ser>
          <c:idx val="2"/>
          <c:order val="6"/>
          <c:tx>
            <c:strRef>
              <c:f>RunInformation!$W$12</c:f>
              <c:strCache>
                <c:ptCount val="1"/>
                <c:pt idx="0">
                  <c:v>70%</c:v>
                </c:pt>
              </c:strCache>
            </c:strRef>
          </c:tx>
          <c:spPr>
            <a:ln>
              <a:solidFill>
                <a:srgbClr val="FFB4B4"/>
              </a:solidFill>
              <a:prstDash val="solid"/>
            </a:ln>
          </c:spPr>
          <c:marker>
            <c:symbol val="diamond"/>
            <c:size val="5"/>
            <c:spPr>
              <a:solidFill>
                <a:srgbClr val="FFB4B4"/>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Exceedance!$AE$4:$AE$63</c:f>
              <c:numCache>
                <c:formatCode>0.00</c:formatCode>
                <c:ptCount val="60"/>
                <c:pt idx="0">
                  <c:v>1445.0950692231297</c:v>
                </c:pt>
                <c:pt idx="1">
                  <c:v>3139.7122997931233</c:v>
                </c:pt>
                <c:pt idx="2">
                  <c:v>2840.9161730708215</c:v>
                </c:pt>
                <c:pt idx="3">
                  <c:v>1255.1274208512693</c:v>
                </c:pt>
                <c:pt idx="4">
                  <c:v>806.16332431942885</c:v>
                </c:pt>
                <c:pt idx="5">
                  <c:v>1095.3383321752497</c:v>
                </c:pt>
                <c:pt idx="6">
                  <c:v>764.06705140841632</c:v>
                </c:pt>
                <c:pt idx="7">
                  <c:v>686.37823083286639</c:v>
                </c:pt>
                <c:pt idx="8">
                  <c:v>632.59850285393782</c:v>
                </c:pt>
                <c:pt idx="9">
                  <c:v>554.37460607256196</c:v>
                </c:pt>
                <c:pt idx="10">
                  <c:v>476.52737497176656</c:v>
                </c:pt>
                <c:pt idx="11">
                  <c:v>965.30442269096727</c:v>
                </c:pt>
                <c:pt idx="12">
                  <c:v>1275.3944790834282</c:v>
                </c:pt>
                <c:pt idx="13">
                  <c:v>2593.2014827588341</c:v>
                </c:pt>
                <c:pt idx="14">
                  <c:v>2923.1468526112371</c:v>
                </c:pt>
                <c:pt idx="15">
                  <c:v>1458.7129876675576</c:v>
                </c:pt>
                <c:pt idx="16">
                  <c:v>752.14863742755097</c:v>
                </c:pt>
                <c:pt idx="17">
                  <c:v>728.77149101259249</c:v>
                </c:pt>
                <c:pt idx="18">
                  <c:v>745.22669336323486</c:v>
                </c:pt>
                <c:pt idx="19">
                  <c:v>658.98479343458462</c:v>
                </c:pt>
                <c:pt idx="20">
                  <c:v>631.10867056335428</c:v>
                </c:pt>
                <c:pt idx="21">
                  <c:v>547.64120428641058</c:v>
                </c:pt>
                <c:pt idx="22">
                  <c:v>490.15025158573451</c:v>
                </c:pt>
                <c:pt idx="23">
                  <c:v>775.83866207888229</c:v>
                </c:pt>
                <c:pt idx="24">
                  <c:v>1113.5520263745257</c:v>
                </c:pt>
                <c:pt idx="25">
                  <c:v>2480.0676091030546</c:v>
                </c:pt>
                <c:pt idx="26">
                  <c:v>2735.1655878414808</c:v>
                </c:pt>
                <c:pt idx="27">
                  <c:v>1476.5057741786272</c:v>
                </c:pt>
                <c:pt idx="28">
                  <c:v>756.10846730400328</c:v>
                </c:pt>
                <c:pt idx="29">
                  <c:v>722.98945261478741</c:v>
                </c:pt>
                <c:pt idx="30">
                  <c:v>720.01806038241489</c:v>
                </c:pt>
                <c:pt idx="31">
                  <c:v>652.35611396857746</c:v>
                </c:pt>
                <c:pt idx="32">
                  <c:v>605.82501582825364</c:v>
                </c:pt>
                <c:pt idx="33">
                  <c:v>534.53160536833082</c:v>
                </c:pt>
                <c:pt idx="34">
                  <c:v>507.36134628840318</c:v>
                </c:pt>
                <c:pt idx="35">
                  <c:v>755.60244219589777</c:v>
                </c:pt>
                <c:pt idx="36">
                  <c:v>1080.5079678068289</c:v>
                </c:pt>
                <c:pt idx="37">
                  <c:v>2578.5817054588174</c:v>
                </c:pt>
                <c:pt idx="38">
                  <c:v>2751.5092939355113</c:v>
                </c:pt>
                <c:pt idx="39">
                  <c:v>1410.0679067964845</c:v>
                </c:pt>
                <c:pt idx="40">
                  <c:v>750.23154330307693</c:v>
                </c:pt>
                <c:pt idx="41">
                  <c:v>721.25882521883273</c:v>
                </c:pt>
                <c:pt idx="42">
                  <c:v>683.98197678042629</c:v>
                </c:pt>
                <c:pt idx="43">
                  <c:v>634.22956327738916</c:v>
                </c:pt>
                <c:pt idx="44">
                  <c:v>592.90951521387717</c:v>
                </c:pt>
                <c:pt idx="45">
                  <c:v>537.57983173356081</c:v>
                </c:pt>
                <c:pt idx="46">
                  <c:v>491.29518228603865</c:v>
                </c:pt>
                <c:pt idx="47">
                  <c:v>711.60001729994929</c:v>
                </c:pt>
                <c:pt idx="48">
                  <c:v>1085.7668990010243</c:v>
                </c:pt>
                <c:pt idx="49">
                  <c:v>2529.5966176545303</c:v>
                </c:pt>
                <c:pt idx="50">
                  <c:v>2795.0809828328274</c:v>
                </c:pt>
                <c:pt idx="51">
                  <c:v>1397.4513914582928</c:v>
                </c:pt>
                <c:pt idx="52">
                  <c:v>753.99564370769701</c:v>
                </c:pt>
                <c:pt idx="53">
                  <c:v>730.84802316461219</c:v>
                </c:pt>
                <c:pt idx="54">
                  <c:v>683.79842112190533</c:v>
                </c:pt>
                <c:pt idx="55">
                  <c:v>642.64930960052095</c:v>
                </c:pt>
                <c:pt idx="56">
                  <c:v>614.58224944460858</c:v>
                </c:pt>
                <c:pt idx="57">
                  <c:v>546.81022882293269</c:v>
                </c:pt>
                <c:pt idx="58">
                  <c:v>490.3287822860363</c:v>
                </c:pt>
                <c:pt idx="59">
                  <c:v>699.53752052010543</c:v>
                </c:pt>
              </c:numCache>
            </c:numRef>
          </c:yVal>
          <c:smooth val="1"/>
        </c:ser>
        <c:ser>
          <c:idx val="1"/>
          <c:order val="7"/>
          <c:tx>
            <c:strRef>
              <c:f>RunInformation!$W$13</c:f>
              <c:strCache>
                <c:ptCount val="1"/>
                <c:pt idx="0">
                  <c:v>80%</c:v>
                </c:pt>
              </c:strCache>
            </c:strRef>
          </c:tx>
          <c:spPr>
            <a:ln>
              <a:solidFill>
                <a:srgbClr val="FF6464"/>
              </a:solidFill>
              <a:prstDash val="solid"/>
            </a:ln>
          </c:spPr>
          <c:marker>
            <c:symbol val="diamond"/>
            <c:size val="5"/>
            <c:spPr>
              <a:solidFill>
                <a:srgbClr val="FF6464"/>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Exceedance!$AF$4:$AF$63</c:f>
              <c:numCache>
                <c:formatCode>0.00</c:formatCode>
                <c:ptCount val="60"/>
                <c:pt idx="0">
                  <c:v>1491.7461667777416</c:v>
                </c:pt>
                <c:pt idx="1">
                  <c:v>3233.9563670946973</c:v>
                </c:pt>
                <c:pt idx="2">
                  <c:v>3048.6993485950215</c:v>
                </c:pt>
                <c:pt idx="3">
                  <c:v>1389.8635241570535</c:v>
                </c:pt>
                <c:pt idx="4">
                  <c:v>855.19419415510299</c:v>
                </c:pt>
                <c:pt idx="5">
                  <c:v>1128.3675978815663</c:v>
                </c:pt>
                <c:pt idx="6">
                  <c:v>794.11435987473237</c:v>
                </c:pt>
                <c:pt idx="7">
                  <c:v>701.83148031774465</c:v>
                </c:pt>
                <c:pt idx="8">
                  <c:v>642.78817856206831</c:v>
                </c:pt>
                <c:pt idx="9">
                  <c:v>576.23214270391247</c:v>
                </c:pt>
                <c:pt idx="10">
                  <c:v>498.97730865225225</c:v>
                </c:pt>
                <c:pt idx="11">
                  <c:v>1007.5933092713611</c:v>
                </c:pt>
                <c:pt idx="12">
                  <c:v>1377.2931721755656</c:v>
                </c:pt>
                <c:pt idx="13">
                  <c:v>2837.7209226284749</c:v>
                </c:pt>
                <c:pt idx="14">
                  <c:v>3510.2678409786949</c:v>
                </c:pt>
                <c:pt idx="15">
                  <c:v>1692.5298031483953</c:v>
                </c:pt>
                <c:pt idx="16">
                  <c:v>811.24107262157997</c:v>
                </c:pt>
                <c:pt idx="17">
                  <c:v>865.20987285124852</c:v>
                </c:pt>
                <c:pt idx="18">
                  <c:v>778.00045541820953</c:v>
                </c:pt>
                <c:pt idx="19">
                  <c:v>685.18950918841665</c:v>
                </c:pt>
                <c:pt idx="20">
                  <c:v>642.4268651139954</c:v>
                </c:pt>
                <c:pt idx="21">
                  <c:v>572.12948198628771</c:v>
                </c:pt>
                <c:pt idx="22">
                  <c:v>509.02299140188245</c:v>
                </c:pt>
                <c:pt idx="23">
                  <c:v>871.24409683848933</c:v>
                </c:pt>
                <c:pt idx="24">
                  <c:v>1235.9865428268256</c:v>
                </c:pt>
                <c:pt idx="25">
                  <c:v>2699.8669047199378</c:v>
                </c:pt>
                <c:pt idx="26">
                  <c:v>3538.6432197271433</c:v>
                </c:pt>
                <c:pt idx="27">
                  <c:v>1736.1090572124417</c:v>
                </c:pt>
                <c:pt idx="28">
                  <c:v>805.92835631978573</c:v>
                </c:pt>
                <c:pt idx="29">
                  <c:v>840.58220173460779</c:v>
                </c:pt>
                <c:pt idx="30">
                  <c:v>760.69922895890954</c:v>
                </c:pt>
                <c:pt idx="31">
                  <c:v>666.02221479979801</c:v>
                </c:pt>
                <c:pt idx="32">
                  <c:v>644.25010495183926</c:v>
                </c:pt>
                <c:pt idx="33">
                  <c:v>571.33369101811331</c:v>
                </c:pt>
                <c:pt idx="34">
                  <c:v>532.89233483285386</c:v>
                </c:pt>
                <c:pt idx="35">
                  <c:v>865.58516407628997</c:v>
                </c:pt>
                <c:pt idx="36">
                  <c:v>1214.0861065360164</c:v>
                </c:pt>
                <c:pt idx="37">
                  <c:v>2714.784380230702</c:v>
                </c:pt>
                <c:pt idx="38">
                  <c:v>3567.4977360154098</c:v>
                </c:pt>
                <c:pt idx="39">
                  <c:v>1639.6787211907726</c:v>
                </c:pt>
                <c:pt idx="40">
                  <c:v>802.09370638299754</c:v>
                </c:pt>
                <c:pt idx="41">
                  <c:v>829.95703979634561</c:v>
                </c:pt>
                <c:pt idx="42">
                  <c:v>769.43456176738869</c:v>
                </c:pt>
                <c:pt idx="43">
                  <c:v>658.31245952213885</c:v>
                </c:pt>
                <c:pt idx="44">
                  <c:v>643.58751287341033</c:v>
                </c:pt>
                <c:pt idx="45">
                  <c:v>568.20804189428611</c:v>
                </c:pt>
                <c:pt idx="46">
                  <c:v>514.28480855819896</c:v>
                </c:pt>
                <c:pt idx="47">
                  <c:v>787.79331266399686</c:v>
                </c:pt>
                <c:pt idx="48">
                  <c:v>1194.6605340747076</c:v>
                </c:pt>
                <c:pt idx="49">
                  <c:v>2705.8169838295039</c:v>
                </c:pt>
                <c:pt idx="50">
                  <c:v>3510.0142238227809</c:v>
                </c:pt>
                <c:pt idx="51">
                  <c:v>1652.2550945117077</c:v>
                </c:pt>
                <c:pt idx="52">
                  <c:v>809.46170119892349</c:v>
                </c:pt>
                <c:pt idx="53">
                  <c:v>848.57840399382894</c:v>
                </c:pt>
                <c:pt idx="54">
                  <c:v>763.25305390886047</c:v>
                </c:pt>
                <c:pt idx="55">
                  <c:v>659.43972209165952</c:v>
                </c:pt>
                <c:pt idx="56">
                  <c:v>648.08099847420408</c:v>
                </c:pt>
                <c:pt idx="57">
                  <c:v>569.90538358936863</c:v>
                </c:pt>
                <c:pt idx="58">
                  <c:v>515.88350684328918</c:v>
                </c:pt>
                <c:pt idx="59">
                  <c:v>743.97672486308477</c:v>
                </c:pt>
              </c:numCache>
            </c:numRef>
          </c:yVal>
          <c:smooth val="1"/>
        </c:ser>
        <c:ser>
          <c:idx val="3"/>
          <c:order val="8"/>
          <c:tx>
            <c:strRef>
              <c:f>RunInformation!$W$14</c:f>
              <c:strCache>
                <c:ptCount val="1"/>
                <c:pt idx="0">
                  <c:v>90%</c:v>
                </c:pt>
              </c:strCache>
            </c:strRef>
          </c:tx>
          <c:spPr>
            <a:ln>
              <a:solidFill>
                <a:srgbClr val="FF0000"/>
              </a:solidFill>
              <a:prstDash val="solid"/>
            </a:ln>
          </c:spPr>
          <c:marker>
            <c:symbol val="diamond"/>
            <c:size val="5"/>
            <c:spPr>
              <a:solidFill>
                <a:srgbClr val="FF0000"/>
              </a:solidFill>
              <a:ln>
                <a:solidFill>
                  <a:srgbClr val="7D7D7D"/>
                </a:solidFill>
                <a:prstDash val="solid"/>
              </a:ln>
            </c:spPr>
          </c:marker>
          <c:xVal>
            <c:numRef>
              <c:f>Exceedance!$U$4:$U$63</c:f>
              <c:numCache>
                <c:formatCode>[$-409]mmmm\-yy;@</c:formatCode>
                <c:ptCount val="6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formatCode="[$-409]mmmm\ d\,\ yyyy;@">
                  <c:v>43952</c:v>
                </c:pt>
                <c:pt idx="38" formatCode="[$-409]mmmm\ d\,\ yyyy;@">
                  <c:v>43983</c:v>
                </c:pt>
                <c:pt idx="39" formatCode="[$-409]mmmm\ d\,\ yyyy;@">
                  <c:v>44013</c:v>
                </c:pt>
                <c:pt idx="40" formatCode="[$-409]mmmm\ d\,\ yyyy;@">
                  <c:v>44044</c:v>
                </c:pt>
                <c:pt idx="41" formatCode="[$-409]mmmm\ d\,\ yyyy;@">
                  <c:v>44075</c:v>
                </c:pt>
                <c:pt idx="42" formatCode="[$-409]mmmm\ d\,\ yyyy;@">
                  <c:v>44105</c:v>
                </c:pt>
                <c:pt idx="43" formatCode="[$-409]mmmm\ d\,\ yyyy;@">
                  <c:v>44136</c:v>
                </c:pt>
                <c:pt idx="44" formatCode="[$-409]mmmm\ d\,\ yyyy;@">
                  <c:v>44166</c:v>
                </c:pt>
                <c:pt idx="45" formatCode="[$-409]mmmm\ d\,\ yyyy;@">
                  <c:v>44197</c:v>
                </c:pt>
                <c:pt idx="46" formatCode="[$-409]mmmm\ d\,\ yyyy;@">
                  <c:v>44228</c:v>
                </c:pt>
                <c:pt idx="47" formatCode="[$-409]mmmm\ d\,\ yyyy;@">
                  <c:v>44256</c:v>
                </c:pt>
                <c:pt idx="48" formatCode="[$-409]mmmm\ d\,\ yyyy;@">
                  <c:v>44287</c:v>
                </c:pt>
                <c:pt idx="49" formatCode="[$-409]mmmm\ d\,\ yyyy;@">
                  <c:v>44317</c:v>
                </c:pt>
                <c:pt idx="50" formatCode="[$-409]mmmm\ d\,\ yyyy;@">
                  <c:v>44348</c:v>
                </c:pt>
                <c:pt idx="51" formatCode="[$-409]mmmm\ d\,\ yyyy;@">
                  <c:v>44378</c:v>
                </c:pt>
                <c:pt idx="52" formatCode="[$-409]mmmm\ d\,\ yyyy;@">
                  <c:v>44409</c:v>
                </c:pt>
                <c:pt idx="53" formatCode="[$-409]mmmm\ d\,\ yyyy;@">
                  <c:v>44440</c:v>
                </c:pt>
                <c:pt idx="54" formatCode="[$-409]mmmm\ d\,\ yyyy;@">
                  <c:v>44470</c:v>
                </c:pt>
                <c:pt idx="55" formatCode="[$-409]mmmm\ d\,\ yyyy;@">
                  <c:v>44501</c:v>
                </c:pt>
                <c:pt idx="56" formatCode="[$-409]mmmm\ d\,\ yyyy;@">
                  <c:v>44531</c:v>
                </c:pt>
                <c:pt idx="57" formatCode="[$-409]mmmm\ d\,\ yyyy;@">
                  <c:v>44562</c:v>
                </c:pt>
                <c:pt idx="58" formatCode="[$-409]mmmm\ d\,\ yyyy;@">
                  <c:v>44593</c:v>
                </c:pt>
                <c:pt idx="59" formatCode="[$-409]mmmm\ d\,\ yyyy;@">
                  <c:v>44621</c:v>
                </c:pt>
              </c:numCache>
            </c:numRef>
          </c:xVal>
          <c:yVal>
            <c:numRef>
              <c:f>Exceedance!$AG$4:$AG$63</c:f>
              <c:numCache>
                <c:formatCode>0.00</c:formatCode>
                <c:ptCount val="60"/>
                <c:pt idx="0">
                  <c:v>1535.4865105454439</c:v>
                </c:pt>
                <c:pt idx="1">
                  <c:v>3338.4342491657603</c:v>
                </c:pt>
                <c:pt idx="2">
                  <c:v>3634.3727381872359</c:v>
                </c:pt>
                <c:pt idx="3">
                  <c:v>1837.7865462529619</c:v>
                </c:pt>
                <c:pt idx="4">
                  <c:v>948.50793111556789</c:v>
                </c:pt>
                <c:pt idx="5">
                  <c:v>1405.9443290609597</c:v>
                </c:pt>
                <c:pt idx="6">
                  <c:v>873.15106331367406</c:v>
                </c:pt>
                <c:pt idx="7">
                  <c:v>768.56681197367595</c:v>
                </c:pt>
                <c:pt idx="8">
                  <c:v>655.94963392193654</c:v>
                </c:pt>
                <c:pt idx="9">
                  <c:v>597.44899917722341</c:v>
                </c:pt>
                <c:pt idx="10">
                  <c:v>523.42622870686967</c:v>
                </c:pt>
                <c:pt idx="11">
                  <c:v>1148.1279653673164</c:v>
                </c:pt>
                <c:pt idx="12">
                  <c:v>1920.0674859105011</c:v>
                </c:pt>
                <c:pt idx="13">
                  <c:v>3584.2733701763054</c:v>
                </c:pt>
                <c:pt idx="14">
                  <c:v>4337.4371974086253</c:v>
                </c:pt>
                <c:pt idx="15">
                  <c:v>2242.8785370853689</c:v>
                </c:pt>
                <c:pt idx="16">
                  <c:v>1037.0073544192903</c:v>
                </c:pt>
                <c:pt idx="17">
                  <c:v>983.42683920233969</c:v>
                </c:pt>
                <c:pt idx="18">
                  <c:v>853.53724978304137</c:v>
                </c:pt>
                <c:pt idx="19">
                  <c:v>728.84337353451508</c:v>
                </c:pt>
                <c:pt idx="20">
                  <c:v>665.59158968615031</c:v>
                </c:pt>
                <c:pt idx="21">
                  <c:v>596.31110737512881</c:v>
                </c:pt>
                <c:pt idx="22">
                  <c:v>520.28078228602237</c:v>
                </c:pt>
                <c:pt idx="23">
                  <c:v>952.2231797524455</c:v>
                </c:pt>
                <c:pt idx="24">
                  <c:v>1486.4421482384787</c:v>
                </c:pt>
                <c:pt idx="25">
                  <c:v>3394.3451896174611</c:v>
                </c:pt>
                <c:pt idx="26">
                  <c:v>4330.042054522587</c:v>
                </c:pt>
                <c:pt idx="27">
                  <c:v>2230.2749542533284</c:v>
                </c:pt>
                <c:pt idx="28">
                  <c:v>1027.5417479065477</c:v>
                </c:pt>
                <c:pt idx="29">
                  <c:v>884.26480126682497</c:v>
                </c:pt>
                <c:pt idx="30">
                  <c:v>854.35896506488484</c:v>
                </c:pt>
                <c:pt idx="31">
                  <c:v>746.00311210153302</c:v>
                </c:pt>
                <c:pt idx="32">
                  <c:v>682.75900755990563</c:v>
                </c:pt>
                <c:pt idx="33">
                  <c:v>594.64616343274599</c:v>
                </c:pt>
                <c:pt idx="34">
                  <c:v>545.48490209712691</c:v>
                </c:pt>
                <c:pt idx="35">
                  <c:v>959.10794373658348</c:v>
                </c:pt>
                <c:pt idx="36">
                  <c:v>1485.5591475872573</c:v>
                </c:pt>
                <c:pt idx="37">
                  <c:v>3418.5776028959563</c:v>
                </c:pt>
                <c:pt idx="38">
                  <c:v>4349.0500355188797</c:v>
                </c:pt>
                <c:pt idx="39">
                  <c:v>2123.5682752198231</c:v>
                </c:pt>
                <c:pt idx="40">
                  <c:v>1017.9473797591527</c:v>
                </c:pt>
                <c:pt idx="41">
                  <c:v>913.247910447815</c:v>
                </c:pt>
                <c:pt idx="42">
                  <c:v>853.35113104466927</c:v>
                </c:pt>
                <c:pt idx="43">
                  <c:v>741.60391952790474</c:v>
                </c:pt>
                <c:pt idx="44">
                  <c:v>683.33281445813475</c:v>
                </c:pt>
                <c:pt idx="45">
                  <c:v>595.62545857499015</c:v>
                </c:pt>
                <c:pt idx="46">
                  <c:v>526.78318228603462</c:v>
                </c:pt>
                <c:pt idx="47">
                  <c:v>956.71663608860331</c:v>
                </c:pt>
                <c:pt idx="48">
                  <c:v>1459.6915353738329</c:v>
                </c:pt>
                <c:pt idx="49">
                  <c:v>3475.5616099207391</c:v>
                </c:pt>
                <c:pt idx="50">
                  <c:v>4327.2236556751541</c:v>
                </c:pt>
                <c:pt idx="51">
                  <c:v>2121.8210404854335</c:v>
                </c:pt>
                <c:pt idx="52">
                  <c:v>1027.7873018325506</c:v>
                </c:pt>
                <c:pt idx="53">
                  <c:v>911.47588380258765</c:v>
                </c:pt>
                <c:pt idx="54">
                  <c:v>857.30111081797747</c:v>
                </c:pt>
                <c:pt idx="55">
                  <c:v>745.39602504832044</c:v>
                </c:pt>
                <c:pt idx="56">
                  <c:v>672.71730883387499</c:v>
                </c:pt>
                <c:pt idx="57">
                  <c:v>594.92725857498272</c:v>
                </c:pt>
                <c:pt idx="58">
                  <c:v>527.89731055071616</c:v>
                </c:pt>
                <c:pt idx="59">
                  <c:v>888.34419763135043</c:v>
                </c:pt>
              </c:numCache>
            </c:numRef>
          </c:yVal>
          <c:smooth val="1"/>
        </c:ser>
        <c:ser>
          <c:idx val="6"/>
          <c:order val="9"/>
          <c:tx>
            <c:v>Min</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Comparison!$V$4:$V$33</c:f>
              <c:numCache>
                <c:formatCode>0.00</c:formatCode>
                <c:ptCount val="30"/>
                <c:pt idx="0">
                  <c:v>1083.6866199422068</c:v>
                </c:pt>
                <c:pt idx="1">
                  <c:v>2607.4813181758677</c:v>
                </c:pt>
                <c:pt idx="2">
                  <c:v>2419.2643118047631</c:v>
                </c:pt>
                <c:pt idx="3">
                  <c:v>611.11154984886923</c:v>
                </c:pt>
                <c:pt idx="4">
                  <c:v>397.10064387293846</c:v>
                </c:pt>
                <c:pt idx="5">
                  <c:v>497.69664241227417</c:v>
                </c:pt>
                <c:pt idx="6">
                  <c:v>511.4415283951929</c:v>
                </c:pt>
                <c:pt idx="7">
                  <c:v>518.52359670799342</c:v>
                </c:pt>
                <c:pt idx="8">
                  <c:v>471.90871547690858</c:v>
                </c:pt>
                <c:pt idx="9">
                  <c:v>449.23016658971335</c:v>
                </c:pt>
                <c:pt idx="10">
                  <c:v>463.35389154226846</c:v>
                </c:pt>
                <c:pt idx="11">
                  <c:v>588.73379852885796</c:v>
                </c:pt>
                <c:pt idx="12">
                  <c:v>690.08210545182283</c:v>
                </c:pt>
                <c:pt idx="13">
                  <c:v>1489.8152401390651</c:v>
                </c:pt>
                <c:pt idx="14">
                  <c:v>1441.5931313988415</c:v>
                </c:pt>
                <c:pt idx="15">
                  <c:v>485.55763900701271</c:v>
                </c:pt>
                <c:pt idx="16">
                  <c:v>389.59762711560853</c:v>
                </c:pt>
                <c:pt idx="17">
                  <c:v>409.1081471845946</c:v>
                </c:pt>
                <c:pt idx="18">
                  <c:v>398.35121024434102</c:v>
                </c:pt>
                <c:pt idx="19">
                  <c:v>440.68737648981772</c:v>
                </c:pt>
                <c:pt idx="20">
                  <c:v>421.45307306568196</c:v>
                </c:pt>
                <c:pt idx="21">
                  <c:v>405.88827274331078</c:v>
                </c:pt>
                <c:pt idx="22">
                  <c:v>414.72513201160996</c:v>
                </c:pt>
                <c:pt idx="23">
                  <c:v>565.78548744192676</c:v>
                </c:pt>
                <c:pt idx="24">
                  <c:v>814.24273316288281</c:v>
                </c:pt>
                <c:pt idx="25">
                  <c:v>2149.6468184638456</c:v>
                </c:pt>
                <c:pt idx="26">
                  <c:v>2198.5563282924891</c:v>
                </c:pt>
                <c:pt idx="27">
                  <c:v>1009.942414420899</c:v>
                </c:pt>
                <c:pt idx="28">
                  <c:v>657.09965036964218</c:v>
                </c:pt>
                <c:pt idx="29">
                  <c:v>623.47286415883559</c:v>
                </c:pt>
              </c:numCache>
            </c:numRef>
          </c:yVal>
          <c:smooth val="1"/>
        </c:ser>
        <c:ser>
          <c:idx val="4"/>
          <c:order val="10"/>
          <c:tx>
            <c:v>Max</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Comparison!$W$4:$W$33</c:f>
              <c:numCache>
                <c:formatCode>0.00</c:formatCode>
                <c:ptCount val="30"/>
                <c:pt idx="0">
                  <c:v>1806.3923255912307</c:v>
                </c:pt>
                <c:pt idx="1">
                  <c:v>3939.0915456245571</c:v>
                </c:pt>
                <c:pt idx="2">
                  <c:v>3558.5700314775981</c:v>
                </c:pt>
                <c:pt idx="3">
                  <c:v>977.84148600866126</c:v>
                </c:pt>
                <c:pt idx="4">
                  <c:v>561.27706039799841</c:v>
                </c:pt>
                <c:pt idx="5">
                  <c:v>1524.155312128448</c:v>
                </c:pt>
                <c:pt idx="6">
                  <c:v>754.71745818415798</c:v>
                </c:pt>
                <c:pt idx="7">
                  <c:v>596.775508858389</c:v>
                </c:pt>
                <c:pt idx="8">
                  <c:v>490.00373728633542</c:v>
                </c:pt>
                <c:pt idx="9">
                  <c:v>476.46468153939065</c:v>
                </c:pt>
                <c:pt idx="10">
                  <c:v>478.62083156229028</c:v>
                </c:pt>
                <c:pt idx="11">
                  <c:v>965.91279165416051</c:v>
                </c:pt>
                <c:pt idx="12">
                  <c:v>1570.1732121212317</c:v>
                </c:pt>
                <c:pt idx="13">
                  <c:v>3122.4458055242758</c:v>
                </c:pt>
                <c:pt idx="14">
                  <c:v>2937.4310405825936</c:v>
                </c:pt>
                <c:pt idx="15">
                  <c:v>1419.1023511245355</c:v>
                </c:pt>
                <c:pt idx="16">
                  <c:v>758.13358766903116</c:v>
                </c:pt>
                <c:pt idx="17">
                  <c:v>682.34091946594231</c:v>
                </c:pt>
                <c:pt idx="18">
                  <c:v>705.7058873766897</c:v>
                </c:pt>
                <c:pt idx="19">
                  <c:v>562.54802444792767</c:v>
                </c:pt>
                <c:pt idx="20">
                  <c:v>475.66802128639722</c:v>
                </c:pt>
                <c:pt idx="21">
                  <c:v>455.73499153733894</c:v>
                </c:pt>
                <c:pt idx="22">
                  <c:v>465.08284289939934</c:v>
                </c:pt>
                <c:pt idx="23">
                  <c:v>616.93770517432813</c:v>
                </c:pt>
                <c:pt idx="24">
                  <c:v>872.14539681200927</c:v>
                </c:pt>
                <c:pt idx="25">
                  <c:v>2274.4313275964728</c:v>
                </c:pt>
                <c:pt idx="26">
                  <c:v>2257.5935649104958</c:v>
                </c:pt>
                <c:pt idx="27">
                  <c:v>1021.0726940003988</c:v>
                </c:pt>
                <c:pt idx="28">
                  <c:v>606.59756198167975</c:v>
                </c:pt>
                <c:pt idx="29">
                  <c:v>601.77657902385147</c:v>
                </c:pt>
              </c:numCache>
            </c:numRef>
          </c:yVal>
          <c:smooth val="1"/>
        </c:ser>
        <c:ser>
          <c:idx val="5"/>
          <c:order val="11"/>
          <c:tx>
            <c:v>Most</c:v>
          </c:tx>
          <c:spPr>
            <a:ln>
              <a:solidFill>
                <a:srgbClr val="000000"/>
              </a:solidFill>
              <a:prstDash val="solid"/>
            </a:ln>
          </c:spPr>
          <c:marker>
            <c:symbol val="none"/>
          </c:marker>
          <c:xVal>
            <c:numRef>
              <c:f>Comparison!$U$4:$U$33</c:f>
              <c:numCache>
                <c:formatCode>[$-409]mmmm\-yy;@</c:formatCode>
                <c:ptCount val="30"/>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numCache>
            </c:numRef>
          </c:xVal>
          <c:yVal>
            <c:numRef>
              <c:f>Comparison!$X$4:$X$33</c:f>
              <c:numCache>
                <c:formatCode>0.00</c:formatCode>
                <c:ptCount val="30"/>
                <c:pt idx="0">
                  <c:v>1330.3910940165183</c:v>
                </c:pt>
                <c:pt idx="1">
                  <c:v>2863.9394350441266</c:v>
                </c:pt>
                <c:pt idx="2">
                  <c:v>2635.9266752964572</c:v>
                </c:pt>
                <c:pt idx="3">
                  <c:v>1082.523518049175</c:v>
                </c:pt>
                <c:pt idx="4">
                  <c:v>705.96909243851439</c:v>
                </c:pt>
                <c:pt idx="5">
                  <c:v>852.9580983979323</c:v>
                </c:pt>
                <c:pt idx="6">
                  <c:v>633.65339346981318</c:v>
                </c:pt>
                <c:pt idx="7">
                  <c:v>532.13630875481874</c:v>
                </c:pt>
                <c:pt idx="8">
                  <c:v>453.34971061255209</c:v>
                </c:pt>
                <c:pt idx="9">
                  <c:v>438.24803889352455</c:v>
                </c:pt>
                <c:pt idx="10">
                  <c:v>437.01621371399102</c:v>
                </c:pt>
                <c:pt idx="11">
                  <c:v>885.20618118002858</c:v>
                </c:pt>
                <c:pt idx="12">
                  <c:v>1150.5507231344816</c:v>
                </c:pt>
                <c:pt idx="13">
                  <c:v>2323.347603541873</c:v>
                </c:pt>
                <c:pt idx="14">
                  <c:v>2271.6104002586885</c:v>
                </c:pt>
                <c:pt idx="15">
                  <c:v>1037.7986647163548</c:v>
                </c:pt>
                <c:pt idx="16">
                  <c:v>590.15408610917018</c:v>
                </c:pt>
                <c:pt idx="17">
                  <c:v>585.48431684050661</c:v>
                </c:pt>
                <c:pt idx="18">
                  <c:v>592.28098740674079</c:v>
                </c:pt>
                <c:pt idx="19">
                  <c:v>516.35931092122871</c:v>
                </c:pt>
                <c:pt idx="20">
                  <c:v>455.27590620982471</c:v>
                </c:pt>
                <c:pt idx="21">
                  <c:v>435.21691663290602</c:v>
                </c:pt>
                <c:pt idx="22">
                  <c:v>444.39352382440478</c:v>
                </c:pt>
                <c:pt idx="23">
                  <c:v>595.97529394790615</c:v>
                </c:pt>
                <c:pt idx="24">
                  <c:v>850.649864431997</c:v>
                </c:pt>
                <c:pt idx="25">
                  <c:v>2265.4536401618652</c:v>
                </c:pt>
                <c:pt idx="26">
                  <c:v>2244.2479712317772</c:v>
                </c:pt>
                <c:pt idx="27">
                  <c:v>994.70242901196457</c:v>
                </c:pt>
                <c:pt idx="28">
                  <c:v>605.50116599870603</c:v>
                </c:pt>
                <c:pt idx="29">
                  <c:v>600.78002850735709</c:v>
                </c:pt>
              </c:numCache>
            </c:numRef>
          </c:yVal>
          <c:smooth val="1"/>
        </c:ser>
        <c:dLbls>
          <c:showLegendKey val="0"/>
          <c:showVal val="0"/>
          <c:showCatName val="0"/>
          <c:showSerName val="0"/>
          <c:showPercent val="0"/>
          <c:showBubbleSize val="0"/>
        </c:dLbls>
        <c:axId val="481849400"/>
        <c:axId val="481849792"/>
      </c:scatterChart>
      <c:valAx>
        <c:axId val="481849400"/>
        <c:scaling>
          <c:orientation val="minMax"/>
        </c:scaling>
        <c:delete val="0"/>
        <c:axPos val="b"/>
        <c:title>
          <c:tx>
            <c:rich>
              <a:bodyPr/>
              <a:lstStyle/>
              <a:p>
                <a:pPr>
                  <a:defRPr/>
                </a:pPr>
                <a:r>
                  <a:rPr lang="en-US"/>
                  <a:t>Months</a:t>
                </a:r>
              </a:p>
            </c:rich>
          </c:tx>
          <c:layout>
            <c:manualLayout>
              <c:xMode val="edge"/>
              <c:yMode val="edge"/>
              <c:x val="0.43767304714526056"/>
              <c:y val="0.93762086190839633"/>
            </c:manualLayout>
          </c:layout>
          <c:overlay val="0"/>
        </c:title>
        <c:numFmt formatCode="[$-409]mmm\-yy;@" sourceLinked="0"/>
        <c:majorTickMark val="out"/>
        <c:minorTickMark val="in"/>
        <c:tickLblPos val="low"/>
        <c:crossAx val="481849792"/>
        <c:crosses val="autoZero"/>
        <c:crossBetween val="midCat"/>
      </c:valAx>
      <c:valAx>
        <c:axId val="481849792"/>
        <c:scaling>
          <c:orientation val="minMax"/>
          <c:min val="-340"/>
        </c:scaling>
        <c:delete val="0"/>
        <c:axPos val="l"/>
        <c:majorGridlines/>
        <c:title>
          <c:tx>
            <c:strRef>
              <c:f>Comparison!$U$3</c:f>
              <c:strCache>
                <c:ptCount val="1"/>
                <c:pt idx="0">
                  <c:v>1000 Acre-Ft/Month</c:v>
                </c:pt>
              </c:strCache>
            </c:strRef>
          </c:tx>
          <c:overlay val="0"/>
          <c:txPr>
            <a:bodyPr/>
            <a:lstStyle/>
            <a:p>
              <a:pPr>
                <a:defRPr/>
              </a:pPr>
              <a:endParaRPr lang="en-US"/>
            </a:p>
          </c:txPr>
        </c:title>
        <c:numFmt formatCode="0.00" sourceLinked="1"/>
        <c:majorTickMark val="none"/>
        <c:minorTickMark val="none"/>
        <c:tickLblPos val="nextTo"/>
        <c:crossAx val="481849400"/>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Frequency!$E$8</c:f>
              <c:strCache>
                <c:ptCount val="1"/>
                <c:pt idx="0">
                  <c:v>2017</c:v>
                </c:pt>
              </c:strCache>
            </c:strRef>
          </c:tx>
          <c:spPr>
            <a:gradFill>
              <a:gsLst>
                <a:gs pos="0">
                  <a:srgbClr val="FF6464"/>
                </a:gs>
                <a:gs pos="50000">
                  <a:srgbClr val="FF0000"/>
                </a:gs>
                <a:gs pos="100000">
                  <a:srgbClr val="7A0000"/>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(Frequency!$E$10,Frequency!$E$12,Frequency!$E$14,Frequency!$E$16,Frequency!$E$18,Frequency!$E$20)</c:f>
              <c:numCache>
                <c:formatCode>0.0%</c:formatCode>
                <c:ptCount val="6"/>
                <c:pt idx="0">
                  <c:v>1</c:v>
                </c:pt>
                <c:pt idx="1">
                  <c:v>0</c:v>
                </c:pt>
                <c:pt idx="2">
                  <c:v>0</c:v>
                </c:pt>
                <c:pt idx="3">
                  <c:v>0</c:v>
                </c:pt>
                <c:pt idx="4">
                  <c:v>0</c:v>
                </c:pt>
                <c:pt idx="5">
                  <c:v>0</c:v>
                </c:pt>
              </c:numCache>
            </c:numRef>
          </c:val>
        </c:ser>
        <c:ser>
          <c:idx val="1"/>
          <c:order val="1"/>
          <c:tx>
            <c:strRef>
              <c:f>Frequency!$G$8</c:f>
              <c:strCache>
                <c:ptCount val="1"/>
                <c:pt idx="0">
                  <c:v>2018</c:v>
                </c:pt>
              </c:strCache>
            </c:strRef>
          </c:tx>
          <c:spPr>
            <a:gradFill>
              <a:gsLst>
                <a:gs pos="0">
                  <a:schemeClr val="tx2">
                    <a:lumMod val="60000"/>
                    <a:lumOff val="40000"/>
                  </a:schemeClr>
                </a:gs>
                <a:gs pos="50000">
                  <a:srgbClr val="0070C0"/>
                </a:gs>
                <a:gs pos="100000">
                  <a:schemeClr val="tx2">
                    <a:lumMod val="75000"/>
                  </a:schemeClr>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(Frequency!$G$10,Frequency!$G$12,Frequency!$G$14,Frequency!$G$16,Frequency!$G$18,Frequency!$G$20)</c:f>
              <c:numCache>
                <c:formatCode>0.0%</c:formatCode>
                <c:ptCount val="6"/>
                <c:pt idx="0">
                  <c:v>1</c:v>
                </c:pt>
                <c:pt idx="1">
                  <c:v>0</c:v>
                </c:pt>
                <c:pt idx="2">
                  <c:v>0</c:v>
                </c:pt>
                <c:pt idx="3">
                  <c:v>0</c:v>
                </c:pt>
                <c:pt idx="4">
                  <c:v>0</c:v>
                </c:pt>
                <c:pt idx="5">
                  <c:v>0</c:v>
                </c:pt>
              </c:numCache>
            </c:numRef>
          </c:val>
        </c:ser>
        <c:ser>
          <c:idx val="2"/>
          <c:order val="2"/>
          <c:tx>
            <c:strRef>
              <c:f>Frequency!$I$8</c:f>
              <c:strCache>
                <c:ptCount val="1"/>
                <c:pt idx="0">
                  <c:v>2019</c:v>
                </c:pt>
              </c:strCache>
            </c:strRef>
          </c:tx>
          <c:spPr>
            <a:gradFill>
              <a:gsLst>
                <a:gs pos="0">
                  <a:schemeClr val="accent3">
                    <a:lumMod val="60000"/>
                    <a:lumOff val="40000"/>
                  </a:schemeClr>
                </a:gs>
                <a:gs pos="50000">
                  <a:schemeClr val="accent3">
                    <a:lumMod val="75000"/>
                  </a:schemeClr>
                </a:gs>
                <a:gs pos="100000">
                  <a:schemeClr val="accent3">
                    <a:lumMod val="50000"/>
                  </a:schemeClr>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(Frequency!$I$10,Frequency!$I$12,Frequency!$I$14,Frequency!$I$16,Frequency!$I$18,Frequency!$I$20)</c:f>
              <c:numCache>
                <c:formatCode>0.0%</c:formatCode>
                <c:ptCount val="6"/>
                <c:pt idx="0">
                  <c:v>0.82857142857142863</c:v>
                </c:pt>
                <c:pt idx="1">
                  <c:v>0.17142857142857143</c:v>
                </c:pt>
                <c:pt idx="2">
                  <c:v>0</c:v>
                </c:pt>
                <c:pt idx="3">
                  <c:v>0</c:v>
                </c:pt>
                <c:pt idx="4">
                  <c:v>0</c:v>
                </c:pt>
                <c:pt idx="5">
                  <c:v>0</c:v>
                </c:pt>
              </c:numCache>
            </c:numRef>
          </c:val>
        </c:ser>
        <c:ser>
          <c:idx val="3"/>
          <c:order val="3"/>
          <c:tx>
            <c:strRef>
              <c:f>Frequency!$K$8</c:f>
              <c:strCache>
                <c:ptCount val="1"/>
                <c:pt idx="0">
                  <c:v>2020</c:v>
                </c:pt>
              </c:strCache>
            </c:strRef>
          </c:tx>
          <c:spPr>
            <a:gradFill>
              <a:gsLst>
                <a:gs pos="0">
                  <a:schemeClr val="accent4">
                    <a:lumMod val="60000"/>
                    <a:lumOff val="40000"/>
                  </a:schemeClr>
                </a:gs>
                <a:gs pos="50000">
                  <a:schemeClr val="accent4">
                    <a:lumMod val="75000"/>
                  </a:schemeClr>
                </a:gs>
                <a:gs pos="100000">
                  <a:schemeClr val="accent4">
                    <a:lumMod val="50000"/>
                  </a:schemeClr>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(Frequency!$K$10,Frequency!$K$12,Frequency!$K$14,Frequency!$K$16,Frequency!$K$18,Frequency!$K$20)</c:f>
              <c:numCache>
                <c:formatCode>0.0%</c:formatCode>
                <c:ptCount val="6"/>
                <c:pt idx="0">
                  <c:v>0.74285714285714288</c:v>
                </c:pt>
                <c:pt idx="1">
                  <c:v>0.17142857142857143</c:v>
                </c:pt>
                <c:pt idx="2">
                  <c:v>0</c:v>
                </c:pt>
                <c:pt idx="3">
                  <c:v>8.5714285714285715E-2</c:v>
                </c:pt>
                <c:pt idx="4">
                  <c:v>0</c:v>
                </c:pt>
                <c:pt idx="5">
                  <c:v>0</c:v>
                </c:pt>
              </c:numCache>
            </c:numRef>
          </c:val>
        </c:ser>
        <c:ser>
          <c:idx val="4"/>
          <c:order val="4"/>
          <c:tx>
            <c:strRef>
              <c:f>Frequency!$M$8</c:f>
              <c:strCache>
                <c:ptCount val="1"/>
                <c:pt idx="0">
                  <c:v>2021</c:v>
                </c:pt>
              </c:strCache>
            </c:strRef>
          </c:tx>
          <c:spPr>
            <a:gradFill>
              <a:gsLst>
                <a:gs pos="0">
                  <a:schemeClr val="accent5">
                    <a:lumMod val="60000"/>
                    <a:lumOff val="40000"/>
                  </a:schemeClr>
                </a:gs>
                <a:gs pos="50000">
                  <a:schemeClr val="accent5">
                    <a:lumMod val="75000"/>
                  </a:schemeClr>
                </a:gs>
                <a:gs pos="100000">
                  <a:schemeClr val="accent5">
                    <a:lumMod val="50000"/>
                  </a:schemeClr>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(Frequency!$M$10,Frequency!$M$12,Frequency!$M$14,Frequency!$M$16,Frequency!$M$18,Frequency!$M$20)</c:f>
              <c:numCache>
                <c:formatCode>0.0%</c:formatCode>
                <c:ptCount val="6"/>
                <c:pt idx="0">
                  <c:v>0.68571428571428572</c:v>
                </c:pt>
                <c:pt idx="1">
                  <c:v>0.25714285714285712</c:v>
                </c:pt>
                <c:pt idx="2">
                  <c:v>0</c:v>
                </c:pt>
                <c:pt idx="3">
                  <c:v>5.7142857142857141E-2</c:v>
                </c:pt>
                <c:pt idx="4">
                  <c:v>0</c:v>
                </c:pt>
                <c:pt idx="5">
                  <c:v>0</c:v>
                </c:pt>
              </c:numCache>
            </c:numRef>
          </c:val>
        </c:ser>
        <c:ser>
          <c:idx val="5"/>
          <c:order val="5"/>
          <c:tx>
            <c:strRef>
              <c:f>Frequency!$O$8</c:f>
              <c:strCache>
                <c:ptCount val="1"/>
                <c:pt idx="0">
                  <c:v>2022</c:v>
                </c:pt>
              </c:strCache>
            </c:strRef>
          </c:tx>
          <c:spPr>
            <a:gradFill>
              <a:gsLst>
                <a:gs pos="0">
                  <a:schemeClr val="accent6">
                    <a:lumMod val="60000"/>
                    <a:lumOff val="40000"/>
                  </a:schemeClr>
                </a:gs>
                <a:gs pos="50000">
                  <a:schemeClr val="accent6">
                    <a:lumMod val="75000"/>
                  </a:schemeClr>
                </a:gs>
                <a:gs pos="100000">
                  <a:schemeClr val="accent6">
                    <a:lumMod val="50000"/>
                  </a:schemeClr>
                </a:gs>
              </a:gsLst>
              <a:lin ang="5400000" scaled="0"/>
            </a:gradFill>
          </c:spPr>
          <c:invertIfNegative val="0"/>
          <c:cat>
            <c:strRef>
              <c:f>(Frequency!$C$10,Frequency!$C$12,Frequency!$C$14,Frequency!$C$16,Frequency!$C$18,Frequency!$C$20)</c:f>
              <c:strCache>
                <c:ptCount val="4"/>
                <c:pt idx="0">
                  <c:v>No Surplus</c:v>
                </c:pt>
                <c:pt idx="1">
                  <c:v>Domestic</c:v>
                </c:pt>
                <c:pt idx="2">
                  <c:v>Quantitative</c:v>
                </c:pt>
                <c:pt idx="3">
                  <c:v>Flood Control</c:v>
                </c:pt>
              </c:strCache>
            </c:strRef>
          </c:cat>
          <c:val>
            <c:numRef>
              <c:f>(Frequency!$O$10,Frequency!$O$12,Frequency!$O$14,Frequency!$O$16,Frequency!$O$18,Frequency!$O$20)</c:f>
              <c:numCache>
                <c:formatCode>0.0%</c:formatCode>
                <c:ptCount val="6"/>
                <c:pt idx="0">
                  <c:v>0.62857142857142856</c:v>
                </c:pt>
                <c:pt idx="1">
                  <c:v>0.31428571428571428</c:v>
                </c:pt>
                <c:pt idx="2">
                  <c:v>0</c:v>
                </c:pt>
                <c:pt idx="3">
                  <c:v>5.7142857142857141E-2</c:v>
                </c:pt>
                <c:pt idx="4">
                  <c:v>0</c:v>
                </c:pt>
                <c:pt idx="5">
                  <c:v>0</c:v>
                </c:pt>
              </c:numCache>
            </c:numRef>
          </c:val>
        </c:ser>
        <c:dLbls>
          <c:showLegendKey val="0"/>
          <c:showVal val="0"/>
          <c:showCatName val="0"/>
          <c:showSerName val="0"/>
          <c:showPercent val="0"/>
          <c:showBubbleSize val="0"/>
        </c:dLbls>
        <c:gapWidth val="150"/>
        <c:axId val="484647096"/>
        <c:axId val="484647488"/>
      </c:barChart>
      <c:catAx>
        <c:axId val="484647096"/>
        <c:scaling>
          <c:orientation val="minMax"/>
        </c:scaling>
        <c:delete val="0"/>
        <c:axPos val="b"/>
        <c:title>
          <c:tx>
            <c:rich>
              <a:bodyPr/>
              <a:lstStyle/>
              <a:p>
                <a:pPr>
                  <a:defRPr/>
                </a:pPr>
                <a:r>
                  <a:rPr lang="en-US"/>
                  <a:t>Events</a:t>
                </a:r>
              </a:p>
            </c:rich>
          </c:tx>
          <c:layout/>
          <c:overlay val="0"/>
        </c:title>
        <c:numFmt formatCode="General" sourceLinked="1"/>
        <c:majorTickMark val="out"/>
        <c:minorTickMark val="none"/>
        <c:tickLblPos val="nextTo"/>
        <c:crossAx val="484647488"/>
        <c:crosses val="autoZero"/>
        <c:auto val="1"/>
        <c:lblAlgn val="ctr"/>
        <c:lblOffset val="100"/>
        <c:noMultiLvlLbl val="0"/>
      </c:catAx>
      <c:valAx>
        <c:axId val="484647488"/>
        <c:scaling>
          <c:orientation val="minMax"/>
          <c:max val="1"/>
          <c:min val="0"/>
        </c:scaling>
        <c:delete val="0"/>
        <c:axPos val="l"/>
        <c:majorGridlines/>
        <c:title>
          <c:tx>
            <c:rich>
              <a:bodyPr rot="-5400000" vert="horz"/>
              <a:lstStyle/>
              <a:p>
                <a:pPr>
                  <a:defRPr/>
                </a:pPr>
                <a:r>
                  <a:rPr lang="en-US"/>
                  <a:t>Percent of Traces</a:t>
                </a:r>
              </a:p>
            </c:rich>
          </c:tx>
          <c:layout>
            <c:manualLayout>
              <c:xMode val="edge"/>
              <c:yMode val="edge"/>
              <c:x val="1.3020830663379683E-2"/>
              <c:y val="0.35746712364209082"/>
            </c:manualLayout>
          </c:layout>
          <c:overlay val="0"/>
        </c:title>
        <c:numFmt formatCode="0.0%" sourceLinked="1"/>
        <c:majorTickMark val="out"/>
        <c:minorTickMark val="none"/>
        <c:tickLblPos val="nextTo"/>
        <c:crossAx val="484647096"/>
        <c:crosses val="autoZero"/>
        <c:crossBetween val="between"/>
      </c:valAx>
      <c:spPr>
        <a:solidFill>
          <a:schemeClr val="bg1">
            <a:lumMod val="75000"/>
          </a:schemeClr>
        </a:solidFill>
      </c:spPr>
    </c:plotArea>
    <c:legend>
      <c:legendPos val="t"/>
      <c:layout/>
      <c:overlay val="0"/>
    </c:legend>
    <c:plotVisOnly val="1"/>
    <c:dispBlanksAs val="gap"/>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Frequency!$C$10</c:f>
              <c:strCache>
                <c:ptCount val="1"/>
                <c:pt idx="0">
                  <c:v>No Surplus</c:v>
                </c:pt>
              </c:strCache>
            </c:strRef>
          </c:tx>
          <c:spPr>
            <a:gradFill>
              <a:gsLst>
                <a:gs pos="0">
                  <a:srgbClr val="FF6464"/>
                </a:gs>
                <a:gs pos="50000">
                  <a:srgbClr val="FF0000"/>
                </a:gs>
                <a:gs pos="100000">
                  <a:srgbClr val="7A0000"/>
                </a:gs>
              </a:gsLst>
              <a:lin ang="5400000" scaled="0"/>
            </a:gradFill>
          </c:spPr>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(Frequency!$E$10,Frequency!$G$10,Frequency!$I$10,Frequency!$K$10,Frequency!$M$10,Frequency!$O$10)</c:f>
              <c:numCache>
                <c:formatCode>0.0%</c:formatCode>
                <c:ptCount val="6"/>
                <c:pt idx="0">
                  <c:v>1</c:v>
                </c:pt>
                <c:pt idx="1">
                  <c:v>1</c:v>
                </c:pt>
                <c:pt idx="2">
                  <c:v>0.82857142857142863</c:v>
                </c:pt>
                <c:pt idx="3">
                  <c:v>0.74285714285714288</c:v>
                </c:pt>
                <c:pt idx="4">
                  <c:v>0.68571428571428572</c:v>
                </c:pt>
                <c:pt idx="5">
                  <c:v>0.62857142857142856</c:v>
                </c:pt>
              </c:numCache>
            </c:numRef>
          </c:val>
        </c:ser>
        <c:ser>
          <c:idx val="1"/>
          <c:order val="1"/>
          <c:tx>
            <c:strRef>
              <c:f>Frequency!$C$12</c:f>
              <c:strCache>
                <c:ptCount val="1"/>
                <c:pt idx="0">
                  <c:v>Domestic</c:v>
                </c:pt>
              </c:strCache>
            </c:strRef>
          </c:tx>
          <c:spPr>
            <a:gradFill>
              <a:gsLst>
                <a:gs pos="0">
                  <a:schemeClr val="tx2">
                    <a:lumMod val="60000"/>
                    <a:lumOff val="40000"/>
                  </a:schemeClr>
                </a:gs>
                <a:gs pos="50000">
                  <a:srgbClr val="0070C0"/>
                </a:gs>
                <a:gs pos="100000">
                  <a:schemeClr val="tx2">
                    <a:lumMod val="75000"/>
                  </a:schemeClr>
                </a:gs>
              </a:gsLst>
              <a:lin ang="5400000" scaled="0"/>
            </a:gradFill>
          </c:spPr>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(Frequency!$E$12,Frequency!$G$12,Frequency!$I$12,Frequency!$K$12,Frequency!$M$12,Frequency!$O$12)</c:f>
              <c:numCache>
                <c:formatCode>0.0%</c:formatCode>
                <c:ptCount val="6"/>
                <c:pt idx="0">
                  <c:v>0</c:v>
                </c:pt>
                <c:pt idx="1">
                  <c:v>0</c:v>
                </c:pt>
                <c:pt idx="2">
                  <c:v>0.17142857142857143</c:v>
                </c:pt>
                <c:pt idx="3">
                  <c:v>0.17142857142857143</c:v>
                </c:pt>
                <c:pt idx="4">
                  <c:v>0.25714285714285712</c:v>
                </c:pt>
                <c:pt idx="5">
                  <c:v>0.31428571428571428</c:v>
                </c:pt>
              </c:numCache>
            </c:numRef>
          </c:val>
        </c:ser>
        <c:ser>
          <c:idx val="2"/>
          <c:order val="2"/>
          <c:tx>
            <c:strRef>
              <c:f>Frequency!$C$14</c:f>
              <c:strCache>
                <c:ptCount val="1"/>
                <c:pt idx="0">
                  <c:v>Quantitative</c:v>
                </c:pt>
              </c:strCache>
            </c:strRef>
          </c:tx>
          <c:spPr>
            <a:gradFill>
              <a:gsLst>
                <a:gs pos="0">
                  <a:schemeClr val="accent3">
                    <a:lumMod val="60000"/>
                    <a:lumOff val="40000"/>
                  </a:schemeClr>
                </a:gs>
                <a:gs pos="50000">
                  <a:schemeClr val="accent3">
                    <a:lumMod val="75000"/>
                  </a:schemeClr>
                </a:gs>
                <a:gs pos="100000">
                  <a:schemeClr val="accent3">
                    <a:lumMod val="50000"/>
                  </a:schemeClr>
                </a:gs>
              </a:gsLst>
              <a:lin ang="5400000" scaled="0"/>
            </a:gradFill>
          </c:spPr>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(Frequency!$E$14,Frequency!$G$14,Frequency!$I$14,Frequency!$K$14,Frequency!$M$14,Frequency!$O$14)</c:f>
              <c:numCache>
                <c:formatCode>0.0%</c:formatCode>
                <c:ptCount val="6"/>
                <c:pt idx="0">
                  <c:v>0</c:v>
                </c:pt>
                <c:pt idx="1">
                  <c:v>0</c:v>
                </c:pt>
                <c:pt idx="2">
                  <c:v>0</c:v>
                </c:pt>
                <c:pt idx="3">
                  <c:v>0</c:v>
                </c:pt>
                <c:pt idx="4">
                  <c:v>0</c:v>
                </c:pt>
                <c:pt idx="5">
                  <c:v>0</c:v>
                </c:pt>
              </c:numCache>
            </c:numRef>
          </c:val>
        </c:ser>
        <c:ser>
          <c:idx val="3"/>
          <c:order val="3"/>
          <c:tx>
            <c:strRef>
              <c:f>Frequency!$C$16</c:f>
              <c:strCache>
                <c:ptCount val="1"/>
                <c:pt idx="0">
                  <c:v>Flood Control</c:v>
                </c:pt>
              </c:strCache>
            </c:strRef>
          </c:tx>
          <c:spPr>
            <a:gradFill>
              <a:gsLst>
                <a:gs pos="0">
                  <a:schemeClr val="accent4">
                    <a:lumMod val="60000"/>
                    <a:lumOff val="40000"/>
                  </a:schemeClr>
                </a:gs>
                <a:gs pos="50000">
                  <a:schemeClr val="accent4">
                    <a:lumMod val="75000"/>
                  </a:schemeClr>
                </a:gs>
                <a:gs pos="100000">
                  <a:schemeClr val="accent4">
                    <a:lumMod val="50000"/>
                  </a:schemeClr>
                </a:gs>
              </a:gsLst>
              <a:lin ang="5400000" scaled="0"/>
            </a:gradFill>
          </c:spPr>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(Frequency!$E$16,Frequency!$G$16,Frequency!$I$16,Frequency!$K$16,Frequency!$M$16,Frequency!$O$16)</c:f>
              <c:numCache>
                <c:formatCode>0.0%</c:formatCode>
                <c:ptCount val="6"/>
                <c:pt idx="0">
                  <c:v>0</c:v>
                </c:pt>
                <c:pt idx="1">
                  <c:v>0</c:v>
                </c:pt>
                <c:pt idx="2">
                  <c:v>0</c:v>
                </c:pt>
                <c:pt idx="3">
                  <c:v>8.5714285714285715E-2</c:v>
                </c:pt>
                <c:pt idx="4">
                  <c:v>5.7142857142857141E-2</c:v>
                </c:pt>
                <c:pt idx="5">
                  <c:v>5.7142857142857141E-2</c:v>
                </c:pt>
              </c:numCache>
            </c:numRef>
          </c:val>
        </c:ser>
        <c:ser>
          <c:idx val="4"/>
          <c:order val="4"/>
          <c:tx>
            <c:strRef>
              <c:f>Frequency!$C$18</c:f>
              <c:strCache>
                <c:ptCount val="1"/>
              </c:strCache>
            </c:strRef>
          </c:tx>
          <c:spPr>
            <a:gradFill>
              <a:gsLst>
                <a:gs pos="0">
                  <a:schemeClr val="accent5">
                    <a:lumMod val="60000"/>
                    <a:lumOff val="40000"/>
                  </a:schemeClr>
                </a:gs>
                <a:gs pos="50000">
                  <a:schemeClr val="accent5">
                    <a:lumMod val="75000"/>
                  </a:schemeClr>
                </a:gs>
                <a:gs pos="100000">
                  <a:schemeClr val="accent5">
                    <a:lumMod val="50000"/>
                  </a:schemeClr>
                </a:gs>
              </a:gsLst>
              <a:lin ang="5400000" scaled="0"/>
            </a:gradFill>
          </c:spPr>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(Frequency!$E$18,Frequency!$G$18,Frequency!$I$18,Frequency!$K$18,Frequency!$M$18,Frequency!$O$18)</c:f>
              <c:numCache>
                <c:formatCode>0.0%</c:formatCode>
                <c:ptCount val="6"/>
                <c:pt idx="0">
                  <c:v>0</c:v>
                </c:pt>
                <c:pt idx="1">
                  <c:v>0</c:v>
                </c:pt>
                <c:pt idx="2">
                  <c:v>0</c:v>
                </c:pt>
                <c:pt idx="3">
                  <c:v>0</c:v>
                </c:pt>
                <c:pt idx="4">
                  <c:v>0</c:v>
                </c:pt>
                <c:pt idx="5">
                  <c:v>0</c:v>
                </c:pt>
              </c:numCache>
            </c:numRef>
          </c:val>
        </c:ser>
        <c:ser>
          <c:idx val="5"/>
          <c:order val="5"/>
          <c:tx>
            <c:strRef>
              <c:f>Frequency!$C$20</c:f>
              <c:strCache>
                <c:ptCount val="1"/>
              </c:strCache>
            </c:strRef>
          </c:tx>
          <c:invertIfNegative val="0"/>
          <c:cat>
            <c:numRef>
              <c:f>(Frequency!$E$8,Frequency!$G$8,Frequency!$I$8,Frequency!$K$8,Frequency!$M$8,Frequency!$O$8)</c:f>
              <c:numCache>
                <c:formatCode>General</c:formatCode>
                <c:ptCount val="6"/>
                <c:pt idx="0">
                  <c:v>2017</c:v>
                </c:pt>
                <c:pt idx="1">
                  <c:v>2018</c:v>
                </c:pt>
                <c:pt idx="2">
                  <c:v>2019</c:v>
                </c:pt>
                <c:pt idx="3">
                  <c:v>2020</c:v>
                </c:pt>
                <c:pt idx="4">
                  <c:v>2021</c:v>
                </c:pt>
                <c:pt idx="5">
                  <c:v>2022</c:v>
                </c:pt>
              </c:numCache>
            </c:numRef>
          </c:cat>
          <c:val>
            <c:numRef>
              <c:f>(Frequency!$E$20,Frequency!$G$20,Frequency!$I$20,Frequency!$K$20,Frequency!$M$20,Frequency!$O$20)</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486506912"/>
        <c:axId val="486507304"/>
      </c:barChart>
      <c:catAx>
        <c:axId val="486506912"/>
        <c:scaling>
          <c:orientation val="minMax"/>
        </c:scaling>
        <c:delete val="0"/>
        <c:axPos val="b"/>
        <c:title>
          <c:tx>
            <c:rich>
              <a:bodyPr/>
              <a:lstStyle/>
              <a:p>
                <a:pPr>
                  <a:defRPr/>
                </a:pPr>
                <a:r>
                  <a:rPr lang="en-US"/>
                  <a:t>Events</a:t>
                </a:r>
              </a:p>
            </c:rich>
          </c:tx>
          <c:layout/>
          <c:overlay val="0"/>
        </c:title>
        <c:numFmt formatCode="General" sourceLinked="1"/>
        <c:majorTickMark val="out"/>
        <c:minorTickMark val="none"/>
        <c:tickLblPos val="nextTo"/>
        <c:crossAx val="486507304"/>
        <c:crosses val="autoZero"/>
        <c:auto val="1"/>
        <c:lblAlgn val="ctr"/>
        <c:lblOffset val="100"/>
        <c:noMultiLvlLbl val="0"/>
      </c:catAx>
      <c:valAx>
        <c:axId val="486507304"/>
        <c:scaling>
          <c:orientation val="minMax"/>
          <c:max val="1"/>
          <c:min val="0"/>
        </c:scaling>
        <c:delete val="0"/>
        <c:axPos val="l"/>
        <c:majorGridlines/>
        <c:title>
          <c:tx>
            <c:rich>
              <a:bodyPr rot="-5400000" vert="horz"/>
              <a:lstStyle/>
              <a:p>
                <a:pPr>
                  <a:defRPr/>
                </a:pPr>
                <a:r>
                  <a:rPr lang="en-US"/>
                  <a:t>Percent</a:t>
                </a:r>
                <a:r>
                  <a:rPr lang="en-US" baseline="0"/>
                  <a:t> of Traces</a:t>
                </a:r>
                <a:endParaRPr lang="en-US"/>
              </a:p>
            </c:rich>
          </c:tx>
          <c:layout>
            <c:manualLayout>
              <c:xMode val="edge"/>
              <c:yMode val="edge"/>
              <c:x val="1.3020830663379683E-2"/>
              <c:y val="0.35746712364209082"/>
            </c:manualLayout>
          </c:layout>
          <c:overlay val="0"/>
        </c:title>
        <c:numFmt formatCode="0.0%" sourceLinked="1"/>
        <c:majorTickMark val="out"/>
        <c:minorTickMark val="none"/>
        <c:tickLblPos val="nextTo"/>
        <c:crossAx val="486506912"/>
        <c:crosses val="autoZero"/>
        <c:crossBetween val="between"/>
      </c:valAx>
      <c:spPr>
        <a:solidFill>
          <a:schemeClr val="bg1">
            <a:lumMod val="75000"/>
          </a:schemeClr>
        </a:solidFill>
      </c:spPr>
    </c:plotArea>
    <c:legend>
      <c:legendPos val="t"/>
      <c:layout/>
      <c:overlay val="0"/>
    </c:legend>
    <c:plotVisOnly val="1"/>
    <c:dispBlanksAs val="gap"/>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InflowAnnualVolumes!$Q$32</c:f>
          <c:strCache>
            <c:ptCount val="1"/>
            <c:pt idx="0">
              <c:v>WY 2017</c:v>
            </c:pt>
          </c:strCache>
        </c:strRef>
      </c:tx>
      <c:layout>
        <c:manualLayout>
          <c:xMode val="edge"/>
          <c:yMode val="edge"/>
          <c:x val="0.79869117141562018"/>
          <c:y val="0.38959717829703833"/>
        </c:manualLayout>
      </c:layout>
      <c:overlay val="0"/>
      <c:txPr>
        <a:bodyPr/>
        <a:lstStyle/>
        <a:p>
          <a:pPr>
            <a:defRPr sz="1200"/>
          </a:pPr>
          <a:endParaRPr lang="en-US"/>
        </a:p>
      </c:txPr>
    </c:title>
    <c:autoTitleDeleted val="0"/>
    <c:plotArea>
      <c:layout>
        <c:manualLayout>
          <c:layoutTarget val="inner"/>
          <c:xMode val="edge"/>
          <c:yMode val="edge"/>
          <c:x val="9.033982570255128E-2"/>
          <c:y val="2.802458777352284E-2"/>
          <c:w val="0.69249466932466242"/>
          <c:h val="0.83248772523653125"/>
        </c:manualLayout>
      </c:layout>
      <c:barChart>
        <c:barDir val="col"/>
        <c:grouping val="clustered"/>
        <c:varyColors val="0"/>
        <c:ser>
          <c:idx val="0"/>
          <c:order val="0"/>
          <c:tx>
            <c:strRef>
              <c:f>InflowAnnualVolumes!$U$28</c:f>
              <c:strCache>
                <c:ptCount val="1"/>
                <c:pt idx="0">
                  <c:v> A-J Inflow Volume</c:v>
                </c:pt>
              </c:strCache>
            </c:strRef>
          </c:tx>
          <c:invertIfNegative val="0"/>
          <c:cat>
            <c:numRef>
              <c:f>InflowAnnualVolumes!$V$25:$BD$25</c:f>
              <c:numCache>
                <c:formatCode>General</c:formatCode>
                <c:ptCount val="35"/>
              </c:numCache>
            </c:numRef>
          </c:cat>
          <c:val>
            <c:numRef>
              <c:f>InflowAnnualVolumes!$V$26:$BD$26</c:f>
              <c:numCache>
                <c:formatCode>General</c:formatCode>
                <c:ptCount val="35"/>
                <c:pt idx="0">
                  <c:v>165.77000000000004</c:v>
                </c:pt>
                <c:pt idx="1">
                  <c:v>170.648</c:v>
                </c:pt>
                <c:pt idx="2">
                  <c:v>176.08600000000004</c:v>
                </c:pt>
                <c:pt idx="3">
                  <c:v>183.06000000000003</c:v>
                </c:pt>
                <c:pt idx="4">
                  <c:v>185.07000000000002</c:v>
                </c:pt>
                <c:pt idx="5">
                  <c:v>185.63300000000001</c:v>
                </c:pt>
                <c:pt idx="6">
                  <c:v>188.85500000000002</c:v>
                </c:pt>
                <c:pt idx="7">
                  <c:v>194.35200000000003</c:v>
                </c:pt>
                <c:pt idx="8">
                  <c:v>199.32900000000004</c:v>
                </c:pt>
                <c:pt idx="9">
                  <c:v>208.45599999999999</c:v>
                </c:pt>
                <c:pt idx="10">
                  <c:v>217.26800000000003</c:v>
                </c:pt>
                <c:pt idx="11">
                  <c:v>217.99000000000004</c:v>
                </c:pt>
                <c:pt idx="12">
                  <c:v>221.15700000000004</c:v>
                </c:pt>
                <c:pt idx="13">
                  <c:v>222.04499999999999</c:v>
                </c:pt>
                <c:pt idx="14">
                  <c:v>230.56400000000005</c:v>
                </c:pt>
                <c:pt idx="15">
                  <c:v>232.55000000000004</c:v>
                </c:pt>
                <c:pt idx="16">
                  <c:v>232.65300000000002</c:v>
                </c:pt>
                <c:pt idx="17">
                  <c:v>237.20800000000003</c:v>
                </c:pt>
                <c:pt idx="18">
                  <c:v>237.37300000000002</c:v>
                </c:pt>
                <c:pt idx="19">
                  <c:v>244.39000000000004</c:v>
                </c:pt>
                <c:pt idx="20">
                  <c:v>246.64200000000005</c:v>
                </c:pt>
                <c:pt idx="21">
                  <c:v>251.77800000000008</c:v>
                </c:pt>
                <c:pt idx="22">
                  <c:v>251.83100000000005</c:v>
                </c:pt>
                <c:pt idx="23">
                  <c:v>252.61300000000003</c:v>
                </c:pt>
                <c:pt idx="24">
                  <c:v>253.3720000000001</c:v>
                </c:pt>
                <c:pt idx="25">
                  <c:v>255.68899999999999</c:v>
                </c:pt>
                <c:pt idx="26">
                  <c:v>256.26100000000002</c:v>
                </c:pt>
                <c:pt idx="27">
                  <c:v>256.81600000000009</c:v>
                </c:pt>
                <c:pt idx="28">
                  <c:v>266.21500000000003</c:v>
                </c:pt>
                <c:pt idx="29">
                  <c:v>268.55099999999999</c:v>
                </c:pt>
                <c:pt idx="30">
                  <c:v>288.23000000000013</c:v>
                </c:pt>
                <c:pt idx="31">
                  <c:v>302.56500000000005</c:v>
                </c:pt>
                <c:pt idx="32">
                  <c:v>311.84400000000005</c:v>
                </c:pt>
                <c:pt idx="33">
                  <c:v>315.56500000000005</c:v>
                </c:pt>
                <c:pt idx="34">
                  <c:v>324.70700000000005</c:v>
                </c:pt>
              </c:numCache>
            </c:numRef>
          </c:val>
        </c:ser>
        <c:dLbls>
          <c:showLegendKey val="0"/>
          <c:showVal val="0"/>
          <c:showCatName val="0"/>
          <c:showSerName val="0"/>
          <c:showPercent val="0"/>
          <c:showBubbleSize val="0"/>
        </c:dLbls>
        <c:gapWidth val="150"/>
        <c:axId val="486510440"/>
        <c:axId val="485465744"/>
      </c:barChart>
      <c:lineChart>
        <c:grouping val="standard"/>
        <c:varyColors val="0"/>
        <c:ser>
          <c:idx val="1"/>
          <c:order val="1"/>
          <c:tx>
            <c:strRef>
              <c:f>InflowAnnualVolumes!$U$30</c:f>
              <c:strCache>
                <c:ptCount val="1"/>
                <c:pt idx="0">
                  <c:v>Historic 10th Percentile</c:v>
                </c:pt>
              </c:strCache>
            </c:strRef>
          </c:tx>
          <c:spPr>
            <a:ln>
              <a:solidFill>
                <a:schemeClr val="tx1"/>
              </a:solidFill>
              <a:prstDash val="sysDash"/>
            </a:ln>
          </c:spPr>
          <c:marker>
            <c:symbol val="none"/>
          </c:marker>
          <c:val>
            <c:numRef>
              <c:f>InflowAnnualVolumes!$V$30:$BD$30</c:f>
              <c:numCache>
                <c:formatCode>General</c:formatCode>
                <c:ptCount val="35"/>
                <c:pt idx="0">
                  <c:v>107.054</c:v>
                </c:pt>
                <c:pt idx="1">
                  <c:v>107.054</c:v>
                </c:pt>
                <c:pt idx="2">
                  <c:v>107.054</c:v>
                </c:pt>
                <c:pt idx="3">
                  <c:v>107.054</c:v>
                </c:pt>
                <c:pt idx="4">
                  <c:v>107.054</c:v>
                </c:pt>
                <c:pt idx="5">
                  <c:v>107.054</c:v>
                </c:pt>
                <c:pt idx="6">
                  <c:v>107.054</c:v>
                </c:pt>
                <c:pt idx="7">
                  <c:v>107.054</c:v>
                </c:pt>
                <c:pt idx="8">
                  <c:v>107.054</c:v>
                </c:pt>
                <c:pt idx="9">
                  <c:v>107.054</c:v>
                </c:pt>
                <c:pt idx="10">
                  <c:v>107.054</c:v>
                </c:pt>
                <c:pt idx="11">
                  <c:v>107.054</c:v>
                </c:pt>
                <c:pt idx="12">
                  <c:v>107.054</c:v>
                </c:pt>
                <c:pt idx="13">
                  <c:v>107.054</c:v>
                </c:pt>
                <c:pt idx="14">
                  <c:v>107.054</c:v>
                </c:pt>
                <c:pt idx="15">
                  <c:v>107.054</c:v>
                </c:pt>
                <c:pt idx="16">
                  <c:v>107.054</c:v>
                </c:pt>
                <c:pt idx="17">
                  <c:v>107.054</c:v>
                </c:pt>
                <c:pt idx="18">
                  <c:v>107.054</c:v>
                </c:pt>
                <c:pt idx="19">
                  <c:v>107.054</c:v>
                </c:pt>
                <c:pt idx="20">
                  <c:v>107.054</c:v>
                </c:pt>
                <c:pt idx="21">
                  <c:v>107.054</c:v>
                </c:pt>
                <c:pt idx="22">
                  <c:v>107.054</c:v>
                </c:pt>
                <c:pt idx="23">
                  <c:v>107.054</c:v>
                </c:pt>
                <c:pt idx="24">
                  <c:v>107.054</c:v>
                </c:pt>
                <c:pt idx="25">
                  <c:v>107.054</c:v>
                </c:pt>
                <c:pt idx="26">
                  <c:v>107.054</c:v>
                </c:pt>
                <c:pt idx="27">
                  <c:v>107.054</c:v>
                </c:pt>
                <c:pt idx="28">
                  <c:v>107.054</c:v>
                </c:pt>
                <c:pt idx="29">
                  <c:v>107.054</c:v>
                </c:pt>
                <c:pt idx="30">
                  <c:v>107.054</c:v>
                </c:pt>
                <c:pt idx="31">
                  <c:v>107.054</c:v>
                </c:pt>
                <c:pt idx="32">
                  <c:v>107.054</c:v>
                </c:pt>
                <c:pt idx="33">
                  <c:v>107.054</c:v>
                </c:pt>
                <c:pt idx="34">
                  <c:v>107.054</c:v>
                </c:pt>
              </c:numCache>
            </c:numRef>
          </c:val>
          <c:smooth val="0"/>
        </c:ser>
        <c:ser>
          <c:idx val="2"/>
          <c:order val="2"/>
          <c:tx>
            <c:strRef>
              <c:f>InflowAnnualVolumes!$U$31</c:f>
              <c:strCache>
                <c:ptCount val="1"/>
                <c:pt idx="0">
                  <c:v>Historic 90th Percentile</c:v>
                </c:pt>
              </c:strCache>
            </c:strRef>
          </c:tx>
          <c:spPr>
            <a:ln>
              <a:solidFill>
                <a:schemeClr val="tx1"/>
              </a:solidFill>
              <a:prstDash val="dash"/>
            </a:ln>
          </c:spPr>
          <c:marker>
            <c:symbol val="none"/>
          </c:marker>
          <c:val>
            <c:numRef>
              <c:f>InflowAnnualVolumes!$V$31:$BD$31</c:f>
              <c:numCache>
                <c:formatCode>General</c:formatCode>
                <c:ptCount val="35"/>
                <c:pt idx="0">
                  <c:v>347.25700000000001</c:v>
                </c:pt>
                <c:pt idx="1">
                  <c:v>347.25700000000001</c:v>
                </c:pt>
                <c:pt idx="2">
                  <c:v>347.25700000000001</c:v>
                </c:pt>
                <c:pt idx="3">
                  <c:v>347.25700000000001</c:v>
                </c:pt>
                <c:pt idx="4">
                  <c:v>347.25700000000001</c:v>
                </c:pt>
                <c:pt idx="5">
                  <c:v>347.25700000000001</c:v>
                </c:pt>
                <c:pt idx="6">
                  <c:v>347.25700000000001</c:v>
                </c:pt>
                <c:pt idx="7">
                  <c:v>347.25700000000001</c:v>
                </c:pt>
                <c:pt idx="8">
                  <c:v>347.25700000000001</c:v>
                </c:pt>
                <c:pt idx="9">
                  <c:v>347.25700000000001</c:v>
                </c:pt>
                <c:pt idx="10">
                  <c:v>347.25700000000001</c:v>
                </c:pt>
                <c:pt idx="11">
                  <c:v>347.25700000000001</c:v>
                </c:pt>
                <c:pt idx="12">
                  <c:v>347.25700000000001</c:v>
                </c:pt>
                <c:pt idx="13">
                  <c:v>347.25700000000001</c:v>
                </c:pt>
                <c:pt idx="14">
                  <c:v>347.25700000000001</c:v>
                </c:pt>
                <c:pt idx="15">
                  <c:v>347.25700000000001</c:v>
                </c:pt>
                <c:pt idx="16">
                  <c:v>347.25700000000001</c:v>
                </c:pt>
                <c:pt idx="17">
                  <c:v>347.25700000000001</c:v>
                </c:pt>
                <c:pt idx="18">
                  <c:v>347.25700000000001</c:v>
                </c:pt>
                <c:pt idx="19">
                  <c:v>347.25700000000001</c:v>
                </c:pt>
                <c:pt idx="20">
                  <c:v>347.25700000000001</c:v>
                </c:pt>
                <c:pt idx="21">
                  <c:v>347.25700000000001</c:v>
                </c:pt>
                <c:pt idx="22">
                  <c:v>347.25700000000001</c:v>
                </c:pt>
                <c:pt idx="23">
                  <c:v>347.25700000000001</c:v>
                </c:pt>
                <c:pt idx="24">
                  <c:v>347.25700000000001</c:v>
                </c:pt>
                <c:pt idx="25">
                  <c:v>347.25700000000001</c:v>
                </c:pt>
                <c:pt idx="26">
                  <c:v>347.25700000000001</c:v>
                </c:pt>
                <c:pt idx="27">
                  <c:v>347.25700000000001</c:v>
                </c:pt>
                <c:pt idx="28">
                  <c:v>347.25700000000001</c:v>
                </c:pt>
                <c:pt idx="29">
                  <c:v>347.25700000000001</c:v>
                </c:pt>
                <c:pt idx="30">
                  <c:v>347.25700000000001</c:v>
                </c:pt>
                <c:pt idx="31">
                  <c:v>347.25700000000001</c:v>
                </c:pt>
                <c:pt idx="32">
                  <c:v>347.25700000000001</c:v>
                </c:pt>
                <c:pt idx="33">
                  <c:v>347.25700000000001</c:v>
                </c:pt>
                <c:pt idx="34">
                  <c:v>347.25700000000001</c:v>
                </c:pt>
              </c:numCache>
            </c:numRef>
          </c:val>
          <c:smooth val="0"/>
        </c:ser>
        <c:ser>
          <c:idx val="3"/>
          <c:order val="3"/>
          <c:tx>
            <c:strRef>
              <c:f>InflowAnnualVolumes!$U$32</c:f>
              <c:strCache>
                <c:ptCount val="1"/>
                <c:pt idx="0">
                  <c:v>Historic Mean</c:v>
                </c:pt>
              </c:strCache>
            </c:strRef>
          </c:tx>
          <c:spPr>
            <a:ln w="15875">
              <a:solidFill>
                <a:srgbClr val="FF0000"/>
              </a:solidFill>
            </a:ln>
          </c:spPr>
          <c:marker>
            <c:symbol val="none"/>
          </c:marker>
          <c:val>
            <c:numRef>
              <c:f>InflowAnnualVolumes!$V$32:$BD$32</c:f>
              <c:numCache>
                <c:formatCode>General</c:formatCode>
                <c:ptCount val="35"/>
                <c:pt idx="0">
                  <c:v>281.16199999999998</c:v>
                </c:pt>
                <c:pt idx="1">
                  <c:v>281.16199999999998</c:v>
                </c:pt>
                <c:pt idx="2">
                  <c:v>281.16199999999998</c:v>
                </c:pt>
                <c:pt idx="3">
                  <c:v>281.16199999999998</c:v>
                </c:pt>
                <c:pt idx="4">
                  <c:v>281.16199999999998</c:v>
                </c:pt>
                <c:pt idx="5">
                  <c:v>281.16199999999998</c:v>
                </c:pt>
                <c:pt idx="6">
                  <c:v>281.16199999999998</c:v>
                </c:pt>
                <c:pt idx="7">
                  <c:v>281.16199999999998</c:v>
                </c:pt>
                <c:pt idx="8">
                  <c:v>281.16199999999998</c:v>
                </c:pt>
                <c:pt idx="9">
                  <c:v>281.16199999999998</c:v>
                </c:pt>
                <c:pt idx="10">
                  <c:v>281.16199999999998</c:v>
                </c:pt>
                <c:pt idx="11">
                  <c:v>281.16199999999998</c:v>
                </c:pt>
                <c:pt idx="12">
                  <c:v>281.16199999999998</c:v>
                </c:pt>
                <c:pt idx="13">
                  <c:v>281.16199999999998</c:v>
                </c:pt>
                <c:pt idx="14">
                  <c:v>281.16199999999998</c:v>
                </c:pt>
                <c:pt idx="15">
                  <c:v>281.16199999999998</c:v>
                </c:pt>
                <c:pt idx="16">
                  <c:v>281.16199999999998</c:v>
                </c:pt>
                <c:pt idx="17">
                  <c:v>281.16199999999998</c:v>
                </c:pt>
                <c:pt idx="18">
                  <c:v>281.16199999999998</c:v>
                </c:pt>
                <c:pt idx="19">
                  <c:v>281.16199999999998</c:v>
                </c:pt>
                <c:pt idx="20">
                  <c:v>281.16199999999998</c:v>
                </c:pt>
                <c:pt idx="21">
                  <c:v>281.16199999999998</c:v>
                </c:pt>
                <c:pt idx="22">
                  <c:v>281.16199999999998</c:v>
                </c:pt>
                <c:pt idx="23">
                  <c:v>281.16199999999998</c:v>
                </c:pt>
                <c:pt idx="24">
                  <c:v>281.16199999999998</c:v>
                </c:pt>
                <c:pt idx="25">
                  <c:v>281.16199999999998</c:v>
                </c:pt>
                <c:pt idx="26">
                  <c:v>281.16199999999998</c:v>
                </c:pt>
                <c:pt idx="27">
                  <c:v>281.16199999999998</c:v>
                </c:pt>
                <c:pt idx="28">
                  <c:v>281.16199999999998</c:v>
                </c:pt>
                <c:pt idx="29">
                  <c:v>281.16199999999998</c:v>
                </c:pt>
                <c:pt idx="30">
                  <c:v>281.16199999999998</c:v>
                </c:pt>
                <c:pt idx="31">
                  <c:v>281.16199999999998</c:v>
                </c:pt>
                <c:pt idx="32">
                  <c:v>281.16199999999998</c:v>
                </c:pt>
                <c:pt idx="33">
                  <c:v>281.16199999999998</c:v>
                </c:pt>
                <c:pt idx="34">
                  <c:v>281.16199999999998</c:v>
                </c:pt>
              </c:numCache>
            </c:numRef>
          </c:val>
          <c:smooth val="0"/>
        </c:ser>
        <c:dLbls>
          <c:showLegendKey val="0"/>
          <c:showVal val="0"/>
          <c:showCatName val="0"/>
          <c:showSerName val="0"/>
          <c:showPercent val="0"/>
          <c:showBubbleSize val="0"/>
        </c:dLbls>
        <c:marker val="1"/>
        <c:smooth val="0"/>
        <c:axId val="486510440"/>
        <c:axId val="485465744"/>
      </c:lineChart>
      <c:catAx>
        <c:axId val="486510440"/>
        <c:scaling>
          <c:orientation val="minMax"/>
        </c:scaling>
        <c:delete val="0"/>
        <c:axPos val="b"/>
        <c:title>
          <c:tx>
            <c:rich>
              <a:bodyPr/>
              <a:lstStyle/>
              <a:p>
                <a:pPr>
                  <a:defRPr/>
                </a:pPr>
                <a:r>
                  <a:rPr lang="en-US"/>
                  <a:t>Hydrologic</a:t>
                </a:r>
                <a:r>
                  <a:rPr lang="en-US" baseline="0"/>
                  <a:t> Trace*</a:t>
                </a:r>
                <a:endParaRPr lang="en-US"/>
              </a:p>
            </c:rich>
          </c:tx>
          <c:overlay val="0"/>
        </c:title>
        <c:numFmt formatCode="General" sourceLinked="1"/>
        <c:majorTickMark val="out"/>
        <c:minorTickMark val="none"/>
        <c:tickLblPos val="nextTo"/>
        <c:crossAx val="485465744"/>
        <c:crosses val="autoZero"/>
        <c:auto val="1"/>
        <c:lblAlgn val="ctr"/>
        <c:lblOffset val="100"/>
        <c:noMultiLvlLbl val="0"/>
      </c:catAx>
      <c:valAx>
        <c:axId val="485465744"/>
        <c:scaling>
          <c:orientation val="minMax"/>
        </c:scaling>
        <c:delete val="0"/>
        <c:axPos val="l"/>
        <c:majorGridlines/>
        <c:title>
          <c:tx>
            <c:rich>
              <a:bodyPr rot="-5400000" vert="horz"/>
              <a:lstStyle/>
              <a:p>
                <a:pPr>
                  <a:defRPr/>
                </a:pPr>
                <a:r>
                  <a:rPr lang="en-US"/>
                  <a:t>1,000</a:t>
                </a:r>
                <a:r>
                  <a:rPr lang="en-US" baseline="0"/>
                  <a:t> Acre-Feet</a:t>
                </a:r>
              </a:p>
            </c:rich>
          </c:tx>
          <c:overlay val="0"/>
        </c:title>
        <c:numFmt formatCode="General" sourceLinked="1"/>
        <c:majorTickMark val="out"/>
        <c:minorTickMark val="none"/>
        <c:tickLblPos val="nextTo"/>
        <c:crossAx val="486510440"/>
        <c:crosses val="autoZero"/>
        <c:crossBetween val="between"/>
      </c:valAx>
      <c:spPr>
        <a:solidFill>
          <a:schemeClr val="bg1">
            <a:lumMod val="75000"/>
          </a:schemeClr>
        </a:solidFill>
      </c:spPr>
    </c:plotArea>
    <c:legend>
      <c:legendPos val="r"/>
      <c:overlay val="0"/>
    </c:legend>
    <c:plotVisOnly val="1"/>
    <c:dispBlanksAs val="gap"/>
    <c:showDLblsOverMax val="0"/>
  </c:chart>
  <c:spPr>
    <a:solidFill>
      <a:schemeClr val="bg2">
        <a:lumMod val="90000"/>
      </a:schemeClr>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PowellandMead!$B$4</c:f>
          <c:strCache>
            <c:ptCount val="1"/>
            <c:pt idx="0">
              <c:v>2009</c:v>
            </c:pt>
          </c:strCache>
        </c:strRef>
      </c:tx>
      <c:overlay val="0"/>
    </c:title>
    <c:autoTitleDeleted val="0"/>
    <c:plotArea>
      <c:layout/>
      <c:scatterChart>
        <c:scatterStyle val="lineMarker"/>
        <c:varyColors val="0"/>
        <c:ser>
          <c:idx val="0"/>
          <c:order val="0"/>
          <c:tx>
            <c:v>Powell Storage</c:v>
          </c:tx>
          <c:marker>
            <c:symbol val="none"/>
          </c:marker>
          <c:xVal>
            <c:numRef>
              <c:f>PowellandMead!$D$3:$D$61</c:f>
              <c:numCache>
                <c:formatCode>[$-409]mmmm\-yy;@</c:formatCode>
                <c:ptCount val="59"/>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c:v>44256</c:v>
                </c:pt>
                <c:pt idx="48">
                  <c:v>44287</c:v>
                </c:pt>
                <c:pt idx="49">
                  <c:v>44317</c:v>
                </c:pt>
                <c:pt idx="50">
                  <c:v>44348</c:v>
                </c:pt>
                <c:pt idx="51">
                  <c:v>44378</c:v>
                </c:pt>
                <c:pt idx="52">
                  <c:v>44409</c:v>
                </c:pt>
                <c:pt idx="53">
                  <c:v>44440</c:v>
                </c:pt>
                <c:pt idx="54">
                  <c:v>44470</c:v>
                </c:pt>
                <c:pt idx="55">
                  <c:v>44501</c:v>
                </c:pt>
                <c:pt idx="56">
                  <c:v>44531</c:v>
                </c:pt>
                <c:pt idx="57">
                  <c:v>44562</c:v>
                </c:pt>
                <c:pt idx="58">
                  <c:v>44593</c:v>
                </c:pt>
              </c:numCache>
            </c:numRef>
          </c:xVal>
          <c:yVal>
            <c:numRef>
              <c:f>PowellandMead!$E$3:$E$61</c:f>
              <c:numCache>
                <c:formatCode>General</c:formatCode>
                <c:ptCount val="59"/>
                <c:pt idx="0">
                  <c:v>14242.411859117368</c:v>
                </c:pt>
                <c:pt idx="1">
                  <c:v>15590.618784926466</c:v>
                </c:pt>
                <c:pt idx="2">
                  <c:v>15887.746514219003</c:v>
                </c:pt>
                <c:pt idx="3">
                  <c:v>15667.448570503511</c:v>
                </c:pt>
                <c:pt idx="4">
                  <c:v>16146.113054146675</c:v>
                </c:pt>
                <c:pt idx="5">
                  <c:v>16074.341525354157</c:v>
                </c:pt>
                <c:pt idx="6">
                  <c:v>15961.922108742438</c:v>
                </c:pt>
                <c:pt idx="7">
                  <c:v>15789.950701077174</c:v>
                </c:pt>
                <c:pt idx="8">
                  <c:v>15461.91282700876</c:v>
                </c:pt>
                <c:pt idx="9">
                  <c:v>15219.335771768006</c:v>
                </c:pt>
                <c:pt idx="10">
                  <c:v>15234.198835014618</c:v>
                </c:pt>
                <c:pt idx="11">
                  <c:v>15399.518389702696</c:v>
                </c:pt>
                <c:pt idx="12">
                  <c:v>15856.174608413412</c:v>
                </c:pt>
                <c:pt idx="13">
                  <c:v>17330.862529880331</c:v>
                </c:pt>
                <c:pt idx="14">
                  <c:v>17353.949688497585</c:v>
                </c:pt>
                <c:pt idx="15">
                  <c:v>17024.61143021637</c:v>
                </c:pt>
                <c:pt idx="16">
                  <c:v>16800.398876698324</c:v>
                </c:pt>
                <c:pt idx="17">
                  <c:v>16638.817613605504</c:v>
                </c:pt>
                <c:pt idx="18">
                  <c:v>16487.946607441601</c:v>
                </c:pt>
                <c:pt idx="19">
                  <c:v>16283.073294250373</c:v>
                </c:pt>
                <c:pt idx="20">
                  <c:v>15290.968945315472</c:v>
                </c:pt>
                <c:pt idx="21">
                  <c:v>14362.555351696368</c:v>
                </c:pt>
                <c:pt idx="22">
                  <c:v>13462.73061412533</c:v>
                </c:pt>
                <c:pt idx="23">
                  <c:v>13170.420067518782</c:v>
                </c:pt>
                <c:pt idx="24">
                  <c:v>14203.413131698127</c:v>
                </c:pt>
                <c:pt idx="25">
                  <c:v>17324.139530023302</c:v>
                </c:pt>
                <c:pt idx="26">
                  <c:v>18880.788078918271</c:v>
                </c:pt>
                <c:pt idx="27">
                  <c:v>18233.935480218883</c:v>
                </c:pt>
                <c:pt idx="28">
                  <c:v>17846.479724073357</c:v>
                </c:pt>
                <c:pt idx="29">
                  <c:v>17883.912216594388</c:v>
                </c:pt>
                <c:pt idx="30">
                  <c:v>17855.915786273024</c:v>
                </c:pt>
                <c:pt idx="31">
                  <c:v>17747.414512884745</c:v>
                </c:pt>
                <c:pt idx="32">
                  <c:v>17565.272803416898</c:v>
                </c:pt>
                <c:pt idx="33">
                  <c:v>17381.236311845409</c:v>
                </c:pt>
                <c:pt idx="34">
                  <c:v>17550.712811539724</c:v>
                </c:pt>
                <c:pt idx="35">
                  <c:v>17985.041777269747</c:v>
                </c:pt>
                <c:pt idx="36">
                  <c:v>18353.199749618099</c:v>
                </c:pt>
                <c:pt idx="37">
                  <c:v>18056.026353942761</c:v>
                </c:pt>
                <c:pt idx="38">
                  <c:v>17656.903156926575</c:v>
                </c:pt>
                <c:pt idx="39">
                  <c:v>17191.930912019572</c:v>
                </c:pt>
                <c:pt idx="40">
                  <c:v>16898.025874182251</c:v>
                </c:pt>
                <c:pt idx="41">
                  <c:v>16558.244157412759</c:v>
                </c:pt>
                <c:pt idx="42">
                  <c:v>16224.217587947562</c:v>
                </c:pt>
                <c:pt idx="43">
                  <c:v>15837.029869168558</c:v>
                </c:pt>
                <c:pt idx="44">
                  <c:v>15425.286830333678</c:v>
                </c:pt>
                <c:pt idx="45">
                  <c:v>15060.819791375368</c:v>
                </c:pt>
                <c:pt idx="46">
                  <c:v>14706.609952798726</c:v>
                </c:pt>
                <c:pt idx="47">
                  <c:v>14444.354988190395</c:v>
                </c:pt>
                <c:pt idx="48">
                  <c:v>14542.06455757446</c:v>
                </c:pt>
                <c:pt idx="49">
                  <c:v>14798.526204521861</c:v>
                </c:pt>
                <c:pt idx="50">
                  <c:v>14434.736151650188</c:v>
                </c:pt>
                <c:pt idx="51">
                  <c:v>14071.276743746243</c:v>
                </c:pt>
                <c:pt idx="52">
                  <c:v>13970.534174833731</c:v>
                </c:pt>
                <c:pt idx="53">
                  <c:v>13855.95709272087</c:v>
                </c:pt>
                <c:pt idx="54">
                  <c:v>13674.921285626941</c:v>
                </c:pt>
                <c:pt idx="55">
                  <c:v>13337.159879798613</c:v>
                </c:pt>
                <c:pt idx="56">
                  <c:v>12924.584005639619</c:v>
                </c:pt>
                <c:pt idx="57">
                  <c:v>12544.894908117103</c:v>
                </c:pt>
                <c:pt idx="58">
                  <c:v>12235.764299552515</c:v>
                </c:pt>
              </c:numCache>
            </c:numRef>
          </c:yVal>
          <c:smooth val="0"/>
        </c:ser>
        <c:ser>
          <c:idx val="1"/>
          <c:order val="1"/>
          <c:tx>
            <c:v>Mead Storage</c:v>
          </c:tx>
          <c:marker>
            <c:symbol val="none"/>
          </c:marker>
          <c:xVal>
            <c:numRef>
              <c:f>PowellandMead!$D$3:$D$61</c:f>
              <c:numCache>
                <c:formatCode>[$-409]mmmm\-yy;@</c:formatCode>
                <c:ptCount val="59"/>
                <c:pt idx="0">
                  <c:v>42826</c:v>
                </c:pt>
                <c:pt idx="1">
                  <c:v>42856</c:v>
                </c:pt>
                <c:pt idx="2">
                  <c:v>42887</c:v>
                </c:pt>
                <c:pt idx="3">
                  <c:v>42917</c:v>
                </c:pt>
                <c:pt idx="4">
                  <c:v>42948</c:v>
                </c:pt>
                <c:pt idx="5">
                  <c:v>42979</c:v>
                </c:pt>
                <c:pt idx="6">
                  <c:v>43009</c:v>
                </c:pt>
                <c:pt idx="7">
                  <c:v>43040</c:v>
                </c:pt>
                <c:pt idx="8">
                  <c:v>43070</c:v>
                </c:pt>
                <c:pt idx="9">
                  <c:v>43101</c:v>
                </c:pt>
                <c:pt idx="10">
                  <c:v>43132</c:v>
                </c:pt>
                <c:pt idx="11">
                  <c:v>43160</c:v>
                </c:pt>
                <c:pt idx="12">
                  <c:v>43191</c:v>
                </c:pt>
                <c:pt idx="13">
                  <c:v>43221</c:v>
                </c:pt>
                <c:pt idx="14">
                  <c:v>43252</c:v>
                </c:pt>
                <c:pt idx="15">
                  <c:v>43282</c:v>
                </c:pt>
                <c:pt idx="16">
                  <c:v>43313</c:v>
                </c:pt>
                <c:pt idx="17">
                  <c:v>43344</c:v>
                </c:pt>
                <c:pt idx="18">
                  <c:v>43374</c:v>
                </c:pt>
                <c:pt idx="19">
                  <c:v>43405</c:v>
                </c:pt>
                <c:pt idx="20">
                  <c:v>43435</c:v>
                </c:pt>
                <c:pt idx="21">
                  <c:v>43466</c:v>
                </c:pt>
                <c:pt idx="22">
                  <c:v>43497</c:v>
                </c:pt>
                <c:pt idx="23">
                  <c:v>43525</c:v>
                </c:pt>
                <c:pt idx="24">
                  <c:v>43556</c:v>
                </c:pt>
                <c:pt idx="25">
                  <c:v>43586</c:v>
                </c:pt>
                <c:pt idx="26">
                  <c:v>43617</c:v>
                </c:pt>
                <c:pt idx="27">
                  <c:v>43647</c:v>
                </c:pt>
                <c:pt idx="28">
                  <c:v>43678</c:v>
                </c:pt>
                <c:pt idx="29">
                  <c:v>43709</c:v>
                </c:pt>
                <c:pt idx="30">
                  <c:v>43739</c:v>
                </c:pt>
                <c:pt idx="31">
                  <c:v>43770</c:v>
                </c:pt>
                <c:pt idx="32">
                  <c:v>43800</c:v>
                </c:pt>
                <c:pt idx="33">
                  <c:v>43831</c:v>
                </c:pt>
                <c:pt idx="34">
                  <c:v>43862</c:v>
                </c:pt>
                <c:pt idx="35">
                  <c:v>43891</c:v>
                </c:pt>
                <c:pt idx="36">
                  <c:v>43922</c:v>
                </c:pt>
                <c:pt idx="37">
                  <c:v>43952</c:v>
                </c:pt>
                <c:pt idx="38">
                  <c:v>43983</c:v>
                </c:pt>
                <c:pt idx="39">
                  <c:v>44013</c:v>
                </c:pt>
                <c:pt idx="40">
                  <c:v>44044</c:v>
                </c:pt>
                <c:pt idx="41">
                  <c:v>44075</c:v>
                </c:pt>
                <c:pt idx="42">
                  <c:v>44105</c:v>
                </c:pt>
                <c:pt idx="43">
                  <c:v>44136</c:v>
                </c:pt>
                <c:pt idx="44">
                  <c:v>44166</c:v>
                </c:pt>
                <c:pt idx="45">
                  <c:v>44197</c:v>
                </c:pt>
                <c:pt idx="46">
                  <c:v>44228</c:v>
                </c:pt>
                <c:pt idx="47">
                  <c:v>44256</c:v>
                </c:pt>
                <c:pt idx="48">
                  <c:v>44287</c:v>
                </c:pt>
                <c:pt idx="49">
                  <c:v>44317</c:v>
                </c:pt>
                <c:pt idx="50">
                  <c:v>44348</c:v>
                </c:pt>
                <c:pt idx="51">
                  <c:v>44378</c:v>
                </c:pt>
                <c:pt idx="52">
                  <c:v>44409</c:v>
                </c:pt>
                <c:pt idx="53">
                  <c:v>44440</c:v>
                </c:pt>
                <c:pt idx="54">
                  <c:v>44470</c:v>
                </c:pt>
                <c:pt idx="55">
                  <c:v>44501</c:v>
                </c:pt>
                <c:pt idx="56">
                  <c:v>44531</c:v>
                </c:pt>
                <c:pt idx="57">
                  <c:v>44562</c:v>
                </c:pt>
                <c:pt idx="58">
                  <c:v>44593</c:v>
                </c:pt>
              </c:numCache>
            </c:numRef>
          </c:xVal>
          <c:yVal>
            <c:numRef>
              <c:f>PowellandMead!$F$3:$F$61</c:f>
              <c:numCache>
                <c:formatCode>General</c:formatCode>
                <c:ptCount val="59"/>
                <c:pt idx="0">
                  <c:v>10283.497511675749</c:v>
                </c:pt>
                <c:pt idx="1">
                  <c:v>10174.049017987929</c:v>
                </c:pt>
                <c:pt idx="2">
                  <c:v>10164.010295131096</c:v>
                </c:pt>
                <c:pt idx="3">
                  <c:v>10254.574868457203</c:v>
                </c:pt>
                <c:pt idx="4">
                  <c:v>9967.1951388464513</c:v>
                </c:pt>
                <c:pt idx="5">
                  <c:v>9934.8372025717235</c:v>
                </c:pt>
                <c:pt idx="6">
                  <c:v>9788.9570383852242</c:v>
                </c:pt>
                <c:pt idx="7">
                  <c:v>9765.1338537780066</c:v>
                </c:pt>
                <c:pt idx="8">
                  <c:v>10049.105505147885</c:v>
                </c:pt>
                <c:pt idx="9">
                  <c:v>10236.008267736312</c:v>
                </c:pt>
                <c:pt idx="10">
                  <c:v>10091.153173019607</c:v>
                </c:pt>
                <c:pt idx="11">
                  <c:v>9789.3704923130535</c:v>
                </c:pt>
                <c:pt idx="12">
                  <c:v>9520.1486071731288</c:v>
                </c:pt>
                <c:pt idx="13">
                  <c:v>9353.6444118666677</c:v>
                </c:pt>
                <c:pt idx="14">
                  <c:v>9262.1697132619665</c:v>
                </c:pt>
                <c:pt idx="15">
                  <c:v>9369.5280176124106</c:v>
                </c:pt>
                <c:pt idx="16">
                  <c:v>9331.3119792699672</c:v>
                </c:pt>
                <c:pt idx="17">
                  <c:v>9470.2115869522659</c:v>
                </c:pt>
                <c:pt idx="18">
                  <c:v>9401.2341502728359</c:v>
                </c:pt>
                <c:pt idx="19">
                  <c:v>9732.0699256511216</c:v>
                </c:pt>
                <c:pt idx="20">
                  <c:v>10552.399453024676</c:v>
                </c:pt>
                <c:pt idx="21">
                  <c:v>11328.803755230516</c:v>
                </c:pt>
                <c:pt idx="22">
                  <c:v>11815.634525909823</c:v>
                </c:pt>
                <c:pt idx="23">
                  <c:v>12072.131090486455</c:v>
                </c:pt>
                <c:pt idx="24">
                  <c:v>12402.244850956229</c:v>
                </c:pt>
                <c:pt idx="25">
                  <c:v>12906.02224448239</c:v>
                </c:pt>
                <c:pt idx="26">
                  <c:v>13570.586241905066</c:v>
                </c:pt>
                <c:pt idx="27">
                  <c:v>14413.278708839822</c:v>
                </c:pt>
                <c:pt idx="28">
                  <c:v>14897.454501327484</c:v>
                </c:pt>
                <c:pt idx="29">
                  <c:v>15008.954457050871</c:v>
                </c:pt>
                <c:pt idx="30">
                  <c:v>14972.764602610083</c:v>
                </c:pt>
                <c:pt idx="31">
                  <c:v>15078.241203275549</c:v>
                </c:pt>
                <c:pt idx="32">
                  <c:v>15000.643069999071</c:v>
                </c:pt>
                <c:pt idx="33">
                  <c:v>14959.043608888785</c:v>
                </c:pt>
                <c:pt idx="34">
                  <c:v>14646.635908105938</c:v>
                </c:pt>
                <c:pt idx="35">
                  <c:v>14234.693933056114</c:v>
                </c:pt>
                <c:pt idx="36">
                  <c:v>13889.043672621345</c:v>
                </c:pt>
                <c:pt idx="37">
                  <c:v>13673.191012033538</c:v>
                </c:pt>
                <c:pt idx="38">
                  <c:v>13604.142920047594</c:v>
                </c:pt>
                <c:pt idx="39">
                  <c:v>13736.277384579698</c:v>
                </c:pt>
                <c:pt idx="40">
                  <c:v>13599.606476203364</c:v>
                </c:pt>
                <c:pt idx="41">
                  <c:v>13694.443217419037</c:v>
                </c:pt>
                <c:pt idx="42">
                  <c:v>13611.46670372697</c:v>
                </c:pt>
                <c:pt idx="43">
                  <c:v>13600.704663651715</c:v>
                </c:pt>
                <c:pt idx="44">
                  <c:v>13562.168518117387</c:v>
                </c:pt>
                <c:pt idx="45">
                  <c:v>13554.90282180246</c:v>
                </c:pt>
                <c:pt idx="46">
                  <c:v>13272.54786685175</c:v>
                </c:pt>
                <c:pt idx="47">
                  <c:v>12856.923425098868</c:v>
                </c:pt>
                <c:pt idx="48">
                  <c:v>12515.733681014577</c:v>
                </c:pt>
                <c:pt idx="49">
                  <c:v>12306.661728852619</c:v>
                </c:pt>
                <c:pt idx="50">
                  <c:v>12255.681607291746</c:v>
                </c:pt>
                <c:pt idx="51">
                  <c:v>12369.814634370059</c:v>
                </c:pt>
                <c:pt idx="52">
                  <c:v>12287.309600803181</c:v>
                </c:pt>
                <c:pt idx="53">
                  <c:v>12355.603465421609</c:v>
                </c:pt>
                <c:pt idx="54">
                  <c:v>12336.189906479571</c:v>
                </c:pt>
                <c:pt idx="55">
                  <c:v>12312.060600443931</c:v>
                </c:pt>
                <c:pt idx="56">
                  <c:v>12279.684855793323</c:v>
                </c:pt>
                <c:pt idx="57">
                  <c:v>12307.670294710111</c:v>
                </c:pt>
                <c:pt idx="58">
                  <c:v>11945.191354878198</c:v>
                </c:pt>
              </c:numCache>
            </c:numRef>
          </c:yVal>
          <c:smooth val="0"/>
        </c:ser>
        <c:dLbls>
          <c:showLegendKey val="0"/>
          <c:showVal val="0"/>
          <c:showCatName val="0"/>
          <c:showSerName val="0"/>
          <c:showPercent val="0"/>
          <c:showBubbleSize val="0"/>
        </c:dLbls>
        <c:axId val="486509656"/>
        <c:axId val="486509264"/>
      </c:scatterChart>
      <c:valAx>
        <c:axId val="486509656"/>
        <c:scaling>
          <c:orientation val="minMax"/>
        </c:scaling>
        <c:delete val="0"/>
        <c:axPos val="b"/>
        <c:numFmt formatCode="[$-409]mmmm\-yy;@" sourceLinked="1"/>
        <c:majorTickMark val="out"/>
        <c:minorTickMark val="none"/>
        <c:tickLblPos val="nextTo"/>
        <c:crossAx val="486509264"/>
        <c:crosses val="autoZero"/>
        <c:crossBetween val="midCat"/>
      </c:valAx>
      <c:valAx>
        <c:axId val="486509264"/>
        <c:scaling>
          <c:orientation val="minMax"/>
        </c:scaling>
        <c:delete val="0"/>
        <c:axPos val="l"/>
        <c:majorGridlines/>
        <c:title>
          <c:tx>
            <c:rich>
              <a:bodyPr rot="-5400000" vert="horz"/>
              <a:lstStyle/>
              <a:p>
                <a:pPr>
                  <a:defRPr/>
                </a:pPr>
                <a:r>
                  <a:rPr lang="en-US"/>
                  <a:t>Storage</a:t>
                </a:r>
                <a:r>
                  <a:rPr lang="en-US" baseline="0"/>
                  <a:t> (KAF)</a:t>
                </a:r>
                <a:endParaRPr lang="en-US"/>
              </a:p>
            </c:rich>
          </c:tx>
          <c:overlay val="0"/>
        </c:title>
        <c:numFmt formatCode="General" sourceLinked="1"/>
        <c:majorTickMark val="out"/>
        <c:minorTickMark val="none"/>
        <c:tickLblPos val="nextTo"/>
        <c:crossAx val="486509656"/>
        <c:crosses val="autoZero"/>
        <c:crossBetween val="midCat"/>
      </c:valAx>
      <c:spPr>
        <a:solidFill>
          <a:schemeClr val="bg2">
            <a:lumMod val="90000"/>
          </a:schemeClr>
        </a:solidFill>
      </c:spPr>
    </c:plotArea>
    <c:legend>
      <c:legendPos val="t"/>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checked="Checked" firstButton="1" fmlaLink="$R$1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Drop" dropStyle="combo" dx="16" fmlaLink="$B$10" fmlaRange="SheetName" sel="49" val="46"/>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CheckBox" checked="Checked" fmlaLink="$B$15"/>
</file>

<file path=xl/ctrlProps/ctrlProp11.xml><?xml version="1.0" encoding="utf-8"?>
<formControlPr xmlns="http://schemas.microsoft.com/office/spreadsheetml/2009/9/main" objectType="CheckBox" checked="Checked" fmlaLink="$B$16"/>
</file>

<file path=xl/ctrlProps/ctrlProp12.xml><?xml version="1.0" encoding="utf-8"?>
<formControlPr xmlns="http://schemas.microsoft.com/office/spreadsheetml/2009/9/main" objectType="CheckBox" checked="Checked" fmlaLink="$B$17"/>
</file>

<file path=xl/ctrlProps/ctrlProp13.xml><?xml version="1.0" encoding="utf-8"?>
<formControlPr xmlns="http://schemas.microsoft.com/office/spreadsheetml/2009/9/main" objectType="CheckBox" checked="Checked" fmlaLink="$B$18"/>
</file>

<file path=xl/ctrlProps/ctrlProp14.xml><?xml version="1.0" encoding="utf-8"?>
<formControlPr xmlns="http://schemas.microsoft.com/office/spreadsheetml/2009/9/main" objectType="CheckBox" checked="Checked" fmlaLink="$B$19"/>
</file>

<file path=xl/ctrlProps/ctrlProp15.xml><?xml version="1.0" encoding="utf-8"?>
<formControlPr xmlns="http://schemas.microsoft.com/office/spreadsheetml/2009/9/main" objectType="CheckBox" checked="Checked" fmlaLink="$B$20"/>
</file>

<file path=xl/ctrlProps/ctrlProp16.xml><?xml version="1.0" encoding="utf-8"?>
<formControlPr xmlns="http://schemas.microsoft.com/office/spreadsheetml/2009/9/main" objectType="CheckBox" checked="Checked" fmlaLink="$B$21"/>
</file>

<file path=xl/ctrlProps/ctrlProp17.xml><?xml version="1.0" encoding="utf-8"?>
<formControlPr xmlns="http://schemas.microsoft.com/office/spreadsheetml/2009/9/main" objectType="CheckBox" checked="Checked" fmlaLink="$B$22"/>
</file>

<file path=xl/ctrlProps/ctrlProp18.xml><?xml version="1.0" encoding="utf-8"?>
<formControlPr xmlns="http://schemas.microsoft.com/office/spreadsheetml/2009/9/main" objectType="CheckBox" checked="Checked" fmlaLink="$B$23"/>
</file>

<file path=xl/ctrlProps/ctrlProp19.xml><?xml version="1.0" encoding="utf-8"?>
<formControlPr xmlns="http://schemas.microsoft.com/office/spreadsheetml/2009/9/main" objectType="CheckBox" checked="Checked" fmlaLink="$B$24"/>
</file>

<file path=xl/ctrlProps/ctrlProp20.xml><?xml version="1.0" encoding="utf-8"?>
<formControlPr xmlns="http://schemas.microsoft.com/office/spreadsheetml/2009/9/main" objectType="CheckBox" checked="Checked" fmlaLink="$B$25"/>
</file>

<file path=xl/ctrlProps/ctrlProp21.xml><?xml version="1.0" encoding="utf-8"?>
<formControlPr xmlns="http://schemas.microsoft.com/office/spreadsheetml/2009/9/main" objectType="CheckBox" checked="Checked" fmlaLink="$B$26"/>
</file>

<file path=xl/ctrlProps/ctrlProp22.xml><?xml version="1.0" encoding="utf-8"?>
<formControlPr xmlns="http://schemas.microsoft.com/office/spreadsheetml/2009/9/main" objectType="CheckBox" checked="Checked" fmlaLink="$B$27"/>
</file>

<file path=xl/ctrlProps/ctrlProp23.xml><?xml version="1.0" encoding="utf-8"?>
<formControlPr xmlns="http://schemas.microsoft.com/office/spreadsheetml/2009/9/main" objectType="CheckBox" checked="Checked" fmlaLink="$B$28"/>
</file>

<file path=xl/ctrlProps/ctrlProp24.xml><?xml version="1.0" encoding="utf-8"?>
<formControlPr xmlns="http://schemas.microsoft.com/office/spreadsheetml/2009/9/main" objectType="CheckBox" checked="Checked" fmlaLink="$B$29"/>
</file>

<file path=xl/ctrlProps/ctrlProp25.xml><?xml version="1.0" encoding="utf-8"?>
<formControlPr xmlns="http://schemas.microsoft.com/office/spreadsheetml/2009/9/main" objectType="CheckBox" checked="Checked" fmlaLink="$C$15"/>
</file>

<file path=xl/ctrlProps/ctrlProp26.xml><?xml version="1.0" encoding="utf-8"?>
<formControlPr xmlns="http://schemas.microsoft.com/office/spreadsheetml/2009/9/main" objectType="CheckBox" checked="Checked" fmlaLink="$C$16"/>
</file>

<file path=xl/ctrlProps/ctrlProp27.xml><?xml version="1.0" encoding="utf-8"?>
<formControlPr xmlns="http://schemas.microsoft.com/office/spreadsheetml/2009/9/main" objectType="CheckBox" checked="Checked" fmlaLink="$C$17"/>
</file>

<file path=xl/ctrlProps/ctrlProp28.xml><?xml version="1.0" encoding="utf-8"?>
<formControlPr xmlns="http://schemas.microsoft.com/office/spreadsheetml/2009/9/main" objectType="CheckBox" checked="Checked" fmlaLink="$C$18"/>
</file>

<file path=xl/ctrlProps/ctrlProp29.xml><?xml version="1.0" encoding="utf-8"?>
<formControlPr xmlns="http://schemas.microsoft.com/office/spreadsheetml/2009/9/main" objectType="CheckBox" checked="Checked" fmlaLink="$C$19"/>
</file>

<file path=xl/ctrlProps/ctrlProp30.xml><?xml version="1.0" encoding="utf-8"?>
<formControlPr xmlns="http://schemas.microsoft.com/office/spreadsheetml/2009/9/main" objectType="CheckBox" checked="Checked" fmlaLink="$C$20"/>
</file>

<file path=xl/ctrlProps/ctrlProp31.xml><?xml version="1.0" encoding="utf-8"?>
<formControlPr xmlns="http://schemas.microsoft.com/office/spreadsheetml/2009/9/main" objectType="CheckBox" checked="Checked" fmlaLink="$C$21"/>
</file>

<file path=xl/ctrlProps/ctrlProp32.xml><?xml version="1.0" encoding="utf-8"?>
<formControlPr xmlns="http://schemas.microsoft.com/office/spreadsheetml/2009/9/main" objectType="CheckBox" checked="Checked" fmlaLink="$C$22"/>
</file>

<file path=xl/ctrlProps/ctrlProp33.xml><?xml version="1.0" encoding="utf-8"?>
<formControlPr xmlns="http://schemas.microsoft.com/office/spreadsheetml/2009/9/main" objectType="CheckBox" checked="Checked" fmlaLink="$C$23"/>
</file>

<file path=xl/ctrlProps/ctrlProp34.xml><?xml version="1.0" encoding="utf-8"?>
<formControlPr xmlns="http://schemas.microsoft.com/office/spreadsheetml/2009/9/main" objectType="CheckBox" checked="Checked" fmlaLink="$C$25"/>
</file>

<file path=xl/ctrlProps/ctrlProp35.xml><?xml version="1.0" encoding="utf-8"?>
<formControlPr xmlns="http://schemas.microsoft.com/office/spreadsheetml/2009/9/main" objectType="CheckBox" checked="Checked" fmlaLink="$C$24"/>
</file>

<file path=xl/ctrlProps/ctrlProp36.xml><?xml version="1.0" encoding="utf-8"?>
<formControlPr xmlns="http://schemas.microsoft.com/office/spreadsheetml/2009/9/main" objectType="CheckBox" checked="Checked" fmlaLink="$C$26"/>
</file>

<file path=xl/ctrlProps/ctrlProp37.xml><?xml version="1.0" encoding="utf-8"?>
<formControlPr xmlns="http://schemas.microsoft.com/office/spreadsheetml/2009/9/main" objectType="CheckBox" checked="Checked" fmlaLink="$C$27"/>
</file>

<file path=xl/ctrlProps/ctrlProp38.xml><?xml version="1.0" encoding="utf-8"?>
<formControlPr xmlns="http://schemas.microsoft.com/office/spreadsheetml/2009/9/main" objectType="CheckBox" checked="Checked" fmlaLink="$C$28"/>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Drop" dropLines="12" dropStyle="combo" dx="16" fmlaLink="$B$3" fmlaRange="RunInformation!$J$3:$J$14" sel="4" val="0"/>
</file>

<file path=xl/ctrlProps/ctrlProp43.xml><?xml version="1.0" encoding="utf-8"?>
<formControlPr xmlns="http://schemas.microsoft.com/office/spreadsheetml/2009/9/main" objectType="Drop" dropStyle="combo" dx="16" fmlaLink="$D$3" fmlaRange="RunInformation!$K$3:$K$52" sel="9" val="7"/>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Label"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C$29"/>
</file>

<file path=xl/ctrlProps/ctrlProp48.xml><?xml version="1.0" encoding="utf-8"?>
<formControlPr xmlns="http://schemas.microsoft.com/office/spreadsheetml/2009/9/main" objectType="GBox"/>
</file>

<file path=xl/ctrlProps/ctrlProp49.xml><?xml version="1.0" encoding="utf-8"?>
<formControlPr xmlns="http://schemas.microsoft.com/office/spreadsheetml/2009/9/main" objectType="CheckBox" checked="Checked" fmlaLink="$B$34" lockText="1" noThreeD="1"/>
</file>

<file path=xl/ctrlProps/ctrlProp50.xml><?xml version="1.0" encoding="utf-8"?>
<formControlPr xmlns="http://schemas.microsoft.com/office/spreadsheetml/2009/9/main" objectType="CheckBox" checked="Checked" fmlaLink="$D$34" lockText="1" noThreeD="1"/>
</file>

<file path=xl/ctrlProps/ctrlProp51.xml><?xml version="1.0" encoding="utf-8"?>
<formControlPr xmlns="http://schemas.microsoft.com/office/spreadsheetml/2009/9/main" objectType="CheckBox" checked="Checked" fmlaLink="$C$34"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fmlaLink="$D$15"/>
</file>

<file path=xl/ctrlProps/ctrlProp54.xml><?xml version="1.0" encoding="utf-8"?>
<formControlPr xmlns="http://schemas.microsoft.com/office/spreadsheetml/2009/9/main" objectType="CheckBox" checked="Checked" fmlaLink="$D$16"/>
</file>

<file path=xl/ctrlProps/ctrlProp55.xml><?xml version="1.0" encoding="utf-8"?>
<formControlPr xmlns="http://schemas.microsoft.com/office/spreadsheetml/2009/9/main" objectType="CheckBox" checked="Checked" fmlaLink="$D$17"/>
</file>

<file path=xl/ctrlProps/ctrlProp56.xml><?xml version="1.0" encoding="utf-8"?>
<formControlPr xmlns="http://schemas.microsoft.com/office/spreadsheetml/2009/9/main" objectType="CheckBox" checked="Checked" fmlaLink="$D$18"/>
</file>

<file path=xl/ctrlProps/ctrlProp57.xml><?xml version="1.0" encoding="utf-8"?>
<formControlPr xmlns="http://schemas.microsoft.com/office/spreadsheetml/2009/9/main" objectType="CheckBox" checked="Checked" fmlaLink="$D$19"/>
</file>

<file path=xl/ctrlProps/ctrlProp58.xml><?xml version="1.0" encoding="utf-8"?>
<formControlPr xmlns="http://schemas.microsoft.com/office/spreadsheetml/2009/9/main" objectType="Drop" dropStyle="combo" dx="16" fmlaLink="Comparison!$B$10" fmlaRange="SheetName" sel="49" val="45"/>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CheckBox" checked="Checked" fmlaLink="$B$15"/>
</file>

<file path=xl/ctrlProps/ctrlProp61.xml><?xml version="1.0" encoding="utf-8"?>
<formControlPr xmlns="http://schemas.microsoft.com/office/spreadsheetml/2009/9/main" objectType="CheckBox" checked="Checked" fmlaLink="$B$16"/>
</file>

<file path=xl/ctrlProps/ctrlProp62.xml><?xml version="1.0" encoding="utf-8"?>
<formControlPr xmlns="http://schemas.microsoft.com/office/spreadsheetml/2009/9/main" objectType="CheckBox" checked="Checked" fmlaLink="$B$17"/>
</file>

<file path=xl/ctrlProps/ctrlProp63.xml><?xml version="1.0" encoding="utf-8"?>
<formControlPr xmlns="http://schemas.microsoft.com/office/spreadsheetml/2009/9/main" objectType="CheckBox" checked="Checked" fmlaLink="$B$18"/>
</file>

<file path=xl/ctrlProps/ctrlProp64.xml><?xml version="1.0" encoding="utf-8"?>
<formControlPr xmlns="http://schemas.microsoft.com/office/spreadsheetml/2009/9/main" objectType="CheckBox" checked="Checked" fmlaLink="$B$19"/>
</file>

<file path=xl/ctrlProps/ctrlProp65.xml><?xml version="1.0" encoding="utf-8"?>
<formControlPr xmlns="http://schemas.microsoft.com/office/spreadsheetml/2009/9/main" objectType="CheckBox" checked="Checked" fmlaLink="$B$20"/>
</file>

<file path=xl/ctrlProps/ctrlProp66.xml><?xml version="1.0" encoding="utf-8"?>
<formControlPr xmlns="http://schemas.microsoft.com/office/spreadsheetml/2009/9/main" objectType="CheckBox" checked="Checked" fmlaLink="$B$21"/>
</file>

<file path=xl/ctrlProps/ctrlProp67.xml><?xml version="1.0" encoding="utf-8"?>
<formControlPr xmlns="http://schemas.microsoft.com/office/spreadsheetml/2009/9/main" objectType="CheckBox" checked="Checked" fmlaLink="$B$22"/>
</file>

<file path=xl/ctrlProps/ctrlProp68.xml><?xml version="1.0" encoding="utf-8"?>
<formControlPr xmlns="http://schemas.microsoft.com/office/spreadsheetml/2009/9/main" objectType="CheckBox" checked="Checked" fmlaLink="$B$23"/>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CheckBox" checked="Checked" fmlaLink="$B$26" lockText="1" noThreeD="1"/>
</file>

<file path=xl/ctrlProps/ctrlProp76.xml><?xml version="1.0" encoding="utf-8"?>
<formControlPr xmlns="http://schemas.microsoft.com/office/spreadsheetml/2009/9/main" objectType="CheckBox" checked="Checked" fmlaLink="$D$26" lockText="1" noThreeD="1"/>
</file>

<file path=xl/ctrlProps/ctrlProp77.xml><?xml version="1.0" encoding="utf-8"?>
<formControlPr xmlns="http://schemas.microsoft.com/office/spreadsheetml/2009/9/main" objectType="CheckBox" checked="Checked" fmlaLink="$C$26" lockText="1" noThreeD="1"/>
</file>

<file path=xl/ctrlProps/ctrlProp78.xml><?xml version="1.0" encoding="utf-8"?>
<formControlPr xmlns="http://schemas.microsoft.com/office/spreadsheetml/2009/9/main" objectType="Drop" dropStyle="combo" dx="16" fmlaLink="Frequency!$B$6" fmlaRange="CDFName" sel="7" val="2"/>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Drop" dropLines="5" dropStyle="combo" dx="16" fmlaLink="Frequency!$C$23" fmlaRange="$C$42:$C$46" sel="1" val="0"/>
</file>

<file path=xl/ctrlProps/ctrlProp81.xml><?xml version="1.0" encoding="utf-8"?>
<formControlPr xmlns="http://schemas.microsoft.com/office/spreadsheetml/2009/9/main" objectType="Drop" dropLines="5" dropStyle="combo" dx="16" fmlaLink="Frequency!$C$25" fmlaRange="$C$42:$C$46" sel="1" val="0"/>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Drop" dropLines="4" dropStyle="combo" dx="16" fmlaLink="Frequency!$B$3" fmlaRange="StartYear" sel="9" val="8"/>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Drop" dropStyle="combo" dx="16" fmlaLink="$B$10" fmlaRange="RunInformation!$BJ$6:$BJ$19" noThreeD="1" sel="2" val="0"/>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Drop" dropLines="2" dropStyle="combo" dx="16" fmlaLink="$B$13" fmlaRange="RunInformation!$BO$7:$BO$8" noThreeD="1" sel="1" val="0"/>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16" fmlaLink="$B$2" fmlaRange="RunInformation!$G$6:$G$40" noThreeD="1" sel="29" val="27"/>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58</xdr:row>
          <xdr:rowOff>57150</xdr:rowOff>
        </xdr:from>
        <xdr:to>
          <xdr:col>3</xdr:col>
          <xdr:colOff>523875</xdr:colOff>
          <xdr:row>59</xdr:row>
          <xdr:rowOff>152400</xdr:rowOff>
        </xdr:to>
        <xdr:sp macro="" textlink="">
          <xdr:nvSpPr>
            <xdr:cNvPr id="87042" name="Button 2" hidden="1">
              <a:extLst>
                <a:ext uri="{63B3BB69-23CF-44E3-9099-C40C66FF867C}">
                  <a14:compatExt spid="_x0000_s87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Pictures from Plots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58</xdr:row>
          <xdr:rowOff>66675</xdr:rowOff>
        </xdr:from>
        <xdr:to>
          <xdr:col>8</xdr:col>
          <xdr:colOff>571500</xdr:colOff>
          <xdr:row>59</xdr:row>
          <xdr:rowOff>161925</xdr:rowOff>
        </xdr:to>
        <xdr:sp macro="" textlink="">
          <xdr:nvSpPr>
            <xdr:cNvPr id="87043" name="Button 3" hidden="1">
              <a:extLst>
                <a:ext uri="{63B3BB69-23CF-44E3-9099-C40C66FF867C}">
                  <a14:compatExt spid="_x0000_s87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Word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58</xdr:row>
          <xdr:rowOff>66675</xdr:rowOff>
        </xdr:from>
        <xdr:to>
          <xdr:col>14</xdr:col>
          <xdr:colOff>19050</xdr:colOff>
          <xdr:row>59</xdr:row>
          <xdr:rowOff>152400</xdr:rowOff>
        </xdr:to>
        <xdr:sp macro="" textlink="">
          <xdr:nvSpPr>
            <xdr:cNvPr id="87044" name="Button 4" hidden="1">
              <a:extLst>
                <a:ext uri="{63B3BB69-23CF-44E3-9099-C40C66FF867C}">
                  <a14:compatExt spid="_x0000_s87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Power Point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62</xdr:row>
          <xdr:rowOff>180975</xdr:rowOff>
        </xdr:from>
        <xdr:to>
          <xdr:col>8</xdr:col>
          <xdr:colOff>114300</xdr:colOff>
          <xdr:row>64</xdr:row>
          <xdr:rowOff>266700</xdr:rowOff>
        </xdr:to>
        <xdr:sp macro="" textlink="">
          <xdr:nvSpPr>
            <xdr:cNvPr id="87045" name="Button 5" hidden="1">
              <a:extLst>
                <a:ext uri="{63B3BB69-23CF-44E3-9099-C40C66FF867C}">
                  <a14:compatExt spid="_x0000_s87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Trace Ranges: This Button should only be used if the user understands the macro that is used with this button.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10</xdr:row>
          <xdr:rowOff>9525</xdr:rowOff>
        </xdr:from>
        <xdr:to>
          <xdr:col>18</xdr:col>
          <xdr:colOff>466725</xdr:colOff>
          <xdr:row>10</xdr:row>
          <xdr:rowOff>180975</xdr:rowOff>
        </xdr:to>
        <xdr:sp macro="" textlink="">
          <xdr:nvSpPr>
            <xdr:cNvPr id="87047" name="Option Button 7" hidden="1">
              <a:extLst>
                <a:ext uri="{63B3BB69-23CF-44E3-9099-C40C66FF867C}">
                  <a14:compatExt spid="_x0000_s87047"/>
                </a:ext>
              </a:extLst>
            </xdr:cNvPr>
            <xdr:cNvSpPr/>
          </xdr:nvSpPr>
          <xdr:spPr bwMode="auto">
            <a:xfrm>
              <a:off x="0" y="0"/>
              <a:ext cx="0" cy="0"/>
            </a:xfrm>
            <a:prstGeom prst="rect">
              <a:avLst/>
            </a:prstGeom>
            <a:solidFill>
              <a:srgbClr val="D8B088"/>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514350</xdr:colOff>
          <xdr:row>10</xdr:row>
          <xdr:rowOff>19050</xdr:rowOff>
        </xdr:from>
        <xdr:to>
          <xdr:col>16</xdr:col>
          <xdr:colOff>447675</xdr:colOff>
          <xdr:row>11</xdr:row>
          <xdr:rowOff>0</xdr:rowOff>
        </xdr:to>
        <xdr:sp macro="" textlink="">
          <xdr:nvSpPr>
            <xdr:cNvPr id="87048" name="Option Button 8" hidden="1">
              <a:extLst>
                <a:ext uri="{63B3BB69-23CF-44E3-9099-C40C66FF867C}">
                  <a14:compatExt spid="_x0000_s87048"/>
                </a:ext>
              </a:extLst>
            </xdr:cNvPr>
            <xdr:cNvSpPr/>
          </xdr:nvSpPr>
          <xdr:spPr bwMode="auto">
            <a:xfrm>
              <a:off x="0" y="0"/>
              <a:ext cx="0" cy="0"/>
            </a:xfrm>
            <a:prstGeom prst="rect">
              <a:avLst/>
            </a:prstGeom>
            <a:solidFill>
              <a:srgbClr val="D8B088"/>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Sheets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478154</xdr:colOff>
      <xdr:row>2</xdr:row>
      <xdr:rowOff>116205</xdr:rowOff>
    </xdr:from>
    <xdr:to>
      <xdr:col>19</xdr:col>
      <xdr:colOff>498728</xdr:colOff>
      <xdr:row>32</xdr:row>
      <xdr:rowOff>53721</xdr:rowOff>
    </xdr:to>
    <xdr:graphicFrame macro="">
      <xdr:nvGraphicFramePr>
        <xdr:cNvPr id="2" name="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47625</xdr:colOff>
          <xdr:row>9</xdr:row>
          <xdr:rowOff>0</xdr:rowOff>
        </xdr:from>
        <xdr:to>
          <xdr:col>3</xdr:col>
          <xdr:colOff>438150</xdr:colOff>
          <xdr:row>10</xdr:row>
          <xdr:rowOff>0</xdr:rowOff>
        </xdr:to>
        <xdr:sp macro="" textlink="">
          <xdr:nvSpPr>
            <xdr:cNvPr id="2049" name="Drop Dow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4</xdr:col>
          <xdr:colOff>0</xdr:colOff>
          <xdr:row>10</xdr:row>
          <xdr:rowOff>57150</xdr:rowOff>
        </xdr:to>
        <xdr:sp macro="" textlink="">
          <xdr:nvSpPr>
            <xdr:cNvPr id="2050" name="Group Box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4</xdr:col>
          <xdr:colOff>76200</xdr:colOff>
          <xdr:row>31</xdr:row>
          <xdr:rowOff>133350</xdr:rowOff>
        </xdr:to>
        <xdr:sp macro="" textlink="">
          <xdr:nvSpPr>
            <xdr:cNvPr id="2051" name="Group Box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13</xdr:row>
          <xdr:rowOff>152400</xdr:rowOff>
        </xdr:from>
        <xdr:to>
          <xdr:col>1</xdr:col>
          <xdr:colOff>609600</xdr:colOff>
          <xdr:row>15</xdr:row>
          <xdr:rowOff>19050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152400</xdr:rowOff>
        </xdr:from>
        <xdr:to>
          <xdr:col>1</xdr:col>
          <xdr:colOff>609600</xdr:colOff>
          <xdr:row>16</xdr:row>
          <xdr:rowOff>19050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15</xdr:row>
          <xdr:rowOff>161925</xdr:rowOff>
        </xdr:from>
        <xdr:to>
          <xdr:col>1</xdr:col>
          <xdr:colOff>609600</xdr:colOff>
          <xdr:row>17</xdr:row>
          <xdr:rowOff>19050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16</xdr:row>
          <xdr:rowOff>142875</xdr:rowOff>
        </xdr:from>
        <xdr:to>
          <xdr:col>1</xdr:col>
          <xdr:colOff>609600</xdr:colOff>
          <xdr:row>18</xdr:row>
          <xdr:rowOff>19050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17</xdr:row>
          <xdr:rowOff>142875</xdr:rowOff>
        </xdr:from>
        <xdr:to>
          <xdr:col>1</xdr:col>
          <xdr:colOff>609600</xdr:colOff>
          <xdr:row>19</xdr:row>
          <xdr:rowOff>19050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142875</xdr:rowOff>
        </xdr:from>
        <xdr:to>
          <xdr:col>1</xdr:col>
          <xdr:colOff>609600</xdr:colOff>
          <xdr:row>20</xdr:row>
          <xdr:rowOff>9525</xdr:rowOff>
        </xdr:to>
        <xdr:sp macro="" textlink="">
          <xdr:nvSpPr>
            <xdr:cNvPr id="2057" name="Check Box 9" hidden="1">
              <a:extLst>
                <a:ext uri="{63B3BB69-23CF-44E3-9099-C40C66FF867C}">
                  <a14:compatExt spid="_x0000_s2057"/>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19</xdr:row>
          <xdr:rowOff>161925</xdr:rowOff>
        </xdr:from>
        <xdr:to>
          <xdr:col>1</xdr:col>
          <xdr:colOff>609600</xdr:colOff>
          <xdr:row>21</xdr:row>
          <xdr:rowOff>28575</xdr:rowOff>
        </xdr:to>
        <xdr:sp macro="" textlink="">
          <xdr:nvSpPr>
            <xdr:cNvPr id="2058" name="Check Box 10" hidden="1">
              <a:extLst>
                <a:ext uri="{63B3BB69-23CF-44E3-9099-C40C66FF867C}">
                  <a14:compatExt spid="_x0000_s2058"/>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171450</xdr:rowOff>
        </xdr:from>
        <xdr:to>
          <xdr:col>1</xdr:col>
          <xdr:colOff>609600</xdr:colOff>
          <xdr:row>22</xdr:row>
          <xdr:rowOff>28575</xdr:rowOff>
        </xdr:to>
        <xdr:sp macro="" textlink="">
          <xdr:nvSpPr>
            <xdr:cNvPr id="2059" name="Check Box 11" hidden="1">
              <a:extLst>
                <a:ext uri="{63B3BB69-23CF-44E3-9099-C40C66FF867C}">
                  <a14:compatExt spid="_x0000_s2059"/>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161925</xdr:rowOff>
        </xdr:from>
        <xdr:to>
          <xdr:col>1</xdr:col>
          <xdr:colOff>609600</xdr:colOff>
          <xdr:row>23</xdr:row>
          <xdr:rowOff>47625</xdr:rowOff>
        </xdr:to>
        <xdr:sp macro="" textlink="">
          <xdr:nvSpPr>
            <xdr:cNvPr id="2060" name="Check Box 12" hidden="1">
              <a:extLst>
                <a:ext uri="{63B3BB69-23CF-44E3-9099-C40C66FF867C}">
                  <a14:compatExt spid="_x0000_s206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22</xdr:row>
          <xdr:rowOff>171450</xdr:rowOff>
        </xdr:from>
        <xdr:to>
          <xdr:col>1</xdr:col>
          <xdr:colOff>609600</xdr:colOff>
          <xdr:row>24</xdr:row>
          <xdr:rowOff>28575</xdr:rowOff>
        </xdr:to>
        <xdr:sp macro="" textlink="">
          <xdr:nvSpPr>
            <xdr:cNvPr id="2061" name="Check Box 13" hidden="1">
              <a:extLst>
                <a:ext uri="{63B3BB69-23CF-44E3-9099-C40C66FF867C}">
                  <a14:compatExt spid="_x0000_s2061"/>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23</xdr:row>
          <xdr:rowOff>161925</xdr:rowOff>
        </xdr:from>
        <xdr:to>
          <xdr:col>1</xdr:col>
          <xdr:colOff>609600</xdr:colOff>
          <xdr:row>25</xdr:row>
          <xdr:rowOff>19050</xdr:rowOff>
        </xdr:to>
        <xdr:sp macro="" textlink="">
          <xdr:nvSpPr>
            <xdr:cNvPr id="2062" name="Check Box 14" hidden="1">
              <a:extLst>
                <a:ext uri="{63B3BB69-23CF-44E3-9099-C40C66FF867C}">
                  <a14:compatExt spid="_x0000_s206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142875</xdr:rowOff>
        </xdr:from>
        <xdr:to>
          <xdr:col>1</xdr:col>
          <xdr:colOff>609600</xdr:colOff>
          <xdr:row>26</xdr:row>
          <xdr:rowOff>9525</xdr:rowOff>
        </xdr:to>
        <xdr:sp macro="" textlink="">
          <xdr:nvSpPr>
            <xdr:cNvPr id="2063" name="Check Box 15" hidden="1">
              <a:extLst>
                <a:ext uri="{63B3BB69-23CF-44E3-9099-C40C66FF867C}">
                  <a14:compatExt spid="_x0000_s2063"/>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142875</xdr:rowOff>
        </xdr:from>
        <xdr:to>
          <xdr:col>1</xdr:col>
          <xdr:colOff>609600</xdr:colOff>
          <xdr:row>27</xdr:row>
          <xdr:rowOff>9525</xdr:rowOff>
        </xdr:to>
        <xdr:sp macro="" textlink="">
          <xdr:nvSpPr>
            <xdr:cNvPr id="2064" name="Check Box 16" hidden="1">
              <a:extLst>
                <a:ext uri="{63B3BB69-23CF-44E3-9099-C40C66FF867C}">
                  <a14:compatExt spid="_x0000_s206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26</xdr:row>
          <xdr:rowOff>161925</xdr:rowOff>
        </xdr:from>
        <xdr:to>
          <xdr:col>1</xdr:col>
          <xdr:colOff>609600</xdr:colOff>
          <xdr:row>28</xdr:row>
          <xdr:rowOff>19050</xdr:rowOff>
        </xdr:to>
        <xdr:sp macro="" textlink="">
          <xdr:nvSpPr>
            <xdr:cNvPr id="2065" name="Check Box 17" hidden="1">
              <a:extLst>
                <a:ext uri="{63B3BB69-23CF-44E3-9099-C40C66FF867C}">
                  <a14:compatExt spid="_x0000_s206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27</xdr:row>
          <xdr:rowOff>161925</xdr:rowOff>
        </xdr:from>
        <xdr:to>
          <xdr:col>1</xdr:col>
          <xdr:colOff>609600</xdr:colOff>
          <xdr:row>29</xdr:row>
          <xdr:rowOff>28575</xdr:rowOff>
        </xdr:to>
        <xdr:sp macro="" textlink="">
          <xdr:nvSpPr>
            <xdr:cNvPr id="2066" name="Check Box 18" hidden="1">
              <a:extLst>
                <a:ext uri="{63B3BB69-23CF-44E3-9099-C40C66FF867C}">
                  <a14:compatExt spid="_x0000_s2066"/>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13</xdr:row>
          <xdr:rowOff>152400</xdr:rowOff>
        </xdr:from>
        <xdr:to>
          <xdr:col>2</xdr:col>
          <xdr:colOff>600075</xdr:colOff>
          <xdr:row>15</xdr:row>
          <xdr:rowOff>19050</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14</xdr:row>
          <xdr:rowOff>152400</xdr:rowOff>
        </xdr:from>
        <xdr:to>
          <xdr:col>2</xdr:col>
          <xdr:colOff>600075</xdr:colOff>
          <xdr:row>16</xdr:row>
          <xdr:rowOff>19050</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15</xdr:row>
          <xdr:rowOff>161925</xdr:rowOff>
        </xdr:from>
        <xdr:to>
          <xdr:col>2</xdr:col>
          <xdr:colOff>600075</xdr:colOff>
          <xdr:row>17</xdr:row>
          <xdr:rowOff>19050</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16</xdr:row>
          <xdr:rowOff>142875</xdr:rowOff>
        </xdr:from>
        <xdr:to>
          <xdr:col>2</xdr:col>
          <xdr:colOff>600075</xdr:colOff>
          <xdr:row>18</xdr:row>
          <xdr:rowOff>9525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17</xdr:row>
          <xdr:rowOff>142875</xdr:rowOff>
        </xdr:from>
        <xdr:to>
          <xdr:col>2</xdr:col>
          <xdr:colOff>600075</xdr:colOff>
          <xdr:row>19</xdr:row>
          <xdr:rowOff>19050</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18</xdr:row>
          <xdr:rowOff>152400</xdr:rowOff>
        </xdr:from>
        <xdr:to>
          <xdr:col>2</xdr:col>
          <xdr:colOff>600075</xdr:colOff>
          <xdr:row>20</xdr:row>
          <xdr:rowOff>19050</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19</xdr:row>
          <xdr:rowOff>152400</xdr:rowOff>
        </xdr:from>
        <xdr:to>
          <xdr:col>2</xdr:col>
          <xdr:colOff>600075</xdr:colOff>
          <xdr:row>21</xdr:row>
          <xdr:rowOff>9525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20</xdr:row>
          <xdr:rowOff>133350</xdr:rowOff>
        </xdr:from>
        <xdr:to>
          <xdr:col>2</xdr:col>
          <xdr:colOff>600075</xdr:colOff>
          <xdr:row>22</xdr:row>
          <xdr:rowOff>0</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21</xdr:row>
          <xdr:rowOff>133350</xdr:rowOff>
        </xdr:from>
        <xdr:to>
          <xdr:col>2</xdr:col>
          <xdr:colOff>600075</xdr:colOff>
          <xdr:row>22</xdr:row>
          <xdr:rowOff>180975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23</xdr:row>
          <xdr:rowOff>152400</xdr:rowOff>
        </xdr:from>
        <xdr:to>
          <xdr:col>2</xdr:col>
          <xdr:colOff>600075</xdr:colOff>
          <xdr:row>25</xdr:row>
          <xdr:rowOff>19050</xdr:rowOff>
        </xdr:to>
        <xdr:sp macro="" textlink="">
          <xdr:nvSpPr>
            <xdr:cNvPr id="2076" name="Check Box 28" hidden="1">
              <a:extLst>
                <a:ext uri="{63B3BB69-23CF-44E3-9099-C40C66FF867C}">
                  <a14:compatExt spid="_x0000_s2076"/>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22</xdr:row>
          <xdr:rowOff>133350</xdr:rowOff>
        </xdr:from>
        <xdr:to>
          <xdr:col>2</xdr:col>
          <xdr:colOff>600075</xdr:colOff>
          <xdr:row>24</xdr:row>
          <xdr:rowOff>9525</xdr:rowOff>
        </xdr:to>
        <xdr:sp macro="" textlink="">
          <xdr:nvSpPr>
            <xdr:cNvPr id="2077" name="Check Box 29" hidden="1">
              <a:extLst>
                <a:ext uri="{63B3BB69-23CF-44E3-9099-C40C66FF867C}">
                  <a14:compatExt spid="_x0000_s2077"/>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24</xdr:row>
          <xdr:rowOff>161925</xdr:rowOff>
        </xdr:from>
        <xdr:to>
          <xdr:col>2</xdr:col>
          <xdr:colOff>600075</xdr:colOff>
          <xdr:row>26</xdr:row>
          <xdr:rowOff>19050</xdr:rowOff>
        </xdr:to>
        <xdr:sp macro="" textlink="">
          <xdr:nvSpPr>
            <xdr:cNvPr id="2078" name="Check Box 30" hidden="1">
              <a:extLst>
                <a:ext uri="{63B3BB69-23CF-44E3-9099-C40C66FF867C}">
                  <a14:compatExt spid="_x0000_s2078"/>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25</xdr:row>
          <xdr:rowOff>152400</xdr:rowOff>
        </xdr:from>
        <xdr:to>
          <xdr:col>2</xdr:col>
          <xdr:colOff>600075</xdr:colOff>
          <xdr:row>27</xdr:row>
          <xdr:rowOff>19050</xdr:rowOff>
        </xdr:to>
        <xdr:sp macro="" textlink="">
          <xdr:nvSpPr>
            <xdr:cNvPr id="2079" name="Check Box 31" hidden="1">
              <a:extLst>
                <a:ext uri="{63B3BB69-23CF-44E3-9099-C40C66FF867C}">
                  <a14:compatExt spid="_x0000_s2079"/>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26</xdr:row>
          <xdr:rowOff>161925</xdr:rowOff>
        </xdr:from>
        <xdr:to>
          <xdr:col>2</xdr:col>
          <xdr:colOff>600075</xdr:colOff>
          <xdr:row>28</xdr:row>
          <xdr:rowOff>19050</xdr:rowOff>
        </xdr:to>
        <xdr:sp macro="" textlink="">
          <xdr:nvSpPr>
            <xdr:cNvPr id="2080" name="Check Box 32" hidden="1">
              <a:extLst>
                <a:ext uri="{63B3BB69-23CF-44E3-9099-C40C66FF867C}">
                  <a14:compatExt spid="_x0000_s208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38100</xdr:rowOff>
        </xdr:from>
        <xdr:to>
          <xdr:col>2</xdr:col>
          <xdr:colOff>200025</xdr:colOff>
          <xdr:row>13</xdr:row>
          <xdr:rowOff>95250</xdr:rowOff>
        </xdr:to>
        <xdr:sp macro="" textlink="">
          <xdr:nvSpPr>
            <xdr:cNvPr id="2081" name="Button 33" hidden="1">
              <a:extLst>
                <a:ext uri="{63B3BB69-23CF-44E3-9099-C40C66FF867C}">
                  <a14:compatExt spid="_x0000_s2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266700</xdr:colOff>
          <xdr:row>12</xdr:row>
          <xdr:rowOff>38100</xdr:rowOff>
        </xdr:from>
        <xdr:to>
          <xdr:col>3</xdr:col>
          <xdr:colOff>466725</xdr:colOff>
          <xdr:row>13</xdr:row>
          <xdr:rowOff>95250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76200</xdr:rowOff>
        </xdr:from>
        <xdr:to>
          <xdr:col>4</xdr:col>
          <xdr:colOff>0</xdr:colOff>
          <xdr:row>6</xdr:row>
          <xdr:rowOff>85725</xdr:rowOff>
        </xdr:to>
        <xdr:sp macro="" textlink="">
          <xdr:nvSpPr>
            <xdr:cNvPr id="2084" name="Group Box 36" hidden="1">
              <a:extLst>
                <a:ext uri="{63B3BB69-23CF-44E3-9099-C40C66FF867C}">
                  <a14:compatExt spid="_x0000_s208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152400</xdr:rowOff>
        </xdr:from>
        <xdr:to>
          <xdr:col>2</xdr:col>
          <xdr:colOff>400050</xdr:colOff>
          <xdr:row>2</xdr:row>
          <xdr:rowOff>161925</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1</xdr:row>
          <xdr:rowOff>152400</xdr:rowOff>
        </xdr:from>
        <xdr:to>
          <xdr:col>3</xdr:col>
          <xdr:colOff>495300</xdr:colOff>
          <xdr:row>2</xdr:row>
          <xdr:rowOff>161925</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4</xdr:col>
          <xdr:colOff>0</xdr:colOff>
          <xdr:row>2</xdr:row>
          <xdr:rowOff>219075</xdr:rowOff>
        </xdr:to>
        <xdr:sp macro="" textlink="">
          <xdr:nvSpPr>
            <xdr:cNvPr id="2087" name="Group Box 39" hidden="1">
              <a:extLst>
                <a:ext uri="{63B3BB69-23CF-44E3-9099-C40C66FF867C}">
                  <a14:compatExt spid="_x0000_s208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381000</xdr:colOff>
          <xdr:row>5</xdr:row>
          <xdr:rowOff>57150</xdr:rowOff>
        </xdr:from>
        <xdr:to>
          <xdr:col>3</xdr:col>
          <xdr:colOff>381000</xdr:colOff>
          <xdr:row>6</xdr:row>
          <xdr:rowOff>57150</xdr:rowOff>
        </xdr:to>
        <xdr:sp macro="" textlink="">
          <xdr:nvSpPr>
            <xdr:cNvPr id="2088" name="Label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29</xdr:row>
          <xdr:rowOff>133350</xdr:rowOff>
        </xdr:from>
        <xdr:to>
          <xdr:col>4</xdr:col>
          <xdr:colOff>0</xdr:colOff>
          <xdr:row>31</xdr:row>
          <xdr:rowOff>28575</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Clear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27</xdr:row>
          <xdr:rowOff>161925</xdr:rowOff>
        </xdr:from>
        <xdr:to>
          <xdr:col>2</xdr:col>
          <xdr:colOff>600075</xdr:colOff>
          <xdr:row>29</xdr:row>
          <xdr:rowOff>19050</xdr:rowOff>
        </xdr:to>
        <xdr:sp macro="" textlink="">
          <xdr:nvSpPr>
            <xdr:cNvPr id="2092" name="Check Box 44" hidden="1">
              <a:extLst>
                <a:ext uri="{63B3BB69-23CF-44E3-9099-C40C66FF867C}">
                  <a14:compatExt spid="_x0000_s209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57150</xdr:rowOff>
        </xdr:from>
        <xdr:to>
          <xdr:col>4</xdr:col>
          <xdr:colOff>95250</xdr:colOff>
          <xdr:row>34</xdr:row>
          <xdr:rowOff>123825</xdr:rowOff>
        </xdr:to>
        <xdr:sp macro="" textlink="">
          <xdr:nvSpPr>
            <xdr:cNvPr id="2093" name="Group Box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and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32</xdr:row>
          <xdr:rowOff>133350</xdr:rowOff>
        </xdr:from>
        <xdr:to>
          <xdr:col>2</xdr:col>
          <xdr:colOff>38100</xdr:colOff>
          <xdr:row>34</xdr:row>
          <xdr:rowOff>9525</xdr:rowOff>
        </xdr:to>
        <xdr:sp macro="" textlink="">
          <xdr:nvSpPr>
            <xdr:cNvPr id="2094" name="Check Box 46" hidden="1">
              <a:extLst>
                <a:ext uri="{63B3BB69-23CF-44E3-9099-C40C66FF867C}">
                  <a14:compatExt spid="_x0000_s209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32</xdr:row>
          <xdr:rowOff>133350</xdr:rowOff>
        </xdr:from>
        <xdr:to>
          <xdr:col>4</xdr:col>
          <xdr:colOff>9525</xdr:colOff>
          <xdr:row>34</xdr:row>
          <xdr:rowOff>9525</xdr:rowOff>
        </xdr:to>
        <xdr:sp macro="" textlink="">
          <xdr:nvSpPr>
            <xdr:cNvPr id="2096" name="Check Box 48" hidden="1">
              <a:extLst>
                <a:ext uri="{63B3BB69-23CF-44E3-9099-C40C66FF867C}">
                  <a14:compatExt spid="_x0000_s2096"/>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32</xdr:row>
          <xdr:rowOff>133350</xdr:rowOff>
        </xdr:from>
        <xdr:to>
          <xdr:col>3</xdr:col>
          <xdr:colOff>47625</xdr:colOff>
          <xdr:row>34</xdr:row>
          <xdr:rowOff>9525</xdr:rowOff>
        </xdr:to>
        <xdr:sp macro="" textlink="">
          <xdr:nvSpPr>
            <xdr:cNvPr id="2095" name="Check Box 47" hidden="1">
              <a:extLst>
                <a:ext uri="{63B3BB69-23CF-44E3-9099-C40C66FF867C}">
                  <a14:compatExt spid="_x0000_s209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xdr:twoCellAnchor>
    <xdr:from>
      <xdr:col>1</xdr:col>
      <xdr:colOff>57150</xdr:colOff>
      <xdr:row>5</xdr:row>
      <xdr:rowOff>38100</xdr:rowOff>
    </xdr:from>
    <xdr:to>
      <xdr:col>2</xdr:col>
      <xdr:colOff>342900</xdr:colOff>
      <xdr:row>6</xdr:row>
      <xdr:rowOff>47625</xdr:rowOff>
    </xdr:to>
    <xdr:sp macro="" textlink="$C$3">
      <xdr:nvSpPr>
        <xdr:cNvPr id="3" name="TextBox 2"/>
        <xdr:cNvSpPr txBox="1"/>
      </xdr:nvSpPr>
      <xdr:spPr>
        <a:xfrm>
          <a:off x="238125" y="1123950"/>
          <a:ext cx="876300"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8EA0E-8863-48F0-AFFF-993BA3D26B2B}" type="TxLink">
            <a:rPr lang="en-US"/>
            <a:pPr algn="ctr"/>
            <a:t>66</a:t>
          </a:fld>
          <a:endParaRPr lang="en-US"/>
        </a:p>
      </xdr:txBody>
    </xdr:sp>
    <xdr:clientData/>
  </xdr:twoCellAnchor>
  <mc:AlternateContent xmlns:mc="http://schemas.openxmlformats.org/markup-compatibility/2006">
    <mc:Choice xmlns:a14="http://schemas.microsoft.com/office/drawing/2010/main" Requires="a14">
      <xdr:twoCellAnchor>
        <xdr:from>
          <xdr:col>4</xdr:col>
          <xdr:colOff>209550</xdr:colOff>
          <xdr:row>32</xdr:row>
          <xdr:rowOff>142875</xdr:rowOff>
        </xdr:from>
        <xdr:to>
          <xdr:col>6</xdr:col>
          <xdr:colOff>19050</xdr:colOff>
          <xdr:row>34</xdr:row>
          <xdr:rowOff>38100</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152400</xdr:rowOff>
        </xdr:from>
        <xdr:to>
          <xdr:col>3</xdr:col>
          <xdr:colOff>552450</xdr:colOff>
          <xdr:row>15</xdr:row>
          <xdr:rowOff>19050</xdr:rowOff>
        </xdr:to>
        <xdr:sp macro="" textlink="">
          <xdr:nvSpPr>
            <xdr:cNvPr id="2099" name="Check Box 51" hidden="1">
              <a:extLst>
                <a:ext uri="{63B3BB69-23CF-44E3-9099-C40C66FF867C}">
                  <a14:compatExt spid="_x0000_s2099"/>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161925</xdr:rowOff>
        </xdr:from>
        <xdr:to>
          <xdr:col>3</xdr:col>
          <xdr:colOff>552450</xdr:colOff>
          <xdr:row>16</xdr:row>
          <xdr:rowOff>19050</xdr:rowOff>
        </xdr:to>
        <xdr:sp macro="" textlink="">
          <xdr:nvSpPr>
            <xdr:cNvPr id="2100" name="Check Box 52" hidden="1">
              <a:extLst>
                <a:ext uri="{63B3BB69-23CF-44E3-9099-C40C66FF867C}">
                  <a14:compatExt spid="_x0000_s21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161925</xdr:rowOff>
        </xdr:from>
        <xdr:to>
          <xdr:col>3</xdr:col>
          <xdr:colOff>552450</xdr:colOff>
          <xdr:row>17</xdr:row>
          <xdr:rowOff>19050</xdr:rowOff>
        </xdr:to>
        <xdr:sp macro="" textlink="">
          <xdr:nvSpPr>
            <xdr:cNvPr id="2101" name="Check Box 53" hidden="1">
              <a:extLst>
                <a:ext uri="{63B3BB69-23CF-44E3-9099-C40C66FF867C}">
                  <a14:compatExt spid="_x0000_s2101"/>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142875</xdr:rowOff>
        </xdr:from>
        <xdr:to>
          <xdr:col>3</xdr:col>
          <xdr:colOff>552450</xdr:colOff>
          <xdr:row>18</xdr:row>
          <xdr:rowOff>9525</xdr:rowOff>
        </xdr:to>
        <xdr:sp macro="" textlink="">
          <xdr:nvSpPr>
            <xdr:cNvPr id="2102" name="Check Box 54" hidden="1">
              <a:extLst>
                <a:ext uri="{63B3BB69-23CF-44E3-9099-C40C66FF867C}">
                  <a14:compatExt spid="_x0000_s210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152400</xdr:rowOff>
        </xdr:from>
        <xdr:to>
          <xdr:col>3</xdr:col>
          <xdr:colOff>552450</xdr:colOff>
          <xdr:row>19</xdr:row>
          <xdr:rowOff>19050</xdr:rowOff>
        </xdr:to>
        <xdr:sp macro="" textlink="">
          <xdr:nvSpPr>
            <xdr:cNvPr id="2103" name="Check Box 55" hidden="1">
              <a:extLst>
                <a:ext uri="{63B3BB69-23CF-44E3-9099-C40C66FF867C}">
                  <a14:compatExt spid="_x0000_s2103"/>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259080</xdr:colOff>
      <xdr:row>2</xdr:row>
      <xdr:rowOff>106680</xdr:rowOff>
    </xdr:from>
    <xdr:to>
      <xdr:col>19</xdr:col>
      <xdr:colOff>262128</xdr:colOff>
      <xdr:row>31</xdr:row>
      <xdr:rowOff>41148</xdr:rowOff>
    </xdr:to>
    <xdr:graphicFrame macro="">
      <xdr:nvGraphicFramePr>
        <xdr:cNvPr id="3" name="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47625</xdr:colOff>
          <xdr:row>9</xdr:row>
          <xdr:rowOff>9525</xdr:rowOff>
        </xdr:from>
        <xdr:to>
          <xdr:col>3</xdr:col>
          <xdr:colOff>438150</xdr:colOff>
          <xdr:row>10</xdr:row>
          <xdr:rowOff>9525</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9525</xdr:rowOff>
        </xdr:from>
        <xdr:to>
          <xdr:col>3</xdr:col>
          <xdr:colOff>590550</xdr:colOff>
          <xdr:row>23</xdr:row>
          <xdr:rowOff>9525</xdr:rowOff>
        </xdr:to>
        <xdr:sp macro="" textlink="">
          <xdr:nvSpPr>
            <xdr:cNvPr id="1059" name="Group Box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Exceedence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133350</xdr:rowOff>
        </xdr:from>
        <xdr:to>
          <xdr:col>2</xdr:col>
          <xdr:colOff>228600</xdr:colOff>
          <xdr:row>14</xdr:row>
          <xdr:rowOff>133350</xdr:rowOff>
        </xdr:to>
        <xdr:sp macro="" textlink="">
          <xdr:nvSpPr>
            <xdr:cNvPr id="1060" name="Check Box 36" hidden="1">
              <a:extLst>
                <a:ext uri="{63B3BB69-23CF-44E3-9099-C40C66FF867C}">
                  <a14:compatExt spid="_x0000_s106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133350</xdr:rowOff>
        </xdr:from>
        <xdr:to>
          <xdr:col>2</xdr:col>
          <xdr:colOff>228600</xdr:colOff>
          <xdr:row>15</xdr:row>
          <xdr:rowOff>133350</xdr:rowOff>
        </xdr:to>
        <xdr:sp macro="" textlink="">
          <xdr:nvSpPr>
            <xdr:cNvPr id="1061" name="Check Box 37" hidden="1">
              <a:extLst>
                <a:ext uri="{63B3BB69-23CF-44E3-9099-C40C66FF867C}">
                  <a14:compatExt spid="_x0000_s1061"/>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133350</xdr:rowOff>
        </xdr:from>
        <xdr:to>
          <xdr:col>2</xdr:col>
          <xdr:colOff>228600</xdr:colOff>
          <xdr:row>16</xdr:row>
          <xdr:rowOff>133350</xdr:rowOff>
        </xdr:to>
        <xdr:sp macro="" textlink="">
          <xdr:nvSpPr>
            <xdr:cNvPr id="1062" name="Check Box 38" hidden="1">
              <a:extLst>
                <a:ext uri="{63B3BB69-23CF-44E3-9099-C40C66FF867C}">
                  <a14:compatExt spid="_x0000_s106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133350</xdr:rowOff>
        </xdr:from>
        <xdr:to>
          <xdr:col>2</xdr:col>
          <xdr:colOff>228600</xdr:colOff>
          <xdr:row>17</xdr:row>
          <xdr:rowOff>133350</xdr:rowOff>
        </xdr:to>
        <xdr:sp macro="" textlink="">
          <xdr:nvSpPr>
            <xdr:cNvPr id="1070" name="Check Box 46" hidden="1">
              <a:extLst>
                <a:ext uri="{63B3BB69-23CF-44E3-9099-C40C66FF867C}">
                  <a14:compatExt spid="_x0000_s107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133350</xdr:rowOff>
        </xdr:from>
        <xdr:to>
          <xdr:col>2</xdr:col>
          <xdr:colOff>228600</xdr:colOff>
          <xdr:row>18</xdr:row>
          <xdr:rowOff>133350</xdr:rowOff>
        </xdr:to>
        <xdr:sp macro="" textlink="">
          <xdr:nvSpPr>
            <xdr:cNvPr id="1071" name="Check Box 47" hidden="1">
              <a:extLst>
                <a:ext uri="{63B3BB69-23CF-44E3-9099-C40C66FF867C}">
                  <a14:compatExt spid="_x0000_s1071"/>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133350</xdr:rowOff>
        </xdr:from>
        <xdr:to>
          <xdr:col>2</xdr:col>
          <xdr:colOff>228600</xdr:colOff>
          <xdr:row>19</xdr:row>
          <xdr:rowOff>133350</xdr:rowOff>
        </xdr:to>
        <xdr:sp macro="" textlink="">
          <xdr:nvSpPr>
            <xdr:cNvPr id="1072" name="Check Box 48" hidden="1">
              <a:extLst>
                <a:ext uri="{63B3BB69-23CF-44E3-9099-C40C66FF867C}">
                  <a14:compatExt spid="_x0000_s1072"/>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60%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133350</xdr:rowOff>
        </xdr:from>
        <xdr:to>
          <xdr:col>2</xdr:col>
          <xdr:colOff>228600</xdr:colOff>
          <xdr:row>20</xdr:row>
          <xdr:rowOff>133350</xdr:rowOff>
        </xdr:to>
        <xdr:sp macro="" textlink="">
          <xdr:nvSpPr>
            <xdr:cNvPr id="1074" name="Check Box 50" hidden="1">
              <a:extLst>
                <a:ext uri="{63B3BB69-23CF-44E3-9099-C40C66FF867C}">
                  <a14:compatExt spid="_x0000_s107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70%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133350</xdr:rowOff>
        </xdr:from>
        <xdr:to>
          <xdr:col>2</xdr:col>
          <xdr:colOff>228600</xdr:colOff>
          <xdr:row>21</xdr:row>
          <xdr:rowOff>133350</xdr:rowOff>
        </xdr:to>
        <xdr:sp macro="" textlink="">
          <xdr:nvSpPr>
            <xdr:cNvPr id="1075" name="Check Box 51" hidden="1">
              <a:extLst>
                <a:ext uri="{63B3BB69-23CF-44E3-9099-C40C66FF867C}">
                  <a14:compatExt spid="_x0000_s107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133350</xdr:rowOff>
        </xdr:from>
        <xdr:to>
          <xdr:col>2</xdr:col>
          <xdr:colOff>228600</xdr:colOff>
          <xdr:row>22</xdr:row>
          <xdr:rowOff>142875</xdr:rowOff>
        </xdr:to>
        <xdr:sp macro="" textlink="">
          <xdr:nvSpPr>
            <xdr:cNvPr id="1076" name="Check Box 52" hidden="1">
              <a:extLst>
                <a:ext uri="{63B3BB69-23CF-44E3-9099-C40C66FF867C}">
                  <a14:compatExt spid="_x0000_s1076"/>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3</xdr:col>
          <xdr:colOff>590550</xdr:colOff>
          <xdr:row>10</xdr:row>
          <xdr:rowOff>57150</xdr:rowOff>
        </xdr:to>
        <xdr:sp macro="" textlink="">
          <xdr:nvSpPr>
            <xdr:cNvPr id="1104" name="Group Box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11</xdr:row>
          <xdr:rowOff>152400</xdr:rowOff>
        </xdr:from>
        <xdr:to>
          <xdr:col>2</xdr:col>
          <xdr:colOff>161925</xdr:colOff>
          <xdr:row>13</xdr:row>
          <xdr:rowOff>19050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228600</xdr:colOff>
          <xdr:row>11</xdr:row>
          <xdr:rowOff>142875</xdr:rowOff>
        </xdr:from>
        <xdr:to>
          <xdr:col>3</xdr:col>
          <xdr:colOff>428625</xdr:colOff>
          <xdr:row>13</xdr:row>
          <xdr:rowOff>19050</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xdr:row>
          <xdr:rowOff>47625</xdr:rowOff>
        </xdr:from>
        <xdr:to>
          <xdr:col>3</xdr:col>
          <xdr:colOff>95250</xdr:colOff>
          <xdr:row>6</xdr:row>
          <xdr:rowOff>57150</xdr:rowOff>
        </xdr:to>
        <xdr:sp macro="" textlink="">
          <xdr:nvSpPr>
            <xdr:cNvPr id="1114" name="Group Box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28575</xdr:rowOff>
        </xdr:from>
        <xdr:to>
          <xdr:col>4</xdr:col>
          <xdr:colOff>0</xdr:colOff>
          <xdr:row>3</xdr:row>
          <xdr:rowOff>57150</xdr:rowOff>
        </xdr:to>
        <xdr:sp macro="" textlink="">
          <xdr:nvSpPr>
            <xdr:cNvPr id="1115" name="Group Box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24</xdr:row>
          <xdr:rowOff>57150</xdr:rowOff>
        </xdr:from>
        <xdr:to>
          <xdr:col>3</xdr:col>
          <xdr:colOff>609600</xdr:colOff>
          <xdr:row>26</xdr:row>
          <xdr:rowOff>133350</xdr:rowOff>
        </xdr:to>
        <xdr:sp macro="" textlink="">
          <xdr:nvSpPr>
            <xdr:cNvPr id="1122" name="Group Box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and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xdr:row>
          <xdr:rowOff>142875</xdr:rowOff>
        </xdr:from>
        <xdr:to>
          <xdr:col>1</xdr:col>
          <xdr:colOff>457200</xdr:colOff>
          <xdr:row>26</xdr:row>
          <xdr:rowOff>19050</xdr:rowOff>
        </xdr:to>
        <xdr:sp macro="" textlink="">
          <xdr:nvSpPr>
            <xdr:cNvPr id="1123" name="Check Box 99" hidden="1">
              <a:extLst>
                <a:ext uri="{63B3BB69-23CF-44E3-9099-C40C66FF867C}">
                  <a14:compatExt spid="_x0000_s1123"/>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24</xdr:row>
          <xdr:rowOff>142875</xdr:rowOff>
        </xdr:from>
        <xdr:to>
          <xdr:col>3</xdr:col>
          <xdr:colOff>504825</xdr:colOff>
          <xdr:row>26</xdr:row>
          <xdr:rowOff>19050</xdr:rowOff>
        </xdr:to>
        <xdr:sp macro="" textlink="">
          <xdr:nvSpPr>
            <xdr:cNvPr id="1124" name="Check Box 100" hidden="1">
              <a:extLst>
                <a:ext uri="{63B3BB69-23CF-44E3-9099-C40C66FF867C}">
                  <a14:compatExt spid="_x0000_s1124"/>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24</xdr:row>
          <xdr:rowOff>152400</xdr:rowOff>
        </xdr:from>
        <xdr:to>
          <xdr:col>2</xdr:col>
          <xdr:colOff>466725</xdr:colOff>
          <xdr:row>26</xdr:row>
          <xdr:rowOff>28575</xdr:rowOff>
        </xdr:to>
        <xdr:sp macro="" textlink="">
          <xdr:nvSpPr>
            <xdr:cNvPr id="1125" name="Check Box 101" hidden="1">
              <a:extLst>
                <a:ext uri="{63B3BB69-23CF-44E3-9099-C40C66FF867C}">
                  <a14:compatExt spid="_x0000_s1125"/>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250031</xdr:colOff>
      <xdr:row>0</xdr:row>
      <xdr:rowOff>140191</xdr:rowOff>
    </xdr:from>
    <xdr:to>
      <xdr:col>19</xdr:col>
      <xdr:colOff>345280</xdr:colOff>
      <xdr:row>17</xdr:row>
      <xdr:rowOff>71439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1</xdr:col>
          <xdr:colOff>123825</xdr:colOff>
          <xdr:row>4</xdr:row>
          <xdr:rowOff>76200</xdr:rowOff>
        </xdr:from>
        <xdr:to>
          <xdr:col>2</xdr:col>
          <xdr:colOff>1952625</xdr:colOff>
          <xdr:row>5</xdr:row>
          <xdr:rowOff>161925</xdr:rowOff>
        </xdr:to>
        <xdr:sp macro="" textlink="">
          <xdr:nvSpPr>
            <xdr:cNvPr id="4097" name="Drop Dow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xdr:row>
          <xdr:rowOff>133350</xdr:rowOff>
        </xdr:from>
        <xdr:to>
          <xdr:col>3</xdr:col>
          <xdr:colOff>0</xdr:colOff>
          <xdr:row>6</xdr:row>
          <xdr:rowOff>38100</xdr:rowOff>
        </xdr:to>
        <xdr:sp macro="" textlink="">
          <xdr:nvSpPr>
            <xdr:cNvPr id="4098" name="Group Box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133350</xdr:rowOff>
        </xdr:from>
        <xdr:to>
          <xdr:col>2</xdr:col>
          <xdr:colOff>1762125</xdr:colOff>
          <xdr:row>22</xdr:row>
          <xdr:rowOff>161925</xdr:rowOff>
        </xdr:to>
        <xdr:sp macro="" textlink="">
          <xdr:nvSpPr>
            <xdr:cNvPr id="4117" name="Drop Down 21"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123825</xdr:rowOff>
        </xdr:from>
        <xdr:to>
          <xdr:col>2</xdr:col>
          <xdr:colOff>1762125</xdr:colOff>
          <xdr:row>24</xdr:row>
          <xdr:rowOff>171450</xdr:rowOff>
        </xdr:to>
        <xdr:sp macro="" textlink="">
          <xdr:nvSpPr>
            <xdr:cNvPr id="4118" name="Drop Down 22"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0</xdr:row>
          <xdr:rowOff>114300</xdr:rowOff>
        </xdr:from>
        <xdr:to>
          <xdr:col>2</xdr:col>
          <xdr:colOff>9525</xdr:colOff>
          <xdr:row>2</xdr:row>
          <xdr:rowOff>133350</xdr:rowOff>
        </xdr:to>
        <xdr:sp macro="" textlink="">
          <xdr:nvSpPr>
            <xdr:cNvPr id="4119" name="Group Box 23" hidden="1">
              <a:extLst>
                <a:ext uri="{63B3BB69-23CF-44E3-9099-C40C66FF867C}">
                  <a14:compatExt spid="_x0000_s411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Year 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xdr:colOff>
          <xdr:row>1</xdr:row>
          <xdr:rowOff>57150</xdr:rowOff>
        </xdr:from>
        <xdr:to>
          <xdr:col>1</xdr:col>
          <xdr:colOff>857250</xdr:colOff>
          <xdr:row>2</xdr:row>
          <xdr:rowOff>85725</xdr:rowOff>
        </xdr:to>
        <xdr:sp macro="" textlink="">
          <xdr:nvSpPr>
            <xdr:cNvPr id="4120" name="Drop Down 24"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261937</xdr:colOff>
      <xdr:row>17</xdr:row>
      <xdr:rowOff>130970</xdr:rowOff>
    </xdr:from>
    <xdr:to>
      <xdr:col>19</xdr:col>
      <xdr:colOff>357186</xdr:colOff>
      <xdr:row>34</xdr:row>
      <xdr:rowOff>71439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47625</xdr:colOff>
          <xdr:row>31</xdr:row>
          <xdr:rowOff>95250</xdr:rowOff>
        </xdr:from>
        <xdr:to>
          <xdr:col>2</xdr:col>
          <xdr:colOff>885825</xdr:colOff>
          <xdr:row>34</xdr:row>
          <xdr:rowOff>9525</xdr:rowOff>
        </xdr:to>
        <xdr:sp macro="" textlink="">
          <xdr:nvSpPr>
            <xdr:cNvPr id="4126" name="Button 30" hidden="1">
              <a:extLst>
                <a:ext uri="{63B3BB69-23CF-44E3-9099-C40C66FF867C}">
                  <a14:compatExt spid="_x0000_s4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Additional Information on Selected Node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xdr:row>
          <xdr:rowOff>66675</xdr:rowOff>
        </xdr:from>
        <xdr:to>
          <xdr:col>4</xdr:col>
          <xdr:colOff>428625</xdr:colOff>
          <xdr:row>3</xdr:row>
          <xdr:rowOff>133350</xdr:rowOff>
        </xdr:to>
        <xdr:sp macro="" textlink="">
          <xdr:nvSpPr>
            <xdr:cNvPr id="181249" name="Group Box 1" hidden="1">
              <a:extLst>
                <a:ext uri="{63B3BB69-23CF-44E3-9099-C40C66FF867C}">
                  <a14:compatExt spid="_x0000_s1812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542925</xdr:colOff>
          <xdr:row>4</xdr:row>
          <xdr:rowOff>95250</xdr:rowOff>
        </xdr:from>
        <xdr:to>
          <xdr:col>3</xdr:col>
          <xdr:colOff>447675</xdr:colOff>
          <xdr:row>6</xdr:row>
          <xdr:rowOff>95250</xdr:rowOff>
        </xdr:to>
        <xdr:sp macro="" textlink="">
          <xdr:nvSpPr>
            <xdr:cNvPr id="181251" name="Group Box 3" hidden="1">
              <a:extLst>
                <a:ext uri="{63B3BB69-23CF-44E3-9099-C40C66FF867C}">
                  <a14:compatExt spid="_x0000_s18125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152400</xdr:rowOff>
        </xdr:from>
        <xdr:to>
          <xdr:col>3</xdr:col>
          <xdr:colOff>409575</xdr:colOff>
          <xdr:row>10</xdr:row>
          <xdr:rowOff>9525</xdr:rowOff>
        </xdr:to>
        <xdr:sp macro="" textlink="">
          <xdr:nvSpPr>
            <xdr:cNvPr id="181252" name="Drop Down 4" hidden="1">
              <a:extLst>
                <a:ext uri="{63B3BB69-23CF-44E3-9099-C40C66FF867C}">
                  <a14:compatExt spid="_x0000_s181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523875</xdr:colOff>
          <xdr:row>8</xdr:row>
          <xdr:rowOff>28575</xdr:rowOff>
        </xdr:from>
        <xdr:to>
          <xdr:col>3</xdr:col>
          <xdr:colOff>466725</xdr:colOff>
          <xdr:row>10</xdr:row>
          <xdr:rowOff>66675</xdr:rowOff>
        </xdr:to>
        <xdr:sp macro="" textlink="">
          <xdr:nvSpPr>
            <xdr:cNvPr id="181253" name="Group Box 5" hidden="1">
              <a:extLst>
                <a:ext uri="{63B3BB69-23CF-44E3-9099-C40C66FF867C}">
                  <a14:compatExt spid="_x0000_s1812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Select Node</a:t>
              </a:r>
            </a:p>
          </xdr:txBody>
        </xdr:sp>
        <xdr:clientData/>
      </xdr:twoCellAnchor>
    </mc:Choice>
    <mc:Fallback/>
  </mc:AlternateContent>
  <xdr:twoCellAnchor>
    <xdr:from>
      <xdr:col>4</xdr:col>
      <xdr:colOff>485775</xdr:colOff>
      <xdr:row>3</xdr:row>
      <xdr:rowOff>28575</xdr:rowOff>
    </xdr:from>
    <xdr:to>
      <xdr:col>19</xdr:col>
      <xdr:colOff>104267</xdr:colOff>
      <xdr:row>30</xdr:row>
      <xdr:rowOff>38481</xdr:rowOff>
    </xdr:to>
    <xdr:graphicFrame macro="">
      <xdr:nvGraphicFramePr>
        <xdr:cNvPr id="7" name="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542925</xdr:colOff>
          <xdr:row>11</xdr:row>
          <xdr:rowOff>85725</xdr:rowOff>
        </xdr:from>
        <xdr:to>
          <xdr:col>3</xdr:col>
          <xdr:colOff>485775</xdr:colOff>
          <xdr:row>13</xdr:row>
          <xdr:rowOff>123825</xdr:rowOff>
        </xdr:to>
        <xdr:sp macro="" textlink="">
          <xdr:nvSpPr>
            <xdr:cNvPr id="181254" name="Group Box 6" descr="Select Year" hidden="1">
              <a:extLst>
                <a:ext uri="{63B3BB69-23CF-44E3-9099-C40C66FF867C}">
                  <a14:compatExt spid="_x0000_s18125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Select Water Year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12</xdr:row>
          <xdr:rowOff>0</xdr:rowOff>
        </xdr:from>
        <xdr:to>
          <xdr:col>3</xdr:col>
          <xdr:colOff>400050</xdr:colOff>
          <xdr:row>13</xdr:row>
          <xdr:rowOff>47625</xdr:rowOff>
        </xdr:to>
        <xdr:sp macro="" textlink="">
          <xdr:nvSpPr>
            <xdr:cNvPr id="181255" name="Drop Down 7" hidden="1">
              <a:extLst>
                <a:ext uri="{63B3BB69-23CF-44E3-9099-C40C66FF867C}">
                  <a14:compatExt spid="_x0000_s1812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1809750</xdr:colOff>
          <xdr:row>14</xdr:row>
          <xdr:rowOff>161925</xdr:rowOff>
        </xdr:from>
        <xdr:to>
          <xdr:col>62</xdr:col>
          <xdr:colOff>990600</xdr:colOff>
          <xdr:row>19</xdr:row>
          <xdr:rowOff>9525</xdr:rowOff>
        </xdr:to>
        <xdr:sp macro="" textlink="">
          <xdr:nvSpPr>
            <xdr:cNvPr id="86024" name="Button 8" hidden="1">
              <a:extLst>
                <a:ext uri="{63B3BB69-23CF-44E3-9099-C40C66FF867C}">
                  <a14:compatExt spid="_x0000_s860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Custom Report (Functionality is not currently Implemented)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133350</xdr:colOff>
          <xdr:row>13</xdr:row>
          <xdr:rowOff>95250</xdr:rowOff>
        </xdr:from>
        <xdr:to>
          <xdr:col>26</xdr:col>
          <xdr:colOff>1866900</xdr:colOff>
          <xdr:row>16</xdr:row>
          <xdr:rowOff>161925</xdr:rowOff>
        </xdr:to>
        <xdr:sp macro="" textlink="">
          <xdr:nvSpPr>
            <xdr:cNvPr id="86025" name="Button 9" hidden="1">
              <a:extLst>
                <a:ext uri="{63B3BB69-23CF-44E3-9099-C40C66FF867C}">
                  <a14:compatExt spid="_x0000_s86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Range Names: This should only be used for very specific purposes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171450</xdr:rowOff>
        </xdr:from>
        <xdr:to>
          <xdr:col>2</xdr:col>
          <xdr:colOff>447675</xdr:colOff>
          <xdr:row>2</xdr:row>
          <xdr:rowOff>76200</xdr:rowOff>
        </xdr:to>
        <xdr:sp macro="" textlink="">
          <xdr:nvSpPr>
            <xdr:cNvPr id="192513" name="Drop Down 1" hidden="1">
              <a:extLst>
                <a:ext uri="{63B3BB69-23CF-44E3-9099-C40C66FF867C}">
                  <a14:compatExt spid="_x0000_s192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228599</xdr:colOff>
      <xdr:row>1</xdr:row>
      <xdr:rowOff>28575</xdr:rowOff>
    </xdr:from>
    <xdr:to>
      <xdr:col>20</xdr:col>
      <xdr:colOff>581024</xdr:colOff>
      <xdr:row>32</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2</xdr:row>
      <xdr:rowOff>142875</xdr:rowOff>
    </xdr:from>
    <xdr:to>
      <xdr:col>2</xdr:col>
      <xdr:colOff>495300</xdr:colOff>
      <xdr:row>23</xdr:row>
      <xdr:rowOff>152400</xdr:rowOff>
    </xdr:to>
    <xdr:sp macro="" textlink="">
      <xdr:nvSpPr>
        <xdr:cNvPr id="3" name="TextBox 2"/>
        <xdr:cNvSpPr txBox="1"/>
      </xdr:nvSpPr>
      <xdr:spPr>
        <a:xfrm>
          <a:off x="85725" y="523875"/>
          <a:ext cx="1628775" cy="401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a:t>
          </a:r>
          <a:r>
            <a:rPr lang="en-US" sz="1100" baseline="0"/>
            <a:t> a year in the pull down tab above and see how the Powell and Mead Storage is compared in the plot for that Trace. tp 11/6/2013</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42" Type="http://schemas.openxmlformats.org/officeDocument/2006/relationships/ctrlProp" Target="../ctrlProps/ctrlProp45.xml"/><Relationship Id="rId47" Type="http://schemas.openxmlformats.org/officeDocument/2006/relationships/ctrlProp" Target="../ctrlProps/ctrlProp50.xml"/><Relationship Id="rId50" Type="http://schemas.openxmlformats.org/officeDocument/2006/relationships/ctrlProp" Target="../ctrlProps/ctrlProp53.xml"/><Relationship Id="rId55" Type="http://schemas.openxmlformats.org/officeDocument/2006/relationships/comments" Target="../comments2.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41" Type="http://schemas.openxmlformats.org/officeDocument/2006/relationships/ctrlProp" Target="../ctrlProps/ctrlProp44.xml"/><Relationship Id="rId54" Type="http://schemas.openxmlformats.org/officeDocument/2006/relationships/ctrlProp" Target="../ctrlProps/ctrlProp57.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ctrlProp" Target="../ctrlProps/ctrlProp56.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8" Type="http://schemas.openxmlformats.org/officeDocument/2006/relationships/ctrlProp" Target="../ctrlProps/ctrlProp11.xml"/><Relationship Id="rId51" Type="http://schemas.openxmlformats.org/officeDocument/2006/relationships/ctrlProp" Target="../ctrlProps/ctrlProp54.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3.vml"/><Relationship Id="rId21" Type="http://schemas.openxmlformats.org/officeDocument/2006/relationships/ctrlProp" Target="../ctrlProps/ctrlProp75.x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3.x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printerSettings" Target="../printerSettings/printerSettings3.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omments" Target="../comments3.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4.vml"/><Relationship Id="rId7" Type="http://schemas.openxmlformats.org/officeDocument/2006/relationships/ctrlProp" Target="../ctrlProps/ctrlProp8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0.xml"/><Relationship Id="rId11" Type="http://schemas.openxmlformats.org/officeDocument/2006/relationships/comments" Target="../comments4.xml"/><Relationship Id="rId5" Type="http://schemas.openxmlformats.org/officeDocument/2006/relationships/ctrlProp" Target="../ctrlProps/ctrlProp79.xml"/><Relationship Id="rId10" Type="http://schemas.openxmlformats.org/officeDocument/2006/relationships/ctrlProp" Target="../ctrlProps/ctrlProp84.xml"/><Relationship Id="rId4" Type="http://schemas.openxmlformats.org/officeDocument/2006/relationships/ctrlProp" Target="../ctrlProps/ctrlProp78.xml"/><Relationship Id="rId9" Type="http://schemas.openxmlformats.org/officeDocument/2006/relationships/ctrlProp" Target="../ctrlProps/ctrlProp8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ctrlProp" Target="../ctrlProps/ctrlProp85.xml"/><Relationship Id="rId7" Type="http://schemas.openxmlformats.org/officeDocument/2006/relationships/ctrlProp" Target="../ctrlProps/ctrlProp8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6.bin"/></Relationships>
</file>

<file path=xl/worksheets/_rels/sheet9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9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9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9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9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9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9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9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10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0.vml"/></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1.vml"/></Relationships>
</file>

<file path=xl/worksheets/_rels/sheet10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_rels/sheet10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3.vml"/></Relationships>
</file>

<file path=xl/worksheets/_rels/sheet10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4.vml"/></Relationships>
</file>

<file path=xl/worksheets/_rels/sheet10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5.vml"/></Relationships>
</file>

<file path=xl/worksheets/_rels/sheet10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6.vml"/></Relationships>
</file>

<file path=xl/worksheets/_rels/sheet10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7.v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27.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10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printerSettings" Target="../printerSettings/printerSettings8.bin"/></Relationships>
</file>

<file path=xl/worksheets/_rels/sheet111.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30.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X65"/>
  <sheetViews>
    <sheetView zoomScale="90" zoomScaleNormal="90" workbookViewId="0">
      <selection activeCell="L65" sqref="L65"/>
    </sheetView>
  </sheetViews>
  <sheetFormatPr defaultColWidth="8.85546875" defaultRowHeight="15" x14ac:dyDescent="0.25"/>
  <cols>
    <col min="1" max="1" width="8.85546875" style="150"/>
    <col min="2" max="2" width="10.85546875" style="150" customWidth="1"/>
    <col min="3" max="16384" width="8.85546875" style="150"/>
  </cols>
  <sheetData>
    <row r="1" spans="1:24" ht="14.45" customHeight="1" x14ac:dyDescent="0.25">
      <c r="A1" s="665" t="s">
        <v>246</v>
      </c>
      <c r="B1" s="665"/>
      <c r="C1" s="665"/>
      <c r="D1" s="665"/>
      <c r="E1" s="665"/>
      <c r="F1" s="665"/>
      <c r="G1" s="665"/>
      <c r="H1" s="665"/>
      <c r="I1" s="665"/>
      <c r="J1" s="665"/>
      <c r="K1" s="665"/>
      <c r="L1" s="665"/>
      <c r="M1" s="665"/>
      <c r="N1" s="665"/>
      <c r="O1" s="665"/>
      <c r="P1" s="665"/>
      <c r="Q1" s="665"/>
      <c r="R1" s="665"/>
      <c r="S1" s="665"/>
      <c r="T1" s="665"/>
    </row>
    <row r="2" spans="1:24" ht="14.45" customHeight="1" x14ac:dyDescent="0.25">
      <c r="A2" s="666"/>
      <c r="B2" s="666"/>
      <c r="C2" s="666"/>
      <c r="D2" s="666"/>
      <c r="E2" s="666"/>
      <c r="F2" s="666"/>
      <c r="G2" s="666"/>
      <c r="H2" s="666"/>
      <c r="I2" s="666"/>
      <c r="J2" s="666"/>
      <c r="K2" s="666"/>
      <c r="L2" s="666"/>
      <c r="M2" s="666"/>
      <c r="N2" s="666"/>
      <c r="O2" s="666"/>
      <c r="P2" s="666"/>
      <c r="Q2" s="666"/>
      <c r="R2" s="666"/>
      <c r="S2" s="666"/>
      <c r="T2" s="666"/>
    </row>
    <row r="3" spans="1:24" s="154" customFormat="1" ht="4.1500000000000004" customHeight="1" x14ac:dyDescent="0.25">
      <c r="A3" s="670"/>
      <c r="B3" s="670"/>
      <c r="C3" s="670"/>
      <c r="D3" s="670"/>
      <c r="E3" s="670"/>
      <c r="F3" s="670"/>
      <c r="G3" s="670"/>
      <c r="H3" s="670"/>
      <c r="I3" s="670"/>
      <c r="J3" s="670"/>
      <c r="K3" s="670"/>
      <c r="L3" s="670"/>
      <c r="M3" s="670"/>
      <c r="N3" s="670"/>
      <c r="O3" s="670"/>
      <c r="P3" s="670"/>
      <c r="Q3" s="670"/>
      <c r="R3" s="670"/>
      <c r="S3" s="670"/>
      <c r="T3" s="670"/>
    </row>
    <row r="4" spans="1:24" s="158" customFormat="1" ht="29.65" customHeight="1" x14ac:dyDescent="0.25">
      <c r="A4" s="155" t="s">
        <v>247</v>
      </c>
      <c r="B4" s="156"/>
      <c r="C4" s="156"/>
      <c r="D4" s="156"/>
      <c r="E4" s="156"/>
      <c r="F4" s="156"/>
      <c r="G4" s="156"/>
      <c r="H4" s="156"/>
      <c r="I4" s="156"/>
      <c r="J4" s="156"/>
      <c r="K4" s="156"/>
      <c r="L4" s="156"/>
      <c r="M4" s="156"/>
      <c r="N4" s="156"/>
      <c r="O4" s="156"/>
      <c r="P4" s="156"/>
      <c r="Q4" s="156"/>
      <c r="R4" s="156"/>
      <c r="S4" s="156"/>
      <c r="T4" s="157"/>
    </row>
    <row r="5" spans="1:24" ht="29.65" customHeight="1" x14ac:dyDescent="0.25">
      <c r="A5" s="663" t="s">
        <v>250</v>
      </c>
      <c r="B5" s="663"/>
      <c r="C5" s="662" t="s">
        <v>253</v>
      </c>
      <c r="D5" s="662"/>
      <c r="E5" s="662"/>
      <c r="F5" s="662"/>
      <c r="G5" s="662"/>
      <c r="H5" s="662"/>
      <c r="I5" s="662"/>
      <c r="J5" s="662"/>
      <c r="K5" s="662"/>
      <c r="L5" s="662"/>
      <c r="M5" s="662"/>
      <c r="N5" s="662"/>
      <c r="O5" s="662"/>
      <c r="P5" s="662"/>
      <c r="Q5" s="662"/>
      <c r="R5" s="662"/>
      <c r="S5" s="662"/>
      <c r="T5" s="662"/>
    </row>
    <row r="6" spans="1:24" ht="29.65" customHeight="1" x14ac:dyDescent="0.25">
      <c r="A6" s="663" t="s">
        <v>552</v>
      </c>
      <c r="B6" s="663"/>
      <c r="C6" s="667" t="s">
        <v>553</v>
      </c>
      <c r="D6" s="667"/>
      <c r="E6" s="667"/>
      <c r="F6" s="667"/>
      <c r="G6" s="667"/>
      <c r="H6" s="667"/>
      <c r="I6" s="667"/>
      <c r="J6" s="667"/>
      <c r="K6" s="667"/>
      <c r="L6" s="667"/>
      <c r="M6" s="667"/>
      <c r="N6" s="667"/>
      <c r="O6" s="667"/>
      <c r="P6" s="667"/>
      <c r="Q6" s="667"/>
      <c r="R6" s="667"/>
      <c r="S6" s="667"/>
      <c r="T6" s="667"/>
    </row>
    <row r="7" spans="1:24" ht="29.65" customHeight="1" x14ac:dyDescent="0.25">
      <c r="A7" s="663" t="s">
        <v>541</v>
      </c>
      <c r="B7" s="663"/>
      <c r="C7" s="667" t="s">
        <v>542</v>
      </c>
      <c r="D7" s="667"/>
      <c r="E7" s="667"/>
      <c r="F7" s="667"/>
      <c r="G7" s="667"/>
      <c r="H7" s="667"/>
      <c r="I7" s="667"/>
      <c r="J7" s="667"/>
      <c r="K7" s="667"/>
      <c r="L7" s="667"/>
      <c r="M7" s="667"/>
      <c r="N7" s="667"/>
      <c r="O7" s="667"/>
      <c r="P7" s="667"/>
      <c r="Q7" s="667"/>
      <c r="R7" s="667"/>
      <c r="S7" s="667"/>
      <c r="T7" s="667"/>
    </row>
    <row r="8" spans="1:24" x14ac:dyDescent="0.25">
      <c r="A8" s="663" t="s">
        <v>251</v>
      </c>
      <c r="B8" s="663"/>
      <c r="C8" s="667" t="s">
        <v>254</v>
      </c>
      <c r="D8" s="667"/>
      <c r="E8" s="667"/>
      <c r="F8" s="667"/>
      <c r="G8" s="667"/>
      <c r="H8" s="667"/>
      <c r="I8" s="667"/>
      <c r="J8" s="667"/>
      <c r="K8" s="667"/>
      <c r="L8" s="667"/>
      <c r="M8" s="667"/>
      <c r="N8" s="667"/>
      <c r="O8" s="667"/>
      <c r="P8" s="667"/>
      <c r="Q8" s="667"/>
      <c r="R8" s="667"/>
      <c r="S8" s="667"/>
      <c r="T8" s="667"/>
    </row>
    <row r="9" spans="1:24" ht="29.65" customHeight="1" x14ac:dyDescent="0.25">
      <c r="A9" s="663" t="s">
        <v>252</v>
      </c>
      <c r="B9" s="663"/>
      <c r="C9" s="667" t="s">
        <v>255</v>
      </c>
      <c r="D9" s="667"/>
      <c r="E9" s="667"/>
      <c r="F9" s="667"/>
      <c r="G9" s="667"/>
      <c r="H9" s="667"/>
      <c r="I9" s="667"/>
      <c r="J9" s="667"/>
      <c r="K9" s="667"/>
      <c r="L9" s="667"/>
      <c r="M9" s="667"/>
      <c r="N9" s="667"/>
      <c r="O9" s="667"/>
      <c r="P9" s="667"/>
      <c r="Q9" s="667"/>
      <c r="R9" s="667"/>
      <c r="S9" s="667"/>
      <c r="T9" s="667"/>
    </row>
    <row r="10" spans="1:24" ht="14.45" customHeight="1" x14ac:dyDescent="0.25">
      <c r="A10" s="663" t="s">
        <v>554</v>
      </c>
      <c r="B10" s="663"/>
      <c r="C10" s="667" t="s">
        <v>555</v>
      </c>
      <c r="D10" s="667"/>
      <c r="E10" s="667"/>
      <c r="F10" s="667"/>
      <c r="G10" s="667"/>
      <c r="H10" s="667"/>
      <c r="I10" s="667"/>
      <c r="J10" s="667"/>
      <c r="K10" s="667"/>
      <c r="L10" s="667"/>
      <c r="M10" s="667"/>
      <c r="N10" s="667"/>
      <c r="O10" s="667"/>
      <c r="P10" s="667"/>
      <c r="Q10" s="667"/>
      <c r="R10" s="667"/>
      <c r="S10" s="667"/>
      <c r="T10" s="667"/>
    </row>
    <row r="11" spans="1:24" ht="15" customHeight="1" x14ac:dyDescent="0.25">
      <c r="A11" s="663" t="s">
        <v>563</v>
      </c>
      <c r="B11" s="663"/>
      <c r="C11" s="671" t="s">
        <v>564</v>
      </c>
      <c r="D11" s="671"/>
      <c r="E11" s="671"/>
      <c r="F11" s="671"/>
      <c r="G11" s="671"/>
      <c r="H11" s="671"/>
      <c r="I11" s="671"/>
      <c r="J11" s="671"/>
      <c r="K11" s="671"/>
      <c r="L11" s="671"/>
      <c r="M11" s="671"/>
      <c r="N11" s="671"/>
      <c r="O11" s="671"/>
      <c r="P11" s="671">
        <v>2</v>
      </c>
      <c r="Q11" s="538"/>
      <c r="R11" s="538">
        <v>1</v>
      </c>
      <c r="S11" s="538"/>
      <c r="T11" s="538"/>
    </row>
    <row r="12" spans="1:24" s="154" customFormat="1" ht="4.1500000000000004" customHeight="1" x14ac:dyDescent="0.25">
      <c r="A12" s="669"/>
      <c r="B12" s="669"/>
      <c r="C12" s="669"/>
      <c r="D12" s="669"/>
      <c r="E12" s="669"/>
      <c r="F12" s="669"/>
      <c r="G12" s="669"/>
      <c r="H12" s="669"/>
      <c r="I12" s="669"/>
      <c r="J12" s="669"/>
      <c r="K12" s="669"/>
      <c r="L12" s="669"/>
      <c r="M12" s="669"/>
      <c r="N12" s="669"/>
      <c r="O12" s="669"/>
      <c r="P12" s="669"/>
      <c r="Q12" s="669"/>
      <c r="R12" s="669"/>
      <c r="S12" s="669"/>
      <c r="T12" s="669"/>
    </row>
    <row r="13" spans="1:24" s="158" customFormat="1" x14ac:dyDescent="0.25">
      <c r="A13" s="155" t="s">
        <v>271</v>
      </c>
      <c r="B13" s="156"/>
      <c r="C13" s="156"/>
      <c r="D13" s="156"/>
      <c r="E13" s="156"/>
      <c r="F13" s="156"/>
      <c r="G13" s="156"/>
      <c r="H13" s="156"/>
      <c r="I13" s="156"/>
      <c r="J13" s="156"/>
      <c r="K13" s="156"/>
      <c r="L13" s="156"/>
      <c r="M13" s="156"/>
      <c r="N13" s="156"/>
      <c r="O13" s="156"/>
      <c r="P13" s="156"/>
      <c r="Q13" s="156"/>
      <c r="R13" s="156"/>
      <c r="S13" s="156"/>
      <c r="T13" s="157"/>
    </row>
    <row r="14" spans="1:24" x14ac:dyDescent="0.25">
      <c r="A14" s="663" t="s">
        <v>257</v>
      </c>
      <c r="B14" s="663"/>
      <c r="C14" s="662" t="s">
        <v>275</v>
      </c>
      <c r="D14" s="662"/>
      <c r="E14" s="662"/>
      <c r="F14" s="662"/>
      <c r="G14" s="662"/>
      <c r="H14" s="662"/>
      <c r="I14" s="662"/>
      <c r="J14" s="662"/>
      <c r="K14" s="662"/>
      <c r="L14" s="662"/>
      <c r="M14" s="662"/>
      <c r="N14" s="662"/>
      <c r="O14" s="662"/>
      <c r="P14" s="662"/>
      <c r="Q14" s="662"/>
      <c r="R14" s="662"/>
      <c r="S14" s="662"/>
      <c r="T14" s="662"/>
      <c r="V14" s="1"/>
      <c r="W14" s="1"/>
      <c r="X14" s="147"/>
    </row>
    <row r="15" spans="1:24" x14ac:dyDescent="0.25">
      <c r="A15" s="663" t="s">
        <v>248</v>
      </c>
      <c r="B15" s="663"/>
      <c r="C15" s="658" t="s">
        <v>314</v>
      </c>
      <c r="D15" s="658"/>
      <c r="E15" s="658"/>
      <c r="F15" s="658"/>
      <c r="G15" s="658"/>
      <c r="H15" s="658"/>
      <c r="I15" s="658"/>
      <c r="J15" s="658"/>
      <c r="K15" s="658"/>
      <c r="L15" s="658"/>
      <c r="M15" s="658"/>
      <c r="N15" s="658"/>
      <c r="O15" s="658"/>
      <c r="P15" s="658"/>
      <c r="Q15" s="658"/>
      <c r="R15" s="658"/>
      <c r="S15" s="658"/>
      <c r="T15" s="658"/>
    </row>
    <row r="16" spans="1:24" x14ac:dyDescent="0.25">
      <c r="A16" s="663"/>
      <c r="B16" s="663"/>
      <c r="C16" s="658" t="s">
        <v>272</v>
      </c>
      <c r="D16" s="658"/>
      <c r="E16" s="658"/>
      <c r="F16" s="658"/>
      <c r="G16" s="658"/>
      <c r="H16" s="658"/>
      <c r="I16" s="658"/>
      <c r="J16" s="658"/>
      <c r="K16" s="658"/>
      <c r="L16" s="658"/>
      <c r="M16" s="658"/>
      <c r="N16" s="658"/>
      <c r="O16" s="658"/>
      <c r="P16" s="658"/>
      <c r="Q16" s="658"/>
      <c r="R16" s="658"/>
      <c r="S16" s="658"/>
      <c r="T16" s="658"/>
    </row>
    <row r="17" spans="1:24" x14ac:dyDescent="0.25">
      <c r="A17" s="663"/>
      <c r="B17" s="663"/>
      <c r="C17" s="662" t="s">
        <v>273</v>
      </c>
      <c r="D17" s="662"/>
      <c r="E17" s="662"/>
      <c r="F17" s="662"/>
      <c r="G17" s="662"/>
      <c r="H17" s="662"/>
      <c r="I17" s="662"/>
      <c r="J17" s="662"/>
      <c r="K17" s="662"/>
      <c r="L17" s="662"/>
      <c r="M17" s="662"/>
      <c r="N17" s="662"/>
      <c r="O17" s="662"/>
      <c r="P17" s="662"/>
      <c r="Q17" s="662"/>
      <c r="R17" s="662"/>
      <c r="S17" s="662"/>
      <c r="T17" s="662"/>
    </row>
    <row r="18" spans="1:24" s="154" customFormat="1" x14ac:dyDescent="0.25">
      <c r="A18" s="152"/>
      <c r="B18" s="152"/>
      <c r="C18" s="153"/>
      <c r="D18" s="153"/>
      <c r="E18" s="153"/>
      <c r="F18" s="153"/>
      <c r="G18" s="153"/>
      <c r="H18" s="153"/>
      <c r="I18" s="153"/>
      <c r="J18" s="153"/>
      <c r="K18" s="153"/>
      <c r="L18" s="153"/>
      <c r="M18" s="153"/>
      <c r="N18" s="153"/>
      <c r="O18" s="153"/>
      <c r="P18" s="153"/>
      <c r="Q18" s="153"/>
      <c r="R18" s="153"/>
      <c r="S18" s="153"/>
      <c r="T18" s="153"/>
    </row>
    <row r="19" spans="1:24" s="158" customFormat="1" ht="4.1500000000000004" customHeight="1" x14ac:dyDescent="0.25">
      <c r="A19" s="669"/>
      <c r="B19" s="669"/>
      <c r="C19" s="669"/>
      <c r="D19" s="669"/>
      <c r="E19" s="669"/>
      <c r="F19" s="669"/>
      <c r="G19" s="669"/>
      <c r="H19" s="669"/>
      <c r="I19" s="669"/>
      <c r="J19" s="669"/>
      <c r="K19" s="669"/>
      <c r="L19" s="669"/>
      <c r="M19" s="669"/>
      <c r="N19" s="669"/>
      <c r="O19" s="669"/>
      <c r="P19" s="669"/>
      <c r="Q19" s="669"/>
      <c r="R19" s="669"/>
      <c r="S19" s="669"/>
      <c r="T19" s="669"/>
    </row>
    <row r="20" spans="1:24" x14ac:dyDescent="0.25">
      <c r="A20" s="155" t="s">
        <v>256</v>
      </c>
      <c r="B20" s="156"/>
      <c r="C20" s="156"/>
      <c r="D20" s="156"/>
      <c r="E20" s="156"/>
      <c r="F20" s="156"/>
      <c r="G20" s="156"/>
      <c r="H20" s="156"/>
      <c r="I20" s="156"/>
      <c r="J20" s="156"/>
      <c r="K20" s="156"/>
      <c r="L20" s="156"/>
      <c r="M20" s="156"/>
      <c r="N20" s="156"/>
      <c r="O20" s="156"/>
      <c r="P20" s="156"/>
      <c r="Q20" s="156"/>
      <c r="R20" s="156"/>
      <c r="S20" s="156"/>
      <c r="T20" s="157"/>
      <c r="V20" s="1"/>
      <c r="W20" s="1"/>
      <c r="X20" s="147"/>
    </row>
    <row r="21" spans="1:24" ht="27" customHeight="1" x14ac:dyDescent="0.25">
      <c r="A21" s="663" t="s">
        <v>257</v>
      </c>
      <c r="B21" s="663"/>
      <c r="C21" s="662" t="s">
        <v>276</v>
      </c>
      <c r="D21" s="662"/>
      <c r="E21" s="662"/>
      <c r="F21" s="662"/>
      <c r="G21" s="662"/>
      <c r="H21" s="662"/>
      <c r="I21" s="662"/>
      <c r="J21" s="662"/>
      <c r="K21" s="662"/>
      <c r="L21" s="662"/>
      <c r="M21" s="662"/>
      <c r="N21" s="662"/>
      <c r="O21" s="662"/>
      <c r="P21" s="662"/>
      <c r="Q21" s="662"/>
      <c r="R21" s="662"/>
      <c r="S21" s="662"/>
      <c r="T21" s="662"/>
      <c r="V21" s="1"/>
      <c r="W21" s="1"/>
      <c r="X21" s="147"/>
    </row>
    <row r="22" spans="1:24" x14ac:dyDescent="0.25">
      <c r="A22" s="663" t="s">
        <v>249</v>
      </c>
      <c r="B22" s="663"/>
      <c r="C22" s="658" t="s">
        <v>258</v>
      </c>
      <c r="D22" s="658"/>
      <c r="E22" s="658"/>
      <c r="F22" s="658"/>
      <c r="G22" s="658"/>
      <c r="H22" s="658"/>
      <c r="I22" s="658"/>
      <c r="J22" s="658"/>
      <c r="K22" s="658"/>
      <c r="L22" s="658"/>
      <c r="M22" s="658"/>
      <c r="N22" s="658"/>
      <c r="O22" s="658"/>
      <c r="P22" s="658"/>
      <c r="Q22" s="658"/>
      <c r="R22" s="658"/>
      <c r="S22" s="658"/>
      <c r="T22" s="658"/>
      <c r="V22" s="1"/>
      <c r="W22" s="1"/>
      <c r="X22" s="147"/>
    </row>
    <row r="23" spans="1:24" x14ac:dyDescent="0.25">
      <c r="A23" s="663"/>
      <c r="B23" s="663"/>
      <c r="C23" s="662" t="s">
        <v>259</v>
      </c>
      <c r="D23" s="662"/>
      <c r="E23" s="662"/>
      <c r="F23" s="662"/>
      <c r="G23" s="662"/>
      <c r="H23" s="662"/>
      <c r="I23" s="662"/>
      <c r="J23" s="662"/>
      <c r="K23" s="662"/>
      <c r="L23" s="662"/>
      <c r="M23" s="662"/>
      <c r="N23" s="662"/>
      <c r="O23" s="662"/>
      <c r="P23" s="662"/>
      <c r="Q23" s="662"/>
      <c r="R23" s="662"/>
      <c r="S23" s="662"/>
      <c r="T23" s="662"/>
      <c r="V23" s="1"/>
      <c r="W23" s="1"/>
      <c r="X23" s="147"/>
    </row>
    <row r="24" spans="1:24" x14ac:dyDescent="0.25">
      <c r="A24" s="663" t="s">
        <v>248</v>
      </c>
      <c r="B24" s="663"/>
      <c r="C24" s="662" t="s">
        <v>277</v>
      </c>
      <c r="D24" s="662"/>
      <c r="E24" s="662"/>
      <c r="F24" s="662"/>
      <c r="G24" s="662"/>
      <c r="H24" s="662"/>
      <c r="I24" s="662"/>
      <c r="J24" s="662"/>
      <c r="K24" s="662"/>
      <c r="L24" s="662"/>
      <c r="M24" s="662"/>
      <c r="N24" s="662"/>
      <c r="O24" s="662"/>
      <c r="P24" s="662"/>
      <c r="Q24" s="662"/>
      <c r="R24" s="662"/>
      <c r="S24" s="662"/>
      <c r="T24" s="662"/>
      <c r="V24" s="1"/>
      <c r="W24" s="1"/>
      <c r="X24" s="147"/>
    </row>
    <row r="25" spans="1:24" ht="28.9" customHeight="1" x14ac:dyDescent="0.25">
      <c r="A25" s="663" t="s">
        <v>260</v>
      </c>
      <c r="B25" s="663"/>
      <c r="C25" s="658" t="s">
        <v>278</v>
      </c>
      <c r="D25" s="658"/>
      <c r="E25" s="658"/>
      <c r="F25" s="658"/>
      <c r="G25" s="658"/>
      <c r="H25" s="658"/>
      <c r="I25" s="658"/>
      <c r="J25" s="658"/>
      <c r="K25" s="658"/>
      <c r="L25" s="658"/>
      <c r="M25" s="658"/>
      <c r="N25" s="658"/>
      <c r="O25" s="658"/>
      <c r="P25" s="658"/>
      <c r="Q25" s="658"/>
      <c r="R25" s="658"/>
      <c r="S25" s="658"/>
      <c r="T25" s="658"/>
      <c r="V25" s="1"/>
      <c r="W25" s="1"/>
      <c r="X25" s="147"/>
    </row>
    <row r="26" spans="1:24" ht="28.15" customHeight="1" x14ac:dyDescent="0.25">
      <c r="A26" s="663"/>
      <c r="B26" s="663"/>
      <c r="C26" s="662" t="s">
        <v>285</v>
      </c>
      <c r="D26" s="662"/>
      <c r="E26" s="662"/>
      <c r="F26" s="662"/>
      <c r="G26" s="662"/>
      <c r="H26" s="662"/>
      <c r="I26" s="662"/>
      <c r="J26" s="662"/>
      <c r="K26" s="662"/>
      <c r="L26" s="662"/>
      <c r="M26" s="662"/>
      <c r="N26" s="662"/>
      <c r="O26" s="662"/>
      <c r="P26" s="662"/>
      <c r="Q26" s="662"/>
      <c r="R26" s="662"/>
      <c r="S26" s="662"/>
      <c r="T26" s="662"/>
      <c r="V26" s="1"/>
      <c r="W26" s="1"/>
      <c r="X26" s="147"/>
    </row>
    <row r="27" spans="1:24" x14ac:dyDescent="0.25">
      <c r="A27" s="151"/>
      <c r="B27" s="151"/>
      <c r="C27" s="151"/>
      <c r="D27" s="151"/>
      <c r="E27" s="151"/>
      <c r="F27" s="151"/>
      <c r="G27" s="151"/>
      <c r="H27" s="151"/>
      <c r="I27" s="151"/>
      <c r="J27" s="151"/>
      <c r="K27" s="151"/>
      <c r="L27" s="151"/>
      <c r="M27" s="151"/>
      <c r="N27" s="151"/>
      <c r="O27" s="149"/>
      <c r="P27" s="149"/>
      <c r="Q27" s="149"/>
      <c r="R27" s="149"/>
      <c r="S27" s="149"/>
      <c r="T27" s="149"/>
      <c r="V27" s="1"/>
      <c r="W27" s="1"/>
      <c r="X27" s="147"/>
    </row>
    <row r="28" spans="1:24" ht="4.1500000000000004" customHeight="1" x14ac:dyDescent="0.25">
      <c r="A28" s="669"/>
      <c r="B28" s="669"/>
      <c r="C28" s="669"/>
      <c r="D28" s="669"/>
      <c r="E28" s="669"/>
      <c r="F28" s="669"/>
      <c r="G28" s="669"/>
      <c r="H28" s="669"/>
      <c r="I28" s="669"/>
      <c r="J28" s="669"/>
      <c r="K28" s="669"/>
      <c r="L28" s="669"/>
      <c r="M28" s="669"/>
      <c r="N28" s="669"/>
      <c r="O28" s="669"/>
      <c r="P28" s="669"/>
      <c r="Q28" s="669"/>
      <c r="R28" s="669"/>
      <c r="S28" s="669"/>
      <c r="T28" s="669"/>
      <c r="V28" s="1"/>
      <c r="W28" s="1"/>
      <c r="X28" s="147"/>
    </row>
    <row r="29" spans="1:24" x14ac:dyDescent="0.25">
      <c r="A29" s="155" t="s">
        <v>266</v>
      </c>
      <c r="B29" s="156"/>
      <c r="C29" s="156"/>
      <c r="D29" s="156"/>
      <c r="E29" s="156"/>
      <c r="F29" s="156"/>
      <c r="G29" s="156"/>
      <c r="H29" s="156"/>
      <c r="I29" s="156"/>
      <c r="J29" s="156"/>
      <c r="K29" s="156"/>
      <c r="L29" s="156"/>
      <c r="M29" s="156"/>
      <c r="N29" s="156"/>
      <c r="O29" s="156"/>
      <c r="P29" s="156"/>
      <c r="Q29" s="156"/>
      <c r="R29" s="156"/>
      <c r="S29" s="156"/>
      <c r="T29" s="157"/>
      <c r="V29" s="45"/>
      <c r="W29" s="1"/>
      <c r="X29" s="147"/>
    </row>
    <row r="30" spans="1:24" x14ac:dyDescent="0.25">
      <c r="A30" s="663" t="s">
        <v>257</v>
      </c>
      <c r="B30" s="663"/>
      <c r="C30" s="662" t="s">
        <v>267</v>
      </c>
      <c r="D30" s="662"/>
      <c r="E30" s="662"/>
      <c r="F30" s="662"/>
      <c r="G30" s="662"/>
      <c r="H30" s="662"/>
      <c r="I30" s="662"/>
      <c r="J30" s="662"/>
      <c r="K30" s="662"/>
      <c r="L30" s="662"/>
      <c r="M30" s="662"/>
      <c r="N30" s="662"/>
      <c r="O30" s="662"/>
      <c r="P30" s="662"/>
      <c r="Q30" s="662"/>
      <c r="R30" s="662"/>
      <c r="S30" s="662"/>
      <c r="T30" s="662"/>
      <c r="V30" s="1"/>
      <c r="W30" s="1"/>
      <c r="X30" s="147"/>
    </row>
    <row r="31" spans="1:24" x14ac:dyDescent="0.25">
      <c r="A31" s="663" t="s">
        <v>248</v>
      </c>
      <c r="B31" s="663"/>
      <c r="C31" s="658" t="s">
        <v>279</v>
      </c>
      <c r="D31" s="658"/>
      <c r="E31" s="658"/>
      <c r="F31" s="658"/>
      <c r="G31" s="658"/>
      <c r="H31" s="658"/>
      <c r="I31" s="658"/>
      <c r="J31" s="658"/>
      <c r="K31" s="658"/>
      <c r="L31" s="658"/>
      <c r="M31" s="658"/>
      <c r="N31" s="658"/>
      <c r="O31" s="658"/>
      <c r="P31" s="658"/>
      <c r="Q31" s="658"/>
      <c r="R31" s="658"/>
      <c r="S31" s="658"/>
      <c r="T31" s="658"/>
      <c r="V31" s="1"/>
      <c r="W31" s="1"/>
      <c r="X31" s="147"/>
    </row>
    <row r="32" spans="1:24" x14ac:dyDescent="0.25">
      <c r="A32" s="663"/>
      <c r="B32" s="663"/>
      <c r="C32" s="658" t="s">
        <v>274</v>
      </c>
      <c r="D32" s="658"/>
      <c r="E32" s="658"/>
      <c r="F32" s="658"/>
      <c r="G32" s="658"/>
      <c r="H32" s="658"/>
      <c r="I32" s="658"/>
      <c r="J32" s="658"/>
      <c r="K32" s="658"/>
      <c r="L32" s="658"/>
      <c r="M32" s="658"/>
      <c r="N32" s="658"/>
      <c r="O32" s="658"/>
      <c r="P32" s="658"/>
      <c r="Q32" s="658"/>
      <c r="R32" s="658"/>
      <c r="S32" s="658"/>
      <c r="T32" s="658"/>
      <c r="V32" s="1"/>
      <c r="W32" s="1"/>
      <c r="X32" s="147"/>
    </row>
    <row r="33" spans="1:20" ht="28.9" customHeight="1" x14ac:dyDescent="0.25">
      <c r="A33" s="663"/>
      <c r="B33" s="663"/>
      <c r="C33" s="658" t="s">
        <v>286</v>
      </c>
      <c r="D33" s="658"/>
      <c r="E33" s="658"/>
      <c r="F33" s="658"/>
      <c r="G33" s="658"/>
      <c r="H33" s="658"/>
      <c r="I33" s="658"/>
      <c r="J33" s="658"/>
      <c r="K33" s="658"/>
      <c r="L33" s="658"/>
      <c r="M33" s="658"/>
      <c r="N33" s="658"/>
      <c r="O33" s="658"/>
      <c r="P33" s="658"/>
      <c r="Q33" s="658"/>
      <c r="R33" s="658"/>
      <c r="S33" s="658"/>
      <c r="T33" s="658"/>
    </row>
    <row r="34" spans="1:20" x14ac:dyDescent="0.25">
      <c r="A34" s="663"/>
      <c r="B34" s="663"/>
      <c r="C34" s="662" t="s">
        <v>280</v>
      </c>
      <c r="D34" s="662"/>
      <c r="E34" s="662"/>
      <c r="F34" s="662"/>
      <c r="G34" s="662"/>
      <c r="H34" s="662"/>
      <c r="I34" s="662"/>
      <c r="J34" s="662"/>
      <c r="K34" s="662"/>
      <c r="L34" s="662"/>
      <c r="M34" s="662"/>
      <c r="N34" s="662"/>
      <c r="O34" s="662"/>
      <c r="P34" s="662"/>
      <c r="Q34" s="662"/>
      <c r="R34" s="662"/>
      <c r="S34" s="662"/>
      <c r="T34" s="662"/>
    </row>
    <row r="35" spans="1:20" x14ac:dyDescent="0.25">
      <c r="A35" s="663" t="s">
        <v>281</v>
      </c>
      <c r="B35" s="663"/>
      <c r="C35" s="662" t="s">
        <v>282</v>
      </c>
      <c r="D35" s="662"/>
      <c r="E35" s="662"/>
      <c r="F35" s="662"/>
      <c r="G35" s="662"/>
      <c r="H35" s="662"/>
      <c r="I35" s="662"/>
      <c r="J35" s="662"/>
      <c r="K35" s="662"/>
      <c r="L35" s="662"/>
      <c r="M35" s="662"/>
      <c r="N35" s="662"/>
      <c r="O35" s="662"/>
      <c r="P35" s="662"/>
      <c r="Q35" s="662"/>
      <c r="R35" s="662"/>
      <c r="S35" s="662"/>
      <c r="T35" s="662"/>
    </row>
    <row r="36" spans="1:20" x14ac:dyDescent="0.25">
      <c r="A36" s="663" t="s">
        <v>556</v>
      </c>
      <c r="B36" s="664"/>
      <c r="C36" s="658" t="s">
        <v>284</v>
      </c>
      <c r="D36" s="658"/>
      <c r="E36" s="658"/>
      <c r="F36" s="658"/>
      <c r="G36" s="658"/>
      <c r="H36" s="658"/>
      <c r="I36" s="658"/>
      <c r="J36" s="658"/>
      <c r="K36" s="658"/>
      <c r="L36" s="658"/>
      <c r="M36" s="658"/>
      <c r="N36" s="658"/>
      <c r="O36" s="658"/>
      <c r="P36" s="658"/>
      <c r="Q36" s="658"/>
      <c r="R36" s="658"/>
      <c r="S36" s="658"/>
      <c r="T36" s="658"/>
    </row>
    <row r="37" spans="1:20" ht="14.45" customHeight="1" x14ac:dyDescent="0.25">
      <c r="A37" s="664"/>
      <c r="B37" s="664"/>
      <c r="C37" s="662" t="s">
        <v>269</v>
      </c>
      <c r="D37" s="662"/>
      <c r="E37" s="662"/>
      <c r="F37" s="662"/>
      <c r="G37" s="662"/>
      <c r="H37" s="662"/>
      <c r="I37" s="662"/>
      <c r="J37" s="662"/>
      <c r="K37" s="662"/>
      <c r="L37" s="662"/>
      <c r="M37" s="662"/>
      <c r="N37" s="662"/>
      <c r="O37" s="662"/>
      <c r="P37" s="662"/>
      <c r="Q37" s="662"/>
      <c r="R37" s="662"/>
      <c r="S37" s="662"/>
      <c r="T37" s="662"/>
    </row>
    <row r="38" spans="1:20" ht="30" customHeight="1" x14ac:dyDescent="0.25">
      <c r="A38" s="663" t="s">
        <v>552</v>
      </c>
      <c r="B38" s="663"/>
      <c r="C38" s="662" t="s">
        <v>557</v>
      </c>
      <c r="D38" s="662"/>
      <c r="E38" s="662"/>
      <c r="F38" s="662"/>
      <c r="G38" s="662"/>
      <c r="H38" s="662"/>
      <c r="I38" s="662"/>
      <c r="J38" s="662"/>
      <c r="K38" s="662"/>
      <c r="L38" s="662"/>
      <c r="M38" s="662"/>
      <c r="N38" s="662"/>
      <c r="O38" s="662"/>
      <c r="P38" s="662"/>
      <c r="Q38" s="662"/>
      <c r="R38" s="662"/>
      <c r="S38" s="662"/>
      <c r="T38" s="662"/>
    </row>
    <row r="39" spans="1:20" x14ac:dyDescent="0.25">
      <c r="A39" s="663" t="s">
        <v>541</v>
      </c>
      <c r="B39" s="663"/>
      <c r="C39" s="662" t="s">
        <v>283</v>
      </c>
      <c r="D39" s="662"/>
      <c r="E39" s="662"/>
      <c r="F39" s="662"/>
      <c r="G39" s="662"/>
      <c r="H39" s="662"/>
      <c r="I39" s="662"/>
      <c r="J39" s="662"/>
      <c r="K39" s="662"/>
      <c r="L39" s="662"/>
      <c r="M39" s="662"/>
      <c r="N39" s="662"/>
      <c r="O39" s="662"/>
      <c r="P39" s="662"/>
      <c r="Q39" s="662"/>
      <c r="R39" s="662"/>
      <c r="S39" s="662"/>
      <c r="T39" s="662"/>
    </row>
    <row r="40" spans="1:20" x14ac:dyDescent="0.25">
      <c r="A40" s="164"/>
      <c r="B40" s="164"/>
      <c r="C40" s="165"/>
      <c r="D40" s="165"/>
      <c r="E40" s="165"/>
      <c r="F40" s="165"/>
      <c r="G40" s="165"/>
      <c r="H40" s="165"/>
      <c r="I40" s="165"/>
      <c r="J40" s="165"/>
      <c r="K40" s="165"/>
      <c r="L40" s="165"/>
      <c r="M40" s="165"/>
      <c r="N40" s="165"/>
      <c r="O40" s="165"/>
      <c r="P40" s="165"/>
      <c r="Q40" s="165"/>
      <c r="R40" s="165"/>
      <c r="S40" s="165"/>
      <c r="T40" s="165"/>
    </row>
    <row r="41" spans="1:20" ht="3.75" customHeight="1" x14ac:dyDescent="0.25">
      <c r="A41" s="659"/>
      <c r="B41" s="659"/>
      <c r="C41" s="659"/>
      <c r="D41" s="659"/>
      <c r="E41" s="659"/>
      <c r="F41" s="659"/>
      <c r="G41" s="659"/>
      <c r="H41" s="659"/>
      <c r="I41" s="659"/>
      <c r="J41" s="659"/>
      <c r="K41" s="659"/>
      <c r="L41" s="659"/>
      <c r="M41" s="659"/>
      <c r="N41" s="659"/>
      <c r="O41" s="659"/>
      <c r="P41" s="659"/>
      <c r="Q41" s="659"/>
      <c r="R41" s="659"/>
      <c r="S41" s="659"/>
      <c r="T41" s="659"/>
    </row>
    <row r="42" spans="1:20" x14ac:dyDescent="0.25">
      <c r="A42" s="155" t="s">
        <v>268</v>
      </c>
      <c r="B42" s="156"/>
      <c r="C42" s="156"/>
      <c r="D42" s="156"/>
      <c r="E42" s="156"/>
      <c r="F42" s="156"/>
      <c r="G42" s="156"/>
      <c r="H42" s="156"/>
      <c r="I42" s="156"/>
      <c r="J42" s="156"/>
      <c r="K42" s="156"/>
      <c r="L42" s="156"/>
      <c r="M42" s="156"/>
      <c r="N42" s="156"/>
      <c r="O42" s="156"/>
      <c r="P42" s="156"/>
      <c r="Q42" s="156"/>
      <c r="R42" s="156"/>
      <c r="S42" s="156"/>
      <c r="T42" s="157"/>
    </row>
    <row r="43" spans="1:20" x14ac:dyDescent="0.25">
      <c r="A43" s="663" t="s">
        <v>249</v>
      </c>
      <c r="B43" s="663"/>
      <c r="C43" s="662" t="s">
        <v>543</v>
      </c>
      <c r="D43" s="662"/>
      <c r="E43" s="662"/>
      <c r="F43" s="662"/>
      <c r="G43" s="662"/>
      <c r="H43" s="662"/>
      <c r="I43" s="662"/>
      <c r="J43" s="662"/>
      <c r="K43" s="662"/>
      <c r="L43" s="662"/>
      <c r="M43" s="662"/>
      <c r="N43" s="662"/>
      <c r="O43" s="662"/>
      <c r="P43" s="662"/>
      <c r="Q43" s="662"/>
      <c r="R43" s="662"/>
      <c r="S43" s="662"/>
      <c r="T43" s="662"/>
    </row>
    <row r="44" spans="1:20" ht="14.45" customHeight="1" x14ac:dyDescent="0.25">
      <c r="A44" s="663" t="s">
        <v>541</v>
      </c>
      <c r="B44" s="663"/>
      <c r="C44" s="662" t="s">
        <v>544</v>
      </c>
      <c r="D44" s="662"/>
      <c r="E44" s="662"/>
      <c r="F44" s="662"/>
      <c r="G44" s="662"/>
      <c r="H44" s="662"/>
      <c r="I44" s="662"/>
      <c r="J44" s="662"/>
      <c r="K44" s="662"/>
      <c r="L44" s="662"/>
      <c r="M44" s="662"/>
      <c r="N44" s="662"/>
      <c r="O44" s="662"/>
      <c r="P44" s="662"/>
      <c r="Q44" s="662"/>
      <c r="R44" s="662"/>
      <c r="S44" s="662"/>
      <c r="T44" s="662"/>
    </row>
    <row r="45" spans="1:20" x14ac:dyDescent="0.25">
      <c r="A45" s="657"/>
      <c r="B45" s="657"/>
      <c r="C45" s="658"/>
      <c r="D45" s="658"/>
      <c r="E45" s="658"/>
      <c r="F45" s="658"/>
      <c r="G45" s="658"/>
      <c r="H45" s="658"/>
      <c r="I45" s="658"/>
      <c r="J45" s="658"/>
      <c r="K45" s="658"/>
      <c r="L45" s="658"/>
      <c r="M45" s="658"/>
      <c r="N45" s="658"/>
      <c r="O45" s="658"/>
      <c r="P45" s="658"/>
      <c r="Q45" s="658"/>
      <c r="R45" s="658"/>
      <c r="S45" s="658"/>
      <c r="T45" s="658"/>
    </row>
    <row r="46" spans="1:20" x14ac:dyDescent="0.25">
      <c r="A46" s="657"/>
      <c r="B46" s="657"/>
      <c r="C46" s="668"/>
      <c r="D46" s="668"/>
      <c r="E46" s="668"/>
      <c r="F46" s="668"/>
      <c r="G46" s="668"/>
      <c r="H46" s="668"/>
      <c r="I46" s="668"/>
      <c r="J46" s="668"/>
      <c r="K46" s="668"/>
      <c r="L46" s="668"/>
      <c r="M46" s="668"/>
      <c r="N46" s="668"/>
      <c r="O46" s="668"/>
      <c r="P46" s="668"/>
      <c r="Q46" s="668"/>
      <c r="R46" s="668"/>
      <c r="S46" s="668"/>
      <c r="T46" s="668"/>
    </row>
    <row r="47" spans="1:20" x14ac:dyDescent="0.25">
      <c r="A47" s="657"/>
      <c r="B47" s="657"/>
      <c r="C47" s="658"/>
      <c r="D47" s="658"/>
      <c r="E47" s="658"/>
      <c r="F47" s="658"/>
      <c r="G47" s="658"/>
      <c r="H47" s="658"/>
      <c r="I47" s="658"/>
      <c r="J47" s="658"/>
      <c r="K47" s="658"/>
      <c r="L47" s="658"/>
      <c r="M47" s="658"/>
      <c r="N47" s="658"/>
      <c r="O47" s="658"/>
      <c r="P47" s="658"/>
      <c r="Q47" s="658"/>
      <c r="R47" s="658"/>
      <c r="S47" s="658"/>
      <c r="T47" s="658"/>
    </row>
    <row r="48" spans="1:20" x14ac:dyDescent="0.25">
      <c r="A48" s="164"/>
      <c r="B48" s="164"/>
      <c r="C48" s="389"/>
      <c r="D48" s="389"/>
      <c r="E48" s="389"/>
      <c r="F48" s="389"/>
      <c r="G48" s="389"/>
      <c r="H48" s="389"/>
      <c r="I48" s="389"/>
      <c r="J48" s="389"/>
      <c r="K48" s="389"/>
      <c r="L48" s="389"/>
      <c r="M48" s="389"/>
      <c r="N48" s="389"/>
      <c r="O48" s="389"/>
      <c r="P48" s="389"/>
      <c r="Q48" s="389"/>
      <c r="R48" s="389"/>
      <c r="S48" s="389"/>
      <c r="T48" s="389"/>
    </row>
    <row r="49" spans="1:20" ht="4.5" customHeight="1" x14ac:dyDescent="0.25">
      <c r="A49" s="659"/>
      <c r="B49" s="659"/>
      <c r="C49" s="659"/>
      <c r="D49" s="659"/>
      <c r="E49" s="659"/>
      <c r="F49" s="659"/>
      <c r="G49" s="659"/>
      <c r="H49" s="659"/>
      <c r="I49" s="659"/>
      <c r="J49" s="659"/>
      <c r="K49" s="659"/>
      <c r="L49" s="659"/>
      <c r="M49" s="659"/>
      <c r="N49" s="659"/>
      <c r="O49" s="659"/>
      <c r="P49" s="659"/>
      <c r="Q49" s="659"/>
      <c r="R49" s="659"/>
      <c r="S49" s="659"/>
      <c r="T49" s="659"/>
    </row>
    <row r="50" spans="1:20" x14ac:dyDescent="0.25">
      <c r="A50" s="654" t="s">
        <v>370</v>
      </c>
      <c r="B50" s="654"/>
      <c r="C50" s="654"/>
      <c r="D50" s="654"/>
      <c r="E50" s="654"/>
      <c r="F50" s="654"/>
      <c r="G50" s="654"/>
      <c r="H50" s="654"/>
      <c r="I50" s="654"/>
      <c r="J50" s="654"/>
      <c r="K50" s="654"/>
      <c r="L50" s="654"/>
      <c r="M50" s="654"/>
      <c r="N50" s="654"/>
      <c r="O50" s="654"/>
      <c r="P50" s="654"/>
      <c r="Q50" s="654"/>
      <c r="R50" s="654"/>
      <c r="S50" s="654"/>
      <c r="T50" s="654"/>
    </row>
    <row r="51" spans="1:20" x14ac:dyDescent="0.25">
      <c r="A51" s="655" t="s">
        <v>374</v>
      </c>
      <c r="B51" s="655"/>
      <c r="C51" s="656" t="s">
        <v>375</v>
      </c>
      <c r="D51" s="654"/>
      <c r="E51" s="654"/>
      <c r="F51" s="654"/>
      <c r="G51" s="654"/>
      <c r="H51" s="654"/>
      <c r="I51" s="654"/>
      <c r="J51" s="654"/>
      <c r="K51" s="654"/>
      <c r="L51" s="654"/>
      <c r="M51" s="654"/>
      <c r="N51" s="654"/>
      <c r="O51" s="654"/>
      <c r="P51" s="654"/>
      <c r="Q51" s="654"/>
      <c r="R51" s="654"/>
      <c r="S51" s="654"/>
      <c r="T51" s="654"/>
    </row>
    <row r="52" spans="1:20" x14ac:dyDescent="0.25">
      <c r="A52" s="655"/>
      <c r="B52" s="655"/>
      <c r="C52" s="656" t="s">
        <v>376</v>
      </c>
      <c r="D52" s="656"/>
      <c r="E52" s="656"/>
      <c r="F52" s="656"/>
      <c r="G52" s="656"/>
      <c r="H52" s="656"/>
      <c r="I52" s="656"/>
      <c r="J52" s="656"/>
      <c r="K52" s="656"/>
      <c r="L52" s="656"/>
      <c r="M52" s="656"/>
      <c r="N52" s="656"/>
      <c r="O52" s="656"/>
      <c r="P52" s="656"/>
      <c r="Q52" s="656"/>
      <c r="R52" s="656"/>
      <c r="S52" s="656"/>
      <c r="T52" s="656"/>
    </row>
    <row r="53" spans="1:20" x14ac:dyDescent="0.25">
      <c r="A53" s="655" t="s">
        <v>378</v>
      </c>
      <c r="B53" s="655"/>
      <c r="C53" s="656" t="s">
        <v>379</v>
      </c>
      <c r="D53" s="656"/>
      <c r="E53" s="656"/>
      <c r="F53" s="656"/>
      <c r="G53" s="656"/>
      <c r="H53" s="656"/>
      <c r="I53" s="656"/>
      <c r="J53" s="656"/>
      <c r="K53" s="656"/>
      <c r="L53" s="656"/>
      <c r="M53" s="656"/>
      <c r="N53" s="656"/>
      <c r="O53" s="656"/>
      <c r="P53" s="656"/>
      <c r="Q53" s="656"/>
      <c r="R53" s="656"/>
      <c r="S53" s="656"/>
      <c r="T53" s="656"/>
    </row>
    <row r="54" spans="1:20" x14ac:dyDescent="0.25">
      <c r="A54" s="655"/>
      <c r="B54" s="655"/>
      <c r="C54" s="656" t="s">
        <v>380</v>
      </c>
      <c r="D54" s="656"/>
      <c r="E54" s="656"/>
      <c r="F54" s="656"/>
      <c r="G54" s="656"/>
      <c r="H54" s="656"/>
      <c r="I54" s="656"/>
      <c r="J54" s="656"/>
      <c r="K54" s="656"/>
      <c r="L54" s="656"/>
      <c r="M54" s="656"/>
      <c r="N54" s="656"/>
      <c r="O54" s="656"/>
      <c r="P54" s="656"/>
      <c r="Q54" s="656"/>
      <c r="R54" s="656"/>
      <c r="S54" s="656"/>
      <c r="T54" s="656"/>
    </row>
    <row r="55" spans="1:20" x14ac:dyDescent="0.25">
      <c r="A55" s="655"/>
      <c r="B55" s="655"/>
      <c r="C55" s="656" t="s">
        <v>381</v>
      </c>
      <c r="D55" s="656"/>
      <c r="E55" s="656"/>
      <c r="F55" s="656"/>
      <c r="G55" s="656"/>
      <c r="H55" s="656"/>
      <c r="I55" s="656"/>
      <c r="J55" s="656"/>
      <c r="K55" s="656"/>
      <c r="L55" s="656"/>
      <c r="M55" s="656"/>
      <c r="N55" s="656"/>
      <c r="O55" s="656"/>
      <c r="P55" s="656"/>
      <c r="Q55" s="656"/>
      <c r="R55" s="656"/>
      <c r="S55" s="656"/>
      <c r="T55" s="656"/>
    </row>
    <row r="56" spans="1:20" x14ac:dyDescent="0.25">
      <c r="A56" s="391"/>
      <c r="B56" s="391"/>
      <c r="C56" s="393" t="s">
        <v>382</v>
      </c>
      <c r="D56" s="393"/>
      <c r="E56" s="393"/>
      <c r="F56" s="393"/>
      <c r="G56" s="393"/>
      <c r="H56" s="393"/>
      <c r="I56" s="393"/>
      <c r="J56" s="393"/>
      <c r="K56" s="393"/>
      <c r="L56" s="393"/>
      <c r="M56" s="393"/>
      <c r="N56" s="393"/>
      <c r="O56" s="393"/>
      <c r="P56" s="393"/>
      <c r="Q56" s="393"/>
      <c r="R56" s="393"/>
      <c r="S56" s="393"/>
      <c r="T56" s="393"/>
    </row>
    <row r="57" spans="1:20" x14ac:dyDescent="0.25">
      <c r="A57" s="655" t="s">
        <v>377</v>
      </c>
      <c r="B57" s="655"/>
      <c r="C57" s="656" t="s">
        <v>383</v>
      </c>
      <c r="D57" s="656"/>
      <c r="E57" s="656"/>
      <c r="F57" s="656"/>
      <c r="G57" s="656"/>
      <c r="H57" s="656"/>
      <c r="I57" s="656"/>
      <c r="J57" s="656"/>
      <c r="K57" s="656"/>
      <c r="L57" s="656"/>
      <c r="M57" s="656"/>
      <c r="N57" s="656"/>
      <c r="O57" s="656"/>
      <c r="P57" s="656"/>
      <c r="Q57" s="656"/>
      <c r="R57" s="656"/>
      <c r="S57" s="656"/>
      <c r="T57" s="656"/>
    </row>
    <row r="58" spans="1:20" x14ac:dyDescent="0.25">
      <c r="A58" s="660" t="s">
        <v>371</v>
      </c>
      <c r="B58" s="660"/>
      <c r="C58" s="660"/>
      <c r="D58" s="660"/>
      <c r="E58" s="660"/>
      <c r="F58" s="661" t="s">
        <v>372</v>
      </c>
      <c r="G58" s="661"/>
      <c r="H58" s="661"/>
      <c r="I58" s="661"/>
      <c r="J58" s="661"/>
      <c r="K58" s="661" t="s">
        <v>373</v>
      </c>
      <c r="L58" s="661"/>
      <c r="M58" s="661"/>
      <c r="N58" s="661"/>
      <c r="O58" s="661"/>
      <c r="P58" s="392"/>
      <c r="Q58" s="392"/>
      <c r="R58" s="392"/>
      <c r="S58" s="392"/>
      <c r="T58" s="392"/>
    </row>
    <row r="59" spans="1:20" x14ac:dyDescent="0.25">
      <c r="A59" s="151"/>
      <c r="B59" s="151"/>
      <c r="C59" s="390"/>
      <c r="D59" s="390"/>
      <c r="E59" s="390"/>
      <c r="F59" s="390"/>
      <c r="G59" s="390"/>
      <c r="H59" s="390"/>
      <c r="I59" s="390"/>
      <c r="J59" s="390"/>
      <c r="K59" s="390"/>
      <c r="L59" s="390"/>
      <c r="M59" s="390"/>
      <c r="N59" s="390"/>
      <c r="O59" s="390"/>
      <c r="P59" s="390"/>
      <c r="Q59" s="390"/>
      <c r="R59" s="390"/>
      <c r="S59" s="390"/>
      <c r="T59" s="390"/>
    </row>
    <row r="60" spans="1:20" x14ac:dyDescent="0.25">
      <c r="A60" s="164"/>
      <c r="B60" s="164"/>
      <c r="C60" s="389"/>
      <c r="D60" s="389"/>
      <c r="E60" s="389"/>
      <c r="F60" s="389"/>
      <c r="G60" s="389"/>
      <c r="H60" s="389"/>
      <c r="I60" s="389"/>
      <c r="J60" s="389"/>
      <c r="K60" s="389"/>
      <c r="L60" s="389"/>
      <c r="M60" s="389"/>
      <c r="N60" s="389"/>
      <c r="O60" s="389"/>
      <c r="P60" s="389"/>
      <c r="Q60" s="389"/>
      <c r="R60" s="389"/>
      <c r="S60" s="389"/>
      <c r="T60" s="389"/>
    </row>
    <row r="61" spans="1:20" ht="5.25" customHeight="1" x14ac:dyDescent="0.25"/>
    <row r="62" spans="1:20" x14ac:dyDescent="0.25">
      <c r="A62" s="654" t="s">
        <v>481</v>
      </c>
      <c r="B62" s="654"/>
      <c r="C62" s="654"/>
      <c r="D62" s="654"/>
      <c r="E62" s="654"/>
      <c r="F62" s="654"/>
      <c r="G62" s="654"/>
      <c r="H62" s="654"/>
      <c r="I62" s="654"/>
      <c r="J62" s="654"/>
      <c r="K62" s="654"/>
      <c r="L62" s="654"/>
      <c r="M62" s="654"/>
      <c r="N62" s="654"/>
      <c r="O62" s="654"/>
      <c r="P62" s="654"/>
      <c r="Q62" s="654"/>
      <c r="R62" s="654"/>
      <c r="S62" s="654"/>
      <c r="T62" s="654"/>
    </row>
    <row r="63" spans="1:20" x14ac:dyDescent="0.25">
      <c r="A63" s="655" t="s">
        <v>482</v>
      </c>
      <c r="B63" s="655"/>
      <c r="C63" s="656" t="s">
        <v>483</v>
      </c>
      <c r="D63" s="654"/>
      <c r="E63" s="654"/>
      <c r="F63" s="654"/>
      <c r="G63" s="654"/>
      <c r="H63" s="654"/>
      <c r="I63" s="654"/>
      <c r="J63" s="654"/>
      <c r="K63" s="654"/>
      <c r="L63" s="654"/>
      <c r="M63" s="654"/>
      <c r="N63" s="654"/>
      <c r="O63" s="654"/>
      <c r="P63" s="654"/>
      <c r="Q63" s="654"/>
      <c r="R63" s="654"/>
      <c r="S63" s="654"/>
      <c r="T63" s="654"/>
    </row>
    <row r="64" spans="1:20" x14ac:dyDescent="0.25">
      <c r="A64" s="151"/>
      <c r="B64" s="151"/>
      <c r="C64" s="390"/>
      <c r="D64" s="390"/>
      <c r="E64" s="390"/>
      <c r="F64" s="390"/>
      <c r="G64" s="390"/>
      <c r="H64" s="390"/>
      <c r="I64" s="390"/>
      <c r="J64" s="390"/>
      <c r="K64" s="390"/>
      <c r="L64" s="390"/>
      <c r="M64" s="390"/>
      <c r="N64" s="390"/>
      <c r="O64" s="390"/>
      <c r="P64" s="390"/>
      <c r="Q64" s="390"/>
      <c r="R64" s="390"/>
      <c r="S64" s="390"/>
      <c r="T64" s="390"/>
    </row>
    <row r="65" spans="1:20" ht="23.25" customHeight="1" x14ac:dyDescent="0.25">
      <c r="A65" s="164"/>
      <c r="B65" s="164"/>
      <c r="C65" s="504"/>
      <c r="D65" s="504"/>
      <c r="E65" s="504"/>
      <c r="F65" s="504"/>
      <c r="G65" s="504"/>
      <c r="H65" s="504"/>
      <c r="I65" s="504"/>
      <c r="J65" s="504"/>
      <c r="K65" s="504"/>
      <c r="L65" s="504"/>
      <c r="M65" s="504"/>
      <c r="N65" s="504"/>
      <c r="O65" s="504"/>
      <c r="P65" s="504"/>
      <c r="Q65" s="504"/>
      <c r="R65" s="504"/>
      <c r="S65" s="504"/>
      <c r="T65" s="504"/>
    </row>
  </sheetData>
  <mergeCells count="82">
    <mergeCell ref="A11:B11"/>
    <mergeCell ref="C11:P11"/>
    <mergeCell ref="A55:B55"/>
    <mergeCell ref="A54:B54"/>
    <mergeCell ref="A53:B53"/>
    <mergeCell ref="C53:T53"/>
    <mergeCell ref="C54:T54"/>
    <mergeCell ref="C55:T55"/>
    <mergeCell ref="A15:B17"/>
    <mergeCell ref="C17:T17"/>
    <mergeCell ref="A35:B35"/>
    <mergeCell ref="A30:B30"/>
    <mergeCell ref="C32:T32"/>
    <mergeCell ref="C31:T31"/>
    <mergeCell ref="C30:T30"/>
    <mergeCell ref="C33:T33"/>
    <mergeCell ref="C34:T34"/>
    <mergeCell ref="C35:T35"/>
    <mergeCell ref="C26:T26"/>
    <mergeCell ref="A19:T19"/>
    <mergeCell ref="A3:T3"/>
    <mergeCell ref="A24:B24"/>
    <mergeCell ref="C24:T24"/>
    <mergeCell ref="C25:T25"/>
    <mergeCell ref="C10:T10"/>
    <mergeCell ref="A25:B26"/>
    <mergeCell ref="A21:B21"/>
    <mergeCell ref="C21:T21"/>
    <mergeCell ref="C22:T22"/>
    <mergeCell ref="C23:T23"/>
    <mergeCell ref="A22:B23"/>
    <mergeCell ref="A12:T12"/>
    <mergeCell ref="A14:B14"/>
    <mergeCell ref="C14:T14"/>
    <mergeCell ref="C16:T16"/>
    <mergeCell ref="C15:T15"/>
    <mergeCell ref="A46:B46"/>
    <mergeCell ref="C46:T46"/>
    <mergeCell ref="A28:T28"/>
    <mergeCell ref="A41:T41"/>
    <mergeCell ref="C43:T43"/>
    <mergeCell ref="C44:T44"/>
    <mergeCell ref="A43:B43"/>
    <mergeCell ref="A45:B45"/>
    <mergeCell ref="C45:T45"/>
    <mergeCell ref="A44:B44"/>
    <mergeCell ref="C36:T36"/>
    <mergeCell ref="A31:B34"/>
    <mergeCell ref="A1:T2"/>
    <mergeCell ref="A10:B10"/>
    <mergeCell ref="A9:B9"/>
    <mergeCell ref="A5:B5"/>
    <mergeCell ref="A6:B6"/>
    <mergeCell ref="A7:B7"/>
    <mergeCell ref="A8:B8"/>
    <mergeCell ref="C5:T5"/>
    <mergeCell ref="C6:T6"/>
    <mergeCell ref="C7:T7"/>
    <mergeCell ref="C8:T8"/>
    <mergeCell ref="C9:T9"/>
    <mergeCell ref="C37:T37"/>
    <mergeCell ref="A39:B39"/>
    <mergeCell ref="C39:T39"/>
    <mergeCell ref="A36:B37"/>
    <mergeCell ref="A38:B38"/>
    <mergeCell ref="C38:T38"/>
    <mergeCell ref="A62:T62"/>
    <mergeCell ref="A63:B63"/>
    <mergeCell ref="C63:T63"/>
    <mergeCell ref="A47:B47"/>
    <mergeCell ref="C47:T47"/>
    <mergeCell ref="A49:T49"/>
    <mergeCell ref="A52:B52"/>
    <mergeCell ref="C52:T52"/>
    <mergeCell ref="A50:T50"/>
    <mergeCell ref="A58:E58"/>
    <mergeCell ref="F58:J58"/>
    <mergeCell ref="K58:O58"/>
    <mergeCell ref="A57:B57"/>
    <mergeCell ref="A51:B51"/>
    <mergeCell ref="C51:T51"/>
    <mergeCell ref="C57:T57"/>
  </mergeCells>
  <conditionalFormatting sqref="A3:A4 O4:T4 O27:T27 C33 A35:A36">
    <cfRule type="containsText" dxfId="293" priority="271" operator="containsText" text="Flag">
      <formula>NOT(ISERROR(SEARCH("Flag",A3)))</formula>
    </cfRule>
    <cfRule type="containsText" dxfId="292" priority="272" operator="containsText" text="PowellData">
      <formula>NOT(ISERROR(SEARCH("PowellData",A3)))</formula>
    </cfRule>
    <cfRule type="containsText" dxfId="291" priority="273" operator="containsText" text="Powell">
      <formula>NOT(ISERROR(SEARCH("Powell",A3)))</formula>
    </cfRule>
    <cfRule type="containsText" dxfId="290" priority="274" operator="containsText" text="DiversionRequested">
      <formula>NOT(ISERROR(SEARCH("DiversionRequested",A3)))</formula>
    </cfRule>
    <cfRule type="containsText" dxfId="289" priority="275" operator="containsText" text="MorrowPoint">
      <formula>NOT(ISERROR(SEARCH("MorrowPoint",A3)))</formula>
    </cfRule>
    <cfRule type="containsText" dxfId="288" priority="276" operator="containsText" text="Havasu">
      <formula>NOT(ISERROR(SEARCH("Havasu",A3)))</formula>
    </cfRule>
    <cfRule type="containsText" dxfId="287" priority="277" operator="containsText" text="Mohave">
      <formula>NOT(ISERROR(SEARCH("Mohave",A3)))</formula>
    </cfRule>
    <cfRule type="containsText" dxfId="286" priority="278" operator="containsText" text="Mead">
      <formula>NOT(ISERROR(SEARCH("Mead",A3)))</formula>
    </cfRule>
    <cfRule type="containsText" dxfId="285" priority="279" operator="containsText" text="Navajo">
      <formula>NOT(ISERROR(SEARCH("Navajo",A3)))</formula>
    </cfRule>
    <cfRule type="containsText" dxfId="284" priority="280" operator="containsText" text="Vallecito">
      <formula>NOT(ISERROR(SEARCH("Vallecito",A3)))</formula>
    </cfRule>
    <cfRule type="containsText" dxfId="283" priority="281" operator="containsText" text="Fontenelle">
      <formula>NOT(ISERROR(SEARCH("Fontenelle",A3)))</formula>
    </cfRule>
    <cfRule type="containsText" dxfId="282" priority="282" operator="containsText" text="FlamingGorge">
      <formula>NOT(ISERROR(SEARCH("FlamingGorge",A3)))</formula>
    </cfRule>
    <cfRule type="containsText" dxfId="281" priority="283" operator="containsText" text="TaylorPark">
      <formula>NOT(ISERROR(SEARCH("TaylorPark",A3)))</formula>
    </cfRule>
    <cfRule type="containsText" dxfId="280" priority="284" operator="containsText" text="BlueMesa">
      <formula>NOT(ISERROR(SEARCH("BlueMesa",A3)))</formula>
    </cfRule>
    <cfRule type="containsText" dxfId="279" priority="285" operator="containsText" text="Crystal">
      <formula>NOT(ISERROR(SEARCH("Crystal",A3)))</formula>
    </cfRule>
  </conditionalFormatting>
  <conditionalFormatting sqref="A1">
    <cfRule type="containsText" dxfId="278" priority="256" operator="containsText" text="Flag">
      <formula>NOT(ISERROR(SEARCH("Flag",A1)))</formula>
    </cfRule>
    <cfRule type="containsText" dxfId="277" priority="257" operator="containsText" text="PowellData">
      <formula>NOT(ISERROR(SEARCH("PowellData",A1)))</formula>
    </cfRule>
    <cfRule type="containsText" dxfId="276" priority="258" operator="containsText" text="Powell">
      <formula>NOT(ISERROR(SEARCH("Powell",A1)))</formula>
    </cfRule>
    <cfRule type="containsText" dxfId="275" priority="259" operator="containsText" text="DiversionRequested">
      <formula>NOT(ISERROR(SEARCH("DiversionRequested",A1)))</formula>
    </cfRule>
    <cfRule type="containsText" dxfId="274" priority="260" operator="containsText" text="MorrowPoint">
      <formula>NOT(ISERROR(SEARCH("MorrowPoint",A1)))</formula>
    </cfRule>
    <cfRule type="containsText" dxfId="273" priority="261" operator="containsText" text="Havasu">
      <formula>NOT(ISERROR(SEARCH("Havasu",A1)))</formula>
    </cfRule>
    <cfRule type="containsText" dxfId="272" priority="262" operator="containsText" text="Mohave">
      <formula>NOT(ISERROR(SEARCH("Mohave",A1)))</formula>
    </cfRule>
    <cfRule type="containsText" dxfId="271" priority="263" operator="containsText" text="Mead">
      <formula>NOT(ISERROR(SEARCH("Mead",A1)))</formula>
    </cfRule>
    <cfRule type="containsText" dxfId="270" priority="264" operator="containsText" text="Navajo">
      <formula>NOT(ISERROR(SEARCH("Navajo",A1)))</formula>
    </cfRule>
    <cfRule type="containsText" dxfId="269" priority="265" operator="containsText" text="Vallecito">
      <formula>NOT(ISERROR(SEARCH("Vallecito",A1)))</formula>
    </cfRule>
    <cfRule type="containsText" dxfId="268" priority="266" operator="containsText" text="Fontenelle">
      <formula>NOT(ISERROR(SEARCH("Fontenelle",A1)))</formula>
    </cfRule>
    <cfRule type="containsText" dxfId="267" priority="267" operator="containsText" text="FlamingGorge">
      <formula>NOT(ISERROR(SEARCH("FlamingGorge",A1)))</formula>
    </cfRule>
    <cfRule type="containsText" dxfId="266" priority="268" operator="containsText" text="TaylorPark">
      <formula>NOT(ISERROR(SEARCH("TaylorPark",A1)))</formula>
    </cfRule>
    <cfRule type="containsText" dxfId="265" priority="269" operator="containsText" text="BlueMesa">
      <formula>NOT(ISERROR(SEARCH("BlueMesa",A1)))</formula>
    </cfRule>
    <cfRule type="containsText" dxfId="264" priority="270" operator="containsText" text="Crystal">
      <formula>NOT(ISERROR(SEARCH("Crystal",A1)))</formula>
    </cfRule>
  </conditionalFormatting>
  <conditionalFormatting sqref="A20 O20:T20">
    <cfRule type="containsText" dxfId="263" priority="241" operator="containsText" text="Flag">
      <formula>NOT(ISERROR(SEARCH("Flag",A20)))</formula>
    </cfRule>
    <cfRule type="containsText" dxfId="262" priority="242" operator="containsText" text="PowellData">
      <formula>NOT(ISERROR(SEARCH("PowellData",A20)))</formula>
    </cfRule>
    <cfRule type="containsText" dxfId="261" priority="243" operator="containsText" text="Powell">
      <formula>NOT(ISERROR(SEARCH("Powell",A20)))</formula>
    </cfRule>
    <cfRule type="containsText" dxfId="260" priority="244" operator="containsText" text="DiversionRequested">
      <formula>NOT(ISERROR(SEARCH("DiversionRequested",A20)))</formula>
    </cfRule>
    <cfRule type="containsText" dxfId="259" priority="245" operator="containsText" text="MorrowPoint">
      <formula>NOT(ISERROR(SEARCH("MorrowPoint",A20)))</formula>
    </cfRule>
    <cfRule type="containsText" dxfId="258" priority="246" operator="containsText" text="Havasu">
      <formula>NOT(ISERROR(SEARCH("Havasu",A20)))</formula>
    </cfRule>
    <cfRule type="containsText" dxfId="257" priority="247" operator="containsText" text="Mohave">
      <formula>NOT(ISERROR(SEARCH("Mohave",A20)))</formula>
    </cfRule>
    <cfRule type="containsText" dxfId="256" priority="248" operator="containsText" text="Mead">
      <formula>NOT(ISERROR(SEARCH("Mead",A20)))</formula>
    </cfRule>
    <cfRule type="containsText" dxfId="255" priority="249" operator="containsText" text="Navajo">
      <formula>NOT(ISERROR(SEARCH("Navajo",A20)))</formula>
    </cfRule>
    <cfRule type="containsText" dxfId="254" priority="250" operator="containsText" text="Vallecito">
      <formula>NOT(ISERROR(SEARCH("Vallecito",A20)))</formula>
    </cfRule>
    <cfRule type="containsText" dxfId="253" priority="251" operator="containsText" text="Fontenelle">
      <formula>NOT(ISERROR(SEARCH("Fontenelle",A20)))</formula>
    </cfRule>
    <cfRule type="containsText" dxfId="252" priority="252" operator="containsText" text="FlamingGorge">
      <formula>NOT(ISERROR(SEARCH("FlamingGorge",A20)))</formula>
    </cfRule>
    <cfRule type="containsText" dxfId="251" priority="253" operator="containsText" text="TaylorPark">
      <formula>NOT(ISERROR(SEARCH("TaylorPark",A20)))</formula>
    </cfRule>
    <cfRule type="containsText" dxfId="250" priority="254" operator="containsText" text="BlueMesa">
      <formula>NOT(ISERROR(SEARCH("BlueMesa",A20)))</formula>
    </cfRule>
    <cfRule type="containsText" dxfId="249" priority="255" operator="containsText" text="Crystal">
      <formula>NOT(ISERROR(SEARCH("Crystal",A20)))</formula>
    </cfRule>
  </conditionalFormatting>
  <conditionalFormatting sqref="A29 O29:T29">
    <cfRule type="containsText" dxfId="248" priority="226" operator="containsText" text="Flag">
      <formula>NOT(ISERROR(SEARCH("Flag",A29)))</formula>
    </cfRule>
    <cfRule type="containsText" dxfId="247" priority="227" operator="containsText" text="PowellData">
      <formula>NOT(ISERROR(SEARCH("PowellData",A29)))</formula>
    </cfRule>
    <cfRule type="containsText" dxfId="246" priority="228" operator="containsText" text="Powell">
      <formula>NOT(ISERROR(SEARCH("Powell",A29)))</formula>
    </cfRule>
    <cfRule type="containsText" dxfId="245" priority="229" operator="containsText" text="DiversionRequested">
      <formula>NOT(ISERROR(SEARCH("DiversionRequested",A29)))</formula>
    </cfRule>
    <cfRule type="containsText" dxfId="244" priority="230" operator="containsText" text="MorrowPoint">
      <formula>NOT(ISERROR(SEARCH("MorrowPoint",A29)))</formula>
    </cfRule>
    <cfRule type="containsText" dxfId="243" priority="231" operator="containsText" text="Havasu">
      <formula>NOT(ISERROR(SEARCH("Havasu",A29)))</formula>
    </cfRule>
    <cfRule type="containsText" dxfId="242" priority="232" operator="containsText" text="Mohave">
      <formula>NOT(ISERROR(SEARCH("Mohave",A29)))</formula>
    </cfRule>
    <cfRule type="containsText" dxfId="241" priority="233" operator="containsText" text="Mead">
      <formula>NOT(ISERROR(SEARCH("Mead",A29)))</formula>
    </cfRule>
    <cfRule type="containsText" dxfId="240" priority="234" operator="containsText" text="Navajo">
      <formula>NOT(ISERROR(SEARCH("Navajo",A29)))</formula>
    </cfRule>
    <cfRule type="containsText" dxfId="239" priority="235" operator="containsText" text="Vallecito">
      <formula>NOT(ISERROR(SEARCH("Vallecito",A29)))</formula>
    </cfRule>
    <cfRule type="containsText" dxfId="238" priority="236" operator="containsText" text="Fontenelle">
      <formula>NOT(ISERROR(SEARCH("Fontenelle",A29)))</formula>
    </cfRule>
    <cfRule type="containsText" dxfId="237" priority="237" operator="containsText" text="FlamingGorge">
      <formula>NOT(ISERROR(SEARCH("FlamingGorge",A29)))</formula>
    </cfRule>
    <cfRule type="containsText" dxfId="236" priority="238" operator="containsText" text="TaylorPark">
      <formula>NOT(ISERROR(SEARCH("TaylorPark",A29)))</formula>
    </cfRule>
    <cfRule type="containsText" dxfId="235" priority="239" operator="containsText" text="BlueMesa">
      <formula>NOT(ISERROR(SEARCH("BlueMesa",A29)))</formula>
    </cfRule>
    <cfRule type="containsText" dxfId="234" priority="240" operator="containsText" text="Crystal">
      <formula>NOT(ISERROR(SEARCH("Crystal",A29)))</formula>
    </cfRule>
  </conditionalFormatting>
  <conditionalFormatting sqref="A45:A47 C45">
    <cfRule type="containsText" dxfId="233" priority="196" operator="containsText" text="Flag">
      <formula>NOT(ISERROR(SEARCH("Flag",A45)))</formula>
    </cfRule>
    <cfRule type="containsText" dxfId="232" priority="197" operator="containsText" text="PowellData">
      <formula>NOT(ISERROR(SEARCH("PowellData",A45)))</formula>
    </cfRule>
    <cfRule type="containsText" dxfId="231" priority="198" operator="containsText" text="Powell">
      <formula>NOT(ISERROR(SEARCH("Powell",A45)))</formula>
    </cfRule>
    <cfRule type="containsText" dxfId="230" priority="199" operator="containsText" text="DiversionRequested">
      <formula>NOT(ISERROR(SEARCH("DiversionRequested",A45)))</formula>
    </cfRule>
    <cfRule type="containsText" dxfId="229" priority="200" operator="containsText" text="MorrowPoint">
      <formula>NOT(ISERROR(SEARCH("MorrowPoint",A45)))</formula>
    </cfRule>
    <cfRule type="containsText" dxfId="228" priority="201" operator="containsText" text="Havasu">
      <formula>NOT(ISERROR(SEARCH("Havasu",A45)))</formula>
    </cfRule>
    <cfRule type="containsText" dxfId="227" priority="202" operator="containsText" text="Mohave">
      <formula>NOT(ISERROR(SEARCH("Mohave",A45)))</formula>
    </cfRule>
    <cfRule type="containsText" dxfId="226" priority="203" operator="containsText" text="Mead">
      <formula>NOT(ISERROR(SEARCH("Mead",A45)))</formula>
    </cfRule>
    <cfRule type="containsText" dxfId="225" priority="204" operator="containsText" text="Navajo">
      <formula>NOT(ISERROR(SEARCH("Navajo",A45)))</formula>
    </cfRule>
    <cfRule type="containsText" dxfId="224" priority="205" operator="containsText" text="Vallecito">
      <formula>NOT(ISERROR(SEARCH("Vallecito",A45)))</formula>
    </cfRule>
    <cfRule type="containsText" dxfId="223" priority="206" operator="containsText" text="Fontenelle">
      <formula>NOT(ISERROR(SEARCH("Fontenelle",A45)))</formula>
    </cfRule>
    <cfRule type="containsText" dxfId="222" priority="207" operator="containsText" text="FlamingGorge">
      <formula>NOT(ISERROR(SEARCH("FlamingGorge",A45)))</formula>
    </cfRule>
    <cfRule type="containsText" dxfId="221" priority="208" operator="containsText" text="TaylorPark">
      <formula>NOT(ISERROR(SEARCH("TaylorPark",A45)))</formula>
    </cfRule>
    <cfRule type="containsText" dxfId="220" priority="209" operator="containsText" text="BlueMesa">
      <formula>NOT(ISERROR(SEARCH("BlueMesa",A45)))</formula>
    </cfRule>
    <cfRule type="containsText" dxfId="219" priority="210" operator="containsText" text="Crystal">
      <formula>NOT(ISERROR(SEARCH("Crystal",A45)))</formula>
    </cfRule>
  </conditionalFormatting>
  <conditionalFormatting sqref="A42 O42:T42">
    <cfRule type="containsText" dxfId="218" priority="181" operator="containsText" text="Flag">
      <formula>NOT(ISERROR(SEARCH("Flag",A42)))</formula>
    </cfRule>
    <cfRule type="containsText" dxfId="217" priority="182" operator="containsText" text="PowellData">
      <formula>NOT(ISERROR(SEARCH("PowellData",A42)))</formula>
    </cfRule>
    <cfRule type="containsText" dxfId="216" priority="183" operator="containsText" text="Powell">
      <formula>NOT(ISERROR(SEARCH("Powell",A42)))</formula>
    </cfRule>
    <cfRule type="containsText" dxfId="215" priority="184" operator="containsText" text="DiversionRequested">
      <formula>NOT(ISERROR(SEARCH("DiversionRequested",A42)))</formula>
    </cfRule>
    <cfRule type="containsText" dxfId="214" priority="185" operator="containsText" text="MorrowPoint">
      <formula>NOT(ISERROR(SEARCH("MorrowPoint",A42)))</formula>
    </cfRule>
    <cfRule type="containsText" dxfId="213" priority="186" operator="containsText" text="Havasu">
      <formula>NOT(ISERROR(SEARCH("Havasu",A42)))</formula>
    </cfRule>
    <cfRule type="containsText" dxfId="212" priority="187" operator="containsText" text="Mohave">
      <formula>NOT(ISERROR(SEARCH("Mohave",A42)))</formula>
    </cfRule>
    <cfRule type="containsText" dxfId="211" priority="188" operator="containsText" text="Mead">
      <formula>NOT(ISERROR(SEARCH("Mead",A42)))</formula>
    </cfRule>
    <cfRule type="containsText" dxfId="210" priority="189" operator="containsText" text="Navajo">
      <formula>NOT(ISERROR(SEARCH("Navajo",A42)))</formula>
    </cfRule>
    <cfRule type="containsText" dxfId="209" priority="190" operator="containsText" text="Vallecito">
      <formula>NOT(ISERROR(SEARCH("Vallecito",A42)))</formula>
    </cfRule>
    <cfRule type="containsText" dxfId="208" priority="191" operator="containsText" text="Fontenelle">
      <formula>NOT(ISERROR(SEARCH("Fontenelle",A42)))</formula>
    </cfRule>
    <cfRule type="containsText" dxfId="207" priority="192" operator="containsText" text="FlamingGorge">
      <formula>NOT(ISERROR(SEARCH("FlamingGorge",A42)))</formula>
    </cfRule>
    <cfRule type="containsText" dxfId="206" priority="193" operator="containsText" text="TaylorPark">
      <formula>NOT(ISERROR(SEARCH("TaylorPark",A42)))</formula>
    </cfRule>
    <cfRule type="containsText" dxfId="205" priority="194" operator="containsText" text="BlueMesa">
      <formula>NOT(ISERROR(SEARCH("BlueMesa",A42)))</formula>
    </cfRule>
    <cfRule type="containsText" dxfId="204" priority="195" operator="containsText" text="Crystal">
      <formula>NOT(ISERROR(SEARCH("Crystal",A42)))</formula>
    </cfRule>
  </conditionalFormatting>
  <conditionalFormatting sqref="C46">
    <cfRule type="containsText" dxfId="203" priority="166" operator="containsText" text="Flag">
      <formula>NOT(ISERROR(SEARCH("Flag",C46)))</formula>
    </cfRule>
    <cfRule type="containsText" dxfId="202" priority="167" operator="containsText" text="PowellData">
      <formula>NOT(ISERROR(SEARCH("PowellData",C46)))</formula>
    </cfRule>
    <cfRule type="containsText" dxfId="201" priority="168" operator="containsText" text="Powell">
      <formula>NOT(ISERROR(SEARCH("Powell",C46)))</formula>
    </cfRule>
    <cfRule type="containsText" dxfId="200" priority="169" operator="containsText" text="DiversionRequested">
      <formula>NOT(ISERROR(SEARCH("DiversionRequested",C46)))</formula>
    </cfRule>
    <cfRule type="containsText" dxfId="199" priority="170" operator="containsText" text="MorrowPoint">
      <formula>NOT(ISERROR(SEARCH("MorrowPoint",C46)))</formula>
    </cfRule>
    <cfRule type="containsText" dxfId="198" priority="171" operator="containsText" text="Havasu">
      <formula>NOT(ISERROR(SEARCH("Havasu",C46)))</formula>
    </cfRule>
    <cfRule type="containsText" dxfId="197" priority="172" operator="containsText" text="Mohave">
      <formula>NOT(ISERROR(SEARCH("Mohave",C46)))</formula>
    </cfRule>
    <cfRule type="containsText" dxfId="196" priority="173" operator="containsText" text="Mead">
      <formula>NOT(ISERROR(SEARCH("Mead",C46)))</formula>
    </cfRule>
    <cfRule type="containsText" dxfId="195" priority="174" operator="containsText" text="Navajo">
      <formula>NOT(ISERROR(SEARCH("Navajo",C46)))</formula>
    </cfRule>
    <cfRule type="containsText" dxfId="194" priority="175" operator="containsText" text="Vallecito">
      <formula>NOT(ISERROR(SEARCH("Vallecito",C46)))</formula>
    </cfRule>
    <cfRule type="containsText" dxfId="193" priority="176" operator="containsText" text="Fontenelle">
      <formula>NOT(ISERROR(SEARCH("Fontenelle",C46)))</formula>
    </cfRule>
    <cfRule type="containsText" dxfId="192" priority="177" operator="containsText" text="FlamingGorge">
      <formula>NOT(ISERROR(SEARCH("FlamingGorge",C46)))</formula>
    </cfRule>
    <cfRule type="containsText" dxfId="191" priority="178" operator="containsText" text="TaylorPark">
      <formula>NOT(ISERROR(SEARCH("TaylorPark",C46)))</formula>
    </cfRule>
    <cfRule type="containsText" dxfId="190" priority="179" operator="containsText" text="BlueMesa">
      <formula>NOT(ISERROR(SEARCH("BlueMesa",C46)))</formula>
    </cfRule>
    <cfRule type="containsText" dxfId="189" priority="180" operator="containsText" text="Crystal">
      <formula>NOT(ISERROR(SEARCH("Crystal",C46)))</formula>
    </cfRule>
  </conditionalFormatting>
  <conditionalFormatting sqref="A38:A40">
    <cfRule type="containsText" dxfId="188" priority="151" operator="containsText" text="Flag">
      <formula>NOT(ISERROR(SEARCH("Flag",A38)))</formula>
    </cfRule>
    <cfRule type="containsText" dxfId="187" priority="152" operator="containsText" text="PowellData">
      <formula>NOT(ISERROR(SEARCH("PowellData",A38)))</formula>
    </cfRule>
    <cfRule type="containsText" dxfId="186" priority="153" operator="containsText" text="Powell">
      <formula>NOT(ISERROR(SEARCH("Powell",A38)))</formula>
    </cfRule>
    <cfRule type="containsText" dxfId="185" priority="154" operator="containsText" text="DiversionRequested">
      <formula>NOT(ISERROR(SEARCH("DiversionRequested",A38)))</formula>
    </cfRule>
    <cfRule type="containsText" dxfId="184" priority="155" operator="containsText" text="MorrowPoint">
      <formula>NOT(ISERROR(SEARCH("MorrowPoint",A38)))</formula>
    </cfRule>
    <cfRule type="containsText" dxfId="183" priority="156" operator="containsText" text="Havasu">
      <formula>NOT(ISERROR(SEARCH("Havasu",A38)))</formula>
    </cfRule>
    <cfRule type="containsText" dxfId="182" priority="157" operator="containsText" text="Mohave">
      <formula>NOT(ISERROR(SEARCH("Mohave",A38)))</formula>
    </cfRule>
    <cfRule type="containsText" dxfId="181" priority="158" operator="containsText" text="Mead">
      <formula>NOT(ISERROR(SEARCH("Mead",A38)))</formula>
    </cfRule>
    <cfRule type="containsText" dxfId="180" priority="159" operator="containsText" text="Navajo">
      <formula>NOT(ISERROR(SEARCH("Navajo",A38)))</formula>
    </cfRule>
    <cfRule type="containsText" dxfId="179" priority="160" operator="containsText" text="Vallecito">
      <formula>NOT(ISERROR(SEARCH("Vallecito",A38)))</formula>
    </cfRule>
    <cfRule type="containsText" dxfId="178" priority="161" operator="containsText" text="Fontenelle">
      <formula>NOT(ISERROR(SEARCH("Fontenelle",A38)))</formula>
    </cfRule>
    <cfRule type="containsText" dxfId="177" priority="162" operator="containsText" text="FlamingGorge">
      <formula>NOT(ISERROR(SEARCH("FlamingGorge",A38)))</formula>
    </cfRule>
    <cfRule type="containsText" dxfId="176" priority="163" operator="containsText" text="TaylorPark">
      <formula>NOT(ISERROR(SEARCH("TaylorPark",A38)))</formula>
    </cfRule>
    <cfRule type="containsText" dxfId="175" priority="164" operator="containsText" text="BlueMesa">
      <formula>NOT(ISERROR(SEARCH("BlueMesa",A38)))</formula>
    </cfRule>
    <cfRule type="containsText" dxfId="174" priority="165" operator="containsText" text="Crystal">
      <formula>NOT(ISERROR(SEARCH("Crystal",A38)))</formula>
    </cfRule>
  </conditionalFormatting>
  <conditionalFormatting sqref="A13 O13:T13">
    <cfRule type="containsText" dxfId="173" priority="136" operator="containsText" text="Flag">
      <formula>NOT(ISERROR(SEARCH("Flag",A13)))</formula>
    </cfRule>
    <cfRule type="containsText" dxfId="172" priority="137" operator="containsText" text="PowellData">
      <formula>NOT(ISERROR(SEARCH("PowellData",A13)))</formula>
    </cfRule>
    <cfRule type="containsText" dxfId="171" priority="138" operator="containsText" text="Powell">
      <formula>NOT(ISERROR(SEARCH("Powell",A13)))</formula>
    </cfRule>
    <cfRule type="containsText" dxfId="170" priority="139" operator="containsText" text="DiversionRequested">
      <formula>NOT(ISERROR(SEARCH("DiversionRequested",A13)))</formula>
    </cfRule>
    <cfRule type="containsText" dxfId="169" priority="140" operator="containsText" text="MorrowPoint">
      <formula>NOT(ISERROR(SEARCH("MorrowPoint",A13)))</formula>
    </cfRule>
    <cfRule type="containsText" dxfId="168" priority="141" operator="containsText" text="Havasu">
      <formula>NOT(ISERROR(SEARCH("Havasu",A13)))</formula>
    </cfRule>
    <cfRule type="containsText" dxfId="167" priority="142" operator="containsText" text="Mohave">
      <formula>NOT(ISERROR(SEARCH("Mohave",A13)))</formula>
    </cfRule>
    <cfRule type="containsText" dxfId="166" priority="143" operator="containsText" text="Mead">
      <formula>NOT(ISERROR(SEARCH("Mead",A13)))</formula>
    </cfRule>
    <cfRule type="containsText" dxfId="165" priority="144" operator="containsText" text="Navajo">
      <formula>NOT(ISERROR(SEARCH("Navajo",A13)))</formula>
    </cfRule>
    <cfRule type="containsText" dxfId="164" priority="145" operator="containsText" text="Vallecito">
      <formula>NOT(ISERROR(SEARCH("Vallecito",A13)))</formula>
    </cfRule>
    <cfRule type="containsText" dxfId="163" priority="146" operator="containsText" text="Fontenelle">
      <formula>NOT(ISERROR(SEARCH("Fontenelle",A13)))</formula>
    </cfRule>
    <cfRule type="containsText" dxfId="162" priority="147" operator="containsText" text="FlamingGorge">
      <formula>NOT(ISERROR(SEARCH("FlamingGorge",A13)))</formula>
    </cfRule>
    <cfRule type="containsText" dxfId="161" priority="148" operator="containsText" text="TaylorPark">
      <formula>NOT(ISERROR(SEARCH("TaylorPark",A13)))</formula>
    </cfRule>
    <cfRule type="containsText" dxfId="160" priority="149" operator="containsText" text="BlueMesa">
      <formula>NOT(ISERROR(SEARCH("BlueMesa",A13)))</formula>
    </cfRule>
    <cfRule type="containsText" dxfId="159" priority="150" operator="containsText" text="Crystal">
      <formula>NOT(ISERROR(SEARCH("Crystal",A13)))</formula>
    </cfRule>
  </conditionalFormatting>
  <conditionalFormatting sqref="A48">
    <cfRule type="containsText" dxfId="158" priority="121" operator="containsText" text="Flag">
      <formula>NOT(ISERROR(SEARCH("Flag",A48)))</formula>
    </cfRule>
    <cfRule type="containsText" dxfId="157" priority="122" operator="containsText" text="PowellData">
      <formula>NOT(ISERROR(SEARCH("PowellData",A48)))</formula>
    </cfRule>
    <cfRule type="containsText" dxfId="156" priority="123" operator="containsText" text="Powell">
      <formula>NOT(ISERROR(SEARCH("Powell",A48)))</formula>
    </cfRule>
    <cfRule type="containsText" dxfId="155" priority="124" operator="containsText" text="DiversionRequested">
      <formula>NOT(ISERROR(SEARCH("DiversionRequested",A48)))</formula>
    </cfRule>
    <cfRule type="containsText" dxfId="154" priority="125" operator="containsText" text="MorrowPoint">
      <formula>NOT(ISERROR(SEARCH("MorrowPoint",A48)))</formula>
    </cfRule>
    <cfRule type="containsText" dxfId="153" priority="126" operator="containsText" text="Havasu">
      <formula>NOT(ISERROR(SEARCH("Havasu",A48)))</formula>
    </cfRule>
    <cfRule type="containsText" dxfId="152" priority="127" operator="containsText" text="Mohave">
      <formula>NOT(ISERROR(SEARCH("Mohave",A48)))</formula>
    </cfRule>
    <cfRule type="containsText" dxfId="151" priority="128" operator="containsText" text="Mead">
      <formula>NOT(ISERROR(SEARCH("Mead",A48)))</formula>
    </cfRule>
    <cfRule type="containsText" dxfId="150" priority="129" operator="containsText" text="Navajo">
      <formula>NOT(ISERROR(SEARCH("Navajo",A48)))</formula>
    </cfRule>
    <cfRule type="containsText" dxfId="149" priority="130" operator="containsText" text="Vallecito">
      <formula>NOT(ISERROR(SEARCH("Vallecito",A48)))</formula>
    </cfRule>
    <cfRule type="containsText" dxfId="148" priority="131" operator="containsText" text="Fontenelle">
      <formula>NOT(ISERROR(SEARCH("Fontenelle",A48)))</formula>
    </cfRule>
    <cfRule type="containsText" dxfId="147" priority="132" operator="containsText" text="FlamingGorge">
      <formula>NOT(ISERROR(SEARCH("FlamingGorge",A48)))</formula>
    </cfRule>
    <cfRule type="containsText" dxfId="146" priority="133" operator="containsText" text="TaylorPark">
      <formula>NOT(ISERROR(SEARCH("TaylorPark",A48)))</formula>
    </cfRule>
    <cfRule type="containsText" dxfId="145" priority="134" operator="containsText" text="BlueMesa">
      <formula>NOT(ISERROR(SEARCH("BlueMesa",A48)))</formula>
    </cfRule>
    <cfRule type="containsText" dxfId="144" priority="135" operator="containsText" text="Crystal">
      <formula>NOT(ISERROR(SEARCH("Crystal",A48)))</formula>
    </cfRule>
  </conditionalFormatting>
  <conditionalFormatting sqref="A58:A59">
    <cfRule type="containsText" dxfId="143" priority="106" operator="containsText" text="Flag">
      <formula>NOT(ISERROR(SEARCH("Flag",A58)))</formula>
    </cfRule>
    <cfRule type="containsText" dxfId="142" priority="107" operator="containsText" text="PowellData">
      <formula>NOT(ISERROR(SEARCH("PowellData",A58)))</formula>
    </cfRule>
    <cfRule type="containsText" dxfId="141" priority="108" operator="containsText" text="Powell">
      <formula>NOT(ISERROR(SEARCH("Powell",A58)))</formula>
    </cfRule>
    <cfRule type="containsText" dxfId="140" priority="109" operator="containsText" text="DiversionRequested">
      <formula>NOT(ISERROR(SEARCH("DiversionRequested",A58)))</formula>
    </cfRule>
    <cfRule type="containsText" dxfId="139" priority="110" operator="containsText" text="MorrowPoint">
      <formula>NOT(ISERROR(SEARCH("MorrowPoint",A58)))</formula>
    </cfRule>
    <cfRule type="containsText" dxfId="138" priority="111" operator="containsText" text="Havasu">
      <formula>NOT(ISERROR(SEARCH("Havasu",A58)))</formula>
    </cfRule>
    <cfRule type="containsText" dxfId="137" priority="112" operator="containsText" text="Mohave">
      <formula>NOT(ISERROR(SEARCH("Mohave",A58)))</formula>
    </cfRule>
    <cfRule type="containsText" dxfId="136" priority="113" operator="containsText" text="Mead">
      <formula>NOT(ISERROR(SEARCH("Mead",A58)))</formula>
    </cfRule>
    <cfRule type="containsText" dxfId="135" priority="114" operator="containsText" text="Navajo">
      <formula>NOT(ISERROR(SEARCH("Navajo",A58)))</formula>
    </cfRule>
    <cfRule type="containsText" dxfId="134" priority="115" operator="containsText" text="Vallecito">
      <formula>NOT(ISERROR(SEARCH("Vallecito",A58)))</formula>
    </cfRule>
    <cfRule type="containsText" dxfId="133" priority="116" operator="containsText" text="Fontenelle">
      <formula>NOT(ISERROR(SEARCH("Fontenelle",A58)))</formula>
    </cfRule>
    <cfRule type="containsText" dxfId="132" priority="117" operator="containsText" text="FlamingGorge">
      <formula>NOT(ISERROR(SEARCH("FlamingGorge",A58)))</formula>
    </cfRule>
    <cfRule type="containsText" dxfId="131" priority="118" operator="containsText" text="TaylorPark">
      <formula>NOT(ISERROR(SEARCH("TaylorPark",A58)))</formula>
    </cfRule>
    <cfRule type="containsText" dxfId="130" priority="119" operator="containsText" text="BlueMesa">
      <formula>NOT(ISERROR(SEARCH("BlueMesa",A58)))</formula>
    </cfRule>
    <cfRule type="containsText" dxfId="129" priority="120" operator="containsText" text="Crystal">
      <formula>NOT(ISERROR(SEARCH("Crystal",A58)))</formula>
    </cfRule>
  </conditionalFormatting>
  <conditionalFormatting sqref="A60">
    <cfRule type="containsText" dxfId="128" priority="76" operator="containsText" text="Flag">
      <formula>NOT(ISERROR(SEARCH("Flag",A60)))</formula>
    </cfRule>
    <cfRule type="containsText" dxfId="127" priority="77" operator="containsText" text="PowellData">
      <formula>NOT(ISERROR(SEARCH("PowellData",A60)))</formula>
    </cfRule>
    <cfRule type="containsText" dxfId="126" priority="78" operator="containsText" text="Powell">
      <formula>NOT(ISERROR(SEARCH("Powell",A60)))</formula>
    </cfRule>
    <cfRule type="containsText" dxfId="125" priority="79" operator="containsText" text="DiversionRequested">
      <formula>NOT(ISERROR(SEARCH("DiversionRequested",A60)))</formula>
    </cfRule>
    <cfRule type="containsText" dxfId="124" priority="80" operator="containsText" text="MorrowPoint">
      <formula>NOT(ISERROR(SEARCH("MorrowPoint",A60)))</formula>
    </cfRule>
    <cfRule type="containsText" dxfId="123" priority="81" operator="containsText" text="Havasu">
      <formula>NOT(ISERROR(SEARCH("Havasu",A60)))</formula>
    </cfRule>
    <cfRule type="containsText" dxfId="122" priority="82" operator="containsText" text="Mohave">
      <formula>NOT(ISERROR(SEARCH("Mohave",A60)))</formula>
    </cfRule>
    <cfRule type="containsText" dxfId="121" priority="83" operator="containsText" text="Mead">
      <formula>NOT(ISERROR(SEARCH("Mead",A60)))</formula>
    </cfRule>
    <cfRule type="containsText" dxfId="120" priority="84" operator="containsText" text="Navajo">
      <formula>NOT(ISERROR(SEARCH("Navajo",A60)))</formula>
    </cfRule>
    <cfRule type="containsText" dxfId="119" priority="85" operator="containsText" text="Vallecito">
      <formula>NOT(ISERROR(SEARCH("Vallecito",A60)))</formula>
    </cfRule>
    <cfRule type="containsText" dxfId="118" priority="86" operator="containsText" text="Fontenelle">
      <formula>NOT(ISERROR(SEARCH("Fontenelle",A60)))</formula>
    </cfRule>
    <cfRule type="containsText" dxfId="117" priority="87" operator="containsText" text="FlamingGorge">
      <formula>NOT(ISERROR(SEARCH("FlamingGorge",A60)))</formula>
    </cfRule>
    <cfRule type="containsText" dxfId="116" priority="88" operator="containsText" text="TaylorPark">
      <formula>NOT(ISERROR(SEARCH("TaylorPark",A60)))</formula>
    </cfRule>
    <cfRule type="containsText" dxfId="115" priority="89" operator="containsText" text="BlueMesa">
      <formula>NOT(ISERROR(SEARCH("BlueMesa",A60)))</formula>
    </cfRule>
    <cfRule type="containsText" dxfId="114" priority="90" operator="containsText" text="Crystal">
      <formula>NOT(ISERROR(SEARCH("Crystal",A60)))</formula>
    </cfRule>
  </conditionalFormatting>
  <conditionalFormatting sqref="A50:A57">
    <cfRule type="containsText" dxfId="113" priority="61" operator="containsText" text="Flag">
      <formula>NOT(ISERROR(SEARCH("Flag",A50)))</formula>
    </cfRule>
    <cfRule type="containsText" dxfId="112" priority="62" operator="containsText" text="PowellData">
      <formula>NOT(ISERROR(SEARCH("PowellData",A50)))</formula>
    </cfRule>
    <cfRule type="containsText" dxfId="111" priority="63" operator="containsText" text="Powell">
      <formula>NOT(ISERROR(SEARCH("Powell",A50)))</formula>
    </cfRule>
    <cfRule type="containsText" dxfId="110" priority="64" operator="containsText" text="DiversionRequested">
      <formula>NOT(ISERROR(SEARCH("DiversionRequested",A50)))</formula>
    </cfRule>
    <cfRule type="containsText" dxfId="109" priority="65" operator="containsText" text="MorrowPoint">
      <formula>NOT(ISERROR(SEARCH("MorrowPoint",A50)))</formula>
    </cfRule>
    <cfRule type="containsText" dxfId="108" priority="66" operator="containsText" text="Havasu">
      <formula>NOT(ISERROR(SEARCH("Havasu",A50)))</formula>
    </cfRule>
    <cfRule type="containsText" dxfId="107" priority="67" operator="containsText" text="Mohave">
      <formula>NOT(ISERROR(SEARCH("Mohave",A50)))</formula>
    </cfRule>
    <cfRule type="containsText" dxfId="106" priority="68" operator="containsText" text="Mead">
      <formula>NOT(ISERROR(SEARCH("Mead",A50)))</formula>
    </cfRule>
    <cfRule type="containsText" dxfId="105" priority="69" operator="containsText" text="Navajo">
      <formula>NOT(ISERROR(SEARCH("Navajo",A50)))</formula>
    </cfRule>
    <cfRule type="containsText" dxfId="104" priority="70" operator="containsText" text="Vallecito">
      <formula>NOT(ISERROR(SEARCH("Vallecito",A50)))</formula>
    </cfRule>
    <cfRule type="containsText" dxfId="103" priority="71" operator="containsText" text="Fontenelle">
      <formula>NOT(ISERROR(SEARCH("Fontenelle",A50)))</formula>
    </cfRule>
    <cfRule type="containsText" dxfId="102" priority="72" operator="containsText" text="FlamingGorge">
      <formula>NOT(ISERROR(SEARCH("FlamingGorge",A50)))</formula>
    </cfRule>
    <cfRule type="containsText" dxfId="101" priority="73" operator="containsText" text="TaylorPark">
      <formula>NOT(ISERROR(SEARCH("TaylorPark",A50)))</formula>
    </cfRule>
    <cfRule type="containsText" dxfId="100" priority="74" operator="containsText" text="BlueMesa">
      <formula>NOT(ISERROR(SEARCH("BlueMesa",A50)))</formula>
    </cfRule>
    <cfRule type="containsText" dxfId="99" priority="75" operator="containsText" text="Crystal">
      <formula>NOT(ISERROR(SEARCH("Crystal",A50)))</formula>
    </cfRule>
  </conditionalFormatting>
  <conditionalFormatting sqref="A62">
    <cfRule type="containsText" dxfId="98" priority="46" operator="containsText" text="Flag">
      <formula>NOT(ISERROR(SEARCH("Flag",A62)))</formula>
    </cfRule>
    <cfRule type="containsText" dxfId="97" priority="47" operator="containsText" text="PowellData">
      <formula>NOT(ISERROR(SEARCH("PowellData",A62)))</formula>
    </cfRule>
    <cfRule type="containsText" dxfId="96" priority="48" operator="containsText" text="Powell">
      <formula>NOT(ISERROR(SEARCH("Powell",A62)))</formula>
    </cfRule>
    <cfRule type="containsText" dxfId="95" priority="49" operator="containsText" text="DiversionRequested">
      <formula>NOT(ISERROR(SEARCH("DiversionRequested",A62)))</formula>
    </cfRule>
    <cfRule type="containsText" dxfId="94" priority="50" operator="containsText" text="MorrowPoint">
      <formula>NOT(ISERROR(SEARCH("MorrowPoint",A62)))</formula>
    </cfRule>
    <cfRule type="containsText" dxfId="93" priority="51" operator="containsText" text="Havasu">
      <formula>NOT(ISERROR(SEARCH("Havasu",A62)))</formula>
    </cfRule>
    <cfRule type="containsText" dxfId="92" priority="52" operator="containsText" text="Mohave">
      <formula>NOT(ISERROR(SEARCH("Mohave",A62)))</formula>
    </cfRule>
    <cfRule type="containsText" dxfId="91" priority="53" operator="containsText" text="Mead">
      <formula>NOT(ISERROR(SEARCH("Mead",A62)))</formula>
    </cfRule>
    <cfRule type="containsText" dxfId="90" priority="54" operator="containsText" text="Navajo">
      <formula>NOT(ISERROR(SEARCH("Navajo",A62)))</formula>
    </cfRule>
    <cfRule type="containsText" dxfId="89" priority="55" operator="containsText" text="Vallecito">
      <formula>NOT(ISERROR(SEARCH("Vallecito",A62)))</formula>
    </cfRule>
    <cfRule type="containsText" dxfId="88" priority="56" operator="containsText" text="Fontenelle">
      <formula>NOT(ISERROR(SEARCH("Fontenelle",A62)))</formula>
    </cfRule>
    <cfRule type="containsText" dxfId="87" priority="57" operator="containsText" text="FlamingGorge">
      <formula>NOT(ISERROR(SEARCH("FlamingGorge",A62)))</formula>
    </cfRule>
    <cfRule type="containsText" dxfId="86" priority="58" operator="containsText" text="TaylorPark">
      <formula>NOT(ISERROR(SEARCH("TaylorPark",A62)))</formula>
    </cfRule>
    <cfRule type="containsText" dxfId="85" priority="59" operator="containsText" text="BlueMesa">
      <formula>NOT(ISERROR(SEARCH("BlueMesa",A62)))</formula>
    </cfRule>
    <cfRule type="containsText" dxfId="84" priority="60" operator="containsText" text="Crystal">
      <formula>NOT(ISERROR(SEARCH("Crystal",A62)))</formula>
    </cfRule>
  </conditionalFormatting>
  <conditionalFormatting sqref="A63">
    <cfRule type="containsText" dxfId="83" priority="31" operator="containsText" text="Flag">
      <formula>NOT(ISERROR(SEARCH("Flag",A63)))</formula>
    </cfRule>
    <cfRule type="containsText" dxfId="82" priority="32" operator="containsText" text="PowellData">
      <formula>NOT(ISERROR(SEARCH("PowellData",A63)))</formula>
    </cfRule>
    <cfRule type="containsText" dxfId="81" priority="33" operator="containsText" text="Powell">
      <formula>NOT(ISERROR(SEARCH("Powell",A63)))</formula>
    </cfRule>
    <cfRule type="containsText" dxfId="80" priority="34" operator="containsText" text="DiversionRequested">
      <formula>NOT(ISERROR(SEARCH("DiversionRequested",A63)))</formula>
    </cfRule>
    <cfRule type="containsText" dxfId="79" priority="35" operator="containsText" text="MorrowPoint">
      <formula>NOT(ISERROR(SEARCH("MorrowPoint",A63)))</formula>
    </cfRule>
    <cfRule type="containsText" dxfId="78" priority="36" operator="containsText" text="Havasu">
      <formula>NOT(ISERROR(SEARCH("Havasu",A63)))</formula>
    </cfRule>
    <cfRule type="containsText" dxfId="77" priority="37" operator="containsText" text="Mohave">
      <formula>NOT(ISERROR(SEARCH("Mohave",A63)))</formula>
    </cfRule>
    <cfRule type="containsText" dxfId="76" priority="38" operator="containsText" text="Mead">
      <formula>NOT(ISERROR(SEARCH("Mead",A63)))</formula>
    </cfRule>
    <cfRule type="containsText" dxfId="75" priority="39" operator="containsText" text="Navajo">
      <formula>NOT(ISERROR(SEARCH("Navajo",A63)))</formula>
    </cfRule>
    <cfRule type="containsText" dxfId="74" priority="40" operator="containsText" text="Vallecito">
      <formula>NOT(ISERROR(SEARCH("Vallecito",A63)))</formula>
    </cfRule>
    <cfRule type="containsText" dxfId="73" priority="41" operator="containsText" text="Fontenelle">
      <formula>NOT(ISERROR(SEARCH("Fontenelle",A63)))</formula>
    </cfRule>
    <cfRule type="containsText" dxfId="72" priority="42" operator="containsText" text="FlamingGorge">
      <formula>NOT(ISERROR(SEARCH("FlamingGorge",A63)))</formula>
    </cfRule>
    <cfRule type="containsText" dxfId="71" priority="43" operator="containsText" text="TaylorPark">
      <formula>NOT(ISERROR(SEARCH("TaylorPark",A63)))</formula>
    </cfRule>
    <cfRule type="containsText" dxfId="70" priority="44" operator="containsText" text="BlueMesa">
      <formula>NOT(ISERROR(SEARCH("BlueMesa",A63)))</formula>
    </cfRule>
    <cfRule type="containsText" dxfId="69" priority="45" operator="containsText" text="Crystal">
      <formula>NOT(ISERROR(SEARCH("Crystal",A63)))</formula>
    </cfRule>
  </conditionalFormatting>
  <conditionalFormatting sqref="A64">
    <cfRule type="containsText" dxfId="68" priority="16" operator="containsText" text="Flag">
      <formula>NOT(ISERROR(SEARCH("Flag",A64)))</formula>
    </cfRule>
    <cfRule type="containsText" dxfId="67" priority="17" operator="containsText" text="PowellData">
      <formula>NOT(ISERROR(SEARCH("PowellData",A64)))</formula>
    </cfRule>
    <cfRule type="containsText" dxfId="66" priority="18" operator="containsText" text="Powell">
      <formula>NOT(ISERROR(SEARCH("Powell",A64)))</formula>
    </cfRule>
    <cfRule type="containsText" dxfId="65" priority="19" operator="containsText" text="DiversionRequested">
      <formula>NOT(ISERROR(SEARCH("DiversionRequested",A64)))</formula>
    </cfRule>
    <cfRule type="containsText" dxfId="64" priority="20" operator="containsText" text="MorrowPoint">
      <formula>NOT(ISERROR(SEARCH("MorrowPoint",A64)))</formula>
    </cfRule>
    <cfRule type="containsText" dxfId="63" priority="21" operator="containsText" text="Havasu">
      <formula>NOT(ISERROR(SEARCH("Havasu",A64)))</formula>
    </cfRule>
    <cfRule type="containsText" dxfId="62" priority="22" operator="containsText" text="Mohave">
      <formula>NOT(ISERROR(SEARCH("Mohave",A64)))</formula>
    </cfRule>
    <cfRule type="containsText" dxfId="61" priority="23" operator="containsText" text="Mead">
      <formula>NOT(ISERROR(SEARCH("Mead",A64)))</formula>
    </cfRule>
    <cfRule type="containsText" dxfId="60" priority="24" operator="containsText" text="Navajo">
      <formula>NOT(ISERROR(SEARCH("Navajo",A64)))</formula>
    </cfRule>
    <cfRule type="containsText" dxfId="59" priority="25" operator="containsText" text="Vallecito">
      <formula>NOT(ISERROR(SEARCH("Vallecito",A64)))</formula>
    </cfRule>
    <cfRule type="containsText" dxfId="58" priority="26" operator="containsText" text="Fontenelle">
      <formula>NOT(ISERROR(SEARCH("Fontenelle",A64)))</formula>
    </cfRule>
    <cfRule type="containsText" dxfId="57" priority="27" operator="containsText" text="FlamingGorge">
      <formula>NOT(ISERROR(SEARCH("FlamingGorge",A64)))</formula>
    </cfRule>
    <cfRule type="containsText" dxfId="56" priority="28" operator="containsText" text="TaylorPark">
      <formula>NOT(ISERROR(SEARCH("TaylorPark",A64)))</formula>
    </cfRule>
    <cfRule type="containsText" dxfId="55" priority="29" operator="containsText" text="BlueMesa">
      <formula>NOT(ISERROR(SEARCH("BlueMesa",A64)))</formula>
    </cfRule>
    <cfRule type="containsText" dxfId="54" priority="30" operator="containsText" text="Crystal">
      <formula>NOT(ISERROR(SEARCH("Crystal",A64)))</formula>
    </cfRule>
  </conditionalFormatting>
  <conditionalFormatting sqref="A65">
    <cfRule type="containsText" dxfId="53" priority="1" operator="containsText" text="Flag">
      <formula>NOT(ISERROR(SEARCH("Flag",A65)))</formula>
    </cfRule>
    <cfRule type="containsText" dxfId="52" priority="2" operator="containsText" text="PowellData">
      <formula>NOT(ISERROR(SEARCH("PowellData",A65)))</formula>
    </cfRule>
    <cfRule type="containsText" dxfId="51" priority="3" operator="containsText" text="Powell">
      <formula>NOT(ISERROR(SEARCH("Powell",A65)))</formula>
    </cfRule>
    <cfRule type="containsText" dxfId="50" priority="4" operator="containsText" text="DiversionRequested">
      <formula>NOT(ISERROR(SEARCH("DiversionRequested",A65)))</formula>
    </cfRule>
    <cfRule type="containsText" dxfId="49" priority="5" operator="containsText" text="MorrowPoint">
      <formula>NOT(ISERROR(SEARCH("MorrowPoint",A65)))</formula>
    </cfRule>
    <cfRule type="containsText" dxfId="48" priority="6" operator="containsText" text="Havasu">
      <formula>NOT(ISERROR(SEARCH("Havasu",A65)))</formula>
    </cfRule>
    <cfRule type="containsText" dxfId="47" priority="7" operator="containsText" text="Mohave">
      <formula>NOT(ISERROR(SEARCH("Mohave",A65)))</formula>
    </cfRule>
    <cfRule type="containsText" dxfId="46" priority="8" operator="containsText" text="Mead">
      <formula>NOT(ISERROR(SEARCH("Mead",A65)))</formula>
    </cfRule>
    <cfRule type="containsText" dxfId="45" priority="9" operator="containsText" text="Navajo">
      <formula>NOT(ISERROR(SEARCH("Navajo",A65)))</formula>
    </cfRule>
    <cfRule type="containsText" dxfId="44" priority="10" operator="containsText" text="Vallecito">
      <formula>NOT(ISERROR(SEARCH("Vallecito",A65)))</formula>
    </cfRule>
    <cfRule type="containsText" dxfId="43" priority="11" operator="containsText" text="Fontenelle">
      <formula>NOT(ISERROR(SEARCH("Fontenelle",A65)))</formula>
    </cfRule>
    <cfRule type="containsText" dxfId="42" priority="12" operator="containsText" text="FlamingGorge">
      <formula>NOT(ISERROR(SEARCH("FlamingGorge",A65)))</formula>
    </cfRule>
    <cfRule type="containsText" dxfId="41" priority="13" operator="containsText" text="TaylorPark">
      <formula>NOT(ISERROR(SEARCH("TaylorPark",A65)))</formula>
    </cfRule>
    <cfRule type="containsText" dxfId="40" priority="14" operator="containsText" text="BlueMesa">
      <formula>NOT(ISERROR(SEARCH("BlueMesa",A65)))</formula>
    </cfRule>
    <cfRule type="containsText" dxfId="39" priority="15" operator="containsText" text="Crystal">
      <formula>NOT(ISERROR(SEARCH("Crystal",A65)))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2" r:id="rId4" name="Button 2">
              <controlPr defaultSize="0" print="0" autoFill="0" autoPict="0" macro="[0]!CreatePictureFilesFromPlots">
                <anchor moveWithCells="1" sizeWithCells="1">
                  <from>
                    <xdr:col>1</xdr:col>
                    <xdr:colOff>47625</xdr:colOff>
                    <xdr:row>58</xdr:row>
                    <xdr:rowOff>57150</xdr:rowOff>
                  </from>
                  <to>
                    <xdr:col>3</xdr:col>
                    <xdr:colOff>523875</xdr:colOff>
                    <xdr:row>59</xdr:row>
                    <xdr:rowOff>152400</xdr:rowOff>
                  </to>
                </anchor>
              </controlPr>
            </control>
          </mc:Choice>
        </mc:AlternateContent>
        <mc:AlternateContent xmlns:mc="http://schemas.openxmlformats.org/markup-compatibility/2006">
          <mc:Choice Requires="x14">
            <control shapeId="87043" r:id="rId5" name="Button 3">
              <controlPr defaultSize="0" print="0" autoFill="0" autoPict="0" macro="[0]!CreateWordReportTwo">
                <anchor moveWithCells="1" sizeWithCells="1">
                  <from>
                    <xdr:col>5</xdr:col>
                    <xdr:colOff>571500</xdr:colOff>
                    <xdr:row>58</xdr:row>
                    <xdr:rowOff>66675</xdr:rowOff>
                  </from>
                  <to>
                    <xdr:col>8</xdr:col>
                    <xdr:colOff>571500</xdr:colOff>
                    <xdr:row>59</xdr:row>
                    <xdr:rowOff>161925</xdr:rowOff>
                  </to>
                </anchor>
              </controlPr>
            </control>
          </mc:Choice>
        </mc:AlternateContent>
        <mc:AlternateContent xmlns:mc="http://schemas.openxmlformats.org/markup-compatibility/2006">
          <mc:Choice Requires="x14">
            <control shapeId="87044" r:id="rId6" name="Button 4">
              <controlPr defaultSize="0" print="0" autoFill="0" autoPict="0" macro="[0]!CreatePowerPointReport">
                <anchor moveWithCells="1" sizeWithCells="1">
                  <from>
                    <xdr:col>11</xdr:col>
                    <xdr:colOff>19050</xdr:colOff>
                    <xdr:row>58</xdr:row>
                    <xdr:rowOff>66675</xdr:rowOff>
                  </from>
                  <to>
                    <xdr:col>14</xdr:col>
                    <xdr:colOff>19050</xdr:colOff>
                    <xdr:row>59</xdr:row>
                    <xdr:rowOff>152400</xdr:rowOff>
                  </to>
                </anchor>
              </controlPr>
            </control>
          </mc:Choice>
        </mc:AlternateContent>
        <mc:AlternateContent xmlns:mc="http://schemas.openxmlformats.org/markup-compatibility/2006">
          <mc:Choice Requires="x14">
            <control shapeId="87045" r:id="rId7" name="Button 5">
              <controlPr defaultSize="0" print="0" autoFill="0" autoPict="0" macro="[0]!showChangRangeNamesForm">
                <anchor moveWithCells="1" sizeWithCells="1">
                  <from>
                    <xdr:col>2</xdr:col>
                    <xdr:colOff>66675</xdr:colOff>
                    <xdr:row>62</xdr:row>
                    <xdr:rowOff>180975</xdr:rowOff>
                  </from>
                  <to>
                    <xdr:col>8</xdr:col>
                    <xdr:colOff>114300</xdr:colOff>
                    <xdr:row>64</xdr:row>
                    <xdr:rowOff>266700</xdr:rowOff>
                  </to>
                </anchor>
              </controlPr>
            </control>
          </mc:Choice>
        </mc:AlternateContent>
        <mc:AlternateContent xmlns:mc="http://schemas.openxmlformats.org/markup-compatibility/2006">
          <mc:Choice Requires="x14">
            <control shapeId="87047" r:id="rId8" name="Option Button 7">
              <controlPr defaultSize="0" autoFill="0" autoLine="0" autoPict="0" macro="[0]!HideOrUnhide">
                <anchor moveWithCells="1">
                  <from>
                    <xdr:col>16</xdr:col>
                    <xdr:colOff>533400</xdr:colOff>
                    <xdr:row>10</xdr:row>
                    <xdr:rowOff>9525</xdr:rowOff>
                  </from>
                  <to>
                    <xdr:col>18</xdr:col>
                    <xdr:colOff>466725</xdr:colOff>
                    <xdr:row>10</xdr:row>
                    <xdr:rowOff>180975</xdr:rowOff>
                  </to>
                </anchor>
              </controlPr>
            </control>
          </mc:Choice>
        </mc:AlternateContent>
        <mc:AlternateContent xmlns:mc="http://schemas.openxmlformats.org/markup-compatibility/2006">
          <mc:Choice Requires="x14">
            <control shapeId="87048" r:id="rId9" name="Option Button 8">
              <controlPr defaultSize="0" autoFill="0" autoLine="0" autoPict="0" macro="[0]!HideOrUnhide">
                <anchor moveWithCells="1">
                  <from>
                    <xdr:col>14</xdr:col>
                    <xdr:colOff>514350</xdr:colOff>
                    <xdr:row>10</xdr:row>
                    <xdr:rowOff>19050</xdr:rowOff>
                  </from>
                  <to>
                    <xdr:col>16</xdr:col>
                    <xdr:colOff>447675</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sheetPr>
  <dimension ref="A1:BG139"/>
  <sheetViews>
    <sheetView zoomScale="110" zoomScaleNormal="110" workbookViewId="0">
      <pane xSplit="21" ySplit="1" topLeftCell="V2" activePane="bottomRight" state="frozen"/>
      <selection pane="topRight" activeCell="V1" sqref="V1"/>
      <selection pane="bottomLeft" activeCell="A2" sqref="A2"/>
      <selection pane="bottomRight" activeCell="U38" sqref="U38"/>
    </sheetView>
  </sheetViews>
  <sheetFormatPr defaultColWidth="8.85546875" defaultRowHeight="15" x14ac:dyDescent="0.25"/>
  <cols>
    <col min="1" max="1" width="2.7109375" style="1" customWidth="1"/>
    <col min="2" max="3" width="8.85546875" style="1"/>
    <col min="4" max="7" width="8.85546875" style="1" customWidth="1"/>
    <col min="8" max="20" width="8.85546875" style="1"/>
    <col min="21" max="21" width="24.7109375" style="1" bestFit="1" customWidth="1"/>
    <col min="22" max="23" width="10.28515625" style="45" customWidth="1"/>
    <col min="24" max="24" width="11.28515625" style="45" customWidth="1"/>
    <col min="25" max="25" width="10.28515625" style="1" customWidth="1"/>
    <col min="26" max="26" width="9.5703125" style="1" bestFit="1" customWidth="1"/>
    <col min="27" max="27" width="10" style="1" customWidth="1"/>
    <col min="28" max="50" width="8.85546875" style="1"/>
    <col min="51" max="51" width="9.42578125" style="1" customWidth="1"/>
    <col min="52" max="52" width="10" style="1" customWidth="1"/>
    <col min="53" max="53" width="9.7109375" style="1" customWidth="1"/>
    <col min="54" max="16384" width="8.85546875" style="1"/>
  </cols>
  <sheetData>
    <row r="1" spans="1:59" ht="25.5" customHeight="1" x14ac:dyDescent="0.3">
      <c r="A1" s="204"/>
      <c r="B1" s="205"/>
      <c r="C1" s="205"/>
      <c r="D1" s="205"/>
      <c r="E1" s="205"/>
      <c r="F1" s="205"/>
      <c r="G1" s="205"/>
      <c r="H1" s="205"/>
      <c r="I1" s="205"/>
      <c r="J1" s="205"/>
      <c r="K1" s="205"/>
      <c r="L1" s="205"/>
      <c r="M1" s="205"/>
      <c r="N1" s="205"/>
      <c r="O1" s="205"/>
      <c r="P1" s="205"/>
      <c r="Q1" s="205"/>
      <c r="R1" s="205"/>
      <c r="S1" s="205"/>
      <c r="T1" s="206"/>
      <c r="U1" s="8"/>
      <c r="V1" s="678" t="s">
        <v>313</v>
      </c>
      <c r="W1" s="679"/>
      <c r="X1" s="679"/>
      <c r="Y1" s="672" t="str">
        <f>LOOKUP($B$10,NodeID,SheetName)</f>
        <v>Powell.Inflow</v>
      </c>
      <c r="Z1" s="676"/>
      <c r="AA1" s="676"/>
      <c r="AB1" s="676"/>
      <c r="AC1" s="676"/>
      <c r="AD1" s="676"/>
      <c r="AE1" s="676"/>
      <c r="AF1" s="676"/>
      <c r="AG1" s="676"/>
      <c r="AH1" s="676"/>
      <c r="AI1" s="676"/>
      <c r="AJ1" s="676"/>
      <c r="AK1" s="676"/>
      <c r="AL1" s="676"/>
      <c r="AM1" s="677"/>
      <c r="AN1" s="672" t="str">
        <f>LOOKUP($B$10,NodeID,SheetName)</f>
        <v>Powell.Inflow</v>
      </c>
      <c r="AO1" s="673"/>
      <c r="AP1" s="673"/>
      <c r="AQ1" s="673"/>
      <c r="AR1" s="673"/>
      <c r="AS1" s="673"/>
      <c r="AT1" s="673"/>
      <c r="AU1" s="673"/>
      <c r="AV1" s="673"/>
      <c r="AW1" s="673"/>
      <c r="AX1" s="673"/>
      <c r="AY1" s="673"/>
      <c r="AZ1" s="673"/>
      <c r="BA1" s="673"/>
      <c r="BB1" s="673"/>
      <c r="BC1" s="197"/>
      <c r="BD1" s="197"/>
      <c r="BE1" s="197"/>
      <c r="BF1" s="197"/>
      <c r="BG1" s="197"/>
    </row>
    <row r="2" spans="1:59" ht="18" customHeight="1" x14ac:dyDescent="0.25">
      <c r="A2" s="207"/>
      <c r="B2" s="208"/>
      <c r="C2" s="208"/>
      <c r="D2" s="208"/>
      <c r="E2" s="208">
        <v>0</v>
      </c>
      <c r="F2" s="209"/>
      <c r="G2" s="209"/>
      <c r="H2" s="209"/>
      <c r="I2" s="675" t="str">
        <f>LOOKUP($B$10,NodeID,SheetName)</f>
        <v>Powell.Inflow</v>
      </c>
      <c r="J2" s="675"/>
      <c r="K2" s="675"/>
      <c r="L2" s="675"/>
      <c r="M2" s="675"/>
      <c r="N2" s="675"/>
      <c r="O2" s="675"/>
      <c r="P2" s="675"/>
      <c r="Q2" s="209"/>
      <c r="R2" s="209"/>
      <c r="S2" s="209"/>
      <c r="T2" s="210"/>
      <c r="U2" s="8"/>
      <c r="V2" s="289" t="s">
        <v>295</v>
      </c>
      <c r="W2" s="290" t="s">
        <v>296</v>
      </c>
      <c r="X2" s="218" t="s">
        <v>297</v>
      </c>
      <c r="Y2" s="197">
        <f>RunInformation!$G$6</f>
        <v>1981</v>
      </c>
      <c r="Z2" s="197">
        <f>RunInformation!$G$7</f>
        <v>1982</v>
      </c>
      <c r="AA2" s="197">
        <f>RunInformation!$G$8</f>
        <v>1983</v>
      </c>
      <c r="AB2" s="197">
        <f>RunInformation!$G$9</f>
        <v>1984</v>
      </c>
      <c r="AC2" s="197">
        <f>RunInformation!$G$10</f>
        <v>1985</v>
      </c>
      <c r="AD2" s="197">
        <f>RunInformation!$G$11</f>
        <v>1986</v>
      </c>
      <c r="AE2" s="197">
        <f>RunInformation!$G$12</f>
        <v>1987</v>
      </c>
      <c r="AF2" s="197">
        <f>RunInformation!$G$13</f>
        <v>1988</v>
      </c>
      <c r="AG2" s="197">
        <f>RunInformation!$G$14</f>
        <v>1989</v>
      </c>
      <c r="AH2" s="197">
        <f>RunInformation!$G$15</f>
        <v>1990</v>
      </c>
      <c r="AI2" s="197">
        <f>RunInformation!$G$16</f>
        <v>1991</v>
      </c>
      <c r="AJ2" s="197">
        <f>RunInformation!$G$17</f>
        <v>1992</v>
      </c>
      <c r="AK2" s="197">
        <f>RunInformation!$G$18</f>
        <v>1993</v>
      </c>
      <c r="AL2" s="197">
        <f>RunInformation!$G$19</f>
        <v>1994</v>
      </c>
      <c r="AM2" s="197">
        <f>RunInformation!$G$20</f>
        <v>1995</v>
      </c>
      <c r="AN2" s="197">
        <f>RunInformation!$G$21</f>
        <v>1996</v>
      </c>
      <c r="AO2" s="197">
        <f>RunInformation!$G$22</f>
        <v>1997</v>
      </c>
      <c r="AP2" s="197">
        <f>RunInformation!$G$23</f>
        <v>1998</v>
      </c>
      <c r="AQ2" s="197">
        <f>RunInformation!$G$24</f>
        <v>1999</v>
      </c>
      <c r="AR2" s="197">
        <f>RunInformation!$G$25</f>
        <v>2000</v>
      </c>
      <c r="AS2" s="197">
        <f>RunInformation!$G$26</f>
        <v>2001</v>
      </c>
      <c r="AT2" s="197">
        <f>RunInformation!$G$27</f>
        <v>2002</v>
      </c>
      <c r="AU2" s="197">
        <f>RunInformation!$G$28</f>
        <v>2003</v>
      </c>
      <c r="AV2" s="197">
        <f>RunInformation!$G$29</f>
        <v>2004</v>
      </c>
      <c r="AW2" s="197">
        <f>RunInformation!$G$30</f>
        <v>2005</v>
      </c>
      <c r="AX2" s="197">
        <f>RunInformation!$G$31</f>
        <v>2006</v>
      </c>
      <c r="AY2" s="197">
        <f>RunInformation!$G$32</f>
        <v>2007</v>
      </c>
      <c r="AZ2" s="197">
        <f>RunInformation!$G$33</f>
        <v>2008</v>
      </c>
      <c r="BA2" s="197">
        <f>RunInformation!$G$34</f>
        <v>2009</v>
      </c>
      <c r="BB2" s="197">
        <f>RunInformation!$G$35</f>
        <v>2010</v>
      </c>
      <c r="BC2" s="197">
        <f>RunInformation!$G$36</f>
        <v>2011</v>
      </c>
      <c r="BD2" s="197">
        <f>RunInformation!$G$37</f>
        <v>2012</v>
      </c>
      <c r="BE2" s="197">
        <f>RunInformation!$G$38</f>
        <v>2013</v>
      </c>
      <c r="BF2" s="197">
        <f>RunInformation!$G$39</f>
        <v>2014</v>
      </c>
      <c r="BG2" s="197">
        <f>RunInformation!$G$40</f>
        <v>2015</v>
      </c>
    </row>
    <row r="3" spans="1:59" ht="18" customHeight="1" x14ac:dyDescent="0.25">
      <c r="A3" s="207"/>
      <c r="B3" s="208">
        <v>4</v>
      </c>
      <c r="C3" s="208">
        <f>LOOKUP($B$3,RunInformation!$AX$6:$AX$17,RunInformation!$AZ$6:$AZ$17)</f>
        <v>66</v>
      </c>
      <c r="D3" s="208">
        <v>9</v>
      </c>
      <c r="E3" s="208"/>
      <c r="F3" s="209"/>
      <c r="G3" s="209"/>
      <c r="H3" s="209"/>
      <c r="I3" s="675"/>
      <c r="J3" s="675"/>
      <c r="K3" s="675"/>
      <c r="L3" s="675"/>
      <c r="M3" s="675"/>
      <c r="N3" s="675"/>
      <c r="O3" s="675"/>
      <c r="P3" s="675"/>
      <c r="Q3" s="209"/>
      <c r="R3" s="209"/>
      <c r="S3" s="209"/>
      <c r="T3" s="210"/>
      <c r="U3" s="9" t="str">
        <f ca="1">LOOKUP($B$10,NodeID,UnitName)</f>
        <v>1000 Acre-Ft/Month</v>
      </c>
      <c r="V3" s="203" t="s">
        <v>0</v>
      </c>
      <c r="W3" s="197" t="s">
        <v>1</v>
      </c>
      <c r="X3" s="8" t="s">
        <v>2</v>
      </c>
      <c r="Y3" s="10" t="s">
        <v>3</v>
      </c>
      <c r="Z3" s="10" t="s">
        <v>4</v>
      </c>
      <c r="AA3" s="10" t="s">
        <v>5</v>
      </c>
      <c r="AB3" s="10" t="s">
        <v>6</v>
      </c>
      <c r="AC3" s="10" t="s">
        <v>7</v>
      </c>
      <c r="AD3" s="10" t="s">
        <v>8</v>
      </c>
      <c r="AE3" s="10" t="s">
        <v>9</v>
      </c>
      <c r="AF3" s="10" t="s">
        <v>10</v>
      </c>
      <c r="AG3" s="10" t="s">
        <v>11</v>
      </c>
      <c r="AH3" s="10" t="s">
        <v>12</v>
      </c>
      <c r="AI3" s="10" t="s">
        <v>13</v>
      </c>
      <c r="AJ3" s="10" t="s">
        <v>14</v>
      </c>
      <c r="AK3" s="10" t="s">
        <v>15</v>
      </c>
      <c r="AL3" s="10" t="s">
        <v>16</v>
      </c>
      <c r="AM3" s="10" t="s">
        <v>17</v>
      </c>
      <c r="AN3" s="10" t="s">
        <v>18</v>
      </c>
      <c r="AO3" s="10" t="s">
        <v>19</v>
      </c>
      <c r="AP3" s="10" t="s">
        <v>20</v>
      </c>
      <c r="AQ3" s="10" t="s">
        <v>21</v>
      </c>
      <c r="AR3" s="10" t="s">
        <v>22</v>
      </c>
      <c r="AS3" s="10" t="s">
        <v>23</v>
      </c>
      <c r="AT3" s="10" t="s">
        <v>24</v>
      </c>
      <c r="AU3" s="10" t="s">
        <v>25</v>
      </c>
      <c r="AV3" s="10" t="s">
        <v>26</v>
      </c>
      <c r="AW3" s="10" t="s">
        <v>27</v>
      </c>
      <c r="AX3" s="10" t="s">
        <v>287</v>
      </c>
      <c r="AY3" s="10" t="s">
        <v>293</v>
      </c>
      <c r="AZ3" s="10" t="s">
        <v>298</v>
      </c>
      <c r="BA3" s="10" t="s">
        <v>303</v>
      </c>
      <c r="BB3" s="10" t="s">
        <v>304</v>
      </c>
      <c r="BC3" s="10" t="s">
        <v>302</v>
      </c>
      <c r="BD3" s="10" t="s">
        <v>661</v>
      </c>
      <c r="BE3" s="10" t="s">
        <v>662</v>
      </c>
      <c r="BF3" s="10" t="s">
        <v>663</v>
      </c>
      <c r="BG3" s="10" t="s">
        <v>664</v>
      </c>
    </row>
    <row r="4" spans="1:59" x14ac:dyDescent="0.25">
      <c r="A4" s="207"/>
      <c r="B4" s="208">
        <v>10</v>
      </c>
      <c r="C4" s="208"/>
      <c r="D4" s="208">
        <v>2</v>
      </c>
      <c r="E4" s="208"/>
      <c r="F4" s="209"/>
      <c r="G4" s="209"/>
      <c r="H4" s="209"/>
      <c r="I4" s="209"/>
      <c r="J4" s="209"/>
      <c r="K4" s="209"/>
      <c r="L4" s="209"/>
      <c r="M4" s="209"/>
      <c r="N4" s="209"/>
      <c r="O4" s="209"/>
      <c r="P4" s="209"/>
      <c r="Q4" s="209"/>
      <c r="R4" s="209"/>
      <c r="S4" s="209"/>
      <c r="T4" s="211"/>
      <c r="U4" s="251">
        <f ca="1">DATE(LOOKUP($D$3,TimestepID,StartYear),$B$3,1)</f>
        <v>42826</v>
      </c>
      <c r="V4" s="304">
        <f ca="1">IF($U4="","",IF($B$34=TRUE,(LOOKUP($U4,INDIRECT($C$10&amp;"_TIME"),INDIRECT($C$10&amp;"_"&amp;"Min"))),""))</f>
        <v>1083.6866199422068</v>
      </c>
      <c r="W4" s="305">
        <f ca="1">IF($U4="","",IF($C$34=TRUE,(LOOKUP($U4,INDIRECT($C$10&amp;"_TIME"),INDIRECT($C$10&amp;"_"&amp;"Max"))),""))</f>
        <v>1806.3923255912307</v>
      </c>
      <c r="X4" s="306">
        <f ca="1">IF($U4="","",IF($D$34=TRUE,(LOOKUP($U4,INDIRECT($C$10&amp;"_TIME"),INDIRECT($C$10&amp;"_"&amp;"Most"))),""))</f>
        <v>1330.3910940165183</v>
      </c>
      <c r="Y4" s="302">
        <f ca="1">IF($U4="","",IF($B$15=TRUE,(LOOKUP($U4,INDIRECT($C$10&amp;"_TIME"),INDIRECT($C$10&amp;"_"&amp;"1"))),""))</f>
        <v>1542.6921105454439</v>
      </c>
      <c r="Z4" s="302">
        <f ca="1">IF($U4="","",IF($B$16=TRUE,(LOOKUP($U4,INDIRECT($C$10&amp;"_TIME"),INDIRECT($C$10&amp;"_"&amp;"2"))),""))</f>
        <v>1239.8046034132815</v>
      </c>
      <c r="AA4" s="302">
        <f ca="1">IF($U4="","",IF($B$17=TRUE,(LOOKUP($U4,INDIRECT($C$10&amp;"_TIME"),INDIRECT($C$10&amp;"_"&amp;"3"))),""))</f>
        <v>1135.7036034132818</v>
      </c>
      <c r="AB4" s="302">
        <f ca="1">IF($U4="","",IF($B$18=TRUE,(LOOKUP($U4,INDIRECT($C$10&amp;"_TIME"),INDIRECT($C$10&amp;"_"&amp;"4"))),""))</f>
        <v>1303.5866199422067</v>
      </c>
      <c r="AC4" s="302">
        <f ca="1">IF($U4="","",IF($B$19=TRUE,(LOOKUP($U4,INDIRECT($C$10&amp;"_TIME"),INDIRECT($C$10&amp;"_"&amp;"5"))),""))</f>
        <v>1658.3631270743695</v>
      </c>
      <c r="AD4" s="302">
        <f ca="1">IF($U4="","",IF($B$20=TRUE,(LOOKUP($U4,INDIRECT($C$10&amp;"_TIME"),INDIRECT($C$10&amp;"_"&amp;"6"))),""))</f>
        <v>1292.8491105454439</v>
      </c>
      <c r="AE4" s="302">
        <f ca="1">IF($U4="","",IF($B$21=TRUE,(LOOKUP($U4,INDIRECT($C$10&amp;"_TIME"),INDIRECT($C$10&amp;"_"&amp;"7"))),""))</f>
        <v>1306.9180692231296</v>
      </c>
      <c r="AF4" s="302">
        <f ca="1">IF($U4="","",IF($B$22=TRUE,(LOOKUP($U4,INDIRECT($C$10&amp;"_TIME"),INDIRECT($C$10&amp;"_"&amp;"8"))),""))</f>
        <v>1524.6781105454438</v>
      </c>
      <c r="AG4" s="302">
        <f ca="1">IF($U4="","",IF($B$23=TRUE,(LOOKUP($U4,INDIRECT($C$10&amp;"_TIME"),INDIRECT($C$10&amp;"_"&amp;"9"))),""))</f>
        <v>1483.4019409099403</v>
      </c>
      <c r="AH4" s="302">
        <f ca="1">IF($U4="","",IF($B$24=TRUE,(LOOKUP($U4,INDIRECT($C$10&amp;"_TIME"),INDIRECT($C$10&amp;"_"&amp;"10"))),""))</f>
        <v>1904.3063088925514</v>
      </c>
      <c r="AI4" s="302">
        <f ca="1">IF($U4="","",IF($B$25=TRUE,(LOOKUP($U4,INDIRECT($C$10&amp;"_TIME"),INDIRECT($C$10&amp;"_"&amp;"11"))),""))</f>
        <v>1156.2746034132815</v>
      </c>
      <c r="AJ4" s="302">
        <f ca="1">IF($U4="","",IF($B$26=TRUE,(LOOKUP($U4,INDIRECT($C$10&amp;"_TIME"),INDIRECT($C$10&amp;"_"&amp;"12"))),""))</f>
        <v>1409.2070940165179</v>
      </c>
      <c r="AK4" s="302">
        <f ca="1">IF($U4="","",IF($B$27=TRUE,(LOOKUP($U4,INDIRECT($C$10&amp;"_TIME"),INDIRECT($C$10&amp;"_"&amp;"13"))),""))</f>
        <v>1232.6152429466024</v>
      </c>
      <c r="AL4" s="302">
        <f ca="1">IF($U4="","",IF($B$28=TRUE,(LOOKUP($U4,INDIRECT($C$10&amp;"_TIME"),INDIRECT($C$10&amp;"_"&amp;"14"))),""))</f>
        <v>1869.775127074369</v>
      </c>
      <c r="AM4" s="302">
        <f ca="1">IF($U4="","",IF($B$29=TRUE,(LOOKUP($U4,INDIRECT($C$10&amp;"_TIME"),INDIRECT($C$10&amp;"_"&amp;"15"))),""))</f>
        <v>1304.1136364711331</v>
      </c>
      <c r="AN4" s="302">
        <f ca="1">IF($U4="","",IF($C$15=TRUE,(LOOKUP($U4,INDIRECT($C$10&amp;"_TIME"),INDIRECT($C$10&amp;"_"&amp;"16"))),""))</f>
        <v>1219.1145786198933</v>
      </c>
      <c r="AO4" s="302">
        <f ca="1">IF($U4="","",IF($C$16=TRUE,(LOOKUP($U4,INDIRECT($C$10&amp;"_TIME"),INDIRECT($C$10&amp;"_"&amp;"17"))),""))</f>
        <v>1356.3626199422074</v>
      </c>
      <c r="AP4" s="302">
        <f ca="1">IF($U4="","",IF($C$17=TRUE,(LOOKUP($U4,INDIRECT($C$10&amp;"_TIME"),INDIRECT($C$10&amp;"_"&amp;"18"))),""))</f>
        <v>1257.5202181532145</v>
      </c>
      <c r="AQ4" s="302">
        <f ca="1">IF($U4="","",IF($C$18=TRUE,(LOOKUP($U4,INDIRECT($C$10&amp;"_TIME"),INDIRECT($C$10&amp;"_"&amp;"19"))),""))</f>
        <v>1521.9224578226356</v>
      </c>
      <c r="AR4" s="302">
        <f ca="1">IF($U4="","",IF($C$19=TRUE,(LOOKUP($U4,INDIRECT($C$10&amp;"_TIME"),INDIRECT($C$10&amp;"_"&amp;"20"))),""))</f>
        <v>1326.2720692231298</v>
      </c>
      <c r="AS4" s="302">
        <f ca="1">IF($U4="","",IF($C$20=TRUE,(LOOKUP($U4,INDIRECT($C$10&amp;"_TIME"),INDIRECT($C$10&amp;"_"&amp;"21"))),""))</f>
        <v>1522.4352594755285</v>
      </c>
      <c r="AT4" s="302">
        <f ca="1">IF($U4="","",IF($C$21=TRUE,(LOOKUP($U4,INDIRECT($C$10&amp;"_TIME"),INDIRECT($C$10&amp;"_"&amp;"22"))),""))</f>
        <v>1323.6772181532147</v>
      </c>
      <c r="AU4" s="302">
        <f ca="1">IF($U4="","",IF($C$22=TRUE,(LOOKUP($U4,INDIRECT($C$10&amp;"_TIME"),INDIRECT($C$10&amp;"_"&amp;"23"))),""))</f>
        <v>1363.5980692231296</v>
      </c>
      <c r="AV4" s="302">
        <f ca="1">IF($U4="","",IF($C$23=TRUE,(LOOKUP($U4,INDIRECT($C$10&amp;"_TIME"),INDIRECT($C$10&amp;"_"&amp;"24"))),""))</f>
        <v>1452.8900692231298</v>
      </c>
      <c r="AW4" s="302">
        <f ca="1">IF($U4="","",IF($C$24=TRUE,(LOOKUP($U4,INDIRECT($C$10&amp;"_TIME"),INDIRECT($C$10&amp;"_"&amp;"25"))),""))</f>
        <v>1339.1362429466024</v>
      </c>
      <c r="AX4" s="302">
        <f ca="1">IF($U4="","",IF($C$25=TRUE,(LOOKUP($U4,INDIRECT($C$10&amp;"_TIME"),INDIRECT($C$10&amp;"_"&amp;"26"))),""))</f>
        <v>1484.202094016518</v>
      </c>
      <c r="AY4" s="302">
        <f ca="1">IF($U4="","",IF($C$26=TRUE,(LOOKUP($U4,INDIRECT($C$10&amp;"_TIME"),INDIRECT($C$10&amp;"_"&amp;"27"))),""))</f>
        <v>1292.6101105454436</v>
      </c>
      <c r="AZ4" s="302">
        <f ca="1">IF($U4="","",IF($C$27=TRUE,(LOOKUP($U4,INDIRECT($C$10&amp;"_TIME"),INDIRECT($C$10&amp;"_"&amp;"28"))),""))</f>
        <v>1314.9942181532142</v>
      </c>
      <c r="BA4" s="302">
        <f ca="1">IF($U4="","",IF($C$28=TRUE,(LOOKUP($U4,INDIRECT($C$10&amp;"_TIME"),INDIRECT($C$10&amp;"_"&amp;"29"))),""))</f>
        <v>1370.3160940165185</v>
      </c>
      <c r="BB4" s="302">
        <f ca="1">IF($U4="","",IF($C$29=TRUE,(LOOKUP($U4,INDIRECT($C$10&amp;"_TIME"),INDIRECT($C$10&amp;"_"&amp;"30"))),""))</f>
        <v>1413.9150692231299</v>
      </c>
      <c r="BC4" s="302">
        <f ca="1">IF($U4="","",IF($D$15=TRUE,(LOOKUP($U4,INDIRECT($C$10&amp;"_TIME"),INDIRECT($C$10&amp;"_"&amp;"31"))),""))</f>
        <v>1470.1062594755283</v>
      </c>
      <c r="BD4" s="302">
        <f ca="1">IF($U4="","",IF($D$16=TRUE,(LOOKUP($U4,INDIRECT($C$10&amp;"_TIME"),INDIRECT($C$10&amp;"_"&amp;"32"))),""))</f>
        <v>1353.9340692231297</v>
      </c>
      <c r="BE4" s="302">
        <f ca="1">IF($U4="","",IF($D$17=TRUE,(LOOKUP($U4,INDIRECT($C$10&amp;"_TIME"),INDIRECT($C$10&amp;"_"&amp;"33"))),""))</f>
        <v>1245.1286034132818</v>
      </c>
      <c r="BF4" s="302">
        <f ca="1">IF($U4="","",IF($D$18=TRUE,(LOOKUP($U4,INDIRECT($C$10&amp;"_TIME"),INDIRECT($C$10&amp;"_"&amp;"34"))),""))</f>
        <v>1325.0962181532145</v>
      </c>
      <c r="BG4" s="302">
        <f ca="1">IF($U4="","",IF($D$19=TRUE,(LOOKUP($U4,INDIRECT($C$10&amp;"_TIME"),INDIRECT($C$10&amp;"_"&amp;"35"))),""))</f>
        <v>1327.6641270743692</v>
      </c>
    </row>
    <row r="5" spans="1:59" x14ac:dyDescent="0.25">
      <c r="A5" s="207"/>
      <c r="B5" s="208"/>
      <c r="C5" s="208"/>
      <c r="D5" s="208"/>
      <c r="E5" s="208"/>
      <c r="F5" s="209"/>
      <c r="G5" s="209"/>
      <c r="H5" s="209"/>
      <c r="I5" s="209"/>
      <c r="J5" s="209"/>
      <c r="K5" s="209"/>
      <c r="L5" s="209"/>
      <c r="M5" s="209"/>
      <c r="N5" s="209"/>
      <c r="O5" s="209"/>
      <c r="P5" s="209"/>
      <c r="Q5" s="209"/>
      <c r="R5" s="209"/>
      <c r="S5" s="209"/>
      <c r="T5" s="210"/>
      <c r="U5" s="249">
        <f t="shared" ref="U5:U68" ca="1" si="0">IF((ROW()-3)&lt;=LOOKUP($B$6,TimestepID,Duration),EDATE(U4,1),"")</f>
        <v>42856</v>
      </c>
      <c r="V5" s="307">
        <f t="shared" ref="V5:V68" ca="1" si="1">IF($U5="","",IF($B$34=TRUE,(LOOKUP($U5,INDIRECT($C$10&amp;"_TIME"),INDIRECT($C$10&amp;"_"&amp;"Min"))),""))</f>
        <v>2607.4813181758677</v>
      </c>
      <c r="W5" s="308">
        <f t="shared" ref="W5:W68" ca="1" si="2">IF($U5="","",IF($C$34=TRUE,(LOOKUP($U5,INDIRECT($C$10&amp;"_TIME"),INDIRECT($C$10&amp;"_"&amp;"Max"))),""))</f>
        <v>3939.0915456245571</v>
      </c>
      <c r="X5" s="309">
        <f t="shared" ref="X5:X68" ca="1" si="3">IF($U5="","",IF($D$34=TRUE,(LOOKUP($U5,INDIRECT($C$10&amp;"_TIME"),INDIRECT($C$10&amp;"_"&amp;"Most"))),""))</f>
        <v>2863.9394350441266</v>
      </c>
      <c r="Y5" s="302">
        <f t="shared" ref="Y5:Y28" ca="1" si="4">IF($U5="","",IF($B$15=TRUE,(LOOKUP($U5,INDIRECT($C$10&amp;"_TIME"),INDIRECT($C$10&amp;"_"&amp;"1"))),""))</f>
        <v>3102.0049897201457</v>
      </c>
      <c r="Z5" s="302">
        <f t="shared" ref="Z5:Z68" ca="1" si="5">IF($U5="","",IF($B$16=TRUE,(LOOKUP($U5,INDIRECT($C$10&amp;"_TIME"),INDIRECT($C$10&amp;"_"&amp;"2"))),""))</f>
        <v>1836.7076534053492</v>
      </c>
      <c r="AA5" s="302">
        <f t="shared" ref="AA5:AA68" ca="1" si="6">IF($U5="","",IF($B$17=TRUE,(LOOKUP($U5,INDIRECT($C$10&amp;"_TIME"),INDIRECT($C$10&amp;"_"&amp;"3"))),""))</f>
        <v>2043.9294880045345</v>
      </c>
      <c r="AB5" s="302">
        <f t="shared" ref="AB5:AB68" ca="1" si="7">IF($U5="","",IF($B$18=TRUE,(LOOKUP($U5,INDIRECT($C$10&amp;"_TIME"),INDIRECT($C$10&amp;"_"&amp;"4"))),""))</f>
        <v>3275.3394338683484</v>
      </c>
      <c r="AC5" s="302">
        <f t="shared" ref="AC5:AC68" ca="1" si="8">IF($U5="","",IF($B$19=TRUE,(LOOKUP($U5,INDIRECT($C$10&amp;"_TIME"),INDIRECT($C$10&amp;"_"&amp;"5"))),""))</f>
        <v>3617.1916979182261</v>
      </c>
      <c r="AD5" s="302">
        <f t="shared" ref="AD5:AD68" ca="1" si="9">IF($U5="","",IF($B$20=TRUE,(LOOKUP($U5,INDIRECT($C$10&amp;"_TIME"),INDIRECT($C$10&amp;"_"&amp;"6"))),""))</f>
        <v>2791.5465408292503</v>
      </c>
      <c r="AE5" s="302">
        <f t="shared" ref="AE5:AE68" ca="1" si="10">IF($U5="","",IF($B$21=TRUE,(LOOKUP($U5,INDIRECT($C$10&amp;"_TIME"),INDIRECT($C$10&amp;"_"&amp;"7"))),""))</f>
        <v>3220.028356539648</v>
      </c>
      <c r="AF5" s="302">
        <f t="shared" ref="AF5:AF40" ca="1" si="11">IF($U5="","",IF($B$22=TRUE,(LOOKUP($U5,INDIRECT($C$10&amp;"_TIME"),INDIRECT($C$10&amp;"_"&amp;"8"))),""))</f>
        <v>2697.6732166011793</v>
      </c>
      <c r="AG5" s="302">
        <f t="shared" ref="AG5:AG68" ca="1" si="12">IF($U5="","",IF($B$23=TRUE,(LOOKUP($U5,INDIRECT($C$10&amp;"_TIME"),INDIRECT($C$10&amp;"_"&amp;"9"))),""))</f>
        <v>2287.3301309719859</v>
      </c>
      <c r="AH5" s="302">
        <f t="shared" ref="AH5:AH68" ca="1" si="13">IF($U5="","",IF($B$24=TRUE,(LOOKUP($U5,INDIRECT($C$10&amp;"_TIME"),INDIRECT($C$10&amp;"_"&amp;"10"))),""))</f>
        <v>2734.4232820065913</v>
      </c>
      <c r="AI5" s="302">
        <f t="shared" ref="AI5:AI68" ca="1" si="14">IF($U5="","",IF($B$25=TRUE,(LOOKUP($U5,INDIRECT($C$10&amp;"_TIME"),INDIRECT($C$10&amp;"_"&amp;"11"))),""))</f>
        <v>2202.2180946161607</v>
      </c>
      <c r="AJ5" s="302">
        <f t="shared" ref="AJ5:AJ40" ca="1" si="15">IF($U5="","",IF($B$26=TRUE,(LOOKUP($U5,INDIRECT($C$10&amp;"_TIME"),INDIRECT($C$10&amp;"_"&amp;"12"))),""))</f>
        <v>3652.5056014543488</v>
      </c>
      <c r="AK5" s="302">
        <f t="shared" ref="AK5:AK68" ca="1" si="16">IF($U5="","",IF($B$27=TRUE,(LOOKUP($U5,INDIRECT($C$10&amp;"_TIME"),INDIRECT($C$10&amp;"_"&amp;"13"))),""))</f>
        <v>2741.2562946161615</v>
      </c>
      <c r="AL5" s="302">
        <f t="shared" ref="AL5:AL68" ca="1" si="17">IF($U5="","",IF($B$28=TRUE,(LOOKUP($U5,INDIRECT($C$10&amp;"_TIME"),INDIRECT($C$10&amp;"_"&amp;"14"))),""))</f>
        <v>3339.2873614843888</v>
      </c>
      <c r="AM5" s="302">
        <f t="shared" ref="AM5:AM68" ca="1" si="18">IF($U5="","",IF($B$29=TRUE,(LOOKUP($U5,INDIRECT($C$10&amp;"_TIME"),INDIRECT($C$10&amp;"_"&amp;"15"))),""))</f>
        <v>2944.1714020541208</v>
      </c>
      <c r="AN5" s="302">
        <f t="shared" ref="AN5:AN68" ca="1" si="19">IF($U5="","",IF($C$15=TRUE,(LOOKUP($U5,INDIRECT($C$10&amp;"_TIME"),INDIRECT($C$10&amp;"_"&amp;"16"))),""))</f>
        <v>3071.4728252367272</v>
      </c>
      <c r="AO5" s="302">
        <f t="shared" ref="AO5:AO68" ca="1" si="20">IF($U5="","",IF($C$16=TRUE,(LOOKUP($U5,INDIRECT($C$10&amp;"_TIME"),INDIRECT($C$10&amp;"_"&amp;"17"))),""))</f>
        <v>3223.6106004012845</v>
      </c>
      <c r="AP5" s="302">
        <f t="shared" ref="AP5:AP68" ca="1" si="21">IF($U5="","",IF($C$17=TRUE,(LOOKUP($U5,INDIRECT($C$10&amp;"_TIME"),INDIRECT($C$10&amp;"_"&amp;"18"))),""))</f>
        <v>2596.7631805665746</v>
      </c>
      <c r="AQ5" s="302">
        <f t="shared" ref="AQ5:AQ68" ca="1" si="22">IF($U5="","",IF($C$18=TRUE,(LOOKUP($U5,INDIRECT($C$10&amp;"_TIME"),INDIRECT($C$10&amp;"_"&amp;"19"))),""))</f>
        <v>2986.9191260210628</v>
      </c>
      <c r="AR5" s="302">
        <f t="shared" ref="AR5:AR68" ca="1" si="23">IF($U5="","",IF($C$19=TRUE,(LOOKUP($U5,INDIRECT($C$10&amp;"_TIME"),INDIRECT($C$10&amp;"_"&amp;"20"))),""))</f>
        <v>3149.1391273113677</v>
      </c>
      <c r="AS5" s="302">
        <f t="shared" ref="AS5:AS68" ca="1" si="24">IF($U5="","",IF($C$20=TRUE,(LOOKUP($U5,INDIRECT($C$10&amp;"_TIME"),INDIRECT($C$10&amp;"_"&amp;"21"))),""))</f>
        <v>3947.9112277576519</v>
      </c>
      <c r="AT5" s="302">
        <f t="shared" ref="AT5:AT68" ca="1" si="25">IF($U5="","",IF($C$21=TRUE,(LOOKUP($U5,INDIRECT($C$10&amp;"_TIME"),INDIRECT($C$10&amp;"_"&amp;"22"))),""))</f>
        <v>2004.1065932393547</v>
      </c>
      <c r="AU5" s="302">
        <f t="shared" ref="AU5:AU68" ca="1" si="26">IF($U5="","",IF($C$22=TRUE,(LOOKUP($U5,INDIRECT($C$10&amp;"_TIME"),INDIRECT($C$10&amp;"_"&amp;"23"))),""))</f>
        <v>2635.213672248562</v>
      </c>
      <c r="AV5" s="302">
        <f t="shared" ref="AV5:AV68" ca="1" si="27">IF($U5="","",IF($C$23=TRUE,(LOOKUP($U5,INDIRECT($C$10&amp;"_TIME"),INDIRECT($C$10&amp;"_"&amp;"24"))),""))</f>
        <v>3301.1238829820686</v>
      </c>
      <c r="AW5" s="302">
        <f t="shared" ref="AW5:AW68" ca="1" si="28">IF($U5="","",IF($C$24=TRUE,(LOOKUP($U5,INDIRECT($C$10&amp;"_TIME"),INDIRECT($C$10&amp;"_"&amp;"25"))),""))</f>
        <v>2829.1666140248135</v>
      </c>
      <c r="AX5" s="302">
        <f t="shared" ref="AX5:AX68" ca="1" si="29">IF($U5="","",IF($C$25=TRUE,(LOOKUP($U5,INDIRECT($C$10&amp;"_TIME"),INDIRECT($C$10&amp;"_"&amp;"26"))),""))</f>
        <v>2793.0206038573674</v>
      </c>
      <c r="AY5" s="302">
        <f t="shared" ref="AY5:AY68" ca="1" si="30">IF($U5="","",IF($C$26=TRUE,(LOOKUP($U5,INDIRECT($C$10&amp;"_TIME"),INDIRECT($C$10&amp;"_"&amp;"27"))),""))</f>
        <v>3337.1545806878171</v>
      </c>
      <c r="AZ5" s="302">
        <f t="shared" ref="AZ5:AZ68" ca="1" si="31">IF($U5="","",IF($C$27=TRUE,(LOOKUP($U5,INDIRECT($C$10&amp;"_TIME"),INDIRECT($C$10&amp;"_"&amp;"28"))),""))</f>
        <v>2043.4437058886992</v>
      </c>
      <c r="BA5" s="302">
        <f t="shared" ref="BA5:BA68" ca="1" si="32">IF($U5="","",IF($C$28=TRUE,(LOOKUP($U5,INDIRECT($C$10&amp;"_TIME"),INDIRECT($C$10&amp;"_"&amp;"29"))),""))</f>
        <v>3210.7686591532847</v>
      </c>
      <c r="BB5" s="302">
        <f t="shared" ref="BB5:BB68" ca="1" si="33">IF($U5="","",IF($C$29=TRUE,(LOOKUP($U5,INDIRECT($C$10&amp;"_TIME"),INDIRECT($C$10&amp;"_"&amp;"30"))),""))</f>
        <v>2132.0675209945398</v>
      </c>
      <c r="BC5" s="302">
        <f t="shared" ref="BC5:BC68" ca="1" si="34">IF($U5="","",IF($D$15=TRUE,(LOOKUP($U5,INDIRECT($C$10&amp;"_TIME"),INDIRECT($C$10&amp;"_"&amp;"31"))),""))</f>
        <v>2615.7431937896586</v>
      </c>
      <c r="BD5" s="302">
        <f t="shared" ref="BD5:BD68" ca="1" si="35">IF($U5="","",IF($D$16=TRUE,(LOOKUP($U5,INDIRECT($C$10&amp;"_TIME"),INDIRECT($C$10&amp;"_"&amp;"32"))),""))</f>
        <v>3069.5628756155438</v>
      </c>
      <c r="BE5" s="302">
        <f t="shared" ref="BE5:BE68" ca="1" si="36">IF($U5="","",IF($D$17=TRUE,(LOOKUP($U5,INDIRECT($C$10&amp;"_TIME"),INDIRECT($C$10&amp;"_"&amp;"33"))),""))</f>
        <v>3017.7324687687401</v>
      </c>
      <c r="BF5" s="302">
        <f t="shared" ref="BF5:BF68" ca="1" si="37">IF($U5="","",IF($D$18=TRUE,(LOOKUP($U5,INDIRECT($C$10&amp;"_TIME"),INDIRECT($C$10&amp;"_"&amp;"34"))),""))</f>
        <v>2178.9417058886993</v>
      </c>
      <c r="BG5" s="302">
        <f t="shared" ref="BG5:BG68" ca="1" si="38">IF($U5="","",IF($D$19=TRUE,(LOOKUP($U5,INDIRECT($C$10&amp;"_TIME"),INDIRECT($C$10&amp;"_"&amp;"35"))),""))</f>
        <v>2839.9979424820872</v>
      </c>
    </row>
    <row r="6" spans="1:59" x14ac:dyDescent="0.25">
      <c r="A6" s="207"/>
      <c r="B6" s="208">
        <v>2</v>
      </c>
      <c r="C6" s="208">
        <f>MATCH(INDEX(RunInformation!$AZ$6:$AZ$17,MATCH(B3,RunInformation!$AX$6:$AX$17,0)),RunInformation!$L$3:$L$40,0)</f>
        <v>8</v>
      </c>
      <c r="D6" s="208"/>
      <c r="E6" s="208"/>
      <c r="F6" s="209"/>
      <c r="G6" s="209"/>
      <c r="H6" s="209"/>
      <c r="I6" s="209"/>
      <c r="J6" s="209"/>
      <c r="K6" s="209"/>
      <c r="L6" s="209"/>
      <c r="M6" s="209"/>
      <c r="N6" s="209"/>
      <c r="O6" s="209"/>
      <c r="P6" s="209"/>
      <c r="Q6" s="209"/>
      <c r="R6" s="209"/>
      <c r="S6" s="209"/>
      <c r="T6" s="210"/>
      <c r="U6" s="249">
        <f t="shared" ca="1" si="0"/>
        <v>42887</v>
      </c>
      <c r="V6" s="307">
        <f t="shared" ca="1" si="1"/>
        <v>2419.2643118047631</v>
      </c>
      <c r="W6" s="308">
        <f t="shared" ca="1" si="2"/>
        <v>3558.5700314775981</v>
      </c>
      <c r="X6" s="309">
        <f t="shared" ca="1" si="3"/>
        <v>2635.9266752964572</v>
      </c>
      <c r="Y6" s="302">
        <f t="shared" ca="1" si="4"/>
        <v>2699.0209638523938</v>
      </c>
      <c r="Z6" s="302">
        <f t="shared" ca="1" si="5"/>
        <v>2364.1268306639586</v>
      </c>
      <c r="AA6" s="302">
        <f t="shared" ca="1" si="6"/>
        <v>3617.6699846203333</v>
      </c>
      <c r="AB6" s="302">
        <f t="shared" ca="1" si="7"/>
        <v>3639.805508458604</v>
      </c>
      <c r="AC6" s="302">
        <f t="shared" ca="1" si="8"/>
        <v>2795.3464227061045</v>
      </c>
      <c r="AD6" s="302">
        <f t="shared" ca="1" si="9"/>
        <v>2835.8487687004667</v>
      </c>
      <c r="AE6" s="302">
        <f t="shared" ca="1" si="10"/>
        <v>1875.4262754139331</v>
      </c>
      <c r="AF6" s="302">
        <f t="shared" ca="1" si="11"/>
        <v>2594.5840756435696</v>
      </c>
      <c r="AG6" s="302">
        <f t="shared" ca="1" si="12"/>
        <v>1461.3842133077073</v>
      </c>
      <c r="AH6" s="302">
        <f t="shared" ca="1" si="13"/>
        <v>2736.3813825182633</v>
      </c>
      <c r="AI6" s="302">
        <f t="shared" ca="1" si="14"/>
        <v>2794.3124685715466</v>
      </c>
      <c r="AJ6" s="302">
        <f t="shared" ca="1" si="15"/>
        <v>2061.2263973897429</v>
      </c>
      <c r="AK6" s="302">
        <f t="shared" ca="1" si="16"/>
        <v>2900.9946634891812</v>
      </c>
      <c r="AL6" s="302">
        <f t="shared" ca="1" si="17"/>
        <v>2228.4164797708681</v>
      </c>
      <c r="AM6" s="302">
        <f t="shared" ca="1" si="18"/>
        <v>4241.3074136360747</v>
      </c>
      <c r="AN6" s="302">
        <f t="shared" ca="1" si="19"/>
        <v>2170.6923878501129</v>
      </c>
      <c r="AO6" s="302">
        <f t="shared" ca="1" si="20"/>
        <v>3046.5876172546359</v>
      </c>
      <c r="AP6" s="302">
        <f t="shared" ca="1" si="21"/>
        <v>2310.4310502425078</v>
      </c>
      <c r="AQ6" s="302">
        <f t="shared" ca="1" si="22"/>
        <v>3688.2598738531656</v>
      </c>
      <c r="AR6" s="302">
        <f t="shared" ca="1" si="23"/>
        <v>2086.5770168511558</v>
      </c>
      <c r="AS6" s="302">
        <f t="shared" ca="1" si="24"/>
        <v>2447.3353932694517</v>
      </c>
      <c r="AT6" s="302">
        <f t="shared" ca="1" si="25"/>
        <v>2010.5053973360982</v>
      </c>
      <c r="AU6" s="302">
        <f t="shared" ca="1" si="26"/>
        <v>3057.1462739565645</v>
      </c>
      <c r="AV6" s="302">
        <f t="shared" ca="1" si="27"/>
        <v>1944.0613970140078</v>
      </c>
      <c r="AW6" s="302">
        <f t="shared" ca="1" si="28"/>
        <v>2595.9862300012719</v>
      </c>
      <c r="AX6" s="302">
        <f t="shared" ca="1" si="29"/>
        <v>1890.1354287796385</v>
      </c>
      <c r="AY6" s="302">
        <f t="shared" ca="1" si="30"/>
        <v>2263.3428320379276</v>
      </c>
      <c r="AZ6" s="302">
        <f t="shared" ca="1" si="31"/>
        <v>2557.449458562859</v>
      </c>
      <c r="BA6" s="302">
        <f t="shared" ca="1" si="32"/>
        <v>2257.7780777368093</v>
      </c>
      <c r="BB6" s="302">
        <f t="shared" ca="1" si="33"/>
        <v>3045.1874869999674</v>
      </c>
      <c r="BC6" s="302">
        <f t="shared" ca="1" si="34"/>
        <v>3626.2235827801837</v>
      </c>
      <c r="BD6" s="302">
        <f t="shared" ca="1" si="35"/>
        <v>1584.299689225737</v>
      </c>
      <c r="BE6" s="302">
        <f t="shared" ca="1" si="36"/>
        <v>2842.1830241634102</v>
      </c>
      <c r="BF6" s="302">
        <f t="shared" ca="1" si="37"/>
        <v>2736.8170715648971</v>
      </c>
      <c r="BG6" s="302">
        <f t="shared" ca="1" si="38"/>
        <v>3779.3803951822833</v>
      </c>
    </row>
    <row r="7" spans="1:59" x14ac:dyDescent="0.25">
      <c r="A7" s="207"/>
      <c r="B7" s="208"/>
      <c r="C7" s="208"/>
      <c r="D7" s="208"/>
      <c r="E7" s="208"/>
      <c r="F7" s="209"/>
      <c r="G7" s="209"/>
      <c r="H7" s="209"/>
      <c r="I7" s="209"/>
      <c r="J7" s="209"/>
      <c r="K7" s="209"/>
      <c r="L7" s="209"/>
      <c r="M7" s="209"/>
      <c r="N7" s="209"/>
      <c r="O7" s="209"/>
      <c r="P7" s="209"/>
      <c r="Q7" s="209"/>
      <c r="R7" s="209"/>
      <c r="S7" s="209"/>
      <c r="T7" s="210"/>
      <c r="U7" s="249">
        <f t="shared" ca="1" si="0"/>
        <v>42917</v>
      </c>
      <c r="V7" s="307">
        <f t="shared" ca="1" si="1"/>
        <v>611.11154984886923</v>
      </c>
      <c r="W7" s="308">
        <f t="shared" ca="1" si="2"/>
        <v>977.84148600866126</v>
      </c>
      <c r="X7" s="309">
        <f t="shared" ca="1" si="3"/>
        <v>1082.523518049175</v>
      </c>
      <c r="Y7" s="302">
        <f t="shared" ca="1" si="4"/>
        <v>1072.6665732992305</v>
      </c>
      <c r="Z7" s="302">
        <f t="shared" ca="1" si="5"/>
        <v>1384.4418566261756</v>
      </c>
      <c r="AA7" s="302">
        <f t="shared" ca="1" si="6"/>
        <v>2326.693067734931</v>
      </c>
      <c r="AB7" s="302">
        <f t="shared" ca="1" si="7"/>
        <v>1523.4735607889963</v>
      </c>
      <c r="AC7" s="302">
        <f t="shared" ca="1" si="8"/>
        <v>992.73189284244791</v>
      </c>
      <c r="AD7" s="302">
        <f t="shared" ca="1" si="9"/>
        <v>1248.8512719077405</v>
      </c>
      <c r="AE7" s="302">
        <f t="shared" ca="1" si="10"/>
        <v>848.93701806909348</v>
      </c>
      <c r="AF7" s="302">
        <f t="shared" ca="1" si="11"/>
        <v>1049.6952045862688</v>
      </c>
      <c r="AG7" s="302">
        <f t="shared" ca="1" si="12"/>
        <v>724.52529464197039</v>
      </c>
      <c r="AH7" s="302">
        <f t="shared" ca="1" si="13"/>
        <v>1286.3337540772386</v>
      </c>
      <c r="AI7" s="302">
        <f t="shared" ca="1" si="14"/>
        <v>1356.5589627045943</v>
      </c>
      <c r="AJ7" s="302">
        <f t="shared" ca="1" si="15"/>
        <v>948.70921949655485</v>
      </c>
      <c r="AK7" s="302">
        <f t="shared" ca="1" si="16"/>
        <v>1253.4695579651914</v>
      </c>
      <c r="AL7" s="302">
        <f t="shared" ca="1" si="17"/>
        <v>773.60240134655487</v>
      </c>
      <c r="AM7" s="302">
        <f t="shared" ca="1" si="18"/>
        <v>3285.9355752855777</v>
      </c>
      <c r="AN7" s="302">
        <f t="shared" ca="1" si="19"/>
        <v>929.50471489747576</v>
      </c>
      <c r="AO7" s="302">
        <f t="shared" ca="1" si="20"/>
        <v>1165.7606334400414</v>
      </c>
      <c r="AP7" s="302">
        <f t="shared" ca="1" si="21"/>
        <v>1255.5418865727888</v>
      </c>
      <c r="AQ7" s="302">
        <f t="shared" ca="1" si="22"/>
        <v>1997.3294845266246</v>
      </c>
      <c r="AR7" s="302">
        <f t="shared" ca="1" si="23"/>
        <v>664.16837831211274</v>
      </c>
      <c r="AS7" s="302">
        <f t="shared" ca="1" si="24"/>
        <v>809.38786518815209</v>
      </c>
      <c r="AT7" s="302">
        <f t="shared" ca="1" si="25"/>
        <v>664.75136053402787</v>
      </c>
      <c r="AU7" s="302">
        <f t="shared" ca="1" si="26"/>
        <v>999.7927659420983</v>
      </c>
      <c r="AV7" s="302">
        <f t="shared" ca="1" si="27"/>
        <v>861.56541953175361</v>
      </c>
      <c r="AW7" s="302">
        <f t="shared" ca="1" si="28"/>
        <v>1207.9433218805705</v>
      </c>
      <c r="AX7" s="302">
        <f t="shared" ca="1" si="29"/>
        <v>668.33612370637957</v>
      </c>
      <c r="AY7" s="302">
        <f t="shared" ca="1" si="30"/>
        <v>923.79631598339813</v>
      </c>
      <c r="AZ7" s="302">
        <f t="shared" ca="1" si="31"/>
        <v>1411.550194280564</v>
      </c>
      <c r="BA7" s="302">
        <f t="shared" ca="1" si="32"/>
        <v>1235.9092978791996</v>
      </c>
      <c r="BB7" s="302">
        <f t="shared" ca="1" si="33"/>
        <v>1218.6033172920163</v>
      </c>
      <c r="BC7" s="302">
        <f t="shared" ca="1" si="34"/>
        <v>2172.0250506320731</v>
      </c>
      <c r="BD7" s="302">
        <f t="shared" ca="1" si="35"/>
        <v>633.10818551412638</v>
      </c>
      <c r="BE7" s="302">
        <f t="shared" ca="1" si="36"/>
        <v>955.2607715543237</v>
      </c>
      <c r="BF7" s="302">
        <f t="shared" ca="1" si="37"/>
        <v>928.44471419298759</v>
      </c>
      <c r="BG7" s="302">
        <f t="shared" ca="1" si="38"/>
        <v>1598.4721388424666</v>
      </c>
    </row>
    <row r="8" spans="1:59" x14ac:dyDescent="0.25">
      <c r="A8" s="207"/>
      <c r="B8" s="208"/>
      <c r="C8" s="209"/>
      <c r="D8" s="208"/>
      <c r="E8" s="208"/>
      <c r="F8" s="209"/>
      <c r="G8" s="209"/>
      <c r="H8" s="209"/>
      <c r="I8" s="209"/>
      <c r="J8" s="209"/>
      <c r="K8" s="209"/>
      <c r="L8" s="209"/>
      <c r="M8" s="209"/>
      <c r="N8" s="209"/>
      <c r="O8" s="209"/>
      <c r="P8" s="209"/>
      <c r="Q8" s="209"/>
      <c r="R8" s="209"/>
      <c r="S8" s="209"/>
      <c r="T8" s="210"/>
      <c r="U8" s="249">
        <f t="shared" ca="1" si="0"/>
        <v>42948</v>
      </c>
      <c r="V8" s="307">
        <f t="shared" ca="1" si="1"/>
        <v>397.10064387293846</v>
      </c>
      <c r="W8" s="308">
        <f t="shared" ca="1" si="2"/>
        <v>561.27706039799841</v>
      </c>
      <c r="X8" s="309">
        <f t="shared" ca="1" si="3"/>
        <v>705.96909243851439</v>
      </c>
      <c r="Y8" s="302">
        <f t="shared" ca="1" si="4"/>
        <v>696.89714768855538</v>
      </c>
      <c r="Z8" s="302">
        <f t="shared" ca="1" si="5"/>
        <v>850.84543101551287</v>
      </c>
      <c r="AA8" s="302">
        <f t="shared" ca="1" si="6"/>
        <v>1048.6006421242989</v>
      </c>
      <c r="AB8" s="302">
        <f t="shared" ca="1" si="7"/>
        <v>970.85413517833376</v>
      </c>
      <c r="AC8" s="302">
        <f t="shared" ca="1" si="8"/>
        <v>698.75346723178518</v>
      </c>
      <c r="AD8" s="302">
        <f t="shared" ca="1" si="9"/>
        <v>709.83984629708016</v>
      </c>
      <c r="AE8" s="302">
        <f t="shared" ca="1" si="10"/>
        <v>740.8675924584312</v>
      </c>
      <c r="AF8" s="302">
        <f t="shared" ca="1" si="11"/>
        <v>657.75977897561188</v>
      </c>
      <c r="AG8" s="302">
        <f t="shared" ca="1" si="12"/>
        <v>696.88536119514436</v>
      </c>
      <c r="AH8" s="302">
        <f t="shared" ca="1" si="13"/>
        <v>730.11832846657694</v>
      </c>
      <c r="AI8" s="302">
        <f t="shared" ca="1" si="14"/>
        <v>761.54938814880325</v>
      </c>
      <c r="AJ8" s="302">
        <f t="shared" ca="1" si="15"/>
        <v>708.99179388587879</v>
      </c>
      <c r="AK8" s="302">
        <f t="shared" ca="1" si="16"/>
        <v>689.17113235453019</v>
      </c>
      <c r="AL8" s="302">
        <f t="shared" ca="1" si="17"/>
        <v>614.36597573587869</v>
      </c>
      <c r="AM8" s="302">
        <f t="shared" ca="1" si="18"/>
        <v>1212.8729020198969</v>
      </c>
      <c r="AN8" s="302">
        <f t="shared" ca="1" si="19"/>
        <v>649.80328928681263</v>
      </c>
      <c r="AO8" s="302">
        <f t="shared" ca="1" si="20"/>
        <v>911.93820782938235</v>
      </c>
      <c r="AP8" s="302">
        <f t="shared" ca="1" si="21"/>
        <v>837.0887451582214</v>
      </c>
      <c r="AQ8" s="302">
        <f t="shared" ca="1" si="22"/>
        <v>1023.1950589159619</v>
      </c>
      <c r="AR8" s="302">
        <f t="shared" ca="1" si="23"/>
        <v>589.44530773355928</v>
      </c>
      <c r="AS8" s="302">
        <f t="shared" ca="1" si="24"/>
        <v>687.40643957748932</v>
      </c>
      <c r="AT8" s="302">
        <f t="shared" ca="1" si="25"/>
        <v>593.93628995547454</v>
      </c>
      <c r="AU8" s="302">
        <f t="shared" ca="1" si="26"/>
        <v>733.59934033143998</v>
      </c>
      <c r="AV8" s="302">
        <f t="shared" ca="1" si="27"/>
        <v>688.78299392107738</v>
      </c>
      <c r="AW8" s="302">
        <f t="shared" ca="1" si="28"/>
        <v>747.49989626991101</v>
      </c>
      <c r="AX8" s="302">
        <f t="shared" ca="1" si="29"/>
        <v>632.480332386035</v>
      </c>
      <c r="AY8" s="302">
        <f t="shared" ca="1" si="30"/>
        <v>720.53589037272195</v>
      </c>
      <c r="AZ8" s="302">
        <f t="shared" ca="1" si="31"/>
        <v>789.1297686699138</v>
      </c>
      <c r="BA8" s="302">
        <f t="shared" ca="1" si="32"/>
        <v>727.07987226853697</v>
      </c>
      <c r="BB8" s="302">
        <f t="shared" ca="1" si="33"/>
        <v>872.5892467134629</v>
      </c>
      <c r="BC8" s="302">
        <f t="shared" ca="1" si="34"/>
        <v>914.98862502141878</v>
      </c>
      <c r="BD8" s="302">
        <f t="shared" ca="1" si="35"/>
        <v>578.5536488334277</v>
      </c>
      <c r="BE8" s="302">
        <f t="shared" ca="1" si="36"/>
        <v>817.34434594366212</v>
      </c>
      <c r="BF8" s="302">
        <f t="shared" ca="1" si="37"/>
        <v>746.44728858233384</v>
      </c>
      <c r="BG8" s="302">
        <f t="shared" ca="1" si="38"/>
        <v>810.42171323180764</v>
      </c>
    </row>
    <row r="9" spans="1:59" x14ac:dyDescent="0.25">
      <c r="A9" s="212"/>
      <c r="B9" s="209"/>
      <c r="C9" s="209"/>
      <c r="D9" s="209"/>
      <c r="E9" s="209"/>
      <c r="F9" s="209"/>
      <c r="G9" s="209"/>
      <c r="H9" s="209"/>
      <c r="I9" s="209"/>
      <c r="J9" s="209"/>
      <c r="K9" s="209"/>
      <c r="L9" s="209"/>
      <c r="M9" s="209"/>
      <c r="N9" s="209"/>
      <c r="O9" s="209"/>
      <c r="P9" s="209"/>
      <c r="Q9" s="209"/>
      <c r="R9" s="209"/>
      <c r="S9" s="209"/>
      <c r="T9" s="210"/>
      <c r="U9" s="249">
        <f t="shared" ca="1" si="0"/>
        <v>42979</v>
      </c>
      <c r="V9" s="307">
        <f t="shared" ca="1" si="1"/>
        <v>497.69664241227417</v>
      </c>
      <c r="W9" s="308">
        <f t="shared" ca="1" si="2"/>
        <v>1524.155312128448</v>
      </c>
      <c r="X9" s="309">
        <f t="shared" ca="1" si="3"/>
        <v>852.9580983979323</v>
      </c>
      <c r="Y9" s="302">
        <f t="shared" ca="1" si="4"/>
        <v>906.1611958648773</v>
      </c>
      <c r="Z9" s="302">
        <f t="shared" ca="1" si="5"/>
        <v>900.35982889788318</v>
      </c>
      <c r="AA9" s="302">
        <f t="shared" ca="1" si="6"/>
        <v>1445.2972111681283</v>
      </c>
      <c r="AB9" s="302">
        <f t="shared" ca="1" si="7"/>
        <v>1089.0163432337843</v>
      </c>
      <c r="AC9" s="302">
        <f t="shared" ca="1" si="8"/>
        <v>641.60147605200302</v>
      </c>
      <c r="AD9" s="302">
        <f t="shared" ca="1" si="9"/>
        <v>1145.3377151623895</v>
      </c>
      <c r="AE9" s="302">
        <f t="shared" ca="1" si="10"/>
        <v>807.85127058983824</v>
      </c>
      <c r="AF9" s="302">
        <f t="shared" ca="1" si="11"/>
        <v>651.40838890909185</v>
      </c>
      <c r="AG9" s="302">
        <f t="shared" ca="1" si="12"/>
        <v>618.52355566211099</v>
      </c>
      <c r="AH9" s="302">
        <f t="shared" ca="1" si="13"/>
        <v>819.64703970020219</v>
      </c>
      <c r="AI9" s="302">
        <f t="shared" ca="1" si="14"/>
        <v>1346.9150059002063</v>
      </c>
      <c r="AJ9" s="302">
        <f t="shared" ca="1" si="15"/>
        <v>682.69055435410473</v>
      </c>
      <c r="AK9" s="302">
        <f t="shared" ca="1" si="16"/>
        <v>1251.204833114452</v>
      </c>
      <c r="AL9" s="302">
        <f t="shared" ca="1" si="17"/>
        <v>621.72188551566296</v>
      </c>
      <c r="AM9" s="302">
        <f t="shared" ca="1" si="18"/>
        <v>1694.0901607361398</v>
      </c>
      <c r="AN9" s="302">
        <f t="shared" ca="1" si="19"/>
        <v>849.49784566298172</v>
      </c>
      <c r="AO9" s="302">
        <f t="shared" ca="1" si="20"/>
        <v>1098.7568183402259</v>
      </c>
      <c r="AP9" s="302">
        <f t="shared" ca="1" si="21"/>
        <v>1103.6699121705844</v>
      </c>
      <c r="AQ9" s="302">
        <f t="shared" ca="1" si="22"/>
        <v>1470.796200827127</v>
      </c>
      <c r="AR9" s="302">
        <f t="shared" ca="1" si="23"/>
        <v>564.1928989625759</v>
      </c>
      <c r="AS9" s="302">
        <f t="shared" ca="1" si="24"/>
        <v>593.50564741454252</v>
      </c>
      <c r="AT9" s="302">
        <f t="shared" ca="1" si="25"/>
        <v>688.31260712307994</v>
      </c>
      <c r="AU9" s="302">
        <f t="shared" ca="1" si="26"/>
        <v>705.37794574880741</v>
      </c>
      <c r="AV9" s="302">
        <f t="shared" ca="1" si="27"/>
        <v>964.0720610155912</v>
      </c>
      <c r="AW9" s="302">
        <f t="shared" ca="1" si="28"/>
        <v>1061.0409648073585</v>
      </c>
      <c r="AX9" s="302">
        <f t="shared" ca="1" si="29"/>
        <v>600.9692436317888</v>
      </c>
      <c r="AY9" s="302">
        <f t="shared" ca="1" si="30"/>
        <v>697.54835579841665</v>
      </c>
      <c r="AZ9" s="302">
        <f t="shared" ca="1" si="31"/>
        <v>655.81184371733616</v>
      </c>
      <c r="BA9" s="302">
        <f t="shared" ca="1" si="32"/>
        <v>1096.9188294106161</v>
      </c>
      <c r="BB9" s="302">
        <f t="shared" ca="1" si="33"/>
        <v>963.57487159430559</v>
      </c>
      <c r="BC9" s="302">
        <f t="shared" ca="1" si="34"/>
        <v>1459.536292148543</v>
      </c>
      <c r="BD9" s="302">
        <f t="shared" ca="1" si="35"/>
        <v>521.03775639486958</v>
      </c>
      <c r="BE9" s="302">
        <f t="shared" ca="1" si="36"/>
        <v>929.84494929330322</v>
      </c>
      <c r="BF9" s="302">
        <f t="shared" ca="1" si="37"/>
        <v>695.49590784528436</v>
      </c>
      <c r="BG9" s="302">
        <f t="shared" ca="1" si="38"/>
        <v>1124.1250685613604</v>
      </c>
    </row>
    <row r="10" spans="1:59" x14ac:dyDescent="0.25">
      <c r="A10" s="212"/>
      <c r="B10" s="209">
        <v>49</v>
      </c>
      <c r="C10" s="209" t="str">
        <f ca="1">LOOKUP($B$10,NodeID,RangeName)</f>
        <v>Pow_In</v>
      </c>
      <c r="D10" s="209"/>
      <c r="E10" s="209"/>
      <c r="F10" s="209"/>
      <c r="G10" s="209"/>
      <c r="H10" s="209"/>
      <c r="I10" s="209"/>
      <c r="J10" s="209"/>
      <c r="K10" s="209"/>
      <c r="L10" s="209"/>
      <c r="M10" s="209"/>
      <c r="N10" s="209"/>
      <c r="O10" s="209"/>
      <c r="P10" s="209"/>
      <c r="Q10" s="209"/>
      <c r="R10" s="209"/>
      <c r="S10" s="209"/>
      <c r="T10" s="210"/>
      <c r="U10" s="249">
        <f t="shared" ca="1" si="0"/>
        <v>43009</v>
      </c>
      <c r="V10" s="307">
        <f t="shared" ca="1" si="1"/>
        <v>511.4415283951929</v>
      </c>
      <c r="W10" s="308">
        <f t="shared" ca="1" si="2"/>
        <v>754.71745818415798</v>
      </c>
      <c r="X10" s="309">
        <f t="shared" ca="1" si="3"/>
        <v>633.65339346981318</v>
      </c>
      <c r="Y10" s="302">
        <f t="shared" ca="1" si="4"/>
        <v>747.38959638597601</v>
      </c>
      <c r="Z10" s="302">
        <f t="shared" ca="1" si="5"/>
        <v>857.32074242182352</v>
      </c>
      <c r="AA10" s="302">
        <f t="shared" ca="1" si="6"/>
        <v>786.16408201511911</v>
      </c>
      <c r="AB10" s="302">
        <f t="shared" ca="1" si="7"/>
        <v>782.51836193139559</v>
      </c>
      <c r="AC10" s="302">
        <f t="shared" ca="1" si="8"/>
        <v>874.00260669421141</v>
      </c>
      <c r="AD10" s="302">
        <f t="shared" ca="1" si="9"/>
        <v>871.87374824286792</v>
      </c>
      <c r="AE10" s="302">
        <f t="shared" ca="1" si="10"/>
        <v>558.72308590318562</v>
      </c>
      <c r="AF10" s="302">
        <f t="shared" ca="1" si="11"/>
        <v>575.25595172210319</v>
      </c>
      <c r="AG10" s="302">
        <f t="shared" ca="1" si="12"/>
        <v>484.79666535763505</v>
      </c>
      <c r="AH10" s="302">
        <f t="shared" ca="1" si="13"/>
        <v>650.8098705334811</v>
      </c>
      <c r="AI10" s="302">
        <f t="shared" ca="1" si="14"/>
        <v>646.13722275089322</v>
      </c>
      <c r="AJ10" s="302">
        <f t="shared" ca="1" si="15"/>
        <v>545.45298920239725</v>
      </c>
      <c r="AK10" s="302">
        <f t="shared" ca="1" si="16"/>
        <v>710.19710095583116</v>
      </c>
      <c r="AL10" s="302">
        <f t="shared" ca="1" si="17"/>
        <v>649.87073078047672</v>
      </c>
      <c r="AM10" s="302">
        <f t="shared" ca="1" si="18"/>
        <v>825.91547131318464</v>
      </c>
      <c r="AN10" s="302">
        <f t="shared" ca="1" si="19"/>
        <v>695.68684983747119</v>
      </c>
      <c r="AO10" s="302">
        <f t="shared" ca="1" si="20"/>
        <v>943.34831243806798</v>
      </c>
      <c r="AP10" s="302">
        <f t="shared" ca="1" si="21"/>
        <v>693.50009563133608</v>
      </c>
      <c r="AQ10" s="302">
        <f t="shared" ca="1" si="22"/>
        <v>683.73810278927317</v>
      </c>
      <c r="AR10" s="302">
        <f t="shared" ca="1" si="23"/>
        <v>670.37940058674815</v>
      </c>
      <c r="AS10" s="302">
        <f t="shared" ca="1" si="24"/>
        <v>536.94298075561369</v>
      </c>
      <c r="AT10" s="302">
        <f t="shared" ca="1" si="25"/>
        <v>602.75134238123337</v>
      </c>
      <c r="AU10" s="302">
        <f t="shared" ca="1" si="26"/>
        <v>595.90388782442221</v>
      </c>
      <c r="AV10" s="302">
        <f t="shared" ca="1" si="27"/>
        <v>732.49644323504674</v>
      </c>
      <c r="AW10" s="302">
        <f t="shared" ca="1" si="28"/>
        <v>720.29572332619739</v>
      </c>
      <c r="AX10" s="302">
        <f t="shared" ca="1" si="29"/>
        <v>1146.3315653718973</v>
      </c>
      <c r="AY10" s="302">
        <f t="shared" ca="1" si="30"/>
        <v>738.96488186683985</v>
      </c>
      <c r="AZ10" s="302">
        <f t="shared" ca="1" si="31"/>
        <v>578.50329888677174</v>
      </c>
      <c r="BA10" s="302">
        <f t="shared" ca="1" si="32"/>
        <v>604.93867836851541</v>
      </c>
      <c r="BB10" s="302">
        <f t="shared" ca="1" si="33"/>
        <v>690.99142549931014</v>
      </c>
      <c r="BC10" s="302">
        <f t="shared" ca="1" si="34"/>
        <v>768.23641516402654</v>
      </c>
      <c r="BD10" s="302">
        <f t="shared" ca="1" si="35"/>
        <v>468.07434237328636</v>
      </c>
      <c r="BE10" s="302">
        <f t="shared" ca="1" si="36"/>
        <v>875.61615949904649</v>
      </c>
      <c r="BF10" s="302">
        <f t="shared" ca="1" si="37"/>
        <v>782.75889048084673</v>
      </c>
      <c r="BG10" s="302">
        <f t="shared" ca="1" si="38"/>
        <v>638.11766802083548</v>
      </c>
    </row>
    <row r="11" spans="1:59" x14ac:dyDescent="0.25">
      <c r="A11" s="212"/>
      <c r="B11" s="209"/>
      <c r="C11" s="209"/>
      <c r="D11" s="209"/>
      <c r="E11" s="209"/>
      <c r="F11" s="209"/>
      <c r="G11" s="209"/>
      <c r="H11" s="209"/>
      <c r="I11" s="209"/>
      <c r="J11" s="209"/>
      <c r="K11" s="209"/>
      <c r="L11" s="209"/>
      <c r="M11" s="209"/>
      <c r="N11" s="209"/>
      <c r="O11" s="209"/>
      <c r="P11" s="209"/>
      <c r="Q11" s="209"/>
      <c r="R11" s="209"/>
      <c r="S11" s="209"/>
      <c r="T11" s="210"/>
      <c r="U11" s="249">
        <f t="shared" ca="1" si="0"/>
        <v>43040</v>
      </c>
      <c r="V11" s="307">
        <f t="shared" ca="1" si="1"/>
        <v>518.52359670799342</v>
      </c>
      <c r="W11" s="308">
        <f t="shared" ca="1" si="2"/>
        <v>596.775508858389</v>
      </c>
      <c r="X11" s="309">
        <f t="shared" ca="1" si="3"/>
        <v>532.13630875481874</v>
      </c>
      <c r="Y11" s="302">
        <f t="shared" ca="1" si="4"/>
        <v>651.48897790579656</v>
      </c>
      <c r="Z11" s="302">
        <f t="shared" ca="1" si="5"/>
        <v>727.49948567495676</v>
      </c>
      <c r="AA11" s="302">
        <f t="shared" ca="1" si="6"/>
        <v>699.03027515167935</v>
      </c>
      <c r="AB11" s="302">
        <f t="shared" ca="1" si="7"/>
        <v>695.0393352559405</v>
      </c>
      <c r="AC11" s="302">
        <f t="shared" ca="1" si="8"/>
        <v>785.95888702479385</v>
      </c>
      <c r="AD11" s="302">
        <f t="shared" ca="1" si="9"/>
        <v>808.84834032989431</v>
      </c>
      <c r="AE11" s="302">
        <f t="shared" ca="1" si="10"/>
        <v>642.31031972947824</v>
      </c>
      <c r="AF11" s="302">
        <f t="shared" ca="1" si="11"/>
        <v>511.54884459266344</v>
      </c>
      <c r="AG11" s="302">
        <f t="shared" ca="1" si="12"/>
        <v>462.53453155844943</v>
      </c>
      <c r="AH11" s="302">
        <f t="shared" ca="1" si="13"/>
        <v>700.16958159382864</v>
      </c>
      <c r="AI11" s="302">
        <f t="shared" ca="1" si="14"/>
        <v>593.20098811537946</v>
      </c>
      <c r="AJ11" s="302">
        <f t="shared" ca="1" si="15"/>
        <v>531.76152730552099</v>
      </c>
      <c r="AK11" s="302">
        <f t="shared" ca="1" si="16"/>
        <v>615.03125141451585</v>
      </c>
      <c r="AL11" s="302">
        <f t="shared" ca="1" si="17"/>
        <v>596.29266182579113</v>
      </c>
      <c r="AM11" s="302">
        <f t="shared" ca="1" si="18"/>
        <v>708.47907521340846</v>
      </c>
      <c r="AN11" s="302">
        <f t="shared" ca="1" si="19"/>
        <v>618.69102178052867</v>
      </c>
      <c r="AO11" s="302">
        <f t="shared" ca="1" si="20"/>
        <v>689.29665450704101</v>
      </c>
      <c r="AP11" s="302">
        <f t="shared" ca="1" si="21"/>
        <v>673.69964684165336</v>
      </c>
      <c r="AQ11" s="302">
        <f t="shared" ca="1" si="22"/>
        <v>616.86757648261755</v>
      </c>
      <c r="AR11" s="302">
        <f t="shared" ca="1" si="23"/>
        <v>591.33924960069885</v>
      </c>
      <c r="AS11" s="302">
        <f t="shared" ca="1" si="24"/>
        <v>524.73392651697418</v>
      </c>
      <c r="AT11" s="302">
        <f t="shared" ca="1" si="25"/>
        <v>535.88072895530809</v>
      </c>
      <c r="AU11" s="302">
        <f t="shared" ca="1" si="26"/>
        <v>566.32079310903214</v>
      </c>
      <c r="AV11" s="302">
        <f t="shared" ca="1" si="27"/>
        <v>793.06724739365609</v>
      </c>
      <c r="AW11" s="302">
        <f t="shared" ca="1" si="28"/>
        <v>632.52340211519083</v>
      </c>
      <c r="AX11" s="302">
        <f t="shared" ca="1" si="29"/>
        <v>756.5854618859189</v>
      </c>
      <c r="AY11" s="302">
        <f t="shared" ca="1" si="30"/>
        <v>674.70453613616814</v>
      </c>
      <c r="AZ11" s="302">
        <f t="shared" ca="1" si="31"/>
        <v>524.39799280376019</v>
      </c>
      <c r="BA11" s="302">
        <f t="shared" ca="1" si="32"/>
        <v>559.20981325944695</v>
      </c>
      <c r="BB11" s="302">
        <f t="shared" ca="1" si="33"/>
        <v>626.41506923911732</v>
      </c>
      <c r="BC11" s="302">
        <f t="shared" ca="1" si="34"/>
        <v>673.63625674082891</v>
      </c>
      <c r="BD11" s="302">
        <f t="shared" ca="1" si="35"/>
        <v>488.754596708402</v>
      </c>
      <c r="BE11" s="302">
        <f t="shared" ca="1" si="36"/>
        <v>776.55437869884724</v>
      </c>
      <c r="BF11" s="302">
        <f t="shared" ca="1" si="37"/>
        <v>663.01702369541078</v>
      </c>
      <c r="BG11" s="302">
        <f t="shared" ca="1" si="38"/>
        <v>609.42442204814461</v>
      </c>
    </row>
    <row r="12" spans="1:59" x14ac:dyDescent="0.25">
      <c r="A12" s="212"/>
      <c r="B12" s="209"/>
      <c r="C12" s="209"/>
      <c r="D12" s="209"/>
      <c r="E12" s="209"/>
      <c r="F12" s="209"/>
      <c r="G12" s="209"/>
      <c r="H12" s="209"/>
      <c r="I12" s="209"/>
      <c r="J12" s="209"/>
      <c r="K12" s="209"/>
      <c r="L12" s="209"/>
      <c r="M12" s="209"/>
      <c r="N12" s="209"/>
      <c r="O12" s="209"/>
      <c r="P12" s="209"/>
      <c r="Q12" s="209"/>
      <c r="R12" s="209"/>
      <c r="S12" s="209"/>
      <c r="T12" s="210"/>
      <c r="U12" s="249">
        <f t="shared" ca="1" si="0"/>
        <v>43070</v>
      </c>
      <c r="V12" s="307">
        <f t="shared" ca="1" si="1"/>
        <v>471.90871547690858</v>
      </c>
      <c r="W12" s="308">
        <f t="shared" ca="1" si="2"/>
        <v>490.00373728633542</v>
      </c>
      <c r="X12" s="309">
        <f t="shared" ca="1" si="3"/>
        <v>453.34971061255209</v>
      </c>
      <c r="Y12" s="302">
        <f t="shared" ca="1" si="4"/>
        <v>598.87956372375083</v>
      </c>
      <c r="Z12" s="302">
        <f t="shared" ca="1" si="5"/>
        <v>652.1760868448082</v>
      </c>
      <c r="AA12" s="302">
        <f t="shared" ca="1" si="6"/>
        <v>639.5422845780954</v>
      </c>
      <c r="AB12" s="302">
        <f t="shared" ca="1" si="7"/>
        <v>643.03654741734556</v>
      </c>
      <c r="AC12" s="302">
        <f t="shared" ca="1" si="8"/>
        <v>679.54491019677255</v>
      </c>
      <c r="AD12" s="302">
        <f t="shared" ca="1" si="9"/>
        <v>658.46533197335543</v>
      </c>
      <c r="AE12" s="302">
        <f t="shared" ca="1" si="10"/>
        <v>549.92562332171019</v>
      </c>
      <c r="AF12" s="302">
        <f t="shared" ca="1" si="11"/>
        <v>527.00821437720822</v>
      </c>
      <c r="AG12" s="302">
        <f t="shared" ca="1" si="12"/>
        <v>489.50748079747825</v>
      </c>
      <c r="AH12" s="302">
        <f t="shared" ca="1" si="13"/>
        <v>614.48482376977699</v>
      </c>
      <c r="AI12" s="302">
        <f t="shared" ca="1" si="14"/>
        <v>589.43758938681765</v>
      </c>
      <c r="AJ12" s="302">
        <f t="shared" ca="1" si="15"/>
        <v>526.75070545885706</v>
      </c>
      <c r="AK12" s="302">
        <f t="shared" ca="1" si="16"/>
        <v>559.78060106462181</v>
      </c>
      <c r="AL12" s="302">
        <f t="shared" ca="1" si="17"/>
        <v>579.5617215330094</v>
      </c>
      <c r="AM12" s="302">
        <f t="shared" ca="1" si="18"/>
        <v>724.01871240301512</v>
      </c>
      <c r="AN12" s="302">
        <f t="shared" ca="1" si="19"/>
        <v>689.87607270460308</v>
      </c>
      <c r="AO12" s="302">
        <f t="shared" ca="1" si="20"/>
        <v>603.43776084563797</v>
      </c>
      <c r="AP12" s="302">
        <f t="shared" ca="1" si="21"/>
        <v>636.49137424858498</v>
      </c>
      <c r="AQ12" s="302">
        <f t="shared" ca="1" si="22"/>
        <v>591.59359506283761</v>
      </c>
      <c r="AR12" s="302">
        <f t="shared" ca="1" si="23"/>
        <v>561.5281993888882</v>
      </c>
      <c r="AS12" s="302">
        <f t="shared" ca="1" si="24"/>
        <v>545.04111914905673</v>
      </c>
      <c r="AT12" s="302">
        <f t="shared" ca="1" si="25"/>
        <v>526.93381429499982</v>
      </c>
      <c r="AU12" s="302">
        <f t="shared" ca="1" si="26"/>
        <v>568.47321388509113</v>
      </c>
      <c r="AV12" s="302">
        <f t="shared" ca="1" si="27"/>
        <v>615.32671170438186</v>
      </c>
      <c r="AW12" s="302">
        <f t="shared" ca="1" si="28"/>
        <v>567.8985428102244</v>
      </c>
      <c r="AX12" s="302">
        <f t="shared" ca="1" si="29"/>
        <v>632.78019938886405</v>
      </c>
      <c r="AY12" s="302">
        <f t="shared" ca="1" si="30"/>
        <v>623.80144569704441</v>
      </c>
      <c r="AZ12" s="302">
        <f t="shared" ca="1" si="31"/>
        <v>568.00683030661389</v>
      </c>
      <c r="BA12" s="302">
        <f t="shared" ca="1" si="32"/>
        <v>566.55725918948212</v>
      </c>
      <c r="BB12" s="302">
        <f t="shared" ca="1" si="33"/>
        <v>642.72608634824894</v>
      </c>
      <c r="BC12" s="302">
        <f t="shared" ca="1" si="34"/>
        <v>631.87171671423312</v>
      </c>
      <c r="BD12" s="302">
        <f t="shared" ca="1" si="35"/>
        <v>543.76874787134602</v>
      </c>
      <c r="BE12" s="302">
        <f t="shared" ca="1" si="36"/>
        <v>647.78061956797353</v>
      </c>
      <c r="BF12" s="302">
        <f t="shared" ca="1" si="37"/>
        <v>596.15588136058079</v>
      </c>
      <c r="BG12" s="302">
        <f t="shared" ca="1" si="38"/>
        <v>589.92683113043847</v>
      </c>
    </row>
    <row r="13" spans="1:59" x14ac:dyDescent="0.25">
      <c r="A13" s="212"/>
      <c r="B13" s="209"/>
      <c r="C13" s="209"/>
      <c r="D13" s="209"/>
      <c r="E13" s="209"/>
      <c r="F13" s="209"/>
      <c r="G13" s="209"/>
      <c r="H13" s="209"/>
      <c r="I13" s="209"/>
      <c r="J13" s="209"/>
      <c r="K13" s="209"/>
      <c r="L13" s="209"/>
      <c r="M13" s="209"/>
      <c r="N13" s="209"/>
      <c r="O13" s="209"/>
      <c r="P13" s="209"/>
      <c r="Q13" s="209"/>
      <c r="R13" s="209"/>
      <c r="S13" s="209"/>
      <c r="T13" s="210"/>
      <c r="U13" s="249">
        <f t="shared" ca="1" si="0"/>
        <v>43101</v>
      </c>
      <c r="V13" s="307">
        <f t="shared" ca="1" si="1"/>
        <v>449.23016658971335</v>
      </c>
      <c r="W13" s="308">
        <f t="shared" ca="1" si="2"/>
        <v>476.46468153939065</v>
      </c>
      <c r="X13" s="309">
        <f t="shared" ca="1" si="3"/>
        <v>438.24803889352455</v>
      </c>
      <c r="Y13" s="302">
        <f t="shared" ca="1" si="4"/>
        <v>552.99748558504803</v>
      </c>
      <c r="Z13" s="302">
        <f t="shared" ca="1" si="5"/>
        <v>557.31472745043072</v>
      </c>
      <c r="AA13" s="302">
        <f t="shared" ca="1" si="6"/>
        <v>577.02814571141982</v>
      </c>
      <c r="AB13" s="302">
        <f t="shared" ca="1" si="7"/>
        <v>592.78920543174002</v>
      </c>
      <c r="AC13" s="302">
        <f t="shared" ca="1" si="8"/>
        <v>581.14526022787788</v>
      </c>
      <c r="AD13" s="302">
        <f t="shared" ca="1" si="9"/>
        <v>528.04042985509955</v>
      </c>
      <c r="AE13" s="302">
        <f t="shared" ca="1" si="10"/>
        <v>485.08589353771123</v>
      </c>
      <c r="AF13" s="302">
        <f t="shared" ca="1" si="11"/>
        <v>482.23275339447571</v>
      </c>
      <c r="AG13" s="302">
        <f t="shared" ca="1" si="12"/>
        <v>452.63480326212732</v>
      </c>
      <c r="AH13" s="302">
        <f t="shared" ca="1" si="13"/>
        <v>514.62496004654247</v>
      </c>
      <c r="AI13" s="302">
        <f t="shared" ca="1" si="14"/>
        <v>522.03332253418455</v>
      </c>
      <c r="AJ13" s="302">
        <f t="shared" ca="1" si="15"/>
        <v>622.39236037705746</v>
      </c>
      <c r="AK13" s="302">
        <f t="shared" ca="1" si="16"/>
        <v>504.19646401658633</v>
      </c>
      <c r="AL13" s="302">
        <f t="shared" ca="1" si="17"/>
        <v>536.19734133434019</v>
      </c>
      <c r="AM13" s="302">
        <f t="shared" ca="1" si="18"/>
        <v>641.14216789398859</v>
      </c>
      <c r="AN13" s="302">
        <f t="shared" ca="1" si="19"/>
        <v>600.55552834087894</v>
      </c>
      <c r="AO13" s="302">
        <f t="shared" ca="1" si="20"/>
        <v>537.94525069732867</v>
      </c>
      <c r="AP13" s="302">
        <f t="shared" ca="1" si="21"/>
        <v>525.8595909862438</v>
      </c>
      <c r="AQ13" s="302">
        <f t="shared" ca="1" si="22"/>
        <v>541.53187482571082</v>
      </c>
      <c r="AR13" s="302">
        <f t="shared" ca="1" si="23"/>
        <v>506.46845857499886</v>
      </c>
      <c r="AS13" s="302">
        <f t="shared" ca="1" si="24"/>
        <v>486.72735835633603</v>
      </c>
      <c r="AT13" s="302">
        <f t="shared" ca="1" si="25"/>
        <v>466.98946009511479</v>
      </c>
      <c r="AU13" s="302">
        <f t="shared" ca="1" si="26"/>
        <v>508.58847526677675</v>
      </c>
      <c r="AV13" s="302">
        <f t="shared" ca="1" si="27"/>
        <v>771.97469959520288</v>
      </c>
      <c r="AW13" s="302">
        <f t="shared" ca="1" si="28"/>
        <v>512.54731782860006</v>
      </c>
      <c r="AX13" s="302">
        <f t="shared" ca="1" si="29"/>
        <v>533.86145857499878</v>
      </c>
      <c r="AY13" s="302">
        <f t="shared" ca="1" si="30"/>
        <v>533.08785205750269</v>
      </c>
      <c r="AZ13" s="302">
        <f t="shared" ca="1" si="31"/>
        <v>532.75718462399288</v>
      </c>
      <c r="BA13" s="302">
        <f t="shared" ca="1" si="32"/>
        <v>515.84741490169017</v>
      </c>
      <c r="BB13" s="302">
        <f t="shared" ca="1" si="33"/>
        <v>576.03314195203563</v>
      </c>
      <c r="BC13" s="302">
        <f t="shared" ca="1" si="34"/>
        <v>568.92554598456331</v>
      </c>
      <c r="BD13" s="302">
        <f t="shared" ca="1" si="35"/>
        <v>490.96502882292111</v>
      </c>
      <c r="BE13" s="302">
        <f t="shared" ca="1" si="36"/>
        <v>525.38632832775124</v>
      </c>
      <c r="BF13" s="302">
        <f t="shared" ca="1" si="37"/>
        <v>530.56429092223971</v>
      </c>
      <c r="BG13" s="302">
        <f t="shared" ca="1" si="38"/>
        <v>554.71888619444042</v>
      </c>
    </row>
    <row r="14" spans="1:59" x14ac:dyDescent="0.25">
      <c r="A14" s="212"/>
      <c r="B14" s="208"/>
      <c r="C14" s="208"/>
      <c r="D14" s="208"/>
      <c r="E14" s="209"/>
      <c r="F14" s="209"/>
      <c r="G14" s="209"/>
      <c r="H14" s="209"/>
      <c r="I14" s="209"/>
      <c r="J14" s="209"/>
      <c r="K14" s="209"/>
      <c r="L14" s="209"/>
      <c r="M14" s="209"/>
      <c r="N14" s="209"/>
      <c r="O14" s="209"/>
      <c r="P14" s="209"/>
      <c r="Q14" s="209"/>
      <c r="R14" s="209"/>
      <c r="S14" s="209"/>
      <c r="T14" s="210"/>
      <c r="U14" s="249">
        <f t="shared" ca="1" si="0"/>
        <v>43132</v>
      </c>
      <c r="V14" s="307">
        <f t="shared" ca="1" si="1"/>
        <v>463.35389154226846</v>
      </c>
      <c r="W14" s="308">
        <f t="shared" ca="1" si="2"/>
        <v>478.62083156229028</v>
      </c>
      <c r="X14" s="309">
        <f t="shared" ca="1" si="3"/>
        <v>437.01621371399102</v>
      </c>
      <c r="Y14" s="302">
        <f t="shared" ca="1" si="4"/>
        <v>442.44184552086341</v>
      </c>
      <c r="Z14" s="302">
        <f t="shared" ca="1" si="5"/>
        <v>454.22226563187957</v>
      </c>
      <c r="AA14" s="302">
        <f t="shared" ca="1" si="6"/>
        <v>462.01184679686344</v>
      </c>
      <c r="AB14" s="302">
        <f t="shared" ca="1" si="7"/>
        <v>457.19549127476591</v>
      </c>
      <c r="AC14" s="302">
        <f t="shared" ca="1" si="8"/>
        <v>531.62277732737004</v>
      </c>
      <c r="AD14" s="302">
        <f t="shared" ca="1" si="9"/>
        <v>492.3331103672557</v>
      </c>
      <c r="AE14" s="302">
        <f t="shared" ca="1" si="10"/>
        <v>423.12659667230002</v>
      </c>
      <c r="AF14" s="302">
        <f t="shared" ca="1" si="11"/>
        <v>422.2180943087555</v>
      </c>
      <c r="AG14" s="302">
        <f t="shared" ca="1" si="12"/>
        <v>379.39813209657973</v>
      </c>
      <c r="AH14" s="302">
        <f t="shared" ca="1" si="13"/>
        <v>429.87628982245695</v>
      </c>
      <c r="AI14" s="302">
        <f t="shared" ca="1" si="14"/>
        <v>477.19692314319911</v>
      </c>
      <c r="AJ14" s="302">
        <f t="shared" ca="1" si="15"/>
        <v>654.63118815392534</v>
      </c>
      <c r="AK14" s="302">
        <f t="shared" ca="1" si="16"/>
        <v>425.04070027946756</v>
      </c>
      <c r="AL14" s="302">
        <f t="shared" ca="1" si="17"/>
        <v>457.37985747484203</v>
      </c>
      <c r="AM14" s="302">
        <f t="shared" ca="1" si="18"/>
        <v>521.01425638604724</v>
      </c>
      <c r="AN14" s="302">
        <f t="shared" ca="1" si="19"/>
        <v>501.46827746820492</v>
      </c>
      <c r="AO14" s="302">
        <f t="shared" ca="1" si="20"/>
        <v>481.32787611740326</v>
      </c>
      <c r="AP14" s="302">
        <f t="shared" ca="1" si="21"/>
        <v>465.80851514335404</v>
      </c>
      <c r="AQ14" s="302">
        <f t="shared" ca="1" si="22"/>
        <v>499.51635137209979</v>
      </c>
      <c r="AR14" s="302">
        <f t="shared" ca="1" si="23"/>
        <v>442.07418228603638</v>
      </c>
      <c r="AS14" s="302">
        <f t="shared" ca="1" si="24"/>
        <v>385.83408570256211</v>
      </c>
      <c r="AT14" s="302">
        <f t="shared" ca="1" si="25"/>
        <v>419.34975582181579</v>
      </c>
      <c r="AU14" s="302">
        <f t="shared" ca="1" si="26"/>
        <v>419.57487640282096</v>
      </c>
      <c r="AV14" s="302">
        <f t="shared" ca="1" si="27"/>
        <v>646.6958256960479</v>
      </c>
      <c r="AW14" s="302">
        <f t="shared" ca="1" si="28"/>
        <v>414.61415930259676</v>
      </c>
      <c r="AX14" s="302">
        <f t="shared" ca="1" si="29"/>
        <v>473.84918228603641</v>
      </c>
      <c r="AY14" s="302">
        <f t="shared" ca="1" si="30"/>
        <v>460.48633257313725</v>
      </c>
      <c r="AZ14" s="302">
        <f t="shared" ca="1" si="31"/>
        <v>455.68408621555488</v>
      </c>
      <c r="BA14" s="302">
        <f t="shared" ca="1" si="32"/>
        <v>498.84254797229033</v>
      </c>
      <c r="BB14" s="302">
        <f t="shared" ca="1" si="33"/>
        <v>473.68722951306552</v>
      </c>
      <c r="BC14" s="302">
        <f t="shared" ca="1" si="34"/>
        <v>469.18949588568069</v>
      </c>
      <c r="BD14" s="302">
        <f t="shared" ca="1" si="35"/>
        <v>430.4338915422685</v>
      </c>
      <c r="BE14" s="302">
        <f t="shared" ca="1" si="36"/>
        <v>442.03752430922304</v>
      </c>
      <c r="BF14" s="302">
        <f t="shared" ca="1" si="37"/>
        <v>525.03421025408466</v>
      </c>
      <c r="BG14" s="302">
        <f t="shared" ca="1" si="38"/>
        <v>437.26177742105756</v>
      </c>
    </row>
    <row r="15" spans="1:59" x14ac:dyDescent="0.25">
      <c r="A15" s="212"/>
      <c r="B15" s="208" t="b">
        <v>1</v>
      </c>
      <c r="C15" s="208" t="b">
        <v>1</v>
      </c>
      <c r="D15" s="208" t="b">
        <v>1</v>
      </c>
      <c r="E15" s="209"/>
      <c r="F15" s="209"/>
      <c r="G15" s="209"/>
      <c r="H15" s="209"/>
      <c r="I15" s="209"/>
      <c r="J15" s="209"/>
      <c r="K15" s="209"/>
      <c r="L15" s="209"/>
      <c r="M15" s="209"/>
      <c r="N15" s="209"/>
      <c r="O15" s="209"/>
      <c r="P15" s="209"/>
      <c r="Q15" s="209"/>
      <c r="R15" s="209"/>
      <c r="S15" s="209"/>
      <c r="T15" s="210"/>
      <c r="U15" s="249">
        <f t="shared" ca="1" si="0"/>
        <v>43160</v>
      </c>
      <c r="V15" s="307">
        <f t="shared" ca="1" si="1"/>
        <v>588.73379852885796</v>
      </c>
      <c r="W15" s="308">
        <f t="shared" ca="1" si="2"/>
        <v>965.91279165416051</v>
      </c>
      <c r="X15" s="309">
        <f t="shared" ca="1" si="3"/>
        <v>885.20618118002858</v>
      </c>
      <c r="Y15" s="302">
        <f t="shared" ca="1" si="4"/>
        <v>887.61003225139564</v>
      </c>
      <c r="Z15" s="302">
        <f t="shared" ca="1" si="5"/>
        <v>1051.7505336829377</v>
      </c>
      <c r="AA15" s="302">
        <f t="shared" ca="1" si="6"/>
        <v>765.14484466412262</v>
      </c>
      <c r="AB15" s="302">
        <f t="shared" ca="1" si="7"/>
        <v>1153.9802141189577</v>
      </c>
      <c r="AC15" s="302">
        <f t="shared" ca="1" si="8"/>
        <v>1544.263568754335</v>
      </c>
      <c r="AD15" s="302">
        <f t="shared" ca="1" si="9"/>
        <v>919.29197169707106</v>
      </c>
      <c r="AE15" s="302">
        <f t="shared" ca="1" si="10"/>
        <v>743.89209005445912</v>
      </c>
      <c r="AF15" s="302">
        <f t="shared" ca="1" si="11"/>
        <v>995.44238450855789</v>
      </c>
      <c r="AG15" s="302">
        <f t="shared" ca="1" si="12"/>
        <v>736.60430932527902</v>
      </c>
      <c r="AH15" s="302">
        <f t="shared" ca="1" si="13"/>
        <v>805.30748554840636</v>
      </c>
      <c r="AI15" s="302">
        <f t="shared" ca="1" si="14"/>
        <v>912.19721975101345</v>
      </c>
      <c r="AJ15" s="302">
        <f t="shared" ca="1" si="15"/>
        <v>1120.0651134961136</v>
      </c>
      <c r="AK15" s="302">
        <f t="shared" ca="1" si="16"/>
        <v>851.30991850538578</v>
      </c>
      <c r="AL15" s="302">
        <f t="shared" ca="1" si="17"/>
        <v>1488.7527393426444</v>
      </c>
      <c r="AM15" s="302">
        <f t="shared" ca="1" si="18"/>
        <v>981.84818055060214</v>
      </c>
      <c r="AN15" s="302">
        <f t="shared" ca="1" si="19"/>
        <v>1139.3495922398542</v>
      </c>
      <c r="AO15" s="302">
        <f t="shared" ca="1" si="20"/>
        <v>826.15660272987918</v>
      </c>
      <c r="AP15" s="302">
        <f t="shared" ca="1" si="21"/>
        <v>822.31561811910501</v>
      </c>
      <c r="AQ15" s="302">
        <f t="shared" ca="1" si="22"/>
        <v>856.59372148191721</v>
      </c>
      <c r="AR15" s="302">
        <f t="shared" ca="1" si="23"/>
        <v>666.78932690320221</v>
      </c>
      <c r="AS15" s="302">
        <f t="shared" ca="1" si="24"/>
        <v>656.75621754642304</v>
      </c>
      <c r="AT15" s="302">
        <f t="shared" ca="1" si="25"/>
        <v>834.4292789642368</v>
      </c>
      <c r="AU15" s="302">
        <f t="shared" ca="1" si="26"/>
        <v>971.11998771927404</v>
      </c>
      <c r="AV15" s="302">
        <f t="shared" ca="1" si="27"/>
        <v>1320.6659478296679</v>
      </c>
      <c r="AW15" s="302">
        <f t="shared" ca="1" si="28"/>
        <v>766.15789344635323</v>
      </c>
      <c r="AX15" s="302">
        <f t="shared" ca="1" si="29"/>
        <v>898.22818913370747</v>
      </c>
      <c r="AY15" s="302">
        <f t="shared" ca="1" si="30"/>
        <v>720.61973408014467</v>
      </c>
      <c r="AZ15" s="302">
        <f t="shared" ca="1" si="31"/>
        <v>937.5643156887113</v>
      </c>
      <c r="BA15" s="302">
        <f t="shared" ca="1" si="32"/>
        <v>834.33845812391678</v>
      </c>
      <c r="BB15" s="302">
        <f t="shared" ca="1" si="33"/>
        <v>996.55400316846681</v>
      </c>
      <c r="BC15" s="302">
        <f t="shared" ca="1" si="34"/>
        <v>902.14933836944067</v>
      </c>
      <c r="BD15" s="302">
        <f t="shared" ca="1" si="35"/>
        <v>529.50040893710036</v>
      </c>
      <c r="BE15" s="302">
        <f t="shared" ca="1" si="36"/>
        <v>821.42496175076633</v>
      </c>
      <c r="BF15" s="302">
        <f t="shared" ca="1" si="37"/>
        <v>942.04216257774056</v>
      </c>
      <c r="BG15" s="302">
        <f t="shared" ca="1" si="38"/>
        <v>800.68444310311781</v>
      </c>
    </row>
    <row r="16" spans="1:59" x14ac:dyDescent="0.25">
      <c r="A16" s="212"/>
      <c r="B16" s="208" t="b">
        <v>1</v>
      </c>
      <c r="C16" s="208" t="b">
        <v>1</v>
      </c>
      <c r="D16" s="208" t="b">
        <v>1</v>
      </c>
      <c r="E16" s="209"/>
      <c r="F16" s="209"/>
      <c r="G16" s="209"/>
      <c r="H16" s="209"/>
      <c r="I16" s="209"/>
      <c r="J16" s="209"/>
      <c r="K16" s="209"/>
      <c r="L16" s="209"/>
      <c r="M16" s="209"/>
      <c r="N16" s="209"/>
      <c r="O16" s="209"/>
      <c r="P16" s="209"/>
      <c r="Q16" s="209"/>
      <c r="R16" s="209"/>
      <c r="S16" s="209"/>
      <c r="T16" s="210"/>
      <c r="U16" s="249">
        <f t="shared" ca="1" si="0"/>
        <v>43191</v>
      </c>
      <c r="V16" s="307">
        <f t="shared" ca="1" si="1"/>
        <v>690.08210545182283</v>
      </c>
      <c r="W16" s="308">
        <f t="shared" ca="1" si="2"/>
        <v>1570.1732121212317</v>
      </c>
      <c r="X16" s="309">
        <f t="shared" ca="1" si="3"/>
        <v>1150.5507231344816</v>
      </c>
      <c r="Y16" s="302">
        <f t="shared" ca="1" si="4"/>
        <v>1113.2967131632995</v>
      </c>
      <c r="Z16" s="302">
        <f t="shared" ca="1" si="5"/>
        <v>1104.4632014266776</v>
      </c>
      <c r="AA16" s="302">
        <f t="shared" ca="1" si="6"/>
        <v>1179.342178434601</v>
      </c>
      <c r="AB16" s="302">
        <f t="shared" ca="1" si="7"/>
        <v>1941.5013292915216</v>
      </c>
      <c r="AC16" s="302">
        <f t="shared" ca="1" si="8"/>
        <v>2311.985870961701</v>
      </c>
      <c r="AD16" s="302">
        <f t="shared" ca="1" si="9"/>
        <v>1297.8985607081302</v>
      </c>
      <c r="AE16" s="302">
        <f t="shared" ca="1" si="10"/>
        <v>952.48811723764936</v>
      </c>
      <c r="AF16" s="302">
        <f t="shared" ca="1" si="11"/>
        <v>1276.4291334380862</v>
      </c>
      <c r="AG16" s="302">
        <f t="shared" ca="1" si="12"/>
        <v>912.81011429362445</v>
      </c>
      <c r="AH16" s="302">
        <f t="shared" ca="1" si="13"/>
        <v>889.61571204770678</v>
      </c>
      <c r="AI16" s="302">
        <f t="shared" ca="1" si="14"/>
        <v>1133.4011920751848</v>
      </c>
      <c r="AJ16" s="302">
        <f t="shared" ca="1" si="15"/>
        <v>1952.2024606240702</v>
      </c>
      <c r="AK16" s="302">
        <f t="shared" ca="1" si="16"/>
        <v>979.56895430987686</v>
      </c>
      <c r="AL16" s="302">
        <f t="shared" ca="1" si="17"/>
        <v>1433.5979456490079</v>
      </c>
      <c r="AM16" s="302">
        <f t="shared" ca="1" si="18"/>
        <v>1271.2558616647959</v>
      </c>
      <c r="AN16" s="302">
        <f t="shared" ca="1" si="19"/>
        <v>1926.9081729611244</v>
      </c>
      <c r="AO16" s="302">
        <f t="shared" ca="1" si="20"/>
        <v>1293.6788473058602</v>
      </c>
      <c r="AP16" s="302">
        <f t="shared" ca="1" si="21"/>
        <v>1072.4583156691219</v>
      </c>
      <c r="AQ16" s="302">
        <f t="shared" ca="1" si="22"/>
        <v>1014.8568641137047</v>
      </c>
      <c r="AR16" s="302">
        <f t="shared" ca="1" si="23"/>
        <v>785.40933925363549</v>
      </c>
      <c r="AS16" s="302">
        <f t="shared" ca="1" si="24"/>
        <v>826.40300980653512</v>
      </c>
      <c r="AT16" s="302">
        <f t="shared" ca="1" si="25"/>
        <v>905.61372899041726</v>
      </c>
      <c r="AU16" s="302">
        <f t="shared" ca="1" si="26"/>
        <v>1495.2894679449005</v>
      </c>
      <c r="AV16" s="302">
        <f t="shared" ca="1" si="27"/>
        <v>1909.8064553345662</v>
      </c>
      <c r="AW16" s="302">
        <f t="shared" ca="1" si="28"/>
        <v>1209.9298405131101</v>
      </c>
      <c r="AX16" s="302">
        <f t="shared" ca="1" si="29"/>
        <v>1132.9644446802283</v>
      </c>
      <c r="AY16" s="302">
        <f t="shared" ca="1" si="30"/>
        <v>1172.0330105934336</v>
      </c>
      <c r="AZ16" s="302">
        <f t="shared" ca="1" si="31"/>
        <v>1101.3775473785413</v>
      </c>
      <c r="BA16" s="302">
        <f t="shared" ca="1" si="32"/>
        <v>917.64713126144682</v>
      </c>
      <c r="BB16" s="302">
        <f t="shared" ca="1" si="33"/>
        <v>1363.2169788072047</v>
      </c>
      <c r="BC16" s="302">
        <f t="shared" ca="1" si="34"/>
        <v>1076.9348017901382</v>
      </c>
      <c r="BD16" s="302">
        <f t="shared" ca="1" si="35"/>
        <v>556.86190008713481</v>
      </c>
      <c r="BE16" s="302">
        <f t="shared" ca="1" si="36"/>
        <v>1027.8565694622948</v>
      </c>
      <c r="BF16" s="302">
        <f t="shared" ca="1" si="37"/>
        <v>924.97941428895172</v>
      </c>
      <c r="BG16" s="302">
        <f t="shared" ca="1" si="38"/>
        <v>859.09056480996946</v>
      </c>
    </row>
    <row r="17" spans="1:59" x14ac:dyDescent="0.25">
      <c r="A17" s="212"/>
      <c r="B17" s="208" t="b">
        <v>1</v>
      </c>
      <c r="C17" s="208" t="b">
        <v>1</v>
      </c>
      <c r="D17" s="208" t="b">
        <v>1</v>
      </c>
      <c r="E17" s="209"/>
      <c r="F17" s="209"/>
      <c r="G17" s="209"/>
      <c r="H17" s="209"/>
      <c r="I17" s="209"/>
      <c r="J17" s="209"/>
      <c r="K17" s="209"/>
      <c r="L17" s="209"/>
      <c r="M17" s="209"/>
      <c r="N17" s="209"/>
      <c r="O17" s="209"/>
      <c r="P17" s="209"/>
      <c r="Q17" s="209"/>
      <c r="R17" s="209"/>
      <c r="S17" s="209"/>
      <c r="T17" s="210"/>
      <c r="U17" s="249">
        <f t="shared" ca="1" si="0"/>
        <v>43221</v>
      </c>
      <c r="V17" s="307">
        <f t="shared" ca="1" si="1"/>
        <v>1489.8152401390651</v>
      </c>
      <c r="W17" s="308">
        <f t="shared" ca="1" si="2"/>
        <v>3122.4458055242758</v>
      </c>
      <c r="X17" s="309">
        <f t="shared" ca="1" si="3"/>
        <v>2323.347603541873</v>
      </c>
      <c r="Y17" s="302">
        <f t="shared" ca="1" si="4"/>
        <v>2191.9720798211688</v>
      </c>
      <c r="Z17" s="302">
        <f t="shared" ca="1" si="5"/>
        <v>2399.0163379456435</v>
      </c>
      <c r="AA17" s="302">
        <f t="shared" ca="1" si="6"/>
        <v>3801.9392139139518</v>
      </c>
      <c r="AB17" s="302">
        <f t="shared" ca="1" si="7"/>
        <v>3793.3683510839869</v>
      </c>
      <c r="AC17" s="302">
        <f t="shared" ca="1" si="8"/>
        <v>3425.13906032766</v>
      </c>
      <c r="AD17" s="302">
        <f t="shared" ca="1" si="9"/>
        <v>2602.0498971255815</v>
      </c>
      <c r="AE17" s="302">
        <f t="shared" ca="1" si="10"/>
        <v>1363.0099673814859</v>
      </c>
      <c r="AF17" s="302">
        <f t="shared" ca="1" si="11"/>
        <v>1429.0420448235022</v>
      </c>
      <c r="AG17" s="302">
        <f t="shared" ca="1" si="12"/>
        <v>978.7744055619994</v>
      </c>
      <c r="AH17" s="302">
        <f t="shared" ca="1" si="13"/>
        <v>1525.3069214201939</v>
      </c>
      <c r="AI17" s="302">
        <f t="shared" ca="1" si="14"/>
        <v>1865.6790564796456</v>
      </c>
      <c r="AJ17" s="302">
        <f t="shared" ca="1" si="15"/>
        <v>3690.3629100754015</v>
      </c>
      <c r="AK17" s="302">
        <f t="shared" ca="1" si="16"/>
        <v>1734.3776291660613</v>
      </c>
      <c r="AL17" s="302">
        <f t="shared" ca="1" si="17"/>
        <v>2802.7758017989754</v>
      </c>
      <c r="AM17" s="302">
        <f t="shared" ca="1" si="18"/>
        <v>3078.9377265290655</v>
      </c>
      <c r="AN17" s="302">
        <f t="shared" ca="1" si="19"/>
        <v>4062.2295436527875</v>
      </c>
      <c r="AO17" s="302">
        <f t="shared" ca="1" si="20"/>
        <v>2458.6842990751265</v>
      </c>
      <c r="AP17" s="302">
        <f t="shared" ca="1" si="21"/>
        <v>1899.735527623375</v>
      </c>
      <c r="AQ17" s="302">
        <f t="shared" ca="1" si="22"/>
        <v>1937.7138829085604</v>
      </c>
      <c r="AR17" s="302">
        <f t="shared" ca="1" si="23"/>
        <v>2219.1734141214874</v>
      </c>
      <c r="AS17" s="302">
        <f t="shared" ca="1" si="24"/>
        <v>655.89969285718621</v>
      </c>
      <c r="AT17" s="302">
        <f t="shared" ca="1" si="25"/>
        <v>1732.3467577885106</v>
      </c>
      <c r="AU17" s="302">
        <f t="shared" ca="1" si="26"/>
        <v>1698.1815348031539</v>
      </c>
      <c r="AV17" s="302">
        <f t="shared" ca="1" si="27"/>
        <v>2977.5014059464716</v>
      </c>
      <c r="AW17" s="302">
        <f t="shared" ca="1" si="28"/>
        <v>2192.1989069570345</v>
      </c>
      <c r="AX17" s="302">
        <f t="shared" ca="1" si="29"/>
        <v>2011.1737276578247</v>
      </c>
      <c r="AY17" s="302">
        <f t="shared" ca="1" si="30"/>
        <v>2569.8667885358132</v>
      </c>
      <c r="AZ17" s="302">
        <f t="shared" ca="1" si="31"/>
        <v>2599.0351563145896</v>
      </c>
      <c r="BA17" s="302">
        <f t="shared" ca="1" si="32"/>
        <v>1238.2829124371701</v>
      </c>
      <c r="BB17" s="302">
        <f t="shared" ca="1" si="33"/>
        <v>2625.3105576752232</v>
      </c>
      <c r="BC17" s="302">
        <f t="shared" ca="1" si="34"/>
        <v>923.75902079311038</v>
      </c>
      <c r="BD17" s="302">
        <f t="shared" ca="1" si="35"/>
        <v>963.11017536117231</v>
      </c>
      <c r="BE17" s="302">
        <f t="shared" ca="1" si="36"/>
        <v>1950.3054236107228</v>
      </c>
      <c r="BF17" s="302">
        <f t="shared" ca="1" si="37"/>
        <v>1211.3515492928907</v>
      </c>
      <c r="BG17" s="302">
        <f t="shared" ca="1" si="38"/>
        <v>1040.3795970939996</v>
      </c>
    </row>
    <row r="18" spans="1:59" x14ac:dyDescent="0.25">
      <c r="A18" s="212"/>
      <c r="B18" s="208" t="b">
        <v>1</v>
      </c>
      <c r="C18" s="208" t="b">
        <v>1</v>
      </c>
      <c r="D18" s="208" t="b">
        <v>1</v>
      </c>
      <c r="E18" s="209"/>
      <c r="F18" s="209"/>
      <c r="G18" s="209"/>
      <c r="H18" s="209"/>
      <c r="I18" s="209"/>
      <c r="J18" s="209"/>
      <c r="K18" s="209"/>
      <c r="L18" s="209"/>
      <c r="M18" s="209"/>
      <c r="N18" s="209"/>
      <c r="O18" s="209"/>
      <c r="P18" s="209"/>
      <c r="Q18" s="209"/>
      <c r="R18" s="209"/>
      <c r="S18" s="209"/>
      <c r="T18" s="210"/>
      <c r="U18" s="249">
        <f t="shared" ca="1" si="0"/>
        <v>43252</v>
      </c>
      <c r="V18" s="307">
        <f t="shared" ca="1" si="1"/>
        <v>1441.5931313988415</v>
      </c>
      <c r="W18" s="308">
        <f t="shared" ca="1" si="2"/>
        <v>2937.4310405825936</v>
      </c>
      <c r="X18" s="309">
        <f t="shared" ca="1" si="3"/>
        <v>2271.6104002586885</v>
      </c>
      <c r="Y18" s="302">
        <f t="shared" ca="1" si="4"/>
        <v>2919.9567503072917</v>
      </c>
      <c r="Z18" s="302">
        <f t="shared" ca="1" si="5"/>
        <v>5048.9071090319212</v>
      </c>
      <c r="AA18" s="302">
        <f t="shared" ca="1" si="6"/>
        <v>5658.8156707554344</v>
      </c>
      <c r="AB18" s="302">
        <f t="shared" ca="1" si="7"/>
        <v>3163.6461819246579</v>
      </c>
      <c r="AC18" s="302">
        <f t="shared" ca="1" si="8"/>
        <v>3385.3574838202649</v>
      </c>
      <c r="AD18" s="302">
        <f t="shared" ca="1" si="9"/>
        <v>1537.524535478319</v>
      </c>
      <c r="AE18" s="302">
        <f t="shared" ca="1" si="10"/>
        <v>1781.4154503796997</v>
      </c>
      <c r="AF18" s="302">
        <f t="shared" ca="1" si="11"/>
        <v>1157.6850076001831</v>
      </c>
      <c r="AG18" s="302">
        <f t="shared" ca="1" si="12"/>
        <v>1440.8634030320875</v>
      </c>
      <c r="AH18" s="302">
        <f t="shared" ca="1" si="13"/>
        <v>2329.3174789997029</v>
      </c>
      <c r="AI18" s="302">
        <f t="shared" ca="1" si="14"/>
        <v>1343.0061305196168</v>
      </c>
      <c r="AJ18" s="302">
        <f t="shared" ca="1" si="15"/>
        <v>4355.3475975180327</v>
      </c>
      <c r="AK18" s="302">
        <f t="shared" ca="1" si="16"/>
        <v>1438.9604132462728</v>
      </c>
      <c r="AL18" s="302">
        <f t="shared" ca="1" si="17"/>
        <v>4310.5715972445132</v>
      </c>
      <c r="AM18" s="302">
        <f t="shared" ca="1" si="18"/>
        <v>2331.822964958164</v>
      </c>
      <c r="AN18" s="302">
        <f t="shared" ca="1" si="19"/>
        <v>4238.0037349448148</v>
      </c>
      <c r="AO18" s="302">
        <f t="shared" ca="1" si="20"/>
        <v>2278.1942628565403</v>
      </c>
      <c r="AP18" s="302">
        <f t="shared" ca="1" si="21"/>
        <v>2760.0260074756961</v>
      </c>
      <c r="AQ18" s="302">
        <f t="shared" ca="1" si="22"/>
        <v>1365.3091783472721</v>
      </c>
      <c r="AR18" s="302">
        <f t="shared" ca="1" si="23"/>
        <v>1522.6002867898662</v>
      </c>
      <c r="AS18" s="302">
        <f t="shared" ca="1" si="24"/>
        <v>393.53558636351664</v>
      </c>
      <c r="AT18" s="302">
        <f t="shared" ca="1" si="25"/>
        <v>2273.1098808264987</v>
      </c>
      <c r="AU18" s="302">
        <f t="shared" ca="1" si="26"/>
        <v>1021.0860376828041</v>
      </c>
      <c r="AV18" s="302">
        <f t="shared" ca="1" si="27"/>
        <v>3300.9213980103386</v>
      </c>
      <c r="AW18" s="302">
        <f t="shared" ca="1" si="28"/>
        <v>1812.0206829661488</v>
      </c>
      <c r="AX18" s="302">
        <f t="shared" ca="1" si="29"/>
        <v>1345.6538876470649</v>
      </c>
      <c r="AY18" s="302">
        <f t="shared" ca="1" si="30"/>
        <v>4009.9092696124067</v>
      </c>
      <c r="AZ18" s="302">
        <f t="shared" ca="1" si="31"/>
        <v>2235.6904474443991</v>
      </c>
      <c r="BA18" s="302">
        <f t="shared" ca="1" si="32"/>
        <v>2399.6743764729299</v>
      </c>
      <c r="BB18" s="302">
        <f t="shared" ca="1" si="33"/>
        <v>4781.83557617115</v>
      </c>
      <c r="BC18" s="302">
        <f t="shared" ca="1" si="34"/>
        <v>405.32666525428039</v>
      </c>
      <c r="BD18" s="302">
        <f t="shared" ca="1" si="35"/>
        <v>1110.0514593390076</v>
      </c>
      <c r="BE18" s="302">
        <f t="shared" ca="1" si="36"/>
        <v>2923.9443781872233</v>
      </c>
      <c r="BF18" s="302">
        <f t="shared" ca="1" si="37"/>
        <v>1985.380763085619</v>
      </c>
      <c r="BG18" s="302">
        <f t="shared" ca="1" si="38"/>
        <v>1092.4091783472718</v>
      </c>
    </row>
    <row r="19" spans="1:59" x14ac:dyDescent="0.25">
      <c r="A19" s="212"/>
      <c r="B19" s="208" t="b">
        <v>1</v>
      </c>
      <c r="C19" s="208" t="b">
        <v>1</v>
      </c>
      <c r="D19" s="208" t="b">
        <v>1</v>
      </c>
      <c r="E19" s="209"/>
      <c r="F19" s="209"/>
      <c r="G19" s="209"/>
      <c r="H19" s="209"/>
      <c r="I19" s="209"/>
      <c r="J19" s="209"/>
      <c r="K19" s="209"/>
      <c r="L19" s="209"/>
      <c r="M19" s="209"/>
      <c r="N19" s="209"/>
      <c r="O19" s="209"/>
      <c r="P19" s="209"/>
      <c r="Q19" s="209"/>
      <c r="R19" s="209"/>
      <c r="S19" s="209"/>
      <c r="T19" s="210"/>
      <c r="U19" s="249">
        <f t="shared" ca="1" si="0"/>
        <v>43282</v>
      </c>
      <c r="V19" s="307">
        <f t="shared" ca="1" si="1"/>
        <v>485.55763900701271</v>
      </c>
      <c r="W19" s="308">
        <f t="shared" ca="1" si="2"/>
        <v>1419.1023511245355</v>
      </c>
      <c r="X19" s="309">
        <f t="shared" ca="1" si="3"/>
        <v>1037.7986647163548</v>
      </c>
      <c r="Y19" s="302">
        <f t="shared" ca="1" si="4"/>
        <v>1850.4415402143909</v>
      </c>
      <c r="Z19" s="302">
        <f t="shared" ca="1" si="5"/>
        <v>2978.9817049075259</v>
      </c>
      <c r="AA19" s="302">
        <f t="shared" ca="1" si="6"/>
        <v>2421.9357789595319</v>
      </c>
      <c r="AB19" s="302">
        <f t="shared" ca="1" si="7"/>
        <v>1186.8822805401167</v>
      </c>
      <c r="AC19" s="302">
        <f t="shared" ca="1" si="8"/>
        <v>1544.4088070316116</v>
      </c>
      <c r="AD19" s="302">
        <f t="shared" ca="1" si="9"/>
        <v>697.88938516316716</v>
      </c>
      <c r="AE19" s="302">
        <f t="shared" ca="1" si="10"/>
        <v>783.15082013353026</v>
      </c>
      <c r="AF19" s="302">
        <f t="shared" ca="1" si="11"/>
        <v>645.37496970750533</v>
      </c>
      <c r="AG19" s="302">
        <f t="shared" ca="1" si="12"/>
        <v>758.61682031428768</v>
      </c>
      <c r="AH19" s="302">
        <f t="shared" ca="1" si="13"/>
        <v>1074.4993827111384</v>
      </c>
      <c r="AI19" s="302">
        <f t="shared" ca="1" si="14"/>
        <v>619.62457205982571</v>
      </c>
      <c r="AJ19" s="302">
        <f t="shared" ca="1" si="15"/>
        <v>1893.0876437250226</v>
      </c>
      <c r="AK19" s="302">
        <f t="shared" ca="1" si="16"/>
        <v>598.02309149128291</v>
      </c>
      <c r="AL19" s="302">
        <f t="shared" ca="1" si="17"/>
        <v>3612.5042660192312</v>
      </c>
      <c r="AM19" s="302">
        <f t="shared" ca="1" si="18"/>
        <v>1153.9889023047861</v>
      </c>
      <c r="AN19" s="302">
        <f t="shared" ca="1" si="19"/>
        <v>1653.0518688818956</v>
      </c>
      <c r="AO19" s="302">
        <f t="shared" ca="1" si="20"/>
        <v>1261.1642826885125</v>
      </c>
      <c r="AP19" s="302">
        <f t="shared" ca="1" si="21"/>
        <v>1636.8289981235755</v>
      </c>
      <c r="AQ19" s="302">
        <f t="shared" ca="1" si="22"/>
        <v>565.63173074384849</v>
      </c>
      <c r="AR19" s="302">
        <f t="shared" ca="1" si="23"/>
        <v>550.98080727495039</v>
      </c>
      <c r="AS19" s="302">
        <f t="shared" ca="1" si="24"/>
        <v>253.05154845468724</v>
      </c>
      <c r="AT19" s="302">
        <f t="shared" ca="1" si="25"/>
        <v>814.0407307438486</v>
      </c>
      <c r="AU19" s="302">
        <f t="shared" ca="1" si="26"/>
        <v>576.23663113496752</v>
      </c>
      <c r="AV19" s="302">
        <f t="shared" ca="1" si="27"/>
        <v>1485.7060797730833</v>
      </c>
      <c r="AW19" s="302">
        <f t="shared" ca="1" si="28"/>
        <v>701.80008789885505</v>
      </c>
      <c r="AX19" s="302">
        <f t="shared" ca="1" si="29"/>
        <v>593.66828209060668</v>
      </c>
      <c r="AY19" s="302">
        <f t="shared" ca="1" si="30"/>
        <v>1974.2926742741231</v>
      </c>
      <c r="AZ19" s="302">
        <f t="shared" ca="1" si="31"/>
        <v>1350.7406192454571</v>
      </c>
      <c r="BA19" s="302">
        <f t="shared" ca="1" si="32"/>
        <v>945.88984979075087</v>
      </c>
      <c r="BB19" s="302">
        <f t="shared" ca="1" si="33"/>
        <v>3312.8746305747673</v>
      </c>
      <c r="BC19" s="302">
        <f t="shared" ca="1" si="34"/>
        <v>380.46354257759583</v>
      </c>
      <c r="BD19" s="302">
        <f t="shared" ca="1" si="35"/>
        <v>472.01588776864224</v>
      </c>
      <c r="BE19" s="302">
        <f t="shared" ca="1" si="36"/>
        <v>975.16633606377854</v>
      </c>
      <c r="BF19" s="302">
        <f t="shared" ca="1" si="37"/>
        <v>943.39164019317343</v>
      </c>
      <c r="BG19" s="302">
        <f t="shared" ca="1" si="38"/>
        <v>582.9107307438486</v>
      </c>
    </row>
    <row r="20" spans="1:59" x14ac:dyDescent="0.25">
      <c r="A20" s="212"/>
      <c r="B20" s="208" t="b">
        <v>1</v>
      </c>
      <c r="C20" s="208" t="b">
        <v>1</v>
      </c>
      <c r="D20" s="208"/>
      <c r="E20" s="209"/>
      <c r="F20" s="209"/>
      <c r="G20" s="209"/>
      <c r="H20" s="209"/>
      <c r="I20" s="209"/>
      <c r="J20" s="209"/>
      <c r="K20" s="209"/>
      <c r="L20" s="209"/>
      <c r="M20" s="209"/>
      <c r="N20" s="209"/>
      <c r="O20" s="209"/>
      <c r="P20" s="209"/>
      <c r="Q20" s="209"/>
      <c r="R20" s="209"/>
      <c r="S20" s="209"/>
      <c r="T20" s="210"/>
      <c r="U20" s="249">
        <f t="shared" ca="1" si="0"/>
        <v>43313</v>
      </c>
      <c r="V20" s="307">
        <f t="shared" ca="1" si="1"/>
        <v>389.59762711560853</v>
      </c>
      <c r="W20" s="308">
        <f t="shared" ca="1" si="2"/>
        <v>758.13358766903116</v>
      </c>
      <c r="X20" s="309">
        <f t="shared" ca="1" si="3"/>
        <v>590.15408610917018</v>
      </c>
      <c r="Y20" s="302">
        <f t="shared" ca="1" si="4"/>
        <v>890.06266460382699</v>
      </c>
      <c r="Z20" s="302">
        <f t="shared" ca="1" si="5"/>
        <v>1125.9975896275434</v>
      </c>
      <c r="AA20" s="302">
        <f t="shared" ca="1" si="6"/>
        <v>1071.1723134352328</v>
      </c>
      <c r="AB20" s="302">
        <f t="shared" ca="1" si="7"/>
        <v>744.20392691050392</v>
      </c>
      <c r="AC20" s="302">
        <f t="shared" ca="1" si="8"/>
        <v>753.72393142104556</v>
      </c>
      <c r="AD20" s="302">
        <f t="shared" ca="1" si="9"/>
        <v>582.95360615018888</v>
      </c>
      <c r="AE20" s="302">
        <f t="shared" ca="1" si="10"/>
        <v>452.88936294793763</v>
      </c>
      <c r="AF20" s="302">
        <f t="shared" ca="1" si="11"/>
        <v>563.55829217021403</v>
      </c>
      <c r="AG20" s="302">
        <f t="shared" ca="1" si="12"/>
        <v>440.60720400794435</v>
      </c>
      <c r="AH20" s="302">
        <f t="shared" ca="1" si="13"/>
        <v>618.31294683164072</v>
      </c>
      <c r="AI20" s="302">
        <f t="shared" ca="1" si="14"/>
        <v>485.71378313767514</v>
      </c>
      <c r="AJ20" s="302">
        <f t="shared" ca="1" si="15"/>
        <v>791.70806014872232</v>
      </c>
      <c r="AK20" s="302">
        <f t="shared" ca="1" si="16"/>
        <v>425.96678224099156</v>
      </c>
      <c r="AL20" s="302">
        <f t="shared" ca="1" si="17"/>
        <v>1148.2991427536779</v>
      </c>
      <c r="AM20" s="302">
        <f t="shared" ca="1" si="18"/>
        <v>650.48910255527653</v>
      </c>
      <c r="AN20" s="302">
        <f t="shared" ca="1" si="19"/>
        <v>1023.986753601908</v>
      </c>
      <c r="AO20" s="302">
        <f t="shared" ca="1" si="20"/>
        <v>766.94629326022243</v>
      </c>
      <c r="AP20" s="302">
        <f t="shared" ca="1" si="21"/>
        <v>889.37312251300898</v>
      </c>
      <c r="AQ20" s="302">
        <f t="shared" ca="1" si="22"/>
        <v>407.17956751798101</v>
      </c>
      <c r="AR20" s="302">
        <f t="shared" ca="1" si="23"/>
        <v>461.15127107520874</v>
      </c>
      <c r="AS20" s="302">
        <f t="shared" ca="1" si="24"/>
        <v>279.87783661159693</v>
      </c>
      <c r="AT20" s="302">
        <f t="shared" ca="1" si="25"/>
        <v>459.07582834713418</v>
      </c>
      <c r="AU20" s="302">
        <f t="shared" ca="1" si="26"/>
        <v>475.62279088625803</v>
      </c>
      <c r="AV20" s="302">
        <f t="shared" ca="1" si="27"/>
        <v>754.54520584761383</v>
      </c>
      <c r="AW20" s="302">
        <f t="shared" ca="1" si="28"/>
        <v>546.8211080262771</v>
      </c>
      <c r="AX20" s="302">
        <f t="shared" ca="1" si="29"/>
        <v>502.72678401960184</v>
      </c>
      <c r="AY20" s="302">
        <f t="shared" ca="1" si="30"/>
        <v>745.84746145357258</v>
      </c>
      <c r="AZ20" s="302">
        <f t="shared" ca="1" si="31"/>
        <v>655.62245949339615</v>
      </c>
      <c r="BA20" s="302">
        <f t="shared" ca="1" si="32"/>
        <v>614.50333632664911</v>
      </c>
      <c r="BB20" s="302">
        <f t="shared" ca="1" si="33"/>
        <v>1045.6877549642118</v>
      </c>
      <c r="BC20" s="302">
        <f t="shared" ca="1" si="34"/>
        <v>405.61387617071904</v>
      </c>
      <c r="BD20" s="302">
        <f t="shared" ca="1" si="35"/>
        <v>484.22435396013572</v>
      </c>
      <c r="BE20" s="302">
        <f t="shared" ca="1" si="36"/>
        <v>674.93246045321246</v>
      </c>
      <c r="BF20" s="302">
        <f t="shared" ca="1" si="37"/>
        <v>581.43796510494985</v>
      </c>
      <c r="BG20" s="302">
        <f t="shared" ca="1" si="38"/>
        <v>413.278625107707</v>
      </c>
    </row>
    <row r="21" spans="1:59" x14ac:dyDescent="0.25">
      <c r="A21" s="212"/>
      <c r="B21" s="208" t="b">
        <v>1</v>
      </c>
      <c r="C21" s="208" t="b">
        <v>1</v>
      </c>
      <c r="D21" s="208"/>
      <c r="E21" s="209"/>
      <c r="F21" s="209"/>
      <c r="G21" s="209"/>
      <c r="H21" s="209"/>
      <c r="I21" s="209"/>
      <c r="J21" s="209"/>
      <c r="K21" s="209"/>
      <c r="L21" s="209"/>
      <c r="M21" s="209"/>
      <c r="N21" s="209"/>
      <c r="O21" s="209"/>
      <c r="P21" s="209"/>
      <c r="Q21" s="209"/>
      <c r="R21" s="209"/>
      <c r="S21" s="209"/>
      <c r="T21" s="210"/>
      <c r="U21" s="249">
        <f t="shared" ca="1" si="0"/>
        <v>43344</v>
      </c>
      <c r="V21" s="307">
        <f t="shared" ca="1" si="1"/>
        <v>409.1081471845946</v>
      </c>
      <c r="W21" s="308">
        <f t="shared" ca="1" si="2"/>
        <v>682.34091946594231</v>
      </c>
      <c r="X21" s="309">
        <f t="shared" ca="1" si="3"/>
        <v>585.48431684050661</v>
      </c>
      <c r="Y21" s="302">
        <f t="shared" ca="1" si="4"/>
        <v>899.93669044675266</v>
      </c>
      <c r="Z21" s="302">
        <f t="shared" ca="1" si="5"/>
        <v>1053.0932250896105</v>
      </c>
      <c r="AA21" s="302">
        <f t="shared" ca="1" si="6"/>
        <v>864.76967554514761</v>
      </c>
      <c r="AB21" s="302">
        <f t="shared" ca="1" si="7"/>
        <v>796.38968438566883</v>
      </c>
      <c r="AC21" s="302">
        <f t="shared" ca="1" si="8"/>
        <v>1288.653541724085</v>
      </c>
      <c r="AD21" s="302">
        <f t="shared" ca="1" si="9"/>
        <v>618.69248989127186</v>
      </c>
      <c r="AE21" s="302">
        <f t="shared" ca="1" si="10"/>
        <v>490.50113620974844</v>
      </c>
      <c r="AF21" s="302">
        <f t="shared" ca="1" si="11"/>
        <v>469.0458401317145</v>
      </c>
      <c r="AG21" s="302">
        <f t="shared" ca="1" si="12"/>
        <v>396.08311677161453</v>
      </c>
      <c r="AH21" s="302">
        <f t="shared" ca="1" si="13"/>
        <v>692.95451119414611</v>
      </c>
      <c r="AI21" s="302">
        <f t="shared" ca="1" si="14"/>
        <v>551.96808259893999</v>
      </c>
      <c r="AJ21" s="302">
        <f t="shared" ca="1" si="15"/>
        <v>907.41232436931102</v>
      </c>
      <c r="AK21" s="302">
        <f t="shared" ca="1" si="16"/>
        <v>501.32979684356775</v>
      </c>
      <c r="AL21" s="302">
        <f t="shared" ca="1" si="17"/>
        <v>863.16966366339989</v>
      </c>
      <c r="AM21" s="302">
        <f t="shared" ca="1" si="18"/>
        <v>609.46948413230143</v>
      </c>
      <c r="AN21" s="302">
        <f t="shared" ca="1" si="19"/>
        <v>1034.1031824243585</v>
      </c>
      <c r="AO21" s="302">
        <f t="shared" ca="1" si="20"/>
        <v>706.12858419379756</v>
      </c>
      <c r="AP21" s="302">
        <f t="shared" ca="1" si="21"/>
        <v>866.97066207565206</v>
      </c>
      <c r="AQ21" s="302">
        <f t="shared" ca="1" si="22"/>
        <v>428.14176407408252</v>
      </c>
      <c r="AR21" s="302">
        <f t="shared" ca="1" si="23"/>
        <v>462.28784118006507</v>
      </c>
      <c r="AS21" s="302">
        <f t="shared" ca="1" si="24"/>
        <v>407.8115337190784</v>
      </c>
      <c r="AT21" s="302">
        <f t="shared" ca="1" si="25"/>
        <v>600.52669900833462</v>
      </c>
      <c r="AU21" s="302">
        <f t="shared" ca="1" si="26"/>
        <v>518.16699343551534</v>
      </c>
      <c r="AV21" s="302">
        <f t="shared" ca="1" si="27"/>
        <v>734.43221771729134</v>
      </c>
      <c r="AW21" s="302">
        <f t="shared" ca="1" si="28"/>
        <v>558.47146123769835</v>
      </c>
      <c r="AX21" s="302">
        <f t="shared" ca="1" si="29"/>
        <v>569.78323563376057</v>
      </c>
      <c r="AY21" s="302">
        <f t="shared" ca="1" si="30"/>
        <v>675.68044355187772</v>
      </c>
      <c r="AZ21" s="302">
        <f t="shared" ca="1" si="31"/>
        <v>573.27791197237195</v>
      </c>
      <c r="BA21" s="302">
        <f t="shared" ca="1" si="32"/>
        <v>491.67596153682661</v>
      </c>
      <c r="BB21" s="302">
        <f t="shared" ca="1" si="33"/>
        <v>1101.8829456714959</v>
      </c>
      <c r="BC21" s="302">
        <f t="shared" ca="1" si="34"/>
        <v>364.80103823476077</v>
      </c>
      <c r="BD21" s="302">
        <f t="shared" ca="1" si="35"/>
        <v>563.5875213558104</v>
      </c>
      <c r="BE21" s="302">
        <f t="shared" ca="1" si="36"/>
        <v>694.34320429497677</v>
      </c>
      <c r="BF21" s="302">
        <f t="shared" ca="1" si="37"/>
        <v>534.94749303862159</v>
      </c>
      <c r="BG21" s="302">
        <f t="shared" ca="1" si="38"/>
        <v>443.50263400951428</v>
      </c>
    </row>
    <row r="22" spans="1:59" x14ac:dyDescent="0.25">
      <c r="A22" s="212"/>
      <c r="B22" s="208" t="b">
        <v>1</v>
      </c>
      <c r="C22" s="208" t="b">
        <v>1</v>
      </c>
      <c r="D22" s="208"/>
      <c r="E22" s="209"/>
      <c r="F22" s="209"/>
      <c r="G22" s="209"/>
      <c r="H22" s="209"/>
      <c r="I22" s="209"/>
      <c r="J22" s="209"/>
      <c r="K22" s="209"/>
      <c r="L22" s="209"/>
      <c r="M22" s="209"/>
      <c r="N22" s="209"/>
      <c r="O22" s="209"/>
      <c r="P22" s="209"/>
      <c r="Q22" s="209"/>
      <c r="R22" s="209"/>
      <c r="S22" s="209"/>
      <c r="T22" s="210"/>
      <c r="U22" s="249">
        <f t="shared" ca="1" si="0"/>
        <v>43374</v>
      </c>
      <c r="V22" s="307">
        <f t="shared" ca="1" si="1"/>
        <v>398.35121024434102</v>
      </c>
      <c r="W22" s="308">
        <f t="shared" ca="1" si="2"/>
        <v>705.7058873766897</v>
      </c>
      <c r="X22" s="309">
        <f t="shared" ca="1" si="3"/>
        <v>592.28098740674079</v>
      </c>
      <c r="Y22" s="302">
        <f t="shared" ca="1" si="4"/>
        <v>841.65612993288426</v>
      </c>
      <c r="Z22" s="302">
        <f t="shared" ca="1" si="5"/>
        <v>777.40247259920977</v>
      </c>
      <c r="AA22" s="302">
        <f t="shared" ca="1" si="6"/>
        <v>834.01294312557695</v>
      </c>
      <c r="AB22" s="302">
        <f t="shared" ca="1" si="7"/>
        <v>861.45799634981279</v>
      </c>
      <c r="AC22" s="302">
        <f t="shared" ca="1" si="8"/>
        <v>908.13768673251116</v>
      </c>
      <c r="AD22" s="302">
        <f t="shared" ca="1" si="9"/>
        <v>491.46854570903719</v>
      </c>
      <c r="AE22" s="302">
        <f t="shared" ca="1" si="10"/>
        <v>399.75339495866439</v>
      </c>
      <c r="AF22" s="302">
        <f t="shared" ca="1" si="11"/>
        <v>416.55426992284504</v>
      </c>
      <c r="AG22" s="302">
        <f t="shared" ca="1" si="12"/>
        <v>389.44372951664718</v>
      </c>
      <c r="AH22" s="302">
        <f t="shared" ca="1" si="13"/>
        <v>511.56361640593599</v>
      </c>
      <c r="AI22" s="302">
        <f t="shared" ca="1" si="14"/>
        <v>383.91847224948259</v>
      </c>
      <c r="AJ22" s="302">
        <f t="shared" ca="1" si="15"/>
        <v>770.84439030176691</v>
      </c>
      <c r="AK22" s="302">
        <f t="shared" ca="1" si="16"/>
        <v>453.63432071847552</v>
      </c>
      <c r="AL22" s="302">
        <f t="shared" ca="1" si="17"/>
        <v>780.39238669420854</v>
      </c>
      <c r="AM22" s="302">
        <f t="shared" ca="1" si="18"/>
        <v>696.89969315572273</v>
      </c>
      <c r="AN22" s="302">
        <f t="shared" ca="1" si="19"/>
        <v>974.18048586202428</v>
      </c>
      <c r="AO22" s="302">
        <f t="shared" ca="1" si="20"/>
        <v>615.05946777215274</v>
      </c>
      <c r="AP22" s="302">
        <f t="shared" ca="1" si="21"/>
        <v>556.80434254029205</v>
      </c>
      <c r="AQ22" s="302">
        <f t="shared" ca="1" si="22"/>
        <v>474.32994962574764</v>
      </c>
      <c r="AR22" s="302">
        <f t="shared" ca="1" si="23"/>
        <v>351.75339495866444</v>
      </c>
      <c r="AS22" s="302">
        <f t="shared" ca="1" si="24"/>
        <v>377.05439495866449</v>
      </c>
      <c r="AT22" s="302">
        <f t="shared" ca="1" si="25"/>
        <v>428.43124394730427</v>
      </c>
      <c r="AU22" s="302">
        <f t="shared" ca="1" si="26"/>
        <v>540.94223303643662</v>
      </c>
      <c r="AV22" s="302">
        <f t="shared" ca="1" si="27"/>
        <v>731.68186405962842</v>
      </c>
      <c r="AW22" s="302">
        <f t="shared" ca="1" si="28"/>
        <v>1044.4727648884204</v>
      </c>
      <c r="AX22" s="302">
        <f t="shared" ca="1" si="29"/>
        <v>563.66690658236564</v>
      </c>
      <c r="AY22" s="302">
        <f t="shared" ca="1" si="30"/>
        <v>571.11782051107389</v>
      </c>
      <c r="AZ22" s="302">
        <f t="shared" ca="1" si="31"/>
        <v>507.52582327297301</v>
      </c>
      <c r="BA22" s="302">
        <f t="shared" ca="1" si="32"/>
        <v>509.38491424430549</v>
      </c>
      <c r="BB22" s="302">
        <f t="shared" ca="1" si="33"/>
        <v>762.24041842301392</v>
      </c>
      <c r="BC22" s="302">
        <f t="shared" ca="1" si="34"/>
        <v>321.7879063975775</v>
      </c>
      <c r="BD22" s="302">
        <f t="shared" ca="1" si="35"/>
        <v>573.41739495866454</v>
      </c>
      <c r="BE22" s="302">
        <f t="shared" ca="1" si="36"/>
        <v>748.6129006891365</v>
      </c>
      <c r="BF22" s="302">
        <f t="shared" ca="1" si="37"/>
        <v>441.40963446970642</v>
      </c>
      <c r="BG22" s="302">
        <f t="shared" ca="1" si="38"/>
        <v>481.61349840305633</v>
      </c>
    </row>
    <row r="23" spans="1:59" x14ac:dyDescent="0.25">
      <c r="A23" s="212"/>
      <c r="B23" s="208" t="b">
        <v>1</v>
      </c>
      <c r="C23" s="208" t="b">
        <v>1</v>
      </c>
      <c r="D23" s="208"/>
      <c r="E23" s="209"/>
      <c r="F23" s="209"/>
      <c r="G23" s="209"/>
      <c r="H23" s="209"/>
      <c r="I23" s="209"/>
      <c r="J23" s="209"/>
      <c r="K23" s="209"/>
      <c r="L23" s="209"/>
      <c r="M23" s="209"/>
      <c r="N23" s="209"/>
      <c r="O23" s="209"/>
      <c r="P23" s="209"/>
      <c r="Q23" s="209"/>
      <c r="R23" s="209"/>
      <c r="S23" s="209"/>
      <c r="T23" s="210"/>
      <c r="U23" s="249">
        <f t="shared" ca="1" si="0"/>
        <v>43405</v>
      </c>
      <c r="V23" s="307">
        <f t="shared" ca="1" si="1"/>
        <v>440.68737648981772</v>
      </c>
      <c r="W23" s="308">
        <f t="shared" ca="1" si="2"/>
        <v>562.54802444792767</v>
      </c>
      <c r="X23" s="309">
        <f t="shared" ca="1" si="3"/>
        <v>516.35931092122871</v>
      </c>
      <c r="Y23" s="302">
        <f t="shared" ca="1" si="4"/>
        <v>706.53851910856247</v>
      </c>
      <c r="Z23" s="302">
        <f t="shared" ca="1" si="5"/>
        <v>663.41957540325564</v>
      </c>
      <c r="AA23" s="302">
        <f t="shared" ca="1" si="6"/>
        <v>777.59622979294829</v>
      </c>
      <c r="AB23" s="302">
        <f t="shared" ca="1" si="7"/>
        <v>760.70762608331268</v>
      </c>
      <c r="AC23" s="302">
        <f t="shared" ca="1" si="8"/>
        <v>828.77950382340168</v>
      </c>
      <c r="AD23" s="302">
        <f t="shared" ca="1" si="9"/>
        <v>602.28765404332273</v>
      </c>
      <c r="AE23" s="302">
        <f t="shared" ca="1" si="10"/>
        <v>364.86380322313954</v>
      </c>
      <c r="AF23" s="302">
        <f t="shared" ca="1" si="11"/>
        <v>394.28932703400852</v>
      </c>
      <c r="AG23" s="302">
        <f t="shared" ca="1" si="12"/>
        <v>452.63631681216754</v>
      </c>
      <c r="AH23" s="302">
        <f t="shared" ca="1" si="13"/>
        <v>532.27974435718363</v>
      </c>
      <c r="AI23" s="302">
        <f t="shared" ca="1" si="14"/>
        <v>420.40352912964778</v>
      </c>
      <c r="AJ23" s="302">
        <f t="shared" ca="1" si="15"/>
        <v>713.24545215572232</v>
      </c>
      <c r="AK23" s="302">
        <f t="shared" ca="1" si="16"/>
        <v>473.3320029465122</v>
      </c>
      <c r="AL23" s="302">
        <f t="shared" ca="1" si="17"/>
        <v>707.59889413223027</v>
      </c>
      <c r="AM23" s="302">
        <f t="shared" ca="1" si="18"/>
        <v>637.50325670804932</v>
      </c>
      <c r="AN23" s="302">
        <f t="shared" ca="1" si="19"/>
        <v>739.24198778704351</v>
      </c>
      <c r="AO23" s="302">
        <f t="shared" ca="1" si="20"/>
        <v>679.85225670838008</v>
      </c>
      <c r="AP23" s="302">
        <f t="shared" ca="1" si="21"/>
        <v>477.62429295099918</v>
      </c>
      <c r="AQ23" s="302">
        <f t="shared" ca="1" si="22"/>
        <v>428.24089016168426</v>
      </c>
      <c r="AR23" s="302">
        <f t="shared" ca="1" si="23"/>
        <v>391.59357984437293</v>
      </c>
      <c r="AS23" s="302">
        <f t="shared" ca="1" si="24"/>
        <v>343.09880322313956</v>
      </c>
      <c r="AT23" s="302">
        <f t="shared" ca="1" si="25"/>
        <v>415.2804715842596</v>
      </c>
      <c r="AU23" s="302">
        <f t="shared" ca="1" si="26"/>
        <v>639.58579346890906</v>
      </c>
      <c r="AV23" s="302">
        <f t="shared" ca="1" si="27"/>
        <v>667.64256620961226</v>
      </c>
      <c r="AW23" s="302">
        <f t="shared" ca="1" si="28"/>
        <v>641.24566555990089</v>
      </c>
      <c r="AX23" s="302">
        <f t="shared" ca="1" si="29"/>
        <v>505.0314715842764</v>
      </c>
      <c r="AY23" s="302">
        <f t="shared" ca="1" si="30"/>
        <v>540.97461900708356</v>
      </c>
      <c r="AZ23" s="302">
        <f t="shared" ca="1" si="31"/>
        <v>525.12588817963399</v>
      </c>
      <c r="BA23" s="302">
        <f t="shared" ca="1" si="32"/>
        <v>518.89882801253611</v>
      </c>
      <c r="BB23" s="302">
        <f t="shared" ca="1" si="33"/>
        <v>665.70076643785569</v>
      </c>
      <c r="BC23" s="302">
        <f t="shared" ca="1" si="34"/>
        <v>326.45202171920255</v>
      </c>
      <c r="BD23" s="302">
        <f t="shared" ca="1" si="35"/>
        <v>495.03080322313969</v>
      </c>
      <c r="BE23" s="302">
        <f t="shared" ca="1" si="36"/>
        <v>632.87125466265184</v>
      </c>
      <c r="BF23" s="302">
        <f t="shared" ca="1" si="37"/>
        <v>446.12351320059673</v>
      </c>
      <c r="BG23" s="302">
        <f t="shared" ca="1" si="38"/>
        <v>452.81407872436546</v>
      </c>
    </row>
    <row r="24" spans="1:59" x14ac:dyDescent="0.25">
      <c r="A24" s="212"/>
      <c r="B24" s="208" t="b">
        <v>1</v>
      </c>
      <c r="C24" s="208" t="b">
        <v>1</v>
      </c>
      <c r="D24" s="208"/>
      <c r="E24" s="209"/>
      <c r="F24" s="209"/>
      <c r="G24" s="209"/>
      <c r="H24" s="209"/>
      <c r="I24" s="209"/>
      <c r="J24" s="209"/>
      <c r="K24" s="209"/>
      <c r="L24" s="209"/>
      <c r="M24" s="209"/>
      <c r="N24" s="209"/>
      <c r="O24" s="209"/>
      <c r="P24" s="209"/>
      <c r="Q24" s="209"/>
      <c r="R24" s="209"/>
      <c r="S24" s="209"/>
      <c r="T24" s="210"/>
      <c r="U24" s="249">
        <f t="shared" ca="1" si="0"/>
        <v>43435</v>
      </c>
      <c r="V24" s="307">
        <f t="shared" ca="1" si="1"/>
        <v>421.45307306568196</v>
      </c>
      <c r="W24" s="308">
        <f t="shared" ca="1" si="2"/>
        <v>475.66802128639722</v>
      </c>
      <c r="X24" s="309">
        <f t="shared" ca="1" si="3"/>
        <v>455.27590620982471</v>
      </c>
      <c r="Y24" s="302">
        <f t="shared" ca="1" si="4"/>
        <v>640.090244429672</v>
      </c>
      <c r="Z24" s="302">
        <f t="shared" ca="1" si="5"/>
        <v>653.44611509124695</v>
      </c>
      <c r="AA24" s="302">
        <f t="shared" ca="1" si="6"/>
        <v>729.58741537190076</v>
      </c>
      <c r="AB24" s="302">
        <f t="shared" ca="1" si="7"/>
        <v>641.84083687585621</v>
      </c>
      <c r="AC24" s="302">
        <f t="shared" ca="1" si="8"/>
        <v>673.68857274941922</v>
      </c>
      <c r="AD24" s="302">
        <f t="shared" ca="1" si="9"/>
        <v>500.51340493354331</v>
      </c>
      <c r="AE24" s="302">
        <f t="shared" ca="1" si="10"/>
        <v>399.57752136087936</v>
      </c>
      <c r="AF24" s="302">
        <f t="shared" ca="1" si="11"/>
        <v>409.68132087642101</v>
      </c>
      <c r="AG24" s="302">
        <f t="shared" ca="1" si="12"/>
        <v>430.36233343849449</v>
      </c>
      <c r="AH24" s="302">
        <f t="shared" ca="1" si="13"/>
        <v>526.39509358669818</v>
      </c>
      <c r="AI24" s="302">
        <f t="shared" ca="1" si="14"/>
        <v>428.76545167092763</v>
      </c>
      <c r="AJ24" s="302">
        <f t="shared" ca="1" si="15"/>
        <v>644.77097806655206</v>
      </c>
      <c r="AK24" s="302">
        <f t="shared" ca="1" si="16"/>
        <v>456.81832973341346</v>
      </c>
      <c r="AL24" s="302">
        <f t="shared" ca="1" si="17"/>
        <v>716.82941537190084</v>
      </c>
      <c r="AM24" s="302">
        <f t="shared" ca="1" si="18"/>
        <v>734.85801938888721</v>
      </c>
      <c r="AN24" s="302">
        <f t="shared" ca="1" si="19"/>
        <v>637.39620419167898</v>
      </c>
      <c r="AO24" s="302">
        <f t="shared" ca="1" si="20"/>
        <v>638.01108545970624</v>
      </c>
      <c r="AP24" s="302">
        <f t="shared" ca="1" si="21"/>
        <v>498.56992222869314</v>
      </c>
      <c r="AQ24" s="302">
        <f t="shared" ca="1" si="22"/>
        <v>419.83995307131499</v>
      </c>
      <c r="AR24" s="302">
        <f t="shared" ca="1" si="23"/>
        <v>419.0109036864219</v>
      </c>
      <c r="AS24" s="302">
        <f t="shared" ca="1" si="24"/>
        <v>314.01046495867769</v>
      </c>
      <c r="AT24" s="302">
        <f t="shared" ca="1" si="25"/>
        <v>441.5159036864199</v>
      </c>
      <c r="AU24" s="302">
        <f t="shared" ca="1" si="26"/>
        <v>510.84699064267323</v>
      </c>
      <c r="AV24" s="302">
        <f t="shared" ca="1" si="27"/>
        <v>605.95853605005573</v>
      </c>
      <c r="AW24" s="302">
        <f t="shared" ca="1" si="28"/>
        <v>544.62672645497253</v>
      </c>
      <c r="AX24" s="302">
        <f t="shared" ca="1" si="29"/>
        <v>497.92233343848602</v>
      </c>
      <c r="AY24" s="302">
        <f t="shared" ca="1" si="30"/>
        <v>554.90022713403323</v>
      </c>
      <c r="AZ24" s="302">
        <f t="shared" ca="1" si="31"/>
        <v>526.11072707815458</v>
      </c>
      <c r="BA24" s="302">
        <f t="shared" ca="1" si="32"/>
        <v>531.92732127867362</v>
      </c>
      <c r="BB24" s="302">
        <f t="shared" ca="1" si="33"/>
        <v>648.98765741608452</v>
      </c>
      <c r="BC24" s="302">
        <f t="shared" ca="1" si="34"/>
        <v>337.81782336257623</v>
      </c>
      <c r="BD24" s="302">
        <f t="shared" ca="1" si="35"/>
        <v>412.83453861889092</v>
      </c>
      <c r="BE24" s="302">
        <f t="shared" ca="1" si="36"/>
        <v>575.4486001170028</v>
      </c>
      <c r="BF24" s="302">
        <f t="shared" ca="1" si="37"/>
        <v>453.81011797166934</v>
      </c>
      <c r="BG24" s="302">
        <f t="shared" ca="1" si="38"/>
        <v>384.91111504392347</v>
      </c>
    </row>
    <row r="25" spans="1:59" x14ac:dyDescent="0.25">
      <c r="A25" s="212"/>
      <c r="B25" s="208" t="b">
        <v>1</v>
      </c>
      <c r="C25" s="208" t="b">
        <v>1</v>
      </c>
      <c r="D25" s="208"/>
      <c r="E25" s="209"/>
      <c r="F25" s="209"/>
      <c r="G25" s="209"/>
      <c r="H25" s="209"/>
      <c r="I25" s="209"/>
      <c r="J25" s="209"/>
      <c r="K25" s="209"/>
      <c r="L25" s="209"/>
      <c r="M25" s="209"/>
      <c r="N25" s="209"/>
      <c r="O25" s="209"/>
      <c r="P25" s="209"/>
      <c r="Q25" s="209"/>
      <c r="R25" s="209"/>
      <c r="S25" s="209"/>
      <c r="T25" s="210"/>
      <c r="U25" s="249">
        <f t="shared" ca="1" si="0"/>
        <v>43466</v>
      </c>
      <c r="V25" s="307">
        <f t="shared" ca="1" si="1"/>
        <v>405.88827274331078</v>
      </c>
      <c r="W25" s="308">
        <f t="shared" ca="1" si="2"/>
        <v>455.73499153733894</v>
      </c>
      <c r="X25" s="309">
        <f t="shared" ca="1" si="3"/>
        <v>435.21691663290602</v>
      </c>
      <c r="Y25" s="302">
        <f t="shared" ca="1" si="4"/>
        <v>548.19195963799359</v>
      </c>
      <c r="Z25" s="302">
        <f t="shared" ca="1" si="5"/>
        <v>589.2782955753238</v>
      </c>
      <c r="AA25" s="302">
        <f t="shared" ca="1" si="6"/>
        <v>701.21723576538704</v>
      </c>
      <c r="AB25" s="302">
        <f t="shared" ca="1" si="7"/>
        <v>548.07500802784853</v>
      </c>
      <c r="AC25" s="302">
        <f t="shared" ca="1" si="8"/>
        <v>545.90598932065882</v>
      </c>
      <c r="AD25" s="302">
        <f t="shared" ca="1" si="9"/>
        <v>443.40644490336399</v>
      </c>
      <c r="AE25" s="302">
        <f t="shared" ca="1" si="10"/>
        <v>373.5465741948363</v>
      </c>
      <c r="AF25" s="302">
        <f t="shared" ca="1" si="11"/>
        <v>407.95286679450624</v>
      </c>
      <c r="AG25" s="302">
        <f t="shared" ca="1" si="12"/>
        <v>355.73557419483348</v>
      </c>
      <c r="AH25" s="302">
        <f t="shared" ca="1" si="13"/>
        <v>469.08473238057405</v>
      </c>
      <c r="AI25" s="302">
        <f t="shared" ca="1" si="14"/>
        <v>530.04716914483743</v>
      </c>
      <c r="AJ25" s="302">
        <f t="shared" ca="1" si="15"/>
        <v>587.44264857499888</v>
      </c>
      <c r="AK25" s="302">
        <f t="shared" ca="1" si="16"/>
        <v>421.67408854281899</v>
      </c>
      <c r="AL25" s="302">
        <f t="shared" ca="1" si="17"/>
        <v>609.45240983730162</v>
      </c>
      <c r="AM25" s="302">
        <f t="shared" ca="1" si="18"/>
        <v>600.99964857499879</v>
      </c>
      <c r="AN25" s="302">
        <f t="shared" ca="1" si="19"/>
        <v>569.19894467458846</v>
      </c>
      <c r="AO25" s="302">
        <f t="shared" ca="1" si="20"/>
        <v>533.66058745252542</v>
      </c>
      <c r="AP25" s="302">
        <f t="shared" ca="1" si="21"/>
        <v>463.72215825020294</v>
      </c>
      <c r="AQ25" s="302">
        <f t="shared" ca="1" si="22"/>
        <v>391.95692717805701</v>
      </c>
      <c r="AR25" s="302">
        <f t="shared" ca="1" si="23"/>
        <v>372.26257419483358</v>
      </c>
      <c r="AS25" s="302">
        <f t="shared" ca="1" si="24"/>
        <v>288.71091495867768</v>
      </c>
      <c r="AT25" s="302">
        <f t="shared" ca="1" si="25"/>
        <v>394.33557419483355</v>
      </c>
      <c r="AU25" s="302">
        <f t="shared" ca="1" si="26"/>
        <v>676.1200443000007</v>
      </c>
      <c r="AV25" s="302">
        <f t="shared" ca="1" si="27"/>
        <v>551.21799396845927</v>
      </c>
      <c r="AW25" s="302">
        <f t="shared" ca="1" si="28"/>
        <v>471.07278465476799</v>
      </c>
      <c r="AX25" s="302">
        <f t="shared" ca="1" si="29"/>
        <v>419.06257419483353</v>
      </c>
      <c r="AY25" s="302">
        <f t="shared" ca="1" si="30"/>
        <v>515.70160218012722</v>
      </c>
      <c r="AZ25" s="302">
        <f t="shared" ca="1" si="31"/>
        <v>484.7468877851465</v>
      </c>
      <c r="BA25" s="302">
        <f t="shared" ca="1" si="32"/>
        <v>478.75377387643215</v>
      </c>
      <c r="BB25" s="302">
        <f t="shared" ca="1" si="33"/>
        <v>583.85163123308462</v>
      </c>
      <c r="BC25" s="302">
        <f t="shared" ca="1" si="34"/>
        <v>319.98624666803209</v>
      </c>
      <c r="BD25" s="302">
        <f t="shared" ca="1" si="35"/>
        <v>361.47757419485424</v>
      </c>
      <c r="BE25" s="302">
        <f t="shared" ca="1" si="36"/>
        <v>506.97164857498717</v>
      </c>
      <c r="BF25" s="302">
        <f t="shared" ca="1" si="37"/>
        <v>428.58852841161917</v>
      </c>
      <c r="BG25" s="302">
        <f t="shared" ca="1" si="38"/>
        <v>376.30913643444126</v>
      </c>
    </row>
    <row r="26" spans="1:59" x14ac:dyDescent="0.25">
      <c r="A26" s="212"/>
      <c r="B26" s="208" t="b">
        <v>1</v>
      </c>
      <c r="C26" s="208" t="b">
        <v>1</v>
      </c>
      <c r="D26" s="208"/>
      <c r="E26" s="209"/>
      <c r="F26" s="209"/>
      <c r="G26" s="209"/>
      <c r="H26" s="209"/>
      <c r="I26" s="209"/>
      <c r="J26" s="209"/>
      <c r="K26" s="209"/>
      <c r="L26" s="209"/>
      <c r="M26" s="209"/>
      <c r="N26" s="209"/>
      <c r="O26" s="209"/>
      <c r="P26" s="209"/>
      <c r="Q26" s="209"/>
      <c r="R26" s="209"/>
      <c r="S26" s="209"/>
      <c r="T26" s="210"/>
      <c r="U26" s="249">
        <f t="shared" ca="1" si="0"/>
        <v>43497</v>
      </c>
      <c r="V26" s="307">
        <f t="shared" ca="1" si="1"/>
        <v>414.72513201160996</v>
      </c>
      <c r="W26" s="308">
        <f t="shared" ca="1" si="2"/>
        <v>465.08284289939934</v>
      </c>
      <c r="X26" s="309">
        <f t="shared" ca="1" si="3"/>
        <v>444.39352382440478</v>
      </c>
      <c r="Y26" s="302">
        <f t="shared" ca="1" si="4"/>
        <v>470.48006393815149</v>
      </c>
      <c r="Z26" s="302">
        <f t="shared" ca="1" si="5"/>
        <v>473.21848030258383</v>
      </c>
      <c r="AA26" s="302">
        <f t="shared" ca="1" si="6"/>
        <v>519.80738228600831</v>
      </c>
      <c r="AB26" s="302">
        <f t="shared" ca="1" si="7"/>
        <v>515.62013883048746</v>
      </c>
      <c r="AC26" s="302">
        <f t="shared" ca="1" si="8"/>
        <v>508.96589368084102</v>
      </c>
      <c r="AD26" s="302">
        <f t="shared" ca="1" si="9"/>
        <v>403.34067299574349</v>
      </c>
      <c r="AE26" s="302">
        <f t="shared" ca="1" si="10"/>
        <v>335.77302542655491</v>
      </c>
      <c r="AF26" s="302">
        <f t="shared" ca="1" si="11"/>
        <v>359.33332976097267</v>
      </c>
      <c r="AG26" s="302">
        <f t="shared" ca="1" si="12"/>
        <v>301.06789304305261</v>
      </c>
      <c r="AH26" s="302">
        <f t="shared" ca="1" si="13"/>
        <v>450.86681980250125</v>
      </c>
      <c r="AI26" s="302">
        <f t="shared" ca="1" si="14"/>
        <v>588.32540855076888</v>
      </c>
      <c r="AJ26" s="302">
        <f t="shared" ca="1" si="15"/>
        <v>502.02138228603656</v>
      </c>
      <c r="AK26" s="302">
        <f t="shared" ca="1" si="16"/>
        <v>365.00339447978314</v>
      </c>
      <c r="AL26" s="302">
        <f t="shared" ca="1" si="17"/>
        <v>520.59638228603171</v>
      </c>
      <c r="AM26" s="302">
        <f t="shared" ca="1" si="18"/>
        <v>525.76838228604788</v>
      </c>
      <c r="AN26" s="302">
        <f t="shared" ca="1" si="19"/>
        <v>507.75306344060067</v>
      </c>
      <c r="AO26" s="302">
        <f t="shared" ca="1" si="20"/>
        <v>485.05709154225724</v>
      </c>
      <c r="AP26" s="302">
        <f t="shared" ca="1" si="21"/>
        <v>435.59405401669602</v>
      </c>
      <c r="AQ26" s="302">
        <f t="shared" ca="1" si="22"/>
        <v>346.2007826909246</v>
      </c>
      <c r="AR26" s="302">
        <f t="shared" ca="1" si="23"/>
        <v>295.87702542655484</v>
      </c>
      <c r="AS26" s="302">
        <f t="shared" ca="1" si="24"/>
        <v>273.80174975206609</v>
      </c>
      <c r="AT26" s="302">
        <f t="shared" ca="1" si="25"/>
        <v>328.99402542655486</v>
      </c>
      <c r="AU26" s="302">
        <f t="shared" ca="1" si="26"/>
        <v>592.29730441467143</v>
      </c>
      <c r="AV26" s="302">
        <f t="shared" ca="1" si="27"/>
        <v>466.39909154225717</v>
      </c>
      <c r="AW26" s="302">
        <f t="shared" ca="1" si="28"/>
        <v>426.07621438204154</v>
      </c>
      <c r="AX26" s="302">
        <f t="shared" ca="1" si="29"/>
        <v>371.38302542655487</v>
      </c>
      <c r="AY26" s="302">
        <f t="shared" ca="1" si="30"/>
        <v>456.4392939310917</v>
      </c>
      <c r="AZ26" s="302">
        <f t="shared" ca="1" si="31"/>
        <v>491.42354159660385</v>
      </c>
      <c r="BA26" s="302">
        <f t="shared" ca="1" si="32"/>
        <v>404.33418131685318</v>
      </c>
      <c r="BB26" s="302">
        <f t="shared" ca="1" si="33"/>
        <v>481.91345235016445</v>
      </c>
      <c r="BC26" s="302">
        <f t="shared" ca="1" si="34"/>
        <v>315.5177180676427</v>
      </c>
      <c r="BD26" s="302">
        <f t="shared" ca="1" si="35"/>
        <v>307.90502542655491</v>
      </c>
      <c r="BE26" s="302">
        <f t="shared" ca="1" si="36"/>
        <v>509.25138228604806</v>
      </c>
      <c r="BF26" s="302">
        <f t="shared" ca="1" si="37"/>
        <v>351.05049886932881</v>
      </c>
      <c r="BG26" s="302">
        <f t="shared" ca="1" si="38"/>
        <v>312.91825842317149</v>
      </c>
    </row>
    <row r="27" spans="1:59" x14ac:dyDescent="0.25">
      <c r="A27" s="212"/>
      <c r="B27" s="213" t="b">
        <v>1</v>
      </c>
      <c r="C27" s="213" t="b">
        <v>1</v>
      </c>
      <c r="D27" s="208"/>
      <c r="E27" s="209"/>
      <c r="F27" s="209"/>
      <c r="G27" s="209"/>
      <c r="H27" s="209"/>
      <c r="I27" s="209"/>
      <c r="J27" s="209"/>
      <c r="K27" s="209"/>
      <c r="L27" s="209"/>
      <c r="M27" s="209"/>
      <c r="N27" s="209"/>
      <c r="O27" s="209"/>
      <c r="P27" s="209"/>
      <c r="Q27" s="209"/>
      <c r="R27" s="209"/>
      <c r="S27" s="209"/>
      <c r="T27" s="210"/>
      <c r="U27" s="249">
        <f t="shared" ca="1" si="0"/>
        <v>43525</v>
      </c>
      <c r="V27" s="307">
        <f t="shared" ca="1" si="1"/>
        <v>565.78548744192676</v>
      </c>
      <c r="W27" s="308">
        <f t="shared" ca="1" si="2"/>
        <v>616.93770517432813</v>
      </c>
      <c r="X27" s="309">
        <f t="shared" ca="1" si="3"/>
        <v>595.97529394790615</v>
      </c>
      <c r="Y27" s="302">
        <f t="shared" ca="1" si="4"/>
        <v>1021.8240868378925</v>
      </c>
      <c r="Z27" s="302">
        <f t="shared" ca="1" si="5"/>
        <v>779.14494378434335</v>
      </c>
      <c r="AA27" s="302">
        <f t="shared" ca="1" si="6"/>
        <v>959.70939631224542</v>
      </c>
      <c r="AB27" s="302">
        <f t="shared" ca="1" si="7"/>
        <v>1328.5202601554349</v>
      </c>
      <c r="AC27" s="302">
        <f t="shared" ca="1" si="8"/>
        <v>940.99385491274552</v>
      </c>
      <c r="AD27" s="302">
        <f t="shared" ca="1" si="9"/>
        <v>440.35335353321551</v>
      </c>
      <c r="AE27" s="302">
        <f t="shared" ca="1" si="10"/>
        <v>525.73610920709189</v>
      </c>
      <c r="AF27" s="302">
        <f t="shared" ca="1" si="11"/>
        <v>421.75101474846673</v>
      </c>
      <c r="AG27" s="302">
        <f t="shared" ca="1" si="12"/>
        <v>402.31442945503676</v>
      </c>
      <c r="AH27" s="302">
        <f t="shared" ca="1" si="13"/>
        <v>553.04901851989121</v>
      </c>
      <c r="AI27" s="302">
        <f t="shared" ca="1" si="14"/>
        <v>663.01371367018965</v>
      </c>
      <c r="AJ27" s="302">
        <f t="shared" ca="1" si="15"/>
        <v>669.95073113456351</v>
      </c>
      <c r="AK27" s="302">
        <f t="shared" ca="1" si="16"/>
        <v>1028.5388629405991</v>
      </c>
      <c r="AL27" s="302">
        <f t="shared" ca="1" si="17"/>
        <v>762.61353525703805</v>
      </c>
      <c r="AM27" s="302">
        <f t="shared" ca="1" si="18"/>
        <v>828.74709152588457</v>
      </c>
      <c r="AN27" s="302">
        <f t="shared" ca="1" si="19"/>
        <v>862.7224920350144</v>
      </c>
      <c r="AO27" s="302">
        <f t="shared" ca="1" si="20"/>
        <v>572.17566782688777</v>
      </c>
      <c r="AP27" s="302">
        <f t="shared" ca="1" si="21"/>
        <v>789.96611554114918</v>
      </c>
      <c r="AQ27" s="302">
        <f t="shared" ca="1" si="22"/>
        <v>455.46920424147379</v>
      </c>
      <c r="AR27" s="302">
        <f t="shared" ca="1" si="23"/>
        <v>303.30710920709168</v>
      </c>
      <c r="AS27" s="302">
        <f t="shared" ca="1" si="24"/>
        <v>412.2964749586817</v>
      </c>
      <c r="AT27" s="302">
        <f t="shared" ca="1" si="25"/>
        <v>530.78185920710291</v>
      </c>
      <c r="AU27" s="302">
        <f t="shared" ca="1" si="26"/>
        <v>922.32473507483428</v>
      </c>
      <c r="AV27" s="302">
        <f t="shared" ca="1" si="27"/>
        <v>533.69644944844458</v>
      </c>
      <c r="AW27" s="302">
        <f t="shared" ca="1" si="28"/>
        <v>731.54824557922313</v>
      </c>
      <c r="AX27" s="302">
        <f t="shared" ca="1" si="29"/>
        <v>377.04442945503678</v>
      </c>
      <c r="AY27" s="302">
        <f t="shared" ca="1" si="30"/>
        <v>643.23787925917509</v>
      </c>
      <c r="AZ27" s="302">
        <f t="shared" ca="1" si="31"/>
        <v>567.53719871313831</v>
      </c>
      <c r="BA27" s="302">
        <f t="shared" ca="1" si="32"/>
        <v>524.96195422929941</v>
      </c>
      <c r="BB27" s="302">
        <f t="shared" ca="1" si="33"/>
        <v>905.33051605238825</v>
      </c>
      <c r="BC27" s="302">
        <f t="shared" ca="1" si="34"/>
        <v>344.09340232305647</v>
      </c>
      <c r="BD27" s="302">
        <f t="shared" ca="1" si="35"/>
        <v>407.86310920709167</v>
      </c>
      <c r="BE27" s="302">
        <f t="shared" ca="1" si="36"/>
        <v>691.12287646953678</v>
      </c>
      <c r="BF27" s="302">
        <f t="shared" ca="1" si="37"/>
        <v>437.31934050724578</v>
      </c>
      <c r="BG27" s="302">
        <f t="shared" ca="1" si="38"/>
        <v>457.08427984066634</v>
      </c>
    </row>
    <row r="28" spans="1:59" x14ac:dyDescent="0.25">
      <c r="A28" s="212"/>
      <c r="B28" s="213" t="b">
        <v>1</v>
      </c>
      <c r="C28" s="213" t="b">
        <v>1</v>
      </c>
      <c r="D28" s="208"/>
      <c r="E28" s="209"/>
      <c r="F28" s="209"/>
      <c r="G28" s="209"/>
      <c r="H28" s="209"/>
      <c r="I28" s="209"/>
      <c r="J28" s="209"/>
      <c r="K28" s="209"/>
      <c r="L28" s="209"/>
      <c r="M28" s="209"/>
      <c r="N28" s="209"/>
      <c r="O28" s="209"/>
      <c r="P28" s="209"/>
      <c r="Q28" s="209"/>
      <c r="R28" s="209"/>
      <c r="S28" s="209"/>
      <c r="T28" s="210"/>
      <c r="U28" s="249">
        <f t="shared" ca="1" si="0"/>
        <v>43556</v>
      </c>
      <c r="V28" s="307">
        <f t="shared" ca="1" si="1"/>
        <v>814.24273316288281</v>
      </c>
      <c r="W28" s="308">
        <f t="shared" ca="1" si="2"/>
        <v>872.14539681200927</v>
      </c>
      <c r="X28" s="309">
        <f t="shared" ca="1" si="3"/>
        <v>850.649864431997</v>
      </c>
      <c r="Y28" s="302">
        <f t="shared" ca="1" si="4"/>
        <v>1207.3123956817667</v>
      </c>
      <c r="Z28" s="302">
        <f t="shared" ca="1" si="5"/>
        <v>1215.3592995307633</v>
      </c>
      <c r="AA28" s="302">
        <f t="shared" ca="1" si="6"/>
        <v>1779.3194378537908</v>
      </c>
      <c r="AB28" s="302">
        <f t="shared" ca="1" si="7"/>
        <v>2113.0101714519128</v>
      </c>
      <c r="AC28" s="302">
        <f t="shared" ca="1" si="8"/>
        <v>1321.3256593785075</v>
      </c>
      <c r="AD28" s="302">
        <f t="shared" ca="1" si="9"/>
        <v>631.31549554713717</v>
      </c>
      <c r="AE28" s="302">
        <f t="shared" ca="1" si="10"/>
        <v>818.18589730601707</v>
      </c>
      <c r="AF28" s="302">
        <f t="shared" ca="1" si="11"/>
        <v>591.74987027109796</v>
      </c>
      <c r="AG28" s="302">
        <f t="shared" ca="1" si="12"/>
        <v>430.86048801653226</v>
      </c>
      <c r="AH28" s="302">
        <f t="shared" ca="1" si="13"/>
        <v>826.61587881560399</v>
      </c>
      <c r="AI28" s="302">
        <f t="shared" ca="1" si="14"/>
        <v>1507.3032642985004</v>
      </c>
      <c r="AJ28" s="302">
        <f t="shared" ca="1" si="15"/>
        <v>802.21532696624433</v>
      </c>
      <c r="AK28" s="302">
        <f t="shared" ca="1" si="16"/>
        <v>1039.0274422855341</v>
      </c>
      <c r="AL28" s="302">
        <f t="shared" ca="1" si="17"/>
        <v>1115.4316306871017</v>
      </c>
      <c r="AM28" s="302">
        <f t="shared" ca="1" si="18"/>
        <v>1679.0596234219665</v>
      </c>
      <c r="AN28" s="302">
        <f t="shared" ca="1" si="19"/>
        <v>1318.4955160110733</v>
      </c>
      <c r="AO28" s="302">
        <f t="shared" ca="1" si="20"/>
        <v>720.83117548179553</v>
      </c>
      <c r="AP28" s="302">
        <f t="shared" ca="1" si="21"/>
        <v>924.15210142240937</v>
      </c>
      <c r="AQ28" s="302">
        <f t="shared" ca="1" si="22"/>
        <v>567.845499186148</v>
      </c>
      <c r="AR28" s="302">
        <f t="shared" ca="1" si="23"/>
        <v>507.98760371892752</v>
      </c>
      <c r="AS28" s="302">
        <f t="shared" ca="1" si="24"/>
        <v>485.37746322314405</v>
      </c>
      <c r="AT28" s="302">
        <f t="shared" ca="1" si="25"/>
        <v>1106.0336091242214</v>
      </c>
      <c r="AU28" s="302">
        <f t="shared" ca="1" si="26"/>
        <v>1455.1504741484457</v>
      </c>
      <c r="AV28" s="302">
        <f t="shared" ca="1" si="27"/>
        <v>979.73671854409474</v>
      </c>
      <c r="AW28" s="302">
        <f t="shared" ca="1" si="28"/>
        <v>946.10768645129986</v>
      </c>
      <c r="AX28" s="302">
        <f t="shared" ca="1" si="29"/>
        <v>768.19464504132532</v>
      </c>
      <c r="AY28" s="302">
        <f t="shared" ca="1" si="30"/>
        <v>742.50143544860191</v>
      </c>
      <c r="AZ28" s="302">
        <f t="shared" ca="1" si="31"/>
        <v>649.95333982388922</v>
      </c>
      <c r="BA28" s="302">
        <f t="shared" ca="1" si="32"/>
        <v>979.8431688085517</v>
      </c>
      <c r="BB28" s="302">
        <f t="shared" ca="1" si="33"/>
        <v>1125.4601831188122</v>
      </c>
      <c r="BC28" s="302">
        <f t="shared" ca="1" si="34"/>
        <v>380.75139830853004</v>
      </c>
      <c r="BD28" s="302">
        <f t="shared" ca="1" si="35"/>
        <v>516.02446322314393</v>
      </c>
      <c r="BE28" s="302">
        <f t="shared" ca="1" si="36"/>
        <v>672.40986971552707</v>
      </c>
      <c r="BF28" s="302">
        <f t="shared" ca="1" si="37"/>
        <v>477.32203655646128</v>
      </c>
      <c r="BG28" s="302">
        <f t="shared" ca="1" si="38"/>
        <v>571.81243273568964</v>
      </c>
    </row>
    <row r="29" spans="1:59" x14ac:dyDescent="0.25">
      <c r="A29" s="212"/>
      <c r="B29" s="213" t="b">
        <v>1</v>
      </c>
      <c r="C29" s="213" t="b">
        <v>1</v>
      </c>
      <c r="D29" s="208"/>
      <c r="E29" s="209"/>
      <c r="F29" s="209"/>
      <c r="G29" s="209"/>
      <c r="H29" s="209"/>
      <c r="I29" s="209"/>
      <c r="J29" s="209"/>
      <c r="K29" s="209"/>
      <c r="L29" s="209"/>
      <c r="M29" s="209"/>
      <c r="N29" s="209"/>
      <c r="O29" s="209"/>
      <c r="P29" s="209"/>
      <c r="Q29" s="209"/>
      <c r="R29" s="209"/>
      <c r="S29" s="209"/>
      <c r="T29" s="210"/>
      <c r="U29" s="249">
        <f t="shared" ca="1" si="0"/>
        <v>43586</v>
      </c>
      <c r="V29" s="307">
        <f t="shared" ca="1" si="1"/>
        <v>2149.6468184638456</v>
      </c>
      <c r="W29" s="308">
        <f t="shared" ca="1" si="2"/>
        <v>2274.4313275964728</v>
      </c>
      <c r="X29" s="309">
        <f t="shared" ca="1" si="3"/>
        <v>2265.4536401618652</v>
      </c>
      <c r="Y29" s="302">
        <f t="shared" ref="Y29:Y71" ca="1" si="39">IF($U29="","",IF($B$15=TRUE,(LOOKUP($U29,INDIRECT($C$10&amp;"_TIME"),INDIRECT($C$10&amp;"_"&amp;"1"))),""))</f>
        <v>2401.2069302890127</v>
      </c>
      <c r="Z29" s="302">
        <f t="shared" ca="1" si="5"/>
        <v>3923.5518270470598</v>
      </c>
      <c r="AA29" s="302">
        <f t="shared" ca="1" si="6"/>
        <v>3865.1104409271875</v>
      </c>
      <c r="AB29" s="302">
        <f t="shared" ca="1" si="7"/>
        <v>3405.661610146301</v>
      </c>
      <c r="AC29" s="302">
        <f t="shared" ca="1" si="8"/>
        <v>2691.5218447886587</v>
      </c>
      <c r="AD29" s="302">
        <f t="shared" ca="1" si="9"/>
        <v>1116.833476747945</v>
      </c>
      <c r="AE29" s="302">
        <f t="shared" ca="1" si="10"/>
        <v>1422.7826065259471</v>
      </c>
      <c r="AF29" s="302">
        <f t="shared" ca="1" si="11"/>
        <v>660.58563041675177</v>
      </c>
      <c r="AG29" s="302">
        <f t="shared" ca="1" si="12"/>
        <v>1244.1474491516376</v>
      </c>
      <c r="AH29" s="302">
        <f t="shared" ca="1" si="13"/>
        <v>1797.5508642190889</v>
      </c>
      <c r="AI29" s="302">
        <f t="shared" ca="1" si="14"/>
        <v>3377.370558824201</v>
      </c>
      <c r="AJ29" s="302">
        <f t="shared" ca="1" si="15"/>
        <v>1799.6162496255031</v>
      </c>
      <c r="AK29" s="302">
        <f t="shared" ca="1" si="16"/>
        <v>2599.4156475934051</v>
      </c>
      <c r="AL29" s="302">
        <f t="shared" ca="1" si="17"/>
        <v>2944.1132715474419</v>
      </c>
      <c r="AM29" s="302">
        <f t="shared" ca="1" si="18"/>
        <v>3897.7571003940384</v>
      </c>
      <c r="AN29" s="302">
        <f t="shared" ca="1" si="19"/>
        <v>2733.2471444450543</v>
      </c>
      <c r="AO29" s="302">
        <f t="shared" ca="1" si="20"/>
        <v>1924.8582786090233</v>
      </c>
      <c r="AP29" s="302">
        <f t="shared" ca="1" si="21"/>
        <v>1770.2150169530084</v>
      </c>
      <c r="AQ29" s="302">
        <f t="shared" ca="1" si="22"/>
        <v>1885.6524008812141</v>
      </c>
      <c r="AR29" s="302">
        <f t="shared" ca="1" si="23"/>
        <v>346.26184329249958</v>
      </c>
      <c r="AS29" s="302">
        <f t="shared" ca="1" si="24"/>
        <v>1170.2054916310867</v>
      </c>
      <c r="AT29" s="302">
        <f t="shared" ca="1" si="25"/>
        <v>1508.0807865629906</v>
      </c>
      <c r="AU29" s="302">
        <f t="shared" ca="1" si="26"/>
        <v>2671.0442656821829</v>
      </c>
      <c r="AV29" s="302">
        <f t="shared" ca="1" si="27"/>
        <v>2211.5718253318091</v>
      </c>
      <c r="AW29" s="302">
        <f t="shared" ca="1" si="28"/>
        <v>1849.6138965865769</v>
      </c>
      <c r="AX29" s="302">
        <f t="shared" ca="1" si="29"/>
        <v>2324.4820120655704</v>
      </c>
      <c r="AY29" s="302">
        <f t="shared" ca="1" si="30"/>
        <v>2495.9354716431303</v>
      </c>
      <c r="AZ29" s="302">
        <f t="shared" ca="1" si="31"/>
        <v>964.04496064196405</v>
      </c>
      <c r="BA29" s="302">
        <f t="shared" ca="1" si="32"/>
        <v>2416.5961589427538</v>
      </c>
      <c r="BB29" s="302">
        <f t="shared" ca="1" si="33"/>
        <v>1079.7186579093022</v>
      </c>
      <c r="BC29" s="302">
        <f t="shared" ca="1" si="34"/>
        <v>709.68022844899156</v>
      </c>
      <c r="BD29" s="302">
        <f t="shared" ca="1" si="35"/>
        <v>1464.1387629951087</v>
      </c>
      <c r="BE29" s="302">
        <f t="shared" ca="1" si="36"/>
        <v>1158.7169861833138</v>
      </c>
      <c r="BF29" s="302">
        <f t="shared" ca="1" si="37"/>
        <v>803.69179940296817</v>
      </c>
      <c r="BG29" s="302">
        <f t="shared" ca="1" si="38"/>
        <v>1776.6233073345272</v>
      </c>
    </row>
    <row r="30" spans="1:59" x14ac:dyDescent="0.25">
      <c r="A30" s="212"/>
      <c r="B30" s="208" t="b">
        <v>1</v>
      </c>
      <c r="C30" s="208" t="b">
        <v>1</v>
      </c>
      <c r="D30" s="208"/>
      <c r="E30" s="209"/>
      <c r="F30" s="209"/>
      <c r="G30" s="209"/>
      <c r="H30" s="209"/>
      <c r="I30" s="209"/>
      <c r="J30" s="209"/>
      <c r="K30" s="209"/>
      <c r="L30" s="209"/>
      <c r="M30" s="209"/>
      <c r="N30" s="209"/>
      <c r="O30" s="209"/>
      <c r="P30" s="209"/>
      <c r="Q30" s="209"/>
      <c r="R30" s="209"/>
      <c r="S30" s="209"/>
      <c r="T30" s="210"/>
      <c r="U30" s="249">
        <f t="shared" ca="1" si="0"/>
        <v>43617</v>
      </c>
      <c r="V30" s="307">
        <f t="shared" ca="1" si="1"/>
        <v>2198.5563282924891</v>
      </c>
      <c r="W30" s="308">
        <f t="shared" ca="1" si="2"/>
        <v>2257.5935649104958</v>
      </c>
      <c r="X30" s="309">
        <f t="shared" ca="1" si="3"/>
        <v>2244.2479712317772</v>
      </c>
      <c r="Y30" s="302">
        <f t="shared" ca="1" si="39"/>
        <v>5067.2274553485477</v>
      </c>
      <c r="Z30" s="302">
        <f t="shared" ca="1" si="5"/>
        <v>5713.155207681848</v>
      </c>
      <c r="AA30" s="302">
        <f t="shared" ca="1" si="6"/>
        <v>3258.841325218295</v>
      </c>
      <c r="AB30" s="302">
        <f t="shared" ca="1" si="7"/>
        <v>3502.658866015393</v>
      </c>
      <c r="AC30" s="302">
        <f t="shared" ca="1" si="8"/>
        <v>1555.6784757376986</v>
      </c>
      <c r="AD30" s="302">
        <f t="shared" ca="1" si="9"/>
        <v>1767.1343808920185</v>
      </c>
      <c r="AE30" s="302">
        <f t="shared" ca="1" si="10"/>
        <v>1043.140943670614</v>
      </c>
      <c r="AF30" s="302">
        <f t="shared" ca="1" si="11"/>
        <v>1358.4301738880379</v>
      </c>
      <c r="AG30" s="302">
        <f t="shared" ca="1" si="12"/>
        <v>2096.6481027554</v>
      </c>
      <c r="AH30" s="302">
        <f t="shared" ca="1" si="13"/>
        <v>1311.1288001680996</v>
      </c>
      <c r="AI30" s="302">
        <f t="shared" ca="1" si="14"/>
        <v>4260.4604662957627</v>
      </c>
      <c r="AJ30" s="302">
        <f t="shared" ca="1" si="15"/>
        <v>1521.5860726053947</v>
      </c>
      <c r="AK30" s="302">
        <f t="shared" ca="1" si="16"/>
        <v>4200.7412406904205</v>
      </c>
      <c r="AL30" s="302">
        <f t="shared" ca="1" si="17"/>
        <v>2315.2975603574323</v>
      </c>
      <c r="AM30" s="302">
        <f t="shared" ca="1" si="18"/>
        <v>4376.4297800071363</v>
      </c>
      <c r="AN30" s="302">
        <f t="shared" ca="1" si="19"/>
        <v>2297.7451586166444</v>
      </c>
      <c r="AO30" s="302">
        <f t="shared" ca="1" si="20"/>
        <v>2743.910759569857</v>
      </c>
      <c r="AP30" s="302">
        <f t="shared" ca="1" si="21"/>
        <v>1327.9082083469821</v>
      </c>
      <c r="AQ30" s="302">
        <f t="shared" ca="1" si="22"/>
        <v>1454.3260239953752</v>
      </c>
      <c r="AR30" s="302">
        <f t="shared" ca="1" si="23"/>
        <v>307.93610106589568</v>
      </c>
      <c r="AS30" s="302">
        <f t="shared" ca="1" si="24"/>
        <v>2128.9227868590706</v>
      </c>
      <c r="AT30" s="302">
        <f t="shared" ca="1" si="25"/>
        <v>961.93235619486302</v>
      </c>
      <c r="AU30" s="302">
        <f t="shared" ca="1" si="26"/>
        <v>3228.4945416375963</v>
      </c>
      <c r="AV30" s="302">
        <f t="shared" ca="1" si="27"/>
        <v>1882.1672124533081</v>
      </c>
      <c r="AW30" s="302">
        <f t="shared" ca="1" si="28"/>
        <v>1363.1411281636504</v>
      </c>
      <c r="AX30" s="302">
        <f t="shared" ca="1" si="29"/>
        <v>3682.580634574143</v>
      </c>
      <c r="AY30" s="302">
        <f t="shared" ca="1" si="30"/>
        <v>2314.1727083644901</v>
      </c>
      <c r="AZ30" s="302">
        <f t="shared" ca="1" si="31"/>
        <v>2355.2175135418556</v>
      </c>
      <c r="BA30" s="302">
        <f t="shared" ca="1" si="32"/>
        <v>4804.7479525596955</v>
      </c>
      <c r="BB30" s="302">
        <f t="shared" ca="1" si="33"/>
        <v>419.66110498684185</v>
      </c>
      <c r="BC30" s="302">
        <f t="shared" ca="1" si="34"/>
        <v>1017.4862496692964</v>
      </c>
      <c r="BD30" s="302">
        <f t="shared" ca="1" si="35"/>
        <v>2700.1849009279758</v>
      </c>
      <c r="BE30" s="302">
        <f t="shared" ca="1" si="36"/>
        <v>1889.573275983548</v>
      </c>
      <c r="BF30" s="302">
        <f t="shared" ca="1" si="37"/>
        <v>970.44248933871779</v>
      </c>
      <c r="BG30" s="302">
        <f t="shared" ca="1" si="38"/>
        <v>2673.7120255017476</v>
      </c>
    </row>
    <row r="31" spans="1:59" x14ac:dyDescent="0.25">
      <c r="A31" s="212"/>
      <c r="B31" s="208"/>
      <c r="C31" s="208"/>
      <c r="D31" s="208"/>
      <c r="E31" s="209"/>
      <c r="F31" s="209"/>
      <c r="G31" s="209"/>
      <c r="H31" s="209"/>
      <c r="I31" s="209"/>
      <c r="J31" s="209"/>
      <c r="K31" s="209"/>
      <c r="L31" s="209"/>
      <c r="M31" s="209"/>
      <c r="N31" s="209"/>
      <c r="O31" s="209"/>
      <c r="P31" s="209"/>
      <c r="Q31" s="209"/>
      <c r="R31" s="209"/>
      <c r="S31" s="209"/>
      <c r="T31" s="210"/>
      <c r="U31" s="249">
        <f t="shared" ca="1" si="0"/>
        <v>43647</v>
      </c>
      <c r="V31" s="307">
        <f t="shared" ca="1" si="1"/>
        <v>1009.942414420899</v>
      </c>
      <c r="W31" s="308">
        <f t="shared" ca="1" si="2"/>
        <v>1021.0726940003988</v>
      </c>
      <c r="X31" s="309">
        <f t="shared" ca="1" si="3"/>
        <v>994.70242901196457</v>
      </c>
      <c r="Y31" s="302">
        <f t="shared" ca="1" si="39"/>
        <v>2978.3409411794105</v>
      </c>
      <c r="Z31" s="302">
        <f t="shared" ca="1" si="5"/>
        <v>2444.3908963233257</v>
      </c>
      <c r="AA31" s="302">
        <f t="shared" ca="1" si="6"/>
        <v>1258.1387965959143</v>
      </c>
      <c r="AB31" s="302">
        <f t="shared" ca="1" si="7"/>
        <v>1639.6298566430901</v>
      </c>
      <c r="AC31" s="302">
        <f t="shared" ca="1" si="8"/>
        <v>714.73975418797045</v>
      </c>
      <c r="AD31" s="302">
        <f t="shared" ca="1" si="9"/>
        <v>779.58878244660002</v>
      </c>
      <c r="AE31" s="302">
        <f t="shared" ca="1" si="10"/>
        <v>539.97819629213654</v>
      </c>
      <c r="AF31" s="302">
        <f t="shared" ca="1" si="11"/>
        <v>715.22603142615117</v>
      </c>
      <c r="AG31" s="302">
        <f t="shared" ca="1" si="12"/>
        <v>944.83137757918746</v>
      </c>
      <c r="AH31" s="302">
        <f t="shared" ca="1" si="13"/>
        <v>604.03524661571191</v>
      </c>
      <c r="AI31" s="302">
        <f t="shared" ca="1" si="14"/>
        <v>1909.101041148331</v>
      </c>
      <c r="AJ31" s="302">
        <f t="shared" ca="1" si="15"/>
        <v>645.53488792989583</v>
      </c>
      <c r="AK31" s="302">
        <f t="shared" ca="1" si="16"/>
        <v>3549.9168989634236</v>
      </c>
      <c r="AL31" s="302">
        <f t="shared" ca="1" si="17"/>
        <v>1150.2606623047013</v>
      </c>
      <c r="AM31" s="302">
        <f t="shared" ca="1" si="18"/>
        <v>1726.9352631811173</v>
      </c>
      <c r="AN31" s="302">
        <f t="shared" ca="1" si="19"/>
        <v>1265.6657926690921</v>
      </c>
      <c r="AO31" s="302">
        <f t="shared" ca="1" si="20"/>
        <v>1624.9334071174035</v>
      </c>
      <c r="AP31" s="302">
        <f t="shared" ca="1" si="21"/>
        <v>548.62515142980931</v>
      </c>
      <c r="AQ31" s="302">
        <f t="shared" ca="1" si="22"/>
        <v>548.20682210349855</v>
      </c>
      <c r="AR31" s="302">
        <f t="shared" ca="1" si="23"/>
        <v>209.99550680171026</v>
      </c>
      <c r="AS31" s="302">
        <f t="shared" ca="1" si="24"/>
        <v>683.50384611566528</v>
      </c>
      <c r="AT31" s="302">
        <f t="shared" ca="1" si="25"/>
        <v>481.46741217518206</v>
      </c>
      <c r="AU31" s="302">
        <f t="shared" ca="1" si="26"/>
        <v>1493.9082374272925</v>
      </c>
      <c r="AV31" s="302">
        <f t="shared" ca="1" si="27"/>
        <v>692.90395723484255</v>
      </c>
      <c r="AW31" s="302">
        <f t="shared" ca="1" si="28"/>
        <v>615.00021899046885</v>
      </c>
      <c r="AX31" s="302">
        <f t="shared" ca="1" si="29"/>
        <v>1846.037535797165</v>
      </c>
      <c r="AY31" s="302">
        <f t="shared" ca="1" si="30"/>
        <v>1406.8959211839672</v>
      </c>
      <c r="AZ31" s="302">
        <f t="shared" ca="1" si="31"/>
        <v>922.44052114978069</v>
      </c>
      <c r="BA31" s="302">
        <f t="shared" ca="1" si="32"/>
        <v>3304.9197067160521</v>
      </c>
      <c r="BB31" s="302">
        <f t="shared" ca="1" si="33"/>
        <v>389.03292115967446</v>
      </c>
      <c r="BC31" s="302">
        <f t="shared" ca="1" si="34"/>
        <v>438.74036677682221</v>
      </c>
      <c r="BD31" s="302">
        <f t="shared" ca="1" si="35"/>
        <v>842.4309763542891</v>
      </c>
      <c r="BE31" s="302">
        <f t="shared" ca="1" si="36"/>
        <v>947.66464228226459</v>
      </c>
      <c r="BF31" s="302">
        <f t="shared" ca="1" si="37"/>
        <v>495.2176477685577</v>
      </c>
      <c r="BG31" s="302">
        <f t="shared" ca="1" si="38"/>
        <v>1772.8042333377384</v>
      </c>
    </row>
    <row r="32" spans="1:59" ht="15" customHeight="1" x14ac:dyDescent="0.25">
      <c r="A32" s="212"/>
      <c r="B32" s="208"/>
      <c r="C32" s="208"/>
      <c r="D32" s="208"/>
      <c r="E32" s="209"/>
      <c r="F32" s="217"/>
      <c r="G32" s="217"/>
      <c r="H32" s="217"/>
      <c r="I32" s="217"/>
      <c r="J32" s="217"/>
      <c r="K32" s="217"/>
      <c r="L32" s="217"/>
      <c r="M32" s="217"/>
      <c r="N32" s="217"/>
      <c r="O32" s="217"/>
      <c r="P32" s="217"/>
      <c r="Q32" s="217"/>
      <c r="R32" s="217"/>
      <c r="S32" s="217"/>
      <c r="T32" s="210"/>
      <c r="U32" s="249">
        <f t="shared" ca="1" si="0"/>
        <v>43678</v>
      </c>
      <c r="V32" s="307">
        <f t="shared" ca="1" si="1"/>
        <v>657.09965036964218</v>
      </c>
      <c r="W32" s="308">
        <f t="shared" ca="1" si="2"/>
        <v>606.59756198167975</v>
      </c>
      <c r="X32" s="309">
        <f t="shared" ca="1" si="3"/>
        <v>605.50116599870603</v>
      </c>
      <c r="Y32" s="302">
        <f t="shared" ca="1" si="39"/>
        <v>1112.5758258994629</v>
      </c>
      <c r="Z32" s="302">
        <f t="shared" ca="1" si="5"/>
        <v>1083.9831379910115</v>
      </c>
      <c r="AA32" s="302">
        <f t="shared" ca="1" si="6"/>
        <v>757.3549559586902</v>
      </c>
      <c r="AB32" s="302">
        <f t="shared" ca="1" si="7"/>
        <v>773.01795623946464</v>
      </c>
      <c r="AC32" s="302">
        <f t="shared" ca="1" si="8"/>
        <v>588.84464667130942</v>
      </c>
      <c r="AD32" s="302">
        <f t="shared" ca="1" si="9"/>
        <v>457.41987066775289</v>
      </c>
      <c r="AE32" s="302">
        <f t="shared" ca="1" si="10"/>
        <v>534.79297465600689</v>
      </c>
      <c r="AF32" s="302">
        <f t="shared" ca="1" si="11"/>
        <v>465.20965127964524</v>
      </c>
      <c r="AG32" s="302">
        <f t="shared" ca="1" si="12"/>
        <v>600.15023197698679</v>
      </c>
      <c r="AH32" s="302">
        <f t="shared" ca="1" si="13"/>
        <v>458.71805180765494</v>
      </c>
      <c r="AI32" s="302">
        <f t="shared" ca="1" si="14"/>
        <v>785.40931252301368</v>
      </c>
      <c r="AJ32" s="302">
        <f t="shared" ca="1" si="15"/>
        <v>464.07384176035936</v>
      </c>
      <c r="AK32" s="302">
        <f t="shared" ca="1" si="16"/>
        <v>1120.3482798516559</v>
      </c>
      <c r="AL32" s="302">
        <f t="shared" ca="1" si="17"/>
        <v>651.29908284965927</v>
      </c>
      <c r="AM32" s="302">
        <f t="shared" ca="1" si="18"/>
        <v>1014.1001479011646</v>
      </c>
      <c r="AN32" s="302">
        <f t="shared" ca="1" si="19"/>
        <v>779.76458886501712</v>
      </c>
      <c r="AO32" s="302">
        <f t="shared" ca="1" si="20"/>
        <v>888.00453150687258</v>
      </c>
      <c r="AP32" s="302">
        <f t="shared" ca="1" si="21"/>
        <v>390.74434807102216</v>
      </c>
      <c r="AQ32" s="302">
        <f t="shared" ca="1" si="22"/>
        <v>473.25698144311963</v>
      </c>
      <c r="AR32" s="302">
        <f t="shared" ca="1" si="23"/>
        <v>273.02649545354399</v>
      </c>
      <c r="AS32" s="302">
        <f t="shared" ca="1" si="24"/>
        <v>434.92552641024332</v>
      </c>
      <c r="AT32" s="302">
        <f t="shared" ca="1" si="25"/>
        <v>459.32382007907535</v>
      </c>
      <c r="AU32" s="302">
        <f t="shared" ca="1" si="26"/>
        <v>751.12251268525586</v>
      </c>
      <c r="AV32" s="302">
        <f t="shared" ca="1" si="27"/>
        <v>542.48510287583144</v>
      </c>
      <c r="AW32" s="302">
        <f t="shared" ca="1" si="28"/>
        <v>511.71940215989241</v>
      </c>
      <c r="AX32" s="302">
        <f t="shared" ca="1" si="29"/>
        <v>742.96439944409076</v>
      </c>
      <c r="AY32" s="302">
        <f t="shared" ca="1" si="30"/>
        <v>686.80094187572024</v>
      </c>
      <c r="AZ32" s="302">
        <f t="shared" ca="1" si="31"/>
        <v>624.85977897632949</v>
      </c>
      <c r="BA32" s="302">
        <f t="shared" ca="1" si="32"/>
        <v>1036.5028145768028</v>
      </c>
      <c r="BB32" s="302">
        <f t="shared" ca="1" si="33"/>
        <v>379.14888710461167</v>
      </c>
      <c r="BC32" s="302">
        <f t="shared" ca="1" si="34"/>
        <v>458.59307595039041</v>
      </c>
      <c r="BD32" s="302">
        <f t="shared" ca="1" si="35"/>
        <v>649.85474537185689</v>
      </c>
      <c r="BE32" s="302">
        <f t="shared" ca="1" si="36"/>
        <v>582.09190110875306</v>
      </c>
      <c r="BF32" s="302">
        <f t="shared" ca="1" si="37"/>
        <v>384.70352138508537</v>
      </c>
      <c r="BG32" s="302">
        <f t="shared" ca="1" si="38"/>
        <v>888.39961375006806</v>
      </c>
    </row>
    <row r="33" spans="1:59" ht="15" customHeight="1" x14ac:dyDescent="0.25">
      <c r="A33" s="212"/>
      <c r="B33" s="209"/>
      <c r="C33" s="209"/>
      <c r="D33" s="209"/>
      <c r="E33" s="209"/>
      <c r="F33" s="674" t="s">
        <v>331</v>
      </c>
      <c r="G33" s="674"/>
      <c r="H33" s="674"/>
      <c r="I33" s="674"/>
      <c r="J33" s="674"/>
      <c r="K33" s="674"/>
      <c r="L33" s="674"/>
      <c r="M33" s="674"/>
      <c r="N33" s="674"/>
      <c r="O33" s="674"/>
      <c r="P33" s="674"/>
      <c r="Q33" s="674"/>
      <c r="R33" s="674"/>
      <c r="S33" s="674"/>
      <c r="T33" s="210"/>
      <c r="U33" s="249">
        <f t="shared" ca="1" si="0"/>
        <v>43709</v>
      </c>
      <c r="V33" s="307">
        <f t="shared" ca="1" si="1"/>
        <v>623.47286415883559</v>
      </c>
      <c r="W33" s="308">
        <f t="shared" ca="1" si="2"/>
        <v>601.77657902385147</v>
      </c>
      <c r="X33" s="309">
        <f t="shared" ca="1" si="3"/>
        <v>600.78002850735709</v>
      </c>
      <c r="Y33" s="302">
        <f t="shared" ca="1" si="39"/>
        <v>1123.0189230907413</v>
      </c>
      <c r="Z33" s="302">
        <f t="shared" ca="1" si="5"/>
        <v>884.73751618270342</v>
      </c>
      <c r="AA33" s="302">
        <f t="shared" ca="1" si="6"/>
        <v>799.14690391523425</v>
      </c>
      <c r="AB33" s="302">
        <f t="shared" ca="1" si="7"/>
        <v>1083.0141350991667</v>
      </c>
      <c r="AC33" s="302">
        <f t="shared" ca="1" si="8"/>
        <v>621.96393029366095</v>
      </c>
      <c r="AD33" s="302">
        <f t="shared" ca="1" si="9"/>
        <v>495.48268392969788</v>
      </c>
      <c r="AE33" s="302">
        <f t="shared" ca="1" si="10"/>
        <v>434.76828231420603</v>
      </c>
      <c r="AF33" s="302">
        <f t="shared" ca="1" si="11"/>
        <v>418.99624506428512</v>
      </c>
      <c r="AG33" s="302">
        <f t="shared" ca="1" si="12"/>
        <v>657.45079069005658</v>
      </c>
      <c r="AH33" s="302">
        <f t="shared" ca="1" si="13"/>
        <v>507.78619190654121</v>
      </c>
      <c r="AI33" s="302">
        <f t="shared" ca="1" si="14"/>
        <v>883.5557288930072</v>
      </c>
      <c r="AJ33" s="302">
        <f t="shared" ca="1" si="15"/>
        <v>537.74417074723249</v>
      </c>
      <c r="AK33" s="302">
        <f t="shared" ca="1" si="16"/>
        <v>835.96332821461328</v>
      </c>
      <c r="AL33" s="302">
        <f t="shared" ca="1" si="17"/>
        <v>617.89675413228201</v>
      </c>
      <c r="AM33" s="302">
        <f t="shared" ca="1" si="18"/>
        <v>966.51899010230113</v>
      </c>
      <c r="AN33" s="302">
        <f t="shared" ca="1" si="19"/>
        <v>717.2954223603042</v>
      </c>
      <c r="AO33" s="302">
        <f t="shared" ca="1" si="20"/>
        <v>817.26311318006196</v>
      </c>
      <c r="AP33" s="302">
        <f t="shared" ca="1" si="21"/>
        <v>408.39055568653913</v>
      </c>
      <c r="AQ33" s="302">
        <f t="shared" ca="1" si="22"/>
        <v>445.87894201215386</v>
      </c>
      <c r="AR33" s="302">
        <f t="shared" ca="1" si="23"/>
        <v>400.02138473588889</v>
      </c>
      <c r="AS33" s="302">
        <f t="shared" ca="1" si="24"/>
        <v>540.9254794126158</v>
      </c>
      <c r="AT33" s="302">
        <f t="shared" ca="1" si="25"/>
        <v>494.45182175350789</v>
      </c>
      <c r="AU33" s="302">
        <f t="shared" ca="1" si="26"/>
        <v>724.41296017840818</v>
      </c>
      <c r="AV33" s="302">
        <f t="shared" ca="1" si="27"/>
        <v>551.22510212108773</v>
      </c>
      <c r="AW33" s="302">
        <f t="shared" ca="1" si="28"/>
        <v>560.9903217512956</v>
      </c>
      <c r="AX33" s="302">
        <f t="shared" ca="1" si="29"/>
        <v>676.27143731829165</v>
      </c>
      <c r="AY33" s="302">
        <f t="shared" ca="1" si="30"/>
        <v>597.88311245362252</v>
      </c>
      <c r="AZ33" s="302">
        <f t="shared" ca="1" si="31"/>
        <v>497.14961031165222</v>
      </c>
      <c r="BA33" s="302">
        <f t="shared" ca="1" si="32"/>
        <v>859.05769581458526</v>
      </c>
      <c r="BB33" s="302">
        <f t="shared" ca="1" si="33"/>
        <v>347.68741492621018</v>
      </c>
      <c r="BC33" s="302">
        <f t="shared" ca="1" si="34"/>
        <v>538.14480371905881</v>
      </c>
      <c r="BD33" s="302">
        <f t="shared" ca="1" si="35"/>
        <v>638.04475413228215</v>
      </c>
      <c r="BE33" s="302">
        <f t="shared" ca="1" si="36"/>
        <v>526.3981319020512</v>
      </c>
      <c r="BF33" s="302">
        <f t="shared" ca="1" si="37"/>
        <v>406.35105143401393</v>
      </c>
      <c r="BG33" s="302">
        <f t="shared" ca="1" si="38"/>
        <v>874.08633327173902</v>
      </c>
    </row>
    <row r="34" spans="1:59" x14ac:dyDescent="0.25">
      <c r="A34" s="212"/>
      <c r="B34" s="209" t="b">
        <v>1</v>
      </c>
      <c r="C34" s="209" t="b">
        <v>1</v>
      </c>
      <c r="D34" s="209" t="b">
        <v>1</v>
      </c>
      <c r="E34" s="209"/>
      <c r="F34" s="674"/>
      <c r="G34" s="674"/>
      <c r="H34" s="674"/>
      <c r="I34" s="674"/>
      <c r="J34" s="674"/>
      <c r="K34" s="674"/>
      <c r="L34" s="674"/>
      <c r="M34" s="674"/>
      <c r="N34" s="674"/>
      <c r="O34" s="674"/>
      <c r="P34" s="674"/>
      <c r="Q34" s="674"/>
      <c r="R34" s="674"/>
      <c r="S34" s="674"/>
      <c r="T34" s="210"/>
      <c r="U34" s="249">
        <f t="shared" ca="1" si="0"/>
        <v>43739</v>
      </c>
      <c r="V34" s="307">
        <f t="shared" ca="1" si="1"/>
        <v>493.44447866437707</v>
      </c>
      <c r="W34" s="308">
        <f t="shared" ca="1" si="2"/>
        <v>678.08608090584471</v>
      </c>
      <c r="X34" s="309">
        <f t="shared" ca="1" si="3"/>
        <v>605.1609931927411</v>
      </c>
      <c r="Y34" s="302">
        <f t="shared" ca="1" si="39"/>
        <v>785.12169710413104</v>
      </c>
      <c r="Z34" s="302">
        <f t="shared" ca="1" si="5"/>
        <v>835.76877243470074</v>
      </c>
      <c r="AA34" s="302">
        <f t="shared" ca="1" si="6"/>
        <v>866.75242681834084</v>
      </c>
      <c r="AB34" s="302">
        <f t="shared" ca="1" si="7"/>
        <v>894.95532498808348</v>
      </c>
      <c r="AC34" s="302">
        <f t="shared" ca="1" si="8"/>
        <v>488.29796366746274</v>
      </c>
      <c r="AD34" s="302">
        <f t="shared" ca="1" si="9"/>
        <v>398.30724607499724</v>
      </c>
      <c r="AE34" s="302">
        <f t="shared" ca="1" si="10"/>
        <v>394.03963309589585</v>
      </c>
      <c r="AF34" s="302">
        <f t="shared" ca="1" si="11"/>
        <v>405.32300641134549</v>
      </c>
      <c r="AG34" s="302">
        <f t="shared" ca="1" si="12"/>
        <v>468.35825577581511</v>
      </c>
      <c r="AH34" s="302">
        <f t="shared" ca="1" si="13"/>
        <v>355.78862760326138</v>
      </c>
      <c r="AI34" s="302">
        <f t="shared" ca="1" si="14"/>
        <v>752.22465246495847</v>
      </c>
      <c r="AJ34" s="302">
        <f t="shared" ca="1" si="15"/>
        <v>476.6233743538296</v>
      </c>
      <c r="AK34" s="302">
        <f t="shared" ca="1" si="16"/>
        <v>754.59361192260405</v>
      </c>
      <c r="AL34" s="302">
        <f t="shared" ca="1" si="17"/>
        <v>692.32707762934729</v>
      </c>
      <c r="AM34" s="302">
        <f t="shared" ca="1" si="18"/>
        <v>1049.9331470247871</v>
      </c>
      <c r="AN34" s="302">
        <f t="shared" ca="1" si="19"/>
        <v>623.35473698777093</v>
      </c>
      <c r="AO34" s="302">
        <f t="shared" ca="1" si="20"/>
        <v>553.16275916030111</v>
      </c>
      <c r="AP34" s="302">
        <f t="shared" ca="1" si="21"/>
        <v>455.5155778321257</v>
      </c>
      <c r="AQ34" s="302">
        <f t="shared" ca="1" si="22"/>
        <v>344.03239495866444</v>
      </c>
      <c r="AR34" s="302">
        <f t="shared" ca="1" si="23"/>
        <v>361.27236894403273</v>
      </c>
      <c r="AS34" s="302">
        <f t="shared" ca="1" si="24"/>
        <v>384.38104177476043</v>
      </c>
      <c r="AT34" s="302">
        <f t="shared" ca="1" si="25"/>
        <v>515.45975409125947</v>
      </c>
      <c r="AU34" s="302">
        <f t="shared" ca="1" si="26"/>
        <v>677.90423823128299</v>
      </c>
      <c r="AV34" s="302">
        <f t="shared" ca="1" si="27"/>
        <v>1065.8724640597782</v>
      </c>
      <c r="AW34" s="302">
        <f t="shared" ca="1" si="28"/>
        <v>557.33817742861777</v>
      </c>
      <c r="AX34" s="302">
        <f t="shared" ca="1" si="29"/>
        <v>574.46943185715611</v>
      </c>
      <c r="AY34" s="302">
        <f t="shared" ca="1" si="30"/>
        <v>526.457015092608</v>
      </c>
      <c r="AZ34" s="302">
        <f t="shared" ca="1" si="31"/>
        <v>519.69456356534272</v>
      </c>
      <c r="BA34" s="302">
        <f t="shared" ca="1" si="32"/>
        <v>726.9408060706819</v>
      </c>
      <c r="BB34" s="302">
        <f t="shared" ca="1" si="33"/>
        <v>317.10939495866444</v>
      </c>
      <c r="BC34" s="302">
        <f t="shared" ca="1" si="34"/>
        <v>556.88439495866442</v>
      </c>
      <c r="BD34" s="302">
        <f t="shared" ca="1" si="35"/>
        <v>733.88148152837937</v>
      </c>
      <c r="BE34" s="302">
        <f t="shared" ca="1" si="36"/>
        <v>425.05025402530464</v>
      </c>
      <c r="BF34" s="302">
        <f t="shared" ca="1" si="37"/>
        <v>459.68824157466645</v>
      </c>
      <c r="BG34" s="302">
        <f t="shared" ca="1" si="38"/>
        <v>810.26294924824663</v>
      </c>
    </row>
    <row r="35" spans="1:59" x14ac:dyDescent="0.25">
      <c r="A35" s="214"/>
      <c r="B35" s="215"/>
      <c r="C35" s="215"/>
      <c r="D35" s="215"/>
      <c r="E35" s="215"/>
      <c r="F35" s="215"/>
      <c r="G35" s="215"/>
      <c r="H35" s="215"/>
      <c r="I35" s="215"/>
      <c r="J35" s="215"/>
      <c r="K35" s="215"/>
      <c r="L35" s="215"/>
      <c r="M35" s="215"/>
      <c r="N35" s="215"/>
      <c r="O35" s="215"/>
      <c r="P35" s="215"/>
      <c r="Q35" s="215"/>
      <c r="R35" s="215"/>
      <c r="S35" s="215"/>
      <c r="T35" s="216"/>
      <c r="U35" s="250">
        <f t="shared" ca="1" si="0"/>
        <v>43770</v>
      </c>
      <c r="V35" s="307">
        <f t="shared" ca="1" si="1"/>
        <v>515.81604457874471</v>
      </c>
      <c r="W35" s="308">
        <f t="shared" ca="1" si="2"/>
        <v>543.10615670822926</v>
      </c>
      <c r="X35" s="309">
        <f t="shared" ca="1" si="3"/>
        <v>529.30178936049538</v>
      </c>
      <c r="Y35" s="302">
        <f t="shared" ca="1" si="39"/>
        <v>660.98997483982964</v>
      </c>
      <c r="Z35" s="302">
        <f t="shared" ca="1" si="5"/>
        <v>779.22332492375631</v>
      </c>
      <c r="AA35" s="302">
        <f t="shared" ca="1" si="6"/>
        <v>778.42389786900003</v>
      </c>
      <c r="AB35" s="302">
        <f t="shared" ca="1" si="7"/>
        <v>826.45411791686558</v>
      </c>
      <c r="AC35" s="302">
        <f t="shared" ca="1" si="8"/>
        <v>601.74445257479749</v>
      </c>
      <c r="AD35" s="302">
        <f t="shared" ca="1" si="9"/>
        <v>364.506098431255</v>
      </c>
      <c r="AE35" s="302">
        <f t="shared" ca="1" si="10"/>
        <v>371.91030779875194</v>
      </c>
      <c r="AF35" s="302">
        <f t="shared" ca="1" si="11"/>
        <v>448.51933464141462</v>
      </c>
      <c r="AG35" s="302">
        <f t="shared" ca="1" si="12"/>
        <v>502.89539104967804</v>
      </c>
      <c r="AH35" s="302">
        <f t="shared" ca="1" si="13"/>
        <v>388.79877278869731</v>
      </c>
      <c r="AI35" s="302">
        <f t="shared" ca="1" si="14"/>
        <v>697.37193345033222</v>
      </c>
      <c r="AJ35" s="302">
        <f t="shared" ca="1" si="15"/>
        <v>493.81894909900012</v>
      </c>
      <c r="AK35" s="302">
        <f t="shared" ca="1" si="16"/>
        <v>695.66889413223032</v>
      </c>
      <c r="AL35" s="302">
        <f t="shared" ca="1" si="17"/>
        <v>637.04625670809492</v>
      </c>
      <c r="AM35" s="302">
        <f t="shared" ca="1" si="18"/>
        <v>799.93508585248037</v>
      </c>
      <c r="AN35" s="302">
        <f t="shared" ca="1" si="19"/>
        <v>686.15117463967101</v>
      </c>
      <c r="AO35" s="302">
        <f t="shared" ca="1" si="20"/>
        <v>467.89152831809292</v>
      </c>
      <c r="AP35" s="302">
        <f t="shared" ca="1" si="21"/>
        <v>410.06025099711701</v>
      </c>
      <c r="AQ35" s="302">
        <f t="shared" ca="1" si="22"/>
        <v>370.23719195918596</v>
      </c>
      <c r="AR35" s="302">
        <f t="shared" ca="1" si="23"/>
        <v>330.35404860241852</v>
      </c>
      <c r="AS35" s="302">
        <f t="shared" ca="1" si="24"/>
        <v>373.75563880134905</v>
      </c>
      <c r="AT35" s="302">
        <f t="shared" ca="1" si="25"/>
        <v>612.35942008517054</v>
      </c>
      <c r="AU35" s="302">
        <f t="shared" ca="1" si="26"/>
        <v>652.61162732971263</v>
      </c>
      <c r="AV35" s="302">
        <f t="shared" ca="1" si="27"/>
        <v>651.33406052403654</v>
      </c>
      <c r="AW35" s="302">
        <f t="shared" ca="1" si="28"/>
        <v>499.90347158430689</v>
      </c>
      <c r="AX35" s="302">
        <f t="shared" ca="1" si="29"/>
        <v>530.88806336841049</v>
      </c>
      <c r="AY35" s="302">
        <f t="shared" ca="1" si="30"/>
        <v>540.11056604450766</v>
      </c>
      <c r="AZ35" s="302">
        <f t="shared" ca="1" si="31"/>
        <v>525.2553574706883</v>
      </c>
      <c r="BA35" s="302">
        <f t="shared" ca="1" si="32"/>
        <v>654.42350733533249</v>
      </c>
      <c r="BB35" s="302">
        <f t="shared" ca="1" si="33"/>
        <v>321.5690645109774</v>
      </c>
      <c r="BC35" s="302">
        <f t="shared" ca="1" si="34"/>
        <v>478.06280322313967</v>
      </c>
      <c r="BD35" s="302">
        <f t="shared" ca="1" si="35"/>
        <v>598.84825607278162</v>
      </c>
      <c r="BE35" s="302">
        <f t="shared" ca="1" si="36"/>
        <v>431.99173530142764</v>
      </c>
      <c r="BF35" s="302">
        <f t="shared" ca="1" si="37"/>
        <v>431.33280838837629</v>
      </c>
      <c r="BG35" s="302">
        <f t="shared" ca="1" si="38"/>
        <v>658.50292401858746</v>
      </c>
    </row>
    <row r="36" spans="1:59" x14ac:dyDescent="0.25">
      <c r="U36" s="194">
        <f t="shared" ca="1" si="0"/>
        <v>43800</v>
      </c>
      <c r="V36" s="307">
        <f t="shared" ca="1" si="1"/>
        <v>472.49843291123142</v>
      </c>
      <c r="W36" s="308">
        <f t="shared" ca="1" si="2"/>
        <v>465.15728489533797</v>
      </c>
      <c r="X36" s="309">
        <f t="shared" ca="1" si="3"/>
        <v>468.30965831289046</v>
      </c>
      <c r="Y36" s="302">
        <f t="shared" ca="1" si="39"/>
        <v>654.3395799103746</v>
      </c>
      <c r="Z36" s="302">
        <f t="shared" ca="1" si="5"/>
        <v>738.92281122934037</v>
      </c>
      <c r="AA36" s="302">
        <f t="shared" ca="1" si="6"/>
        <v>651.97822317514783</v>
      </c>
      <c r="AB36" s="302">
        <f t="shared" ca="1" si="7"/>
        <v>674.70398981652249</v>
      </c>
      <c r="AC36" s="302">
        <f t="shared" ca="1" si="8"/>
        <v>499.9455835441637</v>
      </c>
      <c r="AD36" s="302">
        <f t="shared" ca="1" si="9"/>
        <v>388.90376209976438</v>
      </c>
      <c r="AE36" s="302">
        <f t="shared" ca="1" si="10"/>
        <v>368.95934575115291</v>
      </c>
      <c r="AF36" s="302">
        <f t="shared" ca="1" si="11"/>
        <v>436.55930037961076</v>
      </c>
      <c r="AG36" s="302">
        <f t="shared" ca="1" si="12"/>
        <v>498.10738924285408</v>
      </c>
      <c r="AH36" s="302">
        <f t="shared" ca="1" si="13"/>
        <v>398.28784925553674</v>
      </c>
      <c r="AI36" s="302">
        <f t="shared" ca="1" si="14"/>
        <v>628.43772615434614</v>
      </c>
      <c r="AJ36" s="302">
        <f t="shared" ca="1" si="15"/>
        <v>476.21770296656723</v>
      </c>
      <c r="AK36" s="302">
        <f t="shared" ca="1" si="16"/>
        <v>704.16090307021273</v>
      </c>
      <c r="AL36" s="302">
        <f t="shared" ca="1" si="17"/>
        <v>710.01897806657314</v>
      </c>
      <c r="AM36" s="302">
        <f t="shared" ca="1" si="18"/>
        <v>688.1290193888276</v>
      </c>
      <c r="AN36" s="302">
        <f t="shared" ca="1" si="19"/>
        <v>642.31807539601209</v>
      </c>
      <c r="AO36" s="302">
        <f t="shared" ca="1" si="20"/>
        <v>496.8975059953101</v>
      </c>
      <c r="AP36" s="302">
        <f t="shared" ca="1" si="21"/>
        <v>370.29052170978832</v>
      </c>
      <c r="AQ36" s="302">
        <f t="shared" ca="1" si="22"/>
        <v>410.91590368643858</v>
      </c>
      <c r="AR36" s="302">
        <f t="shared" ca="1" si="23"/>
        <v>299.87237486811853</v>
      </c>
      <c r="AS36" s="302">
        <f t="shared" ca="1" si="24"/>
        <v>374.88894255380035</v>
      </c>
      <c r="AT36" s="302">
        <f t="shared" ca="1" si="25"/>
        <v>465.13341928734582</v>
      </c>
      <c r="AU36" s="302">
        <f t="shared" ca="1" si="26"/>
        <v>585.18817689193531</v>
      </c>
      <c r="AV36" s="302">
        <f t="shared" ca="1" si="27"/>
        <v>552.96705640888729</v>
      </c>
      <c r="AW36" s="302">
        <f t="shared" ca="1" si="28"/>
        <v>493.59090368641995</v>
      </c>
      <c r="AX36" s="302">
        <f t="shared" ca="1" si="29"/>
        <v>556.04539122621441</v>
      </c>
      <c r="AY36" s="302">
        <f t="shared" ca="1" si="30"/>
        <v>540.13537003386818</v>
      </c>
      <c r="AZ36" s="302">
        <f t="shared" ca="1" si="31"/>
        <v>540.73037121286154</v>
      </c>
      <c r="BA36" s="302">
        <f t="shared" ca="1" si="32"/>
        <v>638.46347434629013</v>
      </c>
      <c r="BB36" s="302">
        <f t="shared" ca="1" si="33"/>
        <v>335.32446495867771</v>
      </c>
      <c r="BC36" s="302">
        <f t="shared" ca="1" si="34"/>
        <v>383.53246495867774</v>
      </c>
      <c r="BD36" s="302">
        <f t="shared" ca="1" si="35"/>
        <v>562.7143429377046</v>
      </c>
      <c r="BE36" s="302">
        <f t="shared" ca="1" si="36"/>
        <v>440.32287333785592</v>
      </c>
      <c r="BF36" s="302">
        <f t="shared" ca="1" si="37"/>
        <v>366.96676012771269</v>
      </c>
      <c r="BG36" s="302">
        <f t="shared" ca="1" si="38"/>
        <v>610.98422556233334</v>
      </c>
    </row>
    <row r="37" spans="1:59" x14ac:dyDescent="0.25">
      <c r="L37" s="17"/>
      <c r="U37" s="194">
        <f t="shared" ca="1" si="0"/>
        <v>43831</v>
      </c>
      <c r="V37" s="307">
        <f t="shared" ca="1" si="1"/>
        <v>452.65058901740463</v>
      </c>
      <c r="W37" s="308">
        <f t="shared" ca="1" si="2"/>
        <v>445.2077948512482</v>
      </c>
      <c r="X37" s="309">
        <f t="shared" ca="1" si="3"/>
        <v>448.40340366337733</v>
      </c>
      <c r="Y37" s="302">
        <f t="shared" ca="1" si="39"/>
        <v>590.02722071936682</v>
      </c>
      <c r="Z37" s="302">
        <f t="shared" ca="1" si="5"/>
        <v>698.17013563104081</v>
      </c>
      <c r="AA37" s="302">
        <f t="shared" ca="1" si="6"/>
        <v>552.24159697916798</v>
      </c>
      <c r="AB37" s="302">
        <f t="shared" ca="1" si="7"/>
        <v>546.67992036832516</v>
      </c>
      <c r="AC37" s="302">
        <f t="shared" ca="1" si="8"/>
        <v>441.80905793286854</v>
      </c>
      <c r="AD37" s="302">
        <f t="shared" ca="1" si="9"/>
        <v>370.21595631759902</v>
      </c>
      <c r="AE37" s="302">
        <f t="shared" ca="1" si="10"/>
        <v>376.36227985085657</v>
      </c>
      <c r="AF37" s="302">
        <f t="shared" ca="1" si="11"/>
        <v>368.59791536574414</v>
      </c>
      <c r="AG37" s="302">
        <f t="shared" ca="1" si="12"/>
        <v>444.10684809983479</v>
      </c>
      <c r="AH37" s="302">
        <f t="shared" ca="1" si="13"/>
        <v>501.40638419483372</v>
      </c>
      <c r="AI37" s="302">
        <f t="shared" ca="1" si="14"/>
        <v>570.50782277297992</v>
      </c>
      <c r="AJ37" s="302">
        <f t="shared" ca="1" si="15"/>
        <v>439.61408470724894</v>
      </c>
      <c r="AK37" s="302">
        <f t="shared" ca="1" si="16"/>
        <v>585.66745857497574</v>
      </c>
      <c r="AL37" s="302">
        <f t="shared" ca="1" si="17"/>
        <v>600.93045857499885</v>
      </c>
      <c r="AM37" s="302">
        <f t="shared" ca="1" si="18"/>
        <v>597.72545857499881</v>
      </c>
      <c r="AN37" s="302">
        <f t="shared" ca="1" si="19"/>
        <v>535.89938948853501</v>
      </c>
      <c r="AO37" s="302">
        <f t="shared" ca="1" si="20"/>
        <v>462.40512609809537</v>
      </c>
      <c r="AP37" s="302">
        <f t="shared" ca="1" si="21"/>
        <v>373.35602313563993</v>
      </c>
      <c r="AQ37" s="302">
        <f t="shared" ca="1" si="22"/>
        <v>364.11138419482199</v>
      </c>
      <c r="AR37" s="302">
        <f t="shared" ca="1" si="23"/>
        <v>275.57249834418866</v>
      </c>
      <c r="AS37" s="302">
        <f t="shared" ca="1" si="24"/>
        <v>348.47982970923636</v>
      </c>
      <c r="AT37" s="302">
        <f t="shared" ca="1" si="25"/>
        <v>648.97200362086789</v>
      </c>
      <c r="AU37" s="302">
        <f t="shared" ca="1" si="26"/>
        <v>529.06046888751439</v>
      </c>
      <c r="AV37" s="302">
        <f t="shared" ca="1" si="27"/>
        <v>478.65133833566466</v>
      </c>
      <c r="AW37" s="302">
        <f t="shared" ca="1" si="28"/>
        <v>415.28238419482199</v>
      </c>
      <c r="AX37" s="302">
        <f t="shared" ca="1" si="29"/>
        <v>518.05011209218583</v>
      </c>
      <c r="AY37" s="302">
        <f t="shared" ca="1" si="30"/>
        <v>495.69984938457458</v>
      </c>
      <c r="AZ37" s="302">
        <f t="shared" ca="1" si="31"/>
        <v>488.25218359015753</v>
      </c>
      <c r="BA37" s="302">
        <f t="shared" ca="1" si="32"/>
        <v>574.637163998647</v>
      </c>
      <c r="BB37" s="302">
        <f t="shared" ca="1" si="33"/>
        <v>317.09572495867775</v>
      </c>
      <c r="BC37" s="302">
        <f t="shared" ca="1" si="34"/>
        <v>318.35272495867775</v>
      </c>
      <c r="BD37" s="302">
        <f t="shared" ca="1" si="35"/>
        <v>483.3124585749988</v>
      </c>
      <c r="BE37" s="302">
        <f t="shared" ca="1" si="36"/>
        <v>415.71507584275901</v>
      </c>
      <c r="BF37" s="302">
        <f t="shared" ca="1" si="37"/>
        <v>360.32479910914327</v>
      </c>
      <c r="BG37" s="302">
        <f t="shared" ca="1" si="38"/>
        <v>521.68295259577678</v>
      </c>
    </row>
    <row r="38" spans="1:59" x14ac:dyDescent="0.25">
      <c r="L38" s="17"/>
      <c r="U38" s="194">
        <f t="shared" ca="1" si="0"/>
        <v>43862</v>
      </c>
      <c r="V38" s="307">
        <f t="shared" ca="1" si="1"/>
        <v>462.76941902969651</v>
      </c>
      <c r="W38" s="308">
        <f t="shared" ca="1" si="2"/>
        <v>455.18845660960659</v>
      </c>
      <c r="X38" s="309">
        <f t="shared" ca="1" si="3"/>
        <v>458.44283858240135</v>
      </c>
      <c r="Y38" s="302">
        <f t="shared" ca="1" si="39"/>
        <v>493.27346360750033</v>
      </c>
      <c r="Z38" s="302">
        <f t="shared" ca="1" si="5"/>
        <v>546.79250209712177</v>
      </c>
      <c r="AA38" s="302">
        <f t="shared" ca="1" si="6"/>
        <v>533.81617097653236</v>
      </c>
      <c r="AB38" s="302">
        <f t="shared" ca="1" si="7"/>
        <v>532.66137579693429</v>
      </c>
      <c r="AC38" s="302">
        <f t="shared" ca="1" si="8"/>
        <v>408.86037372729237</v>
      </c>
      <c r="AD38" s="302">
        <f t="shared" ca="1" si="9"/>
        <v>347.06729246525276</v>
      </c>
      <c r="AE38" s="302">
        <f t="shared" ca="1" si="10"/>
        <v>345.1885324131066</v>
      </c>
      <c r="AF38" s="302">
        <f t="shared" ca="1" si="11"/>
        <v>328.87443319738924</v>
      </c>
      <c r="AG38" s="302">
        <f t="shared" ca="1" si="12"/>
        <v>440.35248767434751</v>
      </c>
      <c r="AH38" s="302">
        <f t="shared" ca="1" si="13"/>
        <v>577.34655671175619</v>
      </c>
      <c r="AI38" s="302">
        <f t="shared" ca="1" si="14"/>
        <v>513.63454940407087</v>
      </c>
      <c r="AJ38" s="302">
        <f t="shared" ca="1" si="15"/>
        <v>393.12460503160349</v>
      </c>
      <c r="AK38" s="302">
        <f t="shared" ca="1" si="16"/>
        <v>533.82754940405948</v>
      </c>
      <c r="AL38" s="302">
        <f t="shared" ca="1" si="17"/>
        <v>543.5235020971345</v>
      </c>
      <c r="AM38" s="302">
        <f t="shared" ca="1" si="18"/>
        <v>556.01350209714576</v>
      </c>
      <c r="AN38" s="302">
        <f t="shared" ca="1" si="19"/>
        <v>506.65272305347827</v>
      </c>
      <c r="AO38" s="302">
        <f t="shared" ca="1" si="20"/>
        <v>454.57927452347025</v>
      </c>
      <c r="AP38" s="302">
        <f t="shared" ca="1" si="21"/>
        <v>341.09685143159646</v>
      </c>
      <c r="AQ38" s="302">
        <f t="shared" ca="1" si="22"/>
        <v>298.62504606411034</v>
      </c>
      <c r="AR38" s="302">
        <f t="shared" ca="1" si="23"/>
        <v>277.18356631105195</v>
      </c>
      <c r="AS38" s="302">
        <f t="shared" ca="1" si="24"/>
        <v>314.72387682286899</v>
      </c>
      <c r="AT38" s="302">
        <f t="shared" ca="1" si="25"/>
        <v>593.22384769585449</v>
      </c>
      <c r="AU38" s="302">
        <f t="shared" ca="1" si="26"/>
        <v>460.72738594100269</v>
      </c>
      <c r="AV38" s="302">
        <f t="shared" ca="1" si="27"/>
        <v>445.29175592591622</v>
      </c>
      <c r="AW38" s="302">
        <f t="shared" ca="1" si="28"/>
        <v>384.04804606411034</v>
      </c>
      <c r="AX38" s="302">
        <f t="shared" ca="1" si="29"/>
        <v>473.45299583280223</v>
      </c>
      <c r="AY38" s="302">
        <f t="shared" ca="1" si="30"/>
        <v>513.98870980085724</v>
      </c>
      <c r="AZ38" s="302">
        <f t="shared" ca="1" si="31"/>
        <v>428.76224816891443</v>
      </c>
      <c r="BA38" s="302">
        <f t="shared" ca="1" si="32"/>
        <v>493.4871805615777</v>
      </c>
      <c r="BB38" s="302">
        <f t="shared" ca="1" si="33"/>
        <v>314.75001005903175</v>
      </c>
      <c r="BC38" s="302">
        <f t="shared" ca="1" si="34"/>
        <v>283.58501005903179</v>
      </c>
      <c r="BD38" s="302">
        <f t="shared" ca="1" si="35"/>
        <v>507.53850209713443</v>
      </c>
      <c r="BE38" s="302">
        <f t="shared" ca="1" si="36"/>
        <v>347.77899738147266</v>
      </c>
      <c r="BF38" s="302">
        <f t="shared" ca="1" si="37"/>
        <v>310.20665974246225</v>
      </c>
      <c r="BG38" s="302">
        <f t="shared" ca="1" si="38"/>
        <v>468.64245776207252</v>
      </c>
    </row>
    <row r="39" spans="1:59" x14ac:dyDescent="0.25">
      <c r="I39" s="45"/>
      <c r="U39" s="194">
        <f t="shared" ca="1" si="0"/>
        <v>43891</v>
      </c>
      <c r="V39" s="307">
        <f t="shared" ca="1" si="1"/>
        <v>614.07642190455078</v>
      </c>
      <c r="W39" s="308">
        <f t="shared" ca="1" si="2"/>
        <v>606.28923239445305</v>
      </c>
      <c r="X39" s="309">
        <f t="shared" ca="1" si="3"/>
        <v>609.63137526226762</v>
      </c>
      <c r="Y39" s="302">
        <f t="shared" ca="1" si="39"/>
        <v>786.62913447075164</v>
      </c>
      <c r="Z39" s="302">
        <f t="shared" ca="1" si="5"/>
        <v>968.19333375413032</v>
      </c>
      <c r="AA39" s="302">
        <f t="shared" ca="1" si="6"/>
        <v>1406.3647347541844</v>
      </c>
      <c r="AB39" s="302">
        <f t="shared" ca="1" si="7"/>
        <v>945.4798587102631</v>
      </c>
      <c r="AC39" s="302">
        <f t="shared" ca="1" si="8"/>
        <v>444.67925093885708</v>
      </c>
      <c r="AD39" s="302">
        <f t="shared" ca="1" si="9"/>
        <v>534.61779155641261</v>
      </c>
      <c r="AE39" s="302">
        <f t="shared" ca="1" si="10"/>
        <v>397.80227967523621</v>
      </c>
      <c r="AF39" s="302">
        <f t="shared" ca="1" si="11"/>
        <v>419.51645417711029</v>
      </c>
      <c r="AG39" s="302">
        <f t="shared" ca="1" si="12"/>
        <v>536.7369965511831</v>
      </c>
      <c r="AH39" s="302">
        <f t="shared" ca="1" si="13"/>
        <v>665.0581701161683</v>
      </c>
      <c r="AI39" s="302">
        <f t="shared" ca="1" si="14"/>
        <v>643.94486516893107</v>
      </c>
      <c r="AJ39" s="302">
        <f t="shared" ca="1" si="15"/>
        <v>1074.8813571868875</v>
      </c>
      <c r="AK39" s="302">
        <f t="shared" ca="1" si="16"/>
        <v>700.9495389265835</v>
      </c>
      <c r="AL39" s="302">
        <f t="shared" ca="1" si="17"/>
        <v>857.65044065196309</v>
      </c>
      <c r="AM39" s="302">
        <f t="shared" ca="1" si="18"/>
        <v>718.75227333830981</v>
      </c>
      <c r="AN39" s="302">
        <f t="shared" ca="1" si="19"/>
        <v>581.40699815651294</v>
      </c>
      <c r="AO39" s="302">
        <f t="shared" ca="1" si="20"/>
        <v>791.36053629643743</v>
      </c>
      <c r="AP39" s="302">
        <f t="shared" ca="1" si="21"/>
        <v>447.59907671877562</v>
      </c>
      <c r="AQ39" s="302">
        <f t="shared" ca="1" si="22"/>
        <v>296.27907920707753</v>
      </c>
      <c r="AR39" s="302">
        <f t="shared" ca="1" si="23"/>
        <v>404.38044495866745</v>
      </c>
      <c r="AS39" s="302">
        <f t="shared" ca="1" si="24"/>
        <v>498.87240334173362</v>
      </c>
      <c r="AT39" s="302">
        <f t="shared" ca="1" si="25"/>
        <v>897.32405777359668</v>
      </c>
      <c r="AU39" s="302">
        <f t="shared" ca="1" si="26"/>
        <v>513.34173239667962</v>
      </c>
      <c r="AV39" s="302">
        <f t="shared" ca="1" si="27"/>
        <v>764.81498441029487</v>
      </c>
      <c r="AW39" s="302">
        <f t="shared" ca="1" si="28"/>
        <v>371.36733540542457</v>
      </c>
      <c r="AX39" s="302">
        <f t="shared" ca="1" si="29"/>
        <v>657.22225387405797</v>
      </c>
      <c r="AY39" s="302">
        <f t="shared" ca="1" si="30"/>
        <v>577.84563203098037</v>
      </c>
      <c r="AZ39" s="302">
        <f t="shared" ca="1" si="31"/>
        <v>540.10110744363146</v>
      </c>
      <c r="BA39" s="302">
        <f t="shared" ca="1" si="32"/>
        <v>913.82278358823066</v>
      </c>
      <c r="BB39" s="302">
        <f t="shared" ca="1" si="33"/>
        <v>345.3544449586675</v>
      </c>
      <c r="BC39" s="302">
        <f t="shared" ca="1" si="34"/>
        <v>386.08544495866749</v>
      </c>
      <c r="BD39" s="302">
        <f t="shared" ca="1" si="35"/>
        <v>696.03539923066648</v>
      </c>
      <c r="BE39" s="302">
        <f t="shared" ca="1" si="36"/>
        <v>429.65423586342752</v>
      </c>
      <c r="BF39" s="302">
        <f t="shared" ca="1" si="37"/>
        <v>448.69318046320228</v>
      </c>
      <c r="BG39" s="302">
        <f t="shared" ca="1" si="38"/>
        <v>1006.3042154268478</v>
      </c>
    </row>
    <row r="40" spans="1:59" x14ac:dyDescent="0.25">
      <c r="U40" s="194">
        <f t="shared" ca="1" si="0"/>
        <v>43922</v>
      </c>
      <c r="V40" s="307">
        <f t="shared" ca="1" si="1"/>
        <v>864.80357484415731</v>
      </c>
      <c r="W40" s="308">
        <f t="shared" ca="1" si="2"/>
        <v>863.03071696657025</v>
      </c>
      <c r="X40" s="309">
        <f t="shared" ca="1" si="3"/>
        <v>866.55660068723012</v>
      </c>
      <c r="Y40" s="302">
        <f t="shared" ca="1" si="39"/>
        <v>1323.381133129287</v>
      </c>
      <c r="Z40" s="302">
        <f t="shared" ca="1" si="5"/>
        <v>1807.7728547285212</v>
      </c>
      <c r="AA40" s="302">
        <f t="shared" ca="1" si="6"/>
        <v>2131.970427692147</v>
      </c>
      <c r="AB40" s="302">
        <f t="shared" ca="1" si="7"/>
        <v>1435.1062883591762</v>
      </c>
      <c r="AC40" s="302">
        <f t="shared" ca="1" si="8"/>
        <v>649.83961701532792</v>
      </c>
      <c r="AD40" s="302">
        <f t="shared" ca="1" si="9"/>
        <v>857.74618904155534</v>
      </c>
      <c r="AE40" s="302">
        <f t="shared" ca="1" si="10"/>
        <v>568.45018049569228</v>
      </c>
      <c r="AF40" s="302">
        <f t="shared" ca="1" si="11"/>
        <v>452.97802576149081</v>
      </c>
      <c r="AG40" s="302">
        <f t="shared" ca="1" si="12"/>
        <v>812.34572045690823</v>
      </c>
      <c r="AH40" s="302">
        <f t="shared" ca="1" si="13"/>
        <v>1494.1697907774319</v>
      </c>
      <c r="AI40" s="302">
        <f t="shared" ca="1" si="14"/>
        <v>774.37955684559347</v>
      </c>
      <c r="AJ40" s="302">
        <f t="shared" ca="1" si="15"/>
        <v>1055.3849422648889</v>
      </c>
      <c r="AK40" s="302">
        <f t="shared" ca="1" si="16"/>
        <v>1086.788724192314</v>
      </c>
      <c r="AL40" s="302">
        <f t="shared" ca="1" si="17"/>
        <v>1705.3723333068108</v>
      </c>
      <c r="AM40" s="302">
        <f t="shared" ca="1" si="18"/>
        <v>1177.0947248718214</v>
      </c>
      <c r="AN40" s="302">
        <f t="shared" ca="1" si="19"/>
        <v>828.39098782549956</v>
      </c>
      <c r="AO40" s="302">
        <f t="shared" ca="1" si="20"/>
        <v>945.61675075024709</v>
      </c>
      <c r="AP40" s="302">
        <f t="shared" ca="1" si="21"/>
        <v>559.79076322314506</v>
      </c>
      <c r="AQ40" s="302">
        <f t="shared" ca="1" si="22"/>
        <v>500.21790371892894</v>
      </c>
      <c r="AR40" s="302">
        <f t="shared" ca="1" si="23"/>
        <v>484.92776322314518</v>
      </c>
      <c r="AS40" s="302">
        <f t="shared" ca="1" si="24"/>
        <v>1051.2150817670906</v>
      </c>
      <c r="AT40" s="302">
        <f t="shared" ca="1" si="25"/>
        <v>1472.6431828019952</v>
      </c>
      <c r="AU40" s="302">
        <f t="shared" ca="1" si="26"/>
        <v>957.68390426823157</v>
      </c>
      <c r="AV40" s="302">
        <f t="shared" ca="1" si="27"/>
        <v>951.32515549649702</v>
      </c>
      <c r="AW40" s="302">
        <f t="shared" ca="1" si="28"/>
        <v>741.45374669421926</v>
      </c>
      <c r="AX40" s="302">
        <f t="shared" ca="1" si="29"/>
        <v>785.5872967395029</v>
      </c>
      <c r="AY40" s="302">
        <f t="shared" ca="1" si="30"/>
        <v>663.81868038217874</v>
      </c>
      <c r="AZ40" s="302">
        <f t="shared" ca="1" si="31"/>
        <v>985.11580748505673</v>
      </c>
      <c r="BA40" s="302">
        <f t="shared" ca="1" si="32"/>
        <v>1142.4228386834932</v>
      </c>
      <c r="BB40" s="302">
        <f t="shared" ca="1" si="33"/>
        <v>383.98876322314521</v>
      </c>
      <c r="BC40" s="302">
        <f t="shared" ca="1" si="34"/>
        <v>502.19876322314519</v>
      </c>
      <c r="BD40" s="302">
        <f t="shared" ca="1" si="35"/>
        <v>678.94040758807898</v>
      </c>
      <c r="BE40" s="302">
        <f t="shared" ca="1" si="36"/>
        <v>485.68993440255309</v>
      </c>
      <c r="BF40" s="302">
        <f t="shared" ca="1" si="37"/>
        <v>559.50407992059763</v>
      </c>
      <c r="BG40" s="302">
        <f t="shared" ca="1" si="38"/>
        <v>1186.7623498876981</v>
      </c>
    </row>
    <row r="41" spans="1:59" x14ac:dyDescent="0.25">
      <c r="U41" s="194">
        <f t="shared" ca="1" si="0"/>
        <v>43952</v>
      </c>
      <c r="V41" s="307">
        <f t="shared" ca="1" si="1"/>
        <v>2177.8090946637826</v>
      </c>
      <c r="W41" s="308">
        <f t="shared" ca="1" si="2"/>
        <v>2279.2280393893893</v>
      </c>
      <c r="X41" s="309">
        <f t="shared" ca="1" si="3"/>
        <v>2280.3494284328167</v>
      </c>
      <c r="Y41" s="302">
        <f t="shared" ca="1" si="39"/>
        <v>4186.0147126763814</v>
      </c>
      <c r="Z41" s="302">
        <f t="shared" ca="1" si="5"/>
        <v>4021.3082291716591</v>
      </c>
      <c r="AA41" s="302">
        <f t="shared" ca="1" si="6"/>
        <v>3374.5280040453154</v>
      </c>
      <c r="AB41" s="302">
        <f t="shared" ca="1" si="7"/>
        <v>2647.1149773733546</v>
      </c>
      <c r="AC41" s="302">
        <f t="shared" ca="1" si="8"/>
        <v>1102.3637762918827</v>
      </c>
      <c r="AD41" s="302">
        <f t="shared" ca="1" si="9"/>
        <v>1434.6029140429287</v>
      </c>
      <c r="AE41" s="302">
        <f t="shared" ca="1" si="10"/>
        <v>649.36873530085927</v>
      </c>
      <c r="AF41" s="302">
        <f t="shared" ref="AF41:AF71" ca="1" si="40">IF($U41="","",IF($B$22=TRUE,(LOOKUP($U41,INDIRECT($C$10&amp;"_TIME"),INDIRECT($C$10&amp;"_"&amp;"8"))),""))</f>
        <v>1314.8718612958046</v>
      </c>
      <c r="AG41" s="302">
        <f t="shared" ca="1" si="12"/>
        <v>1796.0362265593392</v>
      </c>
      <c r="AH41" s="302">
        <f t="shared" ca="1" si="13"/>
        <v>3447.9440021297164</v>
      </c>
      <c r="AI41" s="302">
        <f t="shared" ca="1" si="14"/>
        <v>1802.8171802128227</v>
      </c>
      <c r="AJ41" s="302">
        <f t="shared" ref="AJ41:AJ71" ca="1" si="41">IF($U41="","",IF($B$26=TRUE,(LOOKUP($U41,INDIRECT($C$10&amp;"_TIME"),INDIRECT($C$10&amp;"_"&amp;"12"))),""))</f>
        <v>2709.4667000368663</v>
      </c>
      <c r="AK41" s="302">
        <f t="shared" ca="1" si="16"/>
        <v>3070.3824076394035</v>
      </c>
      <c r="AL41" s="302">
        <f t="shared" ca="1" si="17"/>
        <v>3993.9445974820937</v>
      </c>
      <c r="AM41" s="302">
        <f t="shared" ca="1" si="18"/>
        <v>2692.7645888633956</v>
      </c>
      <c r="AN41" s="302">
        <f t="shared" ca="1" si="19"/>
        <v>2030.3450028027821</v>
      </c>
      <c r="AO41" s="302">
        <f t="shared" ca="1" si="20"/>
        <v>1825.0864721401431</v>
      </c>
      <c r="AP41" s="302">
        <f t="shared" ca="1" si="21"/>
        <v>1894.1561086175573</v>
      </c>
      <c r="AQ41" s="302">
        <f t="shared" ca="1" si="22"/>
        <v>339.17446278894255</v>
      </c>
      <c r="AR41" s="302">
        <f t="shared" ca="1" si="23"/>
        <v>1300.3464116549278</v>
      </c>
      <c r="AS41" s="302">
        <f t="shared" ca="1" si="24"/>
        <v>1528.4213241476825</v>
      </c>
      <c r="AT41" s="302">
        <f t="shared" ca="1" si="25"/>
        <v>2736.0551010060435</v>
      </c>
      <c r="AU41" s="302">
        <f t="shared" ca="1" si="26"/>
        <v>2210.0121789474997</v>
      </c>
      <c r="AV41" s="302">
        <f t="shared" ca="1" si="27"/>
        <v>1955.5170926532603</v>
      </c>
      <c r="AW41" s="302">
        <f t="shared" ca="1" si="28"/>
        <v>2411.6064334705979</v>
      </c>
      <c r="AX41" s="302">
        <f t="shared" ca="1" si="29"/>
        <v>2458.841537013845</v>
      </c>
      <c r="AY41" s="302">
        <f t="shared" ca="1" si="30"/>
        <v>992.6830910441729</v>
      </c>
      <c r="AZ41" s="302">
        <f t="shared" ca="1" si="31"/>
        <v>2605.1878384291126</v>
      </c>
      <c r="BA41" s="302">
        <f t="shared" ca="1" si="32"/>
        <v>1067.9546968047014</v>
      </c>
      <c r="BB41" s="302">
        <f t="shared" ca="1" si="33"/>
        <v>768.23984800906408</v>
      </c>
      <c r="BC41" s="302">
        <f t="shared" ca="1" si="34"/>
        <v>1441.1024039260351</v>
      </c>
      <c r="BD41" s="302">
        <f t="shared" ca="1" si="35"/>
        <v>1170.593273889797</v>
      </c>
      <c r="BE41" s="302">
        <f t="shared" ca="1" si="36"/>
        <v>812.54900915709982</v>
      </c>
      <c r="BF41" s="302">
        <f t="shared" ca="1" si="37"/>
        <v>1827.9210749659005</v>
      </c>
      <c r="BG41" s="302">
        <f t="shared" ca="1" si="38"/>
        <v>2472.1571735776392</v>
      </c>
    </row>
    <row r="42" spans="1:59" x14ac:dyDescent="0.25">
      <c r="U42" s="194">
        <f t="shared" ca="1" si="0"/>
        <v>43983</v>
      </c>
      <c r="V42" s="307">
        <f t="shared" ca="1" si="1"/>
        <v>2218.4522526034957</v>
      </c>
      <c r="W42" s="308">
        <f t="shared" ca="1" si="2"/>
        <v>2238.7364679132179</v>
      </c>
      <c r="X42" s="309">
        <f t="shared" ca="1" si="3"/>
        <v>2241.3940651138669</v>
      </c>
      <c r="Y42" s="302">
        <f t="shared" ca="1" si="39"/>
        <v>5626.8591063413596</v>
      </c>
      <c r="Z42" s="302">
        <f t="shared" ca="1" si="5"/>
        <v>3236.0837539362637</v>
      </c>
      <c r="AA42" s="302">
        <f t="shared" ca="1" si="6"/>
        <v>3536.7384343326416</v>
      </c>
      <c r="AB42" s="302">
        <f t="shared" ca="1" si="7"/>
        <v>1541.0778306440602</v>
      </c>
      <c r="AC42" s="302">
        <f t="shared" ca="1" si="8"/>
        <v>1829.5210168719877</v>
      </c>
      <c r="AD42" s="302">
        <f t="shared" ca="1" si="9"/>
        <v>1029.8049500918498</v>
      </c>
      <c r="AE42" s="302">
        <f t="shared" ca="1" si="10"/>
        <v>1337.0727708005211</v>
      </c>
      <c r="AF42" s="302">
        <f t="shared" ca="1" si="40"/>
        <v>2081.3857663440085</v>
      </c>
      <c r="AG42" s="302">
        <f t="shared" ca="1" si="12"/>
        <v>1316.518191881725</v>
      </c>
      <c r="AH42" s="302">
        <f t="shared" ca="1" si="13"/>
        <v>4238.3910881385073</v>
      </c>
      <c r="AI42" s="302">
        <f t="shared" ca="1" si="14"/>
        <v>1505.3013391356515</v>
      </c>
      <c r="AJ42" s="302">
        <f t="shared" ca="1" si="41"/>
        <v>4314.708881701732</v>
      </c>
      <c r="AK42" s="302">
        <f t="shared" ca="1" si="16"/>
        <v>2301.6129458082073</v>
      </c>
      <c r="AL42" s="302">
        <f t="shared" ca="1" si="17"/>
        <v>4371.9441380636454</v>
      </c>
      <c r="AM42" s="302">
        <f t="shared" ca="1" si="18"/>
        <v>2297.8249434855347</v>
      </c>
      <c r="AN42" s="302">
        <f t="shared" ca="1" si="19"/>
        <v>2780.8762049756879</v>
      </c>
      <c r="AO42" s="302">
        <f t="shared" ca="1" si="20"/>
        <v>1307.9931783472719</v>
      </c>
      <c r="AP42" s="302">
        <f t="shared" ca="1" si="21"/>
        <v>1414.9032838090236</v>
      </c>
      <c r="AQ42" s="302">
        <f t="shared" ca="1" si="22"/>
        <v>305.79607106618579</v>
      </c>
      <c r="AR42" s="302">
        <f t="shared" ca="1" si="23"/>
        <v>1981.5984758677932</v>
      </c>
      <c r="AS42" s="302">
        <f t="shared" ca="1" si="24"/>
        <v>749.39899826791861</v>
      </c>
      <c r="AT42" s="302">
        <f t="shared" ca="1" si="25"/>
        <v>3188.7113897832119</v>
      </c>
      <c r="AU42" s="302">
        <f t="shared" ca="1" si="26"/>
        <v>1859.4030070574508</v>
      </c>
      <c r="AV42" s="302">
        <f t="shared" ca="1" si="27"/>
        <v>1370.3753536937033</v>
      </c>
      <c r="AW42" s="302">
        <f t="shared" ca="1" si="28"/>
        <v>3690.5349427464803</v>
      </c>
      <c r="AX42" s="302">
        <f t="shared" ca="1" si="29"/>
        <v>2315.3795781292579</v>
      </c>
      <c r="AY42" s="302">
        <f t="shared" ca="1" si="30"/>
        <v>2363.9212478485224</v>
      </c>
      <c r="AZ42" s="302">
        <f t="shared" ca="1" si="31"/>
        <v>4766.5892432274004</v>
      </c>
      <c r="BA42" s="302">
        <f t="shared" ca="1" si="32"/>
        <v>401.01871332973946</v>
      </c>
      <c r="BB42" s="302">
        <f t="shared" ca="1" si="33"/>
        <v>991.23739322330505</v>
      </c>
      <c r="BC42" s="302">
        <f t="shared" ca="1" si="34"/>
        <v>2562.5519227376258</v>
      </c>
      <c r="BD42" s="302">
        <f t="shared" ca="1" si="35"/>
        <v>1903.3016873282186</v>
      </c>
      <c r="BE42" s="302">
        <f t="shared" ca="1" si="36"/>
        <v>946.50556440271271</v>
      </c>
      <c r="BF42" s="302">
        <f t="shared" ca="1" si="37"/>
        <v>2634.041649774807</v>
      </c>
      <c r="BG42" s="302">
        <f t="shared" ca="1" si="38"/>
        <v>5070.3878179902613</v>
      </c>
    </row>
    <row r="43" spans="1:59" x14ac:dyDescent="0.25">
      <c r="U43" s="194">
        <f t="shared" ca="1" si="0"/>
        <v>44013</v>
      </c>
      <c r="V43" s="307">
        <f t="shared" ca="1" si="1"/>
        <v>1060.4359135845084</v>
      </c>
      <c r="W43" s="308">
        <f t="shared" ca="1" si="2"/>
        <v>1008.9694150662216</v>
      </c>
      <c r="X43" s="309">
        <f t="shared" ca="1" si="3"/>
        <v>1008.4984184414659</v>
      </c>
      <c r="Y43" s="302">
        <f t="shared" ca="1" si="39"/>
        <v>2325.4611062531408</v>
      </c>
      <c r="Z43" s="302">
        <f t="shared" ca="1" si="5"/>
        <v>1224.8677622186908</v>
      </c>
      <c r="AA43" s="302">
        <f t="shared" ca="1" si="6"/>
        <v>1635.498043673306</v>
      </c>
      <c r="AB43" s="302">
        <f t="shared" ca="1" si="7"/>
        <v>687.36702792018889</v>
      </c>
      <c r="AC43" s="302">
        <f t="shared" ca="1" si="8"/>
        <v>752.05990002948977</v>
      </c>
      <c r="AD43" s="302">
        <f t="shared" ca="1" si="9"/>
        <v>530.10264524187141</v>
      </c>
      <c r="AE43" s="302">
        <f t="shared" ca="1" si="10"/>
        <v>697.86777943285347</v>
      </c>
      <c r="AF43" s="302">
        <f t="shared" ca="1" si="40"/>
        <v>917.86918505699168</v>
      </c>
      <c r="AG43" s="302">
        <f t="shared" ca="1" si="12"/>
        <v>583.85628657971336</v>
      </c>
      <c r="AH43" s="302">
        <f t="shared" ca="1" si="13"/>
        <v>1820.7290286698453</v>
      </c>
      <c r="AI43" s="302">
        <f t="shared" ca="1" si="14"/>
        <v>638.36804662031159</v>
      </c>
      <c r="AJ43" s="302">
        <f t="shared" ca="1" si="41"/>
        <v>3489.3245045954795</v>
      </c>
      <c r="AK43" s="302">
        <f t="shared" ca="1" si="16"/>
        <v>1100.5959023047858</v>
      </c>
      <c r="AL43" s="302">
        <f t="shared" ca="1" si="17"/>
        <v>1656.4014312606387</v>
      </c>
      <c r="AM43" s="302">
        <f t="shared" ca="1" si="18"/>
        <v>1271.7101202940551</v>
      </c>
      <c r="AN43" s="302">
        <f t="shared" ca="1" si="19"/>
        <v>1575.5535690022921</v>
      </c>
      <c r="AO43" s="302">
        <f t="shared" ca="1" si="20"/>
        <v>539.88839142989366</v>
      </c>
      <c r="AP43" s="302">
        <f t="shared" ca="1" si="21"/>
        <v>522.89293492403078</v>
      </c>
      <c r="AQ43" s="302">
        <f t="shared" ca="1" si="22"/>
        <v>209.45174680179466</v>
      </c>
      <c r="AR43" s="302">
        <f t="shared" ca="1" si="23"/>
        <v>656.39708611574963</v>
      </c>
      <c r="AS43" s="302">
        <f t="shared" ca="1" si="24"/>
        <v>454.29591132851681</v>
      </c>
      <c r="AT43" s="302">
        <f t="shared" ca="1" si="25"/>
        <v>1425.2861393660698</v>
      </c>
      <c r="AU43" s="302">
        <f t="shared" ca="1" si="26"/>
        <v>681.77725201873045</v>
      </c>
      <c r="AV43" s="302">
        <f t="shared" ca="1" si="27"/>
        <v>576.30096408432678</v>
      </c>
      <c r="AW43" s="302">
        <f t="shared" ca="1" si="28"/>
        <v>1779.3433773844938</v>
      </c>
      <c r="AX43" s="302">
        <f t="shared" ca="1" si="29"/>
        <v>1349.1949765181446</v>
      </c>
      <c r="AY43" s="302">
        <f t="shared" ca="1" si="30"/>
        <v>937.2410767714448</v>
      </c>
      <c r="AZ43" s="302">
        <f t="shared" ca="1" si="31"/>
        <v>3150.0420907068692</v>
      </c>
      <c r="BA43" s="302">
        <f t="shared" ca="1" si="32"/>
        <v>391.75159040586516</v>
      </c>
      <c r="BB43" s="302">
        <f t="shared" ca="1" si="33"/>
        <v>420.26308611574967</v>
      </c>
      <c r="BC43" s="302">
        <f t="shared" ca="1" si="34"/>
        <v>829.21008611574962</v>
      </c>
      <c r="BD43" s="302">
        <f t="shared" ca="1" si="35"/>
        <v>895.41127668795036</v>
      </c>
      <c r="BE43" s="302">
        <f t="shared" ca="1" si="36"/>
        <v>486.18252966780432</v>
      </c>
      <c r="BF43" s="302">
        <f t="shared" ca="1" si="37"/>
        <v>1628.7405360460066</v>
      </c>
      <c r="BG43" s="302">
        <f t="shared" ca="1" si="38"/>
        <v>2874.564397880044</v>
      </c>
    </row>
    <row r="44" spans="1:59" x14ac:dyDescent="0.25">
      <c r="U44" s="194">
        <f t="shared" ca="1" si="0"/>
        <v>44044</v>
      </c>
      <c r="V44" s="307">
        <f t="shared" ca="1" si="1"/>
        <v>645.84122159925937</v>
      </c>
      <c r="W44" s="308">
        <f t="shared" ca="1" si="2"/>
        <v>608.56038324846941</v>
      </c>
      <c r="X44" s="309">
        <f t="shared" ca="1" si="3"/>
        <v>602.04989386029206</v>
      </c>
      <c r="Y44" s="302">
        <f t="shared" ca="1" si="39"/>
        <v>1053.9126745158712</v>
      </c>
      <c r="Z44" s="302">
        <f t="shared" ca="1" si="5"/>
        <v>752.56053663502962</v>
      </c>
      <c r="AA44" s="302">
        <f t="shared" ca="1" si="6"/>
        <v>764.75114326963217</v>
      </c>
      <c r="AB44" s="302">
        <f t="shared" ca="1" si="7"/>
        <v>584.5961043872926</v>
      </c>
      <c r="AC44" s="302">
        <f t="shared" ca="1" si="8"/>
        <v>462.48217763594141</v>
      </c>
      <c r="AD44" s="302">
        <f t="shared" ca="1" si="9"/>
        <v>528.19711374538315</v>
      </c>
      <c r="AE44" s="302">
        <f t="shared" ca="1" si="10"/>
        <v>460.94305519662237</v>
      </c>
      <c r="AF44" s="302">
        <f t="shared" ca="1" si="40"/>
        <v>591.45464305505698</v>
      </c>
      <c r="AG44" s="302">
        <f t="shared" ca="1" si="12"/>
        <v>441.8762812048642</v>
      </c>
      <c r="AH44" s="302">
        <f t="shared" ca="1" si="13"/>
        <v>770.86931815871299</v>
      </c>
      <c r="AI44" s="302">
        <f t="shared" ca="1" si="14"/>
        <v>463.42364481883828</v>
      </c>
      <c r="AJ44" s="302">
        <f t="shared" ca="1" si="41"/>
        <v>1113.1170447730578</v>
      </c>
      <c r="AK44" s="302">
        <f t="shared" ca="1" si="16"/>
        <v>632.50933206636444</v>
      </c>
      <c r="AL44" s="302">
        <f t="shared" ca="1" si="17"/>
        <v>1022.056315980651</v>
      </c>
      <c r="AM44" s="302">
        <f t="shared" ca="1" si="18"/>
        <v>786.94893531023069</v>
      </c>
      <c r="AN44" s="302">
        <f t="shared" ca="1" si="19"/>
        <v>888.70169339172594</v>
      </c>
      <c r="AO44" s="302">
        <f t="shared" ca="1" si="20"/>
        <v>390.33607242545025</v>
      </c>
      <c r="AP44" s="302">
        <f t="shared" ca="1" si="21"/>
        <v>464.82116475872101</v>
      </c>
      <c r="AQ44" s="302">
        <f t="shared" ca="1" si="22"/>
        <v>268.90887882203884</v>
      </c>
      <c r="AR44" s="302">
        <f t="shared" ca="1" si="23"/>
        <v>439.54483796605246</v>
      </c>
      <c r="AS44" s="302">
        <f t="shared" ca="1" si="24"/>
        <v>435.21033142467763</v>
      </c>
      <c r="AT44" s="302">
        <f t="shared" ca="1" si="25"/>
        <v>732.2947421168933</v>
      </c>
      <c r="AU44" s="302">
        <f t="shared" ca="1" si="26"/>
        <v>542.37800647115591</v>
      </c>
      <c r="AV44" s="302">
        <f t="shared" ca="1" si="27"/>
        <v>493.66538746048997</v>
      </c>
      <c r="AW44" s="302">
        <f t="shared" ca="1" si="28"/>
        <v>740.91556997526629</v>
      </c>
      <c r="AX44" s="302">
        <f t="shared" ca="1" si="29"/>
        <v>682.14350201409445</v>
      </c>
      <c r="AY44" s="302">
        <f t="shared" ca="1" si="30"/>
        <v>631.29442627824449</v>
      </c>
      <c r="AZ44" s="302">
        <f t="shared" ca="1" si="31"/>
        <v>1011.7839754269053</v>
      </c>
      <c r="BA44" s="302">
        <f t="shared" ca="1" si="32"/>
        <v>368.86218553156135</v>
      </c>
      <c r="BB44" s="302">
        <f t="shared" ca="1" si="33"/>
        <v>468.5783159504399</v>
      </c>
      <c r="BC44" s="302">
        <f t="shared" ca="1" si="34"/>
        <v>622.68396057853886</v>
      </c>
      <c r="BD44" s="302">
        <f t="shared" ca="1" si="35"/>
        <v>572.39986738264213</v>
      </c>
      <c r="BE44" s="302">
        <f t="shared" ca="1" si="36"/>
        <v>378.51048407446933</v>
      </c>
      <c r="BF44" s="302">
        <f t="shared" ca="1" si="37"/>
        <v>862.67279067406389</v>
      </c>
      <c r="BG44" s="302">
        <f t="shared" ca="1" si="38"/>
        <v>1112.8092826000602</v>
      </c>
    </row>
    <row r="45" spans="1:59" x14ac:dyDescent="0.25">
      <c r="U45" s="194">
        <f t="shared" ca="1" si="0"/>
        <v>44075</v>
      </c>
      <c r="V45" s="307">
        <f t="shared" ca="1" si="1"/>
        <v>612.55269547274088</v>
      </c>
      <c r="W45" s="308">
        <f t="shared" ca="1" si="2"/>
        <v>604.08565268441976</v>
      </c>
      <c r="X45" s="309">
        <f t="shared" ca="1" si="3"/>
        <v>597.66297673669908</v>
      </c>
      <c r="Y45" s="302">
        <f t="shared" ca="1" si="39"/>
        <v>847.40786225165527</v>
      </c>
      <c r="Z45" s="302">
        <f t="shared" ca="1" si="5"/>
        <v>803.07203268824765</v>
      </c>
      <c r="AA45" s="302">
        <f t="shared" ca="1" si="6"/>
        <v>1088.5936655278533</v>
      </c>
      <c r="AB45" s="302">
        <f t="shared" ca="1" si="7"/>
        <v>608.86721812858264</v>
      </c>
      <c r="AC45" s="302">
        <f t="shared" ca="1" si="8"/>
        <v>503.4728152274551</v>
      </c>
      <c r="AD45" s="302">
        <f t="shared" ca="1" si="9"/>
        <v>433.60312778825579</v>
      </c>
      <c r="AE45" s="302">
        <f t="shared" ca="1" si="10"/>
        <v>414.0361296968735</v>
      </c>
      <c r="AF45" s="302">
        <f t="shared" ca="1" si="40"/>
        <v>650.55544778043384</v>
      </c>
      <c r="AG45" s="302">
        <f t="shared" ca="1" si="12"/>
        <v>482.27402788094378</v>
      </c>
      <c r="AH45" s="302">
        <f t="shared" ca="1" si="13"/>
        <v>889.43326707394226</v>
      </c>
      <c r="AI45" s="302">
        <f t="shared" ca="1" si="14"/>
        <v>533.70413564587682</v>
      </c>
      <c r="AJ45" s="302">
        <f t="shared" ca="1" si="41"/>
        <v>839.56436378471471</v>
      </c>
      <c r="AK45" s="302">
        <f t="shared" ca="1" si="16"/>
        <v>616.24448413230152</v>
      </c>
      <c r="AL45" s="302">
        <f t="shared" ca="1" si="17"/>
        <v>992.15635557463759</v>
      </c>
      <c r="AM45" s="302">
        <f t="shared" ca="1" si="18"/>
        <v>723.29964524054185</v>
      </c>
      <c r="AN45" s="302">
        <f t="shared" ca="1" si="19"/>
        <v>797.73870929236716</v>
      </c>
      <c r="AO45" s="302">
        <f t="shared" ca="1" si="20"/>
        <v>408.74448625840216</v>
      </c>
      <c r="AP45" s="302">
        <f t="shared" ca="1" si="21"/>
        <v>436.96421332220621</v>
      </c>
      <c r="AQ45" s="302">
        <f t="shared" ca="1" si="22"/>
        <v>392.69371586543463</v>
      </c>
      <c r="AR45" s="302">
        <f t="shared" ca="1" si="23"/>
        <v>546.84968538109661</v>
      </c>
      <c r="AS45" s="302">
        <f t="shared" ca="1" si="24"/>
        <v>464.91922064307374</v>
      </c>
      <c r="AT45" s="302">
        <f t="shared" ca="1" si="25"/>
        <v>713.09554513199623</v>
      </c>
      <c r="AU45" s="302">
        <f t="shared" ca="1" si="26"/>
        <v>547.33567650773932</v>
      </c>
      <c r="AV45" s="302">
        <f t="shared" ca="1" si="27"/>
        <v>556.58007633736042</v>
      </c>
      <c r="AW45" s="302">
        <f t="shared" ca="1" si="28"/>
        <v>683.48738004087943</v>
      </c>
      <c r="AX45" s="302">
        <f t="shared" ca="1" si="29"/>
        <v>597.48620534812687</v>
      </c>
      <c r="AY45" s="302">
        <f t="shared" ca="1" si="30"/>
        <v>502.6448464377894</v>
      </c>
      <c r="AZ45" s="302">
        <f t="shared" ca="1" si="31"/>
        <v>929.12433936373009</v>
      </c>
      <c r="BA45" s="302">
        <f t="shared" ca="1" si="32"/>
        <v>346.84710655109052</v>
      </c>
      <c r="BB45" s="302">
        <f t="shared" ca="1" si="33"/>
        <v>546.0285337190785</v>
      </c>
      <c r="BC45" s="302">
        <f t="shared" ca="1" si="34"/>
        <v>633.32548413230165</v>
      </c>
      <c r="BD45" s="302">
        <f t="shared" ca="1" si="35"/>
        <v>490.18075203886269</v>
      </c>
      <c r="BE45" s="302">
        <f t="shared" ca="1" si="36"/>
        <v>403.88262253195626</v>
      </c>
      <c r="BF45" s="302">
        <f t="shared" ca="1" si="37"/>
        <v>827.55520879925325</v>
      </c>
      <c r="BG45" s="302">
        <f t="shared" ca="1" si="38"/>
        <v>1122.2290600995113</v>
      </c>
    </row>
    <row r="46" spans="1:59" x14ac:dyDescent="0.25">
      <c r="U46" s="194">
        <f t="shared" ca="1" si="0"/>
        <v>44105</v>
      </c>
      <c r="V46" s="307">
        <f t="shared" ca="1" si="1"/>
        <v>483.13272478840986</v>
      </c>
      <c r="W46" s="308">
        <f t="shared" ca="1" si="2"/>
        <v>680.65578617288327</v>
      </c>
      <c r="X46" s="309">
        <f t="shared" ca="1" si="3"/>
        <v>602.24691934515079</v>
      </c>
      <c r="Y46" s="302">
        <f t="shared" ca="1" si="39"/>
        <v>835.12274269445788</v>
      </c>
      <c r="Z46" s="302">
        <f t="shared" ca="1" si="5"/>
        <v>865.50338994481012</v>
      </c>
      <c r="AA46" s="302">
        <f t="shared" ca="1" si="6"/>
        <v>902.18762652991188</v>
      </c>
      <c r="AB46" s="302">
        <f t="shared" ca="1" si="7"/>
        <v>495.25595325339043</v>
      </c>
      <c r="AC46" s="302">
        <f t="shared" ca="1" si="8"/>
        <v>400.42116961709269</v>
      </c>
      <c r="AD46" s="302">
        <f t="shared" ca="1" si="9"/>
        <v>391.78982662992365</v>
      </c>
      <c r="AE46" s="302">
        <f t="shared" ca="1" si="10"/>
        <v>402.69516640010278</v>
      </c>
      <c r="AF46" s="302">
        <f t="shared" ca="1" si="40"/>
        <v>460.16464026861564</v>
      </c>
      <c r="AG46" s="302">
        <f t="shared" ca="1" si="12"/>
        <v>346.36439495866449</v>
      </c>
      <c r="AH46" s="302">
        <f t="shared" ca="1" si="13"/>
        <v>750.94759548934542</v>
      </c>
      <c r="AI46" s="302">
        <f t="shared" ca="1" si="14"/>
        <v>473.66009252538782</v>
      </c>
      <c r="AJ46" s="302">
        <f t="shared" ca="1" si="41"/>
        <v>767.15226483620631</v>
      </c>
      <c r="AK46" s="302">
        <f t="shared" ca="1" si="16"/>
        <v>684.62279468639019</v>
      </c>
      <c r="AL46" s="302">
        <f t="shared" ca="1" si="17"/>
        <v>1027.918147024787</v>
      </c>
      <c r="AM46" s="302">
        <f t="shared" ca="1" si="18"/>
        <v>632.43334382446949</v>
      </c>
      <c r="AN46" s="302">
        <f t="shared" ca="1" si="19"/>
        <v>615.90338669420851</v>
      </c>
      <c r="AO46" s="302">
        <f t="shared" ca="1" si="20"/>
        <v>456.60673221112444</v>
      </c>
      <c r="AP46" s="302">
        <f t="shared" ca="1" si="21"/>
        <v>339.66839495866446</v>
      </c>
      <c r="AQ46" s="302">
        <f t="shared" ca="1" si="22"/>
        <v>356.17639495866445</v>
      </c>
      <c r="AR46" s="302">
        <f t="shared" ca="1" si="23"/>
        <v>386.45905433363049</v>
      </c>
      <c r="AS46" s="302">
        <f t="shared" ca="1" si="24"/>
        <v>513.09858430582278</v>
      </c>
      <c r="AT46" s="302">
        <f t="shared" ca="1" si="25"/>
        <v>677.57818709905825</v>
      </c>
      <c r="AU46" s="302">
        <f t="shared" ca="1" si="26"/>
        <v>1062.9076388132971</v>
      </c>
      <c r="AV46" s="302">
        <f t="shared" ca="1" si="27"/>
        <v>552.0359970144807</v>
      </c>
      <c r="AW46" s="302">
        <f t="shared" ca="1" si="28"/>
        <v>565.72174255208199</v>
      </c>
      <c r="AX46" s="302">
        <f t="shared" ca="1" si="29"/>
        <v>524.57724873802476</v>
      </c>
      <c r="AY46" s="302">
        <f t="shared" ca="1" si="30"/>
        <v>520.7383390739983</v>
      </c>
      <c r="AZ46" s="302">
        <f t="shared" ca="1" si="31"/>
        <v>730.84985429792312</v>
      </c>
      <c r="BA46" s="302">
        <f t="shared" ca="1" si="32"/>
        <v>316.94739495866446</v>
      </c>
      <c r="BB46" s="302">
        <f t="shared" ca="1" si="33"/>
        <v>554.64639495866459</v>
      </c>
      <c r="BC46" s="302">
        <f t="shared" ca="1" si="34"/>
        <v>681.4187051565707</v>
      </c>
      <c r="BD46" s="302">
        <f t="shared" ca="1" si="35"/>
        <v>409.44814325233165</v>
      </c>
      <c r="BE46" s="302">
        <f t="shared" ca="1" si="36"/>
        <v>459.54836841682533</v>
      </c>
      <c r="BF46" s="302">
        <f t="shared" ca="1" si="37"/>
        <v>792.91325056234234</v>
      </c>
      <c r="BG46" s="302">
        <f t="shared" ca="1" si="38"/>
        <v>778.56374949211829</v>
      </c>
    </row>
    <row r="47" spans="1:59" x14ac:dyDescent="0.25">
      <c r="U47" s="194">
        <f t="shared" ca="1" si="0"/>
        <v>44136</v>
      </c>
      <c r="V47" s="307">
        <f t="shared" ca="1" si="1"/>
        <v>505.45384123966721</v>
      </c>
      <c r="W47" s="308">
        <f t="shared" ca="1" si="2"/>
        <v>545.68559175233133</v>
      </c>
      <c r="X47" s="309">
        <f t="shared" ca="1" si="3"/>
        <v>526.37180009533392</v>
      </c>
      <c r="Y47" s="302">
        <f t="shared" ca="1" si="39"/>
        <v>779.4449241619842</v>
      </c>
      <c r="Z47" s="302">
        <f t="shared" ca="1" si="5"/>
        <v>767.06993645835405</v>
      </c>
      <c r="AA47" s="302">
        <f t="shared" ca="1" si="6"/>
        <v>834.04261604148724</v>
      </c>
      <c r="AB47" s="302">
        <f t="shared" ca="1" si="7"/>
        <v>605.97336578146655</v>
      </c>
      <c r="AC47" s="302">
        <f t="shared" ca="1" si="8"/>
        <v>369.64136351338203</v>
      </c>
      <c r="AD47" s="302">
        <f t="shared" ca="1" si="9"/>
        <v>369.95483007730314</v>
      </c>
      <c r="AE47" s="302">
        <f t="shared" ca="1" si="10"/>
        <v>445.45821582260675</v>
      </c>
      <c r="AF47" s="302">
        <f t="shared" ca="1" si="40"/>
        <v>496.24315154708449</v>
      </c>
      <c r="AG47" s="302">
        <f t="shared" ca="1" si="12"/>
        <v>364.11564045114272</v>
      </c>
      <c r="AH47" s="302">
        <f t="shared" ca="1" si="13"/>
        <v>685.3939961275114</v>
      </c>
      <c r="AI47" s="302">
        <f t="shared" ca="1" si="14"/>
        <v>490.81060058082545</v>
      </c>
      <c r="AJ47" s="302">
        <f t="shared" ca="1" si="41"/>
        <v>703.40489413223042</v>
      </c>
      <c r="AK47" s="302">
        <f t="shared" ca="1" si="16"/>
        <v>634.26525670809929</v>
      </c>
      <c r="AL47" s="302">
        <f t="shared" ca="1" si="17"/>
        <v>789.88317872843163</v>
      </c>
      <c r="AM47" s="302">
        <f t="shared" ca="1" si="18"/>
        <v>691.94915536351482</v>
      </c>
      <c r="AN47" s="302">
        <f t="shared" ca="1" si="19"/>
        <v>510.66497478923941</v>
      </c>
      <c r="AO47" s="302">
        <f t="shared" ca="1" si="20"/>
        <v>404.98807679928643</v>
      </c>
      <c r="AP47" s="302">
        <f t="shared" ca="1" si="21"/>
        <v>357.21980322313959</v>
      </c>
      <c r="AQ47" s="302">
        <f t="shared" ca="1" si="22"/>
        <v>324.88480322313961</v>
      </c>
      <c r="AR47" s="302">
        <f t="shared" ca="1" si="23"/>
        <v>380.33233682808839</v>
      </c>
      <c r="AS47" s="302">
        <f t="shared" ca="1" si="24"/>
        <v>606.07491577568589</v>
      </c>
      <c r="AT47" s="302">
        <f t="shared" ca="1" si="25"/>
        <v>634.08678955454866</v>
      </c>
      <c r="AU47" s="302">
        <f t="shared" ca="1" si="26"/>
        <v>647.85901944284592</v>
      </c>
      <c r="AV47" s="302">
        <f t="shared" ca="1" si="27"/>
        <v>497.88247158434712</v>
      </c>
      <c r="AW47" s="302">
        <f t="shared" ca="1" si="28"/>
        <v>523.31620303068235</v>
      </c>
      <c r="AX47" s="302">
        <f t="shared" ca="1" si="29"/>
        <v>537.85563879451433</v>
      </c>
      <c r="AY47" s="302">
        <f t="shared" ca="1" si="30"/>
        <v>527.15055133296437</v>
      </c>
      <c r="AZ47" s="302">
        <f t="shared" ca="1" si="31"/>
        <v>646.05558999791526</v>
      </c>
      <c r="BA47" s="302">
        <f t="shared" ca="1" si="32"/>
        <v>320.70780322313959</v>
      </c>
      <c r="BB47" s="302">
        <f t="shared" ca="1" si="33"/>
        <v>480.80980322313962</v>
      </c>
      <c r="BC47" s="302">
        <f t="shared" ca="1" si="34"/>
        <v>580.41641221721738</v>
      </c>
      <c r="BD47" s="302">
        <f t="shared" ca="1" si="35"/>
        <v>416.705699165483</v>
      </c>
      <c r="BE47" s="302">
        <f t="shared" ca="1" si="36"/>
        <v>425.78600183476118</v>
      </c>
      <c r="BF47" s="302">
        <f t="shared" ca="1" si="37"/>
        <v>606.13349735069232</v>
      </c>
      <c r="BG47" s="302">
        <f t="shared" ca="1" si="38"/>
        <v>651.5420753707956</v>
      </c>
    </row>
    <row r="48" spans="1:59" x14ac:dyDescent="0.25">
      <c r="U48" s="194">
        <f t="shared" ca="1" si="0"/>
        <v>44166</v>
      </c>
      <c r="V48" s="307">
        <f t="shared" ca="1" si="1"/>
        <v>462.06263817204598</v>
      </c>
      <c r="W48" s="308">
        <f t="shared" ca="1" si="2"/>
        <v>467.75175258576701</v>
      </c>
      <c r="X48" s="309">
        <f t="shared" ca="1" si="3"/>
        <v>465.35698455251367</v>
      </c>
      <c r="Y48" s="302">
        <f t="shared" ca="1" si="39"/>
        <v>739.66506281177124</v>
      </c>
      <c r="Z48" s="302">
        <f t="shared" ca="1" si="5"/>
        <v>642.46874641258569</v>
      </c>
      <c r="AA48" s="302">
        <f t="shared" ca="1" si="6"/>
        <v>679.91250706207552</v>
      </c>
      <c r="AB48" s="302">
        <f t="shared" ca="1" si="7"/>
        <v>504.19039643532142</v>
      </c>
      <c r="AC48" s="302">
        <f t="shared" ca="1" si="8"/>
        <v>388.22965838914826</v>
      </c>
      <c r="AD48" s="302">
        <f t="shared" ca="1" si="9"/>
        <v>367.24041747121021</v>
      </c>
      <c r="AE48" s="302">
        <f t="shared" ca="1" si="10"/>
        <v>421.78443677803142</v>
      </c>
      <c r="AF48" s="302">
        <f t="shared" ca="1" si="40"/>
        <v>490.21980882725734</v>
      </c>
      <c r="AG48" s="302">
        <f t="shared" ca="1" si="12"/>
        <v>390.01090368643833</v>
      </c>
      <c r="AH48" s="302">
        <f t="shared" ca="1" si="13"/>
        <v>623.55077108028593</v>
      </c>
      <c r="AI48" s="302">
        <f t="shared" ca="1" si="14"/>
        <v>473.37682844950496</v>
      </c>
      <c r="AJ48" s="302">
        <f t="shared" ca="1" si="41"/>
        <v>706.065054744745</v>
      </c>
      <c r="AK48" s="302">
        <f t="shared" ca="1" si="16"/>
        <v>700.02197806658501</v>
      </c>
      <c r="AL48" s="302">
        <f t="shared" ca="1" si="17"/>
        <v>685.61301938884094</v>
      </c>
      <c r="AM48" s="302">
        <f t="shared" ca="1" si="18"/>
        <v>648.06257871670869</v>
      </c>
      <c r="AN48" s="302">
        <f t="shared" ca="1" si="19"/>
        <v>537.14397806658417</v>
      </c>
      <c r="AO48" s="302">
        <f t="shared" ca="1" si="20"/>
        <v>355.6246952007495</v>
      </c>
      <c r="AP48" s="302">
        <f t="shared" ca="1" si="21"/>
        <v>401.01323129600388</v>
      </c>
      <c r="AQ48" s="302">
        <f t="shared" ca="1" si="22"/>
        <v>296.38946495867776</v>
      </c>
      <c r="AR48" s="302">
        <f t="shared" ca="1" si="23"/>
        <v>381.37133776945325</v>
      </c>
      <c r="AS48" s="302">
        <f t="shared" ca="1" si="24"/>
        <v>443.85169232118454</v>
      </c>
      <c r="AT48" s="302">
        <f t="shared" ca="1" si="25"/>
        <v>576.61094216124457</v>
      </c>
      <c r="AU48" s="302">
        <f t="shared" ca="1" si="26"/>
        <v>549.40070969923647</v>
      </c>
      <c r="AV48" s="302">
        <f t="shared" ca="1" si="27"/>
        <v>498.38890368641995</v>
      </c>
      <c r="AW48" s="302">
        <f t="shared" ca="1" si="28"/>
        <v>544.18160270422027</v>
      </c>
      <c r="AX48" s="302">
        <f t="shared" ca="1" si="29"/>
        <v>538.67965196489888</v>
      </c>
      <c r="AY48" s="302">
        <f t="shared" ca="1" si="30"/>
        <v>541.0543566732116</v>
      </c>
      <c r="AZ48" s="302">
        <f t="shared" ca="1" si="31"/>
        <v>634.63537856262894</v>
      </c>
      <c r="BA48" s="302">
        <f t="shared" ca="1" si="32"/>
        <v>334.39846495867772</v>
      </c>
      <c r="BB48" s="302">
        <f t="shared" ca="1" si="33"/>
        <v>383.23546495867771</v>
      </c>
      <c r="BC48" s="302">
        <f t="shared" ca="1" si="34"/>
        <v>551.6877533322164</v>
      </c>
      <c r="BD48" s="302">
        <f t="shared" ca="1" si="35"/>
        <v>425.72105391808657</v>
      </c>
      <c r="BE48" s="302">
        <f t="shared" ca="1" si="36"/>
        <v>362.61005689058038</v>
      </c>
      <c r="BF48" s="302">
        <f t="shared" ca="1" si="37"/>
        <v>596.98415847703541</v>
      </c>
      <c r="BG48" s="302">
        <f t="shared" ca="1" si="38"/>
        <v>649.02040189085733</v>
      </c>
    </row>
    <row r="49" spans="21:59" x14ac:dyDescent="0.25">
      <c r="U49" s="194">
        <f t="shared" ca="1" si="0"/>
        <v>44197</v>
      </c>
      <c r="V49" s="307">
        <f t="shared" ca="1" si="1"/>
        <v>442.11578148034999</v>
      </c>
      <c r="W49" s="308">
        <f t="shared" ca="1" si="2"/>
        <v>447.82270563051804</v>
      </c>
      <c r="X49" s="309">
        <f t="shared" ca="1" si="3"/>
        <v>445.42032275190775</v>
      </c>
      <c r="Y49" s="302">
        <f t="shared" ca="1" si="39"/>
        <v>690.08876080634377</v>
      </c>
      <c r="Z49" s="302">
        <f t="shared" ca="1" si="5"/>
        <v>547.06511088337743</v>
      </c>
      <c r="AA49" s="302">
        <f t="shared" ca="1" si="6"/>
        <v>551.34565388437159</v>
      </c>
      <c r="AB49" s="302">
        <f t="shared" ca="1" si="7"/>
        <v>447.45670537148118</v>
      </c>
      <c r="AC49" s="302">
        <f t="shared" ca="1" si="8"/>
        <v>375.68098320169412</v>
      </c>
      <c r="AD49" s="302">
        <f t="shared" ca="1" si="9"/>
        <v>367.34782056404163</v>
      </c>
      <c r="AE49" s="302">
        <f t="shared" ca="1" si="10"/>
        <v>365.20223871440095</v>
      </c>
      <c r="AF49" s="302">
        <f t="shared" ca="1" si="40"/>
        <v>438.76087045364244</v>
      </c>
      <c r="AG49" s="302">
        <f t="shared" ca="1" si="12"/>
        <v>496.21338419482203</v>
      </c>
      <c r="AH49" s="302">
        <f t="shared" ca="1" si="13"/>
        <v>567.26917877701283</v>
      </c>
      <c r="AI49" s="302">
        <f t="shared" ca="1" si="14"/>
        <v>437.02147959630162</v>
      </c>
      <c r="AJ49" s="302">
        <f t="shared" ca="1" si="41"/>
        <v>593.32445857497726</v>
      </c>
      <c r="AK49" s="302">
        <f t="shared" ca="1" si="16"/>
        <v>598.48145857499878</v>
      </c>
      <c r="AL49" s="302">
        <f t="shared" ca="1" si="17"/>
        <v>597.15945857499878</v>
      </c>
      <c r="AM49" s="302">
        <f t="shared" ca="1" si="18"/>
        <v>541.19271822606504</v>
      </c>
      <c r="AN49" s="302">
        <f t="shared" ca="1" si="19"/>
        <v>508.56102882293277</v>
      </c>
      <c r="AO49" s="302">
        <f t="shared" ca="1" si="20"/>
        <v>372.8475028551544</v>
      </c>
      <c r="AP49" s="302">
        <f t="shared" ca="1" si="21"/>
        <v>359.20738419483473</v>
      </c>
      <c r="AQ49" s="302">
        <f t="shared" ca="1" si="22"/>
        <v>272.89672495867774</v>
      </c>
      <c r="AR49" s="302">
        <f t="shared" ca="1" si="23"/>
        <v>353.11703086996414</v>
      </c>
      <c r="AS49" s="302">
        <f t="shared" ca="1" si="24"/>
        <v>655.30274243799033</v>
      </c>
      <c r="AT49" s="302">
        <f t="shared" ca="1" si="25"/>
        <v>523.128285763544</v>
      </c>
      <c r="AU49" s="302">
        <f t="shared" ca="1" si="26"/>
        <v>475.39759572847089</v>
      </c>
      <c r="AV49" s="302">
        <f t="shared" ca="1" si="27"/>
        <v>421.09938419483365</v>
      </c>
      <c r="AW49" s="302">
        <f t="shared" ca="1" si="28"/>
        <v>512.04547074162679</v>
      </c>
      <c r="AX49" s="302">
        <f t="shared" ca="1" si="29"/>
        <v>496.79059090740566</v>
      </c>
      <c r="AY49" s="302">
        <f t="shared" ca="1" si="30"/>
        <v>488.3889077687482</v>
      </c>
      <c r="AZ49" s="302">
        <f t="shared" ca="1" si="31"/>
        <v>571.96349436337891</v>
      </c>
      <c r="BA49" s="302">
        <f t="shared" ca="1" si="32"/>
        <v>325.4487249586777</v>
      </c>
      <c r="BB49" s="302">
        <f t="shared" ca="1" si="33"/>
        <v>322.99572495867773</v>
      </c>
      <c r="BC49" s="302">
        <f t="shared" ca="1" si="34"/>
        <v>478.94245857498726</v>
      </c>
      <c r="BD49" s="302">
        <f t="shared" ca="1" si="35"/>
        <v>401.67438855127006</v>
      </c>
      <c r="BE49" s="302">
        <f t="shared" ca="1" si="36"/>
        <v>358.76656729158043</v>
      </c>
      <c r="BF49" s="302">
        <f t="shared" ca="1" si="37"/>
        <v>511.49134634813157</v>
      </c>
      <c r="BG49" s="302">
        <f t="shared" ca="1" si="38"/>
        <v>582.25815648352045</v>
      </c>
    </row>
    <row r="50" spans="21:59" x14ac:dyDescent="0.25">
      <c r="U50" s="194">
        <f t="shared" ca="1" si="0"/>
        <v>44228</v>
      </c>
      <c r="V50" s="307">
        <f t="shared" ca="1" si="1"/>
        <v>451.39929907574509</v>
      </c>
      <c r="W50" s="308">
        <f t="shared" ca="1" si="2"/>
        <v>457.13043681134974</v>
      </c>
      <c r="X50" s="309">
        <f t="shared" ca="1" si="3"/>
        <v>454.71770082442015</v>
      </c>
      <c r="Y50" s="302">
        <f t="shared" ca="1" si="39"/>
        <v>529.18918228602593</v>
      </c>
      <c r="Z50" s="302">
        <f t="shared" ca="1" si="5"/>
        <v>514.33387100142158</v>
      </c>
      <c r="AA50" s="302">
        <f t="shared" ca="1" si="6"/>
        <v>514.27254294739328</v>
      </c>
      <c r="AB50" s="302">
        <f t="shared" ca="1" si="7"/>
        <v>404.9215175230724</v>
      </c>
      <c r="AC50" s="302">
        <f t="shared" ca="1" si="8"/>
        <v>342.97017117575939</v>
      </c>
      <c r="AD50" s="302">
        <f t="shared" ca="1" si="9"/>
        <v>336.12834598557674</v>
      </c>
      <c r="AE50" s="302">
        <f t="shared" ca="1" si="10"/>
        <v>317.32149931021041</v>
      </c>
      <c r="AF50" s="302">
        <f t="shared" ca="1" si="40"/>
        <v>425.78833584801168</v>
      </c>
      <c r="AG50" s="302">
        <f t="shared" ca="1" si="12"/>
        <v>555.04082542656602</v>
      </c>
      <c r="AH50" s="302">
        <f t="shared" ca="1" si="13"/>
        <v>493.12718228603643</v>
      </c>
      <c r="AI50" s="302">
        <f t="shared" ca="1" si="14"/>
        <v>377.48057367422001</v>
      </c>
      <c r="AJ50" s="302">
        <f t="shared" ca="1" si="41"/>
        <v>523.17418228604777</v>
      </c>
      <c r="AK50" s="302">
        <f t="shared" ca="1" si="16"/>
        <v>519.08618228603655</v>
      </c>
      <c r="AL50" s="302">
        <f t="shared" ca="1" si="17"/>
        <v>539.42918228603639</v>
      </c>
      <c r="AM50" s="302">
        <f t="shared" ca="1" si="18"/>
        <v>498.6948915422571</v>
      </c>
      <c r="AN50" s="302">
        <f t="shared" ca="1" si="19"/>
        <v>477.63561203810247</v>
      </c>
      <c r="AO50" s="302">
        <f t="shared" ca="1" si="20"/>
        <v>330.43773185052561</v>
      </c>
      <c r="AP50" s="302">
        <f t="shared" ca="1" si="21"/>
        <v>285.69782542655463</v>
      </c>
      <c r="AQ50" s="302">
        <f t="shared" ca="1" si="22"/>
        <v>260.52154975206594</v>
      </c>
      <c r="AR50" s="302">
        <f t="shared" ca="1" si="23"/>
        <v>314.56991758664816</v>
      </c>
      <c r="AS50" s="302">
        <f t="shared" ca="1" si="24"/>
        <v>567.39023670054041</v>
      </c>
      <c r="AT50" s="302">
        <f t="shared" ca="1" si="25"/>
        <v>441.35106098959801</v>
      </c>
      <c r="AU50" s="302">
        <f t="shared" ca="1" si="26"/>
        <v>429.07330841892309</v>
      </c>
      <c r="AV50" s="302">
        <f t="shared" ca="1" si="27"/>
        <v>377.39182542655459</v>
      </c>
      <c r="AW50" s="302">
        <f t="shared" ca="1" si="28"/>
        <v>451.34157490048761</v>
      </c>
      <c r="AX50" s="302">
        <f t="shared" ca="1" si="29"/>
        <v>503.14335893384572</v>
      </c>
      <c r="AY50" s="302">
        <f t="shared" ca="1" si="30"/>
        <v>415.29007382997804</v>
      </c>
      <c r="AZ50" s="302">
        <f t="shared" ca="1" si="31"/>
        <v>472.62044900467089</v>
      </c>
      <c r="BA50" s="302">
        <f t="shared" ca="1" si="32"/>
        <v>297.13554975206597</v>
      </c>
      <c r="BB50" s="302">
        <f t="shared" ca="1" si="33"/>
        <v>278.99054975206593</v>
      </c>
      <c r="BC50" s="302">
        <f t="shared" ca="1" si="34"/>
        <v>483.96718228604772</v>
      </c>
      <c r="BD50" s="302">
        <f t="shared" ca="1" si="35"/>
        <v>326.56410962601427</v>
      </c>
      <c r="BE50" s="302">
        <f t="shared" ca="1" si="36"/>
        <v>298.49806132127054</v>
      </c>
      <c r="BF50" s="302">
        <f t="shared" ca="1" si="37"/>
        <v>439.51913127636186</v>
      </c>
      <c r="BG50" s="302">
        <f t="shared" ca="1" si="38"/>
        <v>469.52535373987558</v>
      </c>
    </row>
    <row r="51" spans="21:59" x14ac:dyDescent="0.25">
      <c r="U51" s="195">
        <f t="shared" ca="1" si="0"/>
        <v>44256</v>
      </c>
      <c r="V51" s="307">
        <f t="shared" ca="1" si="1"/>
        <v>603.24595389229592</v>
      </c>
      <c r="W51" s="308">
        <f t="shared" ca="1" si="2"/>
        <v>609.02075492592155</v>
      </c>
      <c r="X51" s="309">
        <f t="shared" ca="1" si="3"/>
        <v>606.58941721910764</v>
      </c>
      <c r="Y51" s="302">
        <f t="shared" ca="1" si="39"/>
        <v>961.98048233149507</v>
      </c>
      <c r="Z51" s="302">
        <f t="shared" ca="1" si="5"/>
        <v>1388.6792009721244</v>
      </c>
      <c r="AA51" s="302">
        <f t="shared" ca="1" si="6"/>
        <v>948.82086672426567</v>
      </c>
      <c r="AB51" s="302">
        <f t="shared" ca="1" si="7"/>
        <v>450.69839336793092</v>
      </c>
      <c r="AC51" s="302">
        <f t="shared" ca="1" si="8"/>
        <v>540.20306046198323</v>
      </c>
      <c r="AD51" s="302">
        <f t="shared" ca="1" si="9"/>
        <v>397.14489177831513</v>
      </c>
      <c r="AE51" s="302">
        <f t="shared" ca="1" si="10"/>
        <v>411.49996482697674</v>
      </c>
      <c r="AF51" s="302">
        <f t="shared" ca="1" si="40"/>
        <v>531.27284734174521</v>
      </c>
      <c r="AG51" s="302">
        <f t="shared" ca="1" si="12"/>
        <v>650.64328581864731</v>
      </c>
      <c r="AH51" s="302">
        <f t="shared" ca="1" si="13"/>
        <v>641.79992811203317</v>
      </c>
      <c r="AI51" s="302">
        <f t="shared" ca="1" si="14"/>
        <v>1050.6619230681169</v>
      </c>
      <c r="AJ51" s="302">
        <f t="shared" ca="1" si="41"/>
        <v>708.83588179153867</v>
      </c>
      <c r="AK51" s="302">
        <f t="shared" ca="1" si="16"/>
        <v>804.96810834432938</v>
      </c>
      <c r="AL51" s="302">
        <f t="shared" ca="1" si="17"/>
        <v>714.28744532923145</v>
      </c>
      <c r="AM51" s="302">
        <f t="shared" ca="1" si="18"/>
        <v>577.30473112552852</v>
      </c>
      <c r="AN51" s="302">
        <f t="shared" ca="1" si="19"/>
        <v>652.07037664271024</v>
      </c>
      <c r="AO51" s="302">
        <f t="shared" ca="1" si="20"/>
        <v>447.75907920707749</v>
      </c>
      <c r="AP51" s="302">
        <f t="shared" ca="1" si="21"/>
        <v>292.90907920707753</v>
      </c>
      <c r="AQ51" s="302">
        <f t="shared" ca="1" si="22"/>
        <v>397.05444495866749</v>
      </c>
      <c r="AR51" s="302">
        <f t="shared" ca="1" si="23"/>
        <v>505.22603509782761</v>
      </c>
      <c r="AS51" s="302">
        <f t="shared" ca="1" si="24"/>
        <v>712.29105117705194</v>
      </c>
      <c r="AT51" s="302">
        <f t="shared" ca="1" si="25"/>
        <v>507.52666588733922</v>
      </c>
      <c r="AU51" s="302">
        <f t="shared" ca="1" si="26"/>
        <v>736.07932101088829</v>
      </c>
      <c r="AV51" s="302">
        <f t="shared" ca="1" si="27"/>
        <v>375.98307920707748</v>
      </c>
      <c r="AW51" s="302">
        <f t="shared" ca="1" si="28"/>
        <v>648.88631266597918</v>
      </c>
      <c r="AX51" s="302">
        <f t="shared" ca="1" si="29"/>
        <v>580.31159708386861</v>
      </c>
      <c r="AY51" s="302">
        <f t="shared" ca="1" si="30"/>
        <v>535.00889651848377</v>
      </c>
      <c r="AZ51" s="302">
        <f t="shared" ca="1" si="31"/>
        <v>914.18798494258317</v>
      </c>
      <c r="BA51" s="302">
        <f t="shared" ca="1" si="32"/>
        <v>345.34844495866753</v>
      </c>
      <c r="BB51" s="302">
        <f t="shared" ca="1" si="33"/>
        <v>391.23744495866742</v>
      </c>
      <c r="BC51" s="302">
        <f t="shared" ca="1" si="34"/>
        <v>677.38365415602721</v>
      </c>
      <c r="BD51" s="302">
        <f t="shared" ca="1" si="35"/>
        <v>416.96421181397523</v>
      </c>
      <c r="BE51" s="302">
        <f t="shared" ca="1" si="36"/>
        <v>445.39211116470437</v>
      </c>
      <c r="BF51" s="302">
        <f t="shared" ca="1" si="37"/>
        <v>1002.1601100812686</v>
      </c>
      <c r="BG51" s="302">
        <f t="shared" ca="1" si="38"/>
        <v>783.49961374391364</v>
      </c>
    </row>
    <row r="52" spans="21:59" x14ac:dyDescent="0.25">
      <c r="U52" s="195">
        <f t="shared" ca="1" si="0"/>
        <v>44287</v>
      </c>
      <c r="V52" s="307">
        <f t="shared" ca="1" si="1"/>
        <v>853.55451499968387</v>
      </c>
      <c r="W52" s="308">
        <f t="shared" ca="1" si="2"/>
        <v>864.56118445790605</v>
      </c>
      <c r="X52" s="309">
        <f t="shared" ca="1" si="3"/>
        <v>862.09783943131151</v>
      </c>
      <c r="Y52" s="302">
        <f t="shared" ca="1" si="39"/>
        <v>1805.6706234409094</v>
      </c>
      <c r="Z52" s="302">
        <f t="shared" ca="1" si="5"/>
        <v>2121.2871884697802</v>
      </c>
      <c r="AA52" s="302">
        <f t="shared" ca="1" si="6"/>
        <v>1375.6336890218233</v>
      </c>
      <c r="AB52" s="302">
        <f t="shared" ca="1" si="7"/>
        <v>656.90790952890165</v>
      </c>
      <c r="AC52" s="302">
        <f t="shared" ca="1" si="8"/>
        <v>863.22818904155554</v>
      </c>
      <c r="AD52" s="302">
        <f t="shared" ca="1" si="9"/>
        <v>568.05915215438426</v>
      </c>
      <c r="AE52" s="302">
        <f t="shared" ca="1" si="10"/>
        <v>440.04486250806792</v>
      </c>
      <c r="AF52" s="302">
        <f t="shared" ca="1" si="40"/>
        <v>804.57825227543935</v>
      </c>
      <c r="AG52" s="302">
        <f t="shared" ca="1" si="12"/>
        <v>1459.137260597442</v>
      </c>
      <c r="AH52" s="302">
        <f t="shared" ca="1" si="13"/>
        <v>772.74885704404039</v>
      </c>
      <c r="AI52" s="302">
        <f t="shared" ca="1" si="14"/>
        <v>1055.8376535723748</v>
      </c>
      <c r="AJ52" s="302">
        <f t="shared" ca="1" si="41"/>
        <v>1093.2492103581867</v>
      </c>
      <c r="AK52" s="302">
        <f t="shared" ca="1" si="16"/>
        <v>1642.4492112053667</v>
      </c>
      <c r="AL52" s="302">
        <f t="shared" ca="1" si="17"/>
        <v>1166.8763152910487</v>
      </c>
      <c r="AM52" s="302">
        <f t="shared" ca="1" si="18"/>
        <v>826.624267090893</v>
      </c>
      <c r="AN52" s="302">
        <f t="shared" ca="1" si="19"/>
        <v>802.19720853210777</v>
      </c>
      <c r="AO52" s="302">
        <f t="shared" ca="1" si="20"/>
        <v>563.56076322314516</v>
      </c>
      <c r="AP52" s="302">
        <f t="shared" ca="1" si="21"/>
        <v>452.09276322314525</v>
      </c>
      <c r="AQ52" s="302">
        <f t="shared" ca="1" si="22"/>
        <v>468.67876322314515</v>
      </c>
      <c r="AR52" s="302">
        <f t="shared" ca="1" si="23"/>
        <v>1042.2366592283477</v>
      </c>
      <c r="AS52" s="302">
        <f t="shared" ca="1" si="24"/>
        <v>1460.061051891427</v>
      </c>
      <c r="AT52" s="302">
        <f t="shared" ca="1" si="25"/>
        <v>945.43740040310161</v>
      </c>
      <c r="AU52" s="302">
        <f t="shared" ca="1" si="26"/>
        <v>955.1098814234731</v>
      </c>
      <c r="AV52" s="302">
        <f t="shared" ca="1" si="27"/>
        <v>741.2421020661202</v>
      </c>
      <c r="AW52" s="302">
        <f t="shared" ca="1" si="28"/>
        <v>778.52701087410958</v>
      </c>
      <c r="AX52" s="302">
        <f t="shared" ca="1" si="29"/>
        <v>665.67070583926136</v>
      </c>
      <c r="AY52" s="302">
        <f t="shared" ca="1" si="30"/>
        <v>894.99004853256486</v>
      </c>
      <c r="AZ52" s="302">
        <f t="shared" ca="1" si="31"/>
        <v>1102.1745155224644</v>
      </c>
      <c r="BA52" s="302">
        <f t="shared" ca="1" si="32"/>
        <v>384.54576322314523</v>
      </c>
      <c r="BB52" s="302">
        <f t="shared" ca="1" si="33"/>
        <v>505.74076322314522</v>
      </c>
      <c r="BC52" s="302">
        <f t="shared" ca="1" si="34"/>
        <v>666.77304836824078</v>
      </c>
      <c r="BD52" s="302">
        <f t="shared" ca="1" si="35"/>
        <v>471.12109039748299</v>
      </c>
      <c r="BE52" s="302">
        <f t="shared" ca="1" si="36"/>
        <v>562.90637711675379</v>
      </c>
      <c r="BF52" s="302">
        <f t="shared" ca="1" si="37"/>
        <v>1179.2647390610666</v>
      </c>
      <c r="BG52" s="302">
        <f t="shared" ca="1" si="38"/>
        <v>1256.2437141292701</v>
      </c>
    </row>
    <row r="53" spans="21:59" x14ac:dyDescent="0.25">
      <c r="U53" s="195">
        <f t="shared" ca="1" si="0"/>
        <v>44317</v>
      </c>
      <c r="V53" s="307">
        <f t="shared" ca="1" si="1"/>
        <v>2139.0060563411007</v>
      </c>
      <c r="W53" s="308">
        <f t="shared" ca="1" si="2"/>
        <v>2249.9727843437963</v>
      </c>
      <c r="X53" s="309">
        <f t="shared" ca="1" si="3"/>
        <v>2248.862438455677</v>
      </c>
      <c r="Y53" s="302">
        <f t="shared" ca="1" si="39"/>
        <v>3950.1211218162989</v>
      </c>
      <c r="Z53" s="302">
        <f t="shared" ca="1" si="5"/>
        <v>3501.7085637037253</v>
      </c>
      <c r="AA53" s="302">
        <f t="shared" ca="1" si="6"/>
        <v>2700.7860724167322</v>
      </c>
      <c r="AB53" s="302">
        <f t="shared" ca="1" si="7"/>
        <v>1096.20771541365</v>
      </c>
      <c r="AC53" s="302">
        <f t="shared" ca="1" si="8"/>
        <v>1304.7649776162359</v>
      </c>
      <c r="AD53" s="302">
        <f t="shared" ca="1" si="9"/>
        <v>586.61009128982971</v>
      </c>
      <c r="AE53" s="302">
        <f t="shared" ca="1" si="10"/>
        <v>1228.6444003029142</v>
      </c>
      <c r="AF53" s="302">
        <f t="shared" ca="1" si="40"/>
        <v>1812.2808699767049</v>
      </c>
      <c r="AG53" s="302">
        <f t="shared" ca="1" si="12"/>
        <v>3436.3411792462593</v>
      </c>
      <c r="AH53" s="302">
        <f t="shared" ca="1" si="13"/>
        <v>1785.7616195880578</v>
      </c>
      <c r="AI53" s="302">
        <f t="shared" ca="1" si="14"/>
        <v>2625.0397159361623</v>
      </c>
      <c r="AJ53" s="302">
        <f t="shared" ca="1" si="41"/>
        <v>3053.3703879323712</v>
      </c>
      <c r="AK53" s="302">
        <f t="shared" ca="1" si="16"/>
        <v>3996.4417551129395</v>
      </c>
      <c r="AL53" s="302">
        <f t="shared" ca="1" si="17"/>
        <v>2512.6484171866036</v>
      </c>
      <c r="AM53" s="302">
        <f t="shared" ca="1" si="18"/>
        <v>1994.7979705885718</v>
      </c>
      <c r="AN53" s="302">
        <f t="shared" ca="1" si="19"/>
        <v>1868.9820610827321</v>
      </c>
      <c r="AO53" s="302">
        <f t="shared" ca="1" si="20"/>
        <v>1887.421316142724</v>
      </c>
      <c r="AP53" s="302">
        <f t="shared" ca="1" si="21"/>
        <v>285.06244006809851</v>
      </c>
      <c r="AQ53" s="302">
        <f t="shared" ca="1" si="22"/>
        <v>1215.80804253663</v>
      </c>
      <c r="AR53" s="302">
        <f t="shared" ca="1" si="23"/>
        <v>1456.1308421708568</v>
      </c>
      <c r="AS53" s="302">
        <f t="shared" ca="1" si="24"/>
        <v>2725.9406294805895</v>
      </c>
      <c r="AT53" s="302">
        <f t="shared" ca="1" si="25"/>
        <v>2175.8518118945144</v>
      </c>
      <c r="AU53" s="302">
        <f t="shared" ca="1" si="26"/>
        <v>1911.933526799553</v>
      </c>
      <c r="AV53" s="302">
        <f t="shared" ca="1" si="27"/>
        <v>2449.359078098571</v>
      </c>
      <c r="AW53" s="302">
        <f t="shared" ca="1" si="28"/>
        <v>2533.833667771512</v>
      </c>
      <c r="AX53" s="302">
        <f t="shared" ca="1" si="29"/>
        <v>935.99072745073147</v>
      </c>
      <c r="AY53" s="302">
        <f t="shared" ca="1" si="30"/>
        <v>2564.718490281015</v>
      </c>
      <c r="AZ53" s="302">
        <f t="shared" ca="1" si="31"/>
        <v>929.6464907413116</v>
      </c>
      <c r="BA53" s="302">
        <f t="shared" ca="1" si="32"/>
        <v>768.21113519884705</v>
      </c>
      <c r="BB53" s="302">
        <f t="shared" ca="1" si="33"/>
        <v>1650.4006580718876</v>
      </c>
      <c r="BC53" s="302">
        <f t="shared" ca="1" si="34"/>
        <v>1134.9327507847784</v>
      </c>
      <c r="BD53" s="302">
        <f t="shared" ca="1" si="35"/>
        <v>784.69318513933661</v>
      </c>
      <c r="BE53" s="302">
        <f t="shared" ca="1" si="36"/>
        <v>1761.4766118393154</v>
      </c>
      <c r="BF53" s="302">
        <f t="shared" ca="1" si="37"/>
        <v>2421.5738782828412</v>
      </c>
      <c r="BG53" s="302">
        <f t="shared" ca="1" si="38"/>
        <v>4173.9797645962399</v>
      </c>
    </row>
    <row r="54" spans="21:59" x14ac:dyDescent="0.25">
      <c r="U54" s="195">
        <f t="shared" ca="1" si="0"/>
        <v>44348</v>
      </c>
      <c r="V54" s="307">
        <f t="shared" ca="1" si="1"/>
        <v>2245.5834009084674</v>
      </c>
      <c r="W54" s="308">
        <f t="shared" ca="1" si="2"/>
        <v>2272.3282004101256</v>
      </c>
      <c r="X54" s="309">
        <f t="shared" ca="1" si="3"/>
        <v>2270.2534762961677</v>
      </c>
      <c r="Y54" s="302">
        <f t="shared" ca="1" si="39"/>
        <v>3225.1944138575091</v>
      </c>
      <c r="Z54" s="302">
        <f t="shared" ca="1" si="5"/>
        <v>3476.6942701204848</v>
      </c>
      <c r="AA54" s="302">
        <f t="shared" ca="1" si="6"/>
        <v>1559.9636777838209</v>
      </c>
      <c r="AB54" s="302">
        <f t="shared" ca="1" si="7"/>
        <v>1839.9287225717262</v>
      </c>
      <c r="AC54" s="302">
        <f t="shared" ca="1" si="8"/>
        <v>1154.3830401107662</v>
      </c>
      <c r="AD54" s="302">
        <f t="shared" ca="1" si="9"/>
        <v>1391.8952400581354</v>
      </c>
      <c r="AE54" s="302">
        <f t="shared" ca="1" si="10"/>
        <v>2106.4278965623239</v>
      </c>
      <c r="AF54" s="302">
        <f t="shared" ca="1" si="40"/>
        <v>1269.0787069243122</v>
      </c>
      <c r="AG54" s="302">
        <f t="shared" ca="1" si="12"/>
        <v>4203.979209939167</v>
      </c>
      <c r="AH54" s="302">
        <f t="shared" ca="1" si="13"/>
        <v>1509.9608530063056</v>
      </c>
      <c r="AI54" s="302">
        <f t="shared" ca="1" si="14"/>
        <v>4227.6196550426339</v>
      </c>
      <c r="AJ54" s="302">
        <f t="shared" ca="1" si="41"/>
        <v>2299.3533304332827</v>
      </c>
      <c r="AK54" s="302">
        <f t="shared" ca="1" si="16"/>
        <v>4393.6263227635009</v>
      </c>
      <c r="AL54" s="302">
        <f t="shared" ca="1" si="17"/>
        <v>2299.708039787803</v>
      </c>
      <c r="AM54" s="302">
        <f t="shared" ca="1" si="18"/>
        <v>2825.2660728752635</v>
      </c>
      <c r="AN54" s="302">
        <f t="shared" ca="1" si="19"/>
        <v>1308.968178347272</v>
      </c>
      <c r="AO54" s="302">
        <f t="shared" ca="1" si="20"/>
        <v>1421.6523473771365</v>
      </c>
      <c r="AP54" s="302">
        <f t="shared" ca="1" si="21"/>
        <v>400.01267437171856</v>
      </c>
      <c r="AQ54" s="302">
        <f t="shared" ca="1" si="22"/>
        <v>2030.3776659504242</v>
      </c>
      <c r="AR54" s="302">
        <f t="shared" ca="1" si="23"/>
        <v>756.3672892285075</v>
      </c>
      <c r="AS54" s="302">
        <f t="shared" ca="1" si="24"/>
        <v>3177.1447715348527</v>
      </c>
      <c r="AT54" s="302">
        <f t="shared" ca="1" si="25"/>
        <v>1871.7410541397983</v>
      </c>
      <c r="AU54" s="302">
        <f t="shared" ca="1" si="26"/>
        <v>1306.8801236824354</v>
      </c>
      <c r="AV54" s="302">
        <f t="shared" ca="1" si="27"/>
        <v>3643.2940386319619</v>
      </c>
      <c r="AW54" s="302">
        <f t="shared" ca="1" si="28"/>
        <v>2294.9336229341438</v>
      </c>
      <c r="AX54" s="302">
        <f t="shared" ca="1" si="29"/>
        <v>2405.974218442394</v>
      </c>
      <c r="AY54" s="302">
        <f t="shared" ca="1" si="30"/>
        <v>4710.6721902468589</v>
      </c>
      <c r="AZ54" s="302">
        <f t="shared" ca="1" si="31"/>
        <v>398.32470339601178</v>
      </c>
      <c r="BA54" s="302">
        <f t="shared" ca="1" si="32"/>
        <v>987.9323932233051</v>
      </c>
      <c r="BB54" s="302">
        <f t="shared" ca="1" si="33"/>
        <v>2426.0282892110035</v>
      </c>
      <c r="BC54" s="302">
        <f t="shared" ca="1" si="34"/>
        <v>1839.3961213075775</v>
      </c>
      <c r="BD54" s="302">
        <f t="shared" ca="1" si="35"/>
        <v>953.058383175323</v>
      </c>
      <c r="BE54" s="302">
        <f t="shared" ca="1" si="36"/>
        <v>2674.3406226630855</v>
      </c>
      <c r="BF54" s="302">
        <f t="shared" ca="1" si="37"/>
        <v>5065.1545229215753</v>
      </c>
      <c r="BG54" s="302">
        <f t="shared" ca="1" si="38"/>
        <v>5622.6274985968239</v>
      </c>
    </row>
    <row r="55" spans="21:59" x14ac:dyDescent="0.25">
      <c r="U55" s="195">
        <f t="shared" ca="1" si="0"/>
        <v>44378</v>
      </c>
      <c r="V55" s="307">
        <f t="shared" ca="1" si="1"/>
        <v>1049.5116321505388</v>
      </c>
      <c r="W55" s="308">
        <f t="shared" ca="1" si="2"/>
        <v>1012.2151041133324</v>
      </c>
      <c r="X55" s="309">
        <f t="shared" ca="1" si="3"/>
        <v>1005.5114456218041</v>
      </c>
      <c r="Y55" s="302">
        <f t="shared" ca="1" si="39"/>
        <v>1220.2783548383754</v>
      </c>
      <c r="Z55" s="302">
        <f t="shared" ca="1" si="5"/>
        <v>1583.4704244217191</v>
      </c>
      <c r="AA55" s="302">
        <f t="shared" ca="1" si="6"/>
        <v>706.11659089845159</v>
      </c>
      <c r="AB55" s="302">
        <f t="shared" ca="1" si="7"/>
        <v>754.22108652715394</v>
      </c>
      <c r="AC55" s="302">
        <f t="shared" ca="1" si="8"/>
        <v>528.69389395274266</v>
      </c>
      <c r="AD55" s="302">
        <f t="shared" ca="1" si="9"/>
        <v>694.18766784436048</v>
      </c>
      <c r="AE55" s="302">
        <f t="shared" ca="1" si="10"/>
        <v>946.75455202045873</v>
      </c>
      <c r="AF55" s="302">
        <f t="shared" ca="1" si="40"/>
        <v>578.97550633259664</v>
      </c>
      <c r="AG55" s="302">
        <f t="shared" ca="1" si="12"/>
        <v>1786.6624354616945</v>
      </c>
      <c r="AH55" s="302">
        <f t="shared" ca="1" si="13"/>
        <v>635.86229645959259</v>
      </c>
      <c r="AI55" s="302">
        <f t="shared" ca="1" si="14"/>
        <v>3566.8764944772211</v>
      </c>
      <c r="AJ55" s="302">
        <f t="shared" ca="1" si="41"/>
        <v>1100.2359023047857</v>
      </c>
      <c r="AK55" s="302">
        <f t="shared" ca="1" si="16"/>
        <v>1647.137261069144</v>
      </c>
      <c r="AL55" s="302">
        <f t="shared" ca="1" si="17"/>
        <v>1265.5795502618132</v>
      </c>
      <c r="AM55" s="302">
        <f t="shared" ca="1" si="18"/>
        <v>1633.3232121521351</v>
      </c>
      <c r="AN55" s="302">
        <f t="shared" ca="1" si="19"/>
        <v>540.41939142989361</v>
      </c>
      <c r="AO55" s="302">
        <f t="shared" ca="1" si="20"/>
        <v>520.51583312847185</v>
      </c>
      <c r="AP55" s="302">
        <f t="shared" ca="1" si="21"/>
        <v>206.94174680179466</v>
      </c>
      <c r="AQ55" s="302">
        <f t="shared" ca="1" si="22"/>
        <v>676.15508611574955</v>
      </c>
      <c r="AR55" s="302">
        <f t="shared" ca="1" si="23"/>
        <v>461.31764532112533</v>
      </c>
      <c r="AS55" s="302">
        <f t="shared" ca="1" si="24"/>
        <v>1410.9357165758875</v>
      </c>
      <c r="AT55" s="302">
        <f t="shared" ca="1" si="25"/>
        <v>673.00944641579122</v>
      </c>
      <c r="AU55" s="302">
        <f t="shared" ca="1" si="26"/>
        <v>619.76150239838455</v>
      </c>
      <c r="AV55" s="302">
        <f t="shared" ca="1" si="27"/>
        <v>1775.9225876119897</v>
      </c>
      <c r="AW55" s="302">
        <f t="shared" ca="1" si="28"/>
        <v>1343.5140909879149</v>
      </c>
      <c r="AX55" s="302">
        <f t="shared" ca="1" si="29"/>
        <v>935.26184447750495</v>
      </c>
      <c r="AY55" s="302">
        <f t="shared" ca="1" si="30"/>
        <v>3251.2461878081094</v>
      </c>
      <c r="AZ55" s="302">
        <f t="shared" ca="1" si="31"/>
        <v>389.16732711069494</v>
      </c>
      <c r="BA55" s="302">
        <f t="shared" ca="1" si="32"/>
        <v>417.90908611574963</v>
      </c>
      <c r="BB55" s="302">
        <f t="shared" ca="1" si="33"/>
        <v>827.32108611574961</v>
      </c>
      <c r="BC55" s="302">
        <f t="shared" ca="1" si="34"/>
        <v>913.35486098247065</v>
      </c>
      <c r="BD55" s="302">
        <f t="shared" ca="1" si="35"/>
        <v>474.08179086256536</v>
      </c>
      <c r="BE55" s="302">
        <f t="shared" ca="1" si="36"/>
        <v>1672.7264282819629</v>
      </c>
      <c r="BF55" s="302">
        <f t="shared" ca="1" si="37"/>
        <v>2859.6604655033425</v>
      </c>
      <c r="BG55" s="302">
        <f t="shared" ca="1" si="38"/>
        <v>2345.2601105012582</v>
      </c>
    </row>
    <row r="56" spans="21:59" x14ac:dyDescent="0.25">
      <c r="U56" s="195">
        <f t="shared" ca="1" si="0"/>
        <v>44409</v>
      </c>
      <c r="V56" s="307">
        <f t="shared" ca="1" si="1"/>
        <v>648.8229441359473</v>
      </c>
      <c r="W56" s="308">
        <f t="shared" ca="1" si="2"/>
        <v>608.23412134875377</v>
      </c>
      <c r="X56" s="309">
        <f t="shared" ca="1" si="3"/>
        <v>603.06929880064115</v>
      </c>
      <c r="Y56" s="302">
        <f t="shared" ca="1" si="39"/>
        <v>757.250005050705</v>
      </c>
      <c r="Z56" s="302">
        <f t="shared" ca="1" si="5"/>
        <v>762.40535461601121</v>
      </c>
      <c r="AA56" s="302">
        <f t="shared" ca="1" si="6"/>
        <v>578.60724324907824</v>
      </c>
      <c r="AB56" s="302">
        <f t="shared" ca="1" si="7"/>
        <v>459.5270185284308</v>
      </c>
      <c r="AC56" s="302">
        <f t="shared" ca="1" si="8"/>
        <v>527.48644703377545</v>
      </c>
      <c r="AD56" s="302">
        <f t="shared" ca="1" si="9"/>
        <v>457.37200972761809</v>
      </c>
      <c r="AE56" s="302">
        <f t="shared" ca="1" si="10"/>
        <v>587.90658279983984</v>
      </c>
      <c r="AF56" s="302">
        <f t="shared" ca="1" si="40"/>
        <v>439.46240712568482</v>
      </c>
      <c r="AG56" s="302">
        <f t="shared" ca="1" si="12"/>
        <v>767.52718258717437</v>
      </c>
      <c r="AH56" s="302">
        <f t="shared" ca="1" si="13"/>
        <v>459.63380259746521</v>
      </c>
      <c r="AI56" s="302">
        <f t="shared" ca="1" si="14"/>
        <v>1132.3878079219185</v>
      </c>
      <c r="AJ56" s="302">
        <f t="shared" ca="1" si="41"/>
        <v>634.90678062037443</v>
      </c>
      <c r="AK56" s="302">
        <f t="shared" ca="1" si="16"/>
        <v>1015.9511457891563</v>
      </c>
      <c r="AL56" s="302">
        <f t="shared" ca="1" si="17"/>
        <v>790.05580488987084</v>
      </c>
      <c r="AM56" s="302">
        <f t="shared" ca="1" si="18"/>
        <v>887.08528643513273</v>
      </c>
      <c r="AN56" s="302">
        <f t="shared" ca="1" si="19"/>
        <v>385.49697343645357</v>
      </c>
      <c r="AO56" s="302">
        <f t="shared" ca="1" si="20"/>
        <v>463.06806296316211</v>
      </c>
      <c r="AP56" s="302">
        <f t="shared" ca="1" si="21"/>
        <v>264.9943159504399</v>
      </c>
      <c r="AQ56" s="302">
        <f t="shared" ca="1" si="22"/>
        <v>435.92964392520486</v>
      </c>
      <c r="AR56" s="302">
        <f t="shared" ca="1" si="23"/>
        <v>428.24695635134384</v>
      </c>
      <c r="AS56" s="302">
        <f t="shared" ca="1" si="24"/>
        <v>720.46790377245236</v>
      </c>
      <c r="AT56" s="302">
        <f t="shared" ca="1" si="25"/>
        <v>537.49304410612626</v>
      </c>
      <c r="AU56" s="302">
        <f t="shared" ca="1" si="26"/>
        <v>516.90315174573357</v>
      </c>
      <c r="AV56" s="302">
        <f t="shared" ca="1" si="27"/>
        <v>740.9781983356653</v>
      </c>
      <c r="AW56" s="302">
        <f t="shared" ca="1" si="28"/>
        <v>670.7654571488581</v>
      </c>
      <c r="AX56" s="302">
        <f t="shared" ca="1" si="29"/>
        <v>625.15231317018606</v>
      </c>
      <c r="AY56" s="302">
        <f t="shared" ca="1" si="30"/>
        <v>1035.6780725281469</v>
      </c>
      <c r="AZ56" s="302">
        <f t="shared" ca="1" si="31"/>
        <v>383.03247644198262</v>
      </c>
      <c r="BA56" s="302">
        <f t="shared" ca="1" si="32"/>
        <v>466.76631595043995</v>
      </c>
      <c r="BB56" s="302">
        <f t="shared" ca="1" si="33"/>
        <v>622.1679605785389</v>
      </c>
      <c r="BC56" s="302">
        <f t="shared" ca="1" si="34"/>
        <v>547.89991788406348</v>
      </c>
      <c r="BD56" s="302">
        <f t="shared" ca="1" si="35"/>
        <v>374.6573334821141</v>
      </c>
      <c r="BE56" s="302">
        <f t="shared" ca="1" si="36"/>
        <v>909.43968291002045</v>
      </c>
      <c r="BF56" s="302">
        <f t="shared" ca="1" si="37"/>
        <v>1104.5003502233594</v>
      </c>
      <c r="BG56" s="302">
        <f t="shared" ca="1" si="38"/>
        <v>1072.3054469491465</v>
      </c>
    </row>
    <row r="57" spans="21:59" x14ac:dyDescent="0.25">
      <c r="U57" s="195">
        <f t="shared" ca="1" si="0"/>
        <v>44440</v>
      </c>
      <c r="V57" s="307">
        <f t="shared" ca="1" si="1"/>
        <v>615.4895317988553</v>
      </c>
      <c r="W57" s="308">
        <f t="shared" ca="1" si="2"/>
        <v>603.72328156220453</v>
      </c>
      <c r="X57" s="309">
        <f t="shared" ca="1" si="3"/>
        <v>598.65077048878186</v>
      </c>
      <c r="Y57" s="302">
        <f t="shared" ca="1" si="39"/>
        <v>771.93858661573483</v>
      </c>
      <c r="Z57" s="302">
        <f t="shared" ca="1" si="5"/>
        <v>1069.8167141703705</v>
      </c>
      <c r="AA57" s="302">
        <f t="shared" ca="1" si="6"/>
        <v>610.5777475468426</v>
      </c>
      <c r="AB57" s="302">
        <f t="shared" ca="1" si="7"/>
        <v>501.86078500774414</v>
      </c>
      <c r="AC57" s="302">
        <f t="shared" ca="1" si="8"/>
        <v>434.09573795228982</v>
      </c>
      <c r="AD57" s="302">
        <f t="shared" ca="1" si="9"/>
        <v>411.89473378002566</v>
      </c>
      <c r="AE57" s="302">
        <f t="shared" ca="1" si="10"/>
        <v>645.13447054060373</v>
      </c>
      <c r="AF57" s="302">
        <f t="shared" ca="1" si="40"/>
        <v>481.58324334637922</v>
      </c>
      <c r="AG57" s="302">
        <f t="shared" ca="1" si="12"/>
        <v>886.41568157418419</v>
      </c>
      <c r="AH57" s="302">
        <f t="shared" ca="1" si="13"/>
        <v>528.70321907439359</v>
      </c>
      <c r="AI57" s="302">
        <f t="shared" ca="1" si="14"/>
        <v>847.49061384504353</v>
      </c>
      <c r="AJ57" s="302">
        <f t="shared" ca="1" si="41"/>
        <v>619.43848413230137</v>
      </c>
      <c r="AK57" s="302">
        <f t="shared" ca="1" si="16"/>
        <v>987.36153908805125</v>
      </c>
      <c r="AL57" s="302">
        <f t="shared" ca="1" si="17"/>
        <v>738.17681940891225</v>
      </c>
      <c r="AM57" s="302">
        <f t="shared" ca="1" si="18"/>
        <v>795.22385010998153</v>
      </c>
      <c r="AN57" s="302">
        <f t="shared" ca="1" si="19"/>
        <v>404.06468729922989</v>
      </c>
      <c r="AO57" s="302">
        <f t="shared" ca="1" si="20"/>
        <v>436.23424830162986</v>
      </c>
      <c r="AP57" s="302">
        <f t="shared" ca="1" si="21"/>
        <v>388.66353371907843</v>
      </c>
      <c r="AQ57" s="302">
        <f t="shared" ca="1" si="22"/>
        <v>541.19120391639399</v>
      </c>
      <c r="AR57" s="302">
        <f t="shared" ca="1" si="23"/>
        <v>459.12914348810409</v>
      </c>
      <c r="AS57" s="302">
        <f t="shared" ca="1" si="24"/>
        <v>701.53283818741227</v>
      </c>
      <c r="AT57" s="302">
        <f t="shared" ca="1" si="25"/>
        <v>540.84511360646979</v>
      </c>
      <c r="AU57" s="302">
        <f t="shared" ca="1" si="26"/>
        <v>567.45410729215439</v>
      </c>
      <c r="AV57" s="302">
        <f t="shared" ca="1" si="27"/>
        <v>685.12416242945733</v>
      </c>
      <c r="AW57" s="302">
        <f t="shared" ca="1" si="28"/>
        <v>587.54112423135655</v>
      </c>
      <c r="AX57" s="302">
        <f t="shared" ca="1" si="29"/>
        <v>499.5384659369837</v>
      </c>
      <c r="AY57" s="302">
        <f t="shared" ca="1" si="30"/>
        <v>928.18268528818976</v>
      </c>
      <c r="AZ57" s="302">
        <f t="shared" ca="1" si="31"/>
        <v>362.6756401325207</v>
      </c>
      <c r="BA57" s="302">
        <f t="shared" ca="1" si="32"/>
        <v>545.16053371907833</v>
      </c>
      <c r="BB57" s="302">
        <f t="shared" ca="1" si="33"/>
        <v>603.43767677581752</v>
      </c>
      <c r="BC57" s="302">
        <f t="shared" ca="1" si="34"/>
        <v>493.24424169130685</v>
      </c>
      <c r="BD57" s="302">
        <f t="shared" ca="1" si="35"/>
        <v>400.78554070300288</v>
      </c>
      <c r="BE57" s="302">
        <f t="shared" ca="1" si="36"/>
        <v>852.92956458897049</v>
      </c>
      <c r="BF57" s="302">
        <f t="shared" ca="1" si="37"/>
        <v>1119.5011717189154</v>
      </c>
      <c r="BG57" s="302">
        <f t="shared" ca="1" si="38"/>
        <v>871.07633705854346</v>
      </c>
    </row>
    <row r="58" spans="21:59" x14ac:dyDescent="0.25">
      <c r="U58" s="195">
        <f t="shared" ca="1" si="0"/>
        <v>44470</v>
      </c>
      <c r="V58" s="307">
        <f t="shared" ca="1" si="1"/>
        <v>485.42559006631757</v>
      </c>
      <c r="W58" s="308">
        <f t="shared" ca="1" si="2"/>
        <v>679.99440932804714</v>
      </c>
      <c r="X58" s="309">
        <f t="shared" ca="1" si="3"/>
        <v>602.9816304652395</v>
      </c>
      <c r="Y58" s="302">
        <f t="shared" ca="1" si="39"/>
        <v>877.02769601977502</v>
      </c>
      <c r="Z58" s="302">
        <f t="shared" ca="1" si="5"/>
        <v>901.89102681663337</v>
      </c>
      <c r="AA58" s="302">
        <f t="shared" ca="1" si="6"/>
        <v>489.51648031147653</v>
      </c>
      <c r="AB58" s="302">
        <f t="shared" ca="1" si="7"/>
        <v>398.89187004508824</v>
      </c>
      <c r="AC58" s="302">
        <f t="shared" ca="1" si="8"/>
        <v>393.2480483580735</v>
      </c>
      <c r="AD58" s="302">
        <f t="shared" ca="1" si="9"/>
        <v>401.04646883875716</v>
      </c>
      <c r="AE58" s="302">
        <f t="shared" ca="1" si="10"/>
        <v>457.55389621381471</v>
      </c>
      <c r="AF58" s="302">
        <f t="shared" ca="1" si="40"/>
        <v>345.0173949586644</v>
      </c>
      <c r="AG58" s="302">
        <f t="shared" ca="1" si="12"/>
        <v>751.93796626906135</v>
      </c>
      <c r="AH58" s="302">
        <f t="shared" ca="1" si="13"/>
        <v>470.50141934664663</v>
      </c>
      <c r="AI58" s="302">
        <f t="shared" ca="1" si="14"/>
        <v>760.74074382100503</v>
      </c>
      <c r="AJ58" s="302">
        <f t="shared" ca="1" si="41"/>
        <v>686.91219800619251</v>
      </c>
      <c r="AK58" s="302">
        <f t="shared" ca="1" si="16"/>
        <v>1025.167147024787</v>
      </c>
      <c r="AL58" s="302">
        <f t="shared" ca="1" si="17"/>
        <v>637.51999103674325</v>
      </c>
      <c r="AM58" s="302">
        <f t="shared" ca="1" si="18"/>
        <v>608.87699010549022</v>
      </c>
      <c r="AN58" s="302">
        <f t="shared" ca="1" si="19"/>
        <v>454.42539495866441</v>
      </c>
      <c r="AO58" s="302">
        <f t="shared" ca="1" si="20"/>
        <v>340.10939495866438</v>
      </c>
      <c r="AP58" s="302">
        <f t="shared" ca="1" si="21"/>
        <v>353.71539495866443</v>
      </c>
      <c r="AQ58" s="302">
        <f t="shared" ca="1" si="22"/>
        <v>384.62261115371859</v>
      </c>
      <c r="AR58" s="302">
        <f t="shared" ca="1" si="23"/>
        <v>507.19998954786956</v>
      </c>
      <c r="AS58" s="302">
        <f t="shared" ca="1" si="24"/>
        <v>671.34331358475686</v>
      </c>
      <c r="AT58" s="302">
        <f t="shared" ca="1" si="25"/>
        <v>1060.4106533844069</v>
      </c>
      <c r="AU58" s="302">
        <f t="shared" ca="1" si="26"/>
        <v>558.62380514677398</v>
      </c>
      <c r="AV58" s="302">
        <f t="shared" ca="1" si="27"/>
        <v>566.94761600314109</v>
      </c>
      <c r="AW58" s="302">
        <f t="shared" ca="1" si="28"/>
        <v>514.42493433306845</v>
      </c>
      <c r="AX58" s="302">
        <f t="shared" ca="1" si="29"/>
        <v>517.00823016494462</v>
      </c>
      <c r="AY58" s="302">
        <f t="shared" ca="1" si="30"/>
        <v>729.19844940006874</v>
      </c>
      <c r="AZ58" s="302">
        <f t="shared" ca="1" si="31"/>
        <v>331.47602581859536</v>
      </c>
      <c r="BA58" s="302">
        <f t="shared" ca="1" si="32"/>
        <v>553.46839495866448</v>
      </c>
      <c r="BB58" s="302">
        <f t="shared" ca="1" si="33"/>
        <v>661.35812237488324</v>
      </c>
      <c r="BC58" s="302">
        <f t="shared" ca="1" si="34"/>
        <v>406.13536863306251</v>
      </c>
      <c r="BD58" s="302">
        <f t="shared" ca="1" si="35"/>
        <v>456.49742852491693</v>
      </c>
      <c r="BE58" s="302">
        <f t="shared" ca="1" si="36"/>
        <v>787.35443281707194</v>
      </c>
      <c r="BF58" s="302">
        <f t="shared" ca="1" si="37"/>
        <v>773.30229426028177</v>
      </c>
      <c r="BG58" s="302">
        <f t="shared" ca="1" si="38"/>
        <v>827.7112330152811</v>
      </c>
    </row>
    <row r="59" spans="21:59" x14ac:dyDescent="0.25">
      <c r="U59" s="195">
        <f t="shared" ca="1" si="0"/>
        <v>44501</v>
      </c>
      <c r="V59" s="307">
        <f t="shared" ca="1" si="1"/>
        <v>507.75744760720153</v>
      </c>
      <c r="W59" s="308">
        <f t="shared" ca="1" si="2"/>
        <v>545.02111670396278</v>
      </c>
      <c r="X59" s="309">
        <f t="shared" ca="1" si="3"/>
        <v>527.10995295155396</v>
      </c>
      <c r="Y59" s="302">
        <f t="shared" ca="1" si="39"/>
        <v>778.54013385937844</v>
      </c>
      <c r="Z59" s="302">
        <f t="shared" ca="1" si="5"/>
        <v>834.354914248402</v>
      </c>
      <c r="AA59" s="302">
        <f t="shared" ca="1" si="6"/>
        <v>604.16482926033439</v>
      </c>
      <c r="AB59" s="302">
        <f t="shared" ca="1" si="7"/>
        <v>368.43364732650258</v>
      </c>
      <c r="AC59" s="302">
        <f t="shared" ca="1" si="8"/>
        <v>371.99790911113365</v>
      </c>
      <c r="AD59" s="302">
        <f t="shared" ca="1" si="9"/>
        <v>444.33157105945406</v>
      </c>
      <c r="AE59" s="302">
        <f t="shared" ca="1" si="10"/>
        <v>493.75048918430446</v>
      </c>
      <c r="AF59" s="302">
        <f t="shared" ca="1" si="40"/>
        <v>360.53095823937645</v>
      </c>
      <c r="AG59" s="302">
        <f t="shared" ca="1" si="12"/>
        <v>684.92462812463873</v>
      </c>
      <c r="AH59" s="302">
        <f t="shared" ca="1" si="13"/>
        <v>488.20736291921946</v>
      </c>
      <c r="AI59" s="302">
        <f t="shared" ca="1" si="14"/>
        <v>704.45389413223029</v>
      </c>
      <c r="AJ59" s="302">
        <f t="shared" ca="1" si="41"/>
        <v>637.61325670810027</v>
      </c>
      <c r="AK59" s="302">
        <f t="shared" ca="1" si="16"/>
        <v>786.96009681624389</v>
      </c>
      <c r="AL59" s="302">
        <f t="shared" ca="1" si="17"/>
        <v>697.72325670836005</v>
      </c>
      <c r="AM59" s="302">
        <f t="shared" ca="1" si="18"/>
        <v>513.9488442283448</v>
      </c>
      <c r="AN59" s="302">
        <f t="shared" ca="1" si="19"/>
        <v>402.83680322313961</v>
      </c>
      <c r="AO59" s="302">
        <f t="shared" ca="1" si="20"/>
        <v>358.00680322313957</v>
      </c>
      <c r="AP59" s="302">
        <f t="shared" ca="1" si="21"/>
        <v>322.99280322313967</v>
      </c>
      <c r="AQ59" s="302">
        <f t="shared" ca="1" si="22"/>
        <v>374.89164006645706</v>
      </c>
      <c r="AR59" s="302">
        <f t="shared" ca="1" si="23"/>
        <v>600.46226518245749</v>
      </c>
      <c r="AS59" s="302">
        <f t="shared" ca="1" si="24"/>
        <v>629.45866726501436</v>
      </c>
      <c r="AT59" s="302">
        <f t="shared" ca="1" si="25"/>
        <v>646.0231975224948</v>
      </c>
      <c r="AU59" s="302">
        <f t="shared" ca="1" si="26"/>
        <v>504.49347158432653</v>
      </c>
      <c r="AV59" s="302">
        <f t="shared" ca="1" si="27"/>
        <v>524.18869901180915</v>
      </c>
      <c r="AW59" s="302">
        <f t="shared" ca="1" si="28"/>
        <v>528.76224922076608</v>
      </c>
      <c r="AX59" s="302">
        <f t="shared" ca="1" si="29"/>
        <v>522.83966866784431</v>
      </c>
      <c r="AY59" s="302">
        <f t="shared" ca="1" si="30"/>
        <v>653.06849558341457</v>
      </c>
      <c r="AZ59" s="302">
        <f t="shared" ca="1" si="31"/>
        <v>335.73569437861522</v>
      </c>
      <c r="BA59" s="302">
        <f t="shared" ca="1" si="32"/>
        <v>480.04380322313955</v>
      </c>
      <c r="BB59" s="302">
        <f t="shared" ca="1" si="33"/>
        <v>572.49786098231004</v>
      </c>
      <c r="BC59" s="302">
        <f t="shared" ca="1" si="34"/>
        <v>416.43983714225709</v>
      </c>
      <c r="BD59" s="302">
        <f t="shared" ca="1" si="35"/>
        <v>422.65463879734398</v>
      </c>
      <c r="BE59" s="302">
        <f t="shared" ca="1" si="36"/>
        <v>643.90832282362612</v>
      </c>
      <c r="BF59" s="302">
        <f t="shared" ca="1" si="37"/>
        <v>648.26018897526774</v>
      </c>
      <c r="BG59" s="302">
        <f t="shared" ca="1" si="38"/>
        <v>772.69077899238039</v>
      </c>
    </row>
    <row r="60" spans="21:59" x14ac:dyDescent="0.25">
      <c r="U60" s="195">
        <f t="shared" ca="1" si="0"/>
        <v>44531</v>
      </c>
      <c r="V60" s="307">
        <f t="shared" ca="1" si="1"/>
        <v>464.38203593405342</v>
      </c>
      <c r="W60" s="308">
        <f t="shared" ca="1" si="2"/>
        <v>467.08272144087829</v>
      </c>
      <c r="X60" s="309">
        <f t="shared" ca="1" si="3"/>
        <v>466.10019800185205</v>
      </c>
      <c r="Y60" s="302">
        <f t="shared" ca="1" si="39"/>
        <v>655.16236921000029</v>
      </c>
      <c r="Z60" s="302">
        <f t="shared" ca="1" si="5"/>
        <v>681.61086267876544</v>
      </c>
      <c r="AA60" s="302">
        <f t="shared" ca="1" si="6"/>
        <v>502.34588618307561</v>
      </c>
      <c r="AB60" s="302">
        <f t="shared" ca="1" si="7"/>
        <v>385.01600389094341</v>
      </c>
      <c r="AC60" s="302">
        <f t="shared" ca="1" si="8"/>
        <v>369.72341486993213</v>
      </c>
      <c r="AD60" s="302">
        <f t="shared" ca="1" si="9"/>
        <v>418.26835867040006</v>
      </c>
      <c r="AE60" s="302">
        <f t="shared" ca="1" si="10"/>
        <v>489.01838657796401</v>
      </c>
      <c r="AF60" s="302">
        <f t="shared" ca="1" si="40"/>
        <v>389.19590368642753</v>
      </c>
      <c r="AG60" s="302">
        <f t="shared" ca="1" si="12"/>
        <v>625.11886971602223</v>
      </c>
      <c r="AH60" s="302">
        <f t="shared" ca="1" si="13"/>
        <v>471.29352702689323</v>
      </c>
      <c r="AI60" s="302">
        <f t="shared" ca="1" si="14"/>
        <v>712.19955948349536</v>
      </c>
      <c r="AJ60" s="302">
        <f t="shared" ca="1" si="41"/>
        <v>704.18497806658502</v>
      </c>
      <c r="AK60" s="302">
        <f t="shared" ca="1" si="16"/>
        <v>659.37697806653921</v>
      </c>
      <c r="AL60" s="302">
        <f t="shared" ca="1" si="17"/>
        <v>658.93597806657328</v>
      </c>
      <c r="AM60" s="302">
        <f t="shared" ca="1" si="18"/>
        <v>538.00297806657136</v>
      </c>
      <c r="AN60" s="302">
        <f t="shared" ca="1" si="19"/>
        <v>355.13098389474601</v>
      </c>
      <c r="AO60" s="302">
        <f t="shared" ca="1" si="20"/>
        <v>398.99527375835277</v>
      </c>
      <c r="AP60" s="302">
        <f t="shared" ca="1" si="21"/>
        <v>295.13646495867772</v>
      </c>
      <c r="AQ60" s="302">
        <f t="shared" ca="1" si="22"/>
        <v>376.14933425446048</v>
      </c>
      <c r="AR60" s="302">
        <f t="shared" ca="1" si="23"/>
        <v>438.6587872727273</v>
      </c>
      <c r="AS60" s="302">
        <f t="shared" ca="1" si="24"/>
        <v>572.43576835895453</v>
      </c>
      <c r="AT60" s="302">
        <f t="shared" ca="1" si="25"/>
        <v>548.0365943390027</v>
      </c>
      <c r="AU60" s="302">
        <f t="shared" ca="1" si="26"/>
        <v>498.90990368640797</v>
      </c>
      <c r="AV60" s="302">
        <f t="shared" ca="1" si="27"/>
        <v>546.39142997638157</v>
      </c>
      <c r="AW60" s="302">
        <f t="shared" ca="1" si="28"/>
        <v>530.32779535162354</v>
      </c>
      <c r="AX60" s="302">
        <f t="shared" ca="1" si="29"/>
        <v>537.82688390870408</v>
      </c>
      <c r="AY60" s="302">
        <f t="shared" ca="1" si="30"/>
        <v>636.99985326019009</v>
      </c>
      <c r="AZ60" s="302">
        <f t="shared" ca="1" si="31"/>
        <v>347.72802221675437</v>
      </c>
      <c r="BA60" s="302">
        <f t="shared" ca="1" si="32"/>
        <v>383.26446495867771</v>
      </c>
      <c r="BB60" s="302">
        <f t="shared" ca="1" si="33"/>
        <v>544.47413569349146</v>
      </c>
      <c r="BC60" s="302">
        <f t="shared" ca="1" si="34"/>
        <v>425.09749313601714</v>
      </c>
      <c r="BD60" s="302">
        <f t="shared" ca="1" si="35"/>
        <v>360.33418626976311</v>
      </c>
      <c r="BE60" s="302">
        <f t="shared" ca="1" si="36"/>
        <v>630.31001938888733</v>
      </c>
      <c r="BF60" s="302">
        <f t="shared" ca="1" si="37"/>
        <v>646.31065579025505</v>
      </c>
      <c r="BG60" s="302">
        <f t="shared" ca="1" si="38"/>
        <v>733.29512398949055</v>
      </c>
    </row>
    <row r="61" spans="21:59" x14ac:dyDescent="0.25">
      <c r="U61" s="195">
        <f t="shared" ca="1" si="0"/>
        <v>44562</v>
      </c>
      <c r="V61" s="307">
        <f t="shared" ca="1" si="1"/>
        <v>444.45646988765492</v>
      </c>
      <c r="W61" s="308">
        <f t="shared" ca="1" si="2"/>
        <v>447.14753265912555</v>
      </c>
      <c r="X61" s="309">
        <f t="shared" ca="1" si="3"/>
        <v>446.17035859923368</v>
      </c>
      <c r="Y61" s="302">
        <f t="shared" ca="1" si="39"/>
        <v>560.03121957197004</v>
      </c>
      <c r="Z61" s="302">
        <f t="shared" ca="1" si="5"/>
        <v>552.88111994896929</v>
      </c>
      <c r="AA61" s="302">
        <f t="shared" ca="1" si="6"/>
        <v>443.79634691053707</v>
      </c>
      <c r="AB61" s="302">
        <f t="shared" ca="1" si="7"/>
        <v>374.67826774443319</v>
      </c>
      <c r="AC61" s="302">
        <f t="shared" ca="1" si="8"/>
        <v>368.23682734827344</v>
      </c>
      <c r="AD61" s="302">
        <f t="shared" ca="1" si="9"/>
        <v>364.50165337825894</v>
      </c>
      <c r="AE61" s="302">
        <f t="shared" ca="1" si="10"/>
        <v>435.65500925468234</v>
      </c>
      <c r="AF61" s="302">
        <f t="shared" ca="1" si="40"/>
        <v>495.44838419483364</v>
      </c>
      <c r="AG61" s="302">
        <f t="shared" ca="1" si="12"/>
        <v>569.05284713909771</v>
      </c>
      <c r="AH61" s="302">
        <f t="shared" ca="1" si="13"/>
        <v>435.04329761096284</v>
      </c>
      <c r="AI61" s="302">
        <f t="shared" ca="1" si="14"/>
        <v>593.81545857497588</v>
      </c>
      <c r="AJ61" s="302">
        <f t="shared" ca="1" si="41"/>
        <v>602.22145857499891</v>
      </c>
      <c r="AK61" s="302">
        <f t="shared" ca="1" si="16"/>
        <v>595.6684585749872</v>
      </c>
      <c r="AL61" s="302">
        <f t="shared" ca="1" si="17"/>
        <v>552.60502882293281</v>
      </c>
      <c r="AM61" s="302">
        <f t="shared" ca="1" si="18"/>
        <v>506.46002882293271</v>
      </c>
      <c r="AN61" s="302">
        <f t="shared" ca="1" si="19"/>
        <v>374.20838419485875</v>
      </c>
      <c r="AO61" s="302">
        <f t="shared" ca="1" si="20"/>
        <v>360.27438419483565</v>
      </c>
      <c r="AP61" s="302">
        <f t="shared" ca="1" si="21"/>
        <v>271.7927249586777</v>
      </c>
      <c r="AQ61" s="302">
        <f t="shared" ca="1" si="22"/>
        <v>350.25335995022164</v>
      </c>
      <c r="AR61" s="302">
        <f t="shared" ca="1" si="23"/>
        <v>648.24965332608087</v>
      </c>
      <c r="AS61" s="302">
        <f t="shared" ca="1" si="24"/>
        <v>519.1550675691617</v>
      </c>
      <c r="AT61" s="302">
        <f t="shared" ca="1" si="25"/>
        <v>474.17322016060484</v>
      </c>
      <c r="AU61" s="302">
        <f t="shared" ca="1" si="26"/>
        <v>420.2503841948336</v>
      </c>
      <c r="AV61" s="302">
        <f t="shared" ca="1" si="27"/>
        <v>514.18622371625736</v>
      </c>
      <c r="AW61" s="302">
        <f t="shared" ca="1" si="28"/>
        <v>488.38792246205747</v>
      </c>
      <c r="AX61" s="302">
        <f t="shared" ca="1" si="29"/>
        <v>485.2786230900677</v>
      </c>
      <c r="AY61" s="302">
        <f t="shared" ca="1" si="30"/>
        <v>573.31552939045196</v>
      </c>
      <c r="AZ61" s="302">
        <f t="shared" ca="1" si="31"/>
        <v>338.28029743335338</v>
      </c>
      <c r="BA61" s="302">
        <f t="shared" ca="1" si="32"/>
        <v>323.01572495867777</v>
      </c>
      <c r="BB61" s="302">
        <f t="shared" ca="1" si="33"/>
        <v>480.93445857499887</v>
      </c>
      <c r="BC61" s="302">
        <f t="shared" ca="1" si="34"/>
        <v>400.89815277442955</v>
      </c>
      <c r="BD61" s="302">
        <f t="shared" ca="1" si="35"/>
        <v>356.76765183561787</v>
      </c>
      <c r="BE61" s="302">
        <f t="shared" ca="1" si="36"/>
        <v>523.63102882293276</v>
      </c>
      <c r="BF61" s="302">
        <f t="shared" ca="1" si="37"/>
        <v>579.73967051959949</v>
      </c>
      <c r="BG61" s="302">
        <f t="shared" ca="1" si="38"/>
        <v>681.97828198889601</v>
      </c>
    </row>
    <row r="62" spans="21:59" x14ac:dyDescent="0.25">
      <c r="U62" s="195">
        <f t="shared" ca="1" si="0"/>
        <v>44593</v>
      </c>
      <c r="V62" s="307">
        <f t="shared" ca="1" si="1"/>
        <v>453.76893074279064</v>
      </c>
      <c r="W62" s="308">
        <f t="shared" ca="1" si="2"/>
        <v>456.44691459596004</v>
      </c>
      <c r="X62" s="309">
        <f t="shared" ca="1" si="3"/>
        <v>455.47701167616202</v>
      </c>
      <c r="Y62" s="302">
        <f t="shared" ca="1" si="39"/>
        <v>527.15650294775071</v>
      </c>
      <c r="Z62" s="302">
        <f t="shared" ca="1" si="5"/>
        <v>515.5528379825995</v>
      </c>
      <c r="AA62" s="302">
        <f t="shared" ca="1" si="6"/>
        <v>401.60217984627371</v>
      </c>
      <c r="AB62" s="302">
        <f t="shared" ca="1" si="7"/>
        <v>341.92408344501723</v>
      </c>
      <c r="AC62" s="302">
        <f t="shared" ca="1" si="8"/>
        <v>338.08354995895462</v>
      </c>
      <c r="AD62" s="302">
        <f t="shared" ca="1" si="9"/>
        <v>316.65075376140146</v>
      </c>
      <c r="AE62" s="302">
        <f t="shared" ca="1" si="10"/>
        <v>422.88776033935625</v>
      </c>
      <c r="AF62" s="302">
        <f t="shared" ca="1" si="40"/>
        <v>554.39182542655465</v>
      </c>
      <c r="AG62" s="302">
        <f t="shared" ca="1" si="12"/>
        <v>491.4401822860363</v>
      </c>
      <c r="AH62" s="302">
        <f t="shared" ca="1" si="13"/>
        <v>375.64337166180377</v>
      </c>
      <c r="AI62" s="302">
        <f t="shared" ca="1" si="14"/>
        <v>517.20618228604781</v>
      </c>
      <c r="AJ62" s="302">
        <f t="shared" ca="1" si="41"/>
        <v>522.31318228603641</v>
      </c>
      <c r="AK62" s="302">
        <f t="shared" ca="1" si="16"/>
        <v>538.19818228604777</v>
      </c>
      <c r="AL62" s="302">
        <f t="shared" ca="1" si="17"/>
        <v>498.22789154225705</v>
      </c>
      <c r="AM62" s="302">
        <f t="shared" ca="1" si="18"/>
        <v>477.10161203811396</v>
      </c>
      <c r="AN62" s="302">
        <f t="shared" ca="1" si="19"/>
        <v>327.43682542655461</v>
      </c>
      <c r="AO62" s="302">
        <f t="shared" ca="1" si="20"/>
        <v>286.60182542655474</v>
      </c>
      <c r="AP62" s="302">
        <f t="shared" ca="1" si="21"/>
        <v>259.61654975206602</v>
      </c>
      <c r="AQ62" s="302">
        <f t="shared" ca="1" si="22"/>
        <v>307.02918965285022</v>
      </c>
      <c r="AR62" s="302">
        <f t="shared" ca="1" si="23"/>
        <v>561.48161651250723</v>
      </c>
      <c r="AS62" s="302">
        <f t="shared" ca="1" si="24"/>
        <v>437.82072811885757</v>
      </c>
      <c r="AT62" s="302">
        <f t="shared" ca="1" si="25"/>
        <v>428.06682550203641</v>
      </c>
      <c r="AU62" s="302">
        <f t="shared" ca="1" si="26"/>
        <v>372.47682542656605</v>
      </c>
      <c r="AV62" s="302">
        <f t="shared" ca="1" si="27"/>
        <v>453.16116519147226</v>
      </c>
      <c r="AW62" s="302">
        <f t="shared" ca="1" si="28"/>
        <v>494.63216871597439</v>
      </c>
      <c r="AX62" s="302">
        <f t="shared" ca="1" si="29"/>
        <v>412.37513213549232</v>
      </c>
      <c r="AY62" s="302">
        <f t="shared" ca="1" si="30"/>
        <v>473.56671381770792</v>
      </c>
      <c r="AZ62" s="302">
        <f t="shared" ca="1" si="31"/>
        <v>314.01676812644018</v>
      </c>
      <c r="BA62" s="302">
        <f t="shared" ca="1" si="32"/>
        <v>279.00154975206596</v>
      </c>
      <c r="BB62" s="302">
        <f t="shared" ca="1" si="33"/>
        <v>485.8831822860364</v>
      </c>
      <c r="BC62" s="302">
        <f t="shared" ca="1" si="34"/>
        <v>325.98949685300192</v>
      </c>
      <c r="BD62" s="302">
        <f t="shared" ca="1" si="35"/>
        <v>297.00680661621215</v>
      </c>
      <c r="BE62" s="302">
        <f t="shared" ca="1" si="36"/>
        <v>457.13161203811387</v>
      </c>
      <c r="BF62" s="302">
        <f t="shared" ca="1" si="37"/>
        <v>467.30775429976978</v>
      </c>
      <c r="BG62" s="302">
        <f t="shared" ca="1" si="38"/>
        <v>528.39118228602649</v>
      </c>
    </row>
    <row r="63" spans="21:59" x14ac:dyDescent="0.25">
      <c r="U63" s="195">
        <f t="shared" ca="1" si="0"/>
        <v>44621</v>
      </c>
      <c r="V63" s="307">
        <f t="shared" ca="1" si="1"/>
        <v>605.65971168028761</v>
      </c>
      <c r="W63" s="308">
        <f t="shared" ca="1" si="2"/>
        <v>608.32450308601608</v>
      </c>
      <c r="X63" s="309">
        <f t="shared" ca="1" si="3"/>
        <v>607.3628683224324</v>
      </c>
      <c r="Y63" s="302">
        <f t="shared" ca="1" si="39"/>
        <v>1401.8488538010379</v>
      </c>
      <c r="Z63" s="302">
        <f t="shared" ca="1" si="5"/>
        <v>949.44992385574938</v>
      </c>
      <c r="AA63" s="302">
        <f t="shared" ca="1" si="6"/>
        <v>439.6252483842643</v>
      </c>
      <c r="AB63" s="302">
        <f t="shared" ca="1" si="7"/>
        <v>539.32796659392329</v>
      </c>
      <c r="AC63" s="302">
        <f t="shared" ca="1" si="8"/>
        <v>399.49981701396666</v>
      </c>
      <c r="AD63" s="302">
        <f t="shared" ca="1" si="9"/>
        <v>410.78084986745546</v>
      </c>
      <c r="AE63" s="302">
        <f t="shared" ca="1" si="10"/>
        <v>519.33658795553049</v>
      </c>
      <c r="AF63" s="302">
        <f t="shared" ca="1" si="40"/>
        <v>649.7802858186476</v>
      </c>
      <c r="AG63" s="302">
        <f t="shared" ca="1" si="12"/>
        <v>645.56124997786014</v>
      </c>
      <c r="AH63" s="302">
        <f t="shared" ca="1" si="13"/>
        <v>1048.4532273168354</v>
      </c>
      <c r="AI63" s="302">
        <f t="shared" ca="1" si="14"/>
        <v>703.77476939204428</v>
      </c>
      <c r="AJ63" s="302">
        <f t="shared" ca="1" si="41"/>
        <v>813.02159692442092</v>
      </c>
      <c r="AK63" s="302">
        <f t="shared" ca="1" si="16"/>
        <v>701.1779625574643</v>
      </c>
      <c r="AL63" s="302">
        <f t="shared" ca="1" si="17"/>
        <v>618.12570948699795</v>
      </c>
      <c r="AM63" s="302">
        <f t="shared" ca="1" si="18"/>
        <v>610.360783884385</v>
      </c>
      <c r="AN63" s="302">
        <f t="shared" ca="1" si="19"/>
        <v>450.36807920707753</v>
      </c>
      <c r="AO63" s="302">
        <f t="shared" ca="1" si="20"/>
        <v>293.89707920707758</v>
      </c>
      <c r="AP63" s="302">
        <f t="shared" ca="1" si="21"/>
        <v>395.94944495866753</v>
      </c>
      <c r="AQ63" s="302">
        <f t="shared" ca="1" si="22"/>
        <v>475.0327924446031</v>
      </c>
      <c r="AR63" s="302">
        <f t="shared" ca="1" si="23"/>
        <v>705.95238710245553</v>
      </c>
      <c r="AS63" s="302">
        <f t="shared" ca="1" si="24"/>
        <v>504.0304021531482</v>
      </c>
      <c r="AT63" s="302">
        <f t="shared" ca="1" si="25"/>
        <v>734.6147670117781</v>
      </c>
      <c r="AU63" s="302">
        <f t="shared" ca="1" si="26"/>
        <v>378.52107920707755</v>
      </c>
      <c r="AV63" s="302">
        <f t="shared" ca="1" si="27"/>
        <v>650.92488455909563</v>
      </c>
      <c r="AW63" s="302">
        <f t="shared" ca="1" si="28"/>
        <v>571.63775638746665</v>
      </c>
      <c r="AX63" s="302">
        <f t="shared" ca="1" si="29"/>
        <v>531.82855162069484</v>
      </c>
      <c r="AY63" s="302">
        <f t="shared" ca="1" si="30"/>
        <v>897.81342153383116</v>
      </c>
      <c r="AZ63" s="302">
        <f t="shared" ca="1" si="31"/>
        <v>356.32886831119345</v>
      </c>
      <c r="BA63" s="302">
        <f t="shared" ca="1" si="32"/>
        <v>391.21844495866759</v>
      </c>
      <c r="BB63" s="302">
        <f t="shared" ca="1" si="33"/>
        <v>660.74903128819085</v>
      </c>
      <c r="BC63" s="302">
        <f t="shared" ca="1" si="34"/>
        <v>411.21566107780802</v>
      </c>
      <c r="BD63" s="302">
        <f t="shared" ca="1" si="35"/>
        <v>443.46203427759008</v>
      </c>
      <c r="BE63" s="302">
        <f t="shared" ca="1" si="36"/>
        <v>874.14036177762921</v>
      </c>
      <c r="BF63" s="302">
        <f t="shared" ca="1" si="37"/>
        <v>781.42455626831054</v>
      </c>
      <c r="BG63" s="302">
        <f t="shared" ca="1" si="38"/>
        <v>692.97575237066997</v>
      </c>
    </row>
    <row r="64" spans="21:59" x14ac:dyDescent="0.25">
      <c r="U64" s="195" t="str">
        <f t="shared" ca="1" si="0"/>
        <v/>
      </c>
      <c r="V64" s="307" t="str">
        <f t="shared" ca="1" si="1"/>
        <v/>
      </c>
      <c r="W64" s="308" t="str">
        <f t="shared" ca="1" si="2"/>
        <v/>
      </c>
      <c r="X64" s="309" t="str">
        <f t="shared" ca="1" si="3"/>
        <v/>
      </c>
      <c r="Y64" s="302" t="str">
        <f t="shared" ca="1" si="39"/>
        <v/>
      </c>
      <c r="Z64" s="302" t="str">
        <f t="shared" ca="1" si="5"/>
        <v/>
      </c>
      <c r="AA64" s="302" t="str">
        <f t="shared" ca="1" si="6"/>
        <v/>
      </c>
      <c r="AB64" s="302" t="str">
        <f t="shared" ca="1" si="7"/>
        <v/>
      </c>
      <c r="AC64" s="302" t="str">
        <f t="shared" ca="1" si="8"/>
        <v/>
      </c>
      <c r="AD64" s="302" t="str">
        <f t="shared" ca="1" si="9"/>
        <v/>
      </c>
      <c r="AE64" s="302" t="str">
        <f t="shared" ca="1" si="10"/>
        <v/>
      </c>
      <c r="AF64" s="302" t="str">
        <f t="shared" ca="1" si="40"/>
        <v/>
      </c>
      <c r="AG64" s="302" t="str">
        <f t="shared" ca="1" si="12"/>
        <v/>
      </c>
      <c r="AH64" s="302" t="str">
        <f t="shared" ca="1" si="13"/>
        <v/>
      </c>
      <c r="AI64" s="302" t="str">
        <f t="shared" ca="1" si="14"/>
        <v/>
      </c>
      <c r="AJ64" s="302" t="str">
        <f t="shared" ca="1" si="41"/>
        <v/>
      </c>
      <c r="AK64" s="302" t="str">
        <f t="shared" ca="1" si="16"/>
        <v/>
      </c>
      <c r="AL64" s="302" t="str">
        <f t="shared" ca="1" si="17"/>
        <v/>
      </c>
      <c r="AM64" s="302" t="str">
        <f t="shared" ca="1" si="18"/>
        <v/>
      </c>
      <c r="AN64" s="302" t="str">
        <f t="shared" ca="1" si="19"/>
        <v/>
      </c>
      <c r="AO64" s="302" t="str">
        <f t="shared" ca="1" si="20"/>
        <v/>
      </c>
      <c r="AP64" s="302" t="str">
        <f t="shared" ca="1" si="21"/>
        <v/>
      </c>
      <c r="AQ64" s="302" t="str">
        <f t="shared" ca="1" si="22"/>
        <v/>
      </c>
      <c r="AR64" s="302" t="str">
        <f t="shared" ca="1" si="23"/>
        <v/>
      </c>
      <c r="AS64" s="302" t="str">
        <f t="shared" ca="1" si="24"/>
        <v/>
      </c>
      <c r="AT64" s="302" t="str">
        <f t="shared" ca="1" si="25"/>
        <v/>
      </c>
      <c r="AU64" s="302" t="str">
        <f t="shared" ca="1" si="26"/>
        <v/>
      </c>
      <c r="AV64" s="302" t="str">
        <f t="shared" ca="1" si="27"/>
        <v/>
      </c>
      <c r="AW64" s="302" t="str">
        <f t="shared" ca="1" si="28"/>
        <v/>
      </c>
      <c r="AX64" s="302" t="str">
        <f t="shared" ca="1" si="29"/>
        <v/>
      </c>
      <c r="AY64" s="302" t="str">
        <f t="shared" ca="1" si="30"/>
        <v/>
      </c>
      <c r="AZ64" s="302" t="str">
        <f t="shared" ca="1" si="31"/>
        <v/>
      </c>
      <c r="BA64" s="302" t="str">
        <f t="shared" ca="1" si="32"/>
        <v/>
      </c>
      <c r="BB64" s="302" t="str">
        <f t="shared" ca="1" si="33"/>
        <v/>
      </c>
      <c r="BC64" s="302" t="str">
        <f t="shared" ca="1" si="34"/>
        <v/>
      </c>
      <c r="BD64" s="302" t="str">
        <f t="shared" ca="1" si="35"/>
        <v/>
      </c>
      <c r="BE64" s="302" t="str">
        <f t="shared" ca="1" si="36"/>
        <v/>
      </c>
      <c r="BF64" s="302" t="str">
        <f t="shared" ca="1" si="37"/>
        <v/>
      </c>
      <c r="BG64" s="302" t="str">
        <f t="shared" ca="1" si="38"/>
        <v/>
      </c>
    </row>
    <row r="65" spans="21:59" x14ac:dyDescent="0.25">
      <c r="U65" s="195" t="str">
        <f t="shared" ca="1" si="0"/>
        <v/>
      </c>
      <c r="V65" s="307" t="str">
        <f t="shared" ca="1" si="1"/>
        <v/>
      </c>
      <c r="W65" s="308" t="str">
        <f t="shared" ca="1" si="2"/>
        <v/>
      </c>
      <c r="X65" s="309" t="str">
        <f t="shared" ca="1" si="3"/>
        <v/>
      </c>
      <c r="Y65" s="302" t="str">
        <f t="shared" ca="1" si="39"/>
        <v/>
      </c>
      <c r="Z65" s="302" t="str">
        <f t="shared" ca="1" si="5"/>
        <v/>
      </c>
      <c r="AA65" s="302" t="str">
        <f t="shared" ca="1" si="6"/>
        <v/>
      </c>
      <c r="AB65" s="302" t="str">
        <f t="shared" ca="1" si="7"/>
        <v/>
      </c>
      <c r="AC65" s="302" t="str">
        <f t="shared" ca="1" si="8"/>
        <v/>
      </c>
      <c r="AD65" s="302" t="str">
        <f t="shared" ca="1" si="9"/>
        <v/>
      </c>
      <c r="AE65" s="302" t="str">
        <f t="shared" ca="1" si="10"/>
        <v/>
      </c>
      <c r="AF65" s="302" t="str">
        <f t="shared" ca="1" si="40"/>
        <v/>
      </c>
      <c r="AG65" s="302" t="str">
        <f t="shared" ca="1" si="12"/>
        <v/>
      </c>
      <c r="AH65" s="302" t="str">
        <f t="shared" ca="1" si="13"/>
        <v/>
      </c>
      <c r="AI65" s="302" t="str">
        <f t="shared" ca="1" si="14"/>
        <v/>
      </c>
      <c r="AJ65" s="302" t="str">
        <f t="shared" ca="1" si="41"/>
        <v/>
      </c>
      <c r="AK65" s="302" t="str">
        <f t="shared" ca="1" si="16"/>
        <v/>
      </c>
      <c r="AL65" s="302" t="str">
        <f t="shared" ca="1" si="17"/>
        <v/>
      </c>
      <c r="AM65" s="302" t="str">
        <f t="shared" ca="1" si="18"/>
        <v/>
      </c>
      <c r="AN65" s="302" t="str">
        <f t="shared" ca="1" si="19"/>
        <v/>
      </c>
      <c r="AO65" s="302" t="str">
        <f t="shared" ca="1" si="20"/>
        <v/>
      </c>
      <c r="AP65" s="302" t="str">
        <f t="shared" ca="1" si="21"/>
        <v/>
      </c>
      <c r="AQ65" s="302" t="str">
        <f t="shared" ca="1" si="22"/>
        <v/>
      </c>
      <c r="AR65" s="302" t="str">
        <f t="shared" ca="1" si="23"/>
        <v/>
      </c>
      <c r="AS65" s="302" t="str">
        <f t="shared" ca="1" si="24"/>
        <v/>
      </c>
      <c r="AT65" s="302" t="str">
        <f t="shared" ca="1" si="25"/>
        <v/>
      </c>
      <c r="AU65" s="302" t="str">
        <f t="shared" ca="1" si="26"/>
        <v/>
      </c>
      <c r="AV65" s="302" t="str">
        <f t="shared" ca="1" si="27"/>
        <v/>
      </c>
      <c r="AW65" s="302" t="str">
        <f t="shared" ca="1" si="28"/>
        <v/>
      </c>
      <c r="AX65" s="302" t="str">
        <f t="shared" ca="1" si="29"/>
        <v/>
      </c>
      <c r="AY65" s="302" t="str">
        <f t="shared" ca="1" si="30"/>
        <v/>
      </c>
      <c r="AZ65" s="302" t="str">
        <f t="shared" ca="1" si="31"/>
        <v/>
      </c>
      <c r="BA65" s="302" t="str">
        <f t="shared" ca="1" si="32"/>
        <v/>
      </c>
      <c r="BB65" s="302" t="str">
        <f t="shared" ca="1" si="33"/>
        <v/>
      </c>
      <c r="BC65" s="302" t="str">
        <f t="shared" ca="1" si="34"/>
        <v/>
      </c>
      <c r="BD65" s="302" t="str">
        <f t="shared" ca="1" si="35"/>
        <v/>
      </c>
      <c r="BE65" s="302" t="str">
        <f t="shared" ca="1" si="36"/>
        <v/>
      </c>
      <c r="BF65" s="302" t="str">
        <f t="shared" ca="1" si="37"/>
        <v/>
      </c>
      <c r="BG65" s="302" t="str">
        <f t="shared" ca="1" si="38"/>
        <v/>
      </c>
    </row>
    <row r="66" spans="21:59" x14ac:dyDescent="0.25">
      <c r="U66" s="195" t="str">
        <f t="shared" ca="1" si="0"/>
        <v/>
      </c>
      <c r="V66" s="307" t="str">
        <f t="shared" ca="1" si="1"/>
        <v/>
      </c>
      <c r="W66" s="308" t="str">
        <f t="shared" ca="1" si="2"/>
        <v/>
      </c>
      <c r="X66" s="309" t="str">
        <f t="shared" ca="1" si="3"/>
        <v/>
      </c>
      <c r="Y66" s="302" t="str">
        <f t="shared" ca="1" si="39"/>
        <v/>
      </c>
      <c r="Z66" s="302" t="str">
        <f t="shared" ca="1" si="5"/>
        <v/>
      </c>
      <c r="AA66" s="302" t="str">
        <f t="shared" ca="1" si="6"/>
        <v/>
      </c>
      <c r="AB66" s="302" t="str">
        <f t="shared" ca="1" si="7"/>
        <v/>
      </c>
      <c r="AC66" s="302" t="str">
        <f t="shared" ca="1" si="8"/>
        <v/>
      </c>
      <c r="AD66" s="302" t="str">
        <f t="shared" ca="1" si="9"/>
        <v/>
      </c>
      <c r="AE66" s="302" t="str">
        <f t="shared" ca="1" si="10"/>
        <v/>
      </c>
      <c r="AF66" s="302" t="str">
        <f t="shared" ca="1" si="40"/>
        <v/>
      </c>
      <c r="AG66" s="302" t="str">
        <f t="shared" ca="1" si="12"/>
        <v/>
      </c>
      <c r="AH66" s="302" t="str">
        <f t="shared" ca="1" si="13"/>
        <v/>
      </c>
      <c r="AI66" s="302" t="str">
        <f t="shared" ca="1" si="14"/>
        <v/>
      </c>
      <c r="AJ66" s="302" t="str">
        <f t="shared" ca="1" si="41"/>
        <v/>
      </c>
      <c r="AK66" s="302" t="str">
        <f t="shared" ca="1" si="16"/>
        <v/>
      </c>
      <c r="AL66" s="302" t="str">
        <f t="shared" ca="1" si="17"/>
        <v/>
      </c>
      <c r="AM66" s="302" t="str">
        <f t="shared" ca="1" si="18"/>
        <v/>
      </c>
      <c r="AN66" s="302" t="str">
        <f t="shared" ca="1" si="19"/>
        <v/>
      </c>
      <c r="AO66" s="302" t="str">
        <f t="shared" ca="1" si="20"/>
        <v/>
      </c>
      <c r="AP66" s="302" t="str">
        <f t="shared" ca="1" si="21"/>
        <v/>
      </c>
      <c r="AQ66" s="302" t="str">
        <f t="shared" ca="1" si="22"/>
        <v/>
      </c>
      <c r="AR66" s="302" t="str">
        <f t="shared" ca="1" si="23"/>
        <v/>
      </c>
      <c r="AS66" s="302" t="str">
        <f t="shared" ca="1" si="24"/>
        <v/>
      </c>
      <c r="AT66" s="302" t="str">
        <f t="shared" ca="1" si="25"/>
        <v/>
      </c>
      <c r="AU66" s="302" t="str">
        <f t="shared" ca="1" si="26"/>
        <v/>
      </c>
      <c r="AV66" s="302" t="str">
        <f t="shared" ca="1" si="27"/>
        <v/>
      </c>
      <c r="AW66" s="302" t="str">
        <f t="shared" ca="1" si="28"/>
        <v/>
      </c>
      <c r="AX66" s="302" t="str">
        <f t="shared" ca="1" si="29"/>
        <v/>
      </c>
      <c r="AY66" s="302" t="str">
        <f t="shared" ca="1" si="30"/>
        <v/>
      </c>
      <c r="AZ66" s="302" t="str">
        <f t="shared" ca="1" si="31"/>
        <v/>
      </c>
      <c r="BA66" s="302" t="str">
        <f t="shared" ca="1" si="32"/>
        <v/>
      </c>
      <c r="BB66" s="302" t="str">
        <f t="shared" ca="1" si="33"/>
        <v/>
      </c>
      <c r="BC66" s="302" t="str">
        <f t="shared" ca="1" si="34"/>
        <v/>
      </c>
      <c r="BD66" s="302" t="str">
        <f t="shared" ca="1" si="35"/>
        <v/>
      </c>
      <c r="BE66" s="302" t="str">
        <f t="shared" ca="1" si="36"/>
        <v/>
      </c>
      <c r="BF66" s="302" t="str">
        <f t="shared" ca="1" si="37"/>
        <v/>
      </c>
      <c r="BG66" s="302" t="str">
        <f t="shared" ca="1" si="38"/>
        <v/>
      </c>
    </row>
    <row r="67" spans="21:59" x14ac:dyDescent="0.25">
      <c r="U67" s="195" t="str">
        <f t="shared" ca="1" si="0"/>
        <v/>
      </c>
      <c r="V67" s="307" t="str">
        <f t="shared" ca="1" si="1"/>
        <v/>
      </c>
      <c r="W67" s="308" t="str">
        <f t="shared" ca="1" si="2"/>
        <v/>
      </c>
      <c r="X67" s="309" t="str">
        <f t="shared" ca="1" si="3"/>
        <v/>
      </c>
      <c r="Y67" s="302" t="str">
        <f t="shared" ca="1" si="39"/>
        <v/>
      </c>
      <c r="Z67" s="302" t="str">
        <f t="shared" ca="1" si="5"/>
        <v/>
      </c>
      <c r="AA67" s="302" t="str">
        <f t="shared" ca="1" si="6"/>
        <v/>
      </c>
      <c r="AB67" s="302" t="str">
        <f t="shared" ca="1" si="7"/>
        <v/>
      </c>
      <c r="AC67" s="302" t="str">
        <f t="shared" ca="1" si="8"/>
        <v/>
      </c>
      <c r="AD67" s="302" t="str">
        <f t="shared" ca="1" si="9"/>
        <v/>
      </c>
      <c r="AE67" s="302" t="str">
        <f t="shared" ca="1" si="10"/>
        <v/>
      </c>
      <c r="AF67" s="302" t="str">
        <f t="shared" ca="1" si="40"/>
        <v/>
      </c>
      <c r="AG67" s="302" t="str">
        <f t="shared" ca="1" si="12"/>
        <v/>
      </c>
      <c r="AH67" s="302" t="str">
        <f t="shared" ca="1" si="13"/>
        <v/>
      </c>
      <c r="AI67" s="302" t="str">
        <f t="shared" ca="1" si="14"/>
        <v/>
      </c>
      <c r="AJ67" s="302" t="str">
        <f t="shared" ca="1" si="41"/>
        <v/>
      </c>
      <c r="AK67" s="302" t="str">
        <f t="shared" ca="1" si="16"/>
        <v/>
      </c>
      <c r="AL67" s="302" t="str">
        <f t="shared" ca="1" si="17"/>
        <v/>
      </c>
      <c r="AM67" s="302" t="str">
        <f t="shared" ca="1" si="18"/>
        <v/>
      </c>
      <c r="AN67" s="302" t="str">
        <f t="shared" ca="1" si="19"/>
        <v/>
      </c>
      <c r="AO67" s="302" t="str">
        <f t="shared" ca="1" si="20"/>
        <v/>
      </c>
      <c r="AP67" s="302" t="str">
        <f t="shared" ca="1" si="21"/>
        <v/>
      </c>
      <c r="AQ67" s="302" t="str">
        <f t="shared" ca="1" si="22"/>
        <v/>
      </c>
      <c r="AR67" s="302" t="str">
        <f t="shared" ca="1" si="23"/>
        <v/>
      </c>
      <c r="AS67" s="302" t="str">
        <f t="shared" ca="1" si="24"/>
        <v/>
      </c>
      <c r="AT67" s="302" t="str">
        <f t="shared" ca="1" si="25"/>
        <v/>
      </c>
      <c r="AU67" s="302" t="str">
        <f t="shared" ca="1" si="26"/>
        <v/>
      </c>
      <c r="AV67" s="302" t="str">
        <f t="shared" ca="1" si="27"/>
        <v/>
      </c>
      <c r="AW67" s="302" t="str">
        <f t="shared" ca="1" si="28"/>
        <v/>
      </c>
      <c r="AX67" s="302" t="str">
        <f t="shared" ca="1" si="29"/>
        <v/>
      </c>
      <c r="AY67" s="302" t="str">
        <f t="shared" ca="1" si="30"/>
        <v/>
      </c>
      <c r="AZ67" s="302" t="str">
        <f t="shared" ca="1" si="31"/>
        <v/>
      </c>
      <c r="BA67" s="302" t="str">
        <f t="shared" ca="1" si="32"/>
        <v/>
      </c>
      <c r="BB67" s="302" t="str">
        <f t="shared" ca="1" si="33"/>
        <v/>
      </c>
      <c r="BC67" s="302" t="str">
        <f t="shared" ca="1" si="34"/>
        <v/>
      </c>
      <c r="BD67" s="302" t="str">
        <f t="shared" ca="1" si="35"/>
        <v/>
      </c>
      <c r="BE67" s="302" t="str">
        <f t="shared" ca="1" si="36"/>
        <v/>
      </c>
      <c r="BF67" s="302" t="str">
        <f t="shared" ca="1" si="37"/>
        <v/>
      </c>
      <c r="BG67" s="302" t="str">
        <f t="shared" ca="1" si="38"/>
        <v/>
      </c>
    </row>
    <row r="68" spans="21:59" x14ac:dyDescent="0.25">
      <c r="U68" s="195" t="str">
        <f t="shared" ca="1" si="0"/>
        <v/>
      </c>
      <c r="V68" s="307" t="str">
        <f t="shared" ca="1" si="1"/>
        <v/>
      </c>
      <c r="W68" s="308" t="str">
        <f t="shared" ca="1" si="2"/>
        <v/>
      </c>
      <c r="X68" s="309" t="str">
        <f t="shared" ca="1" si="3"/>
        <v/>
      </c>
      <c r="Y68" s="302" t="str">
        <f t="shared" ca="1" si="39"/>
        <v/>
      </c>
      <c r="Z68" s="302" t="str">
        <f t="shared" ca="1" si="5"/>
        <v/>
      </c>
      <c r="AA68" s="302" t="str">
        <f t="shared" ca="1" si="6"/>
        <v/>
      </c>
      <c r="AB68" s="302" t="str">
        <f t="shared" ca="1" si="7"/>
        <v/>
      </c>
      <c r="AC68" s="302" t="str">
        <f t="shared" ca="1" si="8"/>
        <v/>
      </c>
      <c r="AD68" s="302" t="str">
        <f t="shared" ca="1" si="9"/>
        <v/>
      </c>
      <c r="AE68" s="302" t="str">
        <f t="shared" ca="1" si="10"/>
        <v/>
      </c>
      <c r="AF68" s="302" t="str">
        <f t="shared" ca="1" si="40"/>
        <v/>
      </c>
      <c r="AG68" s="302" t="str">
        <f t="shared" ca="1" si="12"/>
        <v/>
      </c>
      <c r="AH68" s="302" t="str">
        <f t="shared" ca="1" si="13"/>
        <v/>
      </c>
      <c r="AI68" s="302" t="str">
        <f t="shared" ca="1" si="14"/>
        <v/>
      </c>
      <c r="AJ68" s="302" t="str">
        <f t="shared" ca="1" si="41"/>
        <v/>
      </c>
      <c r="AK68" s="302" t="str">
        <f t="shared" ca="1" si="16"/>
        <v/>
      </c>
      <c r="AL68" s="302" t="str">
        <f t="shared" ca="1" si="17"/>
        <v/>
      </c>
      <c r="AM68" s="302" t="str">
        <f t="shared" ca="1" si="18"/>
        <v/>
      </c>
      <c r="AN68" s="302" t="str">
        <f t="shared" ca="1" si="19"/>
        <v/>
      </c>
      <c r="AO68" s="302" t="str">
        <f t="shared" ca="1" si="20"/>
        <v/>
      </c>
      <c r="AP68" s="302" t="str">
        <f t="shared" ca="1" si="21"/>
        <v/>
      </c>
      <c r="AQ68" s="302" t="str">
        <f t="shared" ca="1" si="22"/>
        <v/>
      </c>
      <c r="AR68" s="302" t="str">
        <f t="shared" ca="1" si="23"/>
        <v/>
      </c>
      <c r="AS68" s="302" t="str">
        <f t="shared" ca="1" si="24"/>
        <v/>
      </c>
      <c r="AT68" s="302" t="str">
        <f t="shared" ca="1" si="25"/>
        <v/>
      </c>
      <c r="AU68" s="302" t="str">
        <f t="shared" ca="1" si="26"/>
        <v/>
      </c>
      <c r="AV68" s="302" t="str">
        <f t="shared" ca="1" si="27"/>
        <v/>
      </c>
      <c r="AW68" s="302" t="str">
        <f t="shared" ca="1" si="28"/>
        <v/>
      </c>
      <c r="AX68" s="302" t="str">
        <f t="shared" ca="1" si="29"/>
        <v/>
      </c>
      <c r="AY68" s="302" t="str">
        <f t="shared" ca="1" si="30"/>
        <v/>
      </c>
      <c r="AZ68" s="302" t="str">
        <f t="shared" ca="1" si="31"/>
        <v/>
      </c>
      <c r="BA68" s="302" t="str">
        <f t="shared" ca="1" si="32"/>
        <v/>
      </c>
      <c r="BB68" s="302" t="str">
        <f t="shared" ca="1" si="33"/>
        <v/>
      </c>
      <c r="BC68" s="302" t="str">
        <f t="shared" ca="1" si="34"/>
        <v/>
      </c>
      <c r="BD68" s="302" t="str">
        <f t="shared" ca="1" si="35"/>
        <v/>
      </c>
      <c r="BE68" s="302" t="str">
        <f t="shared" ca="1" si="36"/>
        <v/>
      </c>
      <c r="BF68" s="302" t="str">
        <f t="shared" ca="1" si="37"/>
        <v/>
      </c>
      <c r="BG68" s="302" t="str">
        <f t="shared" ca="1" si="38"/>
        <v/>
      </c>
    </row>
    <row r="69" spans="21:59" x14ac:dyDescent="0.25">
      <c r="U69" s="195" t="str">
        <f t="shared" ref="U69:U132" ca="1" si="42">IF((ROW()-3)&lt;=LOOKUP($B$6,TimestepID,Duration),EDATE(U68,1),"")</f>
        <v/>
      </c>
      <c r="V69" s="307" t="str">
        <f t="shared" ref="V69:V71" ca="1" si="43">IF($U69="","",IF($B$34=TRUE,(LOOKUP($U69,INDIRECT($C$10&amp;"_TIME"),INDIRECT($C$10&amp;"_"&amp;"Min"))),""))</f>
        <v/>
      </c>
      <c r="W69" s="308" t="str">
        <f t="shared" ref="W69:W71" ca="1" si="44">IF($U69="","",IF($C$34=TRUE,(LOOKUP($U69,INDIRECT($C$10&amp;"_TIME"),INDIRECT($C$10&amp;"_"&amp;"Max"))),""))</f>
        <v/>
      </c>
      <c r="X69" s="309" t="str">
        <f t="shared" ref="X69:X71" ca="1" si="45">IF($U69="","",IF($D$34=TRUE,(LOOKUP($U69,INDIRECT($C$10&amp;"_TIME"),INDIRECT($C$10&amp;"_"&amp;"Most"))),""))</f>
        <v/>
      </c>
      <c r="Y69" s="302" t="str">
        <f t="shared" ca="1" si="39"/>
        <v/>
      </c>
      <c r="Z69" s="302" t="str">
        <f t="shared" ref="Z69:Z71" ca="1" si="46">IF($U69="","",IF($B$16=TRUE,(LOOKUP($U69,INDIRECT($C$10&amp;"_TIME"),INDIRECT($C$10&amp;"_"&amp;"2"))),""))</f>
        <v/>
      </c>
      <c r="AA69" s="302" t="str">
        <f t="shared" ref="AA69:AA71" ca="1" si="47">IF($U69="","",IF($B$17=TRUE,(LOOKUP($U69,INDIRECT($C$10&amp;"_TIME"),INDIRECT($C$10&amp;"_"&amp;"3"))),""))</f>
        <v/>
      </c>
      <c r="AB69" s="302" t="str">
        <f t="shared" ref="AB69:AB71" ca="1" si="48">IF($U69="","",IF($B$18=TRUE,(LOOKUP($U69,INDIRECT($C$10&amp;"_TIME"),INDIRECT($C$10&amp;"_"&amp;"4"))),""))</f>
        <v/>
      </c>
      <c r="AC69" s="302" t="str">
        <f t="shared" ref="AC69:AC71" ca="1" si="49">IF($U69="","",IF($B$19=TRUE,(LOOKUP($U69,INDIRECT($C$10&amp;"_TIME"),INDIRECT($C$10&amp;"_"&amp;"5"))),""))</f>
        <v/>
      </c>
      <c r="AD69" s="302" t="str">
        <f t="shared" ref="AD69:AD71" ca="1" si="50">IF($U69="","",IF($B$20=TRUE,(LOOKUP($U69,INDIRECT($C$10&amp;"_TIME"),INDIRECT($C$10&amp;"_"&amp;"6"))),""))</f>
        <v/>
      </c>
      <c r="AE69" s="302" t="str">
        <f t="shared" ref="AE69:AE71" ca="1" si="51">IF($U69="","",IF($B$21=TRUE,(LOOKUP($U69,INDIRECT($C$10&amp;"_TIME"),INDIRECT($C$10&amp;"_"&amp;"7"))),""))</f>
        <v/>
      </c>
      <c r="AF69" s="302" t="str">
        <f t="shared" ca="1" si="40"/>
        <v/>
      </c>
      <c r="AG69" s="302" t="str">
        <f t="shared" ref="AG69:AG71" ca="1" si="52">IF($U69="","",IF($B$23=TRUE,(LOOKUP($U69,INDIRECT($C$10&amp;"_TIME"),INDIRECT($C$10&amp;"_"&amp;"9"))),""))</f>
        <v/>
      </c>
      <c r="AH69" s="302" t="str">
        <f t="shared" ref="AH69:AH71" ca="1" si="53">IF($U69="","",IF($B$24=TRUE,(LOOKUP($U69,INDIRECT($C$10&amp;"_TIME"),INDIRECT($C$10&amp;"_"&amp;"10"))),""))</f>
        <v/>
      </c>
      <c r="AI69" s="302" t="str">
        <f t="shared" ref="AI69:AI71" ca="1" si="54">IF($U69="","",IF($B$25=TRUE,(LOOKUP($U69,INDIRECT($C$10&amp;"_TIME"),INDIRECT($C$10&amp;"_"&amp;"11"))),""))</f>
        <v/>
      </c>
      <c r="AJ69" s="302" t="str">
        <f t="shared" ca="1" si="41"/>
        <v/>
      </c>
      <c r="AK69" s="302" t="str">
        <f t="shared" ref="AK69:AK71" ca="1" si="55">IF($U69="","",IF($B$27=TRUE,(LOOKUP($U69,INDIRECT($C$10&amp;"_TIME"),INDIRECT($C$10&amp;"_"&amp;"13"))),""))</f>
        <v/>
      </c>
      <c r="AL69" s="302" t="str">
        <f t="shared" ref="AL69:AL71" ca="1" si="56">IF($U69="","",IF($B$28=TRUE,(LOOKUP($U69,INDIRECT($C$10&amp;"_TIME"),INDIRECT($C$10&amp;"_"&amp;"14"))),""))</f>
        <v/>
      </c>
      <c r="AM69" s="302" t="str">
        <f t="shared" ref="AM69:AM71" ca="1" si="57">IF($U69="","",IF($B$29=TRUE,(LOOKUP($U69,INDIRECT($C$10&amp;"_TIME"),INDIRECT($C$10&amp;"_"&amp;"15"))),""))</f>
        <v/>
      </c>
      <c r="AN69" s="302" t="str">
        <f t="shared" ref="AN69:AN71" ca="1" si="58">IF($U69="","",IF($C$15=TRUE,(LOOKUP($U69,INDIRECT($C$10&amp;"_TIME"),INDIRECT($C$10&amp;"_"&amp;"16"))),""))</f>
        <v/>
      </c>
      <c r="AO69" s="302" t="str">
        <f t="shared" ref="AO69:AO71" ca="1" si="59">IF($U69="","",IF($C$16=TRUE,(LOOKUP($U69,INDIRECT($C$10&amp;"_TIME"),INDIRECT($C$10&amp;"_"&amp;"17"))),""))</f>
        <v/>
      </c>
      <c r="AP69" s="302" t="str">
        <f t="shared" ref="AP69:AP71" ca="1" si="60">IF($U69="","",IF($C$17=TRUE,(LOOKUP($U69,INDIRECT($C$10&amp;"_TIME"),INDIRECT($C$10&amp;"_"&amp;"18"))),""))</f>
        <v/>
      </c>
      <c r="AQ69" s="302" t="str">
        <f t="shared" ref="AQ69:AQ71" ca="1" si="61">IF($U69="","",IF($C$18=TRUE,(LOOKUP($U69,INDIRECT($C$10&amp;"_TIME"),INDIRECT($C$10&amp;"_"&amp;"19"))),""))</f>
        <v/>
      </c>
      <c r="AR69" s="302" t="str">
        <f t="shared" ref="AR69:AR71" ca="1" si="62">IF($U69="","",IF($C$19=TRUE,(LOOKUP($U69,INDIRECT($C$10&amp;"_TIME"),INDIRECT($C$10&amp;"_"&amp;"20"))),""))</f>
        <v/>
      </c>
      <c r="AS69" s="302" t="str">
        <f t="shared" ref="AS69:AS71" ca="1" si="63">IF($U69="","",IF($C$20=TRUE,(LOOKUP($U69,INDIRECT($C$10&amp;"_TIME"),INDIRECT($C$10&amp;"_"&amp;"21"))),""))</f>
        <v/>
      </c>
      <c r="AT69" s="302" t="str">
        <f t="shared" ref="AT69:AT71" ca="1" si="64">IF($U69="","",IF($C$21=TRUE,(LOOKUP($U69,INDIRECT($C$10&amp;"_TIME"),INDIRECT($C$10&amp;"_"&amp;"22"))),""))</f>
        <v/>
      </c>
      <c r="AU69" s="302" t="str">
        <f t="shared" ref="AU69:AU71" ca="1" si="65">IF($U69="","",IF($C$22=TRUE,(LOOKUP($U69,INDIRECT($C$10&amp;"_TIME"),INDIRECT($C$10&amp;"_"&amp;"23"))),""))</f>
        <v/>
      </c>
      <c r="AV69" s="302" t="str">
        <f t="shared" ref="AV69:AV71" ca="1" si="66">IF($U69="","",IF($C$23=TRUE,(LOOKUP($U69,INDIRECT($C$10&amp;"_TIME"),INDIRECT($C$10&amp;"_"&amp;"24"))),""))</f>
        <v/>
      </c>
      <c r="AW69" s="302" t="str">
        <f t="shared" ref="AW69:AW71" ca="1" si="67">IF($U69="","",IF($C$24=TRUE,(LOOKUP($U69,INDIRECT($C$10&amp;"_TIME"),INDIRECT($C$10&amp;"_"&amp;"25"))),""))</f>
        <v/>
      </c>
      <c r="AX69" s="302" t="str">
        <f t="shared" ref="AX69:AX71" ca="1" si="68">IF($U69="","",IF($C$25=TRUE,(LOOKUP($U69,INDIRECT($C$10&amp;"_TIME"),INDIRECT($C$10&amp;"_"&amp;"26"))),""))</f>
        <v/>
      </c>
      <c r="AY69" s="302" t="str">
        <f t="shared" ref="AY69:AY71" ca="1" si="69">IF($U69="","",IF($C$26=TRUE,(LOOKUP($U69,INDIRECT($C$10&amp;"_TIME"),INDIRECT($C$10&amp;"_"&amp;"27"))),""))</f>
        <v/>
      </c>
      <c r="AZ69" s="302" t="str">
        <f t="shared" ref="AZ69:AZ71" ca="1" si="70">IF($U69="","",IF($C$27=TRUE,(LOOKUP($U69,INDIRECT($C$10&amp;"_TIME"),INDIRECT($C$10&amp;"_"&amp;"28"))),""))</f>
        <v/>
      </c>
      <c r="BA69" s="302" t="str">
        <f t="shared" ref="BA69:BA71" ca="1" si="71">IF($U69="","",IF($C$28=TRUE,(LOOKUP($U69,INDIRECT($C$10&amp;"_TIME"),INDIRECT($C$10&amp;"_"&amp;"29"))),""))</f>
        <v/>
      </c>
      <c r="BB69" s="302" t="str">
        <f t="shared" ref="BB69:BB71" ca="1" si="72">IF($U69="","",IF($C$29=TRUE,(LOOKUP($U69,INDIRECT($C$10&amp;"_TIME"),INDIRECT($C$10&amp;"_"&amp;"30"))),""))</f>
        <v/>
      </c>
      <c r="BC69" s="302" t="str">
        <f t="shared" ref="BC69:BC71" ca="1" si="73">IF($U69="","",IF($D$15=TRUE,(LOOKUP($U69,INDIRECT($C$10&amp;"_TIME"),INDIRECT($C$10&amp;"_"&amp;"31"))),""))</f>
        <v/>
      </c>
      <c r="BD69" s="302" t="str">
        <f t="shared" ref="BD69:BD71" ca="1" si="74">IF($U69="","",IF($D$16=TRUE,(LOOKUP($U69,INDIRECT($C$10&amp;"_TIME"),INDIRECT($C$10&amp;"_"&amp;"32"))),""))</f>
        <v/>
      </c>
      <c r="BE69" s="302" t="str">
        <f t="shared" ref="BE69:BE71" ca="1" si="75">IF($U69="","",IF($D$17=TRUE,(LOOKUP($U69,INDIRECT($C$10&amp;"_TIME"),INDIRECT($C$10&amp;"_"&amp;"33"))),""))</f>
        <v/>
      </c>
      <c r="BF69" s="302" t="str">
        <f t="shared" ref="BF69:BF71" ca="1" si="76">IF($U69="","",IF($D$18=TRUE,(LOOKUP($U69,INDIRECT($C$10&amp;"_TIME"),INDIRECT($C$10&amp;"_"&amp;"34"))),""))</f>
        <v/>
      </c>
      <c r="BG69" s="302" t="str">
        <f t="shared" ref="BG69:BG71" ca="1" si="77">IF($U69="","",IF($D$19=TRUE,(LOOKUP($U69,INDIRECT($C$10&amp;"_TIME"),INDIRECT($C$10&amp;"_"&amp;"35"))),""))</f>
        <v/>
      </c>
    </row>
    <row r="70" spans="21:59" x14ac:dyDescent="0.25">
      <c r="U70" s="195" t="str">
        <f t="shared" ca="1" si="42"/>
        <v/>
      </c>
      <c r="V70" s="307" t="str">
        <f t="shared" ca="1" si="43"/>
        <v/>
      </c>
      <c r="W70" s="308" t="str">
        <f t="shared" ca="1" si="44"/>
        <v/>
      </c>
      <c r="X70" s="309" t="str">
        <f t="shared" ca="1" si="45"/>
        <v/>
      </c>
      <c r="Y70" s="302" t="str">
        <f t="shared" ca="1" si="39"/>
        <v/>
      </c>
      <c r="Z70" s="302" t="str">
        <f t="shared" ca="1" si="46"/>
        <v/>
      </c>
      <c r="AA70" s="302" t="str">
        <f t="shared" ca="1" si="47"/>
        <v/>
      </c>
      <c r="AB70" s="302" t="str">
        <f t="shared" ca="1" si="48"/>
        <v/>
      </c>
      <c r="AC70" s="302" t="str">
        <f t="shared" ca="1" si="49"/>
        <v/>
      </c>
      <c r="AD70" s="302" t="str">
        <f t="shared" ca="1" si="50"/>
        <v/>
      </c>
      <c r="AE70" s="302" t="str">
        <f t="shared" ca="1" si="51"/>
        <v/>
      </c>
      <c r="AF70" s="302" t="str">
        <f t="shared" ca="1" si="40"/>
        <v/>
      </c>
      <c r="AG70" s="302" t="str">
        <f t="shared" ca="1" si="52"/>
        <v/>
      </c>
      <c r="AH70" s="302" t="str">
        <f t="shared" ca="1" si="53"/>
        <v/>
      </c>
      <c r="AI70" s="302" t="str">
        <f t="shared" ca="1" si="54"/>
        <v/>
      </c>
      <c r="AJ70" s="302" t="str">
        <f t="shared" ca="1" si="41"/>
        <v/>
      </c>
      <c r="AK70" s="302" t="str">
        <f t="shared" ca="1" si="55"/>
        <v/>
      </c>
      <c r="AL70" s="302" t="str">
        <f t="shared" ca="1" si="56"/>
        <v/>
      </c>
      <c r="AM70" s="302" t="str">
        <f t="shared" ca="1" si="57"/>
        <v/>
      </c>
      <c r="AN70" s="302" t="str">
        <f t="shared" ca="1" si="58"/>
        <v/>
      </c>
      <c r="AO70" s="302" t="str">
        <f t="shared" ca="1" si="59"/>
        <v/>
      </c>
      <c r="AP70" s="302" t="str">
        <f t="shared" ca="1" si="60"/>
        <v/>
      </c>
      <c r="AQ70" s="302" t="str">
        <f t="shared" ca="1" si="61"/>
        <v/>
      </c>
      <c r="AR70" s="302" t="str">
        <f t="shared" ca="1" si="62"/>
        <v/>
      </c>
      <c r="AS70" s="302" t="str">
        <f t="shared" ca="1" si="63"/>
        <v/>
      </c>
      <c r="AT70" s="302" t="str">
        <f t="shared" ca="1" si="64"/>
        <v/>
      </c>
      <c r="AU70" s="302" t="str">
        <f t="shared" ca="1" si="65"/>
        <v/>
      </c>
      <c r="AV70" s="302" t="str">
        <f t="shared" ca="1" si="66"/>
        <v/>
      </c>
      <c r="AW70" s="302" t="str">
        <f t="shared" ca="1" si="67"/>
        <v/>
      </c>
      <c r="AX70" s="302" t="str">
        <f t="shared" ca="1" si="68"/>
        <v/>
      </c>
      <c r="AY70" s="302" t="str">
        <f t="shared" ca="1" si="69"/>
        <v/>
      </c>
      <c r="AZ70" s="302" t="str">
        <f t="shared" ca="1" si="70"/>
        <v/>
      </c>
      <c r="BA70" s="302" t="str">
        <f t="shared" ca="1" si="71"/>
        <v/>
      </c>
      <c r="BB70" s="302" t="str">
        <f t="shared" ca="1" si="72"/>
        <v/>
      </c>
      <c r="BC70" s="302" t="str">
        <f t="shared" ca="1" si="73"/>
        <v/>
      </c>
      <c r="BD70" s="302" t="str">
        <f t="shared" ca="1" si="74"/>
        <v/>
      </c>
      <c r="BE70" s="302" t="str">
        <f t="shared" ca="1" si="75"/>
        <v/>
      </c>
      <c r="BF70" s="302" t="str">
        <f t="shared" ca="1" si="76"/>
        <v/>
      </c>
      <c r="BG70" s="302" t="str">
        <f t="shared" ca="1" si="77"/>
        <v/>
      </c>
    </row>
    <row r="71" spans="21:59" x14ac:dyDescent="0.25">
      <c r="U71" s="195" t="str">
        <f t="shared" ca="1" si="42"/>
        <v/>
      </c>
      <c r="V71" s="307" t="str">
        <f t="shared" ca="1" si="43"/>
        <v/>
      </c>
      <c r="W71" s="308" t="str">
        <f t="shared" ca="1" si="44"/>
        <v/>
      </c>
      <c r="X71" s="309" t="str">
        <f t="shared" ca="1" si="45"/>
        <v/>
      </c>
      <c r="Y71" s="302" t="str">
        <f t="shared" ca="1" si="39"/>
        <v/>
      </c>
      <c r="Z71" s="302" t="str">
        <f t="shared" ca="1" si="46"/>
        <v/>
      </c>
      <c r="AA71" s="302" t="str">
        <f t="shared" ca="1" si="47"/>
        <v/>
      </c>
      <c r="AB71" s="302" t="str">
        <f t="shared" ca="1" si="48"/>
        <v/>
      </c>
      <c r="AC71" s="302" t="str">
        <f t="shared" ca="1" si="49"/>
        <v/>
      </c>
      <c r="AD71" s="302" t="str">
        <f t="shared" ca="1" si="50"/>
        <v/>
      </c>
      <c r="AE71" s="302" t="str">
        <f t="shared" ca="1" si="51"/>
        <v/>
      </c>
      <c r="AF71" s="302" t="str">
        <f t="shared" ca="1" si="40"/>
        <v/>
      </c>
      <c r="AG71" s="302" t="str">
        <f t="shared" ca="1" si="52"/>
        <v/>
      </c>
      <c r="AH71" s="302" t="str">
        <f t="shared" ca="1" si="53"/>
        <v/>
      </c>
      <c r="AI71" s="302" t="str">
        <f t="shared" ca="1" si="54"/>
        <v/>
      </c>
      <c r="AJ71" s="302" t="str">
        <f t="shared" ca="1" si="41"/>
        <v/>
      </c>
      <c r="AK71" s="302" t="str">
        <f t="shared" ca="1" si="55"/>
        <v/>
      </c>
      <c r="AL71" s="302" t="str">
        <f t="shared" ca="1" si="56"/>
        <v/>
      </c>
      <c r="AM71" s="302" t="str">
        <f t="shared" ca="1" si="57"/>
        <v/>
      </c>
      <c r="AN71" s="302" t="str">
        <f t="shared" ca="1" si="58"/>
        <v/>
      </c>
      <c r="AO71" s="302" t="str">
        <f t="shared" ca="1" si="59"/>
        <v/>
      </c>
      <c r="AP71" s="302" t="str">
        <f t="shared" ca="1" si="60"/>
        <v/>
      </c>
      <c r="AQ71" s="302" t="str">
        <f t="shared" ca="1" si="61"/>
        <v/>
      </c>
      <c r="AR71" s="302" t="str">
        <f t="shared" ca="1" si="62"/>
        <v/>
      </c>
      <c r="AS71" s="302" t="str">
        <f t="shared" ca="1" si="63"/>
        <v/>
      </c>
      <c r="AT71" s="302" t="str">
        <f t="shared" ca="1" si="64"/>
        <v/>
      </c>
      <c r="AU71" s="302" t="str">
        <f t="shared" ca="1" si="65"/>
        <v/>
      </c>
      <c r="AV71" s="302" t="str">
        <f t="shared" ca="1" si="66"/>
        <v/>
      </c>
      <c r="AW71" s="302" t="str">
        <f t="shared" ca="1" si="67"/>
        <v/>
      </c>
      <c r="AX71" s="302" t="str">
        <f t="shared" ca="1" si="68"/>
        <v/>
      </c>
      <c r="AY71" s="302" t="str">
        <f t="shared" ca="1" si="69"/>
        <v/>
      </c>
      <c r="AZ71" s="302" t="str">
        <f t="shared" ca="1" si="70"/>
        <v/>
      </c>
      <c r="BA71" s="302" t="str">
        <f t="shared" ca="1" si="71"/>
        <v/>
      </c>
      <c r="BB71" s="302" t="str">
        <f t="shared" ca="1" si="72"/>
        <v/>
      </c>
      <c r="BC71" s="302" t="str">
        <f t="shared" ca="1" si="73"/>
        <v/>
      </c>
      <c r="BD71" s="302" t="str">
        <f t="shared" ca="1" si="74"/>
        <v/>
      </c>
      <c r="BE71" s="302" t="str">
        <f t="shared" ca="1" si="75"/>
        <v/>
      </c>
      <c r="BF71" s="302" t="str">
        <f t="shared" ca="1" si="76"/>
        <v/>
      </c>
      <c r="BG71" s="302" t="str">
        <f t="shared" ca="1" si="77"/>
        <v/>
      </c>
    </row>
    <row r="72" spans="21:59" x14ac:dyDescent="0.25">
      <c r="U72" s="195" t="str">
        <f t="shared" ca="1" si="42"/>
        <v/>
      </c>
      <c r="V72" s="195"/>
      <c r="W72" s="195"/>
      <c r="X72" s="195"/>
      <c r="Y72" s="195"/>
      <c r="Z72" s="17"/>
      <c r="AA72" s="16" t="str">
        <f t="shared" ref="AA72:AA100" ca="1" si="78">IF($U72="","",IF($B$17=TRUE,(LOOKUP($U72,INDIRECT($C$10&amp;"_TIME"),INDIRECT($C$10&amp;"_"&amp;AA$2))),""))</f>
        <v/>
      </c>
      <c r="AB72" s="16" t="str">
        <f t="shared" ref="AB72:AB100" ca="1" si="79">IF($U72="","",IF($B$18=TRUE,(LOOKUP($U72,INDIRECT($C$10&amp;"_TIME"),INDIRECT($C$10&amp;"_"&amp;AB$2))),""))</f>
        <v/>
      </c>
      <c r="AC72" s="16" t="str">
        <f t="shared" ref="AC72:AC100" ca="1" si="80">IF($U72="","",IF($B$19=TRUE,(LOOKUP($U72,INDIRECT($C$10&amp;"_TIME"),INDIRECT($C$10&amp;"_"&amp;AC$2))),""))</f>
        <v/>
      </c>
      <c r="AD72" s="16" t="str">
        <f t="shared" ref="AD72:AD100" ca="1" si="81">IF($U72="","",IF($B$20=TRUE,(LOOKUP($U72,INDIRECT($C$10&amp;"_TIME"),INDIRECT($C$10&amp;"_"&amp;AD$2))),""))</f>
        <v/>
      </c>
      <c r="AE72" s="16" t="str">
        <f t="shared" ref="AE72:AE100" ca="1" si="82">IF($U72="","",IF($B$21=TRUE,(LOOKUP($U72,INDIRECT($C$10&amp;"_TIME"),INDIRECT($C$10&amp;"_"&amp;AE$2))),""))</f>
        <v/>
      </c>
      <c r="AF72" s="16" t="str">
        <f t="shared" ref="AF72:AF100" ca="1" si="83">IF($U72="","",IF($B$22=TRUE,(LOOKUP($U72,INDIRECT($C$10&amp;"_TIME"),INDIRECT($C$10&amp;"_"&amp;AF$2))),""))</f>
        <v/>
      </c>
      <c r="AG72" s="16" t="str">
        <f t="shared" ref="AG72:AG100" ca="1" si="84">IF($U72="","",IF($B$23=TRUE,(LOOKUP($U72,INDIRECT($C$10&amp;"_TIME"),INDIRECT($C$10&amp;"_"&amp;AG$2))),""))</f>
        <v/>
      </c>
      <c r="AH72" s="16" t="str">
        <f t="shared" ref="AH72:AH100" ca="1" si="85">IF($U72="","",IF($B$24=TRUE,(LOOKUP($U72,INDIRECT($C$10&amp;"_TIME"),INDIRECT($C$10&amp;"_"&amp;AH$2))),""))</f>
        <v/>
      </c>
      <c r="AI72" s="16" t="str">
        <f t="shared" ref="AI72:AI100" ca="1" si="86">IF($U72="","",IF($B$25=TRUE,(LOOKUP($U72,INDIRECT($C$10&amp;"_TIME"),INDIRECT($C$10&amp;"_"&amp;AI$2))),""))</f>
        <v/>
      </c>
      <c r="AJ72" s="16" t="str">
        <f t="shared" ref="AJ72:AJ100" ca="1" si="87">IF($U72="","",IF($B$26=TRUE,(LOOKUP($U72,INDIRECT($C$10&amp;"_TIME"),INDIRECT($C$10&amp;"_"&amp;AJ$2))),""))</f>
        <v/>
      </c>
      <c r="AK72" s="16" t="str">
        <f t="shared" ref="AK72:AK100" ca="1" si="88">IF($U72="","",IF($B$27=TRUE,(LOOKUP($U72,INDIRECT($C$10&amp;"_TIME"),INDIRECT($C$10&amp;"_"&amp;AK$2))),""))</f>
        <v/>
      </c>
      <c r="AL72" s="16" t="str">
        <f t="shared" ref="AL72:AL100" ca="1" si="89">IF($U72="","",IF($B$28=TRUE,(LOOKUP($U72,INDIRECT($C$10&amp;"_TIME"),INDIRECT($C$10&amp;"_"&amp;AL$2))),""))</f>
        <v/>
      </c>
      <c r="AM72" s="16" t="str">
        <f t="shared" ref="AM72:AM100" ca="1" si="90">IF($U72="","",IF($B$29=TRUE,(LOOKUP($U72,INDIRECT($C$10&amp;"_TIME"),INDIRECT($C$10&amp;"_"&amp;AM$2))),""))</f>
        <v/>
      </c>
      <c r="AN72" s="16" t="str">
        <f t="shared" ref="AN72:AN100" ca="1" si="91">IF($U72="","",IF($B$30=TRUE,(LOOKUP($U72,INDIRECT($C$10&amp;"_TIME"),INDIRECT($C$10&amp;"_"&amp;AN$2))),""))</f>
        <v/>
      </c>
      <c r="AO72" s="16" t="str">
        <f t="shared" ref="AO72:AO100" ca="1" si="92">IF($U72="","",IF($D$15=TRUE,(LOOKUP($U72,INDIRECT($C$10&amp;"_TIME"),INDIRECT($C$10&amp;"_"&amp;AO$2))),""))</f>
        <v/>
      </c>
      <c r="AP72" s="16" t="str">
        <f t="shared" ref="AP72:AP100" ca="1" si="93">IF($U72="","",IF($D$16=TRUE,(LOOKUP($U72,INDIRECT($C$10&amp;"_TIME"),INDIRECT($C$10&amp;"_"&amp;AP$2))),""))</f>
        <v/>
      </c>
      <c r="AQ72" s="16" t="str">
        <f t="shared" ref="AQ72:AQ100" ca="1" si="94">IF($U72="","",IF($D$17=TRUE,(LOOKUP($U72,INDIRECT($C$10&amp;"_TIME"),INDIRECT($C$10&amp;"_"&amp;AQ$2))),""))</f>
        <v/>
      </c>
      <c r="AR72" s="16" t="str">
        <f t="shared" ref="AR72:AR100" ca="1" si="95">IF($U72="","",IF($D$18=TRUE,(LOOKUP($U72,INDIRECT($C$10&amp;"_TIME"),INDIRECT($C$10&amp;"_"&amp;AR$2))),""))</f>
        <v/>
      </c>
      <c r="AS72" s="16" t="str">
        <f t="shared" ref="AS72:AS100" ca="1" si="96">IF($U72="","",IF($D$19=TRUE,(LOOKUP($U72,INDIRECT($C$10&amp;"_TIME"),INDIRECT($C$10&amp;"_"&amp;AS$2))),""))</f>
        <v/>
      </c>
      <c r="AT72" s="16" t="str">
        <f t="shared" ref="AT72:AT100" ca="1" si="97">IF($U72="","",IF($D$20=TRUE,(LOOKUP($U72,INDIRECT($C$10&amp;"_TIME"),INDIRECT($C$10&amp;"_"&amp;AT$2))),""))</f>
        <v/>
      </c>
      <c r="AU72" s="16" t="str">
        <f t="shared" ref="AU72:AU100" ca="1" si="98">IF($U72="","",IF($D$21=TRUE,(LOOKUP($U72,INDIRECT($C$10&amp;"_TIME"),INDIRECT($C$10&amp;"_"&amp;AU$2))),""))</f>
        <v/>
      </c>
      <c r="AV72" s="16" t="str">
        <f t="shared" ref="AV72:AV100" ca="1" si="99">IF($U72="","",IF($D$22=TRUE,(LOOKUP($U72,INDIRECT($C$10&amp;"_TIME"),INDIRECT($C$10&amp;"_"&amp;AV$2))),""))</f>
        <v/>
      </c>
      <c r="AW72" s="16" t="str">
        <f t="shared" ref="AW72:AW100" ca="1" si="100">IF($U72="","",IF($D$23=TRUE,(LOOKUP($U72,INDIRECT($C$10&amp;"_TIME"),INDIRECT($C$10&amp;"_"&amp;AW$2))),""))</f>
        <v/>
      </c>
      <c r="AX72" s="16" t="str">
        <f t="shared" ref="AX72:AX100" ca="1" si="101">IF($U72="","",IF($D$24=TRUE,(LOOKUP($U72,INDIRECT($C$10&amp;"_TIME"),INDIRECT($C$10&amp;"_"&amp;AX$2))),""))</f>
        <v/>
      </c>
      <c r="AY72" s="16" t="str">
        <f t="shared" ref="AY72:AY100" ca="1" si="102">IF($U72="","",IF($D$25=TRUE,(LOOKUP($U72,INDIRECT($C$10&amp;"_TIME"),INDIRECT($C$10&amp;"_"&amp;AY$2))),""))</f>
        <v/>
      </c>
      <c r="AZ72" s="16" t="str">
        <f t="shared" ref="AZ72:AZ100" ca="1" si="103">IF($U72="","",IF($D$26=TRUE,(LOOKUP($U72,INDIRECT($C$10&amp;"_TIME"),INDIRECT($C$10&amp;"_"&amp;"28"))),""))</f>
        <v/>
      </c>
      <c r="BA72" s="16" t="str">
        <f t="shared" ref="BA72:BA100" ca="1" si="104">IF($U72="","",IF($D$27=TRUE,(LOOKUP($U72,INDIRECT($C$10&amp;"_TIME"),INDIRECT($C$10&amp;"_"&amp;"28"))),""))</f>
        <v/>
      </c>
    </row>
    <row r="73" spans="21:59" x14ac:dyDescent="0.25">
      <c r="U73" s="195" t="str">
        <f t="shared" ca="1" si="42"/>
        <v/>
      </c>
      <c r="V73" s="195"/>
      <c r="W73" s="195"/>
      <c r="X73" s="195"/>
      <c r="Y73" s="195"/>
      <c r="Z73" s="17"/>
      <c r="AA73" s="16" t="str">
        <f t="shared" ca="1" si="78"/>
        <v/>
      </c>
      <c r="AB73" s="16" t="str">
        <f t="shared" ca="1" si="79"/>
        <v/>
      </c>
      <c r="AC73" s="16" t="str">
        <f t="shared" ca="1" si="80"/>
        <v/>
      </c>
      <c r="AD73" s="16" t="str">
        <f t="shared" ca="1" si="81"/>
        <v/>
      </c>
      <c r="AE73" s="16" t="str">
        <f t="shared" ca="1" si="82"/>
        <v/>
      </c>
      <c r="AF73" s="16" t="str">
        <f t="shared" ca="1" si="83"/>
        <v/>
      </c>
      <c r="AG73" s="16" t="str">
        <f t="shared" ca="1" si="84"/>
        <v/>
      </c>
      <c r="AH73" s="16" t="str">
        <f t="shared" ca="1" si="85"/>
        <v/>
      </c>
      <c r="AI73" s="16" t="str">
        <f t="shared" ca="1" si="86"/>
        <v/>
      </c>
      <c r="AJ73" s="16" t="str">
        <f t="shared" ca="1" si="87"/>
        <v/>
      </c>
      <c r="AK73" s="16" t="str">
        <f t="shared" ca="1" si="88"/>
        <v/>
      </c>
      <c r="AL73" s="16" t="str">
        <f t="shared" ca="1" si="89"/>
        <v/>
      </c>
      <c r="AM73" s="16" t="str">
        <f t="shared" ca="1" si="90"/>
        <v/>
      </c>
      <c r="AN73" s="16" t="str">
        <f t="shared" ca="1" si="91"/>
        <v/>
      </c>
      <c r="AO73" s="16" t="str">
        <f t="shared" ca="1" si="92"/>
        <v/>
      </c>
      <c r="AP73" s="16" t="str">
        <f t="shared" ca="1" si="93"/>
        <v/>
      </c>
      <c r="AQ73" s="16" t="str">
        <f t="shared" ca="1" si="94"/>
        <v/>
      </c>
      <c r="AR73" s="16" t="str">
        <f t="shared" ca="1" si="95"/>
        <v/>
      </c>
      <c r="AS73" s="16" t="str">
        <f t="shared" ca="1" si="96"/>
        <v/>
      </c>
      <c r="AT73" s="16" t="str">
        <f t="shared" ca="1" si="97"/>
        <v/>
      </c>
      <c r="AU73" s="16" t="str">
        <f t="shared" ca="1" si="98"/>
        <v/>
      </c>
      <c r="AV73" s="16" t="str">
        <f t="shared" ca="1" si="99"/>
        <v/>
      </c>
      <c r="AW73" s="16" t="str">
        <f t="shared" ca="1" si="100"/>
        <v/>
      </c>
      <c r="AX73" s="16" t="str">
        <f t="shared" ca="1" si="101"/>
        <v/>
      </c>
      <c r="AY73" s="16" t="str">
        <f t="shared" ca="1" si="102"/>
        <v/>
      </c>
      <c r="AZ73" s="16" t="str">
        <f t="shared" ca="1" si="103"/>
        <v/>
      </c>
      <c r="BA73" s="16" t="str">
        <f t="shared" ca="1" si="104"/>
        <v/>
      </c>
    </row>
    <row r="74" spans="21:59" x14ac:dyDescent="0.25">
      <c r="U74" s="195" t="str">
        <f t="shared" ca="1" si="42"/>
        <v/>
      </c>
      <c r="V74" s="195"/>
      <c r="W74" s="195"/>
      <c r="X74" s="195"/>
      <c r="Y74" s="195"/>
      <c r="Z74" s="17"/>
      <c r="AA74" s="16" t="str">
        <f t="shared" ca="1" si="78"/>
        <v/>
      </c>
      <c r="AB74" s="16" t="str">
        <f t="shared" ca="1" si="79"/>
        <v/>
      </c>
      <c r="AC74" s="16" t="str">
        <f t="shared" ca="1" si="80"/>
        <v/>
      </c>
      <c r="AD74" s="16" t="str">
        <f t="shared" ca="1" si="81"/>
        <v/>
      </c>
      <c r="AE74" s="16" t="str">
        <f t="shared" ca="1" si="82"/>
        <v/>
      </c>
      <c r="AF74" s="16" t="str">
        <f t="shared" ca="1" si="83"/>
        <v/>
      </c>
      <c r="AG74" s="16" t="str">
        <f t="shared" ca="1" si="84"/>
        <v/>
      </c>
      <c r="AH74" s="16" t="str">
        <f t="shared" ca="1" si="85"/>
        <v/>
      </c>
      <c r="AI74" s="16" t="str">
        <f t="shared" ca="1" si="86"/>
        <v/>
      </c>
      <c r="AJ74" s="16" t="str">
        <f t="shared" ca="1" si="87"/>
        <v/>
      </c>
      <c r="AK74" s="16" t="str">
        <f t="shared" ca="1" si="88"/>
        <v/>
      </c>
      <c r="AL74" s="16" t="str">
        <f t="shared" ca="1" si="89"/>
        <v/>
      </c>
      <c r="AM74" s="16" t="str">
        <f t="shared" ca="1" si="90"/>
        <v/>
      </c>
      <c r="AN74" s="16" t="str">
        <f t="shared" ca="1" si="91"/>
        <v/>
      </c>
      <c r="AO74" s="16" t="str">
        <f t="shared" ca="1" si="92"/>
        <v/>
      </c>
      <c r="AP74" s="16" t="str">
        <f t="shared" ca="1" si="93"/>
        <v/>
      </c>
      <c r="AQ74" s="16" t="str">
        <f t="shared" ca="1" si="94"/>
        <v/>
      </c>
      <c r="AR74" s="16" t="str">
        <f t="shared" ca="1" si="95"/>
        <v/>
      </c>
      <c r="AS74" s="16" t="str">
        <f t="shared" ca="1" si="96"/>
        <v/>
      </c>
      <c r="AT74" s="16" t="str">
        <f t="shared" ca="1" si="97"/>
        <v/>
      </c>
      <c r="AU74" s="16" t="str">
        <f t="shared" ca="1" si="98"/>
        <v/>
      </c>
      <c r="AV74" s="16" t="str">
        <f t="shared" ca="1" si="99"/>
        <v/>
      </c>
      <c r="AW74" s="16" t="str">
        <f t="shared" ca="1" si="100"/>
        <v/>
      </c>
      <c r="AX74" s="16" t="str">
        <f t="shared" ca="1" si="101"/>
        <v/>
      </c>
      <c r="AY74" s="16" t="str">
        <f t="shared" ca="1" si="102"/>
        <v/>
      </c>
      <c r="AZ74" s="16" t="str">
        <f t="shared" ca="1" si="103"/>
        <v/>
      </c>
      <c r="BA74" s="16" t="str">
        <f t="shared" ca="1" si="104"/>
        <v/>
      </c>
    </row>
    <row r="75" spans="21:59" x14ac:dyDescent="0.25">
      <c r="U75" s="195" t="str">
        <f t="shared" ca="1" si="42"/>
        <v/>
      </c>
      <c r="V75" s="195"/>
      <c r="W75" s="195"/>
      <c r="X75" s="195"/>
      <c r="Y75" s="195"/>
      <c r="Z75" s="17"/>
      <c r="AA75" s="16" t="str">
        <f t="shared" ca="1" si="78"/>
        <v/>
      </c>
      <c r="AB75" s="16" t="str">
        <f t="shared" ca="1" si="79"/>
        <v/>
      </c>
      <c r="AC75" s="16" t="str">
        <f t="shared" ca="1" si="80"/>
        <v/>
      </c>
      <c r="AD75" s="16" t="str">
        <f t="shared" ca="1" si="81"/>
        <v/>
      </c>
      <c r="AE75" s="16" t="str">
        <f t="shared" ca="1" si="82"/>
        <v/>
      </c>
      <c r="AF75" s="16" t="str">
        <f t="shared" ca="1" si="83"/>
        <v/>
      </c>
      <c r="AG75" s="16" t="str">
        <f t="shared" ca="1" si="84"/>
        <v/>
      </c>
      <c r="AH75" s="16" t="str">
        <f t="shared" ca="1" si="85"/>
        <v/>
      </c>
      <c r="AI75" s="16" t="str">
        <f t="shared" ca="1" si="86"/>
        <v/>
      </c>
      <c r="AJ75" s="16" t="str">
        <f t="shared" ca="1" si="87"/>
        <v/>
      </c>
      <c r="AK75" s="16" t="str">
        <f t="shared" ca="1" si="88"/>
        <v/>
      </c>
      <c r="AL75" s="16" t="str">
        <f t="shared" ca="1" si="89"/>
        <v/>
      </c>
      <c r="AM75" s="16" t="str">
        <f t="shared" ca="1" si="90"/>
        <v/>
      </c>
      <c r="AN75" s="16" t="str">
        <f t="shared" ca="1" si="91"/>
        <v/>
      </c>
      <c r="AO75" s="16" t="str">
        <f t="shared" ca="1" si="92"/>
        <v/>
      </c>
      <c r="AP75" s="16" t="str">
        <f t="shared" ca="1" si="93"/>
        <v/>
      </c>
      <c r="AQ75" s="16" t="str">
        <f t="shared" ca="1" si="94"/>
        <v/>
      </c>
      <c r="AR75" s="16" t="str">
        <f t="shared" ca="1" si="95"/>
        <v/>
      </c>
      <c r="AS75" s="16" t="str">
        <f t="shared" ca="1" si="96"/>
        <v/>
      </c>
      <c r="AT75" s="16" t="str">
        <f t="shared" ca="1" si="97"/>
        <v/>
      </c>
      <c r="AU75" s="16" t="str">
        <f t="shared" ca="1" si="98"/>
        <v/>
      </c>
      <c r="AV75" s="16" t="str">
        <f t="shared" ca="1" si="99"/>
        <v/>
      </c>
      <c r="AW75" s="16" t="str">
        <f t="shared" ca="1" si="100"/>
        <v/>
      </c>
      <c r="AX75" s="16" t="str">
        <f t="shared" ca="1" si="101"/>
        <v/>
      </c>
      <c r="AY75" s="16" t="str">
        <f t="shared" ca="1" si="102"/>
        <v/>
      </c>
      <c r="AZ75" s="16" t="str">
        <f t="shared" ca="1" si="103"/>
        <v/>
      </c>
      <c r="BA75" s="16" t="str">
        <f t="shared" ca="1" si="104"/>
        <v/>
      </c>
    </row>
    <row r="76" spans="21:59" x14ac:dyDescent="0.25">
      <c r="U76" s="195" t="str">
        <f t="shared" ca="1" si="42"/>
        <v/>
      </c>
      <c r="V76" s="195"/>
      <c r="W76" s="195"/>
      <c r="X76" s="195"/>
      <c r="Y76" s="195"/>
      <c r="Z76" s="17"/>
      <c r="AA76" s="16" t="str">
        <f t="shared" ca="1" si="78"/>
        <v/>
      </c>
      <c r="AB76" s="16" t="str">
        <f t="shared" ca="1" si="79"/>
        <v/>
      </c>
      <c r="AC76" s="16" t="str">
        <f t="shared" ca="1" si="80"/>
        <v/>
      </c>
      <c r="AD76" s="16" t="str">
        <f t="shared" ca="1" si="81"/>
        <v/>
      </c>
      <c r="AE76" s="16" t="str">
        <f t="shared" ca="1" si="82"/>
        <v/>
      </c>
      <c r="AF76" s="16" t="str">
        <f t="shared" ca="1" si="83"/>
        <v/>
      </c>
      <c r="AG76" s="16" t="str">
        <f t="shared" ca="1" si="84"/>
        <v/>
      </c>
      <c r="AH76" s="16" t="str">
        <f t="shared" ca="1" si="85"/>
        <v/>
      </c>
      <c r="AI76" s="16" t="str">
        <f t="shared" ca="1" si="86"/>
        <v/>
      </c>
      <c r="AJ76" s="16" t="str">
        <f t="shared" ca="1" si="87"/>
        <v/>
      </c>
      <c r="AK76" s="16" t="str">
        <f t="shared" ca="1" si="88"/>
        <v/>
      </c>
      <c r="AL76" s="16" t="str">
        <f t="shared" ca="1" si="89"/>
        <v/>
      </c>
      <c r="AM76" s="16" t="str">
        <f t="shared" ca="1" si="90"/>
        <v/>
      </c>
      <c r="AN76" s="16" t="str">
        <f t="shared" ca="1" si="91"/>
        <v/>
      </c>
      <c r="AO76" s="16" t="str">
        <f t="shared" ca="1" si="92"/>
        <v/>
      </c>
      <c r="AP76" s="16" t="str">
        <f t="shared" ca="1" si="93"/>
        <v/>
      </c>
      <c r="AQ76" s="16" t="str">
        <f t="shared" ca="1" si="94"/>
        <v/>
      </c>
      <c r="AR76" s="16" t="str">
        <f t="shared" ca="1" si="95"/>
        <v/>
      </c>
      <c r="AS76" s="16" t="str">
        <f t="shared" ca="1" si="96"/>
        <v/>
      </c>
      <c r="AT76" s="16" t="str">
        <f t="shared" ca="1" si="97"/>
        <v/>
      </c>
      <c r="AU76" s="16" t="str">
        <f t="shared" ca="1" si="98"/>
        <v/>
      </c>
      <c r="AV76" s="16" t="str">
        <f t="shared" ca="1" si="99"/>
        <v/>
      </c>
      <c r="AW76" s="16" t="str">
        <f t="shared" ca="1" si="100"/>
        <v/>
      </c>
      <c r="AX76" s="16" t="str">
        <f t="shared" ca="1" si="101"/>
        <v/>
      </c>
      <c r="AY76" s="16" t="str">
        <f t="shared" ca="1" si="102"/>
        <v/>
      </c>
      <c r="AZ76" s="16" t="str">
        <f t="shared" ca="1" si="103"/>
        <v/>
      </c>
      <c r="BA76" s="16" t="str">
        <f t="shared" ca="1" si="104"/>
        <v/>
      </c>
    </row>
    <row r="77" spans="21:59" x14ac:dyDescent="0.25">
      <c r="U77" s="195" t="str">
        <f t="shared" ca="1" si="42"/>
        <v/>
      </c>
      <c r="V77" s="195"/>
      <c r="W77" s="195"/>
      <c r="X77" s="195"/>
      <c r="Y77" s="195"/>
      <c r="Z77" s="17"/>
      <c r="AA77" s="16" t="str">
        <f t="shared" ca="1" si="78"/>
        <v/>
      </c>
      <c r="AB77" s="16" t="str">
        <f t="shared" ca="1" si="79"/>
        <v/>
      </c>
      <c r="AC77" s="16" t="str">
        <f t="shared" ca="1" si="80"/>
        <v/>
      </c>
      <c r="AD77" s="16" t="str">
        <f t="shared" ca="1" si="81"/>
        <v/>
      </c>
      <c r="AE77" s="16" t="str">
        <f t="shared" ca="1" si="82"/>
        <v/>
      </c>
      <c r="AF77" s="16" t="str">
        <f t="shared" ca="1" si="83"/>
        <v/>
      </c>
      <c r="AG77" s="16" t="str">
        <f t="shared" ca="1" si="84"/>
        <v/>
      </c>
      <c r="AH77" s="16" t="str">
        <f t="shared" ca="1" si="85"/>
        <v/>
      </c>
      <c r="AI77" s="16" t="str">
        <f t="shared" ca="1" si="86"/>
        <v/>
      </c>
      <c r="AJ77" s="16" t="str">
        <f t="shared" ca="1" si="87"/>
        <v/>
      </c>
      <c r="AK77" s="16" t="str">
        <f t="shared" ca="1" si="88"/>
        <v/>
      </c>
      <c r="AL77" s="16" t="str">
        <f t="shared" ca="1" si="89"/>
        <v/>
      </c>
      <c r="AM77" s="16" t="str">
        <f t="shared" ca="1" si="90"/>
        <v/>
      </c>
      <c r="AN77" s="16" t="str">
        <f t="shared" ca="1" si="91"/>
        <v/>
      </c>
      <c r="AO77" s="16" t="str">
        <f t="shared" ca="1" si="92"/>
        <v/>
      </c>
      <c r="AP77" s="16" t="str">
        <f t="shared" ca="1" si="93"/>
        <v/>
      </c>
      <c r="AQ77" s="16" t="str">
        <f t="shared" ca="1" si="94"/>
        <v/>
      </c>
      <c r="AR77" s="16" t="str">
        <f t="shared" ca="1" si="95"/>
        <v/>
      </c>
      <c r="AS77" s="16" t="str">
        <f t="shared" ca="1" si="96"/>
        <v/>
      </c>
      <c r="AT77" s="16" t="str">
        <f t="shared" ca="1" si="97"/>
        <v/>
      </c>
      <c r="AU77" s="16" t="str">
        <f t="shared" ca="1" si="98"/>
        <v/>
      </c>
      <c r="AV77" s="16" t="str">
        <f t="shared" ca="1" si="99"/>
        <v/>
      </c>
      <c r="AW77" s="16" t="str">
        <f t="shared" ca="1" si="100"/>
        <v/>
      </c>
      <c r="AX77" s="16" t="str">
        <f t="shared" ca="1" si="101"/>
        <v/>
      </c>
      <c r="AY77" s="16" t="str">
        <f t="shared" ca="1" si="102"/>
        <v/>
      </c>
      <c r="AZ77" s="16" t="str">
        <f t="shared" ca="1" si="103"/>
        <v/>
      </c>
      <c r="BA77" s="16" t="str">
        <f t="shared" ca="1" si="104"/>
        <v/>
      </c>
    </row>
    <row r="78" spans="21:59" x14ac:dyDescent="0.25">
      <c r="U78" s="195" t="str">
        <f t="shared" ca="1" si="42"/>
        <v/>
      </c>
      <c r="V78" s="195"/>
      <c r="W78" s="195"/>
      <c r="X78" s="195"/>
      <c r="Y78" s="195"/>
      <c r="Z78" s="17"/>
      <c r="AA78" s="16" t="str">
        <f t="shared" ca="1" si="78"/>
        <v/>
      </c>
      <c r="AB78" s="16" t="str">
        <f t="shared" ca="1" si="79"/>
        <v/>
      </c>
      <c r="AC78" s="16" t="str">
        <f t="shared" ca="1" si="80"/>
        <v/>
      </c>
      <c r="AD78" s="16" t="str">
        <f t="shared" ca="1" si="81"/>
        <v/>
      </c>
      <c r="AE78" s="16" t="str">
        <f t="shared" ca="1" si="82"/>
        <v/>
      </c>
      <c r="AF78" s="16" t="str">
        <f t="shared" ca="1" si="83"/>
        <v/>
      </c>
      <c r="AG78" s="16" t="str">
        <f t="shared" ca="1" si="84"/>
        <v/>
      </c>
      <c r="AH78" s="16" t="str">
        <f t="shared" ca="1" si="85"/>
        <v/>
      </c>
      <c r="AI78" s="16" t="str">
        <f t="shared" ca="1" si="86"/>
        <v/>
      </c>
      <c r="AJ78" s="16" t="str">
        <f t="shared" ca="1" si="87"/>
        <v/>
      </c>
      <c r="AK78" s="16" t="str">
        <f t="shared" ca="1" si="88"/>
        <v/>
      </c>
      <c r="AL78" s="16" t="str">
        <f t="shared" ca="1" si="89"/>
        <v/>
      </c>
      <c r="AM78" s="16" t="str">
        <f t="shared" ca="1" si="90"/>
        <v/>
      </c>
      <c r="AN78" s="16" t="str">
        <f t="shared" ca="1" si="91"/>
        <v/>
      </c>
      <c r="AO78" s="16" t="str">
        <f t="shared" ca="1" si="92"/>
        <v/>
      </c>
      <c r="AP78" s="16" t="str">
        <f t="shared" ca="1" si="93"/>
        <v/>
      </c>
      <c r="AQ78" s="16" t="str">
        <f t="shared" ca="1" si="94"/>
        <v/>
      </c>
      <c r="AR78" s="16" t="str">
        <f t="shared" ca="1" si="95"/>
        <v/>
      </c>
      <c r="AS78" s="16" t="str">
        <f t="shared" ca="1" si="96"/>
        <v/>
      </c>
      <c r="AT78" s="16" t="str">
        <f t="shared" ca="1" si="97"/>
        <v/>
      </c>
      <c r="AU78" s="16" t="str">
        <f t="shared" ca="1" si="98"/>
        <v/>
      </c>
      <c r="AV78" s="16" t="str">
        <f t="shared" ca="1" si="99"/>
        <v/>
      </c>
      <c r="AW78" s="16" t="str">
        <f t="shared" ca="1" si="100"/>
        <v/>
      </c>
      <c r="AX78" s="16" t="str">
        <f t="shared" ca="1" si="101"/>
        <v/>
      </c>
      <c r="AY78" s="16" t="str">
        <f t="shared" ca="1" si="102"/>
        <v/>
      </c>
      <c r="AZ78" s="16" t="str">
        <f t="shared" ca="1" si="103"/>
        <v/>
      </c>
      <c r="BA78" s="16" t="str">
        <f t="shared" ca="1" si="104"/>
        <v/>
      </c>
    </row>
    <row r="79" spans="21:59" x14ac:dyDescent="0.25">
      <c r="U79" s="195" t="str">
        <f t="shared" ca="1" si="42"/>
        <v/>
      </c>
      <c r="V79" s="195"/>
      <c r="W79" s="195"/>
      <c r="X79" s="195"/>
      <c r="Y79" s="195"/>
      <c r="Z79" s="17"/>
      <c r="AA79" s="16" t="str">
        <f t="shared" ca="1" si="78"/>
        <v/>
      </c>
      <c r="AB79" s="16" t="str">
        <f t="shared" ca="1" si="79"/>
        <v/>
      </c>
      <c r="AC79" s="16" t="str">
        <f t="shared" ca="1" si="80"/>
        <v/>
      </c>
      <c r="AD79" s="16" t="str">
        <f t="shared" ca="1" si="81"/>
        <v/>
      </c>
      <c r="AE79" s="16" t="str">
        <f t="shared" ca="1" si="82"/>
        <v/>
      </c>
      <c r="AF79" s="16" t="str">
        <f t="shared" ca="1" si="83"/>
        <v/>
      </c>
      <c r="AG79" s="16" t="str">
        <f t="shared" ca="1" si="84"/>
        <v/>
      </c>
      <c r="AH79" s="16" t="str">
        <f t="shared" ca="1" si="85"/>
        <v/>
      </c>
      <c r="AI79" s="16" t="str">
        <f t="shared" ca="1" si="86"/>
        <v/>
      </c>
      <c r="AJ79" s="16" t="str">
        <f t="shared" ca="1" si="87"/>
        <v/>
      </c>
      <c r="AK79" s="16" t="str">
        <f t="shared" ca="1" si="88"/>
        <v/>
      </c>
      <c r="AL79" s="16" t="str">
        <f t="shared" ca="1" si="89"/>
        <v/>
      </c>
      <c r="AM79" s="16" t="str">
        <f t="shared" ca="1" si="90"/>
        <v/>
      </c>
      <c r="AN79" s="16" t="str">
        <f t="shared" ca="1" si="91"/>
        <v/>
      </c>
      <c r="AO79" s="16" t="str">
        <f t="shared" ca="1" si="92"/>
        <v/>
      </c>
      <c r="AP79" s="16" t="str">
        <f t="shared" ca="1" si="93"/>
        <v/>
      </c>
      <c r="AQ79" s="16" t="str">
        <f t="shared" ca="1" si="94"/>
        <v/>
      </c>
      <c r="AR79" s="16" t="str">
        <f t="shared" ca="1" si="95"/>
        <v/>
      </c>
      <c r="AS79" s="16" t="str">
        <f t="shared" ca="1" si="96"/>
        <v/>
      </c>
      <c r="AT79" s="16" t="str">
        <f t="shared" ca="1" si="97"/>
        <v/>
      </c>
      <c r="AU79" s="16" t="str">
        <f t="shared" ca="1" si="98"/>
        <v/>
      </c>
      <c r="AV79" s="16" t="str">
        <f t="shared" ca="1" si="99"/>
        <v/>
      </c>
      <c r="AW79" s="16" t="str">
        <f t="shared" ca="1" si="100"/>
        <v/>
      </c>
      <c r="AX79" s="16" t="str">
        <f t="shared" ca="1" si="101"/>
        <v/>
      </c>
      <c r="AY79" s="16" t="str">
        <f t="shared" ca="1" si="102"/>
        <v/>
      </c>
      <c r="AZ79" s="16" t="str">
        <f t="shared" ca="1" si="103"/>
        <v/>
      </c>
      <c r="BA79" s="16" t="str">
        <f t="shared" ca="1" si="104"/>
        <v/>
      </c>
    </row>
    <row r="80" spans="21:59" x14ac:dyDescent="0.25">
      <c r="U80" s="195" t="str">
        <f t="shared" ca="1" si="42"/>
        <v/>
      </c>
      <c r="V80" s="195"/>
      <c r="W80" s="195"/>
      <c r="X80" s="195"/>
      <c r="Y80" s="195"/>
      <c r="Z80" s="17"/>
      <c r="AA80" s="16" t="str">
        <f t="shared" ca="1" si="78"/>
        <v/>
      </c>
      <c r="AB80" s="16" t="str">
        <f t="shared" ca="1" si="79"/>
        <v/>
      </c>
      <c r="AC80" s="16" t="str">
        <f t="shared" ca="1" si="80"/>
        <v/>
      </c>
      <c r="AD80" s="16" t="str">
        <f t="shared" ca="1" si="81"/>
        <v/>
      </c>
      <c r="AE80" s="16" t="str">
        <f t="shared" ca="1" si="82"/>
        <v/>
      </c>
      <c r="AF80" s="16" t="str">
        <f t="shared" ca="1" si="83"/>
        <v/>
      </c>
      <c r="AG80" s="16" t="str">
        <f t="shared" ca="1" si="84"/>
        <v/>
      </c>
      <c r="AH80" s="16" t="str">
        <f t="shared" ca="1" si="85"/>
        <v/>
      </c>
      <c r="AI80" s="16" t="str">
        <f t="shared" ca="1" si="86"/>
        <v/>
      </c>
      <c r="AJ80" s="16" t="str">
        <f t="shared" ca="1" si="87"/>
        <v/>
      </c>
      <c r="AK80" s="16" t="str">
        <f t="shared" ca="1" si="88"/>
        <v/>
      </c>
      <c r="AL80" s="16" t="str">
        <f t="shared" ca="1" si="89"/>
        <v/>
      </c>
      <c r="AM80" s="16" t="str">
        <f t="shared" ca="1" si="90"/>
        <v/>
      </c>
      <c r="AN80" s="16" t="str">
        <f t="shared" ca="1" si="91"/>
        <v/>
      </c>
      <c r="AO80" s="16" t="str">
        <f t="shared" ca="1" si="92"/>
        <v/>
      </c>
      <c r="AP80" s="16" t="str">
        <f t="shared" ca="1" si="93"/>
        <v/>
      </c>
      <c r="AQ80" s="16" t="str">
        <f t="shared" ca="1" si="94"/>
        <v/>
      </c>
      <c r="AR80" s="16" t="str">
        <f t="shared" ca="1" si="95"/>
        <v/>
      </c>
      <c r="AS80" s="16" t="str">
        <f t="shared" ca="1" si="96"/>
        <v/>
      </c>
      <c r="AT80" s="16" t="str">
        <f t="shared" ca="1" si="97"/>
        <v/>
      </c>
      <c r="AU80" s="16" t="str">
        <f t="shared" ca="1" si="98"/>
        <v/>
      </c>
      <c r="AV80" s="16" t="str">
        <f t="shared" ca="1" si="99"/>
        <v/>
      </c>
      <c r="AW80" s="16" t="str">
        <f t="shared" ca="1" si="100"/>
        <v/>
      </c>
      <c r="AX80" s="16" t="str">
        <f t="shared" ca="1" si="101"/>
        <v/>
      </c>
      <c r="AY80" s="16" t="str">
        <f t="shared" ca="1" si="102"/>
        <v/>
      </c>
      <c r="AZ80" s="16" t="str">
        <f t="shared" ca="1" si="103"/>
        <v/>
      </c>
      <c r="BA80" s="16" t="str">
        <f t="shared" ca="1" si="104"/>
        <v/>
      </c>
    </row>
    <row r="81" spans="21:53" x14ac:dyDescent="0.25">
      <c r="U81" s="195" t="str">
        <f t="shared" ca="1" si="42"/>
        <v/>
      </c>
      <c r="V81" s="195"/>
      <c r="W81" s="195"/>
      <c r="X81" s="195"/>
      <c r="Y81" s="195"/>
      <c r="Z81" s="17"/>
      <c r="AA81" s="16" t="str">
        <f t="shared" ca="1" si="78"/>
        <v/>
      </c>
      <c r="AB81" s="16" t="str">
        <f t="shared" ca="1" si="79"/>
        <v/>
      </c>
      <c r="AC81" s="16" t="str">
        <f t="shared" ca="1" si="80"/>
        <v/>
      </c>
      <c r="AD81" s="16" t="str">
        <f t="shared" ca="1" si="81"/>
        <v/>
      </c>
      <c r="AE81" s="16" t="str">
        <f t="shared" ca="1" si="82"/>
        <v/>
      </c>
      <c r="AF81" s="16" t="str">
        <f t="shared" ca="1" si="83"/>
        <v/>
      </c>
      <c r="AG81" s="16" t="str">
        <f t="shared" ca="1" si="84"/>
        <v/>
      </c>
      <c r="AH81" s="16" t="str">
        <f t="shared" ca="1" si="85"/>
        <v/>
      </c>
      <c r="AI81" s="16" t="str">
        <f t="shared" ca="1" si="86"/>
        <v/>
      </c>
      <c r="AJ81" s="16" t="str">
        <f t="shared" ca="1" si="87"/>
        <v/>
      </c>
      <c r="AK81" s="16" t="str">
        <f t="shared" ca="1" si="88"/>
        <v/>
      </c>
      <c r="AL81" s="16" t="str">
        <f t="shared" ca="1" si="89"/>
        <v/>
      </c>
      <c r="AM81" s="16" t="str">
        <f t="shared" ca="1" si="90"/>
        <v/>
      </c>
      <c r="AN81" s="16" t="str">
        <f t="shared" ca="1" si="91"/>
        <v/>
      </c>
      <c r="AO81" s="16" t="str">
        <f t="shared" ca="1" si="92"/>
        <v/>
      </c>
      <c r="AP81" s="16" t="str">
        <f t="shared" ca="1" si="93"/>
        <v/>
      </c>
      <c r="AQ81" s="16" t="str">
        <f t="shared" ca="1" si="94"/>
        <v/>
      </c>
      <c r="AR81" s="16" t="str">
        <f t="shared" ca="1" si="95"/>
        <v/>
      </c>
      <c r="AS81" s="16" t="str">
        <f t="shared" ca="1" si="96"/>
        <v/>
      </c>
      <c r="AT81" s="16" t="str">
        <f t="shared" ca="1" si="97"/>
        <v/>
      </c>
      <c r="AU81" s="16" t="str">
        <f t="shared" ca="1" si="98"/>
        <v/>
      </c>
      <c r="AV81" s="16" t="str">
        <f t="shared" ca="1" si="99"/>
        <v/>
      </c>
      <c r="AW81" s="16" t="str">
        <f t="shared" ca="1" si="100"/>
        <v/>
      </c>
      <c r="AX81" s="16" t="str">
        <f t="shared" ca="1" si="101"/>
        <v/>
      </c>
      <c r="AY81" s="16" t="str">
        <f t="shared" ca="1" si="102"/>
        <v/>
      </c>
      <c r="AZ81" s="16" t="str">
        <f t="shared" ca="1" si="103"/>
        <v/>
      </c>
      <c r="BA81" s="16" t="str">
        <f t="shared" ca="1" si="104"/>
        <v/>
      </c>
    </row>
    <row r="82" spans="21:53" x14ac:dyDescent="0.25">
      <c r="U82" s="195" t="str">
        <f t="shared" ca="1" si="42"/>
        <v/>
      </c>
      <c r="V82" s="195"/>
      <c r="W82" s="195"/>
      <c r="X82" s="195"/>
      <c r="Y82" s="195"/>
      <c r="Z82" s="17"/>
      <c r="AA82" s="16" t="str">
        <f t="shared" ca="1" si="78"/>
        <v/>
      </c>
      <c r="AB82" s="16" t="str">
        <f t="shared" ca="1" si="79"/>
        <v/>
      </c>
      <c r="AC82" s="16" t="str">
        <f t="shared" ca="1" si="80"/>
        <v/>
      </c>
      <c r="AD82" s="16" t="str">
        <f t="shared" ca="1" si="81"/>
        <v/>
      </c>
      <c r="AE82" s="16" t="str">
        <f t="shared" ca="1" si="82"/>
        <v/>
      </c>
      <c r="AF82" s="16" t="str">
        <f t="shared" ca="1" si="83"/>
        <v/>
      </c>
      <c r="AG82" s="16" t="str">
        <f t="shared" ca="1" si="84"/>
        <v/>
      </c>
      <c r="AH82" s="16" t="str">
        <f t="shared" ca="1" si="85"/>
        <v/>
      </c>
      <c r="AI82" s="16" t="str">
        <f t="shared" ca="1" si="86"/>
        <v/>
      </c>
      <c r="AJ82" s="16" t="str">
        <f t="shared" ca="1" si="87"/>
        <v/>
      </c>
      <c r="AK82" s="16" t="str">
        <f t="shared" ca="1" si="88"/>
        <v/>
      </c>
      <c r="AL82" s="16" t="str">
        <f t="shared" ca="1" si="89"/>
        <v/>
      </c>
      <c r="AM82" s="16" t="str">
        <f t="shared" ca="1" si="90"/>
        <v/>
      </c>
      <c r="AN82" s="16" t="str">
        <f t="shared" ca="1" si="91"/>
        <v/>
      </c>
      <c r="AO82" s="16" t="str">
        <f t="shared" ca="1" si="92"/>
        <v/>
      </c>
      <c r="AP82" s="16" t="str">
        <f t="shared" ca="1" si="93"/>
        <v/>
      </c>
      <c r="AQ82" s="16" t="str">
        <f t="shared" ca="1" si="94"/>
        <v/>
      </c>
      <c r="AR82" s="16" t="str">
        <f t="shared" ca="1" si="95"/>
        <v/>
      </c>
      <c r="AS82" s="16" t="str">
        <f t="shared" ca="1" si="96"/>
        <v/>
      </c>
      <c r="AT82" s="16" t="str">
        <f t="shared" ca="1" si="97"/>
        <v/>
      </c>
      <c r="AU82" s="16" t="str">
        <f t="shared" ca="1" si="98"/>
        <v/>
      </c>
      <c r="AV82" s="16" t="str">
        <f t="shared" ca="1" si="99"/>
        <v/>
      </c>
      <c r="AW82" s="16" t="str">
        <f t="shared" ca="1" si="100"/>
        <v/>
      </c>
      <c r="AX82" s="16" t="str">
        <f t="shared" ca="1" si="101"/>
        <v/>
      </c>
      <c r="AY82" s="16" t="str">
        <f t="shared" ca="1" si="102"/>
        <v/>
      </c>
      <c r="AZ82" s="16" t="str">
        <f t="shared" ca="1" si="103"/>
        <v/>
      </c>
      <c r="BA82" s="16" t="str">
        <f t="shared" ca="1" si="104"/>
        <v/>
      </c>
    </row>
    <row r="83" spans="21:53" x14ac:dyDescent="0.25">
      <c r="U83" s="195" t="str">
        <f t="shared" ca="1" si="42"/>
        <v/>
      </c>
      <c r="V83" s="195"/>
      <c r="W83" s="195"/>
      <c r="X83" s="195"/>
      <c r="Y83" s="195"/>
      <c r="Z83" s="17"/>
      <c r="AA83" s="16" t="str">
        <f t="shared" ca="1" si="78"/>
        <v/>
      </c>
      <c r="AB83" s="16" t="str">
        <f t="shared" ca="1" si="79"/>
        <v/>
      </c>
      <c r="AC83" s="16" t="str">
        <f t="shared" ca="1" si="80"/>
        <v/>
      </c>
      <c r="AD83" s="16" t="str">
        <f t="shared" ca="1" si="81"/>
        <v/>
      </c>
      <c r="AE83" s="16" t="str">
        <f t="shared" ca="1" si="82"/>
        <v/>
      </c>
      <c r="AF83" s="16" t="str">
        <f t="shared" ca="1" si="83"/>
        <v/>
      </c>
      <c r="AG83" s="16" t="str">
        <f t="shared" ca="1" si="84"/>
        <v/>
      </c>
      <c r="AH83" s="16" t="str">
        <f t="shared" ca="1" si="85"/>
        <v/>
      </c>
      <c r="AI83" s="16" t="str">
        <f t="shared" ca="1" si="86"/>
        <v/>
      </c>
      <c r="AJ83" s="16" t="str">
        <f t="shared" ca="1" si="87"/>
        <v/>
      </c>
      <c r="AK83" s="16" t="str">
        <f t="shared" ca="1" si="88"/>
        <v/>
      </c>
      <c r="AL83" s="16" t="str">
        <f t="shared" ca="1" si="89"/>
        <v/>
      </c>
      <c r="AM83" s="16" t="str">
        <f t="shared" ca="1" si="90"/>
        <v/>
      </c>
      <c r="AN83" s="16" t="str">
        <f t="shared" ca="1" si="91"/>
        <v/>
      </c>
      <c r="AO83" s="16" t="str">
        <f t="shared" ca="1" si="92"/>
        <v/>
      </c>
      <c r="AP83" s="16" t="str">
        <f t="shared" ca="1" si="93"/>
        <v/>
      </c>
      <c r="AQ83" s="16" t="str">
        <f t="shared" ca="1" si="94"/>
        <v/>
      </c>
      <c r="AR83" s="16" t="str">
        <f t="shared" ca="1" si="95"/>
        <v/>
      </c>
      <c r="AS83" s="16" t="str">
        <f t="shared" ca="1" si="96"/>
        <v/>
      </c>
      <c r="AT83" s="16" t="str">
        <f t="shared" ca="1" si="97"/>
        <v/>
      </c>
      <c r="AU83" s="16" t="str">
        <f t="shared" ca="1" si="98"/>
        <v/>
      </c>
      <c r="AV83" s="16" t="str">
        <f t="shared" ca="1" si="99"/>
        <v/>
      </c>
      <c r="AW83" s="16" t="str">
        <f t="shared" ca="1" si="100"/>
        <v/>
      </c>
      <c r="AX83" s="16" t="str">
        <f t="shared" ca="1" si="101"/>
        <v/>
      </c>
      <c r="AY83" s="16" t="str">
        <f t="shared" ca="1" si="102"/>
        <v/>
      </c>
      <c r="AZ83" s="16" t="str">
        <f t="shared" ca="1" si="103"/>
        <v/>
      </c>
      <c r="BA83" s="16" t="str">
        <f t="shared" ca="1" si="104"/>
        <v/>
      </c>
    </row>
    <row r="84" spans="21:53" x14ac:dyDescent="0.25">
      <c r="U84" s="195" t="str">
        <f t="shared" ca="1" si="42"/>
        <v/>
      </c>
      <c r="V84" s="195"/>
      <c r="W84" s="195"/>
      <c r="X84" s="195"/>
      <c r="Y84" s="195"/>
      <c r="Z84" s="17"/>
      <c r="AA84" s="16" t="str">
        <f t="shared" ca="1" si="78"/>
        <v/>
      </c>
      <c r="AB84" s="16" t="str">
        <f t="shared" ca="1" si="79"/>
        <v/>
      </c>
      <c r="AC84" s="16" t="str">
        <f t="shared" ca="1" si="80"/>
        <v/>
      </c>
      <c r="AD84" s="16" t="str">
        <f t="shared" ca="1" si="81"/>
        <v/>
      </c>
      <c r="AE84" s="16" t="str">
        <f t="shared" ca="1" si="82"/>
        <v/>
      </c>
      <c r="AF84" s="16" t="str">
        <f t="shared" ca="1" si="83"/>
        <v/>
      </c>
      <c r="AG84" s="16" t="str">
        <f t="shared" ca="1" si="84"/>
        <v/>
      </c>
      <c r="AH84" s="16" t="str">
        <f t="shared" ca="1" si="85"/>
        <v/>
      </c>
      <c r="AI84" s="16" t="str">
        <f t="shared" ca="1" si="86"/>
        <v/>
      </c>
      <c r="AJ84" s="16" t="str">
        <f t="shared" ca="1" si="87"/>
        <v/>
      </c>
      <c r="AK84" s="16" t="str">
        <f t="shared" ca="1" si="88"/>
        <v/>
      </c>
      <c r="AL84" s="16" t="str">
        <f t="shared" ca="1" si="89"/>
        <v/>
      </c>
      <c r="AM84" s="16" t="str">
        <f t="shared" ca="1" si="90"/>
        <v/>
      </c>
      <c r="AN84" s="16" t="str">
        <f t="shared" ca="1" si="91"/>
        <v/>
      </c>
      <c r="AO84" s="16" t="str">
        <f t="shared" ca="1" si="92"/>
        <v/>
      </c>
      <c r="AP84" s="16" t="str">
        <f t="shared" ca="1" si="93"/>
        <v/>
      </c>
      <c r="AQ84" s="16" t="str">
        <f t="shared" ca="1" si="94"/>
        <v/>
      </c>
      <c r="AR84" s="16" t="str">
        <f t="shared" ca="1" si="95"/>
        <v/>
      </c>
      <c r="AS84" s="16" t="str">
        <f t="shared" ca="1" si="96"/>
        <v/>
      </c>
      <c r="AT84" s="16" t="str">
        <f t="shared" ca="1" si="97"/>
        <v/>
      </c>
      <c r="AU84" s="16" t="str">
        <f t="shared" ca="1" si="98"/>
        <v/>
      </c>
      <c r="AV84" s="16" t="str">
        <f t="shared" ca="1" si="99"/>
        <v/>
      </c>
      <c r="AW84" s="16" t="str">
        <f t="shared" ca="1" si="100"/>
        <v/>
      </c>
      <c r="AX84" s="16" t="str">
        <f t="shared" ca="1" si="101"/>
        <v/>
      </c>
      <c r="AY84" s="16" t="str">
        <f t="shared" ca="1" si="102"/>
        <v/>
      </c>
      <c r="AZ84" s="16" t="str">
        <f t="shared" ca="1" si="103"/>
        <v/>
      </c>
      <c r="BA84" s="16" t="str">
        <f t="shared" ca="1" si="104"/>
        <v/>
      </c>
    </row>
    <row r="85" spans="21:53" x14ac:dyDescent="0.25">
      <c r="U85" s="195" t="str">
        <f t="shared" ca="1" si="42"/>
        <v/>
      </c>
      <c r="V85" s="195"/>
      <c r="W85" s="195"/>
      <c r="X85" s="195"/>
      <c r="Y85" s="195"/>
      <c r="Z85" s="17"/>
      <c r="AA85" s="16" t="str">
        <f t="shared" ca="1" si="78"/>
        <v/>
      </c>
      <c r="AB85" s="16" t="str">
        <f t="shared" ca="1" si="79"/>
        <v/>
      </c>
      <c r="AC85" s="16" t="str">
        <f t="shared" ca="1" si="80"/>
        <v/>
      </c>
      <c r="AD85" s="16" t="str">
        <f t="shared" ca="1" si="81"/>
        <v/>
      </c>
      <c r="AE85" s="16" t="str">
        <f t="shared" ca="1" si="82"/>
        <v/>
      </c>
      <c r="AF85" s="16" t="str">
        <f t="shared" ca="1" si="83"/>
        <v/>
      </c>
      <c r="AG85" s="16" t="str">
        <f t="shared" ca="1" si="84"/>
        <v/>
      </c>
      <c r="AH85" s="16" t="str">
        <f t="shared" ca="1" si="85"/>
        <v/>
      </c>
      <c r="AI85" s="16" t="str">
        <f t="shared" ca="1" si="86"/>
        <v/>
      </c>
      <c r="AJ85" s="16" t="str">
        <f t="shared" ca="1" si="87"/>
        <v/>
      </c>
      <c r="AK85" s="16" t="str">
        <f t="shared" ca="1" si="88"/>
        <v/>
      </c>
      <c r="AL85" s="16" t="str">
        <f t="shared" ca="1" si="89"/>
        <v/>
      </c>
      <c r="AM85" s="16" t="str">
        <f t="shared" ca="1" si="90"/>
        <v/>
      </c>
      <c r="AN85" s="16" t="str">
        <f t="shared" ca="1" si="91"/>
        <v/>
      </c>
      <c r="AO85" s="16" t="str">
        <f t="shared" ca="1" si="92"/>
        <v/>
      </c>
      <c r="AP85" s="16" t="str">
        <f t="shared" ca="1" si="93"/>
        <v/>
      </c>
      <c r="AQ85" s="16" t="str">
        <f t="shared" ca="1" si="94"/>
        <v/>
      </c>
      <c r="AR85" s="16" t="str">
        <f t="shared" ca="1" si="95"/>
        <v/>
      </c>
      <c r="AS85" s="16" t="str">
        <f t="shared" ca="1" si="96"/>
        <v/>
      </c>
      <c r="AT85" s="16" t="str">
        <f t="shared" ca="1" si="97"/>
        <v/>
      </c>
      <c r="AU85" s="16" t="str">
        <f t="shared" ca="1" si="98"/>
        <v/>
      </c>
      <c r="AV85" s="16" t="str">
        <f t="shared" ca="1" si="99"/>
        <v/>
      </c>
      <c r="AW85" s="16" t="str">
        <f t="shared" ca="1" si="100"/>
        <v/>
      </c>
      <c r="AX85" s="16" t="str">
        <f t="shared" ca="1" si="101"/>
        <v/>
      </c>
      <c r="AY85" s="16" t="str">
        <f t="shared" ca="1" si="102"/>
        <v/>
      </c>
      <c r="AZ85" s="16" t="str">
        <f t="shared" ca="1" si="103"/>
        <v/>
      </c>
      <c r="BA85" s="16" t="str">
        <f t="shared" ca="1" si="104"/>
        <v/>
      </c>
    </row>
    <row r="86" spans="21:53" x14ac:dyDescent="0.25">
      <c r="U86" s="195" t="str">
        <f t="shared" ca="1" si="42"/>
        <v/>
      </c>
      <c r="V86" s="195"/>
      <c r="W86" s="195"/>
      <c r="X86" s="195"/>
      <c r="Y86" s="195"/>
      <c r="Z86" s="17"/>
      <c r="AA86" s="16" t="str">
        <f t="shared" ca="1" si="78"/>
        <v/>
      </c>
      <c r="AB86" s="16" t="str">
        <f t="shared" ca="1" si="79"/>
        <v/>
      </c>
      <c r="AC86" s="16" t="str">
        <f t="shared" ca="1" si="80"/>
        <v/>
      </c>
      <c r="AD86" s="16" t="str">
        <f t="shared" ca="1" si="81"/>
        <v/>
      </c>
      <c r="AE86" s="16" t="str">
        <f t="shared" ca="1" si="82"/>
        <v/>
      </c>
      <c r="AF86" s="16" t="str">
        <f t="shared" ca="1" si="83"/>
        <v/>
      </c>
      <c r="AG86" s="16" t="str">
        <f t="shared" ca="1" si="84"/>
        <v/>
      </c>
      <c r="AH86" s="16" t="str">
        <f t="shared" ca="1" si="85"/>
        <v/>
      </c>
      <c r="AI86" s="16" t="str">
        <f t="shared" ca="1" si="86"/>
        <v/>
      </c>
      <c r="AJ86" s="16" t="str">
        <f t="shared" ca="1" si="87"/>
        <v/>
      </c>
      <c r="AK86" s="16" t="str">
        <f t="shared" ca="1" si="88"/>
        <v/>
      </c>
      <c r="AL86" s="16" t="str">
        <f t="shared" ca="1" si="89"/>
        <v/>
      </c>
      <c r="AM86" s="16" t="str">
        <f t="shared" ca="1" si="90"/>
        <v/>
      </c>
      <c r="AN86" s="16" t="str">
        <f t="shared" ca="1" si="91"/>
        <v/>
      </c>
      <c r="AO86" s="16" t="str">
        <f t="shared" ca="1" si="92"/>
        <v/>
      </c>
      <c r="AP86" s="16" t="str">
        <f t="shared" ca="1" si="93"/>
        <v/>
      </c>
      <c r="AQ86" s="16" t="str">
        <f t="shared" ca="1" si="94"/>
        <v/>
      </c>
      <c r="AR86" s="16" t="str">
        <f t="shared" ca="1" si="95"/>
        <v/>
      </c>
      <c r="AS86" s="16" t="str">
        <f t="shared" ca="1" si="96"/>
        <v/>
      </c>
      <c r="AT86" s="16" t="str">
        <f t="shared" ca="1" si="97"/>
        <v/>
      </c>
      <c r="AU86" s="16" t="str">
        <f t="shared" ca="1" si="98"/>
        <v/>
      </c>
      <c r="AV86" s="16" t="str">
        <f t="shared" ca="1" si="99"/>
        <v/>
      </c>
      <c r="AW86" s="16" t="str">
        <f t="shared" ca="1" si="100"/>
        <v/>
      </c>
      <c r="AX86" s="16" t="str">
        <f t="shared" ca="1" si="101"/>
        <v/>
      </c>
      <c r="AY86" s="16" t="str">
        <f t="shared" ca="1" si="102"/>
        <v/>
      </c>
      <c r="AZ86" s="16" t="str">
        <f t="shared" ca="1" si="103"/>
        <v/>
      </c>
      <c r="BA86" s="16" t="str">
        <f t="shared" ca="1" si="104"/>
        <v/>
      </c>
    </row>
    <row r="87" spans="21:53" x14ac:dyDescent="0.25">
      <c r="U87" s="195" t="str">
        <f t="shared" ca="1" si="42"/>
        <v/>
      </c>
      <c r="V87" s="195"/>
      <c r="W87" s="195"/>
      <c r="X87" s="195"/>
      <c r="Y87" s="195"/>
      <c r="Z87" s="17"/>
      <c r="AA87" s="16" t="str">
        <f t="shared" ca="1" si="78"/>
        <v/>
      </c>
      <c r="AB87" s="16" t="str">
        <f t="shared" ca="1" si="79"/>
        <v/>
      </c>
      <c r="AC87" s="16" t="str">
        <f t="shared" ca="1" si="80"/>
        <v/>
      </c>
      <c r="AD87" s="16" t="str">
        <f t="shared" ca="1" si="81"/>
        <v/>
      </c>
      <c r="AE87" s="16" t="str">
        <f t="shared" ca="1" si="82"/>
        <v/>
      </c>
      <c r="AF87" s="16" t="str">
        <f t="shared" ca="1" si="83"/>
        <v/>
      </c>
      <c r="AG87" s="16" t="str">
        <f t="shared" ca="1" si="84"/>
        <v/>
      </c>
      <c r="AH87" s="16" t="str">
        <f t="shared" ca="1" si="85"/>
        <v/>
      </c>
      <c r="AI87" s="16" t="str">
        <f t="shared" ca="1" si="86"/>
        <v/>
      </c>
      <c r="AJ87" s="16" t="str">
        <f t="shared" ca="1" si="87"/>
        <v/>
      </c>
      <c r="AK87" s="16" t="str">
        <f t="shared" ca="1" si="88"/>
        <v/>
      </c>
      <c r="AL87" s="16" t="str">
        <f t="shared" ca="1" si="89"/>
        <v/>
      </c>
      <c r="AM87" s="16" t="str">
        <f t="shared" ca="1" si="90"/>
        <v/>
      </c>
      <c r="AN87" s="16" t="str">
        <f t="shared" ca="1" si="91"/>
        <v/>
      </c>
      <c r="AO87" s="16" t="str">
        <f t="shared" ca="1" si="92"/>
        <v/>
      </c>
      <c r="AP87" s="16" t="str">
        <f t="shared" ca="1" si="93"/>
        <v/>
      </c>
      <c r="AQ87" s="16" t="str">
        <f t="shared" ca="1" si="94"/>
        <v/>
      </c>
      <c r="AR87" s="16" t="str">
        <f t="shared" ca="1" si="95"/>
        <v/>
      </c>
      <c r="AS87" s="16" t="str">
        <f t="shared" ca="1" si="96"/>
        <v/>
      </c>
      <c r="AT87" s="16" t="str">
        <f t="shared" ca="1" si="97"/>
        <v/>
      </c>
      <c r="AU87" s="16" t="str">
        <f t="shared" ca="1" si="98"/>
        <v/>
      </c>
      <c r="AV87" s="16" t="str">
        <f t="shared" ca="1" si="99"/>
        <v/>
      </c>
      <c r="AW87" s="16" t="str">
        <f t="shared" ca="1" si="100"/>
        <v/>
      </c>
      <c r="AX87" s="16" t="str">
        <f t="shared" ca="1" si="101"/>
        <v/>
      </c>
      <c r="AY87" s="16" t="str">
        <f t="shared" ca="1" si="102"/>
        <v/>
      </c>
      <c r="AZ87" s="16" t="str">
        <f t="shared" ca="1" si="103"/>
        <v/>
      </c>
      <c r="BA87" s="16" t="str">
        <f t="shared" ca="1" si="104"/>
        <v/>
      </c>
    </row>
    <row r="88" spans="21:53" x14ac:dyDescent="0.25">
      <c r="U88" s="195" t="str">
        <f t="shared" ca="1" si="42"/>
        <v/>
      </c>
      <c r="V88" s="195"/>
      <c r="W88" s="195"/>
      <c r="X88" s="195"/>
      <c r="Y88" s="195"/>
      <c r="Z88" s="17"/>
      <c r="AA88" s="16" t="str">
        <f t="shared" ca="1" si="78"/>
        <v/>
      </c>
      <c r="AB88" s="16" t="str">
        <f t="shared" ca="1" si="79"/>
        <v/>
      </c>
      <c r="AC88" s="16" t="str">
        <f t="shared" ca="1" si="80"/>
        <v/>
      </c>
      <c r="AD88" s="16" t="str">
        <f t="shared" ca="1" si="81"/>
        <v/>
      </c>
      <c r="AE88" s="16" t="str">
        <f t="shared" ca="1" si="82"/>
        <v/>
      </c>
      <c r="AF88" s="16" t="str">
        <f t="shared" ca="1" si="83"/>
        <v/>
      </c>
      <c r="AG88" s="16" t="str">
        <f t="shared" ca="1" si="84"/>
        <v/>
      </c>
      <c r="AH88" s="16" t="str">
        <f t="shared" ca="1" si="85"/>
        <v/>
      </c>
      <c r="AI88" s="16" t="str">
        <f t="shared" ca="1" si="86"/>
        <v/>
      </c>
      <c r="AJ88" s="16" t="str">
        <f t="shared" ca="1" si="87"/>
        <v/>
      </c>
      <c r="AK88" s="16" t="str">
        <f t="shared" ca="1" si="88"/>
        <v/>
      </c>
      <c r="AL88" s="16" t="str">
        <f t="shared" ca="1" si="89"/>
        <v/>
      </c>
      <c r="AM88" s="16" t="str">
        <f t="shared" ca="1" si="90"/>
        <v/>
      </c>
      <c r="AN88" s="16" t="str">
        <f t="shared" ca="1" si="91"/>
        <v/>
      </c>
      <c r="AO88" s="16" t="str">
        <f t="shared" ca="1" si="92"/>
        <v/>
      </c>
      <c r="AP88" s="16" t="str">
        <f t="shared" ca="1" si="93"/>
        <v/>
      </c>
      <c r="AQ88" s="16" t="str">
        <f t="shared" ca="1" si="94"/>
        <v/>
      </c>
      <c r="AR88" s="16" t="str">
        <f t="shared" ca="1" si="95"/>
        <v/>
      </c>
      <c r="AS88" s="16" t="str">
        <f t="shared" ca="1" si="96"/>
        <v/>
      </c>
      <c r="AT88" s="16" t="str">
        <f t="shared" ca="1" si="97"/>
        <v/>
      </c>
      <c r="AU88" s="16" t="str">
        <f t="shared" ca="1" si="98"/>
        <v/>
      </c>
      <c r="AV88" s="16" t="str">
        <f t="shared" ca="1" si="99"/>
        <v/>
      </c>
      <c r="AW88" s="16" t="str">
        <f t="shared" ca="1" si="100"/>
        <v/>
      </c>
      <c r="AX88" s="16" t="str">
        <f t="shared" ca="1" si="101"/>
        <v/>
      </c>
      <c r="AY88" s="16" t="str">
        <f t="shared" ca="1" si="102"/>
        <v/>
      </c>
      <c r="AZ88" s="16" t="str">
        <f t="shared" ca="1" si="103"/>
        <v/>
      </c>
      <c r="BA88" s="16" t="str">
        <f t="shared" ca="1" si="104"/>
        <v/>
      </c>
    </row>
    <row r="89" spans="21:53" x14ac:dyDescent="0.25">
      <c r="U89" s="195" t="str">
        <f t="shared" ca="1" si="42"/>
        <v/>
      </c>
      <c r="V89" s="195"/>
      <c r="W89" s="195"/>
      <c r="X89" s="195"/>
      <c r="Y89" s="195"/>
      <c r="Z89" s="17"/>
      <c r="AA89" s="16" t="str">
        <f t="shared" ca="1" si="78"/>
        <v/>
      </c>
      <c r="AB89" s="16" t="str">
        <f t="shared" ca="1" si="79"/>
        <v/>
      </c>
      <c r="AC89" s="16" t="str">
        <f t="shared" ca="1" si="80"/>
        <v/>
      </c>
      <c r="AD89" s="16" t="str">
        <f t="shared" ca="1" si="81"/>
        <v/>
      </c>
      <c r="AE89" s="16" t="str">
        <f t="shared" ca="1" si="82"/>
        <v/>
      </c>
      <c r="AF89" s="16" t="str">
        <f t="shared" ca="1" si="83"/>
        <v/>
      </c>
      <c r="AG89" s="16" t="str">
        <f t="shared" ca="1" si="84"/>
        <v/>
      </c>
      <c r="AH89" s="16" t="str">
        <f t="shared" ca="1" si="85"/>
        <v/>
      </c>
      <c r="AI89" s="16" t="str">
        <f t="shared" ca="1" si="86"/>
        <v/>
      </c>
      <c r="AJ89" s="16" t="str">
        <f t="shared" ca="1" si="87"/>
        <v/>
      </c>
      <c r="AK89" s="16" t="str">
        <f t="shared" ca="1" si="88"/>
        <v/>
      </c>
      <c r="AL89" s="16" t="str">
        <f t="shared" ca="1" si="89"/>
        <v/>
      </c>
      <c r="AM89" s="16" t="str">
        <f t="shared" ca="1" si="90"/>
        <v/>
      </c>
      <c r="AN89" s="16" t="str">
        <f t="shared" ca="1" si="91"/>
        <v/>
      </c>
      <c r="AO89" s="16" t="str">
        <f t="shared" ca="1" si="92"/>
        <v/>
      </c>
      <c r="AP89" s="16" t="str">
        <f t="shared" ca="1" si="93"/>
        <v/>
      </c>
      <c r="AQ89" s="16" t="str">
        <f t="shared" ca="1" si="94"/>
        <v/>
      </c>
      <c r="AR89" s="16" t="str">
        <f t="shared" ca="1" si="95"/>
        <v/>
      </c>
      <c r="AS89" s="16" t="str">
        <f t="shared" ca="1" si="96"/>
        <v/>
      </c>
      <c r="AT89" s="16" t="str">
        <f t="shared" ca="1" si="97"/>
        <v/>
      </c>
      <c r="AU89" s="16" t="str">
        <f t="shared" ca="1" si="98"/>
        <v/>
      </c>
      <c r="AV89" s="16" t="str">
        <f t="shared" ca="1" si="99"/>
        <v/>
      </c>
      <c r="AW89" s="16" t="str">
        <f t="shared" ca="1" si="100"/>
        <v/>
      </c>
      <c r="AX89" s="16" t="str">
        <f t="shared" ca="1" si="101"/>
        <v/>
      </c>
      <c r="AY89" s="16" t="str">
        <f t="shared" ca="1" si="102"/>
        <v/>
      </c>
      <c r="AZ89" s="16" t="str">
        <f t="shared" ca="1" si="103"/>
        <v/>
      </c>
      <c r="BA89" s="16" t="str">
        <f t="shared" ca="1" si="104"/>
        <v/>
      </c>
    </row>
    <row r="90" spans="21:53" x14ac:dyDescent="0.25">
      <c r="U90" s="195" t="str">
        <f t="shared" ca="1" si="42"/>
        <v/>
      </c>
      <c r="V90" s="195"/>
      <c r="W90" s="195"/>
      <c r="X90" s="195"/>
      <c r="Y90" s="195"/>
      <c r="Z90" s="17"/>
      <c r="AA90" s="16" t="str">
        <f t="shared" ca="1" si="78"/>
        <v/>
      </c>
      <c r="AB90" s="16" t="str">
        <f t="shared" ca="1" si="79"/>
        <v/>
      </c>
      <c r="AC90" s="16" t="str">
        <f t="shared" ca="1" si="80"/>
        <v/>
      </c>
      <c r="AD90" s="16" t="str">
        <f t="shared" ca="1" si="81"/>
        <v/>
      </c>
      <c r="AE90" s="16" t="str">
        <f t="shared" ca="1" si="82"/>
        <v/>
      </c>
      <c r="AF90" s="16" t="str">
        <f t="shared" ca="1" si="83"/>
        <v/>
      </c>
      <c r="AG90" s="16" t="str">
        <f t="shared" ca="1" si="84"/>
        <v/>
      </c>
      <c r="AH90" s="16" t="str">
        <f t="shared" ca="1" si="85"/>
        <v/>
      </c>
      <c r="AI90" s="16" t="str">
        <f t="shared" ca="1" si="86"/>
        <v/>
      </c>
      <c r="AJ90" s="16" t="str">
        <f t="shared" ca="1" si="87"/>
        <v/>
      </c>
      <c r="AK90" s="16" t="str">
        <f t="shared" ca="1" si="88"/>
        <v/>
      </c>
      <c r="AL90" s="16" t="str">
        <f t="shared" ca="1" si="89"/>
        <v/>
      </c>
      <c r="AM90" s="16" t="str">
        <f t="shared" ca="1" si="90"/>
        <v/>
      </c>
      <c r="AN90" s="16" t="str">
        <f t="shared" ca="1" si="91"/>
        <v/>
      </c>
      <c r="AO90" s="16" t="str">
        <f t="shared" ca="1" si="92"/>
        <v/>
      </c>
      <c r="AP90" s="16" t="str">
        <f t="shared" ca="1" si="93"/>
        <v/>
      </c>
      <c r="AQ90" s="16" t="str">
        <f t="shared" ca="1" si="94"/>
        <v/>
      </c>
      <c r="AR90" s="16" t="str">
        <f t="shared" ca="1" si="95"/>
        <v/>
      </c>
      <c r="AS90" s="16" t="str">
        <f t="shared" ca="1" si="96"/>
        <v/>
      </c>
      <c r="AT90" s="16" t="str">
        <f t="shared" ca="1" si="97"/>
        <v/>
      </c>
      <c r="AU90" s="16" t="str">
        <f t="shared" ca="1" si="98"/>
        <v/>
      </c>
      <c r="AV90" s="16" t="str">
        <f t="shared" ca="1" si="99"/>
        <v/>
      </c>
      <c r="AW90" s="16" t="str">
        <f t="shared" ca="1" si="100"/>
        <v/>
      </c>
      <c r="AX90" s="16" t="str">
        <f t="shared" ca="1" si="101"/>
        <v/>
      </c>
      <c r="AY90" s="16" t="str">
        <f t="shared" ca="1" si="102"/>
        <v/>
      </c>
      <c r="AZ90" s="16" t="str">
        <f t="shared" ca="1" si="103"/>
        <v/>
      </c>
      <c r="BA90" s="16" t="str">
        <f t="shared" ca="1" si="104"/>
        <v/>
      </c>
    </row>
    <row r="91" spans="21:53" x14ac:dyDescent="0.25">
      <c r="U91" s="195" t="str">
        <f t="shared" ca="1" si="42"/>
        <v/>
      </c>
      <c r="V91" s="195"/>
      <c r="W91" s="195"/>
      <c r="X91" s="195"/>
      <c r="Y91" s="195"/>
      <c r="Z91" s="17"/>
      <c r="AA91" s="16" t="str">
        <f t="shared" ca="1" si="78"/>
        <v/>
      </c>
      <c r="AB91" s="16" t="str">
        <f t="shared" ca="1" si="79"/>
        <v/>
      </c>
      <c r="AC91" s="16" t="str">
        <f t="shared" ca="1" si="80"/>
        <v/>
      </c>
      <c r="AD91" s="16" t="str">
        <f t="shared" ca="1" si="81"/>
        <v/>
      </c>
      <c r="AE91" s="16" t="str">
        <f t="shared" ca="1" si="82"/>
        <v/>
      </c>
      <c r="AF91" s="16" t="str">
        <f t="shared" ca="1" si="83"/>
        <v/>
      </c>
      <c r="AG91" s="16" t="str">
        <f t="shared" ca="1" si="84"/>
        <v/>
      </c>
      <c r="AH91" s="16" t="str">
        <f t="shared" ca="1" si="85"/>
        <v/>
      </c>
      <c r="AI91" s="16" t="str">
        <f t="shared" ca="1" si="86"/>
        <v/>
      </c>
      <c r="AJ91" s="16" t="str">
        <f t="shared" ca="1" si="87"/>
        <v/>
      </c>
      <c r="AK91" s="16" t="str">
        <f t="shared" ca="1" si="88"/>
        <v/>
      </c>
      <c r="AL91" s="16" t="str">
        <f t="shared" ca="1" si="89"/>
        <v/>
      </c>
      <c r="AM91" s="16" t="str">
        <f t="shared" ca="1" si="90"/>
        <v/>
      </c>
      <c r="AN91" s="16" t="str">
        <f t="shared" ca="1" si="91"/>
        <v/>
      </c>
      <c r="AO91" s="16" t="str">
        <f t="shared" ca="1" si="92"/>
        <v/>
      </c>
      <c r="AP91" s="16" t="str">
        <f t="shared" ca="1" si="93"/>
        <v/>
      </c>
      <c r="AQ91" s="16" t="str">
        <f t="shared" ca="1" si="94"/>
        <v/>
      </c>
      <c r="AR91" s="16" t="str">
        <f t="shared" ca="1" si="95"/>
        <v/>
      </c>
      <c r="AS91" s="16" t="str">
        <f t="shared" ca="1" si="96"/>
        <v/>
      </c>
      <c r="AT91" s="16" t="str">
        <f t="shared" ca="1" si="97"/>
        <v/>
      </c>
      <c r="AU91" s="16" t="str">
        <f t="shared" ca="1" si="98"/>
        <v/>
      </c>
      <c r="AV91" s="16" t="str">
        <f t="shared" ca="1" si="99"/>
        <v/>
      </c>
      <c r="AW91" s="16" t="str">
        <f t="shared" ca="1" si="100"/>
        <v/>
      </c>
      <c r="AX91" s="16" t="str">
        <f t="shared" ca="1" si="101"/>
        <v/>
      </c>
      <c r="AY91" s="16" t="str">
        <f t="shared" ca="1" si="102"/>
        <v/>
      </c>
      <c r="AZ91" s="16" t="str">
        <f t="shared" ca="1" si="103"/>
        <v/>
      </c>
      <c r="BA91" s="16" t="str">
        <f t="shared" ca="1" si="104"/>
        <v/>
      </c>
    </row>
    <row r="92" spans="21:53" x14ac:dyDescent="0.25">
      <c r="U92" s="195" t="str">
        <f t="shared" ca="1" si="42"/>
        <v/>
      </c>
      <c r="V92" s="195"/>
      <c r="W92" s="195"/>
      <c r="X92" s="195"/>
      <c r="Y92" s="195"/>
      <c r="Z92" s="17"/>
      <c r="AA92" s="16" t="str">
        <f t="shared" ca="1" si="78"/>
        <v/>
      </c>
      <c r="AB92" s="16" t="str">
        <f t="shared" ca="1" si="79"/>
        <v/>
      </c>
      <c r="AC92" s="16" t="str">
        <f t="shared" ca="1" si="80"/>
        <v/>
      </c>
      <c r="AD92" s="16" t="str">
        <f t="shared" ca="1" si="81"/>
        <v/>
      </c>
      <c r="AE92" s="16" t="str">
        <f t="shared" ca="1" si="82"/>
        <v/>
      </c>
      <c r="AF92" s="16" t="str">
        <f t="shared" ca="1" si="83"/>
        <v/>
      </c>
      <c r="AG92" s="16" t="str">
        <f t="shared" ca="1" si="84"/>
        <v/>
      </c>
      <c r="AH92" s="16" t="str">
        <f t="shared" ca="1" si="85"/>
        <v/>
      </c>
      <c r="AI92" s="16" t="str">
        <f t="shared" ca="1" si="86"/>
        <v/>
      </c>
      <c r="AJ92" s="16" t="str">
        <f t="shared" ca="1" si="87"/>
        <v/>
      </c>
      <c r="AK92" s="16" t="str">
        <f t="shared" ca="1" si="88"/>
        <v/>
      </c>
      <c r="AL92" s="16" t="str">
        <f t="shared" ca="1" si="89"/>
        <v/>
      </c>
      <c r="AM92" s="16" t="str">
        <f t="shared" ca="1" si="90"/>
        <v/>
      </c>
      <c r="AN92" s="16" t="str">
        <f t="shared" ca="1" si="91"/>
        <v/>
      </c>
      <c r="AO92" s="16" t="str">
        <f t="shared" ca="1" si="92"/>
        <v/>
      </c>
      <c r="AP92" s="16" t="str">
        <f t="shared" ca="1" si="93"/>
        <v/>
      </c>
      <c r="AQ92" s="16" t="str">
        <f t="shared" ca="1" si="94"/>
        <v/>
      </c>
      <c r="AR92" s="16" t="str">
        <f t="shared" ca="1" si="95"/>
        <v/>
      </c>
      <c r="AS92" s="16" t="str">
        <f t="shared" ca="1" si="96"/>
        <v/>
      </c>
      <c r="AT92" s="16" t="str">
        <f t="shared" ca="1" si="97"/>
        <v/>
      </c>
      <c r="AU92" s="16" t="str">
        <f t="shared" ca="1" si="98"/>
        <v/>
      </c>
      <c r="AV92" s="16" t="str">
        <f t="shared" ca="1" si="99"/>
        <v/>
      </c>
      <c r="AW92" s="16" t="str">
        <f t="shared" ca="1" si="100"/>
        <v/>
      </c>
      <c r="AX92" s="16" t="str">
        <f t="shared" ca="1" si="101"/>
        <v/>
      </c>
      <c r="AY92" s="16" t="str">
        <f t="shared" ca="1" si="102"/>
        <v/>
      </c>
      <c r="AZ92" s="16" t="str">
        <f t="shared" ca="1" si="103"/>
        <v/>
      </c>
      <c r="BA92" s="16" t="str">
        <f t="shared" ca="1" si="104"/>
        <v/>
      </c>
    </row>
    <row r="93" spans="21:53" x14ac:dyDescent="0.25">
      <c r="U93" s="195" t="str">
        <f t="shared" ca="1" si="42"/>
        <v/>
      </c>
      <c r="V93" s="195"/>
      <c r="W93" s="195"/>
      <c r="X93" s="195"/>
      <c r="Y93" s="195"/>
      <c r="Z93" s="17"/>
      <c r="AA93" s="16" t="str">
        <f t="shared" ca="1" si="78"/>
        <v/>
      </c>
      <c r="AB93" s="16" t="str">
        <f t="shared" ca="1" si="79"/>
        <v/>
      </c>
      <c r="AC93" s="16" t="str">
        <f t="shared" ca="1" si="80"/>
        <v/>
      </c>
      <c r="AD93" s="16" t="str">
        <f t="shared" ca="1" si="81"/>
        <v/>
      </c>
      <c r="AE93" s="16" t="str">
        <f t="shared" ca="1" si="82"/>
        <v/>
      </c>
      <c r="AF93" s="16" t="str">
        <f t="shared" ca="1" si="83"/>
        <v/>
      </c>
      <c r="AG93" s="16" t="str">
        <f t="shared" ca="1" si="84"/>
        <v/>
      </c>
      <c r="AH93" s="16" t="str">
        <f t="shared" ca="1" si="85"/>
        <v/>
      </c>
      <c r="AI93" s="16" t="str">
        <f t="shared" ca="1" si="86"/>
        <v/>
      </c>
      <c r="AJ93" s="16" t="str">
        <f t="shared" ca="1" si="87"/>
        <v/>
      </c>
      <c r="AK93" s="16" t="str">
        <f t="shared" ca="1" si="88"/>
        <v/>
      </c>
      <c r="AL93" s="16" t="str">
        <f t="shared" ca="1" si="89"/>
        <v/>
      </c>
      <c r="AM93" s="16" t="str">
        <f t="shared" ca="1" si="90"/>
        <v/>
      </c>
      <c r="AN93" s="16" t="str">
        <f t="shared" ca="1" si="91"/>
        <v/>
      </c>
      <c r="AO93" s="16" t="str">
        <f t="shared" ca="1" si="92"/>
        <v/>
      </c>
      <c r="AP93" s="16" t="str">
        <f t="shared" ca="1" si="93"/>
        <v/>
      </c>
      <c r="AQ93" s="16" t="str">
        <f t="shared" ca="1" si="94"/>
        <v/>
      </c>
      <c r="AR93" s="16" t="str">
        <f t="shared" ca="1" si="95"/>
        <v/>
      </c>
      <c r="AS93" s="16" t="str">
        <f t="shared" ca="1" si="96"/>
        <v/>
      </c>
      <c r="AT93" s="16" t="str">
        <f t="shared" ca="1" si="97"/>
        <v/>
      </c>
      <c r="AU93" s="16" t="str">
        <f t="shared" ca="1" si="98"/>
        <v/>
      </c>
      <c r="AV93" s="16" t="str">
        <f t="shared" ca="1" si="99"/>
        <v/>
      </c>
      <c r="AW93" s="16" t="str">
        <f t="shared" ca="1" si="100"/>
        <v/>
      </c>
      <c r="AX93" s="16" t="str">
        <f t="shared" ca="1" si="101"/>
        <v/>
      </c>
      <c r="AY93" s="16" t="str">
        <f t="shared" ca="1" si="102"/>
        <v/>
      </c>
      <c r="AZ93" s="16" t="str">
        <f t="shared" ca="1" si="103"/>
        <v/>
      </c>
      <c r="BA93" s="16" t="str">
        <f t="shared" ca="1" si="104"/>
        <v/>
      </c>
    </row>
    <row r="94" spans="21:53" x14ac:dyDescent="0.25">
      <c r="U94" s="195" t="str">
        <f t="shared" ca="1" si="42"/>
        <v/>
      </c>
      <c r="V94" s="195"/>
      <c r="W94" s="195"/>
      <c r="X94" s="195"/>
      <c r="Y94" s="195"/>
      <c r="Z94" s="17"/>
      <c r="AA94" s="16" t="str">
        <f t="shared" ca="1" si="78"/>
        <v/>
      </c>
      <c r="AB94" s="16" t="str">
        <f t="shared" ca="1" si="79"/>
        <v/>
      </c>
      <c r="AC94" s="16" t="str">
        <f t="shared" ca="1" si="80"/>
        <v/>
      </c>
      <c r="AD94" s="16" t="str">
        <f t="shared" ca="1" si="81"/>
        <v/>
      </c>
      <c r="AE94" s="16" t="str">
        <f t="shared" ca="1" si="82"/>
        <v/>
      </c>
      <c r="AF94" s="16" t="str">
        <f t="shared" ca="1" si="83"/>
        <v/>
      </c>
      <c r="AG94" s="16" t="str">
        <f t="shared" ca="1" si="84"/>
        <v/>
      </c>
      <c r="AH94" s="16" t="str">
        <f t="shared" ca="1" si="85"/>
        <v/>
      </c>
      <c r="AI94" s="16" t="str">
        <f t="shared" ca="1" si="86"/>
        <v/>
      </c>
      <c r="AJ94" s="16" t="str">
        <f t="shared" ca="1" si="87"/>
        <v/>
      </c>
      <c r="AK94" s="16" t="str">
        <f t="shared" ca="1" si="88"/>
        <v/>
      </c>
      <c r="AL94" s="16" t="str">
        <f t="shared" ca="1" si="89"/>
        <v/>
      </c>
      <c r="AM94" s="16" t="str">
        <f t="shared" ca="1" si="90"/>
        <v/>
      </c>
      <c r="AN94" s="16" t="str">
        <f t="shared" ca="1" si="91"/>
        <v/>
      </c>
      <c r="AO94" s="16" t="str">
        <f t="shared" ca="1" si="92"/>
        <v/>
      </c>
      <c r="AP94" s="16" t="str">
        <f t="shared" ca="1" si="93"/>
        <v/>
      </c>
      <c r="AQ94" s="16" t="str">
        <f t="shared" ca="1" si="94"/>
        <v/>
      </c>
      <c r="AR94" s="16" t="str">
        <f t="shared" ca="1" si="95"/>
        <v/>
      </c>
      <c r="AS94" s="16" t="str">
        <f t="shared" ca="1" si="96"/>
        <v/>
      </c>
      <c r="AT94" s="16" t="str">
        <f t="shared" ca="1" si="97"/>
        <v/>
      </c>
      <c r="AU94" s="16" t="str">
        <f t="shared" ca="1" si="98"/>
        <v/>
      </c>
      <c r="AV94" s="16" t="str">
        <f t="shared" ca="1" si="99"/>
        <v/>
      </c>
      <c r="AW94" s="16" t="str">
        <f t="shared" ca="1" si="100"/>
        <v/>
      </c>
      <c r="AX94" s="16" t="str">
        <f t="shared" ca="1" si="101"/>
        <v/>
      </c>
      <c r="AY94" s="16" t="str">
        <f t="shared" ca="1" si="102"/>
        <v/>
      </c>
      <c r="AZ94" s="16" t="str">
        <f t="shared" ca="1" si="103"/>
        <v/>
      </c>
      <c r="BA94" s="16" t="str">
        <f t="shared" ca="1" si="104"/>
        <v/>
      </c>
    </row>
    <row r="95" spans="21:53" x14ac:dyDescent="0.25">
      <c r="U95" s="195" t="str">
        <f t="shared" ca="1" si="42"/>
        <v/>
      </c>
      <c r="V95" s="195"/>
      <c r="W95" s="195"/>
      <c r="X95" s="195"/>
      <c r="Y95" s="195"/>
      <c r="Z95" s="17"/>
      <c r="AA95" s="16" t="str">
        <f t="shared" ca="1" si="78"/>
        <v/>
      </c>
      <c r="AB95" s="16" t="str">
        <f t="shared" ca="1" si="79"/>
        <v/>
      </c>
      <c r="AC95" s="16" t="str">
        <f t="shared" ca="1" si="80"/>
        <v/>
      </c>
      <c r="AD95" s="16" t="str">
        <f t="shared" ca="1" si="81"/>
        <v/>
      </c>
      <c r="AE95" s="16" t="str">
        <f t="shared" ca="1" si="82"/>
        <v/>
      </c>
      <c r="AF95" s="16" t="str">
        <f t="shared" ca="1" si="83"/>
        <v/>
      </c>
      <c r="AG95" s="16" t="str">
        <f t="shared" ca="1" si="84"/>
        <v/>
      </c>
      <c r="AH95" s="16" t="str">
        <f t="shared" ca="1" si="85"/>
        <v/>
      </c>
      <c r="AI95" s="16" t="str">
        <f t="shared" ca="1" si="86"/>
        <v/>
      </c>
      <c r="AJ95" s="16" t="str">
        <f t="shared" ca="1" si="87"/>
        <v/>
      </c>
      <c r="AK95" s="16" t="str">
        <f t="shared" ca="1" si="88"/>
        <v/>
      </c>
      <c r="AL95" s="16" t="str">
        <f t="shared" ca="1" si="89"/>
        <v/>
      </c>
      <c r="AM95" s="16" t="str">
        <f t="shared" ca="1" si="90"/>
        <v/>
      </c>
      <c r="AN95" s="16" t="str">
        <f t="shared" ca="1" si="91"/>
        <v/>
      </c>
      <c r="AO95" s="16" t="str">
        <f t="shared" ca="1" si="92"/>
        <v/>
      </c>
      <c r="AP95" s="16" t="str">
        <f t="shared" ca="1" si="93"/>
        <v/>
      </c>
      <c r="AQ95" s="16" t="str">
        <f t="shared" ca="1" si="94"/>
        <v/>
      </c>
      <c r="AR95" s="16" t="str">
        <f t="shared" ca="1" si="95"/>
        <v/>
      </c>
      <c r="AS95" s="16" t="str">
        <f t="shared" ca="1" si="96"/>
        <v/>
      </c>
      <c r="AT95" s="16" t="str">
        <f t="shared" ca="1" si="97"/>
        <v/>
      </c>
      <c r="AU95" s="16" t="str">
        <f t="shared" ca="1" si="98"/>
        <v/>
      </c>
      <c r="AV95" s="16" t="str">
        <f t="shared" ca="1" si="99"/>
        <v/>
      </c>
      <c r="AW95" s="16" t="str">
        <f t="shared" ca="1" si="100"/>
        <v/>
      </c>
      <c r="AX95" s="16" t="str">
        <f t="shared" ca="1" si="101"/>
        <v/>
      </c>
      <c r="AY95" s="16" t="str">
        <f t="shared" ca="1" si="102"/>
        <v/>
      </c>
      <c r="AZ95" s="16" t="str">
        <f t="shared" ca="1" si="103"/>
        <v/>
      </c>
      <c r="BA95" s="16" t="str">
        <f t="shared" ca="1" si="104"/>
        <v/>
      </c>
    </row>
    <row r="96" spans="21:53" x14ac:dyDescent="0.25">
      <c r="U96" s="195" t="str">
        <f t="shared" ca="1" si="42"/>
        <v/>
      </c>
      <c r="V96" s="195"/>
      <c r="W96" s="195"/>
      <c r="X96" s="195"/>
      <c r="Y96" s="195"/>
      <c r="Z96" s="17"/>
      <c r="AA96" s="16" t="str">
        <f t="shared" ca="1" si="78"/>
        <v/>
      </c>
      <c r="AB96" s="16" t="str">
        <f t="shared" ca="1" si="79"/>
        <v/>
      </c>
      <c r="AC96" s="16" t="str">
        <f t="shared" ca="1" si="80"/>
        <v/>
      </c>
      <c r="AD96" s="16" t="str">
        <f t="shared" ca="1" si="81"/>
        <v/>
      </c>
      <c r="AE96" s="16" t="str">
        <f t="shared" ca="1" si="82"/>
        <v/>
      </c>
      <c r="AF96" s="16" t="str">
        <f t="shared" ca="1" si="83"/>
        <v/>
      </c>
      <c r="AG96" s="16" t="str">
        <f t="shared" ca="1" si="84"/>
        <v/>
      </c>
      <c r="AH96" s="16" t="str">
        <f t="shared" ca="1" si="85"/>
        <v/>
      </c>
      <c r="AI96" s="16" t="str">
        <f t="shared" ca="1" si="86"/>
        <v/>
      </c>
      <c r="AJ96" s="16" t="str">
        <f t="shared" ca="1" si="87"/>
        <v/>
      </c>
      <c r="AK96" s="16" t="str">
        <f t="shared" ca="1" si="88"/>
        <v/>
      </c>
      <c r="AL96" s="16" t="str">
        <f t="shared" ca="1" si="89"/>
        <v/>
      </c>
      <c r="AM96" s="16" t="str">
        <f t="shared" ca="1" si="90"/>
        <v/>
      </c>
      <c r="AN96" s="16" t="str">
        <f t="shared" ca="1" si="91"/>
        <v/>
      </c>
      <c r="AO96" s="16" t="str">
        <f t="shared" ca="1" si="92"/>
        <v/>
      </c>
      <c r="AP96" s="16" t="str">
        <f t="shared" ca="1" si="93"/>
        <v/>
      </c>
      <c r="AQ96" s="16" t="str">
        <f t="shared" ca="1" si="94"/>
        <v/>
      </c>
      <c r="AR96" s="16" t="str">
        <f t="shared" ca="1" si="95"/>
        <v/>
      </c>
      <c r="AS96" s="16" t="str">
        <f t="shared" ca="1" si="96"/>
        <v/>
      </c>
      <c r="AT96" s="16" t="str">
        <f t="shared" ca="1" si="97"/>
        <v/>
      </c>
      <c r="AU96" s="16" t="str">
        <f t="shared" ca="1" si="98"/>
        <v/>
      </c>
      <c r="AV96" s="16" t="str">
        <f t="shared" ca="1" si="99"/>
        <v/>
      </c>
      <c r="AW96" s="16" t="str">
        <f t="shared" ca="1" si="100"/>
        <v/>
      </c>
      <c r="AX96" s="16" t="str">
        <f t="shared" ca="1" si="101"/>
        <v/>
      </c>
      <c r="AY96" s="16" t="str">
        <f t="shared" ca="1" si="102"/>
        <v/>
      </c>
      <c r="AZ96" s="16" t="str">
        <f t="shared" ca="1" si="103"/>
        <v/>
      </c>
      <c r="BA96" s="16" t="str">
        <f t="shared" ca="1" si="104"/>
        <v/>
      </c>
    </row>
    <row r="97" spans="21:53" x14ac:dyDescent="0.25">
      <c r="U97" s="195" t="str">
        <f t="shared" ca="1" si="42"/>
        <v/>
      </c>
      <c r="V97" s="195"/>
      <c r="W97" s="195"/>
      <c r="X97" s="195"/>
      <c r="Y97" s="195"/>
      <c r="Z97" s="17"/>
      <c r="AA97" s="16" t="str">
        <f t="shared" ca="1" si="78"/>
        <v/>
      </c>
      <c r="AB97" s="16" t="str">
        <f t="shared" ca="1" si="79"/>
        <v/>
      </c>
      <c r="AC97" s="16" t="str">
        <f t="shared" ca="1" si="80"/>
        <v/>
      </c>
      <c r="AD97" s="16" t="str">
        <f t="shared" ca="1" si="81"/>
        <v/>
      </c>
      <c r="AE97" s="16" t="str">
        <f t="shared" ca="1" si="82"/>
        <v/>
      </c>
      <c r="AF97" s="16" t="str">
        <f t="shared" ca="1" si="83"/>
        <v/>
      </c>
      <c r="AG97" s="16" t="str">
        <f t="shared" ca="1" si="84"/>
        <v/>
      </c>
      <c r="AH97" s="16" t="str">
        <f t="shared" ca="1" si="85"/>
        <v/>
      </c>
      <c r="AI97" s="16" t="str">
        <f t="shared" ca="1" si="86"/>
        <v/>
      </c>
      <c r="AJ97" s="16" t="str">
        <f t="shared" ca="1" si="87"/>
        <v/>
      </c>
      <c r="AK97" s="16" t="str">
        <f t="shared" ca="1" si="88"/>
        <v/>
      </c>
      <c r="AL97" s="16" t="str">
        <f t="shared" ca="1" si="89"/>
        <v/>
      </c>
      <c r="AM97" s="16" t="str">
        <f t="shared" ca="1" si="90"/>
        <v/>
      </c>
      <c r="AN97" s="16" t="str">
        <f t="shared" ca="1" si="91"/>
        <v/>
      </c>
      <c r="AO97" s="16" t="str">
        <f t="shared" ca="1" si="92"/>
        <v/>
      </c>
      <c r="AP97" s="16" t="str">
        <f t="shared" ca="1" si="93"/>
        <v/>
      </c>
      <c r="AQ97" s="16" t="str">
        <f t="shared" ca="1" si="94"/>
        <v/>
      </c>
      <c r="AR97" s="16" t="str">
        <f t="shared" ca="1" si="95"/>
        <v/>
      </c>
      <c r="AS97" s="16" t="str">
        <f t="shared" ca="1" si="96"/>
        <v/>
      </c>
      <c r="AT97" s="16" t="str">
        <f t="shared" ca="1" si="97"/>
        <v/>
      </c>
      <c r="AU97" s="16" t="str">
        <f t="shared" ca="1" si="98"/>
        <v/>
      </c>
      <c r="AV97" s="16" t="str">
        <f t="shared" ca="1" si="99"/>
        <v/>
      </c>
      <c r="AW97" s="16" t="str">
        <f t="shared" ca="1" si="100"/>
        <v/>
      </c>
      <c r="AX97" s="16" t="str">
        <f t="shared" ca="1" si="101"/>
        <v/>
      </c>
      <c r="AY97" s="16" t="str">
        <f t="shared" ca="1" si="102"/>
        <v/>
      </c>
      <c r="AZ97" s="16" t="str">
        <f t="shared" ca="1" si="103"/>
        <v/>
      </c>
      <c r="BA97" s="16" t="str">
        <f t="shared" ca="1" si="104"/>
        <v/>
      </c>
    </row>
    <row r="98" spans="21:53" x14ac:dyDescent="0.25">
      <c r="U98" s="195" t="str">
        <f t="shared" ca="1" si="42"/>
        <v/>
      </c>
      <c r="V98" s="195"/>
      <c r="W98" s="195"/>
      <c r="X98" s="195"/>
      <c r="Y98" s="195"/>
      <c r="Z98" s="17"/>
      <c r="AA98" s="16" t="str">
        <f t="shared" ca="1" si="78"/>
        <v/>
      </c>
      <c r="AB98" s="16" t="str">
        <f t="shared" ca="1" si="79"/>
        <v/>
      </c>
      <c r="AC98" s="16" t="str">
        <f t="shared" ca="1" si="80"/>
        <v/>
      </c>
      <c r="AD98" s="16" t="str">
        <f t="shared" ca="1" si="81"/>
        <v/>
      </c>
      <c r="AE98" s="16" t="str">
        <f t="shared" ca="1" si="82"/>
        <v/>
      </c>
      <c r="AF98" s="16" t="str">
        <f t="shared" ca="1" si="83"/>
        <v/>
      </c>
      <c r="AG98" s="16" t="str">
        <f t="shared" ca="1" si="84"/>
        <v/>
      </c>
      <c r="AH98" s="16" t="str">
        <f t="shared" ca="1" si="85"/>
        <v/>
      </c>
      <c r="AI98" s="16" t="str">
        <f t="shared" ca="1" si="86"/>
        <v/>
      </c>
      <c r="AJ98" s="16" t="str">
        <f t="shared" ca="1" si="87"/>
        <v/>
      </c>
      <c r="AK98" s="16" t="str">
        <f t="shared" ca="1" si="88"/>
        <v/>
      </c>
      <c r="AL98" s="16" t="str">
        <f t="shared" ca="1" si="89"/>
        <v/>
      </c>
      <c r="AM98" s="16" t="str">
        <f t="shared" ca="1" si="90"/>
        <v/>
      </c>
      <c r="AN98" s="16" t="str">
        <f t="shared" ca="1" si="91"/>
        <v/>
      </c>
      <c r="AO98" s="16" t="str">
        <f t="shared" ca="1" si="92"/>
        <v/>
      </c>
      <c r="AP98" s="16" t="str">
        <f t="shared" ca="1" si="93"/>
        <v/>
      </c>
      <c r="AQ98" s="16" t="str">
        <f t="shared" ca="1" si="94"/>
        <v/>
      </c>
      <c r="AR98" s="16" t="str">
        <f t="shared" ca="1" si="95"/>
        <v/>
      </c>
      <c r="AS98" s="16" t="str">
        <f t="shared" ca="1" si="96"/>
        <v/>
      </c>
      <c r="AT98" s="16" t="str">
        <f t="shared" ca="1" si="97"/>
        <v/>
      </c>
      <c r="AU98" s="16" t="str">
        <f t="shared" ca="1" si="98"/>
        <v/>
      </c>
      <c r="AV98" s="16" t="str">
        <f t="shared" ca="1" si="99"/>
        <v/>
      </c>
      <c r="AW98" s="16" t="str">
        <f t="shared" ca="1" si="100"/>
        <v/>
      </c>
      <c r="AX98" s="16" t="str">
        <f t="shared" ca="1" si="101"/>
        <v/>
      </c>
      <c r="AY98" s="16" t="str">
        <f t="shared" ca="1" si="102"/>
        <v/>
      </c>
      <c r="AZ98" s="16" t="str">
        <f t="shared" ca="1" si="103"/>
        <v/>
      </c>
      <c r="BA98" s="16" t="str">
        <f t="shared" ca="1" si="104"/>
        <v/>
      </c>
    </row>
    <row r="99" spans="21:53" x14ac:dyDescent="0.25">
      <c r="U99" s="195" t="str">
        <f t="shared" ca="1" si="42"/>
        <v/>
      </c>
      <c r="V99" s="195"/>
      <c r="W99" s="195"/>
      <c r="X99" s="195"/>
      <c r="Y99" s="195"/>
      <c r="Z99" s="17"/>
      <c r="AA99" s="16" t="str">
        <f t="shared" ca="1" si="78"/>
        <v/>
      </c>
      <c r="AB99" s="16" t="str">
        <f t="shared" ca="1" si="79"/>
        <v/>
      </c>
      <c r="AC99" s="16" t="str">
        <f t="shared" ca="1" si="80"/>
        <v/>
      </c>
      <c r="AD99" s="16" t="str">
        <f t="shared" ca="1" si="81"/>
        <v/>
      </c>
      <c r="AE99" s="16" t="str">
        <f t="shared" ca="1" si="82"/>
        <v/>
      </c>
      <c r="AF99" s="16" t="str">
        <f t="shared" ca="1" si="83"/>
        <v/>
      </c>
      <c r="AG99" s="16" t="str">
        <f t="shared" ca="1" si="84"/>
        <v/>
      </c>
      <c r="AH99" s="16" t="str">
        <f t="shared" ca="1" si="85"/>
        <v/>
      </c>
      <c r="AI99" s="16" t="str">
        <f t="shared" ca="1" si="86"/>
        <v/>
      </c>
      <c r="AJ99" s="16" t="str">
        <f t="shared" ca="1" si="87"/>
        <v/>
      </c>
      <c r="AK99" s="16" t="str">
        <f t="shared" ca="1" si="88"/>
        <v/>
      </c>
      <c r="AL99" s="16" t="str">
        <f t="shared" ca="1" si="89"/>
        <v/>
      </c>
      <c r="AM99" s="16" t="str">
        <f t="shared" ca="1" si="90"/>
        <v/>
      </c>
      <c r="AN99" s="16" t="str">
        <f t="shared" ca="1" si="91"/>
        <v/>
      </c>
      <c r="AO99" s="16" t="str">
        <f t="shared" ca="1" si="92"/>
        <v/>
      </c>
      <c r="AP99" s="16" t="str">
        <f t="shared" ca="1" si="93"/>
        <v/>
      </c>
      <c r="AQ99" s="16" t="str">
        <f t="shared" ca="1" si="94"/>
        <v/>
      </c>
      <c r="AR99" s="16" t="str">
        <f t="shared" ca="1" si="95"/>
        <v/>
      </c>
      <c r="AS99" s="16" t="str">
        <f t="shared" ca="1" si="96"/>
        <v/>
      </c>
      <c r="AT99" s="16" t="str">
        <f t="shared" ca="1" si="97"/>
        <v/>
      </c>
      <c r="AU99" s="16" t="str">
        <f t="shared" ca="1" si="98"/>
        <v/>
      </c>
      <c r="AV99" s="16" t="str">
        <f t="shared" ca="1" si="99"/>
        <v/>
      </c>
      <c r="AW99" s="16" t="str">
        <f t="shared" ca="1" si="100"/>
        <v/>
      </c>
      <c r="AX99" s="16" t="str">
        <f t="shared" ca="1" si="101"/>
        <v/>
      </c>
      <c r="AY99" s="16" t="str">
        <f t="shared" ca="1" si="102"/>
        <v/>
      </c>
      <c r="AZ99" s="16" t="str">
        <f t="shared" ca="1" si="103"/>
        <v/>
      </c>
      <c r="BA99" s="16" t="str">
        <f t="shared" ca="1" si="104"/>
        <v/>
      </c>
    </row>
    <row r="100" spans="21:53" x14ac:dyDescent="0.25">
      <c r="U100" s="195" t="str">
        <f t="shared" ca="1" si="42"/>
        <v/>
      </c>
      <c r="V100" s="195"/>
      <c r="W100" s="195"/>
      <c r="X100" s="195"/>
      <c r="Y100" s="195"/>
      <c r="Z100" s="17"/>
      <c r="AA100" s="16" t="str">
        <f t="shared" ca="1" si="78"/>
        <v/>
      </c>
      <c r="AB100" s="16" t="str">
        <f t="shared" ca="1" si="79"/>
        <v/>
      </c>
      <c r="AC100" s="16" t="str">
        <f t="shared" ca="1" si="80"/>
        <v/>
      </c>
      <c r="AD100" s="16" t="str">
        <f t="shared" ca="1" si="81"/>
        <v/>
      </c>
      <c r="AE100" s="16" t="str">
        <f t="shared" ca="1" si="82"/>
        <v/>
      </c>
      <c r="AF100" s="16" t="str">
        <f t="shared" ca="1" si="83"/>
        <v/>
      </c>
      <c r="AG100" s="16" t="str">
        <f t="shared" ca="1" si="84"/>
        <v/>
      </c>
      <c r="AH100" s="16" t="str">
        <f t="shared" ca="1" si="85"/>
        <v/>
      </c>
      <c r="AI100" s="16" t="str">
        <f t="shared" ca="1" si="86"/>
        <v/>
      </c>
      <c r="AJ100" s="16" t="str">
        <f t="shared" ca="1" si="87"/>
        <v/>
      </c>
      <c r="AK100" s="16" t="str">
        <f t="shared" ca="1" si="88"/>
        <v/>
      </c>
      <c r="AL100" s="16" t="str">
        <f t="shared" ca="1" si="89"/>
        <v/>
      </c>
      <c r="AM100" s="16" t="str">
        <f t="shared" ca="1" si="90"/>
        <v/>
      </c>
      <c r="AN100" s="16" t="str">
        <f t="shared" ca="1" si="91"/>
        <v/>
      </c>
      <c r="AO100" s="16" t="str">
        <f t="shared" ca="1" si="92"/>
        <v/>
      </c>
      <c r="AP100" s="16" t="str">
        <f t="shared" ca="1" si="93"/>
        <v/>
      </c>
      <c r="AQ100" s="16" t="str">
        <f t="shared" ca="1" si="94"/>
        <v/>
      </c>
      <c r="AR100" s="16" t="str">
        <f t="shared" ca="1" si="95"/>
        <v/>
      </c>
      <c r="AS100" s="16" t="str">
        <f t="shared" ca="1" si="96"/>
        <v/>
      </c>
      <c r="AT100" s="16" t="str">
        <f t="shared" ca="1" si="97"/>
        <v/>
      </c>
      <c r="AU100" s="16" t="str">
        <f t="shared" ca="1" si="98"/>
        <v/>
      </c>
      <c r="AV100" s="16" t="str">
        <f t="shared" ca="1" si="99"/>
        <v/>
      </c>
      <c r="AW100" s="16" t="str">
        <f t="shared" ca="1" si="100"/>
        <v/>
      </c>
      <c r="AX100" s="16" t="str">
        <f t="shared" ca="1" si="101"/>
        <v/>
      </c>
      <c r="AY100" s="16" t="str">
        <f t="shared" ca="1" si="102"/>
        <v/>
      </c>
      <c r="AZ100" s="16" t="str">
        <f t="shared" ca="1" si="103"/>
        <v/>
      </c>
      <c r="BA100" s="16" t="str">
        <f t="shared" ca="1" si="104"/>
        <v/>
      </c>
    </row>
    <row r="101" spans="21:53" x14ac:dyDescent="0.25">
      <c r="U101" s="195" t="str">
        <f t="shared" ca="1" si="42"/>
        <v/>
      </c>
      <c r="Z101" s="17"/>
      <c r="AA101" s="17"/>
      <c r="AB101" s="17"/>
      <c r="AC101" s="17"/>
      <c r="AD101" s="17"/>
      <c r="AE101" s="17"/>
      <c r="AF101" s="17"/>
      <c r="AG101" s="17"/>
      <c r="AH101" s="17"/>
    </row>
    <row r="102" spans="21:53" x14ac:dyDescent="0.25">
      <c r="U102" s="195" t="str">
        <f t="shared" ca="1" si="42"/>
        <v/>
      </c>
      <c r="Z102" s="17"/>
      <c r="AA102" s="17"/>
      <c r="AB102" s="17"/>
      <c r="AC102" s="17"/>
      <c r="AD102" s="17"/>
      <c r="AE102" s="17"/>
      <c r="AF102" s="17"/>
      <c r="AG102" s="17"/>
      <c r="AH102" s="17"/>
    </row>
    <row r="103" spans="21:53" x14ac:dyDescent="0.25">
      <c r="U103" s="195" t="str">
        <f t="shared" ca="1" si="42"/>
        <v/>
      </c>
    </row>
    <row r="104" spans="21:53" x14ac:dyDescent="0.25">
      <c r="U104" s="195" t="str">
        <f t="shared" ca="1" si="42"/>
        <v/>
      </c>
    </row>
    <row r="105" spans="21:53" x14ac:dyDescent="0.25">
      <c r="U105" s="195" t="str">
        <f t="shared" ca="1" si="42"/>
        <v/>
      </c>
    </row>
    <row r="106" spans="21:53" x14ac:dyDescent="0.25">
      <c r="U106" s="195" t="str">
        <f t="shared" ca="1" si="42"/>
        <v/>
      </c>
    </row>
    <row r="107" spans="21:53" x14ac:dyDescent="0.25">
      <c r="U107" s="195" t="str">
        <f t="shared" ca="1" si="42"/>
        <v/>
      </c>
    </row>
    <row r="108" spans="21:53" x14ac:dyDescent="0.25">
      <c r="U108" s="195" t="str">
        <f t="shared" ca="1" si="42"/>
        <v/>
      </c>
    </row>
    <row r="109" spans="21:53" x14ac:dyDescent="0.25">
      <c r="U109" s="195" t="str">
        <f t="shared" ca="1" si="42"/>
        <v/>
      </c>
    </row>
    <row r="110" spans="21:53" x14ac:dyDescent="0.25">
      <c r="U110" s="195" t="str">
        <f t="shared" ca="1" si="42"/>
        <v/>
      </c>
    </row>
    <row r="111" spans="21:53" x14ac:dyDescent="0.25">
      <c r="U111" s="195" t="str">
        <f t="shared" ca="1" si="42"/>
        <v/>
      </c>
    </row>
    <row r="112" spans="21:53" x14ac:dyDescent="0.25">
      <c r="U112" s="195" t="str">
        <f t="shared" ca="1" si="42"/>
        <v/>
      </c>
    </row>
    <row r="113" spans="21:21" x14ac:dyDescent="0.25">
      <c r="U113" s="195" t="str">
        <f t="shared" ca="1" si="42"/>
        <v/>
      </c>
    </row>
    <row r="114" spans="21:21" x14ac:dyDescent="0.25">
      <c r="U114" s="195" t="str">
        <f t="shared" ca="1" si="42"/>
        <v/>
      </c>
    </row>
    <row r="115" spans="21:21" x14ac:dyDescent="0.25">
      <c r="U115" s="195" t="str">
        <f t="shared" ca="1" si="42"/>
        <v/>
      </c>
    </row>
    <row r="116" spans="21:21" x14ac:dyDescent="0.25">
      <c r="U116" s="195" t="str">
        <f t="shared" ca="1" si="42"/>
        <v/>
      </c>
    </row>
    <row r="117" spans="21:21" x14ac:dyDescent="0.25">
      <c r="U117" s="195" t="str">
        <f t="shared" ca="1" si="42"/>
        <v/>
      </c>
    </row>
    <row r="118" spans="21:21" x14ac:dyDescent="0.25">
      <c r="U118" s="195" t="str">
        <f t="shared" ca="1" si="42"/>
        <v/>
      </c>
    </row>
    <row r="119" spans="21:21" x14ac:dyDescent="0.25">
      <c r="U119" s="195" t="str">
        <f t="shared" ca="1" si="42"/>
        <v/>
      </c>
    </row>
    <row r="120" spans="21:21" x14ac:dyDescent="0.25">
      <c r="U120" s="195" t="str">
        <f t="shared" ca="1" si="42"/>
        <v/>
      </c>
    </row>
    <row r="121" spans="21:21" x14ac:dyDescent="0.25">
      <c r="U121" s="195" t="str">
        <f t="shared" ca="1" si="42"/>
        <v/>
      </c>
    </row>
    <row r="122" spans="21:21" x14ac:dyDescent="0.25">
      <c r="U122" s="195" t="str">
        <f t="shared" ca="1" si="42"/>
        <v/>
      </c>
    </row>
    <row r="123" spans="21:21" x14ac:dyDescent="0.25">
      <c r="U123" s="195" t="str">
        <f t="shared" ca="1" si="42"/>
        <v/>
      </c>
    </row>
    <row r="124" spans="21:21" x14ac:dyDescent="0.25">
      <c r="U124" s="195" t="str">
        <f t="shared" ca="1" si="42"/>
        <v/>
      </c>
    </row>
    <row r="125" spans="21:21" x14ac:dyDescent="0.25">
      <c r="U125" s="195" t="str">
        <f t="shared" ca="1" si="42"/>
        <v/>
      </c>
    </row>
    <row r="126" spans="21:21" x14ac:dyDescent="0.25">
      <c r="U126" s="195" t="str">
        <f t="shared" ca="1" si="42"/>
        <v/>
      </c>
    </row>
    <row r="127" spans="21:21" x14ac:dyDescent="0.25">
      <c r="U127" s="195" t="str">
        <f t="shared" ca="1" si="42"/>
        <v/>
      </c>
    </row>
    <row r="128" spans="21:21" x14ac:dyDescent="0.25">
      <c r="U128" s="195" t="str">
        <f t="shared" ca="1" si="42"/>
        <v/>
      </c>
    </row>
    <row r="129" spans="21:21" x14ac:dyDescent="0.25">
      <c r="U129" s="195" t="str">
        <f t="shared" ca="1" si="42"/>
        <v/>
      </c>
    </row>
    <row r="130" spans="21:21" x14ac:dyDescent="0.25">
      <c r="U130" s="195" t="str">
        <f t="shared" ca="1" si="42"/>
        <v/>
      </c>
    </row>
    <row r="131" spans="21:21" x14ac:dyDescent="0.25">
      <c r="U131" s="195" t="str">
        <f t="shared" ca="1" si="42"/>
        <v/>
      </c>
    </row>
    <row r="132" spans="21:21" x14ac:dyDescent="0.25">
      <c r="U132" s="195" t="str">
        <f t="shared" ca="1" si="42"/>
        <v/>
      </c>
    </row>
    <row r="133" spans="21:21" x14ac:dyDescent="0.25">
      <c r="U133" s="195" t="str">
        <f t="shared" ref="U133:U139" ca="1" si="105">IF((ROW()-3)&lt;=LOOKUP($B$6,TimestepID,Duration),EDATE(U132,1),"")</f>
        <v/>
      </c>
    </row>
    <row r="134" spans="21:21" x14ac:dyDescent="0.25">
      <c r="U134" s="195" t="str">
        <f t="shared" ca="1" si="105"/>
        <v/>
      </c>
    </row>
    <row r="135" spans="21:21" x14ac:dyDescent="0.25">
      <c r="U135" s="195" t="str">
        <f t="shared" ca="1" si="105"/>
        <v/>
      </c>
    </row>
    <row r="136" spans="21:21" x14ac:dyDescent="0.25">
      <c r="U136" s="195" t="str">
        <f t="shared" ca="1" si="105"/>
        <v/>
      </c>
    </row>
    <row r="137" spans="21:21" x14ac:dyDescent="0.25">
      <c r="U137" s="195" t="str">
        <f t="shared" ca="1" si="105"/>
        <v/>
      </c>
    </row>
    <row r="138" spans="21:21" x14ac:dyDescent="0.25">
      <c r="U138" s="195" t="str">
        <f t="shared" ca="1" si="105"/>
        <v/>
      </c>
    </row>
    <row r="139" spans="21:21" x14ac:dyDescent="0.25">
      <c r="U139" s="195" t="str">
        <f t="shared" ca="1" si="105"/>
        <v/>
      </c>
    </row>
  </sheetData>
  <mergeCells count="5">
    <mergeCell ref="AN1:BB1"/>
    <mergeCell ref="F33:S34"/>
    <mergeCell ref="I2:P3"/>
    <mergeCell ref="Y1:AM1"/>
    <mergeCell ref="V1:X1"/>
  </mergeCells>
  <conditionalFormatting sqref="I2">
    <cfRule type="containsText" dxfId="38" priority="5" operator="containsText" text="Mid">
      <formula>NOT(ISERROR(SEARCH("Mid",I2)))</formula>
    </cfRule>
    <cfRule type="containsText" dxfId="37" priority="6" operator="containsText" text="Upper">
      <formula>NOT(ISERROR(SEARCH("Upper",I2)))</formula>
    </cfRule>
    <cfRule type="containsText" dxfId="36" priority="7" operator="containsText" text="Equalization">
      <formula>NOT(ISERROR(SEARCH("Equalization",I2)))</formula>
    </cfRule>
    <cfRule type="containsText" dxfId="35" priority="8" operator="containsText" text="Step">
      <formula>NOT(ISERROR(SEARCH("Step",I2)))</formula>
    </cfRule>
    <cfRule type="containsText" dxfId="34" priority="9" operator="containsText" text="Flag">
      <formula>NOT(ISERROR(SEARCH("Flag",I2)))</formula>
    </cfRule>
    <cfRule type="containsText" dxfId="33" priority="10" operator="containsText" text="PowellData">
      <formula>NOT(ISERROR(SEARCH("PowellData",I2)))</formula>
    </cfRule>
    <cfRule type="containsText" dxfId="32" priority="11" operator="containsText" text="Powell">
      <formula>NOT(ISERROR(SEARCH("Powell",I2)))</formula>
    </cfRule>
    <cfRule type="containsText" dxfId="31" priority="13" operator="containsText" text="DiversionRequested">
      <formula>NOT(ISERROR(SEARCH("DiversionRequested",I2)))</formula>
    </cfRule>
    <cfRule type="containsText" dxfId="30" priority="15" operator="containsText" text="MorrowPoint">
      <formula>NOT(ISERROR(SEARCH("MorrowPoint",I2)))</formula>
    </cfRule>
    <cfRule type="containsText" dxfId="29" priority="21" operator="containsText" text="Havasu">
      <formula>NOT(ISERROR(SEARCH("Havasu",I2)))</formula>
    </cfRule>
    <cfRule type="containsText" dxfId="28" priority="24" operator="containsText" text="Mohave">
      <formula>NOT(ISERROR(SEARCH("Mohave",I2)))</formula>
    </cfRule>
    <cfRule type="containsText" dxfId="27" priority="27" operator="containsText" text="Mead">
      <formula>NOT(ISERROR(SEARCH("Mead",I2)))</formula>
    </cfRule>
    <cfRule type="containsText" dxfId="26" priority="30" operator="containsText" text="Navajo">
      <formula>NOT(ISERROR(SEARCH("Navajo",I2)))</formula>
    </cfRule>
    <cfRule type="containsText" dxfId="25" priority="33" operator="containsText" text="Vallecito">
      <formula>NOT(ISERROR(SEARCH("Vallecito",I2)))</formula>
    </cfRule>
    <cfRule type="containsText" dxfId="24" priority="35" operator="containsText" text="Fontenelle">
      <formula>NOT(ISERROR(SEARCH("Fontenelle",I2)))</formula>
    </cfRule>
    <cfRule type="containsText" dxfId="23" priority="40" operator="containsText" text="FlamingGorge">
      <formula>NOT(ISERROR(SEARCH("FlamingGorge",I2)))</formula>
    </cfRule>
    <cfRule type="containsText" dxfId="22" priority="43" operator="containsText" text="TaylorPark">
      <formula>NOT(ISERROR(SEARCH("TaylorPark",I2)))</formula>
    </cfRule>
    <cfRule type="containsText" dxfId="21" priority="47" operator="containsText" text="BlueMesa">
      <formula>NOT(ISERROR(SEARCH("BlueMesa",I2)))</formula>
    </cfRule>
    <cfRule type="containsText" dxfId="20" priority="79" operator="containsText" text="Crystal">
      <formula>NOT(ISERROR(SEARCH("Crystal",I2)))</formula>
    </cfRule>
  </conditionalFormatting>
  <conditionalFormatting sqref="I2:P3">
    <cfRule type="containsText" dxfId="19" priority="1" operator="containsText" text="LBNormal">
      <formula>NOT(ISERROR(SEARCH("LBNormal",I2)))</formula>
    </cfRule>
    <cfRule type="containsText" dxfId="18" priority="2" operator="containsText" text="AnnualShortage">
      <formula>NOT(ISERROR(SEARCH("AnnualShortage",I2)))</formula>
    </cfRule>
    <cfRule type="containsText" dxfId="17" priority="3" operator="containsText" text="AnnualFlood">
      <formula>NOT(ISERROR(SEARCH("AnnualFlood",I2)))</formula>
    </cfRule>
    <cfRule type="containsText" dxfId="16" priority="4" operator="containsText" text="Lower">
      <formula>NOT(ISERROR(SEARCH("Lower",I2)))</formula>
    </cfRule>
  </conditionalFormatting>
  <pageMargins left="0.7" right="0.7" top="0.75" bottom="0.75" header="0.3" footer="0.3"/>
  <pageSetup scale="52" orientation="portrait" r:id="rId1"/>
  <colBreaks count="1" manualBreakCount="1">
    <brk id="20" max="40"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setAxisMinMax">
                <anchor moveWithCells="1">
                  <from>
                    <xdr:col>1</xdr:col>
                    <xdr:colOff>47625</xdr:colOff>
                    <xdr:row>9</xdr:row>
                    <xdr:rowOff>0</xdr:rowOff>
                  </from>
                  <to>
                    <xdr:col>3</xdr:col>
                    <xdr:colOff>438150</xdr:colOff>
                    <xdr:row>10</xdr:row>
                    <xdr:rowOff>0</xdr:rowOff>
                  </to>
                </anchor>
              </controlPr>
            </control>
          </mc:Choice>
        </mc:AlternateContent>
        <mc:AlternateContent xmlns:mc="http://schemas.openxmlformats.org/markup-compatibility/2006">
          <mc:Choice Requires="x14">
            <control shapeId="2050" r:id="rId5" name="Group Box 2">
              <controlPr defaultSize="0" autoFill="0" autoPict="0">
                <anchor moveWithCells="1">
                  <from>
                    <xdr:col>1</xdr:col>
                    <xdr:colOff>0</xdr:colOff>
                    <xdr:row>8</xdr:row>
                    <xdr:rowOff>19050</xdr:rowOff>
                  </from>
                  <to>
                    <xdr:col>4</xdr:col>
                    <xdr:colOff>0</xdr:colOff>
                    <xdr:row>10</xdr:row>
                    <xdr:rowOff>57150</xdr:rowOff>
                  </to>
                </anchor>
              </controlPr>
            </control>
          </mc:Choice>
        </mc:AlternateContent>
        <mc:AlternateContent xmlns:mc="http://schemas.openxmlformats.org/markup-compatibility/2006">
          <mc:Choice Requires="x14">
            <control shapeId="2051" r:id="rId6" name="Group Box 3">
              <controlPr defaultSize="0" autoFill="0" autoPict="0">
                <anchor moveWithCells="1">
                  <from>
                    <xdr:col>1</xdr:col>
                    <xdr:colOff>9525</xdr:colOff>
                    <xdr:row>11</xdr:row>
                    <xdr:rowOff>57150</xdr:rowOff>
                  </from>
                  <to>
                    <xdr:col>4</xdr:col>
                    <xdr:colOff>76200</xdr:colOff>
                    <xdr:row>31</xdr:row>
                    <xdr:rowOff>133350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1</xdr:col>
                    <xdr:colOff>57150</xdr:colOff>
                    <xdr:row>13</xdr:row>
                    <xdr:rowOff>152400</xdr:rowOff>
                  </from>
                  <to>
                    <xdr:col>1</xdr:col>
                    <xdr:colOff>609600</xdr:colOff>
                    <xdr:row>15</xdr:row>
                    <xdr:rowOff>19050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57150</xdr:colOff>
                    <xdr:row>14</xdr:row>
                    <xdr:rowOff>152400</xdr:rowOff>
                  </from>
                  <to>
                    <xdr:col>1</xdr:col>
                    <xdr:colOff>609600</xdr:colOff>
                    <xdr:row>16</xdr:row>
                    <xdr:rowOff>19050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1</xdr:col>
                    <xdr:colOff>57150</xdr:colOff>
                    <xdr:row>15</xdr:row>
                    <xdr:rowOff>161925</xdr:rowOff>
                  </from>
                  <to>
                    <xdr:col>1</xdr:col>
                    <xdr:colOff>609600</xdr:colOff>
                    <xdr:row>17</xdr:row>
                    <xdr:rowOff>19050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1</xdr:col>
                    <xdr:colOff>57150</xdr:colOff>
                    <xdr:row>16</xdr:row>
                    <xdr:rowOff>142875</xdr:rowOff>
                  </from>
                  <to>
                    <xdr:col>1</xdr:col>
                    <xdr:colOff>609600</xdr:colOff>
                    <xdr:row>18</xdr:row>
                    <xdr:rowOff>19050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1</xdr:col>
                    <xdr:colOff>57150</xdr:colOff>
                    <xdr:row>17</xdr:row>
                    <xdr:rowOff>142875</xdr:rowOff>
                  </from>
                  <to>
                    <xdr:col>1</xdr:col>
                    <xdr:colOff>609600</xdr:colOff>
                    <xdr:row>19</xdr:row>
                    <xdr:rowOff>19050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1</xdr:col>
                    <xdr:colOff>57150</xdr:colOff>
                    <xdr:row>18</xdr:row>
                    <xdr:rowOff>142875</xdr:rowOff>
                  </from>
                  <to>
                    <xdr:col>1</xdr:col>
                    <xdr:colOff>609600</xdr:colOff>
                    <xdr:row>20</xdr:row>
                    <xdr:rowOff>9525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1</xdr:col>
                    <xdr:colOff>57150</xdr:colOff>
                    <xdr:row>19</xdr:row>
                    <xdr:rowOff>161925</xdr:rowOff>
                  </from>
                  <to>
                    <xdr:col>1</xdr:col>
                    <xdr:colOff>609600</xdr:colOff>
                    <xdr:row>21</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1</xdr:col>
                    <xdr:colOff>57150</xdr:colOff>
                    <xdr:row>20</xdr:row>
                    <xdr:rowOff>171450</xdr:rowOff>
                  </from>
                  <to>
                    <xdr:col>1</xdr:col>
                    <xdr:colOff>609600</xdr:colOff>
                    <xdr:row>22</xdr:row>
                    <xdr:rowOff>28575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1</xdr:col>
                    <xdr:colOff>57150</xdr:colOff>
                    <xdr:row>21</xdr:row>
                    <xdr:rowOff>161925</xdr:rowOff>
                  </from>
                  <to>
                    <xdr:col>1</xdr:col>
                    <xdr:colOff>609600</xdr:colOff>
                    <xdr:row>23</xdr:row>
                    <xdr:rowOff>47625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1</xdr:col>
                    <xdr:colOff>57150</xdr:colOff>
                    <xdr:row>22</xdr:row>
                    <xdr:rowOff>171450</xdr:rowOff>
                  </from>
                  <to>
                    <xdr:col>1</xdr:col>
                    <xdr:colOff>609600</xdr:colOff>
                    <xdr:row>24</xdr:row>
                    <xdr:rowOff>28575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1</xdr:col>
                    <xdr:colOff>57150</xdr:colOff>
                    <xdr:row>23</xdr:row>
                    <xdr:rowOff>161925</xdr:rowOff>
                  </from>
                  <to>
                    <xdr:col>1</xdr:col>
                    <xdr:colOff>609600</xdr:colOff>
                    <xdr:row>25</xdr:row>
                    <xdr:rowOff>19050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1</xdr:col>
                    <xdr:colOff>57150</xdr:colOff>
                    <xdr:row>24</xdr:row>
                    <xdr:rowOff>142875</xdr:rowOff>
                  </from>
                  <to>
                    <xdr:col>1</xdr:col>
                    <xdr:colOff>609600</xdr:colOff>
                    <xdr:row>26</xdr:row>
                    <xdr:rowOff>9525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1</xdr:col>
                    <xdr:colOff>57150</xdr:colOff>
                    <xdr:row>25</xdr:row>
                    <xdr:rowOff>142875</xdr:rowOff>
                  </from>
                  <to>
                    <xdr:col>1</xdr:col>
                    <xdr:colOff>609600</xdr:colOff>
                    <xdr:row>27</xdr:row>
                    <xdr:rowOff>9525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1</xdr:col>
                    <xdr:colOff>57150</xdr:colOff>
                    <xdr:row>26</xdr:row>
                    <xdr:rowOff>161925</xdr:rowOff>
                  </from>
                  <to>
                    <xdr:col>1</xdr:col>
                    <xdr:colOff>609600</xdr:colOff>
                    <xdr:row>28</xdr:row>
                    <xdr:rowOff>19050</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1</xdr:col>
                    <xdr:colOff>57150</xdr:colOff>
                    <xdr:row>27</xdr:row>
                    <xdr:rowOff>161925</xdr:rowOff>
                  </from>
                  <to>
                    <xdr:col>1</xdr:col>
                    <xdr:colOff>609600</xdr:colOff>
                    <xdr:row>29</xdr:row>
                    <xdr:rowOff>28575</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2</xdr:col>
                    <xdr:colOff>57150</xdr:colOff>
                    <xdr:row>13</xdr:row>
                    <xdr:rowOff>152400</xdr:rowOff>
                  </from>
                  <to>
                    <xdr:col>2</xdr:col>
                    <xdr:colOff>600075</xdr:colOff>
                    <xdr:row>15</xdr:row>
                    <xdr:rowOff>19050</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from>
                    <xdr:col>2</xdr:col>
                    <xdr:colOff>57150</xdr:colOff>
                    <xdr:row>14</xdr:row>
                    <xdr:rowOff>152400</xdr:rowOff>
                  </from>
                  <to>
                    <xdr:col>2</xdr:col>
                    <xdr:colOff>600075</xdr:colOff>
                    <xdr:row>16</xdr:row>
                    <xdr:rowOff>19050</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2</xdr:col>
                    <xdr:colOff>57150</xdr:colOff>
                    <xdr:row>15</xdr:row>
                    <xdr:rowOff>161925</xdr:rowOff>
                  </from>
                  <to>
                    <xdr:col>2</xdr:col>
                    <xdr:colOff>600075</xdr:colOff>
                    <xdr:row>17</xdr:row>
                    <xdr:rowOff>19050</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from>
                    <xdr:col>2</xdr:col>
                    <xdr:colOff>57150</xdr:colOff>
                    <xdr:row>16</xdr:row>
                    <xdr:rowOff>142875</xdr:rowOff>
                  </from>
                  <to>
                    <xdr:col>2</xdr:col>
                    <xdr:colOff>600075</xdr:colOff>
                    <xdr:row>18</xdr:row>
                    <xdr:rowOff>9525</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from>
                    <xdr:col>2</xdr:col>
                    <xdr:colOff>57150</xdr:colOff>
                    <xdr:row>17</xdr:row>
                    <xdr:rowOff>142875</xdr:rowOff>
                  </from>
                  <to>
                    <xdr:col>2</xdr:col>
                    <xdr:colOff>600075</xdr:colOff>
                    <xdr:row>19</xdr:row>
                    <xdr:rowOff>19050</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from>
                    <xdr:col>2</xdr:col>
                    <xdr:colOff>57150</xdr:colOff>
                    <xdr:row>18</xdr:row>
                    <xdr:rowOff>152400</xdr:rowOff>
                  </from>
                  <to>
                    <xdr:col>2</xdr:col>
                    <xdr:colOff>600075</xdr:colOff>
                    <xdr:row>20</xdr:row>
                    <xdr:rowOff>19050</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from>
                    <xdr:col>2</xdr:col>
                    <xdr:colOff>57150</xdr:colOff>
                    <xdr:row>19</xdr:row>
                    <xdr:rowOff>152400</xdr:rowOff>
                  </from>
                  <to>
                    <xdr:col>2</xdr:col>
                    <xdr:colOff>600075</xdr:colOff>
                    <xdr:row>21</xdr:row>
                    <xdr:rowOff>9525</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from>
                    <xdr:col>2</xdr:col>
                    <xdr:colOff>57150</xdr:colOff>
                    <xdr:row>20</xdr:row>
                    <xdr:rowOff>133350</xdr:rowOff>
                  </from>
                  <to>
                    <xdr:col>2</xdr:col>
                    <xdr:colOff>600075</xdr:colOff>
                    <xdr:row>22</xdr:row>
                    <xdr:rowOff>0</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from>
                    <xdr:col>2</xdr:col>
                    <xdr:colOff>57150</xdr:colOff>
                    <xdr:row>21</xdr:row>
                    <xdr:rowOff>133350</xdr:rowOff>
                  </from>
                  <to>
                    <xdr:col>2</xdr:col>
                    <xdr:colOff>600075</xdr:colOff>
                    <xdr:row>22</xdr:row>
                    <xdr:rowOff>180975</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from>
                    <xdr:col>2</xdr:col>
                    <xdr:colOff>57150</xdr:colOff>
                    <xdr:row>23</xdr:row>
                    <xdr:rowOff>152400</xdr:rowOff>
                  </from>
                  <to>
                    <xdr:col>2</xdr:col>
                    <xdr:colOff>600075</xdr:colOff>
                    <xdr:row>25</xdr:row>
                    <xdr:rowOff>19050</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from>
                    <xdr:col>2</xdr:col>
                    <xdr:colOff>57150</xdr:colOff>
                    <xdr:row>22</xdr:row>
                    <xdr:rowOff>133350</xdr:rowOff>
                  </from>
                  <to>
                    <xdr:col>2</xdr:col>
                    <xdr:colOff>600075</xdr:colOff>
                    <xdr:row>24</xdr:row>
                    <xdr:rowOff>9525</xdr:rowOff>
                  </to>
                </anchor>
              </controlPr>
            </control>
          </mc:Choice>
        </mc:AlternateContent>
        <mc:AlternateContent xmlns:mc="http://schemas.openxmlformats.org/markup-compatibility/2006">
          <mc:Choice Requires="x14">
            <control shapeId="2078" r:id="rId33" name="Check Box 30">
              <controlPr defaultSize="0" autoFill="0" autoLine="0" autoPict="0">
                <anchor moveWithCells="1">
                  <from>
                    <xdr:col>2</xdr:col>
                    <xdr:colOff>57150</xdr:colOff>
                    <xdr:row>24</xdr:row>
                    <xdr:rowOff>161925</xdr:rowOff>
                  </from>
                  <to>
                    <xdr:col>2</xdr:col>
                    <xdr:colOff>600075</xdr:colOff>
                    <xdr:row>26</xdr:row>
                    <xdr:rowOff>19050</xdr:rowOff>
                  </to>
                </anchor>
              </controlPr>
            </control>
          </mc:Choice>
        </mc:AlternateContent>
        <mc:AlternateContent xmlns:mc="http://schemas.openxmlformats.org/markup-compatibility/2006">
          <mc:Choice Requires="x14">
            <control shapeId="2079" r:id="rId34" name="Check Box 31">
              <controlPr defaultSize="0" autoFill="0" autoLine="0" autoPict="0">
                <anchor moveWithCells="1">
                  <from>
                    <xdr:col>2</xdr:col>
                    <xdr:colOff>57150</xdr:colOff>
                    <xdr:row>25</xdr:row>
                    <xdr:rowOff>152400</xdr:rowOff>
                  </from>
                  <to>
                    <xdr:col>2</xdr:col>
                    <xdr:colOff>600075</xdr:colOff>
                    <xdr:row>27</xdr:row>
                    <xdr:rowOff>19050</xdr:rowOff>
                  </to>
                </anchor>
              </controlPr>
            </control>
          </mc:Choice>
        </mc:AlternateContent>
        <mc:AlternateContent xmlns:mc="http://schemas.openxmlformats.org/markup-compatibility/2006">
          <mc:Choice Requires="x14">
            <control shapeId="2080" r:id="rId35" name="Check Box 32">
              <controlPr defaultSize="0" autoFill="0" autoLine="0" autoPict="0">
                <anchor moveWithCells="1">
                  <from>
                    <xdr:col>2</xdr:col>
                    <xdr:colOff>57150</xdr:colOff>
                    <xdr:row>26</xdr:row>
                    <xdr:rowOff>161925</xdr:rowOff>
                  </from>
                  <to>
                    <xdr:col>2</xdr:col>
                    <xdr:colOff>600075</xdr:colOff>
                    <xdr:row>28</xdr:row>
                    <xdr:rowOff>19050</xdr:rowOff>
                  </to>
                </anchor>
              </controlPr>
            </control>
          </mc:Choice>
        </mc:AlternateContent>
        <mc:AlternateContent xmlns:mc="http://schemas.openxmlformats.org/markup-compatibility/2006">
          <mc:Choice Requires="x14">
            <control shapeId="2081" r:id="rId36" name="Button 33">
              <controlPr defaultSize="0" autoFill="0" autoPict="0" macro="[0]!SelectAll">
                <anchor moveWithCells="1" sizeWithCells="1">
                  <from>
                    <xdr:col>1</xdr:col>
                    <xdr:colOff>66675</xdr:colOff>
                    <xdr:row>12</xdr:row>
                    <xdr:rowOff>38100</xdr:rowOff>
                  </from>
                  <to>
                    <xdr:col>2</xdr:col>
                    <xdr:colOff>200025</xdr:colOff>
                    <xdr:row>13</xdr:row>
                    <xdr:rowOff>95250</xdr:rowOff>
                  </to>
                </anchor>
              </controlPr>
            </control>
          </mc:Choice>
        </mc:AlternateContent>
        <mc:AlternateContent xmlns:mc="http://schemas.openxmlformats.org/markup-compatibility/2006">
          <mc:Choice Requires="x14">
            <control shapeId="2082" r:id="rId37" name="Button 34">
              <controlPr defaultSize="0" autoFill="0" autoPict="0" macro="[0]!DeselectAll">
                <anchor moveWithCells="1" sizeWithCells="1">
                  <from>
                    <xdr:col>2</xdr:col>
                    <xdr:colOff>266700</xdr:colOff>
                    <xdr:row>12</xdr:row>
                    <xdr:rowOff>38100</xdr:rowOff>
                  </from>
                  <to>
                    <xdr:col>3</xdr:col>
                    <xdr:colOff>466725</xdr:colOff>
                    <xdr:row>13</xdr:row>
                    <xdr:rowOff>95250</xdr:rowOff>
                  </to>
                </anchor>
              </controlPr>
            </control>
          </mc:Choice>
        </mc:AlternateContent>
        <mc:AlternateContent xmlns:mc="http://schemas.openxmlformats.org/markup-compatibility/2006">
          <mc:Choice Requires="x14">
            <control shapeId="2084" r:id="rId38" name="Group Box 36">
              <controlPr defaultSize="0" autoFill="0" autoPict="0">
                <anchor moveWithCells="1">
                  <from>
                    <xdr:col>1</xdr:col>
                    <xdr:colOff>9525</xdr:colOff>
                    <xdr:row>4</xdr:row>
                    <xdr:rowOff>76200</xdr:rowOff>
                  </from>
                  <to>
                    <xdr:col>4</xdr:col>
                    <xdr:colOff>0</xdr:colOff>
                    <xdr:row>6</xdr:row>
                    <xdr:rowOff>85725</xdr:rowOff>
                  </to>
                </anchor>
              </controlPr>
            </control>
          </mc:Choice>
        </mc:AlternateContent>
        <mc:AlternateContent xmlns:mc="http://schemas.openxmlformats.org/markup-compatibility/2006">
          <mc:Choice Requires="x14">
            <control shapeId="2085" r:id="rId39" name="Drop Down 37">
              <controlPr defaultSize="0" autoLine="0" autoPict="0" macro="[0]!SetPlotSeriesRange">
                <anchor moveWithCells="1">
                  <from>
                    <xdr:col>1</xdr:col>
                    <xdr:colOff>47625</xdr:colOff>
                    <xdr:row>1</xdr:row>
                    <xdr:rowOff>152400</xdr:rowOff>
                  </from>
                  <to>
                    <xdr:col>2</xdr:col>
                    <xdr:colOff>400050</xdr:colOff>
                    <xdr:row>2</xdr:row>
                    <xdr:rowOff>161925</xdr:rowOff>
                  </to>
                </anchor>
              </controlPr>
            </control>
          </mc:Choice>
        </mc:AlternateContent>
        <mc:AlternateContent xmlns:mc="http://schemas.openxmlformats.org/markup-compatibility/2006">
          <mc:Choice Requires="x14">
            <control shapeId="2086" r:id="rId40" name="Drop Down 38">
              <controlPr defaultSize="0" autoLine="0" autoPict="0">
                <anchor moveWithCells="1">
                  <from>
                    <xdr:col>2</xdr:col>
                    <xdr:colOff>523875</xdr:colOff>
                    <xdr:row>1</xdr:row>
                    <xdr:rowOff>152400</xdr:rowOff>
                  </from>
                  <to>
                    <xdr:col>3</xdr:col>
                    <xdr:colOff>495300</xdr:colOff>
                    <xdr:row>2</xdr:row>
                    <xdr:rowOff>161925</xdr:rowOff>
                  </to>
                </anchor>
              </controlPr>
            </control>
          </mc:Choice>
        </mc:AlternateContent>
        <mc:AlternateContent xmlns:mc="http://schemas.openxmlformats.org/markup-compatibility/2006">
          <mc:Choice Requires="x14">
            <control shapeId="2087" r:id="rId41" name="Group Box 39">
              <controlPr defaultSize="0" autoFill="0" autoPict="0">
                <anchor moveWithCells="1">
                  <from>
                    <xdr:col>1</xdr:col>
                    <xdr:colOff>9525</xdr:colOff>
                    <xdr:row>1</xdr:row>
                    <xdr:rowOff>28575</xdr:rowOff>
                  </from>
                  <to>
                    <xdr:col>4</xdr:col>
                    <xdr:colOff>0</xdr:colOff>
                    <xdr:row>2</xdr:row>
                    <xdr:rowOff>219075</xdr:rowOff>
                  </to>
                </anchor>
              </controlPr>
            </control>
          </mc:Choice>
        </mc:AlternateContent>
        <mc:AlternateContent xmlns:mc="http://schemas.openxmlformats.org/markup-compatibility/2006">
          <mc:Choice Requires="x14">
            <control shapeId="2088" r:id="rId42" name="Label 40">
              <controlPr defaultSize="0" autoFill="0" autoLine="0" autoPict="0">
                <anchor moveWithCells="1" sizeWithCells="1">
                  <from>
                    <xdr:col>2</xdr:col>
                    <xdr:colOff>381000</xdr:colOff>
                    <xdr:row>5</xdr:row>
                    <xdr:rowOff>57150</xdr:rowOff>
                  </from>
                  <to>
                    <xdr:col>3</xdr:col>
                    <xdr:colOff>381000</xdr:colOff>
                    <xdr:row>6</xdr:row>
                    <xdr:rowOff>57150</xdr:rowOff>
                  </to>
                </anchor>
              </controlPr>
            </control>
          </mc:Choice>
        </mc:AlternateContent>
        <mc:AlternateContent xmlns:mc="http://schemas.openxmlformats.org/markup-compatibility/2006">
          <mc:Choice Requires="x14">
            <control shapeId="2089" r:id="rId43" name="Button 41">
              <controlPr defaultSize="0" print="0" autoFill="0" autoPict="0" macro="[0]!ClearAllData">
                <anchor moveWithCells="1">
                  <from>
                    <xdr:col>2</xdr:col>
                    <xdr:colOff>66675</xdr:colOff>
                    <xdr:row>29</xdr:row>
                    <xdr:rowOff>133350</xdr:rowOff>
                  </from>
                  <to>
                    <xdr:col>4</xdr:col>
                    <xdr:colOff>0</xdr:colOff>
                    <xdr:row>31</xdr:row>
                    <xdr:rowOff>28575</xdr:rowOff>
                  </to>
                </anchor>
              </controlPr>
            </control>
          </mc:Choice>
        </mc:AlternateContent>
        <mc:AlternateContent xmlns:mc="http://schemas.openxmlformats.org/markup-compatibility/2006">
          <mc:Choice Requires="x14">
            <control shapeId="2092" r:id="rId44" name="Check Box 44">
              <controlPr defaultSize="0" autoFill="0" autoLine="0" autoPict="0">
                <anchor moveWithCells="1">
                  <from>
                    <xdr:col>2</xdr:col>
                    <xdr:colOff>57150</xdr:colOff>
                    <xdr:row>27</xdr:row>
                    <xdr:rowOff>161925</xdr:rowOff>
                  </from>
                  <to>
                    <xdr:col>2</xdr:col>
                    <xdr:colOff>600075</xdr:colOff>
                    <xdr:row>29</xdr:row>
                    <xdr:rowOff>19050</xdr:rowOff>
                  </to>
                </anchor>
              </controlPr>
            </control>
          </mc:Choice>
        </mc:AlternateContent>
        <mc:AlternateContent xmlns:mc="http://schemas.openxmlformats.org/markup-compatibility/2006">
          <mc:Choice Requires="x14">
            <control shapeId="2093" r:id="rId45" name="Group Box 45">
              <controlPr defaultSize="0" autoFill="0" autoPict="0">
                <anchor moveWithCells="1">
                  <from>
                    <xdr:col>1</xdr:col>
                    <xdr:colOff>19050</xdr:colOff>
                    <xdr:row>32</xdr:row>
                    <xdr:rowOff>57150</xdr:rowOff>
                  </from>
                  <to>
                    <xdr:col>4</xdr:col>
                    <xdr:colOff>95250</xdr:colOff>
                    <xdr:row>34</xdr:row>
                    <xdr:rowOff>123825</xdr:rowOff>
                  </to>
                </anchor>
              </controlPr>
            </control>
          </mc:Choice>
        </mc:AlternateContent>
        <mc:AlternateContent xmlns:mc="http://schemas.openxmlformats.org/markup-compatibility/2006">
          <mc:Choice Requires="x14">
            <control shapeId="2094" r:id="rId46" name="Check Box 46">
              <controlPr defaultSize="0" autoFill="0" autoLine="0" autoPict="0">
                <anchor moveWithCells="1">
                  <from>
                    <xdr:col>1</xdr:col>
                    <xdr:colOff>85725</xdr:colOff>
                    <xdr:row>32</xdr:row>
                    <xdr:rowOff>133350</xdr:rowOff>
                  </from>
                  <to>
                    <xdr:col>2</xdr:col>
                    <xdr:colOff>38100</xdr:colOff>
                    <xdr:row>34</xdr:row>
                    <xdr:rowOff>9525</xdr:rowOff>
                  </to>
                </anchor>
              </controlPr>
            </control>
          </mc:Choice>
        </mc:AlternateContent>
        <mc:AlternateContent xmlns:mc="http://schemas.openxmlformats.org/markup-compatibility/2006">
          <mc:Choice Requires="x14">
            <control shapeId="2096" r:id="rId47" name="Check Box 48">
              <controlPr defaultSize="0" autoFill="0" autoLine="0" autoPict="0">
                <anchor moveWithCells="1">
                  <from>
                    <xdr:col>3</xdr:col>
                    <xdr:colOff>57150</xdr:colOff>
                    <xdr:row>32</xdr:row>
                    <xdr:rowOff>133350</xdr:rowOff>
                  </from>
                  <to>
                    <xdr:col>4</xdr:col>
                    <xdr:colOff>9525</xdr:colOff>
                    <xdr:row>34</xdr:row>
                    <xdr:rowOff>9525</xdr:rowOff>
                  </to>
                </anchor>
              </controlPr>
            </control>
          </mc:Choice>
        </mc:AlternateContent>
        <mc:AlternateContent xmlns:mc="http://schemas.openxmlformats.org/markup-compatibility/2006">
          <mc:Choice Requires="x14">
            <control shapeId="2095" r:id="rId48" name="Check Box 47">
              <controlPr defaultSize="0" autoFill="0" autoLine="0" autoPict="0">
                <anchor moveWithCells="1">
                  <from>
                    <xdr:col>2</xdr:col>
                    <xdr:colOff>95250</xdr:colOff>
                    <xdr:row>32</xdr:row>
                    <xdr:rowOff>133350</xdr:rowOff>
                  </from>
                  <to>
                    <xdr:col>3</xdr:col>
                    <xdr:colOff>47625</xdr:colOff>
                    <xdr:row>34</xdr:row>
                    <xdr:rowOff>9525</xdr:rowOff>
                  </to>
                </anchor>
              </controlPr>
            </control>
          </mc:Choice>
        </mc:AlternateContent>
        <mc:AlternateContent xmlns:mc="http://schemas.openxmlformats.org/markup-compatibility/2006">
          <mc:Choice Requires="x14">
            <control shapeId="2097" r:id="rId49" name="Button 49">
              <controlPr defaultSize="0" print="0" autoFill="0" autoPict="0" macro="[0]!ExtractDataFromEnsembleOutput">
                <anchor moveWithCells="1" sizeWithCells="1">
                  <from>
                    <xdr:col>4</xdr:col>
                    <xdr:colOff>209550</xdr:colOff>
                    <xdr:row>32</xdr:row>
                    <xdr:rowOff>142875</xdr:rowOff>
                  </from>
                  <to>
                    <xdr:col>6</xdr:col>
                    <xdr:colOff>19050</xdr:colOff>
                    <xdr:row>34</xdr:row>
                    <xdr:rowOff>38100</xdr:rowOff>
                  </to>
                </anchor>
              </controlPr>
            </control>
          </mc:Choice>
        </mc:AlternateContent>
        <mc:AlternateContent xmlns:mc="http://schemas.openxmlformats.org/markup-compatibility/2006">
          <mc:Choice Requires="x14">
            <control shapeId="2099" r:id="rId50" name="Check Box 51">
              <controlPr defaultSize="0" autoFill="0" autoLine="0" autoPict="0">
                <anchor moveWithCells="1">
                  <from>
                    <xdr:col>3</xdr:col>
                    <xdr:colOff>9525</xdr:colOff>
                    <xdr:row>13</xdr:row>
                    <xdr:rowOff>152400</xdr:rowOff>
                  </from>
                  <to>
                    <xdr:col>3</xdr:col>
                    <xdr:colOff>552450</xdr:colOff>
                    <xdr:row>15</xdr:row>
                    <xdr:rowOff>19050</xdr:rowOff>
                  </to>
                </anchor>
              </controlPr>
            </control>
          </mc:Choice>
        </mc:AlternateContent>
        <mc:AlternateContent xmlns:mc="http://schemas.openxmlformats.org/markup-compatibility/2006">
          <mc:Choice Requires="x14">
            <control shapeId="2100" r:id="rId51" name="Check Box 52">
              <controlPr defaultSize="0" autoFill="0" autoLine="0" autoPict="0">
                <anchor moveWithCells="1">
                  <from>
                    <xdr:col>3</xdr:col>
                    <xdr:colOff>9525</xdr:colOff>
                    <xdr:row>14</xdr:row>
                    <xdr:rowOff>161925</xdr:rowOff>
                  </from>
                  <to>
                    <xdr:col>3</xdr:col>
                    <xdr:colOff>552450</xdr:colOff>
                    <xdr:row>16</xdr:row>
                    <xdr:rowOff>19050</xdr:rowOff>
                  </to>
                </anchor>
              </controlPr>
            </control>
          </mc:Choice>
        </mc:AlternateContent>
        <mc:AlternateContent xmlns:mc="http://schemas.openxmlformats.org/markup-compatibility/2006">
          <mc:Choice Requires="x14">
            <control shapeId="2101" r:id="rId52" name="Check Box 53">
              <controlPr defaultSize="0" autoFill="0" autoLine="0" autoPict="0">
                <anchor moveWithCells="1">
                  <from>
                    <xdr:col>3</xdr:col>
                    <xdr:colOff>9525</xdr:colOff>
                    <xdr:row>15</xdr:row>
                    <xdr:rowOff>161925</xdr:rowOff>
                  </from>
                  <to>
                    <xdr:col>3</xdr:col>
                    <xdr:colOff>552450</xdr:colOff>
                    <xdr:row>17</xdr:row>
                    <xdr:rowOff>19050</xdr:rowOff>
                  </to>
                </anchor>
              </controlPr>
            </control>
          </mc:Choice>
        </mc:AlternateContent>
        <mc:AlternateContent xmlns:mc="http://schemas.openxmlformats.org/markup-compatibility/2006">
          <mc:Choice Requires="x14">
            <control shapeId="2102" r:id="rId53" name="Check Box 54">
              <controlPr defaultSize="0" autoFill="0" autoLine="0" autoPict="0">
                <anchor moveWithCells="1">
                  <from>
                    <xdr:col>3</xdr:col>
                    <xdr:colOff>9525</xdr:colOff>
                    <xdr:row>16</xdr:row>
                    <xdr:rowOff>142875</xdr:rowOff>
                  </from>
                  <to>
                    <xdr:col>3</xdr:col>
                    <xdr:colOff>552450</xdr:colOff>
                    <xdr:row>18</xdr:row>
                    <xdr:rowOff>9525</xdr:rowOff>
                  </to>
                </anchor>
              </controlPr>
            </control>
          </mc:Choice>
        </mc:AlternateContent>
        <mc:AlternateContent xmlns:mc="http://schemas.openxmlformats.org/markup-compatibility/2006">
          <mc:Choice Requires="x14">
            <control shapeId="2103" r:id="rId54" name="Check Box 55">
              <controlPr defaultSize="0" autoFill="0" autoLine="0" autoPict="0">
                <anchor moveWithCells="1">
                  <from>
                    <xdr:col>3</xdr:col>
                    <xdr:colOff>9525</xdr:colOff>
                    <xdr:row>17</xdr:row>
                    <xdr:rowOff>152400</xdr:rowOff>
                  </from>
                  <to>
                    <xdr:col>3</xdr:col>
                    <xdr:colOff>552450</xdr:colOff>
                    <xdr:row>19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sheetPr>
  <dimension ref="A1:AG16389"/>
  <sheetViews>
    <sheetView topLeftCell="A4" zoomScaleNormal="100" workbookViewId="0">
      <selection activeCell="B34" sqref="B34"/>
    </sheetView>
  </sheetViews>
  <sheetFormatPr defaultRowHeight="15" x14ac:dyDescent="0.25"/>
  <cols>
    <col min="1" max="1" width="4.5703125" customWidth="1"/>
    <col min="3" max="3" width="8.85546875" style="1"/>
    <col min="4" max="4" width="9.7109375" customWidth="1"/>
    <col min="5" max="7" width="8.85546875" customWidth="1"/>
    <col min="19" max="19" width="8.7109375" style="1" customWidth="1"/>
    <col min="20" max="20" width="8.85546875" style="1"/>
    <col min="21" max="21" width="24.7109375" bestFit="1" customWidth="1"/>
    <col min="22" max="24" width="9.140625" style="1" customWidth="1"/>
  </cols>
  <sheetData>
    <row r="1" spans="1:33" ht="18.75" x14ac:dyDescent="0.3">
      <c r="A1" s="11"/>
      <c r="B1" s="11"/>
      <c r="C1" s="11"/>
      <c r="D1" s="11"/>
      <c r="E1" s="11"/>
      <c r="F1" s="11"/>
      <c r="G1" s="11"/>
      <c r="H1" s="11"/>
      <c r="I1" s="11"/>
      <c r="J1" s="11"/>
      <c r="K1" s="11"/>
      <c r="L1" s="11"/>
      <c r="M1" s="11"/>
      <c r="N1" s="11"/>
      <c r="O1" s="11"/>
      <c r="P1" s="11"/>
      <c r="Q1" s="11"/>
      <c r="R1" s="11"/>
      <c r="S1" s="11"/>
      <c r="T1" s="11"/>
      <c r="U1" s="196"/>
      <c r="V1" s="705" t="str">
        <f>LOOKUP($B$10,NodeID,SheetName)</f>
        <v>Powell.Inflow</v>
      </c>
      <c r="W1" s="706"/>
      <c r="X1" s="706"/>
      <c r="Y1" s="706"/>
      <c r="Z1" s="706"/>
      <c r="AA1" s="706"/>
      <c r="AB1" s="706"/>
      <c r="AC1" s="706"/>
      <c r="AD1" s="706"/>
      <c r="AE1" s="706"/>
      <c r="AF1" s="706"/>
      <c r="AG1" s="707"/>
    </row>
    <row r="2" spans="1:33" x14ac:dyDescent="0.25">
      <c r="A2" s="14"/>
      <c r="B2" s="14"/>
      <c r="C2" s="14"/>
      <c r="D2" s="14"/>
      <c r="E2" s="14"/>
      <c r="F2" s="11"/>
      <c r="G2" s="11"/>
      <c r="H2" s="11"/>
      <c r="I2" s="682" t="str">
        <f>LOOKUP($B$10,NodeID,SheetName)</f>
        <v>Powell.Inflow</v>
      </c>
      <c r="J2" s="682"/>
      <c r="K2" s="682"/>
      <c r="L2" s="682"/>
      <c r="M2" s="682"/>
      <c r="N2" s="682"/>
      <c r="O2" s="682"/>
      <c r="P2" s="682"/>
      <c r="Q2" s="11"/>
      <c r="R2" s="11"/>
      <c r="S2" s="11"/>
      <c r="T2" s="11"/>
      <c r="U2" s="683" t="s">
        <v>119</v>
      </c>
      <c r="V2" s="708" t="s">
        <v>295</v>
      </c>
      <c r="W2" s="708" t="s">
        <v>296</v>
      </c>
      <c r="X2" s="708" t="s">
        <v>297</v>
      </c>
      <c r="Y2" s="701">
        <v>0.1</v>
      </c>
      <c r="Z2" s="699">
        <v>0.2</v>
      </c>
      <c r="AA2" s="697">
        <v>0.3</v>
      </c>
      <c r="AB2" s="695">
        <v>0.4</v>
      </c>
      <c r="AC2" s="693">
        <v>0.5</v>
      </c>
      <c r="AD2" s="691">
        <v>0.6</v>
      </c>
      <c r="AE2" s="689">
        <v>0.7</v>
      </c>
      <c r="AF2" s="687">
        <v>0.8</v>
      </c>
      <c r="AG2" s="685">
        <v>0.9</v>
      </c>
    </row>
    <row r="3" spans="1:33" x14ac:dyDescent="0.25">
      <c r="A3" s="199">
        <f>Comparison!B3</f>
        <v>4</v>
      </c>
      <c r="B3" s="710" t="str">
        <f>CONCATENATE("   ",LOOKUP(A3,RunInformation!I3:J14), ", ", LOOKUP(E3,RunInformation!I3:I12,RunInformation!K3:K12))</f>
        <v xml:space="preserve">   April, 2017</v>
      </c>
      <c r="C3" s="710"/>
      <c r="D3" s="710"/>
      <c r="E3" s="14">
        <f>Comparison!D3</f>
        <v>9</v>
      </c>
      <c r="F3" s="11"/>
      <c r="G3" s="11"/>
      <c r="H3" s="11"/>
      <c r="I3" s="682"/>
      <c r="J3" s="682"/>
      <c r="K3" s="682"/>
      <c r="L3" s="682"/>
      <c r="M3" s="682"/>
      <c r="N3" s="682"/>
      <c r="O3" s="682"/>
      <c r="P3" s="682"/>
      <c r="Q3" s="11"/>
      <c r="R3" s="11"/>
      <c r="S3" s="11"/>
      <c r="T3" s="11"/>
      <c r="U3" s="684"/>
      <c r="V3" s="709"/>
      <c r="W3" s="709"/>
      <c r="X3" s="709"/>
      <c r="Y3" s="702"/>
      <c r="Z3" s="700"/>
      <c r="AA3" s="698"/>
      <c r="AB3" s="696"/>
      <c r="AC3" s="694"/>
      <c r="AD3" s="692"/>
      <c r="AE3" s="690"/>
      <c r="AF3" s="688"/>
      <c r="AG3" s="686"/>
    </row>
    <row r="4" spans="1:33" x14ac:dyDescent="0.25">
      <c r="A4" s="14"/>
      <c r="B4" s="14">
        <v>10</v>
      </c>
      <c r="C4" s="14"/>
      <c r="D4" s="14">
        <v>2</v>
      </c>
      <c r="E4" s="14"/>
      <c r="F4" s="11"/>
      <c r="G4" s="11"/>
      <c r="H4" s="11"/>
      <c r="I4" s="11"/>
      <c r="J4" s="11"/>
      <c r="K4" s="11"/>
      <c r="L4" s="11"/>
      <c r="M4" s="11"/>
      <c r="N4" s="11"/>
      <c r="O4" s="11"/>
      <c r="P4" s="11"/>
      <c r="Q4" s="11"/>
      <c r="R4" s="11"/>
      <c r="S4" s="11"/>
      <c r="T4" s="15"/>
      <c r="U4" s="272">
        <f ca="1">DATE(LOOKUP($E$3,TimestepID,StartYear),$A$3,1)</f>
        <v>42826</v>
      </c>
      <c r="V4" s="304">
        <f ca="1">IF($U4="","",IF($B$26=TRUE,(LOOKUP($U4,INDIRECT($C$10&amp;"_TIME"),INDIRECT($C$10&amp;"_"&amp;"Min"))),""))</f>
        <v>1083.6866199422068</v>
      </c>
      <c r="W4" s="305">
        <f ca="1">IF($U4="","",IF($C$26=TRUE,(LOOKUP($U4,INDIRECT($C$10&amp;"_TIME"),INDIRECT($C$10&amp;"_"&amp;"Max"))),""))</f>
        <v>1806.3923255912307</v>
      </c>
      <c r="X4" s="306">
        <f ca="1">IF($U4="","",IF($D$26=TRUE,(LOOKUP($U4,INDIRECT($C$10&amp;"_TIME"),INDIRECT($C$10&amp;"_"&amp;"Most"))),""))</f>
        <v>1330.3910940165183</v>
      </c>
      <c r="Y4" s="302">
        <f ca="1">IF($U4="","",IF($B$15=TRUE,ExceedenceData!B4,""))</f>
        <v>1235.4909871332741</v>
      </c>
      <c r="Z4" s="302">
        <f ca="1">IF($U4="","",IF($B$15=TRUE,ExceedenceData!C4,""))</f>
        <v>1285.5921320669979</v>
      </c>
      <c r="AA4" s="302">
        <f ca="1">IF($U4="","",IF($B$15=TRUE,ExceedenceData!D4,""))</f>
        <v>1304.6745230215324</v>
      </c>
      <c r="AB4" s="302">
        <f ca="1">IF($U4="","",IF($B$15=TRUE,ExceedenceData!E4,""))</f>
        <v>1324.5286181532147</v>
      </c>
      <c r="AC4" s="302">
        <f ca="1">IF($U4="","",IF($B$15=TRUE,ExceedenceData!F4,""))</f>
        <v>1339.1362429466024</v>
      </c>
      <c r="AD4" s="302">
        <f ca="1">IF($U4="","",IF($B$15=TRUE,ExceedenceData!G4,""))</f>
        <v>1366.2852791404853</v>
      </c>
      <c r="AE4" s="302">
        <f ca="1">IF($U4="","",IF($B$15=TRUE,ExceedenceData!H4,""))</f>
        <v>1445.0950692231297</v>
      </c>
      <c r="AF4" s="302">
        <f ca="1">IF($U4="","",IF($B$15=TRUE,ExceedenceData!I4,""))</f>
        <v>1491.7461667777416</v>
      </c>
      <c r="AG4" s="303">
        <f ca="1">IF($U4="","",IF($B$15=TRUE,ExceedenceData!J4,""))</f>
        <v>1535.4865105454439</v>
      </c>
    </row>
    <row r="5" spans="1:33" x14ac:dyDescent="0.25">
      <c r="A5" s="14"/>
      <c r="B5" s="14"/>
      <c r="C5" s="14"/>
      <c r="D5" s="14"/>
      <c r="E5" s="14"/>
      <c r="F5" s="11"/>
      <c r="G5" s="11"/>
      <c r="H5" s="11"/>
      <c r="I5" s="11"/>
      <c r="J5" s="11"/>
      <c r="K5" s="11"/>
      <c r="L5" s="11"/>
      <c r="M5" s="11"/>
      <c r="N5" s="11"/>
      <c r="O5" s="11"/>
      <c r="P5" s="11"/>
      <c r="Q5" s="11"/>
      <c r="R5" s="11"/>
      <c r="S5" s="11"/>
      <c r="T5" s="11"/>
      <c r="U5" s="272">
        <f t="shared" ref="U5:U36" ca="1" si="0">IF((ROW()-3)&lt;=LOOKUP($A$6,TimestepID,Duration),EDATE(U4,1),"")</f>
        <v>42856</v>
      </c>
      <c r="V5" s="307">
        <f t="shared" ref="V5:V68" ca="1" si="1">IF($U5="","",IF($B$26=TRUE,(LOOKUP($U5,INDIRECT($C$10&amp;"_TIME"),INDIRECT($C$10&amp;"_"&amp;"Min"))),""))</f>
        <v>2607.4813181758677</v>
      </c>
      <c r="W5" s="308">
        <f t="shared" ref="W5:W68" ca="1" si="2">IF($U5="","",IF($C$26=TRUE,(LOOKUP($U5,INDIRECT($C$10&amp;"_TIME"),INDIRECT($C$10&amp;"_"&amp;"Max"))),""))</f>
        <v>3939.0915456245571</v>
      </c>
      <c r="X5" s="309">
        <f t="shared" ref="X5:X68" ca="1" si="3">IF($U5="","",IF($D$26=TRUE,(LOOKUP($U5,INDIRECT($C$10&amp;"_TIME"),INDIRECT($C$10&amp;"_"&amp;"Most"))),""))</f>
        <v>2863.9394350441266</v>
      </c>
      <c r="Y5" s="302">
        <f ca="1">IF($U5="","",IF($B$15=TRUE,ExceedenceData!B5,""))</f>
        <v>2079.1847012005364</v>
      </c>
      <c r="Z5" s="302">
        <f ca="1">IF($U5="","",IF($B$15=TRUE,ExceedenceData!C5,""))</f>
        <v>2270.307723700821</v>
      </c>
      <c r="AA5" s="302">
        <f ca="1">IF($U5="","",IF($B$15=TRUE,ExceedenceData!D5,""))</f>
        <v>2647.7055811190853</v>
      </c>
      <c r="AB5" s="302">
        <f ca="1">IF($U5="","",IF($B$15=TRUE,ExceedenceData!E5,""))</f>
        <v>2771.4304423440149</v>
      </c>
      <c r="AC5" s="302">
        <f ca="1">IF($U5="","",IF($B$15=TRUE,ExceedenceData!F5,""))</f>
        <v>2839.9979424820872</v>
      </c>
      <c r="AD5" s="302">
        <f ca="1">IF($U5="","",IF($B$15=TRUE,ExceedenceData!G5,""))</f>
        <v>3038.4646315074615</v>
      </c>
      <c r="AE5" s="302">
        <f ca="1">IF($U5="","",IF($B$15=TRUE,ExceedenceData!H5,""))</f>
        <v>3139.7122997931233</v>
      </c>
      <c r="AF5" s="302">
        <f ca="1">IF($U5="","",IF($B$15=TRUE,ExceedenceData!I5,""))</f>
        <v>3233.9563670946973</v>
      </c>
      <c r="AG5" s="303">
        <f ca="1">IF($U5="","",IF($B$15=TRUE,ExceedenceData!J5,""))</f>
        <v>3338.4342491657603</v>
      </c>
    </row>
    <row r="6" spans="1:33" x14ac:dyDescent="0.25">
      <c r="A6" s="14">
        <f>Comparison!B6</f>
        <v>2</v>
      </c>
      <c r="B6" s="680" t="str">
        <f>CONCATENATE("  ",Comparison!C3, " Months")</f>
        <v xml:space="preserve">  66 Months</v>
      </c>
      <c r="C6" s="680"/>
      <c r="D6" s="14"/>
      <c r="E6" s="14"/>
      <c r="F6" s="11"/>
      <c r="G6" s="11"/>
      <c r="H6" s="11"/>
      <c r="I6" s="11"/>
      <c r="J6" s="11"/>
      <c r="K6" s="11"/>
      <c r="L6" s="11"/>
      <c r="M6" s="11"/>
      <c r="N6" s="11"/>
      <c r="O6" s="11"/>
      <c r="P6" s="11"/>
      <c r="Q6" s="11"/>
      <c r="R6" s="11"/>
      <c r="S6" s="11"/>
      <c r="T6" s="11"/>
      <c r="U6" s="272">
        <f t="shared" ca="1" si="0"/>
        <v>42887</v>
      </c>
      <c r="V6" s="307">
        <f t="shared" ca="1" si="1"/>
        <v>2419.2643118047631</v>
      </c>
      <c r="W6" s="308">
        <f t="shared" ca="1" si="2"/>
        <v>3558.5700314775981</v>
      </c>
      <c r="X6" s="309">
        <f t="shared" ca="1" si="3"/>
        <v>2635.9266752964572</v>
      </c>
      <c r="Y6" s="302">
        <f ca="1">IF($U6="","",IF($B$15=TRUE,ExceedenceData!B6,""))</f>
        <v>1911.7058160733861</v>
      </c>
      <c r="Z6" s="302">
        <f ca="1">IF($U6="","",IF($B$15=TRUE,ExceedenceData!C6,""))</f>
        <v>2081.5068929588733</v>
      </c>
      <c r="AA6" s="302">
        <f ca="1">IF($U6="","",IF($B$15=TRUE,ExceedenceData!D6,""))</f>
        <v>2258.8910285970328</v>
      </c>
      <c r="AB6" s="302">
        <f ca="1">IF($U6="","",IF($B$15=TRUE,ExceedenceData!E6,""))</f>
        <v>2414.0519682272547</v>
      </c>
      <c r="AC6" s="302">
        <f ca="1">IF($U6="","",IF($B$15=TRUE,ExceedenceData!F6,""))</f>
        <v>2595.9862300012719</v>
      </c>
      <c r="AD6" s="302">
        <f ca="1">IF($U6="","",IF($B$15=TRUE,ExceedenceData!G6,""))</f>
        <v>2759.815230367557</v>
      </c>
      <c r="AE6" s="302">
        <f ca="1">IF($U6="","",IF($B$15=TRUE,ExceedenceData!H6,""))</f>
        <v>2840.9161730708215</v>
      </c>
      <c r="AF6" s="302">
        <f ca="1">IF($U6="","",IF($B$15=TRUE,ExceedenceData!I6,""))</f>
        <v>3048.6993485950215</v>
      </c>
      <c r="AG6" s="303">
        <f ca="1">IF($U6="","",IF($B$15=TRUE,ExceedenceData!J6,""))</f>
        <v>3634.3727381872359</v>
      </c>
    </row>
    <row r="7" spans="1:33" x14ac:dyDescent="0.25">
      <c r="A7" s="14"/>
      <c r="B7" s="200"/>
      <c r="C7" s="14"/>
      <c r="D7" s="14"/>
      <c r="E7" s="14"/>
      <c r="F7" s="11"/>
      <c r="G7" s="11"/>
      <c r="H7" s="11"/>
      <c r="I7" s="11"/>
      <c r="J7" s="11"/>
      <c r="K7" s="11"/>
      <c r="L7" s="11"/>
      <c r="M7" s="11"/>
      <c r="N7" s="11"/>
      <c r="O7" s="11"/>
      <c r="P7" s="11"/>
      <c r="Q7" s="11"/>
      <c r="R7" s="11"/>
      <c r="S7" s="11"/>
      <c r="T7" s="11"/>
      <c r="U7" s="272">
        <f t="shared" ca="1" si="0"/>
        <v>42917</v>
      </c>
      <c r="V7" s="307">
        <f t="shared" ca="1" si="1"/>
        <v>611.11154984886923</v>
      </c>
      <c r="W7" s="308">
        <f t="shared" ca="1" si="2"/>
        <v>977.84148600866126</v>
      </c>
      <c r="X7" s="309">
        <f t="shared" ca="1" si="3"/>
        <v>1082.523518049175</v>
      </c>
      <c r="Y7" s="302">
        <f ca="1">IF($U7="","",IF($B$15=TRUE,ExceedenceData!B7,""))</f>
        <v>690.81179208061587</v>
      </c>
      <c r="Z7" s="302">
        <f ca="1">IF($U7="","",IF($B$15=TRUE,ExceedenceData!C7,""))</f>
        <v>841.02718749290523</v>
      </c>
      <c r="AA7" s="302">
        <f ca="1">IF($U7="","",IF($B$15=TRUE,ExceedenceData!D7,""))</f>
        <v>928.65671433388525</v>
      </c>
      <c r="AB7" s="302">
        <f ca="1">IF($U7="","",IF($B$15=TRUE,ExceedenceData!E7,""))</f>
        <v>977.74344432719829</v>
      </c>
      <c r="AC7" s="302">
        <f ca="1">IF($U7="","",IF($B$15=TRUE,ExceedenceData!F7,""))</f>
        <v>1072.6665732992305</v>
      </c>
      <c r="AD7" s="302">
        <f ca="1">IF($U7="","",IF($B$15=TRUE,ExceedenceData!G7,""))</f>
        <v>1225.5257095268896</v>
      </c>
      <c r="AE7" s="302">
        <f ca="1">IF($U7="","",IF($B$15=TRUE,ExceedenceData!H7,""))</f>
        <v>1255.1274208512693</v>
      </c>
      <c r="AF7" s="302">
        <f ca="1">IF($U7="","",IF($B$15=TRUE,ExceedenceData!I7,""))</f>
        <v>1389.8635241570535</v>
      </c>
      <c r="AG7" s="303">
        <f ca="1">IF($U7="","",IF($B$15=TRUE,ExceedenceData!J7,""))</f>
        <v>1837.7865462529619</v>
      </c>
    </row>
    <row r="8" spans="1:33" x14ac:dyDescent="0.25">
      <c r="A8" s="14"/>
      <c r="B8" s="14"/>
      <c r="C8" s="14"/>
      <c r="D8" s="14"/>
      <c r="E8" s="14"/>
      <c r="F8" s="11"/>
      <c r="G8" s="11"/>
      <c r="H8" s="11"/>
      <c r="I8" s="11"/>
      <c r="J8" s="11"/>
      <c r="K8" s="11"/>
      <c r="L8" s="11"/>
      <c r="M8" s="11"/>
      <c r="N8" s="11"/>
      <c r="O8" s="11"/>
      <c r="P8" s="11"/>
      <c r="Q8" s="11"/>
      <c r="R8" s="11"/>
      <c r="S8" s="11"/>
      <c r="T8" s="11"/>
      <c r="U8" s="272">
        <f t="shared" ca="1" si="0"/>
        <v>42948</v>
      </c>
      <c r="V8" s="307">
        <f t="shared" ca="1" si="1"/>
        <v>397.10064387293846</v>
      </c>
      <c r="W8" s="308">
        <f t="shared" ca="1" si="2"/>
        <v>561.27706039799841</v>
      </c>
      <c r="X8" s="309">
        <f t="shared" ca="1" si="3"/>
        <v>705.96909243851439</v>
      </c>
      <c r="Y8" s="302">
        <f ca="1">IF($U8="","",IF($B$15=TRUE,ExceedenceData!B8,""))</f>
        <v>621.61171839594124</v>
      </c>
      <c r="Z8" s="302">
        <f ca="1">IF($U8="","",IF($B$15=TRUE,ExceedenceData!C8,""))</f>
        <v>681.4771074571139</v>
      </c>
      <c r="AA8" s="302">
        <f ca="1">IF($U8="","",IF($B$15=TRUE,ExceedenceData!D8,""))</f>
        <v>696.88771849382658</v>
      </c>
      <c r="AB8" s="302">
        <f ca="1">IF($U8="","",IF($B$15=TRUE,ExceedenceData!E8,""))</f>
        <v>709.50062533259961</v>
      </c>
      <c r="AC8" s="302">
        <f ca="1">IF($U8="","",IF($B$15=TRUE,ExceedenceData!F8,""))</f>
        <v>730.11832846657694</v>
      </c>
      <c r="AD8" s="302">
        <f ca="1">IF($U8="","",IF($B$15=TRUE,ExceedenceData!G8,""))</f>
        <v>746.86833165736471</v>
      </c>
      <c r="AE8" s="302">
        <f ca="1">IF($U8="","",IF($B$15=TRUE,ExceedenceData!H8,""))</f>
        <v>806.16332431942885</v>
      </c>
      <c r="AF8" s="302">
        <f ca="1">IF($U8="","",IF($B$15=TRUE,ExceedenceData!I8,""))</f>
        <v>855.19419415510299</v>
      </c>
      <c r="AG8" s="303">
        <f ca="1">IF($U8="","",IF($B$15=TRUE,ExceedenceData!J8,""))</f>
        <v>948.50793111556789</v>
      </c>
    </row>
    <row r="9" spans="1:33" x14ac:dyDescent="0.25">
      <c r="A9" s="11"/>
      <c r="B9" s="11"/>
      <c r="C9" s="11"/>
      <c r="D9" s="11"/>
      <c r="E9" s="11"/>
      <c r="F9" s="11"/>
      <c r="G9" s="11"/>
      <c r="H9" s="11"/>
      <c r="I9" s="11"/>
      <c r="J9" s="11"/>
      <c r="K9" s="11"/>
      <c r="L9" s="11"/>
      <c r="M9" s="11"/>
      <c r="N9" s="11"/>
      <c r="O9" s="11"/>
      <c r="P9" s="11"/>
      <c r="Q9" s="11"/>
      <c r="R9" s="11"/>
      <c r="S9" s="11"/>
      <c r="T9" s="11"/>
      <c r="U9" s="272">
        <f t="shared" ca="1" si="0"/>
        <v>42979</v>
      </c>
      <c r="V9" s="307">
        <f t="shared" ca="1" si="1"/>
        <v>497.69664241227417</v>
      </c>
      <c r="W9" s="308">
        <f t="shared" ca="1" si="2"/>
        <v>1524.155312128448</v>
      </c>
      <c r="X9" s="309">
        <f t="shared" ca="1" si="3"/>
        <v>852.9580983979323</v>
      </c>
      <c r="Y9" s="302">
        <f ca="1">IF($U9="","",IF($B$15=TRUE,ExceedenceData!B9,""))</f>
        <v>607.99096844391772</v>
      </c>
      <c r="Z9" s="302">
        <f ca="1">IF($U9="","",IF($B$15=TRUE,ExceedenceData!C9,""))</f>
        <v>649.44700633767411</v>
      </c>
      <c r="AA9" s="302">
        <f ca="1">IF($U9="","",IF($B$15=TRUE,ExceedenceData!D9,""))</f>
        <v>689.74926726752085</v>
      </c>
      <c r="AB9" s="302">
        <f ca="1">IF($U9="","",IF($B$15=TRUE,ExceedenceData!E9,""))</f>
        <v>766.86194065342602</v>
      </c>
      <c r="AC9" s="302">
        <f ca="1">IF($U9="","",IF($B$15=TRUE,ExceedenceData!F9,""))</f>
        <v>900.35982889788318</v>
      </c>
      <c r="AD9" s="302">
        <f ca="1">IF($U9="","",IF($B$15=TRUE,ExceedenceData!G9,""))</f>
        <v>963.77374736281979</v>
      </c>
      <c r="AE9" s="302">
        <f ca="1">IF($U9="","",IF($B$15=TRUE,ExceedenceData!H9,""))</f>
        <v>1095.3383321752497</v>
      </c>
      <c r="AF9" s="302">
        <f ca="1">IF($U9="","",IF($B$15=TRUE,ExceedenceData!I9,""))</f>
        <v>1128.3675978815663</v>
      </c>
      <c r="AG9" s="303">
        <f ca="1">IF($U9="","",IF($B$15=TRUE,ExceedenceData!J9,""))</f>
        <v>1405.9443290609597</v>
      </c>
    </row>
    <row r="10" spans="1:33" x14ac:dyDescent="0.25">
      <c r="A10" s="11"/>
      <c r="B10" s="11">
        <f>Comparison!B10</f>
        <v>49</v>
      </c>
      <c r="C10" s="11" t="str">
        <f ca="1">LOOKUP($B$10,NodeID,RangeName)</f>
        <v>Pow_In</v>
      </c>
      <c r="D10" s="11"/>
      <c r="E10" s="11"/>
      <c r="F10" s="11"/>
      <c r="G10" s="11"/>
      <c r="H10" s="11"/>
      <c r="I10" s="11"/>
      <c r="J10" s="11"/>
      <c r="K10" s="11"/>
      <c r="L10" s="11"/>
      <c r="M10" s="11"/>
      <c r="N10" s="11"/>
      <c r="O10" s="11"/>
      <c r="P10" s="11"/>
      <c r="Q10" s="11"/>
      <c r="R10" s="11"/>
      <c r="S10" s="11"/>
      <c r="T10" s="11"/>
      <c r="U10" s="272">
        <f t="shared" ca="1" si="0"/>
        <v>43009</v>
      </c>
      <c r="V10" s="307">
        <f t="shared" ca="1" si="1"/>
        <v>511.4415283951929</v>
      </c>
      <c r="W10" s="308">
        <f t="shared" ca="1" si="2"/>
        <v>754.71745818415798</v>
      </c>
      <c r="X10" s="309">
        <f t="shared" ca="1" si="3"/>
        <v>633.65339346981318</v>
      </c>
      <c r="Y10" s="302">
        <f ca="1">IF($U10="","",IF($B$15=TRUE,ExceedenceData!B10,""))</f>
        <v>550.7610278827126</v>
      </c>
      <c r="Z10" s="302">
        <f ca="1">IF($U10="","",IF($B$15=TRUE,ExceedenceData!C10,""))</f>
        <v>592.42377003689217</v>
      </c>
      <c r="AA10" s="302">
        <f ca="1">IF($U10="","",IF($B$15=TRUE,ExceedenceData!D10,""))</f>
        <v>639.72157896684701</v>
      </c>
      <c r="AB10" s="302">
        <f ca="1">IF($U10="","",IF($B$15=TRUE,ExceedenceData!E10,""))</f>
        <v>662.55158856544131</v>
      </c>
      <c r="AC10" s="302">
        <f ca="1">IF($U10="","",IF($B$15=TRUE,ExceedenceData!F10,""))</f>
        <v>693.50009563133608</v>
      </c>
      <c r="AD10" s="302">
        <f ca="1">IF($U10="","",IF($B$15=TRUE,ExceedenceData!G10,""))</f>
        <v>725.17601128973706</v>
      </c>
      <c r="AE10" s="302">
        <f ca="1">IF($U10="","",IF($B$15=TRUE,ExceedenceData!H10,""))</f>
        <v>764.06705140841632</v>
      </c>
      <c r="AF10" s="302">
        <f ca="1">IF($U10="","",IF($B$15=TRUE,ExceedenceData!I10,""))</f>
        <v>794.11435987473237</v>
      </c>
      <c r="AG10" s="303">
        <f ca="1">IF($U10="","",IF($B$15=TRUE,ExceedenceData!J10,""))</f>
        <v>873.15106331367406</v>
      </c>
    </row>
    <row r="11" spans="1:33" x14ac:dyDescent="0.25">
      <c r="A11" s="11"/>
      <c r="B11" s="11"/>
      <c r="C11" s="11"/>
      <c r="D11" s="11"/>
      <c r="E11" s="11"/>
      <c r="F11" s="11"/>
      <c r="G11" s="11"/>
      <c r="H11" s="11"/>
      <c r="I11" s="11"/>
      <c r="J11" s="11"/>
      <c r="K11" s="11"/>
      <c r="L11" s="11"/>
      <c r="M11" s="11"/>
      <c r="N11" s="11"/>
      <c r="O11" s="11"/>
      <c r="P11" s="11"/>
      <c r="Q11" s="11"/>
      <c r="R11" s="11"/>
      <c r="S11" s="11"/>
      <c r="T11" s="11"/>
      <c r="U11" s="272">
        <f t="shared" ca="1" si="0"/>
        <v>43040</v>
      </c>
      <c r="V11" s="307">
        <f t="shared" ca="1" si="1"/>
        <v>518.52359670799342</v>
      </c>
      <c r="W11" s="308">
        <f t="shared" ca="1" si="2"/>
        <v>596.775508858389</v>
      </c>
      <c r="X11" s="309">
        <f t="shared" ca="1" si="3"/>
        <v>532.13630875481874</v>
      </c>
      <c r="Y11" s="302">
        <f ca="1">IF($U11="","",IF($B$15=TRUE,ExceedenceData!B11,""))</f>
        <v>524.53236628904574</v>
      </c>
      <c r="Z11" s="302">
        <f ca="1">IF($U11="","",IF($B$15=TRUE,ExceedenceData!C11,""))</f>
        <v>554.54399639861924</v>
      </c>
      <c r="AA11" s="302">
        <f ca="1">IF($U11="","",IF($B$15=TRUE,ExceedenceData!D11,""))</f>
        <v>593.81932285746177</v>
      </c>
      <c r="AB11" s="302">
        <f ca="1">IF($U11="","",IF($B$15=TRUE,ExceedenceData!E11,""))</f>
        <v>616.13304645537687</v>
      </c>
      <c r="AC11" s="302">
        <f ca="1">IF($U11="","",IF($B$15=TRUE,ExceedenceData!F11,""))</f>
        <v>632.52340211519083</v>
      </c>
      <c r="AD11" s="302">
        <f ca="1">IF($U11="","",IF($B$15=TRUE,ExceedenceData!G11,""))</f>
        <v>667.26471691357801</v>
      </c>
      <c r="AE11" s="302">
        <f ca="1">IF($U11="","",IF($B$15=TRUE,ExceedenceData!H11,""))</f>
        <v>686.37823083286639</v>
      </c>
      <c r="AF11" s="302">
        <f ca="1">IF($U11="","",IF($B$15=TRUE,ExceedenceData!I11,""))</f>
        <v>701.83148031774465</v>
      </c>
      <c r="AG11" s="303">
        <f ca="1">IF($U11="","",IF($B$15=TRUE,ExceedenceData!J11,""))</f>
        <v>768.56681197367595</v>
      </c>
    </row>
    <row r="12" spans="1:33" x14ac:dyDescent="0.25">
      <c r="A12" s="11"/>
      <c r="B12" s="11"/>
      <c r="C12" s="11"/>
      <c r="D12" s="11"/>
      <c r="E12" s="11"/>
      <c r="F12" s="11"/>
      <c r="G12" s="11"/>
      <c r="H12" s="11"/>
      <c r="I12" s="11"/>
      <c r="J12" s="11"/>
      <c r="K12" s="11"/>
      <c r="L12" s="11"/>
      <c r="M12" s="11"/>
      <c r="N12" s="11"/>
      <c r="O12" s="11"/>
      <c r="P12" s="11"/>
      <c r="Q12" s="11"/>
      <c r="R12" s="11"/>
      <c r="S12" s="11"/>
      <c r="T12" s="11"/>
      <c r="U12" s="272">
        <f t="shared" ca="1" si="0"/>
        <v>43070</v>
      </c>
      <c r="V12" s="307">
        <f t="shared" ca="1" si="1"/>
        <v>471.90871547690858</v>
      </c>
      <c r="W12" s="308">
        <f t="shared" ca="1" si="2"/>
        <v>490.00373728633542</v>
      </c>
      <c r="X12" s="309">
        <f t="shared" ca="1" si="3"/>
        <v>453.34971061255209</v>
      </c>
      <c r="Y12" s="302">
        <f ca="1">IF($U12="","",IF($B$15=TRUE,ExceedenceData!B12,""))</f>
        <v>533.71242777486339</v>
      </c>
      <c r="Z12" s="302">
        <f ca="1">IF($U12="","",IF($B$15=TRUE,ExceedenceData!C12,""))</f>
        <v>557.80960551603948</v>
      </c>
      <c r="AA12" s="302">
        <f ca="1">IF($U12="","",IF($B$15=TRUE,ExceedenceData!D12,""))</f>
        <v>567.92020030950232</v>
      </c>
      <c r="AB12" s="302">
        <f ca="1">IF($U12="","",IF($B$15=TRUE,ExceedenceData!E12,""))</f>
        <v>585.4872422452944</v>
      </c>
      <c r="AC12" s="302">
        <f ca="1">IF($U12="","",IF($B$15=TRUE,ExceedenceData!F12,""))</f>
        <v>596.15588136058079</v>
      </c>
      <c r="AD12" s="302">
        <f ca="1">IF($U12="","",IF($B$15=TRUE,ExceedenceData!G12,""))</f>
        <v>614.82157894361899</v>
      </c>
      <c r="AE12" s="302">
        <f ca="1">IF($U12="","",IF($B$15=TRUE,ExceedenceData!H12,""))</f>
        <v>632.59850285393782</v>
      </c>
      <c r="AF12" s="302">
        <f ca="1">IF($U12="","",IF($B$15=TRUE,ExceedenceData!I12,""))</f>
        <v>642.78817856206831</v>
      </c>
      <c r="AG12" s="303">
        <f ca="1">IF($U12="","",IF($B$15=TRUE,ExceedenceData!J12,""))</f>
        <v>655.94963392193654</v>
      </c>
    </row>
    <row r="13" spans="1:33" x14ac:dyDescent="0.25">
      <c r="A13" s="11"/>
      <c r="B13" s="11"/>
      <c r="C13" s="11"/>
      <c r="D13" s="11"/>
      <c r="E13" s="11"/>
      <c r="F13" s="11"/>
      <c r="G13" s="11"/>
      <c r="H13" s="11"/>
      <c r="I13" s="11"/>
      <c r="J13" s="11"/>
      <c r="K13" s="11"/>
      <c r="L13" s="11"/>
      <c r="M13" s="11"/>
      <c r="N13" s="11"/>
      <c r="O13" s="11"/>
      <c r="P13" s="11"/>
      <c r="Q13" s="11"/>
      <c r="R13" s="11"/>
      <c r="S13" s="11"/>
      <c r="T13" s="11"/>
      <c r="U13" s="272">
        <f t="shared" ca="1" si="0"/>
        <v>43101</v>
      </c>
      <c r="V13" s="307">
        <f t="shared" ca="1" si="1"/>
        <v>449.23016658971335</v>
      </c>
      <c r="W13" s="308">
        <f t="shared" ca="1" si="2"/>
        <v>476.46468153939065</v>
      </c>
      <c r="X13" s="309">
        <f t="shared" ca="1" si="3"/>
        <v>438.24803889352455</v>
      </c>
      <c r="Y13" s="302">
        <f ca="1">IF($U13="","",IF($B$15=TRUE,ExceedenceData!B13,""))</f>
        <v>485.74247946516113</v>
      </c>
      <c r="Z13" s="302">
        <f ca="1">IF($U13="","",IF($B$15=TRUE,ExceedenceData!C13,""))</f>
        <v>506.01405966331635</v>
      </c>
      <c r="AA13" s="302">
        <f ca="1">IF($U13="","",IF($B$15=TRUE,ExceedenceData!D13,""))</f>
        <v>514.86945101757203</v>
      </c>
      <c r="AB13" s="302">
        <f ca="1">IF($U13="","",IF($B$15=TRUE,ExceedenceData!E13,""))</f>
        <v>525.6702859228468</v>
      </c>
      <c r="AC13" s="302">
        <f ca="1">IF($U13="","",IF($B$15=TRUE,ExceedenceData!F13,""))</f>
        <v>532.75718462399288</v>
      </c>
      <c r="AD13" s="302">
        <f ca="1">IF($U13="","",IF($B$15=TRUE,ExceedenceData!G13,""))</f>
        <v>536.89650507953559</v>
      </c>
      <c r="AE13" s="302">
        <f ca="1">IF($U13="","",IF($B$15=TRUE,ExceedenceData!H13,""))</f>
        <v>554.37460607256196</v>
      </c>
      <c r="AF13" s="302">
        <f ca="1">IF($U13="","",IF($B$15=TRUE,ExceedenceData!I13,""))</f>
        <v>576.23214270391247</v>
      </c>
      <c r="AG13" s="303">
        <f ca="1">IF($U13="","",IF($B$15=TRUE,ExceedenceData!J13,""))</f>
        <v>597.44899917722341</v>
      </c>
    </row>
    <row r="14" spans="1:33" x14ac:dyDescent="0.25">
      <c r="A14" s="11"/>
      <c r="B14" s="11"/>
      <c r="C14" s="11"/>
      <c r="D14" s="11"/>
      <c r="E14" s="11"/>
      <c r="F14" s="11"/>
      <c r="G14" s="11"/>
      <c r="H14" s="11"/>
      <c r="I14" s="11"/>
      <c r="J14" s="11"/>
      <c r="K14" s="11"/>
      <c r="L14" s="11"/>
      <c r="M14" s="11"/>
      <c r="N14" s="11"/>
      <c r="O14" s="11"/>
      <c r="P14" s="11"/>
      <c r="Q14" s="11"/>
      <c r="R14" s="11"/>
      <c r="S14" s="11"/>
      <c r="T14" s="11"/>
      <c r="U14" s="272">
        <f t="shared" ca="1" si="0"/>
        <v>43132</v>
      </c>
      <c r="V14" s="307">
        <f t="shared" ca="1" si="1"/>
        <v>463.35389154226846</v>
      </c>
      <c r="W14" s="308">
        <f t="shared" ca="1" si="2"/>
        <v>478.62083156229028</v>
      </c>
      <c r="X14" s="309">
        <f t="shared" ca="1" si="3"/>
        <v>437.01621371399102</v>
      </c>
      <c r="Y14" s="302">
        <f ca="1">IF($U14="","",IF($B$15=TRUE,ExceedenceData!B14,""))</f>
        <v>419.43980405421786</v>
      </c>
      <c r="Z14" s="302">
        <f ca="1">IF($U14="","",IF($B$15=TRUE,ExceedenceData!C14,""))</f>
        <v>424.65787955803404</v>
      </c>
      <c r="AA14" s="302">
        <f ca="1">IF($U14="","",IF($B$15=TRUE,ExceedenceData!D14,""))</f>
        <v>438.21692679869068</v>
      </c>
      <c r="AB14" s="302">
        <f ca="1">IF($U14="","",IF($B$15=TRUE,ExceedenceData!E14,""))</f>
        <v>449.51009758747313</v>
      </c>
      <c r="AC14" s="302">
        <f ca="1">IF($U14="","",IF($B$15=TRUE,ExceedenceData!F14,""))</f>
        <v>457.37985747484203</v>
      </c>
      <c r="AD14" s="302">
        <f ca="1">IF($U14="","",IF($B$15=TRUE,ExceedenceData!G14,""))</f>
        <v>467.16090744028469</v>
      </c>
      <c r="AE14" s="302">
        <f ca="1">IF($U14="","",IF($B$15=TRUE,ExceedenceData!H14,""))</f>
        <v>476.52737497176656</v>
      </c>
      <c r="AF14" s="302">
        <f ca="1">IF($U14="","",IF($B$15=TRUE,ExceedenceData!I14,""))</f>
        <v>498.97730865225225</v>
      </c>
      <c r="AG14" s="303">
        <f ca="1">IF($U14="","",IF($B$15=TRUE,ExceedenceData!J14,""))</f>
        <v>523.42622870686967</v>
      </c>
    </row>
    <row r="15" spans="1:33" x14ac:dyDescent="0.25">
      <c r="A15" s="11"/>
      <c r="B15" s="11" t="b">
        <v>1</v>
      </c>
      <c r="C15" s="11"/>
      <c r="D15" s="11"/>
      <c r="E15" s="11"/>
      <c r="F15" s="11"/>
      <c r="G15" s="11"/>
      <c r="H15" s="11"/>
      <c r="I15" s="11"/>
      <c r="J15" s="11"/>
      <c r="K15" s="11"/>
      <c r="L15" s="11"/>
      <c r="M15" s="11"/>
      <c r="N15" s="11"/>
      <c r="O15" s="11"/>
      <c r="P15" s="11"/>
      <c r="Q15" s="11"/>
      <c r="R15" s="11"/>
      <c r="S15" s="11"/>
      <c r="T15" s="11"/>
      <c r="U15" s="272">
        <f t="shared" ca="1" si="0"/>
        <v>43160</v>
      </c>
      <c r="V15" s="307">
        <f t="shared" ca="1" si="1"/>
        <v>588.73379852885796</v>
      </c>
      <c r="W15" s="308">
        <f t="shared" ca="1" si="2"/>
        <v>965.91279165416051</v>
      </c>
      <c r="X15" s="309">
        <f t="shared" ca="1" si="3"/>
        <v>885.20618118002858</v>
      </c>
      <c r="Y15" s="302">
        <f ca="1">IF($U15="","",IF($B$15=TRUE,ExceedenceData!B15,""))</f>
        <v>727.01356417819841</v>
      </c>
      <c r="Z15" s="302">
        <f ca="1">IF($U15="","",IF($B$15=TRUE,ExceedenceData!C15,""))</f>
        <v>765.95528368990711</v>
      </c>
      <c r="AA15" s="302">
        <f ca="1">IF($U15="","",IF($B$15=TRUE,ExceedenceData!D15,""))</f>
        <v>821.60309302443409</v>
      </c>
      <c r="AB15" s="302">
        <f ca="1">IF($U15="","",IF($B$15=TRUE,ExceedenceData!E15,""))</f>
        <v>834.39295062810879</v>
      </c>
      <c r="AC15" s="302">
        <f ca="1">IF($U15="","",IF($B$15=TRUE,ExceedenceData!F15,""))</f>
        <v>887.61003225139564</v>
      </c>
      <c r="AD15" s="302">
        <f ca="1">IF($U15="","",IF($B$15=TRUE,ExceedenceData!G15,""))</f>
        <v>915.03512052943654</v>
      </c>
      <c r="AE15" s="302">
        <f ca="1">IF($U15="","",IF($B$15=TRUE,ExceedenceData!H15,""))</f>
        <v>965.30442269096727</v>
      </c>
      <c r="AF15" s="302">
        <f ca="1">IF($U15="","",IF($B$15=TRUE,ExceedenceData!I15,""))</f>
        <v>1007.5933092713611</v>
      </c>
      <c r="AG15" s="303">
        <f ca="1">IF($U15="","",IF($B$15=TRUE,ExceedenceData!J15,""))</f>
        <v>1148.1279653673164</v>
      </c>
    </row>
    <row r="16" spans="1:33" x14ac:dyDescent="0.25">
      <c r="A16" s="11"/>
      <c r="B16" s="11" t="b">
        <v>1</v>
      </c>
      <c r="C16" s="11"/>
      <c r="D16" s="11"/>
      <c r="E16" s="11"/>
      <c r="F16" s="11"/>
      <c r="G16" s="11"/>
      <c r="H16" s="11"/>
      <c r="I16" s="11"/>
      <c r="J16" s="11"/>
      <c r="K16" s="11"/>
      <c r="L16" s="11"/>
      <c r="M16" s="11"/>
      <c r="N16" s="11"/>
      <c r="O16" s="11"/>
      <c r="P16" s="11"/>
      <c r="Q16" s="11"/>
      <c r="R16" s="11"/>
      <c r="S16" s="11"/>
      <c r="T16" s="11"/>
      <c r="U16" s="272">
        <f t="shared" ca="1" si="0"/>
        <v>43191</v>
      </c>
      <c r="V16" s="307">
        <f t="shared" ca="1" si="1"/>
        <v>690.08210545182283</v>
      </c>
      <c r="W16" s="308">
        <f t="shared" ca="1" si="2"/>
        <v>1570.1732121212317</v>
      </c>
      <c r="X16" s="309">
        <f t="shared" ca="1" si="3"/>
        <v>1150.5507231344816</v>
      </c>
      <c r="Y16" s="302">
        <f ca="1">IF($U16="","",IF($B$15=TRUE,ExceedenceData!B16,""))</f>
        <v>871.30062370506437</v>
      </c>
      <c r="Z16" s="302">
        <f ca="1">IF($U16="","",IF($B$15=TRUE,ExceedenceData!C16,""))</f>
        <v>916.67972786788232</v>
      </c>
      <c r="AA16" s="302">
        <f ca="1">IF($U16="","",IF($B$15=TRUE,ExceedenceData!D16,""))</f>
        <v>986.62653627064242</v>
      </c>
      <c r="AB16" s="302">
        <f ca="1">IF($U16="","",IF($B$15=TRUE,ExceedenceData!E16,""))</f>
        <v>1075.1442073417318</v>
      </c>
      <c r="AC16" s="302">
        <f ca="1">IF($U16="","",IF($B$15=TRUE,ExceedenceData!F16,""))</f>
        <v>1113.2967131632995</v>
      </c>
      <c r="AD16" s="302">
        <f ca="1">IF($U16="","",IF($B$15=TRUE,ExceedenceData!G16,""))</f>
        <v>1174.9566777299005</v>
      </c>
      <c r="AE16" s="302">
        <f ca="1">IF($U16="","",IF($B$15=TRUE,ExceedenceData!H16,""))</f>
        <v>1275.3944790834282</v>
      </c>
      <c r="AF16" s="302">
        <f ca="1">IF($U16="","",IF($B$15=TRUE,ExceedenceData!I16,""))</f>
        <v>1377.2931721755656</v>
      </c>
      <c r="AG16" s="303">
        <f ca="1">IF($U16="","",IF($B$15=TRUE,ExceedenceData!J16,""))</f>
        <v>1920.0674859105011</v>
      </c>
    </row>
    <row r="17" spans="1:33" x14ac:dyDescent="0.25">
      <c r="A17" s="11"/>
      <c r="B17" s="11" t="b">
        <v>1</v>
      </c>
      <c r="C17" s="11"/>
      <c r="D17" s="11"/>
      <c r="E17" s="11"/>
      <c r="F17" s="11"/>
      <c r="G17" s="11"/>
      <c r="H17" s="11"/>
      <c r="I17" s="11"/>
      <c r="J17" s="11"/>
      <c r="K17" s="11"/>
      <c r="L17" s="11"/>
      <c r="M17" s="11"/>
      <c r="N17" s="11"/>
      <c r="O17" s="11"/>
      <c r="P17" s="11"/>
      <c r="Q17" s="11"/>
      <c r="R17" s="11"/>
      <c r="S17" s="11"/>
      <c r="T17" s="11"/>
      <c r="U17" s="272">
        <f t="shared" ca="1" si="0"/>
        <v>43221</v>
      </c>
      <c r="V17" s="307">
        <f t="shared" ca="1" si="1"/>
        <v>1489.8152401390651</v>
      </c>
      <c r="W17" s="308">
        <f t="shared" ca="1" si="2"/>
        <v>3122.4458055242758</v>
      </c>
      <c r="X17" s="309">
        <f t="shared" ca="1" si="3"/>
        <v>2323.347603541873</v>
      </c>
      <c r="Y17" s="302">
        <f ca="1">IF($U17="","",IF($B$15=TRUE,ExceedenceData!B17,""))</f>
        <v>1003.4164821747995</v>
      </c>
      <c r="Z17" s="302">
        <f ca="1">IF($U17="","",IF($B$15=TRUE,ExceedenceData!C17,""))</f>
        <v>1338.0645563926228</v>
      </c>
      <c r="AA17" s="302">
        <f ca="1">IF($U17="","",IF($B$15=TRUE,ExceedenceData!D17,""))</f>
        <v>1705.0145794002251</v>
      </c>
      <c r="AB17" s="302">
        <f ca="1">IF($U17="","",IF($B$15=TRUE,ExceedenceData!E17,""))</f>
        <v>1886.1129391658833</v>
      </c>
      <c r="AC17" s="302">
        <f ca="1">IF($U17="","",IF($B$15=TRUE,ExceedenceData!F17,""))</f>
        <v>2011.1737276578247</v>
      </c>
      <c r="AD17" s="302">
        <f ca="1">IF($U17="","",IF($B$15=TRUE,ExceedenceData!G17,""))</f>
        <v>2291.1105836511497</v>
      </c>
      <c r="AE17" s="302">
        <f ca="1">IF($U17="","",IF($B$15=TRUE,ExceedenceData!H17,""))</f>
        <v>2593.2014827588341</v>
      </c>
      <c r="AF17" s="302">
        <f ca="1">IF($U17="","",IF($B$15=TRUE,ExceedenceData!I17,""))</f>
        <v>2837.7209226284749</v>
      </c>
      <c r="AG17" s="303">
        <f ca="1">IF($U17="","",IF($B$15=TRUE,ExceedenceData!J17,""))</f>
        <v>3584.2733701763054</v>
      </c>
    </row>
    <row r="18" spans="1:33" x14ac:dyDescent="0.25">
      <c r="A18" s="11"/>
      <c r="B18" s="11" t="b">
        <v>1</v>
      </c>
      <c r="C18" s="11"/>
      <c r="D18" s="11"/>
      <c r="E18" s="11"/>
      <c r="F18" s="11"/>
      <c r="G18" s="11"/>
      <c r="H18" s="11"/>
      <c r="I18" s="11"/>
      <c r="J18" s="11"/>
      <c r="K18" s="11"/>
      <c r="L18" s="11"/>
      <c r="M18" s="11"/>
      <c r="N18" s="11"/>
      <c r="O18" s="11"/>
      <c r="P18" s="11"/>
      <c r="Q18" s="11"/>
      <c r="R18" s="11"/>
      <c r="S18" s="11"/>
      <c r="T18" s="11"/>
      <c r="U18" s="272">
        <f t="shared" ca="1" si="0"/>
        <v>43252</v>
      </c>
      <c r="V18" s="307">
        <f t="shared" ca="1" si="1"/>
        <v>1441.5931313988415</v>
      </c>
      <c r="W18" s="308">
        <f t="shared" ca="1" si="2"/>
        <v>2937.4310405825936</v>
      </c>
      <c r="X18" s="309">
        <f t="shared" ca="1" si="3"/>
        <v>2271.6104002586885</v>
      </c>
      <c r="Y18" s="302">
        <f ca="1">IF($U18="","",IF($B$15=TRUE,ExceedenceData!B18,""))</f>
        <v>1099.4660907439661</v>
      </c>
      <c r="Z18" s="302">
        <f ca="1">IF($U18="","",IF($B$15=TRUE,ExceedenceData!C18,""))</f>
        <v>1345.1243362215753</v>
      </c>
      <c r="AA18" s="302">
        <f ca="1">IF($U18="","",IF($B$15=TRUE,ExceedenceData!D18,""))</f>
        <v>1457.2107797836431</v>
      </c>
      <c r="AB18" s="302">
        <f ca="1">IF($U18="","",IF($B$15=TRUE,ExceedenceData!E18,""))</f>
        <v>1799.7785899315693</v>
      </c>
      <c r="AC18" s="302">
        <f ca="1">IF($U18="","",IF($B$15=TRUE,ExceedenceData!F18,""))</f>
        <v>2273.1098808264987</v>
      </c>
      <c r="AD18" s="302">
        <f ca="1">IF($U18="","",IF($B$15=TRUE,ExceedenceData!G18,""))</f>
        <v>2358.9635295640701</v>
      </c>
      <c r="AE18" s="302">
        <f ca="1">IF($U18="","",IF($B$15=TRUE,ExceedenceData!H18,""))</f>
        <v>2923.1468526112371</v>
      </c>
      <c r="AF18" s="302">
        <f ca="1">IF($U18="","",IF($B$15=TRUE,ExceedenceData!I18,""))</f>
        <v>3510.2678409786949</v>
      </c>
      <c r="AG18" s="303">
        <f ca="1">IF($U18="","",IF($B$15=TRUE,ExceedenceData!J18,""))</f>
        <v>4337.4371974086253</v>
      </c>
    </row>
    <row r="19" spans="1:33" x14ac:dyDescent="0.25">
      <c r="A19" s="11"/>
      <c r="B19" s="11" t="b">
        <v>1</v>
      </c>
      <c r="C19" s="11"/>
      <c r="D19" s="11"/>
      <c r="E19" s="11"/>
      <c r="F19" s="11"/>
      <c r="G19" s="11"/>
      <c r="H19" s="11"/>
      <c r="I19" s="11"/>
      <c r="J19" s="11"/>
      <c r="K19" s="11"/>
      <c r="L19" s="11"/>
      <c r="M19" s="11"/>
      <c r="N19" s="11"/>
      <c r="O19" s="11"/>
      <c r="P19" s="11"/>
      <c r="Q19" s="11"/>
      <c r="R19" s="11"/>
      <c r="S19" s="11"/>
      <c r="T19" s="11"/>
      <c r="U19" s="272">
        <f t="shared" ca="1" si="0"/>
        <v>43282</v>
      </c>
      <c r="V19" s="307">
        <f t="shared" ca="1" si="1"/>
        <v>485.55763900701271</v>
      </c>
      <c r="W19" s="308">
        <f t="shared" ca="1" si="2"/>
        <v>1419.1023511245355</v>
      </c>
      <c r="X19" s="309">
        <f t="shared" ca="1" si="3"/>
        <v>1037.7986647163548</v>
      </c>
      <c r="Y19" s="302">
        <f ca="1">IF($U19="","",IF($B$15=TRUE,ExceedenceData!B19,""))</f>
        <v>556.84117666250961</v>
      </c>
      <c r="Z19" s="302">
        <f ca="1">IF($U19="","",IF($B$15=TRUE,ExceedenceData!C19,""))</f>
        <v>591.51677182125502</v>
      </c>
      <c r="AA19" s="302">
        <f ca="1">IF($U19="","",IF($B$15=TRUE,ExceedenceData!D19,""))</f>
        <v>655.8778527986376</v>
      </c>
      <c r="AB19" s="302">
        <f ca="1">IF($U19="","",IF($B$15=TRUE,ExceedenceData!E19,""))</f>
        <v>773.33722020583332</v>
      </c>
      <c r="AC19" s="302">
        <f ca="1">IF($U19="","",IF($B$15=TRUE,ExceedenceData!F19,""))</f>
        <v>945.88984979075087</v>
      </c>
      <c r="AD19" s="302">
        <f ca="1">IF($U19="","",IF($B$15=TRUE,ExceedenceData!G19,""))</f>
        <v>1167.1462535989183</v>
      </c>
      <c r="AE19" s="302">
        <f ca="1">IF($U19="","",IF($B$15=TRUE,ExceedenceData!H19,""))</f>
        <v>1458.7129876675576</v>
      </c>
      <c r="AF19" s="302">
        <f ca="1">IF($U19="","",IF($B$15=TRUE,ExceedenceData!I19,""))</f>
        <v>1692.5298031483953</v>
      </c>
      <c r="AG19" s="303">
        <f ca="1">IF($U19="","",IF($B$15=TRUE,ExceedenceData!J19,""))</f>
        <v>2242.8785370853689</v>
      </c>
    </row>
    <row r="20" spans="1:33" x14ac:dyDescent="0.25">
      <c r="A20" s="11"/>
      <c r="B20" s="11" t="b">
        <v>1</v>
      </c>
      <c r="C20" s="11"/>
      <c r="D20" s="11"/>
      <c r="E20" s="11"/>
      <c r="F20" s="11"/>
      <c r="G20" s="11"/>
      <c r="H20" s="11"/>
      <c r="I20" s="11"/>
      <c r="J20" s="11"/>
      <c r="K20" s="11"/>
      <c r="L20" s="11"/>
      <c r="M20" s="11"/>
      <c r="N20" s="11"/>
      <c r="O20" s="11"/>
      <c r="P20" s="11"/>
      <c r="Q20" s="11"/>
      <c r="R20" s="11"/>
      <c r="S20" s="11"/>
      <c r="T20" s="11"/>
      <c r="U20" s="272">
        <f t="shared" ca="1" si="0"/>
        <v>43313</v>
      </c>
      <c r="V20" s="307">
        <f t="shared" ca="1" si="1"/>
        <v>389.59762711560853</v>
      </c>
      <c r="W20" s="308">
        <f t="shared" ca="1" si="2"/>
        <v>758.13358766903116</v>
      </c>
      <c r="X20" s="309">
        <f t="shared" ca="1" si="3"/>
        <v>590.15408610917018</v>
      </c>
      <c r="Y20" s="302">
        <f ca="1">IF($U20="","",IF($B$15=TRUE,ExceedenceData!B20,""))</f>
        <v>418.3538879610208</v>
      </c>
      <c r="Z20" s="302">
        <f ca="1">IF($U20="","",IF($B$15=TRUE,ExceedenceData!C20,""))</f>
        <v>457.83853526729484</v>
      </c>
      <c r="AA20" s="302">
        <f ca="1">IF($U20="","",IF($B$15=TRUE,ExceedenceData!D20,""))</f>
        <v>484.5222397956436</v>
      </c>
      <c r="AB20" s="302">
        <f ca="1">IF($U20="","",IF($B$15=TRUE,ExceedenceData!E20,""))</f>
        <v>556.86341851263933</v>
      </c>
      <c r="AC20" s="302">
        <f ca="1">IF($U20="","",IF($B$15=TRUE,ExceedenceData!F20,""))</f>
        <v>614.50333632664911</v>
      </c>
      <c r="AD20" s="302">
        <f ca="1">IF($U20="","",IF($B$15=TRUE,ExceedenceData!G20,""))</f>
        <v>663.34645987732267</v>
      </c>
      <c r="AE20" s="302">
        <f ca="1">IF($U20="","",IF($B$15=TRUE,ExceedenceData!H20,""))</f>
        <v>752.14863742755097</v>
      </c>
      <c r="AF20" s="302">
        <f ca="1">IF($U20="","",IF($B$15=TRUE,ExceedenceData!I20,""))</f>
        <v>811.24107262157997</v>
      </c>
      <c r="AG20" s="303">
        <f ca="1">IF($U20="","",IF($B$15=TRUE,ExceedenceData!J20,""))</f>
        <v>1037.0073544192903</v>
      </c>
    </row>
    <row r="21" spans="1:33" x14ac:dyDescent="0.25">
      <c r="A21" s="11"/>
      <c r="B21" s="11" t="b">
        <v>1</v>
      </c>
      <c r="C21" s="11"/>
      <c r="D21" s="11"/>
      <c r="E21" s="11"/>
      <c r="F21" s="11"/>
      <c r="G21" s="11"/>
      <c r="H21" s="11"/>
      <c r="I21" s="11"/>
      <c r="J21" s="11"/>
      <c r="K21" s="11"/>
      <c r="L21" s="11"/>
      <c r="M21" s="11"/>
      <c r="N21" s="11"/>
      <c r="O21" s="11"/>
      <c r="P21" s="11"/>
      <c r="Q21" s="11"/>
      <c r="R21" s="11"/>
      <c r="S21" s="11"/>
      <c r="T21" s="11"/>
      <c r="U21" s="272">
        <f t="shared" ca="1" si="0"/>
        <v>43344</v>
      </c>
      <c r="V21" s="307">
        <f t="shared" ca="1" si="1"/>
        <v>409.1081471845946</v>
      </c>
      <c r="W21" s="308">
        <f t="shared" ca="1" si="2"/>
        <v>682.34091946594231</v>
      </c>
      <c r="X21" s="309">
        <f t="shared" ca="1" si="3"/>
        <v>585.48431684050661</v>
      </c>
      <c r="Y21" s="302">
        <f ca="1">IF($U21="","",IF($B$15=TRUE,ExceedenceData!B21,""))</f>
        <v>434.28611204825523</v>
      </c>
      <c r="Z21" s="302">
        <f ca="1">IF($U21="","",IF($B$15=TRUE,ExceedenceData!C21,""))</f>
        <v>486.21007699414167</v>
      </c>
      <c r="AA21" s="302">
        <f ca="1">IF($U21="","",IF($B$15=TRUE,ExceedenceData!D21,""))</f>
        <v>521.52309335613654</v>
      </c>
      <c r="AB21" s="302">
        <f ca="1">IF($U21="","",IF($B$15=TRUE,ExceedenceData!E21,""))</f>
        <v>561.54109730856555</v>
      </c>
      <c r="AC21" s="302">
        <f ca="1">IF($U21="","",IF($B$15=TRUE,ExceedenceData!F21,""))</f>
        <v>600.52669900833462</v>
      </c>
      <c r="AD21" s="302">
        <f ca="1">IF($U21="","",IF($B$15=TRUE,ExceedenceData!G21,""))</f>
        <v>682.59007060878503</v>
      </c>
      <c r="AE21" s="302">
        <f ca="1">IF($U21="","",IF($B$15=TRUE,ExceedenceData!H21,""))</f>
        <v>728.77149101259249</v>
      </c>
      <c r="AF21" s="302">
        <f ca="1">IF($U21="","",IF($B$15=TRUE,ExceedenceData!I21,""))</f>
        <v>865.20987285124852</v>
      </c>
      <c r="AG21" s="303">
        <f ca="1">IF($U21="","",IF($B$15=TRUE,ExceedenceData!J21,""))</f>
        <v>983.42683920233969</v>
      </c>
    </row>
    <row r="22" spans="1:33" x14ac:dyDescent="0.25">
      <c r="A22" s="11"/>
      <c r="B22" s="11" t="b">
        <v>1</v>
      </c>
      <c r="C22" s="11"/>
      <c r="D22" s="11"/>
      <c r="E22" s="11"/>
      <c r="F22" s="11"/>
      <c r="G22" s="11"/>
      <c r="H22" s="11"/>
      <c r="I22" s="11"/>
      <c r="J22" s="11"/>
      <c r="K22" s="11"/>
      <c r="L22" s="11"/>
      <c r="M22" s="11"/>
      <c r="N22" s="11"/>
      <c r="O22" s="11"/>
      <c r="P22" s="11"/>
      <c r="Q22" s="11"/>
      <c r="R22" s="11"/>
      <c r="S22" s="11"/>
      <c r="T22" s="11"/>
      <c r="U22" s="272">
        <f t="shared" ca="1" si="0"/>
        <v>43374</v>
      </c>
      <c r="V22" s="307">
        <f t="shared" ca="1" si="1"/>
        <v>398.35121024434102</v>
      </c>
      <c r="W22" s="308">
        <f t="shared" ca="1" si="2"/>
        <v>705.7058873766897</v>
      </c>
      <c r="X22" s="309">
        <f t="shared" ca="1" si="3"/>
        <v>592.28098740674079</v>
      </c>
      <c r="Y22" s="302">
        <f ca="1">IF($U22="","",IF($B$15=TRUE,ExceedenceData!B22,""))</f>
        <v>386.1285751563484</v>
      </c>
      <c r="Z22" s="302">
        <f ca="1">IF($U22="","",IF($B$15=TRUE,ExceedenceData!C22,""))</f>
        <v>426.05584914241246</v>
      </c>
      <c r="AA22" s="302">
        <f ca="1">IF($U22="","",IF($B$15=TRUE,ExceedenceData!D22,""))</f>
        <v>475.7866593812094</v>
      </c>
      <c r="AB22" s="302">
        <f ca="1">IF($U22="","",IF($B$15=TRUE,ExceedenceData!E22,""))</f>
        <v>508.6412778557725</v>
      </c>
      <c r="AC22" s="302">
        <f ca="1">IF($U22="","",IF($B$15=TRUE,ExceedenceData!F22,""))</f>
        <v>556.80434254029205</v>
      </c>
      <c r="AD22" s="302">
        <f ca="1">IF($U22="","",IF($B$15=TRUE,ExceedenceData!G22,""))</f>
        <v>590.07422408405978</v>
      </c>
      <c r="AE22" s="302">
        <f ca="1">IF($U22="","",IF($B$15=TRUE,ExceedenceData!H22,""))</f>
        <v>745.22669336323486</v>
      </c>
      <c r="AF22" s="302">
        <f ca="1">IF($U22="","",IF($B$15=TRUE,ExceedenceData!I22,""))</f>
        <v>778.00045541820953</v>
      </c>
      <c r="AG22" s="303">
        <f ca="1">IF($U22="","",IF($B$15=TRUE,ExceedenceData!J22,""))</f>
        <v>853.53724978304137</v>
      </c>
    </row>
    <row r="23" spans="1:33" x14ac:dyDescent="0.25">
      <c r="A23" s="11"/>
      <c r="B23" s="11" t="b">
        <v>1</v>
      </c>
      <c r="C23" s="11"/>
      <c r="D23" s="11"/>
      <c r="E23" s="11"/>
      <c r="F23" s="11"/>
      <c r="G23" s="11"/>
      <c r="H23" s="11"/>
      <c r="I23" s="11"/>
      <c r="J23" s="11"/>
      <c r="K23" s="11"/>
      <c r="L23" s="11"/>
      <c r="M23" s="11"/>
      <c r="N23" s="11"/>
      <c r="O23" s="11"/>
      <c r="P23" s="11"/>
      <c r="Q23" s="11"/>
      <c r="R23" s="11"/>
      <c r="S23" s="11"/>
      <c r="T23" s="11"/>
      <c r="U23" s="272">
        <f t="shared" ca="1" si="0"/>
        <v>43405</v>
      </c>
      <c r="V23" s="307">
        <f t="shared" ca="1" si="1"/>
        <v>440.68737648981772</v>
      </c>
      <c r="W23" s="308">
        <f t="shared" ca="1" si="2"/>
        <v>562.54802444792767</v>
      </c>
      <c r="X23" s="309">
        <f t="shared" ca="1" si="3"/>
        <v>516.35931092122871</v>
      </c>
      <c r="Y23" s="302">
        <f ca="1">IF($U23="","",IF($B$15=TRUE,ExceedenceData!B23,""))</f>
        <v>392.67187872022714</v>
      </c>
      <c r="Z23" s="302">
        <f ca="1">IF($U23="","",IF($B$15=TRUE,ExceedenceData!C23,""))</f>
        <v>426.67341795527699</v>
      </c>
      <c r="AA23" s="302">
        <f ca="1">IF($U23="","",IF($B$15=TRUE,ExceedenceData!D23,""))</f>
        <v>456.91766356879481</v>
      </c>
      <c r="AB23" s="302">
        <f ca="1">IF($U23="","",IF($B$15=TRUE,ExceedenceData!E23,""))</f>
        <v>501.0312042398217</v>
      </c>
      <c r="AC23" s="302">
        <f ca="1">IF($U23="","",IF($B$15=TRUE,ExceedenceData!F23,""))</f>
        <v>532.27974435718363</v>
      </c>
      <c r="AD23" s="302">
        <f ca="1">IF($U23="","",IF($B$15=TRUE,ExceedenceData!G23,""))</f>
        <v>634.72405548081088</v>
      </c>
      <c r="AE23" s="302">
        <f ca="1">IF($U23="","",IF($B$15=TRUE,ExceedenceData!H23,""))</f>
        <v>658.98479343458462</v>
      </c>
      <c r="AF23" s="302">
        <f ca="1">IF($U23="","",IF($B$15=TRUE,ExceedenceData!I23,""))</f>
        <v>685.18950918841665</v>
      </c>
      <c r="AG23" s="303">
        <f ca="1">IF($U23="","",IF($B$15=TRUE,ExceedenceData!J23,""))</f>
        <v>728.84337353451508</v>
      </c>
    </row>
    <row r="24" spans="1:33" x14ac:dyDescent="0.25">
      <c r="A24" s="11"/>
      <c r="B24" s="11"/>
      <c r="C24" s="11"/>
      <c r="D24" s="11"/>
      <c r="E24" s="11"/>
      <c r="F24" s="11"/>
      <c r="G24" s="11"/>
      <c r="H24" s="11"/>
      <c r="I24" s="11"/>
      <c r="J24" s="11"/>
      <c r="K24" s="11"/>
      <c r="L24" s="11"/>
      <c r="M24" s="11"/>
      <c r="N24" s="11"/>
      <c r="O24" s="11"/>
      <c r="P24" s="11"/>
      <c r="Q24" s="11"/>
      <c r="R24" s="11"/>
      <c r="S24" s="11"/>
      <c r="T24" s="11"/>
      <c r="U24" s="272">
        <f t="shared" ca="1" si="0"/>
        <v>43435</v>
      </c>
      <c r="V24" s="307">
        <f t="shared" ca="1" si="1"/>
        <v>421.45307306568196</v>
      </c>
      <c r="W24" s="308">
        <f t="shared" ca="1" si="2"/>
        <v>475.66802128639722</v>
      </c>
      <c r="X24" s="309">
        <f t="shared" ca="1" si="3"/>
        <v>455.27590620982471</v>
      </c>
      <c r="Y24" s="302">
        <f ca="1">IF($U24="","",IF($B$15=TRUE,ExceedenceData!B24,""))</f>
        <v>403.61904116709604</v>
      </c>
      <c r="Z24" s="302">
        <f ca="1">IF($U24="","",IF($B$15=TRUE,ExceedenceData!C24,""))</f>
        <v>419.67414319433635</v>
      </c>
      <c r="AA24" s="302">
        <f ca="1">IF($U24="","",IF($B$15=TRUE,ExceedenceData!D24,""))</f>
        <v>443.97474654346979</v>
      </c>
      <c r="AB24" s="302">
        <f ca="1">IF($U24="","",IF($B$15=TRUE,ExceedenceData!E24,""))</f>
        <v>498.31088671261028</v>
      </c>
      <c r="AC24" s="302">
        <f ca="1">IF($U24="","",IF($B$15=TRUE,ExceedenceData!F24,""))</f>
        <v>526.11072707815458</v>
      </c>
      <c r="AD24" s="302">
        <f ca="1">IF($U24="","",IF($B$15=TRUE,ExceedenceData!G24,""))</f>
        <v>548.73612672659681</v>
      </c>
      <c r="AE24" s="302">
        <f ca="1">IF($U24="","",IF($B$15=TRUE,ExceedenceData!H24,""))</f>
        <v>631.10867056335428</v>
      </c>
      <c r="AF24" s="302">
        <f ca="1">IF($U24="","",IF($B$15=TRUE,ExceedenceData!I24,""))</f>
        <v>642.4268651139954</v>
      </c>
      <c r="AG24" s="303">
        <f ca="1">IF($U24="","",IF($B$15=TRUE,ExceedenceData!J24,""))</f>
        <v>665.59158968615031</v>
      </c>
    </row>
    <row r="25" spans="1:33" x14ac:dyDescent="0.25">
      <c r="A25" s="11"/>
      <c r="B25" s="11"/>
      <c r="C25" s="11"/>
      <c r="D25" s="11"/>
      <c r="E25" s="11"/>
      <c r="F25" s="11"/>
      <c r="G25" s="11"/>
      <c r="H25" s="11"/>
      <c r="I25" s="11"/>
      <c r="J25" s="11"/>
      <c r="K25" s="11"/>
      <c r="L25" s="11"/>
      <c r="M25" s="11"/>
      <c r="N25" s="11"/>
      <c r="O25" s="11"/>
      <c r="P25" s="11"/>
      <c r="Q25" s="11"/>
      <c r="R25" s="11"/>
      <c r="S25" s="11"/>
      <c r="T25" s="11"/>
      <c r="U25" s="272">
        <f t="shared" ca="1" si="0"/>
        <v>43466</v>
      </c>
      <c r="V25" s="307">
        <f t="shared" ca="1" si="1"/>
        <v>405.88827274331078</v>
      </c>
      <c r="W25" s="308">
        <f t="shared" ca="1" si="2"/>
        <v>455.73499153733894</v>
      </c>
      <c r="X25" s="309">
        <f t="shared" ca="1" si="3"/>
        <v>435.21691663290602</v>
      </c>
      <c r="Y25" s="302">
        <f ca="1">IF($U25="","",IF($B$15=TRUE,ExceedenceData!B25,""))</f>
        <v>365.79157419484596</v>
      </c>
      <c r="Z25" s="302">
        <f ca="1">IF($U25="","",IF($B$15=TRUE,ExceedenceData!C25,""))</f>
        <v>388.82736902933385</v>
      </c>
      <c r="AA25" s="302">
        <f ca="1">IF($U25="","",IF($B$15=TRUE,ExceedenceData!D25,""))</f>
        <v>419.5848770644306</v>
      </c>
      <c r="AB25" s="302">
        <f ca="1">IF($U25="","",IF($B$15=TRUE,ExceedenceData!E25,""))</f>
        <v>455.59587291146738</v>
      </c>
      <c r="AC25" s="302">
        <f ca="1">IF($U25="","",IF($B$15=TRUE,ExceedenceData!F25,""))</f>
        <v>478.75377387643215</v>
      </c>
      <c r="AD25" s="302">
        <f ca="1">IF($U25="","",IF($B$15=TRUE,ExceedenceData!G25,""))</f>
        <v>521.43982896601131</v>
      </c>
      <c r="AE25" s="302">
        <f ca="1">IF($U25="","",IF($B$15=TRUE,ExceedenceData!H25,""))</f>
        <v>547.64120428641058</v>
      </c>
      <c r="AF25" s="302">
        <f ca="1">IF($U25="","",IF($B$15=TRUE,ExceedenceData!I25,""))</f>
        <v>572.12948198628771</v>
      </c>
      <c r="AG25" s="303">
        <f ca="1">IF($U25="","",IF($B$15=TRUE,ExceedenceData!J25,""))</f>
        <v>596.31110737512881</v>
      </c>
    </row>
    <row r="26" spans="1:33" x14ac:dyDescent="0.25">
      <c r="A26" s="11"/>
      <c r="B26" s="11" t="b">
        <v>1</v>
      </c>
      <c r="C26" s="11" t="b">
        <v>1</v>
      </c>
      <c r="D26" s="11" t="b">
        <v>1</v>
      </c>
      <c r="E26" s="11"/>
      <c r="F26" s="11"/>
      <c r="G26" s="11"/>
      <c r="H26" s="11"/>
      <c r="I26" s="11"/>
      <c r="J26" s="11"/>
      <c r="K26" s="11"/>
      <c r="L26" s="11"/>
      <c r="M26" s="11"/>
      <c r="N26" s="11"/>
      <c r="O26" s="11"/>
      <c r="P26" s="11"/>
      <c r="Q26" s="11"/>
      <c r="R26" s="11"/>
      <c r="S26" s="11"/>
      <c r="T26" s="11"/>
      <c r="U26" s="272">
        <f t="shared" ca="1" si="0"/>
        <v>43497</v>
      </c>
      <c r="V26" s="307">
        <f t="shared" ca="1" si="1"/>
        <v>414.72513201160996</v>
      </c>
      <c r="W26" s="308">
        <f t="shared" ca="1" si="2"/>
        <v>465.08284289939934</v>
      </c>
      <c r="X26" s="309">
        <f t="shared" ca="1" si="3"/>
        <v>444.39352382440478</v>
      </c>
      <c r="Y26" s="302">
        <f ca="1">IF($U26="","",IF($B$15=TRUE,ExceedenceData!B26,""))</f>
        <v>309.91031862520157</v>
      </c>
      <c r="Z26" s="302">
        <f ca="1">IF($U26="","",IF($B$15=TRUE,ExceedenceData!C26,""))</f>
        <v>334.41722542655492</v>
      </c>
      <c r="AA26" s="302">
        <f ca="1">IF($U26="","",IF($B$15=TRUE,ExceedenceData!D26,""))</f>
        <v>360.46734270473479</v>
      </c>
      <c r="AB26" s="302">
        <f ca="1">IF($U26="","",IF($B$15=TRUE,ExceedenceData!E26,""))</f>
        <v>403.93677798840929</v>
      </c>
      <c r="AC26" s="302">
        <f ca="1">IF($U26="","",IF($B$15=TRUE,ExceedenceData!F26,""))</f>
        <v>450.86681980250125</v>
      </c>
      <c r="AD26" s="302">
        <f ca="1">IF($U26="","",IF($B$15=TRUE,ExceedenceData!G26,""))</f>
        <v>471.57543048392444</v>
      </c>
      <c r="AE26" s="302">
        <f ca="1">IF($U26="","",IF($B$15=TRUE,ExceedenceData!H26,""))</f>
        <v>490.15025158573451</v>
      </c>
      <c r="AF26" s="302">
        <f ca="1">IF($U26="","",IF($B$15=TRUE,ExceedenceData!I26,""))</f>
        <v>509.02299140188245</v>
      </c>
      <c r="AG26" s="303">
        <f ca="1">IF($U26="","",IF($B$15=TRUE,ExceedenceData!J26,""))</f>
        <v>520.28078228602237</v>
      </c>
    </row>
    <row r="27" spans="1:33" x14ac:dyDescent="0.25">
      <c r="A27" s="11"/>
      <c r="B27" s="13"/>
      <c r="C27" s="12"/>
      <c r="D27" s="11"/>
      <c r="E27" s="11"/>
      <c r="F27" s="11"/>
      <c r="G27" s="11"/>
      <c r="H27" s="11"/>
      <c r="I27" s="11"/>
      <c r="J27" s="11"/>
      <c r="K27" s="11"/>
      <c r="L27" s="11"/>
      <c r="M27" s="11"/>
      <c r="N27" s="11"/>
      <c r="O27" s="11"/>
      <c r="P27" s="11"/>
      <c r="Q27" s="11"/>
      <c r="R27" s="11"/>
      <c r="S27" s="11"/>
      <c r="T27" s="11"/>
      <c r="U27" s="272">
        <f t="shared" ca="1" si="0"/>
        <v>43525</v>
      </c>
      <c r="V27" s="307">
        <f t="shared" ca="1" si="1"/>
        <v>565.78548744192676</v>
      </c>
      <c r="W27" s="308">
        <f t="shared" ca="1" si="2"/>
        <v>616.93770517432813</v>
      </c>
      <c r="X27" s="309">
        <f t="shared" ca="1" si="3"/>
        <v>595.97529394790615</v>
      </c>
      <c r="Y27" s="302">
        <f ca="1">IF($U27="","",IF($B$15=TRUE,ExceedenceData!B27,""))</f>
        <v>404.53390135585875</v>
      </c>
      <c r="Z27" s="302">
        <f ca="1">IF($U27="","",IF($B$15=TRUE,ExceedenceData!C27,""))</f>
        <v>434.20567535548997</v>
      </c>
      <c r="AA27" s="302">
        <f ca="1">IF($U27="","",IF($B$15=TRUE,ExceedenceData!D27,""))</f>
        <v>470.65981471839291</v>
      </c>
      <c r="AB27" s="302">
        <f ca="1">IF($U27="","",IF($B$15=TRUE,ExceedenceData!E27,""))</f>
        <v>532.53061335190796</v>
      </c>
      <c r="AC27" s="302">
        <f ca="1">IF($U27="","",IF($B$15=TRUE,ExceedenceData!F27,""))</f>
        <v>572.17566782688777</v>
      </c>
      <c r="AD27" s="302">
        <f ca="1">IF($U27="","",IF($B$15=TRUE,ExceedenceData!G27,""))</f>
        <v>678.41958926855284</v>
      </c>
      <c r="AE27" s="302">
        <f ca="1">IF($U27="","",IF($B$15=TRUE,ExceedenceData!H27,""))</f>
        <v>775.83866207888229</v>
      </c>
      <c r="AF27" s="302">
        <f ca="1">IF($U27="","",IF($B$15=TRUE,ExceedenceData!I27,""))</f>
        <v>871.24409683848933</v>
      </c>
      <c r="AG27" s="303">
        <f ca="1">IF($U27="","",IF($B$15=TRUE,ExceedenceData!J27,""))</f>
        <v>952.2231797524455</v>
      </c>
    </row>
    <row r="28" spans="1:33" x14ac:dyDescent="0.25">
      <c r="A28" s="11"/>
      <c r="B28" s="13"/>
      <c r="C28" s="12"/>
      <c r="D28" s="11"/>
      <c r="E28" s="11"/>
      <c r="F28" s="11"/>
      <c r="G28" s="11"/>
      <c r="H28" s="11"/>
      <c r="I28" s="11"/>
      <c r="J28" s="11"/>
      <c r="K28" s="11"/>
      <c r="L28" s="11"/>
      <c r="M28" s="11"/>
      <c r="N28" s="11"/>
      <c r="O28" s="11"/>
      <c r="P28" s="11"/>
      <c r="Q28" s="11"/>
      <c r="R28" s="11"/>
      <c r="S28" s="11"/>
      <c r="T28" s="11"/>
      <c r="U28" s="272">
        <f t="shared" ca="1" si="0"/>
        <v>43556</v>
      </c>
      <c r="V28" s="307">
        <f t="shared" ca="1" si="1"/>
        <v>814.24273316288281</v>
      </c>
      <c r="W28" s="308">
        <f t="shared" ca="1" si="2"/>
        <v>872.14539681200927</v>
      </c>
      <c r="X28" s="309">
        <f t="shared" ca="1" si="3"/>
        <v>850.649864431997</v>
      </c>
      <c r="Y28" s="302">
        <f ca="1">IF($U28="","",IF($B$15=TRUE,ExceedenceData!B28,""))</f>
        <v>494.42151942145745</v>
      </c>
      <c r="Z28" s="302">
        <f ca="1">IF($U28="","",IF($B$15=TRUE,ExceedenceData!C28,""))</f>
        <v>571.01904602578134</v>
      </c>
      <c r="AA28" s="302">
        <f ca="1">IF($U28="","",IF($B$15=TRUE,ExceedenceData!D28,""))</f>
        <v>654.44464580221677</v>
      </c>
      <c r="AB28" s="302">
        <f ca="1">IF($U28="","",IF($B$15=TRUE,ExceedenceData!E28,""))</f>
        <v>757.91736120423604</v>
      </c>
      <c r="AC28" s="302">
        <f ca="1">IF($U28="","",IF($B$15=TRUE,ExceedenceData!F28,""))</f>
        <v>826.61587881560399</v>
      </c>
      <c r="AD28" s="302">
        <f ca="1">IF($U28="","",IF($B$15=TRUE,ExceedenceData!G28,""))</f>
        <v>979.77929864987755</v>
      </c>
      <c r="AE28" s="302">
        <f ca="1">IF($U28="","",IF($B$15=TRUE,ExceedenceData!H28,""))</f>
        <v>1113.5520263745257</v>
      </c>
      <c r="AF28" s="302">
        <f ca="1">IF($U28="","",IF($B$15=TRUE,ExceedenceData!I28,""))</f>
        <v>1235.9865428268256</v>
      </c>
      <c r="AG28" s="303">
        <f ca="1">IF($U28="","",IF($B$15=TRUE,ExceedenceData!J28,""))</f>
        <v>1486.4421482384787</v>
      </c>
    </row>
    <row r="29" spans="1:33" x14ac:dyDescent="0.25">
      <c r="A29" s="11"/>
      <c r="B29" s="703" t="s">
        <v>551</v>
      </c>
      <c r="C29" s="704"/>
      <c r="D29" s="704"/>
      <c r="E29" s="11"/>
      <c r="F29" s="11"/>
      <c r="G29" s="11"/>
      <c r="H29" s="11"/>
      <c r="I29" s="11"/>
      <c r="J29" s="11"/>
      <c r="K29" s="11"/>
      <c r="L29" s="11"/>
      <c r="M29" s="11"/>
      <c r="N29" s="11"/>
      <c r="O29" s="11"/>
      <c r="P29" s="11"/>
      <c r="Q29" s="11"/>
      <c r="R29" s="11"/>
      <c r="S29" s="11"/>
      <c r="T29" s="11"/>
      <c r="U29" s="272">
        <f t="shared" ca="1" si="0"/>
        <v>43586</v>
      </c>
      <c r="V29" s="307">
        <f t="shared" ca="1" si="1"/>
        <v>2149.6468184638456</v>
      </c>
      <c r="W29" s="308">
        <f t="shared" ca="1" si="2"/>
        <v>2274.4313275964728</v>
      </c>
      <c r="X29" s="309">
        <f t="shared" ca="1" si="3"/>
        <v>2265.4536401618652</v>
      </c>
      <c r="Y29" s="302">
        <f ca="1">IF($U29="","",IF($B$15=TRUE,ExceedenceData!B29,""))</f>
        <v>867.83306389856659</v>
      </c>
      <c r="Z29" s="302">
        <f ca="1">IF($U29="","",IF($B$15=TRUE,ExceedenceData!C29,""))</f>
        <v>1150.34028429624</v>
      </c>
      <c r="AA29" s="302">
        <f ca="1">IF($U29="","",IF($B$15=TRUE,ExceedenceData!D29,""))</f>
        <v>1431.0538378197793</v>
      </c>
      <c r="AB29" s="302">
        <f ca="1">IF($U29="","",IF($B$15=TRUE,ExceedenceData!E29,""))</f>
        <v>1774.0599911819197</v>
      </c>
      <c r="AC29" s="302">
        <f ca="1">IF($U29="","",IF($B$15=TRUE,ExceedenceData!F29,""))</f>
        <v>1849.6138965865769</v>
      </c>
      <c r="AD29" s="302">
        <f ca="1">IF($U29="","",IF($B$15=TRUE,ExceedenceData!G29,""))</f>
        <v>2256.7359000253136</v>
      </c>
      <c r="AE29" s="302">
        <f ca="1">IF($U29="","",IF($B$15=TRUE,ExceedenceData!H29,""))</f>
        <v>2480.0676091030546</v>
      </c>
      <c r="AF29" s="302">
        <f ca="1">IF($U29="","",IF($B$15=TRUE,ExceedenceData!I29,""))</f>
        <v>2699.8669047199378</v>
      </c>
      <c r="AG29" s="303">
        <f ca="1">IF($U29="","",IF($B$15=TRUE,ExceedenceData!J29,""))</f>
        <v>3394.3451896174611</v>
      </c>
    </row>
    <row r="30" spans="1:33" x14ac:dyDescent="0.25">
      <c r="A30" s="11"/>
      <c r="B30" s="704"/>
      <c r="C30" s="704"/>
      <c r="D30" s="704"/>
      <c r="E30" s="11"/>
      <c r="F30" s="11"/>
      <c r="G30" s="11"/>
      <c r="H30" s="11"/>
      <c r="I30" s="11"/>
      <c r="J30" s="11"/>
      <c r="K30" s="11"/>
      <c r="L30" s="11"/>
      <c r="M30" s="11"/>
      <c r="N30" s="11"/>
      <c r="O30" s="11"/>
      <c r="P30" s="11"/>
      <c r="Q30" s="11"/>
      <c r="R30" s="11"/>
      <c r="S30" s="11"/>
      <c r="T30" s="11"/>
      <c r="U30" s="272">
        <f t="shared" ca="1" si="0"/>
        <v>43617</v>
      </c>
      <c r="V30" s="307">
        <f t="shared" ca="1" si="1"/>
        <v>2198.5563282924891</v>
      </c>
      <c r="W30" s="308">
        <f t="shared" ca="1" si="2"/>
        <v>2257.5935649104958</v>
      </c>
      <c r="X30" s="309">
        <f t="shared" ca="1" si="3"/>
        <v>2244.2479712317772</v>
      </c>
      <c r="Y30" s="302">
        <f ca="1">IF($U30="","",IF($B$15=TRUE,ExceedenceData!B30,""))</f>
        <v>989.25999347094921</v>
      </c>
      <c r="Z30" s="302">
        <f ca="1">IF($U30="","",IF($B$15=TRUE,ExceedenceData!C30,""))</f>
        <v>1324.5523267112055</v>
      </c>
      <c r="AA30" s="302">
        <f ca="1">IF($U30="","",IF($B$15=TRUE,ExceedenceData!D30,""))</f>
        <v>1467.778033717379</v>
      </c>
      <c r="AB30" s="302">
        <f ca="1">IF($U30="","",IF($B$15=TRUE,ExceedenceData!E30,""))</f>
        <v>1836.1540798287924</v>
      </c>
      <c r="AC30" s="302">
        <f ca="1">IF($U30="","",IF($B$15=TRUE,ExceedenceData!F30,""))</f>
        <v>2128.9227868590706</v>
      </c>
      <c r="AD30" s="302">
        <f ca="1">IF($U30="","",IF($B$15=TRUE,ExceedenceData!G30,""))</f>
        <v>2331.2655416312014</v>
      </c>
      <c r="AE30" s="302">
        <f ca="1">IF($U30="","",IF($B$15=TRUE,ExceedenceData!H30,""))</f>
        <v>2735.1655878414808</v>
      </c>
      <c r="AF30" s="302">
        <f ca="1">IF($U30="","",IF($B$15=TRUE,ExceedenceData!I30,""))</f>
        <v>3538.6432197271433</v>
      </c>
      <c r="AG30" s="303">
        <f ca="1">IF($U30="","",IF($B$15=TRUE,ExceedenceData!J30,""))</f>
        <v>4330.042054522587</v>
      </c>
    </row>
    <row r="31" spans="1:33" x14ac:dyDescent="0.25">
      <c r="A31" s="11"/>
      <c r="B31" s="704"/>
      <c r="C31" s="704"/>
      <c r="D31" s="704"/>
      <c r="E31" s="11"/>
      <c r="F31" s="11"/>
      <c r="G31" s="11"/>
      <c r="H31" s="11"/>
      <c r="I31" s="11"/>
      <c r="J31" s="11"/>
      <c r="K31" s="11"/>
      <c r="L31" s="11"/>
      <c r="M31" s="11"/>
      <c r="N31" s="11"/>
      <c r="O31" s="11"/>
      <c r="P31" s="11"/>
      <c r="Q31" s="11"/>
      <c r="R31" s="11"/>
      <c r="S31" s="11"/>
      <c r="T31" s="11"/>
      <c r="U31" s="272">
        <f t="shared" ca="1" si="0"/>
        <v>43647</v>
      </c>
      <c r="V31" s="307">
        <f t="shared" ca="1" si="1"/>
        <v>1009.942414420899</v>
      </c>
      <c r="W31" s="308">
        <f t="shared" ca="1" si="2"/>
        <v>1021.0726940003988</v>
      </c>
      <c r="X31" s="309">
        <f t="shared" ca="1" si="3"/>
        <v>994.70242901196457</v>
      </c>
      <c r="Y31" s="302">
        <f ca="1">IF($U31="","",IF($B$15=TRUE,ExceedenceData!B31,""))</f>
        <v>486.96750641253232</v>
      </c>
      <c r="Z31" s="302">
        <f ca="1">IF($U31="","",IF($B$15=TRUE,ExceedenceData!C31,""))</f>
        <v>548.5414855645472</v>
      </c>
      <c r="AA31" s="302">
        <f ca="1">IF($U31="","",IF($B$15=TRUE,ExceedenceData!D31,""))</f>
        <v>653.12867956704974</v>
      </c>
      <c r="AB31" s="302">
        <f ca="1">IF($U31="","",IF($B$15=TRUE,ExceedenceData!E31,""))</f>
        <v>715.03152053087888</v>
      </c>
      <c r="AC31" s="302">
        <f ca="1">IF($U31="","",IF($B$15=TRUE,ExceedenceData!F31,""))</f>
        <v>922.44052114978069</v>
      </c>
      <c r="AD31" s="302">
        <f ca="1">IF($U31="","",IF($B$15=TRUE,ExceedenceData!G31,""))</f>
        <v>1193.4119160211865</v>
      </c>
      <c r="AE31" s="302">
        <f ca="1">IF($U31="","",IF($B$15=TRUE,ExceedenceData!H31,""))</f>
        <v>1476.5057741786272</v>
      </c>
      <c r="AF31" s="302">
        <f ca="1">IF($U31="","",IF($B$15=TRUE,ExceedenceData!I31,""))</f>
        <v>1736.1090572124417</v>
      </c>
      <c r="AG31" s="303">
        <f ca="1">IF($U31="","",IF($B$15=TRUE,ExceedenceData!J31,""))</f>
        <v>2230.2749542533284</v>
      </c>
    </row>
    <row r="32" spans="1:33" x14ac:dyDescent="0.25">
      <c r="A32" s="11"/>
      <c r="B32" s="704"/>
      <c r="C32" s="704"/>
      <c r="D32" s="704"/>
      <c r="E32" s="11"/>
      <c r="F32" s="681" t="s">
        <v>539</v>
      </c>
      <c r="G32" s="681"/>
      <c r="H32" s="681"/>
      <c r="I32" s="681"/>
      <c r="J32" s="681"/>
      <c r="K32" s="681"/>
      <c r="L32" s="681"/>
      <c r="M32" s="681"/>
      <c r="N32" s="681"/>
      <c r="O32" s="681"/>
      <c r="P32" s="681"/>
      <c r="Q32" s="681"/>
      <c r="R32" s="681"/>
      <c r="S32" s="681"/>
      <c r="T32" s="11"/>
      <c r="U32" s="272">
        <f t="shared" ca="1" si="0"/>
        <v>43678</v>
      </c>
      <c r="V32" s="307">
        <f t="shared" ca="1" si="1"/>
        <v>657.09965036964218</v>
      </c>
      <c r="W32" s="308">
        <f t="shared" ca="1" si="2"/>
        <v>606.59756198167975</v>
      </c>
      <c r="X32" s="309">
        <f t="shared" ca="1" si="3"/>
        <v>605.50116599870603</v>
      </c>
      <c r="Y32" s="302">
        <f ca="1">IF($U32="","",IF($B$15=TRUE,ExceedenceData!B32,""))</f>
        <v>408.41681940671066</v>
      </c>
      <c r="Z32" s="302">
        <f ca="1">IF($U32="","",IF($B$15=TRUE,ExceedenceData!C32,""))</f>
        <v>458.69305663620202</v>
      </c>
      <c r="AA32" s="302">
        <f ca="1">IF($U32="","",IF($B$15=TRUE,ExceedenceData!D32,""))</f>
        <v>466.8191173123401</v>
      </c>
      <c r="AB32" s="302">
        <f ca="1">IF($U32="","",IF($B$15=TRUE,ExceedenceData!E32,""))</f>
        <v>539.40825158790165</v>
      </c>
      <c r="AC32" s="302">
        <f ca="1">IF($U32="","",IF($B$15=TRUE,ExceedenceData!F32,""))</f>
        <v>600.15023197698679</v>
      </c>
      <c r="AD32" s="302">
        <f ca="1">IF($U32="","",IF($B$15=TRUE,ExceedenceData!G32,""))</f>
        <v>665.49982646008357</v>
      </c>
      <c r="AE32" s="302">
        <f ca="1">IF($U32="","",IF($B$15=TRUE,ExceedenceData!H32,""))</f>
        <v>756.10846730400328</v>
      </c>
      <c r="AF32" s="302">
        <f ca="1">IF($U32="","",IF($B$15=TRUE,ExceedenceData!I32,""))</f>
        <v>805.92835631978573</v>
      </c>
      <c r="AG32" s="303">
        <f ca="1">IF($U32="","",IF($B$15=TRUE,ExceedenceData!J32,""))</f>
        <v>1027.5417479065477</v>
      </c>
    </row>
    <row r="33" spans="1:33" x14ac:dyDescent="0.25">
      <c r="A33" s="11"/>
      <c r="B33" s="704"/>
      <c r="C33" s="704"/>
      <c r="D33" s="704"/>
      <c r="E33" s="11"/>
      <c r="F33" s="681"/>
      <c r="G33" s="681"/>
      <c r="H33" s="681"/>
      <c r="I33" s="681"/>
      <c r="J33" s="681"/>
      <c r="K33" s="681"/>
      <c r="L33" s="681"/>
      <c r="M33" s="681"/>
      <c r="N33" s="681"/>
      <c r="O33" s="681"/>
      <c r="P33" s="681"/>
      <c r="Q33" s="681"/>
      <c r="R33" s="681"/>
      <c r="S33" s="681"/>
      <c r="T33" s="11"/>
      <c r="U33" s="272">
        <f t="shared" ca="1" si="0"/>
        <v>43709</v>
      </c>
      <c r="V33" s="307">
        <f t="shared" ca="1" si="1"/>
        <v>623.47286415883559</v>
      </c>
      <c r="W33" s="308">
        <f t="shared" ca="1" si="2"/>
        <v>601.77657902385147</v>
      </c>
      <c r="X33" s="309">
        <f t="shared" ca="1" si="3"/>
        <v>600.78002850735709</v>
      </c>
      <c r="Y33" s="302">
        <f ca="1">IF($U33="","",IF($B$15=TRUE,ExceedenceData!B33,""))</f>
        <v>412.63283143763755</v>
      </c>
      <c r="Z33" s="302">
        <f ca="1">IF($U33="","",IF($B$15=TRUE,ExceedenceData!C33,""))</f>
        <v>484.73724580523714</v>
      </c>
      <c r="AA33" s="302">
        <f ca="1">IF($U33="","",IF($B$15=TRUE,ExceedenceData!D33,""))</f>
        <v>511.50857990564322</v>
      </c>
      <c r="AB33" s="302">
        <f ca="1">IF($U33="","",IF($B$15=TRUE,ExceedenceData!E33,""))</f>
        <v>539.81320913519301</v>
      </c>
      <c r="AC33" s="302">
        <f ca="1">IF($U33="","",IF($B$15=TRUE,ExceedenceData!F33,""))</f>
        <v>597.88311245362252</v>
      </c>
      <c r="AD33" s="302">
        <f ca="1">IF($U33="","",IF($B$15=TRUE,ExceedenceData!G33,""))</f>
        <v>645.8071687553919</v>
      </c>
      <c r="AE33" s="302">
        <f ca="1">IF($U33="","",IF($B$15=TRUE,ExceedenceData!H33,""))</f>
        <v>722.98945261478741</v>
      </c>
      <c r="AF33" s="302">
        <f ca="1">IF($U33="","",IF($B$15=TRUE,ExceedenceData!I33,""))</f>
        <v>840.58220173460779</v>
      </c>
      <c r="AG33" s="303">
        <f ca="1">IF($U33="","",IF($B$15=TRUE,ExceedenceData!J33,""))</f>
        <v>884.26480126682497</v>
      </c>
    </row>
    <row r="34" spans="1:33" x14ac:dyDescent="0.25">
      <c r="A34" s="11"/>
      <c r="B34" s="11" t="s">
        <v>120</v>
      </c>
      <c r="C34" s="11"/>
      <c r="D34" s="11"/>
      <c r="E34" s="11"/>
      <c r="F34" s="11"/>
      <c r="G34" s="11"/>
      <c r="H34" s="11"/>
      <c r="I34" s="11"/>
      <c r="J34" s="11"/>
      <c r="K34" s="11"/>
      <c r="L34" s="11"/>
      <c r="M34" s="11"/>
      <c r="N34" s="11"/>
      <c r="O34" s="11"/>
      <c r="P34" s="11"/>
      <c r="Q34" s="11"/>
      <c r="R34" s="11"/>
      <c r="S34" s="11"/>
      <c r="T34" s="11"/>
      <c r="U34" s="272">
        <f t="shared" ca="1" si="0"/>
        <v>43739</v>
      </c>
      <c r="V34" s="307">
        <f t="shared" ca="1" si="1"/>
        <v>493.44447866437707</v>
      </c>
      <c r="W34" s="308">
        <f t="shared" ca="1" si="2"/>
        <v>678.08608090584471</v>
      </c>
      <c r="X34" s="309">
        <f t="shared" ca="1" si="3"/>
        <v>605.1609931927411</v>
      </c>
      <c r="Y34" s="302">
        <f ca="1">IF($U34="","",IF($B$15=TRUE,ExceedenceData!B34,""))</f>
        <v>370.5158380763238</v>
      </c>
      <c r="Z34" s="302">
        <f ca="1">IF($U34="","",IF($B$15=TRUE,ExceedenceData!C34,""))</f>
        <v>403.91985434407582</v>
      </c>
      <c r="AA34" s="302">
        <f ca="1">IF($U34="","",IF($B$15=TRUE,ExceedenceData!D34,""))</f>
        <v>461.42224441489617</v>
      </c>
      <c r="AB34" s="302">
        <f ca="1">IF($U34="","",IF($B$15=TRUE,ExceedenceData!E34,""))</f>
        <v>504.59503792174081</v>
      </c>
      <c r="AC34" s="302">
        <f ca="1">IF($U34="","",IF($B$15=TRUE,ExceedenceData!F34,""))</f>
        <v>553.16275916030111</v>
      </c>
      <c r="AD34" s="302">
        <f ca="1">IF($U34="","",IF($B$15=TRUE,ExceedenceData!G34,""))</f>
        <v>594.02355390940193</v>
      </c>
      <c r="AE34" s="302">
        <f ca="1">IF($U34="","",IF($B$15=TRUE,ExceedenceData!H34,""))</f>
        <v>720.01806038241489</v>
      </c>
      <c r="AF34" s="302">
        <f ca="1">IF($U34="","",IF($B$15=TRUE,ExceedenceData!I34,""))</f>
        <v>760.69922895890954</v>
      </c>
      <c r="AG34" s="303">
        <f ca="1">IF($U34="","",IF($B$15=TRUE,ExceedenceData!J34,""))</f>
        <v>854.35896506488484</v>
      </c>
    </row>
    <row r="35" spans="1:33" x14ac:dyDescent="0.25">
      <c r="A35" s="215"/>
      <c r="B35" s="215"/>
      <c r="C35" s="215"/>
      <c r="D35" s="215"/>
      <c r="E35" s="215"/>
      <c r="F35" s="215"/>
      <c r="G35" s="215"/>
      <c r="H35" s="215"/>
      <c r="I35" s="215"/>
      <c r="J35" s="215"/>
      <c r="K35" s="215"/>
      <c r="L35" s="215"/>
      <c r="M35" s="215"/>
      <c r="N35" s="215"/>
      <c r="O35" s="215"/>
      <c r="P35" s="215"/>
      <c r="Q35" s="215"/>
      <c r="R35" s="215"/>
      <c r="S35" s="215"/>
      <c r="T35" s="215"/>
      <c r="U35" s="250">
        <f t="shared" ca="1" si="0"/>
        <v>43770</v>
      </c>
      <c r="V35" s="307">
        <f t="shared" ca="1" si="1"/>
        <v>515.81604457874471</v>
      </c>
      <c r="W35" s="308">
        <f t="shared" ca="1" si="2"/>
        <v>543.10615670822926</v>
      </c>
      <c r="X35" s="309">
        <f t="shared" ca="1" si="3"/>
        <v>529.30178936049538</v>
      </c>
      <c r="Y35" s="302">
        <f ca="1">IF($U35="","",IF($B$15=TRUE,ExceedenceData!B35,""))</f>
        <v>370.90643829501238</v>
      </c>
      <c r="Z35" s="302">
        <f ca="1">IF($U35="","",IF($B$15=TRUE,ExceedenceData!C35,""))</f>
        <v>405.80795535543308</v>
      </c>
      <c r="AA35" s="302">
        <f ca="1">IF($U35="","",IF($B$15=TRUE,ExceedenceData!D35,""))</f>
        <v>452.39377337675029</v>
      </c>
      <c r="AB35" s="302">
        <f ca="1">IF($U35="","",IF($B$15=TRUE,ExceedenceData!E35,""))</f>
        <v>497.46966259018421</v>
      </c>
      <c r="AC35" s="302">
        <f ca="1">IF($U35="","",IF($B$15=TRUE,ExceedenceData!F35,""))</f>
        <v>530.88806336841049</v>
      </c>
      <c r="AD35" s="302">
        <f ca="1">IF($U35="","",IF($B$15=TRUE,ExceedenceData!G35,""))</f>
        <v>605.99043957894673</v>
      </c>
      <c r="AE35" s="302">
        <f ca="1">IF($U35="","",IF($B$15=TRUE,ExceedenceData!H35,""))</f>
        <v>652.35611396857746</v>
      </c>
      <c r="AF35" s="302">
        <f ca="1">IF($U35="","",IF($B$15=TRUE,ExceedenceData!I35,""))</f>
        <v>666.02221479979801</v>
      </c>
      <c r="AG35" s="303">
        <f ca="1">IF($U35="","",IF($B$15=TRUE,ExceedenceData!J35,""))</f>
        <v>746.00311210153302</v>
      </c>
    </row>
    <row r="36" spans="1:33" x14ac:dyDescent="0.25">
      <c r="U36" s="194">
        <f t="shared" ca="1" si="0"/>
        <v>43800</v>
      </c>
      <c r="V36" s="307">
        <f t="shared" ca="1" si="1"/>
        <v>472.49843291123142</v>
      </c>
      <c r="W36" s="308">
        <f t="shared" ca="1" si="2"/>
        <v>465.15728489533797</v>
      </c>
      <c r="X36" s="309">
        <f t="shared" ca="1" si="3"/>
        <v>468.30965831289046</v>
      </c>
      <c r="Y36" s="302">
        <f ca="1">IF($U36="","",IF($B$15=TRUE,ExceedenceData!B36,""))</f>
        <v>369.49181613460706</v>
      </c>
      <c r="Z36" s="302">
        <f ca="1">IF($U36="","",IF($B$15=TRUE,ExceedenceData!C36,""))</f>
        <v>387.82950267154706</v>
      </c>
      <c r="AA36" s="302">
        <f ca="1">IF($U36="","",IF($B$15=TRUE,ExceedenceData!D36,""))</f>
        <v>437.31201497125977</v>
      </c>
      <c r="AB36" s="302">
        <f ca="1">IF($U36="","",IF($B$15=TRUE,ExceedenceData!E36,""))</f>
        <v>486.64162339847888</v>
      </c>
      <c r="AC36" s="302">
        <f ca="1">IF($U36="","",IF($B$15=TRUE,ExceedenceData!F36,""))</f>
        <v>499.9455835441637</v>
      </c>
      <c r="AD36" s="302">
        <f ca="1">IF($U36="","",IF($B$15=TRUE,ExceedenceData!G36,""))</f>
        <v>554.19839033581809</v>
      </c>
      <c r="AE36" s="302">
        <f ca="1">IF($U36="","",IF($B$15=TRUE,ExceedenceData!H36,""))</f>
        <v>605.82501582825364</v>
      </c>
      <c r="AF36" s="302">
        <f ca="1">IF($U36="","",IF($B$15=TRUE,ExceedenceData!I36,""))</f>
        <v>644.25010495183926</v>
      </c>
      <c r="AG36" s="303">
        <f ca="1">IF($U36="","",IF($B$15=TRUE,ExceedenceData!J36,""))</f>
        <v>682.75900755990563</v>
      </c>
    </row>
    <row r="37" spans="1:33" x14ac:dyDescent="0.25">
      <c r="R37" s="176"/>
      <c r="S37" s="176"/>
      <c r="T37" s="177"/>
      <c r="U37" s="194">
        <f t="shared" ref="U37:U71" ca="1" si="4">IF((ROW()-3)&lt;=LOOKUP($A$6,TimestepID,Duration),EDATE(U36,1),"")</f>
        <v>43831</v>
      </c>
      <c r="V37" s="307">
        <f t="shared" ca="1" si="1"/>
        <v>452.65058901740463</v>
      </c>
      <c r="W37" s="308">
        <f t="shared" ca="1" si="2"/>
        <v>445.2077948512482</v>
      </c>
      <c r="X37" s="309">
        <f t="shared" ca="1" si="3"/>
        <v>448.40340366337733</v>
      </c>
      <c r="Y37" s="302">
        <f ca="1">IF($U37="","",IF($B$15=TRUE,ExceedenceData!B37,""))</f>
        <v>353.21781746919913</v>
      </c>
      <c r="Z37" s="302">
        <f ca="1">IF($U37="","",IF($B$15=TRUE,ExceedenceData!C37,""))</f>
        <v>369.89234812722805</v>
      </c>
      <c r="AA37" s="302">
        <f ca="1">IF($U37="","",IF($B$15=TRUE,ExceedenceData!D37,""))</f>
        <v>415.36892252440941</v>
      </c>
      <c r="AB37" s="302">
        <f ca="1">IF($U37="","",IF($B$15=TRUE,ExceedenceData!E37,""))</f>
        <v>443.18773203304829</v>
      </c>
      <c r="AC37" s="302">
        <f ca="1">IF($U37="","",IF($B$15=TRUE,ExceedenceData!F37,""))</f>
        <v>483.3124585749988</v>
      </c>
      <c r="AD37" s="302">
        <f ca="1">IF($U37="","",IF($B$15=TRUE,ExceedenceData!G37,""))</f>
        <v>508.06387535377456</v>
      </c>
      <c r="AE37" s="302">
        <f ca="1">IF($U37="","",IF($B$15=TRUE,ExceedenceData!H37,""))</f>
        <v>534.53160536833082</v>
      </c>
      <c r="AF37" s="302">
        <f ca="1">IF($U37="","",IF($B$15=TRUE,ExceedenceData!I37,""))</f>
        <v>571.33369101811331</v>
      </c>
      <c r="AG37" s="303">
        <f ca="1">IF($U37="","",IF($B$15=TRUE,ExceedenceData!J37,""))</f>
        <v>594.64616343274599</v>
      </c>
    </row>
    <row r="38" spans="1:33" x14ac:dyDescent="0.25">
      <c r="U38" s="194">
        <f t="shared" ca="1" si="4"/>
        <v>43862</v>
      </c>
      <c r="V38" s="307">
        <f t="shared" ca="1" si="1"/>
        <v>462.76941902969651</v>
      </c>
      <c r="W38" s="308">
        <f t="shared" ca="1" si="2"/>
        <v>455.18845660960659</v>
      </c>
      <c r="X38" s="309">
        <f t="shared" ca="1" si="3"/>
        <v>458.44283858240135</v>
      </c>
      <c r="Y38" s="302">
        <f ca="1">IF($U38="","",IF($B$15=TRUE,ExceedenceData!B38,""))</f>
        <v>312.01354657462497</v>
      </c>
      <c r="Z38" s="302">
        <f ca="1">IF($U38="","",IF($B$15=TRUE,ExceedenceData!C38,""))</f>
        <v>338.65236778475503</v>
      </c>
      <c r="AA38" s="302">
        <f ca="1">IF($U38="","",IF($B$15=TRUE,ExceedenceData!D38,""))</f>
        <v>355.03280711800016</v>
      </c>
      <c r="AB38" s="302">
        <f ca="1">IF($U38="","",IF($B$15=TRUE,ExceedenceData!E38,""))</f>
        <v>420.80149839226561</v>
      </c>
      <c r="AC38" s="302">
        <f ca="1">IF($U38="","",IF($B$15=TRUE,ExceedenceData!F38,""))</f>
        <v>454.57927452347025</v>
      </c>
      <c r="AD38" s="302">
        <f ca="1">IF($U38="","",IF($B$15=TRUE,ExceedenceData!G38,""))</f>
        <v>481.38118294268145</v>
      </c>
      <c r="AE38" s="302">
        <f ca="1">IF($U38="","",IF($B$15=TRUE,ExceedenceData!H38,""))</f>
        <v>507.36134628840318</v>
      </c>
      <c r="AF38" s="302">
        <f ca="1">IF($U38="","",IF($B$15=TRUE,ExceedenceData!I38,""))</f>
        <v>532.89233483285386</v>
      </c>
      <c r="AG38" s="303">
        <f ca="1">IF($U38="","",IF($B$15=TRUE,ExceedenceData!J38,""))</f>
        <v>545.48490209712691</v>
      </c>
    </row>
    <row r="39" spans="1:33" x14ac:dyDescent="0.25">
      <c r="U39" s="194">
        <f t="shared" ca="1" si="4"/>
        <v>43891</v>
      </c>
      <c r="V39" s="307">
        <f t="shared" ca="1" si="1"/>
        <v>614.07642190455078</v>
      </c>
      <c r="W39" s="308">
        <f t="shared" ca="1" si="2"/>
        <v>606.28923239445305</v>
      </c>
      <c r="X39" s="309">
        <f t="shared" ca="1" si="3"/>
        <v>609.63137526226762</v>
      </c>
      <c r="Y39" s="302">
        <f ca="1">IF($U39="","",IF($B$15=TRUE,ExceedenceData!B39,""))</f>
        <v>390.772178845295</v>
      </c>
      <c r="Z39" s="302">
        <f ca="1">IF($U39="","",IF($B$15=TRUE,ExceedenceData!C39,""))</f>
        <v>427.62667952616408</v>
      </c>
      <c r="AA39" s="302">
        <f ca="1">IF($U39="","",IF($B$15=TRUE,ExceedenceData!D39,""))</f>
        <v>458.7290250389085</v>
      </c>
      <c r="AB39" s="302">
        <f ca="1">IF($U39="","",IF($B$15=TRUE,ExceedenceData!E39,""))</f>
        <v>535.88931455327486</v>
      </c>
      <c r="AC39" s="302">
        <f ca="1">IF($U39="","",IF($B$15=TRUE,ExceedenceData!F39,""))</f>
        <v>581.40699815651294</v>
      </c>
      <c r="AD39" s="302">
        <f ca="1">IF($U39="","",IF($B$15=TRUE,ExceedenceData!G39,""))</f>
        <v>677.44906176196753</v>
      </c>
      <c r="AE39" s="302">
        <f ca="1">IF($U39="","",IF($B$15=TRUE,ExceedenceData!H39,""))</f>
        <v>755.60244219589777</v>
      </c>
      <c r="AF39" s="302">
        <f ca="1">IF($U39="","",IF($B$15=TRUE,ExceedenceData!I39,""))</f>
        <v>865.58516407628997</v>
      </c>
      <c r="AG39" s="303">
        <f ca="1">IF($U39="","",IF($B$15=TRUE,ExceedenceData!J39,""))</f>
        <v>959.10794373658348</v>
      </c>
    </row>
    <row r="40" spans="1:33" x14ac:dyDescent="0.25">
      <c r="U40" s="194">
        <f t="shared" ca="1" si="4"/>
        <v>43922</v>
      </c>
      <c r="V40" s="307">
        <f t="shared" ca="1" si="1"/>
        <v>864.80357484415731</v>
      </c>
      <c r="W40" s="308">
        <f t="shared" ca="1" si="2"/>
        <v>863.03071696657025</v>
      </c>
      <c r="X40" s="309">
        <f t="shared" ca="1" si="3"/>
        <v>866.55660068723012</v>
      </c>
      <c r="Y40" s="302">
        <f ca="1">IF($U40="","",IF($B$15=TRUE,ExceedenceData!B40,""))</f>
        <v>491.50112212910341</v>
      </c>
      <c r="Z40" s="302">
        <f ca="1">IF($U40="","",IF($B$15=TRUE,ExceedenceData!C40,""))</f>
        <v>559.7334265626356</v>
      </c>
      <c r="AA40" s="302">
        <f ca="1">IF($U40="","",IF($B$15=TRUE,ExceedenceData!D40,""))</f>
        <v>666.84302582335874</v>
      </c>
      <c r="AB40" s="302">
        <f ca="1">IF($U40="","",IF($B$15=TRUE,ExceedenceData!E40,""))</f>
        <v>781.1042007819392</v>
      </c>
      <c r="AC40" s="302">
        <f ca="1">IF($U40="","",IF($B$15=TRUE,ExceedenceData!F40,""))</f>
        <v>857.74618904155534</v>
      </c>
      <c r="AD40" s="302">
        <f ca="1">IF($U40="","",IF($B$15=TRUE,ExceedenceData!G40,""))</f>
        <v>968.65666555496159</v>
      </c>
      <c r="AE40" s="302">
        <f ca="1">IF($U40="","",IF($B$15=TRUE,ExceedenceData!H40,""))</f>
        <v>1080.5079678068289</v>
      </c>
      <c r="AF40" s="302">
        <f ca="1">IF($U40="","",IF($B$15=TRUE,ExceedenceData!I40,""))</f>
        <v>1214.0861065360164</v>
      </c>
      <c r="AG40" s="303">
        <f ca="1">IF($U40="","",IF($B$15=TRUE,ExceedenceData!J40,""))</f>
        <v>1485.5591475872573</v>
      </c>
    </row>
    <row r="41" spans="1:33" x14ac:dyDescent="0.25">
      <c r="U41" s="195">
        <f t="shared" ca="1" si="4"/>
        <v>43952</v>
      </c>
      <c r="V41" s="307">
        <f t="shared" ca="1" si="1"/>
        <v>2177.8090946637826</v>
      </c>
      <c r="W41" s="308">
        <f t="shared" ca="1" si="2"/>
        <v>2279.2280393893893</v>
      </c>
      <c r="X41" s="309">
        <f t="shared" ca="1" si="3"/>
        <v>2280.3494284328167</v>
      </c>
      <c r="Y41" s="302">
        <f ca="1">IF($U41="","",IF($B$15=TRUE,ExceedenceData!B41,""))</f>
        <v>884.60264191192914</v>
      </c>
      <c r="Z41" s="302">
        <f ca="1">IF($U41="","",IF($B$15=TRUE,ExceedenceData!C41,""))</f>
        <v>1156.9473743702142</v>
      </c>
      <c r="AA41" s="302">
        <f ca="1">IF($U41="","",IF($B$15=TRUE,ExceedenceData!D41,""))</f>
        <v>1435.9028120195499</v>
      </c>
      <c r="AB41" s="302">
        <f ca="1">IF($U41="","",IF($B$15=TRUE,ExceedenceData!E41,""))</f>
        <v>1800.1047987514294</v>
      </c>
      <c r="AC41" s="302">
        <f ca="1">IF($U41="","",IF($B$15=TRUE,ExceedenceData!F41,""))</f>
        <v>1894.1561086175573</v>
      </c>
      <c r="AD41" s="302">
        <f ca="1">IF($U41="","",IF($B$15=TRUE,ExceedenceData!G41,""))</f>
        <v>2290.6498807567386</v>
      </c>
      <c r="AE41" s="302">
        <f ca="1">IF($U41="","",IF($B$15=TRUE,ExceedenceData!H41,""))</f>
        <v>2578.5817054588174</v>
      </c>
      <c r="AF41" s="302">
        <f ca="1">IF($U41="","",IF($B$15=TRUE,ExceedenceData!I41,""))</f>
        <v>2714.784380230702</v>
      </c>
      <c r="AG41" s="303">
        <f ca="1">IF($U41="","",IF($B$15=TRUE,ExceedenceData!J41,""))</f>
        <v>3418.5776028959563</v>
      </c>
    </row>
    <row r="42" spans="1:33" x14ac:dyDescent="0.25">
      <c r="U42" s="195">
        <f t="shared" ca="1" si="4"/>
        <v>43983</v>
      </c>
      <c r="V42" s="307">
        <f t="shared" ca="1" si="1"/>
        <v>2218.4522526034957</v>
      </c>
      <c r="W42" s="308">
        <f t="shared" ca="1" si="2"/>
        <v>2238.7364679132179</v>
      </c>
      <c r="X42" s="309">
        <f t="shared" ca="1" si="3"/>
        <v>2241.3940651138669</v>
      </c>
      <c r="Y42" s="302">
        <f ca="1">IF($U42="","",IF($B$15=TRUE,ExceedenceData!B42,""))</f>
        <v>964.39829593094964</v>
      </c>
      <c r="Z42" s="302">
        <f ca="1">IF($U42="","",IF($B$15=TRUE,ExceedenceData!C42,""))</f>
        <v>1314.8131891748344</v>
      </c>
      <c r="AA42" s="302">
        <f ca="1">IF($U42="","",IF($B$15=TRUE,ExceedenceData!D42,""))</f>
        <v>1432.9828948743491</v>
      </c>
      <c r="AB42" s="302">
        <f ca="1">IF($U42="","",IF($B$15=TRUE,ExceedenceData!E42,""))</f>
        <v>1847.4502109832656</v>
      </c>
      <c r="AC42" s="302">
        <f ca="1">IF($U42="","",IF($B$15=TRUE,ExceedenceData!F42,""))</f>
        <v>2081.3857663440085</v>
      </c>
      <c r="AD42" s="302">
        <f ca="1">IF($U42="","",IF($B$15=TRUE,ExceedenceData!G42,""))</f>
        <v>2334.7962460169638</v>
      </c>
      <c r="AE42" s="302">
        <f ca="1">IF($U42="","",IF($B$15=TRUE,ExceedenceData!H42,""))</f>
        <v>2751.5092939355113</v>
      </c>
      <c r="AF42" s="302">
        <f ca="1">IF($U42="","",IF($B$15=TRUE,ExceedenceData!I42,""))</f>
        <v>3567.4977360154098</v>
      </c>
      <c r="AG42" s="303">
        <f ca="1">IF($U42="","",IF($B$15=TRUE,ExceedenceData!J42,""))</f>
        <v>4349.0500355188797</v>
      </c>
    </row>
    <row r="43" spans="1:33" x14ac:dyDescent="0.25">
      <c r="U43" s="195">
        <f t="shared" ca="1" si="4"/>
        <v>44013</v>
      </c>
      <c r="V43" s="307">
        <f t="shared" ca="1" si="1"/>
        <v>1060.4359135845084</v>
      </c>
      <c r="W43" s="308">
        <f t="shared" ca="1" si="2"/>
        <v>1008.9694150662216</v>
      </c>
      <c r="X43" s="309">
        <f t="shared" ca="1" si="3"/>
        <v>1008.4984184414659</v>
      </c>
      <c r="Y43" s="302">
        <f ca="1">IF($U43="","",IF($B$15=TRUE,ExceedenceData!B43,""))</f>
        <v>467.0505586642318</v>
      </c>
      <c r="Z43" s="302">
        <f ca="1">IF($U43="","",IF($B$15=TRUE,ExceedenceData!C43,""))</f>
        <v>537.93124219228923</v>
      </c>
      <c r="AA43" s="302">
        <f ca="1">IF($U43="","",IF($B$15=TRUE,ExceedenceData!D43,""))</f>
        <v>641.9738545193992</v>
      </c>
      <c r="AB43" s="302">
        <f ca="1">IF($U43="","",IF($B$15=TRUE,ExceedenceData!E43,""))</f>
        <v>693.6674788277877</v>
      </c>
      <c r="AC43" s="302">
        <f ca="1">IF($U43="","",IF($B$15=TRUE,ExceedenceData!F43,""))</f>
        <v>895.41127668795036</v>
      </c>
      <c r="AD43" s="302">
        <f ca="1">IF($U43="","",IF($B$15=TRUE,ExceedenceData!G43,""))</f>
        <v>1150.3046462703476</v>
      </c>
      <c r="AE43" s="302">
        <f ca="1">IF($U43="","",IF($B$15=TRUE,ExceedenceData!H43,""))</f>
        <v>1410.0679067964845</v>
      </c>
      <c r="AF43" s="302">
        <f ca="1">IF($U43="","",IF($B$15=TRUE,ExceedenceData!I43,""))</f>
        <v>1639.6787211907726</v>
      </c>
      <c r="AG43" s="303">
        <f ca="1">IF($U43="","",IF($B$15=TRUE,ExceedenceData!J43,""))</f>
        <v>2123.5682752198231</v>
      </c>
    </row>
    <row r="44" spans="1:33" x14ac:dyDescent="0.25">
      <c r="U44" s="195">
        <f t="shared" ca="1" si="4"/>
        <v>44044</v>
      </c>
      <c r="V44" s="307">
        <f t="shared" ca="1" si="1"/>
        <v>645.84122159925937</v>
      </c>
      <c r="W44" s="308">
        <f t="shared" ca="1" si="2"/>
        <v>608.56038324846941</v>
      </c>
      <c r="X44" s="309">
        <f t="shared" ca="1" si="3"/>
        <v>602.04989386029206</v>
      </c>
      <c r="Y44" s="302">
        <f ca="1">IF($U44="","",IF($B$15=TRUE,ExceedenceData!B44,""))</f>
        <v>408.28577602514122</v>
      </c>
      <c r="Z44" s="302">
        <f ca="1">IF($U44="","",IF($B$15=TRUE,ExceedenceData!C44,""))</f>
        <v>457.12970039827076</v>
      </c>
      <c r="AA44" s="302">
        <f ca="1">IF($U44="","",IF($B$15=TRUE,ExceedenceData!D44,""))</f>
        <v>465.57259499706481</v>
      </c>
      <c r="AB44" s="302">
        <f ca="1">IF($U44="","",IF($B$15=TRUE,ExceedenceData!E44,""))</f>
        <v>536.70564938084681</v>
      </c>
      <c r="AC44" s="302">
        <f ca="1">IF($U44="","",IF($B$15=TRUE,ExceedenceData!F44,""))</f>
        <v>591.45464305505698</v>
      </c>
      <c r="AD44" s="302">
        <f ca="1">IF($U44="","",IF($B$15=TRUE,ExceedenceData!G44,""))</f>
        <v>652.36300004545637</v>
      </c>
      <c r="AE44" s="302">
        <f ca="1">IF($U44="","",IF($B$15=TRUE,ExceedenceData!H44,""))</f>
        <v>750.23154330307693</v>
      </c>
      <c r="AF44" s="302">
        <f ca="1">IF($U44="","",IF($B$15=TRUE,ExceedenceData!I44,""))</f>
        <v>802.09370638299754</v>
      </c>
      <c r="AG44" s="303">
        <f ca="1">IF($U44="","",IF($B$15=TRUE,ExceedenceData!J44,""))</f>
        <v>1017.9473797591527</v>
      </c>
    </row>
    <row r="45" spans="1:33" x14ac:dyDescent="0.25">
      <c r="U45" s="195">
        <f t="shared" ca="1" si="4"/>
        <v>44075</v>
      </c>
      <c r="V45" s="307">
        <f t="shared" ca="1" si="1"/>
        <v>612.55269547274088</v>
      </c>
      <c r="W45" s="308">
        <f t="shared" ca="1" si="2"/>
        <v>604.08565268441976</v>
      </c>
      <c r="X45" s="309">
        <f t="shared" ca="1" si="3"/>
        <v>597.66297673669908</v>
      </c>
      <c r="Y45" s="302">
        <f ca="1">IF($U45="","",IF($B$15=TRUE,ExceedenceData!B45,""))</f>
        <v>410.86114363379068</v>
      </c>
      <c r="Z45" s="302">
        <f ca="1">IF($U45="","",IF($B$15=TRUE,ExceedenceData!C45,""))</f>
        <v>459.32821917890027</v>
      </c>
      <c r="AA45" s="302">
        <f ca="1">IF($U45="","",IF($B$15=TRUE,ExceedenceData!D45,""))</f>
        <v>502.81044019572255</v>
      </c>
      <c r="AB45" s="302">
        <f ca="1">IF($U45="","",IF($B$15=TRUE,ExceedenceData!E45,""))</f>
        <v>546.52122471628934</v>
      </c>
      <c r="AC45" s="302">
        <f ca="1">IF($U45="","",IF($B$15=TRUE,ExceedenceData!F45,""))</f>
        <v>597.48620534812687</v>
      </c>
      <c r="AD45" s="302">
        <f ca="1">IF($U45="","",IF($B$15=TRUE,ExceedenceData!G45,""))</f>
        <v>640.2174695915545</v>
      </c>
      <c r="AE45" s="302">
        <f ca="1">IF($U45="","",IF($B$15=TRUE,ExceedenceData!H45,""))</f>
        <v>721.25882521883273</v>
      </c>
      <c r="AF45" s="302">
        <f ca="1">IF($U45="","",IF($B$15=TRUE,ExceedenceData!I45,""))</f>
        <v>829.95703979634561</v>
      </c>
      <c r="AG45" s="303">
        <f ca="1">IF($U45="","",IF($B$15=TRUE,ExceedenceData!J45,""))</f>
        <v>913.247910447815</v>
      </c>
    </row>
    <row r="46" spans="1:33" x14ac:dyDescent="0.25">
      <c r="U46" s="195">
        <f t="shared" ca="1" si="4"/>
        <v>44105</v>
      </c>
      <c r="V46" s="307">
        <f t="shared" ca="1" si="1"/>
        <v>483.13272478840986</v>
      </c>
      <c r="W46" s="308">
        <f t="shared" ca="1" si="2"/>
        <v>680.65578617288327</v>
      </c>
      <c r="X46" s="309">
        <f t="shared" ca="1" si="3"/>
        <v>602.24691934515079</v>
      </c>
      <c r="Y46" s="302">
        <f ca="1">IF($U46="","",IF($B$15=TRUE,ExceedenceData!B46,""))</f>
        <v>368.2894587086509</v>
      </c>
      <c r="Z46" s="302">
        <f ca="1">IF($U46="","",IF($B$15=TRUE,ExceedenceData!C46,""))</f>
        <v>402.24036704350078</v>
      </c>
      <c r="AA46" s="302">
        <f ca="1">IF($U46="","",IF($B$15=TRUE,ExceedenceData!D46,""))</f>
        <v>459.67162278718337</v>
      </c>
      <c r="AB46" s="302">
        <f ca="1">IF($U46="","",IF($B$15=TRUE,ExceedenceData!E46,""))</f>
        <v>505.96153188484988</v>
      </c>
      <c r="AC46" s="302">
        <f ca="1">IF($U46="","",IF($B$15=TRUE,ExceedenceData!F46,""))</f>
        <v>552.0359970144807</v>
      </c>
      <c r="AD46" s="302">
        <f ca="1">IF($U46="","",IF($B$15=TRUE,ExceedenceData!G46,""))</f>
        <v>622.51536954631285</v>
      </c>
      <c r="AE46" s="302">
        <f ca="1">IF($U46="","",IF($B$15=TRUE,ExceedenceData!H46,""))</f>
        <v>683.98197678042629</v>
      </c>
      <c r="AF46" s="302">
        <f ca="1">IF($U46="","",IF($B$15=TRUE,ExceedenceData!I46,""))</f>
        <v>769.43456176738869</v>
      </c>
      <c r="AG46" s="303">
        <f ca="1">IF($U46="","",IF($B$15=TRUE,ExceedenceData!J46,""))</f>
        <v>853.35113104466927</v>
      </c>
    </row>
    <row r="47" spans="1:33" x14ac:dyDescent="0.25">
      <c r="U47" s="195">
        <f t="shared" ca="1" si="4"/>
        <v>44136</v>
      </c>
      <c r="V47" s="307">
        <f t="shared" ca="1" si="1"/>
        <v>505.45384123966721</v>
      </c>
      <c r="W47" s="308">
        <f t="shared" ca="1" si="2"/>
        <v>545.68559175233133</v>
      </c>
      <c r="X47" s="309">
        <f t="shared" ca="1" si="3"/>
        <v>526.37180009533392</v>
      </c>
      <c r="Y47" s="302">
        <f ca="1">IF($U47="","",IF($B$15=TRUE,ExceedenceData!B47,""))</f>
        <v>366.32592967603847</v>
      </c>
      <c r="Z47" s="302">
        <f ca="1">IF($U47="","",IF($B$15=TRUE,ExceedenceData!C47,""))</f>
        <v>400.05692880504682</v>
      </c>
      <c r="AA47" s="302">
        <f ca="1">IF($U47="","",IF($B$15=TRUE,ExceedenceData!D47,""))</f>
        <v>452.5285333027133</v>
      </c>
      <c r="AB47" s="302">
        <f ca="1">IF($U47="","",IF($B$15=TRUE,ExceedenceData!E47,""))</f>
        <v>497.22674356944208</v>
      </c>
      <c r="AC47" s="302">
        <f ca="1">IF($U47="","",IF($B$15=TRUE,ExceedenceData!F47,""))</f>
        <v>527.15055133296437</v>
      </c>
      <c r="AD47" s="302">
        <f ca="1">IF($U47="","",IF($B$15=TRUE,ExceedenceData!G47,""))</f>
        <v>606.01398577915427</v>
      </c>
      <c r="AE47" s="302">
        <f ca="1">IF($U47="","",IF($B$15=TRUE,ExceedenceData!H47,""))</f>
        <v>634.22956327738916</v>
      </c>
      <c r="AF47" s="302">
        <f ca="1">IF($U47="","",IF($B$15=TRUE,ExceedenceData!I47,""))</f>
        <v>658.31245952213885</v>
      </c>
      <c r="AG47" s="303">
        <f ca="1">IF($U47="","",IF($B$15=TRUE,ExceedenceData!J47,""))</f>
        <v>741.60391952790474</v>
      </c>
    </row>
    <row r="48" spans="1:33" x14ac:dyDescent="0.25">
      <c r="U48" s="195">
        <f t="shared" ca="1" si="4"/>
        <v>44166</v>
      </c>
      <c r="V48" s="307">
        <f t="shared" ca="1" si="1"/>
        <v>462.06263817204598</v>
      </c>
      <c r="W48" s="308">
        <f t="shared" ca="1" si="2"/>
        <v>467.75175258576701</v>
      </c>
      <c r="X48" s="309">
        <f t="shared" ca="1" si="3"/>
        <v>465.35698455251367</v>
      </c>
      <c r="Y48" s="302">
        <f ca="1">IF($U48="","",IF($B$15=TRUE,ExceedenceData!B48,""))</f>
        <v>364.46220112283231</v>
      </c>
      <c r="Z48" s="302">
        <f ca="1">IF($U48="","",IF($B$15=TRUE,ExceedenceData!C48,""))</f>
        <v>387.23081970305412</v>
      </c>
      <c r="AA48" s="302">
        <f ca="1">IF($U48="","",IF($B$15=TRUE,ExceedenceData!D48,""))</f>
        <v>422.57176020604243</v>
      </c>
      <c r="AB48" s="302">
        <f ca="1">IF($U48="","",IF($B$15=TRUE,ExceedenceData!E48,""))</f>
        <v>483.4826166761564</v>
      </c>
      <c r="AC48" s="302">
        <f ca="1">IF($U48="","",IF($B$15=TRUE,ExceedenceData!F48,""))</f>
        <v>537.14397806658417</v>
      </c>
      <c r="AD48" s="302">
        <f ca="1">IF($U48="","",IF($B$15=TRUE,ExceedenceData!G48,""))</f>
        <v>546.26924550222679</v>
      </c>
      <c r="AE48" s="302">
        <f ca="1">IF($U48="","",IF($B$15=TRUE,ExceedenceData!H48,""))</f>
        <v>592.90951521387717</v>
      </c>
      <c r="AF48" s="302">
        <f ca="1">IF($U48="","",IF($B$15=TRUE,ExceedenceData!I48,""))</f>
        <v>643.58751287341033</v>
      </c>
      <c r="AG48" s="303">
        <f ca="1">IF($U48="","",IF($B$15=TRUE,ExceedenceData!J48,""))</f>
        <v>683.33281445813475</v>
      </c>
    </row>
    <row r="49" spans="21:33" x14ac:dyDescent="0.25">
      <c r="U49" s="195">
        <f t="shared" ca="1" si="4"/>
        <v>44197</v>
      </c>
      <c r="V49" s="307">
        <f t="shared" ca="1" si="1"/>
        <v>442.11578148034999</v>
      </c>
      <c r="W49" s="308">
        <f t="shared" ca="1" si="2"/>
        <v>447.82270563051804</v>
      </c>
      <c r="X49" s="309">
        <f t="shared" ca="1" si="3"/>
        <v>445.42032275190775</v>
      </c>
      <c r="Y49" s="302">
        <f ca="1">IF($U49="","",IF($B$15=TRUE,ExceedenceData!B49,""))</f>
        <v>355.37684543861064</v>
      </c>
      <c r="Z49" s="302">
        <f ca="1">IF($U49="","",IF($B$15=TRUE,ExceedenceData!C49,""))</f>
        <v>366.9187041941135</v>
      </c>
      <c r="AA49" s="302">
        <f ca="1">IF($U49="","",IF($B$15=TRUE,ExceedenceData!D49,""))</f>
        <v>405.55938767998276</v>
      </c>
      <c r="AB49" s="302">
        <f ca="1">IF($U49="","",IF($B$15=TRUE,ExceedenceData!E49,""))</f>
        <v>443.97837140434569</v>
      </c>
      <c r="AC49" s="302">
        <f ca="1">IF($U49="","",IF($B$15=TRUE,ExceedenceData!F49,""))</f>
        <v>488.3889077687482</v>
      </c>
      <c r="AD49" s="302">
        <f ca="1">IF($U49="","",IF($B$15=TRUE,ExceedenceData!G49,""))</f>
        <v>509.73315583301229</v>
      </c>
      <c r="AE49" s="302">
        <f ca="1">IF($U49="","",IF($B$15=TRUE,ExceedenceData!H49,""))</f>
        <v>537.57983173356081</v>
      </c>
      <c r="AF49" s="302">
        <f ca="1">IF($U49="","",IF($B$15=TRUE,ExceedenceData!I49,""))</f>
        <v>568.20804189428611</v>
      </c>
      <c r="AG49" s="303">
        <f ca="1">IF($U49="","",IF($B$15=TRUE,ExceedenceData!J49,""))</f>
        <v>595.62545857499015</v>
      </c>
    </row>
    <row r="50" spans="21:33" x14ac:dyDescent="0.25">
      <c r="U50" s="195">
        <f t="shared" ca="1" si="4"/>
        <v>44228</v>
      </c>
      <c r="V50" s="307">
        <f t="shared" ca="1" si="1"/>
        <v>451.39929907574509</v>
      </c>
      <c r="W50" s="308">
        <f t="shared" ca="1" si="2"/>
        <v>457.13043681134974</v>
      </c>
      <c r="X50" s="309">
        <f t="shared" ca="1" si="3"/>
        <v>454.71770082442015</v>
      </c>
      <c r="Y50" s="302">
        <f ca="1">IF($U50="","",IF($B$15=TRUE,ExceedenceData!B50,""))</f>
        <v>297.68055437974778</v>
      </c>
      <c r="Z50" s="302">
        <f ca="1">IF($U50="","",IF($B$15=TRUE,ExceedenceData!C50,""))</f>
        <v>324.7155875628535</v>
      </c>
      <c r="AA50" s="302">
        <f ca="1">IF($U50="","",IF($B$15=TRUE,ExceedenceData!D50,""))</f>
        <v>349.85450202591841</v>
      </c>
      <c r="AB50" s="302">
        <f ca="1">IF($U50="","",IF($B$15=TRUE,ExceedenceData!E50,""))</f>
        <v>411.14265130721577</v>
      </c>
      <c r="AC50" s="302">
        <f ca="1">IF($U50="","",IF($B$15=TRUE,ExceedenceData!F50,""))</f>
        <v>439.51913127636186</v>
      </c>
      <c r="AD50" s="302">
        <f ca="1">IF($U50="","",IF($B$15=TRUE,ExceedenceData!G50,""))</f>
        <v>470.76339184579371</v>
      </c>
      <c r="AE50" s="302">
        <f ca="1">IF($U50="","",IF($B$15=TRUE,ExceedenceData!H50,""))</f>
        <v>491.29518228603865</v>
      </c>
      <c r="AF50" s="302">
        <f ca="1">IF($U50="","",IF($B$15=TRUE,ExceedenceData!I50,""))</f>
        <v>514.28480855819896</v>
      </c>
      <c r="AG50" s="303">
        <f ca="1">IF($U50="","",IF($B$15=TRUE,ExceedenceData!J50,""))</f>
        <v>526.78318228603462</v>
      </c>
    </row>
    <row r="51" spans="21:33" x14ac:dyDescent="0.25">
      <c r="U51" s="195">
        <f t="shared" ca="1" si="4"/>
        <v>44256</v>
      </c>
      <c r="V51" s="307">
        <f t="shared" ca="1" si="1"/>
        <v>603.24595389229592</v>
      </c>
      <c r="W51" s="308">
        <f t="shared" ca="1" si="2"/>
        <v>609.02075492592155</v>
      </c>
      <c r="X51" s="309">
        <f t="shared" ca="1" si="3"/>
        <v>606.58941721910764</v>
      </c>
      <c r="Y51" s="302">
        <f ca="1">IF($U51="","",IF($B$15=TRUE,ExceedenceData!B51,""))</f>
        <v>393.56424495866747</v>
      </c>
      <c r="Z51" s="302">
        <f ca="1">IF($U51="","",IF($B$15=TRUE,ExceedenceData!C51,""))</f>
        <v>415.87136241657555</v>
      </c>
      <c r="AA51" s="302">
        <f ca="1">IF($U51="","",IF($B$15=TRUE,ExceedenceData!D51,""))</f>
        <v>461.60392171391021</v>
      </c>
      <c r="AB51" s="302">
        <f ca="1">IF($U51="","",IF($B$15=TRUE,ExceedenceData!E51,""))</f>
        <v>533.51447684778839</v>
      </c>
      <c r="AC51" s="302">
        <f ca="1">IF($U51="","",IF($B$15=TRUE,ExceedenceData!F51,""))</f>
        <v>580.31159708386861</v>
      </c>
      <c r="AD51" s="302">
        <f ca="1">IF($U51="","",IF($B$15=TRUE,ExceedenceData!G51,""))</f>
        <v>651.21412214827251</v>
      </c>
      <c r="AE51" s="302">
        <f ca="1">IF($U51="","",IF($B$15=TRUE,ExceedenceData!H51,""))</f>
        <v>711.60001729994929</v>
      </c>
      <c r="AF51" s="302">
        <f ca="1">IF($U51="","",IF($B$15=TRUE,ExceedenceData!I51,""))</f>
        <v>787.79331266399686</v>
      </c>
      <c r="AG51" s="303">
        <f ca="1">IF($U51="","",IF($B$15=TRUE,ExceedenceData!J51,""))</f>
        <v>956.71663608860331</v>
      </c>
    </row>
    <row r="52" spans="21:33" x14ac:dyDescent="0.25">
      <c r="U52" s="195">
        <f t="shared" ca="1" si="4"/>
        <v>44287</v>
      </c>
      <c r="V52" s="307">
        <f t="shared" ca="1" si="1"/>
        <v>853.55451499968387</v>
      </c>
      <c r="W52" s="308">
        <f t="shared" ca="1" si="2"/>
        <v>864.56118445790605</v>
      </c>
      <c r="X52" s="309">
        <f t="shared" ca="1" si="3"/>
        <v>862.09783943131151</v>
      </c>
      <c r="Y52" s="302">
        <f ca="1">IF($U52="","",IF($B$15=TRUE,ExceedenceData!B52,""))</f>
        <v>469.65569409288031</v>
      </c>
      <c r="Z52" s="302">
        <f ca="1">IF($U52="","",IF($B$15=TRUE,ExceedenceData!C52,""))</f>
        <v>563.42988600186686</v>
      </c>
      <c r="AA52" s="302">
        <f ca="1">IF($U52="","",IF($B$15=TRUE,ExceedenceData!D52,""))</f>
        <v>665.89117434505727</v>
      </c>
      <c r="AB52" s="302">
        <f ca="1">IF($U52="","",IF($B$15=TRUE,ExceedenceData!E52,""))</f>
        <v>776.21574934208195</v>
      </c>
      <c r="AC52" s="302">
        <f ca="1">IF($U52="","",IF($B$15=TRUE,ExceedenceData!F52,""))</f>
        <v>826.624267090893</v>
      </c>
      <c r="AD52" s="302">
        <f ca="1">IF($U52="","",IF($B$15=TRUE,ExceedenceData!G52,""))</f>
        <v>949.30639281125013</v>
      </c>
      <c r="AE52" s="302">
        <f ca="1">IF($U52="","",IF($B$15=TRUE,ExceedenceData!H52,""))</f>
        <v>1085.7668990010243</v>
      </c>
      <c r="AF52" s="302">
        <f ca="1">IF($U52="","",IF($B$15=TRUE,ExceedenceData!I52,""))</f>
        <v>1194.6605340747076</v>
      </c>
      <c r="AG52" s="303">
        <f ca="1">IF($U52="","",IF($B$15=TRUE,ExceedenceData!J52,""))</f>
        <v>1459.6915353738329</v>
      </c>
    </row>
    <row r="53" spans="21:33" x14ac:dyDescent="0.25">
      <c r="U53" s="195">
        <f t="shared" ca="1" si="4"/>
        <v>44317</v>
      </c>
      <c r="V53" s="307">
        <f t="shared" ca="1" si="1"/>
        <v>2139.0060563411007</v>
      </c>
      <c r="W53" s="308">
        <f t="shared" ca="1" si="2"/>
        <v>2249.9727843437963</v>
      </c>
      <c r="X53" s="309">
        <f t="shared" ca="1" si="3"/>
        <v>2248.862438455677</v>
      </c>
      <c r="Y53" s="302">
        <f ca="1">IF($U53="","",IF($B$15=TRUE,ExceedenceData!B53,""))</f>
        <v>842.67450738012667</v>
      </c>
      <c r="Z53" s="302">
        <f ca="1">IF($U53="","",IF($B$15=TRUE,ExceedenceData!C53,""))</f>
        <v>1127.1877437105527</v>
      </c>
      <c r="AA53" s="302">
        <f ca="1">IF($U53="","",IF($B$15=TRUE,ExceedenceData!D53,""))</f>
        <v>1335.03815052716</v>
      </c>
      <c r="AB53" s="302">
        <f ca="1">IF($U53="","",IF($B$15=TRUE,ExceedenceData!E53,""))</f>
        <v>1776.0476164885608</v>
      </c>
      <c r="AC53" s="302">
        <f ca="1">IF($U53="","",IF($B$15=TRUE,ExceedenceData!F53,""))</f>
        <v>1887.421316142724</v>
      </c>
      <c r="AD53" s="302">
        <f ca="1">IF($U53="","",IF($B$15=TRUE,ExceedenceData!G53,""))</f>
        <v>2274.1406384498446</v>
      </c>
      <c r="AE53" s="302">
        <f ca="1">IF($U53="","",IF($B$15=TRUE,ExceedenceData!H53,""))</f>
        <v>2529.5966176545303</v>
      </c>
      <c r="AF53" s="302">
        <f ca="1">IF($U53="","",IF($B$15=TRUE,ExceedenceData!I53,""))</f>
        <v>2705.8169838295039</v>
      </c>
      <c r="AG53" s="303">
        <f ca="1">IF($U53="","",IF($B$15=TRUE,ExceedenceData!J53,""))</f>
        <v>3475.5616099207391</v>
      </c>
    </row>
    <row r="54" spans="21:33" x14ac:dyDescent="0.25">
      <c r="U54" s="195">
        <f t="shared" ca="1" si="4"/>
        <v>44348</v>
      </c>
      <c r="V54" s="307">
        <f t="shared" ca="1" si="1"/>
        <v>2245.5834009084674</v>
      </c>
      <c r="W54" s="308">
        <f t="shared" ca="1" si="2"/>
        <v>2272.3282004101256</v>
      </c>
      <c r="X54" s="309">
        <f t="shared" ca="1" si="3"/>
        <v>2270.2534762961677</v>
      </c>
      <c r="Y54" s="302">
        <f ca="1">IF($U54="","",IF($B$15=TRUE,ExceedenceData!B54,""))</f>
        <v>967.00798719451586</v>
      </c>
      <c r="Z54" s="302">
        <f ca="1">IF($U54="","",IF($B$15=TRUE,ExceedenceData!C54,""))</f>
        <v>1299.3198403308108</v>
      </c>
      <c r="AA54" s="302">
        <f ca="1">IF($U54="","",IF($B$15=TRUE,ExceedenceData!D54,""))</f>
        <v>1439.3140485029703</v>
      </c>
      <c r="AB54" s="302">
        <f ca="1">IF($U54="","",IF($B$15=TRUE,ExceedenceData!E54,""))</f>
        <v>1839.7156820660666</v>
      </c>
      <c r="AC54" s="302">
        <f ca="1">IF($U54="","",IF($B$15=TRUE,ExceedenceData!F54,""))</f>
        <v>2106.4278965623239</v>
      </c>
      <c r="AD54" s="302">
        <f ca="1">IF($U54="","",IF($B$15=TRUE,ExceedenceData!G54,""))</f>
        <v>2342.2145112496391</v>
      </c>
      <c r="AE54" s="302">
        <f ca="1">IF($U54="","",IF($B$15=TRUE,ExceedenceData!H54,""))</f>
        <v>2795.0809828328274</v>
      </c>
      <c r="AF54" s="302">
        <f ca="1">IF($U54="","",IF($B$15=TRUE,ExceedenceData!I54,""))</f>
        <v>3510.0142238227809</v>
      </c>
      <c r="AG54" s="303">
        <f ca="1">IF($U54="","",IF($B$15=TRUE,ExceedenceData!J54,""))</f>
        <v>4327.2236556751541</v>
      </c>
    </row>
    <row r="55" spans="21:33" x14ac:dyDescent="0.25">
      <c r="U55" s="195">
        <f t="shared" ca="1" si="4"/>
        <v>44378</v>
      </c>
      <c r="V55" s="307">
        <f t="shared" ca="1" si="1"/>
        <v>1049.5116321505388</v>
      </c>
      <c r="W55" s="308">
        <f t="shared" ca="1" si="2"/>
        <v>1012.2151041133324</v>
      </c>
      <c r="X55" s="309">
        <f t="shared" ca="1" si="3"/>
        <v>1005.5114456218041</v>
      </c>
      <c r="Y55" s="302">
        <f ca="1">IF($U55="","",IF($B$15=TRUE,ExceedenceData!B55,""))</f>
        <v>466.42330353770132</v>
      </c>
      <c r="Z55" s="302">
        <f ca="1">IF($U55="","",IF($B$15=TRUE,ExceedenceData!C55,""))</f>
        <v>538.07429193446342</v>
      </c>
      <c r="AA55" s="302">
        <f ca="1">IF($U55="","",IF($B$15=TRUE,ExceedenceData!D55,""))</f>
        <v>643.29172645083224</v>
      </c>
      <c r="AB55" s="302">
        <f ca="1">IF($U55="","",IF($B$15=TRUE,ExceedenceData!E55,""))</f>
        <v>701.34502167681512</v>
      </c>
      <c r="AC55" s="302">
        <f ca="1">IF($U55="","",IF($B$15=TRUE,ExceedenceData!F55,""))</f>
        <v>913.35486098247065</v>
      </c>
      <c r="AD55" s="302">
        <f ca="1">IF($U55="","",IF($B$15=TRUE,ExceedenceData!G55,""))</f>
        <v>1148.2528833182214</v>
      </c>
      <c r="AE55" s="302">
        <f ca="1">IF($U55="","",IF($B$15=TRUE,ExceedenceData!H55,""))</f>
        <v>1397.4513914582928</v>
      </c>
      <c r="AF55" s="302">
        <f ca="1">IF($U55="","",IF($B$15=TRUE,ExceedenceData!I55,""))</f>
        <v>1652.2550945117077</v>
      </c>
      <c r="AG55" s="303">
        <f ca="1">IF($U55="","",IF($B$15=TRUE,ExceedenceData!J55,""))</f>
        <v>2121.8210404854335</v>
      </c>
    </row>
    <row r="56" spans="21:33" x14ac:dyDescent="0.25">
      <c r="U56" s="195">
        <f t="shared" ca="1" si="4"/>
        <v>44409</v>
      </c>
      <c r="V56" s="307">
        <f t="shared" ca="1" si="1"/>
        <v>648.8229441359473</v>
      </c>
      <c r="W56" s="308">
        <f t="shared" ca="1" si="2"/>
        <v>608.23412134875377</v>
      </c>
      <c r="X56" s="309">
        <f t="shared" ca="1" si="3"/>
        <v>603.06929880064115</v>
      </c>
      <c r="Y56" s="302">
        <f ca="1">IF($U56="","",IF($B$15=TRUE,ExceedenceData!B56,""))</f>
        <v>402.59696660240968</v>
      </c>
      <c r="Z56" s="302">
        <f ca="1">IF($U56="","",IF($B$15=TRUE,ExceedenceData!C56,""))</f>
        <v>453.79008920723146</v>
      </c>
      <c r="AA56" s="302">
        <f ca="1">IF($U56="","",IF($B$15=TRUE,ExceedenceData!D56,""))</f>
        <v>463.80771356061769</v>
      </c>
      <c r="AB56" s="302">
        <f ca="1">IF($U56="","",IF($B$15=TRUE,ExceedenceData!E56,""))</f>
        <v>533.49040527718591</v>
      </c>
      <c r="AC56" s="302">
        <f ca="1">IF($U56="","",IF($B$15=TRUE,ExceedenceData!F56,""))</f>
        <v>587.90658279983984</v>
      </c>
      <c r="AD56" s="302">
        <f ca="1">IF($U56="","",IF($B$15=TRUE,ExceedenceData!G56,""))</f>
        <v>649.25025123176783</v>
      </c>
      <c r="AE56" s="302">
        <f ca="1">IF($U56="","",IF($B$15=TRUE,ExceedenceData!H56,""))</f>
        <v>753.99564370769701</v>
      </c>
      <c r="AF56" s="302">
        <f ca="1">IF($U56="","",IF($B$15=TRUE,ExceedenceData!I56,""))</f>
        <v>809.46170119892349</v>
      </c>
      <c r="AG56" s="303">
        <f ca="1">IF($U56="","",IF($B$15=TRUE,ExceedenceData!J56,""))</f>
        <v>1027.7873018325506</v>
      </c>
    </row>
    <row r="57" spans="21:33" x14ac:dyDescent="0.25">
      <c r="U57" s="195">
        <f t="shared" ca="1" si="4"/>
        <v>44440</v>
      </c>
      <c r="V57" s="307">
        <f t="shared" ca="1" si="1"/>
        <v>615.4895317988553</v>
      </c>
      <c r="W57" s="308">
        <f t="shared" ca="1" si="2"/>
        <v>603.72328156220453</v>
      </c>
      <c r="X57" s="309">
        <f t="shared" ca="1" si="3"/>
        <v>598.65077048878186</v>
      </c>
      <c r="Y57" s="302">
        <f ca="1">IF($U57="","",IF($B$15=TRUE,ExceedenceData!B57,""))</f>
        <v>407.19670589154822</v>
      </c>
      <c r="Z57" s="302">
        <f ca="1">IF($U57="","",IF($B$15=TRUE,ExceedenceData!C57,""))</f>
        <v>454.55016445080923</v>
      </c>
      <c r="AA57" s="302">
        <f ca="1">IF($U57="","",IF($B$15=TRUE,ExceedenceData!D57,""))</f>
        <v>500.00292975113581</v>
      </c>
      <c r="AB57" s="302">
        <f ca="1">IF($U57="","",IF($B$15=TRUE,ExceedenceData!E57,""))</f>
        <v>541.05276779242433</v>
      </c>
      <c r="AC57" s="302">
        <f ca="1">IF($U57="","",IF($B$15=TRUE,ExceedenceData!F57,""))</f>
        <v>587.54112423135655</v>
      </c>
      <c r="AD57" s="302">
        <f ca="1">IF($U57="","",IF($B$15=TRUE,ExceedenceData!G57,""))</f>
        <v>629.71687869562231</v>
      </c>
      <c r="AE57" s="302">
        <f ca="1">IF($U57="","",IF($B$15=TRUE,ExceedenceData!H57,""))</f>
        <v>730.84802316461219</v>
      </c>
      <c r="AF57" s="302">
        <f ca="1">IF($U57="","",IF($B$15=TRUE,ExceedenceData!I57,""))</f>
        <v>848.57840399382894</v>
      </c>
      <c r="AG57" s="303">
        <f ca="1">IF($U57="","",IF($B$15=TRUE,ExceedenceData!J57,""))</f>
        <v>911.47588380258765</v>
      </c>
    </row>
    <row r="58" spans="21:33" x14ac:dyDescent="0.25">
      <c r="U58" s="195">
        <f t="shared" ca="1" si="4"/>
        <v>44470</v>
      </c>
      <c r="V58" s="307">
        <f t="shared" ca="1" si="1"/>
        <v>485.42559006631757</v>
      </c>
      <c r="W58" s="308">
        <f t="shared" ca="1" si="2"/>
        <v>679.99440932804714</v>
      </c>
      <c r="X58" s="309">
        <f t="shared" ca="1" si="3"/>
        <v>602.9816304652395</v>
      </c>
      <c r="Y58" s="302">
        <f ca="1">IF($U58="","",IF($B$15=TRUE,ExceedenceData!B58,""))</f>
        <v>366.0782814366861</v>
      </c>
      <c r="Z58" s="302">
        <f ca="1">IF($U58="","",IF($B$15=TRUE,ExceedenceData!C58,""))</f>
        <v>400.61554908002336</v>
      </c>
      <c r="AA58" s="302">
        <f ca="1">IF($U58="","",IF($B$15=TRUE,ExceedenceData!D58,""))</f>
        <v>456.70872206269649</v>
      </c>
      <c r="AB58" s="302">
        <f ca="1">IF($U58="","",IF($B$15=TRUE,ExceedenceData!E58,""))</f>
        <v>500.12658585331235</v>
      </c>
      <c r="AC58" s="302">
        <f ca="1">IF($U58="","",IF($B$15=TRUE,ExceedenceData!F58,""))</f>
        <v>553.46839495866448</v>
      </c>
      <c r="AD58" s="302">
        <f ca="1">IF($U58="","",IF($B$15=TRUE,ExceedenceData!G58,""))</f>
        <v>620.33419047799134</v>
      </c>
      <c r="AE58" s="302">
        <f ca="1">IF($U58="","",IF($B$15=TRUE,ExceedenceData!H58,""))</f>
        <v>683.79842112190533</v>
      </c>
      <c r="AF58" s="302">
        <f ca="1">IF($U58="","",IF($B$15=TRUE,ExceedenceData!I58,""))</f>
        <v>763.25305390886047</v>
      </c>
      <c r="AG58" s="303">
        <f ca="1">IF($U58="","",IF($B$15=TRUE,ExceedenceData!J58,""))</f>
        <v>857.30111081797747</v>
      </c>
    </row>
    <row r="59" spans="21:33" x14ac:dyDescent="0.25">
      <c r="U59" s="195">
        <f t="shared" ca="1" si="4"/>
        <v>44501</v>
      </c>
      <c r="V59" s="307">
        <f t="shared" ca="1" si="1"/>
        <v>507.75744760720153</v>
      </c>
      <c r="W59" s="308">
        <f t="shared" ca="1" si="2"/>
        <v>545.02111670396278</v>
      </c>
      <c r="X59" s="309">
        <f t="shared" ca="1" si="3"/>
        <v>527.10995295155396</v>
      </c>
      <c r="Y59" s="302">
        <f ca="1">IF($U59="","",IF($B$15=TRUE,ExceedenceData!B59,""))</f>
        <v>363.69203387422692</v>
      </c>
      <c r="Z59" s="302">
        <f ca="1">IF($U59="","",IF($B$15=TRUE,ExceedenceData!C59,""))</f>
        <v>397.24777059180315</v>
      </c>
      <c r="AA59" s="302">
        <f ca="1">IF($U59="","",IF($B$15=TRUE,ExceedenceData!D59,""))</f>
        <v>451.47401749219114</v>
      </c>
      <c r="AB59" s="302">
        <f ca="1">IF($U59="","",IF($B$15=TRUE,ExceedenceData!E59,""))</f>
        <v>500.1962786243177</v>
      </c>
      <c r="AC59" s="302">
        <f ca="1">IF($U59="","",IF($B$15=TRUE,ExceedenceData!F59,""))</f>
        <v>524.18869901180915</v>
      </c>
      <c r="AD59" s="302">
        <f ca="1">IF($U59="","",IF($B$15=TRUE,ExceedenceData!G59,""))</f>
        <v>601.9432908136082</v>
      </c>
      <c r="AE59" s="302">
        <f ca="1">IF($U59="","",IF($B$15=TRUE,ExceedenceData!H59,""))</f>
        <v>642.64930960052095</v>
      </c>
      <c r="AF59" s="302">
        <f ca="1">IF($U59="","",IF($B$15=TRUE,ExceedenceData!I59,""))</f>
        <v>659.43972209165952</v>
      </c>
      <c r="AG59" s="303">
        <f ca="1">IF($U59="","",IF($B$15=TRUE,ExceedenceData!J59,""))</f>
        <v>745.39602504832044</v>
      </c>
    </row>
    <row r="60" spans="21:33" x14ac:dyDescent="0.25">
      <c r="U60" s="195">
        <f t="shared" ca="1" si="4"/>
        <v>44531</v>
      </c>
      <c r="V60" s="307">
        <f t="shared" ca="1" si="1"/>
        <v>464.38203593405342</v>
      </c>
      <c r="W60" s="308">
        <f t="shared" ca="1" si="2"/>
        <v>467.08272144087829</v>
      </c>
      <c r="X60" s="309">
        <f t="shared" ca="1" si="3"/>
        <v>466.10019800185205</v>
      </c>
      <c r="Y60" s="302">
        <f ca="1">IF($U60="","",IF($B$15=TRUE,ExceedenceData!B60,""))</f>
        <v>364.08987770983072</v>
      </c>
      <c r="Z60" s="302">
        <f ca="1">IF($U60="","",IF($B$15=TRUE,ExceedenceData!C60,""))</f>
        <v>384.66569610449028</v>
      </c>
      <c r="AA60" s="302">
        <f ca="1">IF($U60="","",IF($B$15=TRUE,ExceedenceData!D60,""))</f>
        <v>419.63418556352349</v>
      </c>
      <c r="AB60" s="302">
        <f ca="1">IF($U60="","",IF($B$15=TRUE,ExceedenceData!E60,""))</f>
        <v>481.92844275753572</v>
      </c>
      <c r="AC60" s="302">
        <f ca="1">IF($U60="","",IF($B$15=TRUE,ExceedenceData!F60,""))</f>
        <v>530.32779535162354</v>
      </c>
      <c r="AD60" s="302">
        <f ca="1">IF($U60="","",IF($B$15=TRUE,ExceedenceData!G60,""))</f>
        <v>545.24105340664755</v>
      </c>
      <c r="AE60" s="302">
        <f ca="1">IF($U60="","",IF($B$15=TRUE,ExceedenceData!H60,""))</f>
        <v>614.58224944460858</v>
      </c>
      <c r="AF60" s="302">
        <f ca="1">IF($U60="","",IF($B$15=TRUE,ExceedenceData!I60,""))</f>
        <v>648.08099847420408</v>
      </c>
      <c r="AG60" s="303">
        <f ca="1">IF($U60="","",IF($B$15=TRUE,ExceedenceData!J60,""))</f>
        <v>672.71730883387499</v>
      </c>
    </row>
    <row r="61" spans="21:33" x14ac:dyDescent="0.25">
      <c r="U61" s="195">
        <f t="shared" ca="1" si="4"/>
        <v>44562</v>
      </c>
      <c r="V61" s="307">
        <f t="shared" ca="1" si="1"/>
        <v>444.45646988765492</v>
      </c>
      <c r="W61" s="308">
        <f t="shared" ca="1" si="2"/>
        <v>447.14753265912555</v>
      </c>
      <c r="X61" s="309">
        <f t="shared" ca="1" si="3"/>
        <v>446.17035859923368</v>
      </c>
      <c r="Y61" s="302">
        <f ca="1">IF($U61="","",IF($B$15=TRUE,ExceedenceData!B61,""))</f>
        <v>352.85907670438013</v>
      </c>
      <c r="Z61" s="302">
        <f ca="1">IF($U61="","",IF($B$15=TRUE,ExceedenceData!C61,""))</f>
        <v>367.48979255427054</v>
      </c>
      <c r="AA61" s="302">
        <f ca="1">IF($U61="","",IF($B$15=TRUE,ExceedenceData!D61,""))</f>
        <v>404.76859905851035</v>
      </c>
      <c r="AB61" s="302">
        <f ca="1">IF($U61="","",IF($B$15=TRUE,ExceedenceData!E61,""))</f>
        <v>440.5398118481952</v>
      </c>
      <c r="AC61" s="302">
        <f ca="1">IF($U61="","",IF($B$15=TRUE,ExceedenceData!F61,""))</f>
        <v>485.2786230900677</v>
      </c>
      <c r="AD61" s="302">
        <f ca="1">IF($U61="","",IF($B$15=TRUE,ExceedenceData!G61,""))</f>
        <v>509.55050678026254</v>
      </c>
      <c r="AE61" s="302">
        <f ca="1">IF($U61="","",IF($B$15=TRUE,ExceedenceData!H61,""))</f>
        <v>546.81022882293269</v>
      </c>
      <c r="AF61" s="302">
        <f ca="1">IF($U61="","",IF($B$15=TRUE,ExceedenceData!I61,""))</f>
        <v>569.90538358936863</v>
      </c>
      <c r="AG61" s="303">
        <f ca="1">IF($U61="","",IF($B$15=TRUE,ExceedenceData!J61,""))</f>
        <v>594.92725857498272</v>
      </c>
    </row>
    <row r="62" spans="21:33" x14ac:dyDescent="0.25">
      <c r="U62" s="195">
        <f t="shared" ca="1" si="4"/>
        <v>44593</v>
      </c>
      <c r="V62" s="307">
        <f t="shared" ca="1" si="1"/>
        <v>453.76893074279064</v>
      </c>
      <c r="W62" s="308">
        <f t="shared" ca="1" si="2"/>
        <v>456.44691459596004</v>
      </c>
      <c r="X62" s="309">
        <f t="shared" ca="1" si="3"/>
        <v>455.47701167616202</v>
      </c>
      <c r="Y62" s="302">
        <f ca="1">IF($U62="","",IF($B$15=TRUE,ExceedenceData!B62,""))</f>
        <v>301.01575983086735</v>
      </c>
      <c r="Z62" s="302">
        <f ca="1">IF($U62="","",IF($B$15=TRUE,ExceedenceData!C62,""))</f>
        <v>324.12174823468183</v>
      </c>
      <c r="AA62" s="302">
        <f ca="1">IF($U62="","",IF($B$15=TRUE,ExceedenceData!D62,""))</f>
        <v>348.03463184132698</v>
      </c>
      <c r="AB62" s="302">
        <f ca="1">IF($U62="","",IF($B$15=TRUE,ExceedenceData!E62,""))</f>
        <v>408.0659512198049</v>
      </c>
      <c r="AC62" s="302">
        <f ca="1">IF($U62="","",IF($B$15=TRUE,ExceedenceData!F62,""))</f>
        <v>437.82072811885757</v>
      </c>
      <c r="AD62" s="302">
        <f ca="1">IF($U62="","",IF($B$15=TRUE,ExceedenceData!G62,""))</f>
        <v>469.81133810694502</v>
      </c>
      <c r="AE62" s="302">
        <f ca="1">IF($U62="","",IF($B$15=TRUE,ExceedenceData!H62,""))</f>
        <v>490.3287822860363</v>
      </c>
      <c r="AF62" s="302">
        <f ca="1">IF($U62="","",IF($B$15=TRUE,ExceedenceData!I62,""))</f>
        <v>515.88350684328918</v>
      </c>
      <c r="AG62" s="303">
        <f ca="1">IF($U62="","",IF($B$15=TRUE,ExceedenceData!J62,""))</f>
        <v>527.89731055071616</v>
      </c>
    </row>
    <row r="63" spans="21:33" x14ac:dyDescent="0.25">
      <c r="U63" s="195">
        <f t="shared" ca="1" si="4"/>
        <v>44621</v>
      </c>
      <c r="V63" s="307">
        <f t="shared" ca="1" si="1"/>
        <v>605.65971168028761</v>
      </c>
      <c r="W63" s="308">
        <f t="shared" ca="1" si="2"/>
        <v>608.32450308601608</v>
      </c>
      <c r="X63" s="309">
        <f t="shared" ca="1" si="3"/>
        <v>607.3628683224324</v>
      </c>
      <c r="Y63" s="302">
        <f ca="1">IF($U63="","",IF($B$15=TRUE,ExceedenceData!B63,""))</f>
        <v>393.11084495866754</v>
      </c>
      <c r="Z63" s="302">
        <f ca="1">IF($U63="","",IF($B$15=TRUE,ExceedenceData!C63,""))</f>
        <v>411.12869883573751</v>
      </c>
      <c r="AA63" s="302">
        <f ca="1">IF($U63="","",IF($B$15=TRUE,ExceedenceData!D63,""))</f>
        <v>455.30102185458264</v>
      </c>
      <c r="AB63" s="302">
        <f ca="1">IF($U63="","",IF($B$15=TRUE,ExceedenceData!E63,""))</f>
        <v>526.83176615462912</v>
      </c>
      <c r="AC63" s="302">
        <f ca="1">IF($U63="","",IF($B$15=TRUE,ExceedenceData!F63,""))</f>
        <v>610.360783884385</v>
      </c>
      <c r="AD63" s="302">
        <f ca="1">IF($U63="","",IF($B$15=TRUE,ExceedenceData!G63,""))</f>
        <v>650.23812531482679</v>
      </c>
      <c r="AE63" s="302">
        <f ca="1">IF($U63="","",IF($B$15=TRUE,ExceedenceData!H63,""))</f>
        <v>699.53752052010543</v>
      </c>
      <c r="AF63" s="302">
        <f ca="1">IF($U63="","",IF($B$15=TRUE,ExceedenceData!I63,""))</f>
        <v>743.97672486308477</v>
      </c>
      <c r="AG63" s="303">
        <f ca="1">IF($U63="","",IF($B$15=TRUE,ExceedenceData!J63,""))</f>
        <v>888.34419763135043</v>
      </c>
    </row>
    <row r="64" spans="21:33" x14ac:dyDescent="0.25">
      <c r="U64" s="195" t="str">
        <f t="shared" ca="1" si="4"/>
        <v/>
      </c>
      <c r="V64" s="307" t="str">
        <f t="shared" ca="1" si="1"/>
        <v/>
      </c>
      <c r="W64" s="308" t="str">
        <f t="shared" ca="1" si="2"/>
        <v/>
      </c>
      <c r="X64" s="309" t="str">
        <f t="shared" ca="1" si="3"/>
        <v/>
      </c>
      <c r="Y64" s="302" t="str">
        <f ca="1">IF($U64="","",IF($B$15=TRUE,ExceedenceData!B64,""))</f>
        <v/>
      </c>
      <c r="Z64" s="302" t="str">
        <f ca="1">IF($U64="","",IF($B$15=TRUE,ExceedenceData!C64,""))</f>
        <v/>
      </c>
      <c r="AA64" s="302" t="str">
        <f ca="1">IF($U64="","",IF($B$15=TRUE,ExceedenceData!D64,""))</f>
        <v/>
      </c>
      <c r="AB64" s="302" t="str">
        <f ca="1">IF($U64="","",IF($B$15=TRUE,ExceedenceData!E64,""))</f>
        <v/>
      </c>
      <c r="AC64" s="302" t="str">
        <f ca="1">IF($U64="","",IF($B$15=TRUE,ExceedenceData!F64,""))</f>
        <v/>
      </c>
      <c r="AD64" s="302" t="str">
        <f ca="1">IF($U64="","",IF($B$15=TRUE,ExceedenceData!G64,""))</f>
        <v/>
      </c>
      <c r="AE64" s="302" t="str">
        <f ca="1">IF($U64="","",IF($B$15=TRUE,ExceedenceData!H64,""))</f>
        <v/>
      </c>
      <c r="AF64" s="302" t="str">
        <f ca="1">IF($U64="","",IF($B$15=TRUE,ExceedenceData!I64,""))</f>
        <v/>
      </c>
      <c r="AG64" s="303" t="str">
        <f ca="1">IF($U64="","",IF($B$15=TRUE,ExceedenceData!J64,""))</f>
        <v/>
      </c>
    </row>
    <row r="65" spans="21:33" x14ac:dyDescent="0.25">
      <c r="U65" s="195" t="str">
        <f t="shared" ca="1" si="4"/>
        <v/>
      </c>
      <c r="V65" s="307" t="str">
        <f t="shared" ca="1" si="1"/>
        <v/>
      </c>
      <c r="W65" s="308" t="str">
        <f t="shared" ca="1" si="2"/>
        <v/>
      </c>
      <c r="X65" s="309" t="str">
        <f t="shared" ca="1" si="3"/>
        <v/>
      </c>
      <c r="Y65" s="302" t="str">
        <f ca="1">IF($U65="","",IF($B$15=TRUE,ExceedenceData!B65,""))</f>
        <v/>
      </c>
      <c r="Z65" s="302" t="str">
        <f ca="1">IF($U65="","",IF($B$15=TRUE,ExceedenceData!C65,""))</f>
        <v/>
      </c>
      <c r="AA65" s="302" t="str">
        <f ca="1">IF($U65="","",IF($B$15=TRUE,ExceedenceData!D65,""))</f>
        <v/>
      </c>
      <c r="AB65" s="302" t="str">
        <f ca="1">IF($U65="","",IF($B$15=TRUE,ExceedenceData!E65,""))</f>
        <v/>
      </c>
      <c r="AC65" s="302" t="str">
        <f ca="1">IF($U65="","",IF($B$15=TRUE,ExceedenceData!F65,""))</f>
        <v/>
      </c>
      <c r="AD65" s="302" t="str">
        <f ca="1">IF($U65="","",IF($B$15=TRUE,ExceedenceData!G65,""))</f>
        <v/>
      </c>
      <c r="AE65" s="302" t="str">
        <f ca="1">IF($U65="","",IF($B$15=TRUE,ExceedenceData!H65,""))</f>
        <v/>
      </c>
      <c r="AF65" s="302" t="str">
        <f ca="1">IF($U65="","",IF($B$15=TRUE,ExceedenceData!I65,""))</f>
        <v/>
      </c>
      <c r="AG65" s="303" t="str">
        <f ca="1">IF($U65="","",IF($B$15=TRUE,ExceedenceData!J65,""))</f>
        <v/>
      </c>
    </row>
    <row r="66" spans="21:33" x14ac:dyDescent="0.25">
      <c r="U66" s="195" t="str">
        <f t="shared" ca="1" si="4"/>
        <v/>
      </c>
      <c r="V66" s="307" t="str">
        <f t="shared" ca="1" si="1"/>
        <v/>
      </c>
      <c r="W66" s="308" t="str">
        <f t="shared" ca="1" si="2"/>
        <v/>
      </c>
      <c r="X66" s="309" t="str">
        <f t="shared" ca="1" si="3"/>
        <v/>
      </c>
      <c r="Y66" s="302" t="str">
        <f ca="1">IF($U66="","",IF($B$15=TRUE,ExceedenceData!B66,""))</f>
        <v/>
      </c>
      <c r="Z66" s="302" t="str">
        <f ca="1">IF($U66="","",IF($B$15=TRUE,ExceedenceData!C66,""))</f>
        <v/>
      </c>
      <c r="AA66" s="302" t="str">
        <f ca="1">IF($U66="","",IF($B$15=TRUE,ExceedenceData!D66,""))</f>
        <v/>
      </c>
      <c r="AB66" s="302" t="str">
        <f ca="1">IF($U66="","",IF($B$15=TRUE,ExceedenceData!E66,""))</f>
        <v/>
      </c>
      <c r="AC66" s="302" t="str">
        <f ca="1">IF($U66="","",IF($B$15=TRUE,ExceedenceData!F66,""))</f>
        <v/>
      </c>
      <c r="AD66" s="302" t="str">
        <f ca="1">IF($U66="","",IF($B$15=TRUE,ExceedenceData!G66,""))</f>
        <v/>
      </c>
      <c r="AE66" s="302" t="str">
        <f ca="1">IF($U66="","",IF($B$15=TRUE,ExceedenceData!H66,""))</f>
        <v/>
      </c>
      <c r="AF66" s="302" t="str">
        <f ca="1">IF($U66="","",IF($B$15=TRUE,ExceedenceData!I66,""))</f>
        <v/>
      </c>
      <c r="AG66" s="303" t="str">
        <f ca="1">IF($U66="","",IF($B$15=TRUE,ExceedenceData!J66,""))</f>
        <v/>
      </c>
    </row>
    <row r="67" spans="21:33" x14ac:dyDescent="0.25">
      <c r="U67" s="195" t="str">
        <f t="shared" ca="1" si="4"/>
        <v/>
      </c>
      <c r="V67" s="307" t="str">
        <f t="shared" ca="1" si="1"/>
        <v/>
      </c>
      <c r="W67" s="308" t="str">
        <f t="shared" ca="1" si="2"/>
        <v/>
      </c>
      <c r="X67" s="309" t="str">
        <f t="shared" ca="1" si="3"/>
        <v/>
      </c>
      <c r="Y67" s="302" t="str">
        <f ca="1">IF($U67="","",IF($B$15=TRUE,ExceedenceData!B67,""))</f>
        <v/>
      </c>
      <c r="Z67" s="302" t="str">
        <f ca="1">IF($U67="","",IF($B$15=TRUE,ExceedenceData!C67,""))</f>
        <v/>
      </c>
      <c r="AA67" s="302" t="str">
        <f ca="1">IF($U67="","",IF($B$15=TRUE,ExceedenceData!D67,""))</f>
        <v/>
      </c>
      <c r="AB67" s="302" t="str">
        <f ca="1">IF($U67="","",IF($B$15=TRUE,ExceedenceData!E67,""))</f>
        <v/>
      </c>
      <c r="AC67" s="302" t="str">
        <f ca="1">IF($U67="","",IF($B$15=TRUE,ExceedenceData!F67,""))</f>
        <v/>
      </c>
      <c r="AD67" s="302" t="str">
        <f ca="1">IF($U67="","",IF($B$15=TRUE,ExceedenceData!G67,""))</f>
        <v/>
      </c>
      <c r="AE67" s="302" t="str">
        <f ca="1">IF($U67="","",IF($B$15=TRUE,ExceedenceData!H67,""))</f>
        <v/>
      </c>
      <c r="AF67" s="302" t="str">
        <f ca="1">IF($U67="","",IF($B$15=TRUE,ExceedenceData!I67,""))</f>
        <v/>
      </c>
      <c r="AG67" s="303" t="str">
        <f ca="1">IF($U67="","",IF($B$15=TRUE,ExceedenceData!J67,""))</f>
        <v/>
      </c>
    </row>
    <row r="68" spans="21:33" x14ac:dyDescent="0.25">
      <c r="U68" s="195" t="str">
        <f t="shared" ca="1" si="4"/>
        <v/>
      </c>
      <c r="V68" s="307" t="str">
        <f t="shared" ca="1" si="1"/>
        <v/>
      </c>
      <c r="W68" s="308" t="str">
        <f t="shared" ca="1" si="2"/>
        <v/>
      </c>
      <c r="X68" s="309" t="str">
        <f t="shared" ca="1" si="3"/>
        <v/>
      </c>
      <c r="Y68" s="302" t="str">
        <f ca="1">IF($U68="","",IF($B$15=TRUE,ExceedenceData!B68,""))</f>
        <v/>
      </c>
      <c r="Z68" s="302" t="str">
        <f ca="1">IF($U68="","",IF($B$15=TRUE,ExceedenceData!C68,""))</f>
        <v/>
      </c>
      <c r="AA68" s="302" t="str">
        <f ca="1">IF($U68="","",IF($B$15=TRUE,ExceedenceData!D68,""))</f>
        <v/>
      </c>
      <c r="AB68" s="302" t="str">
        <f ca="1">IF($U68="","",IF($B$15=TRUE,ExceedenceData!E68,""))</f>
        <v/>
      </c>
      <c r="AC68" s="302" t="str">
        <f ca="1">IF($U68="","",IF($B$15=TRUE,ExceedenceData!F68,""))</f>
        <v/>
      </c>
      <c r="AD68" s="302" t="str">
        <f ca="1">IF($U68="","",IF($B$15=TRUE,ExceedenceData!G68,""))</f>
        <v/>
      </c>
      <c r="AE68" s="302" t="str">
        <f ca="1">IF($U68="","",IF($B$15=TRUE,ExceedenceData!H68,""))</f>
        <v/>
      </c>
      <c r="AF68" s="302" t="str">
        <f ca="1">IF($U68="","",IF($B$15=TRUE,ExceedenceData!I68,""))</f>
        <v/>
      </c>
      <c r="AG68" s="303" t="str">
        <f ca="1">IF($U68="","",IF($B$15=TRUE,ExceedenceData!J68,""))</f>
        <v/>
      </c>
    </row>
    <row r="69" spans="21:33" x14ac:dyDescent="0.25">
      <c r="U69" s="195" t="str">
        <f t="shared" ca="1" si="4"/>
        <v/>
      </c>
      <c r="V69" s="307" t="str">
        <f t="shared" ref="V69:V71" ca="1" si="5">IF($U69="","",IF($B$26=TRUE,(LOOKUP($U69,INDIRECT($C$10&amp;"_TIME"),INDIRECT($C$10&amp;"_"&amp;"Min"))),""))</f>
        <v/>
      </c>
      <c r="W69" s="308" t="str">
        <f t="shared" ref="W69:W71" ca="1" si="6">IF($U69="","",IF($C$26=TRUE,(LOOKUP($U69,INDIRECT($C$10&amp;"_TIME"),INDIRECT($C$10&amp;"_"&amp;"Max"))),""))</f>
        <v/>
      </c>
      <c r="X69" s="309" t="str">
        <f t="shared" ref="X69:X71" ca="1" si="7">IF($U69="","",IF($D$26=TRUE,(LOOKUP($U69,INDIRECT($C$10&amp;"_TIME"),INDIRECT($C$10&amp;"_"&amp;"Most"))),""))</f>
        <v/>
      </c>
      <c r="Y69" s="302" t="str">
        <f ca="1">IF($U69="","",IF($B$15=TRUE,ExceedenceData!B69,""))</f>
        <v/>
      </c>
      <c r="Z69" s="302" t="str">
        <f ca="1">IF($U69="","",IF($B$15=TRUE,ExceedenceData!C69,""))</f>
        <v/>
      </c>
      <c r="AA69" s="302" t="str">
        <f ca="1">IF($U69="","",IF($B$15=TRUE,ExceedenceData!D69,""))</f>
        <v/>
      </c>
      <c r="AB69" s="302" t="str">
        <f ca="1">IF($U69="","",IF($B$15=TRUE,ExceedenceData!E69,""))</f>
        <v/>
      </c>
      <c r="AC69" s="302" t="str">
        <f ca="1">IF($U69="","",IF($B$15=TRUE,ExceedenceData!F69,""))</f>
        <v/>
      </c>
      <c r="AD69" s="302" t="str">
        <f ca="1">IF($U69="","",IF($B$15=TRUE,ExceedenceData!G69,""))</f>
        <v/>
      </c>
      <c r="AE69" s="302" t="str">
        <f ca="1">IF($U69="","",IF($B$15=TRUE,ExceedenceData!H69,""))</f>
        <v/>
      </c>
      <c r="AF69" s="302" t="str">
        <f ca="1">IF($U69="","",IF($B$15=TRUE,ExceedenceData!I69,""))</f>
        <v/>
      </c>
      <c r="AG69" s="303" t="str">
        <f ca="1">IF($U69="","",IF($B$15=TRUE,ExceedenceData!J69,""))</f>
        <v/>
      </c>
    </row>
    <row r="70" spans="21:33" x14ac:dyDescent="0.25">
      <c r="U70" s="195" t="str">
        <f t="shared" ca="1" si="4"/>
        <v/>
      </c>
      <c r="V70" s="307" t="str">
        <f t="shared" ca="1" si="5"/>
        <v/>
      </c>
      <c r="W70" s="308" t="str">
        <f t="shared" ca="1" si="6"/>
        <v/>
      </c>
      <c r="X70" s="309" t="str">
        <f t="shared" ca="1" si="7"/>
        <v/>
      </c>
      <c r="Y70" s="302" t="str">
        <f ca="1">IF($U70="","",IF($B$15=TRUE,ExceedenceData!B70,""))</f>
        <v/>
      </c>
      <c r="Z70" s="302" t="str">
        <f ca="1">IF($U70="","",IF($B$15=TRUE,ExceedenceData!C70,""))</f>
        <v/>
      </c>
      <c r="AA70" s="302" t="str">
        <f ca="1">IF($U70="","",IF($B$15=TRUE,ExceedenceData!D70,""))</f>
        <v/>
      </c>
      <c r="AB70" s="302" t="str">
        <f ca="1">IF($U70="","",IF($B$15=TRUE,ExceedenceData!E70,""))</f>
        <v/>
      </c>
      <c r="AC70" s="302" t="str">
        <f ca="1">IF($U70="","",IF($B$15=TRUE,ExceedenceData!F70,""))</f>
        <v/>
      </c>
      <c r="AD70" s="302" t="str">
        <f ca="1">IF($U70="","",IF($B$15=TRUE,ExceedenceData!G70,""))</f>
        <v/>
      </c>
      <c r="AE70" s="302" t="str">
        <f ca="1">IF($U70="","",IF($B$15=TRUE,ExceedenceData!H70,""))</f>
        <v/>
      </c>
      <c r="AF70" s="302" t="str">
        <f ca="1">IF($U70="","",IF($B$15=TRUE,ExceedenceData!I70,""))</f>
        <v/>
      </c>
      <c r="AG70" s="303" t="str">
        <f ca="1">IF($U70="","",IF($B$15=TRUE,ExceedenceData!J70,""))</f>
        <v/>
      </c>
    </row>
    <row r="71" spans="21:33" x14ac:dyDescent="0.25">
      <c r="U71" s="195" t="str">
        <f t="shared" ca="1" si="4"/>
        <v/>
      </c>
      <c r="V71" s="307" t="str">
        <f t="shared" ca="1" si="5"/>
        <v/>
      </c>
      <c r="W71" s="308" t="str">
        <f t="shared" ca="1" si="6"/>
        <v/>
      </c>
      <c r="X71" s="309" t="str">
        <f t="shared" ca="1" si="7"/>
        <v/>
      </c>
      <c r="Y71" s="302" t="str">
        <f ca="1">IF($U71="","",IF($B$15=TRUE,ExceedenceData!B71,""))</f>
        <v/>
      </c>
      <c r="Z71" s="302" t="str">
        <f ca="1">IF($U71="","",IF($B$15=TRUE,ExceedenceData!C71,""))</f>
        <v/>
      </c>
      <c r="AA71" s="302" t="str">
        <f ca="1">IF($U71="","",IF($B$15=TRUE,ExceedenceData!D71,""))</f>
        <v/>
      </c>
      <c r="AB71" s="302" t="str">
        <f ca="1">IF($U71="","",IF($B$15=TRUE,ExceedenceData!E71,""))</f>
        <v/>
      </c>
      <c r="AC71" s="302" t="str">
        <f ca="1">IF($U71="","",IF($B$15=TRUE,ExceedenceData!F71,""))</f>
        <v/>
      </c>
      <c r="AD71" s="302" t="str">
        <f ca="1">IF($U71="","",IF($B$15=TRUE,ExceedenceData!G71,""))</f>
        <v/>
      </c>
      <c r="AE71" s="302" t="str">
        <f ca="1">IF($U71="","",IF($B$15=TRUE,ExceedenceData!H71,""))</f>
        <v/>
      </c>
      <c r="AF71" s="302" t="str">
        <f ca="1">IF($U71="","",IF($B$15=TRUE,ExceedenceData!I71,""))</f>
        <v/>
      </c>
      <c r="AG71" s="303" t="str">
        <f ca="1">IF($U71="","",IF($B$15=TRUE,ExceedenceData!J71,""))</f>
        <v/>
      </c>
    </row>
    <row r="72" spans="21:33" x14ac:dyDescent="0.25">
      <c r="U72" s="195" t="str">
        <f t="shared" ref="U72:U100" ca="1" si="8">IF((ROW()-3)&lt;=LOOKUP($A$6,TimestepID,Duration),EDATE(U71,1),"")</f>
        <v/>
      </c>
      <c r="V72" s="413"/>
      <c r="W72" s="413"/>
      <c r="X72" s="195"/>
      <c r="Y72" s="16"/>
      <c r="Z72" s="16"/>
      <c r="AA72" s="16"/>
      <c r="AB72" s="16"/>
      <c r="AC72" s="16"/>
      <c r="AD72" s="16"/>
      <c r="AE72" s="16"/>
      <c r="AF72" s="16"/>
      <c r="AG72" s="16"/>
    </row>
    <row r="73" spans="21:33" x14ac:dyDescent="0.25">
      <c r="U73" s="195" t="str">
        <f t="shared" ca="1" si="8"/>
        <v/>
      </c>
      <c r="V73" s="413"/>
      <c r="W73" s="413"/>
      <c r="X73" s="195"/>
      <c r="Y73" s="16"/>
      <c r="Z73" s="16"/>
      <c r="AA73" s="16"/>
      <c r="AB73" s="16"/>
      <c r="AC73" s="16"/>
      <c r="AD73" s="16"/>
      <c r="AE73" s="16"/>
      <c r="AF73" s="16"/>
      <c r="AG73" s="16"/>
    </row>
    <row r="74" spans="21:33" x14ac:dyDescent="0.25">
      <c r="U74" s="195" t="str">
        <f t="shared" ca="1" si="8"/>
        <v/>
      </c>
      <c r="V74" s="413"/>
      <c r="W74" s="413"/>
      <c r="X74" s="195"/>
      <c r="Y74" s="202"/>
      <c r="Z74" s="202"/>
      <c r="AA74" s="202"/>
      <c r="AB74" s="202"/>
      <c r="AC74" s="202"/>
      <c r="AD74" s="202"/>
      <c r="AE74" s="202"/>
      <c r="AF74" s="202"/>
      <c r="AG74" s="202"/>
    </row>
    <row r="75" spans="21:33" x14ac:dyDescent="0.25">
      <c r="U75" s="195" t="str">
        <f t="shared" ca="1" si="8"/>
        <v/>
      </c>
      <c r="V75" s="413"/>
      <c r="W75" s="413"/>
      <c r="X75" s="195"/>
      <c r="Y75" s="16"/>
      <c r="Z75" s="16"/>
      <c r="AA75" s="16"/>
      <c r="AB75" s="16"/>
      <c r="AC75" s="16"/>
      <c r="AD75" s="16"/>
      <c r="AE75" s="16"/>
      <c r="AF75" s="16"/>
      <c r="AG75" s="16"/>
    </row>
    <row r="76" spans="21:33" x14ac:dyDescent="0.25">
      <c r="U76" s="195" t="str">
        <f t="shared" ca="1" si="8"/>
        <v/>
      </c>
      <c r="V76" s="413"/>
      <c r="W76" s="413"/>
      <c r="X76" s="195"/>
      <c r="Y76" s="16"/>
      <c r="Z76" s="16"/>
      <c r="AA76" s="16"/>
      <c r="AB76" s="16"/>
      <c r="AC76" s="16"/>
      <c r="AD76" s="16"/>
      <c r="AE76" s="16"/>
      <c r="AF76" s="16"/>
      <c r="AG76" s="16"/>
    </row>
    <row r="77" spans="21:33" x14ac:dyDescent="0.25">
      <c r="U77" s="195" t="str">
        <f t="shared" ca="1" si="8"/>
        <v/>
      </c>
      <c r="V77" s="413"/>
      <c r="W77" s="413"/>
      <c r="X77" s="195"/>
      <c r="Y77" s="16"/>
      <c r="Z77" s="16"/>
      <c r="AA77" s="16"/>
      <c r="AB77" s="16"/>
      <c r="AC77" s="16"/>
      <c r="AD77" s="16"/>
      <c r="AE77" s="16"/>
      <c r="AF77" s="16"/>
      <c r="AG77" s="16"/>
    </row>
    <row r="78" spans="21:33" x14ac:dyDescent="0.25">
      <c r="U78" s="195" t="str">
        <f t="shared" ca="1" si="8"/>
        <v/>
      </c>
      <c r="V78" s="413"/>
      <c r="W78" s="413"/>
      <c r="X78" s="195"/>
      <c r="Y78" s="16"/>
      <c r="Z78" s="16"/>
      <c r="AA78" s="16"/>
      <c r="AB78" s="16"/>
      <c r="AC78" s="16"/>
      <c r="AD78" s="16"/>
      <c r="AE78" s="16"/>
      <c r="AF78" s="16"/>
      <c r="AG78" s="16"/>
    </row>
    <row r="79" spans="21:33" x14ac:dyDescent="0.25">
      <c r="U79" s="195" t="str">
        <f t="shared" ca="1" si="8"/>
        <v/>
      </c>
      <c r="V79" s="413"/>
      <c r="W79" s="413"/>
      <c r="X79" s="195"/>
      <c r="Y79" s="16"/>
      <c r="Z79" s="16"/>
      <c r="AA79" s="16"/>
      <c r="AB79" s="16"/>
      <c r="AC79" s="16"/>
      <c r="AD79" s="16"/>
      <c r="AE79" s="16"/>
      <c r="AF79" s="16"/>
      <c r="AG79" s="16"/>
    </row>
    <row r="80" spans="21:33" x14ac:dyDescent="0.25">
      <c r="U80" s="195" t="str">
        <f t="shared" ca="1" si="8"/>
        <v/>
      </c>
      <c r="V80" s="413"/>
      <c r="W80" s="413"/>
      <c r="X80" s="195"/>
      <c r="Y80" s="16"/>
      <c r="Z80" s="16"/>
      <c r="AA80" s="16"/>
      <c r="AB80" s="16"/>
      <c r="AC80" s="16"/>
      <c r="AD80" s="16"/>
      <c r="AE80" s="16"/>
      <c r="AF80" s="16"/>
      <c r="AG80" s="16"/>
    </row>
    <row r="81" spans="21:33" x14ac:dyDescent="0.25">
      <c r="U81" s="195" t="str">
        <f t="shared" ca="1" si="8"/>
        <v/>
      </c>
      <c r="V81" s="413"/>
      <c r="W81" s="413"/>
      <c r="X81" s="195"/>
      <c r="Y81" s="16"/>
      <c r="Z81" s="16"/>
      <c r="AA81" s="16"/>
      <c r="AB81" s="16"/>
      <c r="AC81" s="16"/>
      <c r="AD81" s="16"/>
      <c r="AE81" s="16"/>
      <c r="AF81" s="16"/>
      <c r="AG81" s="16"/>
    </row>
    <row r="82" spans="21:33" x14ac:dyDescent="0.25">
      <c r="U82" s="195" t="str">
        <f t="shared" ca="1" si="8"/>
        <v/>
      </c>
      <c r="V82" s="413"/>
      <c r="W82" s="413"/>
      <c r="X82" s="195"/>
      <c r="Y82" s="16"/>
      <c r="Z82" s="16"/>
      <c r="AA82" s="16"/>
      <c r="AB82" s="16"/>
      <c r="AC82" s="16"/>
      <c r="AD82" s="16"/>
      <c r="AE82" s="16"/>
      <c r="AF82" s="16"/>
      <c r="AG82" s="16"/>
    </row>
    <row r="83" spans="21:33" x14ac:dyDescent="0.25">
      <c r="U83" s="195" t="str">
        <f t="shared" ca="1" si="8"/>
        <v/>
      </c>
      <c r="V83" s="413"/>
      <c r="W83" s="413"/>
      <c r="X83" s="195"/>
      <c r="Y83" s="16"/>
      <c r="Z83" s="16"/>
      <c r="AA83" s="16"/>
      <c r="AB83" s="16"/>
      <c r="AC83" s="16"/>
      <c r="AD83" s="16"/>
      <c r="AE83" s="16"/>
      <c r="AF83" s="16"/>
      <c r="AG83" s="16"/>
    </row>
    <row r="84" spans="21:33" x14ac:dyDescent="0.25">
      <c r="U84" s="195" t="str">
        <f t="shared" ca="1" si="8"/>
        <v/>
      </c>
      <c r="V84" s="413"/>
      <c r="W84" s="413"/>
      <c r="X84" s="195"/>
      <c r="Y84" s="16"/>
      <c r="Z84" s="16"/>
      <c r="AA84" s="16"/>
      <c r="AB84" s="16"/>
      <c r="AC84" s="16"/>
      <c r="AD84" s="16"/>
      <c r="AE84" s="16"/>
      <c r="AF84" s="16"/>
      <c r="AG84" s="16"/>
    </row>
    <row r="85" spans="21:33" x14ac:dyDescent="0.25">
      <c r="U85" s="195" t="str">
        <f t="shared" ca="1" si="8"/>
        <v/>
      </c>
      <c r="V85" s="413"/>
      <c r="W85" s="413"/>
      <c r="X85" s="195"/>
      <c r="Y85" s="16"/>
      <c r="Z85" s="16"/>
      <c r="AA85" s="16"/>
      <c r="AB85" s="16"/>
      <c r="AC85" s="16"/>
      <c r="AD85" s="16"/>
      <c r="AE85" s="16"/>
      <c r="AF85" s="16"/>
      <c r="AG85" s="16"/>
    </row>
    <row r="86" spans="21:33" x14ac:dyDescent="0.25">
      <c r="U86" s="195" t="str">
        <f t="shared" ca="1" si="8"/>
        <v/>
      </c>
      <c r="V86" s="413"/>
      <c r="W86" s="413"/>
      <c r="X86" s="195"/>
      <c r="Y86" s="16"/>
      <c r="Z86" s="16"/>
      <c r="AA86" s="16"/>
      <c r="AB86" s="16"/>
      <c r="AC86" s="16"/>
      <c r="AD86" s="16"/>
      <c r="AE86" s="16"/>
      <c r="AF86" s="16"/>
      <c r="AG86" s="16"/>
    </row>
    <row r="87" spans="21:33" x14ac:dyDescent="0.25">
      <c r="U87" s="195" t="str">
        <f t="shared" ca="1" si="8"/>
        <v/>
      </c>
      <c r="V87" s="413"/>
      <c r="W87" s="413"/>
      <c r="X87" s="195"/>
      <c r="Y87" s="16"/>
      <c r="Z87" s="16"/>
      <c r="AA87" s="16"/>
      <c r="AB87" s="16"/>
      <c r="AC87" s="16"/>
      <c r="AD87" s="16"/>
      <c r="AE87" s="16"/>
      <c r="AF87" s="16"/>
      <c r="AG87" s="16"/>
    </row>
    <row r="88" spans="21:33" x14ac:dyDescent="0.25">
      <c r="U88" s="195" t="str">
        <f t="shared" ca="1" si="8"/>
        <v/>
      </c>
      <c r="V88" s="413"/>
      <c r="W88" s="413"/>
      <c r="X88" s="195"/>
      <c r="Y88" s="16"/>
      <c r="Z88" s="16"/>
      <c r="AA88" s="16"/>
      <c r="AB88" s="16"/>
      <c r="AC88" s="16"/>
      <c r="AD88" s="16"/>
      <c r="AE88" s="16"/>
      <c r="AF88" s="16"/>
      <c r="AG88" s="16"/>
    </row>
    <row r="89" spans="21:33" x14ac:dyDescent="0.25">
      <c r="U89" s="195" t="str">
        <f t="shared" ca="1" si="8"/>
        <v/>
      </c>
      <c r="V89" s="413"/>
      <c r="W89" s="413"/>
      <c r="X89" s="195"/>
      <c r="Y89" s="16"/>
      <c r="Z89" s="16"/>
      <c r="AA89" s="16"/>
      <c r="AB89" s="16"/>
      <c r="AC89" s="16"/>
      <c r="AD89" s="16"/>
      <c r="AE89" s="16"/>
      <c r="AF89" s="16"/>
      <c r="AG89" s="16"/>
    </row>
    <row r="90" spans="21:33" x14ac:dyDescent="0.25">
      <c r="U90" s="195" t="str">
        <f t="shared" ca="1" si="8"/>
        <v/>
      </c>
      <c r="V90" s="413"/>
      <c r="W90" s="413"/>
      <c r="X90" s="195"/>
      <c r="Y90" s="16"/>
      <c r="Z90" s="16"/>
      <c r="AA90" s="16"/>
      <c r="AB90" s="16"/>
      <c r="AC90" s="16"/>
      <c r="AD90" s="16"/>
      <c r="AE90" s="16"/>
      <c r="AF90" s="16"/>
      <c r="AG90" s="16"/>
    </row>
    <row r="91" spans="21:33" x14ac:dyDescent="0.25">
      <c r="U91" s="195" t="str">
        <f t="shared" ca="1" si="8"/>
        <v/>
      </c>
      <c r="V91" s="413"/>
      <c r="W91" s="413"/>
      <c r="X91" s="195"/>
      <c r="Y91" s="16"/>
      <c r="Z91" s="16"/>
      <c r="AA91" s="16"/>
      <c r="AB91" s="16"/>
      <c r="AC91" s="16"/>
      <c r="AD91" s="16"/>
      <c r="AE91" s="16"/>
      <c r="AF91" s="16"/>
      <c r="AG91" s="16"/>
    </row>
    <row r="92" spans="21:33" x14ac:dyDescent="0.25">
      <c r="U92" s="195" t="str">
        <f t="shared" ca="1" si="8"/>
        <v/>
      </c>
      <c r="V92" s="413"/>
      <c r="W92" s="413"/>
      <c r="X92" s="195"/>
      <c r="Y92" s="16"/>
      <c r="Z92" s="16"/>
      <c r="AA92" s="16"/>
      <c r="AB92" s="16"/>
      <c r="AC92" s="16"/>
      <c r="AD92" s="16"/>
      <c r="AE92" s="16"/>
      <c r="AF92" s="16"/>
      <c r="AG92" s="16"/>
    </row>
    <row r="93" spans="21:33" x14ac:dyDescent="0.25">
      <c r="U93" s="195" t="str">
        <f t="shared" ca="1" si="8"/>
        <v/>
      </c>
      <c r="V93" s="413"/>
      <c r="W93" s="413"/>
      <c r="X93" s="195"/>
      <c r="Y93" s="16"/>
      <c r="Z93" s="16"/>
      <c r="AA93" s="16"/>
      <c r="AB93" s="16"/>
      <c r="AC93" s="16"/>
      <c r="AD93" s="16"/>
      <c r="AE93" s="16"/>
      <c r="AF93" s="16"/>
      <c r="AG93" s="16"/>
    </row>
    <row r="94" spans="21:33" x14ac:dyDescent="0.25">
      <c r="U94" s="195" t="str">
        <f t="shared" ca="1" si="8"/>
        <v/>
      </c>
      <c r="V94" s="413"/>
      <c r="W94" s="413"/>
      <c r="X94" s="195"/>
      <c r="Y94" s="16"/>
      <c r="Z94" s="16"/>
      <c r="AA94" s="16"/>
      <c r="AB94" s="16"/>
      <c r="AC94" s="16"/>
      <c r="AD94" s="16"/>
      <c r="AE94" s="16"/>
      <c r="AF94" s="16"/>
      <c r="AG94" s="16"/>
    </row>
    <row r="95" spans="21:33" x14ac:dyDescent="0.25">
      <c r="U95" s="195" t="str">
        <f t="shared" ca="1" si="8"/>
        <v/>
      </c>
      <c r="V95" s="413"/>
      <c r="W95" s="413"/>
      <c r="X95" s="195"/>
      <c r="Y95" s="16"/>
      <c r="Z95" s="16"/>
      <c r="AA95" s="16"/>
      <c r="AB95" s="16"/>
      <c r="AC95" s="16"/>
      <c r="AD95" s="16"/>
      <c r="AE95" s="16"/>
      <c r="AF95" s="16"/>
      <c r="AG95" s="16"/>
    </row>
    <row r="96" spans="21:33" x14ac:dyDescent="0.25">
      <c r="U96" s="195" t="str">
        <f t="shared" ca="1" si="8"/>
        <v/>
      </c>
      <c r="V96" s="413"/>
      <c r="W96" s="413"/>
      <c r="X96" s="195"/>
      <c r="Y96" s="16"/>
      <c r="Z96" s="16"/>
      <c r="AA96" s="16"/>
      <c r="AB96" s="16"/>
      <c r="AC96" s="16"/>
      <c r="AD96" s="16"/>
      <c r="AE96" s="16"/>
      <c r="AF96" s="16"/>
      <c r="AG96" s="16"/>
    </row>
    <row r="97" spans="21:33" x14ac:dyDescent="0.25">
      <c r="U97" s="195" t="str">
        <f t="shared" ca="1" si="8"/>
        <v/>
      </c>
      <c r="V97" s="413"/>
      <c r="W97" s="413"/>
      <c r="X97" s="195"/>
      <c r="Y97" s="16"/>
      <c r="Z97" s="16"/>
      <c r="AA97" s="16"/>
      <c r="AB97" s="16"/>
      <c r="AC97" s="16"/>
      <c r="AD97" s="16"/>
      <c r="AE97" s="16"/>
      <c r="AF97" s="16"/>
      <c r="AG97" s="16"/>
    </row>
    <row r="98" spans="21:33" x14ac:dyDescent="0.25">
      <c r="U98" s="195" t="str">
        <f t="shared" ca="1" si="8"/>
        <v/>
      </c>
      <c r="V98" s="413"/>
      <c r="W98" s="413"/>
      <c r="X98" s="195"/>
      <c r="Y98" s="16"/>
      <c r="Z98" s="16"/>
      <c r="AA98" s="16"/>
      <c r="AB98" s="16"/>
      <c r="AC98" s="16"/>
      <c r="AD98" s="16"/>
      <c r="AE98" s="16"/>
      <c r="AF98" s="16"/>
      <c r="AG98" s="16"/>
    </row>
    <row r="99" spans="21:33" x14ac:dyDescent="0.25">
      <c r="U99" s="195" t="str">
        <f t="shared" ca="1" si="8"/>
        <v/>
      </c>
      <c r="V99" s="413"/>
      <c r="W99" s="413"/>
      <c r="X99" s="195"/>
      <c r="Y99" s="16"/>
      <c r="Z99" s="16"/>
      <c r="AA99" s="16"/>
      <c r="AB99" s="16"/>
      <c r="AC99" s="16"/>
      <c r="AD99" s="16"/>
      <c r="AE99" s="16"/>
      <c r="AF99" s="16"/>
      <c r="AG99" s="16"/>
    </row>
    <row r="100" spans="21:33" x14ac:dyDescent="0.25">
      <c r="U100" s="195" t="str">
        <f t="shared" ca="1" si="8"/>
        <v/>
      </c>
      <c r="V100" s="413"/>
      <c r="W100" s="413"/>
      <c r="X100" s="195"/>
      <c r="Y100" s="16"/>
      <c r="Z100" s="16"/>
      <c r="AA100" s="16"/>
      <c r="AB100" s="16"/>
      <c r="AC100" s="16"/>
      <c r="AD100" s="16"/>
      <c r="AE100" s="16"/>
      <c r="AF100" s="16"/>
      <c r="AG100" s="16"/>
    </row>
    <row r="101" spans="21:33" x14ac:dyDescent="0.25">
      <c r="V101" s="413"/>
      <c r="W101" s="413"/>
      <c r="Y101" s="17"/>
      <c r="Z101" s="17"/>
      <c r="AA101" s="17"/>
      <c r="AB101" s="17"/>
      <c r="AC101" s="17"/>
      <c r="AD101" s="17"/>
      <c r="AE101" s="17"/>
      <c r="AF101" s="17"/>
      <c r="AG101" s="17"/>
    </row>
    <row r="102" spans="21:33" x14ac:dyDescent="0.25">
      <c r="V102" s="413"/>
      <c r="W102" s="413"/>
      <c r="Y102" s="17"/>
      <c r="Z102" s="17"/>
      <c r="AA102" s="17"/>
      <c r="AB102" s="17"/>
      <c r="AC102" s="17"/>
      <c r="AD102" s="17"/>
      <c r="AE102" s="17"/>
      <c r="AF102" s="17"/>
      <c r="AG102" s="17"/>
    </row>
    <row r="103" spans="21:33" x14ac:dyDescent="0.25">
      <c r="V103" s="413"/>
      <c r="W103" s="413"/>
    </row>
    <row r="104" spans="21:33" x14ac:dyDescent="0.25">
      <c r="V104" s="413"/>
      <c r="W104" s="413"/>
    </row>
    <row r="105" spans="21:33" x14ac:dyDescent="0.25">
      <c r="V105" s="413"/>
      <c r="W105" s="413"/>
    </row>
    <row r="106" spans="21:33" x14ac:dyDescent="0.25">
      <c r="V106" s="413"/>
      <c r="W106" s="413"/>
    </row>
    <row r="107" spans="21:33" x14ac:dyDescent="0.25">
      <c r="V107" s="413"/>
      <c r="W107" s="413"/>
    </row>
    <row r="108" spans="21:33" x14ac:dyDescent="0.25">
      <c r="V108" s="413"/>
      <c r="W108" s="413"/>
    </row>
    <row r="109" spans="21:33" x14ac:dyDescent="0.25">
      <c r="V109" s="413"/>
      <c r="W109" s="413"/>
    </row>
    <row r="110" spans="21:33" x14ac:dyDescent="0.25">
      <c r="V110" s="413"/>
      <c r="W110" s="413"/>
    </row>
    <row r="111" spans="21:33" x14ac:dyDescent="0.25">
      <c r="V111" s="413"/>
      <c r="W111" s="413"/>
    </row>
    <row r="112" spans="21:33" x14ac:dyDescent="0.25">
      <c r="V112" s="413"/>
      <c r="W112" s="413"/>
    </row>
    <row r="113" spans="22:23" x14ac:dyDescent="0.25">
      <c r="V113" s="413"/>
      <c r="W113" s="413"/>
    </row>
    <row r="114" spans="22:23" x14ac:dyDescent="0.25">
      <c r="V114" s="413"/>
      <c r="W114" s="413"/>
    </row>
    <row r="115" spans="22:23" x14ac:dyDescent="0.25">
      <c r="V115" s="413"/>
      <c r="W115" s="413"/>
    </row>
    <row r="116" spans="22:23" x14ac:dyDescent="0.25">
      <c r="V116" s="413"/>
      <c r="W116" s="413"/>
    </row>
    <row r="117" spans="22:23" x14ac:dyDescent="0.25">
      <c r="V117" s="413"/>
      <c r="W117" s="413"/>
    </row>
    <row r="118" spans="22:23" x14ac:dyDescent="0.25">
      <c r="V118" s="413"/>
      <c r="W118" s="413"/>
    </row>
    <row r="119" spans="22:23" x14ac:dyDescent="0.25">
      <c r="V119" s="413"/>
      <c r="W119" s="413"/>
    </row>
    <row r="120" spans="22:23" x14ac:dyDescent="0.25">
      <c r="V120" s="413"/>
      <c r="W120" s="413"/>
    </row>
    <row r="121" spans="22:23" x14ac:dyDescent="0.25">
      <c r="V121" s="413"/>
      <c r="W121" s="413"/>
    </row>
    <row r="122" spans="22:23" x14ac:dyDescent="0.25">
      <c r="V122" s="413"/>
      <c r="W122" s="413"/>
    </row>
    <row r="123" spans="22:23" x14ac:dyDescent="0.25">
      <c r="V123" s="413"/>
      <c r="W123" s="413"/>
    </row>
    <row r="124" spans="22:23" x14ac:dyDescent="0.25">
      <c r="V124" s="413"/>
      <c r="W124" s="413"/>
    </row>
    <row r="125" spans="22:23" x14ac:dyDescent="0.25">
      <c r="V125" s="413"/>
      <c r="W125" s="413"/>
    </row>
    <row r="126" spans="22:23" x14ac:dyDescent="0.25">
      <c r="V126" s="413"/>
      <c r="W126" s="413"/>
    </row>
    <row r="127" spans="22:23" x14ac:dyDescent="0.25">
      <c r="V127" s="413"/>
      <c r="W127" s="413"/>
    </row>
    <row r="128" spans="22:23" x14ac:dyDescent="0.25">
      <c r="V128" s="413"/>
      <c r="W128" s="413"/>
    </row>
    <row r="129" spans="22:23" x14ac:dyDescent="0.25">
      <c r="V129" s="413"/>
      <c r="W129" s="413"/>
    </row>
    <row r="130" spans="22:23" x14ac:dyDescent="0.25">
      <c r="V130" s="413"/>
      <c r="W130" s="413"/>
    </row>
    <row r="131" spans="22:23" x14ac:dyDescent="0.25">
      <c r="V131" s="413"/>
      <c r="W131" s="413"/>
    </row>
    <row r="132" spans="22:23" x14ac:dyDescent="0.25">
      <c r="V132" s="413"/>
      <c r="W132" s="413"/>
    </row>
    <row r="133" spans="22:23" x14ac:dyDescent="0.25">
      <c r="V133" s="413"/>
      <c r="W133" s="413"/>
    </row>
    <row r="134" spans="22:23" x14ac:dyDescent="0.25">
      <c r="V134" s="413"/>
      <c r="W134" s="413"/>
    </row>
    <row r="135" spans="22:23" x14ac:dyDescent="0.25">
      <c r="V135" s="413"/>
      <c r="W135" s="413"/>
    </row>
    <row r="136" spans="22:23" x14ac:dyDescent="0.25">
      <c r="V136" s="413"/>
      <c r="W136" s="413"/>
    </row>
    <row r="137" spans="22:23" x14ac:dyDescent="0.25">
      <c r="V137" s="413"/>
      <c r="W137" s="413"/>
    </row>
    <row r="138" spans="22:23" x14ac:dyDescent="0.25">
      <c r="V138" s="413"/>
      <c r="W138" s="413"/>
    </row>
    <row r="139" spans="22:23" x14ac:dyDescent="0.25">
      <c r="V139" s="413"/>
      <c r="W139" s="413"/>
    </row>
    <row r="140" spans="22:23" x14ac:dyDescent="0.25">
      <c r="V140" s="413"/>
      <c r="W140" s="413"/>
    </row>
    <row r="141" spans="22:23" x14ac:dyDescent="0.25">
      <c r="V141" s="413"/>
      <c r="W141" s="413"/>
    </row>
    <row r="142" spans="22:23" x14ac:dyDescent="0.25">
      <c r="V142" s="413"/>
      <c r="W142" s="413"/>
    </row>
    <row r="143" spans="22:23" x14ac:dyDescent="0.25">
      <c r="V143" s="413"/>
      <c r="W143" s="413"/>
    </row>
    <row r="144" spans="22:23" x14ac:dyDescent="0.25">
      <c r="V144" s="413"/>
      <c r="W144" s="413"/>
    </row>
    <row r="145" spans="22:23" x14ac:dyDescent="0.25">
      <c r="V145" s="413"/>
      <c r="W145" s="413"/>
    </row>
    <row r="146" spans="22:23" x14ac:dyDescent="0.25">
      <c r="V146" s="413"/>
      <c r="W146" s="413"/>
    </row>
    <row r="147" spans="22:23" x14ac:dyDescent="0.25">
      <c r="V147" s="413"/>
      <c r="W147" s="413"/>
    </row>
    <row r="148" spans="22:23" x14ac:dyDescent="0.25">
      <c r="V148" s="413"/>
      <c r="W148" s="413"/>
    </row>
    <row r="149" spans="22:23" x14ac:dyDescent="0.25">
      <c r="V149" s="413"/>
      <c r="W149" s="413"/>
    </row>
    <row r="150" spans="22:23" x14ac:dyDescent="0.25">
      <c r="V150" s="413"/>
      <c r="W150" s="413"/>
    </row>
    <row r="151" spans="22:23" x14ac:dyDescent="0.25">
      <c r="V151" s="413"/>
      <c r="W151" s="413"/>
    </row>
    <row r="152" spans="22:23" x14ac:dyDescent="0.25">
      <c r="V152" s="413"/>
      <c r="W152" s="413"/>
    </row>
    <row r="153" spans="22:23" x14ac:dyDescent="0.25">
      <c r="V153" s="413"/>
      <c r="W153" s="413"/>
    </row>
    <row r="154" spans="22:23" x14ac:dyDescent="0.25">
      <c r="V154" s="413"/>
      <c r="W154" s="413"/>
    </row>
    <row r="155" spans="22:23" x14ac:dyDescent="0.25">
      <c r="V155" s="413"/>
      <c r="W155" s="413"/>
    </row>
    <row r="156" spans="22:23" x14ac:dyDescent="0.25">
      <c r="V156" s="413"/>
      <c r="W156" s="413"/>
    </row>
    <row r="157" spans="22:23" x14ac:dyDescent="0.25">
      <c r="V157" s="413"/>
      <c r="W157" s="413"/>
    </row>
    <row r="158" spans="22:23" x14ac:dyDescent="0.25">
      <c r="V158" s="413"/>
      <c r="W158" s="413"/>
    </row>
    <row r="159" spans="22:23" x14ac:dyDescent="0.25">
      <c r="V159" s="413"/>
      <c r="W159" s="413"/>
    </row>
    <row r="160" spans="22:23" x14ac:dyDescent="0.25">
      <c r="V160" s="413"/>
      <c r="W160" s="413"/>
    </row>
    <row r="161" spans="22:23" x14ac:dyDescent="0.25">
      <c r="V161" s="413"/>
      <c r="W161" s="413"/>
    </row>
    <row r="162" spans="22:23" x14ac:dyDescent="0.25">
      <c r="V162" s="413"/>
      <c r="W162" s="413"/>
    </row>
    <row r="163" spans="22:23" x14ac:dyDescent="0.25">
      <c r="V163" s="413"/>
      <c r="W163" s="413"/>
    </row>
    <row r="164" spans="22:23" x14ac:dyDescent="0.25">
      <c r="V164" s="413"/>
      <c r="W164" s="413"/>
    </row>
    <row r="165" spans="22:23" x14ac:dyDescent="0.25">
      <c r="V165" s="413"/>
      <c r="W165" s="413"/>
    </row>
    <row r="166" spans="22:23" x14ac:dyDescent="0.25">
      <c r="V166" s="413"/>
      <c r="W166" s="413"/>
    </row>
    <row r="167" spans="22:23" x14ac:dyDescent="0.25">
      <c r="V167" s="413"/>
      <c r="W167" s="413"/>
    </row>
    <row r="168" spans="22:23" x14ac:dyDescent="0.25">
      <c r="V168" s="413"/>
      <c r="W168" s="413"/>
    </row>
    <row r="169" spans="22:23" x14ac:dyDescent="0.25">
      <c r="V169" s="413"/>
      <c r="W169" s="413"/>
    </row>
    <row r="170" spans="22:23" x14ac:dyDescent="0.25">
      <c r="V170" s="413"/>
      <c r="W170" s="413"/>
    </row>
    <row r="171" spans="22:23" x14ac:dyDescent="0.25">
      <c r="V171" s="413"/>
      <c r="W171" s="413"/>
    </row>
    <row r="172" spans="22:23" x14ac:dyDescent="0.25">
      <c r="V172" s="413"/>
      <c r="W172" s="413"/>
    </row>
    <row r="173" spans="22:23" x14ac:dyDescent="0.25">
      <c r="V173" s="413"/>
      <c r="W173" s="413"/>
    </row>
    <row r="174" spans="22:23" x14ac:dyDescent="0.25">
      <c r="V174" s="413"/>
      <c r="W174" s="413"/>
    </row>
    <row r="175" spans="22:23" x14ac:dyDescent="0.25">
      <c r="V175" s="413"/>
      <c r="W175" s="413"/>
    </row>
    <row r="176" spans="22:23" x14ac:dyDescent="0.25">
      <c r="V176" s="413"/>
      <c r="W176" s="413"/>
    </row>
    <row r="177" spans="22:23" x14ac:dyDescent="0.25">
      <c r="V177" s="413"/>
      <c r="W177" s="413"/>
    </row>
    <row r="178" spans="22:23" x14ac:dyDescent="0.25">
      <c r="V178" s="413"/>
      <c r="W178" s="413"/>
    </row>
    <row r="179" spans="22:23" x14ac:dyDescent="0.25">
      <c r="V179" s="413"/>
      <c r="W179" s="413"/>
    </row>
    <row r="180" spans="22:23" x14ac:dyDescent="0.25">
      <c r="V180" s="413"/>
      <c r="W180" s="413"/>
    </row>
    <row r="181" spans="22:23" x14ac:dyDescent="0.25">
      <c r="V181" s="413"/>
      <c r="W181" s="413"/>
    </row>
    <row r="182" spans="22:23" x14ac:dyDescent="0.25">
      <c r="V182" s="413"/>
      <c r="W182" s="413"/>
    </row>
    <row r="183" spans="22:23" x14ac:dyDescent="0.25">
      <c r="V183" s="413"/>
      <c r="W183" s="413"/>
    </row>
    <row r="184" spans="22:23" x14ac:dyDescent="0.25">
      <c r="V184" s="413"/>
      <c r="W184" s="413"/>
    </row>
    <row r="185" spans="22:23" x14ac:dyDescent="0.25">
      <c r="V185" s="413"/>
      <c r="W185" s="413"/>
    </row>
    <row r="186" spans="22:23" x14ac:dyDescent="0.25">
      <c r="V186" s="413"/>
      <c r="W186" s="413"/>
    </row>
    <row r="187" spans="22:23" x14ac:dyDescent="0.25">
      <c r="V187" s="413"/>
      <c r="W187" s="413"/>
    </row>
    <row r="188" spans="22:23" x14ac:dyDescent="0.25">
      <c r="V188" s="413"/>
      <c r="W188" s="413"/>
    </row>
    <row r="189" spans="22:23" x14ac:dyDescent="0.25">
      <c r="V189" s="413"/>
      <c r="W189" s="413"/>
    </row>
    <row r="190" spans="22:23" x14ac:dyDescent="0.25">
      <c r="V190" s="413"/>
      <c r="W190" s="413"/>
    </row>
    <row r="191" spans="22:23" x14ac:dyDescent="0.25">
      <c r="V191" s="413"/>
      <c r="W191" s="413"/>
    </row>
    <row r="192" spans="22:23" x14ac:dyDescent="0.25">
      <c r="V192" s="413"/>
      <c r="W192" s="413"/>
    </row>
    <row r="193" spans="22:23" x14ac:dyDescent="0.25">
      <c r="V193" s="413"/>
      <c r="W193" s="413"/>
    </row>
    <row r="194" spans="22:23" x14ac:dyDescent="0.25">
      <c r="V194" s="413"/>
      <c r="W194" s="413"/>
    </row>
    <row r="195" spans="22:23" x14ac:dyDescent="0.25">
      <c r="V195" s="413"/>
      <c r="W195" s="413"/>
    </row>
    <row r="196" spans="22:23" x14ac:dyDescent="0.25">
      <c r="V196" s="413"/>
      <c r="W196" s="413"/>
    </row>
    <row r="197" spans="22:23" x14ac:dyDescent="0.25">
      <c r="V197" s="413"/>
      <c r="W197" s="413"/>
    </row>
    <row r="198" spans="22:23" x14ac:dyDescent="0.25">
      <c r="V198" s="413"/>
      <c r="W198" s="413"/>
    </row>
    <row r="199" spans="22:23" x14ac:dyDescent="0.25">
      <c r="V199" s="413"/>
      <c r="W199" s="413"/>
    </row>
    <row r="200" spans="22:23" x14ac:dyDescent="0.25">
      <c r="V200" s="413"/>
      <c r="W200" s="413"/>
    </row>
    <row r="201" spans="22:23" x14ac:dyDescent="0.25">
      <c r="V201" s="413"/>
      <c r="W201" s="413"/>
    </row>
    <row r="202" spans="22:23" x14ac:dyDescent="0.25">
      <c r="V202" s="413"/>
      <c r="W202" s="413"/>
    </row>
    <row r="203" spans="22:23" x14ac:dyDescent="0.25">
      <c r="V203" s="413"/>
      <c r="W203" s="413"/>
    </row>
    <row r="204" spans="22:23" x14ac:dyDescent="0.25">
      <c r="V204" s="413"/>
      <c r="W204" s="413"/>
    </row>
    <row r="205" spans="22:23" x14ac:dyDescent="0.25">
      <c r="V205" s="413"/>
      <c r="W205" s="413"/>
    </row>
    <row r="206" spans="22:23" x14ac:dyDescent="0.25">
      <c r="V206" s="413"/>
      <c r="W206" s="413"/>
    </row>
    <row r="207" spans="22:23" x14ac:dyDescent="0.25">
      <c r="V207" s="413"/>
      <c r="W207" s="413"/>
    </row>
    <row r="208" spans="22:23" x14ac:dyDescent="0.25">
      <c r="V208" s="413"/>
      <c r="W208" s="413"/>
    </row>
    <row r="209" spans="22:23" x14ac:dyDescent="0.25">
      <c r="V209" s="413"/>
      <c r="W209" s="413"/>
    </row>
    <row r="210" spans="22:23" x14ac:dyDescent="0.25">
      <c r="V210" s="413"/>
      <c r="W210" s="413"/>
    </row>
    <row r="211" spans="22:23" x14ac:dyDescent="0.25">
      <c r="V211" s="413"/>
      <c r="W211" s="413"/>
    </row>
    <row r="212" spans="22:23" x14ac:dyDescent="0.25">
      <c r="V212" s="413"/>
      <c r="W212" s="413"/>
    </row>
    <row r="213" spans="22:23" x14ac:dyDescent="0.25">
      <c r="V213" s="413"/>
      <c r="W213" s="413"/>
    </row>
    <row r="214" spans="22:23" x14ac:dyDescent="0.25">
      <c r="V214" s="413"/>
      <c r="W214" s="413"/>
    </row>
    <row r="215" spans="22:23" x14ac:dyDescent="0.25">
      <c r="V215" s="413"/>
      <c r="W215" s="413"/>
    </row>
    <row r="216" spans="22:23" x14ac:dyDescent="0.25">
      <c r="V216" s="413"/>
      <c r="W216" s="413"/>
    </row>
    <row r="217" spans="22:23" x14ac:dyDescent="0.25">
      <c r="V217" s="413"/>
      <c r="W217" s="413"/>
    </row>
    <row r="218" spans="22:23" x14ac:dyDescent="0.25">
      <c r="V218" s="413"/>
      <c r="W218" s="413"/>
    </row>
    <row r="219" spans="22:23" x14ac:dyDescent="0.25">
      <c r="V219" s="413"/>
      <c r="W219" s="413"/>
    </row>
    <row r="220" spans="22:23" x14ac:dyDescent="0.25">
      <c r="V220" s="413"/>
      <c r="W220" s="413"/>
    </row>
    <row r="221" spans="22:23" x14ac:dyDescent="0.25">
      <c r="V221" s="413"/>
      <c r="W221" s="413"/>
    </row>
    <row r="222" spans="22:23" x14ac:dyDescent="0.25">
      <c r="V222" s="413"/>
      <c r="W222" s="413"/>
    </row>
    <row r="223" spans="22:23" x14ac:dyDescent="0.25">
      <c r="V223" s="413"/>
      <c r="W223" s="413"/>
    </row>
    <row r="224" spans="22:23" x14ac:dyDescent="0.25">
      <c r="V224" s="413"/>
      <c r="W224" s="413"/>
    </row>
    <row r="225" spans="22:23" x14ac:dyDescent="0.25">
      <c r="V225" s="413"/>
      <c r="W225" s="413"/>
    </row>
    <row r="226" spans="22:23" x14ac:dyDescent="0.25">
      <c r="V226" s="413"/>
      <c r="W226" s="413"/>
    </row>
    <row r="227" spans="22:23" x14ac:dyDescent="0.25">
      <c r="V227" s="413"/>
      <c r="W227" s="413"/>
    </row>
    <row r="228" spans="22:23" x14ac:dyDescent="0.25">
      <c r="V228" s="413"/>
      <c r="W228" s="413"/>
    </row>
    <row r="229" spans="22:23" x14ac:dyDescent="0.25">
      <c r="V229" s="413"/>
      <c r="W229" s="413"/>
    </row>
    <row r="230" spans="22:23" x14ac:dyDescent="0.25">
      <c r="V230" s="413"/>
      <c r="W230" s="413"/>
    </row>
    <row r="231" spans="22:23" x14ac:dyDescent="0.25">
      <c r="V231" s="413"/>
      <c r="W231" s="413"/>
    </row>
    <row r="232" spans="22:23" x14ac:dyDescent="0.25">
      <c r="V232" s="413"/>
      <c r="W232" s="413"/>
    </row>
    <row r="233" spans="22:23" x14ac:dyDescent="0.25">
      <c r="V233" s="413"/>
      <c r="W233" s="413"/>
    </row>
    <row r="234" spans="22:23" x14ac:dyDescent="0.25">
      <c r="V234" s="413"/>
      <c r="W234" s="413"/>
    </row>
    <row r="235" spans="22:23" x14ac:dyDescent="0.25">
      <c r="V235" s="413"/>
      <c r="W235" s="413"/>
    </row>
    <row r="236" spans="22:23" x14ac:dyDescent="0.25">
      <c r="V236" s="413"/>
      <c r="W236" s="413"/>
    </row>
    <row r="237" spans="22:23" x14ac:dyDescent="0.25">
      <c r="V237" s="413"/>
      <c r="W237" s="413"/>
    </row>
    <row r="238" spans="22:23" x14ac:dyDescent="0.25">
      <c r="V238" s="413"/>
      <c r="W238" s="413"/>
    </row>
    <row r="239" spans="22:23" x14ac:dyDescent="0.25">
      <c r="V239" s="413"/>
      <c r="W239" s="413"/>
    </row>
    <row r="240" spans="22:23" x14ac:dyDescent="0.25">
      <c r="V240" s="413"/>
      <c r="W240" s="413"/>
    </row>
    <row r="241" spans="22:23" x14ac:dyDescent="0.25">
      <c r="V241" s="413"/>
      <c r="W241" s="413"/>
    </row>
    <row r="242" spans="22:23" x14ac:dyDescent="0.25">
      <c r="V242" s="413"/>
      <c r="W242" s="413"/>
    </row>
    <row r="243" spans="22:23" x14ac:dyDescent="0.25">
      <c r="V243" s="413"/>
      <c r="W243" s="413"/>
    </row>
    <row r="244" spans="22:23" x14ac:dyDescent="0.25">
      <c r="V244" s="413"/>
      <c r="W244" s="413"/>
    </row>
    <row r="245" spans="22:23" x14ac:dyDescent="0.25">
      <c r="V245" s="413"/>
      <c r="W245" s="413"/>
    </row>
    <row r="246" spans="22:23" x14ac:dyDescent="0.25">
      <c r="V246" s="413"/>
      <c r="W246" s="413"/>
    </row>
    <row r="247" spans="22:23" x14ac:dyDescent="0.25">
      <c r="V247" s="413"/>
      <c r="W247" s="413"/>
    </row>
    <row r="248" spans="22:23" x14ac:dyDescent="0.25">
      <c r="V248" s="413"/>
      <c r="W248" s="413"/>
    </row>
    <row r="249" spans="22:23" x14ac:dyDescent="0.25">
      <c r="V249" s="413"/>
      <c r="W249" s="413"/>
    </row>
    <row r="250" spans="22:23" x14ac:dyDescent="0.25">
      <c r="V250" s="413"/>
      <c r="W250" s="413"/>
    </row>
    <row r="251" spans="22:23" x14ac:dyDescent="0.25">
      <c r="V251" s="413"/>
      <c r="W251" s="413"/>
    </row>
    <row r="252" spans="22:23" x14ac:dyDescent="0.25">
      <c r="V252" s="413"/>
      <c r="W252" s="413"/>
    </row>
    <row r="253" spans="22:23" x14ac:dyDescent="0.25">
      <c r="V253" s="413"/>
      <c r="W253" s="413"/>
    </row>
    <row r="254" spans="22:23" x14ac:dyDescent="0.25">
      <c r="V254" s="413"/>
      <c r="W254" s="413"/>
    </row>
    <row r="255" spans="22:23" x14ac:dyDescent="0.25">
      <c r="V255" s="413"/>
      <c r="W255" s="413"/>
    </row>
    <row r="256" spans="22:23" x14ac:dyDescent="0.25">
      <c r="V256" s="413"/>
      <c r="W256" s="413"/>
    </row>
    <row r="257" spans="22:23" x14ac:dyDescent="0.25">
      <c r="V257" s="413"/>
      <c r="W257" s="413"/>
    </row>
    <row r="258" spans="22:23" x14ac:dyDescent="0.25">
      <c r="V258" s="413"/>
      <c r="W258" s="413"/>
    </row>
    <row r="259" spans="22:23" x14ac:dyDescent="0.25">
      <c r="V259" s="413"/>
      <c r="W259" s="413"/>
    </row>
    <row r="260" spans="22:23" x14ac:dyDescent="0.25">
      <c r="V260" s="413"/>
      <c r="W260" s="413"/>
    </row>
    <row r="261" spans="22:23" x14ac:dyDescent="0.25">
      <c r="V261" s="413"/>
      <c r="W261" s="413"/>
    </row>
    <row r="262" spans="22:23" x14ac:dyDescent="0.25">
      <c r="V262" s="413"/>
      <c r="W262" s="413"/>
    </row>
    <row r="263" spans="22:23" x14ac:dyDescent="0.25">
      <c r="V263" s="413"/>
      <c r="W263" s="413"/>
    </row>
    <row r="264" spans="22:23" x14ac:dyDescent="0.25">
      <c r="V264" s="413"/>
      <c r="W264" s="413"/>
    </row>
    <row r="265" spans="22:23" x14ac:dyDescent="0.25">
      <c r="V265" s="413"/>
      <c r="W265" s="413"/>
    </row>
    <row r="266" spans="22:23" x14ac:dyDescent="0.25">
      <c r="V266" s="413"/>
      <c r="W266" s="413"/>
    </row>
    <row r="267" spans="22:23" x14ac:dyDescent="0.25">
      <c r="V267" s="413"/>
      <c r="W267" s="413"/>
    </row>
    <row r="268" spans="22:23" x14ac:dyDescent="0.25">
      <c r="V268" s="413"/>
      <c r="W268" s="413"/>
    </row>
    <row r="269" spans="22:23" x14ac:dyDescent="0.25">
      <c r="V269" s="413"/>
      <c r="W269" s="413"/>
    </row>
    <row r="270" spans="22:23" x14ac:dyDescent="0.25">
      <c r="V270" s="413"/>
      <c r="W270" s="413"/>
    </row>
    <row r="271" spans="22:23" x14ac:dyDescent="0.25">
      <c r="V271" s="413"/>
      <c r="W271" s="413"/>
    </row>
    <row r="272" spans="22:23" x14ac:dyDescent="0.25">
      <c r="V272" s="413"/>
      <c r="W272" s="413"/>
    </row>
    <row r="273" spans="22:23" x14ac:dyDescent="0.25">
      <c r="V273" s="413"/>
      <c r="W273" s="413"/>
    </row>
    <row r="274" spans="22:23" x14ac:dyDescent="0.25">
      <c r="V274" s="413"/>
      <c r="W274" s="413"/>
    </row>
    <row r="275" spans="22:23" x14ac:dyDescent="0.25">
      <c r="V275" s="413"/>
      <c r="W275" s="413"/>
    </row>
    <row r="276" spans="22:23" x14ac:dyDescent="0.25">
      <c r="V276" s="413"/>
      <c r="W276" s="413"/>
    </row>
    <row r="277" spans="22:23" x14ac:dyDescent="0.25">
      <c r="V277" s="413"/>
      <c r="W277" s="413"/>
    </row>
    <row r="278" spans="22:23" x14ac:dyDescent="0.25">
      <c r="V278" s="413"/>
      <c r="W278" s="413"/>
    </row>
    <row r="279" spans="22:23" x14ac:dyDescent="0.25">
      <c r="V279" s="413"/>
      <c r="W279" s="413"/>
    </row>
    <row r="280" spans="22:23" x14ac:dyDescent="0.25">
      <c r="V280" s="413"/>
      <c r="W280" s="413"/>
    </row>
    <row r="281" spans="22:23" x14ac:dyDescent="0.25">
      <c r="V281" s="413"/>
      <c r="W281" s="413"/>
    </row>
    <row r="282" spans="22:23" x14ac:dyDescent="0.25">
      <c r="V282" s="413"/>
      <c r="W282" s="413"/>
    </row>
    <row r="283" spans="22:23" x14ac:dyDescent="0.25">
      <c r="V283" s="413"/>
      <c r="W283" s="413"/>
    </row>
    <row r="284" spans="22:23" x14ac:dyDescent="0.25">
      <c r="V284" s="413"/>
      <c r="W284" s="413"/>
    </row>
    <row r="285" spans="22:23" x14ac:dyDescent="0.25">
      <c r="V285" s="413"/>
      <c r="W285" s="413"/>
    </row>
    <row r="286" spans="22:23" x14ac:dyDescent="0.25">
      <c r="V286" s="413"/>
      <c r="W286" s="413"/>
    </row>
    <row r="287" spans="22:23" x14ac:dyDescent="0.25">
      <c r="V287" s="413"/>
      <c r="W287" s="413"/>
    </row>
    <row r="288" spans="22:23" x14ac:dyDescent="0.25">
      <c r="V288" s="413"/>
      <c r="W288" s="413"/>
    </row>
    <row r="289" spans="22:23" x14ac:dyDescent="0.25">
      <c r="V289" s="413"/>
      <c r="W289" s="413"/>
    </row>
    <row r="290" spans="22:23" x14ac:dyDescent="0.25">
      <c r="V290" s="413"/>
      <c r="W290" s="413"/>
    </row>
    <row r="291" spans="22:23" x14ac:dyDescent="0.25">
      <c r="V291" s="413"/>
      <c r="W291" s="413"/>
    </row>
    <row r="292" spans="22:23" x14ac:dyDescent="0.25">
      <c r="V292" s="413"/>
      <c r="W292" s="413"/>
    </row>
    <row r="293" spans="22:23" x14ac:dyDescent="0.25">
      <c r="V293" s="413"/>
      <c r="W293" s="413"/>
    </row>
    <row r="294" spans="22:23" x14ac:dyDescent="0.25">
      <c r="V294" s="413"/>
      <c r="W294" s="413"/>
    </row>
    <row r="295" spans="22:23" x14ac:dyDescent="0.25">
      <c r="V295" s="413"/>
      <c r="W295" s="413"/>
    </row>
    <row r="296" spans="22:23" x14ac:dyDescent="0.25">
      <c r="V296" s="413"/>
      <c r="W296" s="413"/>
    </row>
    <row r="297" spans="22:23" x14ac:dyDescent="0.25">
      <c r="V297" s="413"/>
      <c r="W297" s="413"/>
    </row>
    <row r="298" spans="22:23" x14ac:dyDescent="0.25">
      <c r="V298" s="413"/>
      <c r="W298" s="413"/>
    </row>
    <row r="299" spans="22:23" x14ac:dyDescent="0.25">
      <c r="V299" s="413"/>
      <c r="W299" s="413"/>
    </row>
    <row r="300" spans="22:23" x14ac:dyDescent="0.25">
      <c r="V300" s="413"/>
      <c r="W300" s="413"/>
    </row>
    <row r="301" spans="22:23" x14ac:dyDescent="0.25">
      <c r="V301" s="413"/>
      <c r="W301" s="413"/>
    </row>
    <row r="302" spans="22:23" x14ac:dyDescent="0.25">
      <c r="V302" s="413"/>
      <c r="W302" s="413"/>
    </row>
    <row r="303" spans="22:23" x14ac:dyDescent="0.25">
      <c r="V303" s="413"/>
      <c r="W303" s="413"/>
    </row>
    <row r="304" spans="22:23" x14ac:dyDescent="0.25">
      <c r="V304" s="413"/>
      <c r="W304" s="413"/>
    </row>
    <row r="305" spans="22:23" x14ac:dyDescent="0.25">
      <c r="V305" s="413"/>
      <c r="W305" s="413"/>
    </row>
    <row r="306" spans="22:23" x14ac:dyDescent="0.25">
      <c r="V306" s="413"/>
      <c r="W306" s="413"/>
    </row>
    <row r="307" spans="22:23" x14ac:dyDescent="0.25">
      <c r="V307" s="413"/>
      <c r="W307" s="413"/>
    </row>
    <row r="308" spans="22:23" x14ac:dyDescent="0.25">
      <c r="V308" s="413"/>
      <c r="W308" s="413"/>
    </row>
    <row r="309" spans="22:23" x14ac:dyDescent="0.25">
      <c r="V309" s="413"/>
      <c r="W309" s="413"/>
    </row>
    <row r="310" spans="22:23" x14ac:dyDescent="0.25">
      <c r="V310" s="413"/>
      <c r="W310" s="413"/>
    </row>
    <row r="311" spans="22:23" x14ac:dyDescent="0.25">
      <c r="V311" s="413"/>
      <c r="W311" s="413"/>
    </row>
    <row r="312" spans="22:23" x14ac:dyDescent="0.25">
      <c r="V312" s="413"/>
      <c r="W312" s="413"/>
    </row>
    <row r="313" spans="22:23" x14ac:dyDescent="0.25">
      <c r="V313" s="413"/>
      <c r="W313" s="413"/>
    </row>
    <row r="314" spans="22:23" x14ac:dyDescent="0.25">
      <c r="V314" s="413"/>
      <c r="W314" s="413"/>
    </row>
    <row r="315" spans="22:23" x14ac:dyDescent="0.25">
      <c r="V315" s="413"/>
      <c r="W315" s="413"/>
    </row>
    <row r="316" spans="22:23" x14ac:dyDescent="0.25">
      <c r="V316" s="413"/>
      <c r="W316" s="413"/>
    </row>
    <row r="317" spans="22:23" x14ac:dyDescent="0.25">
      <c r="V317" s="413"/>
      <c r="W317" s="413"/>
    </row>
    <row r="318" spans="22:23" x14ac:dyDescent="0.25">
      <c r="V318" s="413"/>
      <c r="W318" s="413"/>
    </row>
    <row r="319" spans="22:23" x14ac:dyDescent="0.25">
      <c r="V319" s="413"/>
      <c r="W319" s="413"/>
    </row>
    <row r="320" spans="22:23" x14ac:dyDescent="0.25">
      <c r="V320" s="413"/>
      <c r="W320" s="413"/>
    </row>
    <row r="321" spans="22:23" x14ac:dyDescent="0.25">
      <c r="V321" s="413"/>
      <c r="W321" s="413"/>
    </row>
    <row r="322" spans="22:23" x14ac:dyDescent="0.25">
      <c r="V322" s="413"/>
      <c r="W322" s="413"/>
    </row>
    <row r="323" spans="22:23" x14ac:dyDescent="0.25">
      <c r="V323" s="413"/>
      <c r="W323" s="413"/>
    </row>
    <row r="324" spans="22:23" x14ac:dyDescent="0.25">
      <c r="V324" s="413"/>
      <c r="W324" s="413"/>
    </row>
    <row r="325" spans="22:23" x14ac:dyDescent="0.25">
      <c r="V325" s="413"/>
      <c r="W325" s="413"/>
    </row>
    <row r="326" spans="22:23" x14ac:dyDescent="0.25">
      <c r="V326" s="413"/>
      <c r="W326" s="413"/>
    </row>
    <row r="327" spans="22:23" x14ac:dyDescent="0.25">
      <c r="V327" s="413"/>
      <c r="W327" s="413"/>
    </row>
    <row r="328" spans="22:23" x14ac:dyDescent="0.25">
      <c r="V328" s="413"/>
      <c r="W328" s="413"/>
    </row>
    <row r="329" spans="22:23" x14ac:dyDescent="0.25">
      <c r="V329" s="413"/>
      <c r="W329" s="413"/>
    </row>
    <row r="330" spans="22:23" x14ac:dyDescent="0.25">
      <c r="V330" s="413"/>
      <c r="W330" s="413"/>
    </row>
    <row r="331" spans="22:23" x14ac:dyDescent="0.25">
      <c r="V331" s="413"/>
      <c r="W331" s="413"/>
    </row>
    <row r="332" spans="22:23" x14ac:dyDescent="0.25">
      <c r="V332" s="413"/>
      <c r="W332" s="413"/>
    </row>
    <row r="333" spans="22:23" x14ac:dyDescent="0.25">
      <c r="V333" s="413"/>
      <c r="W333" s="413"/>
    </row>
    <row r="334" spans="22:23" x14ac:dyDescent="0.25">
      <c r="V334" s="413"/>
      <c r="W334" s="413"/>
    </row>
    <row r="335" spans="22:23" x14ac:dyDescent="0.25">
      <c r="V335" s="413"/>
      <c r="W335" s="413"/>
    </row>
    <row r="336" spans="22:23" x14ac:dyDescent="0.25">
      <c r="V336" s="413"/>
      <c r="W336" s="413"/>
    </row>
    <row r="337" spans="22:23" x14ac:dyDescent="0.25">
      <c r="V337" s="413"/>
      <c r="W337" s="413"/>
    </row>
    <row r="338" spans="22:23" x14ac:dyDescent="0.25">
      <c r="V338" s="413"/>
      <c r="W338" s="413"/>
    </row>
    <row r="339" spans="22:23" x14ac:dyDescent="0.25">
      <c r="V339" s="413"/>
      <c r="W339" s="413"/>
    </row>
    <row r="340" spans="22:23" x14ac:dyDescent="0.25">
      <c r="V340" s="413"/>
      <c r="W340" s="413"/>
    </row>
    <row r="341" spans="22:23" x14ac:dyDescent="0.25">
      <c r="V341" s="413"/>
      <c r="W341" s="413"/>
    </row>
    <row r="342" spans="22:23" x14ac:dyDescent="0.25">
      <c r="V342" s="413"/>
      <c r="W342" s="413"/>
    </row>
    <row r="343" spans="22:23" x14ac:dyDescent="0.25">
      <c r="V343" s="413"/>
      <c r="W343" s="413"/>
    </row>
    <row r="344" spans="22:23" x14ac:dyDescent="0.25">
      <c r="V344" s="413"/>
      <c r="W344" s="413"/>
    </row>
    <row r="345" spans="22:23" x14ac:dyDescent="0.25">
      <c r="V345" s="413"/>
      <c r="W345" s="413"/>
    </row>
    <row r="346" spans="22:23" x14ac:dyDescent="0.25">
      <c r="V346" s="413"/>
      <c r="W346" s="413"/>
    </row>
    <row r="347" spans="22:23" x14ac:dyDescent="0.25">
      <c r="V347" s="413"/>
      <c r="W347" s="413"/>
    </row>
    <row r="348" spans="22:23" x14ac:dyDescent="0.25">
      <c r="V348" s="413"/>
      <c r="W348" s="413"/>
    </row>
    <row r="349" spans="22:23" x14ac:dyDescent="0.25">
      <c r="V349" s="413"/>
      <c r="W349" s="413"/>
    </row>
    <row r="350" spans="22:23" x14ac:dyDescent="0.25">
      <c r="V350" s="413"/>
      <c r="W350" s="413"/>
    </row>
    <row r="351" spans="22:23" x14ac:dyDescent="0.25">
      <c r="V351" s="413"/>
      <c r="W351" s="413"/>
    </row>
    <row r="352" spans="22:23" x14ac:dyDescent="0.25">
      <c r="V352" s="413"/>
      <c r="W352" s="413"/>
    </row>
    <row r="353" spans="22:23" x14ac:dyDescent="0.25">
      <c r="V353" s="413"/>
      <c r="W353" s="413"/>
    </row>
    <row r="354" spans="22:23" x14ac:dyDescent="0.25">
      <c r="V354" s="413"/>
      <c r="W354" s="413"/>
    </row>
    <row r="355" spans="22:23" x14ac:dyDescent="0.25">
      <c r="V355" s="413"/>
      <c r="W355" s="413"/>
    </row>
    <row r="356" spans="22:23" x14ac:dyDescent="0.25">
      <c r="V356" s="413"/>
      <c r="W356" s="413"/>
    </row>
    <row r="357" spans="22:23" x14ac:dyDescent="0.25">
      <c r="V357" s="413"/>
      <c r="W357" s="413"/>
    </row>
    <row r="358" spans="22:23" x14ac:dyDescent="0.25">
      <c r="V358" s="413"/>
      <c r="W358" s="413"/>
    </row>
    <row r="359" spans="22:23" x14ac:dyDescent="0.25">
      <c r="V359" s="413"/>
      <c r="W359" s="413"/>
    </row>
    <row r="360" spans="22:23" x14ac:dyDescent="0.25">
      <c r="V360" s="413"/>
      <c r="W360" s="413"/>
    </row>
    <row r="361" spans="22:23" x14ac:dyDescent="0.25">
      <c r="V361" s="413"/>
      <c r="W361" s="413"/>
    </row>
    <row r="362" spans="22:23" x14ac:dyDescent="0.25">
      <c r="V362" s="413"/>
      <c r="W362" s="413"/>
    </row>
    <row r="363" spans="22:23" x14ac:dyDescent="0.25">
      <c r="V363" s="413"/>
      <c r="W363" s="413"/>
    </row>
    <row r="364" spans="22:23" x14ac:dyDescent="0.25">
      <c r="V364" s="413"/>
      <c r="W364" s="413"/>
    </row>
    <row r="365" spans="22:23" x14ac:dyDescent="0.25">
      <c r="V365" s="413"/>
      <c r="W365" s="413"/>
    </row>
    <row r="366" spans="22:23" x14ac:dyDescent="0.25">
      <c r="V366" s="413"/>
      <c r="W366" s="413"/>
    </row>
    <row r="367" spans="22:23" x14ac:dyDescent="0.25">
      <c r="V367" s="413"/>
      <c r="W367" s="413"/>
    </row>
    <row r="368" spans="22:23" x14ac:dyDescent="0.25">
      <c r="V368" s="413"/>
      <c r="W368" s="413"/>
    </row>
    <row r="369" spans="22:23" x14ac:dyDescent="0.25">
      <c r="V369" s="413"/>
      <c r="W369" s="413"/>
    </row>
    <row r="370" spans="22:23" x14ac:dyDescent="0.25">
      <c r="V370" s="413"/>
      <c r="W370" s="413"/>
    </row>
    <row r="371" spans="22:23" x14ac:dyDescent="0.25">
      <c r="V371" s="413"/>
      <c r="W371" s="413"/>
    </row>
    <row r="372" spans="22:23" x14ac:dyDescent="0.25">
      <c r="V372" s="413"/>
      <c r="W372" s="413"/>
    </row>
    <row r="373" spans="22:23" x14ac:dyDescent="0.25">
      <c r="V373" s="413"/>
      <c r="W373" s="413"/>
    </row>
    <row r="374" spans="22:23" x14ac:dyDescent="0.25">
      <c r="V374" s="413"/>
      <c r="W374" s="413"/>
    </row>
    <row r="375" spans="22:23" x14ac:dyDescent="0.25">
      <c r="V375" s="413"/>
      <c r="W375" s="413"/>
    </row>
    <row r="376" spans="22:23" x14ac:dyDescent="0.25">
      <c r="V376" s="413"/>
      <c r="W376" s="413"/>
    </row>
    <row r="377" spans="22:23" x14ac:dyDescent="0.25">
      <c r="V377" s="413"/>
      <c r="W377" s="413"/>
    </row>
    <row r="378" spans="22:23" x14ac:dyDescent="0.25">
      <c r="V378" s="413"/>
      <c r="W378" s="413"/>
    </row>
    <row r="379" spans="22:23" x14ac:dyDescent="0.25">
      <c r="V379" s="413"/>
      <c r="W379" s="413"/>
    </row>
    <row r="380" spans="22:23" x14ac:dyDescent="0.25">
      <c r="V380" s="413"/>
      <c r="W380" s="413"/>
    </row>
    <row r="381" spans="22:23" x14ac:dyDescent="0.25">
      <c r="V381" s="413"/>
      <c r="W381" s="413"/>
    </row>
    <row r="382" spans="22:23" x14ac:dyDescent="0.25">
      <c r="V382" s="413"/>
      <c r="W382" s="413"/>
    </row>
    <row r="383" spans="22:23" x14ac:dyDescent="0.25">
      <c r="V383" s="413"/>
      <c r="W383" s="413"/>
    </row>
    <row r="384" spans="22:23" x14ac:dyDescent="0.25">
      <c r="V384" s="413"/>
      <c r="W384" s="413"/>
    </row>
    <row r="385" spans="22:23" x14ac:dyDescent="0.25">
      <c r="V385" s="413"/>
      <c r="W385" s="413"/>
    </row>
    <row r="386" spans="22:23" x14ac:dyDescent="0.25">
      <c r="V386" s="413"/>
      <c r="W386" s="413"/>
    </row>
    <row r="387" spans="22:23" x14ac:dyDescent="0.25">
      <c r="V387" s="413"/>
      <c r="W387" s="413"/>
    </row>
    <row r="388" spans="22:23" x14ac:dyDescent="0.25">
      <c r="V388" s="413"/>
      <c r="W388" s="413"/>
    </row>
    <row r="389" spans="22:23" x14ac:dyDescent="0.25">
      <c r="V389" s="413"/>
      <c r="W389" s="413"/>
    </row>
    <row r="390" spans="22:23" x14ac:dyDescent="0.25">
      <c r="V390" s="413"/>
      <c r="W390" s="413"/>
    </row>
    <row r="391" spans="22:23" x14ac:dyDescent="0.25">
      <c r="V391" s="413"/>
      <c r="W391" s="413"/>
    </row>
    <row r="392" spans="22:23" x14ac:dyDescent="0.25">
      <c r="V392" s="413"/>
      <c r="W392" s="413"/>
    </row>
    <row r="393" spans="22:23" x14ac:dyDescent="0.25">
      <c r="V393" s="413"/>
      <c r="W393" s="413"/>
    </row>
    <row r="394" spans="22:23" x14ac:dyDescent="0.25">
      <c r="V394" s="413"/>
      <c r="W394" s="413"/>
    </row>
    <row r="395" spans="22:23" x14ac:dyDescent="0.25">
      <c r="V395" s="413"/>
      <c r="W395" s="413"/>
    </row>
    <row r="396" spans="22:23" x14ac:dyDescent="0.25">
      <c r="V396" s="413"/>
      <c r="W396" s="413"/>
    </row>
    <row r="397" spans="22:23" x14ac:dyDescent="0.25">
      <c r="V397" s="413"/>
      <c r="W397" s="413"/>
    </row>
    <row r="398" spans="22:23" x14ac:dyDescent="0.25">
      <c r="V398" s="413"/>
      <c r="W398" s="413"/>
    </row>
    <row r="399" spans="22:23" x14ac:dyDescent="0.25">
      <c r="V399" s="413"/>
      <c r="W399" s="413"/>
    </row>
    <row r="400" spans="22:23" x14ac:dyDescent="0.25">
      <c r="V400" s="413"/>
      <c r="W400" s="413"/>
    </row>
    <row r="401" spans="22:23" x14ac:dyDescent="0.25">
      <c r="V401" s="413"/>
      <c r="W401" s="413"/>
    </row>
    <row r="402" spans="22:23" x14ac:dyDescent="0.25">
      <c r="V402" s="413"/>
      <c r="W402" s="413"/>
    </row>
    <row r="403" spans="22:23" x14ac:dyDescent="0.25">
      <c r="V403" s="413"/>
      <c r="W403" s="413"/>
    </row>
    <row r="404" spans="22:23" x14ac:dyDescent="0.25">
      <c r="V404" s="413"/>
      <c r="W404" s="413"/>
    </row>
    <row r="405" spans="22:23" x14ac:dyDescent="0.25">
      <c r="V405" s="413"/>
      <c r="W405" s="413"/>
    </row>
    <row r="406" spans="22:23" x14ac:dyDescent="0.25">
      <c r="V406" s="413"/>
      <c r="W406" s="413"/>
    </row>
    <row r="407" spans="22:23" x14ac:dyDescent="0.25">
      <c r="V407" s="413"/>
      <c r="W407" s="413"/>
    </row>
    <row r="408" spans="22:23" x14ac:dyDescent="0.25">
      <c r="V408" s="413"/>
      <c r="W408" s="413"/>
    </row>
    <row r="409" spans="22:23" x14ac:dyDescent="0.25">
      <c r="V409" s="413"/>
      <c r="W409" s="413"/>
    </row>
    <row r="410" spans="22:23" x14ac:dyDescent="0.25">
      <c r="V410" s="413"/>
      <c r="W410" s="413"/>
    </row>
    <row r="411" spans="22:23" x14ac:dyDescent="0.25">
      <c r="V411" s="413"/>
      <c r="W411" s="413"/>
    </row>
    <row r="412" spans="22:23" x14ac:dyDescent="0.25">
      <c r="V412" s="413"/>
      <c r="W412" s="413"/>
    </row>
    <row r="413" spans="22:23" x14ac:dyDescent="0.25">
      <c r="V413" s="413"/>
      <c r="W413" s="413"/>
    </row>
    <row r="414" spans="22:23" x14ac:dyDescent="0.25">
      <c r="V414" s="413"/>
      <c r="W414" s="413"/>
    </row>
    <row r="415" spans="22:23" x14ac:dyDescent="0.25">
      <c r="V415" s="413"/>
      <c r="W415" s="413"/>
    </row>
    <row r="416" spans="22:23" x14ac:dyDescent="0.25">
      <c r="V416" s="413"/>
      <c r="W416" s="413"/>
    </row>
    <row r="417" spans="22:23" x14ac:dyDescent="0.25">
      <c r="V417" s="413"/>
      <c r="W417" s="413"/>
    </row>
    <row r="418" spans="22:23" x14ac:dyDescent="0.25">
      <c r="V418" s="413"/>
      <c r="W418" s="413"/>
    </row>
    <row r="419" spans="22:23" x14ac:dyDescent="0.25">
      <c r="V419" s="413"/>
      <c r="W419" s="413"/>
    </row>
    <row r="420" spans="22:23" x14ac:dyDescent="0.25">
      <c r="V420" s="413"/>
      <c r="W420" s="413"/>
    </row>
    <row r="421" spans="22:23" x14ac:dyDescent="0.25">
      <c r="V421" s="413"/>
      <c r="W421" s="413"/>
    </row>
    <row r="422" spans="22:23" x14ac:dyDescent="0.25">
      <c r="V422" s="413"/>
      <c r="W422" s="413"/>
    </row>
    <row r="423" spans="22:23" x14ac:dyDescent="0.25">
      <c r="V423" s="413"/>
      <c r="W423" s="413"/>
    </row>
    <row r="424" spans="22:23" x14ac:dyDescent="0.25">
      <c r="V424" s="413"/>
      <c r="W424" s="413"/>
    </row>
    <row r="425" spans="22:23" x14ac:dyDescent="0.25">
      <c r="V425" s="413"/>
      <c r="W425" s="413"/>
    </row>
    <row r="426" spans="22:23" x14ac:dyDescent="0.25">
      <c r="V426" s="413"/>
      <c r="W426" s="413"/>
    </row>
    <row r="427" spans="22:23" x14ac:dyDescent="0.25">
      <c r="V427" s="413"/>
      <c r="W427" s="413"/>
    </row>
    <row r="428" spans="22:23" x14ac:dyDescent="0.25">
      <c r="V428" s="413"/>
      <c r="W428" s="413"/>
    </row>
    <row r="429" spans="22:23" x14ac:dyDescent="0.25">
      <c r="V429" s="413"/>
      <c r="W429" s="413"/>
    </row>
    <row r="430" spans="22:23" x14ac:dyDescent="0.25">
      <c r="V430" s="413"/>
      <c r="W430" s="413"/>
    </row>
    <row r="431" spans="22:23" x14ac:dyDescent="0.25">
      <c r="V431" s="413"/>
      <c r="W431" s="413"/>
    </row>
    <row r="432" spans="22:23" x14ac:dyDescent="0.25">
      <c r="V432" s="413"/>
      <c r="W432" s="413"/>
    </row>
    <row r="433" spans="22:23" x14ac:dyDescent="0.25">
      <c r="V433" s="413"/>
      <c r="W433" s="413"/>
    </row>
    <row r="434" spans="22:23" x14ac:dyDescent="0.25">
      <c r="V434" s="413"/>
      <c r="W434" s="413"/>
    </row>
    <row r="435" spans="22:23" x14ac:dyDescent="0.25">
      <c r="V435" s="413"/>
      <c r="W435" s="413"/>
    </row>
    <row r="436" spans="22:23" x14ac:dyDescent="0.25">
      <c r="V436" s="413"/>
      <c r="W436" s="413"/>
    </row>
    <row r="437" spans="22:23" x14ac:dyDescent="0.25">
      <c r="V437" s="413"/>
      <c r="W437" s="413"/>
    </row>
    <row r="438" spans="22:23" x14ac:dyDescent="0.25">
      <c r="V438" s="413"/>
      <c r="W438" s="413"/>
    </row>
    <row r="439" spans="22:23" x14ac:dyDescent="0.25">
      <c r="V439" s="413"/>
      <c r="W439" s="413"/>
    </row>
    <row r="440" spans="22:23" x14ac:dyDescent="0.25">
      <c r="V440" s="413"/>
      <c r="W440" s="413"/>
    </row>
    <row r="441" spans="22:23" x14ac:dyDescent="0.25">
      <c r="V441" s="413"/>
      <c r="W441" s="413"/>
    </row>
    <row r="442" spans="22:23" x14ac:dyDescent="0.25">
      <c r="V442" s="413"/>
      <c r="W442" s="413"/>
    </row>
    <row r="443" spans="22:23" x14ac:dyDescent="0.25">
      <c r="V443" s="413"/>
      <c r="W443" s="413"/>
    </row>
    <row r="444" spans="22:23" x14ac:dyDescent="0.25">
      <c r="V444" s="413"/>
      <c r="W444" s="413"/>
    </row>
    <row r="445" spans="22:23" x14ac:dyDescent="0.25">
      <c r="V445" s="413"/>
      <c r="W445" s="413"/>
    </row>
    <row r="446" spans="22:23" x14ac:dyDescent="0.25">
      <c r="V446" s="413"/>
      <c r="W446" s="413"/>
    </row>
    <row r="447" spans="22:23" x14ac:dyDescent="0.25">
      <c r="V447" s="413"/>
      <c r="W447" s="413"/>
    </row>
    <row r="448" spans="22:23" x14ac:dyDescent="0.25">
      <c r="V448" s="413"/>
      <c r="W448" s="413"/>
    </row>
    <row r="449" spans="22:23" x14ac:dyDescent="0.25">
      <c r="V449" s="413"/>
      <c r="W449" s="413"/>
    </row>
    <row r="450" spans="22:23" x14ac:dyDescent="0.25">
      <c r="V450" s="413"/>
      <c r="W450" s="413"/>
    </row>
    <row r="451" spans="22:23" x14ac:dyDescent="0.25">
      <c r="V451" s="413"/>
      <c r="W451" s="413"/>
    </row>
    <row r="452" spans="22:23" x14ac:dyDescent="0.25">
      <c r="V452" s="413"/>
      <c r="W452" s="413"/>
    </row>
    <row r="453" spans="22:23" x14ac:dyDescent="0.25">
      <c r="V453" s="413"/>
      <c r="W453" s="413"/>
    </row>
    <row r="454" spans="22:23" x14ac:dyDescent="0.25">
      <c r="V454" s="413"/>
      <c r="W454" s="413"/>
    </row>
    <row r="455" spans="22:23" x14ac:dyDescent="0.25">
      <c r="V455" s="413"/>
      <c r="W455" s="413"/>
    </row>
    <row r="456" spans="22:23" x14ac:dyDescent="0.25">
      <c r="V456" s="413"/>
      <c r="W456" s="413"/>
    </row>
    <row r="457" spans="22:23" x14ac:dyDescent="0.25">
      <c r="V457" s="413"/>
      <c r="W457" s="413"/>
    </row>
    <row r="458" spans="22:23" x14ac:dyDescent="0.25">
      <c r="V458" s="413"/>
      <c r="W458" s="413"/>
    </row>
    <row r="459" spans="22:23" x14ac:dyDescent="0.25">
      <c r="V459" s="413"/>
      <c r="W459" s="413"/>
    </row>
    <row r="460" spans="22:23" x14ac:dyDescent="0.25">
      <c r="V460" s="413"/>
      <c r="W460" s="413"/>
    </row>
    <row r="461" spans="22:23" x14ac:dyDescent="0.25">
      <c r="V461" s="413"/>
      <c r="W461" s="413"/>
    </row>
    <row r="462" spans="22:23" x14ac:dyDescent="0.25">
      <c r="V462" s="413"/>
      <c r="W462" s="413"/>
    </row>
    <row r="463" spans="22:23" x14ac:dyDescent="0.25">
      <c r="V463" s="413"/>
      <c r="W463" s="413"/>
    </row>
    <row r="464" spans="22:23" x14ac:dyDescent="0.25">
      <c r="V464" s="413"/>
      <c r="W464" s="413"/>
    </row>
    <row r="465" spans="22:23" x14ac:dyDescent="0.25">
      <c r="V465" s="413"/>
      <c r="W465" s="413"/>
    </row>
    <row r="466" spans="22:23" x14ac:dyDescent="0.25">
      <c r="V466" s="413"/>
      <c r="W466" s="413"/>
    </row>
    <row r="467" spans="22:23" x14ac:dyDescent="0.25">
      <c r="V467" s="413"/>
      <c r="W467" s="413"/>
    </row>
    <row r="468" spans="22:23" x14ac:dyDescent="0.25">
      <c r="V468" s="413"/>
      <c r="W468" s="413"/>
    </row>
    <row r="469" spans="22:23" x14ac:dyDescent="0.25">
      <c r="V469" s="413"/>
      <c r="W469" s="413"/>
    </row>
    <row r="470" spans="22:23" x14ac:dyDescent="0.25">
      <c r="V470" s="413"/>
      <c r="W470" s="413"/>
    </row>
    <row r="471" spans="22:23" x14ac:dyDescent="0.25">
      <c r="V471" s="413"/>
      <c r="W471" s="413"/>
    </row>
    <row r="472" spans="22:23" x14ac:dyDescent="0.25">
      <c r="V472" s="413"/>
      <c r="W472" s="413"/>
    </row>
    <row r="473" spans="22:23" x14ac:dyDescent="0.25">
      <c r="V473" s="413"/>
      <c r="W473" s="413"/>
    </row>
    <row r="474" spans="22:23" x14ac:dyDescent="0.25">
      <c r="V474" s="413"/>
      <c r="W474" s="413"/>
    </row>
    <row r="475" spans="22:23" x14ac:dyDescent="0.25">
      <c r="V475" s="413"/>
      <c r="W475" s="413"/>
    </row>
    <row r="476" spans="22:23" x14ac:dyDescent="0.25">
      <c r="V476" s="413"/>
      <c r="W476" s="413"/>
    </row>
    <row r="477" spans="22:23" x14ac:dyDescent="0.25">
      <c r="V477" s="413"/>
      <c r="W477" s="413"/>
    </row>
    <row r="478" spans="22:23" x14ac:dyDescent="0.25">
      <c r="V478" s="413"/>
      <c r="W478" s="413"/>
    </row>
    <row r="479" spans="22:23" x14ac:dyDescent="0.25">
      <c r="V479" s="413"/>
      <c r="W479" s="413"/>
    </row>
    <row r="480" spans="22:23" x14ac:dyDescent="0.25">
      <c r="V480" s="413"/>
      <c r="W480" s="413"/>
    </row>
    <row r="481" spans="22:23" x14ac:dyDescent="0.25">
      <c r="V481" s="413"/>
      <c r="W481" s="413"/>
    </row>
    <row r="482" spans="22:23" x14ac:dyDescent="0.25">
      <c r="V482" s="413"/>
      <c r="W482" s="413"/>
    </row>
    <row r="483" spans="22:23" x14ac:dyDescent="0.25">
      <c r="V483" s="413"/>
      <c r="W483" s="413"/>
    </row>
    <row r="484" spans="22:23" x14ac:dyDescent="0.25">
      <c r="V484" s="413"/>
      <c r="W484" s="413"/>
    </row>
    <row r="485" spans="22:23" x14ac:dyDescent="0.25">
      <c r="V485" s="413"/>
      <c r="W485" s="413"/>
    </row>
    <row r="486" spans="22:23" x14ac:dyDescent="0.25">
      <c r="V486" s="413"/>
      <c r="W486" s="413"/>
    </row>
    <row r="487" spans="22:23" x14ac:dyDescent="0.25">
      <c r="V487" s="413"/>
      <c r="W487" s="413"/>
    </row>
    <row r="488" spans="22:23" x14ac:dyDescent="0.25">
      <c r="V488" s="413"/>
      <c r="W488" s="413"/>
    </row>
    <row r="489" spans="22:23" x14ac:dyDescent="0.25">
      <c r="V489" s="413"/>
      <c r="W489" s="413"/>
    </row>
    <row r="490" spans="22:23" x14ac:dyDescent="0.25">
      <c r="V490" s="413"/>
      <c r="W490" s="413"/>
    </row>
    <row r="491" spans="22:23" x14ac:dyDescent="0.25">
      <c r="V491" s="413"/>
      <c r="W491" s="413"/>
    </row>
    <row r="492" spans="22:23" x14ac:dyDescent="0.25">
      <c r="V492" s="413"/>
      <c r="W492" s="413"/>
    </row>
    <row r="493" spans="22:23" x14ac:dyDescent="0.25">
      <c r="V493" s="413"/>
      <c r="W493" s="413"/>
    </row>
    <row r="494" spans="22:23" x14ac:dyDescent="0.25">
      <c r="V494" s="413"/>
      <c r="W494" s="413"/>
    </row>
    <row r="495" spans="22:23" x14ac:dyDescent="0.25">
      <c r="V495" s="413"/>
      <c r="W495" s="413"/>
    </row>
    <row r="496" spans="22:23" x14ac:dyDescent="0.25">
      <c r="V496" s="413"/>
      <c r="W496" s="413"/>
    </row>
    <row r="497" spans="22:23" x14ac:dyDescent="0.25">
      <c r="V497" s="413"/>
      <c r="W497" s="413"/>
    </row>
    <row r="498" spans="22:23" x14ac:dyDescent="0.25">
      <c r="V498" s="413"/>
      <c r="W498" s="413"/>
    </row>
    <row r="499" spans="22:23" x14ac:dyDescent="0.25">
      <c r="V499" s="413"/>
      <c r="W499" s="413"/>
    </row>
    <row r="500" spans="22:23" x14ac:dyDescent="0.25">
      <c r="V500" s="413"/>
      <c r="W500" s="413"/>
    </row>
    <row r="501" spans="22:23" x14ac:dyDescent="0.25">
      <c r="V501" s="413"/>
      <c r="W501" s="413"/>
    </row>
    <row r="502" spans="22:23" x14ac:dyDescent="0.25">
      <c r="V502" s="413"/>
      <c r="W502" s="413"/>
    </row>
    <row r="503" spans="22:23" x14ac:dyDescent="0.25">
      <c r="V503" s="413"/>
      <c r="W503" s="413"/>
    </row>
    <row r="504" spans="22:23" x14ac:dyDescent="0.25">
      <c r="V504" s="413"/>
      <c r="W504" s="413"/>
    </row>
    <row r="505" spans="22:23" x14ac:dyDescent="0.25">
      <c r="V505" s="413"/>
      <c r="W505" s="413"/>
    </row>
    <row r="506" spans="22:23" x14ac:dyDescent="0.25">
      <c r="V506" s="413"/>
      <c r="W506" s="413"/>
    </row>
    <row r="507" spans="22:23" x14ac:dyDescent="0.25">
      <c r="V507" s="413"/>
      <c r="W507" s="413"/>
    </row>
    <row r="508" spans="22:23" x14ac:dyDescent="0.25">
      <c r="V508" s="413"/>
      <c r="W508" s="413"/>
    </row>
    <row r="509" spans="22:23" x14ac:dyDescent="0.25">
      <c r="V509" s="413"/>
      <c r="W509" s="413"/>
    </row>
    <row r="510" spans="22:23" x14ac:dyDescent="0.25">
      <c r="V510" s="413"/>
      <c r="W510" s="413"/>
    </row>
    <row r="511" spans="22:23" x14ac:dyDescent="0.25">
      <c r="V511" s="413"/>
      <c r="W511" s="413"/>
    </row>
    <row r="512" spans="22:23" x14ac:dyDescent="0.25">
      <c r="V512" s="413"/>
      <c r="W512" s="413"/>
    </row>
    <row r="513" spans="22:23" x14ac:dyDescent="0.25">
      <c r="V513" s="413"/>
      <c r="W513" s="413"/>
    </row>
    <row r="514" spans="22:23" x14ac:dyDescent="0.25">
      <c r="V514" s="413"/>
      <c r="W514" s="413"/>
    </row>
    <row r="515" spans="22:23" x14ac:dyDescent="0.25">
      <c r="V515" s="413"/>
      <c r="W515" s="413"/>
    </row>
    <row r="516" spans="22:23" x14ac:dyDescent="0.25">
      <c r="V516" s="413"/>
      <c r="W516" s="413"/>
    </row>
    <row r="517" spans="22:23" x14ac:dyDescent="0.25">
      <c r="V517" s="413"/>
      <c r="W517" s="413"/>
    </row>
    <row r="518" spans="22:23" x14ac:dyDescent="0.25">
      <c r="V518" s="413"/>
      <c r="W518" s="413"/>
    </row>
    <row r="519" spans="22:23" x14ac:dyDescent="0.25">
      <c r="V519" s="413"/>
      <c r="W519" s="413"/>
    </row>
    <row r="520" spans="22:23" x14ac:dyDescent="0.25">
      <c r="V520" s="413"/>
      <c r="W520" s="413"/>
    </row>
    <row r="521" spans="22:23" x14ac:dyDescent="0.25">
      <c r="V521" s="413"/>
      <c r="W521" s="413"/>
    </row>
    <row r="522" spans="22:23" x14ac:dyDescent="0.25">
      <c r="V522" s="413"/>
      <c r="W522" s="413"/>
    </row>
    <row r="523" spans="22:23" x14ac:dyDescent="0.25">
      <c r="V523" s="413"/>
      <c r="W523" s="413"/>
    </row>
    <row r="524" spans="22:23" x14ac:dyDescent="0.25">
      <c r="V524" s="413"/>
      <c r="W524" s="413"/>
    </row>
    <row r="525" spans="22:23" x14ac:dyDescent="0.25">
      <c r="V525" s="413"/>
      <c r="W525" s="413"/>
    </row>
    <row r="526" spans="22:23" x14ac:dyDescent="0.25">
      <c r="V526" s="413"/>
      <c r="W526" s="413"/>
    </row>
    <row r="527" spans="22:23" x14ac:dyDescent="0.25">
      <c r="V527" s="413"/>
      <c r="W527" s="413"/>
    </row>
    <row r="528" spans="22:23" x14ac:dyDescent="0.25">
      <c r="V528" s="413"/>
      <c r="W528" s="413"/>
    </row>
    <row r="529" spans="22:23" x14ac:dyDescent="0.25">
      <c r="V529" s="413"/>
      <c r="W529" s="413"/>
    </row>
    <row r="530" spans="22:23" x14ac:dyDescent="0.25">
      <c r="V530" s="413"/>
      <c r="W530" s="413"/>
    </row>
    <row r="531" spans="22:23" x14ac:dyDescent="0.25">
      <c r="V531" s="413"/>
      <c r="W531" s="413"/>
    </row>
    <row r="532" spans="22:23" x14ac:dyDescent="0.25">
      <c r="V532" s="413"/>
      <c r="W532" s="413"/>
    </row>
    <row r="533" spans="22:23" x14ac:dyDescent="0.25">
      <c r="V533" s="413"/>
      <c r="W533" s="413"/>
    </row>
    <row r="534" spans="22:23" x14ac:dyDescent="0.25">
      <c r="V534" s="413"/>
      <c r="W534" s="413"/>
    </row>
    <row r="535" spans="22:23" x14ac:dyDescent="0.25">
      <c r="V535" s="413"/>
      <c r="W535" s="413"/>
    </row>
    <row r="536" spans="22:23" x14ac:dyDescent="0.25">
      <c r="V536" s="413"/>
      <c r="W536" s="413"/>
    </row>
    <row r="537" spans="22:23" x14ac:dyDescent="0.25">
      <c r="V537" s="413"/>
      <c r="W537" s="413"/>
    </row>
    <row r="538" spans="22:23" x14ac:dyDescent="0.25">
      <c r="V538" s="413"/>
      <c r="W538" s="413"/>
    </row>
    <row r="539" spans="22:23" x14ac:dyDescent="0.25">
      <c r="V539" s="413"/>
      <c r="W539" s="413"/>
    </row>
    <row r="540" spans="22:23" x14ac:dyDescent="0.25">
      <c r="V540" s="413"/>
      <c r="W540" s="413"/>
    </row>
    <row r="541" spans="22:23" x14ac:dyDescent="0.25">
      <c r="V541" s="413"/>
      <c r="W541" s="413"/>
    </row>
    <row r="542" spans="22:23" x14ac:dyDescent="0.25">
      <c r="V542" s="413"/>
      <c r="W542" s="413"/>
    </row>
    <row r="543" spans="22:23" x14ac:dyDescent="0.25">
      <c r="V543" s="413"/>
      <c r="W543" s="413"/>
    </row>
    <row r="544" spans="22:23" x14ac:dyDescent="0.25">
      <c r="V544" s="413"/>
      <c r="W544" s="413"/>
    </row>
    <row r="545" spans="22:23" x14ac:dyDescent="0.25">
      <c r="V545" s="413"/>
      <c r="W545" s="413"/>
    </row>
    <row r="546" spans="22:23" x14ac:dyDescent="0.25">
      <c r="V546" s="413"/>
      <c r="W546" s="413"/>
    </row>
    <row r="547" spans="22:23" x14ac:dyDescent="0.25">
      <c r="V547" s="413"/>
      <c r="W547" s="413"/>
    </row>
    <row r="548" spans="22:23" x14ac:dyDescent="0.25">
      <c r="V548" s="413"/>
      <c r="W548" s="413"/>
    </row>
    <row r="549" spans="22:23" x14ac:dyDescent="0.25">
      <c r="V549" s="413"/>
      <c r="W549" s="413"/>
    </row>
    <row r="550" spans="22:23" x14ac:dyDescent="0.25">
      <c r="V550" s="413"/>
      <c r="W550" s="413"/>
    </row>
    <row r="551" spans="22:23" x14ac:dyDescent="0.25">
      <c r="V551" s="413"/>
      <c r="W551" s="413"/>
    </row>
    <row r="552" spans="22:23" x14ac:dyDescent="0.25">
      <c r="V552" s="413"/>
      <c r="W552" s="413"/>
    </row>
    <row r="553" spans="22:23" x14ac:dyDescent="0.25">
      <c r="V553" s="413"/>
      <c r="W553" s="413"/>
    </row>
    <row r="554" spans="22:23" x14ac:dyDescent="0.25">
      <c r="V554" s="413"/>
      <c r="W554" s="413"/>
    </row>
    <row r="555" spans="22:23" x14ac:dyDescent="0.25">
      <c r="V555" s="413"/>
      <c r="W555" s="413"/>
    </row>
    <row r="556" spans="22:23" x14ac:dyDescent="0.25">
      <c r="V556" s="413"/>
      <c r="W556" s="413"/>
    </row>
    <row r="557" spans="22:23" x14ac:dyDescent="0.25">
      <c r="V557" s="413"/>
      <c r="W557" s="413"/>
    </row>
    <row r="558" spans="22:23" x14ac:dyDescent="0.25">
      <c r="V558" s="413"/>
      <c r="W558" s="413"/>
    </row>
    <row r="559" spans="22:23" x14ac:dyDescent="0.25">
      <c r="V559" s="413"/>
      <c r="W559" s="413"/>
    </row>
    <row r="560" spans="22:23" x14ac:dyDescent="0.25">
      <c r="V560" s="413"/>
      <c r="W560" s="413"/>
    </row>
    <row r="561" spans="22:23" x14ac:dyDescent="0.25">
      <c r="V561" s="413"/>
      <c r="W561" s="413"/>
    </row>
    <row r="562" spans="22:23" x14ac:dyDescent="0.25">
      <c r="V562" s="413"/>
      <c r="W562" s="413"/>
    </row>
    <row r="563" spans="22:23" x14ac:dyDescent="0.25">
      <c r="V563" s="413"/>
      <c r="W563" s="413"/>
    </row>
    <row r="564" spans="22:23" x14ac:dyDescent="0.25">
      <c r="V564" s="413"/>
      <c r="W564" s="413"/>
    </row>
    <row r="565" spans="22:23" x14ac:dyDescent="0.25">
      <c r="V565" s="413"/>
      <c r="W565" s="413"/>
    </row>
    <row r="566" spans="22:23" x14ac:dyDescent="0.25">
      <c r="V566" s="413"/>
      <c r="W566" s="413"/>
    </row>
    <row r="567" spans="22:23" x14ac:dyDescent="0.25">
      <c r="V567" s="413"/>
      <c r="W567" s="413"/>
    </row>
    <row r="568" spans="22:23" x14ac:dyDescent="0.25">
      <c r="V568" s="413"/>
      <c r="W568" s="413"/>
    </row>
    <row r="569" spans="22:23" x14ac:dyDescent="0.25">
      <c r="V569" s="413"/>
      <c r="W569" s="413"/>
    </row>
    <row r="570" spans="22:23" x14ac:dyDescent="0.25">
      <c r="V570" s="413"/>
      <c r="W570" s="413"/>
    </row>
    <row r="571" spans="22:23" x14ac:dyDescent="0.25">
      <c r="V571" s="413"/>
      <c r="W571" s="413"/>
    </row>
    <row r="572" spans="22:23" x14ac:dyDescent="0.25">
      <c r="V572" s="413"/>
      <c r="W572" s="413"/>
    </row>
    <row r="573" spans="22:23" x14ac:dyDescent="0.25">
      <c r="V573" s="413"/>
      <c r="W573" s="413"/>
    </row>
    <row r="574" spans="22:23" x14ac:dyDescent="0.25">
      <c r="V574" s="413"/>
      <c r="W574" s="413"/>
    </row>
    <row r="575" spans="22:23" x14ac:dyDescent="0.25">
      <c r="V575" s="413"/>
      <c r="W575" s="413"/>
    </row>
    <row r="576" spans="22:23" x14ac:dyDescent="0.25">
      <c r="V576" s="413"/>
      <c r="W576" s="413"/>
    </row>
    <row r="577" spans="22:23" x14ac:dyDescent="0.25">
      <c r="V577" s="413"/>
      <c r="W577" s="413"/>
    </row>
    <row r="578" spans="22:23" x14ac:dyDescent="0.25">
      <c r="V578" s="413"/>
      <c r="W578" s="413"/>
    </row>
    <row r="579" spans="22:23" x14ac:dyDescent="0.25">
      <c r="V579" s="413"/>
      <c r="W579" s="413"/>
    </row>
    <row r="580" spans="22:23" x14ac:dyDescent="0.25">
      <c r="V580" s="413"/>
      <c r="W580" s="413"/>
    </row>
    <row r="581" spans="22:23" x14ac:dyDescent="0.25">
      <c r="V581" s="413"/>
      <c r="W581" s="413"/>
    </row>
    <row r="582" spans="22:23" x14ac:dyDescent="0.25">
      <c r="V582" s="413"/>
      <c r="W582" s="413"/>
    </row>
    <row r="583" spans="22:23" x14ac:dyDescent="0.25">
      <c r="V583" s="413"/>
      <c r="W583" s="413"/>
    </row>
    <row r="584" spans="22:23" x14ac:dyDescent="0.25">
      <c r="V584" s="413"/>
      <c r="W584" s="413"/>
    </row>
    <row r="585" spans="22:23" x14ac:dyDescent="0.25">
      <c r="V585" s="413"/>
      <c r="W585" s="413"/>
    </row>
    <row r="586" spans="22:23" x14ac:dyDescent="0.25">
      <c r="V586" s="413"/>
      <c r="W586" s="413"/>
    </row>
    <row r="587" spans="22:23" x14ac:dyDescent="0.25">
      <c r="V587" s="413"/>
      <c r="W587" s="413"/>
    </row>
    <row r="588" spans="22:23" x14ac:dyDescent="0.25">
      <c r="V588" s="413"/>
      <c r="W588" s="413"/>
    </row>
    <row r="589" spans="22:23" x14ac:dyDescent="0.25">
      <c r="V589" s="413"/>
      <c r="W589" s="413"/>
    </row>
    <row r="590" spans="22:23" x14ac:dyDescent="0.25">
      <c r="V590" s="413"/>
      <c r="W590" s="413"/>
    </row>
    <row r="591" spans="22:23" x14ac:dyDescent="0.25">
      <c r="V591" s="413"/>
      <c r="W591" s="413"/>
    </row>
    <row r="592" spans="22:23" x14ac:dyDescent="0.25">
      <c r="V592" s="413"/>
      <c r="W592" s="413"/>
    </row>
    <row r="593" spans="22:23" x14ac:dyDescent="0.25">
      <c r="V593" s="413"/>
      <c r="W593" s="413"/>
    </row>
    <row r="594" spans="22:23" x14ac:dyDescent="0.25">
      <c r="V594" s="413"/>
      <c r="W594" s="413"/>
    </row>
    <row r="595" spans="22:23" x14ac:dyDescent="0.25">
      <c r="V595" s="413"/>
      <c r="W595" s="413"/>
    </row>
    <row r="596" spans="22:23" x14ac:dyDescent="0.25">
      <c r="V596" s="413"/>
      <c r="W596" s="413"/>
    </row>
    <row r="597" spans="22:23" x14ac:dyDescent="0.25">
      <c r="V597" s="413"/>
      <c r="W597" s="413"/>
    </row>
    <row r="598" spans="22:23" x14ac:dyDescent="0.25">
      <c r="V598" s="413"/>
      <c r="W598" s="413"/>
    </row>
    <row r="599" spans="22:23" x14ac:dyDescent="0.25">
      <c r="V599" s="413"/>
      <c r="W599" s="413"/>
    </row>
    <row r="600" spans="22:23" x14ac:dyDescent="0.25">
      <c r="V600" s="413"/>
      <c r="W600" s="413"/>
    </row>
    <row r="601" spans="22:23" x14ac:dyDescent="0.25">
      <c r="V601" s="413"/>
      <c r="W601" s="413"/>
    </row>
    <row r="602" spans="22:23" x14ac:dyDescent="0.25">
      <c r="V602" s="413"/>
      <c r="W602" s="413"/>
    </row>
    <row r="603" spans="22:23" x14ac:dyDescent="0.25">
      <c r="V603" s="413"/>
      <c r="W603" s="413"/>
    </row>
    <row r="604" spans="22:23" x14ac:dyDescent="0.25">
      <c r="V604" s="413"/>
      <c r="W604" s="413"/>
    </row>
    <row r="605" spans="22:23" x14ac:dyDescent="0.25">
      <c r="V605" s="413"/>
      <c r="W605" s="413"/>
    </row>
    <row r="606" spans="22:23" x14ac:dyDescent="0.25">
      <c r="V606" s="413"/>
      <c r="W606" s="413"/>
    </row>
    <row r="607" spans="22:23" x14ac:dyDescent="0.25">
      <c r="V607" s="413"/>
      <c r="W607" s="413"/>
    </row>
    <row r="608" spans="22:23" x14ac:dyDescent="0.25">
      <c r="V608" s="413"/>
      <c r="W608" s="413"/>
    </row>
    <row r="609" spans="22:23" x14ac:dyDescent="0.25">
      <c r="V609" s="413"/>
      <c r="W609" s="413"/>
    </row>
    <row r="610" spans="22:23" x14ac:dyDescent="0.25">
      <c r="V610" s="413"/>
      <c r="W610" s="413"/>
    </row>
    <row r="611" spans="22:23" x14ac:dyDescent="0.25">
      <c r="V611" s="413"/>
      <c r="W611" s="413"/>
    </row>
    <row r="612" spans="22:23" x14ac:dyDescent="0.25">
      <c r="V612" s="413"/>
      <c r="W612" s="413"/>
    </row>
    <row r="613" spans="22:23" x14ac:dyDescent="0.25">
      <c r="V613" s="413"/>
      <c r="W613" s="413"/>
    </row>
    <row r="614" spans="22:23" x14ac:dyDescent="0.25">
      <c r="V614" s="413"/>
      <c r="W614" s="413"/>
    </row>
    <row r="615" spans="22:23" x14ac:dyDescent="0.25">
      <c r="V615" s="413"/>
      <c r="W615" s="413"/>
    </row>
    <row r="616" spans="22:23" x14ac:dyDescent="0.25">
      <c r="V616" s="413"/>
      <c r="W616" s="413"/>
    </row>
    <row r="617" spans="22:23" x14ac:dyDescent="0.25">
      <c r="V617" s="413"/>
      <c r="W617" s="413"/>
    </row>
    <row r="618" spans="22:23" x14ac:dyDescent="0.25">
      <c r="V618" s="413"/>
      <c r="W618" s="413"/>
    </row>
    <row r="619" spans="22:23" x14ac:dyDescent="0.25">
      <c r="V619" s="413"/>
      <c r="W619" s="413"/>
    </row>
    <row r="620" spans="22:23" x14ac:dyDescent="0.25">
      <c r="V620" s="413"/>
      <c r="W620" s="413"/>
    </row>
    <row r="621" spans="22:23" x14ac:dyDescent="0.25">
      <c r="V621" s="413"/>
      <c r="W621" s="413"/>
    </row>
    <row r="622" spans="22:23" x14ac:dyDescent="0.25">
      <c r="V622" s="413"/>
      <c r="W622" s="413"/>
    </row>
    <row r="623" spans="22:23" x14ac:dyDescent="0.25">
      <c r="V623" s="413"/>
      <c r="W623" s="413"/>
    </row>
    <row r="624" spans="22:23" x14ac:dyDescent="0.25">
      <c r="V624" s="413"/>
      <c r="W624" s="413"/>
    </row>
    <row r="625" spans="22:23" x14ac:dyDescent="0.25">
      <c r="V625" s="413"/>
      <c r="W625" s="413"/>
    </row>
    <row r="626" spans="22:23" x14ac:dyDescent="0.25">
      <c r="V626" s="413"/>
      <c r="W626" s="413"/>
    </row>
    <row r="627" spans="22:23" x14ac:dyDescent="0.25">
      <c r="V627" s="413"/>
      <c r="W627" s="413"/>
    </row>
    <row r="628" spans="22:23" x14ac:dyDescent="0.25">
      <c r="V628" s="413"/>
      <c r="W628" s="413"/>
    </row>
    <row r="629" spans="22:23" x14ac:dyDescent="0.25">
      <c r="V629" s="413"/>
      <c r="W629" s="413"/>
    </row>
    <row r="630" spans="22:23" x14ac:dyDescent="0.25">
      <c r="V630" s="413"/>
      <c r="W630" s="413"/>
    </row>
    <row r="631" spans="22:23" x14ac:dyDescent="0.25">
      <c r="V631" s="413"/>
      <c r="W631" s="413"/>
    </row>
    <row r="632" spans="22:23" x14ac:dyDescent="0.25">
      <c r="V632" s="413"/>
      <c r="W632" s="413"/>
    </row>
    <row r="633" spans="22:23" x14ac:dyDescent="0.25">
      <c r="V633" s="413"/>
      <c r="W633" s="413"/>
    </row>
    <row r="634" spans="22:23" x14ac:dyDescent="0.25">
      <c r="V634" s="413"/>
      <c r="W634" s="413"/>
    </row>
    <row r="635" spans="22:23" x14ac:dyDescent="0.25">
      <c r="V635" s="413"/>
      <c r="W635" s="413"/>
    </row>
    <row r="636" spans="22:23" x14ac:dyDescent="0.25">
      <c r="V636" s="413"/>
      <c r="W636" s="413"/>
    </row>
    <row r="637" spans="22:23" x14ac:dyDescent="0.25">
      <c r="V637" s="413"/>
      <c r="W637" s="413"/>
    </row>
    <row r="638" spans="22:23" x14ac:dyDescent="0.25">
      <c r="V638" s="413"/>
      <c r="W638" s="413"/>
    </row>
    <row r="639" spans="22:23" x14ac:dyDescent="0.25">
      <c r="V639" s="413"/>
      <c r="W639" s="413"/>
    </row>
    <row r="640" spans="22:23" x14ac:dyDescent="0.25">
      <c r="V640" s="413"/>
      <c r="W640" s="413"/>
    </row>
    <row r="641" spans="22:23" x14ac:dyDescent="0.25">
      <c r="V641" s="413"/>
      <c r="W641" s="413"/>
    </row>
    <row r="642" spans="22:23" x14ac:dyDescent="0.25">
      <c r="V642" s="413"/>
      <c r="W642" s="413"/>
    </row>
    <row r="643" spans="22:23" x14ac:dyDescent="0.25">
      <c r="V643" s="413"/>
      <c r="W643" s="413"/>
    </row>
    <row r="644" spans="22:23" x14ac:dyDescent="0.25">
      <c r="V644" s="413"/>
      <c r="W644" s="413"/>
    </row>
    <row r="645" spans="22:23" x14ac:dyDescent="0.25">
      <c r="V645" s="413"/>
      <c r="W645" s="413"/>
    </row>
    <row r="646" spans="22:23" x14ac:dyDescent="0.25">
      <c r="V646" s="413"/>
      <c r="W646" s="413"/>
    </row>
    <row r="647" spans="22:23" x14ac:dyDescent="0.25">
      <c r="V647" s="413"/>
      <c r="W647" s="413"/>
    </row>
    <row r="648" spans="22:23" x14ac:dyDescent="0.25">
      <c r="V648" s="413"/>
      <c r="W648" s="413"/>
    </row>
    <row r="649" spans="22:23" x14ac:dyDescent="0.25">
      <c r="V649" s="413"/>
      <c r="W649" s="413"/>
    </row>
    <row r="650" spans="22:23" x14ac:dyDescent="0.25">
      <c r="V650" s="413"/>
      <c r="W650" s="413"/>
    </row>
    <row r="651" spans="22:23" x14ac:dyDescent="0.25">
      <c r="V651" s="413"/>
      <c r="W651" s="413"/>
    </row>
    <row r="652" spans="22:23" x14ac:dyDescent="0.25">
      <c r="V652" s="413"/>
      <c r="W652" s="413"/>
    </row>
    <row r="653" spans="22:23" x14ac:dyDescent="0.25">
      <c r="V653" s="413"/>
      <c r="W653" s="413"/>
    </row>
    <row r="654" spans="22:23" x14ac:dyDescent="0.25">
      <c r="V654" s="413"/>
      <c r="W654" s="413"/>
    </row>
    <row r="655" spans="22:23" x14ac:dyDescent="0.25">
      <c r="V655" s="413"/>
      <c r="W655" s="413"/>
    </row>
    <row r="656" spans="22:23" x14ac:dyDescent="0.25">
      <c r="V656" s="413"/>
      <c r="W656" s="413"/>
    </row>
    <row r="657" spans="22:23" x14ac:dyDescent="0.25">
      <c r="V657" s="413"/>
      <c r="W657" s="413"/>
    </row>
    <row r="658" spans="22:23" x14ac:dyDescent="0.25">
      <c r="V658" s="413"/>
      <c r="W658" s="413"/>
    </row>
    <row r="659" spans="22:23" x14ac:dyDescent="0.25">
      <c r="V659" s="413"/>
      <c r="W659" s="413"/>
    </row>
    <row r="660" spans="22:23" x14ac:dyDescent="0.25">
      <c r="V660" s="413"/>
      <c r="W660" s="413"/>
    </row>
    <row r="661" spans="22:23" x14ac:dyDescent="0.25">
      <c r="V661" s="413"/>
      <c r="W661" s="413"/>
    </row>
    <row r="662" spans="22:23" x14ac:dyDescent="0.25">
      <c r="V662" s="413"/>
      <c r="W662" s="413"/>
    </row>
    <row r="663" spans="22:23" x14ac:dyDescent="0.25">
      <c r="V663" s="413"/>
      <c r="W663" s="413"/>
    </row>
    <row r="664" spans="22:23" x14ac:dyDescent="0.25">
      <c r="V664" s="413"/>
      <c r="W664" s="413"/>
    </row>
    <row r="665" spans="22:23" x14ac:dyDescent="0.25">
      <c r="V665" s="413"/>
      <c r="W665" s="413"/>
    </row>
    <row r="666" spans="22:23" x14ac:dyDescent="0.25">
      <c r="V666" s="413"/>
      <c r="W666" s="413"/>
    </row>
    <row r="667" spans="22:23" x14ac:dyDescent="0.25">
      <c r="V667" s="413"/>
      <c r="W667" s="413"/>
    </row>
    <row r="668" spans="22:23" x14ac:dyDescent="0.25">
      <c r="V668" s="413"/>
      <c r="W668" s="413"/>
    </row>
    <row r="669" spans="22:23" x14ac:dyDescent="0.25">
      <c r="V669" s="413"/>
      <c r="W669" s="413"/>
    </row>
    <row r="670" spans="22:23" x14ac:dyDescent="0.25">
      <c r="V670" s="413"/>
      <c r="W670" s="413"/>
    </row>
    <row r="671" spans="22:23" x14ac:dyDescent="0.25">
      <c r="V671" s="413"/>
      <c r="W671" s="413"/>
    </row>
    <row r="672" spans="22:23" x14ac:dyDescent="0.25">
      <c r="V672" s="413"/>
      <c r="W672" s="413"/>
    </row>
    <row r="673" spans="22:23" x14ac:dyDescent="0.25">
      <c r="V673" s="413"/>
      <c r="W673" s="413"/>
    </row>
    <row r="674" spans="22:23" x14ac:dyDescent="0.25">
      <c r="V674" s="413"/>
      <c r="W674" s="413"/>
    </row>
    <row r="675" spans="22:23" x14ac:dyDescent="0.25">
      <c r="V675" s="413"/>
      <c r="W675" s="413"/>
    </row>
    <row r="676" spans="22:23" x14ac:dyDescent="0.25">
      <c r="V676" s="413"/>
      <c r="W676" s="413"/>
    </row>
    <row r="677" spans="22:23" x14ac:dyDescent="0.25">
      <c r="V677" s="413"/>
      <c r="W677" s="413"/>
    </row>
    <row r="678" spans="22:23" x14ac:dyDescent="0.25">
      <c r="V678" s="413"/>
      <c r="W678" s="413"/>
    </row>
    <row r="679" spans="22:23" x14ac:dyDescent="0.25">
      <c r="V679" s="413"/>
      <c r="W679" s="413"/>
    </row>
    <row r="680" spans="22:23" x14ac:dyDescent="0.25">
      <c r="V680" s="413"/>
      <c r="W680" s="413"/>
    </row>
    <row r="681" spans="22:23" x14ac:dyDescent="0.25">
      <c r="V681" s="413"/>
      <c r="W681" s="413"/>
    </row>
    <row r="682" spans="22:23" x14ac:dyDescent="0.25">
      <c r="V682" s="413"/>
      <c r="W682" s="413"/>
    </row>
    <row r="683" spans="22:23" x14ac:dyDescent="0.25">
      <c r="V683" s="413"/>
      <c r="W683" s="413"/>
    </row>
    <row r="684" spans="22:23" x14ac:dyDescent="0.25">
      <c r="V684" s="413"/>
      <c r="W684" s="413"/>
    </row>
    <row r="685" spans="22:23" x14ac:dyDescent="0.25">
      <c r="V685" s="413"/>
      <c r="W685" s="413"/>
    </row>
    <row r="686" spans="22:23" x14ac:dyDescent="0.25">
      <c r="V686" s="413"/>
      <c r="W686" s="413"/>
    </row>
    <row r="687" spans="22:23" x14ac:dyDescent="0.25">
      <c r="V687" s="413"/>
      <c r="W687" s="413"/>
    </row>
    <row r="688" spans="22:23" x14ac:dyDescent="0.25">
      <c r="V688" s="413"/>
      <c r="W688" s="413"/>
    </row>
    <row r="689" spans="22:23" x14ac:dyDescent="0.25">
      <c r="V689" s="413"/>
      <c r="W689" s="413"/>
    </row>
    <row r="690" spans="22:23" x14ac:dyDescent="0.25">
      <c r="V690" s="413"/>
      <c r="W690" s="413"/>
    </row>
    <row r="691" spans="22:23" x14ac:dyDescent="0.25">
      <c r="V691" s="413"/>
      <c r="W691" s="413"/>
    </row>
    <row r="692" spans="22:23" x14ac:dyDescent="0.25">
      <c r="V692" s="413"/>
      <c r="W692" s="413"/>
    </row>
    <row r="693" spans="22:23" x14ac:dyDescent="0.25">
      <c r="V693" s="413"/>
      <c r="W693" s="413"/>
    </row>
    <row r="694" spans="22:23" x14ac:dyDescent="0.25">
      <c r="V694" s="413"/>
      <c r="W694" s="413"/>
    </row>
    <row r="695" spans="22:23" x14ac:dyDescent="0.25">
      <c r="V695" s="413"/>
      <c r="W695" s="413"/>
    </row>
    <row r="696" spans="22:23" x14ac:dyDescent="0.25">
      <c r="V696" s="413"/>
      <c r="W696" s="413"/>
    </row>
    <row r="697" spans="22:23" x14ac:dyDescent="0.25">
      <c r="V697" s="413"/>
      <c r="W697" s="413"/>
    </row>
    <row r="698" spans="22:23" x14ac:dyDescent="0.25">
      <c r="V698" s="413"/>
      <c r="W698" s="413"/>
    </row>
    <row r="699" spans="22:23" x14ac:dyDescent="0.25">
      <c r="V699" s="413"/>
      <c r="W699" s="413"/>
    </row>
    <row r="700" spans="22:23" x14ac:dyDescent="0.25">
      <c r="V700" s="413"/>
      <c r="W700" s="413"/>
    </row>
    <row r="701" spans="22:23" x14ac:dyDescent="0.25">
      <c r="V701" s="413"/>
      <c r="W701" s="413"/>
    </row>
    <row r="702" spans="22:23" x14ac:dyDescent="0.25">
      <c r="V702" s="413"/>
      <c r="W702" s="413"/>
    </row>
    <row r="703" spans="22:23" x14ac:dyDescent="0.25">
      <c r="V703" s="413"/>
      <c r="W703" s="413"/>
    </row>
    <row r="704" spans="22:23" x14ac:dyDescent="0.25">
      <c r="V704" s="413"/>
      <c r="W704" s="413"/>
    </row>
    <row r="705" spans="22:23" x14ac:dyDescent="0.25">
      <c r="V705" s="413"/>
      <c r="W705" s="413"/>
    </row>
    <row r="706" spans="22:23" x14ac:dyDescent="0.25">
      <c r="V706" s="413"/>
      <c r="W706" s="413"/>
    </row>
    <row r="707" spans="22:23" x14ac:dyDescent="0.25">
      <c r="V707" s="413"/>
      <c r="W707" s="413"/>
    </row>
    <row r="708" spans="22:23" x14ac:dyDescent="0.25">
      <c r="V708" s="413"/>
      <c r="W708" s="413"/>
    </row>
    <row r="709" spans="22:23" x14ac:dyDescent="0.25">
      <c r="V709" s="413"/>
      <c r="W709" s="413"/>
    </row>
    <row r="710" spans="22:23" x14ac:dyDescent="0.25">
      <c r="V710" s="413"/>
      <c r="W710" s="413"/>
    </row>
    <row r="711" spans="22:23" x14ac:dyDescent="0.25">
      <c r="V711" s="413"/>
      <c r="W711" s="413"/>
    </row>
    <row r="712" spans="22:23" x14ac:dyDescent="0.25">
      <c r="V712" s="413"/>
      <c r="W712" s="413"/>
    </row>
    <row r="713" spans="22:23" x14ac:dyDescent="0.25">
      <c r="V713" s="413"/>
      <c r="W713" s="413"/>
    </row>
    <row r="714" spans="22:23" x14ac:dyDescent="0.25">
      <c r="V714" s="413"/>
      <c r="W714" s="413"/>
    </row>
    <row r="715" spans="22:23" x14ac:dyDescent="0.25">
      <c r="V715" s="413"/>
      <c r="W715" s="413"/>
    </row>
    <row r="716" spans="22:23" x14ac:dyDescent="0.25">
      <c r="V716" s="413"/>
      <c r="W716" s="413"/>
    </row>
    <row r="717" spans="22:23" x14ac:dyDescent="0.25">
      <c r="V717" s="413"/>
      <c r="W717" s="413"/>
    </row>
    <row r="718" spans="22:23" x14ac:dyDescent="0.25">
      <c r="V718" s="413"/>
      <c r="W718" s="413"/>
    </row>
    <row r="719" spans="22:23" x14ac:dyDescent="0.25">
      <c r="V719" s="413"/>
      <c r="W719" s="413"/>
    </row>
    <row r="720" spans="22:23" x14ac:dyDescent="0.25">
      <c r="V720" s="413"/>
      <c r="W720" s="413"/>
    </row>
    <row r="721" spans="22:23" x14ac:dyDescent="0.25">
      <c r="V721" s="413"/>
      <c r="W721" s="413"/>
    </row>
    <row r="722" spans="22:23" x14ac:dyDescent="0.25">
      <c r="V722" s="413"/>
      <c r="W722" s="413"/>
    </row>
    <row r="723" spans="22:23" x14ac:dyDescent="0.25">
      <c r="V723" s="413"/>
      <c r="W723" s="413"/>
    </row>
    <row r="724" spans="22:23" x14ac:dyDescent="0.25">
      <c r="V724" s="413"/>
      <c r="W724" s="413"/>
    </row>
    <row r="725" spans="22:23" x14ac:dyDescent="0.25">
      <c r="V725" s="413"/>
      <c r="W725" s="413"/>
    </row>
    <row r="726" spans="22:23" x14ac:dyDescent="0.25">
      <c r="V726" s="413"/>
      <c r="W726" s="413"/>
    </row>
    <row r="727" spans="22:23" x14ac:dyDescent="0.25">
      <c r="V727" s="413"/>
      <c r="W727" s="413"/>
    </row>
    <row r="728" spans="22:23" x14ac:dyDescent="0.25">
      <c r="V728" s="413"/>
      <c r="W728" s="413"/>
    </row>
    <row r="729" spans="22:23" x14ac:dyDescent="0.25">
      <c r="V729" s="413"/>
      <c r="W729" s="413"/>
    </row>
    <row r="730" spans="22:23" x14ac:dyDescent="0.25">
      <c r="V730" s="413"/>
      <c r="W730" s="413"/>
    </row>
    <row r="731" spans="22:23" x14ac:dyDescent="0.25">
      <c r="V731" s="413"/>
      <c r="W731" s="413"/>
    </row>
    <row r="732" spans="22:23" x14ac:dyDescent="0.25">
      <c r="V732" s="413"/>
      <c r="W732" s="413"/>
    </row>
    <row r="733" spans="22:23" x14ac:dyDescent="0.25">
      <c r="V733" s="413"/>
      <c r="W733" s="413"/>
    </row>
    <row r="734" spans="22:23" x14ac:dyDescent="0.25">
      <c r="V734" s="413"/>
      <c r="W734" s="413"/>
    </row>
    <row r="735" spans="22:23" x14ac:dyDescent="0.25">
      <c r="V735" s="413"/>
      <c r="W735" s="413"/>
    </row>
    <row r="736" spans="22:23" x14ac:dyDescent="0.25">
      <c r="V736" s="413"/>
      <c r="W736" s="413"/>
    </row>
    <row r="737" spans="22:23" x14ac:dyDescent="0.25">
      <c r="V737" s="413"/>
      <c r="W737" s="413"/>
    </row>
    <row r="738" spans="22:23" x14ac:dyDescent="0.25">
      <c r="V738" s="413"/>
      <c r="W738" s="413"/>
    </row>
    <row r="739" spans="22:23" x14ac:dyDescent="0.25">
      <c r="V739" s="413"/>
      <c r="W739" s="413"/>
    </row>
    <row r="740" spans="22:23" x14ac:dyDescent="0.25">
      <c r="V740" s="413"/>
      <c r="W740" s="413"/>
    </row>
    <row r="741" spans="22:23" x14ac:dyDescent="0.25">
      <c r="V741" s="413"/>
      <c r="W741" s="413"/>
    </row>
    <row r="742" spans="22:23" x14ac:dyDescent="0.25">
      <c r="V742" s="413"/>
      <c r="W742" s="413"/>
    </row>
    <row r="743" spans="22:23" x14ac:dyDescent="0.25">
      <c r="V743" s="413"/>
      <c r="W743" s="413"/>
    </row>
    <row r="744" spans="22:23" x14ac:dyDescent="0.25">
      <c r="V744" s="413"/>
      <c r="W744" s="413"/>
    </row>
    <row r="745" spans="22:23" x14ac:dyDescent="0.25">
      <c r="V745" s="413"/>
      <c r="W745" s="413"/>
    </row>
    <row r="746" spans="22:23" x14ac:dyDescent="0.25">
      <c r="V746" s="413"/>
      <c r="W746" s="413"/>
    </row>
    <row r="747" spans="22:23" x14ac:dyDescent="0.25">
      <c r="V747" s="413"/>
      <c r="W747" s="413"/>
    </row>
    <row r="748" spans="22:23" x14ac:dyDescent="0.25">
      <c r="V748" s="413"/>
      <c r="W748" s="413"/>
    </row>
    <row r="749" spans="22:23" x14ac:dyDescent="0.25">
      <c r="V749" s="413"/>
      <c r="W749" s="413"/>
    </row>
    <row r="750" spans="22:23" x14ac:dyDescent="0.25">
      <c r="V750" s="413"/>
      <c r="W750" s="413"/>
    </row>
    <row r="751" spans="22:23" x14ac:dyDescent="0.25">
      <c r="V751" s="413"/>
      <c r="W751" s="413"/>
    </row>
    <row r="752" spans="22:23" x14ac:dyDescent="0.25">
      <c r="V752" s="413"/>
      <c r="W752" s="413"/>
    </row>
    <row r="753" spans="22:23" x14ac:dyDescent="0.25">
      <c r="V753" s="413"/>
      <c r="W753" s="413"/>
    </row>
    <row r="754" spans="22:23" x14ac:dyDescent="0.25">
      <c r="V754" s="413"/>
      <c r="W754" s="413"/>
    </row>
    <row r="755" spans="22:23" x14ac:dyDescent="0.25">
      <c r="V755" s="413"/>
      <c r="W755" s="413"/>
    </row>
    <row r="756" spans="22:23" x14ac:dyDescent="0.25">
      <c r="V756" s="413"/>
      <c r="W756" s="413"/>
    </row>
    <row r="757" spans="22:23" x14ac:dyDescent="0.25">
      <c r="V757" s="413"/>
      <c r="W757" s="413"/>
    </row>
    <row r="758" spans="22:23" x14ac:dyDescent="0.25">
      <c r="V758" s="413"/>
      <c r="W758" s="413"/>
    </row>
    <row r="759" spans="22:23" x14ac:dyDescent="0.25">
      <c r="V759" s="413"/>
      <c r="W759" s="413"/>
    </row>
    <row r="760" spans="22:23" x14ac:dyDescent="0.25">
      <c r="V760" s="413"/>
      <c r="W760" s="413"/>
    </row>
    <row r="761" spans="22:23" x14ac:dyDescent="0.25">
      <c r="V761" s="413"/>
      <c r="W761" s="413"/>
    </row>
    <row r="762" spans="22:23" x14ac:dyDescent="0.25">
      <c r="V762" s="413"/>
      <c r="W762" s="413"/>
    </row>
    <row r="763" spans="22:23" x14ac:dyDescent="0.25">
      <c r="V763" s="413"/>
      <c r="W763" s="413"/>
    </row>
    <row r="764" spans="22:23" x14ac:dyDescent="0.25">
      <c r="V764" s="413"/>
      <c r="W764" s="413"/>
    </row>
    <row r="765" spans="22:23" x14ac:dyDescent="0.25">
      <c r="V765" s="413"/>
      <c r="W765" s="413"/>
    </row>
    <row r="766" spans="22:23" x14ac:dyDescent="0.25">
      <c r="V766" s="413"/>
      <c r="W766" s="413"/>
    </row>
    <row r="767" spans="22:23" x14ac:dyDescent="0.25">
      <c r="V767" s="413"/>
      <c r="W767" s="413"/>
    </row>
    <row r="768" spans="22:23" x14ac:dyDescent="0.25">
      <c r="V768" s="413"/>
      <c r="W768" s="413"/>
    </row>
    <row r="769" spans="22:23" x14ac:dyDescent="0.25">
      <c r="V769" s="413"/>
      <c r="W769" s="413"/>
    </row>
    <row r="770" spans="22:23" x14ac:dyDescent="0.25">
      <c r="V770" s="413"/>
      <c r="W770" s="413"/>
    </row>
    <row r="771" spans="22:23" x14ac:dyDescent="0.25">
      <c r="V771" s="413"/>
      <c r="W771" s="413"/>
    </row>
    <row r="772" spans="22:23" x14ac:dyDescent="0.25">
      <c r="V772" s="413"/>
      <c r="W772" s="413"/>
    </row>
    <row r="773" spans="22:23" x14ac:dyDescent="0.25">
      <c r="V773" s="413"/>
      <c r="W773" s="413"/>
    </row>
    <row r="774" spans="22:23" x14ac:dyDescent="0.25">
      <c r="V774" s="413"/>
      <c r="W774" s="413"/>
    </row>
    <row r="775" spans="22:23" x14ac:dyDescent="0.25">
      <c r="V775" s="413"/>
      <c r="W775" s="413"/>
    </row>
    <row r="776" spans="22:23" x14ac:dyDescent="0.25">
      <c r="V776" s="413"/>
      <c r="W776" s="413"/>
    </row>
    <row r="777" spans="22:23" x14ac:dyDescent="0.25">
      <c r="V777" s="413"/>
      <c r="W777" s="413"/>
    </row>
    <row r="778" spans="22:23" x14ac:dyDescent="0.25">
      <c r="V778" s="413"/>
      <c r="W778" s="413"/>
    </row>
    <row r="779" spans="22:23" x14ac:dyDescent="0.25">
      <c r="V779" s="413"/>
      <c r="W779" s="413"/>
    </row>
    <row r="780" spans="22:23" x14ac:dyDescent="0.25">
      <c r="V780" s="413"/>
      <c r="W780" s="413"/>
    </row>
    <row r="781" spans="22:23" x14ac:dyDescent="0.25">
      <c r="V781" s="413"/>
      <c r="W781" s="413"/>
    </row>
    <row r="782" spans="22:23" x14ac:dyDescent="0.25">
      <c r="V782" s="413"/>
      <c r="W782" s="413"/>
    </row>
    <row r="783" spans="22:23" x14ac:dyDescent="0.25">
      <c r="V783" s="413"/>
      <c r="W783" s="413"/>
    </row>
    <row r="784" spans="22:23" x14ac:dyDescent="0.25">
      <c r="V784" s="413"/>
      <c r="W784" s="413"/>
    </row>
    <row r="785" spans="22:23" x14ac:dyDescent="0.25">
      <c r="V785" s="413"/>
      <c r="W785" s="413"/>
    </row>
    <row r="786" spans="22:23" x14ac:dyDescent="0.25">
      <c r="V786" s="413"/>
      <c r="W786" s="413"/>
    </row>
    <row r="787" spans="22:23" x14ac:dyDescent="0.25">
      <c r="V787" s="413"/>
      <c r="W787" s="413"/>
    </row>
    <row r="788" spans="22:23" x14ac:dyDescent="0.25">
      <c r="V788" s="413"/>
      <c r="W788" s="413"/>
    </row>
    <row r="789" spans="22:23" x14ac:dyDescent="0.25">
      <c r="V789" s="413"/>
      <c r="W789" s="413"/>
    </row>
    <row r="790" spans="22:23" x14ac:dyDescent="0.25">
      <c r="V790" s="413"/>
      <c r="W790" s="413"/>
    </row>
    <row r="791" spans="22:23" x14ac:dyDescent="0.25">
      <c r="V791" s="413"/>
      <c r="W791" s="413"/>
    </row>
    <row r="792" spans="22:23" x14ac:dyDescent="0.25">
      <c r="V792" s="413"/>
      <c r="W792" s="413"/>
    </row>
    <row r="793" spans="22:23" x14ac:dyDescent="0.25">
      <c r="V793" s="413"/>
      <c r="W793" s="413"/>
    </row>
    <row r="794" spans="22:23" x14ac:dyDescent="0.25">
      <c r="V794" s="413"/>
      <c r="W794" s="413"/>
    </row>
    <row r="795" spans="22:23" x14ac:dyDescent="0.25">
      <c r="V795" s="413"/>
      <c r="W795" s="413"/>
    </row>
    <row r="796" spans="22:23" x14ac:dyDescent="0.25">
      <c r="V796" s="413"/>
      <c r="W796" s="413"/>
    </row>
    <row r="797" spans="22:23" x14ac:dyDescent="0.25">
      <c r="V797" s="413"/>
      <c r="W797" s="413"/>
    </row>
    <row r="798" spans="22:23" x14ac:dyDescent="0.25">
      <c r="V798" s="413"/>
      <c r="W798" s="413"/>
    </row>
    <row r="799" spans="22:23" x14ac:dyDescent="0.25">
      <c r="V799" s="413"/>
      <c r="W799" s="413"/>
    </row>
    <row r="800" spans="22:23" x14ac:dyDescent="0.25">
      <c r="V800" s="413"/>
      <c r="W800" s="413"/>
    </row>
    <row r="801" spans="22:23" x14ac:dyDescent="0.25">
      <c r="V801" s="413"/>
      <c r="W801" s="413"/>
    </row>
    <row r="802" spans="22:23" x14ac:dyDescent="0.25">
      <c r="V802" s="413"/>
      <c r="W802" s="413"/>
    </row>
    <row r="803" spans="22:23" x14ac:dyDescent="0.25">
      <c r="V803" s="413"/>
      <c r="W803" s="413"/>
    </row>
    <row r="804" spans="22:23" x14ac:dyDescent="0.25">
      <c r="V804" s="413"/>
      <c r="W804" s="413"/>
    </row>
    <row r="805" spans="22:23" x14ac:dyDescent="0.25">
      <c r="V805" s="413"/>
      <c r="W805" s="413"/>
    </row>
    <row r="806" spans="22:23" x14ac:dyDescent="0.25">
      <c r="V806" s="413"/>
      <c r="W806" s="413"/>
    </row>
    <row r="807" spans="22:23" x14ac:dyDescent="0.25">
      <c r="V807" s="413"/>
      <c r="W807" s="413"/>
    </row>
    <row r="808" spans="22:23" x14ac:dyDescent="0.25">
      <c r="V808" s="413"/>
      <c r="W808" s="413"/>
    </row>
    <row r="809" spans="22:23" x14ac:dyDescent="0.25">
      <c r="V809" s="413"/>
      <c r="W809" s="413"/>
    </row>
    <row r="810" spans="22:23" x14ac:dyDescent="0.25">
      <c r="V810" s="413"/>
      <c r="W810" s="413"/>
    </row>
    <row r="811" spans="22:23" x14ac:dyDescent="0.25">
      <c r="V811" s="413"/>
      <c r="W811" s="413"/>
    </row>
    <row r="812" spans="22:23" x14ac:dyDescent="0.25">
      <c r="V812" s="413"/>
      <c r="W812" s="413"/>
    </row>
    <row r="813" spans="22:23" x14ac:dyDescent="0.25">
      <c r="V813" s="413"/>
      <c r="W813" s="413"/>
    </row>
    <row r="814" spans="22:23" x14ac:dyDescent="0.25">
      <c r="V814" s="413"/>
      <c r="W814" s="413"/>
    </row>
    <row r="815" spans="22:23" x14ac:dyDescent="0.25">
      <c r="V815" s="413"/>
      <c r="W815" s="413"/>
    </row>
    <row r="816" spans="22:23" x14ac:dyDescent="0.25">
      <c r="V816" s="413"/>
      <c r="W816" s="413"/>
    </row>
    <row r="817" spans="22:23" x14ac:dyDescent="0.25">
      <c r="V817" s="413"/>
      <c r="W817" s="413"/>
    </row>
    <row r="818" spans="22:23" x14ac:dyDescent="0.25">
      <c r="V818" s="413"/>
      <c r="W818" s="413"/>
    </row>
    <row r="819" spans="22:23" x14ac:dyDescent="0.25">
      <c r="V819" s="413"/>
      <c r="W819" s="413"/>
    </row>
    <row r="820" spans="22:23" x14ac:dyDescent="0.25">
      <c r="V820" s="413"/>
      <c r="W820" s="413"/>
    </row>
    <row r="821" spans="22:23" x14ac:dyDescent="0.25">
      <c r="V821" s="413"/>
      <c r="W821" s="413"/>
    </row>
    <row r="822" spans="22:23" x14ac:dyDescent="0.25">
      <c r="V822" s="413"/>
      <c r="W822" s="413"/>
    </row>
    <row r="823" spans="22:23" x14ac:dyDescent="0.25">
      <c r="V823" s="413"/>
      <c r="W823" s="413"/>
    </row>
    <row r="824" spans="22:23" x14ac:dyDescent="0.25">
      <c r="V824" s="413"/>
      <c r="W824" s="413"/>
    </row>
    <row r="825" spans="22:23" x14ac:dyDescent="0.25">
      <c r="V825" s="413"/>
      <c r="W825" s="413"/>
    </row>
    <row r="826" spans="22:23" x14ac:dyDescent="0.25">
      <c r="V826" s="413"/>
      <c r="W826" s="413"/>
    </row>
    <row r="827" spans="22:23" x14ac:dyDescent="0.25">
      <c r="V827" s="413"/>
      <c r="W827" s="413"/>
    </row>
    <row r="828" spans="22:23" x14ac:dyDescent="0.25">
      <c r="V828" s="413"/>
      <c r="W828" s="413"/>
    </row>
    <row r="829" spans="22:23" x14ac:dyDescent="0.25">
      <c r="V829" s="413"/>
      <c r="W829" s="413"/>
    </row>
    <row r="830" spans="22:23" x14ac:dyDescent="0.25">
      <c r="V830" s="413"/>
      <c r="W830" s="413"/>
    </row>
    <row r="831" spans="22:23" x14ac:dyDescent="0.25">
      <c r="V831" s="413"/>
      <c r="W831" s="413"/>
    </row>
    <row r="832" spans="22:23" x14ac:dyDescent="0.25">
      <c r="V832" s="413"/>
      <c r="W832" s="413"/>
    </row>
    <row r="833" spans="22:23" x14ac:dyDescent="0.25">
      <c r="V833" s="413"/>
      <c r="W833" s="413"/>
    </row>
    <row r="834" spans="22:23" x14ac:dyDescent="0.25">
      <c r="V834" s="413"/>
      <c r="W834" s="413"/>
    </row>
    <row r="835" spans="22:23" x14ac:dyDescent="0.25">
      <c r="V835" s="413"/>
      <c r="W835" s="413"/>
    </row>
    <row r="836" spans="22:23" x14ac:dyDescent="0.25">
      <c r="V836" s="413"/>
      <c r="W836" s="413"/>
    </row>
    <row r="837" spans="22:23" x14ac:dyDescent="0.25">
      <c r="V837" s="413"/>
      <c r="W837" s="413"/>
    </row>
    <row r="838" spans="22:23" x14ac:dyDescent="0.25">
      <c r="V838" s="413"/>
      <c r="W838" s="413"/>
    </row>
    <row r="839" spans="22:23" x14ac:dyDescent="0.25">
      <c r="V839" s="413"/>
      <c r="W839" s="413"/>
    </row>
    <row r="840" spans="22:23" x14ac:dyDescent="0.25">
      <c r="V840" s="413"/>
      <c r="W840" s="413"/>
    </row>
    <row r="841" spans="22:23" x14ac:dyDescent="0.25">
      <c r="V841" s="413"/>
      <c r="W841" s="413"/>
    </row>
    <row r="842" spans="22:23" x14ac:dyDescent="0.25">
      <c r="V842" s="413"/>
      <c r="W842" s="413"/>
    </row>
    <row r="843" spans="22:23" x14ac:dyDescent="0.25">
      <c r="V843" s="413"/>
      <c r="W843" s="413"/>
    </row>
    <row r="844" spans="22:23" x14ac:dyDescent="0.25">
      <c r="V844" s="413"/>
      <c r="W844" s="413"/>
    </row>
    <row r="845" spans="22:23" x14ac:dyDescent="0.25">
      <c r="V845" s="413"/>
      <c r="W845" s="413"/>
    </row>
    <row r="846" spans="22:23" x14ac:dyDescent="0.25">
      <c r="V846" s="413"/>
      <c r="W846" s="413"/>
    </row>
    <row r="847" spans="22:23" x14ac:dyDescent="0.25">
      <c r="V847" s="413"/>
      <c r="W847" s="413"/>
    </row>
    <row r="848" spans="22:23" x14ac:dyDescent="0.25">
      <c r="V848" s="413"/>
      <c r="W848" s="413"/>
    </row>
    <row r="849" spans="22:23" x14ac:dyDescent="0.25">
      <c r="V849" s="413"/>
      <c r="W849" s="413"/>
    </row>
    <row r="850" spans="22:23" x14ac:dyDescent="0.25">
      <c r="V850" s="413"/>
      <c r="W850" s="413"/>
    </row>
    <row r="851" spans="22:23" x14ac:dyDescent="0.25">
      <c r="V851" s="413"/>
      <c r="W851" s="413"/>
    </row>
    <row r="852" spans="22:23" x14ac:dyDescent="0.25">
      <c r="V852" s="413"/>
      <c r="W852" s="413"/>
    </row>
    <row r="853" spans="22:23" x14ac:dyDescent="0.25">
      <c r="V853" s="413"/>
      <c r="W853" s="413"/>
    </row>
    <row r="854" spans="22:23" x14ac:dyDescent="0.25">
      <c r="V854" s="413"/>
      <c r="W854" s="413"/>
    </row>
    <row r="855" spans="22:23" x14ac:dyDescent="0.25">
      <c r="V855" s="413"/>
      <c r="W855" s="413"/>
    </row>
    <row r="856" spans="22:23" x14ac:dyDescent="0.25">
      <c r="V856" s="413"/>
      <c r="W856" s="413"/>
    </row>
    <row r="857" spans="22:23" x14ac:dyDescent="0.25">
      <c r="V857" s="413"/>
      <c r="W857" s="413"/>
    </row>
    <row r="858" spans="22:23" x14ac:dyDescent="0.25">
      <c r="V858" s="413"/>
      <c r="W858" s="413"/>
    </row>
    <row r="859" spans="22:23" x14ac:dyDescent="0.25">
      <c r="V859" s="413"/>
      <c r="W859" s="413"/>
    </row>
    <row r="860" spans="22:23" x14ac:dyDescent="0.25">
      <c r="V860" s="413"/>
      <c r="W860" s="413"/>
    </row>
    <row r="861" spans="22:23" x14ac:dyDescent="0.25">
      <c r="V861" s="413"/>
      <c r="W861" s="413"/>
    </row>
    <row r="862" spans="22:23" x14ac:dyDescent="0.25">
      <c r="V862" s="413"/>
      <c r="W862" s="413"/>
    </row>
    <row r="863" spans="22:23" x14ac:dyDescent="0.25">
      <c r="V863" s="413"/>
      <c r="W863" s="413"/>
    </row>
    <row r="864" spans="22:23" x14ac:dyDescent="0.25">
      <c r="V864" s="413"/>
      <c r="W864" s="413"/>
    </row>
    <row r="865" spans="22:23" x14ac:dyDescent="0.25">
      <c r="V865" s="413"/>
      <c r="W865" s="413"/>
    </row>
    <row r="866" spans="22:23" x14ac:dyDescent="0.25">
      <c r="V866" s="413"/>
      <c r="W866" s="413"/>
    </row>
    <row r="867" spans="22:23" x14ac:dyDescent="0.25">
      <c r="V867" s="413"/>
      <c r="W867" s="413"/>
    </row>
    <row r="868" spans="22:23" x14ac:dyDescent="0.25">
      <c r="V868" s="413"/>
      <c r="W868" s="413"/>
    </row>
    <row r="869" spans="22:23" x14ac:dyDescent="0.25">
      <c r="V869" s="413"/>
      <c r="W869" s="413"/>
    </row>
    <row r="870" spans="22:23" x14ac:dyDescent="0.25">
      <c r="V870" s="413"/>
      <c r="W870" s="413"/>
    </row>
    <row r="871" spans="22:23" x14ac:dyDescent="0.25">
      <c r="V871" s="413"/>
      <c r="W871" s="413"/>
    </row>
    <row r="872" spans="22:23" x14ac:dyDescent="0.25">
      <c r="V872" s="413"/>
      <c r="W872" s="413"/>
    </row>
    <row r="873" spans="22:23" x14ac:dyDescent="0.25">
      <c r="V873" s="413"/>
      <c r="W873" s="413"/>
    </row>
    <row r="874" spans="22:23" x14ac:dyDescent="0.25">
      <c r="V874" s="413"/>
      <c r="W874" s="413"/>
    </row>
    <row r="875" spans="22:23" x14ac:dyDescent="0.25">
      <c r="V875" s="413"/>
      <c r="W875" s="413"/>
    </row>
    <row r="876" spans="22:23" x14ac:dyDescent="0.25">
      <c r="V876" s="413"/>
      <c r="W876" s="413"/>
    </row>
    <row r="877" spans="22:23" x14ac:dyDescent="0.25">
      <c r="V877" s="413"/>
      <c r="W877" s="413"/>
    </row>
    <row r="878" spans="22:23" x14ac:dyDescent="0.25">
      <c r="V878" s="413"/>
      <c r="W878" s="413"/>
    </row>
    <row r="879" spans="22:23" x14ac:dyDescent="0.25">
      <c r="V879" s="413"/>
      <c r="W879" s="413"/>
    </row>
    <row r="880" spans="22:23" x14ac:dyDescent="0.25">
      <c r="V880" s="413"/>
      <c r="W880" s="413"/>
    </row>
    <row r="881" spans="22:23" x14ac:dyDescent="0.25">
      <c r="V881" s="413"/>
      <c r="W881" s="413"/>
    </row>
    <row r="882" spans="22:23" x14ac:dyDescent="0.25">
      <c r="V882" s="413"/>
      <c r="W882" s="413"/>
    </row>
    <row r="883" spans="22:23" x14ac:dyDescent="0.25">
      <c r="V883" s="413"/>
      <c r="W883" s="413"/>
    </row>
    <row r="884" spans="22:23" x14ac:dyDescent="0.25">
      <c r="V884" s="413"/>
      <c r="W884" s="413"/>
    </row>
    <row r="885" spans="22:23" x14ac:dyDescent="0.25">
      <c r="V885" s="413"/>
      <c r="W885" s="413"/>
    </row>
    <row r="886" spans="22:23" x14ac:dyDescent="0.25">
      <c r="V886" s="413"/>
      <c r="W886" s="413"/>
    </row>
    <row r="887" spans="22:23" x14ac:dyDescent="0.25">
      <c r="V887" s="413"/>
      <c r="W887" s="413"/>
    </row>
    <row r="888" spans="22:23" x14ac:dyDescent="0.25">
      <c r="V888" s="413"/>
      <c r="W888" s="413"/>
    </row>
    <row r="889" spans="22:23" x14ac:dyDescent="0.25">
      <c r="V889" s="413"/>
      <c r="W889" s="413"/>
    </row>
    <row r="890" spans="22:23" x14ac:dyDescent="0.25">
      <c r="V890" s="413"/>
      <c r="W890" s="413"/>
    </row>
    <row r="891" spans="22:23" x14ac:dyDescent="0.25">
      <c r="V891" s="413"/>
      <c r="W891" s="413"/>
    </row>
    <row r="892" spans="22:23" x14ac:dyDescent="0.25">
      <c r="V892" s="413"/>
      <c r="W892" s="413"/>
    </row>
    <row r="893" spans="22:23" x14ac:dyDescent="0.25">
      <c r="V893" s="413"/>
      <c r="W893" s="413"/>
    </row>
    <row r="894" spans="22:23" x14ac:dyDescent="0.25">
      <c r="V894" s="413"/>
      <c r="W894" s="413"/>
    </row>
    <row r="895" spans="22:23" x14ac:dyDescent="0.25">
      <c r="V895" s="413"/>
      <c r="W895" s="413"/>
    </row>
    <row r="896" spans="22:23" x14ac:dyDescent="0.25">
      <c r="V896" s="413"/>
      <c r="W896" s="413"/>
    </row>
    <row r="897" spans="22:23" x14ac:dyDescent="0.25">
      <c r="V897" s="413"/>
      <c r="W897" s="413"/>
    </row>
    <row r="898" spans="22:23" x14ac:dyDescent="0.25">
      <c r="V898" s="413"/>
      <c r="W898" s="413"/>
    </row>
    <row r="899" spans="22:23" x14ac:dyDescent="0.25">
      <c r="V899" s="413"/>
      <c r="W899" s="413"/>
    </row>
    <row r="900" spans="22:23" x14ac:dyDescent="0.25">
      <c r="V900" s="413"/>
      <c r="W900" s="413"/>
    </row>
    <row r="901" spans="22:23" x14ac:dyDescent="0.25">
      <c r="V901" s="413"/>
      <c r="W901" s="413"/>
    </row>
    <row r="902" spans="22:23" x14ac:dyDescent="0.25">
      <c r="V902" s="413"/>
      <c r="W902" s="413"/>
    </row>
    <row r="903" spans="22:23" x14ac:dyDescent="0.25">
      <c r="V903" s="413"/>
      <c r="W903" s="413"/>
    </row>
    <row r="904" spans="22:23" x14ac:dyDescent="0.25">
      <c r="V904" s="413"/>
      <c r="W904" s="413"/>
    </row>
    <row r="905" spans="22:23" x14ac:dyDescent="0.25">
      <c r="V905" s="413"/>
      <c r="W905" s="413"/>
    </row>
    <row r="906" spans="22:23" x14ac:dyDescent="0.25">
      <c r="V906" s="413"/>
      <c r="W906" s="413"/>
    </row>
    <row r="907" spans="22:23" x14ac:dyDescent="0.25">
      <c r="V907" s="413"/>
      <c r="W907" s="413"/>
    </row>
    <row r="908" spans="22:23" x14ac:dyDescent="0.25">
      <c r="V908" s="413"/>
      <c r="W908" s="413"/>
    </row>
    <row r="909" spans="22:23" x14ac:dyDescent="0.25">
      <c r="V909" s="413"/>
      <c r="W909" s="413"/>
    </row>
    <row r="910" spans="22:23" x14ac:dyDescent="0.25">
      <c r="V910" s="413"/>
      <c r="W910" s="413"/>
    </row>
    <row r="911" spans="22:23" x14ac:dyDescent="0.25">
      <c r="V911" s="413"/>
      <c r="W911" s="413"/>
    </row>
    <row r="912" spans="22:23" x14ac:dyDescent="0.25">
      <c r="V912" s="413"/>
      <c r="W912" s="413"/>
    </row>
    <row r="913" spans="22:23" x14ac:dyDescent="0.25">
      <c r="V913" s="413"/>
      <c r="W913" s="413"/>
    </row>
    <row r="914" spans="22:23" x14ac:dyDescent="0.25">
      <c r="V914" s="413"/>
      <c r="W914" s="413"/>
    </row>
    <row r="915" spans="22:23" x14ac:dyDescent="0.25">
      <c r="V915" s="413"/>
      <c r="W915" s="413"/>
    </row>
    <row r="916" spans="22:23" x14ac:dyDescent="0.25">
      <c r="V916" s="413"/>
      <c r="W916" s="413"/>
    </row>
    <row r="917" spans="22:23" x14ac:dyDescent="0.25">
      <c r="V917" s="413"/>
      <c r="W917" s="413"/>
    </row>
    <row r="918" spans="22:23" x14ac:dyDescent="0.25">
      <c r="V918" s="413"/>
      <c r="W918" s="413"/>
    </row>
    <row r="919" spans="22:23" x14ac:dyDescent="0.25">
      <c r="V919" s="413"/>
      <c r="W919" s="413"/>
    </row>
    <row r="920" spans="22:23" x14ac:dyDescent="0.25">
      <c r="V920" s="413"/>
      <c r="W920" s="413"/>
    </row>
    <row r="921" spans="22:23" x14ac:dyDescent="0.25">
      <c r="V921" s="413"/>
      <c r="W921" s="413"/>
    </row>
    <row r="922" spans="22:23" x14ac:dyDescent="0.25">
      <c r="V922" s="413"/>
      <c r="W922" s="413"/>
    </row>
    <row r="923" spans="22:23" x14ac:dyDescent="0.25">
      <c r="V923" s="413"/>
      <c r="W923" s="413"/>
    </row>
    <row r="924" spans="22:23" x14ac:dyDescent="0.25">
      <c r="V924" s="413"/>
      <c r="W924" s="413"/>
    </row>
    <row r="925" spans="22:23" x14ac:dyDescent="0.25">
      <c r="V925" s="413"/>
      <c r="W925" s="413"/>
    </row>
    <row r="926" spans="22:23" x14ac:dyDescent="0.25">
      <c r="V926" s="413"/>
      <c r="W926" s="413"/>
    </row>
    <row r="927" spans="22:23" x14ac:dyDescent="0.25">
      <c r="V927" s="413"/>
      <c r="W927" s="413"/>
    </row>
    <row r="928" spans="22:23" x14ac:dyDescent="0.25">
      <c r="V928" s="413"/>
      <c r="W928" s="413"/>
    </row>
    <row r="929" spans="22:23" x14ac:dyDescent="0.25">
      <c r="V929" s="413"/>
      <c r="W929" s="413"/>
    </row>
    <row r="930" spans="22:23" x14ac:dyDescent="0.25">
      <c r="V930" s="413"/>
      <c r="W930" s="413"/>
    </row>
    <row r="931" spans="22:23" x14ac:dyDescent="0.25">
      <c r="V931" s="413"/>
      <c r="W931" s="413"/>
    </row>
    <row r="932" spans="22:23" x14ac:dyDescent="0.25">
      <c r="V932" s="413"/>
      <c r="W932" s="413"/>
    </row>
    <row r="933" spans="22:23" x14ac:dyDescent="0.25">
      <c r="V933" s="413"/>
      <c r="W933" s="413"/>
    </row>
    <row r="934" spans="22:23" x14ac:dyDescent="0.25">
      <c r="V934" s="413"/>
      <c r="W934" s="413"/>
    </row>
    <row r="935" spans="22:23" x14ac:dyDescent="0.25">
      <c r="V935" s="413"/>
      <c r="W935" s="413"/>
    </row>
    <row r="936" spans="22:23" x14ac:dyDescent="0.25">
      <c r="V936" s="413"/>
      <c r="W936" s="413"/>
    </row>
    <row r="937" spans="22:23" x14ac:dyDescent="0.25">
      <c r="V937" s="413"/>
      <c r="W937" s="413"/>
    </row>
    <row r="938" spans="22:23" x14ac:dyDescent="0.25">
      <c r="V938" s="413"/>
      <c r="W938" s="413"/>
    </row>
    <row r="939" spans="22:23" x14ac:dyDescent="0.25">
      <c r="V939" s="413"/>
      <c r="W939" s="413"/>
    </row>
    <row r="940" spans="22:23" x14ac:dyDescent="0.25">
      <c r="V940" s="413"/>
      <c r="W940" s="413"/>
    </row>
    <row r="941" spans="22:23" x14ac:dyDescent="0.25">
      <c r="V941" s="413"/>
      <c r="W941" s="413"/>
    </row>
    <row r="942" spans="22:23" x14ac:dyDescent="0.25">
      <c r="V942" s="413"/>
      <c r="W942" s="413"/>
    </row>
    <row r="943" spans="22:23" x14ac:dyDescent="0.25">
      <c r="V943" s="413"/>
      <c r="W943" s="413"/>
    </row>
    <row r="944" spans="22:23" x14ac:dyDescent="0.25">
      <c r="V944" s="413"/>
      <c r="W944" s="413"/>
    </row>
    <row r="945" spans="22:23" x14ac:dyDescent="0.25">
      <c r="V945" s="413"/>
      <c r="W945" s="413"/>
    </row>
    <row r="946" spans="22:23" x14ac:dyDescent="0.25">
      <c r="V946" s="413"/>
      <c r="W946" s="413"/>
    </row>
    <row r="947" spans="22:23" x14ac:dyDescent="0.25">
      <c r="V947" s="413"/>
      <c r="W947" s="413"/>
    </row>
    <row r="948" spans="22:23" x14ac:dyDescent="0.25">
      <c r="V948" s="413"/>
      <c r="W948" s="413"/>
    </row>
    <row r="949" spans="22:23" x14ac:dyDescent="0.25">
      <c r="V949" s="413"/>
      <c r="W949" s="413"/>
    </row>
    <row r="950" spans="22:23" x14ac:dyDescent="0.25">
      <c r="V950" s="413"/>
      <c r="W950" s="413"/>
    </row>
    <row r="951" spans="22:23" x14ac:dyDescent="0.25">
      <c r="V951" s="413"/>
      <c r="W951" s="413"/>
    </row>
    <row r="952" spans="22:23" x14ac:dyDescent="0.25">
      <c r="V952" s="413"/>
      <c r="W952" s="413"/>
    </row>
    <row r="953" spans="22:23" x14ac:dyDescent="0.25">
      <c r="V953" s="413"/>
      <c r="W953" s="413"/>
    </row>
    <row r="954" spans="22:23" x14ac:dyDescent="0.25">
      <c r="V954" s="413"/>
      <c r="W954" s="413"/>
    </row>
    <row r="955" spans="22:23" x14ac:dyDescent="0.25">
      <c r="V955" s="413"/>
      <c r="W955" s="413"/>
    </row>
    <row r="956" spans="22:23" x14ac:dyDescent="0.25">
      <c r="V956" s="413"/>
      <c r="W956" s="413"/>
    </row>
    <row r="957" spans="22:23" x14ac:dyDescent="0.25">
      <c r="V957" s="413"/>
      <c r="W957" s="413"/>
    </row>
    <row r="958" spans="22:23" x14ac:dyDescent="0.25">
      <c r="V958" s="413"/>
      <c r="W958" s="413"/>
    </row>
    <row r="959" spans="22:23" x14ac:dyDescent="0.25">
      <c r="V959" s="413"/>
      <c r="W959" s="413"/>
    </row>
    <row r="960" spans="22:23" x14ac:dyDescent="0.25">
      <c r="V960" s="413"/>
      <c r="W960" s="413"/>
    </row>
    <row r="961" spans="22:23" x14ac:dyDescent="0.25">
      <c r="V961" s="413"/>
      <c r="W961" s="413"/>
    </row>
    <row r="962" spans="22:23" x14ac:dyDescent="0.25">
      <c r="V962" s="413"/>
      <c r="W962" s="413"/>
    </row>
    <row r="963" spans="22:23" x14ac:dyDescent="0.25">
      <c r="V963" s="413"/>
      <c r="W963" s="413"/>
    </row>
    <row r="964" spans="22:23" x14ac:dyDescent="0.25">
      <c r="V964" s="413"/>
      <c r="W964" s="413"/>
    </row>
    <row r="965" spans="22:23" x14ac:dyDescent="0.25">
      <c r="V965" s="413"/>
      <c r="W965" s="413"/>
    </row>
    <row r="966" spans="22:23" x14ac:dyDescent="0.25">
      <c r="V966" s="413"/>
      <c r="W966" s="413"/>
    </row>
    <row r="967" spans="22:23" x14ac:dyDescent="0.25">
      <c r="V967" s="413"/>
      <c r="W967" s="413"/>
    </row>
    <row r="968" spans="22:23" x14ac:dyDescent="0.25">
      <c r="V968" s="413"/>
      <c r="W968" s="413"/>
    </row>
    <row r="969" spans="22:23" x14ac:dyDescent="0.25">
      <c r="V969" s="413"/>
      <c r="W969" s="413"/>
    </row>
    <row r="970" spans="22:23" x14ac:dyDescent="0.25">
      <c r="V970" s="413"/>
      <c r="W970" s="413"/>
    </row>
    <row r="971" spans="22:23" x14ac:dyDescent="0.25">
      <c r="V971" s="413"/>
      <c r="W971" s="413"/>
    </row>
    <row r="972" spans="22:23" x14ac:dyDescent="0.25">
      <c r="V972" s="413"/>
      <c r="W972" s="413"/>
    </row>
    <row r="973" spans="22:23" x14ac:dyDescent="0.25">
      <c r="V973" s="413"/>
      <c r="W973" s="413"/>
    </row>
    <row r="974" spans="22:23" x14ac:dyDescent="0.25">
      <c r="V974" s="413"/>
      <c r="W974" s="413"/>
    </row>
    <row r="975" spans="22:23" x14ac:dyDescent="0.25">
      <c r="V975" s="413"/>
      <c r="W975" s="413"/>
    </row>
    <row r="976" spans="22:23" x14ac:dyDescent="0.25">
      <c r="V976" s="413"/>
      <c r="W976" s="413"/>
    </row>
    <row r="977" spans="22:23" x14ac:dyDescent="0.25">
      <c r="V977" s="413"/>
      <c r="W977" s="413"/>
    </row>
    <row r="978" spans="22:23" x14ac:dyDescent="0.25">
      <c r="V978" s="413"/>
      <c r="W978" s="413"/>
    </row>
    <row r="979" spans="22:23" x14ac:dyDescent="0.25">
      <c r="V979" s="413"/>
      <c r="W979" s="413"/>
    </row>
    <row r="980" spans="22:23" x14ac:dyDescent="0.25">
      <c r="V980" s="413"/>
      <c r="W980" s="413"/>
    </row>
    <row r="981" spans="22:23" x14ac:dyDescent="0.25">
      <c r="V981" s="413"/>
      <c r="W981" s="413"/>
    </row>
    <row r="982" spans="22:23" x14ac:dyDescent="0.25">
      <c r="V982" s="413"/>
      <c r="W982" s="413"/>
    </row>
    <row r="983" spans="22:23" x14ac:dyDescent="0.25">
      <c r="V983" s="413"/>
      <c r="W983" s="413"/>
    </row>
    <row r="984" spans="22:23" x14ac:dyDescent="0.25">
      <c r="V984" s="413"/>
      <c r="W984" s="413"/>
    </row>
    <row r="985" spans="22:23" x14ac:dyDescent="0.25">
      <c r="V985" s="413"/>
      <c r="W985" s="413"/>
    </row>
    <row r="986" spans="22:23" x14ac:dyDescent="0.25">
      <c r="V986" s="413"/>
      <c r="W986" s="413"/>
    </row>
    <row r="987" spans="22:23" x14ac:dyDescent="0.25">
      <c r="V987" s="413"/>
      <c r="W987" s="413"/>
    </row>
    <row r="988" spans="22:23" x14ac:dyDescent="0.25">
      <c r="V988" s="413"/>
      <c r="W988" s="413"/>
    </row>
    <row r="989" spans="22:23" x14ac:dyDescent="0.25">
      <c r="V989" s="413"/>
      <c r="W989" s="413"/>
    </row>
    <row r="990" spans="22:23" x14ac:dyDescent="0.25">
      <c r="V990" s="413"/>
      <c r="W990" s="413"/>
    </row>
    <row r="991" spans="22:23" x14ac:dyDescent="0.25">
      <c r="V991" s="413"/>
      <c r="W991" s="413"/>
    </row>
    <row r="992" spans="22:23" x14ac:dyDescent="0.25">
      <c r="V992" s="413"/>
      <c r="W992" s="413"/>
    </row>
    <row r="993" spans="22:23" x14ac:dyDescent="0.25">
      <c r="V993" s="413"/>
      <c r="W993" s="413"/>
    </row>
    <row r="994" spans="22:23" x14ac:dyDescent="0.25">
      <c r="V994" s="413"/>
      <c r="W994" s="413"/>
    </row>
    <row r="995" spans="22:23" x14ac:dyDescent="0.25">
      <c r="V995" s="413"/>
      <c r="W995" s="413"/>
    </row>
    <row r="996" spans="22:23" x14ac:dyDescent="0.25">
      <c r="V996" s="413"/>
      <c r="W996" s="413"/>
    </row>
    <row r="997" spans="22:23" x14ac:dyDescent="0.25">
      <c r="V997" s="413"/>
      <c r="W997" s="413"/>
    </row>
    <row r="998" spans="22:23" x14ac:dyDescent="0.25">
      <c r="V998" s="413"/>
      <c r="W998" s="413"/>
    </row>
    <row r="999" spans="22:23" x14ac:dyDescent="0.25">
      <c r="V999" s="413"/>
      <c r="W999" s="413"/>
    </row>
    <row r="1000" spans="22:23" x14ac:dyDescent="0.25">
      <c r="V1000" s="413"/>
      <c r="W1000" s="413"/>
    </row>
    <row r="1001" spans="22:23" x14ac:dyDescent="0.25">
      <c r="V1001" s="413"/>
      <c r="W1001" s="413"/>
    </row>
    <row r="1002" spans="22:23" x14ac:dyDescent="0.25">
      <c r="V1002" s="413"/>
      <c r="W1002" s="413"/>
    </row>
    <row r="1003" spans="22:23" x14ac:dyDescent="0.25">
      <c r="V1003" s="413"/>
      <c r="W1003" s="413"/>
    </row>
    <row r="1004" spans="22:23" x14ac:dyDescent="0.25">
      <c r="V1004" s="413"/>
      <c r="W1004" s="413"/>
    </row>
    <row r="1005" spans="22:23" x14ac:dyDescent="0.25">
      <c r="V1005" s="413"/>
      <c r="W1005" s="413"/>
    </row>
    <row r="1006" spans="22:23" x14ac:dyDescent="0.25">
      <c r="V1006" s="413"/>
      <c r="W1006" s="413"/>
    </row>
    <row r="1007" spans="22:23" x14ac:dyDescent="0.25">
      <c r="V1007" s="413"/>
      <c r="W1007" s="413"/>
    </row>
    <row r="1008" spans="22:23" x14ac:dyDescent="0.25">
      <c r="V1008" s="413"/>
      <c r="W1008" s="413"/>
    </row>
    <row r="1009" spans="22:23" x14ac:dyDescent="0.25">
      <c r="V1009" s="413"/>
      <c r="W1009" s="413"/>
    </row>
    <row r="1010" spans="22:23" x14ac:dyDescent="0.25">
      <c r="V1010" s="413"/>
      <c r="W1010" s="413"/>
    </row>
    <row r="1011" spans="22:23" x14ac:dyDescent="0.25">
      <c r="V1011" s="413"/>
      <c r="W1011" s="413"/>
    </row>
    <row r="1012" spans="22:23" x14ac:dyDescent="0.25">
      <c r="V1012" s="413"/>
      <c r="W1012" s="413"/>
    </row>
    <row r="1013" spans="22:23" x14ac:dyDescent="0.25">
      <c r="V1013" s="413"/>
      <c r="W1013" s="413"/>
    </row>
    <row r="1014" spans="22:23" x14ac:dyDescent="0.25">
      <c r="V1014" s="413"/>
      <c r="W1014" s="413"/>
    </row>
    <row r="1015" spans="22:23" x14ac:dyDescent="0.25">
      <c r="V1015" s="413"/>
      <c r="W1015" s="413"/>
    </row>
    <row r="1016" spans="22:23" x14ac:dyDescent="0.25">
      <c r="V1016" s="413"/>
      <c r="W1016" s="413"/>
    </row>
    <row r="1017" spans="22:23" x14ac:dyDescent="0.25">
      <c r="V1017" s="413"/>
      <c r="W1017" s="413"/>
    </row>
    <row r="1018" spans="22:23" x14ac:dyDescent="0.25">
      <c r="V1018" s="413"/>
      <c r="W1018" s="413"/>
    </row>
    <row r="1019" spans="22:23" x14ac:dyDescent="0.25">
      <c r="V1019" s="413"/>
      <c r="W1019" s="413"/>
    </row>
    <row r="1020" spans="22:23" x14ac:dyDescent="0.25">
      <c r="V1020" s="413"/>
      <c r="W1020" s="413"/>
    </row>
    <row r="1021" spans="22:23" x14ac:dyDescent="0.25">
      <c r="V1021" s="413"/>
      <c r="W1021" s="413"/>
    </row>
    <row r="1022" spans="22:23" x14ac:dyDescent="0.25">
      <c r="V1022" s="413"/>
      <c r="W1022" s="413"/>
    </row>
    <row r="1023" spans="22:23" x14ac:dyDescent="0.25">
      <c r="V1023" s="413"/>
      <c r="W1023" s="413"/>
    </row>
    <row r="1024" spans="22:23" x14ac:dyDescent="0.25">
      <c r="V1024" s="413"/>
      <c r="W1024" s="413"/>
    </row>
    <row r="1025" spans="22:23" x14ac:dyDescent="0.25">
      <c r="V1025" s="413"/>
      <c r="W1025" s="413"/>
    </row>
    <row r="1026" spans="22:23" x14ac:dyDescent="0.25">
      <c r="V1026" s="413"/>
      <c r="W1026" s="413"/>
    </row>
    <row r="1027" spans="22:23" x14ac:dyDescent="0.25">
      <c r="V1027" s="413"/>
      <c r="W1027" s="413"/>
    </row>
    <row r="1028" spans="22:23" x14ac:dyDescent="0.25">
      <c r="V1028" s="413"/>
      <c r="W1028" s="413"/>
    </row>
    <row r="1029" spans="22:23" x14ac:dyDescent="0.25">
      <c r="V1029" s="413"/>
      <c r="W1029" s="413"/>
    </row>
    <row r="1030" spans="22:23" x14ac:dyDescent="0.25">
      <c r="V1030" s="413"/>
      <c r="W1030" s="413"/>
    </row>
    <row r="1031" spans="22:23" x14ac:dyDescent="0.25">
      <c r="V1031" s="413"/>
      <c r="W1031" s="413"/>
    </row>
    <row r="1032" spans="22:23" x14ac:dyDescent="0.25">
      <c r="V1032" s="413"/>
      <c r="W1032" s="413"/>
    </row>
    <row r="1033" spans="22:23" x14ac:dyDescent="0.25">
      <c r="V1033" s="413"/>
      <c r="W1033" s="413"/>
    </row>
    <row r="1034" spans="22:23" x14ac:dyDescent="0.25">
      <c r="V1034" s="413"/>
      <c r="W1034" s="413"/>
    </row>
    <row r="1035" spans="22:23" x14ac:dyDescent="0.25">
      <c r="V1035" s="413"/>
      <c r="W1035" s="413"/>
    </row>
    <row r="1036" spans="22:23" x14ac:dyDescent="0.25">
      <c r="V1036" s="413"/>
      <c r="W1036" s="413"/>
    </row>
    <row r="1037" spans="22:23" x14ac:dyDescent="0.25">
      <c r="V1037" s="413"/>
      <c r="W1037" s="413"/>
    </row>
    <row r="1038" spans="22:23" x14ac:dyDescent="0.25">
      <c r="V1038" s="413"/>
      <c r="W1038" s="413"/>
    </row>
    <row r="1039" spans="22:23" x14ac:dyDescent="0.25">
      <c r="V1039" s="413"/>
      <c r="W1039" s="413"/>
    </row>
    <row r="1040" spans="22:23" x14ac:dyDescent="0.25">
      <c r="V1040" s="413"/>
      <c r="W1040" s="413"/>
    </row>
    <row r="1041" spans="22:23" x14ac:dyDescent="0.25">
      <c r="V1041" s="413"/>
      <c r="W1041" s="413"/>
    </row>
    <row r="1042" spans="22:23" x14ac:dyDescent="0.25">
      <c r="V1042" s="413"/>
      <c r="W1042" s="413"/>
    </row>
    <row r="1043" spans="22:23" x14ac:dyDescent="0.25">
      <c r="V1043" s="413"/>
      <c r="W1043" s="413"/>
    </row>
    <row r="1044" spans="22:23" x14ac:dyDescent="0.25">
      <c r="V1044" s="413"/>
      <c r="W1044" s="413"/>
    </row>
    <row r="1045" spans="22:23" x14ac:dyDescent="0.25">
      <c r="V1045" s="413"/>
      <c r="W1045" s="413"/>
    </row>
    <row r="1046" spans="22:23" x14ac:dyDescent="0.25">
      <c r="V1046" s="413"/>
      <c r="W1046" s="413"/>
    </row>
    <row r="1047" spans="22:23" x14ac:dyDescent="0.25">
      <c r="V1047" s="413"/>
      <c r="W1047" s="413"/>
    </row>
    <row r="1048" spans="22:23" x14ac:dyDescent="0.25">
      <c r="V1048" s="413"/>
      <c r="W1048" s="413"/>
    </row>
    <row r="1049" spans="22:23" x14ac:dyDescent="0.25">
      <c r="V1049" s="413"/>
      <c r="W1049" s="413"/>
    </row>
    <row r="1050" spans="22:23" x14ac:dyDescent="0.25">
      <c r="V1050" s="413"/>
      <c r="W1050" s="413"/>
    </row>
    <row r="1051" spans="22:23" x14ac:dyDescent="0.25">
      <c r="V1051" s="413"/>
      <c r="W1051" s="413"/>
    </row>
    <row r="1052" spans="22:23" x14ac:dyDescent="0.25">
      <c r="V1052" s="413"/>
      <c r="W1052" s="413"/>
    </row>
    <row r="1053" spans="22:23" x14ac:dyDescent="0.25">
      <c r="V1053" s="413"/>
      <c r="W1053" s="413"/>
    </row>
    <row r="1054" spans="22:23" x14ac:dyDescent="0.25">
      <c r="V1054" s="413"/>
      <c r="W1054" s="413"/>
    </row>
    <row r="1055" spans="22:23" x14ac:dyDescent="0.25">
      <c r="V1055" s="413"/>
      <c r="W1055" s="413"/>
    </row>
    <row r="1056" spans="22:23" x14ac:dyDescent="0.25">
      <c r="V1056" s="413"/>
      <c r="W1056" s="413"/>
    </row>
    <row r="1057" spans="22:23" x14ac:dyDescent="0.25">
      <c r="V1057" s="413"/>
      <c r="W1057" s="413"/>
    </row>
    <row r="1058" spans="22:23" x14ac:dyDescent="0.25">
      <c r="V1058" s="413"/>
      <c r="W1058" s="413"/>
    </row>
    <row r="1059" spans="22:23" x14ac:dyDescent="0.25">
      <c r="V1059" s="413"/>
      <c r="W1059" s="413"/>
    </row>
    <row r="1060" spans="22:23" x14ac:dyDescent="0.25">
      <c r="V1060" s="413"/>
      <c r="W1060" s="413"/>
    </row>
    <row r="1061" spans="22:23" x14ac:dyDescent="0.25">
      <c r="V1061" s="413"/>
      <c r="W1061" s="413"/>
    </row>
    <row r="1062" spans="22:23" x14ac:dyDescent="0.25">
      <c r="V1062" s="413"/>
      <c r="W1062" s="413"/>
    </row>
    <row r="1063" spans="22:23" x14ac:dyDescent="0.25">
      <c r="V1063" s="413"/>
      <c r="W1063" s="413"/>
    </row>
    <row r="1064" spans="22:23" x14ac:dyDescent="0.25">
      <c r="V1064" s="413"/>
      <c r="W1064" s="413"/>
    </row>
    <row r="1065" spans="22:23" x14ac:dyDescent="0.25">
      <c r="V1065" s="413"/>
      <c r="W1065" s="413"/>
    </row>
    <row r="1066" spans="22:23" x14ac:dyDescent="0.25">
      <c r="V1066" s="413"/>
      <c r="W1066" s="413"/>
    </row>
    <row r="1067" spans="22:23" x14ac:dyDescent="0.25">
      <c r="V1067" s="413"/>
      <c r="W1067" s="413"/>
    </row>
    <row r="1068" spans="22:23" x14ac:dyDescent="0.25">
      <c r="V1068" s="413"/>
      <c r="W1068" s="413"/>
    </row>
    <row r="1069" spans="22:23" x14ac:dyDescent="0.25">
      <c r="V1069" s="413"/>
      <c r="W1069" s="413"/>
    </row>
    <row r="1070" spans="22:23" x14ac:dyDescent="0.25">
      <c r="V1070" s="413"/>
      <c r="W1070" s="413"/>
    </row>
    <row r="1071" spans="22:23" x14ac:dyDescent="0.25">
      <c r="V1071" s="413"/>
      <c r="W1071" s="413"/>
    </row>
    <row r="1072" spans="22:23" x14ac:dyDescent="0.25">
      <c r="V1072" s="413"/>
      <c r="W1072" s="413"/>
    </row>
    <row r="1073" spans="22:23" x14ac:dyDescent="0.25">
      <c r="V1073" s="413"/>
      <c r="W1073" s="413"/>
    </row>
    <row r="1074" spans="22:23" x14ac:dyDescent="0.25">
      <c r="V1074" s="413"/>
      <c r="W1074" s="413"/>
    </row>
    <row r="1075" spans="22:23" x14ac:dyDescent="0.25">
      <c r="V1075" s="413"/>
      <c r="W1075" s="413"/>
    </row>
    <row r="1076" spans="22:23" x14ac:dyDescent="0.25">
      <c r="V1076" s="413"/>
      <c r="W1076" s="413"/>
    </row>
    <row r="1077" spans="22:23" x14ac:dyDescent="0.25">
      <c r="V1077" s="413"/>
      <c r="W1077" s="413"/>
    </row>
    <row r="1078" spans="22:23" x14ac:dyDescent="0.25">
      <c r="V1078" s="413"/>
      <c r="W1078" s="413"/>
    </row>
    <row r="1079" spans="22:23" x14ac:dyDescent="0.25">
      <c r="V1079" s="413"/>
      <c r="W1079" s="413"/>
    </row>
    <row r="1080" spans="22:23" x14ac:dyDescent="0.25">
      <c r="V1080" s="413"/>
      <c r="W1080" s="413"/>
    </row>
    <row r="1081" spans="22:23" x14ac:dyDescent="0.25">
      <c r="V1081" s="413"/>
      <c r="W1081" s="413"/>
    </row>
    <row r="1082" spans="22:23" x14ac:dyDescent="0.25">
      <c r="V1082" s="413"/>
      <c r="W1082" s="413"/>
    </row>
    <row r="1083" spans="22:23" x14ac:dyDescent="0.25">
      <c r="V1083" s="413"/>
      <c r="W1083" s="413"/>
    </row>
    <row r="1084" spans="22:23" x14ac:dyDescent="0.25">
      <c r="V1084" s="413"/>
      <c r="W1084" s="413"/>
    </row>
    <row r="1085" spans="22:23" x14ac:dyDescent="0.25">
      <c r="V1085" s="413"/>
      <c r="W1085" s="413"/>
    </row>
    <row r="1086" spans="22:23" x14ac:dyDescent="0.25">
      <c r="V1086" s="413"/>
      <c r="W1086" s="413"/>
    </row>
    <row r="1087" spans="22:23" x14ac:dyDescent="0.25">
      <c r="V1087" s="413"/>
      <c r="W1087" s="413"/>
    </row>
    <row r="1088" spans="22:23" x14ac:dyDescent="0.25">
      <c r="V1088" s="413"/>
      <c r="W1088" s="413"/>
    </row>
    <row r="1089" spans="22:23" x14ac:dyDescent="0.25">
      <c r="V1089" s="413"/>
      <c r="W1089" s="413"/>
    </row>
    <row r="1090" spans="22:23" x14ac:dyDescent="0.25">
      <c r="V1090" s="413"/>
      <c r="W1090" s="413"/>
    </row>
    <row r="1091" spans="22:23" x14ac:dyDescent="0.25">
      <c r="V1091" s="413"/>
      <c r="W1091" s="413"/>
    </row>
    <row r="1092" spans="22:23" x14ac:dyDescent="0.25">
      <c r="V1092" s="413"/>
      <c r="W1092" s="413"/>
    </row>
    <row r="1093" spans="22:23" x14ac:dyDescent="0.25">
      <c r="V1093" s="413"/>
      <c r="W1093" s="413"/>
    </row>
    <row r="1094" spans="22:23" x14ac:dyDescent="0.25">
      <c r="V1094" s="413"/>
      <c r="W1094" s="413"/>
    </row>
    <row r="1095" spans="22:23" x14ac:dyDescent="0.25">
      <c r="V1095" s="413"/>
      <c r="W1095" s="413"/>
    </row>
    <row r="1096" spans="22:23" x14ac:dyDescent="0.25">
      <c r="V1096" s="413"/>
      <c r="W1096" s="413"/>
    </row>
    <row r="1097" spans="22:23" x14ac:dyDescent="0.25">
      <c r="V1097" s="413"/>
      <c r="W1097" s="413"/>
    </row>
    <row r="1098" spans="22:23" x14ac:dyDescent="0.25">
      <c r="V1098" s="413"/>
      <c r="W1098" s="413"/>
    </row>
    <row r="1099" spans="22:23" x14ac:dyDescent="0.25">
      <c r="V1099" s="413"/>
      <c r="W1099" s="413"/>
    </row>
    <row r="1100" spans="22:23" x14ac:dyDescent="0.25">
      <c r="V1100" s="413"/>
      <c r="W1100" s="413"/>
    </row>
    <row r="1101" spans="22:23" x14ac:dyDescent="0.25">
      <c r="V1101" s="413"/>
      <c r="W1101" s="413"/>
    </row>
    <row r="1102" spans="22:23" x14ac:dyDescent="0.25">
      <c r="V1102" s="413"/>
      <c r="W1102" s="413"/>
    </row>
    <row r="1103" spans="22:23" x14ac:dyDescent="0.25">
      <c r="V1103" s="413"/>
      <c r="W1103" s="413"/>
    </row>
    <row r="1104" spans="22:23" x14ac:dyDescent="0.25">
      <c r="V1104" s="413"/>
      <c r="W1104" s="413"/>
    </row>
    <row r="1105" spans="22:23" x14ac:dyDescent="0.25">
      <c r="V1105" s="413"/>
      <c r="W1105" s="413"/>
    </row>
    <row r="1106" spans="22:23" x14ac:dyDescent="0.25">
      <c r="V1106" s="413"/>
      <c r="W1106" s="413"/>
    </row>
    <row r="1107" spans="22:23" x14ac:dyDescent="0.25">
      <c r="V1107" s="413"/>
      <c r="W1107" s="413"/>
    </row>
    <row r="1108" spans="22:23" x14ac:dyDescent="0.25">
      <c r="V1108" s="413"/>
      <c r="W1108" s="413"/>
    </row>
    <row r="1109" spans="22:23" x14ac:dyDescent="0.25">
      <c r="V1109" s="413"/>
      <c r="W1109" s="413"/>
    </row>
    <row r="1110" spans="22:23" x14ac:dyDescent="0.25">
      <c r="V1110" s="413"/>
      <c r="W1110" s="413"/>
    </row>
    <row r="1111" spans="22:23" x14ac:dyDescent="0.25">
      <c r="V1111" s="413"/>
      <c r="W1111" s="413"/>
    </row>
    <row r="1112" spans="22:23" x14ac:dyDescent="0.25">
      <c r="V1112" s="413"/>
      <c r="W1112" s="413"/>
    </row>
    <row r="1113" spans="22:23" x14ac:dyDescent="0.25">
      <c r="V1113" s="413"/>
      <c r="W1113" s="413"/>
    </row>
    <row r="1114" spans="22:23" x14ac:dyDescent="0.25">
      <c r="V1114" s="413"/>
      <c r="W1114" s="413"/>
    </row>
    <row r="1115" spans="22:23" x14ac:dyDescent="0.25">
      <c r="V1115" s="413"/>
      <c r="W1115" s="413"/>
    </row>
    <row r="1116" spans="22:23" x14ac:dyDescent="0.25">
      <c r="V1116" s="413"/>
      <c r="W1116" s="413"/>
    </row>
    <row r="1117" spans="22:23" x14ac:dyDescent="0.25">
      <c r="V1117" s="413"/>
      <c r="W1117" s="413"/>
    </row>
    <row r="1118" spans="22:23" x14ac:dyDescent="0.25">
      <c r="V1118" s="413"/>
      <c r="W1118" s="413"/>
    </row>
    <row r="1119" spans="22:23" x14ac:dyDescent="0.25">
      <c r="V1119" s="413"/>
      <c r="W1119" s="413"/>
    </row>
    <row r="1120" spans="22:23" x14ac:dyDescent="0.25">
      <c r="V1120" s="413"/>
      <c r="W1120" s="413"/>
    </row>
    <row r="1121" spans="22:23" x14ac:dyDescent="0.25">
      <c r="V1121" s="413"/>
      <c r="W1121" s="413"/>
    </row>
    <row r="1122" spans="22:23" x14ac:dyDescent="0.25">
      <c r="V1122" s="413"/>
      <c r="W1122" s="413"/>
    </row>
    <row r="1123" spans="22:23" x14ac:dyDescent="0.25">
      <c r="V1123" s="413"/>
      <c r="W1123" s="413"/>
    </row>
    <row r="1124" spans="22:23" x14ac:dyDescent="0.25">
      <c r="V1124" s="413"/>
      <c r="W1124" s="413"/>
    </row>
    <row r="1125" spans="22:23" x14ac:dyDescent="0.25">
      <c r="V1125" s="413"/>
      <c r="W1125" s="413"/>
    </row>
    <row r="1126" spans="22:23" x14ac:dyDescent="0.25">
      <c r="V1126" s="413"/>
      <c r="W1126" s="413"/>
    </row>
    <row r="1127" spans="22:23" x14ac:dyDescent="0.25">
      <c r="V1127" s="413"/>
      <c r="W1127" s="413"/>
    </row>
    <row r="1128" spans="22:23" x14ac:dyDescent="0.25">
      <c r="V1128" s="413"/>
      <c r="W1128" s="413"/>
    </row>
    <row r="1129" spans="22:23" x14ac:dyDescent="0.25">
      <c r="V1129" s="413"/>
      <c r="W1129" s="413"/>
    </row>
    <row r="1130" spans="22:23" x14ac:dyDescent="0.25">
      <c r="V1130" s="413"/>
      <c r="W1130" s="413"/>
    </row>
    <row r="1131" spans="22:23" x14ac:dyDescent="0.25">
      <c r="V1131" s="413"/>
      <c r="W1131" s="413"/>
    </row>
    <row r="1132" spans="22:23" x14ac:dyDescent="0.25">
      <c r="V1132" s="413"/>
      <c r="W1132" s="413"/>
    </row>
    <row r="1133" spans="22:23" x14ac:dyDescent="0.25">
      <c r="V1133" s="413"/>
      <c r="W1133" s="413"/>
    </row>
    <row r="1134" spans="22:23" x14ac:dyDescent="0.25">
      <c r="V1134" s="413"/>
      <c r="W1134" s="413"/>
    </row>
    <row r="1135" spans="22:23" x14ac:dyDescent="0.25">
      <c r="V1135" s="413"/>
      <c r="W1135" s="413"/>
    </row>
    <row r="1136" spans="22:23" x14ac:dyDescent="0.25">
      <c r="V1136" s="413"/>
      <c r="W1136" s="413"/>
    </row>
    <row r="1137" spans="22:23" x14ac:dyDescent="0.25">
      <c r="V1137" s="413"/>
      <c r="W1137" s="413"/>
    </row>
    <row r="1138" spans="22:23" x14ac:dyDescent="0.25">
      <c r="V1138" s="413"/>
      <c r="W1138" s="413"/>
    </row>
    <row r="1139" spans="22:23" x14ac:dyDescent="0.25">
      <c r="V1139" s="413"/>
      <c r="W1139" s="413"/>
    </row>
    <row r="1140" spans="22:23" x14ac:dyDescent="0.25">
      <c r="V1140" s="413"/>
      <c r="W1140" s="413"/>
    </row>
    <row r="1141" spans="22:23" x14ac:dyDescent="0.25">
      <c r="V1141" s="413"/>
      <c r="W1141" s="413"/>
    </row>
    <row r="1142" spans="22:23" x14ac:dyDescent="0.25">
      <c r="V1142" s="413"/>
      <c r="W1142" s="413"/>
    </row>
    <row r="1143" spans="22:23" x14ac:dyDescent="0.25">
      <c r="V1143" s="413"/>
      <c r="W1143" s="413"/>
    </row>
    <row r="1144" spans="22:23" x14ac:dyDescent="0.25">
      <c r="V1144" s="413"/>
      <c r="W1144" s="413"/>
    </row>
    <row r="1145" spans="22:23" x14ac:dyDescent="0.25">
      <c r="V1145" s="413"/>
      <c r="W1145" s="413"/>
    </row>
    <row r="1146" spans="22:23" x14ac:dyDescent="0.25">
      <c r="V1146" s="413"/>
      <c r="W1146" s="413"/>
    </row>
    <row r="1147" spans="22:23" x14ac:dyDescent="0.25">
      <c r="V1147" s="413"/>
      <c r="W1147" s="413"/>
    </row>
    <row r="1148" spans="22:23" x14ac:dyDescent="0.25">
      <c r="V1148" s="413"/>
      <c r="W1148" s="413"/>
    </row>
    <row r="1149" spans="22:23" x14ac:dyDescent="0.25">
      <c r="V1149" s="413"/>
      <c r="W1149" s="413"/>
    </row>
    <row r="1150" spans="22:23" x14ac:dyDescent="0.25">
      <c r="V1150" s="413"/>
      <c r="W1150" s="413"/>
    </row>
    <row r="1151" spans="22:23" x14ac:dyDescent="0.25">
      <c r="V1151" s="413"/>
      <c r="W1151" s="413"/>
    </row>
    <row r="1152" spans="22:23" x14ac:dyDescent="0.25">
      <c r="V1152" s="413"/>
      <c r="W1152" s="413"/>
    </row>
    <row r="1153" spans="22:23" x14ac:dyDescent="0.25">
      <c r="V1153" s="413"/>
      <c r="W1153" s="413"/>
    </row>
    <row r="1154" spans="22:23" x14ac:dyDescent="0.25">
      <c r="V1154" s="413"/>
      <c r="W1154" s="413"/>
    </row>
    <row r="1155" spans="22:23" x14ac:dyDescent="0.25">
      <c r="V1155" s="413"/>
      <c r="W1155" s="413"/>
    </row>
    <row r="1156" spans="22:23" x14ac:dyDescent="0.25">
      <c r="V1156" s="413"/>
      <c r="W1156" s="413"/>
    </row>
    <row r="1157" spans="22:23" x14ac:dyDescent="0.25">
      <c r="V1157" s="413"/>
      <c r="W1157" s="413"/>
    </row>
    <row r="1158" spans="22:23" x14ac:dyDescent="0.25">
      <c r="V1158" s="413"/>
      <c r="W1158" s="413"/>
    </row>
    <row r="1159" spans="22:23" x14ac:dyDescent="0.25">
      <c r="V1159" s="413"/>
      <c r="W1159" s="413"/>
    </row>
    <row r="1160" spans="22:23" x14ac:dyDescent="0.25">
      <c r="V1160" s="413"/>
      <c r="W1160" s="413"/>
    </row>
    <row r="1161" spans="22:23" x14ac:dyDescent="0.25">
      <c r="V1161" s="413"/>
      <c r="W1161" s="413"/>
    </row>
    <row r="1162" spans="22:23" x14ac:dyDescent="0.25">
      <c r="V1162" s="413"/>
      <c r="W1162" s="413"/>
    </row>
    <row r="1163" spans="22:23" x14ac:dyDescent="0.25">
      <c r="V1163" s="413"/>
      <c r="W1163" s="413"/>
    </row>
    <row r="1164" spans="22:23" x14ac:dyDescent="0.25">
      <c r="V1164" s="413"/>
      <c r="W1164" s="413"/>
    </row>
    <row r="1165" spans="22:23" x14ac:dyDescent="0.25">
      <c r="V1165" s="413"/>
      <c r="W1165" s="413"/>
    </row>
    <row r="1166" spans="22:23" x14ac:dyDescent="0.25">
      <c r="V1166" s="413"/>
      <c r="W1166" s="413"/>
    </row>
    <row r="1167" spans="22:23" x14ac:dyDescent="0.25">
      <c r="V1167" s="413"/>
      <c r="W1167" s="413"/>
    </row>
    <row r="1168" spans="22:23" x14ac:dyDescent="0.25">
      <c r="V1168" s="413"/>
      <c r="W1168" s="413"/>
    </row>
    <row r="1169" spans="22:23" x14ac:dyDescent="0.25">
      <c r="V1169" s="413"/>
      <c r="W1169" s="413"/>
    </row>
    <row r="1170" spans="22:23" x14ac:dyDescent="0.25">
      <c r="V1170" s="413"/>
      <c r="W1170" s="413"/>
    </row>
    <row r="1171" spans="22:23" x14ac:dyDescent="0.25">
      <c r="V1171" s="413"/>
      <c r="W1171" s="413"/>
    </row>
    <row r="1172" spans="22:23" x14ac:dyDescent="0.25">
      <c r="V1172" s="413"/>
      <c r="W1172" s="413"/>
    </row>
    <row r="1173" spans="22:23" x14ac:dyDescent="0.25">
      <c r="V1173" s="413"/>
      <c r="W1173" s="413"/>
    </row>
    <row r="1174" spans="22:23" x14ac:dyDescent="0.25">
      <c r="V1174" s="413"/>
      <c r="W1174" s="413"/>
    </row>
    <row r="1175" spans="22:23" x14ac:dyDescent="0.25">
      <c r="V1175" s="413"/>
      <c r="W1175" s="413"/>
    </row>
    <row r="1176" spans="22:23" x14ac:dyDescent="0.25">
      <c r="V1176" s="413"/>
      <c r="W1176" s="413"/>
    </row>
    <row r="1177" spans="22:23" x14ac:dyDescent="0.25">
      <c r="V1177" s="413"/>
      <c r="W1177" s="413"/>
    </row>
    <row r="1178" spans="22:23" x14ac:dyDescent="0.25">
      <c r="V1178" s="413"/>
      <c r="W1178" s="413"/>
    </row>
    <row r="1179" spans="22:23" x14ac:dyDescent="0.25">
      <c r="V1179" s="413"/>
      <c r="W1179" s="413"/>
    </row>
    <row r="1180" spans="22:23" x14ac:dyDescent="0.25">
      <c r="V1180" s="413"/>
      <c r="W1180" s="413"/>
    </row>
    <row r="1181" spans="22:23" x14ac:dyDescent="0.25">
      <c r="V1181" s="413"/>
      <c r="W1181" s="413"/>
    </row>
    <row r="1182" spans="22:23" x14ac:dyDescent="0.25">
      <c r="V1182" s="413"/>
      <c r="W1182" s="413"/>
    </row>
    <row r="1183" spans="22:23" x14ac:dyDescent="0.25">
      <c r="V1183" s="413"/>
      <c r="W1183" s="413"/>
    </row>
    <row r="1184" spans="22:23" x14ac:dyDescent="0.25">
      <c r="V1184" s="413"/>
      <c r="W1184" s="413"/>
    </row>
    <row r="1185" spans="22:23" x14ac:dyDescent="0.25">
      <c r="V1185" s="413"/>
      <c r="W1185" s="413"/>
    </row>
    <row r="1186" spans="22:23" x14ac:dyDescent="0.25">
      <c r="V1186" s="413"/>
      <c r="W1186" s="413"/>
    </row>
    <row r="1187" spans="22:23" x14ac:dyDescent="0.25">
      <c r="V1187" s="413"/>
      <c r="W1187" s="413"/>
    </row>
    <row r="1188" spans="22:23" x14ac:dyDescent="0.25">
      <c r="V1188" s="413"/>
      <c r="W1188" s="413"/>
    </row>
    <row r="1189" spans="22:23" x14ac:dyDescent="0.25">
      <c r="V1189" s="413"/>
      <c r="W1189" s="413"/>
    </row>
    <row r="1190" spans="22:23" x14ac:dyDescent="0.25">
      <c r="V1190" s="413"/>
      <c r="W1190" s="413"/>
    </row>
    <row r="1191" spans="22:23" x14ac:dyDescent="0.25">
      <c r="V1191" s="413"/>
      <c r="W1191" s="413"/>
    </row>
    <row r="1192" spans="22:23" x14ac:dyDescent="0.25">
      <c r="V1192" s="413"/>
      <c r="W1192" s="413"/>
    </row>
    <row r="1193" spans="22:23" x14ac:dyDescent="0.25">
      <c r="V1193" s="413"/>
      <c r="W1193" s="413"/>
    </row>
    <row r="1194" spans="22:23" x14ac:dyDescent="0.25">
      <c r="V1194" s="413"/>
      <c r="W1194" s="413"/>
    </row>
    <row r="1195" spans="22:23" x14ac:dyDescent="0.25">
      <c r="V1195" s="413"/>
      <c r="W1195" s="413"/>
    </row>
    <row r="1196" spans="22:23" x14ac:dyDescent="0.25">
      <c r="V1196" s="413"/>
      <c r="W1196" s="413"/>
    </row>
    <row r="1197" spans="22:23" x14ac:dyDescent="0.25">
      <c r="V1197" s="413"/>
      <c r="W1197" s="413"/>
    </row>
    <row r="1198" spans="22:23" x14ac:dyDescent="0.25">
      <c r="V1198" s="413"/>
      <c r="W1198" s="413"/>
    </row>
    <row r="1199" spans="22:23" x14ac:dyDescent="0.25">
      <c r="V1199" s="413"/>
      <c r="W1199" s="413"/>
    </row>
    <row r="1200" spans="22:23" x14ac:dyDescent="0.25">
      <c r="V1200" s="413"/>
      <c r="W1200" s="413"/>
    </row>
    <row r="1201" spans="22:23" x14ac:dyDescent="0.25">
      <c r="V1201" s="413"/>
      <c r="W1201" s="413"/>
    </row>
    <row r="1202" spans="22:23" x14ac:dyDescent="0.25">
      <c r="V1202" s="413"/>
      <c r="W1202" s="413"/>
    </row>
    <row r="1203" spans="22:23" x14ac:dyDescent="0.25">
      <c r="V1203" s="413"/>
      <c r="W1203" s="413"/>
    </row>
    <row r="1204" spans="22:23" x14ac:dyDescent="0.25">
      <c r="V1204" s="413"/>
      <c r="W1204" s="413"/>
    </row>
    <row r="1205" spans="22:23" x14ac:dyDescent="0.25">
      <c r="V1205" s="413"/>
      <c r="W1205" s="413"/>
    </row>
    <row r="1206" spans="22:23" x14ac:dyDescent="0.25">
      <c r="V1206" s="413"/>
      <c r="W1206" s="413"/>
    </row>
    <row r="1207" spans="22:23" x14ac:dyDescent="0.25">
      <c r="V1207" s="413"/>
      <c r="W1207" s="413"/>
    </row>
    <row r="1208" spans="22:23" x14ac:dyDescent="0.25">
      <c r="V1208" s="413"/>
      <c r="W1208" s="413"/>
    </row>
    <row r="1209" spans="22:23" x14ac:dyDescent="0.25">
      <c r="V1209" s="413"/>
      <c r="W1209" s="413"/>
    </row>
    <row r="1210" spans="22:23" x14ac:dyDescent="0.25">
      <c r="V1210" s="413"/>
      <c r="W1210" s="413"/>
    </row>
    <row r="1211" spans="22:23" x14ac:dyDescent="0.25">
      <c r="V1211" s="413"/>
      <c r="W1211" s="413"/>
    </row>
    <row r="1212" spans="22:23" x14ac:dyDescent="0.25">
      <c r="V1212" s="413"/>
      <c r="W1212" s="413"/>
    </row>
    <row r="1213" spans="22:23" x14ac:dyDescent="0.25">
      <c r="V1213" s="413"/>
      <c r="W1213" s="413"/>
    </row>
    <row r="1214" spans="22:23" x14ac:dyDescent="0.25">
      <c r="V1214" s="413"/>
      <c r="W1214" s="413"/>
    </row>
    <row r="1215" spans="22:23" x14ac:dyDescent="0.25">
      <c r="V1215" s="413"/>
      <c r="W1215" s="413"/>
    </row>
    <row r="1216" spans="22:23" x14ac:dyDescent="0.25">
      <c r="V1216" s="413"/>
      <c r="W1216" s="413"/>
    </row>
    <row r="1217" spans="22:23" x14ac:dyDescent="0.25">
      <c r="V1217" s="413"/>
      <c r="W1217" s="413"/>
    </row>
    <row r="1218" spans="22:23" x14ac:dyDescent="0.25">
      <c r="V1218" s="413"/>
      <c r="W1218" s="413"/>
    </row>
    <row r="1219" spans="22:23" x14ac:dyDescent="0.25">
      <c r="V1219" s="413"/>
      <c r="W1219" s="413"/>
    </row>
    <row r="1220" spans="22:23" x14ac:dyDescent="0.25">
      <c r="V1220" s="413"/>
      <c r="W1220" s="413"/>
    </row>
    <row r="1221" spans="22:23" x14ac:dyDescent="0.25">
      <c r="V1221" s="413"/>
      <c r="W1221" s="413"/>
    </row>
    <row r="1222" spans="22:23" x14ac:dyDescent="0.25">
      <c r="V1222" s="413"/>
      <c r="W1222" s="413"/>
    </row>
    <row r="1223" spans="22:23" x14ac:dyDescent="0.25">
      <c r="V1223" s="413"/>
      <c r="W1223" s="413"/>
    </row>
    <row r="1224" spans="22:23" x14ac:dyDescent="0.25">
      <c r="V1224" s="413"/>
      <c r="W1224" s="413"/>
    </row>
    <row r="1225" spans="22:23" x14ac:dyDescent="0.25">
      <c r="V1225" s="413"/>
      <c r="W1225" s="413"/>
    </row>
    <row r="1226" spans="22:23" x14ac:dyDescent="0.25">
      <c r="V1226" s="413"/>
      <c r="W1226" s="413"/>
    </row>
    <row r="1227" spans="22:23" x14ac:dyDescent="0.25">
      <c r="V1227" s="413"/>
      <c r="W1227" s="413"/>
    </row>
    <row r="1228" spans="22:23" x14ac:dyDescent="0.25">
      <c r="V1228" s="413"/>
      <c r="W1228" s="413"/>
    </row>
    <row r="1229" spans="22:23" x14ac:dyDescent="0.25">
      <c r="V1229" s="413"/>
      <c r="W1229" s="413"/>
    </row>
    <row r="1230" spans="22:23" x14ac:dyDescent="0.25">
      <c r="V1230" s="413"/>
      <c r="W1230" s="413"/>
    </row>
    <row r="1231" spans="22:23" x14ac:dyDescent="0.25">
      <c r="V1231" s="413"/>
      <c r="W1231" s="413"/>
    </row>
    <row r="1232" spans="22:23" x14ac:dyDescent="0.25">
      <c r="V1232" s="413"/>
      <c r="W1232" s="413"/>
    </row>
    <row r="1233" spans="22:23" x14ac:dyDescent="0.25">
      <c r="V1233" s="413"/>
      <c r="W1233" s="413"/>
    </row>
    <row r="1234" spans="22:23" x14ac:dyDescent="0.25">
      <c r="V1234" s="413"/>
      <c r="W1234" s="413"/>
    </row>
    <row r="1235" spans="22:23" x14ac:dyDescent="0.25">
      <c r="V1235" s="413"/>
      <c r="W1235" s="413"/>
    </row>
    <row r="1236" spans="22:23" x14ac:dyDescent="0.25">
      <c r="V1236" s="413"/>
      <c r="W1236" s="413"/>
    </row>
    <row r="1237" spans="22:23" x14ac:dyDescent="0.25">
      <c r="V1237" s="413"/>
      <c r="W1237" s="413"/>
    </row>
    <row r="1238" spans="22:23" x14ac:dyDescent="0.25">
      <c r="V1238" s="413"/>
      <c r="W1238" s="413"/>
    </row>
    <row r="1239" spans="22:23" x14ac:dyDescent="0.25">
      <c r="V1239" s="413"/>
      <c r="W1239" s="413"/>
    </row>
    <row r="1240" spans="22:23" x14ac:dyDescent="0.25">
      <c r="V1240" s="413"/>
      <c r="W1240" s="413"/>
    </row>
    <row r="1241" spans="22:23" x14ac:dyDescent="0.25">
      <c r="V1241" s="413"/>
      <c r="W1241" s="413"/>
    </row>
    <row r="1242" spans="22:23" x14ac:dyDescent="0.25">
      <c r="V1242" s="413"/>
      <c r="W1242" s="413"/>
    </row>
    <row r="1243" spans="22:23" x14ac:dyDescent="0.25">
      <c r="V1243" s="413"/>
      <c r="W1243" s="413"/>
    </row>
    <row r="1244" spans="22:23" x14ac:dyDescent="0.25">
      <c r="V1244" s="413"/>
      <c r="W1244" s="413"/>
    </row>
    <row r="1245" spans="22:23" x14ac:dyDescent="0.25">
      <c r="V1245" s="413"/>
      <c r="W1245" s="413"/>
    </row>
    <row r="1246" spans="22:23" x14ac:dyDescent="0.25">
      <c r="V1246" s="413"/>
      <c r="W1246" s="413"/>
    </row>
    <row r="1247" spans="22:23" x14ac:dyDescent="0.25">
      <c r="V1247" s="413"/>
      <c r="W1247" s="413"/>
    </row>
    <row r="1248" spans="22:23" x14ac:dyDescent="0.25">
      <c r="V1248" s="413"/>
      <c r="W1248" s="413"/>
    </row>
    <row r="1249" spans="22:23" x14ac:dyDescent="0.25">
      <c r="V1249" s="413"/>
      <c r="W1249" s="413"/>
    </row>
    <row r="1250" spans="22:23" x14ac:dyDescent="0.25">
      <c r="V1250" s="413"/>
      <c r="W1250" s="413"/>
    </row>
    <row r="1251" spans="22:23" x14ac:dyDescent="0.25">
      <c r="V1251" s="413"/>
      <c r="W1251" s="413"/>
    </row>
    <row r="1252" spans="22:23" x14ac:dyDescent="0.25">
      <c r="V1252" s="413"/>
      <c r="W1252" s="413"/>
    </row>
    <row r="1253" spans="22:23" x14ac:dyDescent="0.25">
      <c r="V1253" s="413"/>
      <c r="W1253" s="413"/>
    </row>
    <row r="1254" spans="22:23" x14ac:dyDescent="0.25">
      <c r="V1254" s="413"/>
      <c r="W1254" s="413"/>
    </row>
    <row r="1255" spans="22:23" x14ac:dyDescent="0.25">
      <c r="V1255" s="413"/>
      <c r="W1255" s="413"/>
    </row>
    <row r="1256" spans="22:23" x14ac:dyDescent="0.25">
      <c r="V1256" s="413"/>
      <c r="W1256" s="413"/>
    </row>
    <row r="1257" spans="22:23" x14ac:dyDescent="0.25">
      <c r="V1257" s="413"/>
      <c r="W1257" s="413"/>
    </row>
    <row r="1258" spans="22:23" x14ac:dyDescent="0.25">
      <c r="V1258" s="413"/>
      <c r="W1258" s="413"/>
    </row>
    <row r="1259" spans="22:23" x14ac:dyDescent="0.25">
      <c r="V1259" s="413"/>
      <c r="W1259" s="413"/>
    </row>
    <row r="1260" spans="22:23" x14ac:dyDescent="0.25">
      <c r="V1260" s="413"/>
      <c r="W1260" s="413"/>
    </row>
    <row r="1261" spans="22:23" x14ac:dyDescent="0.25">
      <c r="V1261" s="413"/>
      <c r="W1261" s="413"/>
    </row>
    <row r="1262" spans="22:23" x14ac:dyDescent="0.25">
      <c r="V1262" s="413"/>
      <c r="W1262" s="413"/>
    </row>
    <row r="1263" spans="22:23" x14ac:dyDescent="0.25">
      <c r="V1263" s="413"/>
      <c r="W1263" s="413"/>
    </row>
    <row r="1264" spans="22:23" x14ac:dyDescent="0.25">
      <c r="V1264" s="413"/>
      <c r="W1264" s="413"/>
    </row>
    <row r="1265" spans="22:23" x14ac:dyDescent="0.25">
      <c r="V1265" s="413"/>
      <c r="W1265" s="413"/>
    </row>
    <row r="1266" spans="22:23" x14ac:dyDescent="0.25">
      <c r="V1266" s="413"/>
      <c r="W1266" s="413"/>
    </row>
    <row r="1267" spans="22:23" x14ac:dyDescent="0.25">
      <c r="V1267" s="413"/>
      <c r="W1267" s="413"/>
    </row>
    <row r="1268" spans="22:23" x14ac:dyDescent="0.25">
      <c r="V1268" s="413"/>
      <c r="W1268" s="413"/>
    </row>
    <row r="1269" spans="22:23" x14ac:dyDescent="0.25">
      <c r="V1269" s="413"/>
      <c r="W1269" s="413"/>
    </row>
    <row r="1270" spans="22:23" x14ac:dyDescent="0.25">
      <c r="V1270" s="413"/>
      <c r="W1270" s="413"/>
    </row>
    <row r="1271" spans="22:23" x14ac:dyDescent="0.25">
      <c r="V1271" s="413"/>
      <c r="W1271" s="413"/>
    </row>
    <row r="1272" spans="22:23" x14ac:dyDescent="0.25">
      <c r="V1272" s="413"/>
      <c r="W1272" s="413"/>
    </row>
    <row r="1273" spans="22:23" x14ac:dyDescent="0.25">
      <c r="V1273" s="413"/>
      <c r="W1273" s="413"/>
    </row>
    <row r="1274" spans="22:23" x14ac:dyDescent="0.25">
      <c r="V1274" s="413"/>
      <c r="W1274" s="413"/>
    </row>
    <row r="1275" spans="22:23" x14ac:dyDescent="0.25">
      <c r="V1275" s="413"/>
      <c r="W1275" s="413"/>
    </row>
    <row r="1276" spans="22:23" x14ac:dyDescent="0.25">
      <c r="V1276" s="413"/>
      <c r="W1276" s="413"/>
    </row>
    <row r="1277" spans="22:23" x14ac:dyDescent="0.25">
      <c r="V1277" s="413"/>
      <c r="W1277" s="413"/>
    </row>
    <row r="1278" spans="22:23" x14ac:dyDescent="0.25">
      <c r="V1278" s="413"/>
      <c r="W1278" s="413"/>
    </row>
    <row r="1279" spans="22:23" x14ac:dyDescent="0.25">
      <c r="V1279" s="413"/>
      <c r="W1279" s="413"/>
    </row>
    <row r="1280" spans="22:23" x14ac:dyDescent="0.25">
      <c r="V1280" s="413"/>
      <c r="W1280" s="413"/>
    </row>
    <row r="1281" spans="22:23" x14ac:dyDescent="0.25">
      <c r="V1281" s="413"/>
      <c r="W1281" s="413"/>
    </row>
    <row r="1282" spans="22:23" x14ac:dyDescent="0.25">
      <c r="V1282" s="413"/>
      <c r="W1282" s="413"/>
    </row>
    <row r="1283" spans="22:23" x14ac:dyDescent="0.25">
      <c r="V1283" s="413"/>
      <c r="W1283" s="413"/>
    </row>
    <row r="1284" spans="22:23" x14ac:dyDescent="0.25">
      <c r="V1284" s="413"/>
      <c r="W1284" s="413"/>
    </row>
    <row r="1285" spans="22:23" x14ac:dyDescent="0.25">
      <c r="V1285" s="413"/>
      <c r="W1285" s="413"/>
    </row>
    <row r="1286" spans="22:23" x14ac:dyDescent="0.25">
      <c r="V1286" s="413"/>
      <c r="W1286" s="413"/>
    </row>
    <row r="1287" spans="22:23" x14ac:dyDescent="0.25">
      <c r="V1287" s="413"/>
      <c r="W1287" s="413"/>
    </row>
    <row r="1288" spans="22:23" x14ac:dyDescent="0.25">
      <c r="V1288" s="413"/>
      <c r="W1288" s="413"/>
    </row>
    <row r="1289" spans="22:23" x14ac:dyDescent="0.25">
      <c r="V1289" s="413"/>
      <c r="W1289" s="413"/>
    </row>
    <row r="1290" spans="22:23" x14ac:dyDescent="0.25">
      <c r="V1290" s="413"/>
      <c r="W1290" s="413"/>
    </row>
    <row r="1291" spans="22:23" x14ac:dyDescent="0.25">
      <c r="V1291" s="413"/>
      <c r="W1291" s="413"/>
    </row>
    <row r="1292" spans="22:23" x14ac:dyDescent="0.25">
      <c r="V1292" s="413"/>
      <c r="W1292" s="413"/>
    </row>
    <row r="1293" spans="22:23" x14ac:dyDescent="0.25">
      <c r="V1293" s="413"/>
      <c r="W1293" s="413"/>
    </row>
    <row r="1294" spans="22:23" x14ac:dyDescent="0.25">
      <c r="V1294" s="413"/>
      <c r="W1294" s="413"/>
    </row>
    <row r="1295" spans="22:23" x14ac:dyDescent="0.25">
      <c r="V1295" s="413"/>
      <c r="W1295" s="413"/>
    </row>
    <row r="1296" spans="22:23" x14ac:dyDescent="0.25">
      <c r="V1296" s="413"/>
      <c r="W1296" s="413"/>
    </row>
    <row r="1297" spans="22:23" x14ac:dyDescent="0.25">
      <c r="V1297" s="413"/>
      <c r="W1297" s="413"/>
    </row>
    <row r="1298" spans="22:23" x14ac:dyDescent="0.25">
      <c r="V1298" s="413"/>
      <c r="W1298" s="413"/>
    </row>
    <row r="1299" spans="22:23" x14ac:dyDescent="0.25">
      <c r="V1299" s="413"/>
      <c r="W1299" s="413"/>
    </row>
    <row r="1300" spans="22:23" x14ac:dyDescent="0.25">
      <c r="V1300" s="413"/>
      <c r="W1300" s="413"/>
    </row>
    <row r="1301" spans="22:23" x14ac:dyDescent="0.25">
      <c r="V1301" s="413"/>
      <c r="W1301" s="413"/>
    </row>
    <row r="1302" spans="22:23" x14ac:dyDescent="0.25">
      <c r="V1302" s="413"/>
      <c r="W1302" s="413"/>
    </row>
    <row r="1303" spans="22:23" x14ac:dyDescent="0.25">
      <c r="V1303" s="413"/>
      <c r="W1303" s="413"/>
    </row>
    <row r="1304" spans="22:23" x14ac:dyDescent="0.25">
      <c r="V1304" s="413"/>
      <c r="W1304" s="413"/>
    </row>
    <row r="1305" spans="22:23" x14ac:dyDescent="0.25">
      <c r="V1305" s="413"/>
      <c r="W1305" s="413"/>
    </row>
    <row r="1306" spans="22:23" x14ac:dyDescent="0.25">
      <c r="V1306" s="413"/>
      <c r="W1306" s="413"/>
    </row>
    <row r="1307" spans="22:23" x14ac:dyDescent="0.25">
      <c r="V1307" s="413"/>
      <c r="W1307" s="413"/>
    </row>
    <row r="1308" spans="22:23" x14ac:dyDescent="0.25">
      <c r="V1308" s="413"/>
      <c r="W1308" s="413"/>
    </row>
    <row r="1309" spans="22:23" x14ac:dyDescent="0.25">
      <c r="V1309" s="413"/>
      <c r="W1309" s="413"/>
    </row>
    <row r="1310" spans="22:23" x14ac:dyDescent="0.25">
      <c r="V1310" s="413"/>
      <c r="W1310" s="413"/>
    </row>
    <row r="1311" spans="22:23" x14ac:dyDescent="0.25">
      <c r="V1311" s="413"/>
      <c r="W1311" s="413"/>
    </row>
    <row r="1312" spans="22:23" x14ac:dyDescent="0.25">
      <c r="V1312" s="413"/>
      <c r="W1312" s="413"/>
    </row>
    <row r="1313" spans="22:23" x14ac:dyDescent="0.25">
      <c r="V1313" s="413"/>
      <c r="W1313" s="413"/>
    </row>
    <row r="1314" spans="22:23" x14ac:dyDescent="0.25">
      <c r="V1314" s="413"/>
      <c r="W1314" s="413"/>
    </row>
    <row r="1315" spans="22:23" x14ac:dyDescent="0.25">
      <c r="V1315" s="413"/>
      <c r="W1315" s="413"/>
    </row>
    <row r="1316" spans="22:23" x14ac:dyDescent="0.25">
      <c r="V1316" s="413"/>
      <c r="W1316" s="413"/>
    </row>
    <row r="1317" spans="22:23" x14ac:dyDescent="0.25">
      <c r="V1317" s="413"/>
      <c r="W1317" s="413"/>
    </row>
    <row r="1318" spans="22:23" x14ac:dyDescent="0.25">
      <c r="V1318" s="413"/>
      <c r="W1318" s="413"/>
    </row>
    <row r="1319" spans="22:23" x14ac:dyDescent="0.25">
      <c r="V1319" s="413"/>
      <c r="W1319" s="413"/>
    </row>
    <row r="1320" spans="22:23" x14ac:dyDescent="0.25">
      <c r="V1320" s="413"/>
      <c r="W1320" s="413"/>
    </row>
    <row r="1321" spans="22:23" x14ac:dyDescent="0.25">
      <c r="V1321" s="413"/>
      <c r="W1321" s="413"/>
    </row>
    <row r="1322" spans="22:23" x14ac:dyDescent="0.25">
      <c r="V1322" s="413"/>
      <c r="W1322" s="413"/>
    </row>
    <row r="1323" spans="22:23" x14ac:dyDescent="0.25">
      <c r="V1323" s="413"/>
      <c r="W1323" s="413"/>
    </row>
    <row r="1324" spans="22:23" x14ac:dyDescent="0.25">
      <c r="V1324" s="413"/>
      <c r="W1324" s="413"/>
    </row>
    <row r="1325" spans="22:23" x14ac:dyDescent="0.25">
      <c r="V1325" s="413"/>
      <c r="W1325" s="413"/>
    </row>
    <row r="1326" spans="22:23" x14ac:dyDescent="0.25">
      <c r="V1326" s="413"/>
      <c r="W1326" s="413"/>
    </row>
    <row r="1327" spans="22:23" x14ac:dyDescent="0.25">
      <c r="V1327" s="413"/>
      <c r="W1327" s="413"/>
    </row>
    <row r="1328" spans="22:23" x14ac:dyDescent="0.25">
      <c r="V1328" s="413"/>
      <c r="W1328" s="413"/>
    </row>
    <row r="1329" spans="22:23" x14ac:dyDescent="0.25">
      <c r="V1329" s="413"/>
      <c r="W1329" s="413"/>
    </row>
    <row r="1330" spans="22:23" x14ac:dyDescent="0.25">
      <c r="V1330" s="413"/>
      <c r="W1330" s="413"/>
    </row>
    <row r="1331" spans="22:23" x14ac:dyDescent="0.25">
      <c r="V1331" s="413"/>
      <c r="W1331" s="413"/>
    </row>
    <row r="1332" spans="22:23" x14ac:dyDescent="0.25">
      <c r="V1332" s="413"/>
      <c r="W1332" s="413"/>
    </row>
    <row r="1333" spans="22:23" x14ac:dyDescent="0.25">
      <c r="V1333" s="413"/>
      <c r="W1333" s="413"/>
    </row>
    <row r="1334" spans="22:23" x14ac:dyDescent="0.25">
      <c r="V1334" s="413"/>
      <c r="W1334" s="413"/>
    </row>
    <row r="1335" spans="22:23" x14ac:dyDescent="0.25">
      <c r="V1335" s="413"/>
      <c r="W1335" s="413"/>
    </row>
    <row r="1336" spans="22:23" x14ac:dyDescent="0.25">
      <c r="V1336" s="413"/>
      <c r="W1336" s="413"/>
    </row>
    <row r="1337" spans="22:23" x14ac:dyDescent="0.25">
      <c r="V1337" s="413"/>
      <c r="W1337" s="413"/>
    </row>
    <row r="1338" spans="22:23" x14ac:dyDescent="0.25">
      <c r="V1338" s="413"/>
      <c r="W1338" s="413"/>
    </row>
    <row r="1339" spans="22:23" x14ac:dyDescent="0.25">
      <c r="V1339" s="413"/>
      <c r="W1339" s="413"/>
    </row>
    <row r="1340" spans="22:23" x14ac:dyDescent="0.25">
      <c r="V1340" s="413"/>
      <c r="W1340" s="413"/>
    </row>
    <row r="1341" spans="22:23" x14ac:dyDescent="0.25">
      <c r="V1341" s="413"/>
      <c r="W1341" s="413"/>
    </row>
    <row r="1342" spans="22:23" x14ac:dyDescent="0.25">
      <c r="V1342" s="413"/>
      <c r="W1342" s="413"/>
    </row>
    <row r="1343" spans="22:23" x14ac:dyDescent="0.25">
      <c r="V1343" s="413"/>
      <c r="W1343" s="413"/>
    </row>
    <row r="1344" spans="22:23" x14ac:dyDescent="0.25">
      <c r="V1344" s="413"/>
      <c r="W1344" s="413"/>
    </row>
    <row r="1345" spans="22:23" x14ac:dyDescent="0.25">
      <c r="V1345" s="413"/>
      <c r="W1345" s="413"/>
    </row>
    <row r="1346" spans="22:23" x14ac:dyDescent="0.25">
      <c r="V1346" s="413"/>
      <c r="W1346" s="413"/>
    </row>
    <row r="1347" spans="22:23" x14ac:dyDescent="0.25">
      <c r="V1347" s="413"/>
      <c r="W1347" s="413"/>
    </row>
    <row r="1348" spans="22:23" x14ac:dyDescent="0.25">
      <c r="V1348" s="413"/>
      <c r="W1348" s="413"/>
    </row>
    <row r="1349" spans="22:23" x14ac:dyDescent="0.25">
      <c r="V1349" s="413"/>
      <c r="W1349" s="413"/>
    </row>
    <row r="1350" spans="22:23" x14ac:dyDescent="0.25">
      <c r="V1350" s="413"/>
      <c r="W1350" s="413"/>
    </row>
    <row r="1351" spans="22:23" x14ac:dyDescent="0.25">
      <c r="V1351" s="413"/>
      <c r="W1351" s="413"/>
    </row>
    <row r="1352" spans="22:23" x14ac:dyDescent="0.25">
      <c r="V1352" s="413"/>
      <c r="W1352" s="413"/>
    </row>
    <row r="1353" spans="22:23" x14ac:dyDescent="0.25">
      <c r="V1353" s="413"/>
      <c r="W1353" s="413"/>
    </row>
    <row r="1354" spans="22:23" x14ac:dyDescent="0.25">
      <c r="V1354" s="413"/>
      <c r="W1354" s="413"/>
    </row>
    <row r="1355" spans="22:23" x14ac:dyDescent="0.25">
      <c r="V1355" s="413"/>
      <c r="W1355" s="413"/>
    </row>
    <row r="1356" spans="22:23" x14ac:dyDescent="0.25">
      <c r="V1356" s="413"/>
      <c r="W1356" s="413"/>
    </row>
    <row r="1357" spans="22:23" x14ac:dyDescent="0.25">
      <c r="V1357" s="413"/>
      <c r="W1357" s="413"/>
    </row>
    <row r="1358" spans="22:23" x14ac:dyDescent="0.25">
      <c r="V1358" s="413"/>
      <c r="W1358" s="413"/>
    </row>
    <row r="1359" spans="22:23" x14ac:dyDescent="0.25">
      <c r="V1359" s="413"/>
      <c r="W1359" s="413"/>
    </row>
    <row r="1360" spans="22:23" x14ac:dyDescent="0.25">
      <c r="V1360" s="413"/>
      <c r="W1360" s="413"/>
    </row>
    <row r="1361" spans="22:23" x14ac:dyDescent="0.25">
      <c r="V1361" s="413"/>
      <c r="W1361" s="413"/>
    </row>
    <row r="1362" spans="22:23" x14ac:dyDescent="0.25">
      <c r="V1362" s="413"/>
      <c r="W1362" s="413"/>
    </row>
    <row r="1363" spans="22:23" x14ac:dyDescent="0.25">
      <c r="V1363" s="413"/>
      <c r="W1363" s="413"/>
    </row>
    <row r="1364" spans="22:23" x14ac:dyDescent="0.25">
      <c r="V1364" s="413"/>
      <c r="W1364" s="413"/>
    </row>
    <row r="1365" spans="22:23" x14ac:dyDescent="0.25">
      <c r="V1365" s="413"/>
      <c r="W1365" s="413"/>
    </row>
    <row r="1366" spans="22:23" x14ac:dyDescent="0.25">
      <c r="V1366" s="413"/>
      <c r="W1366" s="413"/>
    </row>
    <row r="1367" spans="22:23" x14ac:dyDescent="0.25">
      <c r="V1367" s="413"/>
      <c r="W1367" s="413"/>
    </row>
    <row r="1368" spans="22:23" x14ac:dyDescent="0.25">
      <c r="V1368" s="413"/>
      <c r="W1368" s="413"/>
    </row>
    <row r="1369" spans="22:23" x14ac:dyDescent="0.25">
      <c r="V1369" s="413"/>
      <c r="W1369" s="413"/>
    </row>
    <row r="1370" spans="22:23" x14ac:dyDescent="0.25">
      <c r="V1370" s="413"/>
      <c r="W1370" s="413"/>
    </row>
    <row r="1371" spans="22:23" x14ac:dyDescent="0.25">
      <c r="V1371" s="413"/>
      <c r="W1371" s="413"/>
    </row>
    <row r="1372" spans="22:23" x14ac:dyDescent="0.25">
      <c r="V1372" s="413"/>
      <c r="W1372" s="413"/>
    </row>
    <row r="1373" spans="22:23" x14ac:dyDescent="0.25">
      <c r="V1373" s="413"/>
      <c r="W1373" s="413"/>
    </row>
    <row r="1374" spans="22:23" x14ac:dyDescent="0.25">
      <c r="V1374" s="413"/>
      <c r="W1374" s="413"/>
    </row>
    <row r="1375" spans="22:23" x14ac:dyDescent="0.25">
      <c r="V1375" s="413"/>
      <c r="W1375" s="413"/>
    </row>
    <row r="1376" spans="22:23" x14ac:dyDescent="0.25">
      <c r="V1376" s="413"/>
      <c r="W1376" s="413"/>
    </row>
    <row r="1377" spans="22:23" x14ac:dyDescent="0.25">
      <c r="V1377" s="413"/>
      <c r="W1377" s="413"/>
    </row>
    <row r="1378" spans="22:23" x14ac:dyDescent="0.25">
      <c r="V1378" s="413"/>
      <c r="W1378" s="413"/>
    </row>
    <row r="1379" spans="22:23" x14ac:dyDescent="0.25">
      <c r="V1379" s="413"/>
      <c r="W1379" s="413"/>
    </row>
    <row r="1380" spans="22:23" x14ac:dyDescent="0.25">
      <c r="V1380" s="413"/>
      <c r="W1380" s="413"/>
    </row>
    <row r="1381" spans="22:23" x14ac:dyDescent="0.25">
      <c r="V1381" s="413"/>
      <c r="W1381" s="413"/>
    </row>
    <row r="1382" spans="22:23" x14ac:dyDescent="0.25">
      <c r="V1382" s="413"/>
      <c r="W1382" s="413"/>
    </row>
    <row r="1383" spans="22:23" x14ac:dyDescent="0.25">
      <c r="V1383" s="413"/>
      <c r="W1383" s="413"/>
    </row>
    <row r="1384" spans="22:23" x14ac:dyDescent="0.25">
      <c r="V1384" s="413"/>
      <c r="W1384" s="413"/>
    </row>
    <row r="1385" spans="22:23" x14ac:dyDescent="0.25">
      <c r="V1385" s="413"/>
      <c r="W1385" s="413"/>
    </row>
    <row r="1386" spans="22:23" x14ac:dyDescent="0.25">
      <c r="V1386" s="413"/>
      <c r="W1386" s="413"/>
    </row>
    <row r="1387" spans="22:23" x14ac:dyDescent="0.25">
      <c r="V1387" s="413"/>
      <c r="W1387" s="413"/>
    </row>
    <row r="1388" spans="22:23" x14ac:dyDescent="0.25">
      <c r="V1388" s="413"/>
      <c r="W1388" s="413"/>
    </row>
    <row r="1389" spans="22:23" x14ac:dyDescent="0.25">
      <c r="V1389" s="413"/>
      <c r="W1389" s="413"/>
    </row>
    <row r="1390" spans="22:23" x14ac:dyDescent="0.25">
      <c r="V1390" s="413"/>
      <c r="W1390" s="413"/>
    </row>
    <row r="1391" spans="22:23" x14ac:dyDescent="0.25">
      <c r="V1391" s="413"/>
      <c r="W1391" s="413"/>
    </row>
    <row r="1392" spans="22:23" x14ac:dyDescent="0.25">
      <c r="V1392" s="413"/>
      <c r="W1392" s="413"/>
    </row>
    <row r="1393" spans="22:23" x14ac:dyDescent="0.25">
      <c r="V1393" s="413"/>
      <c r="W1393" s="413"/>
    </row>
    <row r="1394" spans="22:23" x14ac:dyDescent="0.25">
      <c r="V1394" s="413"/>
      <c r="W1394" s="413"/>
    </row>
    <row r="1395" spans="22:23" x14ac:dyDescent="0.25">
      <c r="V1395" s="413"/>
      <c r="W1395" s="413"/>
    </row>
    <row r="1396" spans="22:23" x14ac:dyDescent="0.25">
      <c r="V1396" s="413"/>
      <c r="W1396" s="413"/>
    </row>
    <row r="1397" spans="22:23" x14ac:dyDescent="0.25">
      <c r="V1397" s="413"/>
      <c r="W1397" s="413"/>
    </row>
    <row r="1398" spans="22:23" x14ac:dyDescent="0.25">
      <c r="V1398" s="413"/>
      <c r="W1398" s="413"/>
    </row>
    <row r="1399" spans="22:23" x14ac:dyDescent="0.25">
      <c r="V1399" s="413"/>
      <c r="W1399" s="413"/>
    </row>
    <row r="1400" spans="22:23" x14ac:dyDescent="0.25">
      <c r="V1400" s="413"/>
      <c r="W1400" s="413"/>
    </row>
    <row r="1401" spans="22:23" x14ac:dyDescent="0.25">
      <c r="V1401" s="413"/>
      <c r="W1401" s="413"/>
    </row>
    <row r="1402" spans="22:23" x14ac:dyDescent="0.25">
      <c r="V1402" s="413"/>
      <c r="W1402" s="413"/>
    </row>
    <row r="1403" spans="22:23" x14ac:dyDescent="0.25">
      <c r="V1403" s="413"/>
      <c r="W1403" s="413"/>
    </row>
    <row r="1404" spans="22:23" x14ac:dyDescent="0.25">
      <c r="V1404" s="413"/>
      <c r="W1404" s="413"/>
    </row>
    <row r="1405" spans="22:23" x14ac:dyDescent="0.25">
      <c r="V1405" s="413"/>
      <c r="W1405" s="413"/>
    </row>
    <row r="1406" spans="22:23" x14ac:dyDescent="0.25">
      <c r="V1406" s="413"/>
      <c r="W1406" s="413"/>
    </row>
    <row r="1407" spans="22:23" x14ac:dyDescent="0.25">
      <c r="V1407" s="413"/>
      <c r="W1407" s="413"/>
    </row>
    <row r="1408" spans="22:23" x14ac:dyDescent="0.25">
      <c r="V1408" s="413"/>
      <c r="W1408" s="413"/>
    </row>
    <row r="1409" spans="22:23" x14ac:dyDescent="0.25">
      <c r="V1409" s="413"/>
      <c r="W1409" s="413"/>
    </row>
    <row r="1410" spans="22:23" x14ac:dyDescent="0.25">
      <c r="V1410" s="413"/>
      <c r="W1410" s="413"/>
    </row>
    <row r="1411" spans="22:23" x14ac:dyDescent="0.25">
      <c r="V1411" s="413"/>
      <c r="W1411" s="413"/>
    </row>
    <row r="1412" spans="22:23" x14ac:dyDescent="0.25">
      <c r="V1412" s="413"/>
      <c r="W1412" s="413"/>
    </row>
    <row r="1413" spans="22:23" x14ac:dyDescent="0.25">
      <c r="V1413" s="413"/>
      <c r="W1413" s="413"/>
    </row>
    <row r="1414" spans="22:23" x14ac:dyDescent="0.25">
      <c r="V1414" s="413"/>
      <c r="W1414" s="413"/>
    </row>
    <row r="1415" spans="22:23" x14ac:dyDescent="0.25">
      <c r="V1415" s="413"/>
      <c r="W1415" s="413"/>
    </row>
    <row r="1416" spans="22:23" x14ac:dyDescent="0.25">
      <c r="V1416" s="413"/>
      <c r="W1416" s="413"/>
    </row>
    <row r="1417" spans="22:23" x14ac:dyDescent="0.25">
      <c r="V1417" s="413"/>
      <c r="W1417" s="413"/>
    </row>
    <row r="1418" spans="22:23" x14ac:dyDescent="0.25">
      <c r="V1418" s="413"/>
      <c r="W1418" s="413"/>
    </row>
    <row r="1419" spans="22:23" x14ac:dyDescent="0.25">
      <c r="V1419" s="413"/>
      <c r="W1419" s="413"/>
    </row>
    <row r="1420" spans="22:23" x14ac:dyDescent="0.25">
      <c r="V1420" s="413"/>
      <c r="W1420" s="413"/>
    </row>
    <row r="1421" spans="22:23" x14ac:dyDescent="0.25">
      <c r="V1421" s="413"/>
      <c r="W1421" s="413"/>
    </row>
    <row r="1422" spans="22:23" x14ac:dyDescent="0.25">
      <c r="V1422" s="413"/>
      <c r="W1422" s="413"/>
    </row>
    <row r="1423" spans="22:23" x14ac:dyDescent="0.25">
      <c r="V1423" s="413"/>
      <c r="W1423" s="413"/>
    </row>
    <row r="1424" spans="22:23" x14ac:dyDescent="0.25">
      <c r="V1424" s="413"/>
      <c r="W1424" s="413"/>
    </row>
    <row r="1425" spans="22:23" x14ac:dyDescent="0.25">
      <c r="V1425" s="413"/>
      <c r="W1425" s="413"/>
    </row>
    <row r="1426" spans="22:23" x14ac:dyDescent="0.25">
      <c r="V1426" s="413"/>
      <c r="W1426" s="413"/>
    </row>
    <row r="1427" spans="22:23" x14ac:dyDescent="0.25">
      <c r="V1427" s="413"/>
      <c r="W1427" s="413"/>
    </row>
    <row r="1428" spans="22:23" x14ac:dyDescent="0.25">
      <c r="V1428" s="413"/>
      <c r="W1428" s="413"/>
    </row>
    <row r="1429" spans="22:23" x14ac:dyDescent="0.25">
      <c r="V1429" s="413"/>
      <c r="W1429" s="413"/>
    </row>
    <row r="1430" spans="22:23" x14ac:dyDescent="0.25">
      <c r="V1430" s="413"/>
      <c r="W1430" s="413"/>
    </row>
    <row r="1431" spans="22:23" x14ac:dyDescent="0.25">
      <c r="V1431" s="413"/>
      <c r="W1431" s="413"/>
    </row>
    <row r="1432" spans="22:23" x14ac:dyDescent="0.25">
      <c r="V1432" s="413"/>
      <c r="W1432" s="413"/>
    </row>
    <row r="1433" spans="22:23" x14ac:dyDescent="0.25">
      <c r="V1433" s="413"/>
      <c r="W1433" s="413"/>
    </row>
    <row r="1434" spans="22:23" x14ac:dyDescent="0.25">
      <c r="V1434" s="413"/>
      <c r="W1434" s="413"/>
    </row>
    <row r="1435" spans="22:23" x14ac:dyDescent="0.25">
      <c r="V1435" s="413"/>
      <c r="W1435" s="413"/>
    </row>
    <row r="1436" spans="22:23" x14ac:dyDescent="0.25">
      <c r="V1436" s="413"/>
      <c r="W1436" s="413"/>
    </row>
    <row r="1437" spans="22:23" x14ac:dyDescent="0.25">
      <c r="V1437" s="413"/>
      <c r="W1437" s="413"/>
    </row>
    <row r="1438" spans="22:23" x14ac:dyDescent="0.25">
      <c r="V1438" s="413"/>
      <c r="W1438" s="413"/>
    </row>
    <row r="1439" spans="22:23" x14ac:dyDescent="0.25">
      <c r="V1439" s="413"/>
      <c r="W1439" s="413"/>
    </row>
    <row r="1440" spans="22:23" x14ac:dyDescent="0.25">
      <c r="V1440" s="413"/>
      <c r="W1440" s="413"/>
    </row>
    <row r="1441" spans="22:23" x14ac:dyDescent="0.25">
      <c r="V1441" s="413"/>
      <c r="W1441" s="413"/>
    </row>
    <row r="1442" spans="22:23" x14ac:dyDescent="0.25">
      <c r="V1442" s="413"/>
      <c r="W1442" s="413"/>
    </row>
    <row r="1443" spans="22:23" x14ac:dyDescent="0.25">
      <c r="V1443" s="413"/>
      <c r="W1443" s="413"/>
    </row>
    <row r="1444" spans="22:23" x14ac:dyDescent="0.25">
      <c r="V1444" s="413"/>
      <c r="W1444" s="413"/>
    </row>
    <row r="1445" spans="22:23" x14ac:dyDescent="0.25">
      <c r="V1445" s="413"/>
      <c r="W1445" s="413"/>
    </row>
    <row r="1446" spans="22:23" x14ac:dyDescent="0.25">
      <c r="V1446" s="413"/>
      <c r="W1446" s="413"/>
    </row>
    <row r="1447" spans="22:23" x14ac:dyDescent="0.25">
      <c r="V1447" s="413"/>
      <c r="W1447" s="413"/>
    </row>
    <row r="1448" spans="22:23" x14ac:dyDescent="0.25">
      <c r="V1448" s="413"/>
      <c r="W1448" s="413"/>
    </row>
    <row r="1449" spans="22:23" x14ac:dyDescent="0.25">
      <c r="V1449" s="413"/>
      <c r="W1449" s="413"/>
    </row>
    <row r="1450" spans="22:23" x14ac:dyDescent="0.25">
      <c r="V1450" s="413"/>
      <c r="W1450" s="413"/>
    </row>
    <row r="1451" spans="22:23" x14ac:dyDescent="0.25">
      <c r="V1451" s="413"/>
      <c r="W1451" s="413"/>
    </row>
    <row r="1452" spans="22:23" x14ac:dyDescent="0.25">
      <c r="V1452" s="413"/>
      <c r="W1452" s="413"/>
    </row>
    <row r="1453" spans="22:23" x14ac:dyDescent="0.25">
      <c r="V1453" s="413"/>
      <c r="W1453" s="413"/>
    </row>
    <row r="1454" spans="22:23" x14ac:dyDescent="0.25">
      <c r="V1454" s="413"/>
      <c r="W1454" s="413"/>
    </row>
    <row r="1455" spans="22:23" x14ac:dyDescent="0.25">
      <c r="V1455" s="413"/>
      <c r="W1455" s="413"/>
    </row>
    <row r="1456" spans="22:23" x14ac:dyDescent="0.25">
      <c r="V1456" s="413"/>
      <c r="W1456" s="413"/>
    </row>
    <row r="1457" spans="22:23" x14ac:dyDescent="0.25">
      <c r="V1457" s="413"/>
      <c r="W1457" s="413"/>
    </row>
    <row r="1458" spans="22:23" x14ac:dyDescent="0.25">
      <c r="V1458" s="413"/>
      <c r="W1458" s="413"/>
    </row>
    <row r="1459" spans="22:23" x14ac:dyDescent="0.25">
      <c r="V1459" s="413"/>
      <c r="W1459" s="413"/>
    </row>
    <row r="1460" spans="22:23" x14ac:dyDescent="0.25">
      <c r="V1460" s="413"/>
      <c r="W1460" s="413"/>
    </row>
    <row r="1461" spans="22:23" x14ac:dyDescent="0.25">
      <c r="V1461" s="413"/>
      <c r="W1461" s="413"/>
    </row>
    <row r="1462" spans="22:23" x14ac:dyDescent="0.25">
      <c r="V1462" s="413"/>
      <c r="W1462" s="413"/>
    </row>
    <row r="1463" spans="22:23" x14ac:dyDescent="0.25">
      <c r="V1463" s="413"/>
      <c r="W1463" s="413"/>
    </row>
    <row r="1464" spans="22:23" x14ac:dyDescent="0.25">
      <c r="V1464" s="413"/>
      <c r="W1464" s="413"/>
    </row>
    <row r="1465" spans="22:23" x14ac:dyDescent="0.25">
      <c r="V1465" s="413"/>
      <c r="W1465" s="413"/>
    </row>
    <row r="1466" spans="22:23" x14ac:dyDescent="0.25">
      <c r="V1466" s="413"/>
      <c r="W1466" s="413"/>
    </row>
    <row r="1467" spans="22:23" x14ac:dyDescent="0.25">
      <c r="V1467" s="413"/>
      <c r="W1467" s="413"/>
    </row>
    <row r="1468" spans="22:23" x14ac:dyDescent="0.25">
      <c r="V1468" s="413"/>
      <c r="W1468" s="413"/>
    </row>
    <row r="1469" spans="22:23" x14ac:dyDescent="0.25">
      <c r="V1469" s="413"/>
      <c r="W1469" s="413"/>
    </row>
    <row r="1470" spans="22:23" x14ac:dyDescent="0.25">
      <c r="V1470" s="413"/>
      <c r="W1470" s="413"/>
    </row>
    <row r="1471" spans="22:23" x14ac:dyDescent="0.25">
      <c r="V1471" s="413"/>
      <c r="W1471" s="413"/>
    </row>
    <row r="1472" spans="22:23" x14ac:dyDescent="0.25">
      <c r="V1472" s="413"/>
      <c r="W1472" s="413"/>
    </row>
    <row r="1473" spans="22:23" x14ac:dyDescent="0.25">
      <c r="V1473" s="413"/>
      <c r="W1473" s="413"/>
    </row>
    <row r="1474" spans="22:23" x14ac:dyDescent="0.25">
      <c r="V1474" s="413"/>
      <c r="W1474" s="413"/>
    </row>
    <row r="1475" spans="22:23" x14ac:dyDescent="0.25">
      <c r="V1475" s="413"/>
      <c r="W1475" s="413"/>
    </row>
    <row r="1476" spans="22:23" x14ac:dyDescent="0.25">
      <c r="V1476" s="413"/>
      <c r="W1476" s="413"/>
    </row>
    <row r="1477" spans="22:23" x14ac:dyDescent="0.25">
      <c r="V1477" s="413"/>
      <c r="W1477" s="413"/>
    </row>
    <row r="1478" spans="22:23" x14ac:dyDescent="0.25">
      <c r="V1478" s="413"/>
      <c r="W1478" s="413"/>
    </row>
    <row r="1479" spans="22:23" x14ac:dyDescent="0.25">
      <c r="V1479" s="413"/>
      <c r="W1479" s="413"/>
    </row>
    <row r="1480" spans="22:23" x14ac:dyDescent="0.25">
      <c r="V1480" s="413"/>
      <c r="W1480" s="413"/>
    </row>
    <row r="1481" spans="22:23" x14ac:dyDescent="0.25">
      <c r="V1481" s="413"/>
      <c r="W1481" s="413"/>
    </row>
    <row r="1482" spans="22:23" x14ac:dyDescent="0.25">
      <c r="V1482" s="413"/>
      <c r="W1482" s="413"/>
    </row>
    <row r="1483" spans="22:23" x14ac:dyDescent="0.25">
      <c r="V1483" s="413"/>
      <c r="W1483" s="413"/>
    </row>
    <row r="1484" spans="22:23" x14ac:dyDescent="0.25">
      <c r="V1484" s="413"/>
      <c r="W1484" s="413"/>
    </row>
    <row r="1485" spans="22:23" x14ac:dyDescent="0.25">
      <c r="V1485" s="413"/>
      <c r="W1485" s="413"/>
    </row>
    <row r="1486" spans="22:23" x14ac:dyDescent="0.25">
      <c r="V1486" s="413"/>
      <c r="W1486" s="413"/>
    </row>
    <row r="1487" spans="22:23" x14ac:dyDescent="0.25">
      <c r="V1487" s="413"/>
      <c r="W1487" s="413"/>
    </row>
    <row r="1488" spans="22:23" x14ac:dyDescent="0.25">
      <c r="V1488" s="413"/>
      <c r="W1488" s="413"/>
    </row>
    <row r="1489" spans="22:23" x14ac:dyDescent="0.25">
      <c r="V1489" s="413"/>
      <c r="W1489" s="413"/>
    </row>
    <row r="1490" spans="22:23" x14ac:dyDescent="0.25">
      <c r="V1490" s="413"/>
      <c r="W1490" s="413"/>
    </row>
    <row r="1491" spans="22:23" x14ac:dyDescent="0.25">
      <c r="V1491" s="413"/>
      <c r="W1491" s="413"/>
    </row>
    <row r="1492" spans="22:23" x14ac:dyDescent="0.25">
      <c r="V1492" s="413"/>
      <c r="W1492" s="413"/>
    </row>
    <row r="1493" spans="22:23" x14ac:dyDescent="0.25">
      <c r="V1493" s="413"/>
      <c r="W1493" s="413"/>
    </row>
    <row r="1494" spans="22:23" x14ac:dyDescent="0.25">
      <c r="V1494" s="413"/>
      <c r="W1494" s="413"/>
    </row>
    <row r="1495" spans="22:23" x14ac:dyDescent="0.25">
      <c r="V1495" s="413"/>
      <c r="W1495" s="413"/>
    </row>
    <row r="1496" spans="22:23" x14ac:dyDescent="0.25">
      <c r="V1496" s="413"/>
      <c r="W1496" s="413"/>
    </row>
    <row r="1497" spans="22:23" x14ac:dyDescent="0.25">
      <c r="V1497" s="413"/>
      <c r="W1497" s="413"/>
    </row>
    <row r="1498" spans="22:23" x14ac:dyDescent="0.25">
      <c r="V1498" s="413"/>
      <c r="W1498" s="413"/>
    </row>
    <row r="1499" spans="22:23" x14ac:dyDescent="0.25">
      <c r="V1499" s="413"/>
      <c r="W1499" s="413"/>
    </row>
    <row r="1500" spans="22:23" x14ac:dyDescent="0.25">
      <c r="V1500" s="413"/>
      <c r="W1500" s="413"/>
    </row>
    <row r="1501" spans="22:23" x14ac:dyDescent="0.25">
      <c r="V1501" s="413"/>
      <c r="W1501" s="413"/>
    </row>
    <row r="1502" spans="22:23" x14ac:dyDescent="0.25">
      <c r="V1502" s="413"/>
      <c r="W1502" s="413"/>
    </row>
    <row r="1503" spans="22:23" x14ac:dyDescent="0.25">
      <c r="V1503" s="413"/>
      <c r="W1503" s="413"/>
    </row>
    <row r="1504" spans="22:23" x14ac:dyDescent="0.25">
      <c r="V1504" s="413"/>
      <c r="W1504" s="413"/>
    </row>
    <row r="1505" spans="22:23" x14ac:dyDescent="0.25">
      <c r="V1505" s="413"/>
      <c r="W1505" s="413"/>
    </row>
    <row r="1506" spans="22:23" x14ac:dyDescent="0.25">
      <c r="V1506" s="413"/>
      <c r="W1506" s="413"/>
    </row>
    <row r="1507" spans="22:23" x14ac:dyDescent="0.25">
      <c r="V1507" s="413"/>
      <c r="W1507" s="413"/>
    </row>
    <row r="1508" spans="22:23" x14ac:dyDescent="0.25">
      <c r="V1508" s="413"/>
      <c r="W1508" s="413"/>
    </row>
    <row r="1509" spans="22:23" x14ac:dyDescent="0.25">
      <c r="V1509" s="413"/>
      <c r="W1509" s="413"/>
    </row>
    <row r="1510" spans="22:23" x14ac:dyDescent="0.25">
      <c r="V1510" s="413"/>
      <c r="W1510" s="413"/>
    </row>
    <row r="1511" spans="22:23" x14ac:dyDescent="0.25">
      <c r="V1511" s="413"/>
      <c r="W1511" s="413"/>
    </row>
    <row r="1512" spans="22:23" x14ac:dyDescent="0.25">
      <c r="V1512" s="413"/>
      <c r="W1512" s="413"/>
    </row>
    <row r="1513" spans="22:23" x14ac:dyDescent="0.25">
      <c r="V1513" s="413"/>
      <c r="W1513" s="413"/>
    </row>
    <row r="1514" spans="22:23" x14ac:dyDescent="0.25">
      <c r="V1514" s="413"/>
      <c r="W1514" s="413"/>
    </row>
    <row r="1515" spans="22:23" x14ac:dyDescent="0.25">
      <c r="V1515" s="413"/>
      <c r="W1515" s="413"/>
    </row>
    <row r="1516" spans="22:23" x14ac:dyDescent="0.25">
      <c r="V1516" s="413"/>
      <c r="W1516" s="413"/>
    </row>
    <row r="1517" spans="22:23" x14ac:dyDescent="0.25">
      <c r="V1517" s="413"/>
      <c r="W1517" s="413"/>
    </row>
    <row r="1518" spans="22:23" x14ac:dyDescent="0.25">
      <c r="V1518" s="413"/>
      <c r="W1518" s="413"/>
    </row>
    <row r="1519" spans="22:23" x14ac:dyDescent="0.25">
      <c r="V1519" s="413"/>
      <c r="W1519" s="413"/>
    </row>
    <row r="1520" spans="22:23" x14ac:dyDescent="0.25">
      <c r="V1520" s="413"/>
      <c r="W1520" s="413"/>
    </row>
    <row r="1521" spans="22:23" x14ac:dyDescent="0.25">
      <c r="V1521" s="413"/>
      <c r="W1521" s="413"/>
    </row>
    <row r="1522" spans="22:23" x14ac:dyDescent="0.25">
      <c r="V1522" s="413"/>
      <c r="W1522" s="413"/>
    </row>
    <row r="1523" spans="22:23" x14ac:dyDescent="0.25">
      <c r="V1523" s="413"/>
      <c r="W1523" s="413"/>
    </row>
    <row r="1524" spans="22:23" x14ac:dyDescent="0.25">
      <c r="V1524" s="413"/>
      <c r="W1524" s="413"/>
    </row>
    <row r="1525" spans="22:23" x14ac:dyDescent="0.25">
      <c r="V1525" s="413"/>
      <c r="W1525" s="413"/>
    </row>
    <row r="1526" spans="22:23" x14ac:dyDescent="0.25">
      <c r="V1526" s="413"/>
      <c r="W1526" s="413"/>
    </row>
    <row r="1527" spans="22:23" x14ac:dyDescent="0.25">
      <c r="V1527" s="413"/>
      <c r="W1527" s="413"/>
    </row>
    <row r="1528" spans="22:23" x14ac:dyDescent="0.25">
      <c r="V1528" s="413"/>
      <c r="W1528" s="413"/>
    </row>
    <row r="1529" spans="22:23" x14ac:dyDescent="0.25">
      <c r="V1529" s="413"/>
      <c r="W1529" s="413"/>
    </row>
    <row r="1530" spans="22:23" x14ac:dyDescent="0.25">
      <c r="V1530" s="413"/>
      <c r="W1530" s="413"/>
    </row>
    <row r="1531" spans="22:23" x14ac:dyDescent="0.25">
      <c r="V1531" s="413"/>
      <c r="W1531" s="413"/>
    </row>
    <row r="1532" spans="22:23" x14ac:dyDescent="0.25">
      <c r="V1532" s="413"/>
      <c r="W1532" s="413"/>
    </row>
    <row r="1533" spans="22:23" x14ac:dyDescent="0.25">
      <c r="V1533" s="413"/>
      <c r="W1533" s="413"/>
    </row>
    <row r="1534" spans="22:23" x14ac:dyDescent="0.25">
      <c r="V1534" s="413"/>
      <c r="W1534" s="413"/>
    </row>
    <row r="1535" spans="22:23" x14ac:dyDescent="0.25">
      <c r="V1535" s="413"/>
      <c r="W1535" s="413"/>
    </row>
    <row r="1536" spans="22:23" x14ac:dyDescent="0.25">
      <c r="V1536" s="413"/>
      <c r="W1536" s="413"/>
    </row>
    <row r="1537" spans="22:23" x14ac:dyDescent="0.25">
      <c r="V1537" s="413"/>
      <c r="W1537" s="413"/>
    </row>
    <row r="1538" spans="22:23" x14ac:dyDescent="0.25">
      <c r="V1538" s="413"/>
      <c r="W1538" s="413"/>
    </row>
    <row r="1539" spans="22:23" x14ac:dyDescent="0.25">
      <c r="V1539" s="413"/>
      <c r="W1539" s="413"/>
    </row>
    <row r="1540" spans="22:23" x14ac:dyDescent="0.25">
      <c r="V1540" s="413"/>
      <c r="W1540" s="413"/>
    </row>
    <row r="1541" spans="22:23" x14ac:dyDescent="0.25">
      <c r="V1541" s="413"/>
      <c r="W1541" s="413"/>
    </row>
    <row r="1542" spans="22:23" x14ac:dyDescent="0.25">
      <c r="V1542" s="413"/>
      <c r="W1542" s="413"/>
    </row>
    <row r="1543" spans="22:23" x14ac:dyDescent="0.25">
      <c r="V1543" s="413"/>
      <c r="W1543" s="413"/>
    </row>
    <row r="1544" spans="22:23" x14ac:dyDescent="0.25">
      <c r="V1544" s="413"/>
      <c r="W1544" s="413"/>
    </row>
    <row r="1545" spans="22:23" x14ac:dyDescent="0.25">
      <c r="V1545" s="413"/>
      <c r="W1545" s="413"/>
    </row>
    <row r="1546" spans="22:23" x14ac:dyDescent="0.25">
      <c r="V1546" s="413"/>
      <c r="W1546" s="413"/>
    </row>
    <row r="1547" spans="22:23" x14ac:dyDescent="0.25">
      <c r="V1547" s="413"/>
      <c r="W1547" s="413"/>
    </row>
    <row r="1548" spans="22:23" x14ac:dyDescent="0.25">
      <c r="V1548" s="413"/>
      <c r="W1548" s="413"/>
    </row>
    <row r="1549" spans="22:23" x14ac:dyDescent="0.25">
      <c r="V1549" s="413"/>
      <c r="W1549" s="413"/>
    </row>
    <row r="1550" spans="22:23" x14ac:dyDescent="0.25">
      <c r="V1550" s="413"/>
      <c r="W1550" s="413"/>
    </row>
    <row r="1551" spans="22:23" x14ac:dyDescent="0.25">
      <c r="V1551" s="413"/>
      <c r="W1551" s="413"/>
    </row>
    <row r="1552" spans="22:23" x14ac:dyDescent="0.25">
      <c r="V1552" s="413"/>
      <c r="W1552" s="413"/>
    </row>
    <row r="1553" spans="22:23" x14ac:dyDescent="0.25">
      <c r="V1553" s="413"/>
      <c r="W1553" s="413"/>
    </row>
    <row r="1554" spans="22:23" x14ac:dyDescent="0.25">
      <c r="V1554" s="413"/>
      <c r="W1554" s="413"/>
    </row>
    <row r="1555" spans="22:23" x14ac:dyDescent="0.25">
      <c r="V1555" s="413"/>
      <c r="W1555" s="413"/>
    </row>
    <row r="1556" spans="22:23" x14ac:dyDescent="0.25">
      <c r="V1556" s="413"/>
      <c r="W1556" s="413"/>
    </row>
    <row r="1557" spans="22:23" x14ac:dyDescent="0.25">
      <c r="V1557" s="413"/>
      <c r="W1557" s="413"/>
    </row>
    <row r="1558" spans="22:23" x14ac:dyDescent="0.25">
      <c r="V1558" s="413"/>
      <c r="W1558" s="413"/>
    </row>
    <row r="1559" spans="22:23" x14ac:dyDescent="0.25">
      <c r="V1559" s="413"/>
      <c r="W1559" s="413"/>
    </row>
    <row r="1560" spans="22:23" x14ac:dyDescent="0.25">
      <c r="V1560" s="413"/>
      <c r="W1560" s="413"/>
    </row>
    <row r="1561" spans="22:23" x14ac:dyDescent="0.25">
      <c r="V1561" s="413"/>
      <c r="W1561" s="413"/>
    </row>
    <row r="1562" spans="22:23" x14ac:dyDescent="0.25">
      <c r="V1562" s="413"/>
      <c r="W1562" s="413"/>
    </row>
    <row r="1563" spans="22:23" x14ac:dyDescent="0.25">
      <c r="V1563" s="413"/>
      <c r="W1563" s="413"/>
    </row>
    <row r="1564" spans="22:23" x14ac:dyDescent="0.25">
      <c r="V1564" s="413"/>
      <c r="W1564" s="413"/>
    </row>
    <row r="1565" spans="22:23" x14ac:dyDescent="0.25">
      <c r="V1565" s="413"/>
      <c r="W1565" s="413"/>
    </row>
    <row r="1566" spans="22:23" x14ac:dyDescent="0.25">
      <c r="V1566" s="413"/>
      <c r="W1566" s="413"/>
    </row>
    <row r="1567" spans="22:23" x14ac:dyDescent="0.25">
      <c r="V1567" s="413"/>
      <c r="W1567" s="413"/>
    </row>
    <row r="1568" spans="22:23" x14ac:dyDescent="0.25">
      <c r="V1568" s="413"/>
      <c r="W1568" s="413"/>
    </row>
    <row r="1569" spans="22:23" x14ac:dyDescent="0.25">
      <c r="V1569" s="413"/>
      <c r="W1569" s="413"/>
    </row>
    <row r="1570" spans="22:23" x14ac:dyDescent="0.25">
      <c r="V1570" s="413"/>
      <c r="W1570" s="413"/>
    </row>
    <row r="1571" spans="22:23" x14ac:dyDescent="0.25">
      <c r="V1571" s="413"/>
      <c r="W1571" s="413"/>
    </row>
    <row r="1572" spans="22:23" x14ac:dyDescent="0.25">
      <c r="V1572" s="413"/>
      <c r="W1572" s="413"/>
    </row>
    <row r="1573" spans="22:23" x14ac:dyDescent="0.25">
      <c r="V1573" s="413"/>
      <c r="W1573" s="413"/>
    </row>
    <row r="1574" spans="22:23" x14ac:dyDescent="0.25">
      <c r="V1574" s="413"/>
      <c r="W1574" s="413"/>
    </row>
    <row r="1575" spans="22:23" x14ac:dyDescent="0.25">
      <c r="V1575" s="413"/>
      <c r="W1575" s="413"/>
    </row>
    <row r="1576" spans="22:23" x14ac:dyDescent="0.25">
      <c r="V1576" s="413"/>
      <c r="W1576" s="413"/>
    </row>
    <row r="1577" spans="22:23" x14ac:dyDescent="0.25">
      <c r="V1577" s="413"/>
      <c r="W1577" s="413"/>
    </row>
    <row r="1578" spans="22:23" x14ac:dyDescent="0.25">
      <c r="V1578" s="413"/>
      <c r="W1578" s="413"/>
    </row>
    <row r="1579" spans="22:23" x14ac:dyDescent="0.25">
      <c r="V1579" s="413"/>
      <c r="W1579" s="413"/>
    </row>
    <row r="1580" spans="22:23" x14ac:dyDescent="0.25">
      <c r="V1580" s="413"/>
      <c r="W1580" s="413"/>
    </row>
    <row r="1581" spans="22:23" x14ac:dyDescent="0.25">
      <c r="V1581" s="413"/>
      <c r="W1581" s="413"/>
    </row>
    <row r="1582" spans="22:23" x14ac:dyDescent="0.25">
      <c r="V1582" s="413"/>
      <c r="W1582" s="413"/>
    </row>
    <row r="1583" spans="22:23" x14ac:dyDescent="0.25">
      <c r="V1583" s="413"/>
      <c r="W1583" s="413"/>
    </row>
    <row r="1584" spans="22:23" x14ac:dyDescent="0.25">
      <c r="V1584" s="413"/>
      <c r="W1584" s="413"/>
    </row>
    <row r="1585" spans="22:23" x14ac:dyDescent="0.25">
      <c r="V1585" s="413"/>
      <c r="W1585" s="413"/>
    </row>
    <row r="1586" spans="22:23" x14ac:dyDescent="0.25">
      <c r="V1586" s="413"/>
      <c r="W1586" s="413"/>
    </row>
    <row r="1587" spans="22:23" x14ac:dyDescent="0.25">
      <c r="V1587" s="413"/>
      <c r="W1587" s="413"/>
    </row>
    <row r="1588" spans="22:23" x14ac:dyDescent="0.25">
      <c r="V1588" s="413"/>
      <c r="W1588" s="413"/>
    </row>
    <row r="1589" spans="22:23" x14ac:dyDescent="0.25">
      <c r="V1589" s="413"/>
      <c r="W1589" s="413"/>
    </row>
    <row r="1590" spans="22:23" x14ac:dyDescent="0.25">
      <c r="V1590" s="413"/>
      <c r="W1590" s="413"/>
    </row>
    <row r="1591" spans="22:23" x14ac:dyDescent="0.25">
      <c r="V1591" s="413"/>
      <c r="W1591" s="413"/>
    </row>
    <row r="1592" spans="22:23" x14ac:dyDescent="0.25">
      <c r="V1592" s="413"/>
      <c r="W1592" s="413"/>
    </row>
    <row r="1593" spans="22:23" x14ac:dyDescent="0.25">
      <c r="V1593" s="413"/>
      <c r="W1593" s="413"/>
    </row>
    <row r="1594" spans="22:23" x14ac:dyDescent="0.25">
      <c r="V1594" s="413"/>
      <c r="W1594" s="413"/>
    </row>
    <row r="1595" spans="22:23" x14ac:dyDescent="0.25">
      <c r="V1595" s="413"/>
      <c r="W1595" s="413"/>
    </row>
    <row r="1596" spans="22:23" x14ac:dyDescent="0.25">
      <c r="V1596" s="413"/>
      <c r="W1596" s="413"/>
    </row>
    <row r="1597" spans="22:23" x14ac:dyDescent="0.25">
      <c r="V1597" s="413"/>
      <c r="W1597" s="413"/>
    </row>
    <row r="1598" spans="22:23" x14ac:dyDescent="0.25">
      <c r="V1598" s="413"/>
      <c r="W1598" s="413"/>
    </row>
    <row r="1599" spans="22:23" x14ac:dyDescent="0.25">
      <c r="V1599" s="413"/>
      <c r="W1599" s="413"/>
    </row>
    <row r="1600" spans="22:23" x14ac:dyDescent="0.25">
      <c r="V1600" s="413"/>
      <c r="W1600" s="413"/>
    </row>
    <row r="1601" spans="22:23" x14ac:dyDescent="0.25">
      <c r="V1601" s="413"/>
      <c r="W1601" s="413"/>
    </row>
    <row r="1602" spans="22:23" x14ac:dyDescent="0.25">
      <c r="V1602" s="413"/>
      <c r="W1602" s="413"/>
    </row>
    <row r="1603" spans="22:23" x14ac:dyDescent="0.25">
      <c r="V1603" s="413"/>
      <c r="W1603" s="413"/>
    </row>
    <row r="1604" spans="22:23" x14ac:dyDescent="0.25">
      <c r="V1604" s="413"/>
      <c r="W1604" s="413"/>
    </row>
    <row r="1605" spans="22:23" x14ac:dyDescent="0.25">
      <c r="V1605" s="413"/>
      <c r="W1605" s="413"/>
    </row>
    <row r="1606" spans="22:23" x14ac:dyDescent="0.25">
      <c r="V1606" s="413"/>
      <c r="W1606" s="413"/>
    </row>
    <row r="1607" spans="22:23" x14ac:dyDescent="0.25">
      <c r="V1607" s="413"/>
      <c r="W1607" s="413"/>
    </row>
    <row r="1608" spans="22:23" x14ac:dyDescent="0.25">
      <c r="V1608" s="413"/>
      <c r="W1608" s="413"/>
    </row>
    <row r="1609" spans="22:23" x14ac:dyDescent="0.25">
      <c r="V1609" s="413"/>
      <c r="W1609" s="413"/>
    </row>
    <row r="1610" spans="22:23" x14ac:dyDescent="0.25">
      <c r="V1610" s="413"/>
      <c r="W1610" s="413"/>
    </row>
    <row r="1611" spans="22:23" x14ac:dyDescent="0.25">
      <c r="V1611" s="413"/>
      <c r="W1611" s="413"/>
    </row>
    <row r="1612" spans="22:23" x14ac:dyDescent="0.25">
      <c r="V1612" s="413"/>
      <c r="W1612" s="413"/>
    </row>
    <row r="1613" spans="22:23" x14ac:dyDescent="0.25">
      <c r="V1613" s="413"/>
      <c r="W1613" s="413"/>
    </row>
    <row r="1614" spans="22:23" x14ac:dyDescent="0.25">
      <c r="V1614" s="413"/>
      <c r="W1614" s="413"/>
    </row>
    <row r="1615" spans="22:23" x14ac:dyDescent="0.25">
      <c r="V1615" s="413"/>
      <c r="W1615" s="413"/>
    </row>
    <row r="1616" spans="22:23" x14ac:dyDescent="0.25">
      <c r="V1616" s="413"/>
      <c r="W1616" s="413"/>
    </row>
    <row r="1617" spans="22:23" x14ac:dyDescent="0.25">
      <c r="V1617" s="413"/>
      <c r="W1617" s="413"/>
    </row>
    <row r="1618" spans="22:23" x14ac:dyDescent="0.25">
      <c r="V1618" s="413"/>
      <c r="W1618" s="413"/>
    </row>
    <row r="1619" spans="22:23" x14ac:dyDescent="0.25">
      <c r="V1619" s="413"/>
      <c r="W1619" s="413"/>
    </row>
    <row r="1620" spans="22:23" x14ac:dyDescent="0.25">
      <c r="V1620" s="413"/>
      <c r="W1620" s="413"/>
    </row>
    <row r="1621" spans="22:23" x14ac:dyDescent="0.25">
      <c r="V1621" s="413"/>
      <c r="W1621" s="413"/>
    </row>
    <row r="1622" spans="22:23" x14ac:dyDescent="0.25">
      <c r="V1622" s="413"/>
      <c r="W1622" s="413"/>
    </row>
    <row r="1623" spans="22:23" x14ac:dyDescent="0.25">
      <c r="V1623" s="413"/>
      <c r="W1623" s="413"/>
    </row>
    <row r="1624" spans="22:23" x14ac:dyDescent="0.25">
      <c r="V1624" s="413"/>
      <c r="W1624" s="413"/>
    </row>
    <row r="1625" spans="22:23" x14ac:dyDescent="0.25">
      <c r="V1625" s="413"/>
      <c r="W1625" s="413"/>
    </row>
    <row r="1626" spans="22:23" x14ac:dyDescent="0.25">
      <c r="V1626" s="413"/>
      <c r="W1626" s="413"/>
    </row>
    <row r="1627" spans="22:23" x14ac:dyDescent="0.25">
      <c r="V1627" s="413"/>
      <c r="W1627" s="413"/>
    </row>
    <row r="1628" spans="22:23" x14ac:dyDescent="0.25">
      <c r="V1628" s="413"/>
      <c r="W1628" s="413"/>
    </row>
    <row r="1629" spans="22:23" x14ac:dyDescent="0.25">
      <c r="V1629" s="413"/>
      <c r="W1629" s="413"/>
    </row>
    <row r="1630" spans="22:23" x14ac:dyDescent="0.25">
      <c r="V1630" s="413"/>
      <c r="W1630" s="413"/>
    </row>
    <row r="1631" spans="22:23" x14ac:dyDescent="0.25">
      <c r="V1631" s="413"/>
      <c r="W1631" s="413"/>
    </row>
    <row r="1632" spans="22:23" x14ac:dyDescent="0.25">
      <c r="V1632" s="413"/>
      <c r="W1632" s="413"/>
    </row>
    <row r="1633" spans="22:23" x14ac:dyDescent="0.25">
      <c r="V1633" s="413"/>
      <c r="W1633" s="413"/>
    </row>
    <row r="1634" spans="22:23" x14ac:dyDescent="0.25">
      <c r="V1634" s="413"/>
      <c r="W1634" s="413"/>
    </row>
    <row r="1635" spans="22:23" x14ac:dyDescent="0.25">
      <c r="V1635" s="413"/>
      <c r="W1635" s="413"/>
    </row>
    <row r="1636" spans="22:23" x14ac:dyDescent="0.25">
      <c r="V1636" s="413"/>
      <c r="W1636" s="413"/>
    </row>
    <row r="1637" spans="22:23" x14ac:dyDescent="0.25">
      <c r="V1637" s="413"/>
      <c r="W1637" s="413"/>
    </row>
    <row r="1638" spans="22:23" x14ac:dyDescent="0.25">
      <c r="V1638" s="413"/>
      <c r="W1638" s="413"/>
    </row>
    <row r="1639" spans="22:23" x14ac:dyDescent="0.25">
      <c r="V1639" s="413"/>
      <c r="W1639" s="413"/>
    </row>
    <row r="1640" spans="22:23" x14ac:dyDescent="0.25">
      <c r="V1640" s="413"/>
      <c r="W1640" s="413"/>
    </row>
    <row r="1641" spans="22:23" x14ac:dyDescent="0.25">
      <c r="V1641" s="413"/>
      <c r="W1641" s="413"/>
    </row>
    <row r="1642" spans="22:23" x14ac:dyDescent="0.25">
      <c r="V1642" s="413"/>
      <c r="W1642" s="413"/>
    </row>
    <row r="1643" spans="22:23" x14ac:dyDescent="0.25">
      <c r="V1643" s="413"/>
      <c r="W1643" s="413"/>
    </row>
    <row r="1644" spans="22:23" x14ac:dyDescent="0.25">
      <c r="V1644" s="413"/>
      <c r="W1644" s="413"/>
    </row>
    <row r="1645" spans="22:23" x14ac:dyDescent="0.25">
      <c r="V1645" s="413"/>
      <c r="W1645" s="413"/>
    </row>
    <row r="1646" spans="22:23" x14ac:dyDescent="0.25">
      <c r="V1646" s="413"/>
      <c r="W1646" s="413"/>
    </row>
    <row r="1647" spans="22:23" x14ac:dyDescent="0.25">
      <c r="V1647" s="413"/>
      <c r="W1647" s="413"/>
    </row>
    <row r="1648" spans="22:23" x14ac:dyDescent="0.25">
      <c r="V1648" s="413"/>
      <c r="W1648" s="413"/>
    </row>
    <row r="1649" spans="22:23" x14ac:dyDescent="0.25">
      <c r="V1649" s="413"/>
      <c r="W1649" s="413"/>
    </row>
    <row r="1650" spans="22:23" x14ac:dyDescent="0.25">
      <c r="V1650" s="413"/>
      <c r="W1650" s="413"/>
    </row>
    <row r="1651" spans="22:23" x14ac:dyDescent="0.25">
      <c r="V1651" s="413"/>
      <c r="W1651" s="413"/>
    </row>
    <row r="1652" spans="22:23" x14ac:dyDescent="0.25">
      <c r="V1652" s="413"/>
      <c r="W1652" s="413"/>
    </row>
    <row r="1653" spans="22:23" x14ac:dyDescent="0.25">
      <c r="V1653" s="413"/>
      <c r="W1653" s="413"/>
    </row>
    <row r="1654" spans="22:23" x14ac:dyDescent="0.25">
      <c r="V1654" s="413"/>
      <c r="W1654" s="413"/>
    </row>
    <row r="1655" spans="22:23" x14ac:dyDescent="0.25">
      <c r="V1655" s="413"/>
      <c r="W1655" s="413"/>
    </row>
    <row r="1656" spans="22:23" x14ac:dyDescent="0.25">
      <c r="V1656" s="413"/>
      <c r="W1656" s="413"/>
    </row>
    <row r="1657" spans="22:23" x14ac:dyDescent="0.25">
      <c r="V1657" s="413"/>
      <c r="W1657" s="413"/>
    </row>
    <row r="1658" spans="22:23" x14ac:dyDescent="0.25">
      <c r="V1658" s="413"/>
      <c r="W1658" s="413"/>
    </row>
    <row r="1659" spans="22:23" x14ac:dyDescent="0.25">
      <c r="V1659" s="413"/>
      <c r="W1659" s="413"/>
    </row>
    <row r="1660" spans="22:23" x14ac:dyDescent="0.25">
      <c r="V1660" s="413"/>
      <c r="W1660" s="413"/>
    </row>
    <row r="1661" spans="22:23" x14ac:dyDescent="0.25">
      <c r="V1661" s="413"/>
      <c r="W1661" s="413"/>
    </row>
    <row r="1662" spans="22:23" x14ac:dyDescent="0.25">
      <c r="V1662" s="413"/>
      <c r="W1662" s="413"/>
    </row>
    <row r="1663" spans="22:23" x14ac:dyDescent="0.25">
      <c r="V1663" s="413"/>
      <c r="W1663" s="413"/>
    </row>
    <row r="1664" spans="22:23" x14ac:dyDescent="0.25">
      <c r="V1664" s="413"/>
      <c r="W1664" s="413"/>
    </row>
    <row r="1665" spans="22:23" x14ac:dyDescent="0.25">
      <c r="V1665" s="413"/>
      <c r="W1665" s="413"/>
    </row>
    <row r="1666" spans="22:23" x14ac:dyDescent="0.25">
      <c r="V1666" s="413"/>
      <c r="W1666" s="413"/>
    </row>
    <row r="1667" spans="22:23" x14ac:dyDescent="0.25">
      <c r="V1667" s="413"/>
      <c r="W1667" s="413"/>
    </row>
    <row r="1668" spans="22:23" x14ac:dyDescent="0.25">
      <c r="V1668" s="413"/>
      <c r="W1668" s="413"/>
    </row>
    <row r="1669" spans="22:23" x14ac:dyDescent="0.25">
      <c r="V1669" s="413"/>
      <c r="W1669" s="413"/>
    </row>
    <row r="1670" spans="22:23" x14ac:dyDescent="0.25">
      <c r="V1670" s="413"/>
      <c r="W1670" s="413"/>
    </row>
    <row r="1671" spans="22:23" x14ac:dyDescent="0.25">
      <c r="V1671" s="413"/>
      <c r="W1671" s="413"/>
    </row>
    <row r="1672" spans="22:23" x14ac:dyDescent="0.25">
      <c r="V1672" s="413"/>
      <c r="W1672" s="413"/>
    </row>
    <row r="1673" spans="22:23" x14ac:dyDescent="0.25">
      <c r="V1673" s="413"/>
      <c r="W1673" s="413"/>
    </row>
    <row r="1674" spans="22:23" x14ac:dyDescent="0.25">
      <c r="V1674" s="413"/>
      <c r="W1674" s="413"/>
    </row>
    <row r="1675" spans="22:23" x14ac:dyDescent="0.25">
      <c r="V1675" s="413"/>
      <c r="W1675" s="413"/>
    </row>
    <row r="1676" spans="22:23" x14ac:dyDescent="0.25">
      <c r="V1676" s="413"/>
      <c r="W1676" s="413"/>
    </row>
    <row r="1677" spans="22:23" x14ac:dyDescent="0.25">
      <c r="V1677" s="413"/>
      <c r="W1677" s="413"/>
    </row>
    <row r="1678" spans="22:23" x14ac:dyDescent="0.25">
      <c r="V1678" s="413"/>
      <c r="W1678" s="413"/>
    </row>
    <row r="1679" spans="22:23" x14ac:dyDescent="0.25">
      <c r="V1679" s="413"/>
      <c r="W1679" s="413"/>
    </row>
    <row r="1680" spans="22:23" x14ac:dyDescent="0.25">
      <c r="V1680" s="413"/>
      <c r="W1680" s="413"/>
    </row>
    <row r="1681" spans="22:23" x14ac:dyDescent="0.25">
      <c r="V1681" s="413"/>
      <c r="W1681" s="413"/>
    </row>
    <row r="1682" spans="22:23" x14ac:dyDescent="0.25">
      <c r="V1682" s="413"/>
      <c r="W1682" s="413"/>
    </row>
    <row r="1683" spans="22:23" x14ac:dyDescent="0.25">
      <c r="V1683" s="413"/>
      <c r="W1683" s="413"/>
    </row>
    <row r="1684" spans="22:23" x14ac:dyDescent="0.25">
      <c r="V1684" s="413"/>
      <c r="W1684" s="413"/>
    </row>
    <row r="1685" spans="22:23" x14ac:dyDescent="0.25">
      <c r="V1685" s="413"/>
      <c r="W1685" s="413"/>
    </row>
    <row r="1686" spans="22:23" x14ac:dyDescent="0.25">
      <c r="V1686" s="413"/>
      <c r="W1686" s="413"/>
    </row>
    <row r="1687" spans="22:23" x14ac:dyDescent="0.25">
      <c r="V1687" s="413"/>
      <c r="W1687" s="413"/>
    </row>
    <row r="1688" spans="22:23" x14ac:dyDescent="0.25">
      <c r="V1688" s="413"/>
      <c r="W1688" s="413"/>
    </row>
    <row r="1689" spans="22:23" x14ac:dyDescent="0.25">
      <c r="V1689" s="413"/>
      <c r="W1689" s="413"/>
    </row>
    <row r="1690" spans="22:23" x14ac:dyDescent="0.25">
      <c r="V1690" s="413"/>
      <c r="W1690" s="413"/>
    </row>
    <row r="1691" spans="22:23" x14ac:dyDescent="0.25">
      <c r="V1691" s="413"/>
      <c r="W1691" s="413"/>
    </row>
    <row r="1692" spans="22:23" x14ac:dyDescent="0.25">
      <c r="V1692" s="413"/>
      <c r="W1692" s="413"/>
    </row>
    <row r="1693" spans="22:23" x14ac:dyDescent="0.25">
      <c r="V1693" s="413"/>
      <c r="W1693" s="413"/>
    </row>
    <row r="1694" spans="22:23" x14ac:dyDescent="0.25">
      <c r="V1694" s="413"/>
      <c r="W1694" s="413"/>
    </row>
    <row r="1695" spans="22:23" x14ac:dyDescent="0.25">
      <c r="V1695" s="413"/>
      <c r="W1695" s="413"/>
    </row>
    <row r="1696" spans="22:23" x14ac:dyDescent="0.25">
      <c r="V1696" s="413"/>
      <c r="W1696" s="413"/>
    </row>
    <row r="1697" spans="22:23" x14ac:dyDescent="0.25">
      <c r="V1697" s="413"/>
      <c r="W1697" s="413"/>
    </row>
    <row r="1698" spans="22:23" x14ac:dyDescent="0.25">
      <c r="V1698" s="413"/>
      <c r="W1698" s="413"/>
    </row>
    <row r="1699" spans="22:23" x14ac:dyDescent="0.25">
      <c r="V1699" s="413"/>
      <c r="W1699" s="413"/>
    </row>
    <row r="1700" spans="22:23" x14ac:dyDescent="0.25">
      <c r="V1700" s="413"/>
      <c r="W1700" s="413"/>
    </row>
    <row r="1701" spans="22:23" x14ac:dyDescent="0.25">
      <c r="V1701" s="413"/>
      <c r="W1701" s="413"/>
    </row>
    <row r="1702" spans="22:23" x14ac:dyDescent="0.25">
      <c r="V1702" s="413"/>
      <c r="W1702" s="413"/>
    </row>
    <row r="1703" spans="22:23" x14ac:dyDescent="0.25">
      <c r="V1703" s="413"/>
      <c r="W1703" s="413"/>
    </row>
    <row r="1704" spans="22:23" x14ac:dyDescent="0.25">
      <c r="V1704" s="413"/>
      <c r="W1704" s="413"/>
    </row>
    <row r="1705" spans="22:23" x14ac:dyDescent="0.25">
      <c r="V1705" s="413"/>
      <c r="W1705" s="413"/>
    </row>
    <row r="1706" spans="22:23" x14ac:dyDescent="0.25">
      <c r="V1706" s="413"/>
      <c r="W1706" s="413"/>
    </row>
    <row r="1707" spans="22:23" x14ac:dyDescent="0.25">
      <c r="V1707" s="413"/>
      <c r="W1707" s="413"/>
    </row>
    <row r="1708" spans="22:23" x14ac:dyDescent="0.25">
      <c r="V1708" s="413"/>
      <c r="W1708" s="413"/>
    </row>
    <row r="1709" spans="22:23" x14ac:dyDescent="0.25">
      <c r="V1709" s="413"/>
      <c r="W1709" s="413"/>
    </row>
    <row r="1710" spans="22:23" x14ac:dyDescent="0.25">
      <c r="V1710" s="413"/>
      <c r="W1710" s="413"/>
    </row>
    <row r="1711" spans="22:23" x14ac:dyDescent="0.25">
      <c r="V1711" s="413"/>
      <c r="W1711" s="413"/>
    </row>
    <row r="1712" spans="22:23" x14ac:dyDescent="0.25">
      <c r="V1712" s="413"/>
      <c r="W1712" s="413"/>
    </row>
    <row r="1713" spans="22:23" x14ac:dyDescent="0.25">
      <c r="V1713" s="413"/>
      <c r="W1713" s="413"/>
    </row>
    <row r="1714" spans="22:23" x14ac:dyDescent="0.25">
      <c r="V1714" s="413"/>
      <c r="W1714" s="413"/>
    </row>
    <row r="1715" spans="22:23" x14ac:dyDescent="0.25">
      <c r="V1715" s="413"/>
      <c r="W1715" s="413"/>
    </row>
    <row r="1716" spans="22:23" x14ac:dyDescent="0.25">
      <c r="V1716" s="413"/>
      <c r="W1716" s="413"/>
    </row>
    <row r="1717" spans="22:23" x14ac:dyDescent="0.25">
      <c r="V1717" s="413"/>
      <c r="W1717" s="413"/>
    </row>
    <row r="1718" spans="22:23" x14ac:dyDescent="0.25">
      <c r="V1718" s="413"/>
      <c r="W1718" s="413"/>
    </row>
    <row r="1719" spans="22:23" x14ac:dyDescent="0.25">
      <c r="V1719" s="413"/>
      <c r="W1719" s="413"/>
    </row>
    <row r="1720" spans="22:23" x14ac:dyDescent="0.25">
      <c r="V1720" s="413"/>
      <c r="W1720" s="413"/>
    </row>
    <row r="1721" spans="22:23" x14ac:dyDescent="0.25">
      <c r="V1721" s="413"/>
      <c r="W1721" s="413"/>
    </row>
    <row r="1722" spans="22:23" x14ac:dyDescent="0.25">
      <c r="V1722" s="413"/>
      <c r="W1722" s="413"/>
    </row>
    <row r="1723" spans="22:23" x14ac:dyDescent="0.25">
      <c r="V1723" s="413"/>
      <c r="W1723" s="413"/>
    </row>
    <row r="1724" spans="22:23" x14ac:dyDescent="0.25">
      <c r="V1724" s="413"/>
      <c r="W1724" s="413"/>
    </row>
    <row r="1725" spans="22:23" x14ac:dyDescent="0.25">
      <c r="V1725" s="413"/>
      <c r="W1725" s="413"/>
    </row>
    <row r="1726" spans="22:23" x14ac:dyDescent="0.25">
      <c r="V1726" s="413"/>
      <c r="W1726" s="413"/>
    </row>
    <row r="1727" spans="22:23" x14ac:dyDescent="0.25">
      <c r="V1727" s="413"/>
      <c r="W1727" s="413"/>
    </row>
    <row r="1728" spans="22:23" x14ac:dyDescent="0.25">
      <c r="V1728" s="413"/>
      <c r="W1728" s="413"/>
    </row>
    <row r="1729" spans="22:23" x14ac:dyDescent="0.25">
      <c r="V1729" s="413"/>
      <c r="W1729" s="413"/>
    </row>
    <row r="1730" spans="22:23" x14ac:dyDescent="0.25">
      <c r="V1730" s="413"/>
      <c r="W1730" s="413"/>
    </row>
    <row r="1731" spans="22:23" x14ac:dyDescent="0.25">
      <c r="V1731" s="413"/>
      <c r="W1731" s="413"/>
    </row>
    <row r="1732" spans="22:23" x14ac:dyDescent="0.25">
      <c r="V1732" s="413"/>
      <c r="W1732" s="413"/>
    </row>
    <row r="1733" spans="22:23" x14ac:dyDescent="0.25">
      <c r="V1733" s="413"/>
      <c r="W1733" s="413"/>
    </row>
    <row r="1734" spans="22:23" x14ac:dyDescent="0.25">
      <c r="V1734" s="413"/>
      <c r="W1734" s="413"/>
    </row>
    <row r="1735" spans="22:23" x14ac:dyDescent="0.25">
      <c r="V1735" s="413"/>
      <c r="W1735" s="413"/>
    </row>
    <row r="1736" spans="22:23" x14ac:dyDescent="0.25">
      <c r="V1736" s="413"/>
      <c r="W1736" s="413"/>
    </row>
    <row r="1737" spans="22:23" x14ac:dyDescent="0.25">
      <c r="V1737" s="413"/>
      <c r="W1737" s="413"/>
    </row>
    <row r="1738" spans="22:23" x14ac:dyDescent="0.25">
      <c r="V1738" s="413"/>
      <c r="W1738" s="413"/>
    </row>
    <row r="1739" spans="22:23" x14ac:dyDescent="0.25">
      <c r="V1739" s="413"/>
      <c r="W1739" s="413"/>
    </row>
    <row r="1740" spans="22:23" x14ac:dyDescent="0.25">
      <c r="V1740" s="413"/>
      <c r="W1740" s="413"/>
    </row>
    <row r="1741" spans="22:23" x14ac:dyDescent="0.25">
      <c r="V1741" s="413"/>
      <c r="W1741" s="413"/>
    </row>
    <row r="1742" spans="22:23" x14ac:dyDescent="0.25">
      <c r="V1742" s="413"/>
      <c r="W1742" s="413"/>
    </row>
    <row r="1743" spans="22:23" x14ac:dyDescent="0.25">
      <c r="V1743" s="413"/>
      <c r="W1743" s="413"/>
    </row>
    <row r="1744" spans="22:23" x14ac:dyDescent="0.25">
      <c r="V1744" s="413"/>
      <c r="W1744" s="413"/>
    </row>
    <row r="1745" spans="22:23" x14ac:dyDescent="0.25">
      <c r="V1745" s="413"/>
      <c r="W1745" s="413"/>
    </row>
    <row r="1746" spans="22:23" x14ac:dyDescent="0.25">
      <c r="V1746" s="413"/>
      <c r="W1746" s="413"/>
    </row>
    <row r="1747" spans="22:23" x14ac:dyDescent="0.25">
      <c r="V1747" s="413"/>
      <c r="W1747" s="413"/>
    </row>
    <row r="1748" spans="22:23" x14ac:dyDescent="0.25">
      <c r="V1748" s="413"/>
      <c r="W1748" s="413"/>
    </row>
    <row r="1749" spans="22:23" x14ac:dyDescent="0.25">
      <c r="V1749" s="413"/>
      <c r="W1749" s="413"/>
    </row>
    <row r="1750" spans="22:23" x14ac:dyDescent="0.25">
      <c r="V1750" s="413"/>
      <c r="W1750" s="413"/>
    </row>
    <row r="1751" spans="22:23" x14ac:dyDescent="0.25">
      <c r="V1751" s="413"/>
      <c r="W1751" s="413"/>
    </row>
    <row r="1752" spans="22:23" x14ac:dyDescent="0.25">
      <c r="V1752" s="413"/>
      <c r="W1752" s="413"/>
    </row>
    <row r="1753" spans="22:23" x14ac:dyDescent="0.25">
      <c r="V1753" s="413"/>
      <c r="W1753" s="413"/>
    </row>
    <row r="1754" spans="22:23" x14ac:dyDescent="0.25">
      <c r="V1754" s="413"/>
      <c r="W1754" s="413"/>
    </row>
    <row r="1755" spans="22:23" x14ac:dyDescent="0.25">
      <c r="V1755" s="413"/>
      <c r="W1755" s="413"/>
    </row>
    <row r="1756" spans="22:23" x14ac:dyDescent="0.25">
      <c r="V1756" s="413"/>
      <c r="W1756" s="413"/>
    </row>
    <row r="1757" spans="22:23" x14ac:dyDescent="0.25">
      <c r="V1757" s="413"/>
      <c r="W1757" s="413"/>
    </row>
    <row r="1758" spans="22:23" x14ac:dyDescent="0.25">
      <c r="V1758" s="413"/>
      <c r="W1758" s="413"/>
    </row>
    <row r="1759" spans="22:23" x14ac:dyDescent="0.25">
      <c r="V1759" s="413"/>
      <c r="W1759" s="413"/>
    </row>
    <row r="1760" spans="22:23" x14ac:dyDescent="0.25">
      <c r="V1760" s="413"/>
      <c r="W1760" s="413"/>
    </row>
    <row r="1761" spans="22:23" x14ac:dyDescent="0.25">
      <c r="V1761" s="413"/>
      <c r="W1761" s="413"/>
    </row>
    <row r="1762" spans="22:23" x14ac:dyDescent="0.25">
      <c r="V1762" s="413"/>
      <c r="W1762" s="413"/>
    </row>
    <row r="1763" spans="22:23" x14ac:dyDescent="0.25">
      <c r="V1763" s="413"/>
      <c r="W1763" s="413"/>
    </row>
    <row r="1764" spans="22:23" x14ac:dyDescent="0.25">
      <c r="V1764" s="413"/>
      <c r="W1764" s="413"/>
    </row>
    <row r="1765" spans="22:23" x14ac:dyDescent="0.25">
      <c r="V1765" s="413"/>
      <c r="W1765" s="413"/>
    </row>
    <row r="1766" spans="22:23" x14ac:dyDescent="0.25">
      <c r="V1766" s="413"/>
      <c r="W1766" s="413"/>
    </row>
    <row r="1767" spans="22:23" x14ac:dyDescent="0.25">
      <c r="V1767" s="413"/>
      <c r="W1767" s="413"/>
    </row>
    <row r="1768" spans="22:23" x14ac:dyDescent="0.25">
      <c r="V1768" s="413"/>
      <c r="W1768" s="413"/>
    </row>
    <row r="1769" spans="22:23" x14ac:dyDescent="0.25">
      <c r="V1769" s="413"/>
      <c r="W1769" s="413"/>
    </row>
    <row r="1770" spans="22:23" x14ac:dyDescent="0.25">
      <c r="V1770" s="413"/>
      <c r="W1770" s="413"/>
    </row>
    <row r="1771" spans="22:23" x14ac:dyDescent="0.25">
      <c r="V1771" s="413"/>
      <c r="W1771" s="413"/>
    </row>
    <row r="1772" spans="22:23" x14ac:dyDescent="0.25">
      <c r="V1772" s="413"/>
      <c r="W1772" s="413"/>
    </row>
    <row r="1773" spans="22:23" x14ac:dyDescent="0.25">
      <c r="V1773" s="413"/>
      <c r="W1773" s="413"/>
    </row>
    <row r="1774" spans="22:23" x14ac:dyDescent="0.25">
      <c r="V1774" s="413"/>
      <c r="W1774" s="413"/>
    </row>
    <row r="1775" spans="22:23" x14ac:dyDescent="0.25">
      <c r="V1775" s="413"/>
      <c r="W1775" s="413"/>
    </row>
    <row r="1776" spans="22:23" x14ac:dyDescent="0.25">
      <c r="V1776" s="413"/>
      <c r="W1776" s="413"/>
    </row>
    <row r="1777" spans="22:23" x14ac:dyDescent="0.25">
      <c r="V1777" s="413"/>
      <c r="W1777" s="413"/>
    </row>
    <row r="1778" spans="22:23" x14ac:dyDescent="0.25">
      <c r="V1778" s="413"/>
      <c r="W1778" s="413"/>
    </row>
    <row r="1779" spans="22:23" x14ac:dyDescent="0.25">
      <c r="V1779" s="413"/>
      <c r="W1779" s="413"/>
    </row>
    <row r="1780" spans="22:23" x14ac:dyDescent="0.25">
      <c r="V1780" s="413"/>
      <c r="W1780" s="413"/>
    </row>
    <row r="1781" spans="22:23" x14ac:dyDescent="0.25">
      <c r="V1781" s="413"/>
      <c r="W1781" s="413"/>
    </row>
    <row r="1782" spans="22:23" x14ac:dyDescent="0.25">
      <c r="V1782" s="413"/>
      <c r="W1782" s="413"/>
    </row>
    <row r="1783" spans="22:23" x14ac:dyDescent="0.25">
      <c r="V1783" s="413"/>
      <c r="W1783" s="413"/>
    </row>
    <row r="1784" spans="22:23" x14ac:dyDescent="0.25">
      <c r="V1784" s="413"/>
      <c r="W1784" s="413"/>
    </row>
    <row r="1785" spans="22:23" x14ac:dyDescent="0.25">
      <c r="V1785" s="413"/>
      <c r="W1785" s="413"/>
    </row>
    <row r="1786" spans="22:23" x14ac:dyDescent="0.25">
      <c r="V1786" s="413"/>
      <c r="W1786" s="413"/>
    </row>
    <row r="1787" spans="22:23" x14ac:dyDescent="0.25">
      <c r="V1787" s="413"/>
      <c r="W1787" s="413"/>
    </row>
    <row r="1788" spans="22:23" x14ac:dyDescent="0.25">
      <c r="V1788" s="413"/>
      <c r="W1788" s="413"/>
    </row>
    <row r="1789" spans="22:23" x14ac:dyDescent="0.25">
      <c r="V1789" s="413"/>
      <c r="W1789" s="413"/>
    </row>
    <row r="1790" spans="22:23" x14ac:dyDescent="0.25">
      <c r="V1790" s="413"/>
      <c r="W1790" s="413"/>
    </row>
    <row r="1791" spans="22:23" x14ac:dyDescent="0.25">
      <c r="V1791" s="413"/>
      <c r="W1791" s="413"/>
    </row>
    <row r="1792" spans="22:23" x14ac:dyDescent="0.25">
      <c r="V1792" s="413"/>
      <c r="W1792" s="413"/>
    </row>
    <row r="1793" spans="22:23" x14ac:dyDescent="0.25">
      <c r="V1793" s="413"/>
      <c r="W1793" s="413"/>
    </row>
    <row r="1794" spans="22:23" x14ac:dyDescent="0.25">
      <c r="V1794" s="413"/>
      <c r="W1794" s="413"/>
    </row>
    <row r="1795" spans="22:23" x14ac:dyDescent="0.25">
      <c r="V1795" s="413"/>
      <c r="W1795" s="413"/>
    </row>
    <row r="1796" spans="22:23" x14ac:dyDescent="0.25">
      <c r="V1796" s="413"/>
      <c r="W1796" s="413"/>
    </row>
    <row r="1797" spans="22:23" x14ac:dyDescent="0.25">
      <c r="V1797" s="413"/>
      <c r="W1797" s="413"/>
    </row>
    <row r="1798" spans="22:23" x14ac:dyDescent="0.25">
      <c r="V1798" s="413"/>
      <c r="W1798" s="413"/>
    </row>
    <row r="1799" spans="22:23" x14ac:dyDescent="0.25">
      <c r="V1799" s="413"/>
      <c r="W1799" s="413"/>
    </row>
    <row r="1800" spans="22:23" x14ac:dyDescent="0.25">
      <c r="V1800" s="413"/>
      <c r="W1800" s="413"/>
    </row>
    <row r="1801" spans="22:23" x14ac:dyDescent="0.25">
      <c r="V1801" s="413"/>
      <c r="W1801" s="413"/>
    </row>
    <row r="1802" spans="22:23" x14ac:dyDescent="0.25">
      <c r="V1802" s="413"/>
      <c r="W1802" s="413"/>
    </row>
    <row r="1803" spans="22:23" x14ac:dyDescent="0.25">
      <c r="V1803" s="413"/>
      <c r="W1803" s="413"/>
    </row>
    <row r="1804" spans="22:23" x14ac:dyDescent="0.25">
      <c r="V1804" s="413"/>
      <c r="W1804" s="413"/>
    </row>
    <row r="1805" spans="22:23" x14ac:dyDescent="0.25">
      <c r="V1805" s="413"/>
      <c r="W1805" s="413"/>
    </row>
    <row r="1806" spans="22:23" x14ac:dyDescent="0.25">
      <c r="V1806" s="413"/>
      <c r="W1806" s="413"/>
    </row>
    <row r="1807" spans="22:23" x14ac:dyDescent="0.25">
      <c r="V1807" s="413"/>
      <c r="W1807" s="413"/>
    </row>
    <row r="1808" spans="22:23" x14ac:dyDescent="0.25">
      <c r="V1808" s="413"/>
      <c r="W1808" s="413"/>
    </row>
    <row r="1809" spans="22:23" x14ac:dyDescent="0.25">
      <c r="V1809" s="413"/>
      <c r="W1809" s="413"/>
    </row>
    <row r="1810" spans="22:23" x14ac:dyDescent="0.25">
      <c r="V1810" s="413"/>
      <c r="W1810" s="413"/>
    </row>
    <row r="1811" spans="22:23" x14ac:dyDescent="0.25">
      <c r="V1811" s="413"/>
      <c r="W1811" s="413"/>
    </row>
    <row r="1812" spans="22:23" x14ac:dyDescent="0.25">
      <c r="V1812" s="413"/>
      <c r="W1812" s="413"/>
    </row>
    <row r="1813" spans="22:23" x14ac:dyDescent="0.25">
      <c r="V1813" s="413"/>
      <c r="W1813" s="413"/>
    </row>
    <row r="1814" spans="22:23" x14ac:dyDescent="0.25">
      <c r="V1814" s="413"/>
      <c r="W1814" s="413"/>
    </row>
    <row r="1815" spans="22:23" x14ac:dyDescent="0.25">
      <c r="V1815" s="413"/>
      <c r="W1815" s="413"/>
    </row>
    <row r="1816" spans="22:23" x14ac:dyDescent="0.25">
      <c r="V1816" s="413"/>
      <c r="W1816" s="413"/>
    </row>
    <row r="1817" spans="22:23" x14ac:dyDescent="0.25">
      <c r="V1817" s="413"/>
      <c r="W1817" s="413"/>
    </row>
    <row r="1818" spans="22:23" x14ac:dyDescent="0.25">
      <c r="V1818" s="413"/>
      <c r="W1818" s="413"/>
    </row>
    <row r="1819" spans="22:23" x14ac:dyDescent="0.25">
      <c r="V1819" s="413"/>
      <c r="W1819" s="413"/>
    </row>
    <row r="1820" spans="22:23" x14ac:dyDescent="0.25">
      <c r="V1820" s="413"/>
      <c r="W1820" s="413"/>
    </row>
    <row r="1821" spans="22:23" x14ac:dyDescent="0.25">
      <c r="V1821" s="413"/>
      <c r="W1821" s="413"/>
    </row>
    <row r="1822" spans="22:23" x14ac:dyDescent="0.25">
      <c r="V1822" s="413"/>
      <c r="W1822" s="413"/>
    </row>
    <row r="1823" spans="22:23" x14ac:dyDescent="0.25">
      <c r="V1823" s="413"/>
      <c r="W1823" s="413"/>
    </row>
    <row r="1824" spans="22:23" x14ac:dyDescent="0.25">
      <c r="V1824" s="413"/>
      <c r="W1824" s="413"/>
    </row>
    <row r="1825" spans="22:23" x14ac:dyDescent="0.25">
      <c r="V1825" s="413"/>
      <c r="W1825" s="413"/>
    </row>
    <row r="1826" spans="22:23" x14ac:dyDescent="0.25">
      <c r="V1826" s="413"/>
      <c r="W1826" s="413"/>
    </row>
    <row r="1827" spans="22:23" x14ac:dyDescent="0.25">
      <c r="V1827" s="413"/>
      <c r="W1827" s="413"/>
    </row>
    <row r="1828" spans="22:23" x14ac:dyDescent="0.25">
      <c r="V1828" s="413"/>
      <c r="W1828" s="413"/>
    </row>
    <row r="1829" spans="22:23" x14ac:dyDescent="0.25">
      <c r="V1829" s="413"/>
      <c r="W1829" s="413"/>
    </row>
    <row r="1830" spans="22:23" x14ac:dyDescent="0.25">
      <c r="V1830" s="413"/>
      <c r="W1830" s="413"/>
    </row>
    <row r="1831" spans="22:23" x14ac:dyDescent="0.25">
      <c r="V1831" s="413"/>
      <c r="W1831" s="413"/>
    </row>
    <row r="1832" spans="22:23" x14ac:dyDescent="0.25">
      <c r="V1832" s="413"/>
      <c r="W1832" s="413"/>
    </row>
    <row r="1833" spans="22:23" x14ac:dyDescent="0.25">
      <c r="V1833" s="413"/>
      <c r="W1833" s="413"/>
    </row>
    <row r="1834" spans="22:23" x14ac:dyDescent="0.25">
      <c r="V1834" s="413"/>
      <c r="W1834" s="413"/>
    </row>
    <row r="1835" spans="22:23" x14ac:dyDescent="0.25">
      <c r="V1835" s="413"/>
      <c r="W1835" s="413"/>
    </row>
    <row r="1836" spans="22:23" x14ac:dyDescent="0.25">
      <c r="V1836" s="413"/>
      <c r="W1836" s="413"/>
    </row>
    <row r="1837" spans="22:23" x14ac:dyDescent="0.25">
      <c r="V1837" s="413"/>
      <c r="W1837" s="413"/>
    </row>
    <row r="1838" spans="22:23" x14ac:dyDescent="0.25">
      <c r="V1838" s="413"/>
      <c r="W1838" s="413"/>
    </row>
    <row r="1839" spans="22:23" x14ac:dyDescent="0.25">
      <c r="V1839" s="413"/>
      <c r="W1839" s="413"/>
    </row>
    <row r="1840" spans="22:23" x14ac:dyDescent="0.25">
      <c r="V1840" s="413"/>
      <c r="W1840" s="413"/>
    </row>
    <row r="1841" spans="22:23" x14ac:dyDescent="0.25">
      <c r="V1841" s="413"/>
      <c r="W1841" s="413"/>
    </row>
    <row r="1842" spans="22:23" x14ac:dyDescent="0.25">
      <c r="V1842" s="413"/>
      <c r="W1842" s="413"/>
    </row>
    <row r="1843" spans="22:23" x14ac:dyDescent="0.25">
      <c r="V1843" s="413"/>
      <c r="W1843" s="413"/>
    </row>
    <row r="1844" spans="22:23" x14ac:dyDescent="0.25">
      <c r="V1844" s="413"/>
      <c r="W1844" s="413"/>
    </row>
    <row r="1845" spans="22:23" x14ac:dyDescent="0.25">
      <c r="V1845" s="413"/>
      <c r="W1845" s="413"/>
    </row>
    <row r="1846" spans="22:23" x14ac:dyDescent="0.25">
      <c r="V1846" s="413"/>
      <c r="W1846" s="413"/>
    </row>
    <row r="1847" spans="22:23" x14ac:dyDescent="0.25">
      <c r="V1847" s="413"/>
      <c r="W1847" s="413"/>
    </row>
    <row r="1848" spans="22:23" x14ac:dyDescent="0.25">
      <c r="V1848" s="413"/>
      <c r="W1848" s="413"/>
    </row>
    <row r="1849" spans="22:23" x14ac:dyDescent="0.25">
      <c r="V1849" s="413"/>
      <c r="W1849" s="413"/>
    </row>
    <row r="1850" spans="22:23" x14ac:dyDescent="0.25">
      <c r="V1850" s="413"/>
      <c r="W1850" s="413"/>
    </row>
    <row r="1851" spans="22:23" x14ac:dyDescent="0.25">
      <c r="V1851" s="413"/>
      <c r="W1851" s="413"/>
    </row>
    <row r="1852" spans="22:23" x14ac:dyDescent="0.25">
      <c r="V1852" s="413"/>
      <c r="W1852" s="413"/>
    </row>
    <row r="1853" spans="22:23" x14ac:dyDescent="0.25">
      <c r="V1853" s="413"/>
      <c r="W1853" s="413"/>
    </row>
    <row r="1854" spans="22:23" x14ac:dyDescent="0.25">
      <c r="V1854" s="413"/>
      <c r="W1854" s="413"/>
    </row>
    <row r="1855" spans="22:23" x14ac:dyDescent="0.25">
      <c r="V1855" s="413"/>
      <c r="W1855" s="413"/>
    </row>
    <row r="1856" spans="22:23" x14ac:dyDescent="0.25">
      <c r="V1856" s="413"/>
      <c r="W1856" s="413"/>
    </row>
    <row r="1857" spans="22:23" x14ac:dyDescent="0.25">
      <c r="V1857" s="413"/>
      <c r="W1857" s="413"/>
    </row>
    <row r="1858" spans="22:23" x14ac:dyDescent="0.25">
      <c r="V1858" s="413"/>
      <c r="W1858" s="413"/>
    </row>
    <row r="1859" spans="22:23" x14ac:dyDescent="0.25">
      <c r="V1859" s="413"/>
      <c r="W1859" s="413"/>
    </row>
    <row r="1860" spans="22:23" x14ac:dyDescent="0.25">
      <c r="V1860" s="413"/>
      <c r="W1860" s="413"/>
    </row>
    <row r="1861" spans="22:23" x14ac:dyDescent="0.25">
      <c r="V1861" s="413"/>
      <c r="W1861" s="413"/>
    </row>
    <row r="1862" spans="22:23" x14ac:dyDescent="0.25">
      <c r="V1862" s="413"/>
      <c r="W1862" s="413"/>
    </row>
    <row r="1863" spans="22:23" x14ac:dyDescent="0.25">
      <c r="V1863" s="413"/>
      <c r="W1863" s="413"/>
    </row>
    <row r="1864" spans="22:23" x14ac:dyDescent="0.25">
      <c r="V1864" s="413"/>
      <c r="W1864" s="413"/>
    </row>
    <row r="1865" spans="22:23" x14ac:dyDescent="0.25">
      <c r="V1865" s="413"/>
      <c r="W1865" s="413"/>
    </row>
    <row r="1866" spans="22:23" x14ac:dyDescent="0.25">
      <c r="V1866" s="413"/>
      <c r="W1866" s="413"/>
    </row>
    <row r="1867" spans="22:23" x14ac:dyDescent="0.25">
      <c r="V1867" s="413"/>
      <c r="W1867" s="413"/>
    </row>
    <row r="1868" spans="22:23" x14ac:dyDescent="0.25">
      <c r="V1868" s="413"/>
      <c r="W1868" s="413"/>
    </row>
    <row r="1869" spans="22:23" x14ac:dyDescent="0.25">
      <c r="V1869" s="413"/>
      <c r="W1869" s="413"/>
    </row>
    <row r="1870" spans="22:23" x14ac:dyDescent="0.25">
      <c r="V1870" s="413"/>
      <c r="W1870" s="413"/>
    </row>
    <row r="1871" spans="22:23" x14ac:dyDescent="0.25">
      <c r="V1871" s="413"/>
      <c r="W1871" s="413"/>
    </row>
    <row r="1872" spans="22:23" x14ac:dyDescent="0.25">
      <c r="V1872" s="413"/>
      <c r="W1872" s="413"/>
    </row>
    <row r="1873" spans="22:23" x14ac:dyDescent="0.25">
      <c r="V1873" s="413"/>
      <c r="W1873" s="413"/>
    </row>
    <row r="1874" spans="22:23" x14ac:dyDescent="0.25">
      <c r="V1874" s="413"/>
      <c r="W1874" s="413"/>
    </row>
    <row r="1875" spans="22:23" x14ac:dyDescent="0.25">
      <c r="V1875" s="413"/>
      <c r="W1875" s="413"/>
    </row>
    <row r="1876" spans="22:23" x14ac:dyDescent="0.25">
      <c r="V1876" s="413"/>
      <c r="W1876" s="413"/>
    </row>
    <row r="1877" spans="22:23" x14ac:dyDescent="0.25">
      <c r="V1877" s="413"/>
      <c r="W1877" s="413"/>
    </row>
    <row r="1878" spans="22:23" x14ac:dyDescent="0.25">
      <c r="V1878" s="413"/>
      <c r="W1878" s="413"/>
    </row>
    <row r="1879" spans="22:23" x14ac:dyDescent="0.25">
      <c r="V1879" s="413"/>
      <c r="W1879" s="413"/>
    </row>
    <row r="1880" spans="22:23" x14ac:dyDescent="0.25">
      <c r="V1880" s="413"/>
      <c r="W1880" s="413"/>
    </row>
    <row r="1881" spans="22:23" x14ac:dyDescent="0.25">
      <c r="V1881" s="413"/>
      <c r="W1881" s="413"/>
    </row>
    <row r="1882" spans="22:23" x14ac:dyDescent="0.25">
      <c r="V1882" s="413"/>
      <c r="W1882" s="413"/>
    </row>
    <row r="1883" spans="22:23" x14ac:dyDescent="0.25">
      <c r="V1883" s="413"/>
      <c r="W1883" s="413"/>
    </row>
    <row r="1884" spans="22:23" x14ac:dyDescent="0.25">
      <c r="V1884" s="413"/>
      <c r="W1884" s="413"/>
    </row>
    <row r="1885" spans="22:23" x14ac:dyDescent="0.25">
      <c r="V1885" s="413"/>
      <c r="W1885" s="413"/>
    </row>
    <row r="1886" spans="22:23" x14ac:dyDescent="0.25">
      <c r="V1886" s="413"/>
      <c r="W1886" s="413"/>
    </row>
    <row r="1887" spans="22:23" x14ac:dyDescent="0.25">
      <c r="V1887" s="413"/>
      <c r="W1887" s="413"/>
    </row>
    <row r="1888" spans="22:23" x14ac:dyDescent="0.25">
      <c r="V1888" s="413"/>
      <c r="W1888" s="413"/>
    </row>
    <row r="1889" spans="22:23" x14ac:dyDescent="0.25">
      <c r="V1889" s="413"/>
      <c r="W1889" s="413"/>
    </row>
    <row r="1890" spans="22:23" x14ac:dyDescent="0.25">
      <c r="V1890" s="413"/>
      <c r="W1890" s="413"/>
    </row>
    <row r="1891" spans="22:23" x14ac:dyDescent="0.25">
      <c r="V1891" s="413"/>
      <c r="W1891" s="413"/>
    </row>
    <row r="1892" spans="22:23" x14ac:dyDescent="0.25">
      <c r="V1892" s="413"/>
      <c r="W1892" s="413"/>
    </row>
    <row r="1893" spans="22:23" x14ac:dyDescent="0.25">
      <c r="V1893" s="413"/>
      <c r="W1893" s="413"/>
    </row>
    <row r="1894" spans="22:23" x14ac:dyDescent="0.25">
      <c r="V1894" s="413"/>
      <c r="W1894" s="413"/>
    </row>
    <row r="1895" spans="22:23" x14ac:dyDescent="0.25">
      <c r="V1895" s="413"/>
      <c r="W1895" s="413"/>
    </row>
    <row r="1896" spans="22:23" x14ac:dyDescent="0.25">
      <c r="V1896" s="413"/>
      <c r="W1896" s="413"/>
    </row>
    <row r="1897" spans="22:23" x14ac:dyDescent="0.25">
      <c r="V1897" s="413"/>
      <c r="W1897" s="413"/>
    </row>
    <row r="1898" spans="22:23" x14ac:dyDescent="0.25">
      <c r="V1898" s="413"/>
      <c r="W1898" s="413"/>
    </row>
    <row r="1899" spans="22:23" x14ac:dyDescent="0.25">
      <c r="V1899" s="413"/>
      <c r="W1899" s="413"/>
    </row>
    <row r="1900" spans="22:23" x14ac:dyDescent="0.25">
      <c r="V1900" s="413"/>
      <c r="W1900" s="413"/>
    </row>
    <row r="1901" spans="22:23" x14ac:dyDescent="0.25">
      <c r="V1901" s="413"/>
      <c r="W1901" s="413"/>
    </row>
    <row r="1902" spans="22:23" x14ac:dyDescent="0.25">
      <c r="V1902" s="413"/>
      <c r="W1902" s="413"/>
    </row>
    <row r="1903" spans="22:23" x14ac:dyDescent="0.25">
      <c r="V1903" s="413"/>
      <c r="W1903" s="413"/>
    </row>
    <row r="1904" spans="22:23" x14ac:dyDescent="0.25">
      <c r="V1904" s="413"/>
      <c r="W1904" s="413"/>
    </row>
    <row r="1905" spans="22:23" x14ac:dyDescent="0.25">
      <c r="V1905" s="413"/>
      <c r="W1905" s="413"/>
    </row>
    <row r="1906" spans="22:23" x14ac:dyDescent="0.25">
      <c r="V1906" s="413"/>
      <c r="W1906" s="413"/>
    </row>
    <row r="1907" spans="22:23" x14ac:dyDescent="0.25">
      <c r="V1907" s="413"/>
      <c r="W1907" s="413"/>
    </row>
    <row r="1908" spans="22:23" x14ac:dyDescent="0.25">
      <c r="V1908" s="413"/>
      <c r="W1908" s="413"/>
    </row>
    <row r="1909" spans="22:23" x14ac:dyDescent="0.25">
      <c r="V1909" s="413"/>
      <c r="W1909" s="413"/>
    </row>
    <row r="1910" spans="22:23" x14ac:dyDescent="0.25">
      <c r="V1910" s="413"/>
      <c r="W1910" s="413"/>
    </row>
    <row r="1911" spans="22:23" x14ac:dyDescent="0.25">
      <c r="V1911" s="413"/>
      <c r="W1911" s="413"/>
    </row>
    <row r="1912" spans="22:23" x14ac:dyDescent="0.25">
      <c r="V1912" s="413"/>
      <c r="W1912" s="413"/>
    </row>
    <row r="1913" spans="22:23" x14ac:dyDescent="0.25">
      <c r="V1913" s="413"/>
      <c r="W1913" s="413"/>
    </row>
    <row r="1914" spans="22:23" x14ac:dyDescent="0.25">
      <c r="V1914" s="413"/>
      <c r="W1914" s="413"/>
    </row>
    <row r="1915" spans="22:23" x14ac:dyDescent="0.25">
      <c r="V1915" s="413"/>
      <c r="W1915" s="413"/>
    </row>
    <row r="1916" spans="22:23" x14ac:dyDescent="0.25">
      <c r="V1916" s="413"/>
      <c r="W1916" s="413"/>
    </row>
    <row r="1917" spans="22:23" x14ac:dyDescent="0.25">
      <c r="V1917" s="413"/>
      <c r="W1917" s="413"/>
    </row>
    <row r="1918" spans="22:23" x14ac:dyDescent="0.25">
      <c r="V1918" s="413"/>
      <c r="W1918" s="413"/>
    </row>
    <row r="1919" spans="22:23" x14ac:dyDescent="0.25">
      <c r="V1919" s="413"/>
      <c r="W1919" s="413"/>
    </row>
    <row r="1920" spans="22:23" x14ac:dyDescent="0.25">
      <c r="V1920" s="413"/>
      <c r="W1920" s="413"/>
    </row>
    <row r="1921" spans="22:23" x14ac:dyDescent="0.25">
      <c r="V1921" s="413"/>
      <c r="W1921" s="413"/>
    </row>
    <row r="1922" spans="22:23" x14ac:dyDescent="0.25">
      <c r="V1922" s="413"/>
      <c r="W1922" s="413"/>
    </row>
    <row r="1923" spans="22:23" x14ac:dyDescent="0.25">
      <c r="V1923" s="413"/>
      <c r="W1923" s="413"/>
    </row>
    <row r="1924" spans="22:23" x14ac:dyDescent="0.25">
      <c r="V1924" s="413"/>
      <c r="W1924" s="413"/>
    </row>
    <row r="1925" spans="22:23" x14ac:dyDescent="0.25">
      <c r="V1925" s="413"/>
      <c r="W1925" s="413"/>
    </row>
    <row r="1926" spans="22:23" x14ac:dyDescent="0.25">
      <c r="V1926" s="413"/>
      <c r="W1926" s="413"/>
    </row>
    <row r="1927" spans="22:23" x14ac:dyDescent="0.25">
      <c r="V1927" s="413"/>
      <c r="W1927" s="413"/>
    </row>
    <row r="1928" spans="22:23" x14ac:dyDescent="0.25">
      <c r="V1928" s="413"/>
      <c r="W1928" s="413"/>
    </row>
    <row r="1929" spans="22:23" x14ac:dyDescent="0.25">
      <c r="V1929" s="413"/>
      <c r="W1929" s="413"/>
    </row>
    <row r="1930" spans="22:23" x14ac:dyDescent="0.25">
      <c r="V1930" s="413"/>
      <c r="W1930" s="413"/>
    </row>
    <row r="1931" spans="22:23" x14ac:dyDescent="0.25">
      <c r="V1931" s="413"/>
      <c r="W1931" s="413"/>
    </row>
    <row r="1932" spans="22:23" x14ac:dyDescent="0.25">
      <c r="V1932" s="413"/>
      <c r="W1932" s="413"/>
    </row>
    <row r="1933" spans="22:23" x14ac:dyDescent="0.25">
      <c r="V1933" s="413"/>
      <c r="W1933" s="413"/>
    </row>
    <row r="1934" spans="22:23" x14ac:dyDescent="0.25">
      <c r="V1934" s="413"/>
      <c r="W1934" s="413"/>
    </row>
    <row r="1935" spans="22:23" x14ac:dyDescent="0.25">
      <c r="V1935" s="413"/>
      <c r="W1935" s="413"/>
    </row>
    <row r="1936" spans="22:23" x14ac:dyDescent="0.25">
      <c r="V1936" s="413"/>
      <c r="W1936" s="413"/>
    </row>
    <row r="1937" spans="22:23" x14ac:dyDescent="0.25">
      <c r="V1937" s="413"/>
      <c r="W1937" s="413"/>
    </row>
    <row r="1938" spans="22:23" x14ac:dyDescent="0.25">
      <c r="V1938" s="413"/>
      <c r="W1938" s="413"/>
    </row>
    <row r="1939" spans="22:23" x14ac:dyDescent="0.25">
      <c r="V1939" s="413"/>
      <c r="W1939" s="413"/>
    </row>
    <row r="1940" spans="22:23" x14ac:dyDescent="0.25">
      <c r="V1940" s="413"/>
      <c r="W1940" s="413"/>
    </row>
    <row r="1941" spans="22:23" x14ac:dyDescent="0.25">
      <c r="V1941" s="413"/>
      <c r="W1941" s="413"/>
    </row>
    <row r="1942" spans="22:23" x14ac:dyDescent="0.25">
      <c r="V1942" s="413"/>
      <c r="W1942" s="413"/>
    </row>
    <row r="1943" spans="22:23" x14ac:dyDescent="0.25">
      <c r="V1943" s="413"/>
      <c r="W1943" s="413"/>
    </row>
    <row r="1944" spans="22:23" x14ac:dyDescent="0.25">
      <c r="V1944" s="413"/>
      <c r="W1944" s="413"/>
    </row>
    <row r="1945" spans="22:23" x14ac:dyDescent="0.25">
      <c r="V1945" s="413"/>
      <c r="W1945" s="413"/>
    </row>
    <row r="1946" spans="22:23" x14ac:dyDescent="0.25">
      <c r="V1946" s="413"/>
      <c r="W1946" s="413"/>
    </row>
    <row r="1947" spans="22:23" x14ac:dyDescent="0.25">
      <c r="V1947" s="413"/>
      <c r="W1947" s="413"/>
    </row>
    <row r="1948" spans="22:23" x14ac:dyDescent="0.25">
      <c r="V1948" s="413"/>
      <c r="W1948" s="413"/>
    </row>
    <row r="1949" spans="22:23" x14ac:dyDescent="0.25">
      <c r="V1949" s="413"/>
      <c r="W1949" s="413"/>
    </row>
    <row r="1950" spans="22:23" x14ac:dyDescent="0.25">
      <c r="V1950" s="413"/>
      <c r="W1950" s="413"/>
    </row>
    <row r="1951" spans="22:23" x14ac:dyDescent="0.25">
      <c r="V1951" s="413"/>
      <c r="W1951" s="413"/>
    </row>
    <row r="1952" spans="22:23" x14ac:dyDescent="0.25">
      <c r="V1952" s="413"/>
      <c r="W1952" s="413"/>
    </row>
    <row r="1953" spans="22:23" x14ac:dyDescent="0.25">
      <c r="V1953" s="413"/>
      <c r="W1953" s="413"/>
    </row>
    <row r="1954" spans="22:23" x14ac:dyDescent="0.25">
      <c r="V1954" s="413"/>
      <c r="W1954" s="413"/>
    </row>
    <row r="1955" spans="22:23" x14ac:dyDescent="0.25">
      <c r="V1955" s="413"/>
      <c r="W1955" s="413"/>
    </row>
    <row r="1956" spans="22:23" x14ac:dyDescent="0.25">
      <c r="V1956" s="413"/>
      <c r="W1956" s="413"/>
    </row>
    <row r="1957" spans="22:23" x14ac:dyDescent="0.25">
      <c r="V1957" s="413"/>
      <c r="W1957" s="413"/>
    </row>
    <row r="1958" spans="22:23" x14ac:dyDescent="0.25">
      <c r="V1958" s="413"/>
      <c r="W1958" s="413"/>
    </row>
    <row r="1959" spans="22:23" x14ac:dyDescent="0.25">
      <c r="V1959" s="413"/>
      <c r="W1959" s="413"/>
    </row>
    <row r="1960" spans="22:23" x14ac:dyDescent="0.25">
      <c r="V1960" s="413"/>
      <c r="W1960" s="413"/>
    </row>
    <row r="1961" spans="22:23" x14ac:dyDescent="0.25">
      <c r="V1961" s="413"/>
      <c r="W1961" s="413"/>
    </row>
    <row r="1962" spans="22:23" x14ac:dyDescent="0.25">
      <c r="V1962" s="413"/>
      <c r="W1962" s="413"/>
    </row>
    <row r="1963" spans="22:23" x14ac:dyDescent="0.25">
      <c r="V1963" s="413"/>
      <c r="W1963" s="413"/>
    </row>
    <row r="1964" spans="22:23" x14ac:dyDescent="0.25">
      <c r="V1964" s="413"/>
      <c r="W1964" s="413"/>
    </row>
    <row r="1965" spans="22:23" x14ac:dyDescent="0.25">
      <c r="V1965" s="413"/>
      <c r="W1965" s="413"/>
    </row>
    <row r="1966" spans="22:23" x14ac:dyDescent="0.25">
      <c r="V1966" s="413"/>
      <c r="W1966" s="413"/>
    </row>
    <row r="1967" spans="22:23" x14ac:dyDescent="0.25">
      <c r="V1967" s="413"/>
      <c r="W1967" s="413"/>
    </row>
    <row r="1968" spans="22:23" x14ac:dyDescent="0.25">
      <c r="V1968" s="413"/>
      <c r="W1968" s="413"/>
    </row>
    <row r="1969" spans="22:23" x14ac:dyDescent="0.25">
      <c r="V1969" s="413"/>
      <c r="W1969" s="413"/>
    </row>
    <row r="1970" spans="22:23" x14ac:dyDescent="0.25">
      <c r="V1970" s="413"/>
      <c r="W1970" s="413"/>
    </row>
    <row r="1971" spans="22:23" x14ac:dyDescent="0.25">
      <c r="V1971" s="413"/>
      <c r="W1971" s="413"/>
    </row>
    <row r="1972" spans="22:23" x14ac:dyDescent="0.25">
      <c r="V1972" s="413"/>
      <c r="W1972" s="413"/>
    </row>
    <row r="1973" spans="22:23" x14ac:dyDescent="0.25">
      <c r="V1973" s="413"/>
      <c r="W1973" s="413"/>
    </row>
    <row r="1974" spans="22:23" x14ac:dyDescent="0.25">
      <c r="V1974" s="413"/>
      <c r="W1974" s="413"/>
    </row>
    <row r="1975" spans="22:23" x14ac:dyDescent="0.25">
      <c r="V1975" s="413"/>
      <c r="W1975" s="413"/>
    </row>
    <row r="1976" spans="22:23" x14ac:dyDescent="0.25">
      <c r="V1976" s="413"/>
      <c r="W1976" s="413"/>
    </row>
    <row r="1977" spans="22:23" x14ac:dyDescent="0.25">
      <c r="V1977" s="413"/>
      <c r="W1977" s="413"/>
    </row>
    <row r="1978" spans="22:23" x14ac:dyDescent="0.25">
      <c r="V1978" s="413"/>
      <c r="W1978" s="413"/>
    </row>
    <row r="1979" spans="22:23" x14ac:dyDescent="0.25">
      <c r="V1979" s="413"/>
      <c r="W1979" s="413"/>
    </row>
    <row r="1980" spans="22:23" x14ac:dyDescent="0.25">
      <c r="V1980" s="413"/>
      <c r="W1980" s="413"/>
    </row>
    <row r="1981" spans="22:23" x14ac:dyDescent="0.25">
      <c r="V1981" s="413"/>
      <c r="W1981" s="413"/>
    </row>
    <row r="1982" spans="22:23" x14ac:dyDescent="0.25">
      <c r="V1982" s="413"/>
      <c r="W1982" s="413"/>
    </row>
    <row r="1983" spans="22:23" x14ac:dyDescent="0.25">
      <c r="V1983" s="413"/>
      <c r="W1983" s="413"/>
    </row>
    <row r="1984" spans="22:23" x14ac:dyDescent="0.25">
      <c r="V1984" s="413"/>
      <c r="W1984" s="413"/>
    </row>
    <row r="1985" spans="22:23" x14ac:dyDescent="0.25">
      <c r="V1985" s="413"/>
      <c r="W1985" s="413"/>
    </row>
    <row r="1986" spans="22:23" x14ac:dyDescent="0.25">
      <c r="V1986" s="413"/>
      <c r="W1986" s="413"/>
    </row>
    <row r="1987" spans="22:23" x14ac:dyDescent="0.25">
      <c r="V1987" s="413"/>
      <c r="W1987" s="413"/>
    </row>
    <row r="1988" spans="22:23" x14ac:dyDescent="0.25">
      <c r="V1988" s="413"/>
      <c r="W1988" s="413"/>
    </row>
    <row r="1989" spans="22:23" x14ac:dyDescent="0.25">
      <c r="V1989" s="413"/>
      <c r="W1989" s="413"/>
    </row>
    <row r="1990" spans="22:23" x14ac:dyDescent="0.25">
      <c r="V1990" s="413"/>
      <c r="W1990" s="413"/>
    </row>
    <row r="1991" spans="22:23" x14ac:dyDescent="0.25">
      <c r="V1991" s="413"/>
      <c r="W1991" s="413"/>
    </row>
    <row r="1992" spans="22:23" x14ac:dyDescent="0.25">
      <c r="V1992" s="413"/>
      <c r="W1992" s="413"/>
    </row>
    <row r="1993" spans="22:23" x14ac:dyDescent="0.25">
      <c r="V1993" s="413"/>
      <c r="W1993" s="413"/>
    </row>
    <row r="1994" spans="22:23" x14ac:dyDescent="0.25">
      <c r="V1994" s="413"/>
      <c r="W1994" s="413"/>
    </row>
    <row r="1995" spans="22:23" x14ac:dyDescent="0.25">
      <c r="V1995" s="413"/>
      <c r="W1995" s="413"/>
    </row>
    <row r="1996" spans="22:23" x14ac:dyDescent="0.25">
      <c r="V1996" s="413"/>
      <c r="W1996" s="413"/>
    </row>
    <row r="1997" spans="22:23" x14ac:dyDescent="0.25">
      <c r="V1997" s="413"/>
      <c r="W1997" s="413"/>
    </row>
    <row r="1998" spans="22:23" x14ac:dyDescent="0.25">
      <c r="V1998" s="413"/>
      <c r="W1998" s="413"/>
    </row>
    <row r="1999" spans="22:23" x14ac:dyDescent="0.25">
      <c r="V1999" s="413"/>
      <c r="W1999" s="413"/>
    </row>
    <row r="2000" spans="22:23" x14ac:dyDescent="0.25">
      <c r="V2000" s="413"/>
      <c r="W2000" s="413"/>
    </row>
    <row r="2001" spans="22:23" x14ac:dyDescent="0.25">
      <c r="V2001" s="413"/>
      <c r="W2001" s="413"/>
    </row>
    <row r="2002" spans="22:23" x14ac:dyDescent="0.25">
      <c r="V2002" s="413"/>
      <c r="W2002" s="413"/>
    </row>
    <row r="2003" spans="22:23" x14ac:dyDescent="0.25">
      <c r="V2003" s="413"/>
      <c r="W2003" s="413"/>
    </row>
    <row r="2004" spans="22:23" x14ac:dyDescent="0.25">
      <c r="V2004" s="413"/>
      <c r="W2004" s="413"/>
    </row>
    <row r="2005" spans="22:23" x14ac:dyDescent="0.25">
      <c r="V2005" s="413"/>
      <c r="W2005" s="413"/>
    </row>
    <row r="2006" spans="22:23" x14ac:dyDescent="0.25">
      <c r="V2006" s="413"/>
      <c r="W2006" s="413"/>
    </row>
    <row r="2007" spans="22:23" x14ac:dyDescent="0.25">
      <c r="V2007" s="413"/>
      <c r="W2007" s="413"/>
    </row>
    <row r="2008" spans="22:23" x14ac:dyDescent="0.25">
      <c r="V2008" s="413"/>
      <c r="W2008" s="413"/>
    </row>
    <row r="2009" spans="22:23" x14ac:dyDescent="0.25">
      <c r="V2009" s="413"/>
      <c r="W2009" s="413"/>
    </row>
    <row r="2010" spans="22:23" x14ac:dyDescent="0.25">
      <c r="V2010" s="413"/>
      <c r="W2010" s="413"/>
    </row>
    <row r="2011" spans="22:23" x14ac:dyDescent="0.25">
      <c r="V2011" s="413"/>
      <c r="W2011" s="413"/>
    </row>
    <row r="2012" spans="22:23" x14ac:dyDescent="0.25">
      <c r="V2012" s="413"/>
      <c r="W2012" s="413"/>
    </row>
    <row r="2013" spans="22:23" x14ac:dyDescent="0.25">
      <c r="V2013" s="413"/>
      <c r="W2013" s="413"/>
    </row>
    <row r="2014" spans="22:23" x14ac:dyDescent="0.25">
      <c r="V2014" s="413"/>
      <c r="W2014" s="413"/>
    </row>
    <row r="2015" spans="22:23" x14ac:dyDescent="0.25">
      <c r="V2015" s="413"/>
      <c r="W2015" s="413"/>
    </row>
    <row r="2016" spans="22:23" x14ac:dyDescent="0.25">
      <c r="V2016" s="413"/>
      <c r="W2016" s="413"/>
    </row>
    <row r="2017" spans="22:23" x14ac:dyDescent="0.25">
      <c r="V2017" s="413"/>
      <c r="W2017" s="413"/>
    </row>
    <row r="2018" spans="22:23" x14ac:dyDescent="0.25">
      <c r="V2018" s="413"/>
      <c r="W2018" s="413"/>
    </row>
    <row r="2019" spans="22:23" x14ac:dyDescent="0.25">
      <c r="V2019" s="413"/>
      <c r="W2019" s="413"/>
    </row>
    <row r="2020" spans="22:23" x14ac:dyDescent="0.25">
      <c r="V2020" s="413"/>
      <c r="W2020" s="413"/>
    </row>
    <row r="2021" spans="22:23" x14ac:dyDescent="0.25">
      <c r="V2021" s="413"/>
      <c r="W2021" s="413"/>
    </row>
    <row r="2022" spans="22:23" x14ac:dyDescent="0.25">
      <c r="V2022" s="413"/>
      <c r="W2022" s="413"/>
    </row>
    <row r="2023" spans="22:23" x14ac:dyDescent="0.25">
      <c r="V2023" s="413"/>
      <c r="W2023" s="413"/>
    </row>
    <row r="2024" spans="22:23" x14ac:dyDescent="0.25">
      <c r="V2024" s="413"/>
      <c r="W2024" s="413"/>
    </row>
    <row r="2025" spans="22:23" x14ac:dyDescent="0.25">
      <c r="V2025" s="413"/>
      <c r="W2025" s="413"/>
    </row>
    <row r="2026" spans="22:23" x14ac:dyDescent="0.25">
      <c r="V2026" s="413"/>
      <c r="W2026" s="413"/>
    </row>
    <row r="2027" spans="22:23" x14ac:dyDescent="0.25">
      <c r="V2027" s="413"/>
      <c r="W2027" s="413"/>
    </row>
    <row r="2028" spans="22:23" x14ac:dyDescent="0.25">
      <c r="V2028" s="413"/>
      <c r="W2028" s="413"/>
    </row>
    <row r="2029" spans="22:23" x14ac:dyDescent="0.25">
      <c r="V2029" s="413"/>
      <c r="W2029" s="413"/>
    </row>
    <row r="2030" spans="22:23" x14ac:dyDescent="0.25">
      <c r="V2030" s="413"/>
      <c r="W2030" s="413"/>
    </row>
    <row r="2031" spans="22:23" x14ac:dyDescent="0.25">
      <c r="V2031" s="413"/>
      <c r="W2031" s="413"/>
    </row>
    <row r="2032" spans="22:23" x14ac:dyDescent="0.25">
      <c r="V2032" s="413"/>
      <c r="W2032" s="413"/>
    </row>
    <row r="2033" spans="22:23" x14ac:dyDescent="0.25">
      <c r="V2033" s="413"/>
      <c r="W2033" s="413"/>
    </row>
    <row r="2034" spans="22:23" x14ac:dyDescent="0.25">
      <c r="V2034" s="413"/>
      <c r="W2034" s="413"/>
    </row>
    <row r="2035" spans="22:23" x14ac:dyDescent="0.25">
      <c r="V2035" s="413"/>
      <c r="W2035" s="413"/>
    </row>
    <row r="2036" spans="22:23" x14ac:dyDescent="0.25">
      <c r="V2036" s="413"/>
      <c r="W2036" s="413"/>
    </row>
    <row r="2037" spans="22:23" x14ac:dyDescent="0.25">
      <c r="V2037" s="413"/>
      <c r="W2037" s="413"/>
    </row>
    <row r="2038" spans="22:23" x14ac:dyDescent="0.25">
      <c r="V2038" s="413"/>
      <c r="W2038" s="413"/>
    </row>
    <row r="2039" spans="22:23" x14ac:dyDescent="0.25">
      <c r="V2039" s="413"/>
      <c r="W2039" s="413"/>
    </row>
    <row r="2040" spans="22:23" x14ac:dyDescent="0.25">
      <c r="V2040" s="413"/>
      <c r="W2040" s="413"/>
    </row>
    <row r="2041" spans="22:23" x14ac:dyDescent="0.25">
      <c r="V2041" s="413"/>
      <c r="W2041" s="413"/>
    </row>
    <row r="2042" spans="22:23" x14ac:dyDescent="0.25">
      <c r="V2042" s="413"/>
      <c r="W2042" s="413"/>
    </row>
    <row r="2043" spans="22:23" x14ac:dyDescent="0.25">
      <c r="V2043" s="413"/>
      <c r="W2043" s="413"/>
    </row>
    <row r="2044" spans="22:23" x14ac:dyDescent="0.25">
      <c r="V2044" s="413"/>
      <c r="W2044" s="413"/>
    </row>
    <row r="2045" spans="22:23" x14ac:dyDescent="0.25">
      <c r="V2045" s="413"/>
      <c r="W2045" s="413"/>
    </row>
    <row r="2046" spans="22:23" x14ac:dyDescent="0.25">
      <c r="V2046" s="413"/>
      <c r="W2046" s="413"/>
    </row>
    <row r="2047" spans="22:23" x14ac:dyDescent="0.25">
      <c r="V2047" s="413"/>
      <c r="W2047" s="413"/>
    </row>
    <row r="2048" spans="22:23" x14ac:dyDescent="0.25">
      <c r="V2048" s="413"/>
      <c r="W2048" s="413"/>
    </row>
    <row r="2049" spans="22:23" x14ac:dyDescent="0.25">
      <c r="V2049" s="413"/>
      <c r="W2049" s="413"/>
    </row>
    <row r="2050" spans="22:23" x14ac:dyDescent="0.25">
      <c r="V2050" s="413"/>
      <c r="W2050" s="413"/>
    </row>
    <row r="2051" spans="22:23" x14ac:dyDescent="0.25">
      <c r="V2051" s="413"/>
      <c r="W2051" s="413"/>
    </row>
    <row r="2052" spans="22:23" x14ac:dyDescent="0.25">
      <c r="V2052" s="413"/>
      <c r="W2052" s="413"/>
    </row>
    <row r="2053" spans="22:23" x14ac:dyDescent="0.25">
      <c r="V2053" s="413"/>
      <c r="W2053" s="413"/>
    </row>
    <row r="2054" spans="22:23" x14ac:dyDescent="0.25">
      <c r="V2054" s="413"/>
      <c r="W2054" s="413"/>
    </row>
    <row r="2055" spans="22:23" x14ac:dyDescent="0.25">
      <c r="V2055" s="413"/>
      <c r="W2055" s="413"/>
    </row>
    <row r="2056" spans="22:23" x14ac:dyDescent="0.25">
      <c r="V2056" s="413"/>
      <c r="W2056" s="413"/>
    </row>
    <row r="2057" spans="22:23" x14ac:dyDescent="0.25">
      <c r="V2057" s="413"/>
      <c r="W2057" s="413"/>
    </row>
    <row r="2058" spans="22:23" x14ac:dyDescent="0.25">
      <c r="V2058" s="413"/>
      <c r="W2058" s="413"/>
    </row>
    <row r="2059" spans="22:23" x14ac:dyDescent="0.25">
      <c r="V2059" s="413"/>
      <c r="W2059" s="413"/>
    </row>
    <row r="2060" spans="22:23" x14ac:dyDescent="0.25">
      <c r="V2060" s="413"/>
      <c r="W2060" s="413"/>
    </row>
    <row r="2061" spans="22:23" x14ac:dyDescent="0.25">
      <c r="V2061" s="413"/>
      <c r="W2061" s="413"/>
    </row>
    <row r="2062" spans="22:23" x14ac:dyDescent="0.25">
      <c r="V2062" s="413"/>
      <c r="W2062" s="413"/>
    </row>
    <row r="2063" spans="22:23" x14ac:dyDescent="0.25">
      <c r="V2063" s="413"/>
      <c r="W2063" s="413"/>
    </row>
    <row r="2064" spans="22:23" x14ac:dyDescent="0.25">
      <c r="V2064" s="413"/>
      <c r="W2064" s="413"/>
    </row>
    <row r="2065" spans="22:23" x14ac:dyDescent="0.25">
      <c r="V2065" s="413"/>
      <c r="W2065" s="413"/>
    </row>
    <row r="2066" spans="22:23" x14ac:dyDescent="0.25">
      <c r="V2066" s="413"/>
      <c r="W2066" s="413"/>
    </row>
    <row r="2067" spans="22:23" x14ac:dyDescent="0.25">
      <c r="V2067" s="413"/>
      <c r="W2067" s="413"/>
    </row>
    <row r="2068" spans="22:23" x14ac:dyDescent="0.25">
      <c r="V2068" s="413"/>
      <c r="W2068" s="413"/>
    </row>
    <row r="2069" spans="22:23" x14ac:dyDescent="0.25">
      <c r="V2069" s="413"/>
      <c r="W2069" s="413"/>
    </row>
    <row r="2070" spans="22:23" x14ac:dyDescent="0.25">
      <c r="V2070" s="413"/>
      <c r="W2070" s="413"/>
    </row>
    <row r="2071" spans="22:23" x14ac:dyDescent="0.25">
      <c r="V2071" s="413"/>
      <c r="W2071" s="413"/>
    </row>
    <row r="2072" spans="22:23" x14ac:dyDescent="0.25">
      <c r="V2072" s="413"/>
      <c r="W2072" s="413"/>
    </row>
    <row r="2073" spans="22:23" x14ac:dyDescent="0.25">
      <c r="V2073" s="413"/>
      <c r="W2073" s="413"/>
    </row>
    <row r="2074" spans="22:23" x14ac:dyDescent="0.25">
      <c r="V2074" s="413"/>
      <c r="W2074" s="413"/>
    </row>
    <row r="2075" spans="22:23" x14ac:dyDescent="0.25">
      <c r="V2075" s="413"/>
      <c r="W2075" s="413"/>
    </row>
    <row r="2076" spans="22:23" x14ac:dyDescent="0.25">
      <c r="V2076" s="413"/>
      <c r="W2076" s="413"/>
    </row>
    <row r="2077" spans="22:23" x14ac:dyDescent="0.25">
      <c r="V2077" s="413"/>
      <c r="W2077" s="413"/>
    </row>
    <row r="2078" spans="22:23" x14ac:dyDescent="0.25">
      <c r="V2078" s="413"/>
      <c r="W2078" s="413"/>
    </row>
    <row r="2079" spans="22:23" x14ac:dyDescent="0.25">
      <c r="V2079" s="413"/>
      <c r="W2079" s="413"/>
    </row>
    <row r="2080" spans="22:23" x14ac:dyDescent="0.25">
      <c r="V2080" s="413"/>
      <c r="W2080" s="413"/>
    </row>
    <row r="2081" spans="22:23" x14ac:dyDescent="0.25">
      <c r="V2081" s="413"/>
      <c r="W2081" s="413"/>
    </row>
    <row r="2082" spans="22:23" x14ac:dyDescent="0.25">
      <c r="V2082" s="413"/>
      <c r="W2082" s="413"/>
    </row>
    <row r="2083" spans="22:23" x14ac:dyDescent="0.25">
      <c r="V2083" s="413"/>
      <c r="W2083" s="413"/>
    </row>
    <row r="2084" spans="22:23" x14ac:dyDescent="0.25">
      <c r="V2084" s="413"/>
      <c r="W2084" s="413"/>
    </row>
    <row r="2085" spans="22:23" x14ac:dyDescent="0.25">
      <c r="V2085" s="413"/>
      <c r="W2085" s="413"/>
    </row>
    <row r="2086" spans="22:23" x14ac:dyDescent="0.25">
      <c r="V2086" s="413"/>
      <c r="W2086" s="413"/>
    </row>
    <row r="2087" spans="22:23" x14ac:dyDescent="0.25">
      <c r="V2087" s="413"/>
      <c r="W2087" s="413"/>
    </row>
    <row r="2088" spans="22:23" x14ac:dyDescent="0.25">
      <c r="V2088" s="413"/>
      <c r="W2088" s="413"/>
    </row>
    <row r="2089" spans="22:23" x14ac:dyDescent="0.25">
      <c r="V2089" s="413"/>
      <c r="W2089" s="413"/>
    </row>
    <row r="2090" spans="22:23" x14ac:dyDescent="0.25">
      <c r="V2090" s="413"/>
      <c r="W2090" s="413"/>
    </row>
    <row r="2091" spans="22:23" x14ac:dyDescent="0.25">
      <c r="V2091" s="413"/>
      <c r="W2091" s="413"/>
    </row>
    <row r="2092" spans="22:23" x14ac:dyDescent="0.25">
      <c r="V2092" s="413"/>
      <c r="W2092" s="413"/>
    </row>
    <row r="2093" spans="22:23" x14ac:dyDescent="0.25">
      <c r="V2093" s="413"/>
      <c r="W2093" s="413"/>
    </row>
    <row r="2094" spans="22:23" x14ac:dyDescent="0.25">
      <c r="V2094" s="413"/>
      <c r="W2094" s="413"/>
    </row>
    <row r="2095" spans="22:23" x14ac:dyDescent="0.25">
      <c r="V2095" s="413"/>
      <c r="W2095" s="413"/>
    </row>
    <row r="2096" spans="22:23" x14ac:dyDescent="0.25">
      <c r="V2096" s="413"/>
      <c r="W2096" s="413"/>
    </row>
    <row r="2097" spans="22:23" x14ac:dyDescent="0.25">
      <c r="V2097" s="413"/>
      <c r="W2097" s="413"/>
    </row>
    <row r="2098" spans="22:23" x14ac:dyDescent="0.25">
      <c r="V2098" s="413"/>
      <c r="W2098" s="413"/>
    </row>
    <row r="2099" spans="22:23" x14ac:dyDescent="0.25">
      <c r="V2099" s="413"/>
      <c r="W2099" s="413"/>
    </row>
    <row r="2100" spans="22:23" x14ac:dyDescent="0.25">
      <c r="V2100" s="413"/>
      <c r="W2100" s="413"/>
    </row>
    <row r="2101" spans="22:23" x14ac:dyDescent="0.25">
      <c r="V2101" s="413"/>
      <c r="W2101" s="413"/>
    </row>
    <row r="2102" spans="22:23" x14ac:dyDescent="0.25">
      <c r="V2102" s="413"/>
      <c r="W2102" s="413"/>
    </row>
    <row r="2103" spans="22:23" x14ac:dyDescent="0.25">
      <c r="V2103" s="413"/>
      <c r="W2103" s="413"/>
    </row>
    <row r="2104" spans="22:23" x14ac:dyDescent="0.25">
      <c r="V2104" s="413"/>
      <c r="W2104" s="413"/>
    </row>
    <row r="2105" spans="22:23" x14ac:dyDescent="0.25">
      <c r="V2105" s="413"/>
      <c r="W2105" s="413"/>
    </row>
    <row r="2106" spans="22:23" x14ac:dyDescent="0.25">
      <c r="V2106" s="413"/>
      <c r="W2106" s="413"/>
    </row>
    <row r="2107" spans="22:23" x14ac:dyDescent="0.25">
      <c r="V2107" s="413"/>
      <c r="W2107" s="413"/>
    </row>
    <row r="2108" spans="22:23" x14ac:dyDescent="0.25">
      <c r="V2108" s="413"/>
      <c r="W2108" s="413"/>
    </row>
    <row r="2109" spans="22:23" x14ac:dyDescent="0.25">
      <c r="V2109" s="413"/>
      <c r="W2109" s="413"/>
    </row>
    <row r="2110" spans="22:23" x14ac:dyDescent="0.25">
      <c r="V2110" s="413"/>
      <c r="W2110" s="413"/>
    </row>
    <row r="2111" spans="22:23" x14ac:dyDescent="0.25">
      <c r="V2111" s="413"/>
      <c r="W2111" s="413"/>
    </row>
    <row r="2112" spans="22:23" x14ac:dyDescent="0.25">
      <c r="V2112" s="413"/>
      <c r="W2112" s="413"/>
    </row>
    <row r="2113" spans="22:23" x14ac:dyDescent="0.25">
      <c r="V2113" s="413"/>
      <c r="W2113" s="413"/>
    </row>
    <row r="2114" spans="22:23" x14ac:dyDescent="0.25">
      <c r="V2114" s="413"/>
      <c r="W2114" s="413"/>
    </row>
    <row r="2115" spans="22:23" x14ac:dyDescent="0.25">
      <c r="V2115" s="413"/>
      <c r="W2115" s="413"/>
    </row>
    <row r="2116" spans="22:23" x14ac:dyDescent="0.25">
      <c r="V2116" s="413"/>
      <c r="W2116" s="413"/>
    </row>
    <row r="2117" spans="22:23" x14ac:dyDescent="0.25">
      <c r="V2117" s="413"/>
      <c r="W2117" s="413"/>
    </row>
    <row r="2118" spans="22:23" x14ac:dyDescent="0.25">
      <c r="V2118" s="413"/>
      <c r="W2118" s="413"/>
    </row>
    <row r="2119" spans="22:23" x14ac:dyDescent="0.25">
      <c r="V2119" s="413"/>
      <c r="W2119" s="413"/>
    </row>
    <row r="2120" spans="22:23" x14ac:dyDescent="0.25">
      <c r="V2120" s="413"/>
      <c r="W2120" s="413"/>
    </row>
    <row r="2121" spans="22:23" x14ac:dyDescent="0.25">
      <c r="V2121" s="413"/>
      <c r="W2121" s="413"/>
    </row>
    <row r="2122" spans="22:23" x14ac:dyDescent="0.25">
      <c r="V2122" s="413"/>
      <c r="W2122" s="413"/>
    </row>
    <row r="2123" spans="22:23" x14ac:dyDescent="0.25">
      <c r="V2123" s="413"/>
      <c r="W2123" s="413"/>
    </row>
    <row r="2124" spans="22:23" x14ac:dyDescent="0.25">
      <c r="V2124" s="413"/>
      <c r="W2124" s="413"/>
    </row>
    <row r="2125" spans="22:23" x14ac:dyDescent="0.25">
      <c r="V2125" s="413"/>
      <c r="W2125" s="413"/>
    </row>
    <row r="2126" spans="22:23" x14ac:dyDescent="0.25">
      <c r="V2126" s="413"/>
      <c r="W2126" s="413"/>
    </row>
    <row r="2127" spans="22:23" x14ac:dyDescent="0.25">
      <c r="V2127" s="413"/>
      <c r="W2127" s="413"/>
    </row>
    <row r="2128" spans="22:23" x14ac:dyDescent="0.25">
      <c r="V2128" s="413"/>
      <c r="W2128" s="413"/>
    </row>
    <row r="2129" spans="22:23" x14ac:dyDescent="0.25">
      <c r="V2129" s="413"/>
      <c r="W2129" s="413"/>
    </row>
    <row r="2130" spans="22:23" x14ac:dyDescent="0.25">
      <c r="V2130" s="413"/>
      <c r="W2130" s="413"/>
    </row>
    <row r="2131" spans="22:23" x14ac:dyDescent="0.25">
      <c r="V2131" s="413"/>
      <c r="W2131" s="413"/>
    </row>
    <row r="2132" spans="22:23" x14ac:dyDescent="0.25">
      <c r="V2132" s="413"/>
      <c r="W2132" s="413"/>
    </row>
    <row r="2133" spans="22:23" x14ac:dyDescent="0.25">
      <c r="V2133" s="413"/>
      <c r="W2133" s="413"/>
    </row>
    <row r="2134" spans="22:23" x14ac:dyDescent="0.25">
      <c r="V2134" s="413"/>
      <c r="W2134" s="413"/>
    </row>
    <row r="2135" spans="22:23" x14ac:dyDescent="0.25">
      <c r="V2135" s="413"/>
      <c r="W2135" s="413"/>
    </row>
    <row r="2136" spans="22:23" x14ac:dyDescent="0.25">
      <c r="V2136" s="413"/>
      <c r="W2136" s="413"/>
    </row>
    <row r="2137" spans="22:23" x14ac:dyDescent="0.25">
      <c r="V2137" s="413"/>
      <c r="W2137" s="413"/>
    </row>
    <row r="2138" spans="22:23" x14ac:dyDescent="0.25">
      <c r="V2138" s="413"/>
      <c r="W2138" s="413"/>
    </row>
    <row r="2139" spans="22:23" x14ac:dyDescent="0.25">
      <c r="V2139" s="413"/>
      <c r="W2139" s="413"/>
    </row>
    <row r="2140" spans="22:23" x14ac:dyDescent="0.25">
      <c r="V2140" s="413"/>
      <c r="W2140" s="413"/>
    </row>
    <row r="2141" spans="22:23" x14ac:dyDescent="0.25">
      <c r="V2141" s="413"/>
      <c r="W2141" s="413"/>
    </row>
    <row r="2142" spans="22:23" x14ac:dyDescent="0.25">
      <c r="V2142" s="413"/>
      <c r="W2142" s="413"/>
    </row>
    <row r="2143" spans="22:23" x14ac:dyDescent="0.25">
      <c r="V2143" s="413"/>
      <c r="W2143" s="413"/>
    </row>
    <row r="2144" spans="22:23" x14ac:dyDescent="0.25">
      <c r="V2144" s="413"/>
      <c r="W2144" s="413"/>
    </row>
    <row r="2145" spans="22:23" x14ac:dyDescent="0.25">
      <c r="V2145" s="413"/>
      <c r="W2145" s="413"/>
    </row>
    <row r="2146" spans="22:23" x14ac:dyDescent="0.25">
      <c r="V2146" s="413"/>
      <c r="W2146" s="413"/>
    </row>
    <row r="2147" spans="22:23" x14ac:dyDescent="0.25">
      <c r="V2147" s="413"/>
      <c r="W2147" s="413"/>
    </row>
    <row r="2148" spans="22:23" x14ac:dyDescent="0.25">
      <c r="V2148" s="413"/>
      <c r="W2148" s="413"/>
    </row>
    <row r="2149" spans="22:23" x14ac:dyDescent="0.25">
      <c r="V2149" s="413"/>
      <c r="W2149" s="413"/>
    </row>
    <row r="2150" spans="22:23" x14ac:dyDescent="0.25">
      <c r="V2150" s="413"/>
      <c r="W2150" s="413"/>
    </row>
    <row r="2151" spans="22:23" x14ac:dyDescent="0.25">
      <c r="V2151" s="413"/>
      <c r="W2151" s="413"/>
    </row>
    <row r="2152" spans="22:23" x14ac:dyDescent="0.25">
      <c r="V2152" s="413"/>
      <c r="W2152" s="413"/>
    </row>
    <row r="2153" spans="22:23" x14ac:dyDescent="0.25">
      <c r="V2153" s="413"/>
      <c r="W2153" s="413"/>
    </row>
    <row r="2154" spans="22:23" x14ac:dyDescent="0.25">
      <c r="V2154" s="413"/>
      <c r="W2154" s="413"/>
    </row>
    <row r="2155" spans="22:23" x14ac:dyDescent="0.25">
      <c r="V2155" s="413"/>
      <c r="W2155" s="413"/>
    </row>
    <row r="2156" spans="22:23" x14ac:dyDescent="0.25">
      <c r="V2156" s="413"/>
      <c r="W2156" s="413"/>
    </row>
    <row r="2157" spans="22:23" x14ac:dyDescent="0.25">
      <c r="V2157" s="413"/>
      <c r="W2157" s="413"/>
    </row>
    <row r="2158" spans="22:23" x14ac:dyDescent="0.25">
      <c r="V2158" s="413"/>
      <c r="W2158" s="413"/>
    </row>
    <row r="2159" spans="22:23" x14ac:dyDescent="0.25">
      <c r="V2159" s="413"/>
      <c r="W2159" s="413"/>
    </row>
    <row r="2160" spans="22:23" x14ac:dyDescent="0.25">
      <c r="V2160" s="413"/>
      <c r="W2160" s="413"/>
    </row>
    <row r="2161" spans="22:23" x14ac:dyDescent="0.25">
      <c r="V2161" s="413"/>
      <c r="W2161" s="413"/>
    </row>
    <row r="2162" spans="22:23" x14ac:dyDescent="0.25">
      <c r="V2162" s="413"/>
      <c r="W2162" s="413"/>
    </row>
    <row r="2163" spans="22:23" x14ac:dyDescent="0.25">
      <c r="V2163" s="413"/>
      <c r="W2163" s="413"/>
    </row>
    <row r="2164" spans="22:23" x14ac:dyDescent="0.25">
      <c r="V2164" s="413"/>
      <c r="W2164" s="413"/>
    </row>
    <row r="2165" spans="22:23" x14ac:dyDescent="0.25">
      <c r="V2165" s="413"/>
      <c r="W2165" s="413"/>
    </row>
    <row r="2166" spans="22:23" x14ac:dyDescent="0.25">
      <c r="V2166" s="413"/>
      <c r="W2166" s="413"/>
    </row>
    <row r="2167" spans="22:23" x14ac:dyDescent="0.25">
      <c r="V2167" s="413"/>
      <c r="W2167" s="413"/>
    </row>
    <row r="2168" spans="22:23" x14ac:dyDescent="0.25">
      <c r="V2168" s="413"/>
      <c r="W2168" s="413"/>
    </row>
    <row r="2169" spans="22:23" x14ac:dyDescent="0.25">
      <c r="V2169" s="413"/>
      <c r="W2169" s="413"/>
    </row>
    <row r="2170" spans="22:23" x14ac:dyDescent="0.25">
      <c r="V2170" s="413"/>
      <c r="W2170" s="413"/>
    </row>
    <row r="2171" spans="22:23" x14ac:dyDescent="0.25">
      <c r="V2171" s="413"/>
      <c r="W2171" s="413"/>
    </row>
    <row r="2172" spans="22:23" x14ac:dyDescent="0.25">
      <c r="V2172" s="413"/>
      <c r="W2172" s="413"/>
    </row>
    <row r="2173" spans="22:23" x14ac:dyDescent="0.25">
      <c r="V2173" s="413"/>
      <c r="W2173" s="413"/>
    </row>
    <row r="2174" spans="22:23" x14ac:dyDescent="0.25">
      <c r="V2174" s="413"/>
      <c r="W2174" s="413"/>
    </row>
    <row r="2175" spans="22:23" x14ac:dyDescent="0.25">
      <c r="V2175" s="413"/>
      <c r="W2175" s="413"/>
    </row>
    <row r="2176" spans="22:23" x14ac:dyDescent="0.25">
      <c r="V2176" s="413"/>
      <c r="W2176" s="413"/>
    </row>
    <row r="2177" spans="22:23" x14ac:dyDescent="0.25">
      <c r="V2177" s="413"/>
      <c r="W2177" s="413"/>
    </row>
    <row r="2178" spans="22:23" x14ac:dyDescent="0.25">
      <c r="V2178" s="413"/>
      <c r="W2178" s="413"/>
    </row>
    <row r="2179" spans="22:23" x14ac:dyDescent="0.25">
      <c r="V2179" s="413"/>
      <c r="W2179" s="413"/>
    </row>
    <row r="2180" spans="22:23" x14ac:dyDescent="0.25">
      <c r="V2180" s="413"/>
      <c r="W2180" s="413"/>
    </row>
    <row r="2181" spans="22:23" x14ac:dyDescent="0.25">
      <c r="V2181" s="413"/>
      <c r="W2181" s="413"/>
    </row>
    <row r="2182" spans="22:23" x14ac:dyDescent="0.25">
      <c r="V2182" s="413"/>
      <c r="W2182" s="413"/>
    </row>
    <row r="2183" spans="22:23" x14ac:dyDescent="0.25">
      <c r="V2183" s="413"/>
      <c r="W2183" s="413"/>
    </row>
    <row r="2184" spans="22:23" x14ac:dyDescent="0.25">
      <c r="V2184" s="413"/>
      <c r="W2184" s="413"/>
    </row>
    <row r="2185" spans="22:23" x14ac:dyDescent="0.25">
      <c r="V2185" s="413"/>
      <c r="W2185" s="413"/>
    </row>
    <row r="2186" spans="22:23" x14ac:dyDescent="0.25">
      <c r="V2186" s="413"/>
      <c r="W2186" s="413"/>
    </row>
    <row r="2187" spans="22:23" x14ac:dyDescent="0.25">
      <c r="V2187" s="413"/>
      <c r="W2187" s="413"/>
    </row>
    <row r="2188" spans="22:23" x14ac:dyDescent="0.25">
      <c r="V2188" s="413"/>
      <c r="W2188" s="413"/>
    </row>
    <row r="2189" spans="22:23" x14ac:dyDescent="0.25">
      <c r="V2189" s="413"/>
      <c r="W2189" s="413"/>
    </row>
    <row r="2190" spans="22:23" x14ac:dyDescent="0.25">
      <c r="V2190" s="413"/>
      <c r="W2190" s="413"/>
    </row>
    <row r="2191" spans="22:23" x14ac:dyDescent="0.25">
      <c r="V2191" s="413"/>
      <c r="W2191" s="413"/>
    </row>
    <row r="2192" spans="22:23" x14ac:dyDescent="0.25">
      <c r="V2192" s="413"/>
      <c r="W2192" s="413"/>
    </row>
    <row r="2193" spans="22:23" x14ac:dyDescent="0.25">
      <c r="V2193" s="413"/>
      <c r="W2193" s="413"/>
    </row>
    <row r="2194" spans="22:23" x14ac:dyDescent="0.25">
      <c r="V2194" s="413"/>
      <c r="W2194" s="413"/>
    </row>
    <row r="2195" spans="22:23" x14ac:dyDescent="0.25">
      <c r="V2195" s="413"/>
      <c r="W2195" s="413"/>
    </row>
    <row r="2196" spans="22:23" x14ac:dyDescent="0.25">
      <c r="V2196" s="413"/>
      <c r="W2196" s="413"/>
    </row>
    <row r="2197" spans="22:23" x14ac:dyDescent="0.25">
      <c r="V2197" s="413"/>
      <c r="W2197" s="413"/>
    </row>
    <row r="2198" spans="22:23" x14ac:dyDescent="0.25">
      <c r="V2198" s="413"/>
      <c r="W2198" s="413"/>
    </row>
    <row r="2199" spans="22:23" x14ac:dyDescent="0.25">
      <c r="V2199" s="413"/>
      <c r="W2199" s="413"/>
    </row>
    <row r="2200" spans="22:23" x14ac:dyDescent="0.25">
      <c r="V2200" s="413"/>
      <c r="W2200" s="413"/>
    </row>
    <row r="2201" spans="22:23" x14ac:dyDescent="0.25">
      <c r="V2201" s="413"/>
      <c r="W2201" s="413"/>
    </row>
    <row r="2202" spans="22:23" x14ac:dyDescent="0.25">
      <c r="V2202" s="413"/>
      <c r="W2202" s="413"/>
    </row>
    <row r="2203" spans="22:23" x14ac:dyDescent="0.25">
      <c r="V2203" s="413"/>
      <c r="W2203" s="413"/>
    </row>
    <row r="2204" spans="22:23" x14ac:dyDescent="0.25">
      <c r="V2204" s="413"/>
      <c r="W2204" s="413"/>
    </row>
    <row r="2205" spans="22:23" x14ac:dyDescent="0.25">
      <c r="V2205" s="413"/>
      <c r="W2205" s="413"/>
    </row>
    <row r="2206" spans="22:23" x14ac:dyDescent="0.25">
      <c r="V2206" s="413"/>
      <c r="W2206" s="413"/>
    </row>
    <row r="2207" spans="22:23" x14ac:dyDescent="0.25">
      <c r="V2207" s="413"/>
      <c r="W2207" s="413"/>
    </row>
    <row r="2208" spans="22:23" x14ac:dyDescent="0.25">
      <c r="V2208" s="413"/>
      <c r="W2208" s="413"/>
    </row>
    <row r="2209" spans="22:23" x14ac:dyDescent="0.25">
      <c r="V2209" s="413"/>
      <c r="W2209" s="413"/>
    </row>
    <row r="2210" spans="22:23" x14ac:dyDescent="0.25">
      <c r="V2210" s="413"/>
      <c r="W2210" s="413"/>
    </row>
    <row r="2211" spans="22:23" x14ac:dyDescent="0.25">
      <c r="V2211" s="413"/>
      <c r="W2211" s="413"/>
    </row>
    <row r="2212" spans="22:23" x14ac:dyDescent="0.25">
      <c r="V2212" s="413"/>
      <c r="W2212" s="413"/>
    </row>
    <row r="2213" spans="22:23" x14ac:dyDescent="0.25">
      <c r="V2213" s="413"/>
      <c r="W2213" s="413"/>
    </row>
    <row r="2214" spans="22:23" x14ac:dyDescent="0.25">
      <c r="V2214" s="413"/>
      <c r="W2214" s="413"/>
    </row>
    <row r="2215" spans="22:23" x14ac:dyDescent="0.25">
      <c r="V2215" s="413"/>
      <c r="W2215" s="413"/>
    </row>
    <row r="2216" spans="22:23" x14ac:dyDescent="0.25">
      <c r="V2216" s="413"/>
      <c r="W2216" s="413"/>
    </row>
    <row r="2217" spans="22:23" x14ac:dyDescent="0.25">
      <c r="V2217" s="413"/>
      <c r="W2217" s="413"/>
    </row>
    <row r="2218" spans="22:23" x14ac:dyDescent="0.25">
      <c r="V2218" s="413"/>
      <c r="W2218" s="413"/>
    </row>
    <row r="2219" spans="22:23" x14ac:dyDescent="0.25">
      <c r="V2219" s="413"/>
      <c r="W2219" s="413"/>
    </row>
    <row r="2220" spans="22:23" x14ac:dyDescent="0.25">
      <c r="V2220" s="413"/>
      <c r="W2220" s="413"/>
    </row>
    <row r="2221" spans="22:23" x14ac:dyDescent="0.25">
      <c r="V2221" s="413"/>
      <c r="W2221" s="413"/>
    </row>
    <row r="2222" spans="22:23" x14ac:dyDescent="0.25">
      <c r="V2222" s="413"/>
      <c r="W2222" s="413"/>
    </row>
    <row r="2223" spans="22:23" x14ac:dyDescent="0.25">
      <c r="V2223" s="413"/>
      <c r="W2223" s="413"/>
    </row>
    <row r="2224" spans="22:23" x14ac:dyDescent="0.25">
      <c r="V2224" s="413"/>
      <c r="W2224" s="413"/>
    </row>
    <row r="2225" spans="22:23" x14ac:dyDescent="0.25">
      <c r="V2225" s="413"/>
      <c r="W2225" s="413"/>
    </row>
    <row r="2226" spans="22:23" x14ac:dyDescent="0.25">
      <c r="V2226" s="413"/>
      <c r="W2226" s="413"/>
    </row>
    <row r="2227" spans="22:23" x14ac:dyDescent="0.25">
      <c r="V2227" s="413"/>
      <c r="W2227" s="413"/>
    </row>
    <row r="2228" spans="22:23" x14ac:dyDescent="0.25">
      <c r="V2228" s="413"/>
      <c r="W2228" s="413"/>
    </row>
    <row r="2229" spans="22:23" x14ac:dyDescent="0.25">
      <c r="V2229" s="413"/>
      <c r="W2229" s="413"/>
    </row>
    <row r="2230" spans="22:23" x14ac:dyDescent="0.25">
      <c r="V2230" s="413"/>
      <c r="W2230" s="413"/>
    </row>
    <row r="2231" spans="22:23" x14ac:dyDescent="0.25">
      <c r="V2231" s="413"/>
      <c r="W2231" s="413"/>
    </row>
    <row r="2232" spans="22:23" x14ac:dyDescent="0.25">
      <c r="V2232" s="413"/>
      <c r="W2232" s="413"/>
    </row>
    <row r="2233" spans="22:23" x14ac:dyDescent="0.25">
      <c r="V2233" s="413"/>
      <c r="W2233" s="413"/>
    </row>
    <row r="2234" spans="22:23" x14ac:dyDescent="0.25">
      <c r="V2234" s="413"/>
      <c r="W2234" s="413"/>
    </row>
    <row r="2235" spans="22:23" x14ac:dyDescent="0.25">
      <c r="V2235" s="413"/>
      <c r="W2235" s="413"/>
    </row>
    <row r="2236" spans="22:23" x14ac:dyDescent="0.25">
      <c r="V2236" s="413"/>
      <c r="W2236" s="413"/>
    </row>
    <row r="2237" spans="22:23" x14ac:dyDescent="0.25">
      <c r="V2237" s="413"/>
      <c r="W2237" s="413"/>
    </row>
    <row r="2238" spans="22:23" x14ac:dyDescent="0.25">
      <c r="V2238" s="413"/>
      <c r="W2238" s="413"/>
    </row>
    <row r="2239" spans="22:23" x14ac:dyDescent="0.25">
      <c r="V2239" s="413"/>
      <c r="W2239" s="413"/>
    </row>
    <row r="2240" spans="22:23" x14ac:dyDescent="0.25">
      <c r="V2240" s="413"/>
      <c r="W2240" s="413"/>
    </row>
    <row r="2241" spans="22:23" x14ac:dyDescent="0.25">
      <c r="V2241" s="413"/>
      <c r="W2241" s="413"/>
    </row>
    <row r="2242" spans="22:23" x14ac:dyDescent="0.25">
      <c r="V2242" s="413"/>
      <c r="W2242" s="413"/>
    </row>
    <row r="2243" spans="22:23" x14ac:dyDescent="0.25">
      <c r="V2243" s="413"/>
      <c r="W2243" s="413"/>
    </row>
    <row r="2244" spans="22:23" x14ac:dyDescent="0.25">
      <c r="V2244" s="413"/>
      <c r="W2244" s="413"/>
    </row>
    <row r="2245" spans="22:23" x14ac:dyDescent="0.25">
      <c r="V2245" s="413"/>
      <c r="W2245" s="413"/>
    </row>
    <row r="2246" spans="22:23" x14ac:dyDescent="0.25">
      <c r="V2246" s="413"/>
      <c r="W2246" s="413"/>
    </row>
    <row r="2247" spans="22:23" x14ac:dyDescent="0.25">
      <c r="V2247" s="413"/>
      <c r="W2247" s="413"/>
    </row>
    <row r="2248" spans="22:23" x14ac:dyDescent="0.25">
      <c r="V2248" s="413"/>
      <c r="W2248" s="413"/>
    </row>
    <row r="2249" spans="22:23" x14ac:dyDescent="0.25">
      <c r="V2249" s="413"/>
      <c r="W2249" s="413"/>
    </row>
    <row r="2250" spans="22:23" x14ac:dyDescent="0.25">
      <c r="V2250" s="413"/>
      <c r="W2250" s="413"/>
    </row>
    <row r="2251" spans="22:23" x14ac:dyDescent="0.25">
      <c r="V2251" s="413"/>
      <c r="W2251" s="413"/>
    </row>
    <row r="2252" spans="22:23" x14ac:dyDescent="0.25">
      <c r="V2252" s="413"/>
      <c r="W2252" s="413"/>
    </row>
    <row r="2253" spans="22:23" x14ac:dyDescent="0.25">
      <c r="V2253" s="413"/>
      <c r="W2253" s="413"/>
    </row>
    <row r="2254" spans="22:23" x14ac:dyDescent="0.25">
      <c r="V2254" s="413"/>
      <c r="W2254" s="413"/>
    </row>
    <row r="2255" spans="22:23" x14ac:dyDescent="0.25">
      <c r="V2255" s="413"/>
      <c r="W2255" s="413"/>
    </row>
    <row r="2256" spans="22:23" x14ac:dyDescent="0.25">
      <c r="V2256" s="413"/>
      <c r="W2256" s="413"/>
    </row>
    <row r="2257" spans="22:23" x14ac:dyDescent="0.25">
      <c r="V2257" s="413"/>
      <c r="W2257" s="413"/>
    </row>
    <row r="2258" spans="22:23" x14ac:dyDescent="0.25">
      <c r="V2258" s="413"/>
      <c r="W2258" s="413"/>
    </row>
    <row r="2259" spans="22:23" x14ac:dyDescent="0.25">
      <c r="V2259" s="413"/>
      <c r="W2259" s="413"/>
    </row>
    <row r="2260" spans="22:23" x14ac:dyDescent="0.25">
      <c r="V2260" s="413"/>
      <c r="W2260" s="413"/>
    </row>
    <row r="2261" spans="22:23" x14ac:dyDescent="0.25">
      <c r="V2261" s="413"/>
      <c r="W2261" s="413"/>
    </row>
    <row r="2262" spans="22:23" x14ac:dyDescent="0.25">
      <c r="V2262" s="413"/>
      <c r="W2262" s="413"/>
    </row>
    <row r="2263" spans="22:23" x14ac:dyDescent="0.25">
      <c r="V2263" s="413"/>
      <c r="W2263" s="413"/>
    </row>
    <row r="2264" spans="22:23" x14ac:dyDescent="0.25">
      <c r="V2264" s="413"/>
      <c r="W2264" s="413"/>
    </row>
    <row r="2265" spans="22:23" x14ac:dyDescent="0.25">
      <c r="V2265" s="413"/>
      <c r="W2265" s="413"/>
    </row>
    <row r="2266" spans="22:23" x14ac:dyDescent="0.25">
      <c r="V2266" s="413"/>
      <c r="W2266" s="413"/>
    </row>
    <row r="2267" spans="22:23" x14ac:dyDescent="0.25">
      <c r="V2267" s="413"/>
      <c r="W2267" s="413"/>
    </row>
    <row r="2268" spans="22:23" x14ac:dyDescent="0.25">
      <c r="V2268" s="413"/>
      <c r="W2268" s="413"/>
    </row>
    <row r="2269" spans="22:23" x14ac:dyDescent="0.25">
      <c r="V2269" s="413"/>
      <c r="W2269" s="413"/>
    </row>
    <row r="2270" spans="22:23" x14ac:dyDescent="0.25">
      <c r="V2270" s="413"/>
      <c r="W2270" s="413"/>
    </row>
    <row r="2271" spans="22:23" x14ac:dyDescent="0.25">
      <c r="V2271" s="413"/>
      <c r="W2271" s="413"/>
    </row>
    <row r="2272" spans="22:23" x14ac:dyDescent="0.25">
      <c r="V2272" s="413"/>
      <c r="W2272" s="413"/>
    </row>
    <row r="2273" spans="22:23" x14ac:dyDescent="0.25">
      <c r="V2273" s="413"/>
      <c r="W2273" s="413"/>
    </row>
    <row r="2274" spans="22:23" x14ac:dyDescent="0.25">
      <c r="V2274" s="413"/>
      <c r="W2274" s="413"/>
    </row>
    <row r="2275" spans="22:23" x14ac:dyDescent="0.25">
      <c r="V2275" s="413"/>
      <c r="W2275" s="413"/>
    </row>
    <row r="2276" spans="22:23" x14ac:dyDescent="0.25">
      <c r="V2276" s="413"/>
      <c r="W2276" s="413"/>
    </row>
    <row r="2277" spans="22:23" x14ac:dyDescent="0.25">
      <c r="V2277" s="413"/>
      <c r="W2277" s="413"/>
    </row>
    <row r="2278" spans="22:23" x14ac:dyDescent="0.25">
      <c r="V2278" s="413"/>
      <c r="W2278" s="413"/>
    </row>
    <row r="2279" spans="22:23" x14ac:dyDescent="0.25">
      <c r="V2279" s="413"/>
      <c r="W2279" s="413"/>
    </row>
    <row r="2280" spans="22:23" x14ac:dyDescent="0.25">
      <c r="V2280" s="413"/>
      <c r="W2280" s="413"/>
    </row>
    <row r="2281" spans="22:23" x14ac:dyDescent="0.25">
      <c r="V2281" s="413"/>
      <c r="W2281" s="413"/>
    </row>
    <row r="2282" spans="22:23" x14ac:dyDescent="0.25">
      <c r="V2282" s="413"/>
      <c r="W2282" s="413"/>
    </row>
    <row r="2283" spans="22:23" x14ac:dyDescent="0.25">
      <c r="V2283" s="413"/>
      <c r="W2283" s="413"/>
    </row>
    <row r="2284" spans="22:23" x14ac:dyDescent="0.25">
      <c r="V2284" s="413"/>
      <c r="W2284" s="413"/>
    </row>
    <row r="2285" spans="22:23" x14ac:dyDescent="0.25">
      <c r="V2285" s="413"/>
      <c r="W2285" s="413"/>
    </row>
    <row r="2286" spans="22:23" x14ac:dyDescent="0.25">
      <c r="V2286" s="413"/>
      <c r="W2286" s="413"/>
    </row>
    <row r="2287" spans="22:23" x14ac:dyDescent="0.25">
      <c r="V2287" s="413"/>
      <c r="W2287" s="413"/>
    </row>
    <row r="2288" spans="22:23" x14ac:dyDescent="0.25">
      <c r="V2288" s="413"/>
      <c r="W2288" s="413"/>
    </row>
    <row r="2289" spans="22:23" x14ac:dyDescent="0.25">
      <c r="V2289" s="413"/>
      <c r="W2289" s="413"/>
    </row>
    <row r="2290" spans="22:23" x14ac:dyDescent="0.25">
      <c r="V2290" s="413"/>
      <c r="W2290" s="413"/>
    </row>
    <row r="2291" spans="22:23" x14ac:dyDescent="0.25">
      <c r="V2291" s="413"/>
      <c r="W2291" s="413"/>
    </row>
    <row r="2292" spans="22:23" x14ac:dyDescent="0.25">
      <c r="V2292" s="413"/>
      <c r="W2292" s="413"/>
    </row>
    <row r="2293" spans="22:23" x14ac:dyDescent="0.25">
      <c r="V2293" s="413"/>
      <c r="W2293" s="413"/>
    </row>
    <row r="2294" spans="22:23" x14ac:dyDescent="0.25">
      <c r="V2294" s="413"/>
      <c r="W2294" s="413"/>
    </row>
    <row r="2295" spans="22:23" x14ac:dyDescent="0.25">
      <c r="V2295" s="413"/>
      <c r="W2295" s="413"/>
    </row>
    <row r="2296" spans="22:23" x14ac:dyDescent="0.25">
      <c r="V2296" s="413"/>
      <c r="W2296" s="413"/>
    </row>
    <row r="2297" spans="22:23" x14ac:dyDescent="0.25">
      <c r="V2297" s="413"/>
      <c r="W2297" s="413"/>
    </row>
    <row r="2298" spans="22:23" x14ac:dyDescent="0.25">
      <c r="V2298" s="413"/>
      <c r="W2298" s="413"/>
    </row>
    <row r="2299" spans="22:23" x14ac:dyDescent="0.25">
      <c r="V2299" s="413"/>
      <c r="W2299" s="413"/>
    </row>
    <row r="2300" spans="22:23" x14ac:dyDescent="0.25">
      <c r="V2300" s="413"/>
      <c r="W2300" s="413"/>
    </row>
    <row r="2301" spans="22:23" x14ac:dyDescent="0.25">
      <c r="V2301" s="413"/>
      <c r="W2301" s="413"/>
    </row>
    <row r="2302" spans="22:23" x14ac:dyDescent="0.25">
      <c r="V2302" s="413"/>
      <c r="W2302" s="413"/>
    </row>
    <row r="2303" spans="22:23" x14ac:dyDescent="0.25">
      <c r="V2303" s="413"/>
      <c r="W2303" s="413"/>
    </row>
    <row r="2304" spans="22:23" x14ac:dyDescent="0.25">
      <c r="V2304" s="413"/>
      <c r="W2304" s="413"/>
    </row>
    <row r="2305" spans="22:23" x14ac:dyDescent="0.25">
      <c r="V2305" s="413"/>
      <c r="W2305" s="413"/>
    </row>
    <row r="2306" spans="22:23" x14ac:dyDescent="0.25">
      <c r="V2306" s="413"/>
      <c r="W2306" s="413"/>
    </row>
    <row r="2307" spans="22:23" x14ac:dyDescent="0.25">
      <c r="V2307" s="413"/>
      <c r="W2307" s="413"/>
    </row>
    <row r="2308" spans="22:23" x14ac:dyDescent="0.25">
      <c r="V2308" s="413"/>
      <c r="W2308" s="413"/>
    </row>
    <row r="2309" spans="22:23" x14ac:dyDescent="0.25">
      <c r="V2309" s="413"/>
      <c r="W2309" s="413"/>
    </row>
    <row r="2310" spans="22:23" x14ac:dyDescent="0.25">
      <c r="V2310" s="413"/>
      <c r="W2310" s="413"/>
    </row>
    <row r="2311" spans="22:23" x14ac:dyDescent="0.25">
      <c r="V2311" s="413"/>
      <c r="W2311" s="413"/>
    </row>
    <row r="2312" spans="22:23" x14ac:dyDescent="0.25">
      <c r="V2312" s="413"/>
      <c r="W2312" s="413"/>
    </row>
    <row r="2313" spans="22:23" x14ac:dyDescent="0.25">
      <c r="V2313" s="413"/>
      <c r="W2313" s="413"/>
    </row>
    <row r="2314" spans="22:23" x14ac:dyDescent="0.25">
      <c r="V2314" s="413"/>
      <c r="W2314" s="413"/>
    </row>
    <row r="2315" spans="22:23" x14ac:dyDescent="0.25">
      <c r="V2315" s="413"/>
      <c r="W2315" s="413"/>
    </row>
    <row r="2316" spans="22:23" x14ac:dyDescent="0.25">
      <c r="V2316" s="413"/>
      <c r="W2316" s="413"/>
    </row>
    <row r="2317" spans="22:23" x14ac:dyDescent="0.25">
      <c r="V2317" s="413"/>
      <c r="W2317" s="413"/>
    </row>
    <row r="2318" spans="22:23" x14ac:dyDescent="0.25">
      <c r="V2318" s="413"/>
      <c r="W2318" s="413"/>
    </row>
    <row r="2319" spans="22:23" x14ac:dyDescent="0.25">
      <c r="V2319" s="413"/>
      <c r="W2319" s="413"/>
    </row>
    <row r="2320" spans="22:23" x14ac:dyDescent="0.25">
      <c r="V2320" s="413"/>
      <c r="W2320" s="413"/>
    </row>
    <row r="2321" spans="22:23" x14ac:dyDescent="0.25">
      <c r="V2321" s="413"/>
      <c r="W2321" s="413"/>
    </row>
    <row r="2322" spans="22:23" x14ac:dyDescent="0.25">
      <c r="V2322" s="413"/>
      <c r="W2322" s="413"/>
    </row>
    <row r="2323" spans="22:23" x14ac:dyDescent="0.25">
      <c r="V2323" s="413"/>
      <c r="W2323" s="413"/>
    </row>
    <row r="2324" spans="22:23" x14ac:dyDescent="0.25">
      <c r="V2324" s="413"/>
      <c r="W2324" s="413"/>
    </row>
    <row r="2325" spans="22:23" x14ac:dyDescent="0.25">
      <c r="V2325" s="413"/>
      <c r="W2325" s="413"/>
    </row>
    <row r="2326" spans="22:23" x14ac:dyDescent="0.25">
      <c r="V2326" s="413"/>
      <c r="W2326" s="413"/>
    </row>
    <row r="2327" spans="22:23" x14ac:dyDescent="0.25">
      <c r="V2327" s="413"/>
      <c r="W2327" s="413"/>
    </row>
    <row r="2328" spans="22:23" x14ac:dyDescent="0.25">
      <c r="V2328" s="413"/>
      <c r="W2328" s="413"/>
    </row>
    <row r="2329" spans="22:23" x14ac:dyDescent="0.25">
      <c r="V2329" s="413"/>
      <c r="W2329" s="413"/>
    </row>
    <row r="2330" spans="22:23" x14ac:dyDescent="0.25">
      <c r="V2330" s="413"/>
      <c r="W2330" s="413"/>
    </row>
    <row r="2331" spans="22:23" x14ac:dyDescent="0.25">
      <c r="V2331" s="413"/>
      <c r="W2331" s="413"/>
    </row>
    <row r="2332" spans="22:23" x14ac:dyDescent="0.25">
      <c r="V2332" s="413"/>
      <c r="W2332" s="413"/>
    </row>
    <row r="2333" spans="22:23" x14ac:dyDescent="0.25">
      <c r="V2333" s="413"/>
      <c r="W2333" s="413"/>
    </row>
    <row r="2334" spans="22:23" x14ac:dyDescent="0.25">
      <c r="V2334" s="413"/>
      <c r="W2334" s="413"/>
    </row>
    <row r="2335" spans="22:23" x14ac:dyDescent="0.25">
      <c r="V2335" s="413"/>
      <c r="W2335" s="413"/>
    </row>
    <row r="2336" spans="22:23" x14ac:dyDescent="0.25">
      <c r="V2336" s="413"/>
      <c r="W2336" s="413"/>
    </row>
    <row r="2337" spans="22:23" x14ac:dyDescent="0.25">
      <c r="V2337" s="413"/>
      <c r="W2337" s="413"/>
    </row>
    <row r="2338" spans="22:23" x14ac:dyDescent="0.25">
      <c r="V2338" s="413"/>
      <c r="W2338" s="413"/>
    </row>
    <row r="2339" spans="22:23" x14ac:dyDescent="0.25">
      <c r="V2339" s="413"/>
      <c r="W2339" s="413"/>
    </row>
    <row r="2340" spans="22:23" x14ac:dyDescent="0.25">
      <c r="V2340" s="413"/>
      <c r="W2340" s="413"/>
    </row>
    <row r="2341" spans="22:23" x14ac:dyDescent="0.25">
      <c r="V2341" s="413"/>
      <c r="W2341" s="413"/>
    </row>
    <row r="2342" spans="22:23" x14ac:dyDescent="0.25">
      <c r="V2342" s="413"/>
      <c r="W2342" s="413"/>
    </row>
    <row r="2343" spans="22:23" x14ac:dyDescent="0.25">
      <c r="V2343" s="413"/>
      <c r="W2343" s="413"/>
    </row>
    <row r="2344" spans="22:23" x14ac:dyDescent="0.25">
      <c r="V2344" s="413"/>
      <c r="W2344" s="413"/>
    </row>
    <row r="2345" spans="22:23" x14ac:dyDescent="0.25">
      <c r="V2345" s="413"/>
      <c r="W2345" s="413"/>
    </row>
    <row r="2346" spans="22:23" x14ac:dyDescent="0.25">
      <c r="V2346" s="413"/>
      <c r="W2346" s="413"/>
    </row>
    <row r="2347" spans="22:23" x14ac:dyDescent="0.25">
      <c r="V2347" s="413"/>
      <c r="W2347" s="413"/>
    </row>
    <row r="2348" spans="22:23" x14ac:dyDescent="0.25">
      <c r="V2348" s="413"/>
      <c r="W2348" s="413"/>
    </row>
    <row r="2349" spans="22:23" x14ac:dyDescent="0.25">
      <c r="V2349" s="413"/>
      <c r="W2349" s="413"/>
    </row>
    <row r="2350" spans="22:23" x14ac:dyDescent="0.25">
      <c r="V2350" s="413"/>
      <c r="W2350" s="413"/>
    </row>
    <row r="2351" spans="22:23" x14ac:dyDescent="0.25">
      <c r="V2351" s="413"/>
      <c r="W2351" s="413"/>
    </row>
    <row r="2352" spans="22:23" x14ac:dyDescent="0.25">
      <c r="V2352" s="413"/>
      <c r="W2352" s="413"/>
    </row>
    <row r="2353" spans="22:23" x14ac:dyDescent="0.25">
      <c r="V2353" s="413"/>
      <c r="W2353" s="413"/>
    </row>
    <row r="2354" spans="22:23" x14ac:dyDescent="0.25">
      <c r="V2354" s="413"/>
      <c r="W2354" s="413"/>
    </row>
    <row r="2355" spans="22:23" x14ac:dyDescent="0.25">
      <c r="V2355" s="413"/>
      <c r="W2355" s="413"/>
    </row>
    <row r="2356" spans="22:23" x14ac:dyDescent="0.25">
      <c r="V2356" s="413"/>
      <c r="W2356" s="413"/>
    </row>
    <row r="2357" spans="22:23" x14ac:dyDescent="0.25">
      <c r="V2357" s="413"/>
      <c r="W2357" s="413"/>
    </row>
    <row r="2358" spans="22:23" x14ac:dyDescent="0.25">
      <c r="V2358" s="413"/>
      <c r="W2358" s="413"/>
    </row>
    <row r="2359" spans="22:23" x14ac:dyDescent="0.25">
      <c r="V2359" s="413"/>
      <c r="W2359" s="413"/>
    </row>
    <row r="2360" spans="22:23" x14ac:dyDescent="0.25">
      <c r="V2360" s="413"/>
      <c r="W2360" s="413"/>
    </row>
    <row r="2361" spans="22:23" x14ac:dyDescent="0.25">
      <c r="V2361" s="413"/>
      <c r="W2361" s="413"/>
    </row>
    <row r="2362" spans="22:23" x14ac:dyDescent="0.25">
      <c r="V2362" s="413"/>
      <c r="W2362" s="413"/>
    </row>
    <row r="2363" spans="22:23" x14ac:dyDescent="0.25">
      <c r="V2363" s="413"/>
      <c r="W2363" s="413"/>
    </row>
    <row r="2364" spans="22:23" x14ac:dyDescent="0.25">
      <c r="V2364" s="413"/>
      <c r="W2364" s="413"/>
    </row>
    <row r="2365" spans="22:23" x14ac:dyDescent="0.25">
      <c r="V2365" s="413"/>
      <c r="W2365" s="413"/>
    </row>
    <row r="2366" spans="22:23" x14ac:dyDescent="0.25">
      <c r="V2366" s="413"/>
      <c r="W2366" s="413"/>
    </row>
    <row r="2367" spans="22:23" x14ac:dyDescent="0.25">
      <c r="V2367" s="413"/>
      <c r="W2367" s="413"/>
    </row>
    <row r="2368" spans="22:23" x14ac:dyDescent="0.25">
      <c r="V2368" s="413"/>
      <c r="W2368" s="413"/>
    </row>
    <row r="2369" spans="22:23" x14ac:dyDescent="0.25">
      <c r="V2369" s="413"/>
      <c r="W2369" s="413"/>
    </row>
    <row r="2370" spans="22:23" x14ac:dyDescent="0.25">
      <c r="V2370" s="413"/>
      <c r="W2370" s="413"/>
    </row>
    <row r="2371" spans="22:23" x14ac:dyDescent="0.25">
      <c r="V2371" s="413"/>
      <c r="W2371" s="413"/>
    </row>
    <row r="2372" spans="22:23" x14ac:dyDescent="0.25">
      <c r="V2372" s="413"/>
      <c r="W2372" s="413"/>
    </row>
    <row r="2373" spans="22:23" x14ac:dyDescent="0.25">
      <c r="V2373" s="413"/>
      <c r="W2373" s="413"/>
    </row>
    <row r="2374" spans="22:23" x14ac:dyDescent="0.25">
      <c r="V2374" s="413"/>
      <c r="W2374" s="413"/>
    </row>
    <row r="2375" spans="22:23" x14ac:dyDescent="0.25">
      <c r="V2375" s="413"/>
      <c r="W2375" s="413"/>
    </row>
    <row r="2376" spans="22:23" x14ac:dyDescent="0.25">
      <c r="V2376" s="413"/>
      <c r="W2376" s="413"/>
    </row>
    <row r="2377" spans="22:23" x14ac:dyDescent="0.25">
      <c r="V2377" s="413"/>
      <c r="W2377" s="413"/>
    </row>
    <row r="2378" spans="22:23" x14ac:dyDescent="0.25">
      <c r="V2378" s="413"/>
      <c r="W2378" s="413"/>
    </row>
    <row r="2379" spans="22:23" x14ac:dyDescent="0.25">
      <c r="V2379" s="413"/>
      <c r="W2379" s="413"/>
    </row>
    <row r="2380" spans="22:23" x14ac:dyDescent="0.25">
      <c r="V2380" s="413"/>
      <c r="W2380" s="413"/>
    </row>
    <row r="2381" spans="22:23" x14ac:dyDescent="0.25">
      <c r="V2381" s="413"/>
      <c r="W2381" s="413"/>
    </row>
    <row r="2382" spans="22:23" x14ac:dyDescent="0.25">
      <c r="V2382" s="413"/>
      <c r="W2382" s="413"/>
    </row>
    <row r="2383" spans="22:23" x14ac:dyDescent="0.25">
      <c r="V2383" s="413"/>
      <c r="W2383" s="413"/>
    </row>
    <row r="2384" spans="22:23" x14ac:dyDescent="0.25">
      <c r="V2384" s="413"/>
      <c r="W2384" s="413"/>
    </row>
    <row r="2385" spans="22:23" x14ac:dyDescent="0.25">
      <c r="V2385" s="413"/>
      <c r="W2385" s="413"/>
    </row>
    <row r="2386" spans="22:23" x14ac:dyDescent="0.25">
      <c r="V2386" s="413"/>
      <c r="W2386" s="413"/>
    </row>
    <row r="2387" spans="22:23" x14ac:dyDescent="0.25">
      <c r="V2387" s="413"/>
      <c r="W2387" s="413"/>
    </row>
    <row r="2388" spans="22:23" x14ac:dyDescent="0.25">
      <c r="V2388" s="413"/>
      <c r="W2388" s="413"/>
    </row>
    <row r="2389" spans="22:23" x14ac:dyDescent="0.25">
      <c r="V2389" s="413"/>
      <c r="W2389" s="413"/>
    </row>
    <row r="2390" spans="22:23" x14ac:dyDescent="0.25">
      <c r="V2390" s="413"/>
      <c r="W2390" s="413"/>
    </row>
    <row r="2391" spans="22:23" x14ac:dyDescent="0.25">
      <c r="V2391" s="413"/>
      <c r="W2391" s="413"/>
    </row>
    <row r="2392" spans="22:23" x14ac:dyDescent="0.25">
      <c r="V2392" s="413"/>
      <c r="W2392" s="413"/>
    </row>
    <row r="2393" spans="22:23" x14ac:dyDescent="0.25">
      <c r="V2393" s="413"/>
      <c r="W2393" s="413"/>
    </row>
    <row r="2394" spans="22:23" x14ac:dyDescent="0.25">
      <c r="V2394" s="413"/>
      <c r="W2394" s="413"/>
    </row>
    <row r="2395" spans="22:23" x14ac:dyDescent="0.25">
      <c r="V2395" s="413"/>
      <c r="W2395" s="413"/>
    </row>
    <row r="2396" spans="22:23" x14ac:dyDescent="0.25">
      <c r="V2396" s="413"/>
      <c r="W2396" s="413"/>
    </row>
    <row r="2397" spans="22:23" x14ac:dyDescent="0.25">
      <c r="V2397" s="413"/>
      <c r="W2397" s="413"/>
    </row>
    <row r="2398" spans="22:23" x14ac:dyDescent="0.25">
      <c r="V2398" s="413"/>
      <c r="W2398" s="413"/>
    </row>
    <row r="2399" spans="22:23" x14ac:dyDescent="0.25">
      <c r="V2399" s="413"/>
      <c r="W2399" s="413"/>
    </row>
    <row r="2400" spans="22:23" x14ac:dyDescent="0.25">
      <c r="V2400" s="413"/>
      <c r="W2400" s="413"/>
    </row>
    <row r="2401" spans="22:23" x14ac:dyDescent="0.25">
      <c r="V2401" s="413"/>
      <c r="W2401" s="413"/>
    </row>
    <row r="2402" spans="22:23" x14ac:dyDescent="0.25">
      <c r="V2402" s="413"/>
      <c r="W2402" s="413"/>
    </row>
    <row r="2403" spans="22:23" x14ac:dyDescent="0.25">
      <c r="V2403" s="413"/>
      <c r="W2403" s="413"/>
    </row>
    <row r="2404" spans="22:23" x14ac:dyDescent="0.25">
      <c r="V2404" s="413"/>
      <c r="W2404" s="413"/>
    </row>
    <row r="2405" spans="22:23" x14ac:dyDescent="0.25">
      <c r="V2405" s="413"/>
      <c r="W2405" s="413"/>
    </row>
    <row r="2406" spans="22:23" x14ac:dyDescent="0.25">
      <c r="V2406" s="413"/>
      <c r="W2406" s="413"/>
    </row>
    <row r="2407" spans="22:23" x14ac:dyDescent="0.25">
      <c r="V2407" s="413"/>
      <c r="W2407" s="413"/>
    </row>
    <row r="2408" spans="22:23" x14ac:dyDescent="0.25">
      <c r="V2408" s="413"/>
      <c r="W2408" s="413"/>
    </row>
    <row r="2409" spans="22:23" x14ac:dyDescent="0.25">
      <c r="V2409" s="413"/>
      <c r="W2409" s="413"/>
    </row>
    <row r="2410" spans="22:23" x14ac:dyDescent="0.25">
      <c r="V2410" s="413"/>
      <c r="W2410" s="413"/>
    </row>
    <row r="2411" spans="22:23" x14ac:dyDescent="0.25">
      <c r="V2411" s="413"/>
      <c r="W2411" s="413"/>
    </row>
    <row r="2412" spans="22:23" x14ac:dyDescent="0.25">
      <c r="V2412" s="413"/>
      <c r="W2412" s="413"/>
    </row>
    <row r="2413" spans="22:23" x14ac:dyDescent="0.25">
      <c r="V2413" s="413"/>
      <c r="W2413" s="413"/>
    </row>
    <row r="2414" spans="22:23" x14ac:dyDescent="0.25">
      <c r="V2414" s="413"/>
      <c r="W2414" s="413"/>
    </row>
    <row r="2415" spans="22:23" x14ac:dyDescent="0.25">
      <c r="V2415" s="413"/>
      <c r="W2415" s="413"/>
    </row>
    <row r="2416" spans="22:23" x14ac:dyDescent="0.25">
      <c r="V2416" s="413"/>
      <c r="W2416" s="413"/>
    </row>
    <row r="2417" spans="22:23" x14ac:dyDescent="0.25">
      <c r="V2417" s="413"/>
      <c r="W2417" s="413"/>
    </row>
    <row r="2418" spans="22:23" x14ac:dyDescent="0.25">
      <c r="V2418" s="413"/>
      <c r="W2418" s="413"/>
    </row>
    <row r="2419" spans="22:23" x14ac:dyDescent="0.25">
      <c r="V2419" s="413"/>
      <c r="W2419" s="413"/>
    </row>
    <row r="2420" spans="22:23" x14ac:dyDescent="0.25">
      <c r="V2420" s="413"/>
      <c r="W2420" s="413"/>
    </row>
    <row r="2421" spans="22:23" x14ac:dyDescent="0.25">
      <c r="V2421" s="413"/>
      <c r="W2421" s="413"/>
    </row>
    <row r="2422" spans="22:23" x14ac:dyDescent="0.25">
      <c r="V2422" s="413"/>
      <c r="W2422" s="413"/>
    </row>
    <row r="2423" spans="22:23" x14ac:dyDescent="0.25">
      <c r="V2423" s="413"/>
      <c r="W2423" s="413"/>
    </row>
    <row r="2424" spans="22:23" x14ac:dyDescent="0.25">
      <c r="V2424" s="413"/>
      <c r="W2424" s="413"/>
    </row>
    <row r="2425" spans="22:23" x14ac:dyDescent="0.25">
      <c r="V2425" s="413"/>
      <c r="W2425" s="413"/>
    </row>
    <row r="2426" spans="22:23" x14ac:dyDescent="0.25">
      <c r="V2426" s="413"/>
      <c r="W2426" s="413"/>
    </row>
    <row r="2427" spans="22:23" x14ac:dyDescent="0.25">
      <c r="V2427" s="413"/>
      <c r="W2427" s="413"/>
    </row>
    <row r="2428" spans="22:23" x14ac:dyDescent="0.25">
      <c r="V2428" s="413"/>
      <c r="W2428" s="413"/>
    </row>
    <row r="2429" spans="22:23" x14ac:dyDescent="0.25">
      <c r="V2429" s="413"/>
      <c r="W2429" s="413"/>
    </row>
    <row r="2430" spans="22:23" x14ac:dyDescent="0.25">
      <c r="V2430" s="413"/>
      <c r="W2430" s="413"/>
    </row>
    <row r="2431" spans="22:23" x14ac:dyDescent="0.25">
      <c r="V2431" s="413"/>
      <c r="W2431" s="413"/>
    </row>
    <row r="2432" spans="22:23" x14ac:dyDescent="0.25">
      <c r="V2432" s="413"/>
      <c r="W2432" s="413"/>
    </row>
    <row r="2433" spans="22:23" x14ac:dyDescent="0.25">
      <c r="V2433" s="413"/>
      <c r="W2433" s="413"/>
    </row>
    <row r="2434" spans="22:23" x14ac:dyDescent="0.25">
      <c r="V2434" s="413"/>
      <c r="W2434" s="413"/>
    </row>
    <row r="2435" spans="22:23" x14ac:dyDescent="0.25">
      <c r="V2435" s="413"/>
      <c r="W2435" s="413"/>
    </row>
    <row r="2436" spans="22:23" x14ac:dyDescent="0.25">
      <c r="V2436" s="413"/>
      <c r="W2436" s="413"/>
    </row>
    <row r="2437" spans="22:23" x14ac:dyDescent="0.25">
      <c r="V2437" s="413"/>
      <c r="W2437" s="413"/>
    </row>
    <row r="2438" spans="22:23" x14ac:dyDescent="0.25">
      <c r="V2438" s="413"/>
      <c r="W2438" s="413"/>
    </row>
    <row r="2439" spans="22:23" x14ac:dyDescent="0.25">
      <c r="V2439" s="413"/>
      <c r="W2439" s="413"/>
    </row>
    <row r="2440" spans="22:23" x14ac:dyDescent="0.25">
      <c r="V2440" s="413"/>
      <c r="W2440" s="413"/>
    </row>
    <row r="2441" spans="22:23" x14ac:dyDescent="0.25">
      <c r="V2441" s="413"/>
      <c r="W2441" s="413"/>
    </row>
    <row r="2442" spans="22:23" x14ac:dyDescent="0.25">
      <c r="V2442" s="413"/>
      <c r="W2442" s="413"/>
    </row>
    <row r="2443" spans="22:23" x14ac:dyDescent="0.25">
      <c r="V2443" s="413"/>
      <c r="W2443" s="413"/>
    </row>
    <row r="2444" spans="22:23" x14ac:dyDescent="0.25">
      <c r="V2444" s="413"/>
      <c r="W2444" s="413"/>
    </row>
    <row r="2445" spans="22:23" x14ac:dyDescent="0.25">
      <c r="V2445" s="413"/>
      <c r="W2445" s="413"/>
    </row>
    <row r="2446" spans="22:23" x14ac:dyDescent="0.25">
      <c r="V2446" s="413"/>
      <c r="W2446" s="413"/>
    </row>
    <row r="2447" spans="22:23" x14ac:dyDescent="0.25">
      <c r="V2447" s="413"/>
      <c r="W2447" s="413"/>
    </row>
    <row r="2448" spans="22:23" x14ac:dyDescent="0.25">
      <c r="V2448" s="413"/>
      <c r="W2448" s="413"/>
    </row>
    <row r="2449" spans="22:23" x14ac:dyDescent="0.25">
      <c r="V2449" s="413"/>
      <c r="W2449" s="413"/>
    </row>
    <row r="2450" spans="22:23" x14ac:dyDescent="0.25">
      <c r="V2450" s="413"/>
      <c r="W2450" s="413"/>
    </row>
    <row r="2451" spans="22:23" x14ac:dyDescent="0.25">
      <c r="V2451" s="413"/>
      <c r="W2451" s="413"/>
    </row>
    <row r="2452" spans="22:23" x14ac:dyDescent="0.25">
      <c r="V2452" s="413"/>
      <c r="W2452" s="413"/>
    </row>
    <row r="2453" spans="22:23" x14ac:dyDescent="0.25">
      <c r="V2453" s="413"/>
      <c r="W2453" s="413"/>
    </row>
    <row r="2454" spans="22:23" x14ac:dyDescent="0.25">
      <c r="V2454" s="413"/>
      <c r="W2454" s="413"/>
    </row>
    <row r="2455" spans="22:23" x14ac:dyDescent="0.25">
      <c r="V2455" s="413"/>
      <c r="W2455" s="413"/>
    </row>
    <row r="2456" spans="22:23" x14ac:dyDescent="0.25">
      <c r="V2456" s="413"/>
      <c r="W2456" s="413"/>
    </row>
    <row r="2457" spans="22:23" x14ac:dyDescent="0.25">
      <c r="V2457" s="413"/>
      <c r="W2457" s="413"/>
    </row>
    <row r="2458" spans="22:23" x14ac:dyDescent="0.25">
      <c r="V2458" s="413"/>
      <c r="W2458" s="413"/>
    </row>
    <row r="2459" spans="22:23" x14ac:dyDescent="0.25">
      <c r="V2459" s="413"/>
      <c r="W2459" s="413"/>
    </row>
    <row r="2460" spans="22:23" x14ac:dyDescent="0.25">
      <c r="V2460" s="413"/>
      <c r="W2460" s="413"/>
    </row>
    <row r="2461" spans="22:23" x14ac:dyDescent="0.25">
      <c r="V2461" s="413"/>
      <c r="W2461" s="413"/>
    </row>
    <row r="2462" spans="22:23" x14ac:dyDescent="0.25">
      <c r="V2462" s="413"/>
      <c r="W2462" s="413"/>
    </row>
    <row r="2463" spans="22:23" x14ac:dyDescent="0.25">
      <c r="V2463" s="413"/>
      <c r="W2463" s="413"/>
    </row>
    <row r="2464" spans="22:23" x14ac:dyDescent="0.25">
      <c r="V2464" s="413"/>
      <c r="W2464" s="413"/>
    </row>
    <row r="2465" spans="22:23" x14ac:dyDescent="0.25">
      <c r="V2465" s="413"/>
      <c r="W2465" s="413"/>
    </row>
    <row r="2466" spans="22:23" x14ac:dyDescent="0.25">
      <c r="V2466" s="413"/>
      <c r="W2466" s="413"/>
    </row>
    <row r="2467" spans="22:23" x14ac:dyDescent="0.25">
      <c r="V2467" s="413"/>
      <c r="W2467" s="413"/>
    </row>
    <row r="2468" spans="22:23" x14ac:dyDescent="0.25">
      <c r="V2468" s="413"/>
      <c r="W2468" s="413"/>
    </row>
    <row r="2469" spans="22:23" x14ac:dyDescent="0.25">
      <c r="V2469" s="413"/>
      <c r="W2469" s="413"/>
    </row>
    <row r="2470" spans="22:23" x14ac:dyDescent="0.25">
      <c r="V2470" s="413"/>
      <c r="W2470" s="413"/>
    </row>
    <row r="2471" spans="22:23" x14ac:dyDescent="0.25">
      <c r="V2471" s="413"/>
      <c r="W2471" s="413"/>
    </row>
    <row r="2472" spans="22:23" x14ac:dyDescent="0.25">
      <c r="V2472" s="413"/>
      <c r="W2472" s="413"/>
    </row>
    <row r="2473" spans="22:23" x14ac:dyDescent="0.25">
      <c r="V2473" s="413"/>
      <c r="W2473" s="413"/>
    </row>
    <row r="2474" spans="22:23" x14ac:dyDescent="0.25">
      <c r="V2474" s="413"/>
      <c r="W2474" s="413"/>
    </row>
    <row r="2475" spans="22:23" x14ac:dyDescent="0.25">
      <c r="V2475" s="413"/>
      <c r="W2475" s="413"/>
    </row>
    <row r="2476" spans="22:23" x14ac:dyDescent="0.25">
      <c r="V2476" s="413"/>
      <c r="W2476" s="413"/>
    </row>
    <row r="2477" spans="22:23" x14ac:dyDescent="0.25">
      <c r="V2477" s="413"/>
      <c r="W2477" s="413"/>
    </row>
    <row r="2478" spans="22:23" x14ac:dyDescent="0.25">
      <c r="V2478" s="413"/>
      <c r="W2478" s="413"/>
    </row>
    <row r="2479" spans="22:23" x14ac:dyDescent="0.25">
      <c r="V2479" s="413"/>
      <c r="W2479" s="413"/>
    </row>
    <row r="2480" spans="22:23" x14ac:dyDescent="0.25">
      <c r="V2480" s="413"/>
      <c r="W2480" s="413"/>
    </row>
    <row r="2481" spans="22:23" x14ac:dyDescent="0.25">
      <c r="V2481" s="413"/>
      <c r="W2481" s="413"/>
    </row>
    <row r="2482" spans="22:23" x14ac:dyDescent="0.25">
      <c r="V2482" s="413"/>
      <c r="W2482" s="413"/>
    </row>
    <row r="2483" spans="22:23" x14ac:dyDescent="0.25">
      <c r="V2483" s="413"/>
      <c r="W2483" s="413"/>
    </row>
    <row r="2484" spans="22:23" x14ac:dyDescent="0.25">
      <c r="V2484" s="413"/>
      <c r="W2484" s="413"/>
    </row>
    <row r="2485" spans="22:23" x14ac:dyDescent="0.25">
      <c r="V2485" s="413"/>
      <c r="W2485" s="413"/>
    </row>
    <row r="2486" spans="22:23" x14ac:dyDescent="0.25">
      <c r="V2486" s="413"/>
      <c r="W2486" s="413"/>
    </row>
    <row r="2487" spans="22:23" x14ac:dyDescent="0.25">
      <c r="V2487" s="413"/>
      <c r="W2487" s="413"/>
    </row>
    <row r="2488" spans="22:23" x14ac:dyDescent="0.25">
      <c r="V2488" s="413"/>
      <c r="W2488" s="413"/>
    </row>
    <row r="2489" spans="22:23" x14ac:dyDescent="0.25">
      <c r="V2489" s="413"/>
      <c r="W2489" s="413"/>
    </row>
    <row r="2490" spans="22:23" x14ac:dyDescent="0.25">
      <c r="V2490" s="413"/>
      <c r="W2490" s="413"/>
    </row>
    <row r="2491" spans="22:23" x14ac:dyDescent="0.25">
      <c r="V2491" s="413"/>
      <c r="W2491" s="413"/>
    </row>
    <row r="2492" spans="22:23" x14ac:dyDescent="0.25">
      <c r="V2492" s="413"/>
      <c r="W2492" s="413"/>
    </row>
    <row r="2493" spans="22:23" x14ac:dyDescent="0.25">
      <c r="V2493" s="413"/>
      <c r="W2493" s="413"/>
    </row>
    <row r="2494" spans="22:23" x14ac:dyDescent="0.25">
      <c r="V2494" s="413"/>
      <c r="W2494" s="413"/>
    </row>
    <row r="2495" spans="22:23" x14ac:dyDescent="0.25">
      <c r="V2495" s="413"/>
      <c r="W2495" s="413"/>
    </row>
    <row r="2496" spans="22:23" x14ac:dyDescent="0.25">
      <c r="V2496" s="413"/>
      <c r="W2496" s="413"/>
    </row>
    <row r="2497" spans="22:23" x14ac:dyDescent="0.25">
      <c r="V2497" s="413"/>
      <c r="W2497" s="413"/>
    </row>
    <row r="2498" spans="22:23" x14ac:dyDescent="0.25">
      <c r="V2498" s="413"/>
      <c r="W2498" s="413"/>
    </row>
    <row r="2499" spans="22:23" x14ac:dyDescent="0.25">
      <c r="V2499" s="413"/>
      <c r="W2499" s="413"/>
    </row>
    <row r="2500" spans="22:23" x14ac:dyDescent="0.25">
      <c r="V2500" s="413"/>
      <c r="W2500" s="413"/>
    </row>
    <row r="2501" spans="22:23" x14ac:dyDescent="0.25">
      <c r="V2501" s="413"/>
      <c r="W2501" s="413"/>
    </row>
    <row r="2502" spans="22:23" x14ac:dyDescent="0.25">
      <c r="V2502" s="413"/>
      <c r="W2502" s="413"/>
    </row>
    <row r="2503" spans="22:23" x14ac:dyDescent="0.25">
      <c r="V2503" s="413"/>
      <c r="W2503" s="413"/>
    </row>
    <row r="2504" spans="22:23" x14ac:dyDescent="0.25">
      <c r="V2504" s="413"/>
      <c r="W2504" s="413"/>
    </row>
    <row r="2505" spans="22:23" x14ac:dyDescent="0.25">
      <c r="V2505" s="413"/>
      <c r="W2505" s="413"/>
    </row>
    <row r="2506" spans="22:23" x14ac:dyDescent="0.25">
      <c r="V2506" s="413"/>
      <c r="W2506" s="413"/>
    </row>
    <row r="2507" spans="22:23" x14ac:dyDescent="0.25">
      <c r="V2507" s="413"/>
      <c r="W2507" s="413"/>
    </row>
    <row r="2508" spans="22:23" x14ac:dyDescent="0.25">
      <c r="V2508" s="413"/>
      <c r="W2508" s="413"/>
    </row>
    <row r="2509" spans="22:23" x14ac:dyDescent="0.25">
      <c r="V2509" s="413"/>
      <c r="W2509" s="413"/>
    </row>
    <row r="2510" spans="22:23" x14ac:dyDescent="0.25">
      <c r="V2510" s="413"/>
      <c r="W2510" s="413"/>
    </row>
    <row r="2511" spans="22:23" x14ac:dyDescent="0.25">
      <c r="V2511" s="413"/>
      <c r="W2511" s="413"/>
    </row>
    <row r="2512" spans="22:23" x14ac:dyDescent="0.25">
      <c r="V2512" s="413"/>
      <c r="W2512" s="413"/>
    </row>
    <row r="2513" spans="22:23" x14ac:dyDescent="0.25">
      <c r="V2513" s="413"/>
      <c r="W2513" s="413"/>
    </row>
    <row r="2514" spans="22:23" x14ac:dyDescent="0.25">
      <c r="V2514" s="413"/>
      <c r="W2514" s="413"/>
    </row>
    <row r="2515" spans="22:23" x14ac:dyDescent="0.25">
      <c r="V2515" s="413"/>
      <c r="W2515" s="413"/>
    </row>
    <row r="2516" spans="22:23" x14ac:dyDescent="0.25">
      <c r="V2516" s="413"/>
      <c r="W2516" s="413"/>
    </row>
    <row r="2517" spans="22:23" x14ac:dyDescent="0.25">
      <c r="V2517" s="413"/>
      <c r="W2517" s="413"/>
    </row>
    <row r="2518" spans="22:23" x14ac:dyDescent="0.25">
      <c r="V2518" s="413"/>
      <c r="W2518" s="413"/>
    </row>
    <row r="2519" spans="22:23" x14ac:dyDescent="0.25">
      <c r="V2519" s="413"/>
      <c r="W2519" s="413"/>
    </row>
    <row r="2520" spans="22:23" x14ac:dyDescent="0.25">
      <c r="V2520" s="413"/>
      <c r="W2520" s="413"/>
    </row>
    <row r="2521" spans="22:23" x14ac:dyDescent="0.25">
      <c r="V2521" s="413"/>
      <c r="W2521" s="413"/>
    </row>
    <row r="2522" spans="22:23" x14ac:dyDescent="0.25">
      <c r="V2522" s="413"/>
      <c r="W2522" s="413"/>
    </row>
    <row r="2523" spans="22:23" x14ac:dyDescent="0.25">
      <c r="V2523" s="413"/>
      <c r="W2523" s="413"/>
    </row>
    <row r="2524" spans="22:23" x14ac:dyDescent="0.25">
      <c r="V2524" s="413"/>
      <c r="W2524" s="413"/>
    </row>
    <row r="2525" spans="22:23" x14ac:dyDescent="0.25">
      <c r="V2525" s="413"/>
      <c r="W2525" s="413"/>
    </row>
    <row r="2526" spans="22:23" x14ac:dyDescent="0.25">
      <c r="V2526" s="413"/>
      <c r="W2526" s="413"/>
    </row>
    <row r="2527" spans="22:23" x14ac:dyDescent="0.25">
      <c r="V2527" s="413"/>
      <c r="W2527" s="413"/>
    </row>
    <row r="2528" spans="22:23" x14ac:dyDescent="0.25">
      <c r="V2528" s="413"/>
      <c r="W2528" s="413"/>
    </row>
    <row r="2529" spans="22:23" x14ac:dyDescent="0.25">
      <c r="V2529" s="413"/>
      <c r="W2529" s="413"/>
    </row>
    <row r="2530" spans="22:23" x14ac:dyDescent="0.25">
      <c r="V2530" s="413"/>
      <c r="W2530" s="413"/>
    </row>
    <row r="2531" spans="22:23" x14ac:dyDescent="0.25">
      <c r="V2531" s="413"/>
      <c r="W2531" s="413"/>
    </row>
    <row r="2532" spans="22:23" x14ac:dyDescent="0.25">
      <c r="V2532" s="413"/>
      <c r="W2532" s="413"/>
    </row>
    <row r="2533" spans="22:23" x14ac:dyDescent="0.25">
      <c r="V2533" s="413"/>
      <c r="W2533" s="413"/>
    </row>
    <row r="2534" spans="22:23" x14ac:dyDescent="0.25">
      <c r="V2534" s="413"/>
      <c r="W2534" s="413"/>
    </row>
    <row r="2535" spans="22:23" x14ac:dyDescent="0.25">
      <c r="V2535" s="413"/>
      <c r="W2535" s="413"/>
    </row>
    <row r="2536" spans="22:23" x14ac:dyDescent="0.25">
      <c r="V2536" s="413"/>
      <c r="W2536" s="413"/>
    </row>
    <row r="2537" spans="22:23" x14ac:dyDescent="0.25">
      <c r="V2537" s="413"/>
      <c r="W2537" s="413"/>
    </row>
    <row r="2538" spans="22:23" x14ac:dyDescent="0.25">
      <c r="V2538" s="413"/>
      <c r="W2538" s="413"/>
    </row>
    <row r="2539" spans="22:23" x14ac:dyDescent="0.25">
      <c r="V2539" s="413"/>
      <c r="W2539" s="413"/>
    </row>
    <row r="2540" spans="22:23" x14ac:dyDescent="0.25">
      <c r="V2540" s="413"/>
      <c r="W2540" s="413"/>
    </row>
    <row r="2541" spans="22:23" x14ac:dyDescent="0.25">
      <c r="V2541" s="413"/>
      <c r="W2541" s="413"/>
    </row>
    <row r="2542" spans="22:23" x14ac:dyDescent="0.25">
      <c r="V2542" s="413"/>
      <c r="W2542" s="413"/>
    </row>
    <row r="2543" spans="22:23" x14ac:dyDescent="0.25">
      <c r="V2543" s="413"/>
      <c r="W2543" s="413"/>
    </row>
    <row r="2544" spans="22:23" x14ac:dyDescent="0.25">
      <c r="V2544" s="413"/>
      <c r="W2544" s="413"/>
    </row>
    <row r="2545" spans="22:23" x14ac:dyDescent="0.25">
      <c r="V2545" s="413"/>
      <c r="W2545" s="413"/>
    </row>
    <row r="2546" spans="22:23" x14ac:dyDescent="0.25">
      <c r="V2546" s="413"/>
      <c r="W2546" s="413"/>
    </row>
    <row r="2547" spans="22:23" x14ac:dyDescent="0.25">
      <c r="V2547" s="413"/>
      <c r="W2547" s="413"/>
    </row>
    <row r="2548" spans="22:23" x14ac:dyDescent="0.25">
      <c r="V2548" s="413"/>
      <c r="W2548" s="413"/>
    </row>
    <row r="2549" spans="22:23" x14ac:dyDescent="0.25">
      <c r="V2549" s="413"/>
      <c r="W2549" s="413"/>
    </row>
    <row r="2550" spans="22:23" x14ac:dyDescent="0.25">
      <c r="V2550" s="413"/>
      <c r="W2550" s="413"/>
    </row>
    <row r="2551" spans="22:23" x14ac:dyDescent="0.25">
      <c r="V2551" s="413"/>
      <c r="W2551" s="413"/>
    </row>
    <row r="2552" spans="22:23" x14ac:dyDescent="0.25">
      <c r="V2552" s="413"/>
      <c r="W2552" s="413"/>
    </row>
    <row r="2553" spans="22:23" x14ac:dyDescent="0.25">
      <c r="V2553" s="413"/>
      <c r="W2553" s="413"/>
    </row>
    <row r="2554" spans="22:23" x14ac:dyDescent="0.25">
      <c r="V2554" s="413"/>
      <c r="W2554" s="413"/>
    </row>
    <row r="2555" spans="22:23" x14ac:dyDescent="0.25">
      <c r="V2555" s="413"/>
      <c r="W2555" s="413"/>
    </row>
    <row r="2556" spans="22:23" x14ac:dyDescent="0.25">
      <c r="V2556" s="413"/>
      <c r="W2556" s="413"/>
    </row>
    <row r="2557" spans="22:23" x14ac:dyDescent="0.25">
      <c r="V2557" s="413"/>
      <c r="W2557" s="413"/>
    </row>
    <row r="2558" spans="22:23" x14ac:dyDescent="0.25">
      <c r="V2558" s="413"/>
      <c r="W2558" s="413"/>
    </row>
    <row r="2559" spans="22:23" x14ac:dyDescent="0.25">
      <c r="V2559" s="413"/>
      <c r="W2559" s="413"/>
    </row>
    <row r="2560" spans="22:23" x14ac:dyDescent="0.25">
      <c r="V2560" s="413"/>
      <c r="W2560" s="413"/>
    </row>
    <row r="2561" spans="22:23" x14ac:dyDescent="0.25">
      <c r="V2561" s="413"/>
      <c r="W2561" s="413"/>
    </row>
    <row r="2562" spans="22:23" x14ac:dyDescent="0.25">
      <c r="V2562" s="413"/>
      <c r="W2562" s="413"/>
    </row>
    <row r="2563" spans="22:23" x14ac:dyDescent="0.25">
      <c r="V2563" s="413"/>
      <c r="W2563" s="413"/>
    </row>
    <row r="2564" spans="22:23" x14ac:dyDescent="0.25">
      <c r="V2564" s="413"/>
      <c r="W2564" s="413"/>
    </row>
    <row r="2565" spans="22:23" x14ac:dyDescent="0.25">
      <c r="V2565" s="413"/>
      <c r="W2565" s="413"/>
    </row>
    <row r="2566" spans="22:23" x14ac:dyDescent="0.25">
      <c r="V2566" s="413"/>
      <c r="W2566" s="413"/>
    </row>
    <row r="2567" spans="22:23" x14ac:dyDescent="0.25">
      <c r="V2567" s="413"/>
      <c r="W2567" s="413"/>
    </row>
    <row r="2568" spans="22:23" x14ac:dyDescent="0.25">
      <c r="V2568" s="413"/>
      <c r="W2568" s="413"/>
    </row>
    <row r="2569" spans="22:23" x14ac:dyDescent="0.25">
      <c r="V2569" s="413"/>
      <c r="W2569" s="413"/>
    </row>
    <row r="2570" spans="22:23" x14ac:dyDescent="0.25">
      <c r="V2570" s="413"/>
      <c r="W2570" s="413"/>
    </row>
    <row r="2571" spans="22:23" x14ac:dyDescent="0.25">
      <c r="V2571" s="413"/>
      <c r="W2571" s="413"/>
    </row>
    <row r="2572" spans="22:23" x14ac:dyDescent="0.25">
      <c r="V2572" s="413"/>
      <c r="W2572" s="413"/>
    </row>
    <row r="2573" spans="22:23" x14ac:dyDescent="0.25">
      <c r="V2573" s="413"/>
      <c r="W2573" s="413"/>
    </row>
    <row r="2574" spans="22:23" x14ac:dyDescent="0.25">
      <c r="V2574" s="413"/>
      <c r="W2574" s="413"/>
    </row>
    <row r="2575" spans="22:23" x14ac:dyDescent="0.25">
      <c r="V2575" s="413"/>
      <c r="W2575" s="413"/>
    </row>
    <row r="2576" spans="22:23" x14ac:dyDescent="0.25">
      <c r="V2576" s="413"/>
      <c r="W2576" s="413"/>
    </row>
    <row r="2577" spans="22:23" x14ac:dyDescent="0.25">
      <c r="V2577" s="413"/>
      <c r="W2577" s="413"/>
    </row>
    <row r="2578" spans="22:23" x14ac:dyDescent="0.25">
      <c r="V2578" s="413"/>
      <c r="W2578" s="413"/>
    </row>
    <row r="2579" spans="22:23" x14ac:dyDescent="0.25">
      <c r="V2579" s="413"/>
      <c r="W2579" s="413"/>
    </row>
    <row r="2580" spans="22:23" x14ac:dyDescent="0.25">
      <c r="V2580" s="413"/>
      <c r="W2580" s="413"/>
    </row>
    <row r="2581" spans="22:23" x14ac:dyDescent="0.25">
      <c r="V2581" s="413"/>
      <c r="W2581" s="413"/>
    </row>
    <row r="2582" spans="22:23" x14ac:dyDescent="0.25">
      <c r="V2582" s="413"/>
      <c r="W2582" s="413"/>
    </row>
    <row r="2583" spans="22:23" x14ac:dyDescent="0.25">
      <c r="V2583" s="413"/>
      <c r="W2583" s="413"/>
    </row>
    <row r="2584" spans="22:23" x14ac:dyDescent="0.25">
      <c r="V2584" s="413"/>
      <c r="W2584" s="413"/>
    </row>
    <row r="2585" spans="22:23" x14ac:dyDescent="0.25">
      <c r="V2585" s="413"/>
      <c r="W2585" s="413"/>
    </row>
    <row r="2586" spans="22:23" x14ac:dyDescent="0.25">
      <c r="V2586" s="413"/>
      <c r="W2586" s="413"/>
    </row>
    <row r="2587" spans="22:23" x14ac:dyDescent="0.25">
      <c r="V2587" s="413"/>
      <c r="W2587" s="413"/>
    </row>
    <row r="2588" spans="22:23" x14ac:dyDescent="0.25">
      <c r="V2588" s="413"/>
      <c r="W2588" s="413"/>
    </row>
    <row r="2589" spans="22:23" x14ac:dyDescent="0.25">
      <c r="V2589" s="413"/>
      <c r="W2589" s="413"/>
    </row>
    <row r="2590" spans="22:23" x14ac:dyDescent="0.25">
      <c r="V2590" s="413"/>
      <c r="W2590" s="413"/>
    </row>
    <row r="2591" spans="22:23" x14ac:dyDescent="0.25">
      <c r="V2591" s="413"/>
      <c r="W2591" s="413"/>
    </row>
    <row r="2592" spans="22:23" x14ac:dyDescent="0.25">
      <c r="V2592" s="413"/>
      <c r="W2592" s="413"/>
    </row>
    <row r="2593" spans="22:23" x14ac:dyDescent="0.25">
      <c r="V2593" s="413"/>
      <c r="W2593" s="413"/>
    </row>
    <row r="2594" spans="22:23" x14ac:dyDescent="0.25">
      <c r="V2594" s="413"/>
      <c r="W2594" s="413"/>
    </row>
    <row r="2595" spans="22:23" x14ac:dyDescent="0.25">
      <c r="V2595" s="413"/>
      <c r="W2595" s="413"/>
    </row>
    <row r="2596" spans="22:23" x14ac:dyDescent="0.25">
      <c r="V2596" s="413"/>
      <c r="W2596" s="413"/>
    </row>
    <row r="2597" spans="22:23" x14ac:dyDescent="0.25">
      <c r="V2597" s="413"/>
      <c r="W2597" s="413"/>
    </row>
    <row r="2598" spans="22:23" x14ac:dyDescent="0.25">
      <c r="V2598" s="413"/>
      <c r="W2598" s="413"/>
    </row>
    <row r="2599" spans="22:23" x14ac:dyDescent="0.25">
      <c r="V2599" s="413"/>
      <c r="W2599" s="413"/>
    </row>
    <row r="2600" spans="22:23" x14ac:dyDescent="0.25">
      <c r="V2600" s="413"/>
      <c r="W2600" s="413"/>
    </row>
    <row r="2601" spans="22:23" x14ac:dyDescent="0.25">
      <c r="V2601" s="413"/>
      <c r="W2601" s="413"/>
    </row>
    <row r="2602" spans="22:23" x14ac:dyDescent="0.25">
      <c r="V2602" s="413"/>
      <c r="W2602" s="413"/>
    </row>
    <row r="2603" spans="22:23" x14ac:dyDescent="0.25">
      <c r="V2603" s="413"/>
      <c r="W2603" s="413"/>
    </row>
    <row r="2604" spans="22:23" x14ac:dyDescent="0.25">
      <c r="V2604" s="413"/>
      <c r="W2604" s="413"/>
    </row>
    <row r="2605" spans="22:23" x14ac:dyDescent="0.25">
      <c r="V2605" s="413"/>
      <c r="W2605" s="413"/>
    </row>
    <row r="2606" spans="22:23" x14ac:dyDescent="0.25">
      <c r="V2606" s="413"/>
      <c r="W2606" s="413"/>
    </row>
    <row r="2607" spans="22:23" x14ac:dyDescent="0.25">
      <c r="V2607" s="413"/>
      <c r="W2607" s="413"/>
    </row>
    <row r="2608" spans="22:23" x14ac:dyDescent="0.25">
      <c r="V2608" s="413"/>
      <c r="W2608" s="413"/>
    </row>
    <row r="2609" spans="22:23" x14ac:dyDescent="0.25">
      <c r="V2609" s="413"/>
      <c r="W2609" s="413"/>
    </row>
    <row r="2610" spans="22:23" x14ac:dyDescent="0.25">
      <c r="V2610" s="413"/>
      <c r="W2610" s="413"/>
    </row>
    <row r="2611" spans="22:23" x14ac:dyDescent="0.25">
      <c r="V2611" s="413"/>
      <c r="W2611" s="413"/>
    </row>
    <row r="2612" spans="22:23" x14ac:dyDescent="0.25">
      <c r="V2612" s="413"/>
      <c r="W2612" s="413"/>
    </row>
    <row r="2613" spans="22:23" x14ac:dyDescent="0.25">
      <c r="V2613" s="413"/>
      <c r="W2613" s="413"/>
    </row>
    <row r="2614" spans="22:23" x14ac:dyDescent="0.25">
      <c r="V2614" s="413"/>
      <c r="W2614" s="413"/>
    </row>
    <row r="2615" spans="22:23" x14ac:dyDescent="0.25">
      <c r="V2615" s="413"/>
      <c r="W2615" s="413"/>
    </row>
    <row r="2616" spans="22:23" x14ac:dyDescent="0.25">
      <c r="V2616" s="413"/>
      <c r="W2616" s="413"/>
    </row>
    <row r="2617" spans="22:23" x14ac:dyDescent="0.25">
      <c r="V2617" s="413"/>
      <c r="W2617" s="413"/>
    </row>
    <row r="2618" spans="22:23" x14ac:dyDescent="0.25">
      <c r="V2618" s="413"/>
      <c r="W2618" s="413"/>
    </row>
    <row r="2619" spans="22:23" x14ac:dyDescent="0.25">
      <c r="V2619" s="413"/>
      <c r="W2619" s="413"/>
    </row>
    <row r="2620" spans="22:23" x14ac:dyDescent="0.25">
      <c r="V2620" s="413"/>
      <c r="W2620" s="413"/>
    </row>
    <row r="2621" spans="22:23" x14ac:dyDescent="0.25">
      <c r="V2621" s="413"/>
      <c r="W2621" s="413"/>
    </row>
    <row r="2622" spans="22:23" x14ac:dyDescent="0.25">
      <c r="V2622" s="413"/>
      <c r="W2622" s="413"/>
    </row>
    <row r="2623" spans="22:23" x14ac:dyDescent="0.25">
      <c r="V2623" s="413"/>
      <c r="W2623" s="413"/>
    </row>
    <row r="2624" spans="22:23" x14ac:dyDescent="0.25">
      <c r="V2624" s="413"/>
      <c r="W2624" s="413"/>
    </row>
    <row r="2625" spans="22:23" x14ac:dyDescent="0.25">
      <c r="V2625" s="413"/>
      <c r="W2625" s="413"/>
    </row>
    <row r="2626" spans="22:23" x14ac:dyDescent="0.25">
      <c r="V2626" s="413"/>
      <c r="W2626" s="413"/>
    </row>
    <row r="2627" spans="22:23" x14ac:dyDescent="0.25">
      <c r="V2627" s="413"/>
      <c r="W2627" s="413"/>
    </row>
    <row r="2628" spans="22:23" x14ac:dyDescent="0.25">
      <c r="V2628" s="413"/>
      <c r="W2628" s="413"/>
    </row>
    <row r="2629" spans="22:23" x14ac:dyDescent="0.25">
      <c r="V2629" s="413"/>
      <c r="W2629" s="413"/>
    </row>
    <row r="2630" spans="22:23" x14ac:dyDescent="0.25">
      <c r="V2630" s="413"/>
      <c r="W2630" s="413"/>
    </row>
    <row r="2631" spans="22:23" x14ac:dyDescent="0.25">
      <c r="V2631" s="413"/>
      <c r="W2631" s="413"/>
    </row>
    <row r="2632" spans="22:23" x14ac:dyDescent="0.25">
      <c r="V2632" s="413"/>
      <c r="W2632" s="413"/>
    </row>
    <row r="2633" spans="22:23" x14ac:dyDescent="0.25">
      <c r="V2633" s="413"/>
      <c r="W2633" s="413"/>
    </row>
    <row r="2634" spans="22:23" x14ac:dyDescent="0.25">
      <c r="V2634" s="413"/>
      <c r="W2634" s="413"/>
    </row>
    <row r="2635" spans="22:23" x14ac:dyDescent="0.25">
      <c r="V2635" s="413"/>
      <c r="W2635" s="413"/>
    </row>
    <row r="2636" spans="22:23" x14ac:dyDescent="0.25">
      <c r="V2636" s="413"/>
      <c r="W2636" s="413"/>
    </row>
    <row r="2637" spans="22:23" x14ac:dyDescent="0.25">
      <c r="V2637" s="413"/>
      <c r="W2637" s="413"/>
    </row>
    <row r="2638" spans="22:23" x14ac:dyDescent="0.25">
      <c r="V2638" s="413"/>
      <c r="W2638" s="413"/>
    </row>
    <row r="2639" spans="22:23" x14ac:dyDescent="0.25">
      <c r="V2639" s="413"/>
      <c r="W2639" s="413"/>
    </row>
    <row r="2640" spans="22:23" x14ac:dyDescent="0.25">
      <c r="V2640" s="413"/>
      <c r="W2640" s="413"/>
    </row>
    <row r="2641" spans="22:23" x14ac:dyDescent="0.25">
      <c r="V2641" s="413"/>
      <c r="W2641" s="413"/>
    </row>
    <row r="2642" spans="22:23" x14ac:dyDescent="0.25">
      <c r="V2642" s="413"/>
      <c r="W2642" s="413"/>
    </row>
    <row r="2643" spans="22:23" x14ac:dyDescent="0.25">
      <c r="V2643" s="413"/>
      <c r="W2643" s="413"/>
    </row>
    <row r="2644" spans="22:23" x14ac:dyDescent="0.25">
      <c r="V2644" s="413"/>
      <c r="W2644" s="413"/>
    </row>
    <row r="2645" spans="22:23" x14ac:dyDescent="0.25">
      <c r="V2645" s="413"/>
      <c r="W2645" s="413"/>
    </row>
    <row r="2646" spans="22:23" x14ac:dyDescent="0.25">
      <c r="V2646" s="413"/>
      <c r="W2646" s="413"/>
    </row>
    <row r="2647" spans="22:23" x14ac:dyDescent="0.25">
      <c r="V2647" s="413"/>
      <c r="W2647" s="413"/>
    </row>
    <row r="2648" spans="22:23" x14ac:dyDescent="0.25">
      <c r="V2648" s="413"/>
      <c r="W2648" s="413"/>
    </row>
    <row r="2649" spans="22:23" x14ac:dyDescent="0.25">
      <c r="V2649" s="413"/>
      <c r="W2649" s="413"/>
    </row>
    <row r="2650" spans="22:23" x14ac:dyDescent="0.25">
      <c r="V2650" s="413"/>
      <c r="W2650" s="413"/>
    </row>
    <row r="2651" spans="22:23" x14ac:dyDescent="0.25">
      <c r="V2651" s="413"/>
      <c r="W2651" s="413"/>
    </row>
    <row r="2652" spans="22:23" x14ac:dyDescent="0.25">
      <c r="V2652" s="413"/>
      <c r="W2652" s="413"/>
    </row>
    <row r="2653" spans="22:23" x14ac:dyDescent="0.25">
      <c r="V2653" s="413"/>
      <c r="W2653" s="413"/>
    </row>
    <row r="2654" spans="22:23" x14ac:dyDescent="0.25">
      <c r="V2654" s="413"/>
      <c r="W2654" s="413"/>
    </row>
    <row r="2655" spans="22:23" x14ac:dyDescent="0.25">
      <c r="V2655" s="413"/>
      <c r="W2655" s="413"/>
    </row>
    <row r="2656" spans="22:23" x14ac:dyDescent="0.25">
      <c r="V2656" s="413"/>
      <c r="W2656" s="413"/>
    </row>
    <row r="2657" spans="22:23" x14ac:dyDescent="0.25">
      <c r="V2657" s="413"/>
      <c r="W2657" s="413"/>
    </row>
    <row r="2658" spans="22:23" x14ac:dyDescent="0.25">
      <c r="V2658" s="413"/>
      <c r="W2658" s="413"/>
    </row>
    <row r="2659" spans="22:23" x14ac:dyDescent="0.25">
      <c r="V2659" s="413"/>
      <c r="W2659" s="413"/>
    </row>
    <row r="2660" spans="22:23" x14ac:dyDescent="0.25">
      <c r="V2660" s="413"/>
      <c r="W2660" s="413"/>
    </row>
    <row r="2661" spans="22:23" x14ac:dyDescent="0.25">
      <c r="V2661" s="413"/>
      <c r="W2661" s="413"/>
    </row>
    <row r="2662" spans="22:23" x14ac:dyDescent="0.25">
      <c r="V2662" s="413"/>
      <c r="W2662" s="413"/>
    </row>
    <row r="2663" spans="22:23" x14ac:dyDescent="0.25">
      <c r="V2663" s="413"/>
      <c r="W2663" s="413"/>
    </row>
    <row r="2664" spans="22:23" x14ac:dyDescent="0.25">
      <c r="V2664" s="413"/>
      <c r="W2664" s="413"/>
    </row>
    <row r="2665" spans="22:23" x14ac:dyDescent="0.25">
      <c r="V2665" s="413"/>
      <c r="W2665" s="413"/>
    </row>
    <row r="2666" spans="22:23" x14ac:dyDescent="0.25">
      <c r="V2666" s="413"/>
      <c r="W2666" s="413"/>
    </row>
    <row r="2667" spans="22:23" x14ac:dyDescent="0.25">
      <c r="V2667" s="413"/>
      <c r="W2667" s="413"/>
    </row>
    <row r="2668" spans="22:23" x14ac:dyDescent="0.25">
      <c r="V2668" s="413"/>
      <c r="W2668" s="413"/>
    </row>
    <row r="2669" spans="22:23" x14ac:dyDescent="0.25">
      <c r="V2669" s="413"/>
      <c r="W2669" s="413"/>
    </row>
    <row r="2670" spans="22:23" x14ac:dyDescent="0.25">
      <c r="V2670" s="413"/>
      <c r="W2670" s="413"/>
    </row>
    <row r="2671" spans="22:23" x14ac:dyDescent="0.25">
      <c r="V2671" s="413"/>
      <c r="W2671" s="413"/>
    </row>
    <row r="2672" spans="22:23" x14ac:dyDescent="0.25">
      <c r="V2672" s="413"/>
      <c r="W2672" s="413"/>
    </row>
    <row r="2673" spans="22:23" x14ac:dyDescent="0.25">
      <c r="V2673" s="413"/>
      <c r="W2673" s="413"/>
    </row>
    <row r="2674" spans="22:23" x14ac:dyDescent="0.25">
      <c r="V2674" s="413"/>
      <c r="W2674" s="413"/>
    </row>
    <row r="2675" spans="22:23" x14ac:dyDescent="0.25">
      <c r="V2675" s="413"/>
      <c r="W2675" s="413"/>
    </row>
    <row r="2676" spans="22:23" x14ac:dyDescent="0.25">
      <c r="V2676" s="413"/>
      <c r="W2676" s="413"/>
    </row>
    <row r="2677" spans="22:23" x14ac:dyDescent="0.25">
      <c r="V2677" s="413"/>
      <c r="W2677" s="413"/>
    </row>
    <row r="2678" spans="22:23" x14ac:dyDescent="0.25">
      <c r="V2678" s="413"/>
      <c r="W2678" s="413"/>
    </row>
    <row r="2679" spans="22:23" x14ac:dyDescent="0.25">
      <c r="V2679" s="413"/>
      <c r="W2679" s="413"/>
    </row>
    <row r="2680" spans="22:23" x14ac:dyDescent="0.25">
      <c r="V2680" s="413"/>
      <c r="W2680" s="413"/>
    </row>
    <row r="2681" spans="22:23" x14ac:dyDescent="0.25">
      <c r="V2681" s="413"/>
      <c r="W2681" s="413"/>
    </row>
    <row r="2682" spans="22:23" x14ac:dyDescent="0.25">
      <c r="V2682" s="413"/>
      <c r="W2682" s="413"/>
    </row>
    <row r="2683" spans="22:23" x14ac:dyDescent="0.25">
      <c r="V2683" s="413"/>
      <c r="W2683" s="413"/>
    </row>
    <row r="2684" spans="22:23" x14ac:dyDescent="0.25">
      <c r="V2684" s="413"/>
      <c r="W2684" s="413"/>
    </row>
    <row r="2685" spans="22:23" x14ac:dyDescent="0.25">
      <c r="V2685" s="413"/>
      <c r="W2685" s="413"/>
    </row>
    <row r="2686" spans="22:23" x14ac:dyDescent="0.25">
      <c r="V2686" s="413"/>
      <c r="W2686" s="413"/>
    </row>
    <row r="2687" spans="22:23" x14ac:dyDescent="0.25">
      <c r="V2687" s="413"/>
      <c r="W2687" s="413"/>
    </row>
    <row r="2688" spans="22:23" x14ac:dyDescent="0.25">
      <c r="V2688" s="413"/>
      <c r="W2688" s="413"/>
    </row>
    <row r="2689" spans="22:23" x14ac:dyDescent="0.25">
      <c r="V2689" s="413"/>
      <c r="W2689" s="413"/>
    </row>
    <row r="2690" spans="22:23" x14ac:dyDescent="0.25">
      <c r="V2690" s="413"/>
      <c r="W2690" s="413"/>
    </row>
    <row r="2691" spans="22:23" x14ac:dyDescent="0.25">
      <c r="V2691" s="413"/>
      <c r="W2691" s="413"/>
    </row>
    <row r="2692" spans="22:23" x14ac:dyDescent="0.25">
      <c r="V2692" s="413"/>
      <c r="W2692" s="413"/>
    </row>
    <row r="2693" spans="22:23" x14ac:dyDescent="0.25">
      <c r="V2693" s="413"/>
      <c r="W2693" s="413"/>
    </row>
    <row r="2694" spans="22:23" x14ac:dyDescent="0.25">
      <c r="V2694" s="413"/>
      <c r="W2694" s="413"/>
    </row>
    <row r="2695" spans="22:23" x14ac:dyDescent="0.25">
      <c r="V2695" s="413"/>
      <c r="W2695" s="413"/>
    </row>
    <row r="2696" spans="22:23" x14ac:dyDescent="0.25">
      <c r="V2696" s="413"/>
      <c r="W2696" s="413"/>
    </row>
    <row r="2697" spans="22:23" x14ac:dyDescent="0.25">
      <c r="V2697" s="413"/>
      <c r="W2697" s="413"/>
    </row>
    <row r="2698" spans="22:23" x14ac:dyDescent="0.25">
      <c r="V2698" s="413"/>
      <c r="W2698" s="413"/>
    </row>
    <row r="2699" spans="22:23" x14ac:dyDescent="0.25">
      <c r="V2699" s="413"/>
      <c r="W2699" s="413"/>
    </row>
    <row r="2700" spans="22:23" x14ac:dyDescent="0.25">
      <c r="V2700" s="413"/>
      <c r="W2700" s="413"/>
    </row>
    <row r="2701" spans="22:23" x14ac:dyDescent="0.25">
      <c r="V2701" s="413"/>
      <c r="W2701" s="413"/>
    </row>
    <row r="2702" spans="22:23" x14ac:dyDescent="0.25">
      <c r="V2702" s="413"/>
      <c r="W2702" s="413"/>
    </row>
    <row r="2703" spans="22:23" x14ac:dyDescent="0.25">
      <c r="V2703" s="413"/>
      <c r="W2703" s="413"/>
    </row>
    <row r="2704" spans="22:23" x14ac:dyDescent="0.25">
      <c r="V2704" s="413"/>
      <c r="W2704" s="413"/>
    </row>
    <row r="2705" spans="22:23" x14ac:dyDescent="0.25">
      <c r="V2705" s="413"/>
      <c r="W2705" s="413"/>
    </row>
    <row r="2706" spans="22:23" x14ac:dyDescent="0.25">
      <c r="V2706" s="413"/>
      <c r="W2706" s="413"/>
    </row>
    <row r="2707" spans="22:23" x14ac:dyDescent="0.25">
      <c r="V2707" s="413"/>
      <c r="W2707" s="413"/>
    </row>
    <row r="2708" spans="22:23" x14ac:dyDescent="0.25">
      <c r="V2708" s="413"/>
      <c r="W2708" s="413"/>
    </row>
    <row r="2709" spans="22:23" x14ac:dyDescent="0.25">
      <c r="V2709" s="413"/>
      <c r="W2709" s="413"/>
    </row>
    <row r="2710" spans="22:23" x14ac:dyDescent="0.25">
      <c r="V2710" s="413"/>
      <c r="W2710" s="413"/>
    </row>
    <row r="2711" spans="22:23" x14ac:dyDescent="0.25">
      <c r="V2711" s="413"/>
      <c r="W2711" s="413"/>
    </row>
    <row r="2712" spans="22:23" x14ac:dyDescent="0.25">
      <c r="V2712" s="413"/>
      <c r="W2712" s="413"/>
    </row>
    <row r="2713" spans="22:23" x14ac:dyDescent="0.25">
      <c r="V2713" s="413"/>
      <c r="W2713" s="413"/>
    </row>
    <row r="2714" spans="22:23" x14ac:dyDescent="0.25">
      <c r="V2714" s="413"/>
      <c r="W2714" s="413"/>
    </row>
    <row r="2715" spans="22:23" x14ac:dyDescent="0.25">
      <c r="V2715" s="413"/>
      <c r="W2715" s="413"/>
    </row>
    <row r="2716" spans="22:23" x14ac:dyDescent="0.25">
      <c r="V2716" s="413"/>
      <c r="W2716" s="413"/>
    </row>
    <row r="2717" spans="22:23" x14ac:dyDescent="0.25">
      <c r="V2717" s="413"/>
      <c r="W2717" s="413"/>
    </row>
    <row r="2718" spans="22:23" x14ac:dyDescent="0.25">
      <c r="V2718" s="413"/>
      <c r="W2718" s="413"/>
    </row>
    <row r="2719" spans="22:23" x14ac:dyDescent="0.25">
      <c r="V2719" s="413"/>
      <c r="W2719" s="413"/>
    </row>
    <row r="2720" spans="22:23" x14ac:dyDescent="0.25">
      <c r="V2720" s="413"/>
      <c r="W2720" s="413"/>
    </row>
    <row r="2721" spans="22:23" x14ac:dyDescent="0.25">
      <c r="V2721" s="413"/>
      <c r="W2721" s="413"/>
    </row>
    <row r="2722" spans="22:23" x14ac:dyDescent="0.25">
      <c r="V2722" s="413"/>
      <c r="W2722" s="413"/>
    </row>
    <row r="2723" spans="22:23" x14ac:dyDescent="0.25">
      <c r="V2723" s="413"/>
      <c r="W2723" s="413"/>
    </row>
    <row r="2724" spans="22:23" x14ac:dyDescent="0.25">
      <c r="V2724" s="413"/>
      <c r="W2724" s="413"/>
    </row>
    <row r="2725" spans="22:23" x14ac:dyDescent="0.25">
      <c r="V2725" s="413"/>
      <c r="W2725" s="413"/>
    </row>
    <row r="2726" spans="22:23" x14ac:dyDescent="0.25">
      <c r="V2726" s="413"/>
      <c r="W2726" s="413"/>
    </row>
    <row r="2727" spans="22:23" x14ac:dyDescent="0.25">
      <c r="V2727" s="413"/>
      <c r="W2727" s="413"/>
    </row>
    <row r="2728" spans="22:23" x14ac:dyDescent="0.25">
      <c r="V2728" s="413"/>
      <c r="W2728" s="413"/>
    </row>
    <row r="2729" spans="22:23" x14ac:dyDescent="0.25">
      <c r="V2729" s="413"/>
      <c r="W2729" s="413"/>
    </row>
    <row r="2730" spans="22:23" x14ac:dyDescent="0.25">
      <c r="V2730" s="413"/>
      <c r="W2730" s="413"/>
    </row>
    <row r="2731" spans="22:23" x14ac:dyDescent="0.25">
      <c r="V2731" s="413"/>
      <c r="W2731" s="413"/>
    </row>
    <row r="2732" spans="22:23" x14ac:dyDescent="0.25">
      <c r="V2732" s="413"/>
      <c r="W2732" s="413"/>
    </row>
    <row r="2733" spans="22:23" x14ac:dyDescent="0.25">
      <c r="V2733" s="413"/>
      <c r="W2733" s="413"/>
    </row>
    <row r="2734" spans="22:23" x14ac:dyDescent="0.25">
      <c r="V2734" s="413"/>
      <c r="W2734" s="413"/>
    </row>
    <row r="2735" spans="22:23" x14ac:dyDescent="0.25">
      <c r="V2735" s="413"/>
      <c r="W2735" s="413"/>
    </row>
    <row r="2736" spans="22:23" x14ac:dyDescent="0.25">
      <c r="V2736" s="413"/>
      <c r="W2736" s="413"/>
    </row>
    <row r="2737" spans="22:23" x14ac:dyDescent="0.25">
      <c r="V2737" s="413"/>
      <c r="W2737" s="413"/>
    </row>
    <row r="2738" spans="22:23" x14ac:dyDescent="0.25">
      <c r="V2738" s="413"/>
      <c r="W2738" s="413"/>
    </row>
    <row r="2739" spans="22:23" x14ac:dyDescent="0.25">
      <c r="V2739" s="413"/>
      <c r="W2739" s="413"/>
    </row>
    <row r="2740" spans="22:23" x14ac:dyDescent="0.25">
      <c r="V2740" s="413"/>
      <c r="W2740" s="413"/>
    </row>
    <row r="2741" spans="22:23" x14ac:dyDescent="0.25">
      <c r="V2741" s="413"/>
      <c r="W2741" s="413"/>
    </row>
    <row r="2742" spans="22:23" x14ac:dyDescent="0.25">
      <c r="V2742" s="413"/>
      <c r="W2742" s="413"/>
    </row>
    <row r="2743" spans="22:23" x14ac:dyDescent="0.25">
      <c r="V2743" s="413"/>
      <c r="W2743" s="413"/>
    </row>
    <row r="2744" spans="22:23" x14ac:dyDescent="0.25">
      <c r="V2744" s="413"/>
      <c r="W2744" s="413"/>
    </row>
    <row r="2745" spans="22:23" x14ac:dyDescent="0.25">
      <c r="V2745" s="413"/>
      <c r="W2745" s="413"/>
    </row>
    <row r="2746" spans="22:23" x14ac:dyDescent="0.25">
      <c r="V2746" s="413"/>
      <c r="W2746" s="413"/>
    </row>
    <row r="2747" spans="22:23" x14ac:dyDescent="0.25">
      <c r="V2747" s="413"/>
      <c r="W2747" s="413"/>
    </row>
    <row r="2748" spans="22:23" x14ac:dyDescent="0.25">
      <c r="V2748" s="413"/>
      <c r="W2748" s="413"/>
    </row>
    <row r="2749" spans="22:23" x14ac:dyDescent="0.25">
      <c r="V2749" s="413"/>
      <c r="W2749" s="413"/>
    </row>
    <row r="2750" spans="22:23" x14ac:dyDescent="0.25">
      <c r="V2750" s="413"/>
      <c r="W2750" s="413"/>
    </row>
    <row r="2751" spans="22:23" x14ac:dyDescent="0.25">
      <c r="V2751" s="413"/>
      <c r="W2751" s="413"/>
    </row>
    <row r="2752" spans="22:23" x14ac:dyDescent="0.25">
      <c r="V2752" s="413"/>
      <c r="W2752" s="413"/>
    </row>
    <row r="2753" spans="22:23" x14ac:dyDescent="0.25">
      <c r="V2753" s="413"/>
      <c r="W2753" s="413"/>
    </row>
    <row r="2754" spans="22:23" x14ac:dyDescent="0.25">
      <c r="V2754" s="413"/>
      <c r="W2754" s="413"/>
    </row>
    <row r="2755" spans="22:23" x14ac:dyDescent="0.25">
      <c r="V2755" s="413"/>
      <c r="W2755" s="413"/>
    </row>
    <row r="2756" spans="22:23" x14ac:dyDescent="0.25">
      <c r="V2756" s="413"/>
      <c r="W2756" s="413"/>
    </row>
    <row r="2757" spans="22:23" x14ac:dyDescent="0.25">
      <c r="V2757" s="413"/>
      <c r="W2757" s="413"/>
    </row>
    <row r="2758" spans="22:23" x14ac:dyDescent="0.25">
      <c r="V2758" s="413"/>
      <c r="W2758" s="413"/>
    </row>
    <row r="2759" spans="22:23" x14ac:dyDescent="0.25">
      <c r="V2759" s="413"/>
      <c r="W2759" s="413"/>
    </row>
    <row r="2760" spans="22:23" x14ac:dyDescent="0.25">
      <c r="V2760" s="413"/>
      <c r="W2760" s="413"/>
    </row>
    <row r="2761" spans="22:23" x14ac:dyDescent="0.25">
      <c r="V2761" s="413"/>
      <c r="W2761" s="413"/>
    </row>
    <row r="2762" spans="22:23" x14ac:dyDescent="0.25">
      <c r="V2762" s="413"/>
      <c r="W2762" s="413"/>
    </row>
    <row r="2763" spans="22:23" x14ac:dyDescent="0.25">
      <c r="V2763" s="413"/>
      <c r="W2763" s="413"/>
    </row>
    <row r="2764" spans="22:23" x14ac:dyDescent="0.25">
      <c r="V2764" s="413"/>
      <c r="W2764" s="413"/>
    </row>
    <row r="2765" spans="22:23" x14ac:dyDescent="0.25">
      <c r="V2765" s="413"/>
      <c r="W2765" s="413"/>
    </row>
    <row r="2766" spans="22:23" x14ac:dyDescent="0.25">
      <c r="V2766" s="413"/>
      <c r="W2766" s="413"/>
    </row>
    <row r="2767" spans="22:23" x14ac:dyDescent="0.25">
      <c r="V2767" s="413"/>
      <c r="W2767" s="413"/>
    </row>
    <row r="2768" spans="22:23" x14ac:dyDescent="0.25">
      <c r="V2768" s="413"/>
      <c r="W2768" s="413"/>
    </row>
    <row r="2769" spans="22:23" x14ac:dyDescent="0.25">
      <c r="V2769" s="413"/>
      <c r="W2769" s="413"/>
    </row>
    <row r="2770" spans="22:23" x14ac:dyDescent="0.25">
      <c r="V2770" s="413"/>
      <c r="W2770" s="413"/>
    </row>
    <row r="2771" spans="22:23" x14ac:dyDescent="0.25">
      <c r="V2771" s="413"/>
      <c r="W2771" s="413"/>
    </row>
    <row r="2772" spans="22:23" x14ac:dyDescent="0.25">
      <c r="V2772" s="413"/>
      <c r="W2772" s="413"/>
    </row>
    <row r="2773" spans="22:23" x14ac:dyDescent="0.25">
      <c r="V2773" s="413"/>
      <c r="W2773" s="413"/>
    </row>
    <row r="2774" spans="22:23" x14ac:dyDescent="0.25">
      <c r="V2774" s="413"/>
      <c r="W2774" s="413"/>
    </row>
    <row r="2775" spans="22:23" x14ac:dyDescent="0.25">
      <c r="V2775" s="413"/>
      <c r="W2775" s="413"/>
    </row>
    <row r="2776" spans="22:23" x14ac:dyDescent="0.25">
      <c r="V2776" s="413"/>
      <c r="W2776" s="413"/>
    </row>
    <row r="2777" spans="22:23" x14ac:dyDescent="0.25">
      <c r="V2777" s="413"/>
      <c r="W2777" s="413"/>
    </row>
    <row r="2778" spans="22:23" x14ac:dyDescent="0.25">
      <c r="V2778" s="413"/>
      <c r="W2778" s="413"/>
    </row>
    <row r="2779" spans="22:23" x14ac:dyDescent="0.25">
      <c r="V2779" s="413"/>
      <c r="W2779" s="413"/>
    </row>
    <row r="2780" spans="22:23" x14ac:dyDescent="0.25">
      <c r="V2780" s="413"/>
      <c r="W2780" s="413"/>
    </row>
    <row r="2781" spans="22:23" x14ac:dyDescent="0.25">
      <c r="V2781" s="413"/>
      <c r="W2781" s="413"/>
    </row>
    <row r="2782" spans="22:23" x14ac:dyDescent="0.25">
      <c r="V2782" s="413"/>
      <c r="W2782" s="413"/>
    </row>
    <row r="2783" spans="22:23" x14ac:dyDescent="0.25">
      <c r="V2783" s="413"/>
      <c r="W2783" s="413"/>
    </row>
    <row r="2784" spans="22:23" x14ac:dyDescent="0.25">
      <c r="V2784" s="413"/>
      <c r="W2784" s="413"/>
    </row>
    <row r="2785" spans="22:23" x14ac:dyDescent="0.25">
      <c r="V2785" s="413"/>
      <c r="W2785" s="413"/>
    </row>
    <row r="2786" spans="22:23" x14ac:dyDescent="0.25">
      <c r="V2786" s="413"/>
      <c r="W2786" s="413"/>
    </row>
    <row r="2787" spans="22:23" x14ac:dyDescent="0.25">
      <c r="V2787" s="413"/>
      <c r="W2787" s="413"/>
    </row>
    <row r="2788" spans="22:23" x14ac:dyDescent="0.25">
      <c r="V2788" s="413"/>
      <c r="W2788" s="413"/>
    </row>
    <row r="2789" spans="22:23" x14ac:dyDescent="0.25">
      <c r="V2789" s="413"/>
      <c r="W2789" s="413"/>
    </row>
    <row r="2790" spans="22:23" x14ac:dyDescent="0.25">
      <c r="V2790" s="413"/>
      <c r="W2790" s="413"/>
    </row>
    <row r="2791" spans="22:23" x14ac:dyDescent="0.25">
      <c r="V2791" s="413"/>
      <c r="W2791" s="413"/>
    </row>
    <row r="2792" spans="22:23" x14ac:dyDescent="0.25">
      <c r="V2792" s="413"/>
      <c r="W2792" s="413"/>
    </row>
    <row r="2793" spans="22:23" x14ac:dyDescent="0.25">
      <c r="V2793" s="413"/>
      <c r="W2793" s="413"/>
    </row>
    <row r="2794" spans="22:23" x14ac:dyDescent="0.25">
      <c r="V2794" s="413"/>
      <c r="W2794" s="413"/>
    </row>
    <row r="2795" spans="22:23" x14ac:dyDescent="0.25">
      <c r="V2795" s="413"/>
      <c r="W2795" s="413"/>
    </row>
    <row r="2796" spans="22:23" x14ac:dyDescent="0.25">
      <c r="V2796" s="413"/>
      <c r="W2796" s="413"/>
    </row>
    <row r="2797" spans="22:23" x14ac:dyDescent="0.25">
      <c r="V2797" s="413"/>
      <c r="W2797" s="413"/>
    </row>
    <row r="2798" spans="22:23" x14ac:dyDescent="0.25">
      <c r="V2798" s="413"/>
      <c r="W2798" s="413"/>
    </row>
    <row r="2799" spans="22:23" x14ac:dyDescent="0.25">
      <c r="V2799" s="413"/>
      <c r="W2799" s="413"/>
    </row>
    <row r="2800" spans="22:23" x14ac:dyDescent="0.25">
      <c r="V2800" s="413"/>
      <c r="W2800" s="413"/>
    </row>
    <row r="2801" spans="22:23" x14ac:dyDescent="0.25">
      <c r="V2801" s="413"/>
      <c r="W2801" s="413"/>
    </row>
    <row r="2802" spans="22:23" x14ac:dyDescent="0.25">
      <c r="V2802" s="413"/>
      <c r="W2802" s="413"/>
    </row>
    <row r="2803" spans="22:23" x14ac:dyDescent="0.25">
      <c r="V2803" s="413"/>
      <c r="W2803" s="413"/>
    </row>
    <row r="2804" spans="22:23" x14ac:dyDescent="0.25">
      <c r="V2804" s="413"/>
      <c r="W2804" s="413"/>
    </row>
    <row r="2805" spans="22:23" x14ac:dyDescent="0.25">
      <c r="V2805" s="413"/>
      <c r="W2805" s="413"/>
    </row>
    <row r="2806" spans="22:23" x14ac:dyDescent="0.25">
      <c r="V2806" s="413"/>
      <c r="W2806" s="413"/>
    </row>
    <row r="2807" spans="22:23" x14ac:dyDescent="0.25">
      <c r="V2807" s="413"/>
      <c r="W2807" s="413"/>
    </row>
    <row r="2808" spans="22:23" x14ac:dyDescent="0.25">
      <c r="V2808" s="413"/>
      <c r="W2808" s="413"/>
    </row>
    <row r="2809" spans="22:23" x14ac:dyDescent="0.25">
      <c r="V2809" s="413"/>
      <c r="W2809" s="413"/>
    </row>
    <row r="2810" spans="22:23" x14ac:dyDescent="0.25">
      <c r="V2810" s="413"/>
      <c r="W2810" s="413"/>
    </row>
    <row r="2811" spans="22:23" x14ac:dyDescent="0.25">
      <c r="V2811" s="413"/>
      <c r="W2811" s="413"/>
    </row>
    <row r="2812" spans="22:23" x14ac:dyDescent="0.25">
      <c r="V2812" s="413"/>
      <c r="W2812" s="413"/>
    </row>
    <row r="2813" spans="22:23" x14ac:dyDescent="0.25">
      <c r="V2813" s="413"/>
      <c r="W2813" s="413"/>
    </row>
    <row r="2814" spans="22:23" x14ac:dyDescent="0.25">
      <c r="V2814" s="413"/>
      <c r="W2814" s="413"/>
    </row>
    <row r="2815" spans="22:23" x14ac:dyDescent="0.25">
      <c r="V2815" s="413"/>
      <c r="W2815" s="413"/>
    </row>
    <row r="2816" spans="22:23" x14ac:dyDescent="0.25">
      <c r="V2816" s="413"/>
      <c r="W2816" s="413"/>
    </row>
    <row r="2817" spans="22:23" x14ac:dyDescent="0.25">
      <c r="V2817" s="413"/>
      <c r="W2817" s="413"/>
    </row>
    <row r="2818" spans="22:23" x14ac:dyDescent="0.25">
      <c r="V2818" s="413"/>
      <c r="W2818" s="413"/>
    </row>
    <row r="2819" spans="22:23" x14ac:dyDescent="0.25">
      <c r="V2819" s="413"/>
      <c r="W2819" s="413"/>
    </row>
    <row r="2820" spans="22:23" x14ac:dyDescent="0.25">
      <c r="V2820" s="413"/>
      <c r="W2820" s="413"/>
    </row>
    <row r="2821" spans="22:23" x14ac:dyDescent="0.25">
      <c r="V2821" s="413"/>
      <c r="W2821" s="413"/>
    </row>
    <row r="2822" spans="22:23" x14ac:dyDescent="0.25">
      <c r="V2822" s="413"/>
      <c r="W2822" s="413"/>
    </row>
    <row r="2823" spans="22:23" x14ac:dyDescent="0.25">
      <c r="V2823" s="413"/>
      <c r="W2823" s="413"/>
    </row>
    <row r="2824" spans="22:23" x14ac:dyDescent="0.25">
      <c r="V2824" s="413"/>
      <c r="W2824" s="413"/>
    </row>
    <row r="2825" spans="22:23" x14ac:dyDescent="0.25">
      <c r="V2825" s="413"/>
      <c r="W2825" s="413"/>
    </row>
    <row r="2826" spans="22:23" x14ac:dyDescent="0.25">
      <c r="V2826" s="413"/>
      <c r="W2826" s="413"/>
    </row>
    <row r="2827" spans="22:23" x14ac:dyDescent="0.25">
      <c r="V2827" s="413"/>
      <c r="W2827" s="413"/>
    </row>
    <row r="2828" spans="22:23" x14ac:dyDescent="0.25">
      <c r="V2828" s="413"/>
      <c r="W2828" s="413"/>
    </row>
    <row r="2829" spans="22:23" x14ac:dyDescent="0.25">
      <c r="V2829" s="413"/>
      <c r="W2829" s="413"/>
    </row>
    <row r="2830" spans="22:23" x14ac:dyDescent="0.25">
      <c r="V2830" s="413"/>
      <c r="W2830" s="413"/>
    </row>
    <row r="2831" spans="22:23" x14ac:dyDescent="0.25">
      <c r="V2831" s="413"/>
      <c r="W2831" s="413"/>
    </row>
    <row r="2832" spans="22:23" x14ac:dyDescent="0.25">
      <c r="V2832" s="413"/>
      <c r="W2832" s="413"/>
    </row>
    <row r="2833" spans="22:23" x14ac:dyDescent="0.25">
      <c r="V2833" s="413"/>
      <c r="W2833" s="413"/>
    </row>
    <row r="2834" spans="22:23" x14ac:dyDescent="0.25">
      <c r="V2834" s="413"/>
      <c r="W2834" s="413"/>
    </row>
    <row r="2835" spans="22:23" x14ac:dyDescent="0.25">
      <c r="V2835" s="413"/>
      <c r="W2835" s="413"/>
    </row>
    <row r="2836" spans="22:23" x14ac:dyDescent="0.25">
      <c r="V2836" s="413"/>
      <c r="W2836" s="413"/>
    </row>
    <row r="2837" spans="22:23" x14ac:dyDescent="0.25">
      <c r="V2837" s="413"/>
      <c r="W2837" s="413"/>
    </row>
    <row r="2838" spans="22:23" x14ac:dyDescent="0.25">
      <c r="V2838" s="413"/>
      <c r="W2838" s="413"/>
    </row>
    <row r="2839" spans="22:23" x14ac:dyDescent="0.25">
      <c r="V2839" s="413"/>
      <c r="W2839" s="413"/>
    </row>
    <row r="2840" spans="22:23" x14ac:dyDescent="0.25">
      <c r="V2840" s="413"/>
      <c r="W2840" s="413"/>
    </row>
    <row r="2841" spans="22:23" x14ac:dyDescent="0.25">
      <c r="V2841" s="413"/>
      <c r="W2841" s="413"/>
    </row>
    <row r="2842" spans="22:23" x14ac:dyDescent="0.25">
      <c r="V2842" s="413"/>
      <c r="W2842" s="413"/>
    </row>
    <row r="2843" spans="22:23" x14ac:dyDescent="0.25">
      <c r="V2843" s="413"/>
      <c r="W2843" s="413"/>
    </row>
    <row r="2844" spans="22:23" x14ac:dyDescent="0.25">
      <c r="V2844" s="413"/>
      <c r="W2844" s="413"/>
    </row>
    <row r="2845" spans="22:23" x14ac:dyDescent="0.25">
      <c r="V2845" s="413"/>
      <c r="W2845" s="413"/>
    </row>
    <row r="2846" spans="22:23" x14ac:dyDescent="0.25">
      <c r="V2846" s="413"/>
      <c r="W2846" s="413"/>
    </row>
    <row r="2847" spans="22:23" x14ac:dyDescent="0.25">
      <c r="V2847" s="413"/>
      <c r="W2847" s="413"/>
    </row>
    <row r="2848" spans="22:23" x14ac:dyDescent="0.25">
      <c r="V2848" s="413"/>
      <c r="W2848" s="413"/>
    </row>
    <row r="2849" spans="22:23" x14ac:dyDescent="0.25">
      <c r="V2849" s="413"/>
      <c r="W2849" s="413"/>
    </row>
    <row r="2850" spans="22:23" x14ac:dyDescent="0.25">
      <c r="V2850" s="413"/>
      <c r="W2850" s="413"/>
    </row>
    <row r="2851" spans="22:23" x14ac:dyDescent="0.25">
      <c r="V2851" s="413"/>
      <c r="W2851" s="413"/>
    </row>
    <row r="2852" spans="22:23" x14ac:dyDescent="0.25">
      <c r="V2852" s="413"/>
      <c r="W2852" s="413"/>
    </row>
    <row r="2853" spans="22:23" x14ac:dyDescent="0.25">
      <c r="V2853" s="413"/>
      <c r="W2853" s="413"/>
    </row>
    <row r="2854" spans="22:23" x14ac:dyDescent="0.25">
      <c r="V2854" s="413"/>
      <c r="W2854" s="413"/>
    </row>
    <row r="2855" spans="22:23" x14ac:dyDescent="0.25">
      <c r="V2855" s="413"/>
      <c r="W2855" s="413"/>
    </row>
    <row r="2856" spans="22:23" x14ac:dyDescent="0.25">
      <c r="V2856" s="413"/>
      <c r="W2856" s="413"/>
    </row>
    <row r="2857" spans="22:23" x14ac:dyDescent="0.25">
      <c r="V2857" s="413"/>
      <c r="W2857" s="413"/>
    </row>
    <row r="2858" spans="22:23" x14ac:dyDescent="0.25">
      <c r="V2858" s="413"/>
      <c r="W2858" s="413"/>
    </row>
    <row r="2859" spans="22:23" x14ac:dyDescent="0.25">
      <c r="V2859" s="413"/>
      <c r="W2859" s="413"/>
    </row>
    <row r="2860" spans="22:23" x14ac:dyDescent="0.25">
      <c r="V2860" s="413"/>
      <c r="W2860" s="413"/>
    </row>
    <row r="2861" spans="22:23" x14ac:dyDescent="0.25">
      <c r="V2861" s="413"/>
      <c r="W2861" s="413"/>
    </row>
    <row r="2862" spans="22:23" x14ac:dyDescent="0.25">
      <c r="V2862" s="413"/>
      <c r="W2862" s="413"/>
    </row>
    <row r="2863" spans="22:23" x14ac:dyDescent="0.25">
      <c r="V2863" s="413"/>
      <c r="W2863" s="413"/>
    </row>
    <row r="2864" spans="22:23" x14ac:dyDescent="0.25">
      <c r="V2864" s="413"/>
      <c r="W2864" s="413"/>
    </row>
    <row r="2865" spans="22:23" x14ac:dyDescent="0.25">
      <c r="V2865" s="413"/>
      <c r="W2865" s="413"/>
    </row>
    <row r="2866" spans="22:23" x14ac:dyDescent="0.25">
      <c r="V2866" s="413"/>
      <c r="W2866" s="413"/>
    </row>
    <row r="2867" spans="22:23" x14ac:dyDescent="0.25">
      <c r="V2867" s="413"/>
      <c r="W2867" s="413"/>
    </row>
    <row r="2868" spans="22:23" x14ac:dyDescent="0.25">
      <c r="V2868" s="413"/>
      <c r="W2868" s="413"/>
    </row>
    <row r="2869" spans="22:23" x14ac:dyDescent="0.25">
      <c r="V2869" s="413"/>
      <c r="W2869" s="413"/>
    </row>
    <row r="2870" spans="22:23" x14ac:dyDescent="0.25">
      <c r="V2870" s="413"/>
      <c r="W2870" s="413"/>
    </row>
    <row r="2871" spans="22:23" x14ac:dyDescent="0.25">
      <c r="V2871" s="413"/>
      <c r="W2871" s="413"/>
    </row>
    <row r="2872" spans="22:23" x14ac:dyDescent="0.25">
      <c r="V2872" s="413"/>
      <c r="W2872" s="413"/>
    </row>
    <row r="2873" spans="22:23" x14ac:dyDescent="0.25">
      <c r="V2873" s="413"/>
      <c r="W2873" s="413"/>
    </row>
    <row r="2874" spans="22:23" x14ac:dyDescent="0.25">
      <c r="V2874" s="413"/>
      <c r="W2874" s="413"/>
    </row>
    <row r="2875" spans="22:23" x14ac:dyDescent="0.25">
      <c r="V2875" s="413"/>
      <c r="W2875" s="413"/>
    </row>
    <row r="2876" spans="22:23" x14ac:dyDescent="0.25">
      <c r="V2876" s="413"/>
      <c r="W2876" s="413"/>
    </row>
    <row r="2877" spans="22:23" x14ac:dyDescent="0.25">
      <c r="V2877" s="413"/>
      <c r="W2877" s="413"/>
    </row>
    <row r="2878" spans="22:23" x14ac:dyDescent="0.25">
      <c r="V2878" s="413"/>
      <c r="W2878" s="413"/>
    </row>
    <row r="2879" spans="22:23" x14ac:dyDescent="0.25">
      <c r="V2879" s="413"/>
      <c r="W2879" s="413"/>
    </row>
    <row r="2880" spans="22:23" x14ac:dyDescent="0.25">
      <c r="V2880" s="413"/>
      <c r="W2880" s="413"/>
    </row>
    <row r="2881" spans="22:23" x14ac:dyDescent="0.25">
      <c r="V2881" s="413"/>
      <c r="W2881" s="413"/>
    </row>
    <row r="2882" spans="22:23" x14ac:dyDescent="0.25">
      <c r="V2882" s="413"/>
      <c r="W2882" s="413"/>
    </row>
    <row r="2883" spans="22:23" x14ac:dyDescent="0.25">
      <c r="V2883" s="413"/>
      <c r="W2883" s="413"/>
    </row>
    <row r="2884" spans="22:23" x14ac:dyDescent="0.25">
      <c r="V2884" s="413"/>
      <c r="W2884" s="413"/>
    </row>
    <row r="2885" spans="22:23" x14ac:dyDescent="0.25">
      <c r="V2885" s="413"/>
      <c r="W2885" s="413"/>
    </row>
    <row r="2886" spans="22:23" x14ac:dyDescent="0.25">
      <c r="V2886" s="413"/>
      <c r="W2886" s="413"/>
    </row>
    <row r="2887" spans="22:23" x14ac:dyDescent="0.25">
      <c r="V2887" s="413"/>
      <c r="W2887" s="413"/>
    </row>
    <row r="2888" spans="22:23" x14ac:dyDescent="0.25">
      <c r="V2888" s="413"/>
      <c r="W2888" s="413"/>
    </row>
    <row r="2889" spans="22:23" x14ac:dyDescent="0.25">
      <c r="V2889" s="413"/>
      <c r="W2889" s="413"/>
    </row>
    <row r="2890" spans="22:23" x14ac:dyDescent="0.25">
      <c r="V2890" s="413"/>
      <c r="W2890" s="413"/>
    </row>
    <row r="2891" spans="22:23" x14ac:dyDescent="0.25">
      <c r="V2891" s="413"/>
      <c r="W2891" s="413"/>
    </row>
    <row r="2892" spans="22:23" x14ac:dyDescent="0.25">
      <c r="V2892" s="413"/>
      <c r="W2892" s="413"/>
    </row>
    <row r="2893" spans="22:23" x14ac:dyDescent="0.25">
      <c r="V2893" s="413"/>
      <c r="W2893" s="413"/>
    </row>
    <row r="2894" spans="22:23" x14ac:dyDescent="0.25">
      <c r="V2894" s="413"/>
      <c r="W2894" s="413"/>
    </row>
    <row r="2895" spans="22:23" x14ac:dyDescent="0.25">
      <c r="V2895" s="413"/>
      <c r="W2895" s="413"/>
    </row>
    <row r="2896" spans="22:23" x14ac:dyDescent="0.25">
      <c r="V2896" s="413"/>
      <c r="W2896" s="413"/>
    </row>
    <row r="2897" spans="22:23" x14ac:dyDescent="0.25">
      <c r="V2897" s="413"/>
      <c r="W2897" s="413"/>
    </row>
    <row r="2898" spans="22:23" x14ac:dyDescent="0.25">
      <c r="V2898" s="413"/>
      <c r="W2898" s="413"/>
    </row>
    <row r="2899" spans="22:23" x14ac:dyDescent="0.25">
      <c r="V2899" s="413"/>
      <c r="W2899" s="413"/>
    </row>
    <row r="2900" spans="22:23" x14ac:dyDescent="0.25">
      <c r="V2900" s="413"/>
      <c r="W2900" s="413"/>
    </row>
    <row r="2901" spans="22:23" x14ac:dyDescent="0.25">
      <c r="V2901" s="413"/>
      <c r="W2901" s="413"/>
    </row>
    <row r="2902" spans="22:23" x14ac:dyDescent="0.25">
      <c r="V2902" s="413"/>
      <c r="W2902" s="413"/>
    </row>
    <row r="2903" spans="22:23" x14ac:dyDescent="0.25">
      <c r="V2903" s="413"/>
      <c r="W2903" s="413"/>
    </row>
    <row r="2904" spans="22:23" x14ac:dyDescent="0.25">
      <c r="V2904" s="413"/>
      <c r="W2904" s="413"/>
    </row>
    <row r="2905" spans="22:23" x14ac:dyDescent="0.25">
      <c r="V2905" s="413"/>
      <c r="W2905" s="413"/>
    </row>
    <row r="2906" spans="22:23" x14ac:dyDescent="0.25">
      <c r="V2906" s="413"/>
      <c r="W2906" s="413"/>
    </row>
    <row r="2907" spans="22:23" x14ac:dyDescent="0.25">
      <c r="V2907" s="413"/>
      <c r="W2907" s="413"/>
    </row>
    <row r="2908" spans="22:23" x14ac:dyDescent="0.25">
      <c r="V2908" s="413"/>
      <c r="W2908" s="413"/>
    </row>
    <row r="2909" spans="22:23" x14ac:dyDescent="0.25">
      <c r="V2909" s="413"/>
      <c r="W2909" s="413"/>
    </row>
    <row r="2910" spans="22:23" x14ac:dyDescent="0.25">
      <c r="V2910" s="413"/>
      <c r="W2910" s="413"/>
    </row>
    <row r="2911" spans="22:23" x14ac:dyDescent="0.25">
      <c r="V2911" s="413"/>
      <c r="W2911" s="413"/>
    </row>
    <row r="2912" spans="22:23" x14ac:dyDescent="0.25">
      <c r="V2912" s="413"/>
      <c r="W2912" s="413"/>
    </row>
    <row r="2913" spans="22:23" x14ac:dyDescent="0.25">
      <c r="V2913" s="413"/>
      <c r="W2913" s="413"/>
    </row>
    <row r="2914" spans="22:23" x14ac:dyDescent="0.25">
      <c r="V2914" s="413"/>
      <c r="W2914" s="413"/>
    </row>
    <row r="2915" spans="22:23" x14ac:dyDescent="0.25">
      <c r="V2915" s="413"/>
      <c r="W2915" s="413"/>
    </row>
    <row r="2916" spans="22:23" x14ac:dyDescent="0.25">
      <c r="V2916" s="413"/>
      <c r="W2916" s="413"/>
    </row>
    <row r="2917" spans="22:23" x14ac:dyDescent="0.25">
      <c r="V2917" s="413"/>
      <c r="W2917" s="413"/>
    </row>
    <row r="2918" spans="22:23" x14ac:dyDescent="0.25">
      <c r="V2918" s="413"/>
      <c r="W2918" s="413"/>
    </row>
    <row r="2919" spans="22:23" x14ac:dyDescent="0.25">
      <c r="V2919" s="413"/>
      <c r="W2919" s="413"/>
    </row>
    <row r="2920" spans="22:23" x14ac:dyDescent="0.25">
      <c r="V2920" s="413"/>
      <c r="W2920" s="413"/>
    </row>
    <row r="2921" spans="22:23" x14ac:dyDescent="0.25">
      <c r="V2921" s="413"/>
      <c r="W2921" s="413"/>
    </row>
    <row r="2922" spans="22:23" x14ac:dyDescent="0.25">
      <c r="V2922" s="413"/>
      <c r="W2922" s="413"/>
    </row>
    <row r="2923" spans="22:23" x14ac:dyDescent="0.25">
      <c r="V2923" s="413"/>
      <c r="W2923" s="413"/>
    </row>
    <row r="2924" spans="22:23" x14ac:dyDescent="0.25">
      <c r="V2924" s="413"/>
      <c r="W2924" s="413"/>
    </row>
    <row r="2925" spans="22:23" x14ac:dyDescent="0.25">
      <c r="V2925" s="413"/>
      <c r="W2925" s="413"/>
    </row>
    <row r="2926" spans="22:23" x14ac:dyDescent="0.25">
      <c r="V2926" s="413"/>
      <c r="W2926" s="413"/>
    </row>
    <row r="2927" spans="22:23" x14ac:dyDescent="0.25">
      <c r="V2927" s="413"/>
      <c r="W2927" s="413"/>
    </row>
    <row r="2928" spans="22:23" x14ac:dyDescent="0.25">
      <c r="V2928" s="413"/>
      <c r="W2928" s="413"/>
    </row>
    <row r="2929" spans="22:23" x14ac:dyDescent="0.25">
      <c r="V2929" s="413"/>
      <c r="W2929" s="413"/>
    </row>
    <row r="2930" spans="22:23" x14ac:dyDescent="0.25">
      <c r="V2930" s="413"/>
      <c r="W2930" s="413"/>
    </row>
    <row r="2931" spans="22:23" x14ac:dyDescent="0.25">
      <c r="V2931" s="413"/>
      <c r="W2931" s="413"/>
    </row>
    <row r="2932" spans="22:23" x14ac:dyDescent="0.25">
      <c r="V2932" s="413"/>
      <c r="W2932" s="413"/>
    </row>
    <row r="2933" spans="22:23" x14ac:dyDescent="0.25">
      <c r="V2933" s="413"/>
      <c r="W2933" s="413"/>
    </row>
    <row r="2934" spans="22:23" x14ac:dyDescent="0.25">
      <c r="V2934" s="413"/>
      <c r="W2934" s="413"/>
    </row>
    <row r="2935" spans="22:23" x14ac:dyDescent="0.25">
      <c r="V2935" s="413"/>
      <c r="W2935" s="413"/>
    </row>
    <row r="2936" spans="22:23" x14ac:dyDescent="0.25">
      <c r="V2936" s="413"/>
      <c r="W2936" s="413"/>
    </row>
    <row r="2937" spans="22:23" x14ac:dyDescent="0.25">
      <c r="V2937" s="413"/>
      <c r="W2937" s="413"/>
    </row>
    <row r="2938" spans="22:23" x14ac:dyDescent="0.25">
      <c r="V2938" s="413"/>
      <c r="W2938" s="413"/>
    </row>
    <row r="2939" spans="22:23" x14ac:dyDescent="0.25">
      <c r="V2939" s="413"/>
      <c r="W2939" s="413"/>
    </row>
    <row r="2940" spans="22:23" x14ac:dyDescent="0.25">
      <c r="V2940" s="413"/>
      <c r="W2940" s="413"/>
    </row>
    <row r="2941" spans="22:23" x14ac:dyDescent="0.25">
      <c r="V2941" s="413"/>
      <c r="W2941" s="413"/>
    </row>
    <row r="2942" spans="22:23" x14ac:dyDescent="0.25">
      <c r="V2942" s="413"/>
      <c r="W2942" s="413"/>
    </row>
    <row r="2943" spans="22:23" x14ac:dyDescent="0.25">
      <c r="V2943" s="413"/>
      <c r="W2943" s="413"/>
    </row>
    <row r="2944" spans="22:23" x14ac:dyDescent="0.25">
      <c r="V2944" s="413"/>
      <c r="W2944" s="413"/>
    </row>
    <row r="2945" spans="22:23" x14ac:dyDescent="0.25">
      <c r="V2945" s="413"/>
      <c r="W2945" s="413"/>
    </row>
    <row r="2946" spans="22:23" x14ac:dyDescent="0.25">
      <c r="V2946" s="413"/>
      <c r="W2946" s="413"/>
    </row>
    <row r="2947" spans="22:23" x14ac:dyDescent="0.25">
      <c r="V2947" s="413"/>
      <c r="W2947" s="413"/>
    </row>
    <row r="2948" spans="22:23" x14ac:dyDescent="0.25">
      <c r="V2948" s="413"/>
      <c r="W2948" s="413"/>
    </row>
    <row r="2949" spans="22:23" x14ac:dyDescent="0.25">
      <c r="V2949" s="413"/>
      <c r="W2949" s="413"/>
    </row>
    <row r="2950" spans="22:23" x14ac:dyDescent="0.25">
      <c r="V2950" s="413"/>
      <c r="W2950" s="413"/>
    </row>
    <row r="2951" spans="22:23" x14ac:dyDescent="0.25">
      <c r="V2951" s="413"/>
      <c r="W2951" s="413"/>
    </row>
    <row r="2952" spans="22:23" x14ac:dyDescent="0.25">
      <c r="V2952" s="413"/>
      <c r="W2952" s="413"/>
    </row>
    <row r="2953" spans="22:23" x14ac:dyDescent="0.25">
      <c r="V2953" s="413"/>
      <c r="W2953" s="413"/>
    </row>
    <row r="2954" spans="22:23" x14ac:dyDescent="0.25">
      <c r="V2954" s="413"/>
      <c r="W2954" s="413"/>
    </row>
    <row r="2955" spans="22:23" x14ac:dyDescent="0.25">
      <c r="V2955" s="413"/>
      <c r="W2955" s="413"/>
    </row>
    <row r="2956" spans="22:23" x14ac:dyDescent="0.25">
      <c r="V2956" s="413"/>
      <c r="W2956" s="413"/>
    </row>
    <row r="2957" spans="22:23" x14ac:dyDescent="0.25">
      <c r="V2957" s="413"/>
      <c r="W2957" s="413"/>
    </row>
    <row r="2958" spans="22:23" x14ac:dyDescent="0.25">
      <c r="V2958" s="413"/>
      <c r="W2958" s="413"/>
    </row>
    <row r="2959" spans="22:23" x14ac:dyDescent="0.25">
      <c r="V2959" s="413"/>
      <c r="W2959" s="413"/>
    </row>
    <row r="2960" spans="22:23" x14ac:dyDescent="0.25">
      <c r="V2960" s="413"/>
      <c r="W2960" s="413"/>
    </row>
    <row r="2961" spans="22:23" x14ac:dyDescent="0.25">
      <c r="V2961" s="413"/>
      <c r="W2961" s="413"/>
    </row>
    <row r="2962" spans="22:23" x14ac:dyDescent="0.25">
      <c r="V2962" s="413"/>
      <c r="W2962" s="413"/>
    </row>
    <row r="2963" spans="22:23" x14ac:dyDescent="0.25">
      <c r="V2963" s="413"/>
      <c r="W2963" s="413"/>
    </row>
    <row r="2964" spans="22:23" x14ac:dyDescent="0.25">
      <c r="V2964" s="413"/>
      <c r="W2964" s="413"/>
    </row>
    <row r="2965" spans="22:23" x14ac:dyDescent="0.25">
      <c r="V2965" s="413"/>
      <c r="W2965" s="413"/>
    </row>
    <row r="2966" spans="22:23" x14ac:dyDescent="0.25">
      <c r="V2966" s="413"/>
      <c r="W2966" s="413"/>
    </row>
    <row r="2967" spans="22:23" x14ac:dyDescent="0.25">
      <c r="V2967" s="413"/>
      <c r="W2967" s="413"/>
    </row>
    <row r="2968" spans="22:23" x14ac:dyDescent="0.25">
      <c r="V2968" s="413"/>
      <c r="W2968" s="413"/>
    </row>
    <row r="2969" spans="22:23" x14ac:dyDescent="0.25">
      <c r="V2969" s="413"/>
      <c r="W2969" s="413"/>
    </row>
    <row r="2970" spans="22:23" x14ac:dyDescent="0.25">
      <c r="V2970" s="413"/>
      <c r="W2970" s="413"/>
    </row>
    <row r="2971" spans="22:23" x14ac:dyDescent="0.25">
      <c r="V2971" s="413"/>
      <c r="W2971" s="413"/>
    </row>
    <row r="2972" spans="22:23" x14ac:dyDescent="0.25">
      <c r="V2972" s="413"/>
      <c r="W2972" s="413"/>
    </row>
    <row r="2973" spans="22:23" x14ac:dyDescent="0.25">
      <c r="V2973" s="413"/>
      <c r="W2973" s="413"/>
    </row>
    <row r="2974" spans="22:23" x14ac:dyDescent="0.25">
      <c r="V2974" s="413"/>
      <c r="W2974" s="413"/>
    </row>
    <row r="2975" spans="22:23" x14ac:dyDescent="0.25">
      <c r="V2975" s="413"/>
      <c r="W2975" s="413"/>
    </row>
    <row r="2976" spans="22:23" x14ac:dyDescent="0.25">
      <c r="V2976" s="413"/>
      <c r="W2976" s="413"/>
    </row>
    <row r="2977" spans="22:23" x14ac:dyDescent="0.25">
      <c r="V2977" s="413"/>
      <c r="W2977" s="413"/>
    </row>
    <row r="2978" spans="22:23" x14ac:dyDescent="0.25">
      <c r="V2978" s="413"/>
      <c r="W2978" s="413"/>
    </row>
    <row r="2979" spans="22:23" x14ac:dyDescent="0.25">
      <c r="V2979" s="413"/>
      <c r="W2979" s="413"/>
    </row>
    <row r="2980" spans="22:23" x14ac:dyDescent="0.25">
      <c r="V2980" s="413"/>
      <c r="W2980" s="413"/>
    </row>
    <row r="2981" spans="22:23" x14ac:dyDescent="0.25">
      <c r="V2981" s="413"/>
      <c r="W2981" s="413"/>
    </row>
    <row r="2982" spans="22:23" x14ac:dyDescent="0.25">
      <c r="V2982" s="413"/>
      <c r="W2982" s="413"/>
    </row>
    <row r="2983" spans="22:23" x14ac:dyDescent="0.25">
      <c r="V2983" s="413"/>
      <c r="W2983" s="413"/>
    </row>
    <row r="2984" spans="22:23" x14ac:dyDescent="0.25">
      <c r="V2984" s="413"/>
      <c r="W2984" s="413"/>
    </row>
    <row r="2985" spans="22:23" x14ac:dyDescent="0.25">
      <c r="V2985" s="413"/>
      <c r="W2985" s="413"/>
    </row>
    <row r="2986" spans="22:23" x14ac:dyDescent="0.25">
      <c r="V2986" s="413"/>
      <c r="W2986" s="413"/>
    </row>
    <row r="2987" spans="22:23" x14ac:dyDescent="0.25">
      <c r="V2987" s="413"/>
      <c r="W2987" s="413"/>
    </row>
    <row r="2988" spans="22:23" x14ac:dyDescent="0.25">
      <c r="V2988" s="413"/>
      <c r="W2988" s="413"/>
    </row>
    <row r="2989" spans="22:23" x14ac:dyDescent="0.25">
      <c r="V2989" s="413"/>
      <c r="W2989" s="413"/>
    </row>
    <row r="2990" spans="22:23" x14ac:dyDescent="0.25">
      <c r="V2990" s="413"/>
      <c r="W2990" s="413"/>
    </row>
    <row r="2991" spans="22:23" x14ac:dyDescent="0.25">
      <c r="V2991" s="413"/>
      <c r="W2991" s="413"/>
    </row>
    <row r="2992" spans="22:23" x14ac:dyDescent="0.25">
      <c r="V2992" s="413"/>
      <c r="W2992" s="413"/>
    </row>
    <row r="2993" spans="22:23" x14ac:dyDescent="0.25">
      <c r="V2993" s="413"/>
      <c r="W2993" s="413"/>
    </row>
    <row r="2994" spans="22:23" x14ac:dyDescent="0.25">
      <c r="V2994" s="413"/>
      <c r="W2994" s="413"/>
    </row>
    <row r="2995" spans="22:23" x14ac:dyDescent="0.25">
      <c r="V2995" s="413"/>
      <c r="W2995" s="413"/>
    </row>
    <row r="2996" spans="22:23" x14ac:dyDescent="0.25">
      <c r="V2996" s="413"/>
      <c r="W2996" s="413"/>
    </row>
    <row r="2997" spans="22:23" x14ac:dyDescent="0.25">
      <c r="V2997" s="413"/>
      <c r="W2997" s="413"/>
    </row>
    <row r="2998" spans="22:23" x14ac:dyDescent="0.25">
      <c r="V2998" s="413"/>
      <c r="W2998" s="413"/>
    </row>
    <row r="2999" spans="22:23" x14ac:dyDescent="0.25">
      <c r="V2999" s="413"/>
      <c r="W2999" s="413"/>
    </row>
    <row r="3000" spans="22:23" x14ac:dyDescent="0.25">
      <c r="V3000" s="413"/>
      <c r="W3000" s="413"/>
    </row>
    <row r="3001" spans="22:23" x14ac:dyDescent="0.25">
      <c r="V3001" s="413"/>
      <c r="W3001" s="413"/>
    </row>
    <row r="3002" spans="22:23" x14ac:dyDescent="0.25">
      <c r="V3002" s="413"/>
      <c r="W3002" s="413"/>
    </row>
    <row r="3003" spans="22:23" x14ac:dyDescent="0.25">
      <c r="V3003" s="413"/>
      <c r="W3003" s="413"/>
    </row>
    <row r="3004" spans="22:23" x14ac:dyDescent="0.25">
      <c r="V3004" s="413"/>
      <c r="W3004" s="413"/>
    </row>
    <row r="3005" spans="22:23" x14ac:dyDescent="0.25">
      <c r="V3005" s="413"/>
      <c r="W3005" s="413"/>
    </row>
    <row r="3006" spans="22:23" x14ac:dyDescent="0.25">
      <c r="V3006" s="413"/>
      <c r="W3006" s="413"/>
    </row>
    <row r="3007" spans="22:23" x14ac:dyDescent="0.25">
      <c r="V3007" s="413"/>
      <c r="W3007" s="413"/>
    </row>
    <row r="3008" spans="22:23" x14ac:dyDescent="0.25">
      <c r="V3008" s="413"/>
      <c r="W3008" s="413"/>
    </row>
    <row r="3009" spans="22:23" x14ac:dyDescent="0.25">
      <c r="V3009" s="413"/>
      <c r="W3009" s="413"/>
    </row>
    <row r="3010" spans="22:23" x14ac:dyDescent="0.25">
      <c r="V3010" s="413"/>
      <c r="W3010" s="413"/>
    </row>
    <row r="3011" spans="22:23" x14ac:dyDescent="0.25">
      <c r="V3011" s="413"/>
      <c r="W3011" s="413"/>
    </row>
    <row r="3012" spans="22:23" x14ac:dyDescent="0.25">
      <c r="V3012" s="413"/>
      <c r="W3012" s="413"/>
    </row>
    <row r="3013" spans="22:23" x14ac:dyDescent="0.25">
      <c r="V3013" s="413"/>
      <c r="W3013" s="413"/>
    </row>
    <row r="3014" spans="22:23" x14ac:dyDescent="0.25">
      <c r="V3014" s="413"/>
      <c r="W3014" s="413"/>
    </row>
    <row r="3015" spans="22:23" x14ac:dyDescent="0.25">
      <c r="V3015" s="413"/>
      <c r="W3015" s="413"/>
    </row>
    <row r="3016" spans="22:23" x14ac:dyDescent="0.25">
      <c r="V3016" s="413"/>
      <c r="W3016" s="413"/>
    </row>
    <row r="3017" spans="22:23" x14ac:dyDescent="0.25">
      <c r="V3017" s="413"/>
      <c r="W3017" s="413"/>
    </row>
    <row r="3018" spans="22:23" x14ac:dyDescent="0.25">
      <c r="V3018" s="413"/>
      <c r="W3018" s="413"/>
    </row>
    <row r="3019" spans="22:23" x14ac:dyDescent="0.25">
      <c r="V3019" s="413"/>
      <c r="W3019" s="413"/>
    </row>
    <row r="3020" spans="22:23" x14ac:dyDescent="0.25">
      <c r="V3020" s="413"/>
      <c r="W3020" s="413"/>
    </row>
    <row r="3021" spans="22:23" x14ac:dyDescent="0.25">
      <c r="V3021" s="413"/>
      <c r="W3021" s="413"/>
    </row>
    <row r="3022" spans="22:23" x14ac:dyDescent="0.25">
      <c r="V3022" s="413"/>
      <c r="W3022" s="413"/>
    </row>
    <row r="3023" spans="22:23" x14ac:dyDescent="0.25">
      <c r="V3023" s="413"/>
      <c r="W3023" s="413"/>
    </row>
    <row r="3024" spans="22:23" x14ac:dyDescent="0.25">
      <c r="V3024" s="413"/>
      <c r="W3024" s="413"/>
    </row>
    <row r="3025" spans="22:23" x14ac:dyDescent="0.25">
      <c r="V3025" s="413"/>
      <c r="W3025" s="413"/>
    </row>
    <row r="3026" spans="22:23" x14ac:dyDescent="0.25">
      <c r="V3026" s="413"/>
      <c r="W3026" s="413"/>
    </row>
    <row r="3027" spans="22:23" x14ac:dyDescent="0.25">
      <c r="V3027" s="413"/>
      <c r="W3027" s="413"/>
    </row>
    <row r="3028" spans="22:23" x14ac:dyDescent="0.25">
      <c r="V3028" s="413"/>
      <c r="W3028" s="413"/>
    </row>
    <row r="3029" spans="22:23" x14ac:dyDescent="0.25">
      <c r="V3029" s="413"/>
      <c r="W3029" s="413"/>
    </row>
    <row r="3030" spans="22:23" x14ac:dyDescent="0.25">
      <c r="V3030" s="413"/>
      <c r="W3030" s="413"/>
    </row>
    <row r="3031" spans="22:23" x14ac:dyDescent="0.25">
      <c r="V3031" s="413"/>
      <c r="W3031" s="413"/>
    </row>
    <row r="3032" spans="22:23" x14ac:dyDescent="0.25">
      <c r="V3032" s="413"/>
      <c r="W3032" s="413"/>
    </row>
    <row r="3033" spans="22:23" x14ac:dyDescent="0.25">
      <c r="V3033" s="413"/>
      <c r="W3033" s="413"/>
    </row>
    <row r="3034" spans="22:23" x14ac:dyDescent="0.25">
      <c r="V3034" s="413"/>
      <c r="W3034" s="413"/>
    </row>
    <row r="3035" spans="22:23" x14ac:dyDescent="0.25">
      <c r="V3035" s="413"/>
      <c r="W3035" s="413"/>
    </row>
    <row r="3036" spans="22:23" x14ac:dyDescent="0.25">
      <c r="V3036" s="413"/>
      <c r="W3036" s="413"/>
    </row>
    <row r="3037" spans="22:23" x14ac:dyDescent="0.25">
      <c r="V3037" s="413"/>
      <c r="W3037" s="413"/>
    </row>
    <row r="3038" spans="22:23" x14ac:dyDescent="0.25">
      <c r="V3038" s="413"/>
      <c r="W3038" s="413"/>
    </row>
    <row r="3039" spans="22:23" x14ac:dyDescent="0.25">
      <c r="V3039" s="413"/>
      <c r="W3039" s="413"/>
    </row>
    <row r="3040" spans="22:23" x14ac:dyDescent="0.25">
      <c r="V3040" s="413"/>
      <c r="W3040" s="413"/>
    </row>
    <row r="3041" spans="22:23" x14ac:dyDescent="0.25">
      <c r="V3041" s="413"/>
      <c r="W3041" s="413"/>
    </row>
    <row r="3042" spans="22:23" x14ac:dyDescent="0.25">
      <c r="V3042" s="413"/>
      <c r="W3042" s="413"/>
    </row>
    <row r="3043" spans="22:23" x14ac:dyDescent="0.25">
      <c r="V3043" s="413"/>
      <c r="W3043" s="413"/>
    </row>
    <row r="3044" spans="22:23" x14ac:dyDescent="0.25">
      <c r="V3044" s="413"/>
      <c r="W3044" s="413"/>
    </row>
    <row r="3045" spans="22:23" x14ac:dyDescent="0.25">
      <c r="V3045" s="413"/>
      <c r="W3045" s="413"/>
    </row>
    <row r="3046" spans="22:23" x14ac:dyDescent="0.25">
      <c r="V3046" s="413"/>
      <c r="W3046" s="413"/>
    </row>
    <row r="3047" spans="22:23" x14ac:dyDescent="0.25">
      <c r="V3047" s="413"/>
      <c r="W3047" s="413"/>
    </row>
    <row r="3048" spans="22:23" x14ac:dyDescent="0.25">
      <c r="V3048" s="413"/>
      <c r="W3048" s="413"/>
    </row>
    <row r="3049" spans="22:23" x14ac:dyDescent="0.25">
      <c r="V3049" s="413"/>
      <c r="W3049" s="413"/>
    </row>
    <row r="3050" spans="22:23" x14ac:dyDescent="0.25">
      <c r="V3050" s="413"/>
      <c r="W3050" s="413"/>
    </row>
    <row r="3051" spans="22:23" x14ac:dyDescent="0.25">
      <c r="V3051" s="413"/>
      <c r="W3051" s="413"/>
    </row>
    <row r="3052" spans="22:23" x14ac:dyDescent="0.25">
      <c r="V3052" s="413"/>
      <c r="W3052" s="413"/>
    </row>
    <row r="3053" spans="22:23" x14ac:dyDescent="0.25">
      <c r="V3053" s="413"/>
      <c r="W3053" s="413"/>
    </row>
    <row r="3054" spans="22:23" x14ac:dyDescent="0.25">
      <c r="V3054" s="413"/>
      <c r="W3054" s="413"/>
    </row>
    <row r="3055" spans="22:23" x14ac:dyDescent="0.25">
      <c r="V3055" s="413"/>
      <c r="W3055" s="413"/>
    </row>
    <row r="3056" spans="22:23" x14ac:dyDescent="0.25">
      <c r="V3056" s="413"/>
      <c r="W3056" s="413"/>
    </row>
    <row r="3057" spans="22:23" x14ac:dyDescent="0.25">
      <c r="V3057" s="413"/>
      <c r="W3057" s="413"/>
    </row>
    <row r="3058" spans="22:23" x14ac:dyDescent="0.25">
      <c r="V3058" s="413"/>
      <c r="W3058" s="413"/>
    </row>
    <row r="3059" spans="22:23" x14ac:dyDescent="0.25">
      <c r="V3059" s="413"/>
      <c r="W3059" s="413"/>
    </row>
    <row r="3060" spans="22:23" x14ac:dyDescent="0.25">
      <c r="V3060" s="413"/>
      <c r="W3060" s="413"/>
    </row>
    <row r="3061" spans="22:23" x14ac:dyDescent="0.25">
      <c r="V3061" s="413"/>
      <c r="W3061" s="413"/>
    </row>
    <row r="3062" spans="22:23" x14ac:dyDescent="0.25">
      <c r="V3062" s="413"/>
      <c r="W3062" s="413"/>
    </row>
    <row r="3063" spans="22:23" x14ac:dyDescent="0.25">
      <c r="V3063" s="413"/>
      <c r="W3063" s="413"/>
    </row>
    <row r="3064" spans="22:23" x14ac:dyDescent="0.25">
      <c r="V3064" s="413"/>
      <c r="W3064" s="413"/>
    </row>
    <row r="3065" spans="22:23" x14ac:dyDescent="0.25">
      <c r="V3065" s="413"/>
      <c r="W3065" s="413"/>
    </row>
    <row r="3066" spans="22:23" x14ac:dyDescent="0.25">
      <c r="V3066" s="413"/>
      <c r="W3066" s="413"/>
    </row>
    <row r="3067" spans="22:23" x14ac:dyDescent="0.25">
      <c r="V3067" s="413"/>
      <c r="W3067" s="413"/>
    </row>
    <row r="3068" spans="22:23" x14ac:dyDescent="0.25">
      <c r="V3068" s="413"/>
      <c r="W3068" s="413"/>
    </row>
    <row r="3069" spans="22:23" x14ac:dyDescent="0.25">
      <c r="V3069" s="413"/>
      <c r="W3069" s="413"/>
    </row>
    <row r="3070" spans="22:23" x14ac:dyDescent="0.25">
      <c r="V3070" s="413"/>
      <c r="W3070" s="413"/>
    </row>
    <row r="3071" spans="22:23" x14ac:dyDescent="0.25">
      <c r="V3071" s="413"/>
      <c r="W3071" s="413"/>
    </row>
    <row r="3072" spans="22:23" x14ac:dyDescent="0.25">
      <c r="V3072" s="413"/>
      <c r="W3072" s="413"/>
    </row>
    <row r="3073" spans="22:23" x14ac:dyDescent="0.25">
      <c r="V3073" s="413"/>
      <c r="W3073" s="413"/>
    </row>
    <row r="3074" spans="22:23" x14ac:dyDescent="0.25">
      <c r="V3074" s="413"/>
      <c r="W3074" s="413"/>
    </row>
    <row r="3075" spans="22:23" x14ac:dyDescent="0.25">
      <c r="V3075" s="413"/>
      <c r="W3075" s="413"/>
    </row>
    <row r="3076" spans="22:23" x14ac:dyDescent="0.25">
      <c r="V3076" s="413"/>
      <c r="W3076" s="413"/>
    </row>
    <row r="3077" spans="22:23" x14ac:dyDescent="0.25">
      <c r="V3077" s="413"/>
      <c r="W3077" s="413"/>
    </row>
    <row r="3078" spans="22:23" x14ac:dyDescent="0.25">
      <c r="V3078" s="413"/>
      <c r="W3078" s="413"/>
    </row>
    <row r="3079" spans="22:23" x14ac:dyDescent="0.25">
      <c r="V3079" s="413"/>
      <c r="W3079" s="413"/>
    </row>
    <row r="3080" spans="22:23" x14ac:dyDescent="0.25">
      <c r="V3080" s="413"/>
      <c r="W3080" s="413"/>
    </row>
    <row r="3081" spans="22:23" x14ac:dyDescent="0.25">
      <c r="V3081" s="413"/>
      <c r="W3081" s="413"/>
    </row>
    <row r="3082" spans="22:23" x14ac:dyDescent="0.25">
      <c r="V3082" s="413"/>
      <c r="W3082" s="413"/>
    </row>
    <row r="3083" spans="22:23" x14ac:dyDescent="0.25">
      <c r="V3083" s="413"/>
      <c r="W3083" s="413"/>
    </row>
    <row r="3084" spans="22:23" x14ac:dyDescent="0.25">
      <c r="V3084" s="413"/>
      <c r="W3084" s="413"/>
    </row>
    <row r="3085" spans="22:23" x14ac:dyDescent="0.25">
      <c r="V3085" s="413"/>
      <c r="W3085" s="413"/>
    </row>
    <row r="3086" spans="22:23" x14ac:dyDescent="0.25">
      <c r="V3086" s="413"/>
      <c r="W3086" s="413"/>
    </row>
    <row r="3087" spans="22:23" x14ac:dyDescent="0.25">
      <c r="V3087" s="413"/>
      <c r="W3087" s="413"/>
    </row>
    <row r="3088" spans="22:23" x14ac:dyDescent="0.25">
      <c r="V3088" s="413"/>
      <c r="W3088" s="413"/>
    </row>
    <row r="3089" spans="22:23" x14ac:dyDescent="0.25">
      <c r="V3089" s="413"/>
      <c r="W3089" s="413"/>
    </row>
    <row r="3090" spans="22:23" x14ac:dyDescent="0.25">
      <c r="V3090" s="413"/>
      <c r="W3090" s="413"/>
    </row>
    <row r="3091" spans="22:23" x14ac:dyDescent="0.25">
      <c r="V3091" s="413"/>
      <c r="W3091" s="413"/>
    </row>
    <row r="3092" spans="22:23" x14ac:dyDescent="0.25">
      <c r="V3092" s="413"/>
      <c r="W3092" s="413"/>
    </row>
    <row r="3093" spans="22:23" x14ac:dyDescent="0.25">
      <c r="V3093" s="413"/>
      <c r="W3093" s="413"/>
    </row>
    <row r="3094" spans="22:23" x14ac:dyDescent="0.25">
      <c r="V3094" s="413"/>
      <c r="W3094" s="413"/>
    </row>
    <row r="3095" spans="22:23" x14ac:dyDescent="0.25">
      <c r="V3095" s="413"/>
      <c r="W3095" s="413"/>
    </row>
    <row r="3096" spans="22:23" x14ac:dyDescent="0.25">
      <c r="V3096" s="413"/>
      <c r="W3096" s="413"/>
    </row>
    <row r="3097" spans="22:23" x14ac:dyDescent="0.25">
      <c r="V3097" s="413"/>
      <c r="W3097" s="413"/>
    </row>
    <row r="3098" spans="22:23" x14ac:dyDescent="0.25">
      <c r="V3098" s="413"/>
      <c r="W3098" s="413"/>
    </row>
    <row r="3099" spans="22:23" x14ac:dyDescent="0.25">
      <c r="V3099" s="413"/>
      <c r="W3099" s="413"/>
    </row>
    <row r="3100" spans="22:23" x14ac:dyDescent="0.25">
      <c r="V3100" s="413"/>
      <c r="W3100" s="413"/>
    </row>
    <row r="3101" spans="22:23" x14ac:dyDescent="0.25">
      <c r="V3101" s="413"/>
      <c r="W3101" s="413"/>
    </row>
    <row r="3102" spans="22:23" x14ac:dyDescent="0.25">
      <c r="V3102" s="413"/>
      <c r="W3102" s="413"/>
    </row>
    <row r="3103" spans="22:23" x14ac:dyDescent="0.25">
      <c r="V3103" s="413"/>
      <c r="W3103" s="413"/>
    </row>
    <row r="3104" spans="22:23" x14ac:dyDescent="0.25">
      <c r="V3104" s="413"/>
      <c r="W3104" s="413"/>
    </row>
    <row r="3105" spans="22:23" x14ac:dyDescent="0.25">
      <c r="V3105" s="413"/>
      <c r="W3105" s="413"/>
    </row>
    <row r="3106" spans="22:23" x14ac:dyDescent="0.25">
      <c r="V3106" s="413"/>
      <c r="W3106" s="413"/>
    </row>
    <row r="3107" spans="22:23" x14ac:dyDescent="0.25">
      <c r="V3107" s="413"/>
      <c r="W3107" s="413"/>
    </row>
    <row r="3108" spans="22:23" x14ac:dyDescent="0.25">
      <c r="V3108" s="413"/>
      <c r="W3108" s="413"/>
    </row>
    <row r="3109" spans="22:23" x14ac:dyDescent="0.25">
      <c r="V3109" s="413"/>
      <c r="W3109" s="413"/>
    </row>
    <row r="3110" spans="22:23" x14ac:dyDescent="0.25">
      <c r="V3110" s="413"/>
      <c r="W3110" s="413"/>
    </row>
    <row r="3111" spans="22:23" x14ac:dyDescent="0.25">
      <c r="V3111" s="413"/>
      <c r="W3111" s="413"/>
    </row>
    <row r="3112" spans="22:23" x14ac:dyDescent="0.25">
      <c r="V3112" s="413"/>
      <c r="W3112" s="413"/>
    </row>
    <row r="3113" spans="22:23" x14ac:dyDescent="0.25">
      <c r="V3113" s="413"/>
      <c r="W3113" s="413"/>
    </row>
    <row r="3114" spans="22:23" x14ac:dyDescent="0.25">
      <c r="V3114" s="413"/>
      <c r="W3114" s="413"/>
    </row>
    <row r="3115" spans="22:23" x14ac:dyDescent="0.25">
      <c r="V3115" s="413"/>
      <c r="W3115" s="413"/>
    </row>
    <row r="3116" spans="22:23" x14ac:dyDescent="0.25">
      <c r="V3116" s="413"/>
      <c r="W3116" s="413"/>
    </row>
    <row r="3117" spans="22:23" x14ac:dyDescent="0.25">
      <c r="V3117" s="413"/>
      <c r="W3117" s="413"/>
    </row>
    <row r="3118" spans="22:23" x14ac:dyDescent="0.25">
      <c r="V3118" s="413"/>
      <c r="W3118" s="413"/>
    </row>
    <row r="3119" spans="22:23" x14ac:dyDescent="0.25">
      <c r="V3119" s="413"/>
      <c r="W3119" s="413"/>
    </row>
    <row r="3120" spans="22:23" x14ac:dyDescent="0.25">
      <c r="V3120" s="413"/>
      <c r="W3120" s="413"/>
    </row>
    <row r="3121" spans="22:23" x14ac:dyDescent="0.25">
      <c r="V3121" s="413"/>
      <c r="W3121" s="413"/>
    </row>
    <row r="3122" spans="22:23" x14ac:dyDescent="0.25">
      <c r="V3122" s="413"/>
      <c r="W3122" s="413"/>
    </row>
    <row r="3123" spans="22:23" x14ac:dyDescent="0.25">
      <c r="V3123" s="413"/>
      <c r="W3123" s="413"/>
    </row>
    <row r="3124" spans="22:23" x14ac:dyDescent="0.25">
      <c r="V3124" s="413"/>
      <c r="W3124" s="413"/>
    </row>
    <row r="3125" spans="22:23" x14ac:dyDescent="0.25">
      <c r="V3125" s="413"/>
      <c r="W3125" s="413"/>
    </row>
    <row r="3126" spans="22:23" x14ac:dyDescent="0.25">
      <c r="V3126" s="413"/>
      <c r="W3126" s="413"/>
    </row>
    <row r="3127" spans="22:23" x14ac:dyDescent="0.25">
      <c r="V3127" s="413"/>
      <c r="W3127" s="413"/>
    </row>
    <row r="3128" spans="22:23" x14ac:dyDescent="0.25">
      <c r="V3128" s="413"/>
      <c r="W3128" s="413"/>
    </row>
    <row r="3129" spans="22:23" x14ac:dyDescent="0.25">
      <c r="V3129" s="413"/>
      <c r="W3129" s="413"/>
    </row>
    <row r="3130" spans="22:23" x14ac:dyDescent="0.25">
      <c r="V3130" s="413"/>
      <c r="W3130" s="413"/>
    </row>
    <row r="3131" spans="22:23" x14ac:dyDescent="0.25">
      <c r="V3131" s="413"/>
      <c r="W3131" s="413"/>
    </row>
    <row r="3132" spans="22:23" x14ac:dyDescent="0.25">
      <c r="V3132" s="413"/>
      <c r="W3132" s="413"/>
    </row>
    <row r="3133" spans="22:23" x14ac:dyDescent="0.25">
      <c r="V3133" s="413"/>
      <c r="W3133" s="413"/>
    </row>
    <row r="3134" spans="22:23" x14ac:dyDescent="0.25">
      <c r="V3134" s="413"/>
      <c r="W3134" s="413"/>
    </row>
    <row r="3135" spans="22:23" x14ac:dyDescent="0.25">
      <c r="V3135" s="413"/>
      <c r="W3135" s="413"/>
    </row>
    <row r="3136" spans="22:23" x14ac:dyDescent="0.25">
      <c r="V3136" s="413"/>
      <c r="W3136" s="413"/>
    </row>
    <row r="3137" spans="22:23" x14ac:dyDescent="0.25">
      <c r="V3137" s="413"/>
      <c r="W3137" s="413"/>
    </row>
    <row r="3138" spans="22:23" x14ac:dyDescent="0.25">
      <c r="V3138" s="413"/>
      <c r="W3138" s="413"/>
    </row>
    <row r="3139" spans="22:23" x14ac:dyDescent="0.25">
      <c r="V3139" s="413"/>
      <c r="W3139" s="413"/>
    </row>
    <row r="3140" spans="22:23" x14ac:dyDescent="0.25">
      <c r="V3140" s="413"/>
      <c r="W3140" s="413"/>
    </row>
    <row r="3141" spans="22:23" x14ac:dyDescent="0.25">
      <c r="V3141" s="413"/>
      <c r="W3141" s="413"/>
    </row>
    <row r="3142" spans="22:23" x14ac:dyDescent="0.25">
      <c r="V3142" s="413"/>
      <c r="W3142" s="413"/>
    </row>
    <row r="3143" spans="22:23" x14ac:dyDescent="0.25">
      <c r="V3143" s="413"/>
      <c r="W3143" s="413"/>
    </row>
    <row r="3144" spans="22:23" x14ac:dyDescent="0.25">
      <c r="V3144" s="413"/>
      <c r="W3144" s="413"/>
    </row>
    <row r="3145" spans="22:23" x14ac:dyDescent="0.25">
      <c r="V3145" s="413"/>
      <c r="W3145" s="413"/>
    </row>
    <row r="3146" spans="22:23" x14ac:dyDescent="0.25">
      <c r="V3146" s="413"/>
      <c r="W3146" s="413"/>
    </row>
    <row r="3147" spans="22:23" x14ac:dyDescent="0.25">
      <c r="V3147" s="413"/>
      <c r="W3147" s="413"/>
    </row>
    <row r="3148" spans="22:23" x14ac:dyDescent="0.25">
      <c r="V3148" s="413"/>
      <c r="W3148" s="413"/>
    </row>
    <row r="3149" spans="22:23" x14ac:dyDescent="0.25">
      <c r="V3149" s="413"/>
      <c r="W3149" s="413"/>
    </row>
    <row r="3150" spans="22:23" x14ac:dyDescent="0.25">
      <c r="V3150" s="413"/>
      <c r="W3150" s="413"/>
    </row>
    <row r="3151" spans="22:23" x14ac:dyDescent="0.25">
      <c r="V3151" s="413"/>
      <c r="W3151" s="413"/>
    </row>
    <row r="3152" spans="22:23" x14ac:dyDescent="0.25">
      <c r="V3152" s="413"/>
      <c r="W3152" s="413"/>
    </row>
    <row r="3153" spans="22:23" x14ac:dyDescent="0.25">
      <c r="V3153" s="413"/>
      <c r="W3153" s="413"/>
    </row>
    <row r="3154" spans="22:23" x14ac:dyDescent="0.25">
      <c r="V3154" s="413"/>
      <c r="W3154" s="413"/>
    </row>
    <row r="3155" spans="22:23" x14ac:dyDescent="0.25">
      <c r="V3155" s="413"/>
      <c r="W3155" s="413"/>
    </row>
    <row r="3156" spans="22:23" x14ac:dyDescent="0.25">
      <c r="V3156" s="413"/>
      <c r="W3156" s="413"/>
    </row>
    <row r="3157" spans="22:23" x14ac:dyDescent="0.25">
      <c r="V3157" s="413"/>
      <c r="W3157" s="413"/>
    </row>
    <row r="3158" spans="22:23" x14ac:dyDescent="0.25">
      <c r="V3158" s="413"/>
      <c r="W3158" s="413"/>
    </row>
    <row r="3159" spans="22:23" x14ac:dyDescent="0.25">
      <c r="V3159" s="413"/>
      <c r="W3159" s="413"/>
    </row>
    <row r="3160" spans="22:23" x14ac:dyDescent="0.25">
      <c r="V3160" s="413"/>
      <c r="W3160" s="413"/>
    </row>
    <row r="3161" spans="22:23" x14ac:dyDescent="0.25">
      <c r="V3161" s="413"/>
      <c r="W3161" s="413"/>
    </row>
    <row r="3162" spans="22:23" x14ac:dyDescent="0.25">
      <c r="V3162" s="413"/>
      <c r="W3162" s="413"/>
    </row>
    <row r="3163" spans="22:23" x14ac:dyDescent="0.25">
      <c r="V3163" s="413"/>
      <c r="W3163" s="413"/>
    </row>
    <row r="3164" spans="22:23" x14ac:dyDescent="0.25">
      <c r="V3164" s="413"/>
      <c r="W3164" s="413"/>
    </row>
    <row r="3165" spans="22:23" x14ac:dyDescent="0.25">
      <c r="V3165" s="413"/>
      <c r="W3165" s="413"/>
    </row>
    <row r="3166" spans="22:23" x14ac:dyDescent="0.25">
      <c r="V3166" s="413"/>
      <c r="W3166" s="413"/>
    </row>
    <row r="3167" spans="22:23" x14ac:dyDescent="0.25">
      <c r="V3167" s="413"/>
      <c r="W3167" s="413"/>
    </row>
    <row r="3168" spans="22:23" x14ac:dyDescent="0.25">
      <c r="V3168" s="413"/>
      <c r="W3168" s="413"/>
    </row>
    <row r="3169" spans="22:23" x14ac:dyDescent="0.25">
      <c r="V3169" s="413"/>
      <c r="W3169" s="413"/>
    </row>
    <row r="3170" spans="22:23" x14ac:dyDescent="0.25">
      <c r="V3170" s="413"/>
      <c r="W3170" s="413"/>
    </row>
    <row r="3171" spans="22:23" x14ac:dyDescent="0.25">
      <c r="V3171" s="413"/>
      <c r="W3171" s="413"/>
    </row>
    <row r="3172" spans="22:23" x14ac:dyDescent="0.25">
      <c r="V3172" s="413"/>
      <c r="W3172" s="413"/>
    </row>
    <row r="3173" spans="22:23" x14ac:dyDescent="0.25">
      <c r="V3173" s="413"/>
      <c r="W3173" s="413"/>
    </row>
    <row r="3174" spans="22:23" x14ac:dyDescent="0.25">
      <c r="V3174" s="413"/>
      <c r="W3174" s="413"/>
    </row>
    <row r="3175" spans="22:23" x14ac:dyDescent="0.25">
      <c r="V3175" s="413"/>
      <c r="W3175" s="413"/>
    </row>
    <row r="3176" spans="22:23" x14ac:dyDescent="0.25">
      <c r="V3176" s="413"/>
      <c r="W3176" s="413"/>
    </row>
    <row r="3177" spans="22:23" x14ac:dyDescent="0.25">
      <c r="V3177" s="413"/>
      <c r="W3177" s="413"/>
    </row>
    <row r="3178" spans="22:23" x14ac:dyDescent="0.25">
      <c r="V3178" s="413"/>
      <c r="W3178" s="413"/>
    </row>
    <row r="3179" spans="22:23" x14ac:dyDescent="0.25">
      <c r="V3179" s="413"/>
      <c r="W3179" s="413"/>
    </row>
    <row r="3180" spans="22:23" x14ac:dyDescent="0.25">
      <c r="V3180" s="413"/>
      <c r="W3180" s="413"/>
    </row>
    <row r="3181" spans="22:23" x14ac:dyDescent="0.25">
      <c r="V3181" s="413"/>
      <c r="W3181" s="413"/>
    </row>
    <row r="3182" spans="22:23" x14ac:dyDescent="0.25">
      <c r="V3182" s="413"/>
      <c r="W3182" s="413"/>
    </row>
    <row r="3183" spans="22:23" x14ac:dyDescent="0.25">
      <c r="V3183" s="413"/>
      <c r="W3183" s="413"/>
    </row>
    <row r="3184" spans="22:23" x14ac:dyDescent="0.25">
      <c r="V3184" s="413"/>
      <c r="W3184" s="413"/>
    </row>
    <row r="3185" spans="22:23" x14ac:dyDescent="0.25">
      <c r="V3185" s="413"/>
      <c r="W3185" s="413"/>
    </row>
    <row r="3186" spans="22:23" x14ac:dyDescent="0.25">
      <c r="V3186" s="413"/>
      <c r="W3186" s="413"/>
    </row>
    <row r="3187" spans="22:23" x14ac:dyDescent="0.25">
      <c r="V3187" s="413"/>
      <c r="W3187" s="413"/>
    </row>
    <row r="3188" spans="22:23" x14ac:dyDescent="0.25">
      <c r="V3188" s="413"/>
      <c r="W3188" s="413"/>
    </row>
    <row r="3189" spans="22:23" x14ac:dyDescent="0.25">
      <c r="V3189" s="413"/>
      <c r="W3189" s="413"/>
    </row>
    <row r="3190" spans="22:23" x14ac:dyDescent="0.25">
      <c r="V3190" s="413"/>
      <c r="W3190" s="413"/>
    </row>
    <row r="3191" spans="22:23" x14ac:dyDescent="0.25">
      <c r="V3191" s="413"/>
      <c r="W3191" s="413"/>
    </row>
    <row r="3192" spans="22:23" x14ac:dyDescent="0.25">
      <c r="V3192" s="413"/>
      <c r="W3192" s="413"/>
    </row>
    <row r="3193" spans="22:23" x14ac:dyDescent="0.25">
      <c r="V3193" s="413"/>
      <c r="W3193" s="413"/>
    </row>
    <row r="3194" spans="22:23" x14ac:dyDescent="0.25">
      <c r="V3194" s="413"/>
      <c r="W3194" s="413"/>
    </row>
    <row r="3195" spans="22:23" x14ac:dyDescent="0.25">
      <c r="V3195" s="413"/>
      <c r="W3195" s="413"/>
    </row>
    <row r="3196" spans="22:23" x14ac:dyDescent="0.25">
      <c r="V3196" s="413"/>
      <c r="W3196" s="413"/>
    </row>
    <row r="3197" spans="22:23" x14ac:dyDescent="0.25">
      <c r="V3197" s="413"/>
      <c r="W3197" s="413"/>
    </row>
    <row r="3198" spans="22:23" x14ac:dyDescent="0.25">
      <c r="V3198" s="413"/>
      <c r="W3198" s="413"/>
    </row>
    <row r="3199" spans="22:23" x14ac:dyDescent="0.25">
      <c r="V3199" s="413"/>
      <c r="W3199" s="413"/>
    </row>
    <row r="3200" spans="22:23" x14ac:dyDescent="0.25">
      <c r="V3200" s="413"/>
      <c r="W3200" s="413"/>
    </row>
    <row r="3201" spans="22:23" x14ac:dyDescent="0.25">
      <c r="V3201" s="413"/>
      <c r="W3201" s="413"/>
    </row>
    <row r="3202" spans="22:23" x14ac:dyDescent="0.25">
      <c r="V3202" s="413"/>
      <c r="W3202" s="413"/>
    </row>
    <row r="3203" spans="22:23" x14ac:dyDescent="0.25">
      <c r="V3203" s="413"/>
      <c r="W3203" s="413"/>
    </row>
    <row r="3204" spans="22:23" x14ac:dyDescent="0.25">
      <c r="V3204" s="413"/>
      <c r="W3204" s="413"/>
    </row>
    <row r="3205" spans="22:23" x14ac:dyDescent="0.25">
      <c r="V3205" s="413"/>
      <c r="W3205" s="413"/>
    </row>
    <row r="3206" spans="22:23" x14ac:dyDescent="0.25">
      <c r="V3206" s="413"/>
      <c r="W3206" s="413"/>
    </row>
    <row r="3207" spans="22:23" x14ac:dyDescent="0.25">
      <c r="V3207" s="413"/>
      <c r="W3207" s="413"/>
    </row>
    <row r="3208" spans="22:23" x14ac:dyDescent="0.25">
      <c r="V3208" s="413"/>
      <c r="W3208" s="413"/>
    </row>
    <row r="3209" spans="22:23" x14ac:dyDescent="0.25">
      <c r="V3209" s="413"/>
      <c r="W3209" s="413"/>
    </row>
    <row r="3210" spans="22:23" x14ac:dyDescent="0.25">
      <c r="V3210" s="413"/>
      <c r="W3210" s="413"/>
    </row>
    <row r="3211" spans="22:23" x14ac:dyDescent="0.25">
      <c r="V3211" s="413"/>
      <c r="W3211" s="413"/>
    </row>
    <row r="3212" spans="22:23" x14ac:dyDescent="0.25">
      <c r="V3212" s="413"/>
      <c r="W3212" s="413"/>
    </row>
    <row r="3213" spans="22:23" x14ac:dyDescent="0.25">
      <c r="V3213" s="413"/>
      <c r="W3213" s="413"/>
    </row>
    <row r="3214" spans="22:23" x14ac:dyDescent="0.25">
      <c r="V3214" s="413"/>
      <c r="W3214" s="413"/>
    </row>
    <row r="3215" spans="22:23" x14ac:dyDescent="0.25">
      <c r="V3215" s="413"/>
      <c r="W3215" s="413"/>
    </row>
    <row r="3216" spans="22:23" x14ac:dyDescent="0.25">
      <c r="V3216" s="413"/>
      <c r="W3216" s="413"/>
    </row>
    <row r="3217" spans="22:23" x14ac:dyDescent="0.25">
      <c r="V3217" s="413"/>
      <c r="W3217" s="413"/>
    </row>
    <row r="3218" spans="22:23" x14ac:dyDescent="0.25">
      <c r="V3218" s="413"/>
      <c r="W3218" s="413"/>
    </row>
    <row r="3219" spans="22:23" x14ac:dyDescent="0.25">
      <c r="V3219" s="413"/>
      <c r="W3219" s="413"/>
    </row>
    <row r="3220" spans="22:23" x14ac:dyDescent="0.25">
      <c r="V3220" s="413"/>
      <c r="W3220" s="413"/>
    </row>
    <row r="3221" spans="22:23" x14ac:dyDescent="0.25">
      <c r="V3221" s="413"/>
      <c r="W3221" s="413"/>
    </row>
    <row r="3222" spans="22:23" x14ac:dyDescent="0.25">
      <c r="V3222" s="413"/>
      <c r="W3222" s="413"/>
    </row>
    <row r="3223" spans="22:23" x14ac:dyDescent="0.25">
      <c r="V3223" s="413"/>
      <c r="W3223" s="413"/>
    </row>
    <row r="3224" spans="22:23" x14ac:dyDescent="0.25">
      <c r="V3224" s="413"/>
      <c r="W3224" s="413"/>
    </row>
    <row r="3225" spans="22:23" x14ac:dyDescent="0.25">
      <c r="V3225" s="413"/>
      <c r="W3225" s="413"/>
    </row>
    <row r="3226" spans="22:23" x14ac:dyDescent="0.25">
      <c r="V3226" s="413"/>
      <c r="W3226" s="413"/>
    </row>
    <row r="3227" spans="22:23" x14ac:dyDescent="0.25">
      <c r="V3227" s="413"/>
      <c r="W3227" s="413"/>
    </row>
    <row r="3228" spans="22:23" x14ac:dyDescent="0.25">
      <c r="V3228" s="413"/>
      <c r="W3228" s="413"/>
    </row>
    <row r="3229" spans="22:23" x14ac:dyDescent="0.25">
      <c r="V3229" s="413"/>
      <c r="W3229" s="413"/>
    </row>
    <row r="3230" spans="22:23" x14ac:dyDescent="0.25">
      <c r="V3230" s="413"/>
      <c r="W3230" s="413"/>
    </row>
    <row r="3231" spans="22:23" x14ac:dyDescent="0.25">
      <c r="V3231" s="413"/>
      <c r="W3231" s="413"/>
    </row>
    <row r="3232" spans="22:23" x14ac:dyDescent="0.25">
      <c r="V3232" s="413"/>
      <c r="W3232" s="413"/>
    </row>
    <row r="3233" spans="22:23" x14ac:dyDescent="0.25">
      <c r="V3233" s="413"/>
      <c r="W3233" s="413"/>
    </row>
    <row r="3234" spans="22:23" x14ac:dyDescent="0.25">
      <c r="V3234" s="413"/>
      <c r="W3234" s="413"/>
    </row>
    <row r="3235" spans="22:23" x14ac:dyDescent="0.25">
      <c r="V3235" s="413"/>
      <c r="W3235" s="413"/>
    </row>
    <row r="3236" spans="22:23" x14ac:dyDescent="0.25">
      <c r="V3236" s="413"/>
      <c r="W3236" s="413"/>
    </row>
    <row r="3237" spans="22:23" x14ac:dyDescent="0.25">
      <c r="V3237" s="413"/>
      <c r="W3237" s="413"/>
    </row>
    <row r="3238" spans="22:23" x14ac:dyDescent="0.25">
      <c r="V3238" s="413"/>
      <c r="W3238" s="413"/>
    </row>
    <row r="3239" spans="22:23" x14ac:dyDescent="0.25">
      <c r="V3239" s="413"/>
      <c r="W3239" s="413"/>
    </row>
    <row r="3240" spans="22:23" x14ac:dyDescent="0.25">
      <c r="V3240" s="413"/>
      <c r="W3240" s="413"/>
    </row>
    <row r="3241" spans="22:23" x14ac:dyDescent="0.25">
      <c r="V3241" s="413"/>
      <c r="W3241" s="413"/>
    </row>
    <row r="3242" spans="22:23" x14ac:dyDescent="0.25">
      <c r="V3242" s="413"/>
      <c r="W3242" s="413"/>
    </row>
    <row r="3243" spans="22:23" x14ac:dyDescent="0.25">
      <c r="V3243" s="413"/>
      <c r="W3243" s="413"/>
    </row>
    <row r="3244" spans="22:23" x14ac:dyDescent="0.25">
      <c r="V3244" s="413"/>
      <c r="W3244" s="413"/>
    </row>
    <row r="3245" spans="22:23" x14ac:dyDescent="0.25">
      <c r="V3245" s="413"/>
      <c r="W3245" s="413"/>
    </row>
    <row r="3246" spans="22:23" x14ac:dyDescent="0.25">
      <c r="V3246" s="413"/>
      <c r="W3246" s="413"/>
    </row>
    <row r="3247" spans="22:23" x14ac:dyDescent="0.25">
      <c r="V3247" s="413"/>
      <c r="W3247" s="413"/>
    </row>
    <row r="3248" spans="22:23" x14ac:dyDescent="0.25">
      <c r="V3248" s="413"/>
      <c r="W3248" s="413"/>
    </row>
    <row r="3249" spans="22:23" x14ac:dyDescent="0.25">
      <c r="V3249" s="413"/>
      <c r="W3249" s="413"/>
    </row>
    <row r="3250" spans="22:23" x14ac:dyDescent="0.25">
      <c r="V3250" s="413"/>
      <c r="W3250" s="413"/>
    </row>
    <row r="3251" spans="22:23" x14ac:dyDescent="0.25">
      <c r="V3251" s="413"/>
      <c r="W3251" s="413"/>
    </row>
    <row r="3252" spans="22:23" x14ac:dyDescent="0.25">
      <c r="V3252" s="413"/>
      <c r="W3252" s="413"/>
    </row>
    <row r="3253" spans="22:23" x14ac:dyDescent="0.25">
      <c r="V3253" s="413"/>
      <c r="W3253" s="413"/>
    </row>
    <row r="3254" spans="22:23" x14ac:dyDescent="0.25">
      <c r="V3254" s="413"/>
      <c r="W3254" s="413"/>
    </row>
    <row r="3255" spans="22:23" x14ac:dyDescent="0.25">
      <c r="V3255" s="413"/>
      <c r="W3255" s="413"/>
    </row>
    <row r="3256" spans="22:23" x14ac:dyDescent="0.25">
      <c r="V3256" s="413"/>
      <c r="W3256" s="413"/>
    </row>
    <row r="3257" spans="22:23" x14ac:dyDescent="0.25">
      <c r="V3257" s="413"/>
      <c r="W3257" s="413"/>
    </row>
    <row r="3258" spans="22:23" x14ac:dyDescent="0.25">
      <c r="V3258" s="413"/>
      <c r="W3258" s="413"/>
    </row>
    <row r="3259" spans="22:23" x14ac:dyDescent="0.25">
      <c r="V3259" s="413"/>
      <c r="W3259" s="413"/>
    </row>
    <row r="3260" spans="22:23" x14ac:dyDescent="0.25">
      <c r="V3260" s="413"/>
      <c r="W3260" s="413"/>
    </row>
    <row r="3261" spans="22:23" x14ac:dyDescent="0.25">
      <c r="V3261" s="413"/>
      <c r="W3261" s="413"/>
    </row>
    <row r="3262" spans="22:23" x14ac:dyDescent="0.25">
      <c r="V3262" s="413"/>
      <c r="W3262" s="413"/>
    </row>
    <row r="3263" spans="22:23" x14ac:dyDescent="0.25">
      <c r="V3263" s="413"/>
      <c r="W3263" s="413"/>
    </row>
    <row r="3264" spans="22:23" x14ac:dyDescent="0.25">
      <c r="V3264" s="413"/>
      <c r="W3264" s="413"/>
    </row>
    <row r="3265" spans="22:23" x14ac:dyDescent="0.25">
      <c r="V3265" s="413"/>
      <c r="W3265" s="413"/>
    </row>
    <row r="3266" spans="22:23" x14ac:dyDescent="0.25">
      <c r="V3266" s="413"/>
      <c r="W3266" s="413"/>
    </row>
    <row r="3267" spans="22:23" x14ac:dyDescent="0.25">
      <c r="V3267" s="413"/>
      <c r="W3267" s="413"/>
    </row>
    <row r="3268" spans="22:23" x14ac:dyDescent="0.25">
      <c r="V3268" s="413"/>
      <c r="W3268" s="413"/>
    </row>
    <row r="3269" spans="22:23" x14ac:dyDescent="0.25">
      <c r="V3269" s="413"/>
      <c r="W3269" s="413"/>
    </row>
    <row r="3270" spans="22:23" x14ac:dyDescent="0.25">
      <c r="V3270" s="413"/>
      <c r="W3270" s="413"/>
    </row>
    <row r="3271" spans="22:23" x14ac:dyDescent="0.25">
      <c r="V3271" s="413"/>
      <c r="W3271" s="413"/>
    </row>
    <row r="3272" spans="22:23" x14ac:dyDescent="0.25">
      <c r="V3272" s="413"/>
      <c r="W3272" s="413"/>
    </row>
    <row r="3273" spans="22:23" x14ac:dyDescent="0.25">
      <c r="V3273" s="413"/>
      <c r="W3273" s="413"/>
    </row>
    <row r="3274" spans="22:23" x14ac:dyDescent="0.25">
      <c r="V3274" s="413"/>
      <c r="W3274" s="413"/>
    </row>
    <row r="3275" spans="22:23" x14ac:dyDescent="0.25">
      <c r="V3275" s="413"/>
      <c r="W3275" s="413"/>
    </row>
    <row r="3276" spans="22:23" x14ac:dyDescent="0.25">
      <c r="V3276" s="413"/>
      <c r="W3276" s="413"/>
    </row>
    <row r="3277" spans="22:23" x14ac:dyDescent="0.25">
      <c r="V3277" s="413"/>
      <c r="W3277" s="413"/>
    </row>
    <row r="3278" spans="22:23" x14ac:dyDescent="0.25">
      <c r="V3278" s="413"/>
      <c r="W3278" s="413"/>
    </row>
    <row r="3279" spans="22:23" x14ac:dyDescent="0.25">
      <c r="V3279" s="413"/>
      <c r="W3279" s="413"/>
    </row>
    <row r="3280" spans="22:23" x14ac:dyDescent="0.25">
      <c r="V3280" s="413"/>
      <c r="W3280" s="413"/>
    </row>
    <row r="3281" spans="22:23" x14ac:dyDescent="0.25">
      <c r="V3281" s="413"/>
      <c r="W3281" s="413"/>
    </row>
    <row r="3282" spans="22:23" x14ac:dyDescent="0.25">
      <c r="V3282" s="413"/>
      <c r="W3282" s="413"/>
    </row>
    <row r="3283" spans="22:23" x14ac:dyDescent="0.25">
      <c r="V3283" s="413"/>
      <c r="W3283" s="413"/>
    </row>
    <row r="3284" spans="22:23" x14ac:dyDescent="0.25">
      <c r="V3284" s="413"/>
      <c r="W3284" s="413"/>
    </row>
    <row r="3285" spans="22:23" x14ac:dyDescent="0.25">
      <c r="V3285" s="413"/>
      <c r="W3285" s="413"/>
    </row>
    <row r="3286" spans="22:23" x14ac:dyDescent="0.25">
      <c r="V3286" s="413"/>
      <c r="W3286" s="413"/>
    </row>
    <row r="3287" spans="22:23" x14ac:dyDescent="0.25">
      <c r="V3287" s="413"/>
      <c r="W3287" s="413"/>
    </row>
    <row r="3288" spans="22:23" x14ac:dyDescent="0.25">
      <c r="V3288" s="413"/>
      <c r="W3288" s="413"/>
    </row>
    <row r="3289" spans="22:23" x14ac:dyDescent="0.25">
      <c r="V3289" s="413"/>
      <c r="W3289" s="413"/>
    </row>
    <row r="3290" spans="22:23" x14ac:dyDescent="0.25">
      <c r="V3290" s="413"/>
      <c r="W3290" s="413"/>
    </row>
    <row r="3291" spans="22:23" x14ac:dyDescent="0.25">
      <c r="V3291" s="413"/>
      <c r="W3291" s="413"/>
    </row>
    <row r="3292" spans="22:23" x14ac:dyDescent="0.25">
      <c r="V3292" s="413"/>
      <c r="W3292" s="413"/>
    </row>
    <row r="3293" spans="22:23" x14ac:dyDescent="0.25">
      <c r="V3293" s="413"/>
      <c r="W3293" s="413"/>
    </row>
    <row r="3294" spans="22:23" x14ac:dyDescent="0.25">
      <c r="V3294" s="413"/>
      <c r="W3294" s="413"/>
    </row>
    <row r="3295" spans="22:23" x14ac:dyDescent="0.25">
      <c r="V3295" s="413"/>
      <c r="W3295" s="413"/>
    </row>
    <row r="3296" spans="22:23" x14ac:dyDescent="0.25">
      <c r="V3296" s="413"/>
      <c r="W3296" s="413"/>
    </row>
    <row r="3297" spans="22:23" x14ac:dyDescent="0.25">
      <c r="V3297" s="413"/>
      <c r="W3297" s="413"/>
    </row>
    <row r="3298" spans="22:23" x14ac:dyDescent="0.25">
      <c r="V3298" s="413"/>
      <c r="W3298" s="413"/>
    </row>
    <row r="3299" spans="22:23" x14ac:dyDescent="0.25">
      <c r="V3299" s="413"/>
      <c r="W3299" s="413"/>
    </row>
    <row r="3300" spans="22:23" x14ac:dyDescent="0.25">
      <c r="V3300" s="413"/>
      <c r="W3300" s="413"/>
    </row>
    <row r="3301" spans="22:23" x14ac:dyDescent="0.25">
      <c r="V3301" s="413"/>
      <c r="W3301" s="413"/>
    </row>
    <row r="3302" spans="22:23" x14ac:dyDescent="0.25">
      <c r="V3302" s="413"/>
      <c r="W3302" s="413"/>
    </row>
    <row r="3303" spans="22:23" x14ac:dyDescent="0.25">
      <c r="V3303" s="413"/>
      <c r="W3303" s="413"/>
    </row>
    <row r="3304" spans="22:23" x14ac:dyDescent="0.25">
      <c r="V3304" s="413"/>
      <c r="W3304" s="413"/>
    </row>
    <row r="3305" spans="22:23" x14ac:dyDescent="0.25">
      <c r="V3305" s="413"/>
      <c r="W3305" s="413"/>
    </row>
    <row r="3306" spans="22:23" x14ac:dyDescent="0.25">
      <c r="V3306" s="413"/>
      <c r="W3306" s="413"/>
    </row>
    <row r="3307" spans="22:23" x14ac:dyDescent="0.25">
      <c r="V3307" s="413"/>
      <c r="W3307" s="413"/>
    </row>
    <row r="3308" spans="22:23" x14ac:dyDescent="0.25">
      <c r="V3308" s="413"/>
      <c r="W3308" s="413"/>
    </row>
    <row r="3309" spans="22:23" x14ac:dyDescent="0.25">
      <c r="V3309" s="413"/>
      <c r="W3309" s="413"/>
    </row>
    <row r="3310" spans="22:23" x14ac:dyDescent="0.25">
      <c r="V3310" s="413"/>
      <c r="W3310" s="413"/>
    </row>
    <row r="3311" spans="22:23" x14ac:dyDescent="0.25">
      <c r="V3311" s="413"/>
      <c r="W3311" s="413"/>
    </row>
    <row r="3312" spans="22:23" x14ac:dyDescent="0.25">
      <c r="V3312" s="413"/>
      <c r="W3312" s="413"/>
    </row>
    <row r="3313" spans="22:23" x14ac:dyDescent="0.25">
      <c r="V3313" s="413"/>
      <c r="W3313" s="413"/>
    </row>
    <row r="3314" spans="22:23" x14ac:dyDescent="0.25">
      <c r="V3314" s="413"/>
      <c r="W3314" s="413"/>
    </row>
    <row r="3315" spans="22:23" x14ac:dyDescent="0.25">
      <c r="V3315" s="413"/>
      <c r="W3315" s="413"/>
    </row>
    <row r="3316" spans="22:23" x14ac:dyDescent="0.25">
      <c r="V3316" s="413"/>
      <c r="W3316" s="413"/>
    </row>
    <row r="3317" spans="22:23" x14ac:dyDescent="0.25">
      <c r="V3317" s="413"/>
      <c r="W3317" s="413"/>
    </row>
    <row r="3318" spans="22:23" x14ac:dyDescent="0.25">
      <c r="V3318" s="413"/>
      <c r="W3318" s="413"/>
    </row>
    <row r="3319" spans="22:23" x14ac:dyDescent="0.25">
      <c r="V3319" s="413"/>
      <c r="W3319" s="413"/>
    </row>
    <row r="3320" spans="22:23" x14ac:dyDescent="0.25">
      <c r="V3320" s="413"/>
      <c r="W3320" s="413"/>
    </row>
    <row r="3321" spans="22:23" x14ac:dyDescent="0.25">
      <c r="V3321" s="413"/>
      <c r="W3321" s="413"/>
    </row>
    <row r="3322" spans="22:23" x14ac:dyDescent="0.25">
      <c r="V3322" s="413"/>
      <c r="W3322" s="413"/>
    </row>
    <row r="3323" spans="22:23" x14ac:dyDescent="0.25">
      <c r="V3323" s="413"/>
      <c r="W3323" s="413"/>
    </row>
    <row r="3324" spans="22:23" x14ac:dyDescent="0.25">
      <c r="V3324" s="413"/>
      <c r="W3324" s="413"/>
    </row>
    <row r="3325" spans="22:23" x14ac:dyDescent="0.25">
      <c r="V3325" s="413"/>
      <c r="W3325" s="413"/>
    </row>
    <row r="3326" spans="22:23" x14ac:dyDescent="0.25">
      <c r="V3326" s="413"/>
      <c r="W3326" s="413"/>
    </row>
    <row r="3327" spans="22:23" x14ac:dyDescent="0.25">
      <c r="V3327" s="413"/>
      <c r="W3327" s="413"/>
    </row>
    <row r="3328" spans="22:23" x14ac:dyDescent="0.25">
      <c r="V3328" s="413"/>
      <c r="W3328" s="413"/>
    </row>
    <row r="3329" spans="22:23" x14ac:dyDescent="0.25">
      <c r="V3329" s="413"/>
      <c r="W3329" s="413"/>
    </row>
    <row r="3330" spans="22:23" x14ac:dyDescent="0.25">
      <c r="V3330" s="413"/>
      <c r="W3330" s="413"/>
    </row>
    <row r="3331" spans="22:23" x14ac:dyDescent="0.25">
      <c r="V3331" s="413"/>
      <c r="W3331" s="413"/>
    </row>
    <row r="3332" spans="22:23" x14ac:dyDescent="0.25">
      <c r="V3332" s="413"/>
      <c r="W3332" s="413"/>
    </row>
    <row r="3333" spans="22:23" x14ac:dyDescent="0.25">
      <c r="V3333" s="413"/>
      <c r="W3333" s="413"/>
    </row>
    <row r="3334" spans="22:23" x14ac:dyDescent="0.25">
      <c r="V3334" s="413"/>
      <c r="W3334" s="413"/>
    </row>
    <row r="3335" spans="22:23" x14ac:dyDescent="0.25">
      <c r="V3335" s="413"/>
      <c r="W3335" s="413"/>
    </row>
    <row r="3336" spans="22:23" x14ac:dyDescent="0.25">
      <c r="V3336" s="413"/>
      <c r="W3336" s="413"/>
    </row>
    <row r="3337" spans="22:23" x14ac:dyDescent="0.25">
      <c r="V3337" s="413"/>
      <c r="W3337" s="413"/>
    </row>
    <row r="3338" spans="22:23" x14ac:dyDescent="0.25">
      <c r="V3338" s="413"/>
      <c r="W3338" s="413"/>
    </row>
    <row r="3339" spans="22:23" x14ac:dyDescent="0.25">
      <c r="V3339" s="413"/>
      <c r="W3339" s="413"/>
    </row>
    <row r="3340" spans="22:23" x14ac:dyDescent="0.25">
      <c r="V3340" s="413"/>
      <c r="W3340" s="413"/>
    </row>
    <row r="3341" spans="22:23" x14ac:dyDescent="0.25">
      <c r="V3341" s="413"/>
      <c r="W3341" s="413"/>
    </row>
    <row r="3342" spans="22:23" x14ac:dyDescent="0.25">
      <c r="V3342" s="413"/>
      <c r="W3342" s="413"/>
    </row>
    <row r="3343" spans="22:23" x14ac:dyDescent="0.25">
      <c r="V3343" s="413"/>
      <c r="W3343" s="413"/>
    </row>
    <row r="3344" spans="22:23" x14ac:dyDescent="0.25">
      <c r="V3344" s="413"/>
      <c r="W3344" s="413"/>
    </row>
    <row r="3345" spans="22:23" x14ac:dyDescent="0.25">
      <c r="V3345" s="413"/>
      <c r="W3345" s="413"/>
    </row>
    <row r="3346" spans="22:23" x14ac:dyDescent="0.25">
      <c r="V3346" s="413"/>
      <c r="W3346" s="413"/>
    </row>
    <row r="3347" spans="22:23" x14ac:dyDescent="0.25">
      <c r="V3347" s="413"/>
      <c r="W3347" s="413"/>
    </row>
    <row r="3348" spans="22:23" x14ac:dyDescent="0.25">
      <c r="V3348" s="413"/>
      <c r="W3348" s="413"/>
    </row>
    <row r="3349" spans="22:23" x14ac:dyDescent="0.25">
      <c r="V3349" s="413"/>
      <c r="W3349" s="413"/>
    </row>
    <row r="3350" spans="22:23" x14ac:dyDescent="0.25">
      <c r="V3350" s="413"/>
      <c r="W3350" s="413"/>
    </row>
    <row r="3351" spans="22:23" x14ac:dyDescent="0.25">
      <c r="V3351" s="413"/>
      <c r="W3351" s="413"/>
    </row>
    <row r="3352" spans="22:23" x14ac:dyDescent="0.25">
      <c r="V3352" s="413"/>
      <c r="W3352" s="413"/>
    </row>
    <row r="3353" spans="22:23" x14ac:dyDescent="0.25">
      <c r="V3353" s="413"/>
      <c r="W3353" s="413"/>
    </row>
    <row r="3354" spans="22:23" x14ac:dyDescent="0.25">
      <c r="V3354" s="413"/>
      <c r="W3354" s="413"/>
    </row>
    <row r="3355" spans="22:23" x14ac:dyDescent="0.25">
      <c r="V3355" s="413"/>
      <c r="W3355" s="413"/>
    </row>
    <row r="3356" spans="22:23" x14ac:dyDescent="0.25">
      <c r="V3356" s="413"/>
      <c r="W3356" s="413"/>
    </row>
    <row r="3357" spans="22:23" x14ac:dyDescent="0.25">
      <c r="V3357" s="413"/>
      <c r="W3357" s="413"/>
    </row>
    <row r="3358" spans="22:23" x14ac:dyDescent="0.25">
      <c r="V3358" s="413"/>
      <c r="W3358" s="413"/>
    </row>
    <row r="3359" spans="22:23" x14ac:dyDescent="0.25">
      <c r="V3359" s="413"/>
      <c r="W3359" s="413"/>
    </row>
    <row r="3360" spans="22:23" x14ac:dyDescent="0.25">
      <c r="V3360" s="413"/>
      <c r="W3360" s="413"/>
    </row>
    <row r="3361" spans="22:23" x14ac:dyDescent="0.25">
      <c r="V3361" s="413"/>
      <c r="W3361" s="413"/>
    </row>
    <row r="3362" spans="22:23" x14ac:dyDescent="0.25">
      <c r="V3362" s="413"/>
      <c r="W3362" s="413"/>
    </row>
    <row r="3363" spans="22:23" x14ac:dyDescent="0.25">
      <c r="V3363" s="413"/>
      <c r="W3363" s="413"/>
    </row>
    <row r="3364" spans="22:23" x14ac:dyDescent="0.25">
      <c r="V3364" s="413"/>
      <c r="W3364" s="413"/>
    </row>
    <row r="3365" spans="22:23" x14ac:dyDescent="0.25">
      <c r="V3365" s="413"/>
      <c r="W3365" s="413"/>
    </row>
    <row r="3366" spans="22:23" x14ac:dyDescent="0.25">
      <c r="V3366" s="413"/>
      <c r="W3366" s="413"/>
    </row>
    <row r="3367" spans="22:23" x14ac:dyDescent="0.25">
      <c r="V3367" s="413"/>
      <c r="W3367" s="413"/>
    </row>
    <row r="3368" spans="22:23" x14ac:dyDescent="0.25">
      <c r="V3368" s="413"/>
      <c r="W3368" s="413"/>
    </row>
    <row r="3369" spans="22:23" x14ac:dyDescent="0.25">
      <c r="V3369" s="413"/>
      <c r="W3369" s="413"/>
    </row>
    <row r="3370" spans="22:23" x14ac:dyDescent="0.25">
      <c r="V3370" s="413"/>
      <c r="W3370" s="413"/>
    </row>
    <row r="3371" spans="22:23" x14ac:dyDescent="0.25">
      <c r="V3371" s="413"/>
      <c r="W3371" s="413"/>
    </row>
    <row r="3372" spans="22:23" x14ac:dyDescent="0.25">
      <c r="V3372" s="413"/>
      <c r="W3372" s="413"/>
    </row>
    <row r="3373" spans="22:23" x14ac:dyDescent="0.25">
      <c r="V3373" s="413"/>
      <c r="W3373" s="413"/>
    </row>
    <row r="3374" spans="22:23" x14ac:dyDescent="0.25">
      <c r="V3374" s="413"/>
      <c r="W3374" s="413"/>
    </row>
    <row r="3375" spans="22:23" x14ac:dyDescent="0.25">
      <c r="V3375" s="413"/>
      <c r="W3375" s="413"/>
    </row>
    <row r="3376" spans="22:23" x14ac:dyDescent="0.25">
      <c r="V3376" s="413"/>
      <c r="W3376" s="413"/>
    </row>
    <row r="3377" spans="22:23" x14ac:dyDescent="0.25">
      <c r="V3377" s="413"/>
      <c r="W3377" s="413"/>
    </row>
    <row r="3378" spans="22:23" x14ac:dyDescent="0.25">
      <c r="V3378" s="413"/>
      <c r="W3378" s="413"/>
    </row>
    <row r="3379" spans="22:23" x14ac:dyDescent="0.25">
      <c r="V3379" s="413"/>
      <c r="W3379" s="413"/>
    </row>
    <row r="3380" spans="22:23" x14ac:dyDescent="0.25">
      <c r="V3380" s="413"/>
      <c r="W3380" s="413"/>
    </row>
    <row r="3381" spans="22:23" x14ac:dyDescent="0.25">
      <c r="V3381" s="413"/>
      <c r="W3381" s="413"/>
    </row>
    <row r="3382" spans="22:23" x14ac:dyDescent="0.25">
      <c r="V3382" s="413"/>
      <c r="W3382" s="413"/>
    </row>
    <row r="3383" spans="22:23" x14ac:dyDescent="0.25">
      <c r="V3383" s="413"/>
      <c r="W3383" s="413"/>
    </row>
    <row r="3384" spans="22:23" x14ac:dyDescent="0.25">
      <c r="V3384" s="413"/>
      <c r="W3384" s="413"/>
    </row>
    <row r="3385" spans="22:23" x14ac:dyDescent="0.25">
      <c r="V3385" s="413"/>
      <c r="W3385" s="413"/>
    </row>
    <row r="3386" spans="22:23" x14ac:dyDescent="0.25">
      <c r="V3386" s="413"/>
      <c r="W3386" s="413"/>
    </row>
    <row r="3387" spans="22:23" x14ac:dyDescent="0.25">
      <c r="V3387" s="413"/>
      <c r="W3387" s="413"/>
    </row>
    <row r="3388" spans="22:23" x14ac:dyDescent="0.25">
      <c r="V3388" s="413"/>
      <c r="W3388" s="413"/>
    </row>
    <row r="3389" spans="22:23" x14ac:dyDescent="0.25">
      <c r="V3389" s="413"/>
      <c r="W3389" s="413"/>
    </row>
    <row r="3390" spans="22:23" x14ac:dyDescent="0.25">
      <c r="V3390" s="413"/>
      <c r="W3390" s="413"/>
    </row>
    <row r="3391" spans="22:23" x14ac:dyDescent="0.25">
      <c r="V3391" s="413"/>
      <c r="W3391" s="413"/>
    </row>
    <row r="3392" spans="22:23" x14ac:dyDescent="0.25">
      <c r="V3392" s="413"/>
      <c r="W3392" s="413"/>
    </row>
    <row r="3393" spans="22:23" x14ac:dyDescent="0.25">
      <c r="V3393" s="413"/>
      <c r="W3393" s="413"/>
    </row>
    <row r="3394" spans="22:23" x14ac:dyDescent="0.25">
      <c r="V3394" s="413"/>
      <c r="W3394" s="413"/>
    </row>
    <row r="3395" spans="22:23" x14ac:dyDescent="0.25">
      <c r="V3395" s="413"/>
      <c r="W3395" s="413"/>
    </row>
    <row r="3396" spans="22:23" x14ac:dyDescent="0.25">
      <c r="V3396" s="413"/>
      <c r="W3396" s="413"/>
    </row>
    <row r="3397" spans="22:23" x14ac:dyDescent="0.25">
      <c r="V3397" s="413"/>
      <c r="W3397" s="413"/>
    </row>
    <row r="3398" spans="22:23" x14ac:dyDescent="0.25">
      <c r="V3398" s="413"/>
      <c r="W3398" s="413"/>
    </row>
    <row r="3399" spans="22:23" x14ac:dyDescent="0.25">
      <c r="V3399" s="413"/>
      <c r="W3399" s="413"/>
    </row>
    <row r="3400" spans="22:23" x14ac:dyDescent="0.25">
      <c r="V3400" s="413"/>
      <c r="W3400" s="413"/>
    </row>
    <row r="3401" spans="22:23" x14ac:dyDescent="0.25">
      <c r="V3401" s="413"/>
      <c r="W3401" s="413"/>
    </row>
    <row r="3402" spans="22:23" x14ac:dyDescent="0.25">
      <c r="V3402" s="413"/>
      <c r="W3402" s="413"/>
    </row>
    <row r="3403" spans="22:23" x14ac:dyDescent="0.25">
      <c r="V3403" s="413"/>
      <c r="W3403" s="413"/>
    </row>
    <row r="3404" spans="22:23" x14ac:dyDescent="0.25">
      <c r="V3404" s="413"/>
      <c r="W3404" s="413"/>
    </row>
    <row r="3405" spans="22:23" x14ac:dyDescent="0.25">
      <c r="V3405" s="413"/>
      <c r="W3405" s="413"/>
    </row>
    <row r="3406" spans="22:23" x14ac:dyDescent="0.25">
      <c r="V3406" s="413"/>
      <c r="W3406" s="413"/>
    </row>
    <row r="3407" spans="22:23" x14ac:dyDescent="0.25">
      <c r="V3407" s="413"/>
      <c r="W3407" s="413"/>
    </row>
    <row r="3408" spans="22:23" x14ac:dyDescent="0.25">
      <c r="V3408" s="413"/>
      <c r="W3408" s="413"/>
    </row>
    <row r="3409" spans="22:23" x14ac:dyDescent="0.25">
      <c r="V3409" s="413"/>
      <c r="W3409" s="413"/>
    </row>
    <row r="3410" spans="22:23" x14ac:dyDescent="0.25">
      <c r="V3410" s="413"/>
      <c r="W3410" s="413"/>
    </row>
    <row r="3411" spans="22:23" x14ac:dyDescent="0.25">
      <c r="V3411" s="413"/>
      <c r="W3411" s="413"/>
    </row>
    <row r="3412" spans="22:23" x14ac:dyDescent="0.25">
      <c r="V3412" s="413"/>
      <c r="W3412" s="413"/>
    </row>
    <row r="3413" spans="22:23" x14ac:dyDescent="0.25">
      <c r="V3413" s="413"/>
      <c r="W3413" s="413"/>
    </row>
    <row r="3414" spans="22:23" x14ac:dyDescent="0.25">
      <c r="V3414" s="413"/>
      <c r="W3414" s="413"/>
    </row>
    <row r="3415" spans="22:23" x14ac:dyDescent="0.25">
      <c r="V3415" s="413"/>
      <c r="W3415" s="413"/>
    </row>
    <row r="3416" spans="22:23" x14ac:dyDescent="0.25">
      <c r="V3416" s="413"/>
      <c r="W3416" s="413"/>
    </row>
    <row r="3417" spans="22:23" x14ac:dyDescent="0.25">
      <c r="V3417" s="413"/>
      <c r="W3417" s="413"/>
    </row>
    <row r="3418" spans="22:23" x14ac:dyDescent="0.25">
      <c r="V3418" s="413"/>
      <c r="W3418" s="413"/>
    </row>
    <row r="3419" spans="22:23" x14ac:dyDescent="0.25">
      <c r="V3419" s="413"/>
      <c r="W3419" s="413"/>
    </row>
    <row r="3420" spans="22:23" x14ac:dyDescent="0.25">
      <c r="V3420" s="413"/>
      <c r="W3420" s="413"/>
    </row>
    <row r="3421" spans="22:23" x14ac:dyDescent="0.25">
      <c r="V3421" s="413"/>
      <c r="W3421" s="413"/>
    </row>
    <row r="3422" spans="22:23" x14ac:dyDescent="0.25">
      <c r="V3422" s="413"/>
      <c r="W3422" s="413"/>
    </row>
    <row r="3423" spans="22:23" x14ac:dyDescent="0.25">
      <c r="V3423" s="413"/>
      <c r="W3423" s="413"/>
    </row>
    <row r="3424" spans="22:23" x14ac:dyDescent="0.25">
      <c r="V3424" s="413"/>
      <c r="W3424" s="413"/>
    </row>
    <row r="3425" spans="22:23" x14ac:dyDescent="0.25">
      <c r="V3425" s="413"/>
      <c r="W3425" s="413"/>
    </row>
    <row r="3426" spans="22:23" x14ac:dyDescent="0.25">
      <c r="V3426" s="413"/>
      <c r="W3426" s="413"/>
    </row>
    <row r="3427" spans="22:23" x14ac:dyDescent="0.25">
      <c r="V3427" s="413"/>
      <c r="W3427" s="413"/>
    </row>
    <row r="3428" spans="22:23" x14ac:dyDescent="0.25">
      <c r="V3428" s="413"/>
      <c r="W3428" s="413"/>
    </row>
    <row r="3429" spans="22:23" x14ac:dyDescent="0.25">
      <c r="V3429" s="413"/>
      <c r="W3429" s="413"/>
    </row>
    <row r="3430" spans="22:23" x14ac:dyDescent="0.25">
      <c r="V3430" s="413"/>
      <c r="W3430" s="413"/>
    </row>
    <row r="3431" spans="22:23" x14ac:dyDescent="0.25">
      <c r="V3431" s="413"/>
      <c r="W3431" s="413"/>
    </row>
    <row r="3432" spans="22:23" x14ac:dyDescent="0.25">
      <c r="V3432" s="413"/>
      <c r="W3432" s="413"/>
    </row>
    <row r="3433" spans="22:23" x14ac:dyDescent="0.25">
      <c r="V3433" s="413"/>
      <c r="W3433" s="413"/>
    </row>
    <row r="3434" spans="22:23" x14ac:dyDescent="0.25">
      <c r="V3434" s="413"/>
      <c r="W3434" s="413"/>
    </row>
    <row r="3435" spans="22:23" x14ac:dyDescent="0.25">
      <c r="V3435" s="413"/>
      <c r="W3435" s="413"/>
    </row>
    <row r="3436" spans="22:23" x14ac:dyDescent="0.25">
      <c r="V3436" s="413"/>
      <c r="W3436" s="413"/>
    </row>
    <row r="3437" spans="22:23" x14ac:dyDescent="0.25">
      <c r="V3437" s="413"/>
      <c r="W3437" s="413"/>
    </row>
    <row r="3438" spans="22:23" x14ac:dyDescent="0.25">
      <c r="V3438" s="413"/>
      <c r="W3438" s="413"/>
    </row>
    <row r="3439" spans="22:23" x14ac:dyDescent="0.25">
      <c r="V3439" s="413"/>
      <c r="W3439" s="413"/>
    </row>
    <row r="3440" spans="22:23" x14ac:dyDescent="0.25">
      <c r="V3440" s="413"/>
      <c r="W3440" s="413"/>
    </row>
    <row r="3441" spans="22:23" x14ac:dyDescent="0.25">
      <c r="V3441" s="413"/>
      <c r="W3441" s="413"/>
    </row>
    <row r="3442" spans="22:23" x14ac:dyDescent="0.25">
      <c r="V3442" s="413"/>
      <c r="W3442" s="413"/>
    </row>
    <row r="3443" spans="22:23" x14ac:dyDescent="0.25">
      <c r="V3443" s="413"/>
      <c r="W3443" s="413"/>
    </row>
    <row r="3444" spans="22:23" x14ac:dyDescent="0.25">
      <c r="V3444" s="413"/>
      <c r="W3444" s="413"/>
    </row>
    <row r="3445" spans="22:23" x14ac:dyDescent="0.25">
      <c r="V3445" s="413"/>
      <c r="W3445" s="413"/>
    </row>
    <row r="3446" spans="22:23" x14ac:dyDescent="0.25">
      <c r="V3446" s="413"/>
      <c r="W3446" s="413"/>
    </row>
    <row r="3447" spans="22:23" x14ac:dyDescent="0.25">
      <c r="V3447" s="413"/>
      <c r="W3447" s="413"/>
    </row>
    <row r="3448" spans="22:23" x14ac:dyDescent="0.25">
      <c r="V3448" s="413"/>
      <c r="W3448" s="413"/>
    </row>
    <row r="3449" spans="22:23" x14ac:dyDescent="0.25">
      <c r="V3449" s="413"/>
      <c r="W3449" s="413"/>
    </row>
    <row r="3450" spans="22:23" x14ac:dyDescent="0.25">
      <c r="V3450" s="413"/>
      <c r="W3450" s="413"/>
    </row>
    <row r="3451" spans="22:23" x14ac:dyDescent="0.25">
      <c r="V3451" s="413"/>
      <c r="W3451" s="413"/>
    </row>
    <row r="3452" spans="22:23" x14ac:dyDescent="0.25">
      <c r="V3452" s="413"/>
      <c r="W3452" s="413"/>
    </row>
    <row r="3453" spans="22:23" x14ac:dyDescent="0.25">
      <c r="V3453" s="413"/>
      <c r="W3453" s="413"/>
    </row>
    <row r="3454" spans="22:23" x14ac:dyDescent="0.25">
      <c r="V3454" s="413"/>
      <c r="W3454" s="413"/>
    </row>
    <row r="3455" spans="22:23" x14ac:dyDescent="0.25">
      <c r="V3455" s="413"/>
      <c r="W3455" s="413"/>
    </row>
    <row r="3456" spans="22:23" x14ac:dyDescent="0.25">
      <c r="V3456" s="413"/>
      <c r="W3456" s="413"/>
    </row>
    <row r="3457" spans="22:23" x14ac:dyDescent="0.25">
      <c r="V3457" s="413"/>
      <c r="W3457" s="413"/>
    </row>
    <row r="3458" spans="22:23" x14ac:dyDescent="0.25">
      <c r="V3458" s="413"/>
      <c r="W3458" s="413"/>
    </row>
    <row r="3459" spans="22:23" x14ac:dyDescent="0.25">
      <c r="V3459" s="413"/>
      <c r="W3459" s="413"/>
    </row>
    <row r="3460" spans="22:23" x14ac:dyDescent="0.25">
      <c r="V3460" s="413"/>
      <c r="W3460" s="413"/>
    </row>
    <row r="3461" spans="22:23" x14ac:dyDescent="0.25">
      <c r="V3461" s="413"/>
      <c r="W3461" s="413"/>
    </row>
    <row r="3462" spans="22:23" x14ac:dyDescent="0.25">
      <c r="V3462" s="413"/>
      <c r="W3462" s="413"/>
    </row>
    <row r="3463" spans="22:23" x14ac:dyDescent="0.25">
      <c r="V3463" s="413"/>
      <c r="W3463" s="413"/>
    </row>
    <row r="3464" spans="22:23" x14ac:dyDescent="0.25">
      <c r="V3464" s="413"/>
      <c r="W3464" s="413"/>
    </row>
    <row r="3465" spans="22:23" x14ac:dyDescent="0.25">
      <c r="V3465" s="413"/>
      <c r="W3465" s="413"/>
    </row>
    <row r="3466" spans="22:23" x14ac:dyDescent="0.25">
      <c r="V3466" s="413"/>
      <c r="W3466" s="413"/>
    </row>
    <row r="3467" spans="22:23" x14ac:dyDescent="0.25">
      <c r="V3467" s="413"/>
      <c r="W3467" s="413"/>
    </row>
    <row r="3468" spans="22:23" x14ac:dyDescent="0.25">
      <c r="V3468" s="413"/>
      <c r="W3468" s="413"/>
    </row>
    <row r="3469" spans="22:23" x14ac:dyDescent="0.25">
      <c r="V3469" s="413"/>
      <c r="W3469" s="413"/>
    </row>
    <row r="3470" spans="22:23" x14ac:dyDescent="0.25">
      <c r="V3470" s="413"/>
      <c r="W3470" s="413"/>
    </row>
    <row r="3471" spans="22:23" x14ac:dyDescent="0.25">
      <c r="V3471" s="413"/>
      <c r="W3471" s="413"/>
    </row>
    <row r="3472" spans="22:23" x14ac:dyDescent="0.25">
      <c r="V3472" s="413"/>
      <c r="W3472" s="413"/>
    </row>
    <row r="3473" spans="22:23" x14ac:dyDescent="0.25">
      <c r="V3473" s="413"/>
      <c r="W3473" s="413"/>
    </row>
    <row r="3474" spans="22:23" x14ac:dyDescent="0.25">
      <c r="V3474" s="413"/>
      <c r="W3474" s="413"/>
    </row>
    <row r="3475" spans="22:23" x14ac:dyDescent="0.25">
      <c r="V3475" s="413"/>
      <c r="W3475" s="413"/>
    </row>
    <row r="3476" spans="22:23" x14ac:dyDescent="0.25">
      <c r="V3476" s="413"/>
      <c r="W3476" s="413"/>
    </row>
    <row r="3477" spans="22:23" x14ac:dyDescent="0.25">
      <c r="V3477" s="413"/>
      <c r="W3477" s="413"/>
    </row>
    <row r="3478" spans="22:23" x14ac:dyDescent="0.25">
      <c r="V3478" s="413"/>
      <c r="W3478" s="413"/>
    </row>
    <row r="3479" spans="22:23" x14ac:dyDescent="0.25">
      <c r="V3479" s="413"/>
      <c r="W3479" s="413"/>
    </row>
    <row r="3480" spans="22:23" x14ac:dyDescent="0.25">
      <c r="V3480" s="413"/>
      <c r="W3480" s="413"/>
    </row>
    <row r="3481" spans="22:23" x14ac:dyDescent="0.25">
      <c r="V3481" s="413"/>
      <c r="W3481" s="413"/>
    </row>
    <row r="3482" spans="22:23" x14ac:dyDescent="0.25">
      <c r="V3482" s="413"/>
      <c r="W3482" s="413"/>
    </row>
    <row r="3483" spans="22:23" x14ac:dyDescent="0.25">
      <c r="V3483" s="413"/>
      <c r="W3483" s="413"/>
    </row>
    <row r="3484" spans="22:23" x14ac:dyDescent="0.25">
      <c r="V3484" s="413"/>
      <c r="W3484" s="413"/>
    </row>
    <row r="3485" spans="22:23" x14ac:dyDescent="0.25">
      <c r="V3485" s="413"/>
      <c r="W3485" s="413"/>
    </row>
    <row r="3486" spans="22:23" x14ac:dyDescent="0.25">
      <c r="V3486" s="413"/>
      <c r="W3486" s="413"/>
    </row>
    <row r="3487" spans="22:23" x14ac:dyDescent="0.25">
      <c r="V3487" s="413"/>
      <c r="W3487" s="413"/>
    </row>
    <row r="3488" spans="22:23" x14ac:dyDescent="0.25">
      <c r="V3488" s="413"/>
      <c r="W3488" s="413"/>
    </row>
    <row r="3489" spans="22:23" x14ac:dyDescent="0.25">
      <c r="V3489" s="413"/>
      <c r="W3489" s="413"/>
    </row>
    <row r="3490" spans="22:23" x14ac:dyDescent="0.25">
      <c r="V3490" s="413"/>
      <c r="W3490" s="413"/>
    </row>
    <row r="3491" spans="22:23" x14ac:dyDescent="0.25">
      <c r="V3491" s="413"/>
      <c r="W3491" s="413"/>
    </row>
    <row r="3492" spans="22:23" x14ac:dyDescent="0.25">
      <c r="V3492" s="413"/>
      <c r="W3492" s="413"/>
    </row>
    <row r="3493" spans="22:23" x14ac:dyDescent="0.25">
      <c r="V3493" s="413"/>
      <c r="W3493" s="413"/>
    </row>
    <row r="3494" spans="22:23" x14ac:dyDescent="0.25">
      <c r="V3494" s="413"/>
      <c r="W3494" s="413"/>
    </row>
    <row r="3495" spans="22:23" x14ac:dyDescent="0.25">
      <c r="V3495" s="413"/>
      <c r="W3495" s="413"/>
    </row>
    <row r="3496" spans="22:23" x14ac:dyDescent="0.25">
      <c r="V3496" s="413"/>
      <c r="W3496" s="413"/>
    </row>
    <row r="3497" spans="22:23" x14ac:dyDescent="0.25">
      <c r="V3497" s="413"/>
      <c r="W3497" s="413"/>
    </row>
    <row r="3498" spans="22:23" x14ac:dyDescent="0.25">
      <c r="V3498" s="413"/>
      <c r="W3498" s="413"/>
    </row>
    <row r="3499" spans="22:23" x14ac:dyDescent="0.25">
      <c r="V3499" s="413"/>
      <c r="W3499" s="413"/>
    </row>
    <row r="3500" spans="22:23" x14ac:dyDescent="0.25">
      <c r="V3500" s="413"/>
      <c r="W3500" s="413"/>
    </row>
    <row r="3501" spans="22:23" x14ac:dyDescent="0.25">
      <c r="V3501" s="413"/>
      <c r="W3501" s="413"/>
    </row>
    <row r="3502" spans="22:23" x14ac:dyDescent="0.25">
      <c r="V3502" s="413"/>
      <c r="W3502" s="413"/>
    </row>
    <row r="3503" spans="22:23" x14ac:dyDescent="0.25">
      <c r="V3503" s="413"/>
      <c r="W3503" s="413"/>
    </row>
    <row r="3504" spans="22:23" x14ac:dyDescent="0.25">
      <c r="V3504" s="413"/>
      <c r="W3504" s="413"/>
    </row>
    <row r="3505" spans="22:23" x14ac:dyDescent="0.25">
      <c r="V3505" s="413"/>
      <c r="W3505" s="413"/>
    </row>
    <row r="3506" spans="22:23" x14ac:dyDescent="0.25">
      <c r="V3506" s="413"/>
      <c r="W3506" s="413"/>
    </row>
    <row r="3507" spans="22:23" x14ac:dyDescent="0.25">
      <c r="V3507" s="413"/>
      <c r="W3507" s="413"/>
    </row>
    <row r="3508" spans="22:23" x14ac:dyDescent="0.25">
      <c r="V3508" s="413"/>
      <c r="W3508" s="413"/>
    </row>
    <row r="3509" spans="22:23" x14ac:dyDescent="0.25">
      <c r="V3509" s="413"/>
      <c r="W3509" s="413"/>
    </row>
    <row r="3510" spans="22:23" x14ac:dyDescent="0.25">
      <c r="V3510" s="413"/>
      <c r="W3510" s="413"/>
    </row>
    <row r="3511" spans="22:23" x14ac:dyDescent="0.25">
      <c r="V3511" s="413"/>
      <c r="W3511" s="413"/>
    </row>
    <row r="3512" spans="22:23" x14ac:dyDescent="0.25">
      <c r="V3512" s="413"/>
      <c r="W3512" s="413"/>
    </row>
    <row r="3513" spans="22:23" x14ac:dyDescent="0.25">
      <c r="V3513" s="413"/>
      <c r="W3513" s="413"/>
    </row>
    <row r="3514" spans="22:23" x14ac:dyDescent="0.25">
      <c r="V3514" s="413"/>
      <c r="W3514" s="413"/>
    </row>
    <row r="3515" spans="22:23" x14ac:dyDescent="0.25">
      <c r="V3515" s="413"/>
      <c r="W3515" s="413"/>
    </row>
    <row r="3516" spans="22:23" x14ac:dyDescent="0.25">
      <c r="V3516" s="413"/>
      <c r="W3516" s="413"/>
    </row>
    <row r="3517" spans="22:23" x14ac:dyDescent="0.25">
      <c r="V3517" s="413"/>
      <c r="W3517" s="413"/>
    </row>
    <row r="3518" spans="22:23" x14ac:dyDescent="0.25">
      <c r="V3518" s="413"/>
      <c r="W3518" s="413"/>
    </row>
    <row r="3519" spans="22:23" x14ac:dyDescent="0.25">
      <c r="V3519" s="413"/>
      <c r="W3519" s="413"/>
    </row>
    <row r="3520" spans="22:23" x14ac:dyDescent="0.25">
      <c r="V3520" s="413"/>
      <c r="W3520" s="413"/>
    </row>
    <row r="3521" spans="22:23" x14ac:dyDescent="0.25">
      <c r="V3521" s="413"/>
      <c r="W3521" s="413"/>
    </row>
    <row r="3522" spans="22:23" x14ac:dyDescent="0.25">
      <c r="V3522" s="413"/>
      <c r="W3522" s="413"/>
    </row>
    <row r="3523" spans="22:23" x14ac:dyDescent="0.25">
      <c r="V3523" s="413"/>
      <c r="W3523" s="413"/>
    </row>
    <row r="3524" spans="22:23" x14ac:dyDescent="0.25">
      <c r="V3524" s="413"/>
      <c r="W3524" s="413"/>
    </row>
    <row r="3525" spans="22:23" x14ac:dyDescent="0.25">
      <c r="V3525" s="413"/>
      <c r="W3525" s="413"/>
    </row>
    <row r="3526" spans="22:23" x14ac:dyDescent="0.25">
      <c r="V3526" s="413"/>
      <c r="W3526" s="413"/>
    </row>
    <row r="3527" spans="22:23" x14ac:dyDescent="0.25">
      <c r="V3527" s="413"/>
      <c r="W3527" s="413"/>
    </row>
    <row r="3528" spans="22:23" x14ac:dyDescent="0.25">
      <c r="V3528" s="413"/>
      <c r="W3528" s="413"/>
    </row>
    <row r="3529" spans="22:23" x14ac:dyDescent="0.25">
      <c r="V3529" s="413"/>
      <c r="W3529" s="413"/>
    </row>
    <row r="3530" spans="22:23" x14ac:dyDescent="0.25">
      <c r="V3530" s="413"/>
      <c r="W3530" s="413"/>
    </row>
    <row r="3531" spans="22:23" x14ac:dyDescent="0.25">
      <c r="V3531" s="413"/>
      <c r="W3531" s="413"/>
    </row>
    <row r="3532" spans="22:23" x14ac:dyDescent="0.25">
      <c r="V3532" s="413"/>
      <c r="W3532" s="413"/>
    </row>
    <row r="3533" spans="22:23" x14ac:dyDescent="0.25">
      <c r="V3533" s="413"/>
      <c r="W3533" s="413"/>
    </row>
    <row r="3534" spans="22:23" x14ac:dyDescent="0.25">
      <c r="V3534" s="413"/>
      <c r="W3534" s="413"/>
    </row>
    <row r="3535" spans="22:23" x14ac:dyDescent="0.25">
      <c r="V3535" s="413"/>
      <c r="W3535" s="413"/>
    </row>
    <row r="3536" spans="22:23" x14ac:dyDescent="0.25">
      <c r="V3536" s="413"/>
      <c r="W3536" s="413"/>
    </row>
    <row r="3537" spans="22:23" x14ac:dyDescent="0.25">
      <c r="V3537" s="413"/>
      <c r="W3537" s="413"/>
    </row>
    <row r="3538" spans="22:23" x14ac:dyDescent="0.25">
      <c r="V3538" s="413"/>
      <c r="W3538" s="413"/>
    </row>
    <row r="3539" spans="22:23" x14ac:dyDescent="0.25">
      <c r="V3539" s="413"/>
      <c r="W3539" s="413"/>
    </row>
    <row r="3540" spans="22:23" x14ac:dyDescent="0.25">
      <c r="V3540" s="413"/>
      <c r="W3540" s="413"/>
    </row>
    <row r="3541" spans="22:23" x14ac:dyDescent="0.25">
      <c r="V3541" s="413"/>
      <c r="W3541" s="413"/>
    </row>
    <row r="3542" spans="22:23" x14ac:dyDescent="0.25">
      <c r="V3542" s="413"/>
      <c r="W3542" s="413"/>
    </row>
    <row r="3543" spans="22:23" x14ac:dyDescent="0.25">
      <c r="V3543" s="413"/>
      <c r="W3543" s="413"/>
    </row>
    <row r="3544" spans="22:23" x14ac:dyDescent="0.25">
      <c r="V3544" s="413"/>
      <c r="W3544" s="413"/>
    </row>
    <row r="3545" spans="22:23" x14ac:dyDescent="0.25">
      <c r="V3545" s="413"/>
      <c r="W3545" s="413"/>
    </row>
    <row r="3546" spans="22:23" x14ac:dyDescent="0.25">
      <c r="V3546" s="413"/>
      <c r="W3546" s="413"/>
    </row>
    <row r="3547" spans="22:23" x14ac:dyDescent="0.25">
      <c r="V3547" s="413"/>
      <c r="W3547" s="413"/>
    </row>
    <row r="3548" spans="22:23" x14ac:dyDescent="0.25">
      <c r="V3548" s="413"/>
      <c r="W3548" s="413"/>
    </row>
    <row r="3549" spans="22:23" x14ac:dyDescent="0.25">
      <c r="V3549" s="413"/>
      <c r="W3549" s="413"/>
    </row>
    <row r="3550" spans="22:23" x14ac:dyDescent="0.25">
      <c r="V3550" s="413"/>
      <c r="W3550" s="413"/>
    </row>
    <row r="3551" spans="22:23" x14ac:dyDescent="0.25">
      <c r="V3551" s="413"/>
      <c r="W3551" s="413"/>
    </row>
    <row r="3552" spans="22:23" x14ac:dyDescent="0.25">
      <c r="V3552" s="413"/>
      <c r="W3552" s="413"/>
    </row>
    <row r="3553" spans="22:23" x14ac:dyDescent="0.25">
      <c r="V3553" s="413"/>
      <c r="W3553" s="413"/>
    </row>
    <row r="3554" spans="22:23" x14ac:dyDescent="0.25">
      <c r="V3554" s="413"/>
      <c r="W3554" s="413"/>
    </row>
    <row r="3555" spans="22:23" x14ac:dyDescent="0.25">
      <c r="V3555" s="413"/>
      <c r="W3555" s="413"/>
    </row>
    <row r="3556" spans="22:23" x14ac:dyDescent="0.25">
      <c r="V3556" s="413"/>
      <c r="W3556" s="413"/>
    </row>
    <row r="3557" spans="22:23" x14ac:dyDescent="0.25">
      <c r="V3557" s="413"/>
      <c r="W3557" s="413"/>
    </row>
    <row r="3558" spans="22:23" x14ac:dyDescent="0.25">
      <c r="V3558" s="413"/>
      <c r="W3558" s="413"/>
    </row>
    <row r="3559" spans="22:23" x14ac:dyDescent="0.25">
      <c r="V3559" s="413"/>
      <c r="W3559" s="413"/>
    </row>
    <row r="3560" spans="22:23" x14ac:dyDescent="0.25">
      <c r="V3560" s="413"/>
      <c r="W3560" s="413"/>
    </row>
    <row r="3561" spans="22:23" x14ac:dyDescent="0.25">
      <c r="V3561" s="413"/>
      <c r="W3561" s="413"/>
    </row>
    <row r="3562" spans="22:23" x14ac:dyDescent="0.25">
      <c r="V3562" s="413"/>
      <c r="W3562" s="413"/>
    </row>
    <row r="3563" spans="22:23" x14ac:dyDescent="0.25">
      <c r="V3563" s="413"/>
      <c r="W3563" s="413"/>
    </row>
    <row r="3564" spans="22:23" x14ac:dyDescent="0.25">
      <c r="V3564" s="413"/>
      <c r="W3564" s="413"/>
    </row>
    <row r="3565" spans="22:23" x14ac:dyDescent="0.25">
      <c r="V3565" s="413"/>
      <c r="W3565" s="413"/>
    </row>
    <row r="3566" spans="22:23" x14ac:dyDescent="0.25">
      <c r="V3566" s="413"/>
      <c r="W3566" s="413"/>
    </row>
    <row r="3567" spans="22:23" x14ac:dyDescent="0.25">
      <c r="V3567" s="413"/>
      <c r="W3567" s="413"/>
    </row>
    <row r="3568" spans="22:23" x14ac:dyDescent="0.25">
      <c r="V3568" s="413"/>
      <c r="W3568" s="413"/>
    </row>
    <row r="3569" spans="22:23" x14ac:dyDescent="0.25">
      <c r="V3569" s="413"/>
      <c r="W3569" s="413"/>
    </row>
    <row r="3570" spans="22:23" x14ac:dyDescent="0.25">
      <c r="V3570" s="413"/>
      <c r="W3570" s="413"/>
    </row>
    <row r="3571" spans="22:23" x14ac:dyDescent="0.25">
      <c r="V3571" s="413"/>
      <c r="W3571" s="413"/>
    </row>
    <row r="3572" spans="22:23" x14ac:dyDescent="0.25">
      <c r="V3572" s="413"/>
      <c r="W3572" s="413"/>
    </row>
    <row r="3573" spans="22:23" x14ac:dyDescent="0.25">
      <c r="V3573" s="413"/>
      <c r="W3573" s="413"/>
    </row>
    <row r="3574" spans="22:23" x14ac:dyDescent="0.25">
      <c r="V3574" s="413"/>
      <c r="W3574" s="413"/>
    </row>
    <row r="3575" spans="22:23" x14ac:dyDescent="0.25">
      <c r="V3575" s="413"/>
      <c r="W3575" s="413"/>
    </row>
    <row r="3576" spans="22:23" x14ac:dyDescent="0.25">
      <c r="V3576" s="413"/>
      <c r="W3576" s="413"/>
    </row>
    <row r="3577" spans="22:23" x14ac:dyDescent="0.25">
      <c r="V3577" s="413"/>
      <c r="W3577" s="413"/>
    </row>
    <row r="3578" spans="22:23" x14ac:dyDescent="0.25">
      <c r="V3578" s="413"/>
      <c r="W3578" s="413"/>
    </row>
    <row r="3579" spans="22:23" x14ac:dyDescent="0.25">
      <c r="V3579" s="413"/>
      <c r="W3579" s="413"/>
    </row>
    <row r="3580" spans="22:23" x14ac:dyDescent="0.25">
      <c r="V3580" s="413"/>
      <c r="W3580" s="413"/>
    </row>
    <row r="3581" spans="22:23" x14ac:dyDescent="0.25">
      <c r="V3581" s="413"/>
      <c r="W3581" s="413"/>
    </row>
    <row r="3582" spans="22:23" x14ac:dyDescent="0.25">
      <c r="V3582" s="413"/>
      <c r="W3582" s="413"/>
    </row>
    <row r="3583" spans="22:23" x14ac:dyDescent="0.25">
      <c r="V3583" s="413"/>
      <c r="W3583" s="413"/>
    </row>
    <row r="3584" spans="22:23" x14ac:dyDescent="0.25">
      <c r="V3584" s="413"/>
      <c r="W3584" s="413"/>
    </row>
    <row r="3585" spans="22:23" x14ac:dyDescent="0.25">
      <c r="V3585" s="413"/>
      <c r="W3585" s="413"/>
    </row>
    <row r="3586" spans="22:23" x14ac:dyDescent="0.25">
      <c r="V3586" s="413"/>
      <c r="W3586" s="413"/>
    </row>
    <row r="3587" spans="22:23" x14ac:dyDescent="0.25">
      <c r="V3587" s="413"/>
      <c r="W3587" s="413"/>
    </row>
    <row r="3588" spans="22:23" x14ac:dyDescent="0.25">
      <c r="V3588" s="413"/>
      <c r="W3588" s="413"/>
    </row>
    <row r="3589" spans="22:23" x14ac:dyDescent="0.25">
      <c r="V3589" s="413"/>
      <c r="W3589" s="413"/>
    </row>
    <row r="3590" spans="22:23" x14ac:dyDescent="0.25">
      <c r="V3590" s="413"/>
      <c r="W3590" s="413"/>
    </row>
    <row r="3591" spans="22:23" x14ac:dyDescent="0.25">
      <c r="V3591" s="413"/>
      <c r="W3591" s="413"/>
    </row>
    <row r="3592" spans="22:23" x14ac:dyDescent="0.25">
      <c r="V3592" s="413"/>
      <c r="W3592" s="413"/>
    </row>
    <row r="3593" spans="22:23" x14ac:dyDescent="0.25">
      <c r="V3593" s="413"/>
      <c r="W3593" s="413"/>
    </row>
    <row r="3594" spans="22:23" x14ac:dyDescent="0.25">
      <c r="V3594" s="413"/>
      <c r="W3594" s="413"/>
    </row>
    <row r="3595" spans="22:23" x14ac:dyDescent="0.25">
      <c r="V3595" s="413"/>
      <c r="W3595" s="413"/>
    </row>
    <row r="3596" spans="22:23" x14ac:dyDescent="0.25">
      <c r="V3596" s="413"/>
      <c r="W3596" s="413"/>
    </row>
    <row r="3597" spans="22:23" x14ac:dyDescent="0.25">
      <c r="V3597" s="413"/>
      <c r="W3597" s="413"/>
    </row>
    <row r="3598" spans="22:23" x14ac:dyDescent="0.25">
      <c r="V3598" s="413"/>
      <c r="W3598" s="413"/>
    </row>
    <row r="3599" spans="22:23" x14ac:dyDescent="0.25">
      <c r="V3599" s="413"/>
      <c r="W3599" s="413"/>
    </row>
    <row r="3600" spans="22:23" x14ac:dyDescent="0.25">
      <c r="V3600" s="413"/>
      <c r="W3600" s="413"/>
    </row>
    <row r="3601" spans="22:23" x14ac:dyDescent="0.25">
      <c r="V3601" s="413"/>
      <c r="W3601" s="413"/>
    </row>
    <row r="3602" spans="22:23" x14ac:dyDescent="0.25">
      <c r="V3602" s="413"/>
      <c r="W3602" s="413"/>
    </row>
    <row r="3603" spans="22:23" x14ac:dyDescent="0.25">
      <c r="V3603" s="413"/>
      <c r="W3603" s="413"/>
    </row>
    <row r="3604" spans="22:23" x14ac:dyDescent="0.25">
      <c r="V3604" s="413"/>
      <c r="W3604" s="413"/>
    </row>
    <row r="3605" spans="22:23" x14ac:dyDescent="0.25">
      <c r="V3605" s="413"/>
      <c r="W3605" s="413"/>
    </row>
    <row r="3606" spans="22:23" x14ac:dyDescent="0.25">
      <c r="V3606" s="413"/>
      <c r="W3606" s="413"/>
    </row>
    <row r="3607" spans="22:23" x14ac:dyDescent="0.25">
      <c r="V3607" s="413"/>
      <c r="W3607" s="413"/>
    </row>
    <row r="3608" spans="22:23" x14ac:dyDescent="0.25">
      <c r="V3608" s="413"/>
      <c r="W3608" s="413"/>
    </row>
    <row r="3609" spans="22:23" x14ac:dyDescent="0.25">
      <c r="V3609" s="413"/>
      <c r="W3609" s="413"/>
    </row>
    <row r="3610" spans="22:23" x14ac:dyDescent="0.25">
      <c r="V3610" s="413"/>
      <c r="W3610" s="413"/>
    </row>
    <row r="3611" spans="22:23" x14ac:dyDescent="0.25">
      <c r="V3611" s="413"/>
      <c r="W3611" s="413"/>
    </row>
    <row r="3612" spans="22:23" x14ac:dyDescent="0.25">
      <c r="V3612" s="413"/>
      <c r="W3612" s="413"/>
    </row>
    <row r="3613" spans="22:23" x14ac:dyDescent="0.25">
      <c r="V3613" s="413"/>
      <c r="W3613" s="413"/>
    </row>
    <row r="3614" spans="22:23" x14ac:dyDescent="0.25">
      <c r="V3614" s="413"/>
      <c r="W3614" s="413"/>
    </row>
    <row r="3615" spans="22:23" x14ac:dyDescent="0.25">
      <c r="V3615" s="413"/>
      <c r="W3615" s="413"/>
    </row>
    <row r="3616" spans="22:23" x14ac:dyDescent="0.25">
      <c r="V3616" s="413"/>
      <c r="W3616" s="413"/>
    </row>
    <row r="3617" spans="22:23" x14ac:dyDescent="0.25">
      <c r="V3617" s="413"/>
      <c r="W3617" s="413"/>
    </row>
    <row r="3618" spans="22:23" x14ac:dyDescent="0.25">
      <c r="V3618" s="413"/>
      <c r="W3618" s="413"/>
    </row>
    <row r="3619" spans="22:23" x14ac:dyDescent="0.25">
      <c r="V3619" s="413"/>
      <c r="W3619" s="413"/>
    </row>
    <row r="3620" spans="22:23" x14ac:dyDescent="0.25">
      <c r="V3620" s="413"/>
      <c r="W3620" s="413"/>
    </row>
    <row r="3621" spans="22:23" x14ac:dyDescent="0.25">
      <c r="V3621" s="413"/>
      <c r="W3621" s="413"/>
    </row>
    <row r="3622" spans="22:23" x14ac:dyDescent="0.25">
      <c r="V3622" s="413"/>
      <c r="W3622" s="413"/>
    </row>
    <row r="3623" spans="22:23" x14ac:dyDescent="0.25">
      <c r="V3623" s="413"/>
      <c r="W3623" s="413"/>
    </row>
    <row r="3624" spans="22:23" x14ac:dyDescent="0.25">
      <c r="V3624" s="413"/>
      <c r="W3624" s="413"/>
    </row>
    <row r="3625" spans="22:23" x14ac:dyDescent="0.25">
      <c r="V3625" s="413"/>
      <c r="W3625" s="413"/>
    </row>
    <row r="3626" spans="22:23" x14ac:dyDescent="0.25">
      <c r="V3626" s="413"/>
      <c r="W3626" s="413"/>
    </row>
    <row r="3627" spans="22:23" x14ac:dyDescent="0.25">
      <c r="V3627" s="413"/>
      <c r="W3627" s="413"/>
    </row>
    <row r="3628" spans="22:23" x14ac:dyDescent="0.25">
      <c r="V3628" s="413"/>
      <c r="W3628" s="413"/>
    </row>
    <row r="3629" spans="22:23" x14ac:dyDescent="0.25">
      <c r="V3629" s="413"/>
      <c r="W3629" s="413"/>
    </row>
    <row r="3630" spans="22:23" x14ac:dyDescent="0.25">
      <c r="V3630" s="413"/>
      <c r="W3630" s="413"/>
    </row>
    <row r="3631" spans="22:23" x14ac:dyDescent="0.25">
      <c r="V3631" s="413"/>
      <c r="W3631" s="413"/>
    </row>
    <row r="3632" spans="22:23" x14ac:dyDescent="0.25">
      <c r="V3632" s="413"/>
      <c r="W3632" s="413"/>
    </row>
    <row r="3633" spans="22:23" x14ac:dyDescent="0.25">
      <c r="V3633" s="413"/>
      <c r="W3633" s="413"/>
    </row>
    <row r="3634" spans="22:23" x14ac:dyDescent="0.25">
      <c r="V3634" s="413"/>
      <c r="W3634" s="413"/>
    </row>
    <row r="3635" spans="22:23" x14ac:dyDescent="0.25">
      <c r="V3635" s="413"/>
      <c r="W3635" s="413"/>
    </row>
    <row r="3636" spans="22:23" x14ac:dyDescent="0.25">
      <c r="V3636" s="413"/>
      <c r="W3636" s="413"/>
    </row>
    <row r="3637" spans="22:23" x14ac:dyDescent="0.25">
      <c r="V3637" s="413"/>
      <c r="W3637" s="413"/>
    </row>
    <row r="3638" spans="22:23" x14ac:dyDescent="0.25">
      <c r="V3638" s="413"/>
      <c r="W3638" s="413"/>
    </row>
    <row r="3639" spans="22:23" x14ac:dyDescent="0.25">
      <c r="V3639" s="413"/>
      <c r="W3639" s="413"/>
    </row>
    <row r="3640" spans="22:23" x14ac:dyDescent="0.25">
      <c r="V3640" s="413"/>
      <c r="W3640" s="413"/>
    </row>
    <row r="3641" spans="22:23" x14ac:dyDescent="0.25">
      <c r="V3641" s="413"/>
      <c r="W3641" s="413"/>
    </row>
    <row r="3642" spans="22:23" x14ac:dyDescent="0.25">
      <c r="V3642" s="413"/>
      <c r="W3642" s="413"/>
    </row>
    <row r="3643" spans="22:23" x14ac:dyDescent="0.25">
      <c r="V3643" s="413"/>
      <c r="W3643" s="413"/>
    </row>
    <row r="3644" spans="22:23" x14ac:dyDescent="0.25">
      <c r="V3644" s="413"/>
      <c r="W3644" s="413"/>
    </row>
    <row r="3645" spans="22:23" x14ac:dyDescent="0.25">
      <c r="V3645" s="413"/>
      <c r="W3645" s="413"/>
    </row>
    <row r="3646" spans="22:23" x14ac:dyDescent="0.25">
      <c r="V3646" s="413"/>
      <c r="W3646" s="413"/>
    </row>
    <row r="3647" spans="22:23" x14ac:dyDescent="0.25">
      <c r="V3647" s="413"/>
      <c r="W3647" s="413"/>
    </row>
    <row r="3648" spans="22:23" x14ac:dyDescent="0.25">
      <c r="V3648" s="413"/>
      <c r="W3648" s="413"/>
    </row>
    <row r="3649" spans="22:23" x14ac:dyDescent="0.25">
      <c r="V3649" s="413"/>
      <c r="W3649" s="413"/>
    </row>
    <row r="3650" spans="22:23" x14ac:dyDescent="0.25">
      <c r="V3650" s="413"/>
      <c r="W3650" s="413"/>
    </row>
    <row r="3651" spans="22:23" x14ac:dyDescent="0.25">
      <c r="V3651" s="413"/>
      <c r="W3651" s="413"/>
    </row>
    <row r="3652" spans="22:23" x14ac:dyDescent="0.25">
      <c r="V3652" s="413"/>
      <c r="W3652" s="413"/>
    </row>
    <row r="3653" spans="22:23" x14ac:dyDescent="0.25">
      <c r="V3653" s="413"/>
      <c r="W3653" s="413"/>
    </row>
    <row r="3654" spans="22:23" x14ac:dyDescent="0.25">
      <c r="V3654" s="413"/>
      <c r="W3654" s="413"/>
    </row>
    <row r="3655" spans="22:23" x14ac:dyDescent="0.25">
      <c r="V3655" s="413"/>
      <c r="W3655" s="413"/>
    </row>
    <row r="3656" spans="22:23" x14ac:dyDescent="0.25">
      <c r="V3656" s="413"/>
      <c r="W3656" s="413"/>
    </row>
    <row r="3657" spans="22:23" x14ac:dyDescent="0.25">
      <c r="V3657" s="413"/>
      <c r="W3657" s="413"/>
    </row>
    <row r="3658" spans="22:23" x14ac:dyDescent="0.25">
      <c r="V3658" s="413"/>
      <c r="W3658" s="413"/>
    </row>
    <row r="3659" spans="22:23" x14ac:dyDescent="0.25">
      <c r="V3659" s="413"/>
      <c r="W3659" s="413"/>
    </row>
    <row r="3660" spans="22:23" x14ac:dyDescent="0.25">
      <c r="V3660" s="413"/>
      <c r="W3660" s="413"/>
    </row>
    <row r="3661" spans="22:23" x14ac:dyDescent="0.25">
      <c r="V3661" s="413"/>
      <c r="W3661" s="413"/>
    </row>
    <row r="3662" spans="22:23" x14ac:dyDescent="0.25">
      <c r="V3662" s="413"/>
      <c r="W3662" s="413"/>
    </row>
    <row r="3663" spans="22:23" x14ac:dyDescent="0.25">
      <c r="V3663" s="413"/>
      <c r="W3663" s="413"/>
    </row>
    <row r="3664" spans="22:23" x14ac:dyDescent="0.25">
      <c r="V3664" s="413"/>
      <c r="W3664" s="413"/>
    </row>
    <row r="3665" spans="22:23" x14ac:dyDescent="0.25">
      <c r="V3665" s="413"/>
      <c r="W3665" s="413"/>
    </row>
    <row r="3666" spans="22:23" x14ac:dyDescent="0.25">
      <c r="V3666" s="413"/>
      <c r="W3666" s="413"/>
    </row>
    <row r="3667" spans="22:23" x14ac:dyDescent="0.25">
      <c r="V3667" s="413"/>
      <c r="W3667" s="413"/>
    </row>
    <row r="3668" spans="22:23" x14ac:dyDescent="0.25">
      <c r="V3668" s="413"/>
      <c r="W3668" s="413"/>
    </row>
    <row r="3669" spans="22:23" x14ac:dyDescent="0.25">
      <c r="V3669" s="413"/>
      <c r="W3669" s="413"/>
    </row>
    <row r="3670" spans="22:23" x14ac:dyDescent="0.25">
      <c r="V3670" s="413"/>
      <c r="W3670" s="413"/>
    </row>
    <row r="3671" spans="22:23" x14ac:dyDescent="0.25">
      <c r="V3671" s="413"/>
      <c r="W3671" s="413"/>
    </row>
    <row r="3672" spans="22:23" x14ac:dyDescent="0.25">
      <c r="V3672" s="413"/>
      <c r="W3672" s="413"/>
    </row>
    <row r="3673" spans="22:23" x14ac:dyDescent="0.25">
      <c r="V3673" s="413"/>
      <c r="W3673" s="413"/>
    </row>
    <row r="3674" spans="22:23" x14ac:dyDescent="0.25">
      <c r="V3674" s="413"/>
      <c r="W3674" s="413"/>
    </row>
    <row r="3675" spans="22:23" x14ac:dyDescent="0.25">
      <c r="V3675" s="413"/>
      <c r="W3675" s="413"/>
    </row>
    <row r="3676" spans="22:23" x14ac:dyDescent="0.25">
      <c r="V3676" s="413"/>
      <c r="W3676" s="413"/>
    </row>
    <row r="3677" spans="22:23" x14ac:dyDescent="0.25">
      <c r="V3677" s="413"/>
      <c r="W3677" s="413"/>
    </row>
    <row r="3678" spans="22:23" x14ac:dyDescent="0.25">
      <c r="V3678" s="413"/>
      <c r="W3678" s="413"/>
    </row>
    <row r="3679" spans="22:23" x14ac:dyDescent="0.25">
      <c r="V3679" s="413"/>
      <c r="W3679" s="413"/>
    </row>
    <row r="3680" spans="22:23" x14ac:dyDescent="0.25">
      <c r="V3680" s="413"/>
      <c r="W3680" s="413"/>
    </row>
    <row r="3681" spans="22:23" x14ac:dyDescent="0.25">
      <c r="V3681" s="413"/>
      <c r="W3681" s="413"/>
    </row>
    <row r="3682" spans="22:23" x14ac:dyDescent="0.25">
      <c r="V3682" s="413"/>
      <c r="W3682" s="413"/>
    </row>
    <row r="3683" spans="22:23" x14ac:dyDescent="0.25">
      <c r="V3683" s="413"/>
      <c r="W3683" s="413"/>
    </row>
    <row r="3684" spans="22:23" x14ac:dyDescent="0.25">
      <c r="V3684" s="413"/>
      <c r="W3684" s="413"/>
    </row>
    <row r="3685" spans="22:23" x14ac:dyDescent="0.25">
      <c r="V3685" s="413"/>
      <c r="W3685" s="413"/>
    </row>
    <row r="3686" spans="22:23" x14ac:dyDescent="0.25">
      <c r="V3686" s="413"/>
      <c r="W3686" s="413"/>
    </row>
    <row r="3687" spans="22:23" x14ac:dyDescent="0.25">
      <c r="V3687" s="413"/>
      <c r="W3687" s="413"/>
    </row>
    <row r="3688" spans="22:23" x14ac:dyDescent="0.25">
      <c r="V3688" s="413"/>
      <c r="W3688" s="413"/>
    </row>
    <row r="3689" spans="22:23" x14ac:dyDescent="0.25">
      <c r="V3689" s="413"/>
      <c r="W3689" s="413"/>
    </row>
    <row r="3690" spans="22:23" x14ac:dyDescent="0.25">
      <c r="V3690" s="413"/>
      <c r="W3690" s="413"/>
    </row>
    <row r="3691" spans="22:23" x14ac:dyDescent="0.25">
      <c r="V3691" s="413"/>
      <c r="W3691" s="413"/>
    </row>
    <row r="3692" spans="22:23" x14ac:dyDescent="0.25">
      <c r="V3692" s="413"/>
      <c r="W3692" s="413"/>
    </row>
    <row r="3693" spans="22:23" x14ac:dyDescent="0.25">
      <c r="V3693" s="413"/>
      <c r="W3693" s="413"/>
    </row>
    <row r="3694" spans="22:23" x14ac:dyDescent="0.25">
      <c r="V3694" s="413"/>
      <c r="W3694" s="413"/>
    </row>
    <row r="3695" spans="22:23" x14ac:dyDescent="0.25">
      <c r="V3695" s="413"/>
      <c r="W3695" s="413"/>
    </row>
    <row r="3696" spans="22:23" x14ac:dyDescent="0.25">
      <c r="V3696" s="413"/>
      <c r="W3696" s="413"/>
    </row>
    <row r="3697" spans="22:23" x14ac:dyDescent="0.25">
      <c r="V3697" s="413"/>
      <c r="W3697" s="413"/>
    </row>
    <row r="3698" spans="22:23" x14ac:dyDescent="0.25">
      <c r="V3698" s="413"/>
      <c r="W3698" s="413"/>
    </row>
    <row r="3699" spans="22:23" x14ac:dyDescent="0.25">
      <c r="V3699" s="413"/>
      <c r="W3699" s="413"/>
    </row>
    <row r="3700" spans="22:23" x14ac:dyDescent="0.25">
      <c r="V3700" s="413"/>
      <c r="W3700" s="413"/>
    </row>
    <row r="3701" spans="22:23" x14ac:dyDescent="0.25">
      <c r="V3701" s="413"/>
      <c r="W3701" s="413"/>
    </row>
    <row r="3702" spans="22:23" x14ac:dyDescent="0.25">
      <c r="V3702" s="413"/>
      <c r="W3702" s="413"/>
    </row>
    <row r="3703" spans="22:23" x14ac:dyDescent="0.25">
      <c r="V3703" s="413"/>
      <c r="W3703" s="413"/>
    </row>
    <row r="3704" spans="22:23" x14ac:dyDescent="0.25">
      <c r="V3704" s="413"/>
      <c r="W3704" s="413"/>
    </row>
    <row r="3705" spans="22:23" x14ac:dyDescent="0.25">
      <c r="V3705" s="413"/>
      <c r="W3705" s="413"/>
    </row>
    <row r="3706" spans="22:23" x14ac:dyDescent="0.25">
      <c r="V3706" s="413"/>
      <c r="W3706" s="413"/>
    </row>
    <row r="3707" spans="22:23" x14ac:dyDescent="0.25">
      <c r="V3707" s="413"/>
      <c r="W3707" s="413"/>
    </row>
    <row r="3708" spans="22:23" x14ac:dyDescent="0.25">
      <c r="V3708" s="413"/>
      <c r="W3708" s="413"/>
    </row>
    <row r="3709" spans="22:23" x14ac:dyDescent="0.25">
      <c r="V3709" s="413"/>
      <c r="W3709" s="413"/>
    </row>
    <row r="3710" spans="22:23" x14ac:dyDescent="0.25">
      <c r="V3710" s="413"/>
      <c r="W3710" s="413"/>
    </row>
    <row r="3711" spans="22:23" x14ac:dyDescent="0.25">
      <c r="V3711" s="413"/>
      <c r="W3711" s="413"/>
    </row>
    <row r="3712" spans="22:23" x14ac:dyDescent="0.25">
      <c r="V3712" s="413"/>
      <c r="W3712" s="413"/>
    </row>
    <row r="3713" spans="22:23" x14ac:dyDescent="0.25">
      <c r="V3713" s="413"/>
      <c r="W3713" s="413"/>
    </row>
    <row r="3714" spans="22:23" x14ac:dyDescent="0.25">
      <c r="V3714" s="413"/>
      <c r="W3714" s="413"/>
    </row>
    <row r="3715" spans="22:23" x14ac:dyDescent="0.25">
      <c r="V3715" s="413"/>
      <c r="W3715" s="413"/>
    </row>
    <row r="3716" spans="22:23" x14ac:dyDescent="0.25">
      <c r="V3716" s="413"/>
      <c r="W3716" s="413"/>
    </row>
    <row r="3717" spans="22:23" x14ac:dyDescent="0.25">
      <c r="V3717" s="413"/>
      <c r="W3717" s="413"/>
    </row>
    <row r="3718" spans="22:23" x14ac:dyDescent="0.25">
      <c r="V3718" s="413"/>
      <c r="W3718" s="413"/>
    </row>
    <row r="3719" spans="22:23" x14ac:dyDescent="0.25">
      <c r="V3719" s="413"/>
      <c r="W3719" s="413"/>
    </row>
    <row r="3720" spans="22:23" x14ac:dyDescent="0.25">
      <c r="V3720" s="413"/>
      <c r="W3720" s="413"/>
    </row>
    <row r="3721" spans="22:23" x14ac:dyDescent="0.25">
      <c r="V3721" s="413"/>
      <c r="W3721" s="413"/>
    </row>
    <row r="3722" spans="22:23" x14ac:dyDescent="0.25">
      <c r="V3722" s="413"/>
      <c r="W3722" s="413"/>
    </row>
    <row r="3723" spans="22:23" x14ac:dyDescent="0.25">
      <c r="V3723" s="413"/>
      <c r="W3723" s="413"/>
    </row>
    <row r="3724" spans="22:23" x14ac:dyDescent="0.25">
      <c r="V3724" s="413"/>
      <c r="W3724" s="413"/>
    </row>
    <row r="3725" spans="22:23" x14ac:dyDescent="0.25">
      <c r="V3725" s="413"/>
      <c r="W3725" s="413"/>
    </row>
    <row r="3726" spans="22:23" x14ac:dyDescent="0.25">
      <c r="V3726" s="413"/>
      <c r="W3726" s="413"/>
    </row>
    <row r="3727" spans="22:23" x14ac:dyDescent="0.25">
      <c r="V3727" s="413"/>
      <c r="W3727" s="413"/>
    </row>
    <row r="3728" spans="22:23" x14ac:dyDescent="0.25">
      <c r="V3728" s="413"/>
      <c r="W3728" s="413"/>
    </row>
    <row r="3729" spans="22:23" x14ac:dyDescent="0.25">
      <c r="V3729" s="413"/>
      <c r="W3729" s="413"/>
    </row>
    <row r="3730" spans="22:23" x14ac:dyDescent="0.25">
      <c r="V3730" s="413"/>
      <c r="W3730" s="413"/>
    </row>
    <row r="3731" spans="22:23" x14ac:dyDescent="0.25">
      <c r="V3731" s="413"/>
      <c r="W3731" s="413"/>
    </row>
    <row r="3732" spans="22:23" x14ac:dyDescent="0.25">
      <c r="V3732" s="413"/>
      <c r="W3732" s="413"/>
    </row>
    <row r="3733" spans="22:23" x14ac:dyDescent="0.25">
      <c r="V3733" s="413"/>
      <c r="W3733" s="413"/>
    </row>
    <row r="3734" spans="22:23" x14ac:dyDescent="0.25">
      <c r="V3734" s="413"/>
      <c r="W3734" s="413"/>
    </row>
    <row r="3735" spans="22:23" x14ac:dyDescent="0.25">
      <c r="V3735" s="413"/>
      <c r="W3735" s="413"/>
    </row>
    <row r="3736" spans="22:23" x14ac:dyDescent="0.25">
      <c r="V3736" s="413"/>
      <c r="W3736" s="413"/>
    </row>
    <row r="3737" spans="22:23" x14ac:dyDescent="0.25">
      <c r="V3737" s="413"/>
      <c r="W3737" s="413"/>
    </row>
    <row r="3738" spans="22:23" x14ac:dyDescent="0.25">
      <c r="V3738" s="413"/>
      <c r="W3738" s="413"/>
    </row>
    <row r="3739" spans="22:23" x14ac:dyDescent="0.25">
      <c r="V3739" s="413"/>
      <c r="W3739" s="413"/>
    </row>
    <row r="3740" spans="22:23" x14ac:dyDescent="0.25">
      <c r="V3740" s="413"/>
      <c r="W3740" s="413"/>
    </row>
    <row r="3741" spans="22:23" x14ac:dyDescent="0.25">
      <c r="V3741" s="413"/>
      <c r="W3741" s="413"/>
    </row>
    <row r="3742" spans="22:23" x14ac:dyDescent="0.25">
      <c r="V3742" s="413"/>
      <c r="W3742" s="413"/>
    </row>
    <row r="3743" spans="22:23" x14ac:dyDescent="0.25">
      <c r="V3743" s="413"/>
      <c r="W3743" s="413"/>
    </row>
    <row r="3744" spans="22:23" x14ac:dyDescent="0.25">
      <c r="V3744" s="413"/>
      <c r="W3744" s="413"/>
    </row>
    <row r="3745" spans="22:23" x14ac:dyDescent="0.25">
      <c r="V3745" s="413"/>
      <c r="W3745" s="413"/>
    </row>
    <row r="3746" spans="22:23" x14ac:dyDescent="0.25">
      <c r="V3746" s="413"/>
      <c r="W3746" s="413"/>
    </row>
    <row r="3747" spans="22:23" x14ac:dyDescent="0.25">
      <c r="V3747" s="413"/>
      <c r="W3747" s="413"/>
    </row>
    <row r="3748" spans="22:23" x14ac:dyDescent="0.25">
      <c r="V3748" s="413"/>
      <c r="W3748" s="413"/>
    </row>
    <row r="3749" spans="22:23" x14ac:dyDescent="0.25">
      <c r="V3749" s="413"/>
      <c r="W3749" s="413"/>
    </row>
    <row r="3750" spans="22:23" x14ac:dyDescent="0.25">
      <c r="V3750" s="413"/>
      <c r="W3750" s="413"/>
    </row>
    <row r="3751" spans="22:23" x14ac:dyDescent="0.25">
      <c r="V3751" s="413"/>
      <c r="W3751" s="413"/>
    </row>
    <row r="3752" spans="22:23" x14ac:dyDescent="0.25">
      <c r="V3752" s="413"/>
      <c r="W3752" s="413"/>
    </row>
    <row r="3753" spans="22:23" x14ac:dyDescent="0.25">
      <c r="V3753" s="413"/>
      <c r="W3753" s="413"/>
    </row>
    <row r="3754" spans="22:23" x14ac:dyDescent="0.25">
      <c r="V3754" s="413"/>
      <c r="W3754" s="413"/>
    </row>
    <row r="3755" spans="22:23" x14ac:dyDescent="0.25">
      <c r="V3755" s="413"/>
      <c r="W3755" s="413"/>
    </row>
    <row r="3756" spans="22:23" x14ac:dyDescent="0.25">
      <c r="V3756" s="413"/>
      <c r="W3756" s="413"/>
    </row>
    <row r="3757" spans="22:23" x14ac:dyDescent="0.25">
      <c r="V3757" s="413"/>
      <c r="W3757" s="413"/>
    </row>
    <row r="3758" spans="22:23" x14ac:dyDescent="0.25">
      <c r="V3758" s="413"/>
      <c r="W3758" s="413"/>
    </row>
    <row r="3759" spans="22:23" x14ac:dyDescent="0.25">
      <c r="V3759" s="413"/>
      <c r="W3759" s="413"/>
    </row>
    <row r="3760" spans="22:23" x14ac:dyDescent="0.25">
      <c r="V3760" s="413"/>
      <c r="W3760" s="413"/>
    </row>
    <row r="3761" spans="22:23" x14ac:dyDescent="0.25">
      <c r="V3761" s="413"/>
      <c r="W3761" s="413"/>
    </row>
    <row r="3762" spans="22:23" x14ac:dyDescent="0.25">
      <c r="V3762" s="413"/>
      <c r="W3762" s="413"/>
    </row>
    <row r="3763" spans="22:23" x14ac:dyDescent="0.25">
      <c r="V3763" s="413"/>
      <c r="W3763" s="413"/>
    </row>
    <row r="3764" spans="22:23" x14ac:dyDescent="0.25">
      <c r="V3764" s="413"/>
      <c r="W3764" s="413"/>
    </row>
    <row r="3765" spans="22:23" x14ac:dyDescent="0.25">
      <c r="V3765" s="413"/>
      <c r="W3765" s="413"/>
    </row>
    <row r="3766" spans="22:23" x14ac:dyDescent="0.25">
      <c r="V3766" s="413"/>
      <c r="W3766" s="413"/>
    </row>
    <row r="3767" spans="22:23" x14ac:dyDescent="0.25">
      <c r="V3767" s="413"/>
      <c r="W3767" s="413"/>
    </row>
    <row r="3768" spans="22:23" x14ac:dyDescent="0.25">
      <c r="V3768" s="413"/>
      <c r="W3768" s="413"/>
    </row>
    <row r="3769" spans="22:23" x14ac:dyDescent="0.25">
      <c r="V3769" s="413"/>
      <c r="W3769" s="413"/>
    </row>
    <row r="3770" spans="22:23" x14ac:dyDescent="0.25">
      <c r="V3770" s="413"/>
      <c r="W3770" s="413"/>
    </row>
    <row r="3771" spans="22:23" x14ac:dyDescent="0.25">
      <c r="V3771" s="413"/>
      <c r="W3771" s="413"/>
    </row>
    <row r="3772" spans="22:23" x14ac:dyDescent="0.25">
      <c r="V3772" s="413"/>
      <c r="W3772" s="413"/>
    </row>
    <row r="3773" spans="22:23" x14ac:dyDescent="0.25">
      <c r="V3773" s="413"/>
      <c r="W3773" s="413"/>
    </row>
    <row r="3774" spans="22:23" x14ac:dyDescent="0.25">
      <c r="V3774" s="413"/>
      <c r="W3774" s="413"/>
    </row>
    <row r="3775" spans="22:23" x14ac:dyDescent="0.25">
      <c r="V3775" s="413"/>
      <c r="W3775" s="413"/>
    </row>
    <row r="3776" spans="22:23" x14ac:dyDescent="0.25">
      <c r="V3776" s="413"/>
      <c r="W3776" s="413"/>
    </row>
    <row r="3777" spans="22:23" x14ac:dyDescent="0.25">
      <c r="V3777" s="413"/>
      <c r="W3777" s="413"/>
    </row>
    <row r="3778" spans="22:23" x14ac:dyDescent="0.25">
      <c r="V3778" s="413"/>
      <c r="W3778" s="413"/>
    </row>
    <row r="3779" spans="22:23" x14ac:dyDescent="0.25">
      <c r="V3779" s="413"/>
      <c r="W3779" s="413"/>
    </row>
    <row r="3780" spans="22:23" x14ac:dyDescent="0.25">
      <c r="V3780" s="413"/>
      <c r="W3780" s="413"/>
    </row>
    <row r="3781" spans="22:23" x14ac:dyDescent="0.25">
      <c r="V3781" s="413"/>
      <c r="W3781" s="413"/>
    </row>
    <row r="3782" spans="22:23" x14ac:dyDescent="0.25">
      <c r="V3782" s="413"/>
      <c r="W3782" s="413"/>
    </row>
    <row r="3783" spans="22:23" x14ac:dyDescent="0.25">
      <c r="V3783" s="413"/>
      <c r="W3783" s="413"/>
    </row>
    <row r="3784" spans="22:23" x14ac:dyDescent="0.25">
      <c r="V3784" s="413"/>
      <c r="W3784" s="413"/>
    </row>
    <row r="3785" spans="22:23" x14ac:dyDescent="0.25">
      <c r="V3785" s="413"/>
      <c r="W3785" s="413"/>
    </row>
    <row r="3786" spans="22:23" x14ac:dyDescent="0.25">
      <c r="V3786" s="413"/>
      <c r="W3786" s="413"/>
    </row>
    <row r="3787" spans="22:23" x14ac:dyDescent="0.25">
      <c r="V3787" s="413"/>
      <c r="W3787" s="413"/>
    </row>
    <row r="3788" spans="22:23" x14ac:dyDescent="0.25">
      <c r="V3788" s="413"/>
      <c r="W3788" s="413"/>
    </row>
    <row r="3789" spans="22:23" x14ac:dyDescent="0.25">
      <c r="V3789" s="413"/>
      <c r="W3789" s="413"/>
    </row>
    <row r="3790" spans="22:23" x14ac:dyDescent="0.25">
      <c r="V3790" s="413"/>
      <c r="W3790" s="413"/>
    </row>
    <row r="3791" spans="22:23" x14ac:dyDescent="0.25">
      <c r="V3791" s="413"/>
      <c r="W3791" s="413"/>
    </row>
    <row r="3792" spans="22:23" x14ac:dyDescent="0.25">
      <c r="V3792" s="413"/>
      <c r="W3792" s="413"/>
    </row>
    <row r="3793" spans="22:23" x14ac:dyDescent="0.25">
      <c r="V3793" s="413"/>
      <c r="W3793" s="413"/>
    </row>
    <row r="3794" spans="22:23" x14ac:dyDescent="0.25">
      <c r="V3794" s="413"/>
      <c r="W3794" s="413"/>
    </row>
    <row r="3795" spans="22:23" x14ac:dyDescent="0.25">
      <c r="V3795" s="413"/>
      <c r="W3795" s="413"/>
    </row>
    <row r="3796" spans="22:23" x14ac:dyDescent="0.25">
      <c r="V3796" s="413"/>
      <c r="W3796" s="413"/>
    </row>
    <row r="3797" spans="22:23" x14ac:dyDescent="0.25">
      <c r="V3797" s="413"/>
      <c r="W3797" s="413"/>
    </row>
    <row r="3798" spans="22:23" x14ac:dyDescent="0.25">
      <c r="V3798" s="413"/>
      <c r="W3798" s="413"/>
    </row>
    <row r="3799" spans="22:23" x14ac:dyDescent="0.25">
      <c r="V3799" s="413"/>
      <c r="W3799" s="413"/>
    </row>
    <row r="3800" spans="22:23" x14ac:dyDescent="0.25">
      <c r="V3800" s="413"/>
      <c r="W3800" s="413"/>
    </row>
    <row r="3801" spans="22:23" x14ac:dyDescent="0.25">
      <c r="V3801" s="413"/>
      <c r="W3801" s="413"/>
    </row>
    <row r="3802" spans="22:23" x14ac:dyDescent="0.25">
      <c r="V3802" s="413"/>
      <c r="W3802" s="413"/>
    </row>
    <row r="3803" spans="22:23" x14ac:dyDescent="0.25">
      <c r="V3803" s="413"/>
      <c r="W3803" s="413"/>
    </row>
    <row r="3804" spans="22:23" x14ac:dyDescent="0.25">
      <c r="V3804" s="413"/>
      <c r="W3804" s="413"/>
    </row>
    <row r="3805" spans="22:23" x14ac:dyDescent="0.25">
      <c r="V3805" s="413"/>
      <c r="W3805" s="413"/>
    </row>
    <row r="3806" spans="22:23" x14ac:dyDescent="0.25">
      <c r="V3806" s="413"/>
      <c r="W3806" s="413"/>
    </row>
    <row r="3807" spans="22:23" x14ac:dyDescent="0.25">
      <c r="V3807" s="413"/>
      <c r="W3807" s="413"/>
    </row>
    <row r="3808" spans="22:23" x14ac:dyDescent="0.25">
      <c r="V3808" s="413"/>
      <c r="W3808" s="413"/>
    </row>
    <row r="3809" spans="22:23" x14ac:dyDescent="0.25">
      <c r="V3809" s="413"/>
      <c r="W3809" s="413"/>
    </row>
    <row r="3810" spans="22:23" x14ac:dyDescent="0.25">
      <c r="V3810" s="413"/>
      <c r="W3810" s="413"/>
    </row>
    <row r="3811" spans="22:23" x14ac:dyDescent="0.25">
      <c r="V3811" s="413"/>
      <c r="W3811" s="413"/>
    </row>
    <row r="3812" spans="22:23" x14ac:dyDescent="0.25">
      <c r="V3812" s="413"/>
      <c r="W3812" s="413"/>
    </row>
    <row r="3813" spans="22:23" x14ac:dyDescent="0.25">
      <c r="V3813" s="413"/>
      <c r="W3813" s="413"/>
    </row>
    <row r="3814" spans="22:23" x14ac:dyDescent="0.25">
      <c r="V3814" s="413"/>
      <c r="W3814" s="413"/>
    </row>
    <row r="3815" spans="22:23" x14ac:dyDescent="0.25">
      <c r="V3815" s="413"/>
      <c r="W3815" s="413"/>
    </row>
    <row r="3816" spans="22:23" x14ac:dyDescent="0.25">
      <c r="V3816" s="413"/>
      <c r="W3816" s="413"/>
    </row>
    <row r="3817" spans="22:23" x14ac:dyDescent="0.25">
      <c r="V3817" s="413"/>
      <c r="W3817" s="413"/>
    </row>
    <row r="3818" spans="22:23" x14ac:dyDescent="0.25">
      <c r="V3818" s="413"/>
      <c r="W3818" s="413"/>
    </row>
    <row r="3819" spans="22:23" x14ac:dyDescent="0.25">
      <c r="V3819" s="413"/>
      <c r="W3819" s="413"/>
    </row>
    <row r="3820" spans="22:23" x14ac:dyDescent="0.25">
      <c r="V3820" s="413"/>
      <c r="W3820" s="413"/>
    </row>
    <row r="3821" spans="22:23" x14ac:dyDescent="0.25">
      <c r="V3821" s="413"/>
      <c r="W3821" s="413"/>
    </row>
    <row r="3822" spans="22:23" x14ac:dyDescent="0.25">
      <c r="V3822" s="413"/>
      <c r="W3822" s="413"/>
    </row>
    <row r="3823" spans="22:23" x14ac:dyDescent="0.25">
      <c r="V3823" s="413"/>
      <c r="W3823" s="413"/>
    </row>
    <row r="3824" spans="22:23" x14ac:dyDescent="0.25">
      <c r="V3824" s="413"/>
      <c r="W3824" s="413"/>
    </row>
    <row r="3825" spans="22:23" x14ac:dyDescent="0.25">
      <c r="V3825" s="413"/>
      <c r="W3825" s="413"/>
    </row>
    <row r="3826" spans="22:23" x14ac:dyDescent="0.25">
      <c r="V3826" s="413"/>
      <c r="W3826" s="413"/>
    </row>
    <row r="3827" spans="22:23" x14ac:dyDescent="0.25">
      <c r="V3827" s="413"/>
      <c r="W3827" s="413"/>
    </row>
    <row r="3828" spans="22:23" x14ac:dyDescent="0.25">
      <c r="V3828" s="413"/>
      <c r="W3828" s="413"/>
    </row>
    <row r="3829" spans="22:23" x14ac:dyDescent="0.25">
      <c r="V3829" s="413"/>
      <c r="W3829" s="413"/>
    </row>
    <row r="3830" spans="22:23" x14ac:dyDescent="0.25">
      <c r="V3830" s="413"/>
      <c r="W3830" s="413"/>
    </row>
    <row r="3831" spans="22:23" x14ac:dyDescent="0.25">
      <c r="V3831" s="413"/>
      <c r="W3831" s="413"/>
    </row>
    <row r="3832" spans="22:23" x14ac:dyDescent="0.25">
      <c r="V3832" s="413"/>
      <c r="W3832" s="413"/>
    </row>
    <row r="3833" spans="22:23" x14ac:dyDescent="0.25">
      <c r="V3833" s="413"/>
      <c r="W3833" s="413"/>
    </row>
    <row r="3834" spans="22:23" x14ac:dyDescent="0.25">
      <c r="V3834" s="413"/>
      <c r="W3834" s="413"/>
    </row>
    <row r="3835" spans="22:23" x14ac:dyDescent="0.25">
      <c r="V3835" s="413"/>
      <c r="W3835" s="413"/>
    </row>
    <row r="3836" spans="22:23" x14ac:dyDescent="0.25">
      <c r="V3836" s="413"/>
      <c r="W3836" s="413"/>
    </row>
    <row r="3837" spans="22:23" x14ac:dyDescent="0.25">
      <c r="V3837" s="413"/>
      <c r="W3837" s="413"/>
    </row>
    <row r="3838" spans="22:23" x14ac:dyDescent="0.25">
      <c r="V3838" s="413"/>
      <c r="W3838" s="413"/>
    </row>
    <row r="3839" spans="22:23" x14ac:dyDescent="0.25">
      <c r="V3839" s="413"/>
      <c r="W3839" s="413"/>
    </row>
    <row r="3840" spans="22:23" x14ac:dyDescent="0.25">
      <c r="V3840" s="413"/>
      <c r="W3840" s="413"/>
    </row>
    <row r="3841" spans="22:23" x14ac:dyDescent="0.25">
      <c r="V3841" s="413"/>
      <c r="W3841" s="413"/>
    </row>
    <row r="3842" spans="22:23" x14ac:dyDescent="0.25">
      <c r="V3842" s="413"/>
      <c r="W3842" s="413"/>
    </row>
    <row r="3843" spans="22:23" x14ac:dyDescent="0.25">
      <c r="V3843" s="413"/>
      <c r="W3843" s="413"/>
    </row>
    <row r="3844" spans="22:23" x14ac:dyDescent="0.25">
      <c r="V3844" s="413"/>
      <c r="W3844" s="413"/>
    </row>
    <row r="3845" spans="22:23" x14ac:dyDescent="0.25">
      <c r="V3845" s="413"/>
      <c r="W3845" s="413"/>
    </row>
    <row r="3846" spans="22:23" x14ac:dyDescent="0.25">
      <c r="V3846" s="413"/>
      <c r="W3846" s="413"/>
    </row>
    <row r="3847" spans="22:23" x14ac:dyDescent="0.25">
      <c r="V3847" s="413"/>
      <c r="W3847" s="413"/>
    </row>
    <row r="3848" spans="22:23" x14ac:dyDescent="0.25">
      <c r="V3848" s="413"/>
      <c r="W3848" s="413"/>
    </row>
    <row r="3849" spans="22:23" x14ac:dyDescent="0.25">
      <c r="V3849" s="413"/>
      <c r="W3849" s="413"/>
    </row>
    <row r="3850" spans="22:23" x14ac:dyDescent="0.25">
      <c r="V3850" s="413"/>
      <c r="W3850" s="413"/>
    </row>
    <row r="3851" spans="22:23" x14ac:dyDescent="0.25">
      <c r="V3851" s="413"/>
      <c r="W3851" s="413"/>
    </row>
    <row r="3852" spans="22:23" x14ac:dyDescent="0.25">
      <c r="V3852" s="413"/>
      <c r="W3852" s="413"/>
    </row>
    <row r="3853" spans="22:23" x14ac:dyDescent="0.25">
      <c r="V3853" s="413"/>
      <c r="W3853" s="413"/>
    </row>
    <row r="3854" spans="22:23" x14ac:dyDescent="0.25">
      <c r="V3854" s="413"/>
      <c r="W3854" s="413"/>
    </row>
    <row r="3855" spans="22:23" x14ac:dyDescent="0.25">
      <c r="V3855" s="413"/>
      <c r="W3855" s="413"/>
    </row>
    <row r="3856" spans="22:23" x14ac:dyDescent="0.25">
      <c r="V3856" s="413"/>
      <c r="W3856" s="413"/>
    </row>
    <row r="3857" spans="22:23" x14ac:dyDescent="0.25">
      <c r="V3857" s="413"/>
      <c r="W3857" s="413"/>
    </row>
    <row r="3858" spans="22:23" x14ac:dyDescent="0.25">
      <c r="V3858" s="413"/>
      <c r="W3858" s="413"/>
    </row>
    <row r="3859" spans="22:23" x14ac:dyDescent="0.25">
      <c r="V3859" s="413"/>
      <c r="W3859" s="413"/>
    </row>
    <row r="3860" spans="22:23" x14ac:dyDescent="0.25">
      <c r="V3860" s="413"/>
      <c r="W3860" s="413"/>
    </row>
    <row r="3861" spans="22:23" x14ac:dyDescent="0.25">
      <c r="V3861" s="413"/>
      <c r="W3861" s="413"/>
    </row>
    <row r="3862" spans="22:23" x14ac:dyDescent="0.25">
      <c r="V3862" s="413"/>
      <c r="W3862" s="413"/>
    </row>
    <row r="3863" spans="22:23" x14ac:dyDescent="0.25">
      <c r="V3863" s="413"/>
      <c r="W3863" s="413"/>
    </row>
    <row r="3864" spans="22:23" x14ac:dyDescent="0.25">
      <c r="V3864" s="413"/>
      <c r="W3864" s="413"/>
    </row>
    <row r="3865" spans="22:23" x14ac:dyDescent="0.25">
      <c r="V3865" s="413"/>
      <c r="W3865" s="413"/>
    </row>
    <row r="3866" spans="22:23" x14ac:dyDescent="0.25">
      <c r="V3866" s="413"/>
      <c r="W3866" s="413"/>
    </row>
    <row r="3867" spans="22:23" x14ac:dyDescent="0.25">
      <c r="V3867" s="413"/>
      <c r="W3867" s="413"/>
    </row>
    <row r="3868" spans="22:23" x14ac:dyDescent="0.25">
      <c r="V3868" s="413"/>
      <c r="W3868" s="413"/>
    </row>
    <row r="3869" spans="22:23" x14ac:dyDescent="0.25">
      <c r="V3869" s="413"/>
      <c r="W3869" s="413"/>
    </row>
    <row r="3870" spans="22:23" x14ac:dyDescent="0.25">
      <c r="V3870" s="413"/>
      <c r="W3870" s="413"/>
    </row>
    <row r="3871" spans="22:23" x14ac:dyDescent="0.25">
      <c r="V3871" s="413"/>
      <c r="W3871" s="413"/>
    </row>
    <row r="3872" spans="22:23" x14ac:dyDescent="0.25">
      <c r="V3872" s="413"/>
      <c r="W3872" s="413"/>
    </row>
    <row r="3873" spans="22:23" x14ac:dyDescent="0.25">
      <c r="V3873" s="413"/>
      <c r="W3873" s="413"/>
    </row>
    <row r="3874" spans="22:23" x14ac:dyDescent="0.25">
      <c r="V3874" s="413"/>
      <c r="W3874" s="413"/>
    </row>
    <row r="3875" spans="22:23" x14ac:dyDescent="0.25">
      <c r="V3875" s="413"/>
      <c r="W3875" s="413"/>
    </row>
    <row r="3876" spans="22:23" x14ac:dyDescent="0.25">
      <c r="V3876" s="413"/>
      <c r="W3876" s="413"/>
    </row>
    <row r="3877" spans="22:23" x14ac:dyDescent="0.25">
      <c r="V3877" s="413"/>
      <c r="W3877" s="413"/>
    </row>
    <row r="3878" spans="22:23" x14ac:dyDescent="0.25">
      <c r="V3878" s="413"/>
      <c r="W3878" s="413"/>
    </row>
    <row r="3879" spans="22:23" x14ac:dyDescent="0.25">
      <c r="V3879" s="413"/>
      <c r="W3879" s="413"/>
    </row>
    <row r="3880" spans="22:23" x14ac:dyDescent="0.25">
      <c r="V3880" s="413"/>
      <c r="W3880" s="413"/>
    </row>
    <row r="3881" spans="22:23" x14ac:dyDescent="0.25">
      <c r="V3881" s="413"/>
      <c r="W3881" s="413"/>
    </row>
    <row r="3882" spans="22:23" x14ac:dyDescent="0.25">
      <c r="V3882" s="413"/>
      <c r="W3882" s="413"/>
    </row>
    <row r="3883" spans="22:23" x14ac:dyDescent="0.25">
      <c r="V3883" s="413"/>
      <c r="W3883" s="413"/>
    </row>
    <row r="3884" spans="22:23" x14ac:dyDescent="0.25">
      <c r="V3884" s="413"/>
      <c r="W3884" s="413"/>
    </row>
    <row r="3885" spans="22:23" x14ac:dyDescent="0.25">
      <c r="V3885" s="413"/>
      <c r="W3885" s="413"/>
    </row>
    <row r="3886" spans="22:23" x14ac:dyDescent="0.25">
      <c r="V3886" s="413"/>
      <c r="W3886" s="413"/>
    </row>
    <row r="3887" spans="22:23" x14ac:dyDescent="0.25">
      <c r="V3887" s="413"/>
      <c r="W3887" s="413"/>
    </row>
    <row r="3888" spans="22:23" x14ac:dyDescent="0.25">
      <c r="V3888" s="413"/>
      <c r="W3888" s="413"/>
    </row>
    <row r="3889" spans="22:23" x14ac:dyDescent="0.25">
      <c r="V3889" s="413"/>
      <c r="W3889" s="413"/>
    </row>
    <row r="3890" spans="22:23" x14ac:dyDescent="0.25">
      <c r="V3890" s="413"/>
      <c r="W3890" s="413"/>
    </row>
    <row r="3891" spans="22:23" x14ac:dyDescent="0.25">
      <c r="V3891" s="413"/>
      <c r="W3891" s="413"/>
    </row>
    <row r="3892" spans="22:23" x14ac:dyDescent="0.25">
      <c r="V3892" s="413"/>
      <c r="W3892" s="413"/>
    </row>
    <row r="3893" spans="22:23" x14ac:dyDescent="0.25">
      <c r="V3893" s="413"/>
      <c r="W3893" s="413"/>
    </row>
    <row r="3894" spans="22:23" x14ac:dyDescent="0.25">
      <c r="V3894" s="413"/>
      <c r="W3894" s="413"/>
    </row>
    <row r="3895" spans="22:23" x14ac:dyDescent="0.25">
      <c r="V3895" s="413"/>
      <c r="W3895" s="413"/>
    </row>
    <row r="3896" spans="22:23" x14ac:dyDescent="0.25">
      <c r="V3896" s="413"/>
      <c r="W3896" s="413"/>
    </row>
    <row r="3897" spans="22:23" x14ac:dyDescent="0.25">
      <c r="V3897" s="413"/>
      <c r="W3897" s="413"/>
    </row>
    <row r="3898" spans="22:23" x14ac:dyDescent="0.25">
      <c r="V3898" s="413"/>
      <c r="W3898" s="413"/>
    </row>
    <row r="3899" spans="22:23" x14ac:dyDescent="0.25">
      <c r="V3899" s="413"/>
      <c r="W3899" s="413"/>
    </row>
    <row r="3900" spans="22:23" x14ac:dyDescent="0.25">
      <c r="V3900" s="413"/>
      <c r="W3900" s="413"/>
    </row>
    <row r="3901" spans="22:23" x14ac:dyDescent="0.25">
      <c r="V3901" s="413"/>
      <c r="W3901" s="413"/>
    </row>
    <row r="3902" spans="22:23" x14ac:dyDescent="0.25">
      <c r="V3902" s="413"/>
      <c r="W3902" s="413"/>
    </row>
    <row r="3903" spans="22:23" x14ac:dyDescent="0.25">
      <c r="V3903" s="413"/>
      <c r="W3903" s="413"/>
    </row>
    <row r="3904" spans="22:23" x14ac:dyDescent="0.25">
      <c r="V3904" s="413"/>
      <c r="W3904" s="413"/>
    </row>
    <row r="3905" spans="22:23" x14ac:dyDescent="0.25">
      <c r="V3905" s="413"/>
      <c r="W3905" s="413"/>
    </row>
    <row r="3906" spans="22:23" x14ac:dyDescent="0.25">
      <c r="V3906" s="413"/>
      <c r="W3906" s="413"/>
    </row>
    <row r="3907" spans="22:23" x14ac:dyDescent="0.25">
      <c r="V3907" s="413"/>
      <c r="W3907" s="413"/>
    </row>
    <row r="3908" spans="22:23" x14ac:dyDescent="0.25">
      <c r="V3908" s="413"/>
      <c r="W3908" s="413"/>
    </row>
    <row r="3909" spans="22:23" x14ac:dyDescent="0.25">
      <c r="V3909" s="413"/>
      <c r="W3909" s="413"/>
    </row>
    <row r="3910" spans="22:23" x14ac:dyDescent="0.25">
      <c r="V3910" s="413"/>
      <c r="W3910" s="413"/>
    </row>
    <row r="3911" spans="22:23" x14ac:dyDescent="0.25">
      <c r="V3911" s="413"/>
      <c r="W3911" s="413"/>
    </row>
    <row r="3912" spans="22:23" x14ac:dyDescent="0.25">
      <c r="V3912" s="413"/>
      <c r="W3912" s="413"/>
    </row>
    <row r="3913" spans="22:23" x14ac:dyDescent="0.25">
      <c r="V3913" s="413"/>
      <c r="W3913" s="413"/>
    </row>
    <row r="3914" spans="22:23" x14ac:dyDescent="0.25">
      <c r="V3914" s="413"/>
      <c r="W3914" s="413"/>
    </row>
    <row r="3915" spans="22:23" x14ac:dyDescent="0.25">
      <c r="V3915" s="413"/>
      <c r="W3915" s="413"/>
    </row>
    <row r="3916" spans="22:23" x14ac:dyDescent="0.25">
      <c r="V3916" s="413"/>
      <c r="W3916" s="413"/>
    </row>
    <row r="3917" spans="22:23" x14ac:dyDescent="0.25">
      <c r="V3917" s="413"/>
      <c r="W3917" s="413"/>
    </row>
    <row r="3918" spans="22:23" x14ac:dyDescent="0.25">
      <c r="V3918" s="413"/>
      <c r="W3918" s="413"/>
    </row>
    <row r="3919" spans="22:23" x14ac:dyDescent="0.25">
      <c r="V3919" s="413"/>
      <c r="W3919" s="413"/>
    </row>
    <row r="3920" spans="22:23" x14ac:dyDescent="0.25">
      <c r="V3920" s="413"/>
      <c r="W3920" s="413"/>
    </row>
    <row r="3921" spans="22:23" x14ac:dyDescent="0.25">
      <c r="V3921" s="413"/>
      <c r="W3921" s="413"/>
    </row>
    <row r="3922" spans="22:23" x14ac:dyDescent="0.25">
      <c r="V3922" s="413"/>
      <c r="W3922" s="413"/>
    </row>
    <row r="3923" spans="22:23" x14ac:dyDescent="0.25">
      <c r="V3923" s="413"/>
      <c r="W3923" s="413"/>
    </row>
    <row r="3924" spans="22:23" x14ac:dyDescent="0.25">
      <c r="V3924" s="413"/>
      <c r="W3924" s="413"/>
    </row>
    <row r="3925" spans="22:23" x14ac:dyDescent="0.25">
      <c r="V3925" s="413"/>
      <c r="W3925" s="413"/>
    </row>
    <row r="3926" spans="22:23" x14ac:dyDescent="0.25">
      <c r="V3926" s="413"/>
      <c r="W3926" s="413"/>
    </row>
    <row r="3927" spans="22:23" x14ac:dyDescent="0.25">
      <c r="V3927" s="413"/>
      <c r="W3927" s="413"/>
    </row>
    <row r="3928" spans="22:23" x14ac:dyDescent="0.25">
      <c r="V3928" s="413"/>
      <c r="W3928" s="413"/>
    </row>
    <row r="3929" spans="22:23" x14ac:dyDescent="0.25">
      <c r="V3929" s="413"/>
      <c r="W3929" s="413"/>
    </row>
    <row r="3930" spans="22:23" x14ac:dyDescent="0.25">
      <c r="V3930" s="413"/>
      <c r="W3930" s="413"/>
    </row>
    <row r="3931" spans="22:23" x14ac:dyDescent="0.25">
      <c r="V3931" s="413"/>
      <c r="W3931" s="413"/>
    </row>
    <row r="3932" spans="22:23" x14ac:dyDescent="0.25">
      <c r="V3932" s="413"/>
      <c r="W3932" s="413"/>
    </row>
    <row r="3933" spans="22:23" x14ac:dyDescent="0.25">
      <c r="V3933" s="413"/>
      <c r="W3933" s="413"/>
    </row>
    <row r="3934" spans="22:23" x14ac:dyDescent="0.25">
      <c r="V3934" s="413"/>
      <c r="W3934" s="413"/>
    </row>
    <row r="3935" spans="22:23" x14ac:dyDescent="0.25">
      <c r="V3935" s="413"/>
      <c r="W3935" s="413"/>
    </row>
    <row r="3936" spans="22:23" x14ac:dyDescent="0.25">
      <c r="V3936" s="413"/>
      <c r="W3936" s="413"/>
    </row>
    <row r="3937" spans="22:23" x14ac:dyDescent="0.25">
      <c r="V3937" s="413"/>
      <c r="W3937" s="413"/>
    </row>
    <row r="3938" spans="22:23" x14ac:dyDescent="0.25">
      <c r="V3938" s="413"/>
      <c r="W3938" s="413"/>
    </row>
    <row r="3939" spans="22:23" x14ac:dyDescent="0.25">
      <c r="V3939" s="413"/>
      <c r="W3939" s="413"/>
    </row>
    <row r="3940" spans="22:23" x14ac:dyDescent="0.25">
      <c r="V3940" s="413"/>
      <c r="W3940" s="413"/>
    </row>
    <row r="3941" spans="22:23" x14ac:dyDescent="0.25">
      <c r="V3941" s="413"/>
      <c r="W3941" s="413"/>
    </row>
    <row r="3942" spans="22:23" x14ac:dyDescent="0.25">
      <c r="V3942" s="413"/>
      <c r="W3942" s="413"/>
    </row>
    <row r="3943" spans="22:23" x14ac:dyDescent="0.25">
      <c r="V3943" s="413"/>
      <c r="W3943" s="413"/>
    </row>
    <row r="3944" spans="22:23" x14ac:dyDescent="0.25">
      <c r="V3944" s="413"/>
      <c r="W3944" s="413"/>
    </row>
    <row r="3945" spans="22:23" x14ac:dyDescent="0.25">
      <c r="V3945" s="413"/>
      <c r="W3945" s="413"/>
    </row>
    <row r="3946" spans="22:23" x14ac:dyDescent="0.25">
      <c r="V3946" s="413"/>
      <c r="W3946" s="413"/>
    </row>
    <row r="3947" spans="22:23" x14ac:dyDescent="0.25">
      <c r="V3947" s="413"/>
      <c r="W3947" s="413"/>
    </row>
    <row r="3948" spans="22:23" x14ac:dyDescent="0.25">
      <c r="V3948" s="413"/>
      <c r="W3948" s="413"/>
    </row>
    <row r="3949" spans="22:23" x14ac:dyDescent="0.25">
      <c r="V3949" s="413"/>
      <c r="W3949" s="413"/>
    </row>
    <row r="3950" spans="22:23" x14ac:dyDescent="0.25">
      <c r="V3950" s="413"/>
      <c r="W3950" s="413"/>
    </row>
    <row r="3951" spans="22:23" x14ac:dyDescent="0.25">
      <c r="V3951" s="413"/>
      <c r="W3951" s="413"/>
    </row>
    <row r="3952" spans="22:23" x14ac:dyDescent="0.25">
      <c r="V3952" s="413"/>
      <c r="W3952" s="413"/>
    </row>
    <row r="3953" spans="22:23" x14ac:dyDescent="0.25">
      <c r="V3953" s="413"/>
      <c r="W3953" s="413"/>
    </row>
    <row r="3954" spans="22:23" x14ac:dyDescent="0.25">
      <c r="V3954" s="413"/>
      <c r="W3954" s="413"/>
    </row>
    <row r="3955" spans="22:23" x14ac:dyDescent="0.25">
      <c r="V3955" s="413"/>
      <c r="W3955" s="413"/>
    </row>
    <row r="3956" spans="22:23" x14ac:dyDescent="0.25">
      <c r="V3956" s="413"/>
      <c r="W3956" s="413"/>
    </row>
    <row r="3957" spans="22:23" x14ac:dyDescent="0.25">
      <c r="V3957" s="413"/>
      <c r="W3957" s="413"/>
    </row>
    <row r="3958" spans="22:23" x14ac:dyDescent="0.25">
      <c r="V3958" s="413"/>
      <c r="W3958" s="413"/>
    </row>
    <row r="3959" spans="22:23" x14ac:dyDescent="0.25">
      <c r="V3959" s="413"/>
      <c r="W3959" s="413"/>
    </row>
    <row r="3960" spans="22:23" x14ac:dyDescent="0.25">
      <c r="V3960" s="413"/>
      <c r="W3960" s="413"/>
    </row>
    <row r="3961" spans="22:23" x14ac:dyDescent="0.25">
      <c r="V3961" s="413"/>
      <c r="W3961" s="413"/>
    </row>
    <row r="3962" spans="22:23" x14ac:dyDescent="0.25">
      <c r="V3962" s="413"/>
      <c r="W3962" s="413"/>
    </row>
    <row r="3963" spans="22:23" x14ac:dyDescent="0.25">
      <c r="V3963" s="413"/>
      <c r="W3963" s="413"/>
    </row>
    <row r="3964" spans="22:23" x14ac:dyDescent="0.25">
      <c r="V3964" s="413"/>
      <c r="W3964" s="413"/>
    </row>
    <row r="3965" spans="22:23" x14ac:dyDescent="0.25">
      <c r="V3965" s="413"/>
      <c r="W3965" s="413"/>
    </row>
    <row r="3966" spans="22:23" x14ac:dyDescent="0.25">
      <c r="V3966" s="413"/>
      <c r="W3966" s="413"/>
    </row>
    <row r="3967" spans="22:23" x14ac:dyDescent="0.25">
      <c r="V3967" s="413"/>
      <c r="W3967" s="413"/>
    </row>
    <row r="3968" spans="22:23" x14ac:dyDescent="0.25">
      <c r="V3968" s="413"/>
      <c r="W3968" s="413"/>
    </row>
    <row r="3969" spans="22:23" x14ac:dyDescent="0.25">
      <c r="V3969" s="413"/>
      <c r="W3969" s="413"/>
    </row>
    <row r="3970" spans="22:23" x14ac:dyDescent="0.25">
      <c r="V3970" s="413"/>
      <c r="W3970" s="413"/>
    </row>
    <row r="3971" spans="22:23" x14ac:dyDescent="0.25">
      <c r="V3971" s="413"/>
      <c r="W3971" s="413"/>
    </row>
    <row r="3972" spans="22:23" x14ac:dyDescent="0.25">
      <c r="V3972" s="413"/>
      <c r="W3972" s="413"/>
    </row>
    <row r="3973" spans="22:23" x14ac:dyDescent="0.25">
      <c r="V3973" s="413"/>
      <c r="W3973" s="413"/>
    </row>
    <row r="3974" spans="22:23" x14ac:dyDescent="0.25">
      <c r="V3974" s="413"/>
      <c r="W3974" s="413"/>
    </row>
    <row r="3975" spans="22:23" x14ac:dyDescent="0.25">
      <c r="V3975" s="413"/>
      <c r="W3975" s="413"/>
    </row>
    <row r="3976" spans="22:23" x14ac:dyDescent="0.25">
      <c r="V3976" s="413"/>
      <c r="W3976" s="413"/>
    </row>
    <row r="3977" spans="22:23" x14ac:dyDescent="0.25">
      <c r="V3977" s="413"/>
      <c r="W3977" s="413"/>
    </row>
    <row r="3978" spans="22:23" x14ac:dyDescent="0.25">
      <c r="V3978" s="413"/>
      <c r="W3978" s="413"/>
    </row>
    <row r="3979" spans="22:23" x14ac:dyDescent="0.25">
      <c r="V3979" s="413"/>
      <c r="W3979" s="413"/>
    </row>
    <row r="3980" spans="22:23" x14ac:dyDescent="0.25">
      <c r="V3980" s="413"/>
      <c r="W3980" s="413"/>
    </row>
    <row r="3981" spans="22:23" x14ac:dyDescent="0.25">
      <c r="V3981" s="413"/>
      <c r="W3981" s="413"/>
    </row>
    <row r="3982" spans="22:23" x14ac:dyDescent="0.25">
      <c r="V3982" s="413"/>
      <c r="W3982" s="413"/>
    </row>
    <row r="3983" spans="22:23" x14ac:dyDescent="0.25">
      <c r="V3983" s="413"/>
      <c r="W3983" s="413"/>
    </row>
    <row r="3984" spans="22:23" x14ac:dyDescent="0.25">
      <c r="V3984" s="413"/>
      <c r="W3984" s="413"/>
    </row>
    <row r="3985" spans="22:23" x14ac:dyDescent="0.25">
      <c r="V3985" s="413"/>
      <c r="W3985" s="413"/>
    </row>
    <row r="3986" spans="22:23" x14ac:dyDescent="0.25">
      <c r="V3986" s="413"/>
      <c r="W3986" s="413"/>
    </row>
    <row r="3987" spans="22:23" x14ac:dyDescent="0.25">
      <c r="V3987" s="413"/>
      <c r="W3987" s="413"/>
    </row>
    <row r="3988" spans="22:23" x14ac:dyDescent="0.25">
      <c r="V3988" s="413"/>
      <c r="W3988" s="413"/>
    </row>
    <row r="3989" spans="22:23" x14ac:dyDescent="0.25">
      <c r="V3989" s="413"/>
      <c r="W3989" s="413"/>
    </row>
    <row r="3990" spans="22:23" x14ac:dyDescent="0.25">
      <c r="V3990" s="413"/>
      <c r="W3990" s="413"/>
    </row>
    <row r="3991" spans="22:23" x14ac:dyDescent="0.25">
      <c r="V3991" s="413"/>
      <c r="W3991" s="413"/>
    </row>
    <row r="3992" spans="22:23" x14ac:dyDescent="0.25">
      <c r="V3992" s="413"/>
      <c r="W3992" s="413"/>
    </row>
    <row r="3993" spans="22:23" x14ac:dyDescent="0.25">
      <c r="V3993" s="413"/>
      <c r="W3993" s="413"/>
    </row>
    <row r="3994" spans="22:23" x14ac:dyDescent="0.25">
      <c r="V3994" s="413"/>
      <c r="W3994" s="413"/>
    </row>
    <row r="3995" spans="22:23" x14ac:dyDescent="0.25">
      <c r="V3995" s="413"/>
      <c r="W3995" s="413"/>
    </row>
    <row r="3996" spans="22:23" x14ac:dyDescent="0.25">
      <c r="V3996" s="413"/>
      <c r="W3996" s="413"/>
    </row>
    <row r="3997" spans="22:23" x14ac:dyDescent="0.25">
      <c r="V3997" s="413"/>
      <c r="W3997" s="413"/>
    </row>
    <row r="3998" spans="22:23" x14ac:dyDescent="0.25">
      <c r="V3998" s="413"/>
      <c r="W3998" s="413"/>
    </row>
    <row r="3999" spans="22:23" x14ac:dyDescent="0.25">
      <c r="V3999" s="413"/>
      <c r="W3999" s="413"/>
    </row>
    <row r="4000" spans="22:23" x14ac:dyDescent="0.25">
      <c r="V4000" s="413"/>
      <c r="W4000" s="413"/>
    </row>
    <row r="4001" spans="22:23" x14ac:dyDescent="0.25">
      <c r="V4001" s="413"/>
      <c r="W4001" s="413"/>
    </row>
    <row r="4002" spans="22:23" x14ac:dyDescent="0.25">
      <c r="V4002" s="413"/>
      <c r="W4002" s="413"/>
    </row>
    <row r="4003" spans="22:23" x14ac:dyDescent="0.25">
      <c r="V4003" s="413"/>
      <c r="W4003" s="413"/>
    </row>
    <row r="4004" spans="22:23" x14ac:dyDescent="0.25">
      <c r="V4004" s="413"/>
      <c r="W4004" s="413"/>
    </row>
    <row r="4005" spans="22:23" x14ac:dyDescent="0.25">
      <c r="V4005" s="413"/>
      <c r="W4005" s="413"/>
    </row>
    <row r="4006" spans="22:23" x14ac:dyDescent="0.25">
      <c r="V4006" s="413"/>
      <c r="W4006" s="413"/>
    </row>
    <row r="4007" spans="22:23" x14ac:dyDescent="0.25">
      <c r="V4007" s="413"/>
      <c r="W4007" s="413"/>
    </row>
    <row r="4008" spans="22:23" x14ac:dyDescent="0.25">
      <c r="V4008" s="413"/>
      <c r="W4008" s="413"/>
    </row>
    <row r="4009" spans="22:23" x14ac:dyDescent="0.25">
      <c r="V4009" s="413"/>
      <c r="W4009" s="413"/>
    </row>
    <row r="4010" spans="22:23" x14ac:dyDescent="0.25">
      <c r="V4010" s="413"/>
      <c r="W4010" s="413"/>
    </row>
    <row r="4011" spans="22:23" x14ac:dyDescent="0.25">
      <c r="V4011" s="413"/>
      <c r="W4011" s="413"/>
    </row>
    <row r="4012" spans="22:23" x14ac:dyDescent="0.25">
      <c r="V4012" s="413"/>
      <c r="W4012" s="413"/>
    </row>
    <row r="4013" spans="22:23" x14ac:dyDescent="0.25">
      <c r="V4013" s="413"/>
      <c r="W4013" s="413"/>
    </row>
    <row r="4014" spans="22:23" x14ac:dyDescent="0.25">
      <c r="V4014" s="413"/>
      <c r="W4014" s="413"/>
    </row>
    <row r="4015" spans="22:23" x14ac:dyDescent="0.25">
      <c r="V4015" s="413"/>
      <c r="W4015" s="413"/>
    </row>
    <row r="4016" spans="22:23" x14ac:dyDescent="0.25">
      <c r="V4016" s="413"/>
      <c r="W4016" s="413"/>
    </row>
    <row r="4017" spans="22:23" x14ac:dyDescent="0.25">
      <c r="V4017" s="413"/>
      <c r="W4017" s="413"/>
    </row>
    <row r="4018" spans="22:23" x14ac:dyDescent="0.25">
      <c r="V4018" s="413"/>
      <c r="W4018" s="413"/>
    </row>
    <row r="4019" spans="22:23" x14ac:dyDescent="0.25">
      <c r="V4019" s="413"/>
      <c r="W4019" s="413"/>
    </row>
    <row r="4020" spans="22:23" x14ac:dyDescent="0.25">
      <c r="V4020" s="413"/>
      <c r="W4020" s="413"/>
    </row>
    <row r="4021" spans="22:23" x14ac:dyDescent="0.25">
      <c r="V4021" s="413"/>
      <c r="W4021" s="413"/>
    </row>
    <row r="4022" spans="22:23" x14ac:dyDescent="0.25">
      <c r="V4022" s="413"/>
      <c r="W4022" s="413"/>
    </row>
    <row r="4023" spans="22:23" x14ac:dyDescent="0.25">
      <c r="V4023" s="413"/>
      <c r="W4023" s="413"/>
    </row>
    <row r="4024" spans="22:23" x14ac:dyDescent="0.25">
      <c r="V4024" s="413"/>
      <c r="W4024" s="413"/>
    </row>
    <row r="4025" spans="22:23" x14ac:dyDescent="0.25">
      <c r="V4025" s="413"/>
      <c r="W4025" s="413"/>
    </row>
    <row r="4026" spans="22:23" x14ac:dyDescent="0.25">
      <c r="V4026" s="413"/>
      <c r="W4026" s="413"/>
    </row>
    <row r="4027" spans="22:23" x14ac:dyDescent="0.25">
      <c r="V4027" s="413"/>
      <c r="W4027" s="413"/>
    </row>
    <row r="4028" spans="22:23" x14ac:dyDescent="0.25">
      <c r="V4028" s="413"/>
      <c r="W4028" s="413"/>
    </row>
    <row r="4029" spans="22:23" x14ac:dyDescent="0.25">
      <c r="V4029" s="413"/>
      <c r="W4029" s="413"/>
    </row>
    <row r="4030" spans="22:23" x14ac:dyDescent="0.25">
      <c r="V4030" s="413"/>
      <c r="W4030" s="413"/>
    </row>
    <row r="4031" spans="22:23" x14ac:dyDescent="0.25">
      <c r="V4031" s="413"/>
      <c r="W4031" s="413"/>
    </row>
    <row r="4032" spans="22:23" x14ac:dyDescent="0.25">
      <c r="V4032" s="413"/>
      <c r="W4032" s="413"/>
    </row>
    <row r="4033" spans="22:23" x14ac:dyDescent="0.25">
      <c r="V4033" s="413"/>
      <c r="W4033" s="413"/>
    </row>
    <row r="4034" spans="22:23" x14ac:dyDescent="0.25">
      <c r="V4034" s="413"/>
      <c r="W4034" s="413"/>
    </row>
    <row r="4035" spans="22:23" x14ac:dyDescent="0.25">
      <c r="V4035" s="413"/>
      <c r="W4035" s="413"/>
    </row>
    <row r="4036" spans="22:23" x14ac:dyDescent="0.25">
      <c r="V4036" s="413"/>
      <c r="W4036" s="413"/>
    </row>
    <row r="4037" spans="22:23" x14ac:dyDescent="0.25">
      <c r="V4037" s="413"/>
      <c r="W4037" s="413"/>
    </row>
    <row r="4038" spans="22:23" x14ac:dyDescent="0.25">
      <c r="V4038" s="413"/>
      <c r="W4038" s="413"/>
    </row>
    <row r="4039" spans="22:23" x14ac:dyDescent="0.25">
      <c r="V4039" s="413"/>
      <c r="W4039" s="413"/>
    </row>
    <row r="4040" spans="22:23" x14ac:dyDescent="0.25">
      <c r="V4040" s="413"/>
      <c r="W4040" s="413"/>
    </row>
    <row r="4041" spans="22:23" x14ac:dyDescent="0.25">
      <c r="V4041" s="413"/>
      <c r="W4041" s="413"/>
    </row>
    <row r="4042" spans="22:23" x14ac:dyDescent="0.25">
      <c r="V4042" s="413"/>
      <c r="W4042" s="413"/>
    </row>
    <row r="4043" spans="22:23" x14ac:dyDescent="0.25">
      <c r="V4043" s="413"/>
      <c r="W4043" s="413"/>
    </row>
    <row r="4044" spans="22:23" x14ac:dyDescent="0.25">
      <c r="V4044" s="413"/>
      <c r="W4044" s="413"/>
    </row>
    <row r="4045" spans="22:23" x14ac:dyDescent="0.25">
      <c r="V4045" s="413"/>
      <c r="W4045" s="413"/>
    </row>
    <row r="4046" spans="22:23" x14ac:dyDescent="0.25">
      <c r="V4046" s="413"/>
      <c r="W4046" s="413"/>
    </row>
    <row r="4047" spans="22:23" x14ac:dyDescent="0.25">
      <c r="V4047" s="413"/>
      <c r="W4047" s="413"/>
    </row>
    <row r="4048" spans="22:23" x14ac:dyDescent="0.25">
      <c r="V4048" s="413"/>
      <c r="W4048" s="413"/>
    </row>
    <row r="4049" spans="22:23" x14ac:dyDescent="0.25">
      <c r="V4049" s="413"/>
      <c r="W4049" s="413"/>
    </row>
    <row r="4050" spans="22:23" x14ac:dyDescent="0.25">
      <c r="V4050" s="413"/>
      <c r="W4050" s="413"/>
    </row>
    <row r="4051" spans="22:23" x14ac:dyDescent="0.25">
      <c r="V4051" s="413"/>
      <c r="W4051" s="413"/>
    </row>
    <row r="4052" spans="22:23" x14ac:dyDescent="0.25">
      <c r="V4052" s="413"/>
      <c r="W4052" s="413"/>
    </row>
    <row r="4053" spans="22:23" x14ac:dyDescent="0.25">
      <c r="V4053" s="413"/>
      <c r="W4053" s="413"/>
    </row>
    <row r="4054" spans="22:23" x14ac:dyDescent="0.25">
      <c r="V4054" s="413"/>
      <c r="W4054" s="413"/>
    </row>
    <row r="4055" spans="22:23" x14ac:dyDescent="0.25">
      <c r="V4055" s="413"/>
      <c r="W4055" s="413"/>
    </row>
    <row r="4056" spans="22:23" x14ac:dyDescent="0.25">
      <c r="V4056" s="413"/>
      <c r="W4056" s="413"/>
    </row>
    <row r="4057" spans="22:23" x14ac:dyDescent="0.25">
      <c r="V4057" s="413"/>
      <c r="W4057" s="413"/>
    </row>
    <row r="4058" spans="22:23" x14ac:dyDescent="0.25">
      <c r="V4058" s="413"/>
      <c r="W4058" s="413"/>
    </row>
    <row r="4059" spans="22:23" x14ac:dyDescent="0.25">
      <c r="V4059" s="413"/>
      <c r="W4059" s="413"/>
    </row>
    <row r="4060" spans="22:23" x14ac:dyDescent="0.25">
      <c r="V4060" s="413"/>
      <c r="W4060" s="413"/>
    </row>
    <row r="4061" spans="22:23" x14ac:dyDescent="0.25">
      <c r="V4061" s="413"/>
      <c r="W4061" s="413"/>
    </row>
    <row r="4062" spans="22:23" x14ac:dyDescent="0.25">
      <c r="V4062" s="413"/>
      <c r="W4062" s="413"/>
    </row>
    <row r="4063" spans="22:23" x14ac:dyDescent="0.25">
      <c r="V4063" s="413"/>
      <c r="W4063" s="413"/>
    </row>
    <row r="4064" spans="22:23" x14ac:dyDescent="0.25">
      <c r="V4064" s="413"/>
      <c r="W4064" s="413"/>
    </row>
    <row r="4065" spans="22:23" x14ac:dyDescent="0.25">
      <c r="V4065" s="413"/>
      <c r="W4065" s="413"/>
    </row>
    <row r="4066" spans="22:23" x14ac:dyDescent="0.25">
      <c r="V4066" s="413"/>
      <c r="W4066" s="413"/>
    </row>
    <row r="4067" spans="22:23" x14ac:dyDescent="0.25">
      <c r="V4067" s="413"/>
      <c r="W4067" s="413"/>
    </row>
    <row r="4068" spans="22:23" x14ac:dyDescent="0.25">
      <c r="V4068" s="413"/>
      <c r="W4068" s="413"/>
    </row>
    <row r="4069" spans="22:23" x14ac:dyDescent="0.25">
      <c r="V4069" s="413"/>
      <c r="W4069" s="413"/>
    </row>
    <row r="4070" spans="22:23" x14ac:dyDescent="0.25">
      <c r="V4070" s="413"/>
      <c r="W4070" s="413"/>
    </row>
    <row r="4071" spans="22:23" x14ac:dyDescent="0.25">
      <c r="V4071" s="413"/>
      <c r="W4071" s="413"/>
    </row>
    <row r="4072" spans="22:23" x14ac:dyDescent="0.25">
      <c r="V4072" s="413"/>
      <c r="W4072" s="413"/>
    </row>
    <row r="4073" spans="22:23" x14ac:dyDescent="0.25">
      <c r="V4073" s="413"/>
      <c r="W4073" s="413"/>
    </row>
    <row r="4074" spans="22:23" x14ac:dyDescent="0.25">
      <c r="V4074" s="413"/>
      <c r="W4074" s="413"/>
    </row>
    <row r="4075" spans="22:23" x14ac:dyDescent="0.25">
      <c r="V4075" s="413"/>
      <c r="W4075" s="413"/>
    </row>
    <row r="4076" spans="22:23" x14ac:dyDescent="0.25">
      <c r="V4076" s="413"/>
      <c r="W4076" s="413"/>
    </row>
    <row r="4077" spans="22:23" x14ac:dyDescent="0.25">
      <c r="V4077" s="413"/>
      <c r="W4077" s="413"/>
    </row>
    <row r="4078" spans="22:23" x14ac:dyDescent="0.25">
      <c r="V4078" s="413"/>
      <c r="W4078" s="413"/>
    </row>
    <row r="4079" spans="22:23" x14ac:dyDescent="0.25">
      <c r="V4079" s="413"/>
      <c r="W4079" s="413"/>
    </row>
    <row r="4080" spans="22:23" x14ac:dyDescent="0.25">
      <c r="V4080" s="413"/>
      <c r="W4080" s="413"/>
    </row>
    <row r="4081" spans="22:23" x14ac:dyDescent="0.25">
      <c r="V4081" s="413"/>
      <c r="W4081" s="413"/>
    </row>
    <row r="4082" spans="22:23" x14ac:dyDescent="0.25">
      <c r="V4082" s="413"/>
      <c r="W4082" s="413"/>
    </row>
    <row r="4083" spans="22:23" x14ac:dyDescent="0.25">
      <c r="V4083" s="413"/>
      <c r="W4083" s="413"/>
    </row>
    <row r="4084" spans="22:23" x14ac:dyDescent="0.25">
      <c r="V4084" s="413"/>
      <c r="W4084" s="413"/>
    </row>
    <row r="4085" spans="22:23" x14ac:dyDescent="0.25">
      <c r="V4085" s="413"/>
      <c r="W4085" s="413"/>
    </row>
    <row r="4086" spans="22:23" x14ac:dyDescent="0.25">
      <c r="V4086" s="413"/>
      <c r="W4086" s="413"/>
    </row>
    <row r="4087" spans="22:23" x14ac:dyDescent="0.25">
      <c r="V4087" s="413"/>
      <c r="W4087" s="413"/>
    </row>
    <row r="4088" spans="22:23" x14ac:dyDescent="0.25">
      <c r="V4088" s="413"/>
      <c r="W4088" s="413"/>
    </row>
    <row r="4089" spans="22:23" x14ac:dyDescent="0.25">
      <c r="V4089" s="413"/>
      <c r="W4089" s="413"/>
    </row>
    <row r="4090" spans="22:23" x14ac:dyDescent="0.25">
      <c r="V4090" s="413"/>
      <c r="W4090" s="413"/>
    </row>
    <row r="4091" spans="22:23" x14ac:dyDescent="0.25">
      <c r="V4091" s="413"/>
      <c r="W4091" s="413"/>
    </row>
    <row r="4092" spans="22:23" x14ac:dyDescent="0.25">
      <c r="V4092" s="413"/>
      <c r="W4092" s="413"/>
    </row>
    <row r="4093" spans="22:23" x14ac:dyDescent="0.25">
      <c r="V4093" s="413"/>
      <c r="W4093" s="413"/>
    </row>
    <row r="4094" spans="22:23" x14ac:dyDescent="0.25">
      <c r="V4094" s="413"/>
      <c r="W4094" s="413"/>
    </row>
    <row r="4095" spans="22:23" x14ac:dyDescent="0.25">
      <c r="V4095" s="413"/>
      <c r="W4095" s="413"/>
    </row>
    <row r="4096" spans="22:23" x14ac:dyDescent="0.25">
      <c r="V4096" s="413"/>
      <c r="W4096" s="413"/>
    </row>
    <row r="4097" spans="22:23" x14ac:dyDescent="0.25">
      <c r="V4097" s="413"/>
      <c r="W4097" s="413"/>
    </row>
    <row r="4098" spans="22:23" x14ac:dyDescent="0.25">
      <c r="V4098" s="413"/>
      <c r="W4098" s="413"/>
    </row>
    <row r="4099" spans="22:23" x14ac:dyDescent="0.25">
      <c r="V4099" s="413"/>
      <c r="W4099" s="413"/>
    </row>
    <row r="4100" spans="22:23" x14ac:dyDescent="0.25">
      <c r="V4100" s="413"/>
      <c r="W4100" s="413"/>
    </row>
    <row r="4101" spans="22:23" x14ac:dyDescent="0.25">
      <c r="V4101" s="413"/>
      <c r="W4101" s="413"/>
    </row>
    <row r="4102" spans="22:23" x14ac:dyDescent="0.25">
      <c r="V4102" s="413"/>
      <c r="W4102" s="413"/>
    </row>
    <row r="4103" spans="22:23" x14ac:dyDescent="0.25">
      <c r="V4103" s="413"/>
      <c r="W4103" s="413"/>
    </row>
    <row r="4104" spans="22:23" x14ac:dyDescent="0.25">
      <c r="V4104" s="413"/>
      <c r="W4104" s="413"/>
    </row>
    <row r="4105" spans="22:23" x14ac:dyDescent="0.25">
      <c r="V4105" s="413"/>
      <c r="W4105" s="413"/>
    </row>
    <row r="4106" spans="22:23" x14ac:dyDescent="0.25">
      <c r="V4106" s="413"/>
      <c r="W4106" s="413"/>
    </row>
    <row r="4107" spans="22:23" x14ac:dyDescent="0.25">
      <c r="V4107" s="413"/>
      <c r="W4107" s="413"/>
    </row>
    <row r="4108" spans="22:23" x14ac:dyDescent="0.25">
      <c r="V4108" s="413"/>
      <c r="W4108" s="413"/>
    </row>
    <row r="4109" spans="22:23" x14ac:dyDescent="0.25">
      <c r="V4109" s="413"/>
      <c r="W4109" s="413"/>
    </row>
    <row r="4110" spans="22:23" x14ac:dyDescent="0.25">
      <c r="V4110" s="413"/>
      <c r="W4110" s="413"/>
    </row>
    <row r="4111" spans="22:23" x14ac:dyDescent="0.25">
      <c r="V4111" s="413"/>
      <c r="W4111" s="413"/>
    </row>
    <row r="4112" spans="22:23" x14ac:dyDescent="0.25">
      <c r="V4112" s="413"/>
      <c r="W4112" s="413"/>
    </row>
    <row r="4113" spans="22:23" x14ac:dyDescent="0.25">
      <c r="V4113" s="413"/>
      <c r="W4113" s="413"/>
    </row>
    <row r="4114" spans="22:23" x14ac:dyDescent="0.25">
      <c r="V4114" s="413"/>
      <c r="W4114" s="413"/>
    </row>
    <row r="4115" spans="22:23" x14ac:dyDescent="0.25">
      <c r="V4115" s="413"/>
      <c r="W4115" s="413"/>
    </row>
    <row r="4116" spans="22:23" x14ac:dyDescent="0.25">
      <c r="V4116" s="413"/>
      <c r="W4116" s="413"/>
    </row>
    <row r="4117" spans="22:23" x14ac:dyDescent="0.25">
      <c r="V4117" s="413"/>
      <c r="W4117" s="413"/>
    </row>
    <row r="4118" spans="22:23" x14ac:dyDescent="0.25">
      <c r="V4118" s="413"/>
      <c r="W4118" s="413"/>
    </row>
    <row r="4119" spans="22:23" x14ac:dyDescent="0.25">
      <c r="V4119" s="413"/>
      <c r="W4119" s="413"/>
    </row>
    <row r="4120" spans="22:23" x14ac:dyDescent="0.25">
      <c r="V4120" s="413"/>
      <c r="W4120" s="413"/>
    </row>
    <row r="4121" spans="22:23" x14ac:dyDescent="0.25">
      <c r="V4121" s="413"/>
      <c r="W4121" s="413"/>
    </row>
    <row r="4122" spans="22:23" x14ac:dyDescent="0.25">
      <c r="V4122" s="413"/>
      <c r="W4122" s="413"/>
    </row>
    <row r="4123" spans="22:23" x14ac:dyDescent="0.25">
      <c r="V4123" s="413"/>
      <c r="W4123" s="413"/>
    </row>
    <row r="4124" spans="22:23" x14ac:dyDescent="0.25">
      <c r="V4124" s="413"/>
      <c r="W4124" s="413"/>
    </row>
    <row r="4125" spans="22:23" x14ac:dyDescent="0.25">
      <c r="V4125" s="413"/>
      <c r="W4125" s="413"/>
    </row>
    <row r="4126" spans="22:23" x14ac:dyDescent="0.25">
      <c r="V4126" s="413"/>
      <c r="W4126" s="413"/>
    </row>
    <row r="4127" spans="22:23" x14ac:dyDescent="0.25">
      <c r="V4127" s="413"/>
      <c r="W4127" s="413"/>
    </row>
    <row r="4128" spans="22:23" x14ac:dyDescent="0.25">
      <c r="V4128" s="413"/>
      <c r="W4128" s="413"/>
    </row>
    <row r="4129" spans="22:23" x14ac:dyDescent="0.25">
      <c r="V4129" s="413"/>
      <c r="W4129" s="413"/>
    </row>
    <row r="4130" spans="22:23" x14ac:dyDescent="0.25">
      <c r="V4130" s="413"/>
      <c r="W4130" s="413"/>
    </row>
    <row r="4131" spans="22:23" x14ac:dyDescent="0.25">
      <c r="V4131" s="413"/>
      <c r="W4131" s="413"/>
    </row>
    <row r="4132" spans="22:23" x14ac:dyDescent="0.25">
      <c r="V4132" s="413"/>
      <c r="W4132" s="413"/>
    </row>
    <row r="4133" spans="22:23" x14ac:dyDescent="0.25">
      <c r="V4133" s="413"/>
      <c r="W4133" s="413"/>
    </row>
    <row r="4134" spans="22:23" x14ac:dyDescent="0.25">
      <c r="V4134" s="413"/>
      <c r="W4134" s="413"/>
    </row>
    <row r="4135" spans="22:23" x14ac:dyDescent="0.25">
      <c r="V4135" s="413"/>
      <c r="W4135" s="413"/>
    </row>
    <row r="4136" spans="22:23" x14ac:dyDescent="0.25">
      <c r="V4136" s="413"/>
      <c r="W4136" s="413"/>
    </row>
    <row r="4137" spans="22:23" x14ac:dyDescent="0.25">
      <c r="V4137" s="413"/>
      <c r="W4137" s="413"/>
    </row>
    <row r="4138" spans="22:23" x14ac:dyDescent="0.25">
      <c r="V4138" s="413"/>
      <c r="W4138" s="413"/>
    </row>
    <row r="4139" spans="22:23" x14ac:dyDescent="0.25">
      <c r="V4139" s="413"/>
      <c r="W4139" s="413"/>
    </row>
    <row r="4140" spans="22:23" x14ac:dyDescent="0.25">
      <c r="V4140" s="413"/>
      <c r="W4140" s="413"/>
    </row>
    <row r="4141" spans="22:23" x14ac:dyDescent="0.25">
      <c r="V4141" s="413"/>
      <c r="W4141" s="413"/>
    </row>
    <row r="4142" spans="22:23" x14ac:dyDescent="0.25">
      <c r="V4142" s="413"/>
      <c r="W4142" s="413"/>
    </row>
    <row r="4143" spans="22:23" x14ac:dyDescent="0.25">
      <c r="V4143" s="413"/>
      <c r="W4143" s="413"/>
    </row>
    <row r="4144" spans="22:23" x14ac:dyDescent="0.25">
      <c r="V4144" s="413"/>
      <c r="W4144" s="413"/>
    </row>
    <row r="4145" spans="22:23" x14ac:dyDescent="0.25">
      <c r="V4145" s="413"/>
      <c r="W4145" s="413"/>
    </row>
    <row r="4146" spans="22:23" x14ac:dyDescent="0.25">
      <c r="V4146" s="413"/>
      <c r="W4146" s="413"/>
    </row>
    <row r="4147" spans="22:23" x14ac:dyDescent="0.25">
      <c r="V4147" s="413"/>
      <c r="W4147" s="413"/>
    </row>
    <row r="4148" spans="22:23" x14ac:dyDescent="0.25">
      <c r="V4148" s="413"/>
      <c r="W4148" s="413"/>
    </row>
    <row r="4149" spans="22:23" x14ac:dyDescent="0.25">
      <c r="V4149" s="413"/>
      <c r="W4149" s="413"/>
    </row>
    <row r="4150" spans="22:23" x14ac:dyDescent="0.25">
      <c r="V4150" s="413"/>
      <c r="W4150" s="413"/>
    </row>
    <row r="4151" spans="22:23" x14ac:dyDescent="0.25">
      <c r="V4151" s="413"/>
      <c r="W4151" s="413"/>
    </row>
    <row r="4152" spans="22:23" x14ac:dyDescent="0.25">
      <c r="V4152" s="413"/>
      <c r="W4152" s="413"/>
    </row>
    <row r="4153" spans="22:23" x14ac:dyDescent="0.25">
      <c r="V4153" s="413"/>
      <c r="W4153" s="413"/>
    </row>
    <row r="4154" spans="22:23" x14ac:dyDescent="0.25">
      <c r="V4154" s="413"/>
      <c r="W4154" s="413"/>
    </row>
    <row r="4155" spans="22:23" x14ac:dyDescent="0.25">
      <c r="V4155" s="413"/>
      <c r="W4155" s="413"/>
    </row>
    <row r="4156" spans="22:23" x14ac:dyDescent="0.25">
      <c r="V4156" s="413"/>
      <c r="W4156" s="413"/>
    </row>
    <row r="4157" spans="22:23" x14ac:dyDescent="0.25">
      <c r="V4157" s="413"/>
      <c r="W4157" s="413"/>
    </row>
    <row r="4158" spans="22:23" x14ac:dyDescent="0.25">
      <c r="V4158" s="413"/>
      <c r="W4158" s="413"/>
    </row>
    <row r="4159" spans="22:23" x14ac:dyDescent="0.25">
      <c r="V4159" s="413"/>
      <c r="W4159" s="413"/>
    </row>
    <row r="4160" spans="22:23" x14ac:dyDescent="0.25">
      <c r="V4160" s="413"/>
      <c r="W4160" s="413"/>
    </row>
    <row r="4161" spans="22:23" x14ac:dyDescent="0.25">
      <c r="V4161" s="413"/>
      <c r="W4161" s="413"/>
    </row>
    <row r="4162" spans="22:23" x14ac:dyDescent="0.25">
      <c r="V4162" s="413"/>
      <c r="W4162" s="413"/>
    </row>
    <row r="4163" spans="22:23" x14ac:dyDescent="0.25">
      <c r="V4163" s="413"/>
      <c r="W4163" s="413"/>
    </row>
    <row r="4164" spans="22:23" x14ac:dyDescent="0.25">
      <c r="V4164" s="413"/>
      <c r="W4164" s="413"/>
    </row>
    <row r="4165" spans="22:23" x14ac:dyDescent="0.25">
      <c r="V4165" s="413"/>
      <c r="W4165" s="413"/>
    </row>
    <row r="4166" spans="22:23" x14ac:dyDescent="0.25">
      <c r="V4166" s="413"/>
      <c r="W4166" s="413"/>
    </row>
    <row r="4167" spans="22:23" x14ac:dyDescent="0.25">
      <c r="V4167" s="413"/>
      <c r="W4167" s="413"/>
    </row>
    <row r="4168" spans="22:23" x14ac:dyDescent="0.25">
      <c r="V4168" s="413"/>
      <c r="W4168" s="413"/>
    </row>
    <row r="4169" spans="22:23" x14ac:dyDescent="0.25">
      <c r="V4169" s="413"/>
      <c r="W4169" s="413"/>
    </row>
    <row r="4170" spans="22:23" x14ac:dyDescent="0.25">
      <c r="V4170" s="413"/>
      <c r="W4170" s="413"/>
    </row>
    <row r="4171" spans="22:23" x14ac:dyDescent="0.25">
      <c r="V4171" s="413"/>
      <c r="W4171" s="413"/>
    </row>
    <row r="4172" spans="22:23" x14ac:dyDescent="0.25">
      <c r="V4172" s="413"/>
      <c r="W4172" s="413"/>
    </row>
    <row r="4173" spans="22:23" x14ac:dyDescent="0.25">
      <c r="V4173" s="413"/>
      <c r="W4173" s="413"/>
    </row>
    <row r="4174" spans="22:23" x14ac:dyDescent="0.25">
      <c r="V4174" s="413"/>
      <c r="W4174" s="413"/>
    </row>
    <row r="4175" spans="22:23" x14ac:dyDescent="0.25">
      <c r="V4175" s="413"/>
      <c r="W4175" s="413"/>
    </row>
    <row r="4176" spans="22:23" x14ac:dyDescent="0.25">
      <c r="V4176" s="413"/>
      <c r="W4176" s="413"/>
    </row>
    <row r="4177" spans="22:23" x14ac:dyDescent="0.25">
      <c r="V4177" s="413"/>
      <c r="W4177" s="413"/>
    </row>
    <row r="4178" spans="22:23" x14ac:dyDescent="0.25">
      <c r="V4178" s="413"/>
      <c r="W4178" s="413"/>
    </row>
    <row r="4179" spans="22:23" x14ac:dyDescent="0.25">
      <c r="V4179" s="413"/>
      <c r="W4179" s="413"/>
    </row>
    <row r="4180" spans="22:23" x14ac:dyDescent="0.25">
      <c r="V4180" s="413"/>
      <c r="W4180" s="413"/>
    </row>
    <row r="4181" spans="22:23" x14ac:dyDescent="0.25">
      <c r="V4181" s="413"/>
      <c r="W4181" s="413"/>
    </row>
    <row r="4182" spans="22:23" x14ac:dyDescent="0.25">
      <c r="V4182" s="413"/>
      <c r="W4182" s="413"/>
    </row>
    <row r="4183" spans="22:23" x14ac:dyDescent="0.25">
      <c r="V4183" s="413"/>
      <c r="W4183" s="413"/>
    </row>
    <row r="4184" spans="22:23" x14ac:dyDescent="0.25">
      <c r="V4184" s="413"/>
      <c r="W4184" s="413"/>
    </row>
    <row r="4185" spans="22:23" x14ac:dyDescent="0.25">
      <c r="V4185" s="413"/>
      <c r="W4185" s="413"/>
    </row>
    <row r="4186" spans="22:23" x14ac:dyDescent="0.25">
      <c r="V4186" s="413"/>
      <c r="W4186" s="413"/>
    </row>
    <row r="4187" spans="22:23" x14ac:dyDescent="0.25">
      <c r="V4187" s="413"/>
      <c r="W4187" s="413"/>
    </row>
    <row r="4188" spans="22:23" x14ac:dyDescent="0.25">
      <c r="V4188" s="413"/>
      <c r="W4188" s="413"/>
    </row>
    <row r="4189" spans="22:23" x14ac:dyDescent="0.25">
      <c r="V4189" s="413"/>
      <c r="W4189" s="413"/>
    </row>
    <row r="4190" spans="22:23" x14ac:dyDescent="0.25">
      <c r="V4190" s="413"/>
      <c r="W4190" s="413"/>
    </row>
    <row r="4191" spans="22:23" x14ac:dyDescent="0.25">
      <c r="V4191" s="413"/>
      <c r="W4191" s="413"/>
    </row>
    <row r="4192" spans="22:23" x14ac:dyDescent="0.25">
      <c r="V4192" s="413"/>
      <c r="W4192" s="413"/>
    </row>
    <row r="4193" spans="22:23" x14ac:dyDescent="0.25">
      <c r="V4193" s="413"/>
      <c r="W4193" s="413"/>
    </row>
    <row r="4194" spans="22:23" x14ac:dyDescent="0.25">
      <c r="V4194" s="413"/>
      <c r="W4194" s="413"/>
    </row>
    <row r="4195" spans="22:23" x14ac:dyDescent="0.25">
      <c r="V4195" s="413"/>
      <c r="W4195" s="413"/>
    </row>
    <row r="4196" spans="22:23" x14ac:dyDescent="0.25">
      <c r="V4196" s="413"/>
      <c r="W4196" s="413"/>
    </row>
    <row r="4197" spans="22:23" x14ac:dyDescent="0.25">
      <c r="V4197" s="413"/>
      <c r="W4197" s="413"/>
    </row>
    <row r="4198" spans="22:23" x14ac:dyDescent="0.25">
      <c r="V4198" s="413"/>
      <c r="W4198" s="413"/>
    </row>
    <row r="4199" spans="22:23" x14ac:dyDescent="0.25">
      <c r="V4199" s="413"/>
      <c r="W4199" s="413"/>
    </row>
    <row r="4200" spans="22:23" x14ac:dyDescent="0.25">
      <c r="V4200" s="413"/>
      <c r="W4200" s="413"/>
    </row>
    <row r="4201" spans="22:23" x14ac:dyDescent="0.25">
      <c r="V4201" s="413"/>
      <c r="W4201" s="413"/>
    </row>
    <row r="4202" spans="22:23" x14ac:dyDescent="0.25">
      <c r="V4202" s="413"/>
      <c r="W4202" s="413"/>
    </row>
    <row r="4203" spans="22:23" x14ac:dyDescent="0.25">
      <c r="V4203" s="413"/>
      <c r="W4203" s="413"/>
    </row>
    <row r="4204" spans="22:23" x14ac:dyDescent="0.25">
      <c r="V4204" s="413"/>
      <c r="W4204" s="413"/>
    </row>
    <row r="4205" spans="22:23" x14ac:dyDescent="0.25">
      <c r="V4205" s="413"/>
      <c r="W4205" s="413"/>
    </row>
    <row r="4206" spans="22:23" x14ac:dyDescent="0.25">
      <c r="V4206" s="413"/>
      <c r="W4206" s="413"/>
    </row>
    <row r="4207" spans="22:23" x14ac:dyDescent="0.25">
      <c r="V4207" s="413"/>
      <c r="W4207" s="413"/>
    </row>
    <row r="4208" spans="22:23" x14ac:dyDescent="0.25">
      <c r="V4208" s="413"/>
      <c r="W4208" s="413"/>
    </row>
    <row r="4209" spans="22:23" x14ac:dyDescent="0.25">
      <c r="V4209" s="413"/>
      <c r="W4209" s="413"/>
    </row>
    <row r="4210" spans="22:23" x14ac:dyDescent="0.25">
      <c r="V4210" s="413"/>
      <c r="W4210" s="413"/>
    </row>
    <row r="4211" spans="22:23" x14ac:dyDescent="0.25">
      <c r="V4211" s="413"/>
      <c r="W4211" s="413"/>
    </row>
    <row r="4212" spans="22:23" x14ac:dyDescent="0.25">
      <c r="V4212" s="413"/>
      <c r="W4212" s="413"/>
    </row>
    <row r="4213" spans="22:23" x14ac:dyDescent="0.25">
      <c r="V4213" s="413"/>
      <c r="W4213" s="413"/>
    </row>
    <row r="4214" spans="22:23" x14ac:dyDescent="0.25">
      <c r="V4214" s="413"/>
      <c r="W4214" s="413"/>
    </row>
    <row r="4215" spans="22:23" x14ac:dyDescent="0.25">
      <c r="V4215" s="413"/>
      <c r="W4215" s="413"/>
    </row>
    <row r="4216" spans="22:23" x14ac:dyDescent="0.25">
      <c r="V4216" s="413"/>
      <c r="W4216" s="413"/>
    </row>
    <row r="4217" spans="22:23" x14ac:dyDescent="0.25">
      <c r="V4217" s="413"/>
      <c r="W4217" s="413"/>
    </row>
    <row r="4218" spans="22:23" x14ac:dyDescent="0.25">
      <c r="V4218" s="413"/>
      <c r="W4218" s="413"/>
    </row>
    <row r="4219" spans="22:23" x14ac:dyDescent="0.25">
      <c r="V4219" s="413"/>
      <c r="W4219" s="413"/>
    </row>
    <row r="4220" spans="22:23" x14ac:dyDescent="0.25">
      <c r="V4220" s="413"/>
      <c r="W4220" s="413"/>
    </row>
    <row r="4221" spans="22:23" x14ac:dyDescent="0.25">
      <c r="V4221" s="413"/>
      <c r="W4221" s="413"/>
    </row>
    <row r="4222" spans="22:23" x14ac:dyDescent="0.25">
      <c r="V4222" s="413"/>
      <c r="W4222" s="413"/>
    </row>
    <row r="4223" spans="22:23" x14ac:dyDescent="0.25">
      <c r="V4223" s="413"/>
      <c r="W4223" s="413"/>
    </row>
    <row r="4224" spans="22:23" x14ac:dyDescent="0.25">
      <c r="V4224" s="413"/>
      <c r="W4224" s="413"/>
    </row>
    <row r="4225" spans="22:23" x14ac:dyDescent="0.25">
      <c r="V4225" s="413"/>
      <c r="W4225" s="413"/>
    </row>
    <row r="4226" spans="22:23" x14ac:dyDescent="0.25">
      <c r="V4226" s="413"/>
      <c r="W4226" s="413"/>
    </row>
    <row r="4227" spans="22:23" x14ac:dyDescent="0.25">
      <c r="V4227" s="413"/>
      <c r="W4227" s="413"/>
    </row>
    <row r="4228" spans="22:23" x14ac:dyDescent="0.25">
      <c r="V4228" s="413"/>
      <c r="W4228" s="413"/>
    </row>
    <row r="4229" spans="22:23" x14ac:dyDescent="0.25">
      <c r="V4229" s="413"/>
      <c r="W4229" s="413"/>
    </row>
    <row r="4230" spans="22:23" x14ac:dyDescent="0.25">
      <c r="V4230" s="413"/>
      <c r="W4230" s="413"/>
    </row>
    <row r="4231" spans="22:23" x14ac:dyDescent="0.25">
      <c r="V4231" s="413"/>
      <c r="W4231" s="413"/>
    </row>
    <row r="4232" spans="22:23" x14ac:dyDescent="0.25">
      <c r="V4232" s="413"/>
      <c r="W4232" s="413"/>
    </row>
    <row r="4233" spans="22:23" x14ac:dyDescent="0.25">
      <c r="V4233" s="413"/>
      <c r="W4233" s="413"/>
    </row>
    <row r="4234" spans="22:23" x14ac:dyDescent="0.25">
      <c r="V4234" s="413"/>
      <c r="W4234" s="413"/>
    </row>
    <row r="4235" spans="22:23" x14ac:dyDescent="0.25">
      <c r="V4235" s="413"/>
      <c r="W4235" s="413"/>
    </row>
    <row r="4236" spans="22:23" x14ac:dyDescent="0.25">
      <c r="V4236" s="413"/>
      <c r="W4236" s="413"/>
    </row>
    <row r="4237" spans="22:23" x14ac:dyDescent="0.25">
      <c r="V4237" s="413"/>
      <c r="W4237" s="413"/>
    </row>
    <row r="4238" spans="22:23" x14ac:dyDescent="0.25">
      <c r="V4238" s="413"/>
      <c r="W4238" s="413"/>
    </row>
    <row r="4239" spans="22:23" x14ac:dyDescent="0.25">
      <c r="V4239" s="413"/>
      <c r="W4239" s="413"/>
    </row>
    <row r="4240" spans="22:23" x14ac:dyDescent="0.25">
      <c r="V4240" s="413"/>
      <c r="W4240" s="413"/>
    </row>
    <row r="4241" spans="22:23" x14ac:dyDescent="0.25">
      <c r="V4241" s="413"/>
      <c r="W4241" s="413"/>
    </row>
    <row r="4242" spans="22:23" x14ac:dyDescent="0.25">
      <c r="V4242" s="413"/>
      <c r="W4242" s="413"/>
    </row>
    <row r="4243" spans="22:23" x14ac:dyDescent="0.25">
      <c r="V4243" s="413"/>
      <c r="W4243" s="413"/>
    </row>
    <row r="4244" spans="22:23" x14ac:dyDescent="0.25">
      <c r="V4244" s="413"/>
      <c r="W4244" s="413"/>
    </row>
    <row r="4245" spans="22:23" x14ac:dyDescent="0.25">
      <c r="V4245" s="413"/>
      <c r="W4245" s="413"/>
    </row>
    <row r="4246" spans="22:23" x14ac:dyDescent="0.25">
      <c r="V4246" s="413"/>
      <c r="W4246" s="413"/>
    </row>
    <row r="4247" spans="22:23" x14ac:dyDescent="0.25">
      <c r="V4247" s="413"/>
      <c r="W4247" s="413"/>
    </row>
    <row r="4248" spans="22:23" x14ac:dyDescent="0.25">
      <c r="V4248" s="413"/>
      <c r="W4248" s="413"/>
    </row>
    <row r="4249" spans="22:23" x14ac:dyDescent="0.25">
      <c r="V4249" s="413"/>
      <c r="W4249" s="413"/>
    </row>
    <row r="4250" spans="22:23" x14ac:dyDescent="0.25">
      <c r="V4250" s="413"/>
      <c r="W4250" s="413"/>
    </row>
    <row r="4251" spans="22:23" x14ac:dyDescent="0.25">
      <c r="V4251" s="413"/>
      <c r="W4251" s="413"/>
    </row>
    <row r="4252" spans="22:23" x14ac:dyDescent="0.25">
      <c r="V4252" s="413"/>
      <c r="W4252" s="413"/>
    </row>
    <row r="4253" spans="22:23" x14ac:dyDescent="0.25">
      <c r="V4253" s="413"/>
      <c r="W4253" s="413"/>
    </row>
    <row r="4254" spans="22:23" x14ac:dyDescent="0.25">
      <c r="V4254" s="413"/>
      <c r="W4254" s="413"/>
    </row>
    <row r="4255" spans="22:23" x14ac:dyDescent="0.25">
      <c r="V4255" s="413"/>
      <c r="W4255" s="413"/>
    </row>
    <row r="4256" spans="22:23" x14ac:dyDescent="0.25">
      <c r="V4256" s="413"/>
      <c r="W4256" s="413"/>
    </row>
    <row r="4257" spans="22:23" x14ac:dyDescent="0.25">
      <c r="V4257" s="413"/>
      <c r="W4257" s="413"/>
    </row>
    <row r="4258" spans="22:23" x14ac:dyDescent="0.25">
      <c r="V4258" s="413"/>
      <c r="W4258" s="413"/>
    </row>
    <row r="4259" spans="22:23" x14ac:dyDescent="0.25">
      <c r="V4259" s="413"/>
      <c r="W4259" s="413"/>
    </row>
    <row r="4260" spans="22:23" x14ac:dyDescent="0.25">
      <c r="V4260" s="413"/>
      <c r="W4260" s="413"/>
    </row>
    <row r="4261" spans="22:23" x14ac:dyDescent="0.25">
      <c r="V4261" s="413"/>
      <c r="W4261" s="413"/>
    </row>
    <row r="4262" spans="22:23" x14ac:dyDescent="0.25">
      <c r="V4262" s="413"/>
      <c r="W4262" s="413"/>
    </row>
    <row r="4263" spans="22:23" x14ac:dyDescent="0.25">
      <c r="V4263" s="413"/>
      <c r="W4263" s="413"/>
    </row>
    <row r="4264" spans="22:23" x14ac:dyDescent="0.25">
      <c r="V4264" s="413"/>
      <c r="W4264" s="413"/>
    </row>
    <row r="4265" spans="22:23" x14ac:dyDescent="0.25">
      <c r="V4265" s="413"/>
      <c r="W4265" s="413"/>
    </row>
    <row r="4266" spans="22:23" x14ac:dyDescent="0.25">
      <c r="V4266" s="413"/>
      <c r="W4266" s="413"/>
    </row>
    <row r="4267" spans="22:23" x14ac:dyDescent="0.25">
      <c r="V4267" s="413"/>
      <c r="W4267" s="413"/>
    </row>
    <row r="4268" spans="22:23" x14ac:dyDescent="0.25">
      <c r="V4268" s="413"/>
      <c r="W4268" s="413"/>
    </row>
    <row r="4269" spans="22:23" x14ac:dyDescent="0.25">
      <c r="V4269" s="413"/>
      <c r="W4269" s="413"/>
    </row>
    <row r="4270" spans="22:23" x14ac:dyDescent="0.25">
      <c r="V4270" s="413"/>
      <c r="W4270" s="413"/>
    </row>
    <row r="4271" spans="22:23" x14ac:dyDescent="0.25">
      <c r="V4271" s="413"/>
      <c r="W4271" s="413"/>
    </row>
    <row r="4272" spans="22:23" x14ac:dyDescent="0.25">
      <c r="V4272" s="413"/>
      <c r="W4272" s="413"/>
    </row>
    <row r="4273" spans="22:23" x14ac:dyDescent="0.25">
      <c r="V4273" s="413"/>
      <c r="W4273" s="413"/>
    </row>
    <row r="4274" spans="22:23" x14ac:dyDescent="0.25">
      <c r="V4274" s="413"/>
      <c r="W4274" s="413"/>
    </row>
    <row r="4275" spans="22:23" x14ac:dyDescent="0.25">
      <c r="V4275" s="413"/>
      <c r="W4275" s="413"/>
    </row>
    <row r="4276" spans="22:23" x14ac:dyDescent="0.25">
      <c r="V4276" s="413"/>
      <c r="W4276" s="413"/>
    </row>
    <row r="4277" spans="22:23" x14ac:dyDescent="0.25">
      <c r="V4277" s="413"/>
      <c r="W4277" s="413"/>
    </row>
    <row r="4278" spans="22:23" x14ac:dyDescent="0.25">
      <c r="V4278" s="413"/>
      <c r="W4278" s="413"/>
    </row>
    <row r="4279" spans="22:23" x14ac:dyDescent="0.25">
      <c r="V4279" s="413"/>
      <c r="W4279" s="413"/>
    </row>
    <row r="4280" spans="22:23" x14ac:dyDescent="0.25">
      <c r="V4280" s="413"/>
      <c r="W4280" s="413"/>
    </row>
    <row r="4281" spans="22:23" x14ac:dyDescent="0.25">
      <c r="V4281" s="413"/>
      <c r="W4281" s="413"/>
    </row>
    <row r="4282" spans="22:23" x14ac:dyDescent="0.25">
      <c r="V4282" s="413"/>
      <c r="W4282" s="413"/>
    </row>
    <row r="4283" spans="22:23" x14ac:dyDescent="0.25">
      <c r="V4283" s="413"/>
      <c r="W4283" s="413"/>
    </row>
    <row r="4284" spans="22:23" x14ac:dyDescent="0.25">
      <c r="V4284" s="413"/>
      <c r="W4284" s="413"/>
    </row>
    <row r="4285" spans="22:23" x14ac:dyDescent="0.25">
      <c r="V4285" s="413"/>
      <c r="W4285" s="413"/>
    </row>
    <row r="4286" spans="22:23" x14ac:dyDescent="0.25">
      <c r="V4286" s="413"/>
      <c r="W4286" s="413"/>
    </row>
    <row r="4287" spans="22:23" x14ac:dyDescent="0.25">
      <c r="V4287" s="413"/>
      <c r="W4287" s="413"/>
    </row>
    <row r="4288" spans="22:23" x14ac:dyDescent="0.25">
      <c r="V4288" s="413"/>
      <c r="W4288" s="413"/>
    </row>
    <row r="4289" spans="22:23" x14ac:dyDescent="0.25">
      <c r="V4289" s="413"/>
      <c r="W4289" s="413"/>
    </row>
    <row r="4290" spans="22:23" x14ac:dyDescent="0.25">
      <c r="V4290" s="413"/>
      <c r="W4290" s="413"/>
    </row>
    <row r="4291" spans="22:23" x14ac:dyDescent="0.25">
      <c r="V4291" s="413"/>
      <c r="W4291" s="413"/>
    </row>
    <row r="4292" spans="22:23" x14ac:dyDescent="0.25">
      <c r="V4292" s="413"/>
      <c r="W4292" s="413"/>
    </row>
    <row r="4293" spans="22:23" x14ac:dyDescent="0.25">
      <c r="V4293" s="413"/>
      <c r="W4293" s="413"/>
    </row>
    <row r="4294" spans="22:23" x14ac:dyDescent="0.25">
      <c r="V4294" s="413"/>
      <c r="W4294" s="413"/>
    </row>
    <row r="4295" spans="22:23" x14ac:dyDescent="0.25">
      <c r="V4295" s="413"/>
      <c r="W4295" s="413"/>
    </row>
    <row r="4296" spans="22:23" x14ac:dyDescent="0.25">
      <c r="V4296" s="413"/>
      <c r="W4296" s="413"/>
    </row>
    <row r="4297" spans="22:23" x14ac:dyDescent="0.25">
      <c r="V4297" s="413"/>
      <c r="W4297" s="413"/>
    </row>
    <row r="4298" spans="22:23" x14ac:dyDescent="0.25">
      <c r="V4298" s="413"/>
      <c r="W4298" s="413"/>
    </row>
    <row r="4299" spans="22:23" x14ac:dyDescent="0.25">
      <c r="V4299" s="413"/>
      <c r="W4299" s="413"/>
    </row>
    <row r="4300" spans="22:23" x14ac:dyDescent="0.25">
      <c r="V4300" s="413"/>
      <c r="W4300" s="413"/>
    </row>
    <row r="4301" spans="22:23" x14ac:dyDescent="0.25">
      <c r="V4301" s="413"/>
      <c r="W4301" s="413"/>
    </row>
    <row r="4302" spans="22:23" x14ac:dyDescent="0.25">
      <c r="V4302" s="413"/>
      <c r="W4302" s="413"/>
    </row>
    <row r="4303" spans="22:23" x14ac:dyDescent="0.25">
      <c r="V4303" s="413"/>
      <c r="W4303" s="413"/>
    </row>
    <row r="4304" spans="22:23" x14ac:dyDescent="0.25">
      <c r="V4304" s="413"/>
      <c r="W4304" s="413"/>
    </row>
    <row r="4305" spans="22:23" x14ac:dyDescent="0.25">
      <c r="V4305" s="413"/>
      <c r="W4305" s="413"/>
    </row>
    <row r="4306" spans="22:23" x14ac:dyDescent="0.25">
      <c r="V4306" s="413"/>
      <c r="W4306" s="413"/>
    </row>
    <row r="4307" spans="22:23" x14ac:dyDescent="0.25">
      <c r="V4307" s="413"/>
      <c r="W4307" s="413"/>
    </row>
    <row r="4308" spans="22:23" x14ac:dyDescent="0.25">
      <c r="V4308" s="413"/>
      <c r="W4308" s="413"/>
    </row>
    <row r="4309" spans="22:23" x14ac:dyDescent="0.25">
      <c r="V4309" s="413"/>
      <c r="W4309" s="413"/>
    </row>
    <row r="4310" spans="22:23" x14ac:dyDescent="0.25">
      <c r="V4310" s="413"/>
      <c r="W4310" s="413"/>
    </row>
    <row r="4311" spans="22:23" x14ac:dyDescent="0.25">
      <c r="V4311" s="413"/>
      <c r="W4311" s="413"/>
    </row>
    <row r="4312" spans="22:23" x14ac:dyDescent="0.25">
      <c r="V4312" s="413"/>
      <c r="W4312" s="413"/>
    </row>
    <row r="4313" spans="22:23" x14ac:dyDescent="0.25">
      <c r="V4313" s="413"/>
      <c r="W4313" s="413"/>
    </row>
    <row r="4314" spans="22:23" x14ac:dyDescent="0.25">
      <c r="V4314" s="413"/>
      <c r="W4314" s="413"/>
    </row>
    <row r="4315" spans="22:23" x14ac:dyDescent="0.25">
      <c r="V4315" s="413"/>
      <c r="W4315" s="413"/>
    </row>
    <row r="4316" spans="22:23" x14ac:dyDescent="0.25">
      <c r="V4316" s="413"/>
      <c r="W4316" s="413"/>
    </row>
    <row r="4317" spans="22:23" x14ac:dyDescent="0.25">
      <c r="V4317" s="413"/>
      <c r="W4317" s="413"/>
    </row>
    <row r="4318" spans="22:23" x14ac:dyDescent="0.25">
      <c r="V4318" s="413"/>
      <c r="W4318" s="413"/>
    </row>
    <row r="4319" spans="22:23" x14ac:dyDescent="0.25">
      <c r="V4319" s="413"/>
      <c r="W4319" s="413"/>
    </row>
    <row r="4320" spans="22:23" x14ac:dyDescent="0.25">
      <c r="V4320" s="413"/>
      <c r="W4320" s="413"/>
    </row>
    <row r="4321" spans="22:23" x14ac:dyDescent="0.25">
      <c r="V4321" s="413"/>
      <c r="W4321" s="413"/>
    </row>
    <row r="4322" spans="22:23" x14ac:dyDescent="0.25">
      <c r="V4322" s="413"/>
      <c r="W4322" s="413"/>
    </row>
    <row r="4323" spans="22:23" x14ac:dyDescent="0.25">
      <c r="V4323" s="413"/>
      <c r="W4323" s="413"/>
    </row>
    <row r="4324" spans="22:23" x14ac:dyDescent="0.25">
      <c r="V4324" s="413"/>
      <c r="W4324" s="413"/>
    </row>
    <row r="4325" spans="22:23" x14ac:dyDescent="0.25">
      <c r="V4325" s="413"/>
      <c r="W4325" s="413"/>
    </row>
    <row r="4326" spans="22:23" x14ac:dyDescent="0.25">
      <c r="V4326" s="413"/>
      <c r="W4326" s="413"/>
    </row>
    <row r="4327" spans="22:23" x14ac:dyDescent="0.25">
      <c r="V4327" s="413"/>
      <c r="W4327" s="413"/>
    </row>
    <row r="4328" spans="22:23" x14ac:dyDescent="0.25">
      <c r="V4328" s="413"/>
      <c r="W4328" s="413"/>
    </row>
    <row r="4329" spans="22:23" x14ac:dyDescent="0.25">
      <c r="V4329" s="413"/>
      <c r="W4329" s="413"/>
    </row>
    <row r="4330" spans="22:23" x14ac:dyDescent="0.25">
      <c r="V4330" s="413"/>
      <c r="W4330" s="413"/>
    </row>
    <row r="4331" spans="22:23" x14ac:dyDescent="0.25">
      <c r="V4331" s="413"/>
      <c r="W4331" s="413"/>
    </row>
    <row r="4332" spans="22:23" x14ac:dyDescent="0.25">
      <c r="V4332" s="413"/>
      <c r="W4332" s="413"/>
    </row>
    <row r="4333" spans="22:23" x14ac:dyDescent="0.25">
      <c r="V4333" s="413"/>
      <c r="W4333" s="413"/>
    </row>
    <row r="4334" spans="22:23" x14ac:dyDescent="0.25">
      <c r="V4334" s="413"/>
      <c r="W4334" s="413"/>
    </row>
    <row r="4335" spans="22:23" x14ac:dyDescent="0.25">
      <c r="V4335" s="413"/>
      <c r="W4335" s="413"/>
    </row>
    <row r="4336" spans="22:23" x14ac:dyDescent="0.25">
      <c r="V4336" s="413"/>
      <c r="W4336" s="413"/>
    </row>
    <row r="4337" spans="22:23" x14ac:dyDescent="0.25">
      <c r="V4337" s="413"/>
      <c r="W4337" s="413"/>
    </row>
    <row r="4338" spans="22:23" x14ac:dyDescent="0.25">
      <c r="V4338" s="413"/>
      <c r="W4338" s="413"/>
    </row>
    <row r="4339" spans="22:23" x14ac:dyDescent="0.25">
      <c r="V4339" s="413"/>
      <c r="W4339" s="413"/>
    </row>
    <row r="4340" spans="22:23" x14ac:dyDescent="0.25">
      <c r="V4340" s="413"/>
      <c r="W4340" s="413"/>
    </row>
    <row r="4341" spans="22:23" x14ac:dyDescent="0.25">
      <c r="V4341" s="413"/>
      <c r="W4341" s="413"/>
    </row>
    <row r="4342" spans="22:23" x14ac:dyDescent="0.25">
      <c r="V4342" s="413"/>
      <c r="W4342" s="413"/>
    </row>
    <row r="4343" spans="22:23" x14ac:dyDescent="0.25">
      <c r="V4343" s="413"/>
      <c r="W4343" s="413"/>
    </row>
    <row r="4344" spans="22:23" x14ac:dyDescent="0.25">
      <c r="V4344" s="413"/>
      <c r="W4344" s="413"/>
    </row>
    <row r="4345" spans="22:23" x14ac:dyDescent="0.25">
      <c r="V4345" s="413"/>
      <c r="W4345" s="413"/>
    </row>
    <row r="4346" spans="22:23" x14ac:dyDescent="0.25">
      <c r="V4346" s="413"/>
      <c r="W4346" s="413"/>
    </row>
    <row r="4347" spans="22:23" x14ac:dyDescent="0.25">
      <c r="V4347" s="413"/>
      <c r="W4347" s="413"/>
    </row>
    <row r="4348" spans="22:23" x14ac:dyDescent="0.25">
      <c r="V4348" s="413"/>
      <c r="W4348" s="413"/>
    </row>
    <row r="4349" spans="22:23" x14ac:dyDescent="0.25">
      <c r="V4349" s="413"/>
      <c r="W4349" s="413"/>
    </row>
    <row r="4350" spans="22:23" x14ac:dyDescent="0.25">
      <c r="V4350" s="413"/>
      <c r="W4350" s="413"/>
    </row>
    <row r="4351" spans="22:23" x14ac:dyDescent="0.25">
      <c r="V4351" s="413"/>
      <c r="W4351" s="413"/>
    </row>
    <row r="4352" spans="22:23" x14ac:dyDescent="0.25">
      <c r="V4352" s="413"/>
      <c r="W4352" s="413"/>
    </row>
    <row r="4353" spans="22:23" x14ac:dyDescent="0.25">
      <c r="V4353" s="413"/>
      <c r="W4353" s="413"/>
    </row>
    <row r="4354" spans="22:23" x14ac:dyDescent="0.25">
      <c r="V4354" s="413"/>
      <c r="W4354" s="413"/>
    </row>
    <row r="4355" spans="22:23" x14ac:dyDescent="0.25">
      <c r="V4355" s="413"/>
      <c r="W4355" s="413"/>
    </row>
    <row r="4356" spans="22:23" x14ac:dyDescent="0.25">
      <c r="V4356" s="413"/>
      <c r="W4356" s="413"/>
    </row>
    <row r="4357" spans="22:23" x14ac:dyDescent="0.25">
      <c r="V4357" s="413"/>
      <c r="W4357" s="413"/>
    </row>
    <row r="4358" spans="22:23" x14ac:dyDescent="0.25">
      <c r="V4358" s="413"/>
      <c r="W4358" s="413"/>
    </row>
    <row r="4359" spans="22:23" x14ac:dyDescent="0.25">
      <c r="V4359" s="413"/>
      <c r="W4359" s="413"/>
    </row>
    <row r="4360" spans="22:23" x14ac:dyDescent="0.25">
      <c r="V4360" s="413"/>
      <c r="W4360" s="413"/>
    </row>
    <row r="4361" spans="22:23" x14ac:dyDescent="0.25">
      <c r="V4361" s="413"/>
      <c r="W4361" s="413"/>
    </row>
    <row r="4362" spans="22:23" x14ac:dyDescent="0.25">
      <c r="V4362" s="413"/>
      <c r="W4362" s="413"/>
    </row>
    <row r="4363" spans="22:23" x14ac:dyDescent="0.25">
      <c r="V4363" s="413"/>
      <c r="W4363" s="413"/>
    </row>
    <row r="4364" spans="22:23" x14ac:dyDescent="0.25">
      <c r="V4364" s="413"/>
      <c r="W4364" s="413"/>
    </row>
    <row r="4365" spans="22:23" x14ac:dyDescent="0.25">
      <c r="V4365" s="413"/>
      <c r="W4365" s="413"/>
    </row>
    <row r="4366" spans="22:23" x14ac:dyDescent="0.25">
      <c r="V4366" s="413"/>
      <c r="W4366" s="413"/>
    </row>
    <row r="4367" spans="22:23" x14ac:dyDescent="0.25">
      <c r="V4367" s="413"/>
      <c r="W4367" s="413"/>
    </row>
    <row r="4368" spans="22:23" x14ac:dyDescent="0.25">
      <c r="V4368" s="413"/>
      <c r="W4368" s="413"/>
    </row>
    <row r="4369" spans="22:23" x14ac:dyDescent="0.25">
      <c r="V4369" s="413"/>
      <c r="W4369" s="413"/>
    </row>
    <row r="4370" spans="22:23" x14ac:dyDescent="0.25">
      <c r="V4370" s="413"/>
      <c r="W4370" s="413"/>
    </row>
    <row r="4371" spans="22:23" x14ac:dyDescent="0.25">
      <c r="V4371" s="413"/>
      <c r="W4371" s="413"/>
    </row>
    <row r="4372" spans="22:23" x14ac:dyDescent="0.25">
      <c r="V4372" s="413"/>
      <c r="W4372" s="413"/>
    </row>
    <row r="4373" spans="22:23" x14ac:dyDescent="0.25">
      <c r="V4373" s="413"/>
      <c r="W4373" s="413"/>
    </row>
    <row r="4374" spans="22:23" x14ac:dyDescent="0.25">
      <c r="V4374" s="413"/>
      <c r="W4374" s="413"/>
    </row>
    <row r="4375" spans="22:23" x14ac:dyDescent="0.25">
      <c r="V4375" s="413"/>
      <c r="W4375" s="413"/>
    </row>
    <row r="4376" spans="22:23" x14ac:dyDescent="0.25">
      <c r="V4376" s="413"/>
      <c r="W4376" s="413"/>
    </row>
    <row r="4377" spans="22:23" x14ac:dyDescent="0.25">
      <c r="V4377" s="413"/>
      <c r="W4377" s="413"/>
    </row>
    <row r="4378" spans="22:23" x14ac:dyDescent="0.25">
      <c r="V4378" s="413"/>
      <c r="W4378" s="413"/>
    </row>
    <row r="4379" spans="22:23" x14ac:dyDescent="0.25">
      <c r="V4379" s="413"/>
      <c r="W4379" s="413"/>
    </row>
    <row r="4380" spans="22:23" x14ac:dyDescent="0.25">
      <c r="V4380" s="413"/>
      <c r="W4380" s="413"/>
    </row>
    <row r="4381" spans="22:23" x14ac:dyDescent="0.25">
      <c r="V4381" s="413"/>
      <c r="W4381" s="413"/>
    </row>
    <row r="4382" spans="22:23" x14ac:dyDescent="0.25">
      <c r="V4382" s="413"/>
      <c r="W4382" s="413"/>
    </row>
    <row r="4383" spans="22:23" x14ac:dyDescent="0.25">
      <c r="V4383" s="413"/>
      <c r="W4383" s="413"/>
    </row>
    <row r="4384" spans="22:23" x14ac:dyDescent="0.25">
      <c r="V4384" s="413"/>
      <c r="W4384" s="413"/>
    </row>
    <row r="4385" spans="22:23" x14ac:dyDescent="0.25">
      <c r="V4385" s="413"/>
      <c r="W4385" s="413"/>
    </row>
    <row r="4386" spans="22:23" x14ac:dyDescent="0.25">
      <c r="V4386" s="413"/>
      <c r="W4386" s="413"/>
    </row>
    <row r="4387" spans="22:23" x14ac:dyDescent="0.25">
      <c r="V4387" s="413"/>
      <c r="W4387" s="413"/>
    </row>
    <row r="4388" spans="22:23" x14ac:dyDescent="0.25">
      <c r="V4388" s="413"/>
      <c r="W4388" s="413"/>
    </row>
    <row r="4389" spans="22:23" x14ac:dyDescent="0.25">
      <c r="V4389" s="413"/>
      <c r="W4389" s="413"/>
    </row>
    <row r="4390" spans="22:23" x14ac:dyDescent="0.25">
      <c r="V4390" s="413"/>
      <c r="W4390" s="413"/>
    </row>
    <row r="4391" spans="22:23" x14ac:dyDescent="0.25">
      <c r="V4391" s="413"/>
      <c r="W4391" s="413"/>
    </row>
    <row r="4392" spans="22:23" x14ac:dyDescent="0.25">
      <c r="V4392" s="413"/>
      <c r="W4392" s="413"/>
    </row>
    <row r="4393" spans="22:23" x14ac:dyDescent="0.25">
      <c r="V4393" s="413"/>
      <c r="W4393" s="413"/>
    </row>
    <row r="4394" spans="22:23" x14ac:dyDescent="0.25">
      <c r="V4394" s="413"/>
      <c r="W4394" s="413"/>
    </row>
    <row r="4395" spans="22:23" x14ac:dyDescent="0.25">
      <c r="V4395" s="413"/>
      <c r="W4395" s="413"/>
    </row>
    <row r="4396" spans="22:23" x14ac:dyDescent="0.25">
      <c r="V4396" s="413"/>
      <c r="W4396" s="413"/>
    </row>
    <row r="4397" spans="22:23" x14ac:dyDescent="0.25">
      <c r="V4397" s="413"/>
      <c r="W4397" s="413"/>
    </row>
    <row r="4398" spans="22:23" x14ac:dyDescent="0.25">
      <c r="V4398" s="413"/>
      <c r="W4398" s="413"/>
    </row>
    <row r="4399" spans="22:23" x14ac:dyDescent="0.25">
      <c r="V4399" s="413"/>
      <c r="W4399" s="413"/>
    </row>
    <row r="4400" spans="22:23" x14ac:dyDescent="0.25">
      <c r="V4400" s="413"/>
      <c r="W4400" s="413"/>
    </row>
    <row r="4401" spans="22:23" x14ac:dyDescent="0.25">
      <c r="V4401" s="413"/>
      <c r="W4401" s="413"/>
    </row>
    <row r="4402" spans="22:23" x14ac:dyDescent="0.25">
      <c r="V4402" s="413"/>
      <c r="W4402" s="413"/>
    </row>
    <row r="4403" spans="22:23" x14ac:dyDescent="0.25">
      <c r="V4403" s="413"/>
      <c r="W4403" s="413"/>
    </row>
    <row r="4404" spans="22:23" x14ac:dyDescent="0.25">
      <c r="V4404" s="413"/>
      <c r="W4404" s="413"/>
    </row>
    <row r="4405" spans="22:23" x14ac:dyDescent="0.25">
      <c r="V4405" s="413"/>
      <c r="W4405" s="413"/>
    </row>
    <row r="4406" spans="22:23" x14ac:dyDescent="0.25">
      <c r="V4406" s="413"/>
      <c r="W4406" s="413"/>
    </row>
    <row r="4407" spans="22:23" x14ac:dyDescent="0.25">
      <c r="V4407" s="413"/>
      <c r="W4407" s="413"/>
    </row>
    <row r="4408" spans="22:23" x14ac:dyDescent="0.25">
      <c r="V4408" s="413"/>
      <c r="W4408" s="413"/>
    </row>
    <row r="4409" spans="22:23" x14ac:dyDescent="0.25">
      <c r="V4409" s="413"/>
      <c r="W4409" s="413"/>
    </row>
    <row r="4410" spans="22:23" x14ac:dyDescent="0.25">
      <c r="V4410" s="413"/>
      <c r="W4410" s="413"/>
    </row>
    <row r="4411" spans="22:23" x14ac:dyDescent="0.25">
      <c r="V4411" s="413"/>
      <c r="W4411" s="413"/>
    </row>
    <row r="4412" spans="22:23" x14ac:dyDescent="0.25">
      <c r="V4412" s="413"/>
      <c r="W4412" s="413"/>
    </row>
    <row r="4413" spans="22:23" x14ac:dyDescent="0.25">
      <c r="V4413" s="413"/>
      <c r="W4413" s="413"/>
    </row>
    <row r="4414" spans="22:23" x14ac:dyDescent="0.25">
      <c r="V4414" s="413"/>
      <c r="W4414" s="413"/>
    </row>
    <row r="4415" spans="22:23" x14ac:dyDescent="0.25">
      <c r="V4415" s="413"/>
      <c r="W4415" s="413"/>
    </row>
    <row r="4416" spans="22:23" x14ac:dyDescent="0.25">
      <c r="V4416" s="413"/>
      <c r="W4416" s="413"/>
    </row>
    <row r="4417" spans="22:23" x14ac:dyDescent="0.25">
      <c r="V4417" s="413"/>
      <c r="W4417" s="413"/>
    </row>
    <row r="4418" spans="22:23" x14ac:dyDescent="0.25">
      <c r="V4418" s="413"/>
      <c r="W4418" s="413"/>
    </row>
    <row r="4419" spans="22:23" x14ac:dyDescent="0.25">
      <c r="V4419" s="413"/>
      <c r="W4419" s="413"/>
    </row>
    <row r="4420" spans="22:23" x14ac:dyDescent="0.25">
      <c r="V4420" s="413"/>
      <c r="W4420" s="413"/>
    </row>
    <row r="4421" spans="22:23" x14ac:dyDescent="0.25">
      <c r="V4421" s="413"/>
      <c r="W4421" s="413"/>
    </row>
    <row r="4422" spans="22:23" x14ac:dyDescent="0.25">
      <c r="V4422" s="413"/>
      <c r="W4422" s="413"/>
    </row>
    <row r="4423" spans="22:23" x14ac:dyDescent="0.25">
      <c r="V4423" s="413"/>
      <c r="W4423" s="413"/>
    </row>
    <row r="4424" spans="22:23" x14ac:dyDescent="0.25">
      <c r="V4424" s="413"/>
      <c r="W4424" s="413"/>
    </row>
    <row r="4425" spans="22:23" x14ac:dyDescent="0.25">
      <c r="V4425" s="413"/>
      <c r="W4425" s="413"/>
    </row>
    <row r="4426" spans="22:23" x14ac:dyDescent="0.25">
      <c r="V4426" s="413"/>
      <c r="W4426" s="413"/>
    </row>
    <row r="4427" spans="22:23" x14ac:dyDescent="0.25">
      <c r="V4427" s="413"/>
      <c r="W4427" s="413"/>
    </row>
    <row r="4428" spans="22:23" x14ac:dyDescent="0.25">
      <c r="V4428" s="413"/>
      <c r="W4428" s="413"/>
    </row>
    <row r="4429" spans="22:23" x14ac:dyDescent="0.25">
      <c r="V4429" s="413"/>
      <c r="W4429" s="413"/>
    </row>
    <row r="4430" spans="22:23" x14ac:dyDescent="0.25">
      <c r="V4430" s="413"/>
      <c r="W4430" s="413"/>
    </row>
    <row r="4431" spans="22:23" x14ac:dyDescent="0.25">
      <c r="V4431" s="413"/>
      <c r="W4431" s="413"/>
    </row>
    <row r="4432" spans="22:23" x14ac:dyDescent="0.25">
      <c r="V4432" s="413"/>
      <c r="W4432" s="413"/>
    </row>
    <row r="4433" spans="22:23" x14ac:dyDescent="0.25">
      <c r="V4433" s="413"/>
      <c r="W4433" s="413"/>
    </row>
    <row r="4434" spans="22:23" x14ac:dyDescent="0.25">
      <c r="V4434" s="413"/>
      <c r="W4434" s="413"/>
    </row>
    <row r="4435" spans="22:23" x14ac:dyDescent="0.25">
      <c r="V4435" s="413"/>
      <c r="W4435" s="413"/>
    </row>
    <row r="4436" spans="22:23" x14ac:dyDescent="0.25">
      <c r="V4436" s="413"/>
      <c r="W4436" s="413"/>
    </row>
    <row r="4437" spans="22:23" x14ac:dyDescent="0.25">
      <c r="V4437" s="413"/>
      <c r="W4437" s="413"/>
    </row>
    <row r="4438" spans="22:23" x14ac:dyDescent="0.25">
      <c r="V4438" s="413"/>
      <c r="W4438" s="413"/>
    </row>
    <row r="4439" spans="22:23" x14ac:dyDescent="0.25">
      <c r="V4439" s="413"/>
      <c r="W4439" s="413"/>
    </row>
    <row r="4440" spans="22:23" x14ac:dyDescent="0.25">
      <c r="V4440" s="413"/>
      <c r="W4440" s="413"/>
    </row>
    <row r="4441" spans="22:23" x14ac:dyDescent="0.25">
      <c r="V4441" s="413"/>
      <c r="W4441" s="413"/>
    </row>
    <row r="4442" spans="22:23" x14ac:dyDescent="0.25">
      <c r="V4442" s="413"/>
      <c r="W4442" s="413"/>
    </row>
    <row r="4443" spans="22:23" x14ac:dyDescent="0.25">
      <c r="V4443" s="413"/>
      <c r="W4443" s="413"/>
    </row>
    <row r="4444" spans="22:23" x14ac:dyDescent="0.25">
      <c r="V4444" s="413"/>
      <c r="W4444" s="413"/>
    </row>
    <row r="4445" spans="22:23" x14ac:dyDescent="0.25">
      <c r="V4445" s="413"/>
      <c r="W4445" s="413"/>
    </row>
    <row r="4446" spans="22:23" x14ac:dyDescent="0.25">
      <c r="V4446" s="413"/>
      <c r="W4446" s="413"/>
    </row>
    <row r="4447" spans="22:23" x14ac:dyDescent="0.25">
      <c r="V4447" s="413"/>
      <c r="W4447" s="413"/>
    </row>
    <row r="4448" spans="22:23" x14ac:dyDescent="0.25">
      <c r="V4448" s="413"/>
      <c r="W4448" s="413"/>
    </row>
    <row r="4449" spans="22:23" x14ac:dyDescent="0.25">
      <c r="V4449" s="413"/>
      <c r="W4449" s="413"/>
    </row>
    <row r="4450" spans="22:23" x14ac:dyDescent="0.25">
      <c r="V4450" s="413"/>
      <c r="W4450" s="413"/>
    </row>
    <row r="4451" spans="22:23" x14ac:dyDescent="0.25">
      <c r="V4451" s="413"/>
      <c r="W4451" s="413"/>
    </row>
    <row r="4452" spans="22:23" x14ac:dyDescent="0.25">
      <c r="V4452" s="413"/>
      <c r="W4452" s="413"/>
    </row>
    <row r="4453" spans="22:23" x14ac:dyDescent="0.25">
      <c r="V4453" s="413"/>
      <c r="W4453" s="413"/>
    </row>
    <row r="4454" spans="22:23" x14ac:dyDescent="0.25">
      <c r="V4454" s="413"/>
      <c r="W4454" s="413"/>
    </row>
    <row r="4455" spans="22:23" x14ac:dyDescent="0.25">
      <c r="V4455" s="413"/>
      <c r="W4455" s="413"/>
    </row>
    <row r="4456" spans="22:23" x14ac:dyDescent="0.25">
      <c r="V4456" s="413"/>
      <c r="W4456" s="413"/>
    </row>
    <row r="4457" spans="22:23" x14ac:dyDescent="0.25">
      <c r="V4457" s="413"/>
      <c r="W4457" s="413"/>
    </row>
    <row r="4458" spans="22:23" x14ac:dyDescent="0.25">
      <c r="V4458" s="413"/>
      <c r="W4458" s="413"/>
    </row>
    <row r="4459" spans="22:23" x14ac:dyDescent="0.25">
      <c r="V4459" s="413"/>
      <c r="W4459" s="413"/>
    </row>
    <row r="4460" spans="22:23" x14ac:dyDescent="0.25">
      <c r="V4460" s="413"/>
      <c r="W4460" s="413"/>
    </row>
    <row r="4461" spans="22:23" x14ac:dyDescent="0.25">
      <c r="V4461" s="413"/>
      <c r="W4461" s="413"/>
    </row>
    <row r="4462" spans="22:23" x14ac:dyDescent="0.25">
      <c r="V4462" s="413"/>
      <c r="W4462" s="413"/>
    </row>
    <row r="4463" spans="22:23" x14ac:dyDescent="0.25">
      <c r="V4463" s="413"/>
      <c r="W4463" s="413"/>
    </row>
    <row r="4464" spans="22:23" x14ac:dyDescent="0.25">
      <c r="V4464" s="413"/>
      <c r="W4464" s="413"/>
    </row>
    <row r="4465" spans="22:23" x14ac:dyDescent="0.25">
      <c r="V4465" s="413"/>
      <c r="W4465" s="413"/>
    </row>
    <row r="4466" spans="22:23" x14ac:dyDescent="0.25">
      <c r="V4466" s="413"/>
      <c r="W4466" s="413"/>
    </row>
    <row r="4467" spans="22:23" x14ac:dyDescent="0.25">
      <c r="V4467" s="413"/>
      <c r="W4467" s="413"/>
    </row>
    <row r="4468" spans="22:23" x14ac:dyDescent="0.25">
      <c r="V4468" s="413"/>
      <c r="W4468" s="413"/>
    </row>
    <row r="4469" spans="22:23" x14ac:dyDescent="0.25">
      <c r="V4469" s="413"/>
      <c r="W4469" s="413"/>
    </row>
    <row r="4470" spans="22:23" x14ac:dyDescent="0.25">
      <c r="V4470" s="413"/>
      <c r="W4470" s="413"/>
    </row>
    <row r="4471" spans="22:23" x14ac:dyDescent="0.25">
      <c r="V4471" s="413"/>
      <c r="W4471" s="413"/>
    </row>
    <row r="4472" spans="22:23" x14ac:dyDescent="0.25">
      <c r="V4472" s="413"/>
      <c r="W4472" s="413"/>
    </row>
    <row r="4473" spans="22:23" x14ac:dyDescent="0.25">
      <c r="V4473" s="413"/>
      <c r="W4473" s="413"/>
    </row>
    <row r="4474" spans="22:23" x14ac:dyDescent="0.25">
      <c r="V4474" s="413"/>
      <c r="W4474" s="413"/>
    </row>
    <row r="4475" spans="22:23" x14ac:dyDescent="0.25">
      <c r="V4475" s="413"/>
      <c r="W4475" s="413"/>
    </row>
    <row r="4476" spans="22:23" x14ac:dyDescent="0.25">
      <c r="V4476" s="413"/>
      <c r="W4476" s="413"/>
    </row>
    <row r="4477" spans="22:23" x14ac:dyDescent="0.25">
      <c r="V4477" s="413"/>
      <c r="W4477" s="413"/>
    </row>
    <row r="4478" spans="22:23" x14ac:dyDescent="0.25">
      <c r="V4478" s="413"/>
      <c r="W4478" s="413"/>
    </row>
    <row r="4479" spans="22:23" x14ac:dyDescent="0.25">
      <c r="V4479" s="413"/>
      <c r="W4479" s="413"/>
    </row>
    <row r="4480" spans="22:23" x14ac:dyDescent="0.25">
      <c r="V4480" s="413"/>
      <c r="W4480" s="413"/>
    </row>
    <row r="4481" spans="22:23" x14ac:dyDescent="0.25">
      <c r="V4481" s="413"/>
      <c r="W4481" s="413"/>
    </row>
    <row r="4482" spans="22:23" x14ac:dyDescent="0.25">
      <c r="V4482" s="413"/>
      <c r="W4482" s="413"/>
    </row>
    <row r="4483" spans="22:23" x14ac:dyDescent="0.25">
      <c r="V4483" s="413"/>
      <c r="W4483" s="413"/>
    </row>
    <row r="4484" spans="22:23" x14ac:dyDescent="0.25">
      <c r="V4484" s="413"/>
      <c r="W4484" s="413"/>
    </row>
    <row r="4485" spans="22:23" x14ac:dyDescent="0.25">
      <c r="V4485" s="413"/>
      <c r="W4485" s="413"/>
    </row>
    <row r="4486" spans="22:23" x14ac:dyDescent="0.25">
      <c r="V4486" s="413"/>
      <c r="W4486" s="413"/>
    </row>
    <row r="4487" spans="22:23" x14ac:dyDescent="0.25">
      <c r="V4487" s="413"/>
      <c r="W4487" s="413"/>
    </row>
    <row r="4488" spans="22:23" x14ac:dyDescent="0.25">
      <c r="V4488" s="413"/>
      <c r="W4488" s="413"/>
    </row>
    <row r="4489" spans="22:23" x14ac:dyDescent="0.25">
      <c r="V4489" s="413"/>
      <c r="W4489" s="413"/>
    </row>
    <row r="4490" spans="22:23" x14ac:dyDescent="0.25">
      <c r="V4490" s="413"/>
      <c r="W4490" s="413"/>
    </row>
    <row r="4491" spans="22:23" x14ac:dyDescent="0.25">
      <c r="V4491" s="413"/>
      <c r="W4491" s="413"/>
    </row>
    <row r="4492" spans="22:23" x14ac:dyDescent="0.25">
      <c r="V4492" s="413"/>
      <c r="W4492" s="413"/>
    </row>
    <row r="4493" spans="22:23" x14ac:dyDescent="0.25">
      <c r="V4493" s="413"/>
      <c r="W4493" s="413"/>
    </row>
    <row r="4494" spans="22:23" x14ac:dyDescent="0.25">
      <c r="V4494" s="413"/>
      <c r="W4494" s="413"/>
    </row>
    <row r="4495" spans="22:23" x14ac:dyDescent="0.25">
      <c r="V4495" s="413"/>
      <c r="W4495" s="413"/>
    </row>
    <row r="4496" spans="22:23" x14ac:dyDescent="0.25">
      <c r="V4496" s="413"/>
      <c r="W4496" s="413"/>
    </row>
    <row r="4497" spans="22:23" x14ac:dyDescent="0.25">
      <c r="V4497" s="413"/>
      <c r="W4497" s="413"/>
    </row>
    <row r="4498" spans="22:23" x14ac:dyDescent="0.25">
      <c r="V4498" s="413"/>
      <c r="W4498" s="413"/>
    </row>
    <row r="4499" spans="22:23" x14ac:dyDescent="0.25">
      <c r="V4499" s="413"/>
      <c r="W4499" s="413"/>
    </row>
    <row r="4500" spans="22:23" x14ac:dyDescent="0.25">
      <c r="V4500" s="413"/>
      <c r="W4500" s="413"/>
    </row>
    <row r="4501" spans="22:23" x14ac:dyDescent="0.25">
      <c r="V4501" s="413"/>
      <c r="W4501" s="413"/>
    </row>
    <row r="4502" spans="22:23" x14ac:dyDescent="0.25">
      <c r="V4502" s="413"/>
      <c r="W4502" s="413"/>
    </row>
    <row r="4503" spans="22:23" x14ac:dyDescent="0.25">
      <c r="V4503" s="413"/>
      <c r="W4503" s="413"/>
    </row>
    <row r="4504" spans="22:23" x14ac:dyDescent="0.25">
      <c r="V4504" s="413"/>
      <c r="W4504" s="413"/>
    </row>
    <row r="4505" spans="22:23" x14ac:dyDescent="0.25">
      <c r="V4505" s="413"/>
      <c r="W4505" s="413"/>
    </row>
    <row r="4506" spans="22:23" x14ac:dyDescent="0.25">
      <c r="V4506" s="413"/>
      <c r="W4506" s="413"/>
    </row>
    <row r="4507" spans="22:23" x14ac:dyDescent="0.25">
      <c r="V4507" s="413"/>
      <c r="W4507" s="413"/>
    </row>
    <row r="4508" spans="22:23" x14ac:dyDescent="0.25">
      <c r="V4508" s="413"/>
      <c r="W4508" s="413"/>
    </row>
    <row r="4509" spans="22:23" x14ac:dyDescent="0.25">
      <c r="V4509" s="413"/>
      <c r="W4509" s="413"/>
    </row>
    <row r="4510" spans="22:23" x14ac:dyDescent="0.25">
      <c r="V4510" s="413"/>
      <c r="W4510" s="413"/>
    </row>
    <row r="4511" spans="22:23" x14ac:dyDescent="0.25">
      <c r="V4511" s="413"/>
      <c r="W4511" s="413"/>
    </row>
    <row r="4512" spans="22:23" x14ac:dyDescent="0.25">
      <c r="V4512" s="413"/>
      <c r="W4512" s="413"/>
    </row>
    <row r="4513" spans="22:23" x14ac:dyDescent="0.25">
      <c r="V4513" s="413"/>
      <c r="W4513" s="413"/>
    </row>
    <row r="4514" spans="22:23" x14ac:dyDescent="0.25">
      <c r="V4514" s="413"/>
      <c r="W4514" s="413"/>
    </row>
    <row r="4515" spans="22:23" x14ac:dyDescent="0.25">
      <c r="V4515" s="413"/>
      <c r="W4515" s="413"/>
    </row>
    <row r="4516" spans="22:23" x14ac:dyDescent="0.25">
      <c r="V4516" s="413"/>
      <c r="W4516" s="413"/>
    </row>
    <row r="4517" spans="22:23" x14ac:dyDescent="0.25">
      <c r="V4517" s="413"/>
      <c r="W4517" s="413"/>
    </row>
    <row r="4518" spans="22:23" x14ac:dyDescent="0.25">
      <c r="V4518" s="413"/>
      <c r="W4518" s="413"/>
    </row>
    <row r="4519" spans="22:23" x14ac:dyDescent="0.25">
      <c r="V4519" s="413"/>
      <c r="W4519" s="413"/>
    </row>
    <row r="4520" spans="22:23" x14ac:dyDescent="0.25">
      <c r="V4520" s="413"/>
      <c r="W4520" s="413"/>
    </row>
    <row r="4521" spans="22:23" x14ac:dyDescent="0.25">
      <c r="V4521" s="413"/>
      <c r="W4521" s="413"/>
    </row>
    <row r="4522" spans="22:23" x14ac:dyDescent="0.25">
      <c r="V4522" s="413"/>
      <c r="W4522" s="413"/>
    </row>
    <row r="4523" spans="22:23" x14ac:dyDescent="0.25">
      <c r="V4523" s="413"/>
      <c r="W4523" s="413"/>
    </row>
    <row r="4524" spans="22:23" x14ac:dyDescent="0.25">
      <c r="V4524" s="413"/>
      <c r="W4524" s="413"/>
    </row>
    <row r="4525" spans="22:23" x14ac:dyDescent="0.25">
      <c r="V4525" s="413"/>
      <c r="W4525" s="413"/>
    </row>
    <row r="4526" spans="22:23" x14ac:dyDescent="0.25">
      <c r="V4526" s="413"/>
      <c r="W4526" s="413"/>
    </row>
    <row r="4527" spans="22:23" x14ac:dyDescent="0.25">
      <c r="V4527" s="413"/>
      <c r="W4527" s="413"/>
    </row>
    <row r="4528" spans="22:23" x14ac:dyDescent="0.25">
      <c r="V4528" s="413"/>
      <c r="W4528" s="413"/>
    </row>
    <row r="4529" spans="22:23" x14ac:dyDescent="0.25">
      <c r="V4529" s="413"/>
      <c r="W4529" s="413"/>
    </row>
    <row r="4530" spans="22:23" x14ac:dyDescent="0.25">
      <c r="V4530" s="413"/>
      <c r="W4530" s="413"/>
    </row>
    <row r="4531" spans="22:23" x14ac:dyDescent="0.25">
      <c r="V4531" s="413"/>
      <c r="W4531" s="413"/>
    </row>
    <row r="4532" spans="22:23" x14ac:dyDescent="0.25">
      <c r="V4532" s="413"/>
      <c r="W4532" s="413"/>
    </row>
    <row r="4533" spans="22:23" x14ac:dyDescent="0.25">
      <c r="V4533" s="413"/>
      <c r="W4533" s="413"/>
    </row>
    <row r="4534" spans="22:23" x14ac:dyDescent="0.25">
      <c r="V4534" s="413"/>
      <c r="W4534" s="413"/>
    </row>
    <row r="4535" spans="22:23" x14ac:dyDescent="0.25">
      <c r="V4535" s="413"/>
      <c r="W4535" s="413"/>
    </row>
    <row r="4536" spans="22:23" x14ac:dyDescent="0.25">
      <c r="V4536" s="413"/>
      <c r="W4536" s="413"/>
    </row>
    <row r="4537" spans="22:23" x14ac:dyDescent="0.25">
      <c r="V4537" s="413"/>
      <c r="W4537" s="413"/>
    </row>
    <row r="4538" spans="22:23" x14ac:dyDescent="0.25">
      <c r="V4538" s="413"/>
      <c r="W4538" s="413"/>
    </row>
    <row r="4539" spans="22:23" x14ac:dyDescent="0.25">
      <c r="V4539" s="413"/>
      <c r="W4539" s="413"/>
    </row>
    <row r="4540" spans="22:23" x14ac:dyDescent="0.25">
      <c r="V4540" s="413"/>
      <c r="W4540" s="413"/>
    </row>
    <row r="4541" spans="22:23" x14ac:dyDescent="0.25">
      <c r="V4541" s="413"/>
      <c r="W4541" s="413"/>
    </row>
    <row r="4542" spans="22:23" x14ac:dyDescent="0.25">
      <c r="V4542" s="413"/>
      <c r="W4542" s="413"/>
    </row>
    <row r="4543" spans="22:23" x14ac:dyDescent="0.25">
      <c r="V4543" s="413"/>
      <c r="W4543" s="413"/>
    </row>
    <row r="4544" spans="22:23" x14ac:dyDescent="0.25">
      <c r="V4544" s="413"/>
      <c r="W4544" s="413"/>
    </row>
    <row r="4545" spans="22:23" x14ac:dyDescent="0.25">
      <c r="V4545" s="413"/>
      <c r="W4545" s="413"/>
    </row>
    <row r="4546" spans="22:23" x14ac:dyDescent="0.25">
      <c r="V4546" s="413"/>
      <c r="W4546" s="413"/>
    </row>
    <row r="4547" spans="22:23" x14ac:dyDescent="0.25">
      <c r="V4547" s="413"/>
      <c r="W4547" s="413"/>
    </row>
    <row r="4548" spans="22:23" x14ac:dyDescent="0.25">
      <c r="V4548" s="413"/>
      <c r="W4548" s="413"/>
    </row>
    <row r="4549" spans="22:23" x14ac:dyDescent="0.25">
      <c r="V4549" s="413"/>
      <c r="W4549" s="413"/>
    </row>
    <row r="4550" spans="22:23" x14ac:dyDescent="0.25">
      <c r="V4550" s="413"/>
      <c r="W4550" s="413"/>
    </row>
    <row r="4551" spans="22:23" x14ac:dyDescent="0.25">
      <c r="V4551" s="413"/>
      <c r="W4551" s="413"/>
    </row>
    <row r="4552" spans="22:23" x14ac:dyDescent="0.25">
      <c r="V4552" s="413"/>
      <c r="W4552" s="413"/>
    </row>
    <row r="4553" spans="22:23" x14ac:dyDescent="0.25">
      <c r="V4553" s="413"/>
      <c r="W4553" s="413"/>
    </row>
    <row r="4554" spans="22:23" x14ac:dyDescent="0.25">
      <c r="V4554" s="413"/>
      <c r="W4554" s="413"/>
    </row>
    <row r="4555" spans="22:23" x14ac:dyDescent="0.25">
      <c r="V4555" s="413"/>
      <c r="W4555" s="413"/>
    </row>
    <row r="4556" spans="22:23" x14ac:dyDescent="0.25">
      <c r="V4556" s="413"/>
      <c r="W4556" s="413"/>
    </row>
    <row r="4557" spans="22:23" x14ac:dyDescent="0.25">
      <c r="V4557" s="413"/>
      <c r="W4557" s="413"/>
    </row>
    <row r="4558" spans="22:23" x14ac:dyDescent="0.25">
      <c r="V4558" s="413"/>
      <c r="W4558" s="413"/>
    </row>
    <row r="4559" spans="22:23" x14ac:dyDescent="0.25">
      <c r="V4559" s="413"/>
      <c r="W4559" s="413"/>
    </row>
    <row r="4560" spans="22:23" x14ac:dyDescent="0.25">
      <c r="V4560" s="413"/>
      <c r="W4560" s="413"/>
    </row>
    <row r="4561" spans="22:23" x14ac:dyDescent="0.25">
      <c r="V4561" s="413"/>
      <c r="W4561" s="413"/>
    </row>
    <row r="4562" spans="22:23" x14ac:dyDescent="0.25">
      <c r="V4562" s="413"/>
      <c r="W4562" s="413"/>
    </row>
    <row r="4563" spans="22:23" x14ac:dyDescent="0.25">
      <c r="V4563" s="413"/>
      <c r="W4563" s="413"/>
    </row>
    <row r="4564" spans="22:23" x14ac:dyDescent="0.25">
      <c r="V4564" s="413"/>
      <c r="W4564" s="413"/>
    </row>
    <row r="4565" spans="22:23" x14ac:dyDescent="0.25">
      <c r="V4565" s="413"/>
      <c r="W4565" s="413"/>
    </row>
    <row r="4566" spans="22:23" x14ac:dyDescent="0.25">
      <c r="V4566" s="413"/>
      <c r="W4566" s="413"/>
    </row>
    <row r="4567" spans="22:23" x14ac:dyDescent="0.25">
      <c r="V4567" s="413"/>
      <c r="W4567" s="413"/>
    </row>
    <row r="4568" spans="22:23" x14ac:dyDescent="0.25">
      <c r="V4568" s="413"/>
      <c r="W4568" s="413"/>
    </row>
    <row r="4569" spans="22:23" x14ac:dyDescent="0.25">
      <c r="V4569" s="413"/>
      <c r="W4569" s="413"/>
    </row>
    <row r="4570" spans="22:23" x14ac:dyDescent="0.25">
      <c r="V4570" s="413"/>
      <c r="W4570" s="413"/>
    </row>
    <row r="4571" spans="22:23" x14ac:dyDescent="0.25">
      <c r="V4571" s="413"/>
      <c r="W4571" s="413"/>
    </row>
    <row r="4572" spans="22:23" x14ac:dyDescent="0.25">
      <c r="V4572" s="413"/>
      <c r="W4572" s="413"/>
    </row>
    <row r="4573" spans="22:23" x14ac:dyDescent="0.25">
      <c r="V4573" s="413"/>
      <c r="W4573" s="413"/>
    </row>
    <row r="4574" spans="22:23" x14ac:dyDescent="0.25">
      <c r="V4574" s="413"/>
      <c r="W4574" s="413"/>
    </row>
    <row r="4575" spans="22:23" x14ac:dyDescent="0.25">
      <c r="V4575" s="413"/>
      <c r="W4575" s="413"/>
    </row>
    <row r="4576" spans="22:23" x14ac:dyDescent="0.25">
      <c r="V4576" s="413"/>
      <c r="W4576" s="413"/>
    </row>
    <row r="4577" spans="22:23" x14ac:dyDescent="0.25">
      <c r="V4577" s="413"/>
      <c r="W4577" s="413"/>
    </row>
    <row r="4578" spans="22:23" x14ac:dyDescent="0.25">
      <c r="V4578" s="413"/>
      <c r="W4578" s="413"/>
    </row>
    <row r="4579" spans="22:23" x14ac:dyDescent="0.25">
      <c r="V4579" s="413"/>
      <c r="W4579" s="413"/>
    </row>
    <row r="4580" spans="22:23" x14ac:dyDescent="0.25">
      <c r="V4580" s="413"/>
      <c r="W4580" s="413"/>
    </row>
    <row r="4581" spans="22:23" x14ac:dyDescent="0.25">
      <c r="V4581" s="413"/>
      <c r="W4581" s="413"/>
    </row>
    <row r="4582" spans="22:23" x14ac:dyDescent="0.25">
      <c r="V4582" s="413"/>
      <c r="W4582" s="413"/>
    </row>
    <row r="4583" spans="22:23" x14ac:dyDescent="0.25">
      <c r="V4583" s="413"/>
      <c r="W4583" s="413"/>
    </row>
    <row r="4584" spans="22:23" x14ac:dyDescent="0.25">
      <c r="V4584" s="413"/>
      <c r="W4584" s="413"/>
    </row>
    <row r="4585" spans="22:23" x14ac:dyDescent="0.25">
      <c r="V4585" s="413"/>
      <c r="W4585" s="413"/>
    </row>
    <row r="4586" spans="22:23" x14ac:dyDescent="0.25">
      <c r="V4586" s="413"/>
      <c r="W4586" s="413"/>
    </row>
    <row r="4587" spans="22:23" x14ac:dyDescent="0.25">
      <c r="V4587" s="413"/>
      <c r="W4587" s="413"/>
    </row>
    <row r="4588" spans="22:23" x14ac:dyDescent="0.25">
      <c r="V4588" s="413"/>
      <c r="W4588" s="413"/>
    </row>
    <row r="4589" spans="22:23" x14ac:dyDescent="0.25">
      <c r="V4589" s="413"/>
      <c r="W4589" s="413"/>
    </row>
    <row r="4590" spans="22:23" x14ac:dyDescent="0.25">
      <c r="V4590" s="413"/>
      <c r="W4590" s="413"/>
    </row>
    <row r="4591" spans="22:23" x14ac:dyDescent="0.25">
      <c r="V4591" s="413"/>
      <c r="W4591" s="413"/>
    </row>
    <row r="4592" spans="22:23" x14ac:dyDescent="0.25">
      <c r="V4592" s="413"/>
      <c r="W4592" s="413"/>
    </row>
    <row r="4593" spans="22:23" x14ac:dyDescent="0.25">
      <c r="V4593" s="413"/>
      <c r="W4593" s="413"/>
    </row>
    <row r="4594" spans="22:23" x14ac:dyDescent="0.25">
      <c r="V4594" s="413"/>
      <c r="W4594" s="413"/>
    </row>
    <row r="4595" spans="22:23" x14ac:dyDescent="0.25">
      <c r="V4595" s="413"/>
      <c r="W4595" s="413"/>
    </row>
    <row r="4596" spans="22:23" x14ac:dyDescent="0.25">
      <c r="V4596" s="413"/>
      <c r="W4596" s="413"/>
    </row>
    <row r="4597" spans="22:23" x14ac:dyDescent="0.25">
      <c r="V4597" s="413"/>
      <c r="W4597" s="413"/>
    </row>
    <row r="4598" spans="22:23" x14ac:dyDescent="0.25">
      <c r="V4598" s="413"/>
      <c r="W4598" s="413"/>
    </row>
    <row r="4599" spans="22:23" x14ac:dyDescent="0.25">
      <c r="V4599" s="413"/>
      <c r="W4599" s="413"/>
    </row>
    <row r="4600" spans="22:23" x14ac:dyDescent="0.25">
      <c r="V4600" s="413"/>
      <c r="W4600" s="413"/>
    </row>
    <row r="4601" spans="22:23" x14ac:dyDescent="0.25">
      <c r="V4601" s="413"/>
      <c r="W4601" s="413"/>
    </row>
    <row r="4602" spans="22:23" x14ac:dyDescent="0.25">
      <c r="V4602" s="413"/>
      <c r="W4602" s="413"/>
    </row>
    <row r="4603" spans="22:23" x14ac:dyDescent="0.25">
      <c r="V4603" s="413"/>
      <c r="W4603" s="413"/>
    </row>
    <row r="4604" spans="22:23" x14ac:dyDescent="0.25">
      <c r="V4604" s="413"/>
      <c r="W4604" s="413"/>
    </row>
    <row r="4605" spans="22:23" x14ac:dyDescent="0.25">
      <c r="V4605" s="413"/>
      <c r="W4605" s="413"/>
    </row>
    <row r="4606" spans="22:23" x14ac:dyDescent="0.25">
      <c r="V4606" s="413"/>
      <c r="W4606" s="413"/>
    </row>
    <row r="4607" spans="22:23" x14ac:dyDescent="0.25">
      <c r="V4607" s="413"/>
      <c r="W4607" s="413"/>
    </row>
    <row r="4608" spans="22:23" x14ac:dyDescent="0.25">
      <c r="V4608" s="413"/>
      <c r="W4608" s="413"/>
    </row>
    <row r="4609" spans="22:23" x14ac:dyDescent="0.25">
      <c r="V4609" s="413"/>
      <c r="W4609" s="413"/>
    </row>
    <row r="4610" spans="22:23" x14ac:dyDescent="0.25">
      <c r="V4610" s="413"/>
      <c r="W4610" s="413"/>
    </row>
    <row r="4611" spans="22:23" x14ac:dyDescent="0.25">
      <c r="V4611" s="413"/>
      <c r="W4611" s="413"/>
    </row>
    <row r="4612" spans="22:23" x14ac:dyDescent="0.25">
      <c r="V4612" s="413"/>
      <c r="W4612" s="413"/>
    </row>
    <row r="4613" spans="22:23" x14ac:dyDescent="0.25">
      <c r="V4613" s="413"/>
      <c r="W4613" s="413"/>
    </row>
    <row r="4614" spans="22:23" x14ac:dyDescent="0.25">
      <c r="V4614" s="413"/>
      <c r="W4614" s="413"/>
    </row>
    <row r="4615" spans="22:23" x14ac:dyDescent="0.25">
      <c r="V4615" s="413"/>
      <c r="W4615" s="413"/>
    </row>
    <row r="4616" spans="22:23" x14ac:dyDescent="0.25">
      <c r="V4616" s="413"/>
      <c r="W4616" s="413"/>
    </row>
    <row r="4617" spans="22:23" x14ac:dyDescent="0.25">
      <c r="V4617" s="413"/>
      <c r="W4617" s="413"/>
    </row>
    <row r="4618" spans="22:23" x14ac:dyDescent="0.25">
      <c r="V4618" s="413"/>
      <c r="W4618" s="413"/>
    </row>
    <row r="4619" spans="22:23" x14ac:dyDescent="0.25">
      <c r="V4619" s="413"/>
      <c r="W4619" s="413"/>
    </row>
    <row r="4620" spans="22:23" x14ac:dyDescent="0.25">
      <c r="V4620" s="413"/>
      <c r="W4620" s="413"/>
    </row>
    <row r="4621" spans="22:23" x14ac:dyDescent="0.25">
      <c r="V4621" s="413"/>
      <c r="W4621" s="413"/>
    </row>
    <row r="4622" spans="22:23" x14ac:dyDescent="0.25">
      <c r="V4622" s="413"/>
      <c r="W4622" s="413"/>
    </row>
    <row r="4623" spans="22:23" x14ac:dyDescent="0.25">
      <c r="V4623" s="413"/>
      <c r="W4623" s="413"/>
    </row>
    <row r="4624" spans="22:23" x14ac:dyDescent="0.25">
      <c r="V4624" s="413"/>
      <c r="W4624" s="413"/>
    </row>
    <row r="4625" spans="22:23" x14ac:dyDescent="0.25">
      <c r="V4625" s="413"/>
      <c r="W4625" s="413"/>
    </row>
    <row r="4626" spans="22:23" x14ac:dyDescent="0.25">
      <c r="V4626" s="413"/>
      <c r="W4626" s="413"/>
    </row>
    <row r="4627" spans="22:23" x14ac:dyDescent="0.25">
      <c r="V4627" s="413"/>
      <c r="W4627" s="413"/>
    </row>
    <row r="4628" spans="22:23" x14ac:dyDescent="0.25">
      <c r="V4628" s="413"/>
      <c r="W4628" s="413"/>
    </row>
    <row r="4629" spans="22:23" x14ac:dyDescent="0.25">
      <c r="V4629" s="413"/>
      <c r="W4629" s="413"/>
    </row>
    <row r="4630" spans="22:23" x14ac:dyDescent="0.25">
      <c r="V4630" s="413"/>
      <c r="W4630" s="413"/>
    </row>
    <row r="4631" spans="22:23" x14ac:dyDescent="0.25">
      <c r="V4631" s="413"/>
      <c r="W4631" s="413"/>
    </row>
    <row r="4632" spans="22:23" x14ac:dyDescent="0.25">
      <c r="V4632" s="413"/>
      <c r="W4632" s="413"/>
    </row>
    <row r="4633" spans="22:23" x14ac:dyDescent="0.25">
      <c r="V4633" s="413"/>
      <c r="W4633" s="413"/>
    </row>
    <row r="4634" spans="22:23" x14ac:dyDescent="0.25">
      <c r="V4634" s="413"/>
      <c r="W4634" s="413"/>
    </row>
    <row r="4635" spans="22:23" x14ac:dyDescent="0.25">
      <c r="V4635" s="413"/>
      <c r="W4635" s="413"/>
    </row>
    <row r="4636" spans="22:23" x14ac:dyDescent="0.25">
      <c r="V4636" s="413"/>
      <c r="W4636" s="413"/>
    </row>
    <row r="4637" spans="22:23" x14ac:dyDescent="0.25">
      <c r="V4637" s="413"/>
      <c r="W4637" s="413"/>
    </row>
    <row r="4638" spans="22:23" x14ac:dyDescent="0.25">
      <c r="V4638" s="413"/>
      <c r="W4638" s="413"/>
    </row>
    <row r="4639" spans="22:23" x14ac:dyDescent="0.25">
      <c r="V4639" s="413"/>
      <c r="W4639" s="413"/>
    </row>
    <row r="4640" spans="22:23" x14ac:dyDescent="0.25">
      <c r="V4640" s="413"/>
      <c r="W4640" s="413"/>
    </row>
    <row r="4641" spans="22:23" x14ac:dyDescent="0.25">
      <c r="V4641" s="413"/>
      <c r="W4641" s="413"/>
    </row>
    <row r="4642" spans="22:23" x14ac:dyDescent="0.25">
      <c r="V4642" s="413"/>
      <c r="W4642" s="413"/>
    </row>
    <row r="4643" spans="22:23" x14ac:dyDescent="0.25">
      <c r="V4643" s="413"/>
      <c r="W4643" s="413"/>
    </row>
    <row r="4644" spans="22:23" x14ac:dyDescent="0.25">
      <c r="V4644" s="413"/>
      <c r="W4644" s="413"/>
    </row>
    <row r="4645" spans="22:23" x14ac:dyDescent="0.25">
      <c r="V4645" s="413"/>
      <c r="W4645" s="413"/>
    </row>
    <row r="4646" spans="22:23" x14ac:dyDescent="0.25">
      <c r="V4646" s="413"/>
      <c r="W4646" s="413"/>
    </row>
    <row r="4647" spans="22:23" x14ac:dyDescent="0.25">
      <c r="V4647" s="413"/>
      <c r="W4647" s="413"/>
    </row>
    <row r="4648" spans="22:23" x14ac:dyDescent="0.25">
      <c r="V4648" s="413"/>
      <c r="W4648" s="413"/>
    </row>
    <row r="4649" spans="22:23" x14ac:dyDescent="0.25">
      <c r="V4649" s="413"/>
      <c r="W4649" s="413"/>
    </row>
    <row r="4650" spans="22:23" x14ac:dyDescent="0.25">
      <c r="V4650" s="413"/>
      <c r="W4650" s="413"/>
    </row>
    <row r="4651" spans="22:23" x14ac:dyDescent="0.25">
      <c r="V4651" s="413"/>
      <c r="W4651" s="413"/>
    </row>
    <row r="4652" spans="22:23" x14ac:dyDescent="0.25">
      <c r="V4652" s="413"/>
      <c r="W4652" s="413"/>
    </row>
    <row r="4653" spans="22:23" x14ac:dyDescent="0.25">
      <c r="V4653" s="413"/>
      <c r="W4653" s="413"/>
    </row>
    <row r="4654" spans="22:23" x14ac:dyDescent="0.25">
      <c r="V4654" s="413"/>
      <c r="W4654" s="413"/>
    </row>
    <row r="4655" spans="22:23" x14ac:dyDescent="0.25">
      <c r="V4655" s="413"/>
      <c r="W4655" s="413"/>
    </row>
    <row r="4656" spans="22:23" x14ac:dyDescent="0.25">
      <c r="V4656" s="413"/>
      <c r="W4656" s="413"/>
    </row>
    <row r="4657" spans="22:23" x14ac:dyDescent="0.25">
      <c r="V4657" s="413"/>
      <c r="W4657" s="413"/>
    </row>
    <row r="4658" spans="22:23" x14ac:dyDescent="0.25">
      <c r="V4658" s="413"/>
      <c r="W4658" s="413"/>
    </row>
    <row r="4659" spans="22:23" x14ac:dyDescent="0.25">
      <c r="V4659" s="413"/>
      <c r="W4659" s="413"/>
    </row>
    <row r="4660" spans="22:23" x14ac:dyDescent="0.25">
      <c r="V4660" s="413"/>
      <c r="W4660" s="413"/>
    </row>
    <row r="4661" spans="22:23" x14ac:dyDescent="0.25">
      <c r="V4661" s="413"/>
      <c r="W4661" s="413"/>
    </row>
    <row r="4662" spans="22:23" x14ac:dyDescent="0.25">
      <c r="V4662" s="413"/>
      <c r="W4662" s="413"/>
    </row>
    <row r="4663" spans="22:23" x14ac:dyDescent="0.25">
      <c r="V4663" s="413"/>
      <c r="W4663" s="413"/>
    </row>
    <row r="4664" spans="22:23" x14ac:dyDescent="0.25">
      <c r="V4664" s="413"/>
      <c r="W4664" s="413"/>
    </row>
    <row r="4665" spans="22:23" x14ac:dyDescent="0.25">
      <c r="V4665" s="413"/>
      <c r="W4665" s="413"/>
    </row>
    <row r="4666" spans="22:23" x14ac:dyDescent="0.25">
      <c r="V4666" s="413"/>
      <c r="W4666" s="413"/>
    </row>
    <row r="4667" spans="22:23" x14ac:dyDescent="0.25">
      <c r="V4667" s="413"/>
      <c r="W4667" s="413"/>
    </row>
    <row r="4668" spans="22:23" x14ac:dyDescent="0.25">
      <c r="V4668" s="413"/>
      <c r="W4668" s="413"/>
    </row>
    <row r="4669" spans="22:23" x14ac:dyDescent="0.25">
      <c r="V4669" s="413"/>
      <c r="W4669" s="413"/>
    </row>
    <row r="4670" spans="22:23" x14ac:dyDescent="0.25">
      <c r="V4670" s="413"/>
      <c r="W4670" s="413"/>
    </row>
    <row r="4671" spans="22:23" x14ac:dyDescent="0.25">
      <c r="V4671" s="413"/>
      <c r="W4671" s="413"/>
    </row>
    <row r="4672" spans="22:23" x14ac:dyDescent="0.25">
      <c r="V4672" s="413"/>
      <c r="W4672" s="413"/>
    </row>
    <row r="4673" spans="22:23" x14ac:dyDescent="0.25">
      <c r="V4673" s="413"/>
      <c r="W4673" s="413"/>
    </row>
    <row r="4674" spans="22:23" x14ac:dyDescent="0.25">
      <c r="V4674" s="413"/>
      <c r="W4674" s="413"/>
    </row>
    <row r="4675" spans="22:23" x14ac:dyDescent="0.25">
      <c r="V4675" s="413"/>
      <c r="W4675" s="413"/>
    </row>
    <row r="4676" spans="22:23" x14ac:dyDescent="0.25">
      <c r="V4676" s="413"/>
      <c r="W4676" s="413"/>
    </row>
    <row r="4677" spans="22:23" x14ac:dyDescent="0.25">
      <c r="V4677" s="413"/>
      <c r="W4677" s="413"/>
    </row>
    <row r="4678" spans="22:23" x14ac:dyDescent="0.25">
      <c r="V4678" s="413"/>
      <c r="W4678" s="413"/>
    </row>
    <row r="4679" spans="22:23" x14ac:dyDescent="0.25">
      <c r="V4679" s="413"/>
      <c r="W4679" s="413"/>
    </row>
    <row r="4680" spans="22:23" x14ac:dyDescent="0.25">
      <c r="V4680" s="413"/>
      <c r="W4680" s="413"/>
    </row>
    <row r="4681" spans="22:23" x14ac:dyDescent="0.25">
      <c r="V4681" s="413"/>
      <c r="W4681" s="413"/>
    </row>
    <row r="4682" spans="22:23" x14ac:dyDescent="0.25">
      <c r="V4682" s="413"/>
      <c r="W4682" s="413"/>
    </row>
    <row r="4683" spans="22:23" x14ac:dyDescent="0.25">
      <c r="V4683" s="413"/>
      <c r="W4683" s="413"/>
    </row>
    <row r="4684" spans="22:23" x14ac:dyDescent="0.25">
      <c r="V4684" s="413"/>
      <c r="W4684" s="413"/>
    </row>
    <row r="4685" spans="22:23" x14ac:dyDescent="0.25">
      <c r="V4685" s="413"/>
      <c r="W4685" s="413"/>
    </row>
    <row r="4686" spans="22:23" x14ac:dyDescent="0.25">
      <c r="V4686" s="413"/>
      <c r="W4686" s="413"/>
    </row>
    <row r="4687" spans="22:23" x14ac:dyDescent="0.25">
      <c r="V4687" s="413"/>
      <c r="W4687" s="413"/>
    </row>
    <row r="4688" spans="22:23" x14ac:dyDescent="0.25">
      <c r="V4688" s="413"/>
      <c r="W4688" s="413"/>
    </row>
    <row r="4689" spans="22:23" x14ac:dyDescent="0.25">
      <c r="V4689" s="413"/>
      <c r="W4689" s="413"/>
    </row>
    <row r="4690" spans="22:23" x14ac:dyDescent="0.25">
      <c r="V4690" s="413"/>
      <c r="W4690" s="413"/>
    </row>
    <row r="4691" spans="22:23" x14ac:dyDescent="0.25">
      <c r="V4691" s="413"/>
      <c r="W4691" s="413"/>
    </row>
    <row r="4692" spans="22:23" x14ac:dyDescent="0.25">
      <c r="V4692" s="413"/>
      <c r="W4692" s="413"/>
    </row>
    <row r="4693" spans="22:23" x14ac:dyDescent="0.25">
      <c r="V4693" s="413"/>
      <c r="W4693" s="413"/>
    </row>
    <row r="4694" spans="22:23" x14ac:dyDescent="0.25">
      <c r="V4694" s="413"/>
      <c r="W4694" s="413"/>
    </row>
    <row r="4695" spans="22:23" x14ac:dyDescent="0.25">
      <c r="V4695" s="413"/>
      <c r="W4695" s="413"/>
    </row>
    <row r="4696" spans="22:23" x14ac:dyDescent="0.25">
      <c r="V4696" s="413"/>
      <c r="W4696" s="413"/>
    </row>
    <row r="4697" spans="22:23" x14ac:dyDescent="0.25">
      <c r="V4697" s="413"/>
      <c r="W4697" s="413"/>
    </row>
    <row r="4698" spans="22:23" x14ac:dyDescent="0.25">
      <c r="V4698" s="413"/>
      <c r="W4698" s="413"/>
    </row>
    <row r="4699" spans="22:23" x14ac:dyDescent="0.25">
      <c r="V4699" s="413"/>
      <c r="W4699" s="413"/>
    </row>
    <row r="4700" spans="22:23" x14ac:dyDescent="0.25">
      <c r="V4700" s="413"/>
      <c r="W4700" s="413"/>
    </row>
    <row r="4701" spans="22:23" x14ac:dyDescent="0.25">
      <c r="V4701" s="413"/>
      <c r="W4701" s="413"/>
    </row>
    <row r="4702" spans="22:23" x14ac:dyDescent="0.25">
      <c r="V4702" s="413"/>
      <c r="W4702" s="413"/>
    </row>
    <row r="4703" spans="22:23" x14ac:dyDescent="0.25">
      <c r="V4703" s="413"/>
      <c r="W4703" s="413"/>
    </row>
    <row r="4704" spans="22:23" x14ac:dyDescent="0.25">
      <c r="V4704" s="413"/>
      <c r="W4704" s="413"/>
    </row>
    <row r="4705" spans="22:23" x14ac:dyDescent="0.25">
      <c r="V4705" s="413"/>
      <c r="W4705" s="413"/>
    </row>
    <row r="4706" spans="22:23" x14ac:dyDescent="0.25">
      <c r="V4706" s="413"/>
      <c r="W4706" s="413"/>
    </row>
    <row r="4707" spans="22:23" x14ac:dyDescent="0.25">
      <c r="V4707" s="413"/>
      <c r="W4707" s="413"/>
    </row>
    <row r="4708" spans="22:23" x14ac:dyDescent="0.25">
      <c r="V4708" s="413"/>
      <c r="W4708" s="413"/>
    </row>
    <row r="4709" spans="22:23" x14ac:dyDescent="0.25">
      <c r="V4709" s="413"/>
      <c r="W4709" s="413"/>
    </row>
    <row r="4710" spans="22:23" x14ac:dyDescent="0.25">
      <c r="V4710" s="413"/>
      <c r="W4710" s="413"/>
    </row>
    <row r="4711" spans="22:23" x14ac:dyDescent="0.25">
      <c r="V4711" s="413"/>
      <c r="W4711" s="413"/>
    </row>
    <row r="4712" spans="22:23" x14ac:dyDescent="0.25">
      <c r="V4712" s="413"/>
      <c r="W4712" s="413"/>
    </row>
    <row r="4713" spans="22:23" x14ac:dyDescent="0.25">
      <c r="V4713" s="413"/>
      <c r="W4713" s="413"/>
    </row>
    <row r="4714" spans="22:23" x14ac:dyDescent="0.25">
      <c r="V4714" s="413"/>
      <c r="W4714" s="413"/>
    </row>
    <row r="4715" spans="22:23" x14ac:dyDescent="0.25">
      <c r="V4715" s="413"/>
      <c r="W4715" s="413"/>
    </row>
    <row r="4716" spans="22:23" x14ac:dyDescent="0.25">
      <c r="V4716" s="413"/>
      <c r="W4716" s="413"/>
    </row>
    <row r="4717" spans="22:23" x14ac:dyDescent="0.25">
      <c r="V4717" s="413"/>
      <c r="W4717" s="413"/>
    </row>
    <row r="4718" spans="22:23" x14ac:dyDescent="0.25">
      <c r="V4718" s="413"/>
      <c r="W4718" s="413"/>
    </row>
    <row r="4719" spans="22:23" x14ac:dyDescent="0.25">
      <c r="V4719" s="413"/>
      <c r="W4719" s="413"/>
    </row>
    <row r="4720" spans="22:23" x14ac:dyDescent="0.25">
      <c r="V4720" s="413"/>
      <c r="W4720" s="413"/>
    </row>
    <row r="4721" spans="22:23" x14ac:dyDescent="0.25">
      <c r="V4721" s="413"/>
      <c r="W4721" s="413"/>
    </row>
    <row r="4722" spans="22:23" x14ac:dyDescent="0.25">
      <c r="V4722" s="413"/>
      <c r="W4722" s="413"/>
    </row>
    <row r="4723" spans="22:23" x14ac:dyDescent="0.25">
      <c r="V4723" s="413"/>
      <c r="W4723" s="413"/>
    </row>
    <row r="4724" spans="22:23" x14ac:dyDescent="0.25">
      <c r="V4724" s="413"/>
      <c r="W4724" s="413"/>
    </row>
    <row r="4725" spans="22:23" x14ac:dyDescent="0.25">
      <c r="V4725" s="413"/>
      <c r="W4725" s="413"/>
    </row>
    <row r="4726" spans="22:23" x14ac:dyDescent="0.25">
      <c r="V4726" s="413"/>
      <c r="W4726" s="413"/>
    </row>
    <row r="4727" spans="22:23" x14ac:dyDescent="0.25">
      <c r="V4727" s="413"/>
      <c r="W4727" s="413"/>
    </row>
    <row r="4728" spans="22:23" x14ac:dyDescent="0.25">
      <c r="V4728" s="413"/>
      <c r="W4728" s="413"/>
    </row>
    <row r="4729" spans="22:23" x14ac:dyDescent="0.25">
      <c r="V4729" s="413"/>
      <c r="W4729" s="413"/>
    </row>
    <row r="4730" spans="22:23" x14ac:dyDescent="0.25">
      <c r="V4730" s="413"/>
      <c r="W4730" s="413"/>
    </row>
    <row r="4731" spans="22:23" x14ac:dyDescent="0.25">
      <c r="V4731" s="413"/>
      <c r="W4731" s="413"/>
    </row>
    <row r="4732" spans="22:23" x14ac:dyDescent="0.25">
      <c r="V4732" s="413"/>
      <c r="W4732" s="413"/>
    </row>
    <row r="4733" spans="22:23" x14ac:dyDescent="0.25">
      <c r="V4733" s="413"/>
      <c r="W4733" s="413"/>
    </row>
    <row r="4734" spans="22:23" x14ac:dyDescent="0.25">
      <c r="V4734" s="413"/>
      <c r="W4734" s="413"/>
    </row>
    <row r="4735" spans="22:23" x14ac:dyDescent="0.25">
      <c r="V4735" s="413"/>
      <c r="W4735" s="413"/>
    </row>
    <row r="4736" spans="22:23" x14ac:dyDescent="0.25">
      <c r="V4736" s="413"/>
      <c r="W4736" s="413"/>
    </row>
    <row r="4737" spans="22:23" x14ac:dyDescent="0.25">
      <c r="V4737" s="413"/>
      <c r="W4737" s="413"/>
    </row>
    <row r="4738" spans="22:23" x14ac:dyDescent="0.25">
      <c r="V4738" s="413"/>
      <c r="W4738" s="413"/>
    </row>
    <row r="4739" spans="22:23" x14ac:dyDescent="0.25">
      <c r="V4739" s="413"/>
      <c r="W4739" s="413"/>
    </row>
    <row r="4740" spans="22:23" x14ac:dyDescent="0.25">
      <c r="V4740" s="413"/>
      <c r="W4740" s="413"/>
    </row>
    <row r="4741" spans="22:23" x14ac:dyDescent="0.25">
      <c r="V4741" s="413"/>
      <c r="W4741" s="413"/>
    </row>
    <row r="4742" spans="22:23" x14ac:dyDescent="0.25">
      <c r="V4742" s="413"/>
      <c r="W4742" s="413"/>
    </row>
    <row r="4743" spans="22:23" x14ac:dyDescent="0.25">
      <c r="V4743" s="413"/>
      <c r="W4743" s="413"/>
    </row>
    <row r="4744" spans="22:23" x14ac:dyDescent="0.25">
      <c r="V4744" s="413"/>
      <c r="W4744" s="413"/>
    </row>
    <row r="4745" spans="22:23" x14ac:dyDescent="0.25">
      <c r="V4745" s="413"/>
      <c r="W4745" s="413"/>
    </row>
    <row r="4746" spans="22:23" x14ac:dyDescent="0.25">
      <c r="V4746" s="413"/>
      <c r="W4746" s="413"/>
    </row>
    <row r="4747" spans="22:23" x14ac:dyDescent="0.25">
      <c r="V4747" s="413"/>
      <c r="W4747" s="413"/>
    </row>
    <row r="4748" spans="22:23" x14ac:dyDescent="0.25">
      <c r="V4748" s="413"/>
      <c r="W4748" s="413"/>
    </row>
    <row r="4749" spans="22:23" x14ac:dyDescent="0.25">
      <c r="V4749" s="413"/>
      <c r="W4749" s="413"/>
    </row>
    <row r="4750" spans="22:23" x14ac:dyDescent="0.25">
      <c r="V4750" s="413"/>
      <c r="W4750" s="413"/>
    </row>
    <row r="4751" spans="22:23" x14ac:dyDescent="0.25">
      <c r="V4751" s="413"/>
      <c r="W4751" s="413"/>
    </row>
    <row r="4752" spans="22:23" x14ac:dyDescent="0.25">
      <c r="V4752" s="413"/>
      <c r="W4752" s="413"/>
    </row>
    <row r="4753" spans="22:23" x14ac:dyDescent="0.25">
      <c r="V4753" s="413"/>
      <c r="W4753" s="413"/>
    </row>
    <row r="4754" spans="22:23" x14ac:dyDescent="0.25">
      <c r="V4754" s="413"/>
      <c r="W4754" s="413"/>
    </row>
    <row r="4755" spans="22:23" x14ac:dyDescent="0.25">
      <c r="V4755" s="413"/>
      <c r="W4755" s="413"/>
    </row>
    <row r="4756" spans="22:23" x14ac:dyDescent="0.25">
      <c r="V4756" s="413"/>
      <c r="W4756" s="413"/>
    </row>
    <row r="4757" spans="22:23" x14ac:dyDescent="0.25">
      <c r="V4757" s="413"/>
      <c r="W4757" s="413"/>
    </row>
    <row r="4758" spans="22:23" x14ac:dyDescent="0.25">
      <c r="V4758" s="413"/>
      <c r="W4758" s="413"/>
    </row>
    <row r="4759" spans="22:23" x14ac:dyDescent="0.25">
      <c r="V4759" s="413"/>
      <c r="W4759" s="413"/>
    </row>
    <row r="4760" spans="22:23" x14ac:dyDescent="0.25">
      <c r="V4760" s="413"/>
      <c r="W4760" s="413"/>
    </row>
    <row r="4761" spans="22:23" x14ac:dyDescent="0.25">
      <c r="V4761" s="413"/>
      <c r="W4761" s="413"/>
    </row>
    <row r="4762" spans="22:23" x14ac:dyDescent="0.25">
      <c r="V4762" s="413"/>
      <c r="W4762" s="413"/>
    </row>
    <row r="4763" spans="22:23" x14ac:dyDescent="0.25">
      <c r="V4763" s="413"/>
      <c r="W4763" s="413"/>
    </row>
    <row r="4764" spans="22:23" x14ac:dyDescent="0.25">
      <c r="V4764" s="413"/>
      <c r="W4764" s="413"/>
    </row>
    <row r="4765" spans="22:23" x14ac:dyDescent="0.25">
      <c r="V4765" s="413"/>
      <c r="W4765" s="413"/>
    </row>
    <row r="4766" spans="22:23" x14ac:dyDescent="0.25">
      <c r="V4766" s="413"/>
      <c r="W4766" s="413"/>
    </row>
    <row r="4767" spans="22:23" x14ac:dyDescent="0.25">
      <c r="V4767" s="413"/>
      <c r="W4767" s="413"/>
    </row>
    <row r="4768" spans="22:23" x14ac:dyDescent="0.25">
      <c r="V4768" s="413"/>
      <c r="W4768" s="413"/>
    </row>
    <row r="4769" spans="22:23" x14ac:dyDescent="0.25">
      <c r="V4769" s="413"/>
      <c r="W4769" s="413"/>
    </row>
    <row r="4770" spans="22:23" x14ac:dyDescent="0.25">
      <c r="V4770" s="413"/>
      <c r="W4770" s="413"/>
    </row>
    <row r="4771" spans="22:23" x14ac:dyDescent="0.25">
      <c r="V4771" s="413"/>
      <c r="W4771" s="413"/>
    </row>
    <row r="4772" spans="22:23" x14ac:dyDescent="0.25">
      <c r="V4772" s="413"/>
      <c r="W4772" s="413"/>
    </row>
    <row r="4773" spans="22:23" x14ac:dyDescent="0.25">
      <c r="V4773" s="413"/>
      <c r="W4773" s="413"/>
    </row>
    <row r="4774" spans="22:23" x14ac:dyDescent="0.25">
      <c r="V4774" s="413"/>
      <c r="W4774" s="413"/>
    </row>
    <row r="4775" spans="22:23" x14ac:dyDescent="0.25">
      <c r="V4775" s="413"/>
      <c r="W4775" s="413"/>
    </row>
    <row r="4776" spans="22:23" x14ac:dyDescent="0.25">
      <c r="V4776" s="413"/>
      <c r="W4776" s="413"/>
    </row>
    <row r="4777" spans="22:23" x14ac:dyDescent="0.25">
      <c r="V4777" s="413"/>
      <c r="W4777" s="413"/>
    </row>
    <row r="4778" spans="22:23" x14ac:dyDescent="0.25">
      <c r="V4778" s="413"/>
      <c r="W4778" s="413"/>
    </row>
    <row r="4779" spans="22:23" x14ac:dyDescent="0.25">
      <c r="V4779" s="413"/>
      <c r="W4779" s="413"/>
    </row>
    <row r="4780" spans="22:23" x14ac:dyDescent="0.25">
      <c r="V4780" s="413"/>
      <c r="W4780" s="413"/>
    </row>
    <row r="4781" spans="22:23" x14ac:dyDescent="0.25">
      <c r="V4781" s="413"/>
      <c r="W4781" s="413"/>
    </row>
    <row r="4782" spans="22:23" x14ac:dyDescent="0.25">
      <c r="V4782" s="413"/>
      <c r="W4782" s="413"/>
    </row>
    <row r="4783" spans="22:23" x14ac:dyDescent="0.25">
      <c r="V4783" s="413"/>
      <c r="W4783" s="413"/>
    </row>
    <row r="4784" spans="22:23" x14ac:dyDescent="0.25">
      <c r="V4784" s="413"/>
      <c r="W4784" s="413"/>
    </row>
    <row r="4785" spans="22:23" x14ac:dyDescent="0.25">
      <c r="V4785" s="413"/>
      <c r="W4785" s="413"/>
    </row>
    <row r="4786" spans="22:23" x14ac:dyDescent="0.25">
      <c r="V4786" s="413"/>
      <c r="W4786" s="413"/>
    </row>
    <row r="4787" spans="22:23" x14ac:dyDescent="0.25">
      <c r="V4787" s="413"/>
      <c r="W4787" s="413"/>
    </row>
    <row r="4788" spans="22:23" x14ac:dyDescent="0.25">
      <c r="V4788" s="413"/>
      <c r="W4788" s="413"/>
    </row>
    <row r="4789" spans="22:23" x14ac:dyDescent="0.25">
      <c r="V4789" s="413"/>
      <c r="W4789" s="413"/>
    </row>
    <row r="4790" spans="22:23" x14ac:dyDescent="0.25">
      <c r="V4790" s="413"/>
      <c r="W4790" s="413"/>
    </row>
    <row r="4791" spans="22:23" x14ac:dyDescent="0.25">
      <c r="V4791" s="413"/>
      <c r="W4791" s="413"/>
    </row>
    <row r="4792" spans="22:23" x14ac:dyDescent="0.25">
      <c r="V4792" s="413"/>
      <c r="W4792" s="413"/>
    </row>
    <row r="4793" spans="22:23" x14ac:dyDescent="0.25">
      <c r="V4793" s="413"/>
      <c r="W4793" s="413"/>
    </row>
    <row r="4794" spans="22:23" x14ac:dyDescent="0.25">
      <c r="V4794" s="413"/>
      <c r="W4794" s="413"/>
    </row>
    <row r="4795" spans="22:23" x14ac:dyDescent="0.25">
      <c r="V4795" s="413"/>
      <c r="W4795" s="413"/>
    </row>
    <row r="4796" spans="22:23" x14ac:dyDescent="0.25">
      <c r="V4796" s="413"/>
      <c r="W4796" s="413"/>
    </row>
    <row r="4797" spans="22:23" x14ac:dyDescent="0.25">
      <c r="V4797" s="413"/>
      <c r="W4797" s="413"/>
    </row>
    <row r="4798" spans="22:23" x14ac:dyDescent="0.25">
      <c r="V4798" s="413"/>
      <c r="W4798" s="413"/>
    </row>
    <row r="4799" spans="22:23" x14ac:dyDescent="0.25">
      <c r="V4799" s="413"/>
      <c r="W4799" s="413"/>
    </row>
    <row r="4800" spans="22:23" x14ac:dyDescent="0.25">
      <c r="V4800" s="413"/>
      <c r="W4800" s="413"/>
    </row>
    <row r="4801" spans="22:23" x14ac:dyDescent="0.25">
      <c r="V4801" s="413"/>
      <c r="W4801" s="413"/>
    </row>
    <row r="4802" spans="22:23" x14ac:dyDescent="0.25">
      <c r="V4802" s="413"/>
      <c r="W4802" s="413"/>
    </row>
    <row r="4803" spans="22:23" x14ac:dyDescent="0.25">
      <c r="V4803" s="413"/>
      <c r="W4803" s="413"/>
    </row>
    <row r="4804" spans="22:23" x14ac:dyDescent="0.25">
      <c r="V4804" s="413"/>
      <c r="W4804" s="413"/>
    </row>
    <row r="4805" spans="22:23" x14ac:dyDescent="0.25">
      <c r="V4805" s="413"/>
      <c r="W4805" s="413"/>
    </row>
    <row r="4806" spans="22:23" x14ac:dyDescent="0.25">
      <c r="V4806" s="413"/>
      <c r="W4806" s="413"/>
    </row>
    <row r="4807" spans="22:23" x14ac:dyDescent="0.25">
      <c r="V4807" s="413"/>
      <c r="W4807" s="413"/>
    </row>
    <row r="4808" spans="22:23" x14ac:dyDescent="0.25">
      <c r="V4808" s="413"/>
      <c r="W4808" s="413"/>
    </row>
    <row r="4809" spans="22:23" x14ac:dyDescent="0.25">
      <c r="V4809" s="413"/>
      <c r="W4809" s="413"/>
    </row>
    <row r="4810" spans="22:23" x14ac:dyDescent="0.25">
      <c r="V4810" s="413"/>
      <c r="W4810" s="413"/>
    </row>
    <row r="4811" spans="22:23" x14ac:dyDescent="0.25">
      <c r="V4811" s="413"/>
      <c r="W4811" s="413"/>
    </row>
    <row r="4812" spans="22:23" x14ac:dyDescent="0.25">
      <c r="V4812" s="413"/>
      <c r="W4812" s="413"/>
    </row>
    <row r="4813" spans="22:23" x14ac:dyDescent="0.25">
      <c r="V4813" s="413"/>
      <c r="W4813" s="413"/>
    </row>
    <row r="4814" spans="22:23" x14ac:dyDescent="0.25">
      <c r="V4814" s="413"/>
      <c r="W4814" s="413"/>
    </row>
    <row r="4815" spans="22:23" x14ac:dyDescent="0.25">
      <c r="V4815" s="413"/>
      <c r="W4815" s="413"/>
    </row>
    <row r="4816" spans="22:23" x14ac:dyDescent="0.25">
      <c r="V4816" s="413"/>
      <c r="W4816" s="413"/>
    </row>
    <row r="4817" spans="22:23" x14ac:dyDescent="0.25">
      <c r="V4817" s="413"/>
      <c r="W4817" s="413"/>
    </row>
    <row r="4818" spans="22:23" x14ac:dyDescent="0.25">
      <c r="V4818" s="413"/>
      <c r="W4818" s="413"/>
    </row>
    <row r="4819" spans="22:23" x14ac:dyDescent="0.25">
      <c r="V4819" s="413"/>
      <c r="W4819" s="413"/>
    </row>
    <row r="4820" spans="22:23" x14ac:dyDescent="0.25">
      <c r="V4820" s="413"/>
      <c r="W4820" s="413"/>
    </row>
    <row r="4821" spans="22:23" x14ac:dyDescent="0.25">
      <c r="V4821" s="413"/>
      <c r="W4821" s="413"/>
    </row>
    <row r="4822" spans="22:23" x14ac:dyDescent="0.25">
      <c r="V4822" s="413"/>
      <c r="W4822" s="413"/>
    </row>
    <row r="4823" spans="22:23" x14ac:dyDescent="0.25">
      <c r="V4823" s="413"/>
      <c r="W4823" s="413"/>
    </row>
    <row r="4824" spans="22:23" x14ac:dyDescent="0.25">
      <c r="V4824" s="413"/>
      <c r="W4824" s="413"/>
    </row>
    <row r="4825" spans="22:23" x14ac:dyDescent="0.25">
      <c r="V4825" s="413"/>
      <c r="W4825" s="413"/>
    </row>
    <row r="4826" spans="22:23" x14ac:dyDescent="0.25">
      <c r="V4826" s="413"/>
      <c r="W4826" s="413"/>
    </row>
    <row r="4827" spans="22:23" x14ac:dyDescent="0.25">
      <c r="V4827" s="413"/>
      <c r="W4827" s="413"/>
    </row>
    <row r="4828" spans="22:23" x14ac:dyDescent="0.25">
      <c r="V4828" s="413"/>
      <c r="W4828" s="413"/>
    </row>
    <row r="4829" spans="22:23" x14ac:dyDescent="0.25">
      <c r="V4829" s="413"/>
      <c r="W4829" s="413"/>
    </row>
    <row r="4830" spans="22:23" x14ac:dyDescent="0.25">
      <c r="V4830" s="413"/>
      <c r="W4830" s="413"/>
    </row>
    <row r="4831" spans="22:23" x14ac:dyDescent="0.25">
      <c r="V4831" s="413"/>
      <c r="W4831" s="413"/>
    </row>
    <row r="4832" spans="22:23" x14ac:dyDescent="0.25">
      <c r="V4832" s="413"/>
      <c r="W4832" s="413"/>
    </row>
    <row r="4833" spans="22:23" x14ac:dyDescent="0.25">
      <c r="V4833" s="413"/>
      <c r="W4833" s="413"/>
    </row>
    <row r="4834" spans="22:23" x14ac:dyDescent="0.25">
      <c r="V4834" s="413"/>
      <c r="W4834" s="413"/>
    </row>
    <row r="4835" spans="22:23" x14ac:dyDescent="0.25">
      <c r="V4835" s="413"/>
      <c r="W4835" s="413"/>
    </row>
    <row r="4836" spans="22:23" x14ac:dyDescent="0.25">
      <c r="V4836" s="413"/>
      <c r="W4836" s="413"/>
    </row>
    <row r="4837" spans="22:23" x14ac:dyDescent="0.25">
      <c r="V4837" s="413"/>
      <c r="W4837" s="413"/>
    </row>
    <row r="4838" spans="22:23" x14ac:dyDescent="0.25">
      <c r="V4838" s="413"/>
      <c r="W4838" s="413"/>
    </row>
    <row r="4839" spans="22:23" x14ac:dyDescent="0.25">
      <c r="V4839" s="413"/>
      <c r="W4839" s="413"/>
    </row>
    <row r="4840" spans="22:23" x14ac:dyDescent="0.25">
      <c r="V4840" s="413"/>
      <c r="W4840" s="413"/>
    </row>
    <row r="4841" spans="22:23" x14ac:dyDescent="0.25">
      <c r="V4841" s="413"/>
      <c r="W4841" s="413"/>
    </row>
    <row r="4842" spans="22:23" x14ac:dyDescent="0.25">
      <c r="V4842" s="413"/>
      <c r="W4842" s="413"/>
    </row>
    <row r="4843" spans="22:23" x14ac:dyDescent="0.25">
      <c r="V4843" s="413"/>
      <c r="W4843" s="413"/>
    </row>
    <row r="4844" spans="22:23" x14ac:dyDescent="0.25">
      <c r="V4844" s="413"/>
      <c r="W4844" s="413"/>
    </row>
    <row r="4845" spans="22:23" x14ac:dyDescent="0.25">
      <c r="V4845" s="413"/>
      <c r="W4845" s="413"/>
    </row>
    <row r="4846" spans="22:23" x14ac:dyDescent="0.25">
      <c r="V4846" s="413"/>
      <c r="W4846" s="413"/>
    </row>
    <row r="4847" spans="22:23" x14ac:dyDescent="0.25">
      <c r="V4847" s="413"/>
      <c r="W4847" s="413"/>
    </row>
    <row r="4848" spans="22:23" x14ac:dyDescent="0.25">
      <c r="V4848" s="413"/>
      <c r="W4848" s="413"/>
    </row>
    <row r="4849" spans="22:23" x14ac:dyDescent="0.25">
      <c r="V4849" s="413"/>
      <c r="W4849" s="413"/>
    </row>
    <row r="4850" spans="22:23" x14ac:dyDescent="0.25">
      <c r="V4850" s="413"/>
      <c r="W4850" s="413"/>
    </row>
    <row r="4851" spans="22:23" x14ac:dyDescent="0.25">
      <c r="V4851" s="413"/>
      <c r="W4851" s="413"/>
    </row>
    <row r="4852" spans="22:23" x14ac:dyDescent="0.25">
      <c r="V4852" s="413"/>
      <c r="W4852" s="413"/>
    </row>
    <row r="4853" spans="22:23" x14ac:dyDescent="0.25">
      <c r="V4853" s="413"/>
      <c r="W4853" s="413"/>
    </row>
    <row r="4854" spans="22:23" x14ac:dyDescent="0.25">
      <c r="V4854" s="413"/>
      <c r="W4854" s="413"/>
    </row>
    <row r="4855" spans="22:23" x14ac:dyDescent="0.25">
      <c r="V4855" s="413"/>
      <c r="W4855" s="413"/>
    </row>
    <row r="4856" spans="22:23" x14ac:dyDescent="0.25">
      <c r="V4856" s="413"/>
      <c r="W4856" s="413"/>
    </row>
    <row r="4857" spans="22:23" x14ac:dyDescent="0.25">
      <c r="V4857" s="413"/>
      <c r="W4857" s="413"/>
    </row>
    <row r="4858" spans="22:23" x14ac:dyDescent="0.25">
      <c r="V4858" s="413"/>
      <c r="W4858" s="413"/>
    </row>
    <row r="4859" spans="22:23" x14ac:dyDescent="0.25">
      <c r="V4859" s="413"/>
      <c r="W4859" s="413"/>
    </row>
    <row r="4860" spans="22:23" x14ac:dyDescent="0.25">
      <c r="V4860" s="413"/>
      <c r="W4860" s="413"/>
    </row>
    <row r="4861" spans="22:23" x14ac:dyDescent="0.25">
      <c r="V4861" s="413"/>
      <c r="W4861" s="413"/>
    </row>
    <row r="4862" spans="22:23" x14ac:dyDescent="0.25">
      <c r="V4862" s="413"/>
      <c r="W4862" s="413"/>
    </row>
    <row r="4863" spans="22:23" x14ac:dyDescent="0.25">
      <c r="V4863" s="413"/>
      <c r="W4863" s="413"/>
    </row>
    <row r="4864" spans="22:23" x14ac:dyDescent="0.25">
      <c r="V4864" s="413"/>
      <c r="W4864" s="413"/>
    </row>
    <row r="4865" spans="22:23" x14ac:dyDescent="0.25">
      <c r="V4865" s="413"/>
      <c r="W4865" s="413"/>
    </row>
    <row r="4866" spans="22:23" x14ac:dyDescent="0.25">
      <c r="V4866" s="413"/>
      <c r="W4866" s="413"/>
    </row>
    <row r="4867" spans="22:23" x14ac:dyDescent="0.25">
      <c r="V4867" s="413"/>
      <c r="W4867" s="413"/>
    </row>
    <row r="4868" spans="22:23" x14ac:dyDescent="0.25">
      <c r="V4868" s="413"/>
      <c r="W4868" s="413"/>
    </row>
    <row r="4869" spans="22:23" x14ac:dyDescent="0.25">
      <c r="V4869" s="413"/>
      <c r="W4869" s="413"/>
    </row>
    <row r="4870" spans="22:23" x14ac:dyDescent="0.25">
      <c r="V4870" s="413"/>
      <c r="W4870" s="413"/>
    </row>
    <row r="4871" spans="22:23" x14ac:dyDescent="0.25">
      <c r="V4871" s="413"/>
      <c r="W4871" s="413"/>
    </row>
    <row r="4872" spans="22:23" x14ac:dyDescent="0.25">
      <c r="V4872" s="413"/>
      <c r="W4872" s="413"/>
    </row>
    <row r="4873" spans="22:23" x14ac:dyDescent="0.25">
      <c r="V4873" s="413"/>
      <c r="W4873" s="413"/>
    </row>
    <row r="4874" spans="22:23" x14ac:dyDescent="0.25">
      <c r="V4874" s="413"/>
      <c r="W4874" s="413"/>
    </row>
    <row r="4875" spans="22:23" x14ac:dyDescent="0.25">
      <c r="V4875" s="413"/>
      <c r="W4875" s="413"/>
    </row>
    <row r="4876" spans="22:23" x14ac:dyDescent="0.25">
      <c r="V4876" s="413"/>
      <c r="W4876" s="413"/>
    </row>
    <row r="4877" spans="22:23" x14ac:dyDescent="0.25">
      <c r="V4877" s="413"/>
      <c r="W4877" s="413"/>
    </row>
    <row r="4878" spans="22:23" x14ac:dyDescent="0.25">
      <c r="V4878" s="413"/>
      <c r="W4878" s="413"/>
    </row>
    <row r="4879" spans="22:23" x14ac:dyDescent="0.25">
      <c r="V4879" s="413"/>
      <c r="W4879" s="413"/>
    </row>
    <row r="4880" spans="22:23" x14ac:dyDescent="0.25">
      <c r="V4880" s="413"/>
      <c r="W4880" s="413"/>
    </row>
    <row r="4881" spans="22:23" x14ac:dyDescent="0.25">
      <c r="V4881" s="413"/>
      <c r="W4881" s="413"/>
    </row>
    <row r="4882" spans="22:23" x14ac:dyDescent="0.25">
      <c r="V4882" s="413"/>
      <c r="W4882" s="413"/>
    </row>
    <row r="4883" spans="22:23" x14ac:dyDescent="0.25">
      <c r="V4883" s="413"/>
      <c r="W4883" s="413"/>
    </row>
    <row r="4884" spans="22:23" x14ac:dyDescent="0.25">
      <c r="V4884" s="413"/>
      <c r="W4884" s="413"/>
    </row>
    <row r="4885" spans="22:23" x14ac:dyDescent="0.25">
      <c r="V4885" s="413"/>
      <c r="W4885" s="413"/>
    </row>
    <row r="4886" spans="22:23" x14ac:dyDescent="0.25">
      <c r="V4886" s="413"/>
      <c r="W4886" s="413"/>
    </row>
    <row r="4887" spans="22:23" x14ac:dyDescent="0.25">
      <c r="V4887" s="413"/>
      <c r="W4887" s="413"/>
    </row>
    <row r="4888" spans="22:23" x14ac:dyDescent="0.25">
      <c r="V4888" s="413"/>
      <c r="W4888" s="413"/>
    </row>
    <row r="4889" spans="22:23" x14ac:dyDescent="0.25">
      <c r="V4889" s="413"/>
      <c r="W4889" s="413"/>
    </row>
    <row r="4890" spans="22:23" x14ac:dyDescent="0.25">
      <c r="V4890" s="413"/>
      <c r="W4890" s="413"/>
    </row>
    <row r="4891" spans="22:23" x14ac:dyDescent="0.25">
      <c r="V4891" s="413"/>
      <c r="W4891" s="413"/>
    </row>
    <row r="4892" spans="22:23" x14ac:dyDescent="0.25">
      <c r="V4892" s="413"/>
      <c r="W4892" s="413"/>
    </row>
    <row r="4893" spans="22:23" x14ac:dyDescent="0.25">
      <c r="V4893" s="413"/>
      <c r="W4893" s="413"/>
    </row>
    <row r="4894" spans="22:23" x14ac:dyDescent="0.25">
      <c r="V4894" s="413"/>
      <c r="W4894" s="413"/>
    </row>
    <row r="4895" spans="22:23" x14ac:dyDescent="0.25">
      <c r="V4895" s="413"/>
      <c r="W4895" s="413"/>
    </row>
    <row r="4896" spans="22:23" x14ac:dyDescent="0.25">
      <c r="V4896" s="413"/>
      <c r="W4896" s="413"/>
    </row>
    <row r="4897" spans="22:23" x14ac:dyDescent="0.25">
      <c r="V4897" s="413"/>
      <c r="W4897" s="413"/>
    </row>
    <row r="4898" spans="22:23" x14ac:dyDescent="0.25">
      <c r="V4898" s="413"/>
      <c r="W4898" s="413"/>
    </row>
    <row r="4899" spans="22:23" x14ac:dyDescent="0.25">
      <c r="V4899" s="413"/>
      <c r="W4899" s="413"/>
    </row>
    <row r="4900" spans="22:23" x14ac:dyDescent="0.25">
      <c r="V4900" s="413"/>
      <c r="W4900" s="413"/>
    </row>
    <row r="4901" spans="22:23" x14ac:dyDescent="0.25">
      <c r="V4901" s="413"/>
      <c r="W4901" s="413"/>
    </row>
    <row r="4902" spans="22:23" x14ac:dyDescent="0.25">
      <c r="V4902" s="413"/>
      <c r="W4902" s="413"/>
    </row>
    <row r="4903" spans="22:23" x14ac:dyDescent="0.25">
      <c r="V4903" s="413"/>
      <c r="W4903" s="413"/>
    </row>
    <row r="4904" spans="22:23" x14ac:dyDescent="0.25">
      <c r="V4904" s="413"/>
      <c r="W4904" s="413"/>
    </row>
    <row r="4905" spans="22:23" x14ac:dyDescent="0.25">
      <c r="V4905" s="413"/>
      <c r="W4905" s="413"/>
    </row>
    <row r="4906" spans="22:23" x14ac:dyDescent="0.25">
      <c r="V4906" s="413"/>
      <c r="W4906" s="413"/>
    </row>
    <row r="4907" spans="22:23" x14ac:dyDescent="0.25">
      <c r="V4907" s="413"/>
      <c r="W4907" s="413"/>
    </row>
    <row r="4908" spans="22:23" x14ac:dyDescent="0.25">
      <c r="V4908" s="413"/>
      <c r="W4908" s="413"/>
    </row>
    <row r="4909" spans="22:23" x14ac:dyDescent="0.25">
      <c r="V4909" s="413"/>
      <c r="W4909" s="413"/>
    </row>
    <row r="4910" spans="22:23" x14ac:dyDescent="0.25">
      <c r="V4910" s="413"/>
      <c r="W4910" s="413"/>
    </row>
    <row r="4911" spans="22:23" x14ac:dyDescent="0.25">
      <c r="V4911" s="413"/>
      <c r="W4911" s="413"/>
    </row>
    <row r="4912" spans="22:23" x14ac:dyDescent="0.25">
      <c r="V4912" s="413"/>
      <c r="W4912" s="413"/>
    </row>
    <row r="4913" spans="22:23" x14ac:dyDescent="0.25">
      <c r="V4913" s="413"/>
      <c r="W4913" s="413"/>
    </row>
    <row r="4914" spans="22:23" x14ac:dyDescent="0.25">
      <c r="V4914" s="413"/>
      <c r="W4914" s="413"/>
    </row>
    <row r="4915" spans="22:23" x14ac:dyDescent="0.25">
      <c r="V4915" s="413"/>
      <c r="W4915" s="413"/>
    </row>
    <row r="4916" spans="22:23" x14ac:dyDescent="0.25">
      <c r="V4916" s="413"/>
      <c r="W4916" s="413"/>
    </row>
    <row r="4917" spans="22:23" x14ac:dyDescent="0.25">
      <c r="V4917" s="413"/>
      <c r="W4917" s="413"/>
    </row>
    <row r="4918" spans="22:23" x14ac:dyDescent="0.25">
      <c r="V4918" s="413"/>
      <c r="W4918" s="413"/>
    </row>
    <row r="4919" spans="22:23" x14ac:dyDescent="0.25">
      <c r="V4919" s="413"/>
      <c r="W4919" s="413"/>
    </row>
    <row r="4920" spans="22:23" x14ac:dyDescent="0.25">
      <c r="V4920" s="413"/>
      <c r="W4920" s="413"/>
    </row>
    <row r="4921" spans="22:23" x14ac:dyDescent="0.25">
      <c r="V4921" s="413"/>
      <c r="W4921" s="413"/>
    </row>
    <row r="4922" spans="22:23" x14ac:dyDescent="0.25">
      <c r="V4922" s="413"/>
      <c r="W4922" s="413"/>
    </row>
    <row r="4923" spans="22:23" x14ac:dyDescent="0.25">
      <c r="V4923" s="413"/>
      <c r="W4923" s="413"/>
    </row>
    <row r="4924" spans="22:23" x14ac:dyDescent="0.25">
      <c r="V4924" s="413"/>
      <c r="W4924" s="413"/>
    </row>
    <row r="4925" spans="22:23" x14ac:dyDescent="0.25">
      <c r="V4925" s="413"/>
      <c r="W4925" s="413"/>
    </row>
    <row r="4926" spans="22:23" x14ac:dyDescent="0.25">
      <c r="V4926" s="413"/>
      <c r="W4926" s="413"/>
    </row>
    <row r="4927" spans="22:23" x14ac:dyDescent="0.25">
      <c r="V4927" s="413"/>
      <c r="W4927" s="413"/>
    </row>
    <row r="4928" spans="22:23" x14ac:dyDescent="0.25">
      <c r="V4928" s="413"/>
      <c r="W4928" s="413"/>
    </row>
    <row r="4929" spans="22:23" x14ac:dyDescent="0.25">
      <c r="V4929" s="413"/>
      <c r="W4929" s="413"/>
    </row>
    <row r="4930" spans="22:23" x14ac:dyDescent="0.25">
      <c r="V4930" s="413"/>
      <c r="W4930" s="413"/>
    </row>
    <row r="4931" spans="22:23" x14ac:dyDescent="0.25">
      <c r="V4931" s="413"/>
      <c r="W4931" s="413"/>
    </row>
    <row r="4932" spans="22:23" x14ac:dyDescent="0.25">
      <c r="V4932" s="413"/>
      <c r="W4932" s="413"/>
    </row>
    <row r="4933" spans="22:23" x14ac:dyDescent="0.25">
      <c r="V4933" s="413"/>
      <c r="W4933" s="413"/>
    </row>
    <row r="4934" spans="22:23" x14ac:dyDescent="0.25">
      <c r="V4934" s="413"/>
      <c r="W4934" s="413"/>
    </row>
    <row r="4935" spans="22:23" x14ac:dyDescent="0.25">
      <c r="V4935" s="413"/>
      <c r="W4935" s="413"/>
    </row>
    <row r="4936" spans="22:23" x14ac:dyDescent="0.25">
      <c r="V4936" s="413"/>
      <c r="W4936" s="413"/>
    </row>
    <row r="4937" spans="22:23" x14ac:dyDescent="0.25">
      <c r="V4937" s="413"/>
      <c r="W4937" s="413"/>
    </row>
    <row r="4938" spans="22:23" x14ac:dyDescent="0.25">
      <c r="V4938" s="413"/>
      <c r="W4938" s="413"/>
    </row>
    <row r="4939" spans="22:23" x14ac:dyDescent="0.25">
      <c r="V4939" s="413"/>
      <c r="W4939" s="413"/>
    </row>
    <row r="4940" spans="22:23" x14ac:dyDescent="0.25">
      <c r="V4940" s="413"/>
      <c r="W4940" s="413"/>
    </row>
    <row r="4941" spans="22:23" x14ac:dyDescent="0.25">
      <c r="V4941" s="413"/>
      <c r="W4941" s="413"/>
    </row>
    <row r="4942" spans="22:23" x14ac:dyDescent="0.25">
      <c r="V4942" s="413"/>
      <c r="W4942" s="413"/>
    </row>
    <row r="4943" spans="22:23" x14ac:dyDescent="0.25">
      <c r="V4943" s="413"/>
      <c r="W4943" s="413"/>
    </row>
    <row r="4944" spans="22:23" x14ac:dyDescent="0.25">
      <c r="V4944" s="413"/>
      <c r="W4944" s="413"/>
    </row>
    <row r="4945" spans="22:23" x14ac:dyDescent="0.25">
      <c r="V4945" s="413"/>
      <c r="W4945" s="413"/>
    </row>
    <row r="4946" spans="22:23" x14ac:dyDescent="0.25">
      <c r="V4946" s="413"/>
      <c r="W4946" s="413"/>
    </row>
    <row r="4947" spans="22:23" x14ac:dyDescent="0.25">
      <c r="V4947" s="413"/>
      <c r="W4947" s="413"/>
    </row>
    <row r="4948" spans="22:23" x14ac:dyDescent="0.25">
      <c r="V4948" s="413"/>
      <c r="W4948" s="413"/>
    </row>
    <row r="4949" spans="22:23" x14ac:dyDescent="0.25">
      <c r="V4949" s="413"/>
      <c r="W4949" s="413"/>
    </row>
    <row r="4950" spans="22:23" x14ac:dyDescent="0.25">
      <c r="V4950" s="413"/>
      <c r="W4950" s="413"/>
    </row>
    <row r="4951" spans="22:23" x14ac:dyDescent="0.25">
      <c r="V4951" s="413"/>
      <c r="W4951" s="413"/>
    </row>
    <row r="4952" spans="22:23" x14ac:dyDescent="0.25">
      <c r="V4952" s="413"/>
      <c r="W4952" s="413"/>
    </row>
    <row r="4953" spans="22:23" x14ac:dyDescent="0.25">
      <c r="V4953" s="413"/>
      <c r="W4953" s="413"/>
    </row>
    <row r="4954" spans="22:23" x14ac:dyDescent="0.25">
      <c r="V4954" s="413"/>
      <c r="W4954" s="413"/>
    </row>
    <row r="4955" spans="22:23" x14ac:dyDescent="0.25">
      <c r="V4955" s="413"/>
      <c r="W4955" s="413"/>
    </row>
    <row r="4956" spans="22:23" x14ac:dyDescent="0.25">
      <c r="V4956" s="413"/>
      <c r="W4956" s="413"/>
    </row>
    <row r="4957" spans="22:23" x14ac:dyDescent="0.25">
      <c r="V4957" s="413"/>
      <c r="W4957" s="413"/>
    </row>
    <row r="4958" spans="22:23" x14ac:dyDescent="0.25">
      <c r="V4958" s="413"/>
      <c r="W4958" s="413"/>
    </row>
    <row r="4959" spans="22:23" x14ac:dyDescent="0.25">
      <c r="V4959" s="413"/>
      <c r="W4959" s="413"/>
    </row>
    <row r="4960" spans="22:23" x14ac:dyDescent="0.25">
      <c r="V4960" s="413"/>
      <c r="W4960" s="413"/>
    </row>
    <row r="4961" spans="22:23" x14ac:dyDescent="0.25">
      <c r="V4961" s="413"/>
      <c r="W4961" s="413"/>
    </row>
    <row r="4962" spans="22:23" x14ac:dyDescent="0.25">
      <c r="V4962" s="413"/>
      <c r="W4962" s="413"/>
    </row>
    <row r="4963" spans="22:23" x14ac:dyDescent="0.25">
      <c r="V4963" s="413"/>
      <c r="W4963" s="413"/>
    </row>
    <row r="4964" spans="22:23" x14ac:dyDescent="0.25">
      <c r="V4964" s="413"/>
      <c r="W4964" s="413"/>
    </row>
    <row r="4965" spans="22:23" x14ac:dyDescent="0.25">
      <c r="V4965" s="413"/>
      <c r="W4965" s="413"/>
    </row>
    <row r="4966" spans="22:23" x14ac:dyDescent="0.25">
      <c r="V4966" s="413"/>
      <c r="W4966" s="413"/>
    </row>
    <row r="4967" spans="22:23" x14ac:dyDescent="0.25">
      <c r="V4967" s="413"/>
      <c r="W4967" s="413"/>
    </row>
    <row r="4968" spans="22:23" x14ac:dyDescent="0.25">
      <c r="V4968" s="413"/>
      <c r="W4968" s="413"/>
    </row>
    <row r="4969" spans="22:23" x14ac:dyDescent="0.25">
      <c r="V4969" s="413"/>
      <c r="W4969" s="413"/>
    </row>
    <row r="4970" spans="22:23" x14ac:dyDescent="0.25">
      <c r="V4970" s="413"/>
      <c r="W4970" s="413"/>
    </row>
    <row r="4971" spans="22:23" x14ac:dyDescent="0.25">
      <c r="V4971" s="413"/>
      <c r="W4971" s="413"/>
    </row>
    <row r="4972" spans="22:23" x14ac:dyDescent="0.25">
      <c r="V4972" s="413"/>
      <c r="W4972" s="413"/>
    </row>
    <row r="4973" spans="22:23" x14ac:dyDescent="0.25">
      <c r="V4973" s="413"/>
      <c r="W4973" s="413"/>
    </row>
    <row r="4974" spans="22:23" x14ac:dyDescent="0.25">
      <c r="V4974" s="413"/>
      <c r="W4974" s="413"/>
    </row>
    <row r="4975" spans="22:23" x14ac:dyDescent="0.25">
      <c r="V4975" s="413"/>
      <c r="W4975" s="413"/>
    </row>
    <row r="4976" spans="22:23" x14ac:dyDescent="0.25">
      <c r="V4976" s="413"/>
      <c r="W4976" s="413"/>
    </row>
    <row r="4977" spans="22:23" x14ac:dyDescent="0.25">
      <c r="V4977" s="413"/>
      <c r="W4977" s="413"/>
    </row>
    <row r="4978" spans="22:23" x14ac:dyDescent="0.25">
      <c r="V4978" s="413"/>
      <c r="W4978" s="413"/>
    </row>
    <row r="4979" spans="22:23" x14ac:dyDescent="0.25">
      <c r="V4979" s="413"/>
      <c r="W4979" s="413"/>
    </row>
    <row r="4980" spans="22:23" x14ac:dyDescent="0.25">
      <c r="V4980" s="413"/>
      <c r="W4980" s="413"/>
    </row>
    <row r="4981" spans="22:23" x14ac:dyDescent="0.25">
      <c r="V4981" s="413"/>
      <c r="W4981" s="413"/>
    </row>
    <row r="4982" spans="22:23" x14ac:dyDescent="0.25">
      <c r="V4982" s="413"/>
      <c r="W4982" s="413"/>
    </row>
    <row r="4983" spans="22:23" x14ac:dyDescent="0.25">
      <c r="V4983" s="413"/>
      <c r="W4983" s="413"/>
    </row>
    <row r="4984" spans="22:23" x14ac:dyDescent="0.25">
      <c r="V4984" s="413"/>
      <c r="W4984" s="413"/>
    </row>
    <row r="4985" spans="22:23" x14ac:dyDescent="0.25">
      <c r="V4985" s="413"/>
      <c r="W4985" s="413"/>
    </row>
    <row r="4986" spans="22:23" x14ac:dyDescent="0.25">
      <c r="V4986" s="413"/>
      <c r="W4986" s="413"/>
    </row>
    <row r="4987" spans="22:23" x14ac:dyDescent="0.25">
      <c r="V4987" s="413"/>
      <c r="W4987" s="413"/>
    </row>
    <row r="4988" spans="22:23" x14ac:dyDescent="0.25">
      <c r="V4988" s="413"/>
      <c r="W4988" s="413"/>
    </row>
    <row r="4989" spans="22:23" x14ac:dyDescent="0.25">
      <c r="V4989" s="413"/>
      <c r="W4989" s="413"/>
    </row>
    <row r="4990" spans="22:23" x14ac:dyDescent="0.25">
      <c r="V4990" s="413"/>
      <c r="W4990" s="413"/>
    </row>
    <row r="4991" spans="22:23" x14ac:dyDescent="0.25">
      <c r="V4991" s="413"/>
      <c r="W4991" s="413"/>
    </row>
    <row r="4992" spans="22:23" x14ac:dyDescent="0.25">
      <c r="V4992" s="413"/>
      <c r="W4992" s="413"/>
    </row>
    <row r="4993" spans="22:23" x14ac:dyDescent="0.25">
      <c r="V4993" s="413"/>
      <c r="W4993" s="413"/>
    </row>
    <row r="4994" spans="22:23" x14ac:dyDescent="0.25">
      <c r="V4994" s="413"/>
      <c r="W4994" s="413"/>
    </row>
    <row r="4995" spans="22:23" x14ac:dyDescent="0.25">
      <c r="V4995" s="413"/>
      <c r="W4995" s="413"/>
    </row>
    <row r="4996" spans="22:23" x14ac:dyDescent="0.25">
      <c r="V4996" s="413"/>
      <c r="W4996" s="413"/>
    </row>
    <row r="4997" spans="22:23" x14ac:dyDescent="0.25">
      <c r="V4997" s="413"/>
      <c r="W4997" s="413"/>
    </row>
    <row r="4998" spans="22:23" x14ac:dyDescent="0.25">
      <c r="V4998" s="413"/>
      <c r="W4998" s="413"/>
    </row>
    <row r="4999" spans="22:23" x14ac:dyDescent="0.25">
      <c r="V4999" s="413"/>
      <c r="W4999" s="413"/>
    </row>
    <row r="5000" spans="22:23" x14ac:dyDescent="0.25">
      <c r="V5000" s="413"/>
      <c r="W5000" s="413"/>
    </row>
    <row r="5001" spans="22:23" x14ac:dyDescent="0.25">
      <c r="V5001" s="413"/>
      <c r="W5001" s="413"/>
    </row>
    <row r="5002" spans="22:23" x14ac:dyDescent="0.25">
      <c r="V5002" s="413"/>
      <c r="W5002" s="413"/>
    </row>
    <row r="5003" spans="22:23" x14ac:dyDescent="0.25">
      <c r="V5003" s="413"/>
      <c r="W5003" s="413"/>
    </row>
    <row r="5004" spans="22:23" x14ac:dyDescent="0.25">
      <c r="V5004" s="413"/>
      <c r="W5004" s="413"/>
    </row>
    <row r="5005" spans="22:23" x14ac:dyDescent="0.25">
      <c r="V5005" s="413"/>
      <c r="W5005" s="413"/>
    </row>
    <row r="5006" spans="22:23" x14ac:dyDescent="0.25">
      <c r="V5006" s="413"/>
      <c r="W5006" s="413"/>
    </row>
    <row r="5007" spans="22:23" x14ac:dyDescent="0.25">
      <c r="V5007" s="413"/>
      <c r="W5007" s="413"/>
    </row>
    <row r="5008" spans="22:23" x14ac:dyDescent="0.25">
      <c r="V5008" s="413"/>
      <c r="W5008" s="413"/>
    </row>
    <row r="5009" spans="22:23" x14ac:dyDescent="0.25">
      <c r="V5009" s="413"/>
      <c r="W5009" s="413"/>
    </row>
    <row r="5010" spans="22:23" x14ac:dyDescent="0.25">
      <c r="V5010" s="413"/>
      <c r="W5010" s="413"/>
    </row>
    <row r="5011" spans="22:23" x14ac:dyDescent="0.25">
      <c r="V5011" s="413"/>
      <c r="W5011" s="413"/>
    </row>
    <row r="5012" spans="22:23" x14ac:dyDescent="0.25">
      <c r="V5012" s="413"/>
      <c r="W5012" s="413"/>
    </row>
    <row r="5013" spans="22:23" x14ac:dyDescent="0.25">
      <c r="V5013" s="413"/>
      <c r="W5013" s="413"/>
    </row>
    <row r="5014" spans="22:23" x14ac:dyDescent="0.25">
      <c r="V5014" s="413"/>
      <c r="W5014" s="413"/>
    </row>
    <row r="5015" spans="22:23" x14ac:dyDescent="0.25">
      <c r="V5015" s="413"/>
      <c r="W5015" s="413"/>
    </row>
    <row r="5016" spans="22:23" x14ac:dyDescent="0.25">
      <c r="V5016" s="413"/>
      <c r="W5016" s="413"/>
    </row>
    <row r="5017" spans="22:23" x14ac:dyDescent="0.25">
      <c r="V5017" s="413"/>
      <c r="W5017" s="413"/>
    </row>
    <row r="5018" spans="22:23" x14ac:dyDescent="0.25">
      <c r="V5018" s="413"/>
      <c r="W5018" s="413"/>
    </row>
    <row r="5019" spans="22:23" x14ac:dyDescent="0.25">
      <c r="V5019" s="413"/>
      <c r="W5019" s="413"/>
    </row>
    <row r="5020" spans="22:23" x14ac:dyDescent="0.25">
      <c r="V5020" s="413"/>
      <c r="W5020" s="413"/>
    </row>
    <row r="5021" spans="22:23" x14ac:dyDescent="0.25">
      <c r="V5021" s="413"/>
      <c r="W5021" s="413"/>
    </row>
    <row r="5022" spans="22:23" x14ac:dyDescent="0.25">
      <c r="V5022" s="413"/>
      <c r="W5022" s="413"/>
    </row>
    <row r="5023" spans="22:23" x14ac:dyDescent="0.25">
      <c r="V5023" s="413"/>
      <c r="W5023" s="413"/>
    </row>
    <row r="5024" spans="22:23" x14ac:dyDescent="0.25">
      <c r="V5024" s="413"/>
      <c r="W5024" s="413"/>
    </row>
    <row r="5025" spans="22:23" x14ac:dyDescent="0.25">
      <c r="V5025" s="413"/>
      <c r="W5025" s="413"/>
    </row>
    <row r="5026" spans="22:23" x14ac:dyDescent="0.25">
      <c r="V5026" s="413"/>
      <c r="W5026" s="413"/>
    </row>
    <row r="5027" spans="22:23" x14ac:dyDescent="0.25">
      <c r="V5027" s="413"/>
      <c r="W5027" s="413"/>
    </row>
    <row r="5028" spans="22:23" x14ac:dyDescent="0.25">
      <c r="V5028" s="413"/>
      <c r="W5028" s="413"/>
    </row>
    <row r="5029" spans="22:23" x14ac:dyDescent="0.25">
      <c r="V5029" s="413"/>
      <c r="W5029" s="413"/>
    </row>
    <row r="5030" spans="22:23" x14ac:dyDescent="0.25">
      <c r="V5030" s="413"/>
      <c r="W5030" s="413"/>
    </row>
    <row r="5031" spans="22:23" x14ac:dyDescent="0.25">
      <c r="V5031" s="413"/>
      <c r="W5031" s="413"/>
    </row>
    <row r="5032" spans="22:23" x14ac:dyDescent="0.25">
      <c r="V5032" s="413"/>
      <c r="W5032" s="413"/>
    </row>
    <row r="5033" spans="22:23" x14ac:dyDescent="0.25">
      <c r="V5033" s="413"/>
      <c r="W5033" s="413"/>
    </row>
    <row r="5034" spans="22:23" x14ac:dyDescent="0.25">
      <c r="V5034" s="413"/>
      <c r="W5034" s="413"/>
    </row>
    <row r="5035" spans="22:23" x14ac:dyDescent="0.25">
      <c r="V5035" s="413"/>
      <c r="W5035" s="413"/>
    </row>
    <row r="5036" spans="22:23" x14ac:dyDescent="0.25">
      <c r="V5036" s="413"/>
      <c r="W5036" s="413"/>
    </row>
    <row r="5037" spans="22:23" x14ac:dyDescent="0.25">
      <c r="V5037" s="413"/>
      <c r="W5037" s="413"/>
    </row>
    <row r="5038" spans="22:23" x14ac:dyDescent="0.25">
      <c r="V5038" s="413"/>
      <c r="W5038" s="413"/>
    </row>
    <row r="5039" spans="22:23" x14ac:dyDescent="0.25">
      <c r="V5039" s="413"/>
      <c r="W5039" s="413"/>
    </row>
    <row r="5040" spans="22:23" x14ac:dyDescent="0.25">
      <c r="V5040" s="413"/>
      <c r="W5040" s="413"/>
    </row>
    <row r="5041" spans="22:23" x14ac:dyDescent="0.25">
      <c r="V5041" s="413"/>
      <c r="W5041" s="413"/>
    </row>
    <row r="5042" spans="22:23" x14ac:dyDescent="0.25">
      <c r="V5042" s="413"/>
      <c r="W5042" s="413"/>
    </row>
    <row r="5043" spans="22:23" x14ac:dyDescent="0.25">
      <c r="V5043" s="413"/>
      <c r="W5043" s="413"/>
    </row>
    <row r="5044" spans="22:23" x14ac:dyDescent="0.25">
      <c r="V5044" s="413"/>
      <c r="W5044" s="413"/>
    </row>
    <row r="5045" spans="22:23" x14ac:dyDescent="0.25">
      <c r="V5045" s="413"/>
      <c r="W5045" s="413"/>
    </row>
    <row r="5046" spans="22:23" x14ac:dyDescent="0.25">
      <c r="V5046" s="413"/>
      <c r="W5046" s="413"/>
    </row>
    <row r="5047" spans="22:23" x14ac:dyDescent="0.25">
      <c r="V5047" s="413"/>
      <c r="W5047" s="413"/>
    </row>
    <row r="5048" spans="22:23" x14ac:dyDescent="0.25">
      <c r="V5048" s="413"/>
      <c r="W5048" s="413"/>
    </row>
    <row r="5049" spans="22:23" x14ac:dyDescent="0.25">
      <c r="V5049" s="413"/>
      <c r="W5049" s="413"/>
    </row>
    <row r="5050" spans="22:23" x14ac:dyDescent="0.25">
      <c r="V5050" s="413"/>
      <c r="W5050" s="413"/>
    </row>
    <row r="5051" spans="22:23" x14ac:dyDescent="0.25">
      <c r="V5051" s="413"/>
      <c r="W5051" s="413"/>
    </row>
    <row r="5052" spans="22:23" x14ac:dyDescent="0.25">
      <c r="V5052" s="413"/>
      <c r="W5052" s="413"/>
    </row>
    <row r="5053" spans="22:23" x14ac:dyDescent="0.25">
      <c r="V5053" s="413"/>
      <c r="W5053" s="413"/>
    </row>
    <row r="5054" spans="22:23" x14ac:dyDescent="0.25">
      <c r="V5054" s="413"/>
      <c r="W5054" s="413"/>
    </row>
    <row r="5055" spans="22:23" x14ac:dyDescent="0.25">
      <c r="V5055" s="413"/>
      <c r="W5055" s="413"/>
    </row>
    <row r="5056" spans="22:23" x14ac:dyDescent="0.25">
      <c r="V5056" s="413"/>
      <c r="W5056" s="413"/>
    </row>
    <row r="5057" spans="22:23" x14ac:dyDescent="0.25">
      <c r="V5057" s="413"/>
      <c r="W5057" s="413"/>
    </row>
    <row r="5058" spans="22:23" x14ac:dyDescent="0.25">
      <c r="V5058" s="413"/>
      <c r="W5058" s="413"/>
    </row>
    <row r="5059" spans="22:23" x14ac:dyDescent="0.25">
      <c r="V5059" s="413"/>
      <c r="W5059" s="413"/>
    </row>
    <row r="5060" spans="22:23" x14ac:dyDescent="0.25">
      <c r="V5060" s="413"/>
      <c r="W5060" s="413"/>
    </row>
    <row r="5061" spans="22:23" x14ac:dyDescent="0.25">
      <c r="V5061" s="413"/>
      <c r="W5061" s="413"/>
    </row>
    <row r="5062" spans="22:23" x14ac:dyDescent="0.25">
      <c r="V5062" s="413"/>
      <c r="W5062" s="413"/>
    </row>
    <row r="5063" spans="22:23" x14ac:dyDescent="0.25">
      <c r="V5063" s="413"/>
      <c r="W5063" s="413"/>
    </row>
    <row r="5064" spans="22:23" x14ac:dyDescent="0.25">
      <c r="V5064" s="413"/>
      <c r="W5064" s="413"/>
    </row>
    <row r="5065" spans="22:23" x14ac:dyDescent="0.25">
      <c r="V5065" s="413"/>
      <c r="W5065" s="413"/>
    </row>
    <row r="5066" spans="22:23" x14ac:dyDescent="0.25">
      <c r="V5066" s="413"/>
      <c r="W5066" s="413"/>
    </row>
    <row r="5067" spans="22:23" x14ac:dyDescent="0.25">
      <c r="V5067" s="413"/>
      <c r="W5067" s="413"/>
    </row>
    <row r="5068" spans="22:23" x14ac:dyDescent="0.25">
      <c r="V5068" s="413"/>
      <c r="W5068" s="413"/>
    </row>
    <row r="5069" spans="22:23" x14ac:dyDescent="0.25">
      <c r="V5069" s="413"/>
      <c r="W5069" s="413"/>
    </row>
    <row r="5070" spans="22:23" x14ac:dyDescent="0.25">
      <c r="V5070" s="413"/>
      <c r="W5070" s="413"/>
    </row>
    <row r="5071" spans="22:23" x14ac:dyDescent="0.25">
      <c r="V5071" s="413"/>
      <c r="W5071" s="413"/>
    </row>
    <row r="5072" spans="22:23" x14ac:dyDescent="0.25">
      <c r="V5072" s="413"/>
      <c r="W5072" s="413"/>
    </row>
    <row r="5073" spans="22:23" x14ac:dyDescent="0.25">
      <c r="V5073" s="413"/>
      <c r="W5073" s="413"/>
    </row>
    <row r="5074" spans="22:23" x14ac:dyDescent="0.25">
      <c r="V5074" s="413"/>
      <c r="W5074" s="413"/>
    </row>
    <row r="5075" spans="22:23" x14ac:dyDescent="0.25">
      <c r="V5075" s="413"/>
      <c r="W5075" s="413"/>
    </row>
    <row r="5076" spans="22:23" x14ac:dyDescent="0.25">
      <c r="V5076" s="413"/>
      <c r="W5076" s="413"/>
    </row>
    <row r="5077" spans="22:23" x14ac:dyDescent="0.25">
      <c r="V5077" s="413"/>
      <c r="W5077" s="413"/>
    </row>
    <row r="5078" spans="22:23" x14ac:dyDescent="0.25">
      <c r="V5078" s="413"/>
      <c r="W5078" s="413"/>
    </row>
    <row r="5079" spans="22:23" x14ac:dyDescent="0.25">
      <c r="V5079" s="413"/>
      <c r="W5079" s="413"/>
    </row>
    <row r="5080" spans="22:23" x14ac:dyDescent="0.25">
      <c r="V5080" s="413"/>
      <c r="W5080" s="413"/>
    </row>
    <row r="5081" spans="22:23" x14ac:dyDescent="0.25">
      <c r="V5081" s="413"/>
      <c r="W5081" s="413"/>
    </row>
    <row r="5082" spans="22:23" x14ac:dyDescent="0.25">
      <c r="V5082" s="413"/>
      <c r="W5082" s="413"/>
    </row>
    <row r="5083" spans="22:23" x14ac:dyDescent="0.25">
      <c r="V5083" s="413"/>
      <c r="W5083" s="413"/>
    </row>
    <row r="5084" spans="22:23" x14ac:dyDescent="0.25">
      <c r="V5084" s="413"/>
      <c r="W5084" s="413"/>
    </row>
    <row r="5085" spans="22:23" x14ac:dyDescent="0.25">
      <c r="V5085" s="413"/>
      <c r="W5085" s="413"/>
    </row>
    <row r="5086" spans="22:23" x14ac:dyDescent="0.25">
      <c r="V5086" s="413"/>
      <c r="W5086" s="413"/>
    </row>
    <row r="5087" spans="22:23" x14ac:dyDescent="0.25">
      <c r="V5087" s="413"/>
      <c r="W5087" s="413"/>
    </row>
    <row r="5088" spans="22:23" x14ac:dyDescent="0.25">
      <c r="V5088" s="413"/>
      <c r="W5088" s="413"/>
    </row>
    <row r="5089" spans="22:23" x14ac:dyDescent="0.25">
      <c r="V5089" s="413"/>
      <c r="W5089" s="413"/>
    </row>
    <row r="5090" spans="22:23" x14ac:dyDescent="0.25">
      <c r="V5090" s="413"/>
      <c r="W5090" s="413"/>
    </row>
    <row r="5091" spans="22:23" x14ac:dyDescent="0.25">
      <c r="V5091" s="413"/>
      <c r="W5091" s="413"/>
    </row>
    <row r="5092" spans="22:23" x14ac:dyDescent="0.25">
      <c r="V5092" s="413"/>
      <c r="W5092" s="413"/>
    </row>
    <row r="5093" spans="22:23" x14ac:dyDescent="0.25">
      <c r="V5093" s="413"/>
      <c r="W5093" s="413"/>
    </row>
    <row r="5094" spans="22:23" x14ac:dyDescent="0.25">
      <c r="V5094" s="413"/>
      <c r="W5094" s="413"/>
    </row>
    <row r="5095" spans="22:23" x14ac:dyDescent="0.25">
      <c r="V5095" s="413"/>
      <c r="W5095" s="413"/>
    </row>
    <row r="5096" spans="22:23" x14ac:dyDescent="0.25">
      <c r="V5096" s="413"/>
      <c r="W5096" s="413"/>
    </row>
    <row r="5097" spans="22:23" x14ac:dyDescent="0.25">
      <c r="V5097" s="413"/>
      <c r="W5097" s="413"/>
    </row>
    <row r="5098" spans="22:23" x14ac:dyDescent="0.25">
      <c r="V5098" s="413"/>
      <c r="W5098" s="413"/>
    </row>
    <row r="5099" spans="22:23" x14ac:dyDescent="0.25">
      <c r="V5099" s="413"/>
      <c r="W5099" s="413"/>
    </row>
    <row r="5100" spans="22:23" x14ac:dyDescent="0.25">
      <c r="V5100" s="413"/>
      <c r="W5100" s="413"/>
    </row>
    <row r="5101" spans="22:23" x14ac:dyDescent="0.25">
      <c r="V5101" s="413"/>
      <c r="W5101" s="413"/>
    </row>
    <row r="5102" spans="22:23" x14ac:dyDescent="0.25">
      <c r="V5102" s="413"/>
      <c r="W5102" s="413"/>
    </row>
    <row r="5103" spans="22:23" x14ac:dyDescent="0.25">
      <c r="V5103" s="413"/>
      <c r="W5103" s="413"/>
    </row>
    <row r="5104" spans="22:23" x14ac:dyDescent="0.25">
      <c r="V5104" s="413"/>
      <c r="W5104" s="413"/>
    </row>
    <row r="5105" spans="22:23" x14ac:dyDescent="0.25">
      <c r="V5105" s="413"/>
      <c r="W5105" s="413"/>
    </row>
    <row r="5106" spans="22:23" x14ac:dyDescent="0.25">
      <c r="V5106" s="413"/>
      <c r="W5106" s="413"/>
    </row>
    <row r="5107" spans="22:23" x14ac:dyDescent="0.25">
      <c r="V5107" s="413"/>
      <c r="W5107" s="413"/>
    </row>
    <row r="5108" spans="22:23" x14ac:dyDescent="0.25">
      <c r="V5108" s="413"/>
      <c r="W5108" s="413"/>
    </row>
    <row r="5109" spans="22:23" x14ac:dyDescent="0.25">
      <c r="V5109" s="413"/>
      <c r="W5109" s="413"/>
    </row>
    <row r="5110" spans="22:23" x14ac:dyDescent="0.25">
      <c r="V5110" s="413"/>
      <c r="W5110" s="413"/>
    </row>
    <row r="5111" spans="22:23" x14ac:dyDescent="0.25">
      <c r="V5111" s="413"/>
      <c r="W5111" s="413"/>
    </row>
    <row r="5112" spans="22:23" x14ac:dyDescent="0.25">
      <c r="V5112" s="413"/>
      <c r="W5112" s="413"/>
    </row>
    <row r="5113" spans="22:23" x14ac:dyDescent="0.25">
      <c r="V5113" s="413"/>
      <c r="W5113" s="413"/>
    </row>
    <row r="5114" spans="22:23" x14ac:dyDescent="0.25">
      <c r="V5114" s="413"/>
      <c r="W5114" s="413"/>
    </row>
    <row r="5115" spans="22:23" x14ac:dyDescent="0.25">
      <c r="V5115" s="413"/>
      <c r="W5115" s="413"/>
    </row>
    <row r="5116" spans="22:23" x14ac:dyDescent="0.25">
      <c r="V5116" s="413"/>
      <c r="W5116" s="413"/>
    </row>
    <row r="5117" spans="22:23" x14ac:dyDescent="0.25">
      <c r="V5117" s="413"/>
      <c r="W5117" s="413"/>
    </row>
    <row r="5118" spans="22:23" x14ac:dyDescent="0.25">
      <c r="V5118" s="413"/>
      <c r="W5118" s="413"/>
    </row>
    <row r="5119" spans="22:23" x14ac:dyDescent="0.25">
      <c r="V5119" s="413"/>
      <c r="W5119" s="413"/>
    </row>
    <row r="5120" spans="22:23" x14ac:dyDescent="0.25">
      <c r="V5120" s="413"/>
      <c r="W5120" s="413"/>
    </row>
    <row r="5121" spans="22:23" x14ac:dyDescent="0.25">
      <c r="V5121" s="413"/>
      <c r="W5121" s="413"/>
    </row>
    <row r="5122" spans="22:23" x14ac:dyDescent="0.25">
      <c r="V5122" s="413"/>
      <c r="W5122" s="413"/>
    </row>
    <row r="5123" spans="22:23" x14ac:dyDescent="0.25">
      <c r="V5123" s="413"/>
      <c r="W5123" s="413"/>
    </row>
    <row r="5124" spans="22:23" x14ac:dyDescent="0.25">
      <c r="V5124" s="413"/>
      <c r="W5124" s="413"/>
    </row>
    <row r="5125" spans="22:23" x14ac:dyDescent="0.25">
      <c r="V5125" s="413"/>
      <c r="W5125" s="413"/>
    </row>
    <row r="5126" spans="22:23" x14ac:dyDescent="0.25">
      <c r="V5126" s="413"/>
      <c r="W5126" s="413"/>
    </row>
    <row r="5127" spans="22:23" x14ac:dyDescent="0.25">
      <c r="V5127" s="413"/>
      <c r="W5127" s="413"/>
    </row>
    <row r="5128" spans="22:23" x14ac:dyDescent="0.25">
      <c r="V5128" s="413"/>
      <c r="W5128" s="413"/>
    </row>
    <row r="5129" spans="22:23" x14ac:dyDescent="0.25">
      <c r="V5129" s="413"/>
      <c r="W5129" s="413"/>
    </row>
    <row r="5130" spans="22:23" x14ac:dyDescent="0.25">
      <c r="V5130" s="413"/>
      <c r="W5130" s="413"/>
    </row>
    <row r="5131" spans="22:23" x14ac:dyDescent="0.25">
      <c r="V5131" s="413"/>
      <c r="W5131" s="413"/>
    </row>
    <row r="5132" spans="22:23" x14ac:dyDescent="0.25">
      <c r="V5132" s="413"/>
      <c r="W5132" s="413"/>
    </row>
    <row r="5133" spans="22:23" x14ac:dyDescent="0.25">
      <c r="V5133" s="413"/>
      <c r="W5133" s="413"/>
    </row>
    <row r="5134" spans="22:23" x14ac:dyDescent="0.25">
      <c r="V5134" s="413"/>
      <c r="W5134" s="413"/>
    </row>
    <row r="5135" spans="22:23" x14ac:dyDescent="0.25">
      <c r="V5135" s="413"/>
      <c r="W5135" s="413"/>
    </row>
    <row r="5136" spans="22:23" x14ac:dyDescent="0.25">
      <c r="V5136" s="413"/>
      <c r="W5136" s="413"/>
    </row>
    <row r="5137" spans="22:23" x14ac:dyDescent="0.25">
      <c r="V5137" s="413"/>
      <c r="W5137" s="413"/>
    </row>
    <row r="5138" spans="22:23" x14ac:dyDescent="0.25">
      <c r="V5138" s="413"/>
      <c r="W5138" s="413"/>
    </row>
    <row r="5139" spans="22:23" x14ac:dyDescent="0.25">
      <c r="V5139" s="413"/>
      <c r="W5139" s="413"/>
    </row>
    <row r="5140" spans="22:23" x14ac:dyDescent="0.25">
      <c r="V5140" s="413"/>
      <c r="W5140" s="413"/>
    </row>
    <row r="5141" spans="22:23" x14ac:dyDescent="0.25">
      <c r="V5141" s="413"/>
      <c r="W5141" s="413"/>
    </row>
    <row r="5142" spans="22:23" x14ac:dyDescent="0.25">
      <c r="V5142" s="413"/>
      <c r="W5142" s="413"/>
    </row>
    <row r="5143" spans="22:23" x14ac:dyDescent="0.25">
      <c r="V5143" s="413"/>
      <c r="W5143" s="413"/>
    </row>
    <row r="5144" spans="22:23" x14ac:dyDescent="0.25">
      <c r="V5144" s="413"/>
      <c r="W5144" s="413"/>
    </row>
    <row r="5145" spans="22:23" x14ac:dyDescent="0.25">
      <c r="V5145" s="413"/>
      <c r="W5145" s="413"/>
    </row>
    <row r="5146" spans="22:23" x14ac:dyDescent="0.25">
      <c r="V5146" s="413"/>
      <c r="W5146" s="413"/>
    </row>
    <row r="5147" spans="22:23" x14ac:dyDescent="0.25">
      <c r="V5147" s="413"/>
      <c r="W5147" s="413"/>
    </row>
    <row r="5148" spans="22:23" x14ac:dyDescent="0.25">
      <c r="V5148" s="413"/>
      <c r="W5148" s="413"/>
    </row>
    <row r="5149" spans="22:23" x14ac:dyDescent="0.25">
      <c r="V5149" s="413"/>
      <c r="W5149" s="413"/>
    </row>
    <row r="5150" spans="22:23" x14ac:dyDescent="0.25">
      <c r="V5150" s="413"/>
      <c r="W5150" s="413"/>
    </row>
    <row r="5151" spans="22:23" x14ac:dyDescent="0.25">
      <c r="V5151" s="413"/>
      <c r="W5151" s="413"/>
    </row>
    <row r="5152" spans="22:23" x14ac:dyDescent="0.25">
      <c r="V5152" s="413"/>
      <c r="W5152" s="413"/>
    </row>
    <row r="5153" spans="22:23" x14ac:dyDescent="0.25">
      <c r="V5153" s="413"/>
      <c r="W5153" s="413"/>
    </row>
    <row r="5154" spans="22:23" x14ac:dyDescent="0.25">
      <c r="V5154" s="413"/>
      <c r="W5154" s="413"/>
    </row>
    <row r="5155" spans="22:23" x14ac:dyDescent="0.25">
      <c r="V5155" s="413"/>
      <c r="W5155" s="413"/>
    </row>
    <row r="5156" spans="22:23" x14ac:dyDescent="0.25">
      <c r="V5156" s="413"/>
      <c r="W5156" s="413"/>
    </row>
    <row r="5157" spans="22:23" x14ac:dyDescent="0.25">
      <c r="V5157" s="413"/>
      <c r="W5157" s="413"/>
    </row>
    <row r="5158" spans="22:23" x14ac:dyDescent="0.25">
      <c r="V5158" s="413"/>
      <c r="W5158" s="413"/>
    </row>
    <row r="5159" spans="22:23" x14ac:dyDescent="0.25">
      <c r="V5159" s="413"/>
      <c r="W5159" s="413"/>
    </row>
    <row r="5160" spans="22:23" x14ac:dyDescent="0.25">
      <c r="V5160" s="413"/>
      <c r="W5160" s="413"/>
    </row>
    <row r="5161" spans="22:23" x14ac:dyDescent="0.25">
      <c r="V5161" s="413"/>
      <c r="W5161" s="413"/>
    </row>
    <row r="5162" spans="22:23" x14ac:dyDescent="0.25">
      <c r="V5162" s="413"/>
      <c r="W5162" s="413"/>
    </row>
    <row r="5163" spans="22:23" x14ac:dyDescent="0.25">
      <c r="V5163" s="413"/>
      <c r="W5163" s="413"/>
    </row>
    <row r="5164" spans="22:23" x14ac:dyDescent="0.25">
      <c r="V5164" s="413"/>
      <c r="W5164" s="413"/>
    </row>
    <row r="5165" spans="22:23" x14ac:dyDescent="0.25">
      <c r="V5165" s="413"/>
      <c r="W5165" s="413"/>
    </row>
    <row r="5166" spans="22:23" x14ac:dyDescent="0.25">
      <c r="V5166" s="413"/>
      <c r="W5166" s="413"/>
    </row>
    <row r="5167" spans="22:23" x14ac:dyDescent="0.25">
      <c r="V5167" s="413"/>
      <c r="W5167" s="413"/>
    </row>
    <row r="5168" spans="22:23" x14ac:dyDescent="0.25">
      <c r="V5168" s="413"/>
      <c r="W5168" s="413"/>
    </row>
    <row r="5169" spans="22:23" x14ac:dyDescent="0.25">
      <c r="V5169" s="413"/>
      <c r="W5169" s="413"/>
    </row>
    <row r="5170" spans="22:23" x14ac:dyDescent="0.25">
      <c r="V5170" s="413"/>
      <c r="W5170" s="413"/>
    </row>
    <row r="5171" spans="22:23" x14ac:dyDescent="0.25">
      <c r="V5171" s="413"/>
      <c r="W5171" s="413"/>
    </row>
    <row r="5172" spans="22:23" x14ac:dyDescent="0.25">
      <c r="V5172" s="413"/>
      <c r="W5172" s="413"/>
    </row>
    <row r="5173" spans="22:23" x14ac:dyDescent="0.25">
      <c r="V5173" s="413"/>
      <c r="W5173" s="413"/>
    </row>
    <row r="5174" spans="22:23" x14ac:dyDescent="0.25">
      <c r="V5174" s="413"/>
      <c r="W5174" s="413"/>
    </row>
    <row r="5175" spans="22:23" x14ac:dyDescent="0.25">
      <c r="V5175" s="413"/>
      <c r="W5175" s="413"/>
    </row>
    <row r="5176" spans="22:23" x14ac:dyDescent="0.25">
      <c r="V5176" s="413"/>
      <c r="W5176" s="413"/>
    </row>
    <row r="5177" spans="22:23" x14ac:dyDescent="0.25">
      <c r="V5177" s="413"/>
      <c r="W5177" s="413"/>
    </row>
    <row r="5178" spans="22:23" x14ac:dyDescent="0.25">
      <c r="V5178" s="413"/>
      <c r="W5178" s="413"/>
    </row>
    <row r="5179" spans="22:23" x14ac:dyDescent="0.25">
      <c r="V5179" s="413"/>
      <c r="W5179" s="413"/>
    </row>
    <row r="5180" spans="22:23" x14ac:dyDescent="0.25">
      <c r="V5180" s="413"/>
      <c r="W5180" s="413"/>
    </row>
    <row r="5181" spans="22:23" x14ac:dyDescent="0.25">
      <c r="V5181" s="413"/>
      <c r="W5181" s="413"/>
    </row>
    <row r="5182" spans="22:23" x14ac:dyDescent="0.25">
      <c r="V5182" s="413"/>
      <c r="W5182" s="413"/>
    </row>
    <row r="5183" spans="22:23" x14ac:dyDescent="0.25">
      <c r="V5183" s="413"/>
      <c r="W5183" s="413"/>
    </row>
    <row r="5184" spans="22:23" x14ac:dyDescent="0.25">
      <c r="V5184" s="413"/>
      <c r="W5184" s="413"/>
    </row>
    <row r="5185" spans="22:23" x14ac:dyDescent="0.25">
      <c r="V5185" s="413"/>
      <c r="W5185" s="413"/>
    </row>
    <row r="5186" spans="22:23" x14ac:dyDescent="0.25">
      <c r="V5186" s="413"/>
      <c r="W5186" s="413"/>
    </row>
    <row r="5187" spans="22:23" x14ac:dyDescent="0.25">
      <c r="V5187" s="413"/>
      <c r="W5187" s="413"/>
    </row>
    <row r="5188" spans="22:23" x14ac:dyDescent="0.25">
      <c r="V5188" s="413"/>
      <c r="W5188" s="413"/>
    </row>
    <row r="5189" spans="22:23" x14ac:dyDescent="0.25">
      <c r="V5189" s="413"/>
      <c r="W5189" s="413"/>
    </row>
    <row r="5190" spans="22:23" x14ac:dyDescent="0.25">
      <c r="V5190" s="413"/>
      <c r="W5190" s="413"/>
    </row>
    <row r="5191" spans="22:23" x14ac:dyDescent="0.25">
      <c r="V5191" s="413"/>
      <c r="W5191" s="413"/>
    </row>
    <row r="5192" spans="22:23" x14ac:dyDescent="0.25">
      <c r="V5192" s="413"/>
      <c r="W5192" s="413"/>
    </row>
    <row r="5193" spans="22:23" x14ac:dyDescent="0.25">
      <c r="V5193" s="413"/>
      <c r="W5193" s="413"/>
    </row>
    <row r="5194" spans="22:23" x14ac:dyDescent="0.25">
      <c r="V5194" s="413"/>
      <c r="W5194" s="413"/>
    </row>
    <row r="5195" spans="22:23" x14ac:dyDescent="0.25">
      <c r="V5195" s="413"/>
      <c r="W5195" s="413"/>
    </row>
    <row r="5196" spans="22:23" x14ac:dyDescent="0.25">
      <c r="V5196" s="413"/>
      <c r="W5196" s="413"/>
    </row>
    <row r="5197" spans="22:23" x14ac:dyDescent="0.25">
      <c r="V5197" s="413"/>
      <c r="W5197" s="413"/>
    </row>
    <row r="5198" spans="22:23" x14ac:dyDescent="0.25">
      <c r="V5198" s="413"/>
      <c r="W5198" s="413"/>
    </row>
    <row r="5199" spans="22:23" x14ac:dyDescent="0.25">
      <c r="V5199" s="413"/>
      <c r="W5199" s="413"/>
    </row>
    <row r="5200" spans="22:23" x14ac:dyDescent="0.25">
      <c r="V5200" s="413"/>
      <c r="W5200" s="413"/>
    </row>
    <row r="5201" spans="22:23" x14ac:dyDescent="0.25">
      <c r="V5201" s="413"/>
      <c r="W5201" s="413"/>
    </row>
    <row r="5202" spans="22:23" x14ac:dyDescent="0.25">
      <c r="V5202" s="413"/>
      <c r="W5202" s="413"/>
    </row>
    <row r="5203" spans="22:23" x14ac:dyDescent="0.25">
      <c r="V5203" s="413"/>
      <c r="W5203" s="413"/>
    </row>
    <row r="5204" spans="22:23" x14ac:dyDescent="0.25">
      <c r="V5204" s="413"/>
      <c r="W5204" s="413"/>
    </row>
    <row r="5205" spans="22:23" x14ac:dyDescent="0.25">
      <c r="V5205" s="413"/>
      <c r="W5205" s="413"/>
    </row>
    <row r="5206" spans="22:23" x14ac:dyDescent="0.25">
      <c r="V5206" s="413"/>
      <c r="W5206" s="413"/>
    </row>
    <row r="5207" spans="22:23" x14ac:dyDescent="0.25">
      <c r="V5207" s="413"/>
      <c r="W5207" s="413"/>
    </row>
    <row r="5208" spans="22:23" x14ac:dyDescent="0.25">
      <c r="V5208" s="413"/>
      <c r="W5208" s="413"/>
    </row>
    <row r="5209" spans="22:23" x14ac:dyDescent="0.25">
      <c r="V5209" s="413"/>
      <c r="W5209" s="413"/>
    </row>
    <row r="5210" spans="22:23" x14ac:dyDescent="0.25">
      <c r="V5210" s="413"/>
      <c r="W5210" s="413"/>
    </row>
    <row r="5211" spans="22:23" x14ac:dyDescent="0.25">
      <c r="V5211" s="413"/>
      <c r="W5211" s="413"/>
    </row>
    <row r="5212" spans="22:23" x14ac:dyDescent="0.25">
      <c r="V5212" s="413"/>
      <c r="W5212" s="413"/>
    </row>
    <row r="5213" spans="22:23" x14ac:dyDescent="0.25">
      <c r="V5213" s="413"/>
      <c r="W5213" s="413"/>
    </row>
    <row r="5214" spans="22:23" x14ac:dyDescent="0.25">
      <c r="V5214" s="413"/>
      <c r="W5214" s="413"/>
    </row>
    <row r="5215" spans="22:23" x14ac:dyDescent="0.25">
      <c r="V5215" s="413"/>
      <c r="W5215" s="413"/>
    </row>
    <row r="5216" spans="22:23" x14ac:dyDescent="0.25">
      <c r="V5216" s="413"/>
      <c r="W5216" s="413"/>
    </row>
    <row r="5217" spans="22:23" x14ac:dyDescent="0.25">
      <c r="V5217" s="413"/>
      <c r="W5217" s="413"/>
    </row>
    <row r="5218" spans="22:23" x14ac:dyDescent="0.25">
      <c r="V5218" s="413"/>
      <c r="W5218" s="413"/>
    </row>
    <row r="5219" spans="22:23" x14ac:dyDescent="0.25">
      <c r="V5219" s="413"/>
      <c r="W5219" s="413"/>
    </row>
    <row r="5220" spans="22:23" x14ac:dyDescent="0.25">
      <c r="V5220" s="413"/>
      <c r="W5220" s="413"/>
    </row>
    <row r="5221" spans="22:23" x14ac:dyDescent="0.25">
      <c r="V5221" s="413"/>
      <c r="W5221" s="413"/>
    </row>
    <row r="5222" spans="22:23" x14ac:dyDescent="0.25">
      <c r="V5222" s="413"/>
      <c r="W5222" s="413"/>
    </row>
    <row r="5223" spans="22:23" x14ac:dyDescent="0.25">
      <c r="V5223" s="413"/>
      <c r="W5223" s="413"/>
    </row>
    <row r="5224" spans="22:23" x14ac:dyDescent="0.25">
      <c r="V5224" s="413"/>
      <c r="W5224" s="413"/>
    </row>
    <row r="5225" spans="22:23" x14ac:dyDescent="0.25">
      <c r="V5225" s="413"/>
      <c r="W5225" s="413"/>
    </row>
    <row r="5226" spans="22:23" x14ac:dyDescent="0.25">
      <c r="V5226" s="413"/>
      <c r="W5226" s="413"/>
    </row>
    <row r="5227" spans="22:23" x14ac:dyDescent="0.25">
      <c r="V5227" s="413"/>
      <c r="W5227" s="413"/>
    </row>
    <row r="5228" spans="22:23" x14ac:dyDescent="0.25">
      <c r="V5228" s="413"/>
      <c r="W5228" s="413"/>
    </row>
    <row r="5229" spans="22:23" x14ac:dyDescent="0.25">
      <c r="V5229" s="413"/>
      <c r="W5229" s="413"/>
    </row>
    <row r="5230" spans="22:23" x14ac:dyDescent="0.25">
      <c r="V5230" s="413"/>
      <c r="W5230" s="413"/>
    </row>
    <row r="5231" spans="22:23" x14ac:dyDescent="0.25">
      <c r="V5231" s="413"/>
      <c r="W5231" s="413"/>
    </row>
    <row r="5232" spans="22:23" x14ac:dyDescent="0.25">
      <c r="V5232" s="413"/>
      <c r="W5232" s="413"/>
    </row>
    <row r="5233" spans="22:23" x14ac:dyDescent="0.25">
      <c r="V5233" s="413"/>
      <c r="W5233" s="413"/>
    </row>
    <row r="5234" spans="22:23" x14ac:dyDescent="0.25">
      <c r="V5234" s="413"/>
      <c r="W5234" s="413"/>
    </row>
    <row r="5235" spans="22:23" x14ac:dyDescent="0.25">
      <c r="V5235" s="413"/>
      <c r="W5235" s="413"/>
    </row>
    <row r="5236" spans="22:23" x14ac:dyDescent="0.25">
      <c r="V5236" s="413"/>
      <c r="W5236" s="413"/>
    </row>
    <row r="5237" spans="22:23" x14ac:dyDescent="0.25">
      <c r="V5237" s="413"/>
      <c r="W5237" s="413"/>
    </row>
    <row r="5238" spans="22:23" x14ac:dyDescent="0.25">
      <c r="V5238" s="413"/>
      <c r="W5238" s="413"/>
    </row>
    <row r="5239" spans="22:23" x14ac:dyDescent="0.25">
      <c r="V5239" s="413"/>
      <c r="W5239" s="413"/>
    </row>
    <row r="5240" spans="22:23" x14ac:dyDescent="0.25">
      <c r="V5240" s="413"/>
      <c r="W5240" s="413"/>
    </row>
    <row r="5241" spans="22:23" x14ac:dyDescent="0.25">
      <c r="V5241" s="413"/>
      <c r="W5241" s="413"/>
    </row>
    <row r="5242" spans="22:23" x14ac:dyDescent="0.25">
      <c r="V5242" s="413"/>
      <c r="W5242" s="413"/>
    </row>
    <row r="5243" spans="22:23" x14ac:dyDescent="0.25">
      <c r="V5243" s="413"/>
      <c r="W5243" s="413"/>
    </row>
    <row r="5244" spans="22:23" x14ac:dyDescent="0.25">
      <c r="V5244" s="413"/>
      <c r="W5244" s="413"/>
    </row>
    <row r="5245" spans="22:23" x14ac:dyDescent="0.25">
      <c r="V5245" s="413"/>
      <c r="W5245" s="413"/>
    </row>
    <row r="5246" spans="22:23" x14ac:dyDescent="0.25">
      <c r="V5246" s="413"/>
      <c r="W5246" s="413"/>
    </row>
    <row r="5247" spans="22:23" x14ac:dyDescent="0.25">
      <c r="V5247" s="413"/>
      <c r="W5247" s="413"/>
    </row>
    <row r="5248" spans="22:23" x14ac:dyDescent="0.25">
      <c r="V5248" s="413"/>
      <c r="W5248" s="413"/>
    </row>
    <row r="5249" spans="22:23" x14ac:dyDescent="0.25">
      <c r="V5249" s="413"/>
      <c r="W5249" s="413"/>
    </row>
    <row r="5250" spans="22:23" x14ac:dyDescent="0.25">
      <c r="V5250" s="413"/>
      <c r="W5250" s="413"/>
    </row>
    <row r="5251" spans="22:23" x14ac:dyDescent="0.25">
      <c r="V5251" s="413"/>
      <c r="W5251" s="413"/>
    </row>
    <row r="5252" spans="22:23" x14ac:dyDescent="0.25">
      <c r="V5252" s="413"/>
      <c r="W5252" s="413"/>
    </row>
    <row r="5253" spans="22:23" x14ac:dyDescent="0.25">
      <c r="V5253" s="413"/>
      <c r="W5253" s="413"/>
    </row>
    <row r="5254" spans="22:23" x14ac:dyDescent="0.25">
      <c r="V5254" s="413"/>
      <c r="W5254" s="413"/>
    </row>
    <row r="5255" spans="22:23" x14ac:dyDescent="0.25">
      <c r="V5255" s="413"/>
      <c r="W5255" s="413"/>
    </row>
    <row r="5256" spans="22:23" x14ac:dyDescent="0.25">
      <c r="V5256" s="413"/>
      <c r="W5256" s="413"/>
    </row>
    <row r="5257" spans="22:23" x14ac:dyDescent="0.25">
      <c r="V5257" s="413"/>
      <c r="W5257" s="413"/>
    </row>
    <row r="5258" spans="22:23" x14ac:dyDescent="0.25">
      <c r="V5258" s="413"/>
      <c r="W5258" s="413"/>
    </row>
    <row r="5259" spans="22:23" x14ac:dyDescent="0.25">
      <c r="V5259" s="413"/>
      <c r="W5259" s="413"/>
    </row>
    <row r="5260" spans="22:23" x14ac:dyDescent="0.25">
      <c r="V5260" s="413"/>
      <c r="W5260" s="413"/>
    </row>
    <row r="5261" spans="22:23" x14ac:dyDescent="0.25">
      <c r="V5261" s="413"/>
      <c r="W5261" s="413"/>
    </row>
    <row r="5262" spans="22:23" x14ac:dyDescent="0.25">
      <c r="V5262" s="413"/>
      <c r="W5262" s="413"/>
    </row>
    <row r="5263" spans="22:23" x14ac:dyDescent="0.25">
      <c r="V5263" s="413"/>
      <c r="W5263" s="413"/>
    </row>
    <row r="5264" spans="22:23" x14ac:dyDescent="0.25">
      <c r="V5264" s="413"/>
      <c r="W5264" s="413"/>
    </row>
    <row r="5265" spans="22:23" x14ac:dyDescent="0.25">
      <c r="V5265" s="413"/>
      <c r="W5265" s="413"/>
    </row>
    <row r="5266" spans="22:23" x14ac:dyDescent="0.25">
      <c r="V5266" s="413"/>
      <c r="W5266" s="413"/>
    </row>
    <row r="5267" spans="22:23" x14ac:dyDescent="0.25">
      <c r="V5267" s="413"/>
      <c r="W5267" s="413"/>
    </row>
    <row r="5268" spans="22:23" x14ac:dyDescent="0.25">
      <c r="V5268" s="413"/>
      <c r="W5268" s="413"/>
    </row>
    <row r="5269" spans="22:23" x14ac:dyDescent="0.25">
      <c r="V5269" s="413"/>
      <c r="W5269" s="413"/>
    </row>
    <row r="5270" spans="22:23" x14ac:dyDescent="0.25">
      <c r="V5270" s="413"/>
      <c r="W5270" s="413"/>
    </row>
    <row r="5271" spans="22:23" x14ac:dyDescent="0.25">
      <c r="V5271" s="413"/>
      <c r="W5271" s="413"/>
    </row>
    <row r="5272" spans="22:23" x14ac:dyDescent="0.25">
      <c r="V5272" s="413"/>
      <c r="W5272" s="413"/>
    </row>
    <row r="5273" spans="22:23" x14ac:dyDescent="0.25">
      <c r="V5273" s="413"/>
      <c r="W5273" s="413"/>
    </row>
    <row r="5274" spans="22:23" x14ac:dyDescent="0.25">
      <c r="V5274" s="413"/>
      <c r="W5274" s="413"/>
    </row>
    <row r="5275" spans="22:23" x14ac:dyDescent="0.25">
      <c r="V5275" s="413"/>
      <c r="W5275" s="413"/>
    </row>
    <row r="5276" spans="22:23" x14ac:dyDescent="0.25">
      <c r="V5276" s="413"/>
      <c r="W5276" s="413"/>
    </row>
    <row r="5277" spans="22:23" x14ac:dyDescent="0.25">
      <c r="V5277" s="413"/>
      <c r="W5277" s="413"/>
    </row>
    <row r="5278" spans="22:23" x14ac:dyDescent="0.25">
      <c r="V5278" s="413"/>
      <c r="W5278" s="413"/>
    </row>
    <row r="5279" spans="22:23" x14ac:dyDescent="0.25">
      <c r="V5279" s="413"/>
      <c r="W5279" s="413"/>
    </row>
    <row r="5280" spans="22:23" x14ac:dyDescent="0.25">
      <c r="V5280" s="413"/>
      <c r="W5280" s="413"/>
    </row>
    <row r="5281" spans="22:23" x14ac:dyDescent="0.25">
      <c r="V5281" s="413"/>
      <c r="W5281" s="413"/>
    </row>
    <row r="5282" spans="22:23" x14ac:dyDescent="0.25">
      <c r="V5282" s="413"/>
      <c r="W5282" s="413"/>
    </row>
    <row r="5283" spans="22:23" x14ac:dyDescent="0.25">
      <c r="V5283" s="413"/>
      <c r="W5283" s="413"/>
    </row>
    <row r="5284" spans="22:23" x14ac:dyDescent="0.25">
      <c r="V5284" s="413"/>
      <c r="W5284" s="413"/>
    </row>
    <row r="5285" spans="22:23" x14ac:dyDescent="0.25">
      <c r="V5285" s="413"/>
      <c r="W5285" s="413"/>
    </row>
    <row r="5286" spans="22:23" x14ac:dyDescent="0.25">
      <c r="V5286" s="413"/>
      <c r="W5286" s="413"/>
    </row>
    <row r="5287" spans="22:23" x14ac:dyDescent="0.25">
      <c r="V5287" s="413"/>
      <c r="W5287" s="413"/>
    </row>
    <row r="5288" spans="22:23" x14ac:dyDescent="0.25">
      <c r="V5288" s="413"/>
      <c r="W5288" s="413"/>
    </row>
    <row r="5289" spans="22:23" x14ac:dyDescent="0.25">
      <c r="V5289" s="413"/>
      <c r="W5289" s="413"/>
    </row>
    <row r="5290" spans="22:23" x14ac:dyDescent="0.25">
      <c r="V5290" s="413"/>
      <c r="W5290" s="413"/>
    </row>
    <row r="5291" spans="22:23" x14ac:dyDescent="0.25">
      <c r="V5291" s="413"/>
      <c r="W5291" s="413"/>
    </row>
    <row r="5292" spans="22:23" x14ac:dyDescent="0.25">
      <c r="V5292" s="413"/>
      <c r="W5292" s="413"/>
    </row>
    <row r="5293" spans="22:23" x14ac:dyDescent="0.25">
      <c r="V5293" s="413"/>
      <c r="W5293" s="413"/>
    </row>
    <row r="5294" spans="22:23" x14ac:dyDescent="0.25">
      <c r="V5294" s="413"/>
      <c r="W5294" s="413"/>
    </row>
    <row r="5295" spans="22:23" x14ac:dyDescent="0.25">
      <c r="V5295" s="413"/>
      <c r="W5295" s="413"/>
    </row>
    <row r="5296" spans="22:23" x14ac:dyDescent="0.25">
      <c r="V5296" s="413"/>
      <c r="W5296" s="413"/>
    </row>
    <row r="5297" spans="22:23" x14ac:dyDescent="0.25">
      <c r="V5297" s="413"/>
      <c r="W5297" s="413"/>
    </row>
    <row r="5298" spans="22:23" x14ac:dyDescent="0.25">
      <c r="V5298" s="413"/>
      <c r="W5298" s="413"/>
    </row>
    <row r="5299" spans="22:23" x14ac:dyDescent="0.25">
      <c r="V5299" s="413"/>
      <c r="W5299" s="413"/>
    </row>
    <row r="5300" spans="22:23" x14ac:dyDescent="0.25">
      <c r="V5300" s="413"/>
      <c r="W5300" s="413"/>
    </row>
    <row r="5301" spans="22:23" x14ac:dyDescent="0.25">
      <c r="V5301" s="413"/>
      <c r="W5301" s="413"/>
    </row>
    <row r="5302" spans="22:23" x14ac:dyDescent="0.25">
      <c r="V5302" s="413"/>
      <c r="W5302" s="413"/>
    </row>
    <row r="5303" spans="22:23" x14ac:dyDescent="0.25">
      <c r="V5303" s="413"/>
      <c r="W5303" s="413"/>
    </row>
    <row r="5304" spans="22:23" x14ac:dyDescent="0.25">
      <c r="V5304" s="413"/>
      <c r="W5304" s="413"/>
    </row>
    <row r="5305" spans="22:23" x14ac:dyDescent="0.25">
      <c r="V5305" s="413"/>
      <c r="W5305" s="413"/>
    </row>
    <row r="5306" spans="22:23" x14ac:dyDescent="0.25">
      <c r="V5306" s="413"/>
      <c r="W5306" s="413"/>
    </row>
    <row r="5307" spans="22:23" x14ac:dyDescent="0.25">
      <c r="V5307" s="413"/>
      <c r="W5307" s="413"/>
    </row>
    <row r="5308" spans="22:23" x14ac:dyDescent="0.25">
      <c r="V5308" s="413"/>
      <c r="W5308" s="413"/>
    </row>
    <row r="5309" spans="22:23" x14ac:dyDescent="0.25">
      <c r="V5309" s="413"/>
      <c r="W5309" s="413"/>
    </row>
    <row r="5310" spans="22:23" x14ac:dyDescent="0.25">
      <c r="V5310" s="413"/>
      <c r="W5310" s="413"/>
    </row>
    <row r="5311" spans="22:23" x14ac:dyDescent="0.25">
      <c r="V5311" s="413"/>
      <c r="W5311" s="413"/>
    </row>
    <row r="5312" spans="22:23" x14ac:dyDescent="0.25">
      <c r="V5312" s="413"/>
      <c r="W5312" s="413"/>
    </row>
    <row r="5313" spans="22:23" x14ac:dyDescent="0.25">
      <c r="V5313" s="413"/>
      <c r="W5313" s="413"/>
    </row>
    <row r="5314" spans="22:23" x14ac:dyDescent="0.25">
      <c r="V5314" s="413"/>
      <c r="W5314" s="413"/>
    </row>
    <row r="5315" spans="22:23" x14ac:dyDescent="0.25">
      <c r="V5315" s="413"/>
      <c r="W5315" s="413"/>
    </row>
    <row r="5316" spans="22:23" x14ac:dyDescent="0.25">
      <c r="V5316" s="413"/>
      <c r="W5316" s="413"/>
    </row>
    <row r="5317" spans="22:23" x14ac:dyDescent="0.25">
      <c r="V5317" s="413"/>
      <c r="W5317" s="413"/>
    </row>
    <row r="5318" spans="22:23" x14ac:dyDescent="0.25">
      <c r="V5318" s="413"/>
      <c r="W5318" s="413"/>
    </row>
    <row r="5319" spans="22:23" x14ac:dyDescent="0.25">
      <c r="V5319" s="413"/>
      <c r="W5319" s="413"/>
    </row>
    <row r="5320" spans="22:23" x14ac:dyDescent="0.25">
      <c r="V5320" s="413"/>
      <c r="W5320" s="413"/>
    </row>
    <row r="5321" spans="22:23" x14ac:dyDescent="0.25">
      <c r="V5321" s="413"/>
      <c r="W5321" s="413"/>
    </row>
    <row r="5322" spans="22:23" x14ac:dyDescent="0.25">
      <c r="V5322" s="413"/>
      <c r="W5322" s="413"/>
    </row>
    <row r="5323" spans="22:23" x14ac:dyDescent="0.25">
      <c r="V5323" s="413"/>
      <c r="W5323" s="413"/>
    </row>
    <row r="5324" spans="22:23" x14ac:dyDescent="0.25">
      <c r="V5324" s="413"/>
      <c r="W5324" s="413"/>
    </row>
    <row r="5325" spans="22:23" x14ac:dyDescent="0.25">
      <c r="V5325" s="413"/>
      <c r="W5325" s="413"/>
    </row>
    <row r="5326" spans="22:23" x14ac:dyDescent="0.25">
      <c r="V5326" s="413"/>
      <c r="W5326" s="413"/>
    </row>
    <row r="5327" spans="22:23" x14ac:dyDescent="0.25">
      <c r="V5327" s="413"/>
      <c r="W5327" s="413"/>
    </row>
    <row r="5328" spans="22:23" x14ac:dyDescent="0.25">
      <c r="V5328" s="413"/>
      <c r="W5328" s="413"/>
    </row>
    <row r="5329" spans="22:23" x14ac:dyDescent="0.25">
      <c r="V5329" s="413"/>
      <c r="W5329" s="413"/>
    </row>
    <row r="5330" spans="22:23" x14ac:dyDescent="0.25">
      <c r="V5330" s="413"/>
      <c r="W5330" s="413"/>
    </row>
    <row r="5331" spans="22:23" x14ac:dyDescent="0.25">
      <c r="V5331" s="413"/>
      <c r="W5331" s="413"/>
    </row>
    <row r="5332" spans="22:23" x14ac:dyDescent="0.25">
      <c r="V5332" s="413"/>
      <c r="W5332" s="413"/>
    </row>
    <row r="5333" spans="22:23" x14ac:dyDescent="0.25">
      <c r="V5333" s="413"/>
      <c r="W5333" s="413"/>
    </row>
    <row r="5334" spans="22:23" x14ac:dyDescent="0.25">
      <c r="V5334" s="413"/>
      <c r="W5334" s="413"/>
    </row>
    <row r="5335" spans="22:23" x14ac:dyDescent="0.25">
      <c r="V5335" s="413"/>
      <c r="W5335" s="413"/>
    </row>
    <row r="5336" spans="22:23" x14ac:dyDescent="0.25">
      <c r="V5336" s="413"/>
      <c r="W5336" s="413"/>
    </row>
    <row r="5337" spans="22:23" x14ac:dyDescent="0.25">
      <c r="V5337" s="413"/>
      <c r="W5337" s="413"/>
    </row>
    <row r="5338" spans="22:23" x14ac:dyDescent="0.25">
      <c r="V5338" s="413"/>
      <c r="W5338" s="413"/>
    </row>
    <row r="5339" spans="22:23" x14ac:dyDescent="0.25">
      <c r="V5339" s="413"/>
      <c r="W5339" s="413"/>
    </row>
    <row r="5340" spans="22:23" x14ac:dyDescent="0.25">
      <c r="V5340" s="413"/>
      <c r="W5340" s="413"/>
    </row>
    <row r="5341" spans="22:23" x14ac:dyDescent="0.25">
      <c r="V5341" s="413"/>
      <c r="W5341" s="413"/>
    </row>
    <row r="5342" spans="22:23" x14ac:dyDescent="0.25">
      <c r="V5342" s="413"/>
      <c r="W5342" s="413"/>
    </row>
    <row r="5343" spans="22:23" x14ac:dyDescent="0.25">
      <c r="V5343" s="413"/>
      <c r="W5343" s="413"/>
    </row>
    <row r="5344" spans="22:23" x14ac:dyDescent="0.25">
      <c r="V5344" s="413"/>
      <c r="W5344" s="413"/>
    </row>
    <row r="5345" spans="22:23" x14ac:dyDescent="0.25">
      <c r="V5345" s="413"/>
      <c r="W5345" s="413"/>
    </row>
    <row r="5346" spans="22:23" x14ac:dyDescent="0.25">
      <c r="V5346" s="413"/>
      <c r="W5346" s="413"/>
    </row>
    <row r="5347" spans="22:23" x14ac:dyDescent="0.25">
      <c r="V5347" s="413"/>
      <c r="W5347" s="413"/>
    </row>
    <row r="5348" spans="22:23" x14ac:dyDescent="0.25">
      <c r="V5348" s="413"/>
      <c r="W5348" s="413"/>
    </row>
    <row r="5349" spans="22:23" x14ac:dyDescent="0.25">
      <c r="V5349" s="413"/>
      <c r="W5349" s="413"/>
    </row>
    <row r="5350" spans="22:23" x14ac:dyDescent="0.25">
      <c r="V5350" s="413"/>
      <c r="W5350" s="413"/>
    </row>
    <row r="5351" spans="22:23" x14ac:dyDescent="0.25">
      <c r="V5351" s="413"/>
      <c r="W5351" s="413"/>
    </row>
    <row r="5352" spans="22:23" x14ac:dyDescent="0.25">
      <c r="V5352" s="413"/>
      <c r="W5352" s="413"/>
    </row>
    <row r="5353" spans="22:23" x14ac:dyDescent="0.25">
      <c r="V5353" s="413"/>
      <c r="W5353" s="413"/>
    </row>
    <row r="5354" spans="22:23" x14ac:dyDescent="0.25">
      <c r="V5354" s="413"/>
      <c r="W5354" s="413"/>
    </row>
    <row r="5355" spans="22:23" x14ac:dyDescent="0.25">
      <c r="V5355" s="413"/>
      <c r="W5355" s="413"/>
    </row>
    <row r="5356" spans="22:23" x14ac:dyDescent="0.25">
      <c r="V5356" s="413"/>
      <c r="W5356" s="413"/>
    </row>
    <row r="5357" spans="22:23" x14ac:dyDescent="0.25">
      <c r="V5357" s="413"/>
      <c r="W5357" s="413"/>
    </row>
    <row r="5358" spans="22:23" x14ac:dyDescent="0.25">
      <c r="V5358" s="413"/>
      <c r="W5358" s="413"/>
    </row>
    <row r="5359" spans="22:23" x14ac:dyDescent="0.25">
      <c r="V5359" s="413"/>
      <c r="W5359" s="413"/>
    </row>
    <row r="5360" spans="22:23" x14ac:dyDescent="0.25">
      <c r="V5360" s="413"/>
      <c r="W5360" s="413"/>
    </row>
    <row r="5361" spans="22:23" x14ac:dyDescent="0.25">
      <c r="V5361" s="413"/>
      <c r="W5361" s="413"/>
    </row>
    <row r="5362" spans="22:23" x14ac:dyDescent="0.25">
      <c r="V5362" s="413"/>
      <c r="W5362" s="413"/>
    </row>
    <row r="5363" spans="22:23" x14ac:dyDescent="0.25">
      <c r="V5363" s="413"/>
      <c r="W5363" s="413"/>
    </row>
    <row r="5364" spans="22:23" x14ac:dyDescent="0.25">
      <c r="V5364" s="413"/>
      <c r="W5364" s="413"/>
    </row>
    <row r="5365" spans="22:23" x14ac:dyDescent="0.25">
      <c r="V5365" s="413"/>
      <c r="W5365" s="413"/>
    </row>
    <row r="5366" spans="22:23" x14ac:dyDescent="0.25">
      <c r="V5366" s="413"/>
      <c r="W5366" s="413"/>
    </row>
    <row r="5367" spans="22:23" x14ac:dyDescent="0.25">
      <c r="V5367" s="413"/>
      <c r="W5367" s="413"/>
    </row>
    <row r="5368" spans="22:23" x14ac:dyDescent="0.25">
      <c r="V5368" s="413"/>
      <c r="W5368" s="413"/>
    </row>
    <row r="5369" spans="22:23" x14ac:dyDescent="0.25">
      <c r="V5369" s="413"/>
      <c r="W5369" s="413"/>
    </row>
    <row r="5370" spans="22:23" x14ac:dyDescent="0.25">
      <c r="V5370" s="413"/>
      <c r="W5370" s="413"/>
    </row>
    <row r="5371" spans="22:23" x14ac:dyDescent="0.25">
      <c r="V5371" s="413"/>
      <c r="W5371" s="413"/>
    </row>
    <row r="5372" spans="22:23" x14ac:dyDescent="0.25">
      <c r="V5372" s="413"/>
      <c r="W5372" s="413"/>
    </row>
    <row r="5373" spans="22:23" x14ac:dyDescent="0.25">
      <c r="V5373" s="413"/>
      <c r="W5373" s="413"/>
    </row>
    <row r="5374" spans="22:23" x14ac:dyDescent="0.25">
      <c r="V5374" s="413"/>
      <c r="W5374" s="413"/>
    </row>
    <row r="5375" spans="22:23" x14ac:dyDescent="0.25">
      <c r="V5375" s="413"/>
      <c r="W5375" s="413"/>
    </row>
    <row r="5376" spans="22:23" x14ac:dyDescent="0.25">
      <c r="V5376" s="413"/>
      <c r="W5376" s="413"/>
    </row>
    <row r="5377" spans="22:23" x14ac:dyDescent="0.25">
      <c r="V5377" s="413"/>
      <c r="W5377" s="413"/>
    </row>
    <row r="5378" spans="22:23" x14ac:dyDescent="0.25">
      <c r="V5378" s="413"/>
      <c r="W5378" s="413"/>
    </row>
    <row r="5379" spans="22:23" x14ac:dyDescent="0.25">
      <c r="V5379" s="413"/>
      <c r="W5379" s="413"/>
    </row>
    <row r="5380" spans="22:23" x14ac:dyDescent="0.25">
      <c r="V5380" s="413"/>
      <c r="W5380" s="413"/>
    </row>
    <row r="5381" spans="22:23" x14ac:dyDescent="0.25">
      <c r="V5381" s="413"/>
      <c r="W5381" s="413"/>
    </row>
    <row r="5382" spans="22:23" x14ac:dyDescent="0.25">
      <c r="V5382" s="413"/>
      <c r="W5382" s="413"/>
    </row>
    <row r="5383" spans="22:23" x14ac:dyDescent="0.25">
      <c r="V5383" s="413"/>
      <c r="W5383" s="413"/>
    </row>
    <row r="5384" spans="22:23" x14ac:dyDescent="0.25">
      <c r="V5384" s="413"/>
      <c r="W5384" s="413"/>
    </row>
    <row r="5385" spans="22:23" x14ac:dyDescent="0.25">
      <c r="V5385" s="413"/>
      <c r="W5385" s="413"/>
    </row>
    <row r="5386" spans="22:23" x14ac:dyDescent="0.25">
      <c r="V5386" s="413"/>
      <c r="W5386" s="413"/>
    </row>
    <row r="5387" spans="22:23" x14ac:dyDescent="0.25">
      <c r="V5387" s="413"/>
      <c r="W5387" s="413"/>
    </row>
    <row r="5388" spans="22:23" x14ac:dyDescent="0.25">
      <c r="V5388" s="413"/>
      <c r="W5388" s="413"/>
    </row>
    <row r="5389" spans="22:23" x14ac:dyDescent="0.25">
      <c r="V5389" s="413"/>
      <c r="W5389" s="413"/>
    </row>
    <row r="5390" spans="22:23" x14ac:dyDescent="0.25">
      <c r="V5390" s="413"/>
      <c r="W5390" s="413"/>
    </row>
    <row r="5391" spans="22:23" x14ac:dyDescent="0.25">
      <c r="V5391" s="413"/>
      <c r="W5391" s="413"/>
    </row>
    <row r="5392" spans="22:23" x14ac:dyDescent="0.25">
      <c r="V5392" s="413"/>
      <c r="W5392" s="413"/>
    </row>
    <row r="5393" spans="22:23" x14ac:dyDescent="0.25">
      <c r="V5393" s="413"/>
      <c r="W5393" s="413"/>
    </row>
    <row r="5394" spans="22:23" x14ac:dyDescent="0.25">
      <c r="V5394" s="413"/>
      <c r="W5394" s="413"/>
    </row>
    <row r="5395" spans="22:23" x14ac:dyDescent="0.25">
      <c r="V5395" s="413"/>
      <c r="W5395" s="413"/>
    </row>
    <row r="5396" spans="22:23" x14ac:dyDescent="0.25">
      <c r="V5396" s="413"/>
      <c r="W5396" s="413"/>
    </row>
    <row r="5397" spans="22:23" x14ac:dyDescent="0.25">
      <c r="V5397" s="413"/>
      <c r="W5397" s="413"/>
    </row>
    <row r="5398" spans="22:23" x14ac:dyDescent="0.25">
      <c r="V5398" s="413"/>
      <c r="W5398" s="413"/>
    </row>
    <row r="5399" spans="22:23" x14ac:dyDescent="0.25">
      <c r="V5399" s="413"/>
      <c r="W5399" s="413"/>
    </row>
    <row r="5400" spans="22:23" x14ac:dyDescent="0.25">
      <c r="V5400" s="413"/>
      <c r="W5400" s="413"/>
    </row>
    <row r="5401" spans="22:23" x14ac:dyDescent="0.25">
      <c r="V5401" s="413"/>
      <c r="W5401" s="413"/>
    </row>
    <row r="5402" spans="22:23" x14ac:dyDescent="0.25">
      <c r="V5402" s="413"/>
      <c r="W5402" s="413"/>
    </row>
    <row r="5403" spans="22:23" x14ac:dyDescent="0.25">
      <c r="V5403" s="413"/>
      <c r="W5403" s="413"/>
    </row>
    <row r="5404" spans="22:23" x14ac:dyDescent="0.25">
      <c r="V5404" s="413"/>
      <c r="W5404" s="413"/>
    </row>
    <row r="5405" spans="22:23" x14ac:dyDescent="0.25">
      <c r="V5405" s="413"/>
      <c r="W5405" s="413"/>
    </row>
    <row r="5406" spans="22:23" x14ac:dyDescent="0.25">
      <c r="V5406" s="413"/>
      <c r="W5406" s="413"/>
    </row>
    <row r="5407" spans="22:23" x14ac:dyDescent="0.25">
      <c r="V5407" s="413"/>
      <c r="W5407" s="413"/>
    </row>
    <row r="5408" spans="22:23" x14ac:dyDescent="0.25">
      <c r="V5408" s="413"/>
      <c r="W5408" s="413"/>
    </row>
    <row r="5409" spans="22:23" x14ac:dyDescent="0.25">
      <c r="V5409" s="413"/>
      <c r="W5409" s="413"/>
    </row>
    <row r="5410" spans="22:23" x14ac:dyDescent="0.25">
      <c r="V5410" s="413"/>
      <c r="W5410" s="413"/>
    </row>
    <row r="5411" spans="22:23" x14ac:dyDescent="0.25">
      <c r="V5411" s="413"/>
      <c r="W5411" s="413"/>
    </row>
    <row r="5412" spans="22:23" x14ac:dyDescent="0.25">
      <c r="V5412" s="413"/>
      <c r="W5412" s="413"/>
    </row>
    <row r="5413" spans="22:23" x14ac:dyDescent="0.25">
      <c r="V5413" s="413"/>
      <c r="W5413" s="413"/>
    </row>
    <row r="5414" spans="22:23" x14ac:dyDescent="0.25">
      <c r="V5414" s="413"/>
      <c r="W5414" s="413"/>
    </row>
    <row r="5415" spans="22:23" x14ac:dyDescent="0.25">
      <c r="V5415" s="413"/>
      <c r="W5415" s="413"/>
    </row>
    <row r="5416" spans="22:23" x14ac:dyDescent="0.25">
      <c r="V5416" s="413"/>
      <c r="W5416" s="413"/>
    </row>
    <row r="5417" spans="22:23" x14ac:dyDescent="0.25">
      <c r="V5417" s="413"/>
      <c r="W5417" s="413"/>
    </row>
    <row r="5418" spans="22:23" x14ac:dyDescent="0.25">
      <c r="V5418" s="413"/>
      <c r="W5418" s="413"/>
    </row>
    <row r="5419" spans="22:23" x14ac:dyDescent="0.25">
      <c r="V5419" s="413"/>
      <c r="W5419" s="413"/>
    </row>
    <row r="5420" spans="22:23" x14ac:dyDescent="0.25">
      <c r="V5420" s="413"/>
      <c r="W5420" s="413"/>
    </row>
    <row r="5421" spans="22:23" x14ac:dyDescent="0.25">
      <c r="V5421" s="413"/>
      <c r="W5421" s="413"/>
    </row>
    <row r="5422" spans="22:23" x14ac:dyDescent="0.25">
      <c r="V5422" s="413"/>
      <c r="W5422" s="413"/>
    </row>
    <row r="5423" spans="22:23" x14ac:dyDescent="0.25">
      <c r="V5423" s="413"/>
      <c r="W5423" s="413"/>
    </row>
    <row r="5424" spans="22:23" x14ac:dyDescent="0.25">
      <c r="V5424" s="413"/>
      <c r="W5424" s="413"/>
    </row>
    <row r="5425" spans="22:23" x14ac:dyDescent="0.25">
      <c r="V5425" s="413"/>
      <c r="W5425" s="413"/>
    </row>
    <row r="5426" spans="22:23" x14ac:dyDescent="0.25">
      <c r="V5426" s="413"/>
      <c r="W5426" s="413"/>
    </row>
    <row r="5427" spans="22:23" x14ac:dyDescent="0.25">
      <c r="V5427" s="413"/>
      <c r="W5427" s="413"/>
    </row>
    <row r="5428" spans="22:23" x14ac:dyDescent="0.25">
      <c r="V5428" s="413"/>
      <c r="W5428" s="413"/>
    </row>
    <row r="5429" spans="22:23" x14ac:dyDescent="0.25">
      <c r="V5429" s="413"/>
      <c r="W5429" s="413"/>
    </row>
    <row r="5430" spans="22:23" x14ac:dyDescent="0.25">
      <c r="V5430" s="413"/>
      <c r="W5430" s="413"/>
    </row>
    <row r="5431" spans="22:23" x14ac:dyDescent="0.25">
      <c r="V5431" s="413"/>
      <c r="W5431" s="413"/>
    </row>
    <row r="5432" spans="22:23" x14ac:dyDescent="0.25">
      <c r="V5432" s="413"/>
      <c r="W5432" s="413"/>
    </row>
    <row r="5433" spans="22:23" x14ac:dyDescent="0.25">
      <c r="V5433" s="413"/>
      <c r="W5433" s="413"/>
    </row>
    <row r="5434" spans="22:23" x14ac:dyDescent="0.25">
      <c r="V5434" s="413"/>
      <c r="W5434" s="413"/>
    </row>
    <row r="5435" spans="22:23" x14ac:dyDescent="0.25">
      <c r="V5435" s="413"/>
      <c r="W5435" s="413"/>
    </row>
    <row r="5436" spans="22:23" x14ac:dyDescent="0.25">
      <c r="V5436" s="413"/>
      <c r="W5436" s="413"/>
    </row>
    <row r="5437" spans="22:23" x14ac:dyDescent="0.25">
      <c r="V5437" s="413"/>
      <c r="W5437" s="413"/>
    </row>
    <row r="5438" spans="22:23" x14ac:dyDescent="0.25">
      <c r="V5438" s="413"/>
      <c r="W5438" s="413"/>
    </row>
    <row r="5439" spans="22:23" x14ac:dyDescent="0.25">
      <c r="V5439" s="413"/>
      <c r="W5439" s="413"/>
    </row>
    <row r="5440" spans="22:23" x14ac:dyDescent="0.25">
      <c r="V5440" s="413"/>
      <c r="W5440" s="413"/>
    </row>
    <row r="5441" spans="22:23" x14ac:dyDescent="0.25">
      <c r="V5441" s="413"/>
      <c r="W5441" s="413"/>
    </row>
    <row r="5442" spans="22:23" x14ac:dyDescent="0.25">
      <c r="V5442" s="413"/>
      <c r="W5442" s="413"/>
    </row>
    <row r="5443" spans="22:23" x14ac:dyDescent="0.25">
      <c r="V5443" s="413"/>
      <c r="W5443" s="413"/>
    </row>
    <row r="5444" spans="22:23" x14ac:dyDescent="0.25">
      <c r="V5444" s="413"/>
      <c r="W5444" s="413"/>
    </row>
    <row r="5445" spans="22:23" x14ac:dyDescent="0.25">
      <c r="V5445" s="413"/>
      <c r="W5445" s="413"/>
    </row>
    <row r="5446" spans="22:23" x14ac:dyDescent="0.25">
      <c r="V5446" s="413"/>
      <c r="W5446" s="413"/>
    </row>
    <row r="5447" spans="22:23" x14ac:dyDescent="0.25">
      <c r="V5447" s="413"/>
      <c r="W5447" s="413"/>
    </row>
    <row r="5448" spans="22:23" x14ac:dyDescent="0.25">
      <c r="V5448" s="413"/>
      <c r="W5448" s="413"/>
    </row>
    <row r="5449" spans="22:23" x14ac:dyDescent="0.25">
      <c r="V5449" s="413"/>
      <c r="W5449" s="413"/>
    </row>
    <row r="5450" spans="22:23" x14ac:dyDescent="0.25">
      <c r="V5450" s="413"/>
      <c r="W5450" s="413"/>
    </row>
    <row r="5451" spans="22:23" x14ac:dyDescent="0.25">
      <c r="V5451" s="413"/>
      <c r="W5451" s="413"/>
    </row>
    <row r="5452" spans="22:23" x14ac:dyDescent="0.25">
      <c r="V5452" s="413"/>
      <c r="W5452" s="413"/>
    </row>
    <row r="5453" spans="22:23" x14ac:dyDescent="0.25">
      <c r="V5453" s="413"/>
      <c r="W5453" s="413"/>
    </row>
    <row r="5454" spans="22:23" x14ac:dyDescent="0.25">
      <c r="V5454" s="413"/>
      <c r="W5454" s="413"/>
    </row>
    <row r="5455" spans="22:23" x14ac:dyDescent="0.25">
      <c r="V5455" s="413"/>
      <c r="W5455" s="413"/>
    </row>
    <row r="5456" spans="22:23" x14ac:dyDescent="0.25">
      <c r="V5456" s="413"/>
      <c r="W5456" s="413"/>
    </row>
    <row r="5457" spans="22:23" x14ac:dyDescent="0.25">
      <c r="V5457" s="413"/>
      <c r="W5457" s="413"/>
    </row>
    <row r="5458" spans="22:23" x14ac:dyDescent="0.25">
      <c r="V5458" s="413"/>
      <c r="W5458" s="413"/>
    </row>
    <row r="5459" spans="22:23" x14ac:dyDescent="0.25">
      <c r="V5459" s="413"/>
      <c r="W5459" s="413"/>
    </row>
    <row r="5460" spans="22:23" x14ac:dyDescent="0.25">
      <c r="V5460" s="413"/>
      <c r="W5460" s="413"/>
    </row>
    <row r="5461" spans="22:23" x14ac:dyDescent="0.25">
      <c r="V5461" s="413"/>
      <c r="W5461" s="413"/>
    </row>
    <row r="5462" spans="22:23" x14ac:dyDescent="0.25">
      <c r="V5462" s="413"/>
      <c r="W5462" s="413"/>
    </row>
    <row r="5463" spans="22:23" x14ac:dyDescent="0.25">
      <c r="V5463" s="413"/>
      <c r="W5463" s="413"/>
    </row>
    <row r="5464" spans="22:23" x14ac:dyDescent="0.25">
      <c r="V5464" s="413"/>
      <c r="W5464" s="413"/>
    </row>
    <row r="5465" spans="22:23" x14ac:dyDescent="0.25">
      <c r="V5465" s="413"/>
      <c r="W5465" s="413"/>
    </row>
    <row r="5466" spans="22:23" x14ac:dyDescent="0.25">
      <c r="V5466" s="413"/>
      <c r="W5466" s="413"/>
    </row>
    <row r="5467" spans="22:23" x14ac:dyDescent="0.25">
      <c r="V5467" s="413"/>
      <c r="W5467" s="413"/>
    </row>
    <row r="5468" spans="22:23" x14ac:dyDescent="0.25">
      <c r="V5468" s="413"/>
      <c r="W5468" s="413"/>
    </row>
    <row r="5469" spans="22:23" x14ac:dyDescent="0.25">
      <c r="V5469" s="413"/>
      <c r="W5469" s="413"/>
    </row>
    <row r="5470" spans="22:23" x14ac:dyDescent="0.25">
      <c r="V5470" s="413"/>
      <c r="W5470" s="413"/>
    </row>
    <row r="5471" spans="22:23" x14ac:dyDescent="0.25">
      <c r="V5471" s="413"/>
      <c r="W5471" s="413"/>
    </row>
    <row r="5472" spans="22:23" x14ac:dyDescent="0.25">
      <c r="V5472" s="413"/>
      <c r="W5472" s="413"/>
    </row>
    <row r="5473" spans="22:23" x14ac:dyDescent="0.25">
      <c r="V5473" s="413"/>
      <c r="W5473" s="413"/>
    </row>
    <row r="5474" spans="22:23" x14ac:dyDescent="0.25">
      <c r="V5474" s="413"/>
      <c r="W5474" s="413"/>
    </row>
    <row r="5475" spans="22:23" x14ac:dyDescent="0.25">
      <c r="V5475" s="413"/>
      <c r="W5475" s="413"/>
    </row>
    <row r="5476" spans="22:23" x14ac:dyDescent="0.25">
      <c r="V5476" s="413"/>
      <c r="W5476" s="413"/>
    </row>
    <row r="5477" spans="22:23" x14ac:dyDescent="0.25">
      <c r="V5477" s="413"/>
      <c r="W5477" s="413"/>
    </row>
    <row r="5478" spans="22:23" x14ac:dyDescent="0.25">
      <c r="V5478" s="413"/>
      <c r="W5478" s="413"/>
    </row>
    <row r="5479" spans="22:23" x14ac:dyDescent="0.25">
      <c r="V5479" s="413"/>
      <c r="W5479" s="413"/>
    </row>
    <row r="5480" spans="22:23" x14ac:dyDescent="0.25">
      <c r="V5480" s="413"/>
      <c r="W5480" s="413"/>
    </row>
    <row r="5481" spans="22:23" x14ac:dyDescent="0.25">
      <c r="V5481" s="413"/>
      <c r="W5481" s="413"/>
    </row>
    <row r="5482" spans="22:23" x14ac:dyDescent="0.25">
      <c r="V5482" s="413"/>
      <c r="W5482" s="413"/>
    </row>
    <row r="5483" spans="22:23" x14ac:dyDescent="0.25">
      <c r="V5483" s="413"/>
      <c r="W5483" s="413"/>
    </row>
    <row r="5484" spans="22:23" x14ac:dyDescent="0.25">
      <c r="V5484" s="413"/>
      <c r="W5484" s="413"/>
    </row>
    <row r="5485" spans="22:23" x14ac:dyDescent="0.25">
      <c r="V5485" s="413"/>
      <c r="W5485" s="413"/>
    </row>
    <row r="5486" spans="22:23" x14ac:dyDescent="0.25">
      <c r="V5486" s="413"/>
      <c r="W5486" s="413"/>
    </row>
    <row r="5487" spans="22:23" x14ac:dyDescent="0.25">
      <c r="V5487" s="413"/>
      <c r="W5487" s="413"/>
    </row>
    <row r="5488" spans="22:23" x14ac:dyDescent="0.25">
      <c r="V5488" s="413"/>
      <c r="W5488" s="413"/>
    </row>
    <row r="5489" spans="22:23" x14ac:dyDescent="0.25">
      <c r="V5489" s="413"/>
      <c r="W5489" s="413"/>
    </row>
    <row r="5490" spans="22:23" x14ac:dyDescent="0.25">
      <c r="V5490" s="413"/>
      <c r="W5490" s="413"/>
    </row>
    <row r="5491" spans="22:23" x14ac:dyDescent="0.25">
      <c r="V5491" s="413"/>
      <c r="W5491" s="413"/>
    </row>
    <row r="5492" spans="22:23" x14ac:dyDescent="0.25">
      <c r="V5492" s="413"/>
      <c r="W5492" s="413"/>
    </row>
    <row r="5493" spans="22:23" x14ac:dyDescent="0.25">
      <c r="V5493" s="413"/>
      <c r="W5493" s="413"/>
    </row>
    <row r="5494" spans="22:23" x14ac:dyDescent="0.25">
      <c r="V5494" s="413"/>
      <c r="W5494" s="413"/>
    </row>
    <row r="5495" spans="22:23" x14ac:dyDescent="0.25">
      <c r="V5495" s="413"/>
      <c r="W5495" s="413"/>
    </row>
    <row r="5496" spans="22:23" x14ac:dyDescent="0.25">
      <c r="V5496" s="413"/>
      <c r="W5496" s="413"/>
    </row>
    <row r="5497" spans="22:23" x14ac:dyDescent="0.25">
      <c r="V5497" s="413"/>
      <c r="W5497" s="413"/>
    </row>
    <row r="5498" spans="22:23" x14ac:dyDescent="0.25">
      <c r="V5498" s="413"/>
      <c r="W5498" s="413"/>
    </row>
    <row r="5499" spans="22:23" x14ac:dyDescent="0.25">
      <c r="V5499" s="413"/>
      <c r="W5499" s="413"/>
    </row>
    <row r="5500" spans="22:23" x14ac:dyDescent="0.25">
      <c r="V5500" s="413"/>
      <c r="W5500" s="413"/>
    </row>
    <row r="5501" spans="22:23" x14ac:dyDescent="0.25">
      <c r="V5501" s="413"/>
      <c r="W5501" s="413"/>
    </row>
    <row r="5502" spans="22:23" x14ac:dyDescent="0.25">
      <c r="V5502" s="413"/>
      <c r="W5502" s="413"/>
    </row>
    <row r="5503" spans="22:23" x14ac:dyDescent="0.25">
      <c r="V5503" s="413"/>
      <c r="W5503" s="413"/>
    </row>
    <row r="5504" spans="22:23" x14ac:dyDescent="0.25">
      <c r="V5504" s="413"/>
      <c r="W5504" s="413"/>
    </row>
    <row r="5505" spans="22:23" x14ac:dyDescent="0.25">
      <c r="V5505" s="413"/>
      <c r="W5505" s="413"/>
    </row>
    <row r="5506" spans="22:23" x14ac:dyDescent="0.25">
      <c r="V5506" s="413"/>
      <c r="W5506" s="413"/>
    </row>
    <row r="5507" spans="22:23" x14ac:dyDescent="0.25">
      <c r="V5507" s="413"/>
      <c r="W5507" s="413"/>
    </row>
    <row r="5508" spans="22:23" x14ac:dyDescent="0.25">
      <c r="V5508" s="413"/>
      <c r="W5508" s="413"/>
    </row>
    <row r="5509" spans="22:23" x14ac:dyDescent="0.25">
      <c r="V5509" s="413"/>
      <c r="W5509" s="413"/>
    </row>
    <row r="5510" spans="22:23" x14ac:dyDescent="0.25">
      <c r="V5510" s="413"/>
      <c r="W5510" s="413"/>
    </row>
    <row r="5511" spans="22:23" x14ac:dyDescent="0.25">
      <c r="V5511" s="413"/>
      <c r="W5511" s="413"/>
    </row>
    <row r="5512" spans="22:23" x14ac:dyDescent="0.25">
      <c r="V5512" s="413"/>
      <c r="W5512" s="413"/>
    </row>
    <row r="5513" spans="22:23" x14ac:dyDescent="0.25">
      <c r="V5513" s="413"/>
      <c r="W5513" s="413"/>
    </row>
    <row r="5514" spans="22:23" x14ac:dyDescent="0.25">
      <c r="V5514" s="413"/>
      <c r="W5514" s="413"/>
    </row>
    <row r="5515" spans="22:23" x14ac:dyDescent="0.25">
      <c r="V5515" s="413"/>
      <c r="W5515" s="413"/>
    </row>
    <row r="5516" spans="22:23" x14ac:dyDescent="0.25">
      <c r="V5516" s="413"/>
      <c r="W5516" s="413"/>
    </row>
    <row r="5517" spans="22:23" x14ac:dyDescent="0.25">
      <c r="V5517" s="413"/>
      <c r="W5517" s="413"/>
    </row>
    <row r="5518" spans="22:23" x14ac:dyDescent="0.25">
      <c r="V5518" s="413"/>
      <c r="W5518" s="413"/>
    </row>
    <row r="5519" spans="22:23" x14ac:dyDescent="0.25">
      <c r="V5519" s="413"/>
      <c r="W5519" s="413"/>
    </row>
    <row r="5520" spans="22:23" x14ac:dyDescent="0.25">
      <c r="V5520" s="413"/>
      <c r="W5520" s="413"/>
    </row>
    <row r="5521" spans="22:23" x14ac:dyDescent="0.25">
      <c r="V5521" s="413"/>
      <c r="W5521" s="413"/>
    </row>
    <row r="5522" spans="22:23" x14ac:dyDescent="0.25">
      <c r="V5522" s="413"/>
      <c r="W5522" s="413"/>
    </row>
    <row r="5523" spans="22:23" x14ac:dyDescent="0.25">
      <c r="V5523" s="413"/>
      <c r="W5523" s="413"/>
    </row>
    <row r="5524" spans="22:23" x14ac:dyDescent="0.25">
      <c r="V5524" s="413"/>
      <c r="W5524" s="413"/>
    </row>
    <row r="5525" spans="22:23" x14ac:dyDescent="0.25">
      <c r="V5525" s="413"/>
      <c r="W5525" s="413"/>
    </row>
    <row r="5526" spans="22:23" x14ac:dyDescent="0.25">
      <c r="V5526" s="413"/>
      <c r="W5526" s="413"/>
    </row>
    <row r="5527" spans="22:23" x14ac:dyDescent="0.25">
      <c r="V5527" s="413"/>
      <c r="W5527" s="413"/>
    </row>
    <row r="5528" spans="22:23" x14ac:dyDescent="0.25">
      <c r="V5528" s="413"/>
      <c r="W5528" s="413"/>
    </row>
    <row r="5529" spans="22:23" x14ac:dyDescent="0.25">
      <c r="V5529" s="413"/>
      <c r="W5529" s="413"/>
    </row>
    <row r="5530" spans="22:23" x14ac:dyDescent="0.25">
      <c r="V5530" s="413"/>
      <c r="W5530" s="413"/>
    </row>
    <row r="5531" spans="22:23" x14ac:dyDescent="0.25">
      <c r="V5531" s="413"/>
      <c r="W5531" s="413"/>
    </row>
    <row r="5532" spans="22:23" x14ac:dyDescent="0.25">
      <c r="V5532" s="413"/>
      <c r="W5532" s="413"/>
    </row>
    <row r="5533" spans="22:23" x14ac:dyDescent="0.25">
      <c r="V5533" s="413"/>
      <c r="W5533" s="413"/>
    </row>
    <row r="5534" spans="22:23" x14ac:dyDescent="0.25">
      <c r="V5534" s="413"/>
      <c r="W5534" s="413"/>
    </row>
    <row r="5535" spans="22:23" x14ac:dyDescent="0.25">
      <c r="V5535" s="413"/>
      <c r="W5535" s="413"/>
    </row>
    <row r="5536" spans="22:23" x14ac:dyDescent="0.25">
      <c r="V5536" s="413"/>
      <c r="W5536" s="413"/>
    </row>
    <row r="5537" spans="22:23" x14ac:dyDescent="0.25">
      <c r="V5537" s="413"/>
      <c r="W5537" s="413"/>
    </row>
    <row r="5538" spans="22:23" x14ac:dyDescent="0.25">
      <c r="V5538" s="413"/>
      <c r="W5538" s="413"/>
    </row>
    <row r="5539" spans="22:23" x14ac:dyDescent="0.25">
      <c r="V5539" s="413"/>
      <c r="W5539" s="413"/>
    </row>
    <row r="5540" spans="22:23" x14ac:dyDescent="0.25">
      <c r="V5540" s="413"/>
      <c r="W5540" s="413"/>
    </row>
    <row r="5541" spans="22:23" x14ac:dyDescent="0.25">
      <c r="V5541" s="413"/>
      <c r="W5541" s="413"/>
    </row>
    <row r="5542" spans="22:23" x14ac:dyDescent="0.25">
      <c r="V5542" s="413"/>
      <c r="W5542" s="413"/>
    </row>
    <row r="5543" spans="22:23" x14ac:dyDescent="0.25">
      <c r="V5543" s="413"/>
      <c r="W5543" s="413"/>
    </row>
    <row r="5544" spans="22:23" x14ac:dyDescent="0.25">
      <c r="V5544" s="413"/>
      <c r="W5544" s="413"/>
    </row>
    <row r="5545" spans="22:23" x14ac:dyDescent="0.25">
      <c r="V5545" s="413"/>
      <c r="W5545" s="413"/>
    </row>
    <row r="5546" spans="22:23" x14ac:dyDescent="0.25">
      <c r="V5546" s="413"/>
      <c r="W5546" s="413"/>
    </row>
    <row r="5547" spans="22:23" x14ac:dyDescent="0.25">
      <c r="V5547" s="413"/>
      <c r="W5547" s="413"/>
    </row>
    <row r="5548" spans="22:23" x14ac:dyDescent="0.25">
      <c r="V5548" s="413"/>
      <c r="W5548" s="413"/>
    </row>
    <row r="5549" spans="22:23" x14ac:dyDescent="0.25">
      <c r="V5549" s="413"/>
      <c r="W5549" s="413"/>
    </row>
    <row r="5550" spans="22:23" x14ac:dyDescent="0.25">
      <c r="V5550" s="413"/>
      <c r="W5550" s="413"/>
    </row>
    <row r="5551" spans="22:23" x14ac:dyDescent="0.25">
      <c r="V5551" s="413"/>
      <c r="W5551" s="413"/>
    </row>
    <row r="5552" spans="22:23" x14ac:dyDescent="0.25">
      <c r="V5552" s="413"/>
      <c r="W5552" s="413"/>
    </row>
    <row r="5553" spans="22:23" x14ac:dyDescent="0.25">
      <c r="V5553" s="413"/>
      <c r="W5553" s="413"/>
    </row>
    <row r="5554" spans="22:23" x14ac:dyDescent="0.25">
      <c r="V5554" s="413"/>
      <c r="W5554" s="413"/>
    </row>
    <row r="5555" spans="22:23" x14ac:dyDescent="0.25">
      <c r="V5555" s="413"/>
      <c r="W5555" s="413"/>
    </row>
    <row r="5556" spans="22:23" x14ac:dyDescent="0.25">
      <c r="V5556" s="413"/>
      <c r="W5556" s="413"/>
    </row>
    <row r="5557" spans="22:23" x14ac:dyDescent="0.25">
      <c r="V5557" s="413"/>
      <c r="W5557" s="413"/>
    </row>
    <row r="5558" spans="22:23" x14ac:dyDescent="0.25">
      <c r="V5558" s="413"/>
      <c r="W5558" s="413"/>
    </row>
    <row r="5559" spans="22:23" x14ac:dyDescent="0.25">
      <c r="V5559" s="413"/>
      <c r="W5559" s="413"/>
    </row>
    <row r="5560" spans="22:23" x14ac:dyDescent="0.25">
      <c r="V5560" s="413"/>
      <c r="W5560" s="413"/>
    </row>
    <row r="5561" spans="22:23" x14ac:dyDescent="0.25">
      <c r="V5561" s="413"/>
      <c r="W5561" s="413"/>
    </row>
    <row r="5562" spans="22:23" x14ac:dyDescent="0.25">
      <c r="V5562" s="413"/>
      <c r="W5562" s="413"/>
    </row>
    <row r="5563" spans="22:23" x14ac:dyDescent="0.25">
      <c r="V5563" s="413"/>
      <c r="W5563" s="413"/>
    </row>
    <row r="5564" spans="22:23" x14ac:dyDescent="0.25">
      <c r="V5564" s="413"/>
      <c r="W5564" s="413"/>
    </row>
    <row r="5565" spans="22:23" x14ac:dyDescent="0.25">
      <c r="V5565" s="413"/>
      <c r="W5565" s="413"/>
    </row>
    <row r="5566" spans="22:23" x14ac:dyDescent="0.25">
      <c r="V5566" s="413"/>
      <c r="W5566" s="413"/>
    </row>
    <row r="5567" spans="22:23" x14ac:dyDescent="0.25">
      <c r="V5567" s="413"/>
      <c r="W5567" s="413"/>
    </row>
    <row r="5568" spans="22:23" x14ac:dyDescent="0.25">
      <c r="V5568" s="413"/>
      <c r="W5568" s="413"/>
    </row>
    <row r="5569" spans="22:23" x14ac:dyDescent="0.25">
      <c r="V5569" s="413"/>
      <c r="W5569" s="413"/>
    </row>
    <row r="5570" spans="22:23" x14ac:dyDescent="0.25">
      <c r="V5570" s="413"/>
      <c r="W5570" s="413"/>
    </row>
    <row r="5571" spans="22:23" x14ac:dyDescent="0.25">
      <c r="V5571" s="413"/>
      <c r="W5571" s="413"/>
    </row>
    <row r="5572" spans="22:23" x14ac:dyDescent="0.25">
      <c r="V5572" s="413"/>
      <c r="W5572" s="413"/>
    </row>
    <row r="5573" spans="22:23" x14ac:dyDescent="0.25">
      <c r="V5573" s="413"/>
      <c r="W5573" s="413"/>
    </row>
    <row r="5574" spans="22:23" x14ac:dyDescent="0.25">
      <c r="V5574" s="413"/>
      <c r="W5574" s="413"/>
    </row>
    <row r="5575" spans="22:23" x14ac:dyDescent="0.25">
      <c r="V5575" s="413"/>
      <c r="W5575" s="413"/>
    </row>
    <row r="5576" spans="22:23" x14ac:dyDescent="0.25">
      <c r="V5576" s="413"/>
      <c r="W5576" s="413"/>
    </row>
    <row r="5577" spans="22:23" x14ac:dyDescent="0.25">
      <c r="V5577" s="413"/>
      <c r="W5577" s="413"/>
    </row>
    <row r="5578" spans="22:23" x14ac:dyDescent="0.25">
      <c r="V5578" s="413"/>
      <c r="W5578" s="413"/>
    </row>
    <row r="5579" spans="22:23" x14ac:dyDescent="0.25">
      <c r="V5579" s="413"/>
      <c r="W5579" s="413"/>
    </row>
    <row r="5580" spans="22:23" x14ac:dyDescent="0.25">
      <c r="V5580" s="413"/>
      <c r="W5580" s="413"/>
    </row>
    <row r="5581" spans="22:23" x14ac:dyDescent="0.25">
      <c r="V5581" s="413"/>
      <c r="W5581" s="413"/>
    </row>
    <row r="5582" spans="22:23" x14ac:dyDescent="0.25">
      <c r="V5582" s="413"/>
      <c r="W5582" s="413"/>
    </row>
    <row r="5583" spans="22:23" x14ac:dyDescent="0.25">
      <c r="V5583" s="413"/>
      <c r="W5583" s="413"/>
    </row>
    <row r="5584" spans="22:23" x14ac:dyDescent="0.25">
      <c r="V5584" s="413"/>
      <c r="W5584" s="413"/>
    </row>
    <row r="5585" spans="22:23" x14ac:dyDescent="0.25">
      <c r="V5585" s="413"/>
      <c r="W5585" s="413"/>
    </row>
    <row r="5586" spans="22:23" x14ac:dyDescent="0.25">
      <c r="V5586" s="413"/>
      <c r="W5586" s="413"/>
    </row>
    <row r="5587" spans="22:23" x14ac:dyDescent="0.25">
      <c r="V5587" s="413"/>
      <c r="W5587" s="413"/>
    </row>
    <row r="5588" spans="22:23" x14ac:dyDescent="0.25">
      <c r="V5588" s="413"/>
      <c r="W5588" s="413"/>
    </row>
    <row r="5589" spans="22:23" x14ac:dyDescent="0.25">
      <c r="V5589" s="413"/>
      <c r="W5589" s="413"/>
    </row>
    <row r="5590" spans="22:23" x14ac:dyDescent="0.25">
      <c r="V5590" s="413"/>
      <c r="W5590" s="413"/>
    </row>
    <row r="5591" spans="22:23" x14ac:dyDescent="0.25">
      <c r="V5591" s="413"/>
      <c r="W5591" s="413"/>
    </row>
    <row r="5592" spans="22:23" x14ac:dyDescent="0.25">
      <c r="V5592" s="413"/>
      <c r="W5592" s="413"/>
    </row>
    <row r="5593" spans="22:23" x14ac:dyDescent="0.25">
      <c r="V5593" s="413"/>
      <c r="W5593" s="413"/>
    </row>
    <row r="5594" spans="22:23" x14ac:dyDescent="0.25">
      <c r="V5594" s="413"/>
      <c r="W5594" s="413"/>
    </row>
    <row r="5595" spans="22:23" x14ac:dyDescent="0.25">
      <c r="V5595" s="413"/>
      <c r="W5595" s="413"/>
    </row>
    <row r="5596" spans="22:23" x14ac:dyDescent="0.25">
      <c r="V5596" s="413"/>
      <c r="W5596" s="413"/>
    </row>
    <row r="5597" spans="22:23" x14ac:dyDescent="0.25">
      <c r="V5597" s="413"/>
      <c r="W5597" s="413"/>
    </row>
    <row r="5598" spans="22:23" x14ac:dyDescent="0.25">
      <c r="V5598" s="413"/>
      <c r="W5598" s="413"/>
    </row>
    <row r="5599" spans="22:23" x14ac:dyDescent="0.25">
      <c r="V5599" s="413"/>
      <c r="W5599" s="413"/>
    </row>
    <row r="5600" spans="22:23" x14ac:dyDescent="0.25">
      <c r="V5600" s="413"/>
      <c r="W5600" s="413"/>
    </row>
    <row r="5601" spans="22:23" x14ac:dyDescent="0.25">
      <c r="V5601" s="413"/>
      <c r="W5601" s="413"/>
    </row>
    <row r="5602" spans="22:23" x14ac:dyDescent="0.25">
      <c r="V5602" s="413"/>
      <c r="W5602" s="413"/>
    </row>
    <row r="5603" spans="22:23" x14ac:dyDescent="0.25">
      <c r="V5603" s="413"/>
      <c r="W5603" s="413"/>
    </row>
    <row r="5604" spans="22:23" x14ac:dyDescent="0.25">
      <c r="V5604" s="413"/>
      <c r="W5604" s="413"/>
    </row>
    <row r="5605" spans="22:23" x14ac:dyDescent="0.25">
      <c r="V5605" s="413"/>
      <c r="W5605" s="413"/>
    </row>
    <row r="5606" spans="22:23" x14ac:dyDescent="0.25">
      <c r="V5606" s="413"/>
      <c r="W5606" s="413"/>
    </row>
    <row r="5607" spans="22:23" x14ac:dyDescent="0.25">
      <c r="V5607" s="413"/>
      <c r="W5607" s="413"/>
    </row>
    <row r="5608" spans="22:23" x14ac:dyDescent="0.25">
      <c r="V5608" s="413"/>
      <c r="W5608" s="413"/>
    </row>
    <row r="5609" spans="22:23" x14ac:dyDescent="0.25">
      <c r="V5609" s="413"/>
      <c r="W5609" s="413"/>
    </row>
    <row r="5610" spans="22:23" x14ac:dyDescent="0.25">
      <c r="V5610" s="413"/>
      <c r="W5610" s="413"/>
    </row>
    <row r="5611" spans="22:23" x14ac:dyDescent="0.25">
      <c r="V5611" s="413"/>
      <c r="W5611" s="413"/>
    </row>
    <row r="5612" spans="22:23" x14ac:dyDescent="0.25">
      <c r="V5612" s="413"/>
      <c r="W5612" s="413"/>
    </row>
    <row r="5613" spans="22:23" x14ac:dyDescent="0.25">
      <c r="V5613" s="413"/>
      <c r="W5613" s="413"/>
    </row>
    <row r="5614" spans="22:23" x14ac:dyDescent="0.25">
      <c r="V5614" s="413"/>
      <c r="W5614" s="413"/>
    </row>
    <row r="5615" spans="22:23" x14ac:dyDescent="0.25">
      <c r="V5615" s="413"/>
      <c r="W5615" s="413"/>
    </row>
    <row r="5616" spans="22:23" x14ac:dyDescent="0.25">
      <c r="V5616" s="413"/>
      <c r="W5616" s="413"/>
    </row>
    <row r="5617" spans="22:23" x14ac:dyDescent="0.25">
      <c r="V5617" s="413"/>
      <c r="W5617" s="413"/>
    </row>
    <row r="5618" spans="22:23" x14ac:dyDescent="0.25">
      <c r="V5618" s="413"/>
      <c r="W5618" s="413"/>
    </row>
    <row r="5619" spans="22:23" x14ac:dyDescent="0.25">
      <c r="V5619" s="413"/>
      <c r="W5619" s="413"/>
    </row>
    <row r="5620" spans="22:23" x14ac:dyDescent="0.25">
      <c r="V5620" s="413"/>
      <c r="W5620" s="413"/>
    </row>
    <row r="5621" spans="22:23" x14ac:dyDescent="0.25">
      <c r="V5621" s="413"/>
      <c r="W5621" s="413"/>
    </row>
    <row r="5622" spans="22:23" x14ac:dyDescent="0.25">
      <c r="V5622" s="413"/>
      <c r="W5622" s="413"/>
    </row>
    <row r="5623" spans="22:23" x14ac:dyDescent="0.25">
      <c r="V5623" s="413"/>
      <c r="W5623" s="413"/>
    </row>
    <row r="5624" spans="22:23" x14ac:dyDescent="0.25">
      <c r="V5624" s="413"/>
      <c r="W5624" s="413"/>
    </row>
    <row r="5625" spans="22:23" x14ac:dyDescent="0.25">
      <c r="V5625" s="413"/>
      <c r="W5625" s="413"/>
    </row>
    <row r="5626" spans="22:23" x14ac:dyDescent="0.25">
      <c r="V5626" s="413"/>
      <c r="W5626" s="413"/>
    </row>
    <row r="5627" spans="22:23" x14ac:dyDescent="0.25">
      <c r="V5627" s="413"/>
      <c r="W5627" s="413"/>
    </row>
    <row r="5628" spans="22:23" x14ac:dyDescent="0.25">
      <c r="V5628" s="413"/>
      <c r="W5628" s="413"/>
    </row>
    <row r="5629" spans="22:23" x14ac:dyDescent="0.25">
      <c r="V5629" s="413"/>
      <c r="W5629" s="413"/>
    </row>
    <row r="5630" spans="22:23" x14ac:dyDescent="0.25">
      <c r="V5630" s="413"/>
      <c r="W5630" s="413"/>
    </row>
    <row r="5631" spans="22:23" x14ac:dyDescent="0.25">
      <c r="V5631" s="413"/>
      <c r="W5631" s="413"/>
    </row>
    <row r="5632" spans="22:23" x14ac:dyDescent="0.25">
      <c r="V5632" s="413"/>
      <c r="W5632" s="413"/>
    </row>
    <row r="5633" spans="22:23" x14ac:dyDescent="0.25">
      <c r="V5633" s="413"/>
      <c r="W5633" s="413"/>
    </row>
    <row r="5634" spans="22:23" x14ac:dyDescent="0.25">
      <c r="V5634" s="413"/>
      <c r="W5634" s="413"/>
    </row>
    <row r="5635" spans="22:23" x14ac:dyDescent="0.25">
      <c r="V5635" s="413"/>
      <c r="W5635" s="413"/>
    </row>
    <row r="5636" spans="22:23" x14ac:dyDescent="0.25">
      <c r="V5636" s="413"/>
      <c r="W5636" s="413"/>
    </row>
    <row r="5637" spans="22:23" x14ac:dyDescent="0.25">
      <c r="V5637" s="413"/>
      <c r="W5637" s="413"/>
    </row>
    <row r="5638" spans="22:23" x14ac:dyDescent="0.25">
      <c r="V5638" s="413"/>
      <c r="W5638" s="413"/>
    </row>
    <row r="5639" spans="22:23" x14ac:dyDescent="0.25">
      <c r="V5639" s="413"/>
      <c r="W5639" s="413"/>
    </row>
    <row r="5640" spans="22:23" x14ac:dyDescent="0.25">
      <c r="V5640" s="413"/>
      <c r="W5640" s="413"/>
    </row>
    <row r="5641" spans="22:23" x14ac:dyDescent="0.25">
      <c r="V5641" s="413"/>
      <c r="W5641" s="413"/>
    </row>
    <row r="5642" spans="22:23" x14ac:dyDescent="0.25">
      <c r="V5642" s="413"/>
      <c r="W5642" s="413"/>
    </row>
    <row r="5643" spans="22:23" x14ac:dyDescent="0.25">
      <c r="V5643" s="413"/>
      <c r="W5643" s="413"/>
    </row>
    <row r="5644" spans="22:23" x14ac:dyDescent="0.25">
      <c r="V5644" s="413"/>
      <c r="W5644" s="413"/>
    </row>
    <row r="5645" spans="22:23" x14ac:dyDescent="0.25">
      <c r="V5645" s="413"/>
      <c r="W5645" s="413"/>
    </row>
    <row r="5646" spans="22:23" x14ac:dyDescent="0.25">
      <c r="V5646" s="413"/>
      <c r="W5646" s="413"/>
    </row>
    <row r="5647" spans="22:23" x14ac:dyDescent="0.25">
      <c r="V5647" s="413"/>
      <c r="W5647" s="413"/>
    </row>
    <row r="5648" spans="22:23" x14ac:dyDescent="0.25">
      <c r="V5648" s="413"/>
      <c r="W5648" s="413"/>
    </row>
    <row r="5649" spans="22:23" x14ac:dyDescent="0.25">
      <c r="V5649" s="413"/>
      <c r="W5649" s="413"/>
    </row>
    <row r="5650" spans="22:23" x14ac:dyDescent="0.25">
      <c r="V5650" s="413"/>
      <c r="W5650" s="413"/>
    </row>
    <row r="5651" spans="22:23" x14ac:dyDescent="0.25">
      <c r="V5651" s="413"/>
      <c r="W5651" s="413"/>
    </row>
    <row r="5652" spans="22:23" x14ac:dyDescent="0.25">
      <c r="V5652" s="413"/>
      <c r="W5652" s="413"/>
    </row>
    <row r="5653" spans="22:23" x14ac:dyDescent="0.25">
      <c r="V5653" s="413"/>
      <c r="W5653" s="413"/>
    </row>
    <row r="5654" spans="22:23" x14ac:dyDescent="0.25">
      <c r="V5654" s="413"/>
      <c r="W5654" s="413"/>
    </row>
    <row r="5655" spans="22:23" x14ac:dyDescent="0.25">
      <c r="V5655" s="413"/>
      <c r="W5655" s="413"/>
    </row>
    <row r="5656" spans="22:23" x14ac:dyDescent="0.25">
      <c r="V5656" s="413"/>
      <c r="W5656" s="413"/>
    </row>
    <row r="5657" spans="22:23" x14ac:dyDescent="0.25">
      <c r="V5657" s="413"/>
      <c r="W5657" s="413"/>
    </row>
    <row r="5658" spans="22:23" x14ac:dyDescent="0.25">
      <c r="V5658" s="413"/>
      <c r="W5658" s="413"/>
    </row>
    <row r="5659" spans="22:23" x14ac:dyDescent="0.25">
      <c r="V5659" s="413"/>
      <c r="W5659" s="413"/>
    </row>
    <row r="5660" spans="22:23" x14ac:dyDescent="0.25">
      <c r="V5660" s="413"/>
      <c r="W5660" s="413"/>
    </row>
    <row r="5661" spans="22:23" x14ac:dyDescent="0.25">
      <c r="V5661" s="413"/>
      <c r="W5661" s="413"/>
    </row>
    <row r="5662" spans="22:23" x14ac:dyDescent="0.25">
      <c r="V5662" s="413"/>
      <c r="W5662" s="413"/>
    </row>
    <row r="5663" spans="22:23" x14ac:dyDescent="0.25">
      <c r="V5663" s="413"/>
      <c r="W5663" s="413"/>
    </row>
    <row r="5664" spans="22:23" x14ac:dyDescent="0.25">
      <c r="V5664" s="413"/>
      <c r="W5664" s="413"/>
    </row>
    <row r="5665" spans="22:23" x14ac:dyDescent="0.25">
      <c r="V5665" s="413"/>
      <c r="W5665" s="413"/>
    </row>
    <row r="5666" spans="22:23" x14ac:dyDescent="0.25">
      <c r="V5666" s="413"/>
      <c r="W5666" s="413"/>
    </row>
    <row r="5667" spans="22:23" x14ac:dyDescent="0.25">
      <c r="V5667" s="413"/>
      <c r="W5667" s="413"/>
    </row>
    <row r="5668" spans="22:23" x14ac:dyDescent="0.25">
      <c r="V5668" s="413"/>
      <c r="W5668" s="413"/>
    </row>
    <row r="5669" spans="22:23" x14ac:dyDescent="0.25">
      <c r="V5669" s="413"/>
      <c r="W5669" s="413"/>
    </row>
    <row r="5670" spans="22:23" x14ac:dyDescent="0.25">
      <c r="V5670" s="413"/>
      <c r="W5670" s="413"/>
    </row>
    <row r="5671" spans="22:23" x14ac:dyDescent="0.25">
      <c r="V5671" s="413"/>
      <c r="W5671" s="413"/>
    </row>
    <row r="5672" spans="22:23" x14ac:dyDescent="0.25">
      <c r="V5672" s="413"/>
      <c r="W5672" s="413"/>
    </row>
    <row r="5673" spans="22:23" x14ac:dyDescent="0.25">
      <c r="V5673" s="413"/>
      <c r="W5673" s="413"/>
    </row>
    <row r="5674" spans="22:23" x14ac:dyDescent="0.25">
      <c r="V5674" s="413"/>
      <c r="W5674" s="413"/>
    </row>
    <row r="5675" spans="22:23" x14ac:dyDescent="0.25">
      <c r="V5675" s="413"/>
      <c r="W5675" s="413"/>
    </row>
    <row r="5676" spans="22:23" x14ac:dyDescent="0.25">
      <c r="V5676" s="413"/>
      <c r="W5676" s="413"/>
    </row>
    <row r="5677" spans="22:23" x14ac:dyDescent="0.25">
      <c r="V5677" s="413"/>
      <c r="W5677" s="413"/>
    </row>
    <row r="5678" spans="22:23" x14ac:dyDescent="0.25">
      <c r="V5678" s="413"/>
      <c r="W5678" s="413"/>
    </row>
    <row r="5679" spans="22:23" x14ac:dyDescent="0.25">
      <c r="V5679" s="413"/>
      <c r="W5679" s="413"/>
    </row>
    <row r="5680" spans="22:23" x14ac:dyDescent="0.25">
      <c r="V5680" s="413"/>
      <c r="W5680" s="413"/>
    </row>
    <row r="5681" spans="22:23" x14ac:dyDescent="0.25">
      <c r="V5681" s="413"/>
      <c r="W5681" s="413"/>
    </row>
    <row r="5682" spans="22:23" x14ac:dyDescent="0.25">
      <c r="V5682" s="413"/>
      <c r="W5682" s="413"/>
    </row>
    <row r="5683" spans="22:23" x14ac:dyDescent="0.25">
      <c r="V5683" s="413"/>
      <c r="W5683" s="413"/>
    </row>
    <row r="5684" spans="22:23" x14ac:dyDescent="0.25">
      <c r="V5684" s="413"/>
      <c r="W5684" s="413"/>
    </row>
    <row r="5685" spans="22:23" x14ac:dyDescent="0.25">
      <c r="V5685" s="413"/>
      <c r="W5685" s="413"/>
    </row>
    <row r="5686" spans="22:23" x14ac:dyDescent="0.25">
      <c r="V5686" s="413"/>
      <c r="W5686" s="413"/>
    </row>
    <row r="5687" spans="22:23" x14ac:dyDescent="0.25">
      <c r="V5687" s="413"/>
      <c r="W5687" s="413"/>
    </row>
    <row r="5688" spans="22:23" x14ac:dyDescent="0.25">
      <c r="V5688" s="413"/>
      <c r="W5688" s="413"/>
    </row>
    <row r="5689" spans="22:23" x14ac:dyDescent="0.25">
      <c r="V5689" s="413"/>
      <c r="W5689" s="413"/>
    </row>
    <row r="5690" spans="22:23" x14ac:dyDescent="0.25">
      <c r="V5690" s="413"/>
      <c r="W5690" s="413"/>
    </row>
    <row r="5691" spans="22:23" x14ac:dyDescent="0.25">
      <c r="V5691" s="413"/>
      <c r="W5691" s="413"/>
    </row>
    <row r="5692" spans="22:23" x14ac:dyDescent="0.25">
      <c r="V5692" s="413"/>
      <c r="W5692" s="413"/>
    </row>
    <row r="5693" spans="22:23" x14ac:dyDescent="0.25">
      <c r="V5693" s="413"/>
      <c r="W5693" s="413"/>
    </row>
    <row r="5694" spans="22:23" x14ac:dyDescent="0.25">
      <c r="V5694" s="413"/>
      <c r="W5694" s="413"/>
    </row>
    <row r="5695" spans="22:23" x14ac:dyDescent="0.25">
      <c r="V5695" s="413"/>
      <c r="W5695" s="413"/>
    </row>
    <row r="5696" spans="22:23" x14ac:dyDescent="0.25">
      <c r="V5696" s="413"/>
      <c r="W5696" s="413"/>
    </row>
    <row r="5697" spans="22:23" x14ac:dyDescent="0.25">
      <c r="V5697" s="413"/>
      <c r="W5697" s="413"/>
    </row>
    <row r="5698" spans="22:23" x14ac:dyDescent="0.25">
      <c r="V5698" s="413"/>
      <c r="W5698" s="413"/>
    </row>
    <row r="5699" spans="22:23" x14ac:dyDescent="0.25">
      <c r="V5699" s="413"/>
      <c r="W5699" s="413"/>
    </row>
    <row r="5700" spans="22:23" x14ac:dyDescent="0.25">
      <c r="V5700" s="413"/>
      <c r="W5700" s="413"/>
    </row>
    <row r="5701" spans="22:23" x14ac:dyDescent="0.25">
      <c r="V5701" s="413"/>
      <c r="W5701" s="413"/>
    </row>
    <row r="5702" spans="22:23" x14ac:dyDescent="0.25">
      <c r="V5702" s="413"/>
      <c r="W5702" s="413"/>
    </row>
    <row r="5703" spans="22:23" x14ac:dyDescent="0.25">
      <c r="V5703" s="413"/>
      <c r="W5703" s="413"/>
    </row>
    <row r="5704" spans="22:23" x14ac:dyDescent="0.25">
      <c r="V5704" s="413"/>
      <c r="W5704" s="413"/>
    </row>
    <row r="5705" spans="22:23" x14ac:dyDescent="0.25">
      <c r="V5705" s="413"/>
      <c r="W5705" s="413"/>
    </row>
    <row r="5706" spans="22:23" x14ac:dyDescent="0.25">
      <c r="V5706" s="413"/>
      <c r="W5706" s="413"/>
    </row>
    <row r="5707" spans="22:23" x14ac:dyDescent="0.25">
      <c r="V5707" s="413"/>
      <c r="W5707" s="413"/>
    </row>
    <row r="5708" spans="22:23" x14ac:dyDescent="0.25">
      <c r="V5708" s="413"/>
      <c r="W5708" s="413"/>
    </row>
    <row r="5709" spans="22:23" x14ac:dyDescent="0.25">
      <c r="V5709" s="413"/>
      <c r="W5709" s="413"/>
    </row>
    <row r="5710" spans="22:23" x14ac:dyDescent="0.25">
      <c r="V5710" s="413"/>
      <c r="W5710" s="413"/>
    </row>
    <row r="5711" spans="22:23" x14ac:dyDescent="0.25">
      <c r="V5711" s="413"/>
      <c r="W5711" s="413"/>
    </row>
    <row r="5712" spans="22:23" x14ac:dyDescent="0.25">
      <c r="V5712" s="413"/>
      <c r="W5712" s="413"/>
    </row>
    <row r="5713" spans="22:23" x14ac:dyDescent="0.25">
      <c r="V5713" s="413"/>
      <c r="W5713" s="413"/>
    </row>
    <row r="5714" spans="22:23" x14ac:dyDescent="0.25">
      <c r="V5714" s="413"/>
      <c r="W5714" s="413"/>
    </row>
    <row r="5715" spans="22:23" x14ac:dyDescent="0.25">
      <c r="V5715" s="413"/>
      <c r="W5715" s="413"/>
    </row>
    <row r="5716" spans="22:23" x14ac:dyDescent="0.25">
      <c r="V5716" s="413"/>
      <c r="W5716" s="413"/>
    </row>
    <row r="5717" spans="22:23" x14ac:dyDescent="0.25">
      <c r="V5717" s="413"/>
      <c r="W5717" s="413"/>
    </row>
    <row r="5718" spans="22:23" x14ac:dyDescent="0.25">
      <c r="V5718" s="413"/>
      <c r="W5718" s="413"/>
    </row>
    <row r="5719" spans="22:23" x14ac:dyDescent="0.25">
      <c r="V5719" s="413"/>
      <c r="W5719" s="413"/>
    </row>
    <row r="5720" spans="22:23" x14ac:dyDescent="0.25">
      <c r="V5720" s="413"/>
      <c r="W5720" s="413"/>
    </row>
    <row r="5721" spans="22:23" x14ac:dyDescent="0.25">
      <c r="V5721" s="413"/>
      <c r="W5721" s="413"/>
    </row>
    <row r="5722" spans="22:23" x14ac:dyDescent="0.25">
      <c r="V5722" s="413"/>
      <c r="W5722" s="413"/>
    </row>
    <row r="5723" spans="22:23" x14ac:dyDescent="0.25">
      <c r="V5723" s="413"/>
      <c r="W5723" s="413"/>
    </row>
    <row r="5724" spans="22:23" x14ac:dyDescent="0.25">
      <c r="V5724" s="413"/>
      <c r="W5724" s="413"/>
    </row>
    <row r="5725" spans="22:23" x14ac:dyDescent="0.25">
      <c r="V5725" s="413"/>
      <c r="W5725" s="413"/>
    </row>
    <row r="5726" spans="22:23" x14ac:dyDescent="0.25">
      <c r="V5726" s="413"/>
      <c r="W5726" s="413"/>
    </row>
    <row r="5727" spans="22:23" x14ac:dyDescent="0.25">
      <c r="V5727" s="413"/>
      <c r="W5727" s="413"/>
    </row>
    <row r="5728" spans="22:23" x14ac:dyDescent="0.25">
      <c r="V5728" s="413"/>
      <c r="W5728" s="413"/>
    </row>
    <row r="5729" spans="22:23" x14ac:dyDescent="0.25">
      <c r="V5729" s="413"/>
      <c r="W5729" s="413"/>
    </row>
    <row r="5730" spans="22:23" x14ac:dyDescent="0.25">
      <c r="V5730" s="413"/>
      <c r="W5730" s="413"/>
    </row>
    <row r="5731" spans="22:23" x14ac:dyDescent="0.25">
      <c r="V5731" s="413"/>
      <c r="W5731" s="413"/>
    </row>
    <row r="5732" spans="22:23" x14ac:dyDescent="0.25">
      <c r="V5732" s="413"/>
      <c r="W5732" s="413"/>
    </row>
    <row r="5733" spans="22:23" x14ac:dyDescent="0.25">
      <c r="V5733" s="413"/>
      <c r="W5733" s="413"/>
    </row>
    <row r="5734" spans="22:23" x14ac:dyDescent="0.25">
      <c r="V5734" s="413"/>
      <c r="W5734" s="413"/>
    </row>
    <row r="5735" spans="22:23" x14ac:dyDescent="0.25">
      <c r="V5735" s="413"/>
      <c r="W5735" s="413"/>
    </row>
    <row r="5736" spans="22:23" x14ac:dyDescent="0.25">
      <c r="V5736" s="413"/>
      <c r="W5736" s="413"/>
    </row>
    <row r="5737" spans="22:23" x14ac:dyDescent="0.25">
      <c r="V5737" s="413"/>
      <c r="W5737" s="413"/>
    </row>
    <row r="5738" spans="22:23" x14ac:dyDescent="0.25">
      <c r="V5738" s="413"/>
      <c r="W5738" s="413"/>
    </row>
    <row r="5739" spans="22:23" x14ac:dyDescent="0.25">
      <c r="V5739" s="413"/>
      <c r="W5739" s="413"/>
    </row>
    <row r="5740" spans="22:23" x14ac:dyDescent="0.25">
      <c r="V5740" s="413"/>
      <c r="W5740" s="413"/>
    </row>
    <row r="5741" spans="22:23" x14ac:dyDescent="0.25">
      <c r="V5741" s="413"/>
      <c r="W5741" s="413"/>
    </row>
    <row r="5742" spans="22:23" x14ac:dyDescent="0.25">
      <c r="V5742" s="413"/>
      <c r="W5742" s="413"/>
    </row>
    <row r="5743" spans="22:23" x14ac:dyDescent="0.25">
      <c r="V5743" s="413"/>
      <c r="W5743" s="413"/>
    </row>
    <row r="5744" spans="22:23" x14ac:dyDescent="0.25">
      <c r="V5744" s="413"/>
      <c r="W5744" s="413"/>
    </row>
    <row r="5745" spans="22:23" x14ac:dyDescent="0.25">
      <c r="V5745" s="413"/>
      <c r="W5745" s="413"/>
    </row>
    <row r="5746" spans="22:23" x14ac:dyDescent="0.25">
      <c r="V5746" s="413"/>
      <c r="W5746" s="413"/>
    </row>
    <row r="5747" spans="22:23" x14ac:dyDescent="0.25">
      <c r="V5747" s="413"/>
      <c r="W5747" s="413"/>
    </row>
    <row r="5748" spans="22:23" x14ac:dyDescent="0.25">
      <c r="V5748" s="413"/>
      <c r="W5748" s="413"/>
    </row>
    <row r="5749" spans="22:23" x14ac:dyDescent="0.25">
      <c r="V5749" s="413"/>
      <c r="W5749" s="413"/>
    </row>
    <row r="5750" spans="22:23" x14ac:dyDescent="0.25">
      <c r="V5750" s="413"/>
      <c r="W5750" s="413"/>
    </row>
    <row r="5751" spans="22:23" x14ac:dyDescent="0.25">
      <c r="V5751" s="413"/>
      <c r="W5751" s="413"/>
    </row>
    <row r="5752" spans="22:23" x14ac:dyDescent="0.25">
      <c r="V5752" s="413"/>
      <c r="W5752" s="413"/>
    </row>
    <row r="5753" spans="22:23" x14ac:dyDescent="0.25">
      <c r="V5753" s="413"/>
      <c r="W5753" s="413"/>
    </row>
    <row r="5754" spans="22:23" x14ac:dyDescent="0.25">
      <c r="V5754" s="413"/>
      <c r="W5754" s="413"/>
    </row>
    <row r="5755" spans="22:23" x14ac:dyDescent="0.25">
      <c r="V5755" s="413"/>
      <c r="W5755" s="413"/>
    </row>
    <row r="5756" spans="22:23" x14ac:dyDescent="0.25">
      <c r="V5756" s="413"/>
      <c r="W5756" s="413"/>
    </row>
    <row r="5757" spans="22:23" x14ac:dyDescent="0.25">
      <c r="V5757" s="413"/>
      <c r="W5757" s="413"/>
    </row>
    <row r="5758" spans="22:23" x14ac:dyDescent="0.25">
      <c r="V5758" s="413"/>
      <c r="W5758" s="413"/>
    </row>
    <row r="5759" spans="22:23" x14ac:dyDescent="0.25">
      <c r="V5759" s="413"/>
      <c r="W5759" s="413"/>
    </row>
    <row r="5760" spans="22:23" x14ac:dyDescent="0.25">
      <c r="V5760" s="413"/>
      <c r="W5760" s="413"/>
    </row>
    <row r="5761" spans="22:23" x14ac:dyDescent="0.25">
      <c r="V5761" s="413"/>
      <c r="W5761" s="413"/>
    </row>
    <row r="5762" spans="22:23" x14ac:dyDescent="0.25">
      <c r="V5762" s="413"/>
      <c r="W5762" s="413"/>
    </row>
    <row r="5763" spans="22:23" x14ac:dyDescent="0.25">
      <c r="V5763" s="413"/>
      <c r="W5763" s="413"/>
    </row>
    <row r="5764" spans="22:23" x14ac:dyDescent="0.25">
      <c r="V5764" s="413"/>
      <c r="W5764" s="413"/>
    </row>
    <row r="5765" spans="22:23" x14ac:dyDescent="0.25">
      <c r="V5765" s="413"/>
      <c r="W5765" s="413"/>
    </row>
    <row r="5766" spans="22:23" x14ac:dyDescent="0.25">
      <c r="V5766" s="413"/>
      <c r="W5766" s="413"/>
    </row>
    <row r="5767" spans="22:23" x14ac:dyDescent="0.25">
      <c r="V5767" s="413"/>
      <c r="W5767" s="413"/>
    </row>
    <row r="5768" spans="22:23" x14ac:dyDescent="0.25">
      <c r="V5768" s="413"/>
      <c r="W5768" s="413"/>
    </row>
    <row r="5769" spans="22:23" x14ac:dyDescent="0.25">
      <c r="V5769" s="413"/>
      <c r="W5769" s="413"/>
    </row>
    <row r="5770" spans="22:23" x14ac:dyDescent="0.25">
      <c r="V5770" s="413"/>
      <c r="W5770" s="413"/>
    </row>
    <row r="5771" spans="22:23" x14ac:dyDescent="0.25">
      <c r="V5771" s="413"/>
      <c r="W5771" s="413"/>
    </row>
    <row r="5772" spans="22:23" x14ac:dyDescent="0.25">
      <c r="V5772" s="413"/>
      <c r="W5772" s="413"/>
    </row>
    <row r="5773" spans="22:23" x14ac:dyDescent="0.25">
      <c r="V5773" s="413"/>
      <c r="W5773" s="413"/>
    </row>
    <row r="5774" spans="22:23" x14ac:dyDescent="0.25">
      <c r="V5774" s="413"/>
      <c r="W5774" s="413"/>
    </row>
    <row r="5775" spans="22:23" x14ac:dyDescent="0.25">
      <c r="V5775" s="413"/>
      <c r="W5775" s="413"/>
    </row>
    <row r="5776" spans="22:23" x14ac:dyDescent="0.25">
      <c r="V5776" s="413"/>
      <c r="W5776" s="413"/>
    </row>
    <row r="5777" spans="22:23" x14ac:dyDescent="0.25">
      <c r="V5777" s="413"/>
      <c r="W5777" s="413"/>
    </row>
    <row r="5778" spans="22:23" x14ac:dyDescent="0.25">
      <c r="V5778" s="413"/>
      <c r="W5778" s="413"/>
    </row>
    <row r="5779" spans="22:23" x14ac:dyDescent="0.25">
      <c r="V5779" s="413"/>
      <c r="W5779" s="413"/>
    </row>
    <row r="5780" spans="22:23" x14ac:dyDescent="0.25">
      <c r="V5780" s="413"/>
      <c r="W5780" s="413"/>
    </row>
    <row r="5781" spans="22:23" x14ac:dyDescent="0.25">
      <c r="V5781" s="413"/>
      <c r="W5781" s="413"/>
    </row>
    <row r="5782" spans="22:23" x14ac:dyDescent="0.25">
      <c r="V5782" s="413"/>
      <c r="W5782" s="413"/>
    </row>
    <row r="5783" spans="22:23" x14ac:dyDescent="0.25">
      <c r="V5783" s="413"/>
      <c r="W5783" s="413"/>
    </row>
    <row r="5784" spans="22:23" x14ac:dyDescent="0.25">
      <c r="V5784" s="413"/>
      <c r="W5784" s="413"/>
    </row>
    <row r="5785" spans="22:23" x14ac:dyDescent="0.25">
      <c r="V5785" s="413"/>
      <c r="W5785" s="413"/>
    </row>
    <row r="5786" spans="22:23" x14ac:dyDescent="0.25">
      <c r="V5786" s="413"/>
      <c r="W5786" s="413"/>
    </row>
    <row r="5787" spans="22:23" x14ac:dyDescent="0.25">
      <c r="V5787" s="413"/>
      <c r="W5787" s="413"/>
    </row>
    <row r="5788" spans="22:23" x14ac:dyDescent="0.25">
      <c r="V5788" s="413"/>
      <c r="W5788" s="413"/>
    </row>
    <row r="5789" spans="22:23" x14ac:dyDescent="0.25">
      <c r="V5789" s="413"/>
      <c r="W5789" s="413"/>
    </row>
    <row r="5790" spans="22:23" x14ac:dyDescent="0.25">
      <c r="V5790" s="413"/>
      <c r="W5790" s="413"/>
    </row>
    <row r="5791" spans="22:23" x14ac:dyDescent="0.25">
      <c r="V5791" s="413"/>
      <c r="W5791" s="413"/>
    </row>
    <row r="5792" spans="22:23" x14ac:dyDescent="0.25">
      <c r="V5792" s="413"/>
      <c r="W5792" s="413"/>
    </row>
    <row r="5793" spans="22:23" x14ac:dyDescent="0.25">
      <c r="V5793" s="413"/>
      <c r="W5793" s="413"/>
    </row>
    <row r="5794" spans="22:23" x14ac:dyDescent="0.25">
      <c r="V5794" s="413"/>
      <c r="W5794" s="413"/>
    </row>
    <row r="5795" spans="22:23" x14ac:dyDescent="0.25">
      <c r="V5795" s="413"/>
      <c r="W5795" s="413"/>
    </row>
    <row r="5796" spans="22:23" x14ac:dyDescent="0.25">
      <c r="V5796" s="413"/>
      <c r="W5796" s="413"/>
    </row>
    <row r="5797" spans="22:23" x14ac:dyDescent="0.25">
      <c r="V5797" s="413"/>
      <c r="W5797" s="413"/>
    </row>
    <row r="5798" spans="22:23" x14ac:dyDescent="0.25">
      <c r="V5798" s="413"/>
      <c r="W5798" s="413"/>
    </row>
    <row r="5799" spans="22:23" x14ac:dyDescent="0.25">
      <c r="V5799" s="413"/>
      <c r="W5799" s="413"/>
    </row>
    <row r="5800" spans="22:23" x14ac:dyDescent="0.25">
      <c r="V5800" s="413"/>
      <c r="W5800" s="413"/>
    </row>
    <row r="5801" spans="22:23" x14ac:dyDescent="0.25">
      <c r="V5801" s="413"/>
      <c r="W5801" s="413"/>
    </row>
    <row r="5802" spans="22:23" x14ac:dyDescent="0.25">
      <c r="V5802" s="413"/>
      <c r="W5802" s="413"/>
    </row>
    <row r="5803" spans="22:23" x14ac:dyDescent="0.25">
      <c r="V5803" s="413"/>
      <c r="W5803" s="413"/>
    </row>
    <row r="5804" spans="22:23" x14ac:dyDescent="0.25">
      <c r="V5804" s="413"/>
      <c r="W5804" s="413"/>
    </row>
    <row r="5805" spans="22:23" x14ac:dyDescent="0.25">
      <c r="V5805" s="413"/>
      <c r="W5805" s="413"/>
    </row>
    <row r="5806" spans="22:23" x14ac:dyDescent="0.25">
      <c r="V5806" s="413"/>
      <c r="W5806" s="413"/>
    </row>
    <row r="5807" spans="22:23" x14ac:dyDescent="0.25">
      <c r="V5807" s="413"/>
      <c r="W5807" s="413"/>
    </row>
    <row r="5808" spans="22:23" x14ac:dyDescent="0.25">
      <c r="V5808" s="413"/>
      <c r="W5808" s="413"/>
    </row>
    <row r="5809" spans="22:23" x14ac:dyDescent="0.25">
      <c r="V5809" s="413"/>
      <c r="W5809" s="413"/>
    </row>
    <row r="5810" spans="22:23" x14ac:dyDescent="0.25">
      <c r="V5810" s="413"/>
      <c r="W5810" s="413"/>
    </row>
    <row r="5811" spans="22:23" x14ac:dyDescent="0.25">
      <c r="V5811" s="413"/>
      <c r="W5811" s="413"/>
    </row>
    <row r="5812" spans="22:23" x14ac:dyDescent="0.25">
      <c r="V5812" s="413"/>
      <c r="W5812" s="413"/>
    </row>
    <row r="5813" spans="22:23" x14ac:dyDescent="0.25">
      <c r="V5813" s="413"/>
      <c r="W5813" s="413"/>
    </row>
    <row r="5814" spans="22:23" x14ac:dyDescent="0.25">
      <c r="V5814" s="413"/>
      <c r="W5814" s="413"/>
    </row>
    <row r="5815" spans="22:23" x14ac:dyDescent="0.25">
      <c r="V5815" s="413"/>
      <c r="W5815" s="413"/>
    </row>
    <row r="5816" spans="22:23" x14ac:dyDescent="0.25">
      <c r="V5816" s="413"/>
      <c r="W5816" s="413"/>
    </row>
    <row r="5817" spans="22:23" x14ac:dyDescent="0.25">
      <c r="V5817" s="413"/>
      <c r="W5817" s="413"/>
    </row>
    <row r="5818" spans="22:23" x14ac:dyDescent="0.25">
      <c r="V5818" s="413"/>
      <c r="W5818" s="413"/>
    </row>
    <row r="5819" spans="22:23" x14ac:dyDescent="0.25">
      <c r="V5819" s="413"/>
      <c r="W5819" s="413"/>
    </row>
    <row r="5820" spans="22:23" x14ac:dyDescent="0.25">
      <c r="V5820" s="413"/>
      <c r="W5820" s="413"/>
    </row>
    <row r="5821" spans="22:23" x14ac:dyDescent="0.25">
      <c r="V5821" s="413"/>
      <c r="W5821" s="413"/>
    </row>
    <row r="5822" spans="22:23" x14ac:dyDescent="0.25">
      <c r="V5822" s="413"/>
      <c r="W5822" s="413"/>
    </row>
    <row r="5823" spans="22:23" x14ac:dyDescent="0.25">
      <c r="V5823" s="413"/>
      <c r="W5823" s="413"/>
    </row>
    <row r="5824" spans="22:23" x14ac:dyDescent="0.25">
      <c r="V5824" s="413"/>
      <c r="W5824" s="413"/>
    </row>
    <row r="5825" spans="22:23" x14ac:dyDescent="0.25">
      <c r="V5825" s="413"/>
      <c r="W5825" s="413"/>
    </row>
    <row r="5826" spans="22:23" x14ac:dyDescent="0.25">
      <c r="V5826" s="413"/>
      <c r="W5826" s="413"/>
    </row>
    <row r="5827" spans="22:23" x14ac:dyDescent="0.25">
      <c r="V5827" s="413"/>
      <c r="W5827" s="413"/>
    </row>
    <row r="5828" spans="22:23" x14ac:dyDescent="0.25">
      <c r="V5828" s="413"/>
      <c r="W5828" s="413"/>
    </row>
    <row r="5829" spans="22:23" x14ac:dyDescent="0.25">
      <c r="V5829" s="413"/>
      <c r="W5829" s="413"/>
    </row>
    <row r="5830" spans="22:23" x14ac:dyDescent="0.25">
      <c r="V5830" s="413"/>
      <c r="W5830" s="413"/>
    </row>
    <row r="5831" spans="22:23" x14ac:dyDescent="0.25">
      <c r="V5831" s="413"/>
      <c r="W5831" s="413"/>
    </row>
    <row r="5832" spans="22:23" x14ac:dyDescent="0.25">
      <c r="V5832" s="413"/>
      <c r="W5832" s="413"/>
    </row>
    <row r="5833" spans="22:23" x14ac:dyDescent="0.25">
      <c r="V5833" s="413"/>
      <c r="W5833" s="413"/>
    </row>
    <row r="5834" spans="22:23" x14ac:dyDescent="0.25">
      <c r="V5834" s="413"/>
      <c r="W5834" s="413"/>
    </row>
    <row r="5835" spans="22:23" x14ac:dyDescent="0.25">
      <c r="V5835" s="413"/>
      <c r="W5835" s="413"/>
    </row>
    <row r="5836" spans="22:23" x14ac:dyDescent="0.25">
      <c r="V5836" s="413"/>
      <c r="W5836" s="413"/>
    </row>
    <row r="5837" spans="22:23" x14ac:dyDescent="0.25">
      <c r="V5837" s="413"/>
      <c r="W5837" s="413"/>
    </row>
    <row r="5838" spans="22:23" x14ac:dyDescent="0.25">
      <c r="V5838" s="413"/>
      <c r="W5838" s="413"/>
    </row>
    <row r="5839" spans="22:23" x14ac:dyDescent="0.25">
      <c r="V5839" s="413"/>
      <c r="W5839" s="413"/>
    </row>
    <row r="5840" spans="22:23" x14ac:dyDescent="0.25">
      <c r="V5840" s="413"/>
      <c r="W5840" s="413"/>
    </row>
    <row r="5841" spans="22:23" x14ac:dyDescent="0.25">
      <c r="V5841" s="413"/>
      <c r="W5841" s="413"/>
    </row>
    <row r="5842" spans="22:23" x14ac:dyDescent="0.25">
      <c r="V5842" s="413"/>
      <c r="W5842" s="413"/>
    </row>
    <row r="5843" spans="22:23" x14ac:dyDescent="0.25">
      <c r="V5843" s="413"/>
      <c r="W5843" s="413"/>
    </row>
    <row r="5844" spans="22:23" x14ac:dyDescent="0.25">
      <c r="V5844" s="413"/>
      <c r="W5844" s="413"/>
    </row>
    <row r="5845" spans="22:23" x14ac:dyDescent="0.25">
      <c r="V5845" s="413"/>
      <c r="W5845" s="413"/>
    </row>
    <row r="5846" spans="22:23" x14ac:dyDescent="0.25">
      <c r="V5846" s="413"/>
      <c r="W5846" s="413"/>
    </row>
    <row r="5847" spans="22:23" x14ac:dyDescent="0.25">
      <c r="V5847" s="413"/>
      <c r="W5847" s="413"/>
    </row>
    <row r="5848" spans="22:23" x14ac:dyDescent="0.25">
      <c r="V5848" s="413"/>
      <c r="W5848" s="413"/>
    </row>
    <row r="5849" spans="22:23" x14ac:dyDescent="0.25">
      <c r="V5849" s="413"/>
      <c r="W5849" s="413"/>
    </row>
    <row r="5850" spans="22:23" x14ac:dyDescent="0.25">
      <c r="V5850" s="413"/>
      <c r="W5850" s="413"/>
    </row>
    <row r="5851" spans="22:23" x14ac:dyDescent="0.25">
      <c r="V5851" s="413"/>
      <c r="W5851" s="413"/>
    </row>
    <row r="5852" spans="22:23" x14ac:dyDescent="0.25">
      <c r="V5852" s="413"/>
      <c r="W5852" s="413"/>
    </row>
    <row r="5853" spans="22:23" x14ac:dyDescent="0.25">
      <c r="V5853" s="413"/>
      <c r="W5853" s="413"/>
    </row>
    <row r="5854" spans="22:23" x14ac:dyDescent="0.25">
      <c r="V5854" s="413"/>
      <c r="W5854" s="413"/>
    </row>
    <row r="5855" spans="22:23" x14ac:dyDescent="0.25">
      <c r="V5855" s="413"/>
      <c r="W5855" s="413"/>
    </row>
    <row r="5856" spans="22:23" x14ac:dyDescent="0.25">
      <c r="V5856" s="413"/>
      <c r="W5856" s="413"/>
    </row>
    <row r="5857" spans="22:23" x14ac:dyDescent="0.25">
      <c r="V5857" s="413"/>
      <c r="W5857" s="413"/>
    </row>
    <row r="5858" spans="22:23" x14ac:dyDescent="0.25">
      <c r="V5858" s="413"/>
      <c r="W5858" s="413"/>
    </row>
    <row r="5859" spans="22:23" x14ac:dyDescent="0.25">
      <c r="V5859" s="413"/>
      <c r="W5859" s="413"/>
    </row>
    <row r="5860" spans="22:23" x14ac:dyDescent="0.25">
      <c r="V5860" s="413"/>
      <c r="W5860" s="413"/>
    </row>
    <row r="5861" spans="22:23" x14ac:dyDescent="0.25">
      <c r="V5861" s="413"/>
      <c r="W5861" s="413"/>
    </row>
    <row r="5862" spans="22:23" x14ac:dyDescent="0.25">
      <c r="V5862" s="413"/>
      <c r="W5862" s="413"/>
    </row>
    <row r="5863" spans="22:23" x14ac:dyDescent="0.25">
      <c r="V5863" s="413"/>
      <c r="W5863" s="413"/>
    </row>
    <row r="5864" spans="22:23" x14ac:dyDescent="0.25">
      <c r="V5864" s="413"/>
      <c r="W5864" s="413"/>
    </row>
    <row r="5865" spans="22:23" x14ac:dyDescent="0.25">
      <c r="V5865" s="413"/>
      <c r="W5865" s="413"/>
    </row>
    <row r="5866" spans="22:23" x14ac:dyDescent="0.25">
      <c r="V5866" s="413"/>
      <c r="W5866" s="413"/>
    </row>
    <row r="5867" spans="22:23" x14ac:dyDescent="0.25">
      <c r="V5867" s="413"/>
      <c r="W5867" s="413"/>
    </row>
    <row r="5868" spans="22:23" x14ac:dyDescent="0.25">
      <c r="V5868" s="413"/>
      <c r="W5868" s="413"/>
    </row>
    <row r="5869" spans="22:23" x14ac:dyDescent="0.25">
      <c r="V5869" s="413"/>
      <c r="W5869" s="413"/>
    </row>
    <row r="5870" spans="22:23" x14ac:dyDescent="0.25">
      <c r="V5870" s="413"/>
      <c r="W5870" s="413"/>
    </row>
    <row r="5871" spans="22:23" x14ac:dyDescent="0.25">
      <c r="V5871" s="413"/>
      <c r="W5871" s="413"/>
    </row>
    <row r="5872" spans="22:23" x14ac:dyDescent="0.25">
      <c r="V5872" s="413"/>
      <c r="W5872" s="413"/>
    </row>
    <row r="5873" spans="22:23" x14ac:dyDescent="0.25">
      <c r="V5873" s="413"/>
      <c r="W5873" s="413"/>
    </row>
    <row r="5874" spans="22:23" x14ac:dyDescent="0.25">
      <c r="V5874" s="413"/>
      <c r="W5874" s="413"/>
    </row>
    <row r="5875" spans="22:23" x14ac:dyDescent="0.25">
      <c r="V5875" s="413"/>
      <c r="W5875" s="413"/>
    </row>
    <row r="5876" spans="22:23" x14ac:dyDescent="0.25">
      <c r="V5876" s="413"/>
      <c r="W5876" s="413"/>
    </row>
    <row r="5877" spans="22:23" x14ac:dyDescent="0.25">
      <c r="V5877" s="413"/>
      <c r="W5877" s="413"/>
    </row>
    <row r="5878" spans="22:23" x14ac:dyDescent="0.25">
      <c r="V5878" s="413"/>
      <c r="W5878" s="413"/>
    </row>
    <row r="5879" spans="22:23" x14ac:dyDescent="0.25">
      <c r="V5879" s="413"/>
      <c r="W5879" s="413"/>
    </row>
    <row r="5880" spans="22:23" x14ac:dyDescent="0.25">
      <c r="V5880" s="413"/>
      <c r="W5880" s="413"/>
    </row>
    <row r="5881" spans="22:23" x14ac:dyDescent="0.25">
      <c r="V5881" s="413"/>
      <c r="W5881" s="413"/>
    </row>
    <row r="5882" spans="22:23" x14ac:dyDescent="0.25">
      <c r="V5882" s="413"/>
      <c r="W5882" s="413"/>
    </row>
    <row r="5883" spans="22:23" x14ac:dyDescent="0.25">
      <c r="V5883" s="413"/>
      <c r="W5883" s="413"/>
    </row>
    <row r="5884" spans="22:23" x14ac:dyDescent="0.25">
      <c r="V5884" s="413"/>
      <c r="W5884" s="413"/>
    </row>
    <row r="5885" spans="22:23" x14ac:dyDescent="0.25">
      <c r="V5885" s="413"/>
      <c r="W5885" s="413"/>
    </row>
    <row r="5886" spans="22:23" x14ac:dyDescent="0.25">
      <c r="V5886" s="413"/>
      <c r="W5886" s="413"/>
    </row>
    <row r="5887" spans="22:23" x14ac:dyDescent="0.25">
      <c r="V5887" s="413"/>
      <c r="W5887" s="413"/>
    </row>
    <row r="5888" spans="22:23" x14ac:dyDescent="0.25">
      <c r="V5888" s="413"/>
      <c r="W5888" s="413"/>
    </row>
    <row r="5889" spans="22:23" x14ac:dyDescent="0.25">
      <c r="V5889" s="413"/>
      <c r="W5889" s="413"/>
    </row>
    <row r="5890" spans="22:23" x14ac:dyDescent="0.25">
      <c r="V5890" s="413"/>
      <c r="W5890" s="413"/>
    </row>
    <row r="5891" spans="22:23" x14ac:dyDescent="0.25">
      <c r="V5891" s="413"/>
      <c r="W5891" s="413"/>
    </row>
    <row r="5892" spans="22:23" x14ac:dyDescent="0.25">
      <c r="V5892" s="413"/>
      <c r="W5892" s="413"/>
    </row>
    <row r="5893" spans="22:23" x14ac:dyDescent="0.25">
      <c r="V5893" s="413"/>
      <c r="W5893" s="413"/>
    </row>
    <row r="5894" spans="22:23" x14ac:dyDescent="0.25">
      <c r="V5894" s="413"/>
      <c r="W5894" s="413"/>
    </row>
    <row r="5895" spans="22:23" x14ac:dyDescent="0.25">
      <c r="V5895" s="413"/>
      <c r="W5895" s="413"/>
    </row>
    <row r="5896" spans="22:23" x14ac:dyDescent="0.25">
      <c r="V5896" s="413"/>
      <c r="W5896" s="413"/>
    </row>
    <row r="5897" spans="22:23" x14ac:dyDescent="0.25">
      <c r="V5897" s="413"/>
      <c r="W5897" s="413"/>
    </row>
    <row r="5898" spans="22:23" x14ac:dyDescent="0.25">
      <c r="V5898" s="413"/>
      <c r="W5898" s="413"/>
    </row>
    <row r="5899" spans="22:23" x14ac:dyDescent="0.25">
      <c r="V5899" s="413"/>
      <c r="W5899" s="413"/>
    </row>
    <row r="5900" spans="22:23" x14ac:dyDescent="0.25">
      <c r="V5900" s="413"/>
      <c r="W5900" s="413"/>
    </row>
    <row r="5901" spans="22:23" x14ac:dyDescent="0.25">
      <c r="V5901" s="413"/>
      <c r="W5901" s="413"/>
    </row>
    <row r="5902" spans="22:23" x14ac:dyDescent="0.25">
      <c r="V5902" s="413"/>
      <c r="W5902" s="413"/>
    </row>
    <row r="5903" spans="22:23" x14ac:dyDescent="0.25">
      <c r="V5903" s="413"/>
      <c r="W5903" s="413"/>
    </row>
    <row r="5904" spans="22:23" x14ac:dyDescent="0.25">
      <c r="V5904" s="413"/>
      <c r="W5904" s="413"/>
    </row>
    <row r="5905" spans="22:23" x14ac:dyDescent="0.25">
      <c r="V5905" s="413"/>
      <c r="W5905" s="413"/>
    </row>
    <row r="5906" spans="22:23" x14ac:dyDescent="0.25">
      <c r="V5906" s="413"/>
      <c r="W5906" s="413"/>
    </row>
    <row r="5907" spans="22:23" x14ac:dyDescent="0.25">
      <c r="V5907" s="413"/>
      <c r="W5907" s="413"/>
    </row>
    <row r="5908" spans="22:23" x14ac:dyDescent="0.25">
      <c r="V5908" s="413"/>
      <c r="W5908" s="413"/>
    </row>
    <row r="5909" spans="22:23" x14ac:dyDescent="0.25">
      <c r="V5909" s="413"/>
      <c r="W5909" s="413"/>
    </row>
    <row r="5910" spans="22:23" x14ac:dyDescent="0.25">
      <c r="V5910" s="413"/>
      <c r="W5910" s="413"/>
    </row>
    <row r="5911" spans="22:23" x14ac:dyDescent="0.25">
      <c r="V5911" s="413"/>
      <c r="W5911" s="413"/>
    </row>
    <row r="5912" spans="22:23" x14ac:dyDescent="0.25">
      <c r="V5912" s="413"/>
      <c r="W5912" s="413"/>
    </row>
    <row r="5913" spans="22:23" x14ac:dyDescent="0.25">
      <c r="V5913" s="413"/>
      <c r="W5913" s="413"/>
    </row>
    <row r="5914" spans="22:23" x14ac:dyDescent="0.25">
      <c r="V5914" s="413"/>
      <c r="W5914" s="413"/>
    </row>
    <row r="5915" spans="22:23" x14ac:dyDescent="0.25">
      <c r="V5915" s="413"/>
      <c r="W5915" s="413"/>
    </row>
    <row r="5916" spans="22:23" x14ac:dyDescent="0.25">
      <c r="V5916" s="413"/>
      <c r="W5916" s="413"/>
    </row>
    <row r="5917" spans="22:23" x14ac:dyDescent="0.25">
      <c r="V5917" s="413"/>
      <c r="W5917" s="413"/>
    </row>
    <row r="5918" spans="22:23" x14ac:dyDescent="0.25">
      <c r="V5918" s="413"/>
      <c r="W5918" s="413"/>
    </row>
    <row r="5919" spans="22:23" x14ac:dyDescent="0.25">
      <c r="V5919" s="413"/>
      <c r="W5919" s="413"/>
    </row>
    <row r="5920" spans="22:23" x14ac:dyDescent="0.25">
      <c r="V5920" s="413"/>
      <c r="W5920" s="413"/>
    </row>
    <row r="5921" spans="22:23" x14ac:dyDescent="0.25">
      <c r="V5921" s="413"/>
      <c r="W5921" s="413"/>
    </row>
    <row r="5922" spans="22:23" x14ac:dyDescent="0.25">
      <c r="V5922" s="413"/>
      <c r="W5922" s="413"/>
    </row>
    <row r="5923" spans="22:23" x14ac:dyDescent="0.25">
      <c r="V5923" s="413"/>
      <c r="W5923" s="413"/>
    </row>
    <row r="5924" spans="22:23" x14ac:dyDescent="0.25">
      <c r="V5924" s="413"/>
      <c r="W5924" s="413"/>
    </row>
    <row r="5925" spans="22:23" x14ac:dyDescent="0.25">
      <c r="V5925" s="413"/>
      <c r="W5925" s="413"/>
    </row>
    <row r="5926" spans="22:23" x14ac:dyDescent="0.25">
      <c r="V5926" s="413"/>
      <c r="W5926" s="413"/>
    </row>
    <row r="5927" spans="22:23" x14ac:dyDescent="0.25">
      <c r="V5927" s="413"/>
      <c r="W5927" s="413"/>
    </row>
    <row r="5928" spans="22:23" x14ac:dyDescent="0.25">
      <c r="V5928" s="413"/>
      <c r="W5928" s="413"/>
    </row>
    <row r="5929" spans="22:23" x14ac:dyDescent="0.25">
      <c r="V5929" s="413"/>
      <c r="W5929" s="413"/>
    </row>
    <row r="5930" spans="22:23" x14ac:dyDescent="0.25">
      <c r="V5930" s="413"/>
      <c r="W5930" s="413"/>
    </row>
    <row r="5931" spans="22:23" x14ac:dyDescent="0.25">
      <c r="V5931" s="413"/>
      <c r="W5931" s="413"/>
    </row>
    <row r="5932" spans="22:23" x14ac:dyDescent="0.25">
      <c r="V5932" s="413"/>
      <c r="W5932" s="413"/>
    </row>
    <row r="5933" spans="22:23" x14ac:dyDescent="0.25">
      <c r="V5933" s="413"/>
      <c r="W5933" s="413"/>
    </row>
    <row r="5934" spans="22:23" x14ac:dyDescent="0.25">
      <c r="V5934" s="413"/>
      <c r="W5934" s="413"/>
    </row>
    <row r="5935" spans="22:23" x14ac:dyDescent="0.25">
      <c r="V5935" s="413"/>
      <c r="W5935" s="413"/>
    </row>
    <row r="5936" spans="22:23" x14ac:dyDescent="0.25">
      <c r="V5936" s="413"/>
      <c r="W5936" s="413"/>
    </row>
    <row r="5937" spans="22:23" x14ac:dyDescent="0.25">
      <c r="V5937" s="413"/>
      <c r="W5937" s="413"/>
    </row>
    <row r="5938" spans="22:23" x14ac:dyDescent="0.25">
      <c r="V5938" s="413"/>
      <c r="W5938" s="413"/>
    </row>
    <row r="5939" spans="22:23" x14ac:dyDescent="0.25">
      <c r="V5939" s="413"/>
      <c r="W5939" s="413"/>
    </row>
    <row r="5940" spans="22:23" x14ac:dyDescent="0.25">
      <c r="V5940" s="413"/>
      <c r="W5940" s="413"/>
    </row>
    <row r="5941" spans="22:23" x14ac:dyDescent="0.25">
      <c r="V5941" s="413"/>
      <c r="W5941" s="413"/>
    </row>
    <row r="5942" spans="22:23" x14ac:dyDescent="0.25">
      <c r="V5942" s="413"/>
      <c r="W5942" s="413"/>
    </row>
    <row r="5943" spans="22:23" x14ac:dyDescent="0.25">
      <c r="V5943" s="413"/>
      <c r="W5943" s="413"/>
    </row>
    <row r="5944" spans="22:23" x14ac:dyDescent="0.25">
      <c r="V5944" s="413"/>
      <c r="W5944" s="413"/>
    </row>
    <row r="5945" spans="22:23" x14ac:dyDescent="0.25">
      <c r="V5945" s="413"/>
      <c r="W5945" s="413"/>
    </row>
    <row r="5946" spans="22:23" x14ac:dyDescent="0.25">
      <c r="V5946" s="413"/>
      <c r="W5946" s="413"/>
    </row>
    <row r="5947" spans="22:23" x14ac:dyDescent="0.25">
      <c r="V5947" s="413"/>
      <c r="W5947" s="413"/>
    </row>
    <row r="5948" spans="22:23" x14ac:dyDescent="0.25">
      <c r="V5948" s="413"/>
      <c r="W5948" s="413"/>
    </row>
    <row r="5949" spans="22:23" x14ac:dyDescent="0.25">
      <c r="V5949" s="413"/>
      <c r="W5949" s="413"/>
    </row>
    <row r="5950" spans="22:23" x14ac:dyDescent="0.25">
      <c r="V5950" s="413"/>
      <c r="W5950" s="413"/>
    </row>
    <row r="5951" spans="22:23" x14ac:dyDescent="0.25">
      <c r="V5951" s="413"/>
      <c r="W5951" s="413"/>
    </row>
    <row r="5952" spans="22:23" x14ac:dyDescent="0.25">
      <c r="V5952" s="413"/>
      <c r="W5952" s="413"/>
    </row>
    <row r="5953" spans="22:23" x14ac:dyDescent="0.25">
      <c r="V5953" s="413"/>
      <c r="W5953" s="413"/>
    </row>
    <row r="5954" spans="22:23" x14ac:dyDescent="0.25">
      <c r="V5954" s="413"/>
      <c r="W5954" s="413"/>
    </row>
    <row r="5955" spans="22:23" x14ac:dyDescent="0.25">
      <c r="V5955" s="413"/>
      <c r="W5955" s="413"/>
    </row>
    <row r="5956" spans="22:23" x14ac:dyDescent="0.25">
      <c r="V5956" s="413"/>
      <c r="W5956" s="413"/>
    </row>
    <row r="5957" spans="22:23" x14ac:dyDescent="0.25">
      <c r="V5957" s="413"/>
      <c r="W5957" s="413"/>
    </row>
    <row r="5958" spans="22:23" x14ac:dyDescent="0.25">
      <c r="V5958" s="413"/>
      <c r="W5958" s="413"/>
    </row>
    <row r="5959" spans="22:23" x14ac:dyDescent="0.25">
      <c r="V5959" s="413"/>
      <c r="W5959" s="413"/>
    </row>
    <row r="5960" spans="22:23" x14ac:dyDescent="0.25">
      <c r="V5960" s="413"/>
      <c r="W5960" s="413"/>
    </row>
    <row r="5961" spans="22:23" x14ac:dyDescent="0.25">
      <c r="V5961" s="413"/>
      <c r="W5961" s="413"/>
    </row>
    <row r="5962" spans="22:23" x14ac:dyDescent="0.25">
      <c r="V5962" s="413"/>
      <c r="W5962" s="413"/>
    </row>
    <row r="5963" spans="22:23" x14ac:dyDescent="0.25">
      <c r="V5963" s="413"/>
      <c r="W5963" s="413"/>
    </row>
    <row r="5964" spans="22:23" x14ac:dyDescent="0.25">
      <c r="V5964" s="413"/>
      <c r="W5964" s="413"/>
    </row>
    <row r="5965" spans="22:23" x14ac:dyDescent="0.25">
      <c r="V5965" s="413"/>
      <c r="W5965" s="413"/>
    </row>
    <row r="5966" spans="22:23" x14ac:dyDescent="0.25">
      <c r="V5966" s="413"/>
      <c r="W5966" s="413"/>
    </row>
    <row r="5967" spans="22:23" x14ac:dyDescent="0.25">
      <c r="V5967" s="413"/>
      <c r="W5967" s="413"/>
    </row>
    <row r="5968" spans="22:23" x14ac:dyDescent="0.25">
      <c r="V5968" s="413"/>
      <c r="W5968" s="413"/>
    </row>
    <row r="5969" spans="22:23" x14ac:dyDescent="0.25">
      <c r="V5969" s="413"/>
      <c r="W5969" s="413"/>
    </row>
    <row r="5970" spans="22:23" x14ac:dyDescent="0.25">
      <c r="V5970" s="413"/>
      <c r="W5970" s="413"/>
    </row>
    <row r="5971" spans="22:23" x14ac:dyDescent="0.25">
      <c r="V5971" s="413"/>
      <c r="W5971" s="413"/>
    </row>
    <row r="5972" spans="22:23" x14ac:dyDescent="0.25">
      <c r="V5972" s="413"/>
      <c r="W5972" s="413"/>
    </row>
    <row r="5973" spans="22:23" x14ac:dyDescent="0.25">
      <c r="V5973" s="413"/>
      <c r="W5973" s="413"/>
    </row>
    <row r="5974" spans="22:23" x14ac:dyDescent="0.25">
      <c r="V5974" s="413"/>
      <c r="W5974" s="413"/>
    </row>
    <row r="5975" spans="22:23" x14ac:dyDescent="0.25">
      <c r="V5975" s="413"/>
      <c r="W5975" s="413"/>
    </row>
    <row r="5976" spans="22:23" x14ac:dyDescent="0.25">
      <c r="V5976" s="413"/>
      <c r="W5976" s="413"/>
    </row>
    <row r="5977" spans="22:23" x14ac:dyDescent="0.25">
      <c r="V5977" s="413"/>
      <c r="W5977" s="413"/>
    </row>
    <row r="5978" spans="22:23" x14ac:dyDescent="0.25">
      <c r="V5978" s="413"/>
      <c r="W5978" s="413"/>
    </row>
    <row r="5979" spans="22:23" x14ac:dyDescent="0.25">
      <c r="V5979" s="413"/>
      <c r="W5979" s="413"/>
    </row>
    <row r="5980" spans="22:23" x14ac:dyDescent="0.25">
      <c r="V5980" s="413"/>
      <c r="W5980" s="413"/>
    </row>
    <row r="5981" spans="22:23" x14ac:dyDescent="0.25">
      <c r="V5981" s="413"/>
      <c r="W5981" s="413"/>
    </row>
    <row r="5982" spans="22:23" x14ac:dyDescent="0.25">
      <c r="V5982" s="413"/>
      <c r="W5982" s="413"/>
    </row>
    <row r="5983" spans="22:23" x14ac:dyDescent="0.25">
      <c r="V5983" s="413"/>
      <c r="W5983" s="413"/>
    </row>
    <row r="5984" spans="22:23" x14ac:dyDescent="0.25">
      <c r="V5984" s="413"/>
      <c r="W5984" s="413"/>
    </row>
    <row r="5985" spans="22:23" x14ac:dyDescent="0.25">
      <c r="V5985" s="413"/>
      <c r="W5985" s="413"/>
    </row>
    <row r="5986" spans="22:23" x14ac:dyDescent="0.25">
      <c r="V5986" s="413"/>
      <c r="W5986" s="413"/>
    </row>
    <row r="5987" spans="22:23" x14ac:dyDescent="0.25">
      <c r="V5987" s="413"/>
      <c r="W5987" s="413"/>
    </row>
    <row r="5988" spans="22:23" x14ac:dyDescent="0.25">
      <c r="V5988" s="413"/>
      <c r="W5988" s="413"/>
    </row>
    <row r="5989" spans="22:23" x14ac:dyDescent="0.25">
      <c r="V5989" s="413"/>
      <c r="W5989" s="413"/>
    </row>
    <row r="5990" spans="22:23" x14ac:dyDescent="0.25">
      <c r="V5990" s="413"/>
      <c r="W5990" s="413"/>
    </row>
    <row r="5991" spans="22:23" x14ac:dyDescent="0.25">
      <c r="V5991" s="413"/>
      <c r="W5991" s="413"/>
    </row>
    <row r="5992" spans="22:23" x14ac:dyDescent="0.25">
      <c r="V5992" s="413"/>
      <c r="W5992" s="413"/>
    </row>
    <row r="5993" spans="22:23" x14ac:dyDescent="0.25">
      <c r="V5993" s="413"/>
      <c r="W5993" s="413"/>
    </row>
    <row r="5994" spans="22:23" x14ac:dyDescent="0.25">
      <c r="V5994" s="413"/>
      <c r="W5994" s="413"/>
    </row>
    <row r="5995" spans="22:23" x14ac:dyDescent="0.25">
      <c r="V5995" s="413"/>
      <c r="W5995" s="413"/>
    </row>
    <row r="5996" spans="22:23" x14ac:dyDescent="0.25">
      <c r="V5996" s="413"/>
      <c r="W5996" s="413"/>
    </row>
    <row r="5997" spans="22:23" x14ac:dyDescent="0.25">
      <c r="V5997" s="413"/>
      <c r="W5997" s="413"/>
    </row>
    <row r="5998" spans="22:23" x14ac:dyDescent="0.25">
      <c r="V5998" s="413"/>
      <c r="W5998" s="413"/>
    </row>
    <row r="5999" spans="22:23" x14ac:dyDescent="0.25">
      <c r="V5999" s="413"/>
      <c r="W5999" s="413"/>
    </row>
    <row r="6000" spans="22:23" x14ac:dyDescent="0.25">
      <c r="V6000" s="413"/>
      <c r="W6000" s="413"/>
    </row>
    <row r="6001" spans="22:23" x14ac:dyDescent="0.25">
      <c r="V6001" s="413"/>
      <c r="W6001" s="413"/>
    </row>
    <row r="6002" spans="22:23" x14ac:dyDescent="0.25">
      <c r="V6002" s="413"/>
      <c r="W6002" s="413"/>
    </row>
    <row r="6003" spans="22:23" x14ac:dyDescent="0.25">
      <c r="V6003" s="413"/>
      <c r="W6003" s="413"/>
    </row>
    <row r="6004" spans="22:23" x14ac:dyDescent="0.25">
      <c r="V6004" s="413"/>
      <c r="W6004" s="413"/>
    </row>
    <row r="6005" spans="22:23" x14ac:dyDescent="0.25">
      <c r="V6005" s="413"/>
      <c r="W6005" s="413"/>
    </row>
    <row r="6006" spans="22:23" x14ac:dyDescent="0.25">
      <c r="V6006" s="413"/>
      <c r="W6006" s="413"/>
    </row>
    <row r="6007" spans="22:23" x14ac:dyDescent="0.25">
      <c r="V6007" s="413"/>
      <c r="W6007" s="413"/>
    </row>
    <row r="6008" spans="22:23" x14ac:dyDescent="0.25">
      <c r="V6008" s="413"/>
      <c r="W6008" s="413"/>
    </row>
    <row r="6009" spans="22:23" x14ac:dyDescent="0.25">
      <c r="V6009" s="413"/>
      <c r="W6009" s="413"/>
    </row>
    <row r="6010" spans="22:23" x14ac:dyDescent="0.25">
      <c r="V6010" s="413"/>
      <c r="W6010" s="413"/>
    </row>
    <row r="6011" spans="22:23" x14ac:dyDescent="0.25">
      <c r="V6011" s="413"/>
      <c r="W6011" s="413"/>
    </row>
    <row r="6012" spans="22:23" x14ac:dyDescent="0.25">
      <c r="V6012" s="413"/>
      <c r="W6012" s="413"/>
    </row>
    <row r="6013" spans="22:23" x14ac:dyDescent="0.25">
      <c r="V6013" s="413"/>
      <c r="W6013" s="413"/>
    </row>
    <row r="6014" spans="22:23" x14ac:dyDescent="0.25">
      <c r="V6014" s="413"/>
      <c r="W6014" s="413"/>
    </row>
    <row r="6015" spans="22:23" x14ac:dyDescent="0.25">
      <c r="V6015" s="413"/>
      <c r="W6015" s="413"/>
    </row>
    <row r="6016" spans="22:23" x14ac:dyDescent="0.25">
      <c r="V6016" s="413"/>
      <c r="W6016" s="413"/>
    </row>
    <row r="6017" spans="22:23" x14ac:dyDescent="0.25">
      <c r="V6017" s="413"/>
      <c r="W6017" s="413"/>
    </row>
    <row r="6018" spans="22:23" x14ac:dyDescent="0.25">
      <c r="V6018" s="413"/>
      <c r="W6018" s="413"/>
    </row>
    <row r="6019" spans="22:23" x14ac:dyDescent="0.25">
      <c r="V6019" s="413"/>
      <c r="W6019" s="413"/>
    </row>
    <row r="6020" spans="22:23" x14ac:dyDescent="0.25">
      <c r="V6020" s="413"/>
      <c r="W6020" s="413"/>
    </row>
    <row r="6021" spans="22:23" x14ac:dyDescent="0.25">
      <c r="V6021" s="413"/>
      <c r="W6021" s="413"/>
    </row>
    <row r="6022" spans="22:23" x14ac:dyDescent="0.25">
      <c r="V6022" s="413"/>
      <c r="W6022" s="413"/>
    </row>
    <row r="6023" spans="22:23" x14ac:dyDescent="0.25">
      <c r="V6023" s="413"/>
      <c r="W6023" s="413"/>
    </row>
    <row r="6024" spans="22:23" x14ac:dyDescent="0.25">
      <c r="V6024" s="413"/>
      <c r="W6024" s="413"/>
    </row>
    <row r="6025" spans="22:23" x14ac:dyDescent="0.25">
      <c r="V6025" s="413"/>
      <c r="W6025" s="413"/>
    </row>
    <row r="6026" spans="22:23" x14ac:dyDescent="0.25">
      <c r="V6026" s="413"/>
      <c r="W6026" s="413"/>
    </row>
    <row r="6027" spans="22:23" x14ac:dyDescent="0.25">
      <c r="V6027" s="413"/>
      <c r="W6027" s="413"/>
    </row>
    <row r="6028" spans="22:23" x14ac:dyDescent="0.25">
      <c r="V6028" s="413"/>
      <c r="W6028" s="413"/>
    </row>
    <row r="6029" spans="22:23" x14ac:dyDescent="0.25">
      <c r="V6029" s="413"/>
      <c r="W6029" s="413"/>
    </row>
    <row r="6030" spans="22:23" x14ac:dyDescent="0.25">
      <c r="V6030" s="413"/>
      <c r="W6030" s="413"/>
    </row>
    <row r="6031" spans="22:23" x14ac:dyDescent="0.25">
      <c r="V6031" s="413"/>
      <c r="W6031" s="413"/>
    </row>
    <row r="6032" spans="22:23" x14ac:dyDescent="0.25">
      <c r="V6032" s="413"/>
      <c r="W6032" s="413"/>
    </row>
    <row r="6033" spans="22:23" x14ac:dyDescent="0.25">
      <c r="V6033" s="413"/>
      <c r="W6033" s="413"/>
    </row>
    <row r="6034" spans="22:23" x14ac:dyDescent="0.25">
      <c r="V6034" s="413"/>
      <c r="W6034" s="413"/>
    </row>
    <row r="6035" spans="22:23" x14ac:dyDescent="0.25">
      <c r="V6035" s="413"/>
      <c r="W6035" s="413"/>
    </row>
    <row r="6036" spans="22:23" x14ac:dyDescent="0.25">
      <c r="V6036" s="413"/>
      <c r="W6036" s="413"/>
    </row>
    <row r="6037" spans="22:23" x14ac:dyDescent="0.25">
      <c r="V6037" s="413"/>
      <c r="W6037" s="413"/>
    </row>
    <row r="6038" spans="22:23" x14ac:dyDescent="0.25">
      <c r="V6038" s="413"/>
      <c r="W6038" s="413"/>
    </row>
    <row r="6039" spans="22:23" x14ac:dyDescent="0.25">
      <c r="V6039" s="413"/>
      <c r="W6039" s="413"/>
    </row>
    <row r="6040" spans="22:23" x14ac:dyDescent="0.25">
      <c r="V6040" s="413"/>
      <c r="W6040" s="413"/>
    </row>
    <row r="6041" spans="22:23" x14ac:dyDescent="0.25">
      <c r="V6041" s="413"/>
      <c r="W6041" s="413"/>
    </row>
    <row r="6042" spans="22:23" x14ac:dyDescent="0.25">
      <c r="V6042" s="413"/>
      <c r="W6042" s="413"/>
    </row>
    <row r="6043" spans="22:23" x14ac:dyDescent="0.25">
      <c r="V6043" s="413"/>
      <c r="W6043" s="413"/>
    </row>
    <row r="6044" spans="22:23" x14ac:dyDescent="0.25">
      <c r="V6044" s="413"/>
      <c r="W6044" s="413"/>
    </row>
    <row r="6045" spans="22:23" x14ac:dyDescent="0.25">
      <c r="V6045" s="413"/>
      <c r="W6045" s="413"/>
    </row>
    <row r="6046" spans="22:23" x14ac:dyDescent="0.25">
      <c r="V6046" s="413"/>
      <c r="W6046" s="413"/>
    </row>
    <row r="6047" spans="22:23" x14ac:dyDescent="0.25">
      <c r="V6047" s="413"/>
      <c r="W6047" s="413"/>
    </row>
    <row r="6048" spans="22:23" x14ac:dyDescent="0.25">
      <c r="V6048" s="413"/>
      <c r="W6048" s="413"/>
    </row>
    <row r="6049" spans="22:23" x14ac:dyDescent="0.25">
      <c r="V6049" s="413"/>
      <c r="W6049" s="413"/>
    </row>
    <row r="6050" spans="22:23" x14ac:dyDescent="0.25">
      <c r="V6050" s="413"/>
      <c r="W6050" s="413"/>
    </row>
    <row r="6051" spans="22:23" x14ac:dyDescent="0.25">
      <c r="V6051" s="413"/>
      <c r="W6051" s="413"/>
    </row>
    <row r="6052" spans="22:23" x14ac:dyDescent="0.25">
      <c r="V6052" s="413"/>
      <c r="W6052" s="413"/>
    </row>
    <row r="6053" spans="22:23" x14ac:dyDescent="0.25">
      <c r="V6053" s="413"/>
      <c r="W6053" s="413"/>
    </row>
    <row r="6054" spans="22:23" x14ac:dyDescent="0.25">
      <c r="V6054" s="413"/>
      <c r="W6054" s="413"/>
    </row>
    <row r="6055" spans="22:23" x14ac:dyDescent="0.25">
      <c r="V6055" s="413"/>
      <c r="W6055" s="413"/>
    </row>
    <row r="6056" spans="22:23" x14ac:dyDescent="0.25">
      <c r="V6056" s="413"/>
      <c r="W6056" s="413"/>
    </row>
    <row r="6057" spans="22:23" x14ac:dyDescent="0.25">
      <c r="V6057" s="413"/>
      <c r="W6057" s="413"/>
    </row>
    <row r="6058" spans="22:23" x14ac:dyDescent="0.25">
      <c r="V6058" s="413"/>
      <c r="W6058" s="413"/>
    </row>
    <row r="6059" spans="22:23" x14ac:dyDescent="0.25">
      <c r="V6059" s="413"/>
      <c r="W6059" s="413"/>
    </row>
    <row r="6060" spans="22:23" x14ac:dyDescent="0.25">
      <c r="V6060" s="413"/>
      <c r="W6060" s="413"/>
    </row>
    <row r="6061" spans="22:23" x14ac:dyDescent="0.25">
      <c r="V6061" s="413"/>
      <c r="W6061" s="413"/>
    </row>
    <row r="6062" spans="22:23" x14ac:dyDescent="0.25">
      <c r="V6062" s="413"/>
      <c r="W6062" s="413"/>
    </row>
    <row r="6063" spans="22:23" x14ac:dyDescent="0.25">
      <c r="V6063" s="413"/>
      <c r="W6063" s="413"/>
    </row>
    <row r="6064" spans="22:23" x14ac:dyDescent="0.25">
      <c r="V6064" s="413"/>
      <c r="W6064" s="413"/>
    </row>
    <row r="6065" spans="22:23" x14ac:dyDescent="0.25">
      <c r="V6065" s="413"/>
      <c r="W6065" s="413"/>
    </row>
    <row r="6066" spans="22:23" x14ac:dyDescent="0.25">
      <c r="V6066" s="413"/>
      <c r="W6066" s="413"/>
    </row>
    <row r="6067" spans="22:23" x14ac:dyDescent="0.25">
      <c r="V6067" s="413"/>
      <c r="W6067" s="413"/>
    </row>
    <row r="6068" spans="22:23" x14ac:dyDescent="0.25">
      <c r="V6068" s="413"/>
      <c r="W6068" s="413"/>
    </row>
    <row r="6069" spans="22:23" x14ac:dyDescent="0.25">
      <c r="V6069" s="413"/>
      <c r="W6069" s="413"/>
    </row>
    <row r="6070" spans="22:23" x14ac:dyDescent="0.25">
      <c r="V6070" s="413"/>
      <c r="W6070" s="413"/>
    </row>
    <row r="6071" spans="22:23" x14ac:dyDescent="0.25">
      <c r="V6071" s="413"/>
      <c r="W6071" s="413"/>
    </row>
    <row r="6072" spans="22:23" x14ac:dyDescent="0.25">
      <c r="V6072" s="413"/>
      <c r="W6072" s="413"/>
    </row>
    <row r="6073" spans="22:23" x14ac:dyDescent="0.25">
      <c r="V6073" s="413"/>
      <c r="W6073" s="413"/>
    </row>
    <row r="6074" spans="22:23" x14ac:dyDescent="0.25">
      <c r="V6074" s="413"/>
      <c r="W6074" s="413"/>
    </row>
    <row r="6075" spans="22:23" x14ac:dyDescent="0.25">
      <c r="V6075" s="413"/>
      <c r="W6075" s="413"/>
    </row>
    <row r="6076" spans="22:23" x14ac:dyDescent="0.25">
      <c r="V6076" s="413"/>
      <c r="W6076" s="413"/>
    </row>
    <row r="6077" spans="22:23" x14ac:dyDescent="0.25">
      <c r="V6077" s="413"/>
      <c r="W6077" s="413"/>
    </row>
    <row r="6078" spans="22:23" x14ac:dyDescent="0.25">
      <c r="V6078" s="413"/>
      <c r="W6078" s="413"/>
    </row>
    <row r="6079" spans="22:23" x14ac:dyDescent="0.25">
      <c r="V6079" s="413"/>
      <c r="W6079" s="413"/>
    </row>
    <row r="6080" spans="22:23" x14ac:dyDescent="0.25">
      <c r="V6080" s="413"/>
      <c r="W6080" s="413"/>
    </row>
    <row r="6081" spans="22:23" x14ac:dyDescent="0.25">
      <c r="V6081" s="413"/>
      <c r="W6081" s="413"/>
    </row>
    <row r="6082" spans="22:23" x14ac:dyDescent="0.25">
      <c r="V6082" s="413"/>
      <c r="W6082" s="413"/>
    </row>
    <row r="6083" spans="22:23" x14ac:dyDescent="0.25">
      <c r="V6083" s="413"/>
      <c r="W6083" s="413"/>
    </row>
    <row r="6084" spans="22:23" x14ac:dyDescent="0.25">
      <c r="V6084" s="413"/>
      <c r="W6084" s="413"/>
    </row>
    <row r="6085" spans="22:23" x14ac:dyDescent="0.25">
      <c r="V6085" s="413"/>
      <c r="W6085" s="413"/>
    </row>
    <row r="6086" spans="22:23" x14ac:dyDescent="0.25">
      <c r="V6086" s="413"/>
      <c r="W6086" s="413"/>
    </row>
    <row r="6087" spans="22:23" x14ac:dyDescent="0.25">
      <c r="V6087" s="413"/>
      <c r="W6087" s="413"/>
    </row>
    <row r="6088" spans="22:23" x14ac:dyDescent="0.25">
      <c r="V6088" s="413"/>
      <c r="W6088" s="413"/>
    </row>
    <row r="6089" spans="22:23" x14ac:dyDescent="0.25">
      <c r="V6089" s="413"/>
      <c r="W6089" s="413"/>
    </row>
    <row r="6090" spans="22:23" x14ac:dyDescent="0.25">
      <c r="V6090" s="413"/>
      <c r="W6090" s="413"/>
    </row>
    <row r="6091" spans="22:23" x14ac:dyDescent="0.25">
      <c r="V6091" s="413"/>
      <c r="W6091" s="413"/>
    </row>
    <row r="6092" spans="22:23" x14ac:dyDescent="0.25">
      <c r="V6092" s="413"/>
      <c r="W6092" s="413"/>
    </row>
    <row r="6093" spans="22:23" x14ac:dyDescent="0.25">
      <c r="V6093" s="413"/>
      <c r="W6093" s="413"/>
    </row>
    <row r="6094" spans="22:23" x14ac:dyDescent="0.25">
      <c r="V6094" s="413"/>
      <c r="W6094" s="413"/>
    </row>
    <row r="6095" spans="22:23" x14ac:dyDescent="0.25">
      <c r="V6095" s="413"/>
      <c r="W6095" s="413"/>
    </row>
    <row r="6096" spans="22:23" x14ac:dyDescent="0.25">
      <c r="V6096" s="413"/>
      <c r="W6096" s="413"/>
    </row>
    <row r="6097" spans="22:23" x14ac:dyDescent="0.25">
      <c r="V6097" s="413"/>
      <c r="W6097" s="413"/>
    </row>
    <row r="6098" spans="22:23" x14ac:dyDescent="0.25">
      <c r="V6098" s="413"/>
      <c r="W6098" s="413"/>
    </row>
    <row r="6099" spans="22:23" x14ac:dyDescent="0.25">
      <c r="V6099" s="413"/>
      <c r="W6099" s="413"/>
    </row>
    <row r="6100" spans="22:23" x14ac:dyDescent="0.25">
      <c r="V6100" s="413"/>
      <c r="W6100" s="413"/>
    </row>
    <row r="6101" spans="22:23" x14ac:dyDescent="0.25">
      <c r="V6101" s="413"/>
      <c r="W6101" s="413"/>
    </row>
    <row r="6102" spans="22:23" x14ac:dyDescent="0.25">
      <c r="V6102" s="413"/>
      <c r="W6102" s="413"/>
    </row>
    <row r="6103" spans="22:23" x14ac:dyDescent="0.25">
      <c r="V6103" s="413"/>
      <c r="W6103" s="413"/>
    </row>
    <row r="6104" spans="22:23" x14ac:dyDescent="0.25">
      <c r="V6104" s="413"/>
      <c r="W6104" s="413"/>
    </row>
    <row r="6105" spans="22:23" x14ac:dyDescent="0.25">
      <c r="V6105" s="413"/>
      <c r="W6105" s="413"/>
    </row>
    <row r="6106" spans="22:23" x14ac:dyDescent="0.25">
      <c r="V6106" s="413"/>
      <c r="W6106" s="413"/>
    </row>
    <row r="6107" spans="22:23" x14ac:dyDescent="0.25">
      <c r="V6107" s="413"/>
      <c r="W6107" s="413"/>
    </row>
    <row r="6108" spans="22:23" x14ac:dyDescent="0.25">
      <c r="V6108" s="413"/>
      <c r="W6108" s="413"/>
    </row>
    <row r="6109" spans="22:23" x14ac:dyDescent="0.25">
      <c r="V6109" s="413"/>
      <c r="W6109" s="413"/>
    </row>
    <row r="6110" spans="22:23" x14ac:dyDescent="0.25">
      <c r="V6110" s="413"/>
      <c r="W6110" s="413"/>
    </row>
    <row r="6111" spans="22:23" x14ac:dyDescent="0.25">
      <c r="V6111" s="413"/>
      <c r="W6111" s="413"/>
    </row>
    <row r="6112" spans="22:23" x14ac:dyDescent="0.25">
      <c r="V6112" s="413"/>
      <c r="W6112" s="413"/>
    </row>
    <row r="6113" spans="22:23" x14ac:dyDescent="0.25">
      <c r="V6113" s="413"/>
      <c r="W6113" s="413"/>
    </row>
    <row r="6114" spans="22:23" x14ac:dyDescent="0.25">
      <c r="V6114" s="413"/>
      <c r="W6114" s="413"/>
    </row>
    <row r="6115" spans="22:23" x14ac:dyDescent="0.25">
      <c r="V6115" s="413"/>
      <c r="W6115" s="413"/>
    </row>
    <row r="6116" spans="22:23" x14ac:dyDescent="0.25">
      <c r="V6116" s="413"/>
      <c r="W6116" s="413"/>
    </row>
    <row r="6117" spans="22:23" x14ac:dyDescent="0.25">
      <c r="V6117" s="413"/>
      <c r="W6117" s="413"/>
    </row>
    <row r="6118" spans="22:23" x14ac:dyDescent="0.25">
      <c r="V6118" s="413"/>
      <c r="W6118" s="413"/>
    </row>
    <row r="6119" spans="22:23" x14ac:dyDescent="0.25">
      <c r="V6119" s="413"/>
      <c r="W6119" s="413"/>
    </row>
    <row r="6120" spans="22:23" x14ac:dyDescent="0.25">
      <c r="V6120" s="413"/>
      <c r="W6120" s="413"/>
    </row>
    <row r="6121" spans="22:23" x14ac:dyDescent="0.25">
      <c r="V6121" s="413"/>
      <c r="W6121" s="413"/>
    </row>
    <row r="6122" spans="22:23" x14ac:dyDescent="0.25">
      <c r="V6122" s="413"/>
      <c r="W6122" s="413"/>
    </row>
    <row r="6123" spans="22:23" x14ac:dyDescent="0.25">
      <c r="V6123" s="413"/>
      <c r="W6123" s="413"/>
    </row>
    <row r="6124" spans="22:23" x14ac:dyDescent="0.25">
      <c r="V6124" s="413"/>
      <c r="W6124" s="413"/>
    </row>
    <row r="6125" spans="22:23" x14ac:dyDescent="0.25">
      <c r="V6125" s="413"/>
      <c r="W6125" s="413"/>
    </row>
    <row r="6126" spans="22:23" x14ac:dyDescent="0.25">
      <c r="V6126" s="413"/>
      <c r="W6126" s="413"/>
    </row>
    <row r="6127" spans="22:23" x14ac:dyDescent="0.25">
      <c r="V6127" s="413"/>
      <c r="W6127" s="413"/>
    </row>
    <row r="6128" spans="22:23" x14ac:dyDescent="0.25">
      <c r="V6128" s="413"/>
      <c r="W6128" s="413"/>
    </row>
    <row r="6129" spans="22:23" x14ac:dyDescent="0.25">
      <c r="V6129" s="413"/>
      <c r="W6129" s="413"/>
    </row>
    <row r="6130" spans="22:23" x14ac:dyDescent="0.25">
      <c r="V6130" s="413"/>
      <c r="W6130" s="413"/>
    </row>
    <row r="6131" spans="22:23" x14ac:dyDescent="0.25">
      <c r="V6131" s="413"/>
      <c r="W6131" s="413"/>
    </row>
    <row r="6132" spans="22:23" x14ac:dyDescent="0.25">
      <c r="V6132" s="413"/>
      <c r="W6132" s="413"/>
    </row>
    <row r="6133" spans="22:23" x14ac:dyDescent="0.25">
      <c r="V6133" s="413"/>
      <c r="W6133" s="413"/>
    </row>
    <row r="6134" spans="22:23" x14ac:dyDescent="0.25">
      <c r="V6134" s="413"/>
      <c r="W6134" s="413"/>
    </row>
    <row r="6135" spans="22:23" x14ac:dyDescent="0.25">
      <c r="V6135" s="413"/>
      <c r="W6135" s="413"/>
    </row>
    <row r="6136" spans="22:23" x14ac:dyDescent="0.25">
      <c r="V6136" s="413"/>
      <c r="W6136" s="413"/>
    </row>
    <row r="6137" spans="22:23" x14ac:dyDescent="0.25">
      <c r="V6137" s="413"/>
      <c r="W6137" s="413"/>
    </row>
    <row r="6138" spans="22:23" x14ac:dyDescent="0.25">
      <c r="V6138" s="413"/>
      <c r="W6138" s="413"/>
    </row>
    <row r="6139" spans="22:23" x14ac:dyDescent="0.25">
      <c r="V6139" s="413"/>
      <c r="W6139" s="413"/>
    </row>
    <row r="6140" spans="22:23" x14ac:dyDescent="0.25">
      <c r="V6140" s="413"/>
      <c r="W6140" s="413"/>
    </row>
    <row r="6141" spans="22:23" x14ac:dyDescent="0.25">
      <c r="V6141" s="413"/>
      <c r="W6141" s="413"/>
    </row>
    <row r="6142" spans="22:23" x14ac:dyDescent="0.25">
      <c r="V6142" s="413"/>
      <c r="W6142" s="413"/>
    </row>
    <row r="6143" spans="22:23" x14ac:dyDescent="0.25">
      <c r="V6143" s="413"/>
      <c r="W6143" s="413"/>
    </row>
    <row r="6144" spans="22:23" x14ac:dyDescent="0.25">
      <c r="V6144" s="413"/>
      <c r="W6144" s="413"/>
    </row>
    <row r="6145" spans="22:23" x14ac:dyDescent="0.25">
      <c r="V6145" s="413"/>
      <c r="W6145" s="413"/>
    </row>
    <row r="6146" spans="22:23" x14ac:dyDescent="0.25">
      <c r="V6146" s="413"/>
      <c r="W6146" s="413"/>
    </row>
    <row r="6147" spans="22:23" x14ac:dyDescent="0.25">
      <c r="V6147" s="413"/>
      <c r="W6147" s="413"/>
    </row>
    <row r="6148" spans="22:23" x14ac:dyDescent="0.25">
      <c r="V6148" s="413"/>
      <c r="W6148" s="413"/>
    </row>
    <row r="6149" spans="22:23" x14ac:dyDescent="0.25">
      <c r="V6149" s="413"/>
      <c r="W6149" s="413"/>
    </row>
    <row r="6150" spans="22:23" x14ac:dyDescent="0.25">
      <c r="V6150" s="413"/>
      <c r="W6150" s="413"/>
    </row>
    <row r="6151" spans="22:23" x14ac:dyDescent="0.25">
      <c r="V6151" s="413"/>
      <c r="W6151" s="413"/>
    </row>
    <row r="6152" spans="22:23" x14ac:dyDescent="0.25">
      <c r="V6152" s="413"/>
      <c r="W6152" s="413"/>
    </row>
    <row r="6153" spans="22:23" x14ac:dyDescent="0.25">
      <c r="V6153" s="413"/>
      <c r="W6153" s="413"/>
    </row>
    <row r="6154" spans="22:23" x14ac:dyDescent="0.25">
      <c r="V6154" s="413"/>
      <c r="W6154" s="413"/>
    </row>
    <row r="6155" spans="22:23" x14ac:dyDescent="0.25">
      <c r="V6155" s="413"/>
      <c r="W6155" s="413"/>
    </row>
    <row r="6156" spans="22:23" x14ac:dyDescent="0.25">
      <c r="V6156" s="413"/>
      <c r="W6156" s="413"/>
    </row>
    <row r="6157" spans="22:23" x14ac:dyDescent="0.25">
      <c r="V6157" s="413"/>
      <c r="W6157" s="413"/>
    </row>
    <row r="6158" spans="22:23" x14ac:dyDescent="0.25">
      <c r="V6158" s="413"/>
      <c r="W6158" s="413"/>
    </row>
    <row r="6159" spans="22:23" x14ac:dyDescent="0.25">
      <c r="V6159" s="413"/>
      <c r="W6159" s="413"/>
    </row>
    <row r="6160" spans="22:23" x14ac:dyDescent="0.25">
      <c r="V6160" s="413"/>
      <c r="W6160" s="413"/>
    </row>
    <row r="6161" spans="22:23" x14ac:dyDescent="0.25">
      <c r="V6161" s="413"/>
      <c r="W6161" s="413"/>
    </row>
    <row r="6162" spans="22:23" x14ac:dyDescent="0.25">
      <c r="V6162" s="413"/>
      <c r="W6162" s="413"/>
    </row>
    <row r="6163" spans="22:23" x14ac:dyDescent="0.25">
      <c r="V6163" s="413"/>
      <c r="W6163" s="413"/>
    </row>
    <row r="6164" spans="22:23" x14ac:dyDescent="0.25">
      <c r="V6164" s="413"/>
      <c r="W6164" s="413"/>
    </row>
    <row r="6165" spans="22:23" x14ac:dyDescent="0.25">
      <c r="V6165" s="413"/>
      <c r="W6165" s="413"/>
    </row>
    <row r="6166" spans="22:23" x14ac:dyDescent="0.25">
      <c r="V6166" s="413"/>
      <c r="W6166" s="413"/>
    </row>
    <row r="6167" spans="22:23" x14ac:dyDescent="0.25">
      <c r="V6167" s="413"/>
      <c r="W6167" s="413"/>
    </row>
    <row r="6168" spans="22:23" x14ac:dyDescent="0.25">
      <c r="V6168" s="413"/>
      <c r="W6168" s="413"/>
    </row>
    <row r="6169" spans="22:23" x14ac:dyDescent="0.25">
      <c r="V6169" s="413"/>
      <c r="W6169" s="413"/>
    </row>
    <row r="6170" spans="22:23" x14ac:dyDescent="0.25">
      <c r="V6170" s="413"/>
      <c r="W6170" s="413"/>
    </row>
    <row r="6171" spans="22:23" x14ac:dyDescent="0.25">
      <c r="V6171" s="413"/>
      <c r="W6171" s="413"/>
    </row>
    <row r="6172" spans="22:23" x14ac:dyDescent="0.25">
      <c r="V6172" s="413"/>
      <c r="W6172" s="413"/>
    </row>
    <row r="6173" spans="22:23" x14ac:dyDescent="0.25">
      <c r="V6173" s="413"/>
      <c r="W6173" s="413"/>
    </row>
    <row r="6174" spans="22:23" x14ac:dyDescent="0.25">
      <c r="V6174" s="413"/>
      <c r="W6174" s="413"/>
    </row>
    <row r="6175" spans="22:23" x14ac:dyDescent="0.25">
      <c r="V6175" s="413"/>
      <c r="W6175" s="413"/>
    </row>
    <row r="6176" spans="22:23" x14ac:dyDescent="0.25">
      <c r="V6176" s="413"/>
      <c r="W6176" s="413"/>
    </row>
    <row r="6177" spans="22:23" x14ac:dyDescent="0.25">
      <c r="V6177" s="413"/>
      <c r="W6177" s="413"/>
    </row>
    <row r="6178" spans="22:23" x14ac:dyDescent="0.25">
      <c r="V6178" s="413"/>
      <c r="W6178" s="413"/>
    </row>
    <row r="6179" spans="22:23" x14ac:dyDescent="0.25">
      <c r="V6179" s="413"/>
      <c r="W6179" s="413"/>
    </row>
    <row r="6180" spans="22:23" x14ac:dyDescent="0.25">
      <c r="V6180" s="413"/>
      <c r="W6180" s="413"/>
    </row>
    <row r="6181" spans="22:23" x14ac:dyDescent="0.25">
      <c r="V6181" s="413"/>
      <c r="W6181" s="413"/>
    </row>
    <row r="6182" spans="22:23" x14ac:dyDescent="0.25">
      <c r="V6182" s="413"/>
      <c r="W6182" s="413"/>
    </row>
    <row r="6183" spans="22:23" x14ac:dyDescent="0.25">
      <c r="V6183" s="413"/>
      <c r="W6183" s="413"/>
    </row>
    <row r="6184" spans="22:23" x14ac:dyDescent="0.25">
      <c r="V6184" s="413"/>
      <c r="W6184" s="413"/>
    </row>
    <row r="6185" spans="22:23" x14ac:dyDescent="0.25">
      <c r="V6185" s="413"/>
      <c r="W6185" s="413"/>
    </row>
    <row r="6186" spans="22:23" x14ac:dyDescent="0.25">
      <c r="V6186" s="413"/>
      <c r="W6186" s="413"/>
    </row>
    <row r="6187" spans="22:23" x14ac:dyDescent="0.25">
      <c r="V6187" s="413"/>
      <c r="W6187" s="413"/>
    </row>
    <row r="6188" spans="22:23" x14ac:dyDescent="0.25">
      <c r="V6188" s="413"/>
      <c r="W6188" s="413"/>
    </row>
    <row r="6189" spans="22:23" x14ac:dyDescent="0.25">
      <c r="V6189" s="413"/>
      <c r="W6189" s="413"/>
    </row>
    <row r="6190" spans="22:23" x14ac:dyDescent="0.25">
      <c r="V6190" s="413"/>
      <c r="W6190" s="413"/>
    </row>
    <row r="6191" spans="22:23" x14ac:dyDescent="0.25">
      <c r="V6191" s="413"/>
      <c r="W6191" s="413"/>
    </row>
    <row r="6192" spans="22:23" x14ac:dyDescent="0.25">
      <c r="V6192" s="413"/>
      <c r="W6192" s="413"/>
    </row>
    <row r="6193" spans="22:23" x14ac:dyDescent="0.25">
      <c r="V6193" s="413"/>
      <c r="W6193" s="413"/>
    </row>
    <row r="6194" spans="22:23" x14ac:dyDescent="0.25">
      <c r="V6194" s="413"/>
      <c r="W6194" s="413"/>
    </row>
    <row r="6195" spans="22:23" x14ac:dyDescent="0.25">
      <c r="V6195" s="413"/>
      <c r="W6195" s="413"/>
    </row>
    <row r="6196" spans="22:23" x14ac:dyDescent="0.25">
      <c r="V6196" s="413"/>
      <c r="W6196" s="413"/>
    </row>
    <row r="6197" spans="22:23" x14ac:dyDescent="0.25">
      <c r="V6197" s="413"/>
      <c r="W6197" s="413"/>
    </row>
    <row r="6198" spans="22:23" x14ac:dyDescent="0.25">
      <c r="V6198" s="413"/>
      <c r="W6198" s="413"/>
    </row>
    <row r="6199" spans="22:23" x14ac:dyDescent="0.25">
      <c r="V6199" s="413"/>
      <c r="W6199" s="413"/>
    </row>
    <row r="6200" spans="22:23" x14ac:dyDescent="0.25">
      <c r="V6200" s="413"/>
      <c r="W6200" s="413"/>
    </row>
    <row r="6201" spans="22:23" x14ac:dyDescent="0.25">
      <c r="V6201" s="413"/>
      <c r="W6201" s="413"/>
    </row>
    <row r="6202" spans="22:23" x14ac:dyDescent="0.25">
      <c r="V6202" s="413"/>
      <c r="W6202" s="413"/>
    </row>
    <row r="6203" spans="22:23" x14ac:dyDescent="0.25">
      <c r="V6203" s="413"/>
      <c r="W6203" s="413"/>
    </row>
    <row r="6204" spans="22:23" x14ac:dyDescent="0.25">
      <c r="V6204" s="413"/>
      <c r="W6204" s="413"/>
    </row>
    <row r="6205" spans="22:23" x14ac:dyDescent="0.25">
      <c r="V6205" s="413"/>
      <c r="W6205" s="413"/>
    </row>
    <row r="6206" spans="22:23" x14ac:dyDescent="0.25">
      <c r="V6206" s="413"/>
      <c r="W6206" s="413"/>
    </row>
    <row r="6207" spans="22:23" x14ac:dyDescent="0.25">
      <c r="V6207" s="413"/>
      <c r="W6207" s="413"/>
    </row>
    <row r="6208" spans="22:23" x14ac:dyDescent="0.25">
      <c r="V6208" s="413"/>
      <c r="W6208" s="413"/>
    </row>
    <row r="6209" spans="22:23" x14ac:dyDescent="0.25">
      <c r="V6209" s="413"/>
      <c r="W6209" s="413"/>
    </row>
    <row r="6210" spans="22:23" x14ac:dyDescent="0.25">
      <c r="V6210" s="413"/>
      <c r="W6210" s="413"/>
    </row>
    <row r="6211" spans="22:23" x14ac:dyDescent="0.25">
      <c r="V6211" s="413"/>
      <c r="W6211" s="413"/>
    </row>
    <row r="6212" spans="22:23" x14ac:dyDescent="0.25">
      <c r="V6212" s="413"/>
      <c r="W6212" s="413"/>
    </row>
    <row r="6213" spans="22:23" x14ac:dyDescent="0.25">
      <c r="V6213" s="413"/>
      <c r="W6213" s="413"/>
    </row>
    <row r="6214" spans="22:23" x14ac:dyDescent="0.25">
      <c r="V6214" s="413"/>
      <c r="W6214" s="413"/>
    </row>
    <row r="6215" spans="22:23" x14ac:dyDescent="0.25">
      <c r="V6215" s="413"/>
      <c r="W6215" s="413"/>
    </row>
    <row r="6216" spans="22:23" x14ac:dyDescent="0.25">
      <c r="V6216" s="413"/>
      <c r="W6216" s="413"/>
    </row>
    <row r="6217" spans="22:23" x14ac:dyDescent="0.25">
      <c r="V6217" s="413"/>
      <c r="W6217" s="413"/>
    </row>
    <row r="6218" spans="22:23" x14ac:dyDescent="0.25">
      <c r="V6218" s="413"/>
      <c r="W6218" s="413"/>
    </row>
    <row r="6219" spans="22:23" x14ac:dyDescent="0.25">
      <c r="V6219" s="413"/>
      <c r="W6219" s="413"/>
    </row>
    <row r="6220" spans="22:23" x14ac:dyDescent="0.25">
      <c r="V6220" s="413"/>
      <c r="W6220" s="413"/>
    </row>
    <row r="6221" spans="22:23" x14ac:dyDescent="0.25">
      <c r="V6221" s="413"/>
      <c r="W6221" s="413"/>
    </row>
    <row r="6222" spans="22:23" x14ac:dyDescent="0.25">
      <c r="V6222" s="413"/>
      <c r="W6222" s="413"/>
    </row>
    <row r="6223" spans="22:23" x14ac:dyDescent="0.25">
      <c r="V6223" s="413"/>
      <c r="W6223" s="413"/>
    </row>
    <row r="6224" spans="22:23" x14ac:dyDescent="0.25">
      <c r="V6224" s="413"/>
      <c r="W6224" s="413"/>
    </row>
    <row r="6225" spans="22:23" x14ac:dyDescent="0.25">
      <c r="V6225" s="413"/>
      <c r="W6225" s="413"/>
    </row>
    <row r="6226" spans="22:23" x14ac:dyDescent="0.25">
      <c r="V6226" s="413"/>
      <c r="W6226" s="413"/>
    </row>
    <row r="6227" spans="22:23" x14ac:dyDescent="0.25">
      <c r="V6227" s="413"/>
      <c r="W6227" s="413"/>
    </row>
    <row r="6228" spans="22:23" x14ac:dyDescent="0.25">
      <c r="V6228" s="413"/>
      <c r="W6228" s="413"/>
    </row>
    <row r="6229" spans="22:23" x14ac:dyDescent="0.25">
      <c r="V6229" s="413"/>
      <c r="W6229" s="413"/>
    </row>
    <row r="6230" spans="22:23" x14ac:dyDescent="0.25">
      <c r="V6230" s="413"/>
      <c r="W6230" s="413"/>
    </row>
    <row r="6231" spans="22:23" x14ac:dyDescent="0.25">
      <c r="V6231" s="413"/>
      <c r="W6231" s="413"/>
    </row>
    <row r="6232" spans="22:23" x14ac:dyDescent="0.25">
      <c r="V6232" s="413"/>
      <c r="W6232" s="413"/>
    </row>
    <row r="6233" spans="22:23" x14ac:dyDescent="0.25">
      <c r="V6233" s="413"/>
      <c r="W6233" s="413"/>
    </row>
    <row r="6234" spans="22:23" x14ac:dyDescent="0.25">
      <c r="V6234" s="413"/>
      <c r="W6234" s="413"/>
    </row>
    <row r="6235" spans="22:23" x14ac:dyDescent="0.25">
      <c r="V6235" s="413"/>
      <c r="W6235" s="413"/>
    </row>
    <row r="6236" spans="22:23" x14ac:dyDescent="0.25">
      <c r="V6236" s="413"/>
      <c r="W6236" s="413"/>
    </row>
    <row r="6237" spans="22:23" x14ac:dyDescent="0.25">
      <c r="V6237" s="413"/>
      <c r="W6237" s="413"/>
    </row>
    <row r="6238" spans="22:23" x14ac:dyDescent="0.25">
      <c r="V6238" s="413"/>
      <c r="W6238" s="413"/>
    </row>
    <row r="6239" spans="22:23" x14ac:dyDescent="0.25">
      <c r="V6239" s="413"/>
      <c r="W6239" s="413"/>
    </row>
    <row r="6240" spans="22:23" x14ac:dyDescent="0.25">
      <c r="V6240" s="413"/>
      <c r="W6240" s="413"/>
    </row>
    <row r="6241" spans="22:23" x14ac:dyDescent="0.25">
      <c r="V6241" s="413"/>
      <c r="W6241" s="413"/>
    </row>
    <row r="6242" spans="22:23" x14ac:dyDescent="0.25">
      <c r="V6242" s="413"/>
      <c r="W6242" s="413"/>
    </row>
    <row r="6243" spans="22:23" x14ac:dyDescent="0.25">
      <c r="V6243" s="413"/>
      <c r="W6243" s="413"/>
    </row>
    <row r="6244" spans="22:23" x14ac:dyDescent="0.25">
      <c r="V6244" s="413"/>
      <c r="W6244" s="413"/>
    </row>
    <row r="6245" spans="22:23" x14ac:dyDescent="0.25">
      <c r="V6245" s="413"/>
      <c r="W6245" s="413"/>
    </row>
    <row r="6246" spans="22:23" x14ac:dyDescent="0.25">
      <c r="V6246" s="413"/>
      <c r="W6246" s="413"/>
    </row>
    <row r="6247" spans="22:23" x14ac:dyDescent="0.25">
      <c r="V6247" s="413"/>
      <c r="W6247" s="413"/>
    </row>
    <row r="6248" spans="22:23" x14ac:dyDescent="0.25">
      <c r="V6248" s="413"/>
      <c r="W6248" s="413"/>
    </row>
    <row r="6249" spans="22:23" x14ac:dyDescent="0.25">
      <c r="V6249" s="413"/>
      <c r="W6249" s="413"/>
    </row>
    <row r="6250" spans="22:23" x14ac:dyDescent="0.25">
      <c r="V6250" s="413"/>
      <c r="W6250" s="413"/>
    </row>
    <row r="6251" spans="22:23" x14ac:dyDescent="0.25">
      <c r="V6251" s="413"/>
      <c r="W6251" s="413"/>
    </row>
    <row r="6252" spans="22:23" x14ac:dyDescent="0.25">
      <c r="V6252" s="413"/>
      <c r="W6252" s="413"/>
    </row>
    <row r="6253" spans="22:23" x14ac:dyDescent="0.25">
      <c r="V6253" s="413"/>
      <c r="W6253" s="413"/>
    </row>
    <row r="6254" spans="22:23" x14ac:dyDescent="0.25">
      <c r="V6254" s="413"/>
      <c r="W6254" s="413"/>
    </row>
    <row r="6255" spans="22:23" x14ac:dyDescent="0.25">
      <c r="V6255" s="413"/>
      <c r="W6255" s="413"/>
    </row>
    <row r="6256" spans="22:23" x14ac:dyDescent="0.25">
      <c r="V6256" s="413"/>
      <c r="W6256" s="413"/>
    </row>
    <row r="6257" spans="22:23" x14ac:dyDescent="0.25">
      <c r="V6257" s="413"/>
      <c r="W6257" s="413"/>
    </row>
    <row r="6258" spans="22:23" x14ac:dyDescent="0.25">
      <c r="V6258" s="413"/>
      <c r="W6258" s="413"/>
    </row>
    <row r="6259" spans="22:23" x14ac:dyDescent="0.25">
      <c r="V6259" s="413"/>
      <c r="W6259" s="413"/>
    </row>
    <row r="6260" spans="22:23" x14ac:dyDescent="0.25">
      <c r="V6260" s="413"/>
      <c r="W6260" s="413"/>
    </row>
    <row r="6261" spans="22:23" x14ac:dyDescent="0.25">
      <c r="V6261" s="413"/>
      <c r="W6261" s="413"/>
    </row>
    <row r="6262" spans="22:23" x14ac:dyDescent="0.25">
      <c r="V6262" s="413"/>
      <c r="W6262" s="413"/>
    </row>
    <row r="6263" spans="22:23" x14ac:dyDescent="0.25">
      <c r="V6263" s="413"/>
      <c r="W6263" s="413"/>
    </row>
    <row r="6264" spans="22:23" x14ac:dyDescent="0.25">
      <c r="V6264" s="413"/>
      <c r="W6264" s="413"/>
    </row>
    <row r="6265" spans="22:23" x14ac:dyDescent="0.25">
      <c r="V6265" s="413"/>
      <c r="W6265" s="413"/>
    </row>
    <row r="6266" spans="22:23" x14ac:dyDescent="0.25">
      <c r="V6266" s="413"/>
      <c r="W6266" s="413"/>
    </row>
    <row r="6267" spans="22:23" x14ac:dyDescent="0.25">
      <c r="V6267" s="413"/>
      <c r="W6267" s="413"/>
    </row>
    <row r="6268" spans="22:23" x14ac:dyDescent="0.25">
      <c r="V6268" s="413"/>
      <c r="W6268" s="413"/>
    </row>
    <row r="6269" spans="22:23" x14ac:dyDescent="0.25">
      <c r="V6269" s="413"/>
      <c r="W6269" s="413"/>
    </row>
    <row r="6270" spans="22:23" x14ac:dyDescent="0.25">
      <c r="V6270" s="413"/>
      <c r="W6270" s="413"/>
    </row>
    <row r="6271" spans="22:23" x14ac:dyDescent="0.25">
      <c r="V6271" s="413"/>
      <c r="W6271" s="413"/>
    </row>
    <row r="6272" spans="22:23" x14ac:dyDescent="0.25">
      <c r="V6272" s="413"/>
      <c r="W6272" s="413"/>
    </row>
    <row r="6273" spans="22:23" x14ac:dyDescent="0.25">
      <c r="V6273" s="413"/>
      <c r="W6273" s="413"/>
    </row>
    <row r="6274" spans="22:23" x14ac:dyDescent="0.25">
      <c r="V6274" s="413"/>
      <c r="W6274" s="413"/>
    </row>
    <row r="6275" spans="22:23" x14ac:dyDescent="0.25">
      <c r="V6275" s="413"/>
      <c r="W6275" s="413"/>
    </row>
    <row r="6276" spans="22:23" x14ac:dyDescent="0.25">
      <c r="V6276" s="413"/>
      <c r="W6276" s="413"/>
    </row>
    <row r="6277" spans="22:23" x14ac:dyDescent="0.25">
      <c r="V6277" s="413"/>
      <c r="W6277" s="413"/>
    </row>
    <row r="6278" spans="22:23" x14ac:dyDescent="0.25">
      <c r="V6278" s="413"/>
      <c r="W6278" s="413"/>
    </row>
    <row r="6279" spans="22:23" x14ac:dyDescent="0.25">
      <c r="V6279" s="413"/>
      <c r="W6279" s="413"/>
    </row>
    <row r="6280" spans="22:23" x14ac:dyDescent="0.25">
      <c r="V6280" s="413"/>
      <c r="W6280" s="413"/>
    </row>
    <row r="6281" spans="22:23" x14ac:dyDescent="0.25">
      <c r="V6281" s="413"/>
      <c r="W6281" s="413"/>
    </row>
    <row r="6282" spans="22:23" x14ac:dyDescent="0.25">
      <c r="V6282" s="413"/>
      <c r="W6282" s="413"/>
    </row>
    <row r="6283" spans="22:23" x14ac:dyDescent="0.25">
      <c r="V6283" s="413"/>
      <c r="W6283" s="413"/>
    </row>
    <row r="6284" spans="22:23" x14ac:dyDescent="0.25">
      <c r="V6284" s="413"/>
      <c r="W6284" s="413"/>
    </row>
    <row r="6285" spans="22:23" x14ac:dyDescent="0.25">
      <c r="V6285" s="413"/>
      <c r="W6285" s="413"/>
    </row>
    <row r="6286" spans="22:23" x14ac:dyDescent="0.25">
      <c r="V6286" s="413"/>
      <c r="W6286" s="413"/>
    </row>
    <row r="6287" spans="22:23" x14ac:dyDescent="0.25">
      <c r="V6287" s="413"/>
      <c r="W6287" s="413"/>
    </row>
    <row r="6288" spans="22:23" x14ac:dyDescent="0.25">
      <c r="V6288" s="413"/>
      <c r="W6288" s="413"/>
    </row>
    <row r="6289" spans="22:23" x14ac:dyDescent="0.25">
      <c r="V6289" s="413"/>
      <c r="W6289" s="413"/>
    </row>
    <row r="6290" spans="22:23" x14ac:dyDescent="0.25">
      <c r="V6290" s="413"/>
      <c r="W6290" s="413"/>
    </row>
    <row r="6291" spans="22:23" x14ac:dyDescent="0.25">
      <c r="V6291" s="413"/>
      <c r="W6291" s="413"/>
    </row>
    <row r="6292" spans="22:23" x14ac:dyDescent="0.25">
      <c r="V6292" s="413"/>
      <c r="W6292" s="413"/>
    </row>
    <row r="6293" spans="22:23" x14ac:dyDescent="0.25">
      <c r="V6293" s="413"/>
      <c r="W6293" s="413"/>
    </row>
    <row r="6294" spans="22:23" x14ac:dyDescent="0.25">
      <c r="V6294" s="413"/>
      <c r="W6294" s="413"/>
    </row>
    <row r="6295" spans="22:23" x14ac:dyDescent="0.25">
      <c r="V6295" s="413"/>
      <c r="W6295" s="413"/>
    </row>
    <row r="6296" spans="22:23" x14ac:dyDescent="0.25">
      <c r="V6296" s="413"/>
      <c r="W6296" s="413"/>
    </row>
    <row r="6297" spans="22:23" x14ac:dyDescent="0.25">
      <c r="V6297" s="413"/>
      <c r="W6297" s="413"/>
    </row>
    <row r="6298" spans="22:23" x14ac:dyDescent="0.25">
      <c r="V6298" s="413"/>
      <c r="W6298" s="413"/>
    </row>
    <row r="6299" spans="22:23" x14ac:dyDescent="0.25">
      <c r="V6299" s="413"/>
      <c r="W6299" s="413"/>
    </row>
    <row r="6300" spans="22:23" x14ac:dyDescent="0.25">
      <c r="V6300" s="413"/>
      <c r="W6300" s="413"/>
    </row>
    <row r="6301" spans="22:23" x14ac:dyDescent="0.25">
      <c r="V6301" s="413"/>
      <c r="W6301" s="413"/>
    </row>
    <row r="6302" spans="22:23" x14ac:dyDescent="0.25">
      <c r="V6302" s="413"/>
      <c r="W6302" s="413"/>
    </row>
    <row r="6303" spans="22:23" x14ac:dyDescent="0.25">
      <c r="V6303" s="413"/>
      <c r="W6303" s="413"/>
    </row>
    <row r="6304" spans="22:23" x14ac:dyDescent="0.25">
      <c r="V6304" s="413"/>
      <c r="W6304" s="413"/>
    </row>
    <row r="6305" spans="22:23" x14ac:dyDescent="0.25">
      <c r="V6305" s="413"/>
      <c r="W6305" s="413"/>
    </row>
    <row r="6306" spans="22:23" x14ac:dyDescent="0.25">
      <c r="V6306" s="413"/>
      <c r="W6306" s="413"/>
    </row>
    <row r="6307" spans="22:23" x14ac:dyDescent="0.25">
      <c r="V6307" s="413"/>
      <c r="W6307" s="413"/>
    </row>
    <row r="6308" spans="22:23" x14ac:dyDescent="0.25">
      <c r="V6308" s="413"/>
      <c r="W6308" s="413"/>
    </row>
    <row r="6309" spans="22:23" x14ac:dyDescent="0.25">
      <c r="V6309" s="413"/>
      <c r="W6309" s="413"/>
    </row>
    <row r="6310" spans="22:23" x14ac:dyDescent="0.25">
      <c r="V6310" s="413"/>
      <c r="W6310" s="413"/>
    </row>
    <row r="6311" spans="22:23" x14ac:dyDescent="0.25">
      <c r="V6311" s="413"/>
      <c r="W6311" s="413"/>
    </row>
    <row r="6312" spans="22:23" x14ac:dyDescent="0.25">
      <c r="V6312" s="413"/>
      <c r="W6312" s="413"/>
    </row>
    <row r="6313" spans="22:23" x14ac:dyDescent="0.25">
      <c r="V6313" s="413"/>
      <c r="W6313" s="413"/>
    </row>
    <row r="6314" spans="22:23" x14ac:dyDescent="0.25">
      <c r="V6314" s="413"/>
      <c r="W6314" s="413"/>
    </row>
    <row r="6315" spans="22:23" x14ac:dyDescent="0.25">
      <c r="V6315" s="413"/>
      <c r="W6315" s="413"/>
    </row>
    <row r="6316" spans="22:23" x14ac:dyDescent="0.25">
      <c r="V6316" s="413"/>
      <c r="W6316" s="413"/>
    </row>
    <row r="6317" spans="22:23" x14ac:dyDescent="0.25">
      <c r="V6317" s="413"/>
      <c r="W6317" s="413"/>
    </row>
    <row r="6318" spans="22:23" x14ac:dyDescent="0.25">
      <c r="V6318" s="413"/>
      <c r="W6318" s="413"/>
    </row>
    <row r="6319" spans="22:23" x14ac:dyDescent="0.25">
      <c r="V6319" s="413"/>
      <c r="W6319" s="413"/>
    </row>
    <row r="6320" spans="22:23" x14ac:dyDescent="0.25">
      <c r="V6320" s="413"/>
      <c r="W6320" s="413"/>
    </row>
    <row r="6321" spans="22:23" x14ac:dyDescent="0.25">
      <c r="V6321" s="413"/>
      <c r="W6321" s="413"/>
    </row>
    <row r="6322" spans="22:23" x14ac:dyDescent="0.25">
      <c r="V6322" s="413"/>
      <c r="W6322" s="413"/>
    </row>
    <row r="6323" spans="22:23" x14ac:dyDescent="0.25">
      <c r="V6323" s="413"/>
      <c r="W6323" s="413"/>
    </row>
    <row r="6324" spans="22:23" x14ac:dyDescent="0.25">
      <c r="V6324" s="413"/>
      <c r="W6324" s="413"/>
    </row>
    <row r="6325" spans="22:23" x14ac:dyDescent="0.25">
      <c r="V6325" s="413"/>
      <c r="W6325" s="413"/>
    </row>
    <row r="6326" spans="22:23" x14ac:dyDescent="0.25">
      <c r="V6326" s="413"/>
      <c r="W6326" s="413"/>
    </row>
    <row r="6327" spans="22:23" x14ac:dyDescent="0.25">
      <c r="V6327" s="413"/>
      <c r="W6327" s="413"/>
    </row>
    <row r="6328" spans="22:23" x14ac:dyDescent="0.25">
      <c r="V6328" s="413"/>
      <c r="W6328" s="413"/>
    </row>
    <row r="6329" spans="22:23" x14ac:dyDescent="0.25">
      <c r="V6329" s="413"/>
      <c r="W6329" s="413"/>
    </row>
    <row r="6330" spans="22:23" x14ac:dyDescent="0.25">
      <c r="V6330" s="413"/>
      <c r="W6330" s="413"/>
    </row>
    <row r="6331" spans="22:23" x14ac:dyDescent="0.25">
      <c r="V6331" s="413"/>
      <c r="W6331" s="413"/>
    </row>
    <row r="6332" spans="22:23" x14ac:dyDescent="0.25">
      <c r="V6332" s="413"/>
      <c r="W6332" s="413"/>
    </row>
    <row r="6333" spans="22:23" x14ac:dyDescent="0.25">
      <c r="V6333" s="413"/>
      <c r="W6333" s="413"/>
    </row>
    <row r="6334" spans="22:23" x14ac:dyDescent="0.25">
      <c r="V6334" s="413"/>
      <c r="W6334" s="413"/>
    </row>
    <row r="6335" spans="22:23" x14ac:dyDescent="0.25">
      <c r="V6335" s="413"/>
      <c r="W6335" s="413"/>
    </row>
    <row r="6336" spans="22:23" x14ac:dyDescent="0.25">
      <c r="V6336" s="413"/>
      <c r="W6336" s="413"/>
    </row>
    <row r="6337" spans="22:23" x14ac:dyDescent="0.25">
      <c r="V6337" s="413"/>
      <c r="W6337" s="413"/>
    </row>
    <row r="6338" spans="22:23" x14ac:dyDescent="0.25">
      <c r="V6338" s="413"/>
      <c r="W6338" s="413"/>
    </row>
    <row r="6339" spans="22:23" x14ac:dyDescent="0.25">
      <c r="V6339" s="413"/>
      <c r="W6339" s="413"/>
    </row>
    <row r="6340" spans="22:23" x14ac:dyDescent="0.25">
      <c r="V6340" s="413"/>
      <c r="W6340" s="413"/>
    </row>
    <row r="6341" spans="22:23" x14ac:dyDescent="0.25">
      <c r="V6341" s="413"/>
      <c r="W6341" s="413"/>
    </row>
    <row r="6342" spans="22:23" x14ac:dyDescent="0.25">
      <c r="V6342" s="413"/>
      <c r="W6342" s="413"/>
    </row>
    <row r="6343" spans="22:23" x14ac:dyDescent="0.25">
      <c r="V6343" s="413"/>
      <c r="W6343" s="413"/>
    </row>
    <row r="6344" spans="22:23" x14ac:dyDescent="0.25">
      <c r="V6344" s="413"/>
      <c r="W6344" s="413"/>
    </row>
    <row r="6345" spans="22:23" x14ac:dyDescent="0.25">
      <c r="V6345" s="413"/>
      <c r="W6345" s="413"/>
    </row>
    <row r="6346" spans="22:23" x14ac:dyDescent="0.25">
      <c r="V6346" s="413"/>
      <c r="W6346" s="413"/>
    </row>
    <row r="6347" spans="22:23" x14ac:dyDescent="0.25">
      <c r="V6347" s="413"/>
      <c r="W6347" s="413"/>
    </row>
    <row r="6348" spans="22:23" x14ac:dyDescent="0.25">
      <c r="V6348" s="413"/>
      <c r="W6348" s="413"/>
    </row>
    <row r="6349" spans="22:23" x14ac:dyDescent="0.25">
      <c r="V6349" s="413"/>
      <c r="W6349" s="413"/>
    </row>
    <row r="6350" spans="22:23" x14ac:dyDescent="0.25">
      <c r="V6350" s="413"/>
      <c r="W6350" s="413"/>
    </row>
    <row r="6351" spans="22:23" x14ac:dyDescent="0.25">
      <c r="V6351" s="413"/>
      <c r="W6351" s="413"/>
    </row>
    <row r="6352" spans="22:23" x14ac:dyDescent="0.25">
      <c r="V6352" s="413"/>
      <c r="W6352" s="413"/>
    </row>
    <row r="6353" spans="22:23" x14ac:dyDescent="0.25">
      <c r="V6353" s="413"/>
      <c r="W6353" s="413"/>
    </row>
    <row r="6354" spans="22:23" x14ac:dyDescent="0.25">
      <c r="V6354" s="413"/>
      <c r="W6354" s="413"/>
    </row>
    <row r="6355" spans="22:23" x14ac:dyDescent="0.25">
      <c r="V6355" s="413"/>
      <c r="W6355" s="413"/>
    </row>
    <row r="6356" spans="22:23" x14ac:dyDescent="0.25">
      <c r="V6356" s="413"/>
      <c r="W6356" s="413"/>
    </row>
    <row r="6357" spans="22:23" x14ac:dyDescent="0.25">
      <c r="V6357" s="413"/>
      <c r="W6357" s="413"/>
    </row>
    <row r="6358" spans="22:23" x14ac:dyDescent="0.25">
      <c r="V6358" s="413"/>
      <c r="W6358" s="413"/>
    </row>
    <row r="6359" spans="22:23" x14ac:dyDescent="0.25">
      <c r="V6359" s="413"/>
      <c r="W6359" s="413"/>
    </row>
    <row r="6360" spans="22:23" x14ac:dyDescent="0.25">
      <c r="V6360" s="413"/>
      <c r="W6360" s="413"/>
    </row>
    <row r="6361" spans="22:23" x14ac:dyDescent="0.25">
      <c r="V6361" s="413"/>
      <c r="W6361" s="413"/>
    </row>
    <row r="6362" spans="22:23" x14ac:dyDescent="0.25">
      <c r="V6362" s="413"/>
      <c r="W6362" s="413"/>
    </row>
    <row r="6363" spans="22:23" x14ac:dyDescent="0.25">
      <c r="V6363" s="413"/>
      <c r="W6363" s="413"/>
    </row>
    <row r="6364" spans="22:23" x14ac:dyDescent="0.25">
      <c r="V6364" s="413"/>
      <c r="W6364" s="413"/>
    </row>
    <row r="6365" spans="22:23" x14ac:dyDescent="0.25">
      <c r="V6365" s="413"/>
      <c r="W6365" s="413"/>
    </row>
    <row r="6366" spans="22:23" x14ac:dyDescent="0.25">
      <c r="V6366" s="413"/>
      <c r="W6366" s="413"/>
    </row>
    <row r="6367" spans="22:23" x14ac:dyDescent="0.25">
      <c r="V6367" s="413"/>
      <c r="W6367" s="413"/>
    </row>
    <row r="6368" spans="22:23" x14ac:dyDescent="0.25">
      <c r="V6368" s="413"/>
      <c r="W6368" s="413"/>
    </row>
    <row r="6369" spans="22:23" x14ac:dyDescent="0.25">
      <c r="V6369" s="413"/>
      <c r="W6369" s="413"/>
    </row>
    <row r="6370" spans="22:23" x14ac:dyDescent="0.25">
      <c r="V6370" s="413"/>
      <c r="W6370" s="413"/>
    </row>
    <row r="6371" spans="22:23" x14ac:dyDescent="0.25">
      <c r="V6371" s="413"/>
      <c r="W6371" s="413"/>
    </row>
    <row r="6372" spans="22:23" x14ac:dyDescent="0.25">
      <c r="V6372" s="413"/>
      <c r="W6372" s="413"/>
    </row>
    <row r="6373" spans="22:23" x14ac:dyDescent="0.25">
      <c r="V6373" s="413"/>
      <c r="W6373" s="413"/>
    </row>
    <row r="6374" spans="22:23" x14ac:dyDescent="0.25">
      <c r="V6374" s="413"/>
      <c r="W6374" s="413"/>
    </row>
    <row r="6375" spans="22:23" x14ac:dyDescent="0.25">
      <c r="V6375" s="413"/>
      <c r="W6375" s="413"/>
    </row>
    <row r="6376" spans="22:23" x14ac:dyDescent="0.25">
      <c r="V6376" s="413"/>
      <c r="W6376" s="413"/>
    </row>
    <row r="6377" spans="22:23" x14ac:dyDescent="0.25">
      <c r="V6377" s="413"/>
      <c r="W6377" s="413"/>
    </row>
    <row r="6378" spans="22:23" x14ac:dyDescent="0.25">
      <c r="V6378" s="413"/>
      <c r="W6378" s="413"/>
    </row>
    <row r="6379" spans="22:23" x14ac:dyDescent="0.25">
      <c r="V6379" s="413"/>
      <c r="W6379" s="413"/>
    </row>
    <row r="6380" spans="22:23" x14ac:dyDescent="0.25">
      <c r="V6380" s="413"/>
      <c r="W6380" s="413"/>
    </row>
    <row r="6381" spans="22:23" x14ac:dyDescent="0.25">
      <c r="V6381" s="413"/>
      <c r="W6381" s="413"/>
    </row>
    <row r="6382" spans="22:23" x14ac:dyDescent="0.25">
      <c r="V6382" s="413"/>
      <c r="W6382" s="413"/>
    </row>
    <row r="6383" spans="22:23" x14ac:dyDescent="0.25">
      <c r="V6383" s="413"/>
      <c r="W6383" s="413"/>
    </row>
    <row r="6384" spans="22:23" x14ac:dyDescent="0.25">
      <c r="V6384" s="413"/>
      <c r="W6384" s="413"/>
    </row>
    <row r="6385" spans="22:23" x14ac:dyDescent="0.25">
      <c r="V6385" s="413"/>
      <c r="W6385" s="413"/>
    </row>
    <row r="6386" spans="22:23" x14ac:dyDescent="0.25">
      <c r="V6386" s="413"/>
      <c r="W6386" s="413"/>
    </row>
    <row r="6387" spans="22:23" x14ac:dyDescent="0.25">
      <c r="V6387" s="413"/>
      <c r="W6387" s="413"/>
    </row>
    <row r="6388" spans="22:23" x14ac:dyDescent="0.25">
      <c r="V6388" s="413"/>
      <c r="W6388" s="413"/>
    </row>
    <row r="6389" spans="22:23" x14ac:dyDescent="0.25">
      <c r="V6389" s="413"/>
      <c r="W6389" s="413"/>
    </row>
    <row r="6390" spans="22:23" x14ac:dyDescent="0.25">
      <c r="V6390" s="413"/>
      <c r="W6390" s="413"/>
    </row>
    <row r="6391" spans="22:23" x14ac:dyDescent="0.25">
      <c r="V6391" s="413"/>
      <c r="W6391" s="413"/>
    </row>
    <row r="6392" spans="22:23" x14ac:dyDescent="0.25">
      <c r="V6392" s="413"/>
      <c r="W6392" s="413"/>
    </row>
    <row r="6393" spans="22:23" x14ac:dyDescent="0.25">
      <c r="V6393" s="413"/>
      <c r="W6393" s="413"/>
    </row>
    <row r="6394" spans="22:23" x14ac:dyDescent="0.25">
      <c r="V6394" s="413"/>
      <c r="W6394" s="413"/>
    </row>
    <row r="6395" spans="22:23" x14ac:dyDescent="0.25">
      <c r="V6395" s="413"/>
      <c r="W6395" s="413"/>
    </row>
    <row r="6396" spans="22:23" x14ac:dyDescent="0.25">
      <c r="V6396" s="413"/>
      <c r="W6396" s="413"/>
    </row>
    <row r="6397" spans="22:23" x14ac:dyDescent="0.25">
      <c r="V6397" s="413"/>
      <c r="W6397" s="413"/>
    </row>
    <row r="6398" spans="22:23" x14ac:dyDescent="0.25">
      <c r="V6398" s="413"/>
      <c r="W6398" s="413"/>
    </row>
    <row r="6399" spans="22:23" x14ac:dyDescent="0.25">
      <c r="V6399" s="413"/>
      <c r="W6399" s="413"/>
    </row>
    <row r="6400" spans="22:23" x14ac:dyDescent="0.25">
      <c r="V6400" s="413"/>
      <c r="W6400" s="413"/>
    </row>
    <row r="6401" spans="22:23" x14ac:dyDescent="0.25">
      <c r="V6401" s="413"/>
      <c r="W6401" s="413"/>
    </row>
    <row r="6402" spans="22:23" x14ac:dyDescent="0.25">
      <c r="V6402" s="413"/>
      <c r="W6402" s="413"/>
    </row>
    <row r="6403" spans="22:23" x14ac:dyDescent="0.25">
      <c r="V6403" s="413"/>
      <c r="W6403" s="413"/>
    </row>
    <row r="6404" spans="22:23" x14ac:dyDescent="0.25">
      <c r="V6404" s="413"/>
      <c r="W6404" s="413"/>
    </row>
    <row r="6405" spans="22:23" x14ac:dyDescent="0.25">
      <c r="V6405" s="413"/>
      <c r="W6405" s="413"/>
    </row>
    <row r="6406" spans="22:23" x14ac:dyDescent="0.25">
      <c r="V6406" s="413"/>
      <c r="W6406" s="413"/>
    </row>
    <row r="6407" spans="22:23" x14ac:dyDescent="0.25">
      <c r="V6407" s="413"/>
      <c r="W6407" s="413"/>
    </row>
    <row r="6408" spans="22:23" x14ac:dyDescent="0.25">
      <c r="V6408" s="413"/>
      <c r="W6408" s="413"/>
    </row>
    <row r="6409" spans="22:23" x14ac:dyDescent="0.25">
      <c r="V6409" s="413"/>
      <c r="W6409" s="413"/>
    </row>
    <row r="6410" spans="22:23" x14ac:dyDescent="0.25">
      <c r="V6410" s="413"/>
      <c r="W6410" s="413"/>
    </row>
    <row r="6411" spans="22:23" x14ac:dyDescent="0.25">
      <c r="V6411" s="413"/>
      <c r="W6411" s="413"/>
    </row>
    <row r="6412" spans="22:23" x14ac:dyDescent="0.25">
      <c r="V6412" s="413"/>
      <c r="W6412" s="413"/>
    </row>
    <row r="6413" spans="22:23" x14ac:dyDescent="0.25">
      <c r="V6413" s="413"/>
      <c r="W6413" s="413"/>
    </row>
    <row r="6414" spans="22:23" x14ac:dyDescent="0.25">
      <c r="V6414" s="413"/>
      <c r="W6414" s="413"/>
    </row>
    <row r="6415" spans="22:23" x14ac:dyDescent="0.25">
      <c r="V6415" s="413"/>
      <c r="W6415" s="413"/>
    </row>
    <row r="6416" spans="22:23" x14ac:dyDescent="0.25">
      <c r="V6416" s="413"/>
      <c r="W6416" s="413"/>
    </row>
    <row r="6417" spans="22:23" x14ac:dyDescent="0.25">
      <c r="V6417" s="413"/>
      <c r="W6417" s="413"/>
    </row>
    <row r="6418" spans="22:23" x14ac:dyDescent="0.25">
      <c r="V6418" s="413"/>
      <c r="W6418" s="413"/>
    </row>
    <row r="6419" spans="22:23" x14ac:dyDescent="0.25">
      <c r="V6419" s="413"/>
      <c r="W6419" s="413"/>
    </row>
    <row r="6420" spans="22:23" x14ac:dyDescent="0.25">
      <c r="V6420" s="413"/>
      <c r="W6420" s="413"/>
    </row>
    <row r="6421" spans="22:23" x14ac:dyDescent="0.25">
      <c r="V6421" s="413"/>
      <c r="W6421" s="413"/>
    </row>
    <row r="6422" spans="22:23" x14ac:dyDescent="0.25">
      <c r="V6422" s="413"/>
      <c r="W6422" s="413"/>
    </row>
    <row r="6423" spans="22:23" x14ac:dyDescent="0.25">
      <c r="V6423" s="413"/>
      <c r="W6423" s="413"/>
    </row>
    <row r="6424" spans="22:23" x14ac:dyDescent="0.25">
      <c r="V6424" s="413"/>
      <c r="W6424" s="413"/>
    </row>
    <row r="6425" spans="22:23" x14ac:dyDescent="0.25">
      <c r="V6425" s="413"/>
      <c r="W6425" s="413"/>
    </row>
    <row r="6426" spans="22:23" x14ac:dyDescent="0.25">
      <c r="V6426" s="413"/>
      <c r="W6426" s="413"/>
    </row>
    <row r="6427" spans="22:23" x14ac:dyDescent="0.25">
      <c r="V6427" s="413"/>
      <c r="W6427" s="413"/>
    </row>
    <row r="6428" spans="22:23" x14ac:dyDescent="0.25">
      <c r="V6428" s="413"/>
      <c r="W6428" s="413"/>
    </row>
    <row r="6429" spans="22:23" x14ac:dyDescent="0.25">
      <c r="V6429" s="413"/>
      <c r="W6429" s="413"/>
    </row>
    <row r="6430" spans="22:23" x14ac:dyDescent="0.25">
      <c r="V6430" s="413"/>
      <c r="W6430" s="413"/>
    </row>
    <row r="6431" spans="22:23" x14ac:dyDescent="0.25">
      <c r="V6431" s="413"/>
      <c r="W6431" s="413"/>
    </row>
    <row r="6432" spans="22:23" x14ac:dyDescent="0.25">
      <c r="V6432" s="413"/>
      <c r="W6432" s="413"/>
    </row>
    <row r="6433" spans="22:23" x14ac:dyDescent="0.25">
      <c r="V6433" s="413"/>
      <c r="W6433" s="413"/>
    </row>
    <row r="6434" spans="22:23" x14ac:dyDescent="0.25">
      <c r="V6434" s="413"/>
      <c r="W6434" s="413"/>
    </row>
    <row r="6435" spans="22:23" x14ac:dyDescent="0.25">
      <c r="V6435" s="413"/>
      <c r="W6435" s="413"/>
    </row>
    <row r="6436" spans="22:23" x14ac:dyDescent="0.25">
      <c r="V6436" s="413"/>
      <c r="W6436" s="413"/>
    </row>
    <row r="6437" spans="22:23" x14ac:dyDescent="0.25">
      <c r="V6437" s="413"/>
      <c r="W6437" s="413"/>
    </row>
    <row r="6438" spans="22:23" x14ac:dyDescent="0.25">
      <c r="V6438" s="413"/>
      <c r="W6438" s="413"/>
    </row>
    <row r="6439" spans="22:23" x14ac:dyDescent="0.25">
      <c r="V6439" s="413"/>
      <c r="W6439" s="413"/>
    </row>
    <row r="6440" spans="22:23" x14ac:dyDescent="0.25">
      <c r="V6440" s="413"/>
      <c r="W6440" s="413"/>
    </row>
    <row r="6441" spans="22:23" x14ac:dyDescent="0.25">
      <c r="V6441" s="413"/>
      <c r="W6441" s="413"/>
    </row>
    <row r="6442" spans="22:23" x14ac:dyDescent="0.25">
      <c r="V6442" s="413"/>
      <c r="W6442" s="413"/>
    </row>
    <row r="6443" spans="22:23" x14ac:dyDescent="0.25">
      <c r="V6443" s="413"/>
      <c r="W6443" s="413"/>
    </row>
    <row r="6444" spans="22:23" x14ac:dyDescent="0.25">
      <c r="V6444" s="413"/>
      <c r="W6444" s="413"/>
    </row>
    <row r="6445" spans="22:23" x14ac:dyDescent="0.25">
      <c r="V6445" s="413"/>
      <c r="W6445" s="413"/>
    </row>
    <row r="6446" spans="22:23" x14ac:dyDescent="0.25">
      <c r="V6446" s="413"/>
      <c r="W6446" s="413"/>
    </row>
    <row r="6447" spans="22:23" x14ac:dyDescent="0.25">
      <c r="V6447" s="413"/>
      <c r="W6447" s="413"/>
    </row>
    <row r="6448" spans="22:23" x14ac:dyDescent="0.25">
      <c r="V6448" s="413"/>
      <c r="W6448" s="413"/>
    </row>
    <row r="6449" spans="22:23" x14ac:dyDescent="0.25">
      <c r="V6449" s="413"/>
      <c r="W6449" s="413"/>
    </row>
    <row r="6450" spans="22:23" x14ac:dyDescent="0.25">
      <c r="V6450" s="413"/>
      <c r="W6450" s="413"/>
    </row>
    <row r="6451" spans="22:23" x14ac:dyDescent="0.25">
      <c r="V6451" s="413"/>
      <c r="W6451" s="413"/>
    </row>
    <row r="6452" spans="22:23" x14ac:dyDescent="0.25">
      <c r="V6452" s="413"/>
      <c r="W6452" s="413"/>
    </row>
    <row r="6453" spans="22:23" x14ac:dyDescent="0.25">
      <c r="V6453" s="413"/>
      <c r="W6453" s="413"/>
    </row>
    <row r="6454" spans="22:23" x14ac:dyDescent="0.25">
      <c r="V6454" s="413"/>
      <c r="W6454" s="413"/>
    </row>
    <row r="6455" spans="22:23" x14ac:dyDescent="0.25">
      <c r="V6455" s="413"/>
      <c r="W6455" s="413"/>
    </row>
    <row r="6456" spans="22:23" x14ac:dyDescent="0.25">
      <c r="V6456" s="413"/>
      <c r="W6456" s="413"/>
    </row>
    <row r="6457" spans="22:23" x14ac:dyDescent="0.25">
      <c r="V6457" s="413"/>
      <c r="W6457" s="413"/>
    </row>
    <row r="6458" spans="22:23" x14ac:dyDescent="0.25">
      <c r="V6458" s="413"/>
      <c r="W6458" s="413"/>
    </row>
    <row r="6459" spans="22:23" x14ac:dyDescent="0.25">
      <c r="V6459" s="413"/>
      <c r="W6459" s="413"/>
    </row>
    <row r="6460" spans="22:23" x14ac:dyDescent="0.25">
      <c r="V6460" s="413"/>
      <c r="W6460" s="413"/>
    </row>
    <row r="6461" spans="22:23" x14ac:dyDescent="0.25">
      <c r="V6461" s="413"/>
      <c r="W6461" s="413"/>
    </row>
    <row r="6462" spans="22:23" x14ac:dyDescent="0.25">
      <c r="V6462" s="413"/>
      <c r="W6462" s="413"/>
    </row>
    <row r="6463" spans="22:23" x14ac:dyDescent="0.25">
      <c r="V6463" s="413"/>
      <c r="W6463" s="413"/>
    </row>
    <row r="6464" spans="22:23" x14ac:dyDescent="0.25">
      <c r="V6464" s="413"/>
      <c r="W6464" s="413"/>
    </row>
    <row r="6465" spans="22:23" x14ac:dyDescent="0.25">
      <c r="V6465" s="413"/>
      <c r="W6465" s="413"/>
    </row>
    <row r="6466" spans="22:23" x14ac:dyDescent="0.25">
      <c r="V6466" s="413"/>
      <c r="W6466" s="413"/>
    </row>
    <row r="6467" spans="22:23" x14ac:dyDescent="0.25">
      <c r="V6467" s="413"/>
      <c r="W6467" s="413"/>
    </row>
    <row r="6468" spans="22:23" x14ac:dyDescent="0.25">
      <c r="V6468" s="413"/>
      <c r="W6468" s="413"/>
    </row>
    <row r="6469" spans="22:23" x14ac:dyDescent="0.25">
      <c r="V6469" s="413"/>
      <c r="W6469" s="413"/>
    </row>
    <row r="6470" spans="22:23" x14ac:dyDescent="0.25">
      <c r="V6470" s="413"/>
      <c r="W6470" s="413"/>
    </row>
    <row r="6471" spans="22:23" x14ac:dyDescent="0.25">
      <c r="V6471" s="413"/>
      <c r="W6471" s="413"/>
    </row>
    <row r="6472" spans="22:23" x14ac:dyDescent="0.25">
      <c r="V6472" s="413"/>
      <c r="W6472" s="413"/>
    </row>
    <row r="6473" spans="22:23" x14ac:dyDescent="0.25">
      <c r="V6473" s="413"/>
      <c r="W6473" s="413"/>
    </row>
    <row r="6474" spans="22:23" x14ac:dyDescent="0.25">
      <c r="V6474" s="413"/>
      <c r="W6474" s="413"/>
    </row>
    <row r="6475" spans="22:23" x14ac:dyDescent="0.25">
      <c r="V6475" s="413"/>
      <c r="W6475" s="413"/>
    </row>
    <row r="6476" spans="22:23" x14ac:dyDescent="0.25">
      <c r="V6476" s="413"/>
      <c r="W6476" s="413"/>
    </row>
    <row r="6477" spans="22:23" x14ac:dyDescent="0.25">
      <c r="V6477" s="413"/>
      <c r="W6477" s="413"/>
    </row>
    <row r="6478" spans="22:23" x14ac:dyDescent="0.25">
      <c r="V6478" s="413"/>
      <c r="W6478" s="413"/>
    </row>
    <row r="6479" spans="22:23" x14ac:dyDescent="0.25">
      <c r="V6479" s="413"/>
      <c r="W6479" s="413"/>
    </row>
    <row r="6480" spans="22:23" x14ac:dyDescent="0.25">
      <c r="V6480" s="413"/>
      <c r="W6480" s="413"/>
    </row>
    <row r="6481" spans="22:23" x14ac:dyDescent="0.25">
      <c r="V6481" s="413"/>
      <c r="W6481" s="413"/>
    </row>
    <row r="6482" spans="22:23" x14ac:dyDescent="0.25">
      <c r="V6482" s="413"/>
      <c r="W6482" s="413"/>
    </row>
    <row r="6483" spans="22:23" x14ac:dyDescent="0.25">
      <c r="V6483" s="413"/>
      <c r="W6483" s="413"/>
    </row>
    <row r="6484" spans="22:23" x14ac:dyDescent="0.25">
      <c r="V6484" s="413"/>
      <c r="W6484" s="413"/>
    </row>
    <row r="6485" spans="22:23" x14ac:dyDescent="0.25">
      <c r="V6485" s="413"/>
      <c r="W6485" s="413"/>
    </row>
    <row r="6486" spans="22:23" x14ac:dyDescent="0.25">
      <c r="V6486" s="413"/>
      <c r="W6486" s="413"/>
    </row>
    <row r="6487" spans="22:23" x14ac:dyDescent="0.25">
      <c r="V6487" s="413"/>
      <c r="W6487" s="413"/>
    </row>
    <row r="6488" spans="22:23" x14ac:dyDescent="0.25">
      <c r="V6488" s="413"/>
      <c r="W6488" s="413"/>
    </row>
    <row r="6489" spans="22:23" x14ac:dyDescent="0.25">
      <c r="V6489" s="413"/>
      <c r="W6489" s="413"/>
    </row>
    <row r="6490" spans="22:23" x14ac:dyDescent="0.25">
      <c r="V6490" s="413"/>
      <c r="W6490" s="413"/>
    </row>
    <row r="6491" spans="22:23" x14ac:dyDescent="0.25">
      <c r="V6491" s="413"/>
      <c r="W6491" s="413"/>
    </row>
    <row r="6492" spans="22:23" x14ac:dyDescent="0.25">
      <c r="V6492" s="413"/>
      <c r="W6492" s="413"/>
    </row>
    <row r="6493" spans="22:23" x14ac:dyDescent="0.25">
      <c r="V6493" s="413"/>
      <c r="W6493" s="413"/>
    </row>
    <row r="6494" spans="22:23" x14ac:dyDescent="0.25">
      <c r="V6494" s="413"/>
      <c r="W6494" s="413"/>
    </row>
    <row r="6495" spans="22:23" x14ac:dyDescent="0.25">
      <c r="V6495" s="413"/>
      <c r="W6495" s="413"/>
    </row>
    <row r="6496" spans="22:23" x14ac:dyDescent="0.25">
      <c r="V6496" s="413"/>
      <c r="W6496" s="413"/>
    </row>
    <row r="6497" spans="22:23" x14ac:dyDescent="0.25">
      <c r="V6497" s="413"/>
      <c r="W6497" s="413"/>
    </row>
    <row r="6498" spans="22:23" x14ac:dyDescent="0.25">
      <c r="V6498" s="413"/>
      <c r="W6498" s="413"/>
    </row>
    <row r="6499" spans="22:23" x14ac:dyDescent="0.25">
      <c r="V6499" s="413"/>
      <c r="W6499" s="413"/>
    </row>
    <row r="6500" spans="22:23" x14ac:dyDescent="0.25">
      <c r="V6500" s="413"/>
      <c r="W6500" s="413"/>
    </row>
    <row r="6501" spans="22:23" x14ac:dyDescent="0.25">
      <c r="V6501" s="413"/>
      <c r="W6501" s="413"/>
    </row>
    <row r="6502" spans="22:23" x14ac:dyDescent="0.25">
      <c r="V6502" s="413"/>
      <c r="W6502" s="413"/>
    </row>
    <row r="6503" spans="22:23" x14ac:dyDescent="0.25">
      <c r="V6503" s="413"/>
      <c r="W6503" s="413"/>
    </row>
    <row r="6504" spans="22:23" x14ac:dyDescent="0.25">
      <c r="V6504" s="413"/>
      <c r="W6504" s="413"/>
    </row>
    <row r="6505" spans="22:23" x14ac:dyDescent="0.25">
      <c r="V6505" s="413"/>
      <c r="W6505" s="413"/>
    </row>
    <row r="6506" spans="22:23" x14ac:dyDescent="0.25">
      <c r="V6506" s="413"/>
      <c r="W6506" s="413"/>
    </row>
    <row r="6507" spans="22:23" x14ac:dyDescent="0.25">
      <c r="V6507" s="413"/>
      <c r="W6507" s="413"/>
    </row>
    <row r="6508" spans="22:23" x14ac:dyDescent="0.25">
      <c r="V6508" s="413"/>
      <c r="W6508" s="413"/>
    </row>
    <row r="6509" spans="22:23" x14ac:dyDescent="0.25">
      <c r="V6509" s="413"/>
      <c r="W6509" s="413"/>
    </row>
    <row r="6510" spans="22:23" x14ac:dyDescent="0.25">
      <c r="V6510" s="413"/>
      <c r="W6510" s="413"/>
    </row>
    <row r="6511" spans="22:23" x14ac:dyDescent="0.25">
      <c r="V6511" s="413"/>
      <c r="W6511" s="413"/>
    </row>
    <row r="6512" spans="22:23" x14ac:dyDescent="0.25">
      <c r="V6512" s="413"/>
      <c r="W6512" s="413"/>
    </row>
    <row r="6513" spans="22:23" x14ac:dyDescent="0.25">
      <c r="V6513" s="413"/>
      <c r="W6513" s="413"/>
    </row>
    <row r="6514" spans="22:23" x14ac:dyDescent="0.25">
      <c r="V6514" s="413"/>
      <c r="W6514" s="413"/>
    </row>
    <row r="6515" spans="22:23" x14ac:dyDescent="0.25">
      <c r="V6515" s="413"/>
      <c r="W6515" s="413"/>
    </row>
    <row r="6516" spans="22:23" x14ac:dyDescent="0.25">
      <c r="V6516" s="413"/>
      <c r="W6516" s="413"/>
    </row>
    <row r="6517" spans="22:23" x14ac:dyDescent="0.25">
      <c r="V6517" s="413"/>
      <c r="W6517" s="413"/>
    </row>
    <row r="6518" spans="22:23" x14ac:dyDescent="0.25">
      <c r="V6518" s="413"/>
      <c r="W6518" s="413"/>
    </row>
    <row r="6519" spans="22:23" x14ac:dyDescent="0.25">
      <c r="V6519" s="413"/>
      <c r="W6519" s="413"/>
    </row>
    <row r="6520" spans="22:23" x14ac:dyDescent="0.25">
      <c r="V6520" s="413"/>
      <c r="W6520" s="413"/>
    </row>
    <row r="6521" spans="22:23" x14ac:dyDescent="0.25">
      <c r="V6521" s="413"/>
      <c r="W6521" s="413"/>
    </row>
    <row r="6522" spans="22:23" x14ac:dyDescent="0.25">
      <c r="V6522" s="413"/>
      <c r="W6522" s="413"/>
    </row>
    <row r="6523" spans="22:23" x14ac:dyDescent="0.25">
      <c r="V6523" s="413"/>
      <c r="W6523" s="413"/>
    </row>
    <row r="6524" spans="22:23" x14ac:dyDescent="0.25">
      <c r="V6524" s="413"/>
      <c r="W6524" s="413"/>
    </row>
    <row r="6525" spans="22:23" x14ac:dyDescent="0.25">
      <c r="V6525" s="413"/>
      <c r="W6525" s="413"/>
    </row>
    <row r="6526" spans="22:23" x14ac:dyDescent="0.25">
      <c r="V6526" s="413"/>
      <c r="W6526" s="413"/>
    </row>
    <row r="6527" spans="22:23" x14ac:dyDescent="0.25">
      <c r="V6527" s="413"/>
      <c r="W6527" s="413"/>
    </row>
    <row r="6528" spans="22:23" x14ac:dyDescent="0.25">
      <c r="V6528" s="413"/>
      <c r="W6528" s="413"/>
    </row>
    <row r="6529" spans="22:23" x14ac:dyDescent="0.25">
      <c r="V6529" s="413"/>
      <c r="W6529" s="413"/>
    </row>
    <row r="6530" spans="22:23" x14ac:dyDescent="0.25">
      <c r="V6530" s="413"/>
      <c r="W6530" s="413"/>
    </row>
    <row r="6531" spans="22:23" x14ac:dyDescent="0.25">
      <c r="V6531" s="413"/>
      <c r="W6531" s="413"/>
    </row>
    <row r="6532" spans="22:23" x14ac:dyDescent="0.25">
      <c r="V6532" s="413"/>
      <c r="W6532" s="413"/>
    </row>
    <row r="6533" spans="22:23" x14ac:dyDescent="0.25">
      <c r="V6533" s="413"/>
      <c r="W6533" s="413"/>
    </row>
    <row r="6534" spans="22:23" x14ac:dyDescent="0.25">
      <c r="V6534" s="413"/>
      <c r="W6534" s="413"/>
    </row>
    <row r="6535" spans="22:23" x14ac:dyDescent="0.25">
      <c r="V6535" s="413"/>
      <c r="W6535" s="413"/>
    </row>
    <row r="6536" spans="22:23" x14ac:dyDescent="0.25">
      <c r="V6536" s="413"/>
      <c r="W6536" s="413"/>
    </row>
    <row r="6537" spans="22:23" x14ac:dyDescent="0.25">
      <c r="V6537" s="413"/>
      <c r="W6537" s="413"/>
    </row>
    <row r="6538" spans="22:23" x14ac:dyDescent="0.25">
      <c r="V6538" s="413"/>
      <c r="W6538" s="413"/>
    </row>
    <row r="6539" spans="22:23" x14ac:dyDescent="0.25">
      <c r="V6539" s="413"/>
      <c r="W6539" s="413"/>
    </row>
    <row r="6540" spans="22:23" x14ac:dyDescent="0.25">
      <c r="V6540" s="413"/>
      <c r="W6540" s="413"/>
    </row>
    <row r="6541" spans="22:23" x14ac:dyDescent="0.25">
      <c r="V6541" s="413"/>
      <c r="W6541" s="413"/>
    </row>
    <row r="6542" spans="22:23" x14ac:dyDescent="0.25">
      <c r="V6542" s="413"/>
      <c r="W6542" s="413"/>
    </row>
    <row r="6543" spans="22:23" x14ac:dyDescent="0.25">
      <c r="V6543" s="413"/>
      <c r="W6543" s="413"/>
    </row>
    <row r="6544" spans="22:23" x14ac:dyDescent="0.25">
      <c r="V6544" s="413"/>
      <c r="W6544" s="413"/>
    </row>
    <row r="6545" spans="22:23" x14ac:dyDescent="0.25">
      <c r="V6545" s="413"/>
      <c r="W6545" s="413"/>
    </row>
    <row r="6546" spans="22:23" x14ac:dyDescent="0.25">
      <c r="V6546" s="413"/>
      <c r="W6546" s="413"/>
    </row>
    <row r="6547" spans="22:23" x14ac:dyDescent="0.25">
      <c r="V6547" s="413"/>
      <c r="W6547" s="413"/>
    </row>
    <row r="6548" spans="22:23" x14ac:dyDescent="0.25">
      <c r="V6548" s="413"/>
      <c r="W6548" s="413"/>
    </row>
    <row r="6549" spans="22:23" x14ac:dyDescent="0.25">
      <c r="V6549" s="413"/>
      <c r="W6549" s="413"/>
    </row>
    <row r="6550" spans="22:23" x14ac:dyDescent="0.25">
      <c r="V6550" s="413"/>
      <c r="W6550" s="413"/>
    </row>
    <row r="6551" spans="22:23" x14ac:dyDescent="0.25">
      <c r="V6551" s="413"/>
      <c r="W6551" s="413"/>
    </row>
    <row r="6552" spans="22:23" x14ac:dyDescent="0.25">
      <c r="V6552" s="413"/>
      <c r="W6552" s="413"/>
    </row>
    <row r="6553" spans="22:23" x14ac:dyDescent="0.25">
      <c r="V6553" s="413"/>
      <c r="W6553" s="413"/>
    </row>
    <row r="6554" spans="22:23" x14ac:dyDescent="0.25">
      <c r="V6554" s="413"/>
      <c r="W6554" s="413"/>
    </row>
    <row r="6555" spans="22:23" x14ac:dyDescent="0.25">
      <c r="V6555" s="413"/>
      <c r="W6555" s="413"/>
    </row>
    <row r="6556" spans="22:23" x14ac:dyDescent="0.25">
      <c r="V6556" s="413"/>
      <c r="W6556" s="413"/>
    </row>
    <row r="6557" spans="22:23" x14ac:dyDescent="0.25">
      <c r="V6557" s="413"/>
      <c r="W6557" s="413"/>
    </row>
    <row r="6558" spans="22:23" x14ac:dyDescent="0.25">
      <c r="V6558" s="413"/>
      <c r="W6558" s="413"/>
    </row>
    <row r="6559" spans="22:23" x14ac:dyDescent="0.25">
      <c r="V6559" s="413"/>
      <c r="W6559" s="413"/>
    </row>
    <row r="6560" spans="22:23" x14ac:dyDescent="0.25">
      <c r="V6560" s="413"/>
      <c r="W6560" s="413"/>
    </row>
    <row r="6561" spans="22:23" x14ac:dyDescent="0.25">
      <c r="V6561" s="413"/>
      <c r="W6561" s="413"/>
    </row>
    <row r="6562" spans="22:23" x14ac:dyDescent="0.25">
      <c r="V6562" s="413"/>
      <c r="W6562" s="413"/>
    </row>
    <row r="6563" spans="22:23" x14ac:dyDescent="0.25">
      <c r="V6563" s="413"/>
      <c r="W6563" s="413"/>
    </row>
    <row r="6564" spans="22:23" x14ac:dyDescent="0.25">
      <c r="V6564" s="413"/>
      <c r="W6564" s="413"/>
    </row>
    <row r="6565" spans="22:23" x14ac:dyDescent="0.25">
      <c r="V6565" s="413"/>
      <c r="W6565" s="413"/>
    </row>
    <row r="6566" spans="22:23" x14ac:dyDescent="0.25">
      <c r="V6566" s="413"/>
      <c r="W6566" s="413"/>
    </row>
    <row r="6567" spans="22:23" x14ac:dyDescent="0.25">
      <c r="V6567" s="413"/>
      <c r="W6567" s="413"/>
    </row>
    <row r="6568" spans="22:23" x14ac:dyDescent="0.25">
      <c r="V6568" s="413"/>
      <c r="W6568" s="413"/>
    </row>
    <row r="6569" spans="22:23" x14ac:dyDescent="0.25">
      <c r="V6569" s="413"/>
      <c r="W6569" s="413"/>
    </row>
    <row r="6570" spans="22:23" x14ac:dyDescent="0.25">
      <c r="V6570" s="413"/>
      <c r="W6570" s="413"/>
    </row>
    <row r="6571" spans="22:23" x14ac:dyDescent="0.25">
      <c r="V6571" s="413"/>
      <c r="W6571" s="413"/>
    </row>
    <row r="6572" spans="22:23" x14ac:dyDescent="0.25">
      <c r="V6572" s="413"/>
      <c r="W6572" s="413"/>
    </row>
    <row r="6573" spans="22:23" x14ac:dyDescent="0.25">
      <c r="V6573" s="413"/>
      <c r="W6573" s="413"/>
    </row>
    <row r="6574" spans="22:23" x14ac:dyDescent="0.25">
      <c r="V6574" s="413"/>
      <c r="W6574" s="413"/>
    </row>
    <row r="6575" spans="22:23" x14ac:dyDescent="0.25">
      <c r="V6575" s="413"/>
      <c r="W6575" s="413"/>
    </row>
    <row r="6576" spans="22:23" x14ac:dyDescent="0.25">
      <c r="V6576" s="413"/>
      <c r="W6576" s="413"/>
    </row>
    <row r="6577" spans="22:23" x14ac:dyDescent="0.25">
      <c r="V6577" s="413"/>
      <c r="W6577" s="413"/>
    </row>
    <row r="6578" spans="22:23" x14ac:dyDescent="0.25">
      <c r="V6578" s="413"/>
      <c r="W6578" s="413"/>
    </row>
    <row r="6579" spans="22:23" x14ac:dyDescent="0.25">
      <c r="V6579" s="413"/>
      <c r="W6579" s="413"/>
    </row>
    <row r="6580" spans="22:23" x14ac:dyDescent="0.25">
      <c r="V6580" s="413"/>
      <c r="W6580" s="413"/>
    </row>
    <row r="6581" spans="22:23" x14ac:dyDescent="0.25">
      <c r="V6581" s="413"/>
      <c r="W6581" s="413"/>
    </row>
    <row r="6582" spans="22:23" x14ac:dyDescent="0.25">
      <c r="V6582" s="413"/>
      <c r="W6582" s="413"/>
    </row>
    <row r="6583" spans="22:23" x14ac:dyDescent="0.25">
      <c r="V6583" s="413"/>
      <c r="W6583" s="413"/>
    </row>
    <row r="6584" spans="22:23" x14ac:dyDescent="0.25">
      <c r="V6584" s="413"/>
      <c r="W6584" s="413"/>
    </row>
    <row r="6585" spans="22:23" x14ac:dyDescent="0.25">
      <c r="V6585" s="413"/>
      <c r="W6585" s="413"/>
    </row>
    <row r="6586" spans="22:23" x14ac:dyDescent="0.25">
      <c r="V6586" s="413"/>
      <c r="W6586" s="413"/>
    </row>
    <row r="6587" spans="22:23" x14ac:dyDescent="0.25">
      <c r="V6587" s="413"/>
      <c r="W6587" s="413"/>
    </row>
    <row r="6588" spans="22:23" x14ac:dyDescent="0.25">
      <c r="V6588" s="413"/>
      <c r="W6588" s="413"/>
    </row>
    <row r="6589" spans="22:23" x14ac:dyDescent="0.25">
      <c r="V6589" s="413"/>
      <c r="W6589" s="413"/>
    </row>
    <row r="6590" spans="22:23" x14ac:dyDescent="0.25">
      <c r="V6590" s="413"/>
      <c r="W6590" s="413"/>
    </row>
    <row r="6591" spans="22:23" x14ac:dyDescent="0.25">
      <c r="V6591" s="413"/>
      <c r="W6591" s="413"/>
    </row>
    <row r="6592" spans="22:23" x14ac:dyDescent="0.25">
      <c r="V6592" s="413"/>
      <c r="W6592" s="413"/>
    </row>
    <row r="6593" spans="22:23" x14ac:dyDescent="0.25">
      <c r="V6593" s="413"/>
      <c r="W6593" s="413"/>
    </row>
    <row r="6594" spans="22:23" x14ac:dyDescent="0.25">
      <c r="V6594" s="413"/>
      <c r="W6594" s="413"/>
    </row>
    <row r="6595" spans="22:23" x14ac:dyDescent="0.25">
      <c r="V6595" s="413"/>
      <c r="W6595" s="413"/>
    </row>
    <row r="6596" spans="22:23" x14ac:dyDescent="0.25">
      <c r="V6596" s="413"/>
      <c r="W6596" s="413"/>
    </row>
    <row r="6597" spans="22:23" x14ac:dyDescent="0.25">
      <c r="V6597" s="413"/>
      <c r="W6597" s="413"/>
    </row>
    <row r="6598" spans="22:23" x14ac:dyDescent="0.25">
      <c r="V6598" s="413"/>
      <c r="W6598" s="413"/>
    </row>
    <row r="6599" spans="22:23" x14ac:dyDescent="0.25">
      <c r="V6599" s="413"/>
      <c r="W6599" s="413"/>
    </row>
    <row r="6600" spans="22:23" x14ac:dyDescent="0.25">
      <c r="V6600" s="413"/>
      <c r="W6600" s="413"/>
    </row>
    <row r="6601" spans="22:23" x14ac:dyDescent="0.25">
      <c r="V6601" s="413"/>
      <c r="W6601" s="413"/>
    </row>
    <row r="6602" spans="22:23" x14ac:dyDescent="0.25">
      <c r="V6602" s="413"/>
      <c r="W6602" s="413"/>
    </row>
    <row r="6603" spans="22:23" x14ac:dyDescent="0.25">
      <c r="V6603" s="413"/>
      <c r="W6603" s="413"/>
    </row>
    <row r="6604" spans="22:23" x14ac:dyDescent="0.25">
      <c r="V6604" s="413"/>
      <c r="W6604" s="413"/>
    </row>
    <row r="6605" spans="22:23" x14ac:dyDescent="0.25">
      <c r="V6605" s="413"/>
      <c r="W6605" s="413"/>
    </row>
    <row r="6606" spans="22:23" x14ac:dyDescent="0.25">
      <c r="V6606" s="413"/>
      <c r="W6606" s="413"/>
    </row>
    <row r="6607" spans="22:23" x14ac:dyDescent="0.25">
      <c r="V6607" s="413"/>
      <c r="W6607" s="413"/>
    </row>
    <row r="6608" spans="22:23" x14ac:dyDescent="0.25">
      <c r="V6608" s="413"/>
      <c r="W6608" s="413"/>
    </row>
    <row r="6609" spans="22:23" x14ac:dyDescent="0.25">
      <c r="V6609" s="413"/>
      <c r="W6609" s="413"/>
    </row>
    <row r="6610" spans="22:23" x14ac:dyDescent="0.25">
      <c r="V6610" s="413"/>
      <c r="W6610" s="413"/>
    </row>
    <row r="6611" spans="22:23" x14ac:dyDescent="0.25">
      <c r="V6611" s="413"/>
      <c r="W6611" s="413"/>
    </row>
    <row r="6612" spans="22:23" x14ac:dyDescent="0.25">
      <c r="V6612" s="413"/>
      <c r="W6612" s="413"/>
    </row>
    <row r="6613" spans="22:23" x14ac:dyDescent="0.25">
      <c r="V6613" s="413"/>
      <c r="W6613" s="413"/>
    </row>
    <row r="6614" spans="22:23" x14ac:dyDescent="0.25">
      <c r="V6614" s="413"/>
      <c r="W6614" s="413"/>
    </row>
    <row r="6615" spans="22:23" x14ac:dyDescent="0.25">
      <c r="V6615" s="413"/>
      <c r="W6615" s="413"/>
    </row>
    <row r="6616" spans="22:23" x14ac:dyDescent="0.25">
      <c r="V6616" s="413"/>
      <c r="W6616" s="413"/>
    </row>
    <row r="6617" spans="22:23" x14ac:dyDescent="0.25">
      <c r="V6617" s="413"/>
      <c r="W6617" s="413"/>
    </row>
    <row r="6618" spans="22:23" x14ac:dyDescent="0.25">
      <c r="V6618" s="413"/>
      <c r="W6618" s="413"/>
    </row>
    <row r="6619" spans="22:23" x14ac:dyDescent="0.25">
      <c r="V6619" s="413"/>
      <c r="W6619" s="413"/>
    </row>
    <row r="6620" spans="22:23" x14ac:dyDescent="0.25">
      <c r="V6620" s="413"/>
      <c r="W6620" s="413"/>
    </row>
    <row r="6621" spans="22:23" x14ac:dyDescent="0.25">
      <c r="V6621" s="413"/>
      <c r="W6621" s="413"/>
    </row>
    <row r="6622" spans="22:23" x14ac:dyDescent="0.25">
      <c r="V6622" s="413"/>
      <c r="W6622" s="413"/>
    </row>
    <row r="6623" spans="22:23" x14ac:dyDescent="0.25">
      <c r="V6623" s="413"/>
      <c r="W6623" s="413"/>
    </row>
    <row r="6624" spans="22:23" x14ac:dyDescent="0.25">
      <c r="V6624" s="413"/>
      <c r="W6624" s="413"/>
    </row>
    <row r="6625" spans="22:23" x14ac:dyDescent="0.25">
      <c r="V6625" s="413"/>
      <c r="W6625" s="413"/>
    </row>
    <row r="6626" spans="22:23" x14ac:dyDescent="0.25">
      <c r="V6626" s="413"/>
      <c r="W6626" s="413"/>
    </row>
    <row r="6627" spans="22:23" x14ac:dyDescent="0.25">
      <c r="V6627" s="413"/>
      <c r="W6627" s="413"/>
    </row>
    <row r="6628" spans="22:23" x14ac:dyDescent="0.25">
      <c r="V6628" s="413"/>
      <c r="W6628" s="413"/>
    </row>
    <row r="6629" spans="22:23" x14ac:dyDescent="0.25">
      <c r="V6629" s="413"/>
      <c r="W6629" s="413"/>
    </row>
    <row r="6630" spans="22:23" x14ac:dyDescent="0.25">
      <c r="V6630" s="413"/>
      <c r="W6630" s="413"/>
    </row>
    <row r="6631" spans="22:23" x14ac:dyDescent="0.25">
      <c r="V6631" s="413"/>
      <c r="W6631" s="413"/>
    </row>
    <row r="6632" spans="22:23" x14ac:dyDescent="0.25">
      <c r="V6632" s="413"/>
      <c r="W6632" s="413"/>
    </row>
    <row r="6633" spans="22:23" x14ac:dyDescent="0.25">
      <c r="V6633" s="413"/>
      <c r="W6633" s="413"/>
    </row>
    <row r="6634" spans="22:23" x14ac:dyDescent="0.25">
      <c r="V6634" s="413"/>
      <c r="W6634" s="413"/>
    </row>
    <row r="6635" spans="22:23" x14ac:dyDescent="0.25">
      <c r="V6635" s="413"/>
      <c r="W6635" s="413"/>
    </row>
    <row r="6636" spans="22:23" x14ac:dyDescent="0.25">
      <c r="V6636" s="413"/>
      <c r="W6636" s="413"/>
    </row>
    <row r="6637" spans="22:23" x14ac:dyDescent="0.25">
      <c r="V6637" s="413"/>
      <c r="W6637" s="413"/>
    </row>
    <row r="6638" spans="22:23" x14ac:dyDescent="0.25">
      <c r="V6638" s="413"/>
      <c r="W6638" s="413"/>
    </row>
    <row r="6639" spans="22:23" x14ac:dyDescent="0.25">
      <c r="V6639" s="413"/>
      <c r="W6639" s="413"/>
    </row>
    <row r="6640" spans="22:23" x14ac:dyDescent="0.25">
      <c r="V6640" s="413"/>
      <c r="W6640" s="413"/>
    </row>
    <row r="6641" spans="22:23" x14ac:dyDescent="0.25">
      <c r="V6641" s="413"/>
      <c r="W6641" s="413"/>
    </row>
    <row r="6642" spans="22:23" x14ac:dyDescent="0.25">
      <c r="V6642" s="413"/>
      <c r="W6642" s="413"/>
    </row>
    <row r="6643" spans="22:23" x14ac:dyDescent="0.25">
      <c r="V6643" s="413"/>
      <c r="W6643" s="413"/>
    </row>
    <row r="6644" spans="22:23" x14ac:dyDescent="0.25">
      <c r="V6644" s="413"/>
      <c r="W6644" s="413"/>
    </row>
    <row r="6645" spans="22:23" x14ac:dyDescent="0.25">
      <c r="V6645" s="413"/>
      <c r="W6645" s="413"/>
    </row>
    <row r="6646" spans="22:23" x14ac:dyDescent="0.25">
      <c r="V6646" s="413"/>
      <c r="W6646" s="413"/>
    </row>
    <row r="6647" spans="22:23" x14ac:dyDescent="0.25">
      <c r="V6647" s="413"/>
      <c r="W6647" s="413"/>
    </row>
    <row r="6648" spans="22:23" x14ac:dyDescent="0.25">
      <c r="V6648" s="413"/>
      <c r="W6648" s="413"/>
    </row>
    <row r="6649" spans="22:23" x14ac:dyDescent="0.25">
      <c r="V6649" s="413"/>
      <c r="W6649" s="413"/>
    </row>
    <row r="6650" spans="22:23" x14ac:dyDescent="0.25">
      <c r="V6650" s="413"/>
      <c r="W6650" s="413"/>
    </row>
    <row r="6651" spans="22:23" x14ac:dyDescent="0.25">
      <c r="V6651" s="413"/>
      <c r="W6651" s="413"/>
    </row>
    <row r="6652" spans="22:23" x14ac:dyDescent="0.25">
      <c r="V6652" s="413"/>
      <c r="W6652" s="413"/>
    </row>
    <row r="6653" spans="22:23" x14ac:dyDescent="0.25">
      <c r="V6653" s="413"/>
      <c r="W6653" s="413"/>
    </row>
    <row r="6654" spans="22:23" x14ac:dyDescent="0.25">
      <c r="V6654" s="413"/>
      <c r="W6654" s="413"/>
    </row>
    <row r="6655" spans="22:23" x14ac:dyDescent="0.25">
      <c r="V6655" s="413"/>
      <c r="W6655" s="413"/>
    </row>
    <row r="6656" spans="22:23" x14ac:dyDescent="0.25">
      <c r="V6656" s="413"/>
      <c r="W6656" s="413"/>
    </row>
    <row r="6657" spans="22:23" x14ac:dyDescent="0.25">
      <c r="V6657" s="413"/>
      <c r="W6657" s="413"/>
    </row>
    <row r="6658" spans="22:23" x14ac:dyDescent="0.25">
      <c r="V6658" s="413"/>
      <c r="W6658" s="413"/>
    </row>
    <row r="6659" spans="22:23" x14ac:dyDescent="0.25">
      <c r="V6659" s="413"/>
      <c r="W6659" s="413"/>
    </row>
    <row r="6660" spans="22:23" x14ac:dyDescent="0.25">
      <c r="V6660" s="413"/>
      <c r="W6660" s="413"/>
    </row>
    <row r="6661" spans="22:23" x14ac:dyDescent="0.25">
      <c r="V6661" s="413"/>
      <c r="W6661" s="413"/>
    </row>
    <row r="6662" spans="22:23" x14ac:dyDescent="0.25">
      <c r="V6662" s="413"/>
      <c r="W6662" s="413"/>
    </row>
    <row r="6663" spans="22:23" x14ac:dyDescent="0.25">
      <c r="V6663" s="413"/>
      <c r="W6663" s="413"/>
    </row>
    <row r="6664" spans="22:23" x14ac:dyDescent="0.25">
      <c r="V6664" s="413"/>
      <c r="W6664" s="413"/>
    </row>
    <row r="6665" spans="22:23" x14ac:dyDescent="0.25">
      <c r="V6665" s="413"/>
      <c r="W6665" s="413"/>
    </row>
    <row r="6666" spans="22:23" x14ac:dyDescent="0.25">
      <c r="V6666" s="413"/>
      <c r="W6666" s="413"/>
    </row>
    <row r="6667" spans="22:23" x14ac:dyDescent="0.25">
      <c r="V6667" s="413"/>
      <c r="W6667" s="413"/>
    </row>
    <row r="6668" spans="22:23" x14ac:dyDescent="0.25">
      <c r="V6668" s="413"/>
      <c r="W6668" s="413"/>
    </row>
    <row r="6669" spans="22:23" x14ac:dyDescent="0.25">
      <c r="V6669" s="413"/>
      <c r="W6669" s="413"/>
    </row>
    <row r="6670" spans="22:23" x14ac:dyDescent="0.25">
      <c r="V6670" s="413"/>
      <c r="W6670" s="413"/>
    </row>
    <row r="6671" spans="22:23" x14ac:dyDescent="0.25">
      <c r="V6671" s="413"/>
      <c r="W6671" s="413"/>
    </row>
    <row r="6672" spans="22:23" x14ac:dyDescent="0.25">
      <c r="V6672" s="413"/>
      <c r="W6672" s="413"/>
    </row>
    <row r="6673" spans="22:23" x14ac:dyDescent="0.25">
      <c r="V6673" s="413"/>
      <c r="W6673" s="413"/>
    </row>
    <row r="6674" spans="22:23" x14ac:dyDescent="0.25">
      <c r="V6674" s="413"/>
      <c r="W6674" s="413"/>
    </row>
    <row r="6675" spans="22:23" x14ac:dyDescent="0.25">
      <c r="V6675" s="413"/>
      <c r="W6675" s="413"/>
    </row>
    <row r="6676" spans="22:23" x14ac:dyDescent="0.25">
      <c r="V6676" s="413"/>
      <c r="W6676" s="413"/>
    </row>
    <row r="6677" spans="22:23" x14ac:dyDescent="0.25">
      <c r="V6677" s="413"/>
      <c r="W6677" s="413"/>
    </row>
    <row r="6678" spans="22:23" x14ac:dyDescent="0.25">
      <c r="V6678" s="413"/>
      <c r="W6678" s="413"/>
    </row>
    <row r="6679" spans="22:23" x14ac:dyDescent="0.25">
      <c r="V6679" s="413"/>
      <c r="W6679" s="413"/>
    </row>
    <row r="6680" spans="22:23" x14ac:dyDescent="0.25">
      <c r="V6680" s="413"/>
      <c r="W6680" s="413"/>
    </row>
    <row r="6681" spans="22:23" x14ac:dyDescent="0.25">
      <c r="V6681" s="413"/>
      <c r="W6681" s="413"/>
    </row>
    <row r="6682" spans="22:23" x14ac:dyDescent="0.25">
      <c r="V6682" s="413"/>
      <c r="W6682" s="413"/>
    </row>
    <row r="6683" spans="22:23" x14ac:dyDescent="0.25">
      <c r="V6683" s="413"/>
      <c r="W6683" s="413"/>
    </row>
    <row r="6684" spans="22:23" x14ac:dyDescent="0.25">
      <c r="V6684" s="413"/>
      <c r="W6684" s="413"/>
    </row>
    <row r="6685" spans="22:23" x14ac:dyDescent="0.25">
      <c r="V6685" s="413"/>
      <c r="W6685" s="413"/>
    </row>
    <row r="6686" spans="22:23" x14ac:dyDescent="0.25">
      <c r="V6686" s="413"/>
      <c r="W6686" s="413"/>
    </row>
    <row r="6687" spans="22:23" x14ac:dyDescent="0.25">
      <c r="V6687" s="413"/>
      <c r="W6687" s="413"/>
    </row>
    <row r="6688" spans="22:23" x14ac:dyDescent="0.25">
      <c r="V6688" s="413"/>
      <c r="W6688" s="413"/>
    </row>
    <row r="6689" spans="22:23" x14ac:dyDescent="0.25">
      <c r="V6689" s="413"/>
      <c r="W6689" s="413"/>
    </row>
    <row r="6690" spans="22:23" x14ac:dyDescent="0.25">
      <c r="V6690" s="413"/>
      <c r="W6690" s="413"/>
    </row>
    <row r="6691" spans="22:23" x14ac:dyDescent="0.25">
      <c r="V6691" s="413"/>
      <c r="W6691" s="413"/>
    </row>
    <row r="6692" spans="22:23" x14ac:dyDescent="0.25">
      <c r="V6692" s="413"/>
      <c r="W6692" s="413"/>
    </row>
    <row r="6693" spans="22:23" x14ac:dyDescent="0.25">
      <c r="V6693" s="413"/>
      <c r="W6693" s="413"/>
    </row>
    <row r="6694" spans="22:23" x14ac:dyDescent="0.25">
      <c r="V6694" s="413"/>
      <c r="W6694" s="413"/>
    </row>
    <row r="6695" spans="22:23" x14ac:dyDescent="0.25">
      <c r="V6695" s="413"/>
      <c r="W6695" s="413"/>
    </row>
    <row r="6696" spans="22:23" x14ac:dyDescent="0.25">
      <c r="V6696" s="413"/>
      <c r="W6696" s="413"/>
    </row>
    <row r="6697" spans="22:23" x14ac:dyDescent="0.25">
      <c r="V6697" s="413"/>
      <c r="W6697" s="413"/>
    </row>
    <row r="6698" spans="22:23" x14ac:dyDescent="0.25">
      <c r="V6698" s="413"/>
      <c r="W6698" s="413"/>
    </row>
    <row r="6699" spans="22:23" x14ac:dyDescent="0.25">
      <c r="V6699" s="413"/>
      <c r="W6699" s="413"/>
    </row>
    <row r="6700" spans="22:23" x14ac:dyDescent="0.25">
      <c r="V6700" s="413"/>
      <c r="W6700" s="413"/>
    </row>
    <row r="6701" spans="22:23" x14ac:dyDescent="0.25">
      <c r="V6701" s="413"/>
      <c r="W6701" s="413"/>
    </row>
    <row r="6702" spans="22:23" x14ac:dyDescent="0.25">
      <c r="V6702" s="413"/>
      <c r="W6702" s="413"/>
    </row>
    <row r="6703" spans="22:23" x14ac:dyDescent="0.25">
      <c r="V6703" s="413"/>
      <c r="W6703" s="413"/>
    </row>
    <row r="6704" spans="22:23" x14ac:dyDescent="0.25">
      <c r="V6704" s="413"/>
      <c r="W6704" s="413"/>
    </row>
    <row r="6705" spans="22:23" x14ac:dyDescent="0.25">
      <c r="V6705" s="413"/>
      <c r="W6705" s="413"/>
    </row>
    <row r="6706" spans="22:23" x14ac:dyDescent="0.25">
      <c r="V6706" s="413"/>
      <c r="W6706" s="413"/>
    </row>
    <row r="6707" spans="22:23" x14ac:dyDescent="0.25">
      <c r="V6707" s="413"/>
      <c r="W6707" s="413"/>
    </row>
    <row r="6708" spans="22:23" x14ac:dyDescent="0.25">
      <c r="V6708" s="413"/>
      <c r="W6708" s="413"/>
    </row>
    <row r="6709" spans="22:23" x14ac:dyDescent="0.25">
      <c r="V6709" s="413"/>
      <c r="W6709" s="413"/>
    </row>
    <row r="6710" spans="22:23" x14ac:dyDescent="0.25">
      <c r="V6710" s="413"/>
      <c r="W6710" s="413"/>
    </row>
    <row r="6711" spans="22:23" x14ac:dyDescent="0.25">
      <c r="V6711" s="413"/>
      <c r="W6711" s="413"/>
    </row>
    <row r="6712" spans="22:23" x14ac:dyDescent="0.25">
      <c r="V6712" s="413"/>
      <c r="W6712" s="413"/>
    </row>
    <row r="6713" spans="22:23" x14ac:dyDescent="0.25">
      <c r="V6713" s="413"/>
      <c r="W6713" s="413"/>
    </row>
    <row r="6714" spans="22:23" x14ac:dyDescent="0.25">
      <c r="V6714" s="413"/>
      <c r="W6714" s="413"/>
    </row>
    <row r="6715" spans="22:23" x14ac:dyDescent="0.25">
      <c r="V6715" s="413"/>
      <c r="W6715" s="413"/>
    </row>
    <row r="6716" spans="22:23" x14ac:dyDescent="0.25">
      <c r="V6716" s="413"/>
      <c r="W6716" s="413"/>
    </row>
    <row r="6717" spans="22:23" x14ac:dyDescent="0.25">
      <c r="V6717" s="413"/>
      <c r="W6717" s="413"/>
    </row>
    <row r="6718" spans="22:23" x14ac:dyDescent="0.25">
      <c r="V6718" s="413"/>
      <c r="W6718" s="413"/>
    </row>
    <row r="6719" spans="22:23" x14ac:dyDescent="0.25">
      <c r="V6719" s="413"/>
      <c r="W6719" s="413"/>
    </row>
    <row r="6720" spans="22:23" x14ac:dyDescent="0.25">
      <c r="V6720" s="413"/>
      <c r="W6720" s="413"/>
    </row>
    <row r="6721" spans="22:23" x14ac:dyDescent="0.25">
      <c r="V6721" s="413"/>
      <c r="W6721" s="413"/>
    </row>
    <row r="6722" spans="22:23" x14ac:dyDescent="0.25">
      <c r="V6722" s="413"/>
      <c r="W6722" s="413"/>
    </row>
    <row r="6723" spans="22:23" x14ac:dyDescent="0.25">
      <c r="V6723" s="413"/>
      <c r="W6723" s="413"/>
    </row>
    <row r="6724" spans="22:23" x14ac:dyDescent="0.25">
      <c r="V6724" s="413"/>
      <c r="W6724" s="413"/>
    </row>
    <row r="6725" spans="22:23" x14ac:dyDescent="0.25">
      <c r="V6725" s="413"/>
      <c r="W6725" s="413"/>
    </row>
    <row r="6726" spans="22:23" x14ac:dyDescent="0.25">
      <c r="V6726" s="413"/>
      <c r="W6726" s="413"/>
    </row>
    <row r="6727" spans="22:23" x14ac:dyDescent="0.25">
      <c r="V6727" s="413"/>
      <c r="W6727" s="413"/>
    </row>
    <row r="6728" spans="22:23" x14ac:dyDescent="0.25">
      <c r="V6728" s="413"/>
      <c r="W6728" s="413"/>
    </row>
    <row r="6729" spans="22:23" x14ac:dyDescent="0.25">
      <c r="V6729" s="413"/>
      <c r="W6729" s="413"/>
    </row>
    <row r="6730" spans="22:23" x14ac:dyDescent="0.25">
      <c r="V6730" s="413"/>
      <c r="W6730" s="413"/>
    </row>
    <row r="6731" spans="22:23" x14ac:dyDescent="0.25">
      <c r="V6731" s="413"/>
      <c r="W6731" s="413"/>
    </row>
    <row r="6732" spans="22:23" x14ac:dyDescent="0.25">
      <c r="V6732" s="413"/>
      <c r="W6732" s="413"/>
    </row>
    <row r="6733" spans="22:23" x14ac:dyDescent="0.25">
      <c r="V6733" s="413"/>
      <c r="W6733" s="413"/>
    </row>
    <row r="6734" spans="22:23" x14ac:dyDescent="0.25">
      <c r="V6734" s="413"/>
      <c r="W6734" s="413"/>
    </row>
    <row r="6735" spans="22:23" x14ac:dyDescent="0.25">
      <c r="V6735" s="413"/>
      <c r="W6735" s="413"/>
    </row>
    <row r="6736" spans="22:23" x14ac:dyDescent="0.25">
      <c r="V6736" s="413"/>
      <c r="W6736" s="413"/>
    </row>
    <row r="6737" spans="22:23" x14ac:dyDescent="0.25">
      <c r="V6737" s="413"/>
      <c r="W6737" s="413"/>
    </row>
    <row r="6738" spans="22:23" x14ac:dyDescent="0.25">
      <c r="V6738" s="413"/>
      <c r="W6738" s="413"/>
    </row>
    <row r="6739" spans="22:23" x14ac:dyDescent="0.25">
      <c r="V6739" s="413"/>
      <c r="W6739" s="413"/>
    </row>
    <row r="6740" spans="22:23" x14ac:dyDescent="0.25">
      <c r="V6740" s="413"/>
      <c r="W6740" s="413"/>
    </row>
    <row r="6741" spans="22:23" x14ac:dyDescent="0.25">
      <c r="V6741" s="413"/>
      <c r="W6741" s="413"/>
    </row>
    <row r="6742" spans="22:23" x14ac:dyDescent="0.25">
      <c r="V6742" s="413"/>
      <c r="W6742" s="413"/>
    </row>
    <row r="6743" spans="22:23" x14ac:dyDescent="0.25">
      <c r="V6743" s="413"/>
      <c r="W6743" s="413"/>
    </row>
    <row r="6744" spans="22:23" x14ac:dyDescent="0.25">
      <c r="V6744" s="413"/>
      <c r="W6744" s="413"/>
    </row>
    <row r="6745" spans="22:23" x14ac:dyDescent="0.25">
      <c r="V6745" s="413"/>
      <c r="W6745" s="413"/>
    </row>
    <row r="6746" spans="22:23" x14ac:dyDescent="0.25">
      <c r="V6746" s="413"/>
      <c r="W6746" s="413"/>
    </row>
    <row r="6747" spans="22:23" x14ac:dyDescent="0.25">
      <c r="V6747" s="413"/>
      <c r="W6747" s="413"/>
    </row>
    <row r="6748" spans="22:23" x14ac:dyDescent="0.25">
      <c r="V6748" s="413"/>
      <c r="W6748" s="413"/>
    </row>
    <row r="6749" spans="22:23" x14ac:dyDescent="0.25">
      <c r="V6749" s="413"/>
      <c r="W6749" s="413"/>
    </row>
    <row r="6750" spans="22:23" x14ac:dyDescent="0.25">
      <c r="V6750" s="413"/>
      <c r="W6750" s="413"/>
    </row>
    <row r="6751" spans="22:23" x14ac:dyDescent="0.25">
      <c r="V6751" s="413"/>
      <c r="W6751" s="413"/>
    </row>
    <row r="6752" spans="22:23" x14ac:dyDescent="0.25">
      <c r="V6752" s="413"/>
      <c r="W6752" s="413"/>
    </row>
    <row r="6753" spans="22:23" x14ac:dyDescent="0.25">
      <c r="V6753" s="413"/>
      <c r="W6753" s="413"/>
    </row>
    <row r="6754" spans="22:23" x14ac:dyDescent="0.25">
      <c r="V6754" s="413"/>
      <c r="W6754" s="413"/>
    </row>
    <row r="6755" spans="22:23" x14ac:dyDescent="0.25">
      <c r="V6755" s="413"/>
      <c r="W6755" s="413"/>
    </row>
    <row r="6756" spans="22:23" x14ac:dyDescent="0.25">
      <c r="V6756" s="413"/>
      <c r="W6756" s="413"/>
    </row>
    <row r="6757" spans="22:23" x14ac:dyDescent="0.25">
      <c r="V6757" s="413"/>
      <c r="W6757" s="413"/>
    </row>
    <row r="6758" spans="22:23" x14ac:dyDescent="0.25">
      <c r="V6758" s="413"/>
      <c r="W6758" s="413"/>
    </row>
    <row r="6759" spans="22:23" x14ac:dyDescent="0.25">
      <c r="V6759" s="413"/>
      <c r="W6759" s="413"/>
    </row>
    <row r="6760" spans="22:23" x14ac:dyDescent="0.25">
      <c r="V6760" s="413"/>
      <c r="W6760" s="413"/>
    </row>
    <row r="6761" spans="22:23" x14ac:dyDescent="0.25">
      <c r="V6761" s="413"/>
      <c r="W6761" s="413"/>
    </row>
    <row r="6762" spans="22:23" x14ac:dyDescent="0.25">
      <c r="V6762" s="413"/>
      <c r="W6762" s="413"/>
    </row>
    <row r="6763" spans="22:23" x14ac:dyDescent="0.25">
      <c r="V6763" s="413"/>
      <c r="W6763" s="413"/>
    </row>
    <row r="6764" spans="22:23" x14ac:dyDescent="0.25">
      <c r="V6764" s="413"/>
      <c r="W6764" s="413"/>
    </row>
    <row r="6765" spans="22:23" x14ac:dyDescent="0.25">
      <c r="V6765" s="413"/>
      <c r="W6765" s="413"/>
    </row>
    <row r="6766" spans="22:23" x14ac:dyDescent="0.25">
      <c r="V6766" s="413"/>
      <c r="W6766" s="413"/>
    </row>
    <row r="6767" spans="22:23" x14ac:dyDescent="0.25">
      <c r="V6767" s="413"/>
      <c r="W6767" s="413"/>
    </row>
    <row r="6768" spans="22:23" x14ac:dyDescent="0.25">
      <c r="V6768" s="413"/>
      <c r="W6768" s="413"/>
    </row>
    <row r="6769" spans="22:23" x14ac:dyDescent="0.25">
      <c r="V6769" s="413"/>
      <c r="W6769" s="413"/>
    </row>
    <row r="6770" spans="22:23" x14ac:dyDescent="0.25">
      <c r="V6770" s="413"/>
      <c r="W6770" s="413"/>
    </row>
    <row r="6771" spans="22:23" x14ac:dyDescent="0.25">
      <c r="V6771" s="413"/>
      <c r="W6771" s="413"/>
    </row>
    <row r="6772" spans="22:23" x14ac:dyDescent="0.25">
      <c r="V6772" s="413"/>
      <c r="W6772" s="413"/>
    </row>
    <row r="6773" spans="22:23" x14ac:dyDescent="0.25">
      <c r="V6773" s="413"/>
      <c r="W6773" s="413"/>
    </row>
    <row r="6774" spans="22:23" x14ac:dyDescent="0.25">
      <c r="V6774" s="413"/>
      <c r="W6774" s="413"/>
    </row>
    <row r="6775" spans="22:23" x14ac:dyDescent="0.25">
      <c r="V6775" s="413"/>
      <c r="W6775" s="413"/>
    </row>
    <row r="6776" spans="22:23" x14ac:dyDescent="0.25">
      <c r="V6776" s="413"/>
      <c r="W6776" s="413"/>
    </row>
    <row r="6777" spans="22:23" x14ac:dyDescent="0.25">
      <c r="V6777" s="413"/>
      <c r="W6777" s="413"/>
    </row>
    <row r="6778" spans="22:23" x14ac:dyDescent="0.25">
      <c r="V6778" s="413"/>
      <c r="W6778" s="413"/>
    </row>
    <row r="6779" spans="22:23" x14ac:dyDescent="0.25">
      <c r="V6779" s="413"/>
      <c r="W6779" s="413"/>
    </row>
    <row r="6780" spans="22:23" x14ac:dyDescent="0.25">
      <c r="V6780" s="413"/>
      <c r="W6780" s="413"/>
    </row>
    <row r="6781" spans="22:23" x14ac:dyDescent="0.25">
      <c r="V6781" s="413"/>
      <c r="W6781" s="413"/>
    </row>
    <row r="6782" spans="22:23" x14ac:dyDescent="0.25">
      <c r="V6782" s="413"/>
      <c r="W6782" s="413"/>
    </row>
    <row r="6783" spans="22:23" x14ac:dyDescent="0.25">
      <c r="V6783" s="413"/>
      <c r="W6783" s="413"/>
    </row>
    <row r="6784" spans="22:23" x14ac:dyDescent="0.25">
      <c r="V6784" s="413"/>
      <c r="W6784" s="413"/>
    </row>
    <row r="6785" spans="22:23" x14ac:dyDescent="0.25">
      <c r="V6785" s="413"/>
      <c r="W6785" s="413"/>
    </row>
    <row r="6786" spans="22:23" x14ac:dyDescent="0.25">
      <c r="V6786" s="413"/>
      <c r="W6786" s="413"/>
    </row>
    <row r="6787" spans="22:23" x14ac:dyDescent="0.25">
      <c r="V6787" s="413"/>
      <c r="W6787" s="413"/>
    </row>
    <row r="6788" spans="22:23" x14ac:dyDescent="0.25">
      <c r="V6788" s="413"/>
      <c r="W6788" s="413"/>
    </row>
    <row r="6789" spans="22:23" x14ac:dyDescent="0.25">
      <c r="V6789" s="413"/>
      <c r="W6789" s="413"/>
    </row>
    <row r="6790" spans="22:23" x14ac:dyDescent="0.25">
      <c r="V6790" s="413"/>
      <c r="W6790" s="413"/>
    </row>
    <row r="6791" spans="22:23" x14ac:dyDescent="0.25">
      <c r="V6791" s="413"/>
      <c r="W6791" s="413"/>
    </row>
    <row r="6792" spans="22:23" x14ac:dyDescent="0.25">
      <c r="V6792" s="413"/>
      <c r="W6792" s="413"/>
    </row>
    <row r="6793" spans="22:23" x14ac:dyDescent="0.25">
      <c r="V6793" s="413"/>
      <c r="W6793" s="413"/>
    </row>
    <row r="6794" spans="22:23" x14ac:dyDescent="0.25">
      <c r="V6794" s="413"/>
      <c r="W6794" s="413"/>
    </row>
    <row r="6795" spans="22:23" x14ac:dyDescent="0.25">
      <c r="V6795" s="413"/>
      <c r="W6795" s="413"/>
    </row>
    <row r="6796" spans="22:23" x14ac:dyDescent="0.25">
      <c r="V6796" s="413"/>
      <c r="W6796" s="413"/>
    </row>
    <row r="6797" spans="22:23" x14ac:dyDescent="0.25">
      <c r="V6797" s="413"/>
      <c r="W6797" s="413"/>
    </row>
    <row r="6798" spans="22:23" x14ac:dyDescent="0.25">
      <c r="V6798" s="413"/>
      <c r="W6798" s="413"/>
    </row>
    <row r="6799" spans="22:23" x14ac:dyDescent="0.25">
      <c r="V6799" s="413"/>
      <c r="W6799" s="413"/>
    </row>
    <row r="6800" spans="22:23" x14ac:dyDescent="0.25">
      <c r="V6800" s="413"/>
      <c r="W6800" s="413"/>
    </row>
    <row r="6801" spans="22:23" x14ac:dyDescent="0.25">
      <c r="V6801" s="413"/>
      <c r="W6801" s="413"/>
    </row>
    <row r="6802" spans="22:23" x14ac:dyDescent="0.25">
      <c r="V6802" s="413"/>
      <c r="W6802" s="413"/>
    </row>
    <row r="6803" spans="22:23" x14ac:dyDescent="0.25">
      <c r="V6803" s="413"/>
      <c r="W6803" s="413"/>
    </row>
    <row r="6804" spans="22:23" x14ac:dyDescent="0.25">
      <c r="V6804" s="413"/>
      <c r="W6804" s="413"/>
    </row>
    <row r="6805" spans="22:23" x14ac:dyDescent="0.25">
      <c r="V6805" s="413"/>
      <c r="W6805" s="413"/>
    </row>
    <row r="6806" spans="22:23" x14ac:dyDescent="0.25">
      <c r="V6806" s="413"/>
      <c r="W6806" s="413"/>
    </row>
    <row r="6807" spans="22:23" x14ac:dyDescent="0.25">
      <c r="V6807" s="413"/>
      <c r="W6807" s="413"/>
    </row>
    <row r="6808" spans="22:23" x14ac:dyDescent="0.25">
      <c r="V6808" s="413"/>
      <c r="W6808" s="413"/>
    </row>
    <row r="6809" spans="22:23" x14ac:dyDescent="0.25">
      <c r="V6809" s="413"/>
      <c r="W6809" s="413"/>
    </row>
    <row r="6810" spans="22:23" x14ac:dyDescent="0.25">
      <c r="V6810" s="413"/>
      <c r="W6810" s="413"/>
    </row>
    <row r="6811" spans="22:23" x14ac:dyDescent="0.25">
      <c r="V6811" s="413"/>
      <c r="W6811" s="413"/>
    </row>
    <row r="6812" spans="22:23" x14ac:dyDescent="0.25">
      <c r="V6812" s="413"/>
      <c r="W6812" s="413"/>
    </row>
    <row r="6813" spans="22:23" x14ac:dyDescent="0.25">
      <c r="V6813" s="413"/>
      <c r="W6813" s="413"/>
    </row>
    <row r="6814" spans="22:23" x14ac:dyDescent="0.25">
      <c r="V6814" s="413"/>
      <c r="W6814" s="413"/>
    </row>
    <row r="6815" spans="22:23" x14ac:dyDescent="0.25">
      <c r="V6815" s="413"/>
      <c r="W6815" s="413"/>
    </row>
    <row r="6816" spans="22:23" x14ac:dyDescent="0.25">
      <c r="V6816" s="413"/>
      <c r="W6816" s="413"/>
    </row>
    <row r="6817" spans="22:23" x14ac:dyDescent="0.25">
      <c r="V6817" s="413"/>
      <c r="W6817" s="413"/>
    </row>
    <row r="6818" spans="22:23" x14ac:dyDescent="0.25">
      <c r="V6818" s="413"/>
      <c r="W6818" s="413"/>
    </row>
    <row r="6819" spans="22:23" x14ac:dyDescent="0.25">
      <c r="V6819" s="413"/>
      <c r="W6819" s="413"/>
    </row>
    <row r="6820" spans="22:23" x14ac:dyDescent="0.25">
      <c r="V6820" s="413"/>
      <c r="W6820" s="413"/>
    </row>
    <row r="6821" spans="22:23" x14ac:dyDescent="0.25">
      <c r="V6821" s="413"/>
      <c r="W6821" s="413"/>
    </row>
    <row r="6822" spans="22:23" x14ac:dyDescent="0.25">
      <c r="V6822" s="413"/>
      <c r="W6822" s="413"/>
    </row>
    <row r="6823" spans="22:23" x14ac:dyDescent="0.25">
      <c r="V6823" s="413"/>
      <c r="W6823" s="413"/>
    </row>
    <row r="6824" spans="22:23" x14ac:dyDescent="0.25">
      <c r="V6824" s="413"/>
      <c r="W6824" s="413"/>
    </row>
    <row r="6825" spans="22:23" x14ac:dyDescent="0.25">
      <c r="V6825" s="413"/>
      <c r="W6825" s="413"/>
    </row>
    <row r="6826" spans="22:23" x14ac:dyDescent="0.25">
      <c r="V6826" s="413"/>
      <c r="W6826" s="413"/>
    </row>
    <row r="6827" spans="22:23" x14ac:dyDescent="0.25">
      <c r="V6827" s="413"/>
      <c r="W6827" s="413"/>
    </row>
    <row r="6828" spans="22:23" x14ac:dyDescent="0.25">
      <c r="V6828" s="413"/>
      <c r="W6828" s="413"/>
    </row>
    <row r="6829" spans="22:23" x14ac:dyDescent="0.25">
      <c r="V6829" s="413"/>
      <c r="W6829" s="413"/>
    </row>
    <row r="6830" spans="22:23" x14ac:dyDescent="0.25">
      <c r="V6830" s="413"/>
      <c r="W6830" s="413"/>
    </row>
    <row r="6831" spans="22:23" x14ac:dyDescent="0.25">
      <c r="V6831" s="413"/>
      <c r="W6831" s="413"/>
    </row>
    <row r="6832" spans="22:23" x14ac:dyDescent="0.25">
      <c r="V6832" s="413"/>
      <c r="W6832" s="413"/>
    </row>
    <row r="6833" spans="22:23" x14ac:dyDescent="0.25">
      <c r="V6833" s="413"/>
      <c r="W6833" s="413"/>
    </row>
    <row r="6834" spans="22:23" x14ac:dyDescent="0.25">
      <c r="V6834" s="413"/>
      <c r="W6834" s="413"/>
    </row>
    <row r="6835" spans="22:23" x14ac:dyDescent="0.25">
      <c r="V6835" s="413"/>
      <c r="W6835" s="413"/>
    </row>
    <row r="6836" spans="22:23" x14ac:dyDescent="0.25">
      <c r="V6836" s="413"/>
      <c r="W6836" s="413"/>
    </row>
    <row r="6837" spans="22:23" x14ac:dyDescent="0.25">
      <c r="V6837" s="413"/>
      <c r="W6837" s="413"/>
    </row>
    <row r="6838" spans="22:23" x14ac:dyDescent="0.25">
      <c r="V6838" s="413"/>
      <c r="W6838" s="413"/>
    </row>
    <row r="6839" spans="22:23" x14ac:dyDescent="0.25">
      <c r="V6839" s="413"/>
      <c r="W6839" s="413"/>
    </row>
    <row r="6840" spans="22:23" x14ac:dyDescent="0.25">
      <c r="V6840" s="413"/>
      <c r="W6840" s="413"/>
    </row>
    <row r="6841" spans="22:23" x14ac:dyDescent="0.25">
      <c r="V6841" s="413"/>
      <c r="W6841" s="413"/>
    </row>
    <row r="6842" spans="22:23" x14ac:dyDescent="0.25">
      <c r="V6842" s="413"/>
      <c r="W6842" s="413"/>
    </row>
    <row r="6843" spans="22:23" x14ac:dyDescent="0.25">
      <c r="V6843" s="413"/>
      <c r="W6843" s="413"/>
    </row>
    <row r="6844" spans="22:23" x14ac:dyDescent="0.25">
      <c r="V6844" s="413"/>
      <c r="W6844" s="413"/>
    </row>
    <row r="6845" spans="22:23" x14ac:dyDescent="0.25">
      <c r="V6845" s="413"/>
      <c r="W6845" s="413"/>
    </row>
    <row r="6846" spans="22:23" x14ac:dyDescent="0.25">
      <c r="V6846" s="413"/>
      <c r="W6846" s="413"/>
    </row>
    <row r="6847" spans="22:23" x14ac:dyDescent="0.25">
      <c r="V6847" s="413"/>
      <c r="W6847" s="413"/>
    </row>
    <row r="6848" spans="22:23" x14ac:dyDescent="0.25">
      <c r="V6848" s="413"/>
      <c r="W6848" s="413"/>
    </row>
    <row r="6849" spans="22:23" x14ac:dyDescent="0.25">
      <c r="V6849" s="413"/>
      <c r="W6849" s="413"/>
    </row>
    <row r="6850" spans="22:23" x14ac:dyDescent="0.25">
      <c r="V6850" s="413"/>
      <c r="W6850" s="413"/>
    </row>
    <row r="6851" spans="22:23" x14ac:dyDescent="0.25">
      <c r="V6851" s="413"/>
      <c r="W6851" s="413"/>
    </row>
    <row r="6852" spans="22:23" x14ac:dyDescent="0.25">
      <c r="V6852" s="413"/>
      <c r="W6852" s="413"/>
    </row>
    <row r="6853" spans="22:23" x14ac:dyDescent="0.25">
      <c r="V6853" s="413"/>
      <c r="W6853" s="413"/>
    </row>
    <row r="6854" spans="22:23" x14ac:dyDescent="0.25">
      <c r="V6854" s="413"/>
      <c r="W6854" s="413"/>
    </row>
    <row r="6855" spans="22:23" x14ac:dyDescent="0.25">
      <c r="V6855" s="413"/>
      <c r="W6855" s="413"/>
    </row>
    <row r="6856" spans="22:23" x14ac:dyDescent="0.25">
      <c r="V6856" s="413"/>
      <c r="W6856" s="413"/>
    </row>
    <row r="6857" spans="22:23" x14ac:dyDescent="0.25">
      <c r="V6857" s="413"/>
      <c r="W6857" s="413"/>
    </row>
    <row r="6858" spans="22:23" x14ac:dyDescent="0.25">
      <c r="V6858" s="413"/>
      <c r="W6858" s="413"/>
    </row>
    <row r="6859" spans="22:23" x14ac:dyDescent="0.25">
      <c r="V6859" s="413"/>
      <c r="W6859" s="413"/>
    </row>
    <row r="6860" spans="22:23" x14ac:dyDescent="0.25">
      <c r="V6860" s="413"/>
      <c r="W6860" s="413"/>
    </row>
    <row r="6861" spans="22:23" x14ac:dyDescent="0.25">
      <c r="V6861" s="413"/>
      <c r="W6861" s="413"/>
    </row>
    <row r="6862" spans="22:23" x14ac:dyDescent="0.25">
      <c r="V6862" s="413"/>
      <c r="W6862" s="413"/>
    </row>
    <row r="6863" spans="22:23" x14ac:dyDescent="0.25">
      <c r="V6863" s="413"/>
      <c r="W6863" s="413"/>
    </row>
    <row r="6864" spans="22:23" x14ac:dyDescent="0.25">
      <c r="V6864" s="413"/>
      <c r="W6864" s="413"/>
    </row>
    <row r="6865" spans="22:23" x14ac:dyDescent="0.25">
      <c r="V6865" s="413"/>
      <c r="W6865" s="413"/>
    </row>
    <row r="6866" spans="22:23" x14ac:dyDescent="0.25">
      <c r="V6866" s="413"/>
      <c r="W6866" s="413"/>
    </row>
    <row r="6867" spans="22:23" x14ac:dyDescent="0.25">
      <c r="V6867" s="413"/>
      <c r="W6867" s="413"/>
    </row>
    <row r="6868" spans="22:23" x14ac:dyDescent="0.25">
      <c r="V6868" s="413"/>
      <c r="W6868" s="413"/>
    </row>
    <row r="6869" spans="22:23" x14ac:dyDescent="0.25">
      <c r="V6869" s="413"/>
      <c r="W6869" s="413"/>
    </row>
    <row r="6870" spans="22:23" x14ac:dyDescent="0.25">
      <c r="V6870" s="413"/>
      <c r="W6870" s="413"/>
    </row>
    <row r="6871" spans="22:23" x14ac:dyDescent="0.25">
      <c r="V6871" s="413"/>
      <c r="W6871" s="413"/>
    </row>
    <row r="6872" spans="22:23" x14ac:dyDescent="0.25">
      <c r="V6872" s="413"/>
      <c r="W6872" s="413"/>
    </row>
    <row r="6873" spans="22:23" x14ac:dyDescent="0.25">
      <c r="V6873" s="413"/>
      <c r="W6873" s="413"/>
    </row>
    <row r="6874" spans="22:23" x14ac:dyDescent="0.25">
      <c r="V6874" s="413"/>
      <c r="W6874" s="413"/>
    </row>
    <row r="6875" spans="22:23" x14ac:dyDescent="0.25">
      <c r="V6875" s="413"/>
      <c r="W6875" s="413"/>
    </row>
    <row r="6876" spans="22:23" x14ac:dyDescent="0.25">
      <c r="V6876" s="413"/>
      <c r="W6876" s="413"/>
    </row>
    <row r="6877" spans="22:23" x14ac:dyDescent="0.25">
      <c r="V6877" s="413"/>
      <c r="W6877" s="413"/>
    </row>
    <row r="6878" spans="22:23" x14ac:dyDescent="0.25">
      <c r="V6878" s="413"/>
      <c r="W6878" s="413"/>
    </row>
    <row r="6879" spans="22:23" x14ac:dyDescent="0.25">
      <c r="V6879" s="413"/>
      <c r="W6879" s="413"/>
    </row>
    <row r="6880" spans="22:23" x14ac:dyDescent="0.25">
      <c r="V6880" s="413"/>
      <c r="W6880" s="413"/>
    </row>
    <row r="6881" spans="22:23" x14ac:dyDescent="0.25">
      <c r="V6881" s="413"/>
      <c r="W6881" s="413"/>
    </row>
    <row r="6882" spans="22:23" x14ac:dyDescent="0.25">
      <c r="V6882" s="413"/>
      <c r="W6882" s="413"/>
    </row>
    <row r="6883" spans="22:23" x14ac:dyDescent="0.25">
      <c r="V6883" s="413"/>
      <c r="W6883" s="413"/>
    </row>
    <row r="6884" spans="22:23" x14ac:dyDescent="0.25">
      <c r="V6884" s="413"/>
      <c r="W6884" s="413"/>
    </row>
    <row r="6885" spans="22:23" x14ac:dyDescent="0.25">
      <c r="V6885" s="413"/>
      <c r="W6885" s="413"/>
    </row>
    <row r="6886" spans="22:23" x14ac:dyDescent="0.25">
      <c r="V6886" s="413"/>
      <c r="W6886" s="413"/>
    </row>
    <row r="6887" spans="22:23" x14ac:dyDescent="0.25">
      <c r="V6887" s="413"/>
      <c r="W6887" s="413"/>
    </row>
    <row r="6888" spans="22:23" x14ac:dyDescent="0.25">
      <c r="V6888" s="413"/>
      <c r="W6888" s="413"/>
    </row>
    <row r="6889" spans="22:23" x14ac:dyDescent="0.25">
      <c r="V6889" s="413"/>
      <c r="W6889" s="413"/>
    </row>
    <row r="6890" spans="22:23" x14ac:dyDescent="0.25">
      <c r="V6890" s="413"/>
      <c r="W6890" s="413"/>
    </row>
    <row r="6891" spans="22:23" x14ac:dyDescent="0.25">
      <c r="V6891" s="413"/>
      <c r="W6891" s="413"/>
    </row>
    <row r="6892" spans="22:23" x14ac:dyDescent="0.25">
      <c r="V6892" s="413"/>
      <c r="W6892" s="413"/>
    </row>
    <row r="6893" spans="22:23" x14ac:dyDescent="0.25">
      <c r="V6893" s="413"/>
      <c r="W6893" s="413"/>
    </row>
    <row r="6894" spans="22:23" x14ac:dyDescent="0.25">
      <c r="V6894" s="413"/>
      <c r="W6894" s="413"/>
    </row>
    <row r="6895" spans="22:23" x14ac:dyDescent="0.25">
      <c r="V6895" s="413"/>
      <c r="W6895" s="413"/>
    </row>
    <row r="6896" spans="22:23" x14ac:dyDescent="0.25">
      <c r="V6896" s="413"/>
      <c r="W6896" s="413"/>
    </row>
    <row r="6897" spans="22:23" x14ac:dyDescent="0.25">
      <c r="V6897" s="413"/>
      <c r="W6897" s="413"/>
    </row>
    <row r="6898" spans="22:23" x14ac:dyDescent="0.25">
      <c r="V6898" s="413"/>
      <c r="W6898" s="413"/>
    </row>
    <row r="6899" spans="22:23" x14ac:dyDescent="0.25">
      <c r="V6899" s="413"/>
      <c r="W6899" s="413"/>
    </row>
    <row r="6900" spans="22:23" x14ac:dyDescent="0.25">
      <c r="V6900" s="413"/>
      <c r="W6900" s="413"/>
    </row>
    <row r="6901" spans="22:23" x14ac:dyDescent="0.25">
      <c r="V6901" s="413"/>
      <c r="W6901" s="413"/>
    </row>
    <row r="6902" spans="22:23" x14ac:dyDescent="0.25">
      <c r="V6902" s="413"/>
      <c r="W6902" s="413"/>
    </row>
    <row r="6903" spans="22:23" x14ac:dyDescent="0.25">
      <c r="V6903" s="413"/>
      <c r="W6903" s="413"/>
    </row>
    <row r="6904" spans="22:23" x14ac:dyDescent="0.25">
      <c r="V6904" s="413"/>
      <c r="W6904" s="413"/>
    </row>
    <row r="6905" spans="22:23" x14ac:dyDescent="0.25">
      <c r="V6905" s="413"/>
      <c r="W6905" s="413"/>
    </row>
    <row r="6906" spans="22:23" x14ac:dyDescent="0.25">
      <c r="V6906" s="413"/>
      <c r="W6906" s="413"/>
    </row>
    <row r="6907" spans="22:23" x14ac:dyDescent="0.25">
      <c r="V6907" s="413"/>
      <c r="W6907" s="413"/>
    </row>
    <row r="6908" spans="22:23" x14ac:dyDescent="0.25">
      <c r="V6908" s="413"/>
      <c r="W6908" s="413"/>
    </row>
    <row r="6909" spans="22:23" x14ac:dyDescent="0.25">
      <c r="V6909" s="413"/>
      <c r="W6909" s="413"/>
    </row>
    <row r="6910" spans="22:23" x14ac:dyDescent="0.25">
      <c r="V6910" s="413"/>
      <c r="W6910" s="413"/>
    </row>
    <row r="6911" spans="22:23" x14ac:dyDescent="0.25">
      <c r="V6911" s="413"/>
      <c r="W6911" s="413"/>
    </row>
    <row r="6912" spans="22:23" x14ac:dyDescent="0.25">
      <c r="V6912" s="413"/>
      <c r="W6912" s="413"/>
    </row>
    <row r="6913" spans="22:23" x14ac:dyDescent="0.25">
      <c r="V6913" s="413"/>
      <c r="W6913" s="413"/>
    </row>
    <row r="6914" spans="22:23" x14ac:dyDescent="0.25">
      <c r="V6914" s="413"/>
      <c r="W6914" s="413"/>
    </row>
    <row r="6915" spans="22:23" x14ac:dyDescent="0.25">
      <c r="V6915" s="413"/>
      <c r="W6915" s="413"/>
    </row>
    <row r="6916" spans="22:23" x14ac:dyDescent="0.25">
      <c r="V6916" s="413"/>
      <c r="W6916" s="413"/>
    </row>
    <row r="6917" spans="22:23" x14ac:dyDescent="0.25">
      <c r="V6917" s="413"/>
      <c r="W6917" s="413"/>
    </row>
    <row r="6918" spans="22:23" x14ac:dyDescent="0.25">
      <c r="V6918" s="413"/>
      <c r="W6918" s="413"/>
    </row>
    <row r="6919" spans="22:23" x14ac:dyDescent="0.25">
      <c r="V6919" s="413"/>
      <c r="W6919" s="413"/>
    </row>
    <row r="6920" spans="22:23" x14ac:dyDescent="0.25">
      <c r="V6920" s="413"/>
      <c r="W6920" s="413"/>
    </row>
    <row r="6921" spans="22:23" x14ac:dyDescent="0.25">
      <c r="V6921" s="413"/>
      <c r="W6921" s="413"/>
    </row>
    <row r="6922" spans="22:23" x14ac:dyDescent="0.25">
      <c r="V6922" s="413"/>
      <c r="W6922" s="413"/>
    </row>
    <row r="6923" spans="22:23" x14ac:dyDescent="0.25">
      <c r="V6923" s="413"/>
      <c r="W6923" s="413"/>
    </row>
    <row r="6924" spans="22:23" x14ac:dyDescent="0.25">
      <c r="V6924" s="413"/>
      <c r="W6924" s="413"/>
    </row>
    <row r="6925" spans="22:23" x14ac:dyDescent="0.25">
      <c r="V6925" s="413"/>
      <c r="W6925" s="413"/>
    </row>
    <row r="6926" spans="22:23" x14ac:dyDescent="0.25">
      <c r="V6926" s="413"/>
      <c r="W6926" s="413"/>
    </row>
    <row r="6927" spans="22:23" x14ac:dyDescent="0.25">
      <c r="V6927" s="413"/>
      <c r="W6927" s="413"/>
    </row>
    <row r="6928" spans="22:23" x14ac:dyDescent="0.25">
      <c r="V6928" s="413"/>
      <c r="W6928" s="413"/>
    </row>
    <row r="6929" spans="22:23" x14ac:dyDescent="0.25">
      <c r="V6929" s="413"/>
      <c r="W6929" s="413"/>
    </row>
    <row r="6930" spans="22:23" x14ac:dyDescent="0.25">
      <c r="V6930" s="413"/>
      <c r="W6930" s="413"/>
    </row>
    <row r="6931" spans="22:23" x14ac:dyDescent="0.25">
      <c r="V6931" s="413"/>
      <c r="W6931" s="413"/>
    </row>
    <row r="6932" spans="22:23" x14ac:dyDescent="0.25">
      <c r="V6932" s="413"/>
      <c r="W6932" s="413"/>
    </row>
    <row r="6933" spans="22:23" x14ac:dyDescent="0.25">
      <c r="V6933" s="413"/>
      <c r="W6933" s="413"/>
    </row>
    <row r="6934" spans="22:23" x14ac:dyDescent="0.25">
      <c r="V6934" s="413"/>
      <c r="W6934" s="413"/>
    </row>
    <row r="6935" spans="22:23" x14ac:dyDescent="0.25">
      <c r="V6935" s="413"/>
      <c r="W6935" s="413"/>
    </row>
    <row r="6936" spans="22:23" x14ac:dyDescent="0.25">
      <c r="V6936" s="413"/>
      <c r="W6936" s="413"/>
    </row>
    <row r="6937" spans="22:23" x14ac:dyDescent="0.25">
      <c r="V6937" s="413"/>
      <c r="W6937" s="413"/>
    </row>
    <row r="6938" spans="22:23" x14ac:dyDescent="0.25">
      <c r="V6938" s="413"/>
      <c r="W6938" s="413"/>
    </row>
    <row r="6939" spans="22:23" x14ac:dyDescent="0.25">
      <c r="V6939" s="413"/>
      <c r="W6939" s="413"/>
    </row>
    <row r="6940" spans="22:23" x14ac:dyDescent="0.25">
      <c r="V6940" s="413"/>
      <c r="W6940" s="413"/>
    </row>
    <row r="6941" spans="22:23" x14ac:dyDescent="0.25">
      <c r="V6941" s="413"/>
      <c r="W6941" s="413"/>
    </row>
    <row r="6942" spans="22:23" x14ac:dyDescent="0.25">
      <c r="V6942" s="413"/>
      <c r="W6942" s="413"/>
    </row>
    <row r="6943" spans="22:23" x14ac:dyDescent="0.25">
      <c r="V6943" s="413"/>
      <c r="W6943" s="413"/>
    </row>
    <row r="6944" spans="22:23" x14ac:dyDescent="0.25">
      <c r="V6944" s="413"/>
      <c r="W6944" s="413"/>
    </row>
    <row r="6945" spans="22:23" x14ac:dyDescent="0.25">
      <c r="V6945" s="413"/>
      <c r="W6945" s="413"/>
    </row>
    <row r="6946" spans="22:23" x14ac:dyDescent="0.25">
      <c r="V6946" s="413"/>
      <c r="W6946" s="413"/>
    </row>
    <row r="6947" spans="22:23" x14ac:dyDescent="0.25">
      <c r="V6947" s="413"/>
      <c r="W6947" s="413"/>
    </row>
    <row r="6948" spans="22:23" x14ac:dyDescent="0.25">
      <c r="V6948" s="413"/>
      <c r="W6948" s="413"/>
    </row>
    <row r="6949" spans="22:23" x14ac:dyDescent="0.25">
      <c r="V6949" s="413"/>
      <c r="W6949" s="413"/>
    </row>
    <row r="6950" spans="22:23" x14ac:dyDescent="0.25">
      <c r="V6950" s="413"/>
      <c r="W6950" s="413"/>
    </row>
    <row r="6951" spans="22:23" x14ac:dyDescent="0.25">
      <c r="V6951" s="413"/>
      <c r="W6951" s="413"/>
    </row>
    <row r="6952" spans="22:23" x14ac:dyDescent="0.25">
      <c r="V6952" s="413"/>
      <c r="W6952" s="413"/>
    </row>
    <row r="6953" spans="22:23" x14ac:dyDescent="0.25">
      <c r="V6953" s="413"/>
      <c r="W6953" s="413"/>
    </row>
    <row r="6954" spans="22:23" x14ac:dyDescent="0.25">
      <c r="V6954" s="413"/>
      <c r="W6954" s="413"/>
    </row>
    <row r="6955" spans="22:23" x14ac:dyDescent="0.25">
      <c r="V6955" s="413"/>
      <c r="W6955" s="413"/>
    </row>
    <row r="6956" spans="22:23" x14ac:dyDescent="0.25">
      <c r="V6956" s="413"/>
      <c r="W6956" s="413"/>
    </row>
    <row r="6957" spans="22:23" x14ac:dyDescent="0.25">
      <c r="V6957" s="413"/>
      <c r="W6957" s="413"/>
    </row>
    <row r="6958" spans="22:23" x14ac:dyDescent="0.25">
      <c r="V6958" s="413"/>
      <c r="W6958" s="413"/>
    </row>
    <row r="6959" spans="22:23" x14ac:dyDescent="0.25">
      <c r="V6959" s="413"/>
      <c r="W6959" s="413"/>
    </row>
    <row r="6960" spans="22:23" x14ac:dyDescent="0.25">
      <c r="V6960" s="413"/>
      <c r="W6960" s="413"/>
    </row>
    <row r="6961" spans="22:23" x14ac:dyDescent="0.25">
      <c r="V6961" s="413"/>
      <c r="W6961" s="413"/>
    </row>
    <row r="6962" spans="22:23" x14ac:dyDescent="0.25">
      <c r="V6962" s="413"/>
      <c r="W6962" s="413"/>
    </row>
    <row r="6963" spans="22:23" x14ac:dyDescent="0.25">
      <c r="V6963" s="413"/>
      <c r="W6963" s="413"/>
    </row>
    <row r="6964" spans="22:23" x14ac:dyDescent="0.25">
      <c r="V6964" s="413"/>
      <c r="W6964" s="413"/>
    </row>
    <row r="6965" spans="22:23" x14ac:dyDescent="0.25">
      <c r="V6965" s="413"/>
      <c r="W6965" s="413"/>
    </row>
    <row r="6966" spans="22:23" x14ac:dyDescent="0.25">
      <c r="V6966" s="413"/>
      <c r="W6966" s="413"/>
    </row>
    <row r="6967" spans="22:23" x14ac:dyDescent="0.25">
      <c r="V6967" s="413"/>
      <c r="W6967" s="413"/>
    </row>
    <row r="6968" spans="22:23" x14ac:dyDescent="0.25">
      <c r="V6968" s="413"/>
      <c r="W6968" s="413"/>
    </row>
    <row r="6969" spans="22:23" x14ac:dyDescent="0.25">
      <c r="V6969" s="413"/>
      <c r="W6969" s="413"/>
    </row>
    <row r="6970" spans="22:23" x14ac:dyDescent="0.25">
      <c r="V6970" s="413"/>
      <c r="W6970" s="413"/>
    </row>
    <row r="6971" spans="22:23" x14ac:dyDescent="0.25">
      <c r="V6971" s="413"/>
      <c r="W6971" s="413"/>
    </row>
    <row r="6972" spans="22:23" x14ac:dyDescent="0.25">
      <c r="V6972" s="413"/>
      <c r="W6972" s="413"/>
    </row>
    <row r="6973" spans="22:23" x14ac:dyDescent="0.25">
      <c r="V6973" s="413"/>
      <c r="W6973" s="413"/>
    </row>
    <row r="6974" spans="22:23" x14ac:dyDescent="0.25">
      <c r="V6974" s="413"/>
      <c r="W6974" s="413"/>
    </row>
    <row r="6975" spans="22:23" x14ac:dyDescent="0.25">
      <c r="V6975" s="413"/>
      <c r="W6975" s="413"/>
    </row>
    <row r="6976" spans="22:23" x14ac:dyDescent="0.25">
      <c r="V6976" s="413"/>
      <c r="W6976" s="413"/>
    </row>
    <row r="6977" spans="22:23" x14ac:dyDescent="0.25">
      <c r="V6977" s="413"/>
      <c r="W6977" s="413"/>
    </row>
    <row r="6978" spans="22:23" x14ac:dyDescent="0.25">
      <c r="V6978" s="413"/>
      <c r="W6978" s="413"/>
    </row>
    <row r="6979" spans="22:23" x14ac:dyDescent="0.25">
      <c r="V6979" s="413"/>
      <c r="W6979" s="413"/>
    </row>
    <row r="6980" spans="22:23" x14ac:dyDescent="0.25">
      <c r="V6980" s="413"/>
      <c r="W6980" s="413"/>
    </row>
    <row r="6981" spans="22:23" x14ac:dyDescent="0.25">
      <c r="V6981" s="413"/>
      <c r="W6981" s="413"/>
    </row>
    <row r="6982" spans="22:23" x14ac:dyDescent="0.25">
      <c r="V6982" s="413"/>
      <c r="W6982" s="413"/>
    </row>
    <row r="6983" spans="22:23" x14ac:dyDescent="0.25">
      <c r="V6983" s="413"/>
      <c r="W6983" s="413"/>
    </row>
    <row r="6984" spans="22:23" x14ac:dyDescent="0.25">
      <c r="V6984" s="413"/>
      <c r="W6984" s="413"/>
    </row>
    <row r="6985" spans="22:23" x14ac:dyDescent="0.25">
      <c r="V6985" s="413"/>
      <c r="W6985" s="413"/>
    </row>
    <row r="6986" spans="22:23" x14ac:dyDescent="0.25">
      <c r="V6986" s="413"/>
      <c r="W6986" s="413"/>
    </row>
    <row r="6987" spans="22:23" x14ac:dyDescent="0.25">
      <c r="V6987" s="413"/>
      <c r="W6987" s="413"/>
    </row>
    <row r="6988" spans="22:23" x14ac:dyDescent="0.25">
      <c r="V6988" s="413"/>
      <c r="W6988" s="413"/>
    </row>
    <row r="6989" spans="22:23" x14ac:dyDescent="0.25">
      <c r="V6989" s="413"/>
      <c r="W6989" s="413"/>
    </row>
    <row r="6990" spans="22:23" x14ac:dyDescent="0.25">
      <c r="V6990" s="413"/>
      <c r="W6990" s="413"/>
    </row>
    <row r="6991" spans="22:23" x14ac:dyDescent="0.25">
      <c r="V6991" s="413"/>
      <c r="W6991" s="413"/>
    </row>
    <row r="6992" spans="22:23" x14ac:dyDescent="0.25">
      <c r="V6992" s="413"/>
      <c r="W6992" s="413"/>
    </row>
    <row r="6993" spans="22:23" x14ac:dyDescent="0.25">
      <c r="V6993" s="413"/>
      <c r="W6993" s="413"/>
    </row>
    <row r="6994" spans="22:23" x14ac:dyDescent="0.25">
      <c r="V6994" s="413"/>
      <c r="W6994" s="413"/>
    </row>
    <row r="6995" spans="22:23" x14ac:dyDescent="0.25">
      <c r="V6995" s="413"/>
      <c r="W6995" s="413"/>
    </row>
    <row r="6996" spans="22:23" x14ac:dyDescent="0.25">
      <c r="V6996" s="413"/>
      <c r="W6996" s="413"/>
    </row>
    <row r="6997" spans="22:23" x14ac:dyDescent="0.25">
      <c r="V6997" s="413"/>
      <c r="W6997" s="413"/>
    </row>
    <row r="6998" spans="22:23" x14ac:dyDescent="0.25">
      <c r="V6998" s="413"/>
      <c r="W6998" s="413"/>
    </row>
    <row r="6999" spans="22:23" x14ac:dyDescent="0.25">
      <c r="V6999" s="413"/>
      <c r="W6999" s="413"/>
    </row>
    <row r="7000" spans="22:23" x14ac:dyDescent="0.25">
      <c r="V7000" s="413"/>
      <c r="W7000" s="413"/>
    </row>
    <row r="7001" spans="22:23" x14ac:dyDescent="0.25">
      <c r="V7001" s="413"/>
      <c r="W7001" s="413"/>
    </row>
    <row r="7002" spans="22:23" x14ac:dyDescent="0.25">
      <c r="V7002" s="413"/>
      <c r="W7002" s="413"/>
    </row>
    <row r="7003" spans="22:23" x14ac:dyDescent="0.25">
      <c r="V7003" s="413"/>
      <c r="W7003" s="413"/>
    </row>
    <row r="7004" spans="22:23" x14ac:dyDescent="0.25">
      <c r="V7004" s="413"/>
      <c r="W7004" s="413"/>
    </row>
    <row r="7005" spans="22:23" x14ac:dyDescent="0.25">
      <c r="V7005" s="413"/>
      <c r="W7005" s="413"/>
    </row>
    <row r="7006" spans="22:23" x14ac:dyDescent="0.25">
      <c r="V7006" s="413"/>
      <c r="W7006" s="413"/>
    </row>
    <row r="7007" spans="22:23" x14ac:dyDescent="0.25">
      <c r="V7007" s="413"/>
      <c r="W7007" s="413"/>
    </row>
    <row r="7008" spans="22:23" x14ac:dyDescent="0.25">
      <c r="V7008" s="413"/>
      <c r="W7008" s="413"/>
    </row>
    <row r="7009" spans="22:23" x14ac:dyDescent="0.25">
      <c r="V7009" s="413"/>
      <c r="W7009" s="413"/>
    </row>
    <row r="7010" spans="22:23" x14ac:dyDescent="0.25">
      <c r="V7010" s="413"/>
      <c r="W7010" s="413"/>
    </row>
    <row r="7011" spans="22:23" x14ac:dyDescent="0.25">
      <c r="V7011" s="413"/>
      <c r="W7011" s="413"/>
    </row>
    <row r="7012" spans="22:23" x14ac:dyDescent="0.25">
      <c r="V7012" s="413"/>
      <c r="W7012" s="413"/>
    </row>
    <row r="7013" spans="22:23" x14ac:dyDescent="0.25">
      <c r="V7013" s="413"/>
      <c r="W7013" s="413"/>
    </row>
    <row r="7014" spans="22:23" x14ac:dyDescent="0.25">
      <c r="V7014" s="413"/>
      <c r="W7014" s="413"/>
    </row>
    <row r="7015" spans="22:23" x14ac:dyDescent="0.25">
      <c r="V7015" s="413"/>
      <c r="W7015" s="413"/>
    </row>
    <row r="7016" spans="22:23" x14ac:dyDescent="0.25">
      <c r="V7016" s="413"/>
      <c r="W7016" s="413"/>
    </row>
    <row r="7017" spans="22:23" x14ac:dyDescent="0.25">
      <c r="V7017" s="413"/>
      <c r="W7017" s="413"/>
    </row>
    <row r="7018" spans="22:23" x14ac:dyDescent="0.25">
      <c r="V7018" s="413"/>
      <c r="W7018" s="413"/>
    </row>
    <row r="7019" spans="22:23" x14ac:dyDescent="0.25">
      <c r="V7019" s="413"/>
      <c r="W7019" s="413"/>
    </row>
    <row r="7020" spans="22:23" x14ac:dyDescent="0.25">
      <c r="V7020" s="413"/>
      <c r="W7020" s="413"/>
    </row>
    <row r="7021" spans="22:23" x14ac:dyDescent="0.25">
      <c r="V7021" s="413"/>
      <c r="W7021" s="413"/>
    </row>
    <row r="7022" spans="22:23" x14ac:dyDescent="0.25">
      <c r="V7022" s="413"/>
      <c r="W7022" s="413"/>
    </row>
    <row r="7023" spans="22:23" x14ac:dyDescent="0.25">
      <c r="V7023" s="413"/>
      <c r="W7023" s="413"/>
    </row>
    <row r="7024" spans="22:23" x14ac:dyDescent="0.25">
      <c r="V7024" s="413"/>
      <c r="W7024" s="413"/>
    </row>
    <row r="7025" spans="22:23" x14ac:dyDescent="0.25">
      <c r="V7025" s="413"/>
      <c r="W7025" s="413"/>
    </row>
    <row r="7026" spans="22:23" x14ac:dyDescent="0.25">
      <c r="V7026" s="413"/>
      <c r="W7026" s="413"/>
    </row>
    <row r="7027" spans="22:23" x14ac:dyDescent="0.25">
      <c r="V7027" s="413"/>
      <c r="W7027" s="413"/>
    </row>
    <row r="7028" spans="22:23" x14ac:dyDescent="0.25">
      <c r="V7028" s="413"/>
      <c r="W7028" s="413"/>
    </row>
    <row r="7029" spans="22:23" x14ac:dyDescent="0.25">
      <c r="V7029" s="413"/>
      <c r="W7029" s="413"/>
    </row>
    <row r="7030" spans="22:23" x14ac:dyDescent="0.25">
      <c r="V7030" s="413"/>
      <c r="W7030" s="413"/>
    </row>
    <row r="7031" spans="22:23" x14ac:dyDescent="0.25">
      <c r="V7031" s="413"/>
      <c r="W7031" s="413"/>
    </row>
    <row r="7032" spans="22:23" x14ac:dyDescent="0.25">
      <c r="V7032" s="413"/>
      <c r="W7032" s="413"/>
    </row>
    <row r="7033" spans="22:23" x14ac:dyDescent="0.25">
      <c r="V7033" s="413"/>
      <c r="W7033" s="413"/>
    </row>
    <row r="7034" spans="22:23" x14ac:dyDescent="0.25">
      <c r="V7034" s="413"/>
      <c r="W7034" s="413"/>
    </row>
    <row r="7035" spans="22:23" x14ac:dyDescent="0.25">
      <c r="V7035" s="413"/>
      <c r="W7035" s="413"/>
    </row>
    <row r="7036" spans="22:23" x14ac:dyDescent="0.25">
      <c r="V7036" s="413"/>
      <c r="W7036" s="413"/>
    </row>
    <row r="7037" spans="22:23" x14ac:dyDescent="0.25">
      <c r="V7037" s="413"/>
      <c r="W7037" s="413"/>
    </row>
    <row r="7038" spans="22:23" x14ac:dyDescent="0.25">
      <c r="V7038" s="413"/>
      <c r="W7038" s="413"/>
    </row>
    <row r="7039" spans="22:23" x14ac:dyDescent="0.25">
      <c r="V7039" s="413"/>
      <c r="W7039" s="413"/>
    </row>
    <row r="7040" spans="22:23" x14ac:dyDescent="0.25">
      <c r="V7040" s="413"/>
      <c r="W7040" s="413"/>
    </row>
    <row r="7041" spans="22:23" x14ac:dyDescent="0.25">
      <c r="V7041" s="413"/>
      <c r="W7041" s="413"/>
    </row>
    <row r="7042" spans="22:23" x14ac:dyDescent="0.25">
      <c r="V7042" s="413"/>
      <c r="W7042" s="413"/>
    </row>
    <row r="7043" spans="22:23" x14ac:dyDescent="0.25">
      <c r="V7043" s="413"/>
      <c r="W7043" s="413"/>
    </row>
    <row r="7044" spans="22:23" x14ac:dyDescent="0.25">
      <c r="V7044" s="413"/>
      <c r="W7044" s="413"/>
    </row>
    <row r="7045" spans="22:23" x14ac:dyDescent="0.25">
      <c r="V7045" s="413"/>
      <c r="W7045" s="413"/>
    </row>
    <row r="7046" spans="22:23" x14ac:dyDescent="0.25">
      <c r="V7046" s="413"/>
      <c r="W7046" s="413"/>
    </row>
    <row r="7047" spans="22:23" x14ac:dyDescent="0.25">
      <c r="V7047" s="413"/>
      <c r="W7047" s="413"/>
    </row>
    <row r="7048" spans="22:23" x14ac:dyDescent="0.25">
      <c r="V7048" s="413"/>
      <c r="W7048" s="413"/>
    </row>
    <row r="7049" spans="22:23" x14ac:dyDescent="0.25">
      <c r="V7049" s="413"/>
      <c r="W7049" s="413"/>
    </row>
    <row r="7050" spans="22:23" x14ac:dyDescent="0.25">
      <c r="V7050" s="413"/>
      <c r="W7050" s="413"/>
    </row>
    <row r="7051" spans="22:23" x14ac:dyDescent="0.25">
      <c r="V7051" s="413"/>
      <c r="W7051" s="413"/>
    </row>
    <row r="7052" spans="22:23" x14ac:dyDescent="0.25">
      <c r="V7052" s="413"/>
      <c r="W7052" s="413"/>
    </row>
    <row r="7053" spans="22:23" x14ac:dyDescent="0.25">
      <c r="V7053" s="413"/>
      <c r="W7053" s="413"/>
    </row>
    <row r="7054" spans="22:23" x14ac:dyDescent="0.25">
      <c r="V7054" s="413"/>
      <c r="W7054" s="413"/>
    </row>
    <row r="7055" spans="22:23" x14ac:dyDescent="0.25">
      <c r="V7055" s="413"/>
      <c r="W7055" s="413"/>
    </row>
    <row r="7056" spans="22:23" x14ac:dyDescent="0.25">
      <c r="V7056" s="413"/>
      <c r="W7056" s="413"/>
    </row>
    <row r="7057" spans="22:23" x14ac:dyDescent="0.25">
      <c r="V7057" s="413"/>
      <c r="W7057" s="413"/>
    </row>
    <row r="7058" spans="22:23" x14ac:dyDescent="0.25">
      <c r="V7058" s="413"/>
      <c r="W7058" s="413"/>
    </row>
    <row r="7059" spans="22:23" x14ac:dyDescent="0.25">
      <c r="V7059" s="413"/>
      <c r="W7059" s="413"/>
    </row>
    <row r="7060" spans="22:23" x14ac:dyDescent="0.25">
      <c r="V7060" s="413"/>
      <c r="W7060" s="413"/>
    </row>
    <row r="7061" spans="22:23" x14ac:dyDescent="0.25">
      <c r="V7061" s="413"/>
      <c r="W7061" s="413"/>
    </row>
    <row r="7062" spans="22:23" x14ac:dyDescent="0.25">
      <c r="V7062" s="413"/>
      <c r="W7062" s="413"/>
    </row>
    <row r="7063" spans="22:23" x14ac:dyDescent="0.25">
      <c r="V7063" s="413"/>
      <c r="W7063" s="413"/>
    </row>
    <row r="7064" spans="22:23" x14ac:dyDescent="0.25">
      <c r="V7064" s="413"/>
      <c r="W7064" s="413"/>
    </row>
    <row r="7065" spans="22:23" x14ac:dyDescent="0.25">
      <c r="V7065" s="413"/>
      <c r="W7065" s="413"/>
    </row>
    <row r="7066" spans="22:23" x14ac:dyDescent="0.25">
      <c r="V7066" s="413"/>
      <c r="W7066" s="413"/>
    </row>
    <row r="7067" spans="22:23" x14ac:dyDescent="0.25">
      <c r="V7067" s="413"/>
      <c r="W7067" s="413"/>
    </row>
    <row r="7068" spans="22:23" x14ac:dyDescent="0.25">
      <c r="V7068" s="413"/>
      <c r="W7068" s="413"/>
    </row>
    <row r="7069" spans="22:23" x14ac:dyDescent="0.25">
      <c r="V7069" s="413"/>
      <c r="W7069" s="413"/>
    </row>
    <row r="7070" spans="22:23" x14ac:dyDescent="0.25">
      <c r="V7070" s="413"/>
      <c r="W7070" s="413"/>
    </row>
    <row r="7071" spans="22:23" x14ac:dyDescent="0.25">
      <c r="V7071" s="413"/>
      <c r="W7071" s="413"/>
    </row>
    <row r="7072" spans="22:23" x14ac:dyDescent="0.25">
      <c r="V7072" s="413"/>
      <c r="W7072" s="413"/>
    </row>
    <row r="7073" spans="22:23" x14ac:dyDescent="0.25">
      <c r="V7073" s="413"/>
      <c r="W7073" s="413"/>
    </row>
    <row r="7074" spans="22:23" x14ac:dyDescent="0.25">
      <c r="V7074" s="413"/>
      <c r="W7074" s="413"/>
    </row>
    <row r="7075" spans="22:23" x14ac:dyDescent="0.25">
      <c r="V7075" s="413"/>
      <c r="W7075" s="413"/>
    </row>
    <row r="7076" spans="22:23" x14ac:dyDescent="0.25">
      <c r="V7076" s="413"/>
      <c r="W7076" s="413"/>
    </row>
    <row r="7077" spans="22:23" x14ac:dyDescent="0.25">
      <c r="V7077" s="413"/>
      <c r="W7077" s="413"/>
    </row>
    <row r="7078" spans="22:23" x14ac:dyDescent="0.25">
      <c r="V7078" s="413"/>
      <c r="W7078" s="413"/>
    </row>
    <row r="7079" spans="22:23" x14ac:dyDescent="0.25">
      <c r="V7079" s="413"/>
      <c r="W7079" s="413"/>
    </row>
    <row r="7080" spans="22:23" x14ac:dyDescent="0.25">
      <c r="V7080" s="413"/>
      <c r="W7080" s="413"/>
    </row>
    <row r="7081" spans="22:23" x14ac:dyDescent="0.25">
      <c r="V7081" s="413"/>
      <c r="W7081" s="413"/>
    </row>
    <row r="7082" spans="22:23" x14ac:dyDescent="0.25">
      <c r="V7082" s="413"/>
      <c r="W7082" s="413"/>
    </row>
    <row r="7083" spans="22:23" x14ac:dyDescent="0.25">
      <c r="V7083" s="413"/>
      <c r="W7083" s="413"/>
    </row>
    <row r="7084" spans="22:23" x14ac:dyDescent="0.25">
      <c r="V7084" s="413"/>
      <c r="W7084" s="413"/>
    </row>
    <row r="7085" spans="22:23" x14ac:dyDescent="0.25">
      <c r="V7085" s="413"/>
      <c r="W7085" s="413"/>
    </row>
    <row r="7086" spans="22:23" x14ac:dyDescent="0.25">
      <c r="V7086" s="413"/>
      <c r="W7086" s="413"/>
    </row>
    <row r="7087" spans="22:23" x14ac:dyDescent="0.25">
      <c r="V7087" s="413"/>
      <c r="W7087" s="413"/>
    </row>
    <row r="7088" spans="22:23" x14ac:dyDescent="0.25">
      <c r="V7088" s="413"/>
      <c r="W7088" s="413"/>
    </row>
    <row r="7089" spans="22:23" x14ac:dyDescent="0.25">
      <c r="V7089" s="413"/>
      <c r="W7089" s="413"/>
    </row>
    <row r="7090" spans="22:23" x14ac:dyDescent="0.25">
      <c r="V7090" s="413"/>
      <c r="W7090" s="413"/>
    </row>
    <row r="7091" spans="22:23" x14ac:dyDescent="0.25">
      <c r="V7091" s="413"/>
      <c r="W7091" s="413"/>
    </row>
    <row r="7092" spans="22:23" x14ac:dyDescent="0.25">
      <c r="V7092" s="413"/>
      <c r="W7092" s="413"/>
    </row>
    <row r="7093" spans="22:23" x14ac:dyDescent="0.25">
      <c r="V7093" s="413"/>
      <c r="W7093" s="413"/>
    </row>
    <row r="7094" spans="22:23" x14ac:dyDescent="0.25">
      <c r="V7094" s="413"/>
      <c r="W7094" s="413"/>
    </row>
    <row r="7095" spans="22:23" x14ac:dyDescent="0.25">
      <c r="V7095" s="413"/>
      <c r="W7095" s="413"/>
    </row>
    <row r="7096" spans="22:23" x14ac:dyDescent="0.25">
      <c r="V7096" s="413"/>
      <c r="W7096" s="413"/>
    </row>
    <row r="7097" spans="22:23" x14ac:dyDescent="0.25">
      <c r="V7097" s="413"/>
      <c r="W7097" s="413"/>
    </row>
    <row r="7098" spans="22:23" x14ac:dyDescent="0.25">
      <c r="V7098" s="413"/>
      <c r="W7098" s="413"/>
    </row>
    <row r="7099" spans="22:23" x14ac:dyDescent="0.25">
      <c r="V7099" s="413"/>
      <c r="W7099" s="413"/>
    </row>
    <row r="7100" spans="22:23" x14ac:dyDescent="0.25">
      <c r="V7100" s="413"/>
      <c r="W7100" s="413"/>
    </row>
    <row r="7101" spans="22:23" x14ac:dyDescent="0.25">
      <c r="V7101" s="413"/>
      <c r="W7101" s="413"/>
    </row>
    <row r="7102" spans="22:23" x14ac:dyDescent="0.25">
      <c r="V7102" s="413"/>
      <c r="W7102" s="413"/>
    </row>
    <row r="7103" spans="22:23" x14ac:dyDescent="0.25">
      <c r="V7103" s="413"/>
      <c r="W7103" s="413"/>
    </row>
    <row r="7104" spans="22:23" x14ac:dyDescent="0.25">
      <c r="V7104" s="413"/>
      <c r="W7104" s="413"/>
    </row>
    <row r="7105" spans="22:23" x14ac:dyDescent="0.25">
      <c r="V7105" s="413"/>
      <c r="W7105" s="413"/>
    </row>
    <row r="7106" spans="22:23" x14ac:dyDescent="0.25">
      <c r="V7106" s="413"/>
      <c r="W7106" s="413"/>
    </row>
    <row r="7107" spans="22:23" x14ac:dyDescent="0.25">
      <c r="V7107" s="413"/>
      <c r="W7107" s="413"/>
    </row>
    <row r="7108" spans="22:23" x14ac:dyDescent="0.25">
      <c r="V7108" s="413"/>
      <c r="W7108" s="413"/>
    </row>
    <row r="7109" spans="22:23" x14ac:dyDescent="0.25">
      <c r="V7109" s="413"/>
      <c r="W7109" s="413"/>
    </row>
    <row r="7110" spans="22:23" x14ac:dyDescent="0.25">
      <c r="V7110" s="413"/>
      <c r="W7110" s="413"/>
    </row>
    <row r="7111" spans="22:23" x14ac:dyDescent="0.25">
      <c r="V7111" s="413"/>
      <c r="W7111" s="413"/>
    </row>
    <row r="7112" spans="22:23" x14ac:dyDescent="0.25">
      <c r="V7112" s="413"/>
      <c r="W7112" s="413"/>
    </row>
    <row r="7113" spans="22:23" x14ac:dyDescent="0.25">
      <c r="V7113" s="413"/>
      <c r="W7113" s="413"/>
    </row>
    <row r="7114" spans="22:23" x14ac:dyDescent="0.25">
      <c r="V7114" s="413"/>
      <c r="W7114" s="413"/>
    </row>
    <row r="7115" spans="22:23" x14ac:dyDescent="0.25">
      <c r="V7115" s="413"/>
      <c r="W7115" s="413"/>
    </row>
    <row r="7116" spans="22:23" x14ac:dyDescent="0.25">
      <c r="V7116" s="413"/>
      <c r="W7116" s="413"/>
    </row>
    <row r="7117" spans="22:23" x14ac:dyDescent="0.25">
      <c r="V7117" s="413"/>
      <c r="W7117" s="413"/>
    </row>
    <row r="7118" spans="22:23" x14ac:dyDescent="0.25">
      <c r="V7118" s="413"/>
      <c r="W7118" s="413"/>
    </row>
    <row r="7119" spans="22:23" x14ac:dyDescent="0.25">
      <c r="V7119" s="413"/>
      <c r="W7119" s="413"/>
    </row>
    <row r="7120" spans="22:23" x14ac:dyDescent="0.25">
      <c r="V7120" s="413"/>
      <c r="W7120" s="413"/>
    </row>
    <row r="7121" spans="22:23" x14ac:dyDescent="0.25">
      <c r="V7121" s="413"/>
      <c r="W7121" s="413"/>
    </row>
    <row r="7122" spans="22:23" x14ac:dyDescent="0.25">
      <c r="V7122" s="413"/>
      <c r="W7122" s="413"/>
    </row>
    <row r="7123" spans="22:23" x14ac:dyDescent="0.25">
      <c r="V7123" s="413"/>
      <c r="W7123" s="413"/>
    </row>
    <row r="7124" spans="22:23" x14ac:dyDescent="0.25">
      <c r="V7124" s="413"/>
      <c r="W7124" s="413"/>
    </row>
    <row r="7125" spans="22:23" x14ac:dyDescent="0.25">
      <c r="V7125" s="413"/>
      <c r="W7125" s="413"/>
    </row>
    <row r="7126" spans="22:23" x14ac:dyDescent="0.25">
      <c r="V7126" s="413"/>
      <c r="W7126" s="413"/>
    </row>
    <row r="7127" spans="22:23" x14ac:dyDescent="0.25">
      <c r="V7127" s="413"/>
      <c r="W7127" s="413"/>
    </row>
    <row r="7128" spans="22:23" x14ac:dyDescent="0.25">
      <c r="V7128" s="413"/>
      <c r="W7128" s="413"/>
    </row>
    <row r="7129" spans="22:23" x14ac:dyDescent="0.25">
      <c r="V7129" s="413"/>
      <c r="W7129" s="413"/>
    </row>
    <row r="7130" spans="22:23" x14ac:dyDescent="0.25">
      <c r="V7130" s="413"/>
      <c r="W7130" s="413"/>
    </row>
    <row r="7131" spans="22:23" x14ac:dyDescent="0.25">
      <c r="V7131" s="413"/>
      <c r="W7131" s="413"/>
    </row>
    <row r="7132" spans="22:23" x14ac:dyDescent="0.25">
      <c r="V7132" s="413"/>
      <c r="W7132" s="413"/>
    </row>
    <row r="7133" spans="22:23" x14ac:dyDescent="0.25">
      <c r="V7133" s="413"/>
      <c r="W7133" s="413"/>
    </row>
    <row r="7134" spans="22:23" x14ac:dyDescent="0.25">
      <c r="V7134" s="413"/>
      <c r="W7134" s="413"/>
    </row>
    <row r="7135" spans="22:23" x14ac:dyDescent="0.25">
      <c r="V7135" s="413"/>
      <c r="W7135" s="413"/>
    </row>
    <row r="7136" spans="22:23" x14ac:dyDescent="0.25">
      <c r="V7136" s="413"/>
      <c r="W7136" s="413"/>
    </row>
    <row r="7137" spans="22:23" x14ac:dyDescent="0.25">
      <c r="V7137" s="413"/>
      <c r="W7137" s="413"/>
    </row>
    <row r="7138" spans="22:23" x14ac:dyDescent="0.25">
      <c r="V7138" s="413"/>
      <c r="W7138" s="413"/>
    </row>
    <row r="7139" spans="22:23" x14ac:dyDescent="0.25">
      <c r="V7139" s="413"/>
      <c r="W7139" s="413"/>
    </row>
    <row r="7140" spans="22:23" x14ac:dyDescent="0.25">
      <c r="V7140" s="413"/>
      <c r="W7140" s="413"/>
    </row>
    <row r="7141" spans="22:23" x14ac:dyDescent="0.25">
      <c r="V7141" s="413"/>
      <c r="W7141" s="413"/>
    </row>
    <row r="7142" spans="22:23" x14ac:dyDescent="0.25">
      <c r="V7142" s="413"/>
      <c r="W7142" s="413"/>
    </row>
    <row r="7143" spans="22:23" x14ac:dyDescent="0.25">
      <c r="V7143" s="413"/>
      <c r="W7143" s="413"/>
    </row>
    <row r="7144" spans="22:23" x14ac:dyDescent="0.25">
      <c r="V7144" s="413"/>
      <c r="W7144" s="413"/>
    </row>
    <row r="7145" spans="22:23" x14ac:dyDescent="0.25">
      <c r="V7145" s="413"/>
      <c r="W7145" s="413"/>
    </row>
    <row r="7146" spans="22:23" x14ac:dyDescent="0.25">
      <c r="V7146" s="413"/>
      <c r="W7146" s="413"/>
    </row>
    <row r="7147" spans="22:23" x14ac:dyDescent="0.25">
      <c r="V7147" s="413"/>
      <c r="W7147" s="413"/>
    </row>
    <row r="7148" spans="22:23" x14ac:dyDescent="0.25">
      <c r="V7148" s="413"/>
      <c r="W7148" s="413"/>
    </row>
    <row r="7149" spans="22:23" x14ac:dyDescent="0.25">
      <c r="V7149" s="413"/>
      <c r="W7149" s="413"/>
    </row>
    <row r="7150" spans="22:23" x14ac:dyDescent="0.25">
      <c r="V7150" s="413"/>
      <c r="W7150" s="413"/>
    </row>
    <row r="7151" spans="22:23" x14ac:dyDescent="0.25">
      <c r="V7151" s="413"/>
      <c r="W7151" s="413"/>
    </row>
    <row r="7152" spans="22:23" x14ac:dyDescent="0.25">
      <c r="V7152" s="413"/>
      <c r="W7152" s="413"/>
    </row>
    <row r="7153" spans="22:23" x14ac:dyDescent="0.25">
      <c r="V7153" s="413"/>
      <c r="W7153" s="413"/>
    </row>
    <row r="7154" spans="22:23" x14ac:dyDescent="0.25">
      <c r="V7154" s="413"/>
      <c r="W7154" s="413"/>
    </row>
    <row r="7155" spans="22:23" x14ac:dyDescent="0.25">
      <c r="V7155" s="413"/>
      <c r="W7155" s="413"/>
    </row>
    <row r="7156" spans="22:23" x14ac:dyDescent="0.25">
      <c r="V7156" s="413"/>
      <c r="W7156" s="413"/>
    </row>
    <row r="7157" spans="22:23" x14ac:dyDescent="0.25">
      <c r="V7157" s="413"/>
      <c r="W7157" s="413"/>
    </row>
    <row r="7158" spans="22:23" x14ac:dyDescent="0.25">
      <c r="V7158" s="413"/>
      <c r="W7158" s="413"/>
    </row>
    <row r="7159" spans="22:23" x14ac:dyDescent="0.25">
      <c r="V7159" s="413"/>
      <c r="W7159" s="413"/>
    </row>
    <row r="7160" spans="22:23" x14ac:dyDescent="0.25">
      <c r="V7160" s="413"/>
      <c r="W7160" s="413"/>
    </row>
    <row r="7161" spans="22:23" x14ac:dyDescent="0.25">
      <c r="V7161" s="413"/>
      <c r="W7161" s="413"/>
    </row>
    <row r="7162" spans="22:23" x14ac:dyDescent="0.25">
      <c r="V7162" s="413"/>
      <c r="W7162" s="413"/>
    </row>
    <row r="7163" spans="22:23" x14ac:dyDescent="0.25">
      <c r="V7163" s="413"/>
      <c r="W7163" s="413"/>
    </row>
    <row r="7164" spans="22:23" x14ac:dyDescent="0.25">
      <c r="V7164" s="413"/>
      <c r="W7164" s="413"/>
    </row>
    <row r="7165" spans="22:23" x14ac:dyDescent="0.25">
      <c r="V7165" s="413"/>
      <c r="W7165" s="413"/>
    </row>
    <row r="7166" spans="22:23" x14ac:dyDescent="0.25">
      <c r="V7166" s="413"/>
      <c r="W7166" s="413"/>
    </row>
    <row r="7167" spans="22:23" x14ac:dyDescent="0.25">
      <c r="V7167" s="413"/>
      <c r="W7167" s="413"/>
    </row>
    <row r="7168" spans="22:23" x14ac:dyDescent="0.25">
      <c r="V7168" s="413"/>
      <c r="W7168" s="413"/>
    </row>
    <row r="7169" spans="22:23" x14ac:dyDescent="0.25">
      <c r="V7169" s="413"/>
      <c r="W7169" s="413"/>
    </row>
    <row r="7170" spans="22:23" x14ac:dyDescent="0.25">
      <c r="V7170" s="413"/>
      <c r="W7170" s="413"/>
    </row>
    <row r="7171" spans="22:23" x14ac:dyDescent="0.25">
      <c r="V7171" s="413"/>
      <c r="W7171" s="413"/>
    </row>
    <row r="7172" spans="22:23" x14ac:dyDescent="0.25">
      <c r="V7172" s="413"/>
      <c r="W7172" s="413"/>
    </row>
    <row r="7173" spans="22:23" x14ac:dyDescent="0.25">
      <c r="V7173" s="413"/>
      <c r="W7173" s="413"/>
    </row>
    <row r="7174" spans="22:23" x14ac:dyDescent="0.25">
      <c r="V7174" s="413"/>
      <c r="W7174" s="413"/>
    </row>
    <row r="7175" spans="22:23" x14ac:dyDescent="0.25">
      <c r="V7175" s="413"/>
      <c r="W7175" s="413"/>
    </row>
    <row r="7176" spans="22:23" x14ac:dyDescent="0.25">
      <c r="V7176" s="413"/>
      <c r="W7176" s="413"/>
    </row>
    <row r="7177" spans="22:23" x14ac:dyDescent="0.25">
      <c r="V7177" s="413"/>
      <c r="W7177" s="413"/>
    </row>
    <row r="7178" spans="22:23" x14ac:dyDescent="0.25">
      <c r="V7178" s="413"/>
      <c r="W7178" s="413"/>
    </row>
    <row r="7179" spans="22:23" x14ac:dyDescent="0.25">
      <c r="V7179" s="413"/>
      <c r="W7179" s="413"/>
    </row>
    <row r="7180" spans="22:23" x14ac:dyDescent="0.25">
      <c r="V7180" s="413"/>
      <c r="W7180" s="413"/>
    </row>
    <row r="7181" spans="22:23" x14ac:dyDescent="0.25">
      <c r="V7181" s="413"/>
      <c r="W7181" s="413"/>
    </row>
    <row r="7182" spans="22:23" x14ac:dyDescent="0.25">
      <c r="V7182" s="413"/>
      <c r="W7182" s="413"/>
    </row>
    <row r="7183" spans="22:23" x14ac:dyDescent="0.25">
      <c r="V7183" s="413"/>
      <c r="W7183" s="413"/>
    </row>
    <row r="7184" spans="22:23" x14ac:dyDescent="0.25">
      <c r="V7184" s="413"/>
      <c r="W7184" s="413"/>
    </row>
    <row r="7185" spans="22:23" x14ac:dyDescent="0.25">
      <c r="V7185" s="413"/>
      <c r="W7185" s="413"/>
    </row>
    <row r="7186" spans="22:23" x14ac:dyDescent="0.25">
      <c r="V7186" s="413"/>
      <c r="W7186" s="413"/>
    </row>
    <row r="7187" spans="22:23" x14ac:dyDescent="0.25">
      <c r="V7187" s="413"/>
      <c r="W7187" s="413"/>
    </row>
    <row r="7188" spans="22:23" x14ac:dyDescent="0.25">
      <c r="V7188" s="413"/>
      <c r="W7188" s="413"/>
    </row>
    <row r="7189" spans="22:23" x14ac:dyDescent="0.25">
      <c r="V7189" s="413"/>
      <c r="W7189" s="413"/>
    </row>
    <row r="7190" spans="22:23" x14ac:dyDescent="0.25">
      <c r="V7190" s="413"/>
      <c r="W7190" s="413"/>
    </row>
    <row r="7191" spans="22:23" x14ac:dyDescent="0.25">
      <c r="V7191" s="413"/>
      <c r="W7191" s="413"/>
    </row>
    <row r="7192" spans="22:23" x14ac:dyDescent="0.25">
      <c r="V7192" s="413"/>
      <c r="W7192" s="413"/>
    </row>
    <row r="7193" spans="22:23" x14ac:dyDescent="0.25">
      <c r="V7193" s="413"/>
      <c r="W7193" s="413"/>
    </row>
    <row r="7194" spans="22:23" x14ac:dyDescent="0.25">
      <c r="V7194" s="413"/>
      <c r="W7194" s="413"/>
    </row>
    <row r="7195" spans="22:23" x14ac:dyDescent="0.25">
      <c r="V7195" s="413"/>
      <c r="W7195" s="413"/>
    </row>
    <row r="7196" spans="22:23" x14ac:dyDescent="0.25">
      <c r="V7196" s="413"/>
      <c r="W7196" s="413"/>
    </row>
    <row r="7197" spans="22:23" x14ac:dyDescent="0.25">
      <c r="V7197" s="413"/>
      <c r="W7197" s="413"/>
    </row>
    <row r="7198" spans="22:23" x14ac:dyDescent="0.25">
      <c r="V7198" s="413"/>
      <c r="W7198" s="413"/>
    </row>
    <row r="7199" spans="22:23" x14ac:dyDescent="0.25">
      <c r="V7199" s="413"/>
      <c r="W7199" s="413"/>
    </row>
    <row r="7200" spans="22:23" x14ac:dyDescent="0.25">
      <c r="V7200" s="413"/>
      <c r="W7200" s="413"/>
    </row>
    <row r="7201" spans="22:23" x14ac:dyDescent="0.25">
      <c r="V7201" s="413"/>
      <c r="W7201" s="413"/>
    </row>
    <row r="7202" spans="22:23" x14ac:dyDescent="0.25">
      <c r="V7202" s="413"/>
      <c r="W7202" s="413"/>
    </row>
    <row r="7203" spans="22:23" x14ac:dyDescent="0.25">
      <c r="V7203" s="413"/>
      <c r="W7203" s="413"/>
    </row>
    <row r="7204" spans="22:23" x14ac:dyDescent="0.25">
      <c r="V7204" s="413"/>
      <c r="W7204" s="413"/>
    </row>
    <row r="7205" spans="22:23" x14ac:dyDescent="0.25">
      <c r="V7205" s="413"/>
      <c r="W7205" s="413"/>
    </row>
    <row r="7206" spans="22:23" x14ac:dyDescent="0.25">
      <c r="V7206" s="413"/>
      <c r="W7206" s="413"/>
    </row>
    <row r="7207" spans="22:23" x14ac:dyDescent="0.25">
      <c r="V7207" s="413"/>
      <c r="W7207" s="413"/>
    </row>
    <row r="7208" spans="22:23" x14ac:dyDescent="0.25">
      <c r="V7208" s="413"/>
      <c r="W7208" s="413"/>
    </row>
    <row r="7209" spans="22:23" x14ac:dyDescent="0.25">
      <c r="V7209" s="413"/>
      <c r="W7209" s="413"/>
    </row>
    <row r="7210" spans="22:23" x14ac:dyDescent="0.25">
      <c r="V7210" s="413"/>
      <c r="W7210" s="413"/>
    </row>
    <row r="7211" spans="22:23" x14ac:dyDescent="0.25">
      <c r="V7211" s="413"/>
      <c r="W7211" s="413"/>
    </row>
    <row r="7212" spans="22:23" x14ac:dyDescent="0.25">
      <c r="V7212" s="413"/>
      <c r="W7212" s="413"/>
    </row>
    <row r="7213" spans="22:23" x14ac:dyDescent="0.25">
      <c r="V7213" s="413"/>
      <c r="W7213" s="413"/>
    </row>
    <row r="7214" spans="22:23" x14ac:dyDescent="0.25">
      <c r="V7214" s="413"/>
      <c r="W7214" s="413"/>
    </row>
    <row r="7215" spans="22:23" x14ac:dyDescent="0.25">
      <c r="V7215" s="413"/>
      <c r="W7215" s="413"/>
    </row>
    <row r="7216" spans="22:23" x14ac:dyDescent="0.25">
      <c r="V7216" s="413"/>
      <c r="W7216" s="413"/>
    </row>
    <row r="7217" spans="22:23" x14ac:dyDescent="0.25">
      <c r="V7217" s="413"/>
      <c r="W7217" s="413"/>
    </row>
    <row r="7218" spans="22:23" x14ac:dyDescent="0.25">
      <c r="V7218" s="413"/>
      <c r="W7218" s="413"/>
    </row>
    <row r="7219" spans="22:23" x14ac:dyDescent="0.25">
      <c r="V7219" s="413"/>
      <c r="W7219" s="413"/>
    </row>
    <row r="7220" spans="22:23" x14ac:dyDescent="0.25">
      <c r="V7220" s="413"/>
      <c r="W7220" s="413"/>
    </row>
    <row r="7221" spans="22:23" x14ac:dyDescent="0.25">
      <c r="V7221" s="413"/>
      <c r="W7221" s="413"/>
    </row>
    <row r="7222" spans="22:23" x14ac:dyDescent="0.25">
      <c r="V7222" s="413"/>
      <c r="W7222" s="413"/>
    </row>
    <row r="7223" spans="22:23" x14ac:dyDescent="0.25">
      <c r="V7223" s="413"/>
      <c r="W7223" s="413"/>
    </row>
    <row r="7224" spans="22:23" x14ac:dyDescent="0.25">
      <c r="V7224" s="413"/>
      <c r="W7224" s="413"/>
    </row>
    <row r="7225" spans="22:23" x14ac:dyDescent="0.25">
      <c r="V7225" s="413"/>
      <c r="W7225" s="413"/>
    </row>
    <row r="7226" spans="22:23" x14ac:dyDescent="0.25">
      <c r="V7226" s="413"/>
      <c r="W7226" s="413"/>
    </row>
    <row r="7227" spans="22:23" x14ac:dyDescent="0.25">
      <c r="V7227" s="413"/>
      <c r="W7227" s="413"/>
    </row>
    <row r="7228" spans="22:23" x14ac:dyDescent="0.25">
      <c r="V7228" s="413"/>
      <c r="W7228" s="413"/>
    </row>
    <row r="7229" spans="22:23" x14ac:dyDescent="0.25">
      <c r="V7229" s="413"/>
      <c r="W7229" s="413"/>
    </row>
    <row r="7230" spans="22:23" x14ac:dyDescent="0.25">
      <c r="V7230" s="413"/>
      <c r="W7230" s="413"/>
    </row>
    <row r="7231" spans="22:23" x14ac:dyDescent="0.25">
      <c r="V7231" s="413"/>
      <c r="W7231" s="413"/>
    </row>
    <row r="7232" spans="22:23" x14ac:dyDescent="0.25">
      <c r="V7232" s="413"/>
      <c r="W7232" s="413"/>
    </row>
    <row r="7233" spans="22:23" x14ac:dyDescent="0.25">
      <c r="V7233" s="413"/>
      <c r="W7233" s="413"/>
    </row>
    <row r="7234" spans="22:23" x14ac:dyDescent="0.25">
      <c r="V7234" s="413"/>
      <c r="W7234" s="413"/>
    </row>
    <row r="7235" spans="22:23" x14ac:dyDescent="0.25">
      <c r="V7235" s="413"/>
      <c r="W7235" s="413"/>
    </row>
    <row r="7236" spans="22:23" x14ac:dyDescent="0.25">
      <c r="V7236" s="413"/>
      <c r="W7236" s="413"/>
    </row>
    <row r="7237" spans="22:23" x14ac:dyDescent="0.25">
      <c r="V7237" s="413"/>
      <c r="W7237" s="413"/>
    </row>
    <row r="7238" spans="22:23" x14ac:dyDescent="0.25">
      <c r="V7238" s="413"/>
      <c r="W7238" s="413"/>
    </row>
    <row r="7239" spans="22:23" x14ac:dyDescent="0.25">
      <c r="V7239" s="413"/>
      <c r="W7239" s="413"/>
    </row>
    <row r="7240" spans="22:23" x14ac:dyDescent="0.25">
      <c r="V7240" s="413"/>
      <c r="W7240" s="413"/>
    </row>
    <row r="7241" spans="22:23" x14ac:dyDescent="0.25">
      <c r="V7241" s="413"/>
      <c r="W7241" s="413"/>
    </row>
    <row r="7242" spans="22:23" x14ac:dyDescent="0.25">
      <c r="V7242" s="413"/>
      <c r="W7242" s="413"/>
    </row>
    <row r="7243" spans="22:23" x14ac:dyDescent="0.25">
      <c r="V7243" s="413"/>
      <c r="W7243" s="413"/>
    </row>
    <row r="7244" spans="22:23" x14ac:dyDescent="0.25">
      <c r="V7244" s="413"/>
      <c r="W7244" s="413"/>
    </row>
    <row r="7245" spans="22:23" x14ac:dyDescent="0.25">
      <c r="V7245" s="413"/>
      <c r="W7245" s="413"/>
    </row>
    <row r="7246" spans="22:23" x14ac:dyDescent="0.25">
      <c r="V7246" s="413"/>
      <c r="W7246" s="413"/>
    </row>
    <row r="7247" spans="22:23" x14ac:dyDescent="0.25">
      <c r="V7247" s="413"/>
      <c r="W7247" s="413"/>
    </row>
    <row r="7248" spans="22:23" x14ac:dyDescent="0.25">
      <c r="V7248" s="413"/>
      <c r="W7248" s="413"/>
    </row>
    <row r="7249" spans="22:23" x14ac:dyDescent="0.25">
      <c r="V7249" s="413"/>
      <c r="W7249" s="413"/>
    </row>
    <row r="7250" spans="22:23" x14ac:dyDescent="0.25">
      <c r="V7250" s="413"/>
      <c r="W7250" s="413"/>
    </row>
    <row r="7251" spans="22:23" x14ac:dyDescent="0.25">
      <c r="V7251" s="413"/>
      <c r="W7251" s="413"/>
    </row>
    <row r="7252" spans="22:23" x14ac:dyDescent="0.25">
      <c r="V7252" s="413"/>
      <c r="W7252" s="413"/>
    </row>
    <row r="7253" spans="22:23" x14ac:dyDescent="0.25">
      <c r="V7253" s="413"/>
      <c r="W7253" s="413"/>
    </row>
    <row r="7254" spans="22:23" x14ac:dyDescent="0.25">
      <c r="V7254" s="413"/>
      <c r="W7254" s="413"/>
    </row>
    <row r="7255" spans="22:23" x14ac:dyDescent="0.25">
      <c r="V7255" s="413"/>
      <c r="W7255" s="413"/>
    </row>
    <row r="7256" spans="22:23" x14ac:dyDescent="0.25">
      <c r="V7256" s="413"/>
      <c r="W7256" s="413"/>
    </row>
    <row r="7257" spans="22:23" x14ac:dyDescent="0.25">
      <c r="V7257" s="413"/>
      <c r="W7257" s="413"/>
    </row>
    <row r="7258" spans="22:23" x14ac:dyDescent="0.25">
      <c r="V7258" s="413"/>
      <c r="W7258" s="413"/>
    </row>
    <row r="7259" spans="22:23" x14ac:dyDescent="0.25">
      <c r="V7259" s="413"/>
      <c r="W7259" s="413"/>
    </row>
    <row r="7260" spans="22:23" x14ac:dyDescent="0.25">
      <c r="V7260" s="413"/>
      <c r="W7260" s="413"/>
    </row>
    <row r="7261" spans="22:23" x14ac:dyDescent="0.25">
      <c r="V7261" s="413"/>
      <c r="W7261" s="413"/>
    </row>
    <row r="7262" spans="22:23" x14ac:dyDescent="0.25">
      <c r="V7262" s="413"/>
      <c r="W7262" s="413"/>
    </row>
    <row r="7263" spans="22:23" x14ac:dyDescent="0.25">
      <c r="V7263" s="413"/>
      <c r="W7263" s="413"/>
    </row>
    <row r="7264" spans="22:23" x14ac:dyDescent="0.25">
      <c r="V7264" s="413"/>
      <c r="W7264" s="413"/>
    </row>
    <row r="7265" spans="22:23" x14ac:dyDescent="0.25">
      <c r="V7265" s="413"/>
      <c r="W7265" s="413"/>
    </row>
    <row r="7266" spans="22:23" x14ac:dyDescent="0.25">
      <c r="V7266" s="413"/>
      <c r="W7266" s="413"/>
    </row>
    <row r="7267" spans="22:23" x14ac:dyDescent="0.25">
      <c r="V7267" s="413"/>
      <c r="W7267" s="413"/>
    </row>
    <row r="7268" spans="22:23" x14ac:dyDescent="0.25">
      <c r="V7268" s="413"/>
      <c r="W7268" s="413"/>
    </row>
    <row r="7269" spans="22:23" x14ac:dyDescent="0.25">
      <c r="V7269" s="413"/>
      <c r="W7269" s="413"/>
    </row>
    <row r="7270" spans="22:23" x14ac:dyDescent="0.25">
      <c r="V7270" s="413"/>
      <c r="W7270" s="413"/>
    </row>
    <row r="7271" spans="22:23" x14ac:dyDescent="0.25">
      <c r="V7271" s="413"/>
      <c r="W7271" s="413"/>
    </row>
    <row r="7272" spans="22:23" x14ac:dyDescent="0.25">
      <c r="V7272" s="413"/>
      <c r="W7272" s="413"/>
    </row>
    <row r="7273" spans="22:23" x14ac:dyDescent="0.25">
      <c r="V7273" s="413"/>
      <c r="W7273" s="413"/>
    </row>
    <row r="7274" spans="22:23" x14ac:dyDescent="0.25">
      <c r="V7274" s="413"/>
      <c r="W7274" s="413"/>
    </row>
    <row r="7275" spans="22:23" x14ac:dyDescent="0.25">
      <c r="V7275" s="413"/>
      <c r="W7275" s="413"/>
    </row>
    <row r="7276" spans="22:23" x14ac:dyDescent="0.25">
      <c r="V7276" s="413"/>
      <c r="W7276" s="413"/>
    </row>
    <row r="7277" spans="22:23" x14ac:dyDescent="0.25">
      <c r="V7277" s="413"/>
      <c r="W7277" s="413"/>
    </row>
    <row r="7278" spans="22:23" x14ac:dyDescent="0.25">
      <c r="V7278" s="413"/>
      <c r="W7278" s="413"/>
    </row>
    <row r="7279" spans="22:23" x14ac:dyDescent="0.25">
      <c r="V7279" s="413"/>
      <c r="W7279" s="413"/>
    </row>
    <row r="7280" spans="22:23" x14ac:dyDescent="0.25">
      <c r="V7280" s="413"/>
      <c r="W7280" s="413"/>
    </row>
    <row r="7281" spans="22:23" x14ac:dyDescent="0.25">
      <c r="V7281" s="413"/>
      <c r="W7281" s="413"/>
    </row>
    <row r="7282" spans="22:23" x14ac:dyDescent="0.25">
      <c r="V7282" s="413"/>
      <c r="W7282" s="413"/>
    </row>
    <row r="7283" spans="22:23" x14ac:dyDescent="0.25">
      <c r="V7283" s="413"/>
      <c r="W7283" s="413"/>
    </row>
    <row r="7284" spans="22:23" x14ac:dyDescent="0.25">
      <c r="V7284" s="413"/>
      <c r="W7284" s="413"/>
    </row>
    <row r="7285" spans="22:23" x14ac:dyDescent="0.25">
      <c r="V7285" s="413"/>
      <c r="W7285" s="413"/>
    </row>
    <row r="7286" spans="22:23" x14ac:dyDescent="0.25">
      <c r="V7286" s="413"/>
      <c r="W7286" s="413"/>
    </row>
    <row r="7287" spans="22:23" x14ac:dyDescent="0.25">
      <c r="V7287" s="413"/>
      <c r="W7287" s="413"/>
    </row>
    <row r="7288" spans="22:23" x14ac:dyDescent="0.25">
      <c r="V7288" s="413"/>
      <c r="W7288" s="413"/>
    </row>
    <row r="7289" spans="22:23" x14ac:dyDescent="0.25">
      <c r="V7289" s="413"/>
      <c r="W7289" s="413"/>
    </row>
    <row r="7290" spans="22:23" x14ac:dyDescent="0.25">
      <c r="V7290" s="413"/>
      <c r="W7290" s="413"/>
    </row>
    <row r="7291" spans="22:23" x14ac:dyDescent="0.25">
      <c r="V7291" s="413"/>
      <c r="W7291" s="413"/>
    </row>
    <row r="7292" spans="22:23" x14ac:dyDescent="0.25">
      <c r="V7292" s="413"/>
      <c r="W7292" s="413"/>
    </row>
    <row r="7293" spans="22:23" x14ac:dyDescent="0.25">
      <c r="V7293" s="413"/>
      <c r="W7293" s="413"/>
    </row>
    <row r="7294" spans="22:23" x14ac:dyDescent="0.25">
      <c r="V7294" s="413"/>
      <c r="W7294" s="413"/>
    </row>
    <row r="7295" spans="22:23" x14ac:dyDescent="0.25">
      <c r="V7295" s="413"/>
      <c r="W7295" s="413"/>
    </row>
    <row r="7296" spans="22:23" x14ac:dyDescent="0.25">
      <c r="V7296" s="413"/>
      <c r="W7296" s="413"/>
    </row>
    <row r="7297" spans="22:23" x14ac:dyDescent="0.25">
      <c r="V7297" s="413"/>
      <c r="W7297" s="413"/>
    </row>
    <row r="7298" spans="22:23" x14ac:dyDescent="0.25">
      <c r="V7298" s="413"/>
      <c r="W7298" s="413"/>
    </row>
    <row r="7299" spans="22:23" x14ac:dyDescent="0.25">
      <c r="V7299" s="413"/>
      <c r="W7299" s="413"/>
    </row>
    <row r="7300" spans="22:23" x14ac:dyDescent="0.25">
      <c r="V7300" s="413"/>
      <c r="W7300" s="413"/>
    </row>
    <row r="7301" spans="22:23" x14ac:dyDescent="0.25">
      <c r="V7301" s="413"/>
      <c r="W7301" s="413"/>
    </row>
    <row r="7302" spans="22:23" x14ac:dyDescent="0.25">
      <c r="V7302" s="413"/>
      <c r="W7302" s="413"/>
    </row>
    <row r="7303" spans="22:23" x14ac:dyDescent="0.25">
      <c r="V7303" s="413"/>
      <c r="W7303" s="413"/>
    </row>
    <row r="7304" spans="22:23" x14ac:dyDescent="0.25">
      <c r="V7304" s="413"/>
      <c r="W7304" s="413"/>
    </row>
    <row r="7305" spans="22:23" x14ac:dyDescent="0.25">
      <c r="V7305" s="413"/>
      <c r="W7305" s="413"/>
    </row>
    <row r="7306" spans="22:23" x14ac:dyDescent="0.25">
      <c r="V7306" s="413"/>
      <c r="W7306" s="413"/>
    </row>
    <row r="7307" spans="22:23" x14ac:dyDescent="0.25">
      <c r="V7307" s="413"/>
      <c r="W7307" s="413"/>
    </row>
    <row r="7308" spans="22:23" x14ac:dyDescent="0.25">
      <c r="V7308" s="413"/>
      <c r="W7308" s="413"/>
    </row>
    <row r="7309" spans="22:23" x14ac:dyDescent="0.25">
      <c r="V7309" s="413"/>
      <c r="W7309" s="413"/>
    </row>
    <row r="7310" spans="22:23" x14ac:dyDescent="0.25">
      <c r="V7310" s="413"/>
      <c r="W7310" s="413"/>
    </row>
    <row r="7311" spans="22:23" x14ac:dyDescent="0.25">
      <c r="V7311" s="413"/>
      <c r="W7311" s="413"/>
    </row>
    <row r="7312" spans="22:23" x14ac:dyDescent="0.25">
      <c r="V7312" s="413"/>
      <c r="W7312" s="413"/>
    </row>
    <row r="7313" spans="22:23" x14ac:dyDescent="0.25">
      <c r="V7313" s="413"/>
      <c r="W7313" s="413"/>
    </row>
    <row r="7314" spans="22:23" x14ac:dyDescent="0.25">
      <c r="V7314" s="413"/>
      <c r="W7314" s="413"/>
    </row>
    <row r="7315" spans="22:23" x14ac:dyDescent="0.25">
      <c r="V7315" s="413"/>
      <c r="W7315" s="413"/>
    </row>
    <row r="7316" spans="22:23" x14ac:dyDescent="0.25">
      <c r="V7316" s="413"/>
      <c r="W7316" s="413"/>
    </row>
    <row r="7317" spans="22:23" x14ac:dyDescent="0.25">
      <c r="V7317" s="413"/>
      <c r="W7317" s="413"/>
    </row>
    <row r="7318" spans="22:23" x14ac:dyDescent="0.25">
      <c r="V7318" s="413"/>
      <c r="W7318" s="413"/>
    </row>
    <row r="7319" spans="22:23" x14ac:dyDescent="0.25">
      <c r="V7319" s="413"/>
      <c r="W7319" s="413"/>
    </row>
    <row r="7320" spans="22:23" x14ac:dyDescent="0.25">
      <c r="V7320" s="413"/>
      <c r="W7320" s="413"/>
    </row>
    <row r="7321" spans="22:23" x14ac:dyDescent="0.25">
      <c r="V7321" s="413"/>
      <c r="W7321" s="413"/>
    </row>
    <row r="7322" spans="22:23" x14ac:dyDescent="0.25">
      <c r="V7322" s="413"/>
      <c r="W7322" s="413"/>
    </row>
    <row r="7323" spans="22:23" x14ac:dyDescent="0.25">
      <c r="V7323" s="413"/>
      <c r="W7323" s="413"/>
    </row>
    <row r="7324" spans="22:23" x14ac:dyDescent="0.25">
      <c r="V7324" s="413"/>
      <c r="W7324" s="413"/>
    </row>
    <row r="7325" spans="22:23" x14ac:dyDescent="0.25">
      <c r="V7325" s="413"/>
      <c r="W7325" s="413"/>
    </row>
    <row r="7326" spans="22:23" x14ac:dyDescent="0.25">
      <c r="V7326" s="413"/>
      <c r="W7326" s="413"/>
    </row>
    <row r="7327" spans="22:23" x14ac:dyDescent="0.25">
      <c r="V7327" s="413"/>
      <c r="W7327" s="413"/>
    </row>
    <row r="7328" spans="22:23" x14ac:dyDescent="0.25">
      <c r="V7328" s="413"/>
      <c r="W7328" s="413"/>
    </row>
    <row r="7329" spans="22:23" x14ac:dyDescent="0.25">
      <c r="V7329" s="413"/>
      <c r="W7329" s="413"/>
    </row>
    <row r="7330" spans="22:23" x14ac:dyDescent="0.25">
      <c r="V7330" s="413"/>
      <c r="W7330" s="413"/>
    </row>
    <row r="7331" spans="22:23" x14ac:dyDescent="0.25">
      <c r="V7331" s="413"/>
      <c r="W7331" s="413"/>
    </row>
    <row r="7332" spans="22:23" x14ac:dyDescent="0.25">
      <c r="V7332" s="413"/>
      <c r="W7332" s="413"/>
    </row>
    <row r="7333" spans="22:23" x14ac:dyDescent="0.25">
      <c r="V7333" s="413"/>
      <c r="W7333" s="413"/>
    </row>
    <row r="7334" spans="22:23" x14ac:dyDescent="0.25">
      <c r="V7334" s="413"/>
      <c r="W7334" s="413"/>
    </row>
    <row r="7335" spans="22:23" x14ac:dyDescent="0.25">
      <c r="V7335" s="413"/>
      <c r="W7335" s="413"/>
    </row>
    <row r="7336" spans="22:23" x14ac:dyDescent="0.25">
      <c r="V7336" s="413"/>
      <c r="W7336" s="413"/>
    </row>
    <row r="7337" spans="22:23" x14ac:dyDescent="0.25">
      <c r="V7337" s="413"/>
      <c r="W7337" s="413"/>
    </row>
    <row r="7338" spans="22:23" x14ac:dyDescent="0.25">
      <c r="V7338" s="413"/>
      <c r="W7338" s="413"/>
    </row>
    <row r="7339" spans="22:23" x14ac:dyDescent="0.25">
      <c r="V7339" s="413"/>
      <c r="W7339" s="413"/>
    </row>
    <row r="7340" spans="22:23" x14ac:dyDescent="0.25">
      <c r="V7340" s="413"/>
      <c r="W7340" s="413"/>
    </row>
    <row r="7341" spans="22:23" x14ac:dyDescent="0.25">
      <c r="V7341" s="413"/>
      <c r="W7341" s="413"/>
    </row>
    <row r="7342" spans="22:23" x14ac:dyDescent="0.25">
      <c r="V7342" s="413"/>
      <c r="W7342" s="413"/>
    </row>
    <row r="7343" spans="22:23" x14ac:dyDescent="0.25">
      <c r="V7343" s="413"/>
      <c r="W7343" s="413"/>
    </row>
    <row r="7344" spans="22:23" x14ac:dyDescent="0.25">
      <c r="V7344" s="413"/>
      <c r="W7344" s="413"/>
    </row>
    <row r="7345" spans="22:23" x14ac:dyDescent="0.25">
      <c r="V7345" s="413"/>
      <c r="W7345" s="413"/>
    </row>
    <row r="7346" spans="22:23" x14ac:dyDescent="0.25">
      <c r="V7346" s="413"/>
      <c r="W7346" s="413"/>
    </row>
    <row r="7347" spans="22:23" x14ac:dyDescent="0.25">
      <c r="V7347" s="413"/>
      <c r="W7347" s="413"/>
    </row>
    <row r="7348" spans="22:23" x14ac:dyDescent="0.25">
      <c r="V7348" s="413"/>
      <c r="W7348" s="413"/>
    </row>
    <row r="7349" spans="22:23" x14ac:dyDescent="0.25">
      <c r="V7349" s="413"/>
      <c r="W7349" s="413"/>
    </row>
    <row r="7350" spans="22:23" x14ac:dyDescent="0.25">
      <c r="V7350" s="413"/>
      <c r="W7350" s="413"/>
    </row>
    <row r="7351" spans="22:23" x14ac:dyDescent="0.25">
      <c r="V7351" s="413"/>
      <c r="W7351" s="413"/>
    </row>
    <row r="7352" spans="22:23" x14ac:dyDescent="0.25">
      <c r="V7352" s="413"/>
      <c r="W7352" s="413"/>
    </row>
    <row r="7353" spans="22:23" x14ac:dyDescent="0.25">
      <c r="V7353" s="413"/>
      <c r="W7353" s="413"/>
    </row>
    <row r="7354" spans="22:23" x14ac:dyDescent="0.25">
      <c r="V7354" s="413"/>
      <c r="W7354" s="413"/>
    </row>
    <row r="7355" spans="22:23" x14ac:dyDescent="0.25">
      <c r="V7355" s="413"/>
      <c r="W7355" s="413"/>
    </row>
    <row r="7356" spans="22:23" x14ac:dyDescent="0.25">
      <c r="V7356" s="413"/>
      <c r="W7356" s="413"/>
    </row>
    <row r="7357" spans="22:23" x14ac:dyDescent="0.25">
      <c r="V7357" s="413"/>
      <c r="W7357" s="413"/>
    </row>
    <row r="7358" spans="22:23" x14ac:dyDescent="0.25">
      <c r="V7358" s="413"/>
      <c r="W7358" s="413"/>
    </row>
    <row r="7359" spans="22:23" x14ac:dyDescent="0.25">
      <c r="V7359" s="413"/>
      <c r="W7359" s="413"/>
    </row>
    <row r="7360" spans="22:23" x14ac:dyDescent="0.25">
      <c r="V7360" s="413"/>
      <c r="W7360" s="413"/>
    </row>
    <row r="7361" spans="22:23" x14ac:dyDescent="0.25">
      <c r="V7361" s="413"/>
      <c r="W7361" s="413"/>
    </row>
    <row r="7362" spans="22:23" x14ac:dyDescent="0.25">
      <c r="V7362" s="413"/>
      <c r="W7362" s="413"/>
    </row>
    <row r="7363" spans="22:23" x14ac:dyDescent="0.25">
      <c r="V7363" s="413"/>
      <c r="W7363" s="413"/>
    </row>
    <row r="7364" spans="22:23" x14ac:dyDescent="0.25">
      <c r="V7364" s="413"/>
      <c r="W7364" s="413"/>
    </row>
    <row r="7365" spans="22:23" x14ac:dyDescent="0.25">
      <c r="V7365" s="413"/>
      <c r="W7365" s="413"/>
    </row>
    <row r="7366" spans="22:23" x14ac:dyDescent="0.25">
      <c r="V7366" s="413"/>
      <c r="W7366" s="413"/>
    </row>
    <row r="7367" spans="22:23" x14ac:dyDescent="0.25">
      <c r="V7367" s="413"/>
      <c r="W7367" s="413"/>
    </row>
    <row r="7368" spans="22:23" x14ac:dyDescent="0.25">
      <c r="V7368" s="413"/>
      <c r="W7368" s="413"/>
    </row>
    <row r="7369" spans="22:23" x14ac:dyDescent="0.25">
      <c r="V7369" s="413"/>
      <c r="W7369" s="413"/>
    </row>
    <row r="7370" spans="22:23" x14ac:dyDescent="0.25">
      <c r="V7370" s="413"/>
      <c r="W7370" s="413"/>
    </row>
    <row r="7371" spans="22:23" x14ac:dyDescent="0.25">
      <c r="V7371" s="413"/>
      <c r="W7371" s="413"/>
    </row>
    <row r="7372" spans="22:23" x14ac:dyDescent="0.25">
      <c r="V7372" s="413"/>
      <c r="W7372" s="413"/>
    </row>
    <row r="7373" spans="22:23" x14ac:dyDescent="0.25">
      <c r="V7373" s="413"/>
      <c r="W7373" s="413"/>
    </row>
    <row r="7374" spans="22:23" x14ac:dyDescent="0.25">
      <c r="V7374" s="413"/>
      <c r="W7374" s="413"/>
    </row>
    <row r="7375" spans="22:23" x14ac:dyDescent="0.25">
      <c r="V7375" s="413"/>
      <c r="W7375" s="413"/>
    </row>
    <row r="7376" spans="22:23" x14ac:dyDescent="0.25">
      <c r="V7376" s="413"/>
      <c r="W7376" s="413"/>
    </row>
    <row r="7377" spans="22:23" x14ac:dyDescent="0.25">
      <c r="V7377" s="413"/>
      <c r="W7377" s="413"/>
    </row>
    <row r="7378" spans="22:23" x14ac:dyDescent="0.25">
      <c r="V7378" s="413"/>
      <c r="W7378" s="413"/>
    </row>
    <row r="7379" spans="22:23" x14ac:dyDescent="0.25">
      <c r="V7379" s="413"/>
      <c r="W7379" s="413"/>
    </row>
    <row r="7380" spans="22:23" x14ac:dyDescent="0.25">
      <c r="V7380" s="413"/>
      <c r="W7380" s="413"/>
    </row>
    <row r="7381" spans="22:23" x14ac:dyDescent="0.25">
      <c r="V7381" s="413"/>
      <c r="W7381" s="413"/>
    </row>
    <row r="7382" spans="22:23" x14ac:dyDescent="0.25">
      <c r="V7382" s="413"/>
      <c r="W7382" s="413"/>
    </row>
    <row r="7383" spans="22:23" x14ac:dyDescent="0.25">
      <c r="V7383" s="413"/>
      <c r="W7383" s="413"/>
    </row>
    <row r="7384" spans="22:23" x14ac:dyDescent="0.25">
      <c r="V7384" s="413"/>
      <c r="W7384" s="413"/>
    </row>
    <row r="7385" spans="22:23" x14ac:dyDescent="0.25">
      <c r="V7385" s="413"/>
      <c r="W7385" s="413"/>
    </row>
    <row r="7386" spans="22:23" x14ac:dyDescent="0.25">
      <c r="V7386" s="413"/>
      <c r="W7386" s="413"/>
    </row>
    <row r="7387" spans="22:23" x14ac:dyDescent="0.25">
      <c r="V7387" s="413"/>
      <c r="W7387" s="413"/>
    </row>
    <row r="7388" spans="22:23" x14ac:dyDescent="0.25">
      <c r="V7388" s="413"/>
      <c r="W7388" s="413"/>
    </row>
    <row r="7389" spans="22:23" x14ac:dyDescent="0.25">
      <c r="V7389" s="413"/>
      <c r="W7389" s="413"/>
    </row>
    <row r="7390" spans="22:23" x14ac:dyDescent="0.25">
      <c r="V7390" s="413"/>
      <c r="W7390" s="413"/>
    </row>
    <row r="7391" spans="22:23" x14ac:dyDescent="0.25">
      <c r="V7391" s="413"/>
      <c r="W7391" s="413"/>
    </row>
    <row r="7392" spans="22:23" x14ac:dyDescent="0.25">
      <c r="V7392" s="413"/>
      <c r="W7392" s="413"/>
    </row>
    <row r="7393" spans="22:23" x14ac:dyDescent="0.25">
      <c r="V7393" s="413"/>
      <c r="W7393" s="413"/>
    </row>
    <row r="7394" spans="22:23" x14ac:dyDescent="0.25">
      <c r="V7394" s="413"/>
      <c r="W7394" s="413"/>
    </row>
    <row r="7395" spans="22:23" x14ac:dyDescent="0.25">
      <c r="V7395" s="413"/>
      <c r="W7395" s="413"/>
    </row>
    <row r="7396" spans="22:23" x14ac:dyDescent="0.25">
      <c r="V7396" s="413"/>
      <c r="W7396" s="413"/>
    </row>
    <row r="7397" spans="22:23" x14ac:dyDescent="0.25">
      <c r="V7397" s="413"/>
      <c r="W7397" s="413"/>
    </row>
    <row r="7398" spans="22:23" x14ac:dyDescent="0.25">
      <c r="V7398" s="413"/>
      <c r="W7398" s="413"/>
    </row>
    <row r="7399" spans="22:23" x14ac:dyDescent="0.25">
      <c r="V7399" s="413"/>
      <c r="W7399" s="413"/>
    </row>
    <row r="7400" spans="22:23" x14ac:dyDescent="0.25">
      <c r="V7400" s="413"/>
      <c r="W7400" s="413"/>
    </row>
    <row r="7401" spans="22:23" x14ac:dyDescent="0.25">
      <c r="V7401" s="413"/>
      <c r="W7401" s="413"/>
    </row>
    <row r="7402" spans="22:23" x14ac:dyDescent="0.25">
      <c r="V7402" s="413"/>
      <c r="W7402" s="413"/>
    </row>
    <row r="7403" spans="22:23" x14ac:dyDescent="0.25">
      <c r="V7403" s="413"/>
      <c r="W7403" s="413"/>
    </row>
    <row r="7404" spans="22:23" x14ac:dyDescent="0.25">
      <c r="V7404" s="413"/>
      <c r="W7404" s="413"/>
    </row>
    <row r="7405" spans="22:23" x14ac:dyDescent="0.25">
      <c r="V7405" s="413"/>
      <c r="W7405" s="413"/>
    </row>
    <row r="7406" spans="22:23" x14ac:dyDescent="0.25">
      <c r="V7406" s="413"/>
      <c r="W7406" s="413"/>
    </row>
    <row r="7407" spans="22:23" x14ac:dyDescent="0.25">
      <c r="V7407" s="413"/>
      <c r="W7407" s="413"/>
    </row>
    <row r="7408" spans="22:23" x14ac:dyDescent="0.25">
      <c r="V7408" s="413"/>
      <c r="W7408" s="413"/>
    </row>
    <row r="7409" spans="22:23" x14ac:dyDescent="0.25">
      <c r="V7409" s="413"/>
      <c r="W7409" s="413"/>
    </row>
    <row r="7410" spans="22:23" x14ac:dyDescent="0.25">
      <c r="V7410" s="413"/>
      <c r="W7410" s="413"/>
    </row>
    <row r="7411" spans="22:23" x14ac:dyDescent="0.25">
      <c r="V7411" s="413"/>
      <c r="W7411" s="413"/>
    </row>
    <row r="7412" spans="22:23" x14ac:dyDescent="0.25">
      <c r="V7412" s="413"/>
      <c r="W7412" s="413"/>
    </row>
    <row r="7413" spans="22:23" x14ac:dyDescent="0.25">
      <c r="V7413" s="413"/>
      <c r="W7413" s="413"/>
    </row>
    <row r="7414" spans="22:23" x14ac:dyDescent="0.25">
      <c r="V7414" s="413"/>
      <c r="W7414" s="413"/>
    </row>
    <row r="7415" spans="22:23" x14ac:dyDescent="0.25">
      <c r="V7415" s="413"/>
      <c r="W7415" s="413"/>
    </row>
    <row r="7416" spans="22:23" x14ac:dyDescent="0.25">
      <c r="V7416" s="413"/>
      <c r="W7416" s="413"/>
    </row>
    <row r="7417" spans="22:23" x14ac:dyDescent="0.25">
      <c r="V7417" s="413"/>
      <c r="W7417" s="413"/>
    </row>
    <row r="7418" spans="22:23" x14ac:dyDescent="0.25">
      <c r="V7418" s="413"/>
      <c r="W7418" s="413"/>
    </row>
    <row r="7419" spans="22:23" x14ac:dyDescent="0.25">
      <c r="V7419" s="413"/>
      <c r="W7419" s="413"/>
    </row>
    <row r="7420" spans="22:23" x14ac:dyDescent="0.25">
      <c r="V7420" s="413"/>
      <c r="W7420" s="413"/>
    </row>
    <row r="7421" spans="22:23" x14ac:dyDescent="0.25">
      <c r="V7421" s="413"/>
      <c r="W7421" s="413"/>
    </row>
    <row r="7422" spans="22:23" x14ac:dyDescent="0.25">
      <c r="V7422" s="413"/>
      <c r="W7422" s="413"/>
    </row>
    <row r="7423" spans="22:23" x14ac:dyDescent="0.25">
      <c r="V7423" s="413"/>
      <c r="W7423" s="413"/>
    </row>
    <row r="7424" spans="22:23" x14ac:dyDescent="0.25">
      <c r="V7424" s="413"/>
      <c r="W7424" s="413"/>
    </row>
    <row r="7425" spans="22:23" x14ac:dyDescent="0.25">
      <c r="V7425" s="413"/>
      <c r="W7425" s="413"/>
    </row>
    <row r="7426" spans="22:23" x14ac:dyDescent="0.25">
      <c r="V7426" s="413"/>
      <c r="W7426" s="413"/>
    </row>
    <row r="7427" spans="22:23" x14ac:dyDescent="0.25">
      <c r="V7427" s="413"/>
      <c r="W7427" s="413"/>
    </row>
    <row r="7428" spans="22:23" x14ac:dyDescent="0.25">
      <c r="V7428" s="413"/>
      <c r="W7428" s="413"/>
    </row>
    <row r="7429" spans="22:23" x14ac:dyDescent="0.25">
      <c r="V7429" s="413"/>
      <c r="W7429" s="413"/>
    </row>
    <row r="7430" spans="22:23" x14ac:dyDescent="0.25">
      <c r="V7430" s="413"/>
      <c r="W7430" s="413"/>
    </row>
    <row r="7431" spans="22:23" x14ac:dyDescent="0.25">
      <c r="V7431" s="413"/>
      <c r="W7431" s="413"/>
    </row>
    <row r="7432" spans="22:23" x14ac:dyDescent="0.25">
      <c r="V7432" s="413"/>
      <c r="W7432" s="413"/>
    </row>
    <row r="7433" spans="22:23" x14ac:dyDescent="0.25">
      <c r="V7433" s="413"/>
      <c r="W7433" s="413"/>
    </row>
    <row r="7434" spans="22:23" x14ac:dyDescent="0.25">
      <c r="V7434" s="413"/>
      <c r="W7434" s="413"/>
    </row>
    <row r="7435" spans="22:23" x14ac:dyDescent="0.25">
      <c r="V7435" s="413"/>
      <c r="W7435" s="413"/>
    </row>
    <row r="7436" spans="22:23" x14ac:dyDescent="0.25">
      <c r="V7436" s="413"/>
      <c r="W7436" s="413"/>
    </row>
    <row r="7437" spans="22:23" x14ac:dyDescent="0.25">
      <c r="V7437" s="413"/>
      <c r="W7437" s="413"/>
    </row>
    <row r="7438" spans="22:23" x14ac:dyDescent="0.25">
      <c r="V7438" s="413"/>
      <c r="W7438" s="413"/>
    </row>
    <row r="7439" spans="22:23" x14ac:dyDescent="0.25">
      <c r="V7439" s="413"/>
      <c r="W7439" s="413"/>
    </row>
    <row r="7440" spans="22:23" x14ac:dyDescent="0.25">
      <c r="V7440" s="413"/>
      <c r="W7440" s="413"/>
    </row>
    <row r="7441" spans="22:23" x14ac:dyDescent="0.25">
      <c r="V7441" s="413"/>
      <c r="W7441" s="413"/>
    </row>
    <row r="7442" spans="22:23" x14ac:dyDescent="0.25">
      <c r="V7442" s="413"/>
      <c r="W7442" s="413"/>
    </row>
    <row r="7443" spans="22:23" x14ac:dyDescent="0.25">
      <c r="V7443" s="413"/>
      <c r="W7443" s="413"/>
    </row>
    <row r="7444" spans="22:23" x14ac:dyDescent="0.25">
      <c r="V7444" s="413"/>
      <c r="W7444" s="413"/>
    </row>
    <row r="7445" spans="22:23" x14ac:dyDescent="0.25">
      <c r="V7445" s="413"/>
      <c r="W7445" s="413"/>
    </row>
    <row r="7446" spans="22:23" x14ac:dyDescent="0.25">
      <c r="V7446" s="413"/>
      <c r="W7446" s="413"/>
    </row>
    <row r="7447" spans="22:23" x14ac:dyDescent="0.25">
      <c r="V7447" s="413"/>
      <c r="W7447" s="413"/>
    </row>
    <row r="7448" spans="22:23" x14ac:dyDescent="0.25">
      <c r="V7448" s="413"/>
      <c r="W7448" s="413"/>
    </row>
    <row r="7449" spans="22:23" x14ac:dyDescent="0.25">
      <c r="V7449" s="413"/>
      <c r="W7449" s="413"/>
    </row>
    <row r="7450" spans="22:23" x14ac:dyDescent="0.25">
      <c r="V7450" s="413"/>
      <c r="W7450" s="413"/>
    </row>
    <row r="7451" spans="22:23" x14ac:dyDescent="0.25">
      <c r="V7451" s="413"/>
      <c r="W7451" s="413"/>
    </row>
    <row r="7452" spans="22:23" x14ac:dyDescent="0.25">
      <c r="V7452" s="413"/>
      <c r="W7452" s="413"/>
    </row>
    <row r="7453" spans="22:23" x14ac:dyDescent="0.25">
      <c r="V7453" s="413"/>
      <c r="W7453" s="413"/>
    </row>
    <row r="7454" spans="22:23" x14ac:dyDescent="0.25">
      <c r="V7454" s="413"/>
      <c r="W7454" s="413"/>
    </row>
    <row r="7455" spans="22:23" x14ac:dyDescent="0.25">
      <c r="V7455" s="413"/>
      <c r="W7455" s="413"/>
    </row>
    <row r="7456" spans="22:23" x14ac:dyDescent="0.25">
      <c r="V7456" s="413"/>
      <c r="W7456" s="413"/>
    </row>
    <row r="7457" spans="22:23" x14ac:dyDescent="0.25">
      <c r="V7457" s="413"/>
      <c r="W7457" s="413"/>
    </row>
    <row r="7458" spans="22:23" x14ac:dyDescent="0.25">
      <c r="V7458" s="413"/>
      <c r="W7458" s="413"/>
    </row>
    <row r="7459" spans="22:23" x14ac:dyDescent="0.25">
      <c r="V7459" s="413"/>
      <c r="W7459" s="413"/>
    </row>
    <row r="7460" spans="22:23" x14ac:dyDescent="0.25">
      <c r="V7460" s="413"/>
      <c r="W7460" s="413"/>
    </row>
    <row r="7461" spans="22:23" x14ac:dyDescent="0.25">
      <c r="V7461" s="413"/>
      <c r="W7461" s="413"/>
    </row>
    <row r="7462" spans="22:23" x14ac:dyDescent="0.25">
      <c r="V7462" s="413"/>
      <c r="W7462" s="413"/>
    </row>
    <row r="7463" spans="22:23" x14ac:dyDescent="0.25">
      <c r="V7463" s="413"/>
      <c r="W7463" s="413"/>
    </row>
    <row r="7464" spans="22:23" x14ac:dyDescent="0.25">
      <c r="V7464" s="413"/>
      <c r="W7464" s="413"/>
    </row>
    <row r="7465" spans="22:23" x14ac:dyDescent="0.25">
      <c r="V7465" s="413"/>
      <c r="W7465" s="413"/>
    </row>
    <row r="7466" spans="22:23" x14ac:dyDescent="0.25">
      <c r="V7466" s="413"/>
      <c r="W7466" s="413"/>
    </row>
    <row r="7467" spans="22:23" x14ac:dyDescent="0.25">
      <c r="V7467" s="413"/>
      <c r="W7467" s="413"/>
    </row>
    <row r="7468" spans="22:23" x14ac:dyDescent="0.25">
      <c r="V7468" s="413"/>
      <c r="W7468" s="413"/>
    </row>
    <row r="7469" spans="22:23" x14ac:dyDescent="0.25">
      <c r="V7469" s="413"/>
      <c r="W7469" s="413"/>
    </row>
    <row r="7470" spans="22:23" x14ac:dyDescent="0.25">
      <c r="V7470" s="413"/>
      <c r="W7470" s="413"/>
    </row>
    <row r="7471" spans="22:23" x14ac:dyDescent="0.25">
      <c r="V7471" s="413"/>
      <c r="W7471" s="413"/>
    </row>
    <row r="7472" spans="22:23" x14ac:dyDescent="0.25">
      <c r="V7472" s="413"/>
      <c r="W7472" s="413"/>
    </row>
    <row r="7473" spans="22:23" x14ac:dyDescent="0.25">
      <c r="V7473" s="413"/>
      <c r="W7473" s="413"/>
    </row>
    <row r="7474" spans="22:23" x14ac:dyDescent="0.25">
      <c r="V7474" s="413"/>
      <c r="W7474" s="413"/>
    </row>
    <row r="7475" spans="22:23" x14ac:dyDescent="0.25">
      <c r="V7475" s="413"/>
      <c r="W7475" s="413"/>
    </row>
    <row r="7476" spans="22:23" x14ac:dyDescent="0.25">
      <c r="V7476" s="413"/>
      <c r="W7476" s="413"/>
    </row>
    <row r="7477" spans="22:23" x14ac:dyDescent="0.25">
      <c r="V7477" s="413"/>
      <c r="W7477" s="413"/>
    </row>
    <row r="7478" spans="22:23" x14ac:dyDescent="0.25">
      <c r="V7478" s="413"/>
      <c r="W7478" s="413"/>
    </row>
    <row r="7479" spans="22:23" x14ac:dyDescent="0.25">
      <c r="V7479" s="413"/>
      <c r="W7479" s="413"/>
    </row>
    <row r="7480" spans="22:23" x14ac:dyDescent="0.25">
      <c r="V7480" s="413"/>
      <c r="W7480" s="413"/>
    </row>
    <row r="7481" spans="22:23" x14ac:dyDescent="0.25">
      <c r="V7481" s="413"/>
      <c r="W7481" s="413"/>
    </row>
    <row r="7482" spans="22:23" x14ac:dyDescent="0.25">
      <c r="V7482" s="413"/>
      <c r="W7482" s="413"/>
    </row>
    <row r="7483" spans="22:23" x14ac:dyDescent="0.25">
      <c r="V7483" s="413"/>
      <c r="W7483" s="413"/>
    </row>
    <row r="7484" spans="22:23" x14ac:dyDescent="0.25">
      <c r="V7484" s="413"/>
      <c r="W7484" s="413"/>
    </row>
    <row r="7485" spans="22:23" x14ac:dyDescent="0.25">
      <c r="V7485" s="413"/>
      <c r="W7485" s="413"/>
    </row>
    <row r="7486" spans="22:23" x14ac:dyDescent="0.25">
      <c r="V7486" s="413"/>
      <c r="W7486" s="413"/>
    </row>
    <row r="7487" spans="22:23" x14ac:dyDescent="0.25">
      <c r="V7487" s="413"/>
      <c r="W7487" s="413"/>
    </row>
    <row r="7488" spans="22:23" x14ac:dyDescent="0.25">
      <c r="V7488" s="413"/>
      <c r="W7488" s="413"/>
    </row>
    <row r="7489" spans="22:23" x14ac:dyDescent="0.25">
      <c r="V7489" s="413"/>
      <c r="W7489" s="413"/>
    </row>
    <row r="7490" spans="22:23" x14ac:dyDescent="0.25">
      <c r="V7490" s="413"/>
      <c r="W7490" s="413"/>
    </row>
    <row r="7491" spans="22:23" x14ac:dyDescent="0.25">
      <c r="V7491" s="413"/>
      <c r="W7491" s="413"/>
    </row>
    <row r="7492" spans="22:23" x14ac:dyDescent="0.25">
      <c r="V7492" s="413"/>
      <c r="W7492" s="413"/>
    </row>
    <row r="7493" spans="22:23" x14ac:dyDescent="0.25">
      <c r="V7493" s="413"/>
      <c r="W7493" s="413"/>
    </row>
    <row r="7494" spans="22:23" x14ac:dyDescent="0.25">
      <c r="V7494" s="413"/>
      <c r="W7494" s="413"/>
    </row>
    <row r="7495" spans="22:23" x14ac:dyDescent="0.25">
      <c r="V7495" s="413"/>
      <c r="W7495" s="413"/>
    </row>
    <row r="7496" spans="22:23" x14ac:dyDescent="0.25">
      <c r="V7496" s="413"/>
      <c r="W7496" s="413"/>
    </row>
    <row r="7497" spans="22:23" x14ac:dyDescent="0.25">
      <c r="V7497" s="413"/>
      <c r="W7497" s="413"/>
    </row>
    <row r="7498" spans="22:23" x14ac:dyDescent="0.25">
      <c r="V7498" s="413"/>
      <c r="W7498" s="413"/>
    </row>
    <row r="7499" spans="22:23" x14ac:dyDescent="0.25">
      <c r="V7499" s="413"/>
      <c r="W7499" s="413"/>
    </row>
    <row r="7500" spans="22:23" x14ac:dyDescent="0.25">
      <c r="V7500" s="413"/>
      <c r="W7500" s="413"/>
    </row>
    <row r="7501" spans="22:23" x14ac:dyDescent="0.25">
      <c r="V7501" s="413"/>
      <c r="W7501" s="413"/>
    </row>
    <row r="7502" spans="22:23" x14ac:dyDescent="0.25">
      <c r="V7502" s="413"/>
      <c r="W7502" s="413"/>
    </row>
    <row r="7503" spans="22:23" x14ac:dyDescent="0.25">
      <c r="V7503" s="413"/>
      <c r="W7503" s="413"/>
    </row>
    <row r="7504" spans="22:23" x14ac:dyDescent="0.25">
      <c r="V7504" s="413"/>
      <c r="W7504" s="413"/>
    </row>
    <row r="7505" spans="22:23" x14ac:dyDescent="0.25">
      <c r="V7505" s="413"/>
      <c r="W7505" s="413"/>
    </row>
    <row r="7506" spans="22:23" x14ac:dyDescent="0.25">
      <c r="V7506" s="413"/>
      <c r="W7506" s="413"/>
    </row>
    <row r="7507" spans="22:23" x14ac:dyDescent="0.25">
      <c r="V7507" s="413"/>
      <c r="W7507" s="413"/>
    </row>
    <row r="7508" spans="22:23" x14ac:dyDescent="0.25">
      <c r="V7508" s="413"/>
      <c r="W7508" s="413"/>
    </row>
    <row r="7509" spans="22:23" x14ac:dyDescent="0.25">
      <c r="V7509" s="413"/>
      <c r="W7509" s="413"/>
    </row>
    <row r="7510" spans="22:23" x14ac:dyDescent="0.25">
      <c r="V7510" s="413"/>
      <c r="W7510" s="413"/>
    </row>
    <row r="7511" spans="22:23" x14ac:dyDescent="0.25">
      <c r="V7511" s="413"/>
      <c r="W7511" s="413"/>
    </row>
    <row r="7512" spans="22:23" x14ac:dyDescent="0.25">
      <c r="V7512" s="413"/>
      <c r="W7512" s="413"/>
    </row>
    <row r="7513" spans="22:23" x14ac:dyDescent="0.25">
      <c r="V7513" s="413"/>
      <c r="W7513" s="413"/>
    </row>
    <row r="7514" spans="22:23" x14ac:dyDescent="0.25">
      <c r="V7514" s="413"/>
      <c r="W7514" s="413"/>
    </row>
    <row r="7515" spans="22:23" x14ac:dyDescent="0.25">
      <c r="V7515" s="413"/>
      <c r="W7515" s="413"/>
    </row>
    <row r="7516" spans="22:23" x14ac:dyDescent="0.25">
      <c r="V7516" s="413"/>
      <c r="W7516" s="413"/>
    </row>
    <row r="7517" spans="22:23" x14ac:dyDescent="0.25">
      <c r="V7517" s="413"/>
      <c r="W7517" s="413"/>
    </row>
    <row r="7518" spans="22:23" x14ac:dyDescent="0.25">
      <c r="V7518" s="413"/>
      <c r="W7518" s="413"/>
    </row>
    <row r="7519" spans="22:23" x14ac:dyDescent="0.25">
      <c r="V7519" s="413"/>
      <c r="W7519" s="413"/>
    </row>
    <row r="7520" spans="22:23" x14ac:dyDescent="0.25">
      <c r="V7520" s="413"/>
      <c r="W7520" s="413"/>
    </row>
    <row r="7521" spans="22:23" x14ac:dyDescent="0.25">
      <c r="V7521" s="413"/>
      <c r="W7521" s="413"/>
    </row>
    <row r="7522" spans="22:23" x14ac:dyDescent="0.25">
      <c r="V7522" s="413"/>
      <c r="W7522" s="413"/>
    </row>
    <row r="7523" spans="22:23" x14ac:dyDescent="0.25">
      <c r="V7523" s="413"/>
      <c r="W7523" s="413"/>
    </row>
    <row r="7524" spans="22:23" x14ac:dyDescent="0.25">
      <c r="V7524" s="413"/>
      <c r="W7524" s="413"/>
    </row>
    <row r="7525" spans="22:23" x14ac:dyDescent="0.25">
      <c r="V7525" s="413"/>
      <c r="W7525" s="413"/>
    </row>
    <row r="7526" spans="22:23" x14ac:dyDescent="0.25">
      <c r="V7526" s="413"/>
      <c r="W7526" s="413"/>
    </row>
    <row r="7527" spans="22:23" x14ac:dyDescent="0.25">
      <c r="V7527" s="413"/>
      <c r="W7527" s="413"/>
    </row>
    <row r="7528" spans="22:23" x14ac:dyDescent="0.25">
      <c r="V7528" s="413"/>
      <c r="W7528" s="413"/>
    </row>
    <row r="7529" spans="22:23" x14ac:dyDescent="0.25">
      <c r="V7529" s="413"/>
      <c r="W7529" s="413"/>
    </row>
    <row r="7530" spans="22:23" x14ac:dyDescent="0.25">
      <c r="V7530" s="413"/>
      <c r="W7530" s="413"/>
    </row>
    <row r="7531" spans="22:23" x14ac:dyDescent="0.25">
      <c r="V7531" s="413"/>
      <c r="W7531" s="413"/>
    </row>
    <row r="7532" spans="22:23" x14ac:dyDescent="0.25">
      <c r="V7532" s="413"/>
      <c r="W7532" s="413"/>
    </row>
    <row r="7533" spans="22:23" x14ac:dyDescent="0.25">
      <c r="V7533" s="413"/>
      <c r="W7533" s="413"/>
    </row>
    <row r="7534" spans="22:23" x14ac:dyDescent="0.25">
      <c r="V7534" s="413"/>
      <c r="W7534" s="413"/>
    </row>
    <row r="7535" spans="22:23" x14ac:dyDescent="0.25">
      <c r="V7535" s="413"/>
      <c r="W7535" s="413"/>
    </row>
    <row r="7536" spans="22:23" x14ac:dyDescent="0.25">
      <c r="V7536" s="413"/>
      <c r="W7536" s="413"/>
    </row>
    <row r="7537" spans="22:23" x14ac:dyDescent="0.25">
      <c r="V7537" s="413"/>
      <c r="W7537" s="413"/>
    </row>
    <row r="7538" spans="22:23" x14ac:dyDescent="0.25">
      <c r="V7538" s="413"/>
      <c r="W7538" s="413"/>
    </row>
    <row r="7539" spans="22:23" x14ac:dyDescent="0.25">
      <c r="V7539" s="413"/>
      <c r="W7539" s="413"/>
    </row>
    <row r="7540" spans="22:23" x14ac:dyDescent="0.25">
      <c r="V7540" s="413"/>
      <c r="W7540" s="413"/>
    </row>
    <row r="7541" spans="22:23" x14ac:dyDescent="0.25">
      <c r="V7541" s="413"/>
      <c r="W7541" s="413"/>
    </row>
    <row r="7542" spans="22:23" x14ac:dyDescent="0.25">
      <c r="V7542" s="413"/>
      <c r="W7542" s="413"/>
    </row>
    <row r="7543" spans="22:23" x14ac:dyDescent="0.25">
      <c r="V7543" s="413"/>
      <c r="W7543" s="413"/>
    </row>
    <row r="7544" spans="22:23" x14ac:dyDescent="0.25">
      <c r="V7544" s="413"/>
      <c r="W7544" s="413"/>
    </row>
    <row r="7545" spans="22:23" x14ac:dyDescent="0.25">
      <c r="V7545" s="413"/>
      <c r="W7545" s="413"/>
    </row>
    <row r="7546" spans="22:23" x14ac:dyDescent="0.25">
      <c r="V7546" s="413"/>
      <c r="W7546" s="413"/>
    </row>
    <row r="7547" spans="22:23" x14ac:dyDescent="0.25">
      <c r="V7547" s="413"/>
      <c r="W7547" s="413"/>
    </row>
    <row r="7548" spans="22:23" x14ac:dyDescent="0.25">
      <c r="V7548" s="413"/>
      <c r="W7548" s="413"/>
    </row>
    <row r="7549" spans="22:23" x14ac:dyDescent="0.25">
      <c r="V7549" s="413"/>
      <c r="W7549" s="413"/>
    </row>
    <row r="7550" spans="22:23" x14ac:dyDescent="0.25">
      <c r="V7550" s="413"/>
      <c r="W7550" s="413"/>
    </row>
    <row r="7551" spans="22:23" x14ac:dyDescent="0.25">
      <c r="V7551" s="413"/>
      <c r="W7551" s="413"/>
    </row>
    <row r="7552" spans="22:23" x14ac:dyDescent="0.25">
      <c r="V7552" s="413"/>
      <c r="W7552" s="413"/>
    </row>
    <row r="7553" spans="22:23" x14ac:dyDescent="0.25">
      <c r="V7553" s="413"/>
      <c r="W7553" s="413"/>
    </row>
    <row r="7554" spans="22:23" x14ac:dyDescent="0.25">
      <c r="V7554" s="413"/>
      <c r="W7554" s="413"/>
    </row>
    <row r="7555" spans="22:23" x14ac:dyDescent="0.25">
      <c r="V7555" s="413"/>
      <c r="W7555" s="413"/>
    </row>
    <row r="7556" spans="22:23" x14ac:dyDescent="0.25">
      <c r="V7556" s="413"/>
      <c r="W7556" s="413"/>
    </row>
    <row r="7557" spans="22:23" x14ac:dyDescent="0.25">
      <c r="V7557" s="413"/>
      <c r="W7557" s="413"/>
    </row>
    <row r="7558" spans="22:23" x14ac:dyDescent="0.25">
      <c r="V7558" s="413"/>
      <c r="W7558" s="413"/>
    </row>
    <row r="7559" spans="22:23" x14ac:dyDescent="0.25">
      <c r="V7559" s="413"/>
      <c r="W7559" s="413"/>
    </row>
    <row r="7560" spans="22:23" x14ac:dyDescent="0.25">
      <c r="V7560" s="413"/>
      <c r="W7560" s="413"/>
    </row>
    <row r="7561" spans="22:23" x14ac:dyDescent="0.25">
      <c r="V7561" s="413"/>
      <c r="W7561" s="413"/>
    </row>
    <row r="7562" spans="22:23" x14ac:dyDescent="0.25">
      <c r="V7562" s="413"/>
      <c r="W7562" s="413"/>
    </row>
    <row r="7563" spans="22:23" x14ac:dyDescent="0.25">
      <c r="V7563" s="413"/>
      <c r="W7563" s="413"/>
    </row>
    <row r="7564" spans="22:23" x14ac:dyDescent="0.25">
      <c r="V7564" s="413"/>
      <c r="W7564" s="413"/>
    </row>
    <row r="7565" spans="22:23" x14ac:dyDescent="0.25">
      <c r="V7565" s="413"/>
      <c r="W7565" s="413"/>
    </row>
    <row r="7566" spans="22:23" x14ac:dyDescent="0.25">
      <c r="V7566" s="413"/>
      <c r="W7566" s="413"/>
    </row>
    <row r="7567" spans="22:23" x14ac:dyDescent="0.25">
      <c r="V7567" s="413"/>
      <c r="W7567" s="413"/>
    </row>
    <row r="7568" spans="22:23" x14ac:dyDescent="0.25">
      <c r="V7568" s="413"/>
      <c r="W7568" s="413"/>
    </row>
    <row r="7569" spans="22:23" x14ac:dyDescent="0.25">
      <c r="V7569" s="413"/>
      <c r="W7569" s="413"/>
    </row>
    <row r="7570" spans="22:23" x14ac:dyDescent="0.25">
      <c r="V7570" s="413"/>
      <c r="W7570" s="413"/>
    </row>
    <row r="7571" spans="22:23" x14ac:dyDescent="0.25">
      <c r="V7571" s="413"/>
      <c r="W7571" s="413"/>
    </row>
    <row r="7572" spans="22:23" x14ac:dyDescent="0.25">
      <c r="V7572" s="413"/>
      <c r="W7572" s="413"/>
    </row>
    <row r="7573" spans="22:23" x14ac:dyDescent="0.25">
      <c r="V7573" s="413"/>
      <c r="W7573" s="413"/>
    </row>
    <row r="7574" spans="22:23" x14ac:dyDescent="0.25">
      <c r="V7574" s="413"/>
      <c r="W7574" s="413"/>
    </row>
    <row r="7575" spans="22:23" x14ac:dyDescent="0.25">
      <c r="V7575" s="413"/>
      <c r="W7575" s="413"/>
    </row>
    <row r="7576" spans="22:23" x14ac:dyDescent="0.25">
      <c r="V7576" s="413"/>
      <c r="W7576" s="413"/>
    </row>
    <row r="7577" spans="22:23" x14ac:dyDescent="0.25">
      <c r="V7577" s="413"/>
      <c r="W7577" s="413"/>
    </row>
    <row r="7578" spans="22:23" x14ac:dyDescent="0.25">
      <c r="V7578" s="413"/>
      <c r="W7578" s="413"/>
    </row>
    <row r="7579" spans="22:23" x14ac:dyDescent="0.25">
      <c r="V7579" s="413"/>
      <c r="W7579" s="413"/>
    </row>
    <row r="7580" spans="22:23" x14ac:dyDescent="0.25">
      <c r="V7580" s="413"/>
      <c r="W7580" s="413"/>
    </row>
    <row r="7581" spans="22:23" x14ac:dyDescent="0.25">
      <c r="V7581" s="413"/>
      <c r="W7581" s="413"/>
    </row>
    <row r="7582" spans="22:23" x14ac:dyDescent="0.25">
      <c r="V7582" s="413"/>
      <c r="W7582" s="413"/>
    </row>
    <row r="7583" spans="22:23" x14ac:dyDescent="0.25">
      <c r="V7583" s="413"/>
      <c r="W7583" s="413"/>
    </row>
    <row r="7584" spans="22:23" x14ac:dyDescent="0.25">
      <c r="V7584" s="413"/>
      <c r="W7584" s="413"/>
    </row>
    <row r="7585" spans="22:23" x14ac:dyDescent="0.25">
      <c r="V7585" s="413"/>
      <c r="W7585" s="413"/>
    </row>
    <row r="7586" spans="22:23" x14ac:dyDescent="0.25">
      <c r="V7586" s="413"/>
      <c r="W7586" s="413"/>
    </row>
    <row r="7587" spans="22:23" x14ac:dyDescent="0.25">
      <c r="V7587" s="413"/>
      <c r="W7587" s="413"/>
    </row>
    <row r="7588" spans="22:23" x14ac:dyDescent="0.25">
      <c r="V7588" s="413"/>
      <c r="W7588" s="413"/>
    </row>
    <row r="7589" spans="22:23" x14ac:dyDescent="0.25">
      <c r="V7589" s="413"/>
      <c r="W7589" s="413"/>
    </row>
    <row r="7590" spans="22:23" x14ac:dyDescent="0.25">
      <c r="V7590" s="413"/>
      <c r="W7590" s="413"/>
    </row>
    <row r="7591" spans="22:23" x14ac:dyDescent="0.25">
      <c r="V7591" s="413"/>
      <c r="W7591" s="413"/>
    </row>
    <row r="7592" spans="22:23" x14ac:dyDescent="0.25">
      <c r="V7592" s="413"/>
      <c r="W7592" s="413"/>
    </row>
    <row r="7593" spans="22:23" x14ac:dyDescent="0.25">
      <c r="V7593" s="413"/>
      <c r="W7593" s="413"/>
    </row>
    <row r="7594" spans="22:23" x14ac:dyDescent="0.25">
      <c r="V7594" s="413"/>
      <c r="W7594" s="413"/>
    </row>
    <row r="7595" spans="22:23" x14ac:dyDescent="0.25">
      <c r="V7595" s="413"/>
      <c r="W7595" s="413"/>
    </row>
    <row r="7596" spans="22:23" x14ac:dyDescent="0.25">
      <c r="V7596" s="413"/>
      <c r="W7596" s="413"/>
    </row>
    <row r="7597" spans="22:23" x14ac:dyDescent="0.25">
      <c r="V7597" s="413"/>
      <c r="W7597" s="413"/>
    </row>
    <row r="7598" spans="22:23" x14ac:dyDescent="0.25">
      <c r="V7598" s="413"/>
      <c r="W7598" s="413"/>
    </row>
    <row r="7599" spans="22:23" x14ac:dyDescent="0.25">
      <c r="V7599" s="413"/>
      <c r="W7599" s="413"/>
    </row>
    <row r="7600" spans="22:23" x14ac:dyDescent="0.25">
      <c r="V7600" s="413"/>
      <c r="W7600" s="413"/>
    </row>
    <row r="7601" spans="22:23" x14ac:dyDescent="0.25">
      <c r="V7601" s="413"/>
      <c r="W7601" s="413"/>
    </row>
    <row r="7602" spans="22:23" x14ac:dyDescent="0.25">
      <c r="V7602" s="413"/>
      <c r="W7602" s="413"/>
    </row>
    <row r="7603" spans="22:23" x14ac:dyDescent="0.25">
      <c r="V7603" s="413"/>
      <c r="W7603" s="413"/>
    </row>
    <row r="7604" spans="22:23" x14ac:dyDescent="0.25">
      <c r="V7604" s="413"/>
      <c r="W7604" s="413"/>
    </row>
    <row r="7605" spans="22:23" x14ac:dyDescent="0.25">
      <c r="V7605" s="413"/>
      <c r="W7605" s="413"/>
    </row>
    <row r="7606" spans="22:23" x14ac:dyDescent="0.25">
      <c r="V7606" s="413"/>
      <c r="W7606" s="413"/>
    </row>
    <row r="7607" spans="22:23" x14ac:dyDescent="0.25">
      <c r="V7607" s="413"/>
      <c r="W7607" s="413"/>
    </row>
    <row r="7608" spans="22:23" x14ac:dyDescent="0.25">
      <c r="V7608" s="413"/>
      <c r="W7608" s="413"/>
    </row>
    <row r="7609" spans="22:23" x14ac:dyDescent="0.25">
      <c r="V7609" s="413"/>
      <c r="W7609" s="413"/>
    </row>
    <row r="7610" spans="22:23" x14ac:dyDescent="0.25">
      <c r="V7610" s="413"/>
      <c r="W7610" s="413"/>
    </row>
    <row r="7611" spans="22:23" x14ac:dyDescent="0.25">
      <c r="V7611" s="413"/>
      <c r="W7611" s="413"/>
    </row>
    <row r="7612" spans="22:23" x14ac:dyDescent="0.25">
      <c r="V7612" s="413"/>
      <c r="W7612" s="413"/>
    </row>
    <row r="7613" spans="22:23" x14ac:dyDescent="0.25">
      <c r="V7613" s="413"/>
      <c r="W7613" s="413"/>
    </row>
    <row r="7614" spans="22:23" x14ac:dyDescent="0.25">
      <c r="V7614" s="413"/>
      <c r="W7614" s="413"/>
    </row>
    <row r="7615" spans="22:23" x14ac:dyDescent="0.25">
      <c r="V7615" s="413"/>
      <c r="W7615" s="413"/>
    </row>
    <row r="7616" spans="22:23" x14ac:dyDescent="0.25">
      <c r="V7616" s="413"/>
      <c r="W7616" s="413"/>
    </row>
    <row r="7617" spans="22:23" x14ac:dyDescent="0.25">
      <c r="V7617" s="413"/>
      <c r="W7617" s="413"/>
    </row>
    <row r="7618" spans="22:23" x14ac:dyDescent="0.25">
      <c r="V7618" s="413"/>
      <c r="W7618" s="413"/>
    </row>
    <row r="7619" spans="22:23" x14ac:dyDescent="0.25">
      <c r="V7619" s="413"/>
      <c r="W7619" s="413"/>
    </row>
    <row r="7620" spans="22:23" x14ac:dyDescent="0.25">
      <c r="V7620" s="413"/>
      <c r="W7620" s="413"/>
    </row>
    <row r="7621" spans="22:23" x14ac:dyDescent="0.25">
      <c r="V7621" s="413"/>
      <c r="W7621" s="413"/>
    </row>
    <row r="7622" spans="22:23" x14ac:dyDescent="0.25">
      <c r="V7622" s="413"/>
      <c r="W7622" s="413"/>
    </row>
    <row r="7623" spans="22:23" x14ac:dyDescent="0.25">
      <c r="V7623" s="413"/>
      <c r="W7623" s="413"/>
    </row>
    <row r="7624" spans="22:23" x14ac:dyDescent="0.25">
      <c r="V7624" s="413"/>
      <c r="W7624" s="413"/>
    </row>
    <row r="7625" spans="22:23" x14ac:dyDescent="0.25">
      <c r="V7625" s="413"/>
      <c r="W7625" s="413"/>
    </row>
    <row r="7626" spans="22:23" x14ac:dyDescent="0.25">
      <c r="V7626" s="413"/>
      <c r="W7626" s="413"/>
    </row>
    <row r="7627" spans="22:23" x14ac:dyDescent="0.25">
      <c r="V7627" s="413"/>
      <c r="W7627" s="413"/>
    </row>
    <row r="7628" spans="22:23" x14ac:dyDescent="0.25">
      <c r="V7628" s="413"/>
      <c r="W7628" s="413"/>
    </row>
    <row r="7629" spans="22:23" x14ac:dyDescent="0.25">
      <c r="V7629" s="413"/>
      <c r="W7629" s="413"/>
    </row>
    <row r="7630" spans="22:23" x14ac:dyDescent="0.25">
      <c r="V7630" s="413"/>
      <c r="W7630" s="413"/>
    </row>
    <row r="7631" spans="22:23" x14ac:dyDescent="0.25">
      <c r="V7631" s="413"/>
      <c r="W7631" s="413"/>
    </row>
    <row r="7632" spans="22:23" x14ac:dyDescent="0.25">
      <c r="V7632" s="413"/>
      <c r="W7632" s="413"/>
    </row>
    <row r="7633" spans="22:23" x14ac:dyDescent="0.25">
      <c r="V7633" s="413"/>
      <c r="W7633" s="413"/>
    </row>
    <row r="7634" spans="22:23" x14ac:dyDescent="0.25">
      <c r="V7634" s="413"/>
      <c r="W7634" s="413"/>
    </row>
    <row r="7635" spans="22:23" x14ac:dyDescent="0.25">
      <c r="V7635" s="413"/>
      <c r="W7635" s="413"/>
    </row>
    <row r="7636" spans="22:23" x14ac:dyDescent="0.25">
      <c r="V7636" s="413"/>
      <c r="W7636" s="413"/>
    </row>
    <row r="7637" spans="22:23" x14ac:dyDescent="0.25">
      <c r="V7637" s="413"/>
      <c r="W7637" s="413"/>
    </row>
    <row r="7638" spans="22:23" x14ac:dyDescent="0.25">
      <c r="V7638" s="413"/>
      <c r="W7638" s="413"/>
    </row>
    <row r="7639" spans="22:23" x14ac:dyDescent="0.25">
      <c r="V7639" s="413"/>
      <c r="W7639" s="413"/>
    </row>
    <row r="7640" spans="22:23" x14ac:dyDescent="0.25">
      <c r="V7640" s="413"/>
      <c r="W7640" s="413"/>
    </row>
    <row r="7641" spans="22:23" x14ac:dyDescent="0.25">
      <c r="V7641" s="413"/>
      <c r="W7641" s="413"/>
    </row>
    <row r="7642" spans="22:23" x14ac:dyDescent="0.25">
      <c r="V7642" s="413"/>
      <c r="W7642" s="413"/>
    </row>
    <row r="7643" spans="22:23" x14ac:dyDescent="0.25">
      <c r="V7643" s="413"/>
      <c r="W7643" s="413"/>
    </row>
    <row r="7644" spans="22:23" x14ac:dyDescent="0.25">
      <c r="V7644" s="413"/>
      <c r="W7644" s="413"/>
    </row>
    <row r="7645" spans="22:23" x14ac:dyDescent="0.25">
      <c r="V7645" s="413"/>
      <c r="W7645" s="413"/>
    </row>
    <row r="7646" spans="22:23" x14ac:dyDescent="0.25">
      <c r="V7646" s="413"/>
      <c r="W7646" s="413"/>
    </row>
    <row r="7647" spans="22:23" x14ac:dyDescent="0.25">
      <c r="V7647" s="413"/>
      <c r="W7647" s="413"/>
    </row>
    <row r="7648" spans="22:23" x14ac:dyDescent="0.25">
      <c r="V7648" s="413"/>
      <c r="W7648" s="413"/>
    </row>
    <row r="7649" spans="22:23" x14ac:dyDescent="0.25">
      <c r="V7649" s="413"/>
      <c r="W7649" s="413"/>
    </row>
    <row r="7650" spans="22:23" x14ac:dyDescent="0.25">
      <c r="V7650" s="413"/>
      <c r="W7650" s="413"/>
    </row>
    <row r="7651" spans="22:23" x14ac:dyDescent="0.25">
      <c r="V7651" s="413"/>
      <c r="W7651" s="413"/>
    </row>
    <row r="7652" spans="22:23" x14ac:dyDescent="0.25">
      <c r="V7652" s="413"/>
      <c r="W7652" s="413"/>
    </row>
    <row r="7653" spans="22:23" x14ac:dyDescent="0.25">
      <c r="V7653" s="413"/>
      <c r="W7653" s="413"/>
    </row>
    <row r="7654" spans="22:23" x14ac:dyDescent="0.25">
      <c r="V7654" s="413"/>
      <c r="W7654" s="413"/>
    </row>
    <row r="7655" spans="22:23" x14ac:dyDescent="0.25">
      <c r="V7655" s="413"/>
      <c r="W7655" s="413"/>
    </row>
    <row r="7656" spans="22:23" x14ac:dyDescent="0.25">
      <c r="V7656" s="413"/>
      <c r="W7656" s="413"/>
    </row>
    <row r="7657" spans="22:23" x14ac:dyDescent="0.25">
      <c r="V7657" s="413"/>
      <c r="W7657" s="413"/>
    </row>
    <row r="7658" spans="22:23" x14ac:dyDescent="0.25">
      <c r="V7658" s="413"/>
      <c r="W7658" s="413"/>
    </row>
    <row r="7659" spans="22:23" x14ac:dyDescent="0.25">
      <c r="V7659" s="413"/>
      <c r="W7659" s="413"/>
    </row>
    <row r="7660" spans="22:23" x14ac:dyDescent="0.25">
      <c r="V7660" s="413"/>
      <c r="W7660" s="413"/>
    </row>
    <row r="7661" spans="22:23" x14ac:dyDescent="0.25">
      <c r="V7661" s="413"/>
      <c r="W7661" s="413"/>
    </row>
    <row r="7662" spans="22:23" x14ac:dyDescent="0.25">
      <c r="V7662" s="413"/>
      <c r="W7662" s="413"/>
    </row>
    <row r="7663" spans="22:23" x14ac:dyDescent="0.25">
      <c r="V7663" s="413"/>
      <c r="W7663" s="413"/>
    </row>
    <row r="7664" spans="22:23" x14ac:dyDescent="0.25">
      <c r="V7664" s="413"/>
      <c r="W7664" s="413"/>
    </row>
    <row r="7665" spans="22:23" x14ac:dyDescent="0.25">
      <c r="V7665" s="413"/>
      <c r="W7665" s="413"/>
    </row>
    <row r="7666" spans="22:23" x14ac:dyDescent="0.25">
      <c r="V7666" s="413"/>
      <c r="W7666" s="413"/>
    </row>
    <row r="7667" spans="22:23" x14ac:dyDescent="0.25">
      <c r="V7667" s="413"/>
      <c r="W7667" s="413"/>
    </row>
    <row r="7668" spans="22:23" x14ac:dyDescent="0.25">
      <c r="V7668" s="413"/>
      <c r="W7668" s="413"/>
    </row>
    <row r="7669" spans="22:23" x14ac:dyDescent="0.25">
      <c r="V7669" s="413"/>
      <c r="W7669" s="413"/>
    </row>
    <row r="7670" spans="22:23" x14ac:dyDescent="0.25">
      <c r="V7670" s="413"/>
      <c r="W7670" s="413"/>
    </row>
    <row r="7671" spans="22:23" x14ac:dyDescent="0.25">
      <c r="V7671" s="413"/>
      <c r="W7671" s="413"/>
    </row>
    <row r="7672" spans="22:23" x14ac:dyDescent="0.25">
      <c r="V7672" s="413"/>
      <c r="W7672" s="413"/>
    </row>
    <row r="7673" spans="22:23" x14ac:dyDescent="0.25">
      <c r="V7673" s="413"/>
      <c r="W7673" s="413"/>
    </row>
    <row r="7674" spans="22:23" x14ac:dyDescent="0.25">
      <c r="V7674" s="413"/>
      <c r="W7674" s="413"/>
    </row>
    <row r="7675" spans="22:23" x14ac:dyDescent="0.25">
      <c r="V7675" s="413"/>
      <c r="W7675" s="413"/>
    </row>
    <row r="7676" spans="22:23" x14ac:dyDescent="0.25">
      <c r="V7676" s="413"/>
      <c r="W7676" s="413"/>
    </row>
    <row r="7677" spans="22:23" x14ac:dyDescent="0.25">
      <c r="V7677" s="413"/>
      <c r="W7677" s="413"/>
    </row>
    <row r="7678" spans="22:23" x14ac:dyDescent="0.25">
      <c r="V7678" s="413"/>
      <c r="W7678" s="413"/>
    </row>
    <row r="7679" spans="22:23" x14ac:dyDescent="0.25">
      <c r="V7679" s="413"/>
      <c r="W7679" s="413"/>
    </row>
    <row r="7680" spans="22:23" x14ac:dyDescent="0.25">
      <c r="V7680" s="413"/>
      <c r="W7680" s="413"/>
    </row>
    <row r="7681" spans="22:23" x14ac:dyDescent="0.25">
      <c r="V7681" s="413"/>
      <c r="W7681" s="413"/>
    </row>
    <row r="7682" spans="22:23" x14ac:dyDescent="0.25">
      <c r="V7682" s="413"/>
      <c r="W7682" s="413"/>
    </row>
    <row r="7683" spans="22:23" x14ac:dyDescent="0.25">
      <c r="V7683" s="413"/>
      <c r="W7683" s="413"/>
    </row>
    <row r="7684" spans="22:23" x14ac:dyDescent="0.25">
      <c r="V7684" s="413"/>
      <c r="W7684" s="413"/>
    </row>
    <row r="7685" spans="22:23" x14ac:dyDescent="0.25">
      <c r="V7685" s="413"/>
      <c r="W7685" s="413"/>
    </row>
    <row r="7686" spans="22:23" x14ac:dyDescent="0.25">
      <c r="V7686" s="413"/>
      <c r="W7686" s="413"/>
    </row>
    <row r="7687" spans="22:23" x14ac:dyDescent="0.25">
      <c r="V7687" s="413"/>
      <c r="W7687" s="413"/>
    </row>
    <row r="7688" spans="22:23" x14ac:dyDescent="0.25">
      <c r="V7688" s="413"/>
      <c r="W7688" s="413"/>
    </row>
    <row r="7689" spans="22:23" x14ac:dyDescent="0.25">
      <c r="V7689" s="413"/>
      <c r="W7689" s="413"/>
    </row>
    <row r="7690" spans="22:23" x14ac:dyDescent="0.25">
      <c r="V7690" s="413"/>
      <c r="W7690" s="413"/>
    </row>
    <row r="7691" spans="22:23" x14ac:dyDescent="0.25">
      <c r="V7691" s="413"/>
      <c r="W7691" s="413"/>
    </row>
    <row r="7692" spans="22:23" x14ac:dyDescent="0.25">
      <c r="V7692" s="413"/>
      <c r="W7692" s="413"/>
    </row>
    <row r="7693" spans="22:23" x14ac:dyDescent="0.25">
      <c r="V7693" s="413"/>
      <c r="W7693" s="413"/>
    </row>
    <row r="7694" spans="22:23" x14ac:dyDescent="0.25">
      <c r="V7694" s="413"/>
      <c r="W7694" s="413"/>
    </row>
    <row r="7695" spans="22:23" x14ac:dyDescent="0.25">
      <c r="V7695" s="413"/>
      <c r="W7695" s="413"/>
    </row>
    <row r="7696" spans="22:23" x14ac:dyDescent="0.25">
      <c r="V7696" s="413"/>
      <c r="W7696" s="413"/>
    </row>
    <row r="7697" spans="22:23" x14ac:dyDescent="0.25">
      <c r="V7697" s="413"/>
      <c r="W7697" s="413"/>
    </row>
    <row r="7698" spans="22:23" x14ac:dyDescent="0.25">
      <c r="V7698" s="413"/>
      <c r="W7698" s="413"/>
    </row>
    <row r="7699" spans="22:23" x14ac:dyDescent="0.25">
      <c r="V7699" s="413"/>
      <c r="W7699" s="413"/>
    </row>
    <row r="7700" spans="22:23" x14ac:dyDescent="0.25">
      <c r="V7700" s="413"/>
      <c r="W7700" s="413"/>
    </row>
    <row r="7701" spans="22:23" x14ac:dyDescent="0.25">
      <c r="V7701" s="413"/>
      <c r="W7701" s="413"/>
    </row>
    <row r="7702" spans="22:23" x14ac:dyDescent="0.25">
      <c r="V7702" s="413"/>
      <c r="W7702" s="413"/>
    </row>
    <row r="7703" spans="22:23" x14ac:dyDescent="0.25">
      <c r="V7703" s="413"/>
      <c r="W7703" s="413"/>
    </row>
    <row r="7704" spans="22:23" x14ac:dyDescent="0.25">
      <c r="V7704" s="413"/>
      <c r="W7704" s="413"/>
    </row>
    <row r="7705" spans="22:23" x14ac:dyDescent="0.25">
      <c r="V7705" s="413"/>
      <c r="W7705" s="413"/>
    </row>
    <row r="7706" spans="22:23" x14ac:dyDescent="0.25">
      <c r="V7706" s="413"/>
      <c r="W7706" s="413"/>
    </row>
    <row r="7707" spans="22:23" x14ac:dyDescent="0.25">
      <c r="V7707" s="413"/>
      <c r="W7707" s="413"/>
    </row>
    <row r="7708" spans="22:23" x14ac:dyDescent="0.25">
      <c r="V7708" s="413"/>
      <c r="W7708" s="413"/>
    </row>
    <row r="7709" spans="22:23" x14ac:dyDescent="0.25">
      <c r="V7709" s="413"/>
      <c r="W7709" s="413"/>
    </row>
    <row r="7710" spans="22:23" x14ac:dyDescent="0.25">
      <c r="V7710" s="413"/>
      <c r="W7710" s="413"/>
    </row>
    <row r="7711" spans="22:23" x14ac:dyDescent="0.25">
      <c r="V7711" s="413"/>
      <c r="W7711" s="413"/>
    </row>
    <row r="7712" spans="22:23" x14ac:dyDescent="0.25">
      <c r="V7712" s="413"/>
      <c r="W7712" s="413"/>
    </row>
    <row r="7713" spans="22:23" x14ac:dyDescent="0.25">
      <c r="V7713" s="413"/>
      <c r="W7713" s="413"/>
    </row>
    <row r="7714" spans="22:23" x14ac:dyDescent="0.25">
      <c r="V7714" s="413"/>
      <c r="W7714" s="413"/>
    </row>
    <row r="7715" spans="22:23" x14ac:dyDescent="0.25">
      <c r="V7715" s="413"/>
      <c r="W7715" s="413"/>
    </row>
    <row r="7716" spans="22:23" x14ac:dyDescent="0.25">
      <c r="V7716" s="413"/>
      <c r="W7716" s="413"/>
    </row>
    <row r="7717" spans="22:23" x14ac:dyDescent="0.25">
      <c r="V7717" s="413"/>
      <c r="W7717" s="413"/>
    </row>
    <row r="7718" spans="22:23" x14ac:dyDescent="0.25">
      <c r="V7718" s="413"/>
      <c r="W7718" s="413"/>
    </row>
    <row r="7719" spans="22:23" x14ac:dyDescent="0.25">
      <c r="V7719" s="413"/>
      <c r="W7719" s="413"/>
    </row>
    <row r="7720" spans="22:23" x14ac:dyDescent="0.25">
      <c r="V7720" s="413"/>
      <c r="W7720" s="413"/>
    </row>
    <row r="7721" spans="22:23" x14ac:dyDescent="0.25">
      <c r="V7721" s="413"/>
      <c r="W7721" s="413"/>
    </row>
    <row r="7722" spans="22:23" x14ac:dyDescent="0.25">
      <c r="V7722" s="413"/>
      <c r="W7722" s="413"/>
    </row>
    <row r="7723" spans="22:23" x14ac:dyDescent="0.25">
      <c r="V7723" s="413"/>
      <c r="W7723" s="413"/>
    </row>
    <row r="7724" spans="22:23" x14ac:dyDescent="0.25">
      <c r="V7724" s="413"/>
      <c r="W7724" s="413"/>
    </row>
    <row r="7725" spans="22:23" x14ac:dyDescent="0.25">
      <c r="V7725" s="413"/>
      <c r="W7725" s="413"/>
    </row>
    <row r="7726" spans="22:23" x14ac:dyDescent="0.25">
      <c r="V7726" s="413"/>
      <c r="W7726" s="413"/>
    </row>
    <row r="7727" spans="22:23" x14ac:dyDescent="0.25">
      <c r="V7727" s="413"/>
      <c r="W7727" s="413"/>
    </row>
    <row r="7728" spans="22:23" x14ac:dyDescent="0.25">
      <c r="V7728" s="413"/>
      <c r="W7728" s="413"/>
    </row>
    <row r="7729" spans="22:23" x14ac:dyDescent="0.25">
      <c r="V7729" s="413"/>
      <c r="W7729" s="413"/>
    </row>
    <row r="7730" spans="22:23" x14ac:dyDescent="0.25">
      <c r="V7730" s="413"/>
      <c r="W7730" s="413"/>
    </row>
    <row r="7731" spans="22:23" x14ac:dyDescent="0.25">
      <c r="V7731" s="413"/>
      <c r="W7731" s="413"/>
    </row>
    <row r="7732" spans="22:23" x14ac:dyDescent="0.25">
      <c r="V7732" s="413"/>
      <c r="W7732" s="413"/>
    </row>
    <row r="7733" spans="22:23" x14ac:dyDescent="0.25">
      <c r="V7733" s="413"/>
      <c r="W7733" s="413"/>
    </row>
    <row r="7734" spans="22:23" x14ac:dyDescent="0.25">
      <c r="V7734" s="413"/>
      <c r="W7734" s="413"/>
    </row>
    <row r="7735" spans="22:23" x14ac:dyDescent="0.25">
      <c r="V7735" s="413"/>
      <c r="W7735" s="413"/>
    </row>
    <row r="7736" spans="22:23" x14ac:dyDescent="0.25">
      <c r="V7736" s="413"/>
      <c r="W7736" s="413"/>
    </row>
    <row r="7737" spans="22:23" x14ac:dyDescent="0.25">
      <c r="V7737" s="413"/>
      <c r="W7737" s="413"/>
    </row>
    <row r="7738" spans="22:23" x14ac:dyDescent="0.25">
      <c r="V7738" s="413"/>
      <c r="W7738" s="413"/>
    </row>
    <row r="7739" spans="22:23" x14ac:dyDescent="0.25">
      <c r="V7739" s="413"/>
      <c r="W7739" s="413"/>
    </row>
    <row r="7740" spans="22:23" x14ac:dyDescent="0.25">
      <c r="V7740" s="413"/>
      <c r="W7740" s="413"/>
    </row>
    <row r="7741" spans="22:23" x14ac:dyDescent="0.25">
      <c r="V7741" s="413"/>
      <c r="W7741" s="413"/>
    </row>
    <row r="7742" spans="22:23" x14ac:dyDescent="0.25">
      <c r="V7742" s="413"/>
      <c r="W7742" s="413"/>
    </row>
    <row r="7743" spans="22:23" x14ac:dyDescent="0.25">
      <c r="V7743" s="413"/>
      <c r="W7743" s="413"/>
    </row>
    <row r="7744" spans="22:23" x14ac:dyDescent="0.25">
      <c r="V7744" s="413"/>
      <c r="W7744" s="413"/>
    </row>
    <row r="7745" spans="22:23" x14ac:dyDescent="0.25">
      <c r="V7745" s="413"/>
      <c r="W7745" s="413"/>
    </row>
    <row r="7746" spans="22:23" x14ac:dyDescent="0.25">
      <c r="V7746" s="413"/>
      <c r="W7746" s="413"/>
    </row>
    <row r="7747" spans="22:23" x14ac:dyDescent="0.25">
      <c r="V7747" s="413"/>
      <c r="W7747" s="413"/>
    </row>
    <row r="7748" spans="22:23" x14ac:dyDescent="0.25">
      <c r="V7748" s="413"/>
      <c r="W7748" s="413"/>
    </row>
    <row r="7749" spans="22:23" x14ac:dyDescent="0.25">
      <c r="V7749" s="413"/>
      <c r="W7749" s="413"/>
    </row>
    <row r="7750" spans="22:23" x14ac:dyDescent="0.25">
      <c r="V7750" s="413"/>
      <c r="W7750" s="413"/>
    </row>
    <row r="7751" spans="22:23" x14ac:dyDescent="0.25">
      <c r="V7751" s="413"/>
      <c r="W7751" s="413"/>
    </row>
    <row r="7752" spans="22:23" x14ac:dyDescent="0.25">
      <c r="V7752" s="413"/>
      <c r="W7752" s="413"/>
    </row>
    <row r="7753" spans="22:23" x14ac:dyDescent="0.25">
      <c r="V7753" s="413"/>
      <c r="W7753" s="413"/>
    </row>
    <row r="7754" spans="22:23" x14ac:dyDescent="0.25">
      <c r="V7754" s="413"/>
      <c r="W7754" s="413"/>
    </row>
    <row r="7755" spans="22:23" x14ac:dyDescent="0.25">
      <c r="V7755" s="413"/>
      <c r="W7755" s="413"/>
    </row>
    <row r="7756" spans="22:23" x14ac:dyDescent="0.25">
      <c r="V7756" s="413"/>
      <c r="W7756" s="413"/>
    </row>
    <row r="7757" spans="22:23" x14ac:dyDescent="0.25">
      <c r="V7757" s="413"/>
      <c r="W7757" s="413"/>
    </row>
    <row r="7758" spans="22:23" x14ac:dyDescent="0.25">
      <c r="V7758" s="413"/>
      <c r="W7758" s="413"/>
    </row>
    <row r="7759" spans="22:23" x14ac:dyDescent="0.25">
      <c r="V7759" s="413"/>
      <c r="W7759" s="413"/>
    </row>
    <row r="7760" spans="22:23" x14ac:dyDescent="0.25">
      <c r="V7760" s="413"/>
      <c r="W7760" s="413"/>
    </row>
    <row r="7761" spans="22:23" x14ac:dyDescent="0.25">
      <c r="V7761" s="413"/>
      <c r="W7761" s="413"/>
    </row>
    <row r="7762" spans="22:23" x14ac:dyDescent="0.25">
      <c r="V7762" s="413"/>
      <c r="W7762" s="413"/>
    </row>
    <row r="7763" spans="22:23" x14ac:dyDescent="0.25">
      <c r="V7763" s="413"/>
      <c r="W7763" s="413"/>
    </row>
    <row r="7764" spans="22:23" x14ac:dyDescent="0.25">
      <c r="V7764" s="413"/>
      <c r="W7764" s="413"/>
    </row>
    <row r="7765" spans="22:23" x14ac:dyDescent="0.25">
      <c r="V7765" s="413"/>
      <c r="W7765" s="413"/>
    </row>
    <row r="7766" spans="22:23" x14ac:dyDescent="0.25">
      <c r="V7766" s="413"/>
      <c r="W7766" s="413"/>
    </row>
    <row r="7767" spans="22:23" x14ac:dyDescent="0.25">
      <c r="V7767" s="413"/>
      <c r="W7767" s="413"/>
    </row>
    <row r="7768" spans="22:23" x14ac:dyDescent="0.25">
      <c r="V7768" s="413"/>
      <c r="W7768" s="413"/>
    </row>
    <row r="7769" spans="22:23" x14ac:dyDescent="0.25">
      <c r="V7769" s="413"/>
      <c r="W7769" s="413"/>
    </row>
    <row r="7770" spans="22:23" x14ac:dyDescent="0.25">
      <c r="V7770" s="413"/>
      <c r="W7770" s="413"/>
    </row>
    <row r="7771" spans="22:23" x14ac:dyDescent="0.25">
      <c r="V7771" s="413"/>
      <c r="W7771" s="413"/>
    </row>
    <row r="7772" spans="22:23" x14ac:dyDescent="0.25">
      <c r="V7772" s="413"/>
      <c r="W7772" s="413"/>
    </row>
    <row r="7773" spans="22:23" x14ac:dyDescent="0.25">
      <c r="V7773" s="413"/>
      <c r="W7773" s="413"/>
    </row>
    <row r="7774" spans="22:23" x14ac:dyDescent="0.25">
      <c r="V7774" s="413"/>
      <c r="W7774" s="413"/>
    </row>
    <row r="7775" spans="22:23" x14ac:dyDescent="0.25">
      <c r="V7775" s="413"/>
      <c r="W7775" s="413"/>
    </row>
    <row r="7776" spans="22:23" x14ac:dyDescent="0.25">
      <c r="V7776" s="413"/>
      <c r="W7776" s="413"/>
    </row>
    <row r="7777" spans="22:23" x14ac:dyDescent="0.25">
      <c r="V7777" s="413"/>
      <c r="W7777" s="413"/>
    </row>
    <row r="7778" spans="22:23" x14ac:dyDescent="0.25">
      <c r="V7778" s="413"/>
      <c r="W7778" s="413"/>
    </row>
    <row r="7779" spans="22:23" x14ac:dyDescent="0.25">
      <c r="V7779" s="413"/>
      <c r="W7779" s="413"/>
    </row>
    <row r="7780" spans="22:23" x14ac:dyDescent="0.25">
      <c r="V7780" s="413"/>
      <c r="W7780" s="413"/>
    </row>
    <row r="7781" spans="22:23" x14ac:dyDescent="0.25">
      <c r="V7781" s="413"/>
      <c r="W7781" s="413"/>
    </row>
    <row r="7782" spans="22:23" x14ac:dyDescent="0.25">
      <c r="V7782" s="413"/>
      <c r="W7782" s="413"/>
    </row>
    <row r="7783" spans="22:23" x14ac:dyDescent="0.25">
      <c r="V7783" s="413"/>
      <c r="W7783" s="413"/>
    </row>
    <row r="7784" spans="22:23" x14ac:dyDescent="0.25">
      <c r="V7784" s="413"/>
      <c r="W7784" s="413"/>
    </row>
    <row r="7785" spans="22:23" x14ac:dyDescent="0.25">
      <c r="V7785" s="413"/>
      <c r="W7785" s="413"/>
    </row>
    <row r="7786" spans="22:23" x14ac:dyDescent="0.25">
      <c r="V7786" s="413"/>
      <c r="W7786" s="413"/>
    </row>
    <row r="7787" spans="22:23" x14ac:dyDescent="0.25">
      <c r="V7787" s="413"/>
      <c r="W7787" s="413"/>
    </row>
    <row r="7788" spans="22:23" x14ac:dyDescent="0.25">
      <c r="V7788" s="413"/>
      <c r="W7788" s="413"/>
    </row>
    <row r="7789" spans="22:23" x14ac:dyDescent="0.25">
      <c r="V7789" s="413"/>
      <c r="W7789" s="413"/>
    </row>
    <row r="7790" spans="22:23" x14ac:dyDescent="0.25">
      <c r="V7790" s="413"/>
      <c r="W7790" s="413"/>
    </row>
    <row r="7791" spans="22:23" x14ac:dyDescent="0.25">
      <c r="V7791" s="413"/>
      <c r="W7791" s="413"/>
    </row>
    <row r="7792" spans="22:23" x14ac:dyDescent="0.25">
      <c r="V7792" s="413"/>
      <c r="W7792" s="413"/>
    </row>
    <row r="7793" spans="22:23" x14ac:dyDescent="0.25">
      <c r="V7793" s="413"/>
      <c r="W7793" s="413"/>
    </row>
    <row r="7794" spans="22:23" x14ac:dyDescent="0.25">
      <c r="V7794" s="413"/>
      <c r="W7794" s="413"/>
    </row>
    <row r="7795" spans="22:23" x14ac:dyDescent="0.25">
      <c r="V7795" s="413"/>
      <c r="W7795" s="413"/>
    </row>
    <row r="7796" spans="22:23" x14ac:dyDescent="0.25">
      <c r="V7796" s="413"/>
      <c r="W7796" s="413"/>
    </row>
    <row r="7797" spans="22:23" x14ac:dyDescent="0.25">
      <c r="V7797" s="413"/>
      <c r="W7797" s="413"/>
    </row>
    <row r="7798" spans="22:23" x14ac:dyDescent="0.25">
      <c r="V7798" s="413"/>
      <c r="W7798" s="413"/>
    </row>
    <row r="7799" spans="22:23" x14ac:dyDescent="0.25">
      <c r="V7799" s="413"/>
      <c r="W7799" s="413"/>
    </row>
    <row r="7800" spans="22:23" x14ac:dyDescent="0.25">
      <c r="V7800" s="413"/>
      <c r="W7800" s="413"/>
    </row>
    <row r="7801" spans="22:23" x14ac:dyDescent="0.25">
      <c r="V7801" s="413"/>
      <c r="W7801" s="413"/>
    </row>
    <row r="7802" spans="22:23" x14ac:dyDescent="0.25">
      <c r="V7802" s="413"/>
      <c r="W7802" s="413"/>
    </row>
    <row r="7803" spans="22:23" x14ac:dyDescent="0.25">
      <c r="V7803" s="413"/>
      <c r="W7803" s="413"/>
    </row>
    <row r="7804" spans="22:23" x14ac:dyDescent="0.25">
      <c r="V7804" s="413"/>
      <c r="W7804" s="413"/>
    </row>
    <row r="7805" spans="22:23" x14ac:dyDescent="0.25">
      <c r="V7805" s="413"/>
      <c r="W7805" s="413"/>
    </row>
    <row r="7806" spans="22:23" x14ac:dyDescent="0.25">
      <c r="V7806" s="413"/>
      <c r="W7806" s="413"/>
    </row>
    <row r="7807" spans="22:23" x14ac:dyDescent="0.25">
      <c r="V7807" s="413"/>
      <c r="W7807" s="413"/>
    </row>
    <row r="7808" spans="22:23" x14ac:dyDescent="0.25">
      <c r="V7808" s="413"/>
      <c r="W7808" s="413"/>
    </row>
    <row r="7809" spans="22:23" x14ac:dyDescent="0.25">
      <c r="V7809" s="413"/>
      <c r="W7809" s="413"/>
    </row>
    <row r="7810" spans="22:23" x14ac:dyDescent="0.25">
      <c r="V7810" s="413"/>
      <c r="W7810" s="413"/>
    </row>
    <row r="7811" spans="22:23" x14ac:dyDescent="0.25">
      <c r="V7811" s="413"/>
      <c r="W7811" s="413"/>
    </row>
    <row r="7812" spans="22:23" x14ac:dyDescent="0.25">
      <c r="V7812" s="413"/>
      <c r="W7812" s="413"/>
    </row>
    <row r="7813" spans="22:23" x14ac:dyDescent="0.25">
      <c r="V7813" s="413"/>
      <c r="W7813" s="413"/>
    </row>
    <row r="7814" spans="22:23" x14ac:dyDescent="0.25">
      <c r="V7814" s="413"/>
      <c r="W7814" s="413"/>
    </row>
    <row r="7815" spans="22:23" x14ac:dyDescent="0.25">
      <c r="V7815" s="413"/>
      <c r="W7815" s="413"/>
    </row>
    <row r="7816" spans="22:23" x14ac:dyDescent="0.25">
      <c r="V7816" s="413"/>
      <c r="W7816" s="413"/>
    </row>
    <row r="7817" spans="22:23" x14ac:dyDescent="0.25">
      <c r="V7817" s="413"/>
      <c r="W7817" s="413"/>
    </row>
    <row r="7818" spans="22:23" x14ac:dyDescent="0.25">
      <c r="V7818" s="413"/>
      <c r="W7818" s="413"/>
    </row>
    <row r="7819" spans="22:23" x14ac:dyDescent="0.25">
      <c r="V7819" s="413"/>
      <c r="W7819" s="413"/>
    </row>
    <row r="7820" spans="22:23" x14ac:dyDescent="0.25">
      <c r="V7820" s="413"/>
      <c r="W7820" s="413"/>
    </row>
    <row r="7821" spans="22:23" x14ac:dyDescent="0.25">
      <c r="V7821" s="413"/>
      <c r="W7821" s="413"/>
    </row>
    <row r="7822" spans="22:23" x14ac:dyDescent="0.25">
      <c r="V7822" s="413"/>
      <c r="W7822" s="413"/>
    </row>
    <row r="7823" spans="22:23" x14ac:dyDescent="0.25">
      <c r="V7823" s="413"/>
      <c r="W7823" s="413"/>
    </row>
    <row r="7824" spans="22:23" x14ac:dyDescent="0.25">
      <c r="V7824" s="413"/>
      <c r="W7824" s="413"/>
    </row>
    <row r="7825" spans="22:23" x14ac:dyDescent="0.25">
      <c r="V7825" s="413"/>
      <c r="W7825" s="413"/>
    </row>
    <row r="7826" spans="22:23" x14ac:dyDescent="0.25">
      <c r="V7826" s="413"/>
      <c r="W7826" s="413"/>
    </row>
    <row r="7827" spans="22:23" x14ac:dyDescent="0.25">
      <c r="V7827" s="413"/>
      <c r="W7827" s="413"/>
    </row>
    <row r="7828" spans="22:23" x14ac:dyDescent="0.25">
      <c r="V7828" s="413"/>
      <c r="W7828" s="413"/>
    </row>
    <row r="7829" spans="22:23" x14ac:dyDescent="0.25">
      <c r="V7829" s="413"/>
      <c r="W7829" s="413"/>
    </row>
    <row r="7830" spans="22:23" x14ac:dyDescent="0.25">
      <c r="V7830" s="413"/>
      <c r="W7830" s="413"/>
    </row>
    <row r="7831" spans="22:23" x14ac:dyDescent="0.25">
      <c r="V7831" s="413"/>
      <c r="W7831" s="413"/>
    </row>
    <row r="7832" spans="22:23" x14ac:dyDescent="0.25">
      <c r="V7832" s="413"/>
      <c r="W7832" s="413"/>
    </row>
    <row r="7833" spans="22:23" x14ac:dyDescent="0.25">
      <c r="V7833" s="413"/>
      <c r="W7833" s="413"/>
    </row>
    <row r="7834" spans="22:23" x14ac:dyDescent="0.25">
      <c r="V7834" s="413"/>
      <c r="W7834" s="413"/>
    </row>
    <row r="7835" spans="22:23" x14ac:dyDescent="0.25">
      <c r="V7835" s="413"/>
      <c r="W7835" s="413"/>
    </row>
    <row r="7836" spans="22:23" x14ac:dyDescent="0.25">
      <c r="V7836" s="413"/>
      <c r="W7836" s="413"/>
    </row>
    <row r="7837" spans="22:23" x14ac:dyDescent="0.25">
      <c r="V7837" s="413"/>
      <c r="W7837" s="413"/>
    </row>
    <row r="7838" spans="22:23" x14ac:dyDescent="0.25">
      <c r="V7838" s="413"/>
      <c r="W7838" s="413"/>
    </row>
    <row r="7839" spans="22:23" x14ac:dyDescent="0.25">
      <c r="V7839" s="413"/>
      <c r="W7839" s="413"/>
    </row>
    <row r="7840" spans="22:23" x14ac:dyDescent="0.25">
      <c r="V7840" s="413"/>
      <c r="W7840" s="413"/>
    </row>
    <row r="7841" spans="22:23" x14ac:dyDescent="0.25">
      <c r="V7841" s="413"/>
      <c r="W7841" s="413"/>
    </row>
    <row r="7842" spans="22:23" x14ac:dyDescent="0.25">
      <c r="V7842" s="413"/>
      <c r="W7842" s="413"/>
    </row>
    <row r="7843" spans="22:23" x14ac:dyDescent="0.25">
      <c r="V7843" s="413"/>
      <c r="W7843" s="413"/>
    </row>
    <row r="7844" spans="22:23" x14ac:dyDescent="0.25">
      <c r="V7844" s="413"/>
      <c r="W7844" s="413"/>
    </row>
    <row r="7845" spans="22:23" x14ac:dyDescent="0.25">
      <c r="V7845" s="413"/>
      <c r="W7845" s="413"/>
    </row>
    <row r="7846" spans="22:23" x14ac:dyDescent="0.25">
      <c r="V7846" s="413"/>
      <c r="W7846" s="413"/>
    </row>
    <row r="7847" spans="22:23" x14ac:dyDescent="0.25">
      <c r="V7847" s="413"/>
      <c r="W7847" s="413"/>
    </row>
    <row r="7848" spans="22:23" x14ac:dyDescent="0.25">
      <c r="V7848" s="413"/>
      <c r="W7848" s="413"/>
    </row>
    <row r="7849" spans="22:23" x14ac:dyDescent="0.25">
      <c r="V7849" s="413"/>
      <c r="W7849" s="413"/>
    </row>
    <row r="7850" spans="22:23" x14ac:dyDescent="0.25">
      <c r="V7850" s="413"/>
      <c r="W7850" s="413"/>
    </row>
    <row r="7851" spans="22:23" x14ac:dyDescent="0.25">
      <c r="V7851" s="413"/>
      <c r="W7851" s="413"/>
    </row>
    <row r="7852" spans="22:23" x14ac:dyDescent="0.25">
      <c r="V7852" s="413"/>
      <c r="W7852" s="413"/>
    </row>
    <row r="7853" spans="22:23" x14ac:dyDescent="0.25">
      <c r="V7853" s="413"/>
      <c r="W7853" s="413"/>
    </row>
    <row r="7854" spans="22:23" x14ac:dyDescent="0.25">
      <c r="V7854" s="413"/>
      <c r="W7854" s="413"/>
    </row>
    <row r="7855" spans="22:23" x14ac:dyDescent="0.25">
      <c r="V7855" s="413"/>
      <c r="W7855" s="413"/>
    </row>
    <row r="7856" spans="22:23" x14ac:dyDescent="0.25">
      <c r="V7856" s="413"/>
      <c r="W7856" s="413"/>
    </row>
    <row r="7857" spans="22:23" x14ac:dyDescent="0.25">
      <c r="V7857" s="413"/>
      <c r="W7857" s="413"/>
    </row>
    <row r="7858" spans="22:23" x14ac:dyDescent="0.25">
      <c r="V7858" s="413"/>
      <c r="W7858" s="413"/>
    </row>
    <row r="7859" spans="22:23" x14ac:dyDescent="0.25">
      <c r="V7859" s="413"/>
      <c r="W7859" s="413"/>
    </row>
    <row r="7860" spans="22:23" x14ac:dyDescent="0.25">
      <c r="V7860" s="413"/>
      <c r="W7860" s="413"/>
    </row>
    <row r="7861" spans="22:23" x14ac:dyDescent="0.25">
      <c r="V7861" s="413"/>
      <c r="W7861" s="413"/>
    </row>
    <row r="7862" spans="22:23" x14ac:dyDescent="0.25">
      <c r="V7862" s="413"/>
      <c r="W7862" s="413"/>
    </row>
    <row r="7863" spans="22:23" x14ac:dyDescent="0.25">
      <c r="V7863" s="413"/>
      <c r="W7863" s="413"/>
    </row>
    <row r="7864" spans="22:23" x14ac:dyDescent="0.25">
      <c r="V7864" s="413"/>
      <c r="W7864" s="413"/>
    </row>
    <row r="7865" spans="22:23" x14ac:dyDescent="0.25">
      <c r="V7865" s="413"/>
      <c r="W7865" s="413"/>
    </row>
    <row r="7866" spans="22:23" x14ac:dyDescent="0.25">
      <c r="V7866" s="413"/>
      <c r="W7866" s="413"/>
    </row>
    <row r="7867" spans="22:23" x14ac:dyDescent="0.25">
      <c r="V7867" s="413"/>
      <c r="W7867" s="413"/>
    </row>
    <row r="7868" spans="22:23" x14ac:dyDescent="0.25">
      <c r="V7868" s="413"/>
      <c r="W7868" s="413"/>
    </row>
    <row r="7869" spans="22:23" x14ac:dyDescent="0.25">
      <c r="V7869" s="413"/>
      <c r="W7869" s="413"/>
    </row>
    <row r="7870" spans="22:23" x14ac:dyDescent="0.25">
      <c r="V7870" s="413"/>
      <c r="W7870" s="413"/>
    </row>
    <row r="7871" spans="22:23" x14ac:dyDescent="0.25">
      <c r="V7871" s="413"/>
      <c r="W7871" s="413"/>
    </row>
    <row r="7872" spans="22:23" x14ac:dyDescent="0.25">
      <c r="V7872" s="413"/>
      <c r="W7872" s="413"/>
    </row>
    <row r="7873" spans="22:23" x14ac:dyDescent="0.25">
      <c r="V7873" s="413"/>
      <c r="W7873" s="413"/>
    </row>
    <row r="7874" spans="22:23" x14ac:dyDescent="0.25">
      <c r="V7874" s="413"/>
      <c r="W7874" s="413"/>
    </row>
    <row r="7875" spans="22:23" x14ac:dyDescent="0.25">
      <c r="V7875" s="413"/>
      <c r="W7875" s="413"/>
    </row>
    <row r="7876" spans="22:23" x14ac:dyDescent="0.25">
      <c r="V7876" s="413"/>
      <c r="W7876" s="413"/>
    </row>
    <row r="7877" spans="22:23" x14ac:dyDescent="0.25">
      <c r="V7877" s="413"/>
      <c r="W7877" s="413"/>
    </row>
    <row r="7878" spans="22:23" x14ac:dyDescent="0.25">
      <c r="V7878" s="413"/>
      <c r="W7878" s="413"/>
    </row>
    <row r="7879" spans="22:23" x14ac:dyDescent="0.25">
      <c r="V7879" s="413"/>
      <c r="W7879" s="413"/>
    </row>
    <row r="7880" spans="22:23" x14ac:dyDescent="0.25">
      <c r="V7880" s="413"/>
      <c r="W7880" s="413"/>
    </row>
    <row r="7881" spans="22:23" x14ac:dyDescent="0.25">
      <c r="V7881" s="413"/>
      <c r="W7881" s="413"/>
    </row>
    <row r="7882" spans="22:23" x14ac:dyDescent="0.25">
      <c r="V7882" s="413"/>
      <c r="W7882" s="413"/>
    </row>
    <row r="7883" spans="22:23" x14ac:dyDescent="0.25">
      <c r="V7883" s="413"/>
      <c r="W7883" s="413"/>
    </row>
    <row r="7884" spans="22:23" x14ac:dyDescent="0.25">
      <c r="V7884" s="413"/>
      <c r="W7884" s="413"/>
    </row>
    <row r="7885" spans="22:23" x14ac:dyDescent="0.25">
      <c r="V7885" s="413"/>
      <c r="W7885" s="413"/>
    </row>
    <row r="7886" spans="22:23" x14ac:dyDescent="0.25">
      <c r="V7886" s="413"/>
      <c r="W7886" s="413"/>
    </row>
    <row r="7887" spans="22:23" x14ac:dyDescent="0.25">
      <c r="V7887" s="413"/>
      <c r="W7887" s="413"/>
    </row>
    <row r="7888" spans="22:23" x14ac:dyDescent="0.25">
      <c r="V7888" s="413"/>
      <c r="W7888" s="413"/>
    </row>
    <row r="7889" spans="22:23" x14ac:dyDescent="0.25">
      <c r="V7889" s="413"/>
      <c r="W7889" s="413"/>
    </row>
    <row r="7890" spans="22:23" x14ac:dyDescent="0.25">
      <c r="V7890" s="413"/>
      <c r="W7890" s="413"/>
    </row>
    <row r="7891" spans="22:23" x14ac:dyDescent="0.25">
      <c r="V7891" s="413"/>
      <c r="W7891" s="413"/>
    </row>
    <row r="7892" spans="22:23" x14ac:dyDescent="0.25">
      <c r="V7892" s="413"/>
      <c r="W7892" s="413"/>
    </row>
    <row r="7893" spans="22:23" x14ac:dyDescent="0.25">
      <c r="V7893" s="413"/>
      <c r="W7893" s="413"/>
    </row>
    <row r="7894" spans="22:23" x14ac:dyDescent="0.25">
      <c r="V7894" s="413"/>
      <c r="W7894" s="413"/>
    </row>
    <row r="7895" spans="22:23" x14ac:dyDescent="0.25">
      <c r="V7895" s="413"/>
      <c r="W7895" s="413"/>
    </row>
    <row r="7896" spans="22:23" x14ac:dyDescent="0.25">
      <c r="V7896" s="413"/>
      <c r="W7896" s="413"/>
    </row>
    <row r="7897" spans="22:23" x14ac:dyDescent="0.25">
      <c r="V7897" s="413"/>
      <c r="W7897" s="413"/>
    </row>
    <row r="7898" spans="22:23" x14ac:dyDescent="0.25">
      <c r="V7898" s="413"/>
      <c r="W7898" s="413"/>
    </row>
    <row r="7899" spans="22:23" x14ac:dyDescent="0.25">
      <c r="V7899" s="413"/>
      <c r="W7899" s="413"/>
    </row>
    <row r="7900" spans="22:23" x14ac:dyDescent="0.25">
      <c r="V7900" s="413"/>
      <c r="W7900" s="413"/>
    </row>
    <row r="7901" spans="22:23" x14ac:dyDescent="0.25">
      <c r="V7901" s="413"/>
      <c r="W7901" s="413"/>
    </row>
    <row r="7902" spans="22:23" x14ac:dyDescent="0.25">
      <c r="V7902" s="413"/>
      <c r="W7902" s="413"/>
    </row>
    <row r="7903" spans="22:23" x14ac:dyDescent="0.25">
      <c r="V7903" s="413"/>
      <c r="W7903" s="413"/>
    </row>
    <row r="7904" spans="22:23" x14ac:dyDescent="0.25">
      <c r="V7904" s="413"/>
      <c r="W7904" s="413"/>
    </row>
    <row r="7905" spans="22:23" x14ac:dyDescent="0.25">
      <c r="V7905" s="413"/>
      <c r="W7905" s="413"/>
    </row>
    <row r="7906" spans="22:23" x14ac:dyDescent="0.25">
      <c r="V7906" s="413"/>
      <c r="W7906" s="413"/>
    </row>
    <row r="7907" spans="22:23" x14ac:dyDescent="0.25">
      <c r="V7907" s="413"/>
      <c r="W7907" s="413"/>
    </row>
    <row r="7908" spans="22:23" x14ac:dyDescent="0.25">
      <c r="V7908" s="413"/>
      <c r="W7908" s="413"/>
    </row>
    <row r="7909" spans="22:23" x14ac:dyDescent="0.25">
      <c r="V7909" s="413"/>
      <c r="W7909" s="413"/>
    </row>
    <row r="7910" spans="22:23" x14ac:dyDescent="0.25">
      <c r="V7910" s="413"/>
      <c r="W7910" s="413"/>
    </row>
    <row r="7911" spans="22:23" x14ac:dyDescent="0.25">
      <c r="V7911" s="413"/>
      <c r="W7911" s="413"/>
    </row>
    <row r="7912" spans="22:23" x14ac:dyDescent="0.25">
      <c r="V7912" s="413"/>
      <c r="W7912" s="413"/>
    </row>
    <row r="7913" spans="22:23" x14ac:dyDescent="0.25">
      <c r="V7913" s="413"/>
      <c r="W7913" s="413"/>
    </row>
    <row r="7914" spans="22:23" x14ac:dyDescent="0.25">
      <c r="V7914" s="413"/>
      <c r="W7914" s="413"/>
    </row>
    <row r="7915" spans="22:23" x14ac:dyDescent="0.25">
      <c r="V7915" s="413"/>
      <c r="W7915" s="413"/>
    </row>
    <row r="7916" spans="22:23" x14ac:dyDescent="0.25">
      <c r="V7916" s="413"/>
      <c r="W7916" s="413"/>
    </row>
    <row r="7917" spans="22:23" x14ac:dyDescent="0.25">
      <c r="V7917" s="413"/>
      <c r="W7917" s="413"/>
    </row>
    <row r="7918" spans="22:23" x14ac:dyDescent="0.25">
      <c r="V7918" s="413"/>
      <c r="W7918" s="413"/>
    </row>
    <row r="7919" spans="22:23" x14ac:dyDescent="0.25">
      <c r="V7919" s="413"/>
      <c r="W7919" s="413"/>
    </row>
    <row r="7920" spans="22:23" x14ac:dyDescent="0.25">
      <c r="V7920" s="413"/>
      <c r="W7920" s="413"/>
    </row>
    <row r="7921" spans="22:23" x14ac:dyDescent="0.25">
      <c r="V7921" s="413"/>
      <c r="W7921" s="413"/>
    </row>
    <row r="7922" spans="22:23" x14ac:dyDescent="0.25">
      <c r="V7922" s="413"/>
      <c r="W7922" s="413"/>
    </row>
    <row r="7923" spans="22:23" x14ac:dyDescent="0.25">
      <c r="V7923" s="413"/>
      <c r="W7923" s="413"/>
    </row>
    <row r="7924" spans="22:23" x14ac:dyDescent="0.25">
      <c r="V7924" s="413"/>
      <c r="W7924" s="413"/>
    </row>
    <row r="7925" spans="22:23" x14ac:dyDescent="0.25">
      <c r="V7925" s="413"/>
      <c r="W7925" s="413"/>
    </row>
    <row r="7926" spans="22:23" x14ac:dyDescent="0.25">
      <c r="V7926" s="413"/>
      <c r="W7926" s="413"/>
    </row>
    <row r="7927" spans="22:23" x14ac:dyDescent="0.25">
      <c r="V7927" s="413"/>
      <c r="W7927" s="413"/>
    </row>
    <row r="7928" spans="22:23" x14ac:dyDescent="0.25">
      <c r="V7928" s="413"/>
      <c r="W7928" s="413"/>
    </row>
    <row r="7929" spans="22:23" x14ac:dyDescent="0.25">
      <c r="V7929" s="413"/>
      <c r="W7929" s="413"/>
    </row>
    <row r="7930" spans="22:23" x14ac:dyDescent="0.25">
      <c r="V7930" s="413"/>
      <c r="W7930" s="413"/>
    </row>
    <row r="7931" spans="22:23" x14ac:dyDescent="0.25">
      <c r="V7931" s="413"/>
      <c r="W7931" s="413"/>
    </row>
    <row r="7932" spans="22:23" x14ac:dyDescent="0.25">
      <c r="V7932" s="413"/>
      <c r="W7932" s="413"/>
    </row>
    <row r="7933" spans="22:23" x14ac:dyDescent="0.25">
      <c r="V7933" s="413"/>
      <c r="W7933" s="413"/>
    </row>
    <row r="7934" spans="22:23" x14ac:dyDescent="0.25">
      <c r="V7934" s="413"/>
      <c r="W7934" s="413"/>
    </row>
    <row r="7935" spans="22:23" x14ac:dyDescent="0.25">
      <c r="V7935" s="413"/>
      <c r="W7935" s="413"/>
    </row>
    <row r="7936" spans="22:23" x14ac:dyDescent="0.25">
      <c r="V7936" s="413"/>
      <c r="W7936" s="413"/>
    </row>
    <row r="7937" spans="22:23" x14ac:dyDescent="0.25">
      <c r="V7937" s="413"/>
      <c r="W7937" s="413"/>
    </row>
    <row r="7938" spans="22:23" x14ac:dyDescent="0.25">
      <c r="V7938" s="413"/>
      <c r="W7938" s="413"/>
    </row>
    <row r="7939" spans="22:23" x14ac:dyDescent="0.25">
      <c r="V7939" s="413"/>
      <c r="W7939" s="413"/>
    </row>
    <row r="7940" spans="22:23" x14ac:dyDescent="0.25">
      <c r="V7940" s="413"/>
      <c r="W7940" s="413"/>
    </row>
    <row r="7941" spans="22:23" x14ac:dyDescent="0.25">
      <c r="V7941" s="413"/>
      <c r="W7941" s="413"/>
    </row>
    <row r="7942" spans="22:23" x14ac:dyDescent="0.25">
      <c r="V7942" s="413"/>
      <c r="W7942" s="413"/>
    </row>
    <row r="7943" spans="22:23" x14ac:dyDescent="0.25">
      <c r="V7943" s="413"/>
      <c r="W7943" s="413"/>
    </row>
    <row r="7944" spans="22:23" x14ac:dyDescent="0.25">
      <c r="V7944" s="413"/>
      <c r="W7944" s="413"/>
    </row>
    <row r="7945" spans="22:23" x14ac:dyDescent="0.25">
      <c r="V7945" s="413"/>
      <c r="W7945" s="413"/>
    </row>
    <row r="7946" spans="22:23" x14ac:dyDescent="0.25">
      <c r="V7946" s="413"/>
      <c r="W7946" s="413"/>
    </row>
    <row r="7947" spans="22:23" x14ac:dyDescent="0.25">
      <c r="V7947" s="413"/>
      <c r="W7947" s="413"/>
    </row>
    <row r="7948" spans="22:23" x14ac:dyDescent="0.25">
      <c r="V7948" s="413"/>
      <c r="W7948" s="413"/>
    </row>
    <row r="7949" spans="22:23" x14ac:dyDescent="0.25">
      <c r="V7949" s="413"/>
      <c r="W7949" s="413"/>
    </row>
    <row r="7950" spans="22:23" x14ac:dyDescent="0.25">
      <c r="V7950" s="413"/>
      <c r="W7950" s="413"/>
    </row>
    <row r="7951" spans="22:23" x14ac:dyDescent="0.25">
      <c r="V7951" s="413"/>
      <c r="W7951" s="413"/>
    </row>
    <row r="7952" spans="22:23" x14ac:dyDescent="0.25">
      <c r="V7952" s="413"/>
      <c r="W7952" s="413"/>
    </row>
    <row r="7953" spans="22:23" x14ac:dyDescent="0.25">
      <c r="V7953" s="413"/>
      <c r="W7953" s="413"/>
    </row>
    <row r="7954" spans="22:23" x14ac:dyDescent="0.25">
      <c r="V7954" s="413"/>
      <c r="W7954" s="413"/>
    </row>
    <row r="7955" spans="22:23" x14ac:dyDescent="0.25">
      <c r="V7955" s="413"/>
      <c r="W7955" s="413"/>
    </row>
    <row r="7956" spans="22:23" x14ac:dyDescent="0.25">
      <c r="V7956" s="413"/>
      <c r="W7956" s="413"/>
    </row>
    <row r="7957" spans="22:23" x14ac:dyDescent="0.25">
      <c r="V7957" s="413"/>
      <c r="W7957" s="413"/>
    </row>
    <row r="7958" spans="22:23" x14ac:dyDescent="0.25">
      <c r="V7958" s="413"/>
      <c r="W7958" s="413"/>
    </row>
    <row r="7959" spans="22:23" x14ac:dyDescent="0.25">
      <c r="V7959" s="413"/>
      <c r="W7959" s="413"/>
    </row>
    <row r="7960" spans="22:23" x14ac:dyDescent="0.25">
      <c r="V7960" s="413"/>
      <c r="W7960" s="413"/>
    </row>
    <row r="7961" spans="22:23" x14ac:dyDescent="0.25">
      <c r="V7961" s="413"/>
      <c r="W7961" s="413"/>
    </row>
    <row r="7962" spans="22:23" x14ac:dyDescent="0.25">
      <c r="V7962" s="413"/>
      <c r="W7962" s="413"/>
    </row>
    <row r="7963" spans="22:23" x14ac:dyDescent="0.25">
      <c r="V7963" s="413"/>
      <c r="W7963" s="413"/>
    </row>
    <row r="7964" spans="22:23" x14ac:dyDescent="0.25">
      <c r="V7964" s="413"/>
      <c r="W7964" s="413"/>
    </row>
    <row r="7965" spans="22:23" x14ac:dyDescent="0.25">
      <c r="V7965" s="413"/>
      <c r="W7965" s="413"/>
    </row>
    <row r="7966" spans="22:23" x14ac:dyDescent="0.25">
      <c r="V7966" s="413"/>
      <c r="W7966" s="413"/>
    </row>
    <row r="7967" spans="22:23" x14ac:dyDescent="0.25">
      <c r="V7967" s="413"/>
      <c r="W7967" s="413"/>
    </row>
    <row r="7968" spans="22:23" x14ac:dyDescent="0.25">
      <c r="V7968" s="413"/>
      <c r="W7968" s="413"/>
    </row>
    <row r="7969" spans="22:23" x14ac:dyDescent="0.25">
      <c r="V7969" s="413"/>
      <c r="W7969" s="413"/>
    </row>
    <row r="7970" spans="22:23" x14ac:dyDescent="0.25">
      <c r="V7970" s="413"/>
      <c r="W7970" s="413"/>
    </row>
    <row r="7971" spans="22:23" x14ac:dyDescent="0.25">
      <c r="V7971" s="413"/>
      <c r="W7971" s="413"/>
    </row>
    <row r="7972" spans="22:23" x14ac:dyDescent="0.25">
      <c r="V7972" s="413"/>
      <c r="W7972" s="413"/>
    </row>
    <row r="7973" spans="22:23" x14ac:dyDescent="0.25">
      <c r="V7973" s="413"/>
      <c r="W7973" s="413"/>
    </row>
    <row r="7974" spans="22:23" x14ac:dyDescent="0.25">
      <c r="V7974" s="413"/>
      <c r="W7974" s="413"/>
    </row>
    <row r="7975" spans="22:23" x14ac:dyDescent="0.25">
      <c r="V7975" s="413"/>
      <c r="W7975" s="413"/>
    </row>
    <row r="7976" spans="22:23" x14ac:dyDescent="0.25">
      <c r="V7976" s="413"/>
      <c r="W7976" s="413"/>
    </row>
    <row r="7977" spans="22:23" x14ac:dyDescent="0.25">
      <c r="V7977" s="413"/>
      <c r="W7977" s="413"/>
    </row>
    <row r="7978" spans="22:23" x14ac:dyDescent="0.25">
      <c r="V7978" s="413"/>
      <c r="W7978" s="413"/>
    </row>
    <row r="7979" spans="22:23" x14ac:dyDescent="0.25">
      <c r="V7979" s="413"/>
      <c r="W7979" s="413"/>
    </row>
    <row r="7980" spans="22:23" x14ac:dyDescent="0.25">
      <c r="V7980" s="413"/>
      <c r="W7980" s="413"/>
    </row>
    <row r="7981" spans="22:23" x14ac:dyDescent="0.25">
      <c r="V7981" s="413"/>
      <c r="W7981" s="413"/>
    </row>
    <row r="7982" spans="22:23" x14ac:dyDescent="0.25">
      <c r="V7982" s="413"/>
      <c r="W7982" s="413"/>
    </row>
    <row r="7983" spans="22:23" x14ac:dyDescent="0.25">
      <c r="V7983" s="413"/>
      <c r="W7983" s="413"/>
    </row>
    <row r="7984" spans="22:23" x14ac:dyDescent="0.25">
      <c r="V7984" s="413"/>
      <c r="W7984" s="413"/>
    </row>
    <row r="7985" spans="22:23" x14ac:dyDescent="0.25">
      <c r="V7985" s="413"/>
      <c r="W7985" s="413"/>
    </row>
    <row r="7986" spans="22:23" x14ac:dyDescent="0.25">
      <c r="V7986" s="413"/>
      <c r="W7986" s="413"/>
    </row>
    <row r="7987" spans="22:23" x14ac:dyDescent="0.25">
      <c r="V7987" s="413"/>
      <c r="W7987" s="413"/>
    </row>
    <row r="7988" spans="22:23" x14ac:dyDescent="0.25">
      <c r="V7988" s="413"/>
      <c r="W7988" s="413"/>
    </row>
    <row r="7989" spans="22:23" x14ac:dyDescent="0.25">
      <c r="V7989" s="413"/>
      <c r="W7989" s="413"/>
    </row>
    <row r="7990" spans="22:23" x14ac:dyDescent="0.25">
      <c r="V7990" s="413"/>
      <c r="W7990" s="413"/>
    </row>
    <row r="7991" spans="22:23" x14ac:dyDescent="0.25">
      <c r="V7991" s="413"/>
      <c r="W7991" s="413"/>
    </row>
    <row r="7992" spans="22:23" x14ac:dyDescent="0.25">
      <c r="V7992" s="413"/>
      <c r="W7992" s="413"/>
    </row>
    <row r="7993" spans="22:23" x14ac:dyDescent="0.25">
      <c r="V7993" s="413"/>
      <c r="W7993" s="413"/>
    </row>
    <row r="7994" spans="22:23" x14ac:dyDescent="0.25">
      <c r="V7994" s="413"/>
      <c r="W7994" s="413"/>
    </row>
    <row r="7995" spans="22:23" x14ac:dyDescent="0.25">
      <c r="V7995" s="413"/>
      <c r="W7995" s="413"/>
    </row>
    <row r="7996" spans="22:23" x14ac:dyDescent="0.25">
      <c r="V7996" s="413"/>
      <c r="W7996" s="413"/>
    </row>
    <row r="7997" spans="22:23" x14ac:dyDescent="0.25">
      <c r="V7997" s="413"/>
      <c r="W7997" s="413"/>
    </row>
    <row r="7998" spans="22:23" x14ac:dyDescent="0.25">
      <c r="V7998" s="413"/>
      <c r="W7998" s="413"/>
    </row>
    <row r="7999" spans="22:23" x14ac:dyDescent="0.25">
      <c r="V7999" s="413"/>
      <c r="W7999" s="413"/>
    </row>
    <row r="8000" spans="22:23" x14ac:dyDescent="0.25">
      <c r="V8000" s="413"/>
      <c r="W8000" s="413"/>
    </row>
    <row r="8001" spans="22:23" x14ac:dyDescent="0.25">
      <c r="V8001" s="413"/>
      <c r="W8001" s="413"/>
    </row>
    <row r="8002" spans="22:23" x14ac:dyDescent="0.25">
      <c r="V8002" s="413"/>
      <c r="W8002" s="413"/>
    </row>
    <row r="8003" spans="22:23" x14ac:dyDescent="0.25">
      <c r="V8003" s="413"/>
      <c r="W8003" s="413"/>
    </row>
    <row r="8004" spans="22:23" x14ac:dyDescent="0.25">
      <c r="V8004" s="413"/>
      <c r="W8004" s="413"/>
    </row>
    <row r="8005" spans="22:23" x14ac:dyDescent="0.25">
      <c r="V8005" s="413"/>
      <c r="W8005" s="413"/>
    </row>
    <row r="8006" spans="22:23" x14ac:dyDescent="0.25">
      <c r="V8006" s="413"/>
      <c r="W8006" s="413"/>
    </row>
    <row r="8007" spans="22:23" x14ac:dyDescent="0.25">
      <c r="V8007" s="413"/>
      <c r="W8007" s="413"/>
    </row>
    <row r="8008" spans="22:23" x14ac:dyDescent="0.25">
      <c r="V8008" s="413"/>
      <c r="W8008" s="413"/>
    </row>
    <row r="8009" spans="22:23" x14ac:dyDescent="0.25">
      <c r="V8009" s="413"/>
      <c r="W8009" s="413"/>
    </row>
    <row r="8010" spans="22:23" x14ac:dyDescent="0.25">
      <c r="V8010" s="413"/>
      <c r="W8010" s="413"/>
    </row>
    <row r="8011" spans="22:23" x14ac:dyDescent="0.25">
      <c r="V8011" s="413"/>
      <c r="W8011" s="413"/>
    </row>
    <row r="8012" spans="22:23" x14ac:dyDescent="0.25">
      <c r="V8012" s="413"/>
      <c r="W8012" s="413"/>
    </row>
    <row r="8013" spans="22:23" x14ac:dyDescent="0.25">
      <c r="V8013" s="413"/>
      <c r="W8013" s="413"/>
    </row>
    <row r="8014" spans="22:23" x14ac:dyDescent="0.25">
      <c r="V8014" s="413"/>
      <c r="W8014" s="413"/>
    </row>
    <row r="8015" spans="22:23" x14ac:dyDescent="0.25">
      <c r="V8015" s="413"/>
      <c r="W8015" s="413"/>
    </row>
    <row r="8016" spans="22:23" x14ac:dyDescent="0.25">
      <c r="V8016" s="413"/>
      <c r="W8016" s="413"/>
    </row>
    <row r="8017" spans="22:23" x14ac:dyDescent="0.25">
      <c r="V8017" s="413"/>
      <c r="W8017" s="413"/>
    </row>
    <row r="8018" spans="22:23" x14ac:dyDescent="0.25">
      <c r="V8018" s="413"/>
      <c r="W8018" s="413"/>
    </row>
    <row r="8019" spans="22:23" x14ac:dyDescent="0.25">
      <c r="V8019" s="413"/>
      <c r="W8019" s="413"/>
    </row>
    <row r="8020" spans="22:23" x14ac:dyDescent="0.25">
      <c r="V8020" s="413"/>
      <c r="W8020" s="413"/>
    </row>
    <row r="8021" spans="22:23" x14ac:dyDescent="0.25">
      <c r="V8021" s="413"/>
      <c r="W8021" s="413"/>
    </row>
    <row r="8022" spans="22:23" x14ac:dyDescent="0.25">
      <c r="V8022" s="413"/>
      <c r="W8022" s="413"/>
    </row>
    <row r="8023" spans="22:23" x14ac:dyDescent="0.25">
      <c r="V8023" s="413"/>
      <c r="W8023" s="413"/>
    </row>
    <row r="8024" spans="22:23" x14ac:dyDescent="0.25">
      <c r="V8024" s="413"/>
      <c r="W8024" s="413"/>
    </row>
    <row r="8025" spans="22:23" x14ac:dyDescent="0.25">
      <c r="V8025" s="413"/>
      <c r="W8025" s="413"/>
    </row>
    <row r="8026" spans="22:23" x14ac:dyDescent="0.25">
      <c r="V8026" s="413"/>
      <c r="W8026" s="413"/>
    </row>
    <row r="8027" spans="22:23" x14ac:dyDescent="0.25">
      <c r="V8027" s="413"/>
      <c r="W8027" s="413"/>
    </row>
    <row r="8028" spans="22:23" x14ac:dyDescent="0.25">
      <c r="V8028" s="413"/>
      <c r="W8028" s="413"/>
    </row>
    <row r="8029" spans="22:23" x14ac:dyDescent="0.25">
      <c r="V8029" s="413"/>
      <c r="W8029" s="413"/>
    </row>
    <row r="8030" spans="22:23" x14ac:dyDescent="0.25">
      <c r="V8030" s="413"/>
      <c r="W8030" s="413"/>
    </row>
    <row r="8031" spans="22:23" x14ac:dyDescent="0.25">
      <c r="V8031" s="413"/>
      <c r="W8031" s="413"/>
    </row>
    <row r="8032" spans="22:23" x14ac:dyDescent="0.25">
      <c r="V8032" s="413"/>
      <c r="W8032" s="413"/>
    </row>
    <row r="8033" spans="22:23" x14ac:dyDescent="0.25">
      <c r="V8033" s="413"/>
      <c r="W8033" s="413"/>
    </row>
    <row r="8034" spans="22:23" x14ac:dyDescent="0.25">
      <c r="V8034" s="413"/>
      <c r="W8034" s="413"/>
    </row>
    <row r="8035" spans="22:23" x14ac:dyDescent="0.25">
      <c r="V8035" s="413"/>
      <c r="W8035" s="413"/>
    </row>
    <row r="8036" spans="22:23" x14ac:dyDescent="0.25">
      <c r="V8036" s="413"/>
      <c r="W8036" s="413"/>
    </row>
    <row r="8037" spans="22:23" x14ac:dyDescent="0.25">
      <c r="V8037" s="413"/>
      <c r="W8037" s="413"/>
    </row>
    <row r="8038" spans="22:23" x14ac:dyDescent="0.25">
      <c r="V8038" s="413"/>
      <c r="W8038" s="413"/>
    </row>
    <row r="8039" spans="22:23" x14ac:dyDescent="0.25">
      <c r="V8039" s="413"/>
      <c r="W8039" s="413"/>
    </row>
    <row r="8040" spans="22:23" x14ac:dyDescent="0.25">
      <c r="V8040" s="413"/>
      <c r="W8040" s="413"/>
    </row>
    <row r="8041" spans="22:23" x14ac:dyDescent="0.25">
      <c r="V8041" s="413"/>
      <c r="W8041" s="413"/>
    </row>
    <row r="8042" spans="22:23" x14ac:dyDescent="0.25">
      <c r="V8042" s="413"/>
      <c r="W8042" s="413"/>
    </row>
    <row r="8043" spans="22:23" x14ac:dyDescent="0.25">
      <c r="V8043" s="413"/>
      <c r="W8043" s="413"/>
    </row>
    <row r="8044" spans="22:23" x14ac:dyDescent="0.25">
      <c r="V8044" s="413"/>
      <c r="W8044" s="413"/>
    </row>
    <row r="8045" spans="22:23" x14ac:dyDescent="0.25">
      <c r="V8045" s="413"/>
      <c r="W8045" s="413"/>
    </row>
    <row r="8046" spans="22:23" x14ac:dyDescent="0.25">
      <c r="V8046" s="413"/>
      <c r="W8046" s="413"/>
    </row>
    <row r="8047" spans="22:23" x14ac:dyDescent="0.25">
      <c r="V8047" s="413"/>
      <c r="W8047" s="413"/>
    </row>
    <row r="8048" spans="22:23" x14ac:dyDescent="0.25">
      <c r="V8048" s="413"/>
      <c r="W8048" s="413"/>
    </row>
    <row r="8049" spans="22:23" x14ac:dyDescent="0.25">
      <c r="V8049" s="413"/>
      <c r="W8049" s="413"/>
    </row>
    <row r="8050" spans="22:23" x14ac:dyDescent="0.25">
      <c r="V8050" s="413"/>
      <c r="W8050" s="413"/>
    </row>
    <row r="8051" spans="22:23" x14ac:dyDescent="0.25">
      <c r="V8051" s="413"/>
      <c r="W8051" s="413"/>
    </row>
    <row r="8052" spans="22:23" x14ac:dyDescent="0.25">
      <c r="V8052" s="413"/>
      <c r="W8052" s="413"/>
    </row>
    <row r="8053" spans="22:23" x14ac:dyDescent="0.25">
      <c r="V8053" s="413"/>
      <c r="W8053" s="413"/>
    </row>
    <row r="8054" spans="22:23" x14ac:dyDescent="0.25">
      <c r="V8054" s="413"/>
      <c r="W8054" s="413"/>
    </row>
    <row r="8055" spans="22:23" x14ac:dyDescent="0.25">
      <c r="V8055" s="413"/>
      <c r="W8055" s="413"/>
    </row>
    <row r="8056" spans="22:23" x14ac:dyDescent="0.25">
      <c r="V8056" s="413"/>
      <c r="W8056" s="413"/>
    </row>
    <row r="8057" spans="22:23" x14ac:dyDescent="0.25">
      <c r="V8057" s="413"/>
      <c r="W8057" s="413"/>
    </row>
    <row r="8058" spans="22:23" x14ac:dyDescent="0.25">
      <c r="V8058" s="413"/>
      <c r="W8058" s="413"/>
    </row>
    <row r="8059" spans="22:23" x14ac:dyDescent="0.25">
      <c r="V8059" s="413"/>
      <c r="W8059" s="413"/>
    </row>
    <row r="8060" spans="22:23" x14ac:dyDescent="0.25">
      <c r="V8060" s="413"/>
      <c r="W8060" s="413"/>
    </row>
    <row r="8061" spans="22:23" x14ac:dyDescent="0.25">
      <c r="V8061" s="413"/>
      <c r="W8061" s="413"/>
    </row>
    <row r="8062" spans="22:23" x14ac:dyDescent="0.25">
      <c r="V8062" s="413"/>
      <c r="W8062" s="413"/>
    </row>
    <row r="8063" spans="22:23" x14ac:dyDescent="0.25">
      <c r="V8063" s="413"/>
      <c r="W8063" s="413"/>
    </row>
    <row r="8064" spans="22:23" x14ac:dyDescent="0.25">
      <c r="V8064" s="413"/>
      <c r="W8064" s="413"/>
    </row>
    <row r="8065" spans="22:23" x14ac:dyDescent="0.25">
      <c r="V8065" s="413"/>
      <c r="W8065" s="413"/>
    </row>
    <row r="8066" spans="22:23" x14ac:dyDescent="0.25">
      <c r="V8066" s="413"/>
      <c r="W8066" s="413"/>
    </row>
    <row r="8067" spans="22:23" x14ac:dyDescent="0.25">
      <c r="V8067" s="413"/>
      <c r="W8067" s="413"/>
    </row>
    <row r="8068" spans="22:23" x14ac:dyDescent="0.25">
      <c r="V8068" s="413"/>
      <c r="W8068" s="413"/>
    </row>
    <row r="8069" spans="22:23" x14ac:dyDescent="0.25">
      <c r="V8069" s="413"/>
      <c r="W8069" s="413"/>
    </row>
    <row r="8070" spans="22:23" x14ac:dyDescent="0.25">
      <c r="V8070" s="413"/>
      <c r="W8070" s="413"/>
    </row>
    <row r="8071" spans="22:23" x14ac:dyDescent="0.25">
      <c r="V8071" s="413"/>
      <c r="W8071" s="413"/>
    </row>
    <row r="8072" spans="22:23" x14ac:dyDescent="0.25">
      <c r="V8072" s="413"/>
      <c r="W8072" s="413"/>
    </row>
    <row r="8073" spans="22:23" x14ac:dyDescent="0.25">
      <c r="V8073" s="413"/>
      <c r="W8073" s="413"/>
    </row>
    <row r="8074" spans="22:23" x14ac:dyDescent="0.25">
      <c r="V8074" s="413"/>
      <c r="W8074" s="413"/>
    </row>
    <row r="8075" spans="22:23" x14ac:dyDescent="0.25">
      <c r="V8075" s="413"/>
      <c r="W8075" s="413"/>
    </row>
    <row r="8076" spans="22:23" x14ac:dyDescent="0.25">
      <c r="V8076" s="413"/>
      <c r="W8076" s="413"/>
    </row>
    <row r="8077" spans="22:23" x14ac:dyDescent="0.25">
      <c r="V8077" s="413"/>
      <c r="W8077" s="413"/>
    </row>
    <row r="8078" spans="22:23" x14ac:dyDescent="0.25">
      <c r="V8078" s="413"/>
      <c r="W8078" s="413"/>
    </row>
    <row r="8079" spans="22:23" x14ac:dyDescent="0.25">
      <c r="V8079" s="413"/>
      <c r="W8079" s="413"/>
    </row>
    <row r="8080" spans="22:23" x14ac:dyDescent="0.25">
      <c r="V8080" s="413"/>
      <c r="W8080" s="413"/>
    </row>
    <row r="8081" spans="22:23" x14ac:dyDescent="0.25">
      <c r="V8081" s="413"/>
      <c r="W8081" s="413"/>
    </row>
    <row r="8082" spans="22:23" x14ac:dyDescent="0.25">
      <c r="V8082" s="413"/>
      <c r="W8082" s="413"/>
    </row>
    <row r="8083" spans="22:23" x14ac:dyDescent="0.25">
      <c r="V8083" s="413"/>
      <c r="W8083" s="413"/>
    </row>
    <row r="8084" spans="22:23" x14ac:dyDescent="0.25">
      <c r="V8084" s="413"/>
      <c r="W8084" s="413"/>
    </row>
    <row r="8085" spans="22:23" x14ac:dyDescent="0.25">
      <c r="V8085" s="413"/>
      <c r="W8085" s="413"/>
    </row>
    <row r="8086" spans="22:23" x14ac:dyDescent="0.25">
      <c r="V8086" s="413"/>
      <c r="W8086" s="413"/>
    </row>
    <row r="8087" spans="22:23" x14ac:dyDescent="0.25">
      <c r="V8087" s="413"/>
      <c r="W8087" s="413"/>
    </row>
    <row r="8088" spans="22:23" x14ac:dyDescent="0.25">
      <c r="V8088" s="413"/>
      <c r="W8088" s="413"/>
    </row>
    <row r="8089" spans="22:23" x14ac:dyDescent="0.25">
      <c r="V8089" s="413"/>
      <c r="W8089" s="413"/>
    </row>
    <row r="8090" spans="22:23" x14ac:dyDescent="0.25">
      <c r="V8090" s="413"/>
      <c r="W8090" s="413"/>
    </row>
    <row r="8091" spans="22:23" x14ac:dyDescent="0.25">
      <c r="V8091" s="413"/>
      <c r="W8091" s="413"/>
    </row>
    <row r="8092" spans="22:23" x14ac:dyDescent="0.25">
      <c r="V8092" s="413"/>
      <c r="W8092" s="413"/>
    </row>
    <row r="8093" spans="22:23" x14ac:dyDescent="0.25">
      <c r="V8093" s="413"/>
      <c r="W8093" s="413"/>
    </row>
    <row r="8094" spans="22:23" x14ac:dyDescent="0.25">
      <c r="V8094" s="413"/>
      <c r="W8094" s="413"/>
    </row>
    <row r="8095" spans="22:23" x14ac:dyDescent="0.25">
      <c r="V8095" s="413"/>
      <c r="W8095" s="413"/>
    </row>
    <row r="8096" spans="22:23" x14ac:dyDescent="0.25">
      <c r="V8096" s="413"/>
      <c r="W8096" s="413"/>
    </row>
    <row r="8097" spans="22:23" x14ac:dyDescent="0.25">
      <c r="V8097" s="413"/>
      <c r="W8097" s="413"/>
    </row>
    <row r="8098" spans="22:23" x14ac:dyDescent="0.25">
      <c r="V8098" s="413"/>
      <c r="W8098" s="413"/>
    </row>
    <row r="8099" spans="22:23" x14ac:dyDescent="0.25">
      <c r="V8099" s="413"/>
      <c r="W8099" s="413"/>
    </row>
    <row r="8100" spans="22:23" x14ac:dyDescent="0.25">
      <c r="V8100" s="413"/>
      <c r="W8100" s="413"/>
    </row>
    <row r="8101" spans="22:23" x14ac:dyDescent="0.25">
      <c r="V8101" s="413"/>
      <c r="W8101" s="413"/>
    </row>
    <row r="8102" spans="22:23" x14ac:dyDescent="0.25">
      <c r="V8102" s="413"/>
      <c r="W8102" s="413"/>
    </row>
    <row r="8103" spans="22:23" x14ac:dyDescent="0.25">
      <c r="V8103" s="413"/>
      <c r="W8103" s="413"/>
    </row>
    <row r="8104" spans="22:23" x14ac:dyDescent="0.25">
      <c r="V8104" s="413"/>
      <c r="W8104" s="413"/>
    </row>
    <row r="8105" spans="22:23" x14ac:dyDescent="0.25">
      <c r="V8105" s="413"/>
      <c r="W8105" s="413"/>
    </row>
    <row r="8106" spans="22:23" x14ac:dyDescent="0.25">
      <c r="V8106" s="413"/>
      <c r="W8106" s="413"/>
    </row>
    <row r="8107" spans="22:23" x14ac:dyDescent="0.25">
      <c r="V8107" s="413"/>
      <c r="W8107" s="413"/>
    </row>
    <row r="8108" spans="22:23" x14ac:dyDescent="0.25">
      <c r="V8108" s="413"/>
      <c r="W8108" s="413"/>
    </row>
    <row r="8109" spans="22:23" x14ac:dyDescent="0.25">
      <c r="V8109" s="413"/>
      <c r="W8109" s="413"/>
    </row>
    <row r="8110" spans="22:23" x14ac:dyDescent="0.25">
      <c r="V8110" s="413"/>
      <c r="W8110" s="413"/>
    </row>
    <row r="8111" spans="22:23" x14ac:dyDescent="0.25">
      <c r="V8111" s="413"/>
      <c r="W8111" s="413"/>
    </row>
    <row r="8112" spans="22:23" x14ac:dyDescent="0.25">
      <c r="V8112" s="413"/>
      <c r="W8112" s="413"/>
    </row>
    <row r="8113" spans="22:23" x14ac:dyDescent="0.25">
      <c r="V8113" s="413"/>
      <c r="W8113" s="413"/>
    </row>
    <row r="8114" spans="22:23" x14ac:dyDescent="0.25">
      <c r="V8114" s="413"/>
      <c r="W8114" s="413"/>
    </row>
    <row r="8115" spans="22:23" x14ac:dyDescent="0.25">
      <c r="V8115" s="413"/>
      <c r="W8115" s="413"/>
    </row>
    <row r="8116" spans="22:23" x14ac:dyDescent="0.25">
      <c r="V8116" s="413"/>
      <c r="W8116" s="413"/>
    </row>
    <row r="8117" spans="22:23" x14ac:dyDescent="0.25">
      <c r="V8117" s="413"/>
      <c r="W8117" s="413"/>
    </row>
    <row r="8118" spans="22:23" x14ac:dyDescent="0.25">
      <c r="V8118" s="413"/>
      <c r="W8118" s="413"/>
    </row>
    <row r="8119" spans="22:23" x14ac:dyDescent="0.25">
      <c r="V8119" s="413"/>
      <c r="W8119" s="413"/>
    </row>
    <row r="8120" spans="22:23" x14ac:dyDescent="0.25">
      <c r="V8120" s="413"/>
      <c r="W8120" s="413"/>
    </row>
    <row r="8121" spans="22:23" x14ac:dyDescent="0.25">
      <c r="V8121" s="413"/>
      <c r="W8121" s="413"/>
    </row>
    <row r="8122" spans="22:23" x14ac:dyDescent="0.25">
      <c r="V8122" s="413"/>
      <c r="W8122" s="413"/>
    </row>
    <row r="8123" spans="22:23" x14ac:dyDescent="0.25">
      <c r="V8123" s="413"/>
      <c r="W8123" s="413"/>
    </row>
    <row r="8124" spans="22:23" x14ac:dyDescent="0.25">
      <c r="V8124" s="413"/>
      <c r="W8124" s="413"/>
    </row>
    <row r="8125" spans="22:23" x14ac:dyDescent="0.25">
      <c r="V8125" s="413"/>
      <c r="W8125" s="413"/>
    </row>
    <row r="8126" spans="22:23" x14ac:dyDescent="0.25">
      <c r="V8126" s="413"/>
      <c r="W8126" s="413"/>
    </row>
    <row r="8127" spans="22:23" x14ac:dyDescent="0.25">
      <c r="V8127" s="413"/>
      <c r="W8127" s="413"/>
    </row>
    <row r="8128" spans="22:23" x14ac:dyDescent="0.25">
      <c r="V8128" s="413"/>
      <c r="W8128" s="413"/>
    </row>
    <row r="8129" spans="22:23" x14ac:dyDescent="0.25">
      <c r="V8129" s="413"/>
      <c r="W8129" s="413"/>
    </row>
    <row r="8130" spans="22:23" x14ac:dyDescent="0.25">
      <c r="V8130" s="413"/>
      <c r="W8130" s="413"/>
    </row>
    <row r="8131" spans="22:23" x14ac:dyDescent="0.25">
      <c r="V8131" s="413"/>
      <c r="W8131" s="413"/>
    </row>
    <row r="8132" spans="22:23" x14ac:dyDescent="0.25">
      <c r="V8132" s="413"/>
      <c r="W8132" s="413"/>
    </row>
    <row r="8133" spans="22:23" x14ac:dyDescent="0.25">
      <c r="V8133" s="413"/>
      <c r="W8133" s="413"/>
    </row>
    <row r="8134" spans="22:23" x14ac:dyDescent="0.25">
      <c r="V8134" s="413"/>
      <c r="W8134" s="413"/>
    </row>
    <row r="8135" spans="22:23" x14ac:dyDescent="0.25">
      <c r="V8135" s="413"/>
      <c r="W8135" s="413"/>
    </row>
    <row r="8136" spans="22:23" x14ac:dyDescent="0.25">
      <c r="V8136" s="413"/>
      <c r="W8136" s="413"/>
    </row>
    <row r="8137" spans="22:23" x14ac:dyDescent="0.25">
      <c r="V8137" s="413"/>
      <c r="W8137" s="413"/>
    </row>
    <row r="8138" spans="22:23" x14ac:dyDescent="0.25">
      <c r="V8138" s="413"/>
      <c r="W8138" s="413"/>
    </row>
    <row r="8139" spans="22:23" x14ac:dyDescent="0.25">
      <c r="V8139" s="413"/>
      <c r="W8139" s="413"/>
    </row>
    <row r="8140" spans="22:23" x14ac:dyDescent="0.25">
      <c r="V8140" s="413"/>
      <c r="W8140" s="413"/>
    </row>
    <row r="8141" spans="22:23" x14ac:dyDescent="0.25">
      <c r="V8141" s="413"/>
      <c r="W8141" s="413"/>
    </row>
    <row r="8142" spans="22:23" x14ac:dyDescent="0.25">
      <c r="V8142" s="413"/>
      <c r="W8142" s="413"/>
    </row>
    <row r="8143" spans="22:23" x14ac:dyDescent="0.25">
      <c r="V8143" s="413"/>
      <c r="W8143" s="413"/>
    </row>
    <row r="8144" spans="22:23" x14ac:dyDescent="0.25">
      <c r="V8144" s="413"/>
      <c r="W8144" s="413"/>
    </row>
    <row r="8145" spans="22:23" x14ac:dyDescent="0.25">
      <c r="V8145" s="413"/>
      <c r="W8145" s="413"/>
    </row>
    <row r="8146" spans="22:23" x14ac:dyDescent="0.25">
      <c r="V8146" s="413"/>
      <c r="W8146" s="413"/>
    </row>
    <row r="8147" spans="22:23" x14ac:dyDescent="0.25">
      <c r="V8147" s="413"/>
      <c r="W8147" s="413"/>
    </row>
    <row r="8148" spans="22:23" x14ac:dyDescent="0.25">
      <c r="V8148" s="413"/>
      <c r="W8148" s="413"/>
    </row>
    <row r="8149" spans="22:23" x14ac:dyDescent="0.25">
      <c r="V8149" s="413"/>
      <c r="W8149" s="413"/>
    </row>
    <row r="8150" spans="22:23" x14ac:dyDescent="0.25">
      <c r="V8150" s="413"/>
      <c r="W8150" s="413"/>
    </row>
    <row r="8151" spans="22:23" x14ac:dyDescent="0.25">
      <c r="V8151" s="413"/>
      <c r="W8151" s="413"/>
    </row>
    <row r="8152" spans="22:23" x14ac:dyDescent="0.25">
      <c r="V8152" s="413"/>
      <c r="W8152" s="413"/>
    </row>
    <row r="8153" spans="22:23" x14ac:dyDescent="0.25">
      <c r="V8153" s="413"/>
      <c r="W8153" s="413"/>
    </row>
    <row r="8154" spans="22:23" x14ac:dyDescent="0.25">
      <c r="V8154" s="413"/>
      <c r="W8154" s="413"/>
    </row>
    <row r="8155" spans="22:23" x14ac:dyDescent="0.25">
      <c r="V8155" s="413"/>
      <c r="W8155" s="413"/>
    </row>
    <row r="8156" spans="22:23" x14ac:dyDescent="0.25">
      <c r="V8156" s="413"/>
      <c r="W8156" s="413"/>
    </row>
    <row r="8157" spans="22:23" x14ac:dyDescent="0.25">
      <c r="V8157" s="413"/>
      <c r="W8157" s="413"/>
    </row>
    <row r="8158" spans="22:23" x14ac:dyDescent="0.25">
      <c r="V8158" s="413"/>
      <c r="W8158" s="413"/>
    </row>
    <row r="8159" spans="22:23" x14ac:dyDescent="0.25">
      <c r="V8159" s="413"/>
      <c r="W8159" s="413"/>
    </row>
    <row r="8160" spans="22:23" x14ac:dyDescent="0.25">
      <c r="V8160" s="413"/>
      <c r="W8160" s="413"/>
    </row>
    <row r="8161" spans="22:23" x14ac:dyDescent="0.25">
      <c r="V8161" s="413"/>
      <c r="W8161" s="413"/>
    </row>
    <row r="8162" spans="22:23" x14ac:dyDescent="0.25">
      <c r="V8162" s="413"/>
      <c r="W8162" s="413"/>
    </row>
    <row r="8163" spans="22:23" x14ac:dyDescent="0.25">
      <c r="V8163" s="413"/>
      <c r="W8163" s="413"/>
    </row>
    <row r="8164" spans="22:23" x14ac:dyDescent="0.25">
      <c r="V8164" s="413"/>
      <c r="W8164" s="413"/>
    </row>
    <row r="8165" spans="22:23" x14ac:dyDescent="0.25">
      <c r="V8165" s="413"/>
      <c r="W8165" s="413"/>
    </row>
    <row r="8166" spans="22:23" x14ac:dyDescent="0.25">
      <c r="V8166" s="413"/>
      <c r="W8166" s="413"/>
    </row>
    <row r="8167" spans="22:23" x14ac:dyDescent="0.25">
      <c r="V8167" s="413"/>
      <c r="W8167" s="413"/>
    </row>
    <row r="8168" spans="22:23" x14ac:dyDescent="0.25">
      <c r="V8168" s="413"/>
      <c r="W8168" s="413"/>
    </row>
    <row r="8169" spans="22:23" x14ac:dyDescent="0.25">
      <c r="V8169" s="413"/>
      <c r="W8169" s="413"/>
    </row>
    <row r="8170" spans="22:23" x14ac:dyDescent="0.25">
      <c r="V8170" s="413"/>
      <c r="W8170" s="413"/>
    </row>
    <row r="8171" spans="22:23" x14ac:dyDescent="0.25">
      <c r="V8171" s="413"/>
      <c r="W8171" s="413"/>
    </row>
    <row r="8172" spans="22:23" x14ac:dyDescent="0.25">
      <c r="V8172" s="413"/>
      <c r="W8172" s="413"/>
    </row>
    <row r="8173" spans="22:23" x14ac:dyDescent="0.25">
      <c r="V8173" s="413"/>
      <c r="W8173" s="413"/>
    </row>
    <row r="8174" spans="22:23" x14ac:dyDescent="0.25">
      <c r="V8174" s="413"/>
      <c r="W8174" s="413"/>
    </row>
    <row r="8175" spans="22:23" x14ac:dyDescent="0.25">
      <c r="V8175" s="413"/>
      <c r="W8175" s="413"/>
    </row>
    <row r="8176" spans="22:23" x14ac:dyDescent="0.25">
      <c r="V8176" s="413"/>
      <c r="W8176" s="413"/>
    </row>
    <row r="8177" spans="22:23" x14ac:dyDescent="0.25">
      <c r="V8177" s="413"/>
      <c r="W8177" s="413"/>
    </row>
    <row r="8178" spans="22:23" x14ac:dyDescent="0.25">
      <c r="V8178" s="413"/>
      <c r="W8178" s="413"/>
    </row>
    <row r="8179" spans="22:23" x14ac:dyDescent="0.25">
      <c r="V8179" s="413"/>
      <c r="W8179" s="413"/>
    </row>
    <row r="8180" spans="22:23" x14ac:dyDescent="0.25">
      <c r="V8180" s="413"/>
      <c r="W8180" s="413"/>
    </row>
    <row r="8181" spans="22:23" x14ac:dyDescent="0.25">
      <c r="V8181" s="413"/>
      <c r="W8181" s="413"/>
    </row>
    <row r="8182" spans="22:23" x14ac:dyDescent="0.25">
      <c r="V8182" s="413"/>
      <c r="W8182" s="413"/>
    </row>
    <row r="8183" spans="22:23" x14ac:dyDescent="0.25">
      <c r="V8183" s="413"/>
      <c r="W8183" s="413"/>
    </row>
    <row r="8184" spans="22:23" x14ac:dyDescent="0.25">
      <c r="V8184" s="413"/>
      <c r="W8184" s="413"/>
    </row>
    <row r="8185" spans="22:23" x14ac:dyDescent="0.25">
      <c r="V8185" s="413"/>
      <c r="W8185" s="413"/>
    </row>
    <row r="8186" spans="22:23" x14ac:dyDescent="0.25">
      <c r="V8186" s="413"/>
      <c r="W8186" s="413"/>
    </row>
    <row r="8187" spans="22:23" x14ac:dyDescent="0.25">
      <c r="V8187" s="413"/>
      <c r="W8187" s="413"/>
    </row>
    <row r="8188" spans="22:23" x14ac:dyDescent="0.25">
      <c r="V8188" s="413"/>
      <c r="W8188" s="413"/>
    </row>
    <row r="8189" spans="22:23" x14ac:dyDescent="0.25">
      <c r="V8189" s="413"/>
      <c r="W8189" s="413"/>
    </row>
    <row r="8190" spans="22:23" x14ac:dyDescent="0.25">
      <c r="V8190" s="413"/>
      <c r="W8190" s="413"/>
    </row>
    <row r="8191" spans="22:23" x14ac:dyDescent="0.25">
      <c r="V8191" s="413"/>
      <c r="W8191" s="413"/>
    </row>
    <row r="8192" spans="22:23" x14ac:dyDescent="0.25">
      <c r="V8192" s="413"/>
      <c r="W8192" s="413"/>
    </row>
    <row r="8193" spans="22:23" x14ac:dyDescent="0.25">
      <c r="V8193" s="413"/>
      <c r="W8193" s="413"/>
    </row>
    <row r="8194" spans="22:23" x14ac:dyDescent="0.25">
      <c r="V8194" s="413"/>
      <c r="W8194" s="413"/>
    </row>
    <row r="8195" spans="22:23" x14ac:dyDescent="0.25">
      <c r="V8195" s="413"/>
      <c r="W8195" s="413"/>
    </row>
    <row r="8196" spans="22:23" x14ac:dyDescent="0.25">
      <c r="V8196" s="413"/>
      <c r="W8196" s="413"/>
    </row>
    <row r="8197" spans="22:23" x14ac:dyDescent="0.25">
      <c r="V8197" s="413"/>
      <c r="W8197" s="413"/>
    </row>
    <row r="8198" spans="22:23" x14ac:dyDescent="0.25">
      <c r="V8198" s="413"/>
      <c r="W8198" s="413"/>
    </row>
    <row r="8199" spans="22:23" x14ac:dyDescent="0.25">
      <c r="V8199" s="413"/>
      <c r="W8199" s="413"/>
    </row>
    <row r="8200" spans="22:23" x14ac:dyDescent="0.25">
      <c r="V8200" s="413"/>
      <c r="W8200" s="413"/>
    </row>
    <row r="8201" spans="22:23" x14ac:dyDescent="0.25">
      <c r="V8201" s="413"/>
      <c r="W8201" s="413"/>
    </row>
    <row r="8202" spans="22:23" x14ac:dyDescent="0.25">
      <c r="V8202" s="413"/>
      <c r="W8202" s="413"/>
    </row>
    <row r="8203" spans="22:23" x14ac:dyDescent="0.25">
      <c r="V8203" s="413"/>
      <c r="W8203" s="413"/>
    </row>
    <row r="8204" spans="22:23" x14ac:dyDescent="0.25">
      <c r="V8204" s="413"/>
      <c r="W8204" s="413"/>
    </row>
    <row r="8205" spans="22:23" x14ac:dyDescent="0.25">
      <c r="V8205" s="413"/>
      <c r="W8205" s="413"/>
    </row>
    <row r="8206" spans="22:23" x14ac:dyDescent="0.25">
      <c r="V8206" s="413"/>
      <c r="W8206" s="413"/>
    </row>
    <row r="8207" spans="22:23" x14ac:dyDescent="0.25">
      <c r="V8207" s="413"/>
      <c r="W8207" s="413"/>
    </row>
    <row r="8208" spans="22:23" x14ac:dyDescent="0.25">
      <c r="V8208" s="413"/>
      <c r="W8208" s="413"/>
    </row>
    <row r="8209" spans="22:23" x14ac:dyDescent="0.25">
      <c r="V8209" s="413"/>
      <c r="W8209" s="413"/>
    </row>
    <row r="8210" spans="22:23" x14ac:dyDescent="0.25">
      <c r="V8210" s="413"/>
      <c r="W8210" s="413"/>
    </row>
    <row r="8211" spans="22:23" x14ac:dyDescent="0.25">
      <c r="V8211" s="413"/>
      <c r="W8211" s="413"/>
    </row>
    <row r="8212" spans="22:23" x14ac:dyDescent="0.25">
      <c r="V8212" s="413"/>
      <c r="W8212" s="413"/>
    </row>
    <row r="8213" spans="22:23" x14ac:dyDescent="0.25">
      <c r="V8213" s="413"/>
      <c r="W8213" s="413"/>
    </row>
    <row r="8214" spans="22:23" x14ac:dyDescent="0.25">
      <c r="V8214" s="413"/>
      <c r="W8214" s="413"/>
    </row>
    <row r="8215" spans="22:23" x14ac:dyDescent="0.25">
      <c r="V8215" s="413"/>
      <c r="W8215" s="413"/>
    </row>
    <row r="8216" spans="22:23" x14ac:dyDescent="0.25">
      <c r="V8216" s="413"/>
      <c r="W8216" s="413"/>
    </row>
    <row r="8217" spans="22:23" x14ac:dyDescent="0.25">
      <c r="V8217" s="413"/>
      <c r="W8217" s="413"/>
    </row>
    <row r="8218" spans="22:23" x14ac:dyDescent="0.25">
      <c r="V8218" s="413"/>
      <c r="W8218" s="413"/>
    </row>
    <row r="8219" spans="22:23" x14ac:dyDescent="0.25">
      <c r="V8219" s="413"/>
      <c r="W8219" s="413"/>
    </row>
    <row r="8220" spans="22:23" x14ac:dyDescent="0.25">
      <c r="V8220" s="413"/>
      <c r="W8220" s="413"/>
    </row>
    <row r="8221" spans="22:23" x14ac:dyDescent="0.25">
      <c r="V8221" s="413"/>
      <c r="W8221" s="413"/>
    </row>
    <row r="8222" spans="22:23" x14ac:dyDescent="0.25">
      <c r="V8222" s="413"/>
      <c r="W8222" s="413"/>
    </row>
    <row r="8223" spans="22:23" x14ac:dyDescent="0.25">
      <c r="V8223" s="413"/>
      <c r="W8223" s="413"/>
    </row>
    <row r="8224" spans="22:23" x14ac:dyDescent="0.25">
      <c r="V8224" s="413"/>
      <c r="W8224" s="413"/>
    </row>
    <row r="8225" spans="22:23" x14ac:dyDescent="0.25">
      <c r="V8225" s="413"/>
      <c r="W8225" s="413"/>
    </row>
    <row r="8226" spans="22:23" x14ac:dyDescent="0.25">
      <c r="V8226" s="413"/>
      <c r="W8226" s="413"/>
    </row>
    <row r="8227" spans="22:23" x14ac:dyDescent="0.25">
      <c r="V8227" s="413"/>
      <c r="W8227" s="413"/>
    </row>
    <row r="8228" spans="22:23" x14ac:dyDescent="0.25">
      <c r="V8228" s="413"/>
      <c r="W8228" s="413"/>
    </row>
    <row r="8229" spans="22:23" x14ac:dyDescent="0.25">
      <c r="V8229" s="413"/>
      <c r="W8229" s="413"/>
    </row>
    <row r="8230" spans="22:23" x14ac:dyDescent="0.25">
      <c r="V8230" s="413"/>
      <c r="W8230" s="413"/>
    </row>
    <row r="8231" spans="22:23" x14ac:dyDescent="0.25">
      <c r="V8231" s="413"/>
      <c r="W8231" s="413"/>
    </row>
    <row r="8232" spans="22:23" x14ac:dyDescent="0.25">
      <c r="V8232" s="413"/>
      <c r="W8232" s="413"/>
    </row>
    <row r="8233" spans="22:23" x14ac:dyDescent="0.25">
      <c r="V8233" s="413"/>
      <c r="W8233" s="413"/>
    </row>
    <row r="8234" spans="22:23" x14ac:dyDescent="0.25">
      <c r="V8234" s="413"/>
      <c r="W8234" s="413"/>
    </row>
    <row r="8235" spans="22:23" x14ac:dyDescent="0.25">
      <c r="V8235" s="413"/>
      <c r="W8235" s="413"/>
    </row>
    <row r="8236" spans="22:23" x14ac:dyDescent="0.25">
      <c r="V8236" s="413"/>
      <c r="W8236" s="413"/>
    </row>
    <row r="8237" spans="22:23" x14ac:dyDescent="0.25">
      <c r="V8237" s="413"/>
      <c r="W8237" s="413"/>
    </row>
    <row r="8238" spans="22:23" x14ac:dyDescent="0.25">
      <c r="V8238" s="413"/>
      <c r="W8238" s="413"/>
    </row>
    <row r="8239" spans="22:23" x14ac:dyDescent="0.25">
      <c r="V8239" s="413"/>
      <c r="W8239" s="413"/>
    </row>
    <row r="8240" spans="22:23" x14ac:dyDescent="0.25">
      <c r="V8240" s="413"/>
      <c r="W8240" s="413"/>
    </row>
    <row r="8241" spans="22:23" x14ac:dyDescent="0.25">
      <c r="V8241" s="413"/>
      <c r="W8241" s="413"/>
    </row>
    <row r="8242" spans="22:23" x14ac:dyDescent="0.25">
      <c r="V8242" s="413"/>
      <c r="W8242" s="413"/>
    </row>
    <row r="8243" spans="22:23" x14ac:dyDescent="0.25">
      <c r="V8243" s="413"/>
      <c r="W8243" s="413"/>
    </row>
    <row r="8244" spans="22:23" x14ac:dyDescent="0.25">
      <c r="V8244" s="413"/>
      <c r="W8244" s="413"/>
    </row>
    <row r="8245" spans="22:23" x14ac:dyDescent="0.25">
      <c r="V8245" s="413"/>
      <c r="W8245" s="413"/>
    </row>
    <row r="8246" spans="22:23" x14ac:dyDescent="0.25">
      <c r="V8246" s="413"/>
      <c r="W8246" s="413"/>
    </row>
    <row r="8247" spans="22:23" x14ac:dyDescent="0.25">
      <c r="V8247" s="413"/>
      <c r="W8247" s="413"/>
    </row>
    <row r="8248" spans="22:23" x14ac:dyDescent="0.25">
      <c r="V8248" s="413"/>
      <c r="W8248" s="413"/>
    </row>
    <row r="8249" spans="22:23" x14ac:dyDescent="0.25">
      <c r="V8249" s="413"/>
      <c r="W8249" s="413"/>
    </row>
    <row r="8250" spans="22:23" x14ac:dyDescent="0.25">
      <c r="V8250" s="413"/>
      <c r="W8250" s="413"/>
    </row>
    <row r="8251" spans="22:23" x14ac:dyDescent="0.25">
      <c r="V8251" s="413"/>
      <c r="W8251" s="413"/>
    </row>
    <row r="8252" spans="22:23" x14ac:dyDescent="0.25">
      <c r="V8252" s="413"/>
      <c r="W8252" s="413"/>
    </row>
    <row r="8253" spans="22:23" x14ac:dyDescent="0.25">
      <c r="V8253" s="413"/>
      <c r="W8253" s="413"/>
    </row>
    <row r="8254" spans="22:23" x14ac:dyDescent="0.25">
      <c r="V8254" s="413"/>
      <c r="W8254" s="413"/>
    </row>
    <row r="8255" spans="22:23" x14ac:dyDescent="0.25">
      <c r="V8255" s="413"/>
      <c r="W8255" s="413"/>
    </row>
    <row r="8256" spans="22:23" x14ac:dyDescent="0.25">
      <c r="V8256" s="413"/>
      <c r="W8256" s="413"/>
    </row>
    <row r="8257" spans="22:23" x14ac:dyDescent="0.25">
      <c r="V8257" s="413"/>
      <c r="W8257" s="413"/>
    </row>
    <row r="8258" spans="22:23" x14ac:dyDescent="0.25">
      <c r="V8258" s="413"/>
      <c r="W8258" s="413"/>
    </row>
    <row r="8259" spans="22:23" x14ac:dyDescent="0.25">
      <c r="V8259" s="413"/>
      <c r="W8259" s="413"/>
    </row>
    <row r="8260" spans="22:23" x14ac:dyDescent="0.25">
      <c r="V8260" s="413"/>
      <c r="W8260" s="413"/>
    </row>
    <row r="8261" spans="22:23" x14ac:dyDescent="0.25">
      <c r="V8261" s="413"/>
      <c r="W8261" s="413"/>
    </row>
    <row r="8262" spans="22:23" x14ac:dyDescent="0.25">
      <c r="V8262" s="413"/>
      <c r="W8262" s="413"/>
    </row>
    <row r="8263" spans="22:23" x14ac:dyDescent="0.25">
      <c r="V8263" s="413"/>
      <c r="W8263" s="413"/>
    </row>
    <row r="8264" spans="22:23" x14ac:dyDescent="0.25">
      <c r="V8264" s="413"/>
      <c r="W8264" s="413"/>
    </row>
    <row r="8265" spans="22:23" x14ac:dyDescent="0.25">
      <c r="V8265" s="413"/>
      <c r="W8265" s="413"/>
    </row>
    <row r="8266" spans="22:23" x14ac:dyDescent="0.25">
      <c r="V8266" s="413"/>
      <c r="W8266" s="413"/>
    </row>
    <row r="8267" spans="22:23" x14ac:dyDescent="0.25">
      <c r="V8267" s="413"/>
      <c r="W8267" s="413"/>
    </row>
    <row r="8268" spans="22:23" x14ac:dyDescent="0.25">
      <c r="V8268" s="413"/>
      <c r="W8268" s="413"/>
    </row>
    <row r="8269" spans="22:23" x14ac:dyDescent="0.25">
      <c r="V8269" s="413"/>
      <c r="W8269" s="413"/>
    </row>
    <row r="8270" spans="22:23" x14ac:dyDescent="0.25">
      <c r="V8270" s="413"/>
      <c r="W8270" s="413"/>
    </row>
    <row r="8271" spans="22:23" x14ac:dyDescent="0.25">
      <c r="V8271" s="413"/>
      <c r="W8271" s="413"/>
    </row>
    <row r="8272" spans="22:23" x14ac:dyDescent="0.25">
      <c r="V8272" s="413"/>
      <c r="W8272" s="413"/>
    </row>
    <row r="8273" spans="22:23" x14ac:dyDescent="0.25">
      <c r="V8273" s="413"/>
      <c r="W8273" s="413"/>
    </row>
    <row r="8274" spans="22:23" x14ac:dyDescent="0.25">
      <c r="V8274" s="413"/>
      <c r="W8274" s="413"/>
    </row>
    <row r="8275" spans="22:23" x14ac:dyDescent="0.25">
      <c r="V8275" s="413"/>
      <c r="W8275" s="413"/>
    </row>
    <row r="8276" spans="22:23" x14ac:dyDescent="0.25">
      <c r="V8276" s="413"/>
      <c r="W8276" s="413"/>
    </row>
    <row r="8277" spans="22:23" x14ac:dyDescent="0.25">
      <c r="V8277" s="413"/>
      <c r="W8277" s="413"/>
    </row>
    <row r="8278" spans="22:23" x14ac:dyDescent="0.25">
      <c r="V8278" s="413"/>
      <c r="W8278" s="413"/>
    </row>
    <row r="8279" spans="22:23" x14ac:dyDescent="0.25">
      <c r="V8279" s="413"/>
      <c r="W8279" s="413"/>
    </row>
    <row r="8280" spans="22:23" x14ac:dyDescent="0.25">
      <c r="V8280" s="413"/>
      <c r="W8280" s="413"/>
    </row>
    <row r="8281" spans="22:23" x14ac:dyDescent="0.25">
      <c r="V8281" s="413"/>
      <c r="W8281" s="413"/>
    </row>
    <row r="8282" spans="22:23" x14ac:dyDescent="0.25">
      <c r="V8282" s="413"/>
      <c r="W8282" s="413"/>
    </row>
    <row r="8283" spans="22:23" x14ac:dyDescent="0.25">
      <c r="V8283" s="413"/>
      <c r="W8283" s="413"/>
    </row>
    <row r="8284" spans="22:23" x14ac:dyDescent="0.25">
      <c r="V8284" s="413"/>
      <c r="W8284" s="413"/>
    </row>
    <row r="8285" spans="22:23" x14ac:dyDescent="0.25">
      <c r="V8285" s="413"/>
      <c r="W8285" s="413"/>
    </row>
    <row r="8286" spans="22:23" x14ac:dyDescent="0.25">
      <c r="V8286" s="413"/>
      <c r="W8286" s="413"/>
    </row>
    <row r="8287" spans="22:23" x14ac:dyDescent="0.25">
      <c r="V8287" s="413"/>
      <c r="W8287" s="413"/>
    </row>
    <row r="8288" spans="22:23" x14ac:dyDescent="0.25">
      <c r="V8288" s="413"/>
      <c r="W8288" s="413"/>
    </row>
    <row r="8289" spans="22:23" x14ac:dyDescent="0.25">
      <c r="V8289" s="413"/>
      <c r="W8289" s="413"/>
    </row>
    <row r="8290" spans="22:23" x14ac:dyDescent="0.25">
      <c r="V8290" s="413"/>
      <c r="W8290" s="413"/>
    </row>
    <row r="8291" spans="22:23" x14ac:dyDescent="0.25">
      <c r="V8291" s="413"/>
      <c r="W8291" s="413"/>
    </row>
    <row r="8292" spans="22:23" x14ac:dyDescent="0.25">
      <c r="V8292" s="413"/>
      <c r="W8292" s="413"/>
    </row>
    <row r="8293" spans="22:23" x14ac:dyDescent="0.25">
      <c r="V8293" s="413"/>
      <c r="W8293" s="413"/>
    </row>
    <row r="8294" spans="22:23" x14ac:dyDescent="0.25">
      <c r="V8294" s="413"/>
      <c r="W8294" s="413"/>
    </row>
    <row r="8295" spans="22:23" x14ac:dyDescent="0.25">
      <c r="V8295" s="413"/>
      <c r="W8295" s="413"/>
    </row>
    <row r="8296" spans="22:23" x14ac:dyDescent="0.25">
      <c r="V8296" s="413"/>
      <c r="W8296" s="413"/>
    </row>
    <row r="8297" spans="22:23" x14ac:dyDescent="0.25">
      <c r="V8297" s="413"/>
      <c r="W8297" s="413"/>
    </row>
    <row r="8298" spans="22:23" x14ac:dyDescent="0.25">
      <c r="V8298" s="413"/>
      <c r="W8298" s="413"/>
    </row>
    <row r="8299" spans="22:23" x14ac:dyDescent="0.25">
      <c r="V8299" s="413"/>
      <c r="W8299" s="413"/>
    </row>
    <row r="8300" spans="22:23" x14ac:dyDescent="0.25">
      <c r="V8300" s="413"/>
      <c r="W8300" s="413"/>
    </row>
    <row r="8301" spans="22:23" x14ac:dyDescent="0.25">
      <c r="V8301" s="413"/>
      <c r="W8301" s="413"/>
    </row>
    <row r="8302" spans="22:23" x14ac:dyDescent="0.25">
      <c r="V8302" s="413"/>
      <c r="W8302" s="413"/>
    </row>
    <row r="8303" spans="22:23" x14ac:dyDescent="0.25">
      <c r="V8303" s="413"/>
      <c r="W8303" s="413"/>
    </row>
    <row r="8304" spans="22:23" x14ac:dyDescent="0.25">
      <c r="V8304" s="413"/>
      <c r="W8304" s="413"/>
    </row>
    <row r="8305" spans="22:23" x14ac:dyDescent="0.25">
      <c r="V8305" s="413"/>
      <c r="W8305" s="413"/>
    </row>
    <row r="8306" spans="22:23" x14ac:dyDescent="0.25">
      <c r="V8306" s="413"/>
      <c r="W8306" s="413"/>
    </row>
    <row r="8307" spans="22:23" x14ac:dyDescent="0.25">
      <c r="V8307" s="413"/>
      <c r="W8307" s="413"/>
    </row>
    <row r="8308" spans="22:23" x14ac:dyDescent="0.25">
      <c r="V8308" s="413"/>
      <c r="W8308" s="413"/>
    </row>
    <row r="8309" spans="22:23" x14ac:dyDescent="0.25">
      <c r="V8309" s="413"/>
      <c r="W8309" s="413"/>
    </row>
    <row r="8310" spans="22:23" x14ac:dyDescent="0.25">
      <c r="V8310" s="413"/>
      <c r="W8310" s="413"/>
    </row>
    <row r="8311" spans="22:23" x14ac:dyDescent="0.25">
      <c r="V8311" s="413"/>
      <c r="W8311" s="413"/>
    </row>
    <row r="8312" spans="22:23" x14ac:dyDescent="0.25">
      <c r="V8312" s="413"/>
      <c r="W8312" s="413"/>
    </row>
    <row r="8313" spans="22:23" x14ac:dyDescent="0.25">
      <c r="V8313" s="413"/>
      <c r="W8313" s="413"/>
    </row>
    <row r="8314" spans="22:23" x14ac:dyDescent="0.25">
      <c r="V8314" s="413"/>
      <c r="W8314" s="413"/>
    </row>
    <row r="8315" spans="22:23" x14ac:dyDescent="0.25">
      <c r="V8315" s="413"/>
      <c r="W8315" s="413"/>
    </row>
    <row r="8316" spans="22:23" x14ac:dyDescent="0.25">
      <c r="V8316" s="413"/>
      <c r="W8316" s="413"/>
    </row>
    <row r="8317" spans="22:23" x14ac:dyDescent="0.25">
      <c r="V8317" s="413"/>
      <c r="W8317" s="413"/>
    </row>
    <row r="8318" spans="22:23" x14ac:dyDescent="0.25">
      <c r="V8318" s="413"/>
      <c r="W8318" s="413"/>
    </row>
    <row r="8319" spans="22:23" x14ac:dyDescent="0.25">
      <c r="V8319" s="413"/>
      <c r="W8319" s="413"/>
    </row>
    <row r="8320" spans="22:23" x14ac:dyDescent="0.25">
      <c r="V8320" s="413"/>
      <c r="W8320" s="413"/>
    </row>
    <row r="8321" spans="22:23" x14ac:dyDescent="0.25">
      <c r="V8321" s="413"/>
      <c r="W8321" s="413"/>
    </row>
    <row r="8322" spans="22:23" x14ac:dyDescent="0.25">
      <c r="V8322" s="413"/>
      <c r="W8322" s="413"/>
    </row>
    <row r="8323" spans="22:23" x14ac:dyDescent="0.25">
      <c r="V8323" s="413"/>
      <c r="W8323" s="413"/>
    </row>
    <row r="8324" spans="22:23" x14ac:dyDescent="0.25">
      <c r="V8324" s="413"/>
      <c r="W8324" s="413"/>
    </row>
    <row r="8325" spans="22:23" x14ac:dyDescent="0.25">
      <c r="V8325" s="413"/>
      <c r="W8325" s="413"/>
    </row>
    <row r="8326" spans="22:23" x14ac:dyDescent="0.25">
      <c r="V8326" s="413"/>
      <c r="W8326" s="413"/>
    </row>
    <row r="8327" spans="22:23" x14ac:dyDescent="0.25">
      <c r="V8327" s="413"/>
      <c r="W8327" s="413"/>
    </row>
    <row r="8328" spans="22:23" x14ac:dyDescent="0.25">
      <c r="V8328" s="413"/>
      <c r="W8328" s="413"/>
    </row>
    <row r="8329" spans="22:23" x14ac:dyDescent="0.25">
      <c r="V8329" s="413"/>
      <c r="W8329" s="413"/>
    </row>
    <row r="8330" spans="22:23" x14ac:dyDescent="0.25">
      <c r="V8330" s="413"/>
      <c r="W8330" s="413"/>
    </row>
    <row r="8331" spans="22:23" x14ac:dyDescent="0.25">
      <c r="V8331" s="413"/>
      <c r="W8331" s="413"/>
    </row>
    <row r="8332" spans="22:23" x14ac:dyDescent="0.25">
      <c r="V8332" s="413"/>
      <c r="W8332" s="413"/>
    </row>
    <row r="8333" spans="22:23" x14ac:dyDescent="0.25">
      <c r="V8333" s="413"/>
      <c r="W8333" s="413"/>
    </row>
    <row r="8334" spans="22:23" x14ac:dyDescent="0.25">
      <c r="V8334" s="413"/>
      <c r="W8334" s="413"/>
    </row>
    <row r="8335" spans="22:23" x14ac:dyDescent="0.25">
      <c r="V8335" s="413"/>
      <c r="W8335" s="413"/>
    </row>
    <row r="8336" spans="22:23" x14ac:dyDescent="0.25">
      <c r="V8336" s="413"/>
      <c r="W8336" s="413"/>
    </row>
    <row r="8337" spans="22:23" x14ac:dyDescent="0.25">
      <c r="V8337" s="413"/>
      <c r="W8337" s="413"/>
    </row>
    <row r="8338" spans="22:23" x14ac:dyDescent="0.25">
      <c r="V8338" s="413"/>
      <c r="W8338" s="413"/>
    </row>
    <row r="8339" spans="22:23" x14ac:dyDescent="0.25">
      <c r="V8339" s="413"/>
      <c r="W8339" s="413"/>
    </row>
    <row r="8340" spans="22:23" x14ac:dyDescent="0.25">
      <c r="V8340" s="413"/>
      <c r="W8340" s="413"/>
    </row>
    <row r="8341" spans="22:23" x14ac:dyDescent="0.25">
      <c r="V8341" s="413"/>
      <c r="W8341" s="413"/>
    </row>
    <row r="8342" spans="22:23" x14ac:dyDescent="0.25">
      <c r="V8342" s="413"/>
      <c r="W8342" s="413"/>
    </row>
    <row r="8343" spans="22:23" x14ac:dyDescent="0.25">
      <c r="V8343" s="413"/>
      <c r="W8343" s="413"/>
    </row>
    <row r="8344" spans="22:23" x14ac:dyDescent="0.25">
      <c r="V8344" s="413"/>
      <c r="W8344" s="413"/>
    </row>
    <row r="8345" spans="22:23" x14ac:dyDescent="0.25">
      <c r="V8345" s="413"/>
      <c r="W8345" s="413"/>
    </row>
    <row r="8346" spans="22:23" x14ac:dyDescent="0.25">
      <c r="V8346" s="413"/>
      <c r="W8346" s="413"/>
    </row>
    <row r="8347" spans="22:23" x14ac:dyDescent="0.25">
      <c r="V8347" s="413"/>
      <c r="W8347" s="413"/>
    </row>
    <row r="8348" spans="22:23" x14ac:dyDescent="0.25">
      <c r="V8348" s="413"/>
      <c r="W8348" s="413"/>
    </row>
    <row r="8349" spans="22:23" x14ac:dyDescent="0.25">
      <c r="V8349" s="413"/>
      <c r="W8349" s="413"/>
    </row>
    <row r="8350" spans="22:23" x14ac:dyDescent="0.25">
      <c r="V8350" s="413"/>
      <c r="W8350" s="413"/>
    </row>
    <row r="8351" spans="22:23" x14ac:dyDescent="0.25">
      <c r="V8351" s="413"/>
      <c r="W8351" s="413"/>
    </row>
    <row r="8352" spans="22:23" x14ac:dyDescent="0.25">
      <c r="V8352" s="413"/>
      <c r="W8352" s="413"/>
    </row>
    <row r="8353" spans="22:23" x14ac:dyDescent="0.25">
      <c r="V8353" s="413"/>
      <c r="W8353" s="413"/>
    </row>
    <row r="8354" spans="22:23" x14ac:dyDescent="0.25">
      <c r="V8354" s="413"/>
      <c r="W8354" s="413"/>
    </row>
    <row r="8355" spans="22:23" x14ac:dyDescent="0.25">
      <c r="V8355" s="413"/>
      <c r="W8355" s="413"/>
    </row>
    <row r="8356" spans="22:23" x14ac:dyDescent="0.25">
      <c r="V8356" s="413"/>
      <c r="W8356" s="413"/>
    </row>
    <row r="8357" spans="22:23" x14ac:dyDescent="0.25">
      <c r="V8357" s="413"/>
      <c r="W8357" s="413"/>
    </row>
    <row r="8358" spans="22:23" x14ac:dyDescent="0.25">
      <c r="V8358" s="413"/>
      <c r="W8358" s="413"/>
    </row>
    <row r="8359" spans="22:23" x14ac:dyDescent="0.25">
      <c r="V8359" s="413"/>
      <c r="W8359" s="413"/>
    </row>
    <row r="8360" spans="22:23" x14ac:dyDescent="0.25">
      <c r="V8360" s="413"/>
      <c r="W8360" s="413"/>
    </row>
    <row r="8361" spans="22:23" x14ac:dyDescent="0.25">
      <c r="V8361" s="413"/>
      <c r="W8361" s="413"/>
    </row>
    <row r="8362" spans="22:23" x14ac:dyDescent="0.25">
      <c r="V8362" s="413"/>
      <c r="W8362" s="413"/>
    </row>
    <row r="8363" spans="22:23" x14ac:dyDescent="0.25">
      <c r="V8363" s="413"/>
      <c r="W8363" s="413"/>
    </row>
    <row r="8364" spans="22:23" x14ac:dyDescent="0.25">
      <c r="V8364" s="413"/>
      <c r="W8364" s="413"/>
    </row>
    <row r="8365" spans="22:23" x14ac:dyDescent="0.25">
      <c r="V8365" s="413"/>
      <c r="W8365" s="413"/>
    </row>
    <row r="8366" spans="22:23" x14ac:dyDescent="0.25">
      <c r="V8366" s="413"/>
      <c r="W8366" s="413"/>
    </row>
    <row r="8367" spans="22:23" x14ac:dyDescent="0.25">
      <c r="V8367" s="413"/>
      <c r="W8367" s="413"/>
    </row>
    <row r="8368" spans="22:23" x14ac:dyDescent="0.25">
      <c r="V8368" s="413"/>
      <c r="W8368" s="413"/>
    </row>
    <row r="8369" spans="22:23" x14ac:dyDescent="0.25">
      <c r="V8369" s="413"/>
      <c r="W8369" s="413"/>
    </row>
    <row r="8370" spans="22:23" x14ac:dyDescent="0.25">
      <c r="V8370" s="413"/>
      <c r="W8370" s="413"/>
    </row>
    <row r="8371" spans="22:23" x14ac:dyDescent="0.25">
      <c r="V8371" s="413"/>
      <c r="W8371" s="413"/>
    </row>
    <row r="8372" spans="22:23" x14ac:dyDescent="0.25">
      <c r="V8372" s="413"/>
      <c r="W8372" s="413"/>
    </row>
    <row r="8373" spans="22:23" x14ac:dyDescent="0.25">
      <c r="V8373" s="413"/>
      <c r="W8373" s="413"/>
    </row>
    <row r="8374" spans="22:23" x14ac:dyDescent="0.25">
      <c r="V8374" s="413"/>
      <c r="W8374" s="413"/>
    </row>
    <row r="8375" spans="22:23" x14ac:dyDescent="0.25">
      <c r="V8375" s="413"/>
      <c r="W8375" s="413"/>
    </row>
    <row r="8376" spans="22:23" x14ac:dyDescent="0.25">
      <c r="V8376" s="413"/>
      <c r="W8376" s="413"/>
    </row>
    <row r="8377" spans="22:23" x14ac:dyDescent="0.25">
      <c r="V8377" s="413"/>
      <c r="W8377" s="413"/>
    </row>
    <row r="8378" spans="22:23" x14ac:dyDescent="0.25">
      <c r="V8378" s="413"/>
      <c r="W8378" s="413"/>
    </row>
    <row r="8379" spans="22:23" x14ac:dyDescent="0.25">
      <c r="V8379" s="413"/>
      <c r="W8379" s="413"/>
    </row>
    <row r="8380" spans="22:23" x14ac:dyDescent="0.25">
      <c r="V8380" s="413"/>
      <c r="W8380" s="413"/>
    </row>
    <row r="8381" spans="22:23" x14ac:dyDescent="0.25">
      <c r="V8381" s="413"/>
      <c r="W8381" s="413"/>
    </row>
    <row r="8382" spans="22:23" x14ac:dyDescent="0.25">
      <c r="V8382" s="413"/>
      <c r="W8382" s="413"/>
    </row>
    <row r="8383" spans="22:23" x14ac:dyDescent="0.25">
      <c r="V8383" s="413"/>
      <c r="W8383" s="413"/>
    </row>
    <row r="8384" spans="22:23" x14ac:dyDescent="0.25">
      <c r="V8384" s="413"/>
      <c r="W8384" s="413"/>
    </row>
    <row r="8385" spans="22:23" x14ac:dyDescent="0.25">
      <c r="V8385" s="413"/>
      <c r="W8385" s="413"/>
    </row>
    <row r="8386" spans="22:23" x14ac:dyDescent="0.25">
      <c r="V8386" s="413"/>
      <c r="W8386" s="413"/>
    </row>
    <row r="8387" spans="22:23" x14ac:dyDescent="0.25">
      <c r="V8387" s="413"/>
      <c r="W8387" s="413"/>
    </row>
    <row r="8388" spans="22:23" x14ac:dyDescent="0.25">
      <c r="V8388" s="413"/>
      <c r="W8388" s="413"/>
    </row>
    <row r="8389" spans="22:23" x14ac:dyDescent="0.25">
      <c r="V8389" s="413"/>
      <c r="W8389" s="413"/>
    </row>
    <row r="8390" spans="22:23" x14ac:dyDescent="0.25">
      <c r="V8390" s="413"/>
      <c r="W8390" s="413"/>
    </row>
    <row r="8391" spans="22:23" x14ac:dyDescent="0.25">
      <c r="V8391" s="413"/>
      <c r="W8391" s="413"/>
    </row>
    <row r="8392" spans="22:23" x14ac:dyDescent="0.25">
      <c r="V8392" s="413"/>
      <c r="W8392" s="413"/>
    </row>
    <row r="8393" spans="22:23" x14ac:dyDescent="0.25">
      <c r="V8393" s="413"/>
      <c r="W8393" s="413"/>
    </row>
    <row r="8394" spans="22:23" x14ac:dyDescent="0.25">
      <c r="V8394" s="413"/>
      <c r="W8394" s="413"/>
    </row>
    <row r="8395" spans="22:23" x14ac:dyDescent="0.25">
      <c r="V8395" s="413"/>
      <c r="W8395" s="413"/>
    </row>
    <row r="8396" spans="22:23" x14ac:dyDescent="0.25">
      <c r="V8396" s="413"/>
      <c r="W8396" s="413"/>
    </row>
    <row r="8397" spans="22:23" x14ac:dyDescent="0.25">
      <c r="V8397" s="413"/>
      <c r="W8397" s="413"/>
    </row>
    <row r="8398" spans="22:23" x14ac:dyDescent="0.25">
      <c r="V8398" s="413"/>
      <c r="W8398" s="413"/>
    </row>
    <row r="8399" spans="22:23" x14ac:dyDescent="0.25">
      <c r="V8399" s="413"/>
      <c r="W8399" s="413"/>
    </row>
    <row r="8400" spans="22:23" x14ac:dyDescent="0.25">
      <c r="V8400" s="413"/>
      <c r="W8400" s="413"/>
    </row>
    <row r="8401" spans="22:23" x14ac:dyDescent="0.25">
      <c r="V8401" s="413"/>
      <c r="W8401" s="413"/>
    </row>
    <row r="8402" spans="22:23" x14ac:dyDescent="0.25">
      <c r="V8402" s="413"/>
      <c r="W8402" s="413"/>
    </row>
    <row r="8403" spans="22:23" x14ac:dyDescent="0.25">
      <c r="V8403" s="413"/>
      <c r="W8403" s="413"/>
    </row>
    <row r="8404" spans="22:23" x14ac:dyDescent="0.25">
      <c r="V8404" s="413"/>
      <c r="W8404" s="413"/>
    </row>
    <row r="8405" spans="22:23" x14ac:dyDescent="0.25">
      <c r="V8405" s="413"/>
      <c r="W8405" s="413"/>
    </row>
    <row r="8406" spans="22:23" x14ac:dyDescent="0.25">
      <c r="V8406" s="413"/>
      <c r="W8406" s="413"/>
    </row>
    <row r="8407" spans="22:23" x14ac:dyDescent="0.25">
      <c r="V8407" s="413"/>
      <c r="W8407" s="413"/>
    </row>
    <row r="8408" spans="22:23" x14ac:dyDescent="0.25">
      <c r="V8408" s="413"/>
      <c r="W8408" s="413"/>
    </row>
    <row r="8409" spans="22:23" x14ac:dyDescent="0.25">
      <c r="V8409" s="413"/>
      <c r="W8409" s="413"/>
    </row>
    <row r="8410" spans="22:23" x14ac:dyDescent="0.25">
      <c r="V8410" s="413"/>
      <c r="W8410" s="413"/>
    </row>
    <row r="8411" spans="22:23" x14ac:dyDescent="0.25">
      <c r="V8411" s="413"/>
      <c r="W8411" s="413"/>
    </row>
    <row r="8412" spans="22:23" x14ac:dyDescent="0.25">
      <c r="V8412" s="413"/>
      <c r="W8412" s="413"/>
    </row>
    <row r="8413" spans="22:23" x14ac:dyDescent="0.25">
      <c r="V8413" s="413"/>
      <c r="W8413" s="413"/>
    </row>
    <row r="8414" spans="22:23" x14ac:dyDescent="0.25">
      <c r="V8414" s="413"/>
      <c r="W8414" s="413"/>
    </row>
    <row r="8415" spans="22:23" x14ac:dyDescent="0.25">
      <c r="V8415" s="413"/>
      <c r="W8415" s="413"/>
    </row>
    <row r="8416" spans="22:23" x14ac:dyDescent="0.25">
      <c r="V8416" s="413"/>
      <c r="W8416" s="413"/>
    </row>
    <row r="8417" spans="22:23" x14ac:dyDescent="0.25">
      <c r="V8417" s="413"/>
      <c r="W8417" s="413"/>
    </row>
    <row r="8418" spans="22:23" x14ac:dyDescent="0.25">
      <c r="V8418" s="413"/>
      <c r="W8418" s="413"/>
    </row>
    <row r="8419" spans="22:23" x14ac:dyDescent="0.25">
      <c r="V8419" s="413"/>
      <c r="W8419" s="413"/>
    </row>
    <row r="8420" spans="22:23" x14ac:dyDescent="0.25">
      <c r="V8420" s="413"/>
      <c r="W8420" s="413"/>
    </row>
    <row r="8421" spans="22:23" x14ac:dyDescent="0.25">
      <c r="V8421" s="413"/>
      <c r="W8421" s="413"/>
    </row>
    <row r="8422" spans="22:23" x14ac:dyDescent="0.25">
      <c r="V8422" s="413"/>
      <c r="W8422" s="413"/>
    </row>
    <row r="8423" spans="22:23" x14ac:dyDescent="0.25">
      <c r="V8423" s="413"/>
      <c r="W8423" s="413"/>
    </row>
    <row r="8424" spans="22:23" x14ac:dyDescent="0.25">
      <c r="V8424" s="413"/>
      <c r="W8424" s="413"/>
    </row>
    <row r="8425" spans="22:23" x14ac:dyDescent="0.25">
      <c r="V8425" s="413"/>
      <c r="W8425" s="413"/>
    </row>
    <row r="8426" spans="22:23" x14ac:dyDescent="0.25">
      <c r="V8426" s="413"/>
      <c r="W8426" s="413"/>
    </row>
    <row r="8427" spans="22:23" x14ac:dyDescent="0.25">
      <c r="V8427" s="413"/>
      <c r="W8427" s="413"/>
    </row>
    <row r="8428" spans="22:23" x14ac:dyDescent="0.25">
      <c r="V8428" s="413"/>
      <c r="W8428" s="413"/>
    </row>
    <row r="8429" spans="22:23" x14ac:dyDescent="0.25">
      <c r="V8429" s="413"/>
      <c r="W8429" s="413"/>
    </row>
    <row r="8430" spans="22:23" x14ac:dyDescent="0.25">
      <c r="V8430" s="413"/>
      <c r="W8430" s="413"/>
    </row>
    <row r="8431" spans="22:23" x14ac:dyDescent="0.25">
      <c r="V8431" s="413"/>
      <c r="W8431" s="413"/>
    </row>
    <row r="8432" spans="22:23" x14ac:dyDescent="0.25">
      <c r="V8432" s="413"/>
      <c r="W8432" s="413"/>
    </row>
    <row r="8433" spans="22:23" x14ac:dyDescent="0.25">
      <c r="V8433" s="413"/>
      <c r="W8433" s="413"/>
    </row>
    <row r="8434" spans="22:23" x14ac:dyDescent="0.25">
      <c r="V8434" s="413"/>
      <c r="W8434" s="413"/>
    </row>
    <row r="8435" spans="22:23" x14ac:dyDescent="0.25">
      <c r="V8435" s="413"/>
      <c r="W8435" s="413"/>
    </row>
    <row r="8436" spans="22:23" x14ac:dyDescent="0.25">
      <c r="V8436" s="413"/>
      <c r="W8436" s="413"/>
    </row>
    <row r="8437" spans="22:23" x14ac:dyDescent="0.25">
      <c r="V8437" s="413"/>
      <c r="W8437" s="413"/>
    </row>
    <row r="8438" spans="22:23" x14ac:dyDescent="0.25">
      <c r="V8438" s="413"/>
      <c r="W8438" s="413"/>
    </row>
    <row r="8439" spans="22:23" x14ac:dyDescent="0.25">
      <c r="V8439" s="413"/>
      <c r="W8439" s="413"/>
    </row>
    <row r="8440" spans="22:23" x14ac:dyDescent="0.25">
      <c r="V8440" s="413"/>
      <c r="W8440" s="413"/>
    </row>
    <row r="8441" spans="22:23" x14ac:dyDescent="0.25">
      <c r="V8441" s="413"/>
      <c r="W8441" s="413"/>
    </row>
    <row r="8442" spans="22:23" x14ac:dyDescent="0.25">
      <c r="V8442" s="413"/>
      <c r="W8442" s="413"/>
    </row>
    <row r="8443" spans="22:23" x14ac:dyDescent="0.25">
      <c r="V8443" s="413"/>
      <c r="W8443" s="413"/>
    </row>
    <row r="8444" spans="22:23" x14ac:dyDescent="0.25">
      <c r="V8444" s="413"/>
      <c r="W8444" s="413"/>
    </row>
    <row r="8445" spans="22:23" x14ac:dyDescent="0.25">
      <c r="V8445" s="413"/>
      <c r="W8445" s="413"/>
    </row>
    <row r="8446" spans="22:23" x14ac:dyDescent="0.25">
      <c r="V8446" s="413"/>
      <c r="W8446" s="413"/>
    </row>
    <row r="8447" spans="22:23" x14ac:dyDescent="0.25">
      <c r="V8447" s="413"/>
      <c r="W8447" s="413"/>
    </row>
    <row r="8448" spans="22:23" x14ac:dyDescent="0.25">
      <c r="V8448" s="413"/>
      <c r="W8448" s="413"/>
    </row>
    <row r="8449" spans="22:23" x14ac:dyDescent="0.25">
      <c r="V8449" s="413"/>
      <c r="W8449" s="413"/>
    </row>
    <row r="8450" spans="22:23" x14ac:dyDescent="0.25">
      <c r="V8450" s="413"/>
      <c r="W8450" s="413"/>
    </row>
    <row r="8451" spans="22:23" x14ac:dyDescent="0.25">
      <c r="V8451" s="413"/>
      <c r="W8451" s="413"/>
    </row>
    <row r="8452" spans="22:23" x14ac:dyDescent="0.25">
      <c r="V8452" s="413"/>
      <c r="W8452" s="413"/>
    </row>
    <row r="8453" spans="22:23" x14ac:dyDescent="0.25">
      <c r="V8453" s="413"/>
      <c r="W8453" s="413"/>
    </row>
    <row r="8454" spans="22:23" x14ac:dyDescent="0.25">
      <c r="V8454" s="413"/>
      <c r="W8454" s="413"/>
    </row>
    <row r="8455" spans="22:23" x14ac:dyDescent="0.25">
      <c r="V8455" s="413"/>
      <c r="W8455" s="413"/>
    </row>
    <row r="8456" spans="22:23" x14ac:dyDescent="0.25">
      <c r="V8456" s="413"/>
      <c r="W8456" s="413"/>
    </row>
    <row r="8457" spans="22:23" x14ac:dyDescent="0.25">
      <c r="V8457" s="413"/>
      <c r="W8457" s="413"/>
    </row>
    <row r="8458" spans="22:23" x14ac:dyDescent="0.25">
      <c r="V8458" s="413"/>
      <c r="W8458" s="413"/>
    </row>
    <row r="8459" spans="22:23" x14ac:dyDescent="0.25">
      <c r="V8459" s="413"/>
      <c r="W8459" s="413"/>
    </row>
    <row r="8460" spans="22:23" x14ac:dyDescent="0.25">
      <c r="V8460" s="413"/>
      <c r="W8460" s="413"/>
    </row>
    <row r="8461" spans="22:23" x14ac:dyDescent="0.25">
      <c r="V8461" s="413"/>
      <c r="W8461" s="413"/>
    </row>
    <row r="8462" spans="22:23" x14ac:dyDescent="0.25">
      <c r="V8462" s="413"/>
      <c r="W8462" s="413"/>
    </row>
    <row r="8463" spans="22:23" x14ac:dyDescent="0.25">
      <c r="V8463" s="413"/>
      <c r="W8463" s="413"/>
    </row>
    <row r="8464" spans="22:23" x14ac:dyDescent="0.25">
      <c r="V8464" s="413"/>
      <c r="W8464" s="413"/>
    </row>
    <row r="8465" spans="22:23" x14ac:dyDescent="0.25">
      <c r="V8465" s="413"/>
      <c r="W8465" s="413"/>
    </row>
    <row r="8466" spans="22:23" x14ac:dyDescent="0.25">
      <c r="V8466" s="413"/>
      <c r="W8466" s="413"/>
    </row>
    <row r="8467" spans="22:23" x14ac:dyDescent="0.25">
      <c r="V8467" s="413"/>
      <c r="W8467" s="413"/>
    </row>
    <row r="8468" spans="22:23" x14ac:dyDescent="0.25">
      <c r="V8468" s="413"/>
      <c r="W8468" s="413"/>
    </row>
    <row r="8469" spans="22:23" x14ac:dyDescent="0.25">
      <c r="V8469" s="413"/>
      <c r="W8469" s="413"/>
    </row>
    <row r="8470" spans="22:23" x14ac:dyDescent="0.25">
      <c r="V8470" s="413"/>
      <c r="W8470" s="413"/>
    </row>
    <row r="8471" spans="22:23" x14ac:dyDescent="0.25">
      <c r="V8471" s="413"/>
      <c r="W8471" s="413"/>
    </row>
    <row r="8472" spans="22:23" x14ac:dyDescent="0.25">
      <c r="V8472" s="413"/>
      <c r="W8472" s="413"/>
    </row>
    <row r="8473" spans="22:23" x14ac:dyDescent="0.25">
      <c r="V8473" s="413"/>
      <c r="W8473" s="413"/>
    </row>
    <row r="8474" spans="22:23" x14ac:dyDescent="0.25">
      <c r="V8474" s="413"/>
      <c r="W8474" s="413"/>
    </row>
    <row r="8475" spans="22:23" x14ac:dyDescent="0.25">
      <c r="V8475" s="413"/>
      <c r="W8475" s="413"/>
    </row>
    <row r="8476" spans="22:23" x14ac:dyDescent="0.25">
      <c r="V8476" s="413"/>
      <c r="W8476" s="413"/>
    </row>
    <row r="8477" spans="22:23" x14ac:dyDescent="0.25">
      <c r="V8477" s="413"/>
      <c r="W8477" s="413"/>
    </row>
    <row r="8478" spans="22:23" x14ac:dyDescent="0.25">
      <c r="V8478" s="413"/>
      <c r="W8478" s="413"/>
    </row>
    <row r="8479" spans="22:23" x14ac:dyDescent="0.25">
      <c r="V8479" s="413"/>
      <c r="W8479" s="413"/>
    </row>
    <row r="8480" spans="22:23" x14ac:dyDescent="0.25">
      <c r="V8480" s="413"/>
      <c r="W8480" s="413"/>
    </row>
    <row r="8481" spans="22:23" x14ac:dyDescent="0.25">
      <c r="V8481" s="413"/>
      <c r="W8481" s="413"/>
    </row>
    <row r="8482" spans="22:23" x14ac:dyDescent="0.25">
      <c r="V8482" s="413"/>
      <c r="W8482" s="413"/>
    </row>
    <row r="8483" spans="22:23" x14ac:dyDescent="0.25">
      <c r="V8483" s="413"/>
      <c r="W8483" s="413"/>
    </row>
    <row r="8484" spans="22:23" x14ac:dyDescent="0.25">
      <c r="V8484" s="413"/>
      <c r="W8484" s="413"/>
    </row>
    <row r="8485" spans="22:23" x14ac:dyDescent="0.25">
      <c r="V8485" s="413"/>
      <c r="W8485" s="413"/>
    </row>
    <row r="8486" spans="22:23" x14ac:dyDescent="0.25">
      <c r="V8486" s="413"/>
      <c r="W8486" s="413"/>
    </row>
    <row r="8487" spans="22:23" x14ac:dyDescent="0.25">
      <c r="V8487" s="413"/>
      <c r="W8487" s="413"/>
    </row>
    <row r="8488" spans="22:23" x14ac:dyDescent="0.25">
      <c r="V8488" s="413"/>
      <c r="W8488" s="413"/>
    </row>
    <row r="8489" spans="22:23" x14ac:dyDescent="0.25">
      <c r="V8489" s="413"/>
      <c r="W8489" s="413"/>
    </row>
    <row r="8490" spans="22:23" x14ac:dyDescent="0.25">
      <c r="V8490" s="413"/>
      <c r="W8490" s="413"/>
    </row>
    <row r="8491" spans="22:23" x14ac:dyDescent="0.25">
      <c r="V8491" s="413"/>
      <c r="W8491" s="413"/>
    </row>
    <row r="8492" spans="22:23" x14ac:dyDescent="0.25">
      <c r="V8492" s="413"/>
      <c r="W8492" s="413"/>
    </row>
    <row r="8493" spans="22:23" x14ac:dyDescent="0.25">
      <c r="V8493" s="413"/>
      <c r="W8493" s="413"/>
    </row>
    <row r="8494" spans="22:23" x14ac:dyDescent="0.25">
      <c r="V8494" s="413"/>
      <c r="W8494" s="413"/>
    </row>
    <row r="8495" spans="22:23" x14ac:dyDescent="0.25">
      <c r="V8495" s="413"/>
      <c r="W8495" s="413"/>
    </row>
    <row r="8496" spans="22:23" x14ac:dyDescent="0.25">
      <c r="V8496" s="413"/>
      <c r="W8496" s="413"/>
    </row>
    <row r="8497" spans="22:23" x14ac:dyDescent="0.25">
      <c r="V8497" s="413"/>
      <c r="W8497" s="413"/>
    </row>
    <row r="8498" spans="22:23" x14ac:dyDescent="0.25">
      <c r="V8498" s="413"/>
      <c r="W8498" s="413"/>
    </row>
    <row r="8499" spans="22:23" x14ac:dyDescent="0.25">
      <c r="V8499" s="413"/>
      <c r="W8499" s="413"/>
    </row>
    <row r="8500" spans="22:23" x14ac:dyDescent="0.25">
      <c r="V8500" s="413"/>
      <c r="W8500" s="413"/>
    </row>
    <row r="8501" spans="22:23" x14ac:dyDescent="0.25">
      <c r="V8501" s="413"/>
      <c r="W8501" s="413"/>
    </row>
    <row r="8502" spans="22:23" x14ac:dyDescent="0.25">
      <c r="V8502" s="413"/>
      <c r="W8502" s="413"/>
    </row>
    <row r="8503" spans="22:23" x14ac:dyDescent="0.25">
      <c r="V8503" s="413"/>
      <c r="W8503" s="413"/>
    </row>
    <row r="8504" spans="22:23" x14ac:dyDescent="0.25">
      <c r="V8504" s="413"/>
      <c r="W8504" s="413"/>
    </row>
    <row r="8505" spans="22:23" x14ac:dyDescent="0.25">
      <c r="V8505" s="413"/>
      <c r="W8505" s="413"/>
    </row>
    <row r="8506" spans="22:23" x14ac:dyDescent="0.25">
      <c r="V8506" s="413"/>
      <c r="W8506" s="413"/>
    </row>
    <row r="8507" spans="22:23" x14ac:dyDescent="0.25">
      <c r="V8507" s="413"/>
      <c r="W8507" s="413"/>
    </row>
    <row r="8508" spans="22:23" x14ac:dyDescent="0.25">
      <c r="V8508" s="413"/>
      <c r="W8508" s="413"/>
    </row>
    <row r="8509" spans="22:23" x14ac:dyDescent="0.25">
      <c r="V8509" s="413"/>
      <c r="W8509" s="413"/>
    </row>
    <row r="8510" spans="22:23" x14ac:dyDescent="0.25">
      <c r="V8510" s="413"/>
      <c r="W8510" s="413"/>
    </row>
    <row r="8511" spans="22:23" x14ac:dyDescent="0.25">
      <c r="V8511" s="413"/>
      <c r="W8511" s="413"/>
    </row>
    <row r="8512" spans="22:23" x14ac:dyDescent="0.25">
      <c r="V8512" s="413"/>
      <c r="W8512" s="413"/>
    </row>
    <row r="8513" spans="22:23" x14ac:dyDescent="0.25">
      <c r="V8513" s="413"/>
      <c r="W8513" s="413"/>
    </row>
    <row r="8514" spans="22:23" x14ac:dyDescent="0.25">
      <c r="V8514" s="413"/>
      <c r="W8514" s="413"/>
    </row>
    <row r="8515" spans="22:23" x14ac:dyDescent="0.25">
      <c r="V8515" s="413"/>
      <c r="W8515" s="413"/>
    </row>
    <row r="8516" spans="22:23" x14ac:dyDescent="0.25">
      <c r="V8516" s="413"/>
      <c r="W8516" s="413"/>
    </row>
    <row r="8517" spans="22:23" x14ac:dyDescent="0.25">
      <c r="V8517" s="413"/>
      <c r="W8517" s="413"/>
    </row>
    <row r="8518" spans="22:23" x14ac:dyDescent="0.25">
      <c r="V8518" s="413"/>
      <c r="W8518" s="413"/>
    </row>
    <row r="8519" spans="22:23" x14ac:dyDescent="0.25">
      <c r="V8519" s="413"/>
      <c r="W8519" s="413"/>
    </row>
    <row r="8520" spans="22:23" x14ac:dyDescent="0.25">
      <c r="V8520" s="413"/>
      <c r="W8520" s="413"/>
    </row>
    <row r="8521" spans="22:23" x14ac:dyDescent="0.25">
      <c r="V8521" s="413"/>
      <c r="W8521" s="413"/>
    </row>
    <row r="8522" spans="22:23" x14ac:dyDescent="0.25">
      <c r="V8522" s="413"/>
      <c r="W8522" s="413"/>
    </row>
    <row r="8523" spans="22:23" x14ac:dyDescent="0.25">
      <c r="V8523" s="413"/>
      <c r="W8523" s="413"/>
    </row>
    <row r="8524" spans="22:23" x14ac:dyDescent="0.25">
      <c r="V8524" s="413"/>
      <c r="W8524" s="413"/>
    </row>
    <row r="8525" spans="22:23" x14ac:dyDescent="0.25">
      <c r="V8525" s="413"/>
      <c r="W8525" s="413"/>
    </row>
    <row r="8526" spans="22:23" x14ac:dyDescent="0.25">
      <c r="V8526" s="413"/>
      <c r="W8526" s="413"/>
    </row>
    <row r="8527" spans="22:23" x14ac:dyDescent="0.25">
      <c r="V8527" s="413"/>
      <c r="W8527" s="413"/>
    </row>
    <row r="8528" spans="22:23" x14ac:dyDescent="0.25">
      <c r="V8528" s="413"/>
      <c r="W8528" s="413"/>
    </row>
    <row r="8529" spans="22:23" x14ac:dyDescent="0.25">
      <c r="V8529" s="413"/>
      <c r="W8529" s="413"/>
    </row>
    <row r="8530" spans="22:23" x14ac:dyDescent="0.25">
      <c r="V8530" s="413"/>
      <c r="W8530" s="413"/>
    </row>
    <row r="8531" spans="22:23" x14ac:dyDescent="0.25">
      <c r="V8531" s="413"/>
      <c r="W8531" s="413"/>
    </row>
    <row r="8532" spans="22:23" x14ac:dyDescent="0.25">
      <c r="V8532" s="413"/>
      <c r="W8532" s="413"/>
    </row>
    <row r="8533" spans="22:23" x14ac:dyDescent="0.25">
      <c r="V8533" s="413"/>
      <c r="W8533" s="413"/>
    </row>
    <row r="8534" spans="22:23" x14ac:dyDescent="0.25">
      <c r="V8534" s="413"/>
      <c r="W8534" s="413"/>
    </row>
    <row r="8535" spans="22:23" x14ac:dyDescent="0.25">
      <c r="V8535" s="413"/>
      <c r="W8535" s="413"/>
    </row>
    <row r="8536" spans="22:23" x14ac:dyDescent="0.25">
      <c r="V8536" s="413"/>
      <c r="W8536" s="413"/>
    </row>
    <row r="8537" spans="22:23" x14ac:dyDescent="0.25">
      <c r="V8537" s="413"/>
      <c r="W8537" s="413"/>
    </row>
    <row r="8538" spans="22:23" x14ac:dyDescent="0.25">
      <c r="V8538" s="413"/>
      <c r="W8538" s="413"/>
    </row>
    <row r="8539" spans="22:23" x14ac:dyDescent="0.25">
      <c r="V8539" s="413"/>
      <c r="W8539" s="413"/>
    </row>
    <row r="8540" spans="22:23" x14ac:dyDescent="0.25">
      <c r="V8540" s="413"/>
      <c r="W8540" s="413"/>
    </row>
    <row r="8541" spans="22:23" x14ac:dyDescent="0.25">
      <c r="V8541" s="413"/>
      <c r="W8541" s="413"/>
    </row>
    <row r="8542" spans="22:23" x14ac:dyDescent="0.25">
      <c r="V8542" s="413"/>
      <c r="W8542" s="413"/>
    </row>
    <row r="8543" spans="22:23" x14ac:dyDescent="0.25">
      <c r="V8543" s="413"/>
      <c r="W8543" s="413"/>
    </row>
    <row r="8544" spans="22:23" x14ac:dyDescent="0.25">
      <c r="V8544" s="413"/>
      <c r="W8544" s="413"/>
    </row>
    <row r="8545" spans="22:23" x14ac:dyDescent="0.25">
      <c r="V8545" s="413"/>
      <c r="W8545" s="413"/>
    </row>
    <row r="8546" spans="22:23" x14ac:dyDescent="0.25">
      <c r="V8546" s="413"/>
      <c r="W8546" s="413"/>
    </row>
    <row r="8547" spans="22:23" x14ac:dyDescent="0.25">
      <c r="V8547" s="413"/>
      <c r="W8547" s="413"/>
    </row>
    <row r="8548" spans="22:23" x14ac:dyDescent="0.25">
      <c r="V8548" s="413"/>
      <c r="W8548" s="413"/>
    </row>
    <row r="8549" spans="22:23" x14ac:dyDescent="0.25">
      <c r="V8549" s="413"/>
      <c r="W8549" s="413"/>
    </row>
    <row r="8550" spans="22:23" x14ac:dyDescent="0.25">
      <c r="V8550" s="413"/>
      <c r="W8550" s="413"/>
    </row>
    <row r="8551" spans="22:23" x14ac:dyDescent="0.25">
      <c r="V8551" s="413"/>
      <c r="W8551" s="413"/>
    </row>
    <row r="8552" spans="22:23" x14ac:dyDescent="0.25">
      <c r="V8552" s="413"/>
      <c r="W8552" s="413"/>
    </row>
    <row r="8553" spans="22:23" x14ac:dyDescent="0.25">
      <c r="V8553" s="413"/>
      <c r="W8553" s="413"/>
    </row>
    <row r="8554" spans="22:23" x14ac:dyDescent="0.25">
      <c r="V8554" s="413"/>
      <c r="W8554" s="413"/>
    </row>
    <row r="8555" spans="22:23" x14ac:dyDescent="0.25">
      <c r="V8555" s="413"/>
      <c r="W8555" s="413"/>
    </row>
    <row r="8556" spans="22:23" x14ac:dyDescent="0.25">
      <c r="V8556" s="413"/>
      <c r="W8556" s="413"/>
    </row>
    <row r="8557" spans="22:23" x14ac:dyDescent="0.25">
      <c r="V8557" s="413"/>
      <c r="W8557" s="413"/>
    </row>
    <row r="8558" spans="22:23" x14ac:dyDescent="0.25">
      <c r="V8558" s="413"/>
      <c r="W8558" s="413"/>
    </row>
    <row r="8559" spans="22:23" x14ac:dyDescent="0.25">
      <c r="V8559" s="413"/>
      <c r="W8559" s="413"/>
    </row>
    <row r="8560" spans="22:23" x14ac:dyDescent="0.25">
      <c r="V8560" s="413"/>
      <c r="W8560" s="413"/>
    </row>
    <row r="8561" spans="22:23" x14ac:dyDescent="0.25">
      <c r="V8561" s="413"/>
      <c r="W8561" s="413"/>
    </row>
    <row r="8562" spans="22:23" x14ac:dyDescent="0.25">
      <c r="V8562" s="413"/>
      <c r="W8562" s="413"/>
    </row>
    <row r="8563" spans="22:23" x14ac:dyDescent="0.25">
      <c r="V8563" s="413"/>
      <c r="W8563" s="413"/>
    </row>
    <row r="8564" spans="22:23" x14ac:dyDescent="0.25">
      <c r="V8564" s="413"/>
      <c r="W8564" s="413"/>
    </row>
    <row r="8565" spans="22:23" x14ac:dyDescent="0.25">
      <c r="V8565" s="413"/>
      <c r="W8565" s="413"/>
    </row>
    <row r="8566" spans="22:23" x14ac:dyDescent="0.25">
      <c r="V8566" s="413"/>
      <c r="W8566" s="413"/>
    </row>
    <row r="8567" spans="22:23" x14ac:dyDescent="0.25">
      <c r="V8567" s="413"/>
      <c r="W8567" s="413"/>
    </row>
    <row r="8568" spans="22:23" x14ac:dyDescent="0.25">
      <c r="V8568" s="413"/>
      <c r="W8568" s="413"/>
    </row>
    <row r="8569" spans="22:23" x14ac:dyDescent="0.25">
      <c r="V8569" s="413"/>
      <c r="W8569" s="413"/>
    </row>
    <row r="8570" spans="22:23" x14ac:dyDescent="0.25">
      <c r="V8570" s="413"/>
      <c r="W8570" s="413"/>
    </row>
    <row r="8571" spans="22:23" x14ac:dyDescent="0.25">
      <c r="V8571" s="413"/>
      <c r="W8571" s="413"/>
    </row>
    <row r="8572" spans="22:23" x14ac:dyDescent="0.25">
      <c r="V8572" s="413"/>
      <c r="W8572" s="413"/>
    </row>
    <row r="8573" spans="22:23" x14ac:dyDescent="0.25">
      <c r="V8573" s="413"/>
      <c r="W8573" s="413"/>
    </row>
    <row r="8574" spans="22:23" x14ac:dyDescent="0.25">
      <c r="V8574" s="413"/>
      <c r="W8574" s="413"/>
    </row>
    <row r="8575" spans="22:23" x14ac:dyDescent="0.25">
      <c r="V8575" s="413"/>
      <c r="W8575" s="413"/>
    </row>
    <row r="8576" spans="22:23" x14ac:dyDescent="0.25">
      <c r="V8576" s="413"/>
      <c r="W8576" s="413"/>
    </row>
    <row r="8577" spans="22:23" x14ac:dyDescent="0.25">
      <c r="V8577" s="413"/>
      <c r="W8577" s="413"/>
    </row>
    <row r="8578" spans="22:23" x14ac:dyDescent="0.25">
      <c r="V8578" s="413"/>
      <c r="W8578" s="413"/>
    </row>
    <row r="8579" spans="22:23" x14ac:dyDescent="0.25">
      <c r="V8579" s="413"/>
      <c r="W8579" s="413"/>
    </row>
    <row r="8580" spans="22:23" x14ac:dyDescent="0.25">
      <c r="V8580" s="413"/>
      <c r="W8580" s="413"/>
    </row>
    <row r="8581" spans="22:23" x14ac:dyDescent="0.25">
      <c r="V8581" s="413"/>
      <c r="W8581" s="413"/>
    </row>
    <row r="8582" spans="22:23" x14ac:dyDescent="0.25">
      <c r="V8582" s="413"/>
      <c r="W8582" s="413"/>
    </row>
    <row r="8583" spans="22:23" x14ac:dyDescent="0.25">
      <c r="V8583" s="413"/>
      <c r="W8583" s="413"/>
    </row>
    <row r="8584" spans="22:23" x14ac:dyDescent="0.25">
      <c r="V8584" s="413"/>
      <c r="W8584" s="413"/>
    </row>
    <row r="8585" spans="22:23" x14ac:dyDescent="0.25">
      <c r="V8585" s="413"/>
      <c r="W8585" s="413"/>
    </row>
    <row r="8586" spans="22:23" x14ac:dyDescent="0.25">
      <c r="V8586" s="413"/>
      <c r="W8586" s="413"/>
    </row>
    <row r="8587" spans="22:23" x14ac:dyDescent="0.25">
      <c r="V8587" s="413"/>
      <c r="W8587" s="413"/>
    </row>
    <row r="8588" spans="22:23" x14ac:dyDescent="0.25">
      <c r="V8588" s="413"/>
      <c r="W8588" s="413"/>
    </row>
    <row r="8589" spans="22:23" x14ac:dyDescent="0.25">
      <c r="V8589" s="413"/>
      <c r="W8589" s="413"/>
    </row>
    <row r="8590" spans="22:23" x14ac:dyDescent="0.25">
      <c r="V8590" s="413"/>
      <c r="W8590" s="413"/>
    </row>
    <row r="8591" spans="22:23" x14ac:dyDescent="0.25">
      <c r="V8591" s="413"/>
      <c r="W8591" s="413"/>
    </row>
    <row r="8592" spans="22:23" x14ac:dyDescent="0.25">
      <c r="V8592" s="413"/>
      <c r="W8592" s="413"/>
    </row>
    <row r="8593" spans="22:23" x14ac:dyDescent="0.25">
      <c r="V8593" s="413"/>
      <c r="W8593" s="413"/>
    </row>
    <row r="8594" spans="22:23" x14ac:dyDescent="0.25">
      <c r="V8594" s="413"/>
      <c r="W8594" s="413"/>
    </row>
    <row r="8595" spans="22:23" x14ac:dyDescent="0.25">
      <c r="V8595" s="413"/>
      <c r="W8595" s="413"/>
    </row>
    <row r="8596" spans="22:23" x14ac:dyDescent="0.25">
      <c r="V8596" s="413"/>
      <c r="W8596" s="413"/>
    </row>
    <row r="8597" spans="22:23" x14ac:dyDescent="0.25">
      <c r="V8597" s="413"/>
      <c r="W8597" s="413"/>
    </row>
    <row r="8598" spans="22:23" x14ac:dyDescent="0.25">
      <c r="V8598" s="413"/>
      <c r="W8598" s="413"/>
    </row>
    <row r="8599" spans="22:23" x14ac:dyDescent="0.25">
      <c r="V8599" s="413"/>
      <c r="W8599" s="413"/>
    </row>
    <row r="8600" spans="22:23" x14ac:dyDescent="0.25">
      <c r="V8600" s="413"/>
      <c r="W8600" s="413"/>
    </row>
    <row r="8601" spans="22:23" x14ac:dyDescent="0.25">
      <c r="V8601" s="413"/>
      <c r="W8601" s="413"/>
    </row>
    <row r="8602" spans="22:23" x14ac:dyDescent="0.25">
      <c r="V8602" s="413"/>
      <c r="W8602" s="413"/>
    </row>
    <row r="8603" spans="22:23" x14ac:dyDescent="0.25">
      <c r="V8603" s="413"/>
      <c r="W8603" s="413"/>
    </row>
    <row r="8604" spans="22:23" x14ac:dyDescent="0.25">
      <c r="V8604" s="413"/>
      <c r="W8604" s="413"/>
    </row>
    <row r="8605" spans="22:23" x14ac:dyDescent="0.25">
      <c r="V8605" s="413"/>
      <c r="W8605" s="413"/>
    </row>
    <row r="8606" spans="22:23" x14ac:dyDescent="0.25">
      <c r="V8606" s="413"/>
      <c r="W8606" s="413"/>
    </row>
    <row r="8607" spans="22:23" x14ac:dyDescent="0.25">
      <c r="V8607" s="413"/>
      <c r="W8607" s="413"/>
    </row>
    <row r="8608" spans="22:23" x14ac:dyDescent="0.25">
      <c r="V8608" s="413"/>
      <c r="W8608" s="413"/>
    </row>
    <row r="8609" spans="22:23" x14ac:dyDescent="0.25">
      <c r="V8609" s="413"/>
      <c r="W8609" s="413"/>
    </row>
    <row r="8610" spans="22:23" x14ac:dyDescent="0.25">
      <c r="V8610" s="413"/>
      <c r="W8610" s="413"/>
    </row>
    <row r="8611" spans="22:23" x14ac:dyDescent="0.25">
      <c r="V8611" s="413"/>
      <c r="W8611" s="413"/>
    </row>
    <row r="8612" spans="22:23" x14ac:dyDescent="0.25">
      <c r="V8612" s="413"/>
      <c r="W8612" s="413"/>
    </row>
    <row r="8613" spans="22:23" x14ac:dyDescent="0.25">
      <c r="V8613" s="413"/>
      <c r="W8613" s="413"/>
    </row>
    <row r="8614" spans="22:23" x14ac:dyDescent="0.25">
      <c r="V8614" s="413"/>
      <c r="W8614" s="413"/>
    </row>
    <row r="8615" spans="22:23" x14ac:dyDescent="0.25">
      <c r="V8615" s="413"/>
      <c r="W8615" s="413"/>
    </row>
    <row r="8616" spans="22:23" x14ac:dyDescent="0.25">
      <c r="V8616" s="413"/>
      <c r="W8616" s="413"/>
    </row>
    <row r="8617" spans="22:23" x14ac:dyDescent="0.25">
      <c r="V8617" s="413"/>
      <c r="W8617" s="413"/>
    </row>
    <row r="8618" spans="22:23" x14ac:dyDescent="0.25">
      <c r="V8618" s="413"/>
      <c r="W8618" s="413"/>
    </row>
    <row r="8619" spans="22:23" x14ac:dyDescent="0.25">
      <c r="V8619" s="413"/>
      <c r="W8619" s="413"/>
    </row>
    <row r="8620" spans="22:23" x14ac:dyDescent="0.25">
      <c r="V8620" s="413"/>
      <c r="W8620" s="413"/>
    </row>
    <row r="8621" spans="22:23" x14ac:dyDescent="0.25">
      <c r="V8621" s="413"/>
      <c r="W8621" s="413"/>
    </row>
    <row r="8622" spans="22:23" x14ac:dyDescent="0.25">
      <c r="V8622" s="413"/>
      <c r="W8622" s="413"/>
    </row>
    <row r="8623" spans="22:23" x14ac:dyDescent="0.25">
      <c r="V8623" s="413"/>
      <c r="W8623" s="413"/>
    </row>
    <row r="8624" spans="22:23" x14ac:dyDescent="0.25">
      <c r="V8624" s="413"/>
      <c r="W8624" s="413"/>
    </row>
    <row r="8625" spans="22:23" x14ac:dyDescent="0.25">
      <c r="V8625" s="413"/>
      <c r="W8625" s="413"/>
    </row>
    <row r="8626" spans="22:23" x14ac:dyDescent="0.25">
      <c r="V8626" s="413"/>
      <c r="W8626" s="413"/>
    </row>
    <row r="8627" spans="22:23" x14ac:dyDescent="0.25">
      <c r="V8627" s="413"/>
      <c r="W8627" s="413"/>
    </row>
    <row r="8628" spans="22:23" x14ac:dyDescent="0.25">
      <c r="V8628" s="413"/>
      <c r="W8628" s="413"/>
    </row>
    <row r="8629" spans="22:23" x14ac:dyDescent="0.25">
      <c r="V8629" s="413"/>
      <c r="W8629" s="413"/>
    </row>
    <row r="8630" spans="22:23" x14ac:dyDescent="0.25">
      <c r="V8630" s="413"/>
      <c r="W8630" s="413"/>
    </row>
    <row r="8631" spans="22:23" x14ac:dyDescent="0.25">
      <c r="V8631" s="413"/>
      <c r="W8631" s="413"/>
    </row>
    <row r="8632" spans="22:23" x14ac:dyDescent="0.25">
      <c r="V8632" s="413"/>
      <c r="W8632" s="413"/>
    </row>
    <row r="8633" spans="22:23" x14ac:dyDescent="0.25">
      <c r="V8633" s="413"/>
      <c r="W8633" s="413"/>
    </row>
    <row r="8634" spans="22:23" x14ac:dyDescent="0.25">
      <c r="V8634" s="413"/>
      <c r="W8634" s="413"/>
    </row>
    <row r="8635" spans="22:23" x14ac:dyDescent="0.25">
      <c r="V8635" s="413"/>
      <c r="W8635" s="413"/>
    </row>
    <row r="8636" spans="22:23" x14ac:dyDescent="0.25">
      <c r="V8636" s="413"/>
      <c r="W8636" s="413"/>
    </row>
    <row r="8637" spans="22:23" x14ac:dyDescent="0.25">
      <c r="V8637" s="413"/>
      <c r="W8637" s="413"/>
    </row>
    <row r="8638" spans="22:23" x14ac:dyDescent="0.25">
      <c r="V8638" s="413"/>
      <c r="W8638" s="413"/>
    </row>
    <row r="8639" spans="22:23" x14ac:dyDescent="0.25">
      <c r="V8639" s="413"/>
      <c r="W8639" s="413"/>
    </row>
    <row r="8640" spans="22:23" x14ac:dyDescent="0.25">
      <c r="V8640" s="413"/>
      <c r="W8640" s="413"/>
    </row>
    <row r="8641" spans="22:23" x14ac:dyDescent="0.25">
      <c r="V8641" s="413"/>
      <c r="W8641" s="413"/>
    </row>
    <row r="8642" spans="22:23" x14ac:dyDescent="0.25">
      <c r="V8642" s="413"/>
      <c r="W8642" s="413"/>
    </row>
    <row r="8643" spans="22:23" x14ac:dyDescent="0.25">
      <c r="V8643" s="413"/>
      <c r="W8643" s="413"/>
    </row>
    <row r="8644" spans="22:23" x14ac:dyDescent="0.25">
      <c r="V8644" s="413"/>
      <c r="W8644" s="413"/>
    </row>
    <row r="8645" spans="22:23" x14ac:dyDescent="0.25">
      <c r="V8645" s="413"/>
      <c r="W8645" s="413"/>
    </row>
    <row r="8646" spans="22:23" x14ac:dyDescent="0.25">
      <c r="V8646" s="413"/>
      <c r="W8646" s="413"/>
    </row>
    <row r="8647" spans="22:23" x14ac:dyDescent="0.25">
      <c r="V8647" s="413"/>
      <c r="W8647" s="413"/>
    </row>
    <row r="8648" spans="22:23" x14ac:dyDescent="0.25">
      <c r="V8648" s="413"/>
      <c r="W8648" s="413"/>
    </row>
    <row r="8649" spans="22:23" x14ac:dyDescent="0.25">
      <c r="V8649" s="413"/>
      <c r="W8649" s="413"/>
    </row>
    <row r="8650" spans="22:23" x14ac:dyDescent="0.25">
      <c r="V8650" s="413"/>
      <c r="W8650" s="413"/>
    </row>
    <row r="8651" spans="22:23" x14ac:dyDescent="0.25">
      <c r="V8651" s="413"/>
      <c r="W8651" s="413"/>
    </row>
    <row r="8652" spans="22:23" x14ac:dyDescent="0.25">
      <c r="V8652" s="413"/>
      <c r="W8652" s="413"/>
    </row>
    <row r="8653" spans="22:23" x14ac:dyDescent="0.25">
      <c r="V8653" s="413"/>
      <c r="W8653" s="413"/>
    </row>
    <row r="8654" spans="22:23" x14ac:dyDescent="0.25">
      <c r="V8654" s="413"/>
      <c r="W8654" s="413"/>
    </row>
    <row r="8655" spans="22:23" x14ac:dyDescent="0.25">
      <c r="V8655" s="413"/>
      <c r="W8655" s="413"/>
    </row>
    <row r="8656" spans="22:23" x14ac:dyDescent="0.25">
      <c r="V8656" s="413"/>
      <c r="W8656" s="413"/>
    </row>
    <row r="8657" spans="22:23" x14ac:dyDescent="0.25">
      <c r="V8657" s="413"/>
      <c r="W8657" s="413"/>
    </row>
    <row r="8658" spans="22:23" x14ac:dyDescent="0.25">
      <c r="V8658" s="413"/>
      <c r="W8658" s="413"/>
    </row>
    <row r="8659" spans="22:23" x14ac:dyDescent="0.25">
      <c r="V8659" s="413"/>
      <c r="W8659" s="413"/>
    </row>
    <row r="8660" spans="22:23" x14ac:dyDescent="0.25">
      <c r="V8660" s="413"/>
      <c r="W8660" s="413"/>
    </row>
    <row r="8661" spans="22:23" x14ac:dyDescent="0.25">
      <c r="V8661" s="413"/>
      <c r="W8661" s="413"/>
    </row>
    <row r="8662" spans="22:23" x14ac:dyDescent="0.25">
      <c r="V8662" s="413"/>
      <c r="W8662" s="413"/>
    </row>
    <row r="8663" spans="22:23" x14ac:dyDescent="0.25">
      <c r="V8663" s="413"/>
      <c r="W8663" s="413"/>
    </row>
    <row r="8664" spans="22:23" x14ac:dyDescent="0.25">
      <c r="V8664" s="413"/>
      <c r="W8664" s="413"/>
    </row>
    <row r="8665" spans="22:23" x14ac:dyDescent="0.25">
      <c r="V8665" s="413"/>
      <c r="W8665" s="413"/>
    </row>
    <row r="8666" spans="22:23" x14ac:dyDescent="0.25">
      <c r="V8666" s="413"/>
      <c r="W8666" s="413"/>
    </row>
    <row r="8667" spans="22:23" x14ac:dyDescent="0.25">
      <c r="V8667" s="413"/>
      <c r="W8667" s="413"/>
    </row>
    <row r="8668" spans="22:23" x14ac:dyDescent="0.25">
      <c r="V8668" s="413"/>
      <c r="W8668" s="413"/>
    </row>
    <row r="8669" spans="22:23" x14ac:dyDescent="0.25">
      <c r="V8669" s="413"/>
      <c r="W8669" s="413"/>
    </row>
    <row r="8670" spans="22:23" x14ac:dyDescent="0.25">
      <c r="V8670" s="413"/>
      <c r="W8670" s="413"/>
    </row>
    <row r="8671" spans="22:23" x14ac:dyDescent="0.25">
      <c r="V8671" s="413"/>
      <c r="W8671" s="413"/>
    </row>
    <row r="8672" spans="22:23" x14ac:dyDescent="0.25">
      <c r="V8672" s="413"/>
      <c r="W8672" s="413"/>
    </row>
    <row r="8673" spans="22:23" x14ac:dyDescent="0.25">
      <c r="V8673" s="413"/>
      <c r="W8673" s="413"/>
    </row>
    <row r="8674" spans="22:23" x14ac:dyDescent="0.25">
      <c r="V8674" s="413"/>
      <c r="W8674" s="413"/>
    </row>
    <row r="8675" spans="22:23" x14ac:dyDescent="0.25">
      <c r="V8675" s="413"/>
      <c r="W8675" s="413"/>
    </row>
    <row r="8676" spans="22:23" x14ac:dyDescent="0.25">
      <c r="V8676" s="413"/>
      <c r="W8676" s="413"/>
    </row>
    <row r="8677" spans="22:23" x14ac:dyDescent="0.25">
      <c r="V8677" s="413"/>
      <c r="W8677" s="413"/>
    </row>
    <row r="8678" spans="22:23" x14ac:dyDescent="0.25">
      <c r="V8678" s="413"/>
      <c r="W8678" s="413"/>
    </row>
    <row r="8679" spans="22:23" x14ac:dyDescent="0.25">
      <c r="V8679" s="413"/>
      <c r="W8679" s="413"/>
    </row>
    <row r="8680" spans="22:23" x14ac:dyDescent="0.25">
      <c r="V8680" s="413"/>
      <c r="W8680" s="413"/>
    </row>
    <row r="8681" spans="22:23" x14ac:dyDescent="0.25">
      <c r="V8681" s="413"/>
      <c r="W8681" s="413"/>
    </row>
    <row r="8682" spans="22:23" x14ac:dyDescent="0.25">
      <c r="V8682" s="413"/>
      <c r="W8682" s="413"/>
    </row>
    <row r="8683" spans="22:23" x14ac:dyDescent="0.25">
      <c r="V8683" s="413"/>
      <c r="W8683" s="413"/>
    </row>
    <row r="8684" spans="22:23" x14ac:dyDescent="0.25">
      <c r="V8684" s="413"/>
      <c r="W8684" s="413"/>
    </row>
    <row r="8685" spans="22:23" x14ac:dyDescent="0.25">
      <c r="V8685" s="413"/>
      <c r="W8685" s="413"/>
    </row>
    <row r="8686" spans="22:23" x14ac:dyDescent="0.25">
      <c r="V8686" s="413"/>
      <c r="W8686" s="413"/>
    </row>
    <row r="8687" spans="22:23" x14ac:dyDescent="0.25">
      <c r="V8687" s="413"/>
      <c r="W8687" s="413"/>
    </row>
    <row r="8688" spans="22:23" x14ac:dyDescent="0.25">
      <c r="V8688" s="413"/>
      <c r="W8688" s="413"/>
    </row>
    <row r="8689" spans="22:23" x14ac:dyDescent="0.25">
      <c r="V8689" s="413"/>
      <c r="W8689" s="413"/>
    </row>
    <row r="8690" spans="22:23" x14ac:dyDescent="0.25">
      <c r="V8690" s="413"/>
      <c r="W8690" s="413"/>
    </row>
    <row r="8691" spans="22:23" x14ac:dyDescent="0.25">
      <c r="V8691" s="413"/>
      <c r="W8691" s="413"/>
    </row>
    <row r="8692" spans="22:23" x14ac:dyDescent="0.25">
      <c r="V8692" s="413"/>
      <c r="W8692" s="413"/>
    </row>
    <row r="8693" spans="22:23" x14ac:dyDescent="0.25">
      <c r="V8693" s="413"/>
      <c r="W8693" s="413"/>
    </row>
    <row r="8694" spans="22:23" x14ac:dyDescent="0.25">
      <c r="V8694" s="413"/>
      <c r="W8694" s="413"/>
    </row>
    <row r="8695" spans="22:23" x14ac:dyDescent="0.25">
      <c r="V8695" s="413"/>
      <c r="W8695" s="413"/>
    </row>
    <row r="8696" spans="22:23" x14ac:dyDescent="0.25">
      <c r="V8696" s="413"/>
      <c r="W8696" s="413"/>
    </row>
    <row r="8697" spans="22:23" x14ac:dyDescent="0.25">
      <c r="V8697" s="413"/>
      <c r="W8697" s="413"/>
    </row>
    <row r="8698" spans="22:23" x14ac:dyDescent="0.25">
      <c r="V8698" s="413"/>
      <c r="W8698" s="413"/>
    </row>
    <row r="8699" spans="22:23" x14ac:dyDescent="0.25">
      <c r="V8699" s="413"/>
      <c r="W8699" s="413"/>
    </row>
    <row r="8700" spans="22:23" x14ac:dyDescent="0.25">
      <c r="V8700" s="413"/>
      <c r="W8700" s="413"/>
    </row>
    <row r="8701" spans="22:23" x14ac:dyDescent="0.25">
      <c r="V8701" s="413"/>
      <c r="W8701" s="413"/>
    </row>
    <row r="8702" spans="22:23" x14ac:dyDescent="0.25">
      <c r="V8702" s="413"/>
      <c r="W8702" s="413"/>
    </row>
    <row r="8703" spans="22:23" x14ac:dyDescent="0.25">
      <c r="V8703" s="413"/>
      <c r="W8703" s="413"/>
    </row>
    <row r="8704" spans="22:23" x14ac:dyDescent="0.25">
      <c r="V8704" s="413"/>
      <c r="W8704" s="413"/>
    </row>
    <row r="8705" spans="22:23" x14ac:dyDescent="0.25">
      <c r="V8705" s="413"/>
      <c r="W8705" s="413"/>
    </row>
    <row r="8706" spans="22:23" x14ac:dyDescent="0.25">
      <c r="V8706" s="413"/>
      <c r="W8706" s="413"/>
    </row>
    <row r="8707" spans="22:23" x14ac:dyDescent="0.25">
      <c r="V8707" s="413"/>
      <c r="W8707" s="413"/>
    </row>
    <row r="8708" spans="22:23" x14ac:dyDescent="0.25">
      <c r="V8708" s="413"/>
      <c r="W8708" s="413"/>
    </row>
    <row r="8709" spans="22:23" x14ac:dyDescent="0.25">
      <c r="V8709" s="413"/>
      <c r="W8709" s="413"/>
    </row>
    <row r="8710" spans="22:23" x14ac:dyDescent="0.25">
      <c r="V8710" s="413"/>
      <c r="W8710" s="413"/>
    </row>
    <row r="8711" spans="22:23" x14ac:dyDescent="0.25">
      <c r="V8711" s="413"/>
      <c r="W8711" s="413"/>
    </row>
    <row r="8712" spans="22:23" x14ac:dyDescent="0.25">
      <c r="V8712" s="413"/>
      <c r="W8712" s="413"/>
    </row>
    <row r="8713" spans="22:23" x14ac:dyDescent="0.25">
      <c r="V8713" s="413"/>
      <c r="W8713" s="413"/>
    </row>
    <row r="8714" spans="22:23" x14ac:dyDescent="0.25">
      <c r="V8714" s="413"/>
      <c r="W8714" s="413"/>
    </row>
    <row r="8715" spans="22:23" x14ac:dyDescent="0.25">
      <c r="V8715" s="413"/>
      <c r="W8715" s="413"/>
    </row>
    <row r="8716" spans="22:23" x14ac:dyDescent="0.25">
      <c r="V8716" s="413"/>
      <c r="W8716" s="413"/>
    </row>
    <row r="8717" spans="22:23" x14ac:dyDescent="0.25">
      <c r="V8717" s="413"/>
      <c r="W8717" s="413"/>
    </row>
    <row r="8718" spans="22:23" x14ac:dyDescent="0.25">
      <c r="V8718" s="413"/>
      <c r="W8718" s="413"/>
    </row>
    <row r="8719" spans="22:23" x14ac:dyDescent="0.25">
      <c r="V8719" s="413"/>
      <c r="W8719" s="413"/>
    </row>
    <row r="8720" spans="22:23" x14ac:dyDescent="0.25">
      <c r="V8720" s="413"/>
      <c r="W8720" s="413"/>
    </row>
    <row r="8721" spans="22:23" x14ac:dyDescent="0.25">
      <c r="V8721" s="413"/>
      <c r="W8721" s="413"/>
    </row>
    <row r="8722" spans="22:23" x14ac:dyDescent="0.25">
      <c r="V8722" s="413"/>
      <c r="W8722" s="413"/>
    </row>
    <row r="8723" spans="22:23" x14ac:dyDescent="0.25">
      <c r="V8723" s="413"/>
      <c r="W8723" s="413"/>
    </row>
    <row r="8724" spans="22:23" x14ac:dyDescent="0.25">
      <c r="V8724" s="413"/>
      <c r="W8724" s="413"/>
    </row>
    <row r="8725" spans="22:23" x14ac:dyDescent="0.25">
      <c r="V8725" s="413"/>
      <c r="W8725" s="413"/>
    </row>
    <row r="8726" spans="22:23" x14ac:dyDescent="0.25">
      <c r="V8726" s="413"/>
      <c r="W8726" s="413"/>
    </row>
    <row r="8727" spans="22:23" x14ac:dyDescent="0.25">
      <c r="V8727" s="413"/>
      <c r="W8727" s="413"/>
    </row>
    <row r="8728" spans="22:23" x14ac:dyDescent="0.25">
      <c r="V8728" s="413"/>
      <c r="W8728" s="413"/>
    </row>
    <row r="8729" spans="22:23" x14ac:dyDescent="0.25">
      <c r="V8729" s="413"/>
      <c r="W8729" s="413"/>
    </row>
    <row r="8730" spans="22:23" x14ac:dyDescent="0.25">
      <c r="V8730" s="413"/>
      <c r="W8730" s="413"/>
    </row>
    <row r="8731" spans="22:23" x14ac:dyDescent="0.25">
      <c r="V8731" s="413"/>
      <c r="W8731" s="413"/>
    </row>
    <row r="8732" spans="22:23" x14ac:dyDescent="0.25">
      <c r="V8732" s="413"/>
      <c r="W8732" s="413"/>
    </row>
    <row r="8733" spans="22:23" x14ac:dyDescent="0.25">
      <c r="V8733" s="413"/>
      <c r="W8733" s="413"/>
    </row>
    <row r="8734" spans="22:23" x14ac:dyDescent="0.25">
      <c r="V8734" s="413"/>
      <c r="W8734" s="413"/>
    </row>
    <row r="8735" spans="22:23" x14ac:dyDescent="0.25">
      <c r="V8735" s="413"/>
      <c r="W8735" s="413"/>
    </row>
    <row r="8736" spans="22:23" x14ac:dyDescent="0.25">
      <c r="V8736" s="413"/>
      <c r="W8736" s="413"/>
    </row>
    <row r="8737" spans="22:23" x14ac:dyDescent="0.25">
      <c r="V8737" s="413"/>
      <c r="W8737" s="413"/>
    </row>
    <row r="8738" spans="22:23" x14ac:dyDescent="0.25">
      <c r="V8738" s="413"/>
      <c r="W8738" s="413"/>
    </row>
    <row r="8739" spans="22:23" x14ac:dyDescent="0.25">
      <c r="V8739" s="413"/>
      <c r="W8739" s="413"/>
    </row>
    <row r="8740" spans="22:23" x14ac:dyDescent="0.25">
      <c r="V8740" s="413"/>
      <c r="W8740" s="413"/>
    </row>
    <row r="8741" spans="22:23" x14ac:dyDescent="0.25">
      <c r="V8741" s="413"/>
      <c r="W8741" s="413"/>
    </row>
    <row r="8742" spans="22:23" x14ac:dyDescent="0.25">
      <c r="V8742" s="413"/>
      <c r="W8742" s="413"/>
    </row>
    <row r="8743" spans="22:23" x14ac:dyDescent="0.25">
      <c r="V8743" s="413"/>
      <c r="W8743" s="413"/>
    </row>
    <row r="8744" spans="22:23" x14ac:dyDescent="0.25">
      <c r="V8744" s="413"/>
      <c r="W8744" s="413"/>
    </row>
    <row r="8745" spans="22:23" x14ac:dyDescent="0.25">
      <c r="V8745" s="413"/>
      <c r="W8745" s="413"/>
    </row>
    <row r="8746" spans="22:23" x14ac:dyDescent="0.25">
      <c r="V8746" s="413"/>
      <c r="W8746" s="413"/>
    </row>
    <row r="8747" spans="22:23" x14ac:dyDescent="0.25">
      <c r="V8747" s="413"/>
      <c r="W8747" s="413"/>
    </row>
    <row r="8748" spans="22:23" x14ac:dyDescent="0.25">
      <c r="V8748" s="413"/>
      <c r="W8748" s="413"/>
    </row>
    <row r="8749" spans="22:23" x14ac:dyDescent="0.25">
      <c r="V8749" s="413"/>
      <c r="W8749" s="413"/>
    </row>
    <row r="8750" spans="22:23" x14ac:dyDescent="0.25">
      <c r="V8750" s="413"/>
      <c r="W8750" s="413"/>
    </row>
    <row r="8751" spans="22:23" x14ac:dyDescent="0.25">
      <c r="V8751" s="413"/>
      <c r="W8751" s="413"/>
    </row>
    <row r="8752" spans="22:23" x14ac:dyDescent="0.25">
      <c r="V8752" s="413"/>
      <c r="W8752" s="413"/>
    </row>
    <row r="8753" spans="22:23" x14ac:dyDescent="0.25">
      <c r="V8753" s="413"/>
      <c r="W8753" s="413"/>
    </row>
    <row r="8754" spans="22:23" x14ac:dyDescent="0.25">
      <c r="V8754" s="413"/>
      <c r="W8754" s="413"/>
    </row>
    <row r="8755" spans="22:23" x14ac:dyDescent="0.25">
      <c r="V8755" s="413"/>
      <c r="W8755" s="413"/>
    </row>
    <row r="8756" spans="22:23" x14ac:dyDescent="0.25">
      <c r="V8756" s="413"/>
      <c r="W8756" s="413"/>
    </row>
    <row r="8757" spans="22:23" x14ac:dyDescent="0.25">
      <c r="V8757" s="413"/>
      <c r="W8757" s="413"/>
    </row>
    <row r="8758" spans="22:23" x14ac:dyDescent="0.25">
      <c r="V8758" s="413"/>
      <c r="W8758" s="413"/>
    </row>
    <row r="8759" spans="22:23" x14ac:dyDescent="0.25">
      <c r="V8759" s="413"/>
      <c r="W8759" s="413"/>
    </row>
    <row r="8760" spans="22:23" x14ac:dyDescent="0.25">
      <c r="V8760" s="413"/>
      <c r="W8760" s="413"/>
    </row>
    <row r="8761" spans="22:23" x14ac:dyDescent="0.25">
      <c r="V8761" s="413"/>
      <c r="W8761" s="413"/>
    </row>
    <row r="8762" spans="22:23" x14ac:dyDescent="0.25">
      <c r="V8762" s="413"/>
      <c r="W8762" s="413"/>
    </row>
    <row r="8763" spans="22:23" x14ac:dyDescent="0.25">
      <c r="V8763" s="413"/>
      <c r="W8763" s="413"/>
    </row>
    <row r="8764" spans="22:23" x14ac:dyDescent="0.25">
      <c r="V8764" s="413"/>
      <c r="W8764" s="413"/>
    </row>
    <row r="8765" spans="22:23" x14ac:dyDescent="0.25">
      <c r="V8765" s="413"/>
      <c r="W8765" s="413"/>
    </row>
    <row r="8766" spans="22:23" x14ac:dyDescent="0.25">
      <c r="V8766" s="413"/>
      <c r="W8766" s="413"/>
    </row>
    <row r="8767" spans="22:23" x14ac:dyDescent="0.25">
      <c r="V8767" s="413"/>
      <c r="W8767" s="413"/>
    </row>
    <row r="8768" spans="22:23" x14ac:dyDescent="0.25">
      <c r="V8768" s="413"/>
      <c r="W8768" s="413"/>
    </row>
    <row r="8769" spans="22:23" x14ac:dyDescent="0.25">
      <c r="V8769" s="413"/>
      <c r="W8769" s="413"/>
    </row>
    <row r="8770" spans="22:23" x14ac:dyDescent="0.25">
      <c r="V8770" s="413"/>
      <c r="W8770" s="413"/>
    </row>
    <row r="8771" spans="22:23" x14ac:dyDescent="0.25">
      <c r="V8771" s="413"/>
      <c r="W8771" s="413"/>
    </row>
    <row r="8772" spans="22:23" x14ac:dyDescent="0.25">
      <c r="V8772" s="413"/>
      <c r="W8772" s="413"/>
    </row>
    <row r="8773" spans="22:23" x14ac:dyDescent="0.25">
      <c r="V8773" s="413"/>
      <c r="W8773" s="413"/>
    </row>
    <row r="8774" spans="22:23" x14ac:dyDescent="0.25">
      <c r="V8774" s="413"/>
      <c r="W8774" s="413"/>
    </row>
    <row r="8775" spans="22:23" x14ac:dyDescent="0.25">
      <c r="V8775" s="413"/>
      <c r="W8775" s="413"/>
    </row>
    <row r="8776" spans="22:23" x14ac:dyDescent="0.25">
      <c r="V8776" s="413"/>
      <c r="W8776" s="413"/>
    </row>
    <row r="8777" spans="22:23" x14ac:dyDescent="0.25">
      <c r="V8777" s="413"/>
      <c r="W8777" s="413"/>
    </row>
    <row r="8778" spans="22:23" x14ac:dyDescent="0.25">
      <c r="V8778" s="413"/>
      <c r="W8778" s="413"/>
    </row>
    <row r="8779" spans="22:23" x14ac:dyDescent="0.25">
      <c r="V8779" s="413"/>
      <c r="W8779" s="413"/>
    </row>
    <row r="8780" spans="22:23" x14ac:dyDescent="0.25">
      <c r="V8780" s="413"/>
      <c r="W8780" s="413"/>
    </row>
    <row r="8781" spans="22:23" x14ac:dyDescent="0.25">
      <c r="V8781" s="413"/>
      <c r="W8781" s="413"/>
    </row>
    <row r="8782" spans="22:23" x14ac:dyDescent="0.25">
      <c r="V8782" s="413"/>
      <c r="W8782" s="413"/>
    </row>
    <row r="8783" spans="22:23" x14ac:dyDescent="0.25">
      <c r="V8783" s="413"/>
      <c r="W8783" s="413"/>
    </row>
    <row r="8784" spans="22:23" x14ac:dyDescent="0.25">
      <c r="V8784" s="413"/>
      <c r="W8784" s="413"/>
    </row>
    <row r="8785" spans="22:23" x14ac:dyDescent="0.25">
      <c r="V8785" s="413"/>
      <c r="W8785" s="413"/>
    </row>
    <row r="8786" spans="22:23" x14ac:dyDescent="0.25">
      <c r="V8786" s="413"/>
      <c r="W8786" s="413"/>
    </row>
    <row r="8787" spans="22:23" x14ac:dyDescent="0.25">
      <c r="V8787" s="413"/>
      <c r="W8787" s="413"/>
    </row>
    <row r="8788" spans="22:23" x14ac:dyDescent="0.25">
      <c r="V8788" s="413"/>
      <c r="W8788" s="413"/>
    </row>
    <row r="8789" spans="22:23" x14ac:dyDescent="0.25">
      <c r="V8789" s="413"/>
      <c r="W8789" s="413"/>
    </row>
    <row r="8790" spans="22:23" x14ac:dyDescent="0.25">
      <c r="V8790" s="413"/>
      <c r="W8790" s="413"/>
    </row>
    <row r="8791" spans="22:23" x14ac:dyDescent="0.25">
      <c r="V8791" s="413"/>
      <c r="W8791" s="413"/>
    </row>
    <row r="8792" spans="22:23" x14ac:dyDescent="0.25">
      <c r="V8792" s="413"/>
      <c r="W8792" s="413"/>
    </row>
    <row r="8793" spans="22:23" x14ac:dyDescent="0.25">
      <c r="V8793" s="413"/>
      <c r="W8793" s="413"/>
    </row>
    <row r="8794" spans="22:23" x14ac:dyDescent="0.25">
      <c r="V8794" s="413"/>
      <c r="W8794" s="413"/>
    </row>
    <row r="8795" spans="22:23" x14ac:dyDescent="0.25">
      <c r="V8795" s="413"/>
      <c r="W8795" s="413"/>
    </row>
    <row r="8796" spans="22:23" x14ac:dyDescent="0.25">
      <c r="V8796" s="413"/>
      <c r="W8796" s="413"/>
    </row>
    <row r="8797" spans="22:23" x14ac:dyDescent="0.25">
      <c r="V8797" s="413"/>
      <c r="W8797" s="413"/>
    </row>
    <row r="8798" spans="22:23" x14ac:dyDescent="0.25">
      <c r="V8798" s="413"/>
      <c r="W8798" s="413"/>
    </row>
    <row r="8799" spans="22:23" x14ac:dyDescent="0.25">
      <c r="V8799" s="413"/>
      <c r="W8799" s="413"/>
    </row>
    <row r="8800" spans="22:23" x14ac:dyDescent="0.25">
      <c r="V8800" s="413"/>
      <c r="W8800" s="413"/>
    </row>
    <row r="8801" spans="22:23" x14ac:dyDescent="0.25">
      <c r="V8801" s="413"/>
      <c r="W8801" s="413"/>
    </row>
    <row r="8802" spans="22:23" x14ac:dyDescent="0.25">
      <c r="V8802" s="413"/>
      <c r="W8802" s="413"/>
    </row>
    <row r="8803" spans="22:23" x14ac:dyDescent="0.25">
      <c r="V8803" s="413"/>
      <c r="W8803" s="413"/>
    </row>
    <row r="8804" spans="22:23" x14ac:dyDescent="0.25">
      <c r="V8804" s="413"/>
      <c r="W8804" s="413"/>
    </row>
    <row r="8805" spans="22:23" x14ac:dyDescent="0.25">
      <c r="V8805" s="413"/>
      <c r="W8805" s="413"/>
    </row>
    <row r="8806" spans="22:23" x14ac:dyDescent="0.25">
      <c r="V8806" s="413"/>
      <c r="W8806" s="413"/>
    </row>
    <row r="8807" spans="22:23" x14ac:dyDescent="0.25">
      <c r="V8807" s="413"/>
      <c r="W8807" s="413"/>
    </row>
    <row r="8808" spans="22:23" x14ac:dyDescent="0.25">
      <c r="V8808" s="413"/>
      <c r="W8808" s="413"/>
    </row>
    <row r="8809" spans="22:23" x14ac:dyDescent="0.25">
      <c r="V8809" s="413"/>
      <c r="W8809" s="413"/>
    </row>
    <row r="8810" spans="22:23" x14ac:dyDescent="0.25">
      <c r="V8810" s="413"/>
      <c r="W8810" s="413"/>
    </row>
    <row r="8811" spans="22:23" x14ac:dyDescent="0.25">
      <c r="V8811" s="413"/>
      <c r="W8811" s="413"/>
    </row>
    <row r="8812" spans="22:23" x14ac:dyDescent="0.25">
      <c r="V8812" s="413"/>
      <c r="W8812" s="413"/>
    </row>
    <row r="8813" spans="22:23" x14ac:dyDescent="0.25">
      <c r="V8813" s="413"/>
      <c r="W8813" s="413"/>
    </row>
    <row r="8814" spans="22:23" x14ac:dyDescent="0.25">
      <c r="V8814" s="413"/>
      <c r="W8814" s="413"/>
    </row>
    <row r="8815" spans="22:23" x14ac:dyDescent="0.25">
      <c r="V8815" s="413"/>
      <c r="W8815" s="413"/>
    </row>
    <row r="8816" spans="22:23" x14ac:dyDescent="0.25">
      <c r="V8816" s="413"/>
      <c r="W8816" s="413"/>
    </row>
    <row r="8817" spans="22:23" x14ac:dyDescent="0.25">
      <c r="V8817" s="413"/>
      <c r="W8817" s="413"/>
    </row>
    <row r="8818" spans="22:23" x14ac:dyDescent="0.25">
      <c r="V8818" s="413"/>
      <c r="W8818" s="413"/>
    </row>
    <row r="8819" spans="22:23" x14ac:dyDescent="0.25">
      <c r="V8819" s="413"/>
      <c r="W8819" s="413"/>
    </row>
    <row r="8820" spans="22:23" x14ac:dyDescent="0.25">
      <c r="V8820" s="413"/>
      <c r="W8820" s="413"/>
    </row>
    <row r="8821" spans="22:23" x14ac:dyDescent="0.25">
      <c r="V8821" s="413"/>
      <c r="W8821" s="413"/>
    </row>
    <row r="8822" spans="22:23" x14ac:dyDescent="0.25">
      <c r="V8822" s="413"/>
      <c r="W8822" s="413"/>
    </row>
    <row r="8823" spans="22:23" x14ac:dyDescent="0.25">
      <c r="V8823" s="413"/>
      <c r="W8823" s="413"/>
    </row>
    <row r="8824" spans="22:23" x14ac:dyDescent="0.25">
      <c r="V8824" s="413"/>
      <c r="W8824" s="413"/>
    </row>
    <row r="8825" spans="22:23" x14ac:dyDescent="0.25">
      <c r="V8825" s="413"/>
      <c r="W8825" s="413"/>
    </row>
    <row r="8826" spans="22:23" x14ac:dyDescent="0.25">
      <c r="V8826" s="413"/>
      <c r="W8826" s="413"/>
    </row>
    <row r="8827" spans="22:23" x14ac:dyDescent="0.25">
      <c r="V8827" s="413"/>
      <c r="W8827" s="413"/>
    </row>
    <row r="8828" spans="22:23" x14ac:dyDescent="0.25">
      <c r="V8828" s="413"/>
      <c r="W8828" s="413"/>
    </row>
    <row r="8829" spans="22:23" x14ac:dyDescent="0.25">
      <c r="V8829" s="413"/>
      <c r="W8829" s="413"/>
    </row>
    <row r="8830" spans="22:23" x14ac:dyDescent="0.25">
      <c r="V8830" s="413"/>
      <c r="W8830" s="413"/>
    </row>
    <row r="8831" spans="22:23" x14ac:dyDescent="0.25">
      <c r="V8831" s="413"/>
      <c r="W8831" s="413"/>
    </row>
    <row r="8832" spans="22:23" x14ac:dyDescent="0.25">
      <c r="V8832" s="413"/>
      <c r="W8832" s="413"/>
    </row>
    <row r="8833" spans="22:23" x14ac:dyDescent="0.25">
      <c r="V8833" s="413"/>
      <c r="W8833" s="413"/>
    </row>
    <row r="8834" spans="22:23" x14ac:dyDescent="0.25">
      <c r="V8834" s="413"/>
      <c r="W8834" s="413"/>
    </row>
    <row r="8835" spans="22:23" x14ac:dyDescent="0.25">
      <c r="V8835" s="413"/>
      <c r="W8835" s="413"/>
    </row>
    <row r="8836" spans="22:23" x14ac:dyDescent="0.25">
      <c r="V8836" s="413"/>
      <c r="W8836" s="413"/>
    </row>
    <row r="8837" spans="22:23" x14ac:dyDescent="0.25">
      <c r="V8837" s="413"/>
      <c r="W8837" s="413"/>
    </row>
    <row r="8838" spans="22:23" x14ac:dyDescent="0.25">
      <c r="V8838" s="413"/>
      <c r="W8838" s="413"/>
    </row>
    <row r="8839" spans="22:23" x14ac:dyDescent="0.25">
      <c r="V8839" s="413"/>
      <c r="W8839" s="413"/>
    </row>
    <row r="8840" spans="22:23" x14ac:dyDescent="0.25">
      <c r="V8840" s="413"/>
      <c r="W8840" s="413"/>
    </row>
    <row r="8841" spans="22:23" x14ac:dyDescent="0.25">
      <c r="V8841" s="413"/>
      <c r="W8841" s="413"/>
    </row>
    <row r="8842" spans="22:23" x14ac:dyDescent="0.25">
      <c r="V8842" s="413"/>
      <c r="W8842" s="413"/>
    </row>
    <row r="8843" spans="22:23" x14ac:dyDescent="0.25">
      <c r="V8843" s="413"/>
      <c r="W8843" s="413"/>
    </row>
    <row r="8844" spans="22:23" x14ac:dyDescent="0.25">
      <c r="V8844" s="413"/>
      <c r="W8844" s="413"/>
    </row>
    <row r="8845" spans="22:23" x14ac:dyDescent="0.25">
      <c r="V8845" s="413"/>
      <c r="W8845" s="413"/>
    </row>
    <row r="8846" spans="22:23" x14ac:dyDescent="0.25">
      <c r="V8846" s="413"/>
      <c r="W8846" s="413"/>
    </row>
    <row r="8847" spans="22:23" x14ac:dyDescent="0.25">
      <c r="V8847" s="413"/>
      <c r="W8847" s="413"/>
    </row>
    <row r="8848" spans="22:23" x14ac:dyDescent="0.25">
      <c r="V8848" s="413"/>
      <c r="W8848" s="413"/>
    </row>
    <row r="8849" spans="22:23" x14ac:dyDescent="0.25">
      <c r="V8849" s="413"/>
      <c r="W8849" s="413"/>
    </row>
    <row r="8850" spans="22:23" x14ac:dyDescent="0.25">
      <c r="V8850" s="413"/>
      <c r="W8850" s="413"/>
    </row>
    <row r="8851" spans="22:23" x14ac:dyDescent="0.25">
      <c r="V8851" s="413"/>
      <c r="W8851" s="413"/>
    </row>
    <row r="8852" spans="22:23" x14ac:dyDescent="0.25">
      <c r="V8852" s="413"/>
      <c r="W8852" s="413"/>
    </row>
    <row r="8853" spans="22:23" x14ac:dyDescent="0.25">
      <c r="V8853" s="413"/>
      <c r="W8853" s="413"/>
    </row>
    <row r="8854" spans="22:23" x14ac:dyDescent="0.25">
      <c r="V8854" s="413"/>
      <c r="W8854" s="413"/>
    </row>
    <row r="8855" spans="22:23" x14ac:dyDescent="0.25">
      <c r="V8855" s="413"/>
      <c r="W8855" s="413"/>
    </row>
    <row r="8856" spans="22:23" x14ac:dyDescent="0.25">
      <c r="V8856" s="413"/>
      <c r="W8856" s="413"/>
    </row>
    <row r="8857" spans="22:23" x14ac:dyDescent="0.25">
      <c r="V8857" s="413"/>
      <c r="W8857" s="413"/>
    </row>
    <row r="8858" spans="22:23" x14ac:dyDescent="0.25">
      <c r="V8858" s="413"/>
      <c r="W8858" s="413"/>
    </row>
    <row r="8859" spans="22:23" x14ac:dyDescent="0.25">
      <c r="V8859" s="413"/>
      <c r="W8859" s="413"/>
    </row>
    <row r="8860" spans="22:23" x14ac:dyDescent="0.25">
      <c r="V8860" s="413"/>
      <c r="W8860" s="413"/>
    </row>
    <row r="8861" spans="22:23" x14ac:dyDescent="0.25">
      <c r="V8861" s="413"/>
      <c r="W8861" s="413"/>
    </row>
    <row r="8862" spans="22:23" x14ac:dyDescent="0.25">
      <c r="V8862" s="413"/>
      <c r="W8862" s="413"/>
    </row>
    <row r="8863" spans="22:23" x14ac:dyDescent="0.25">
      <c r="V8863" s="413"/>
      <c r="W8863" s="413"/>
    </row>
    <row r="8864" spans="22:23" x14ac:dyDescent="0.25">
      <c r="V8864" s="413"/>
      <c r="W8864" s="413"/>
    </row>
    <row r="8865" spans="22:23" x14ac:dyDescent="0.25">
      <c r="V8865" s="413"/>
      <c r="W8865" s="413"/>
    </row>
    <row r="8866" spans="22:23" x14ac:dyDescent="0.25">
      <c r="V8866" s="413"/>
      <c r="W8866" s="413"/>
    </row>
    <row r="8867" spans="22:23" x14ac:dyDescent="0.25">
      <c r="V8867" s="413"/>
      <c r="W8867" s="413"/>
    </row>
    <row r="8868" spans="22:23" x14ac:dyDescent="0.25">
      <c r="V8868" s="413"/>
      <c r="W8868" s="413"/>
    </row>
    <row r="8869" spans="22:23" x14ac:dyDescent="0.25">
      <c r="V8869" s="413"/>
      <c r="W8869" s="413"/>
    </row>
    <row r="8870" spans="22:23" x14ac:dyDescent="0.25">
      <c r="V8870" s="413"/>
      <c r="W8870" s="413"/>
    </row>
    <row r="8871" spans="22:23" x14ac:dyDescent="0.25">
      <c r="V8871" s="413"/>
      <c r="W8871" s="413"/>
    </row>
    <row r="8872" spans="22:23" x14ac:dyDescent="0.25">
      <c r="V8872" s="413"/>
      <c r="W8872" s="413"/>
    </row>
    <row r="8873" spans="22:23" x14ac:dyDescent="0.25">
      <c r="V8873" s="413"/>
      <c r="W8873" s="413"/>
    </row>
    <row r="8874" spans="22:23" x14ac:dyDescent="0.25">
      <c r="V8874" s="413"/>
      <c r="W8874" s="413"/>
    </row>
    <row r="8875" spans="22:23" x14ac:dyDescent="0.25">
      <c r="V8875" s="413"/>
      <c r="W8875" s="413"/>
    </row>
    <row r="8876" spans="22:23" x14ac:dyDescent="0.25">
      <c r="V8876" s="413"/>
      <c r="W8876" s="413"/>
    </row>
    <row r="8877" spans="22:23" x14ac:dyDescent="0.25">
      <c r="V8877" s="413"/>
      <c r="W8877" s="413"/>
    </row>
    <row r="8878" spans="22:23" x14ac:dyDescent="0.25">
      <c r="V8878" s="413"/>
      <c r="W8878" s="413"/>
    </row>
    <row r="8879" spans="22:23" x14ac:dyDescent="0.25">
      <c r="V8879" s="413"/>
      <c r="W8879" s="413"/>
    </row>
    <row r="8880" spans="22:23" x14ac:dyDescent="0.25">
      <c r="V8880" s="413"/>
      <c r="W8880" s="413"/>
    </row>
    <row r="8881" spans="22:23" x14ac:dyDescent="0.25">
      <c r="V8881" s="413"/>
      <c r="W8881" s="413"/>
    </row>
    <row r="8882" spans="22:23" x14ac:dyDescent="0.25">
      <c r="V8882" s="413"/>
      <c r="W8882" s="413"/>
    </row>
    <row r="8883" spans="22:23" x14ac:dyDescent="0.25">
      <c r="V8883" s="413"/>
      <c r="W8883" s="413"/>
    </row>
    <row r="8884" spans="22:23" x14ac:dyDescent="0.25">
      <c r="V8884" s="413"/>
      <c r="W8884" s="413"/>
    </row>
    <row r="8885" spans="22:23" x14ac:dyDescent="0.25">
      <c r="V8885" s="413"/>
      <c r="W8885" s="413"/>
    </row>
    <row r="8886" spans="22:23" x14ac:dyDescent="0.25">
      <c r="V8886" s="413"/>
      <c r="W8886" s="413"/>
    </row>
    <row r="8887" spans="22:23" x14ac:dyDescent="0.25">
      <c r="V8887" s="413"/>
      <c r="W8887" s="413"/>
    </row>
    <row r="8888" spans="22:23" x14ac:dyDescent="0.25">
      <c r="V8888" s="413"/>
      <c r="W8888" s="413"/>
    </row>
    <row r="8889" spans="22:23" x14ac:dyDescent="0.25">
      <c r="V8889" s="413"/>
      <c r="W8889" s="413"/>
    </row>
    <row r="8890" spans="22:23" x14ac:dyDescent="0.25">
      <c r="V8890" s="413"/>
      <c r="W8890" s="413"/>
    </row>
    <row r="8891" spans="22:23" x14ac:dyDescent="0.25">
      <c r="V8891" s="413"/>
      <c r="W8891" s="413"/>
    </row>
    <row r="8892" spans="22:23" x14ac:dyDescent="0.25">
      <c r="V8892" s="413"/>
      <c r="W8892" s="413"/>
    </row>
    <row r="8893" spans="22:23" x14ac:dyDescent="0.25">
      <c r="V8893" s="413"/>
      <c r="W8893" s="413"/>
    </row>
    <row r="8894" spans="22:23" x14ac:dyDescent="0.25">
      <c r="V8894" s="413"/>
      <c r="W8894" s="413"/>
    </row>
    <row r="8895" spans="22:23" x14ac:dyDescent="0.25">
      <c r="V8895" s="413"/>
      <c r="W8895" s="413"/>
    </row>
    <row r="8896" spans="22:23" x14ac:dyDescent="0.25">
      <c r="V8896" s="413"/>
      <c r="W8896" s="413"/>
    </row>
    <row r="8897" spans="22:23" x14ac:dyDescent="0.25">
      <c r="V8897" s="413"/>
      <c r="W8897" s="413"/>
    </row>
    <row r="8898" spans="22:23" x14ac:dyDescent="0.25">
      <c r="V8898" s="413"/>
      <c r="W8898" s="413"/>
    </row>
    <row r="8899" spans="22:23" x14ac:dyDescent="0.25">
      <c r="V8899" s="413"/>
      <c r="W8899" s="413"/>
    </row>
    <row r="8900" spans="22:23" x14ac:dyDescent="0.25">
      <c r="V8900" s="413"/>
      <c r="W8900" s="413"/>
    </row>
    <row r="8901" spans="22:23" x14ac:dyDescent="0.25">
      <c r="V8901" s="413"/>
      <c r="W8901" s="413"/>
    </row>
    <row r="8902" spans="22:23" x14ac:dyDescent="0.25">
      <c r="V8902" s="413"/>
      <c r="W8902" s="413"/>
    </row>
    <row r="8903" spans="22:23" x14ac:dyDescent="0.25">
      <c r="V8903" s="413"/>
      <c r="W8903" s="413"/>
    </row>
    <row r="8904" spans="22:23" x14ac:dyDescent="0.25">
      <c r="V8904" s="413"/>
      <c r="W8904" s="413"/>
    </row>
    <row r="8905" spans="22:23" x14ac:dyDescent="0.25">
      <c r="V8905" s="413"/>
      <c r="W8905" s="413"/>
    </row>
    <row r="8906" spans="22:23" x14ac:dyDescent="0.25">
      <c r="V8906" s="413"/>
      <c r="W8906" s="413"/>
    </row>
    <row r="8907" spans="22:23" x14ac:dyDescent="0.25">
      <c r="V8907" s="413"/>
      <c r="W8907" s="413"/>
    </row>
    <row r="8908" spans="22:23" x14ac:dyDescent="0.25">
      <c r="V8908" s="413"/>
      <c r="W8908" s="413"/>
    </row>
    <row r="8909" spans="22:23" x14ac:dyDescent="0.25">
      <c r="V8909" s="413"/>
      <c r="W8909" s="413"/>
    </row>
    <row r="8910" spans="22:23" x14ac:dyDescent="0.25">
      <c r="V8910" s="413"/>
      <c r="W8910" s="413"/>
    </row>
    <row r="8911" spans="22:23" x14ac:dyDescent="0.25">
      <c r="V8911" s="413"/>
      <c r="W8911" s="413"/>
    </row>
    <row r="8912" spans="22:23" x14ac:dyDescent="0.25">
      <c r="V8912" s="413"/>
      <c r="W8912" s="413"/>
    </row>
    <row r="8913" spans="22:23" x14ac:dyDescent="0.25">
      <c r="V8913" s="413"/>
      <c r="W8913" s="413"/>
    </row>
    <row r="8914" spans="22:23" x14ac:dyDescent="0.25">
      <c r="V8914" s="413"/>
      <c r="W8914" s="413"/>
    </row>
    <row r="8915" spans="22:23" x14ac:dyDescent="0.25">
      <c r="V8915" s="413"/>
      <c r="W8915" s="413"/>
    </row>
    <row r="8916" spans="22:23" x14ac:dyDescent="0.25">
      <c r="V8916" s="413"/>
      <c r="W8916" s="413"/>
    </row>
    <row r="8917" spans="22:23" x14ac:dyDescent="0.25">
      <c r="V8917" s="413"/>
      <c r="W8917" s="413"/>
    </row>
    <row r="8918" spans="22:23" x14ac:dyDescent="0.25">
      <c r="V8918" s="413"/>
      <c r="W8918" s="413"/>
    </row>
    <row r="8919" spans="22:23" x14ac:dyDescent="0.25">
      <c r="V8919" s="413"/>
      <c r="W8919" s="413"/>
    </row>
    <row r="8920" spans="22:23" x14ac:dyDescent="0.25">
      <c r="V8920" s="413"/>
      <c r="W8920" s="413"/>
    </row>
    <row r="8921" spans="22:23" x14ac:dyDescent="0.25">
      <c r="V8921" s="413"/>
      <c r="W8921" s="413"/>
    </row>
    <row r="8922" spans="22:23" x14ac:dyDescent="0.25">
      <c r="V8922" s="413"/>
      <c r="W8922" s="413"/>
    </row>
    <row r="8923" spans="22:23" x14ac:dyDescent="0.25">
      <c r="V8923" s="413"/>
      <c r="W8923" s="413"/>
    </row>
    <row r="8924" spans="22:23" x14ac:dyDescent="0.25">
      <c r="V8924" s="413"/>
      <c r="W8924" s="413"/>
    </row>
    <row r="8925" spans="22:23" x14ac:dyDescent="0.25">
      <c r="V8925" s="413"/>
      <c r="W8925" s="413"/>
    </row>
    <row r="8926" spans="22:23" x14ac:dyDescent="0.25">
      <c r="V8926" s="413"/>
      <c r="W8926" s="413"/>
    </row>
    <row r="8927" spans="22:23" x14ac:dyDescent="0.25">
      <c r="V8927" s="413"/>
      <c r="W8927" s="413"/>
    </row>
    <row r="8928" spans="22:23" x14ac:dyDescent="0.25">
      <c r="V8928" s="413"/>
      <c r="W8928" s="413"/>
    </row>
    <row r="8929" spans="22:23" x14ac:dyDescent="0.25">
      <c r="V8929" s="413"/>
      <c r="W8929" s="413"/>
    </row>
    <row r="8930" spans="22:23" x14ac:dyDescent="0.25">
      <c r="V8930" s="413"/>
      <c r="W8930" s="413"/>
    </row>
    <row r="8931" spans="22:23" x14ac:dyDescent="0.25">
      <c r="V8931" s="413"/>
      <c r="W8931" s="413"/>
    </row>
    <row r="8932" spans="22:23" x14ac:dyDescent="0.25">
      <c r="V8932" s="413"/>
      <c r="W8932" s="413"/>
    </row>
    <row r="8933" spans="22:23" x14ac:dyDescent="0.25">
      <c r="V8933" s="413"/>
      <c r="W8933" s="413"/>
    </row>
    <row r="8934" spans="22:23" x14ac:dyDescent="0.25">
      <c r="V8934" s="413"/>
      <c r="W8934" s="413"/>
    </row>
    <row r="8935" spans="22:23" x14ac:dyDescent="0.25">
      <c r="V8935" s="413"/>
      <c r="W8935" s="413"/>
    </row>
    <row r="8936" spans="22:23" x14ac:dyDescent="0.25">
      <c r="V8936" s="413"/>
      <c r="W8936" s="413"/>
    </row>
    <row r="8937" spans="22:23" x14ac:dyDescent="0.25">
      <c r="V8937" s="413"/>
      <c r="W8937" s="413"/>
    </row>
    <row r="8938" spans="22:23" x14ac:dyDescent="0.25">
      <c r="V8938" s="413"/>
      <c r="W8938" s="413"/>
    </row>
    <row r="8939" spans="22:23" x14ac:dyDescent="0.25">
      <c r="V8939" s="413"/>
      <c r="W8939" s="413"/>
    </row>
    <row r="8940" spans="22:23" x14ac:dyDescent="0.25">
      <c r="V8940" s="413"/>
      <c r="W8940" s="413"/>
    </row>
    <row r="8941" spans="22:23" x14ac:dyDescent="0.25">
      <c r="V8941" s="413"/>
      <c r="W8941" s="413"/>
    </row>
    <row r="8942" spans="22:23" x14ac:dyDescent="0.25">
      <c r="V8942" s="413"/>
      <c r="W8942" s="413"/>
    </row>
    <row r="8943" spans="22:23" x14ac:dyDescent="0.25">
      <c r="V8943" s="413"/>
      <c r="W8943" s="413"/>
    </row>
    <row r="8944" spans="22:23" x14ac:dyDescent="0.25">
      <c r="V8944" s="413"/>
      <c r="W8944" s="413"/>
    </row>
    <row r="8945" spans="22:23" x14ac:dyDescent="0.25">
      <c r="V8945" s="413"/>
      <c r="W8945" s="413"/>
    </row>
    <row r="8946" spans="22:23" x14ac:dyDescent="0.25">
      <c r="V8946" s="413"/>
      <c r="W8946" s="413"/>
    </row>
    <row r="8947" spans="22:23" x14ac:dyDescent="0.25">
      <c r="V8947" s="413"/>
      <c r="W8947" s="413"/>
    </row>
    <row r="8948" spans="22:23" x14ac:dyDescent="0.25">
      <c r="V8948" s="413"/>
      <c r="W8948" s="413"/>
    </row>
    <row r="8949" spans="22:23" x14ac:dyDescent="0.25">
      <c r="V8949" s="413"/>
      <c r="W8949" s="413"/>
    </row>
    <row r="8950" spans="22:23" x14ac:dyDescent="0.25">
      <c r="V8950" s="413"/>
      <c r="W8950" s="413"/>
    </row>
    <row r="8951" spans="22:23" x14ac:dyDescent="0.25">
      <c r="V8951" s="413"/>
      <c r="W8951" s="413"/>
    </row>
    <row r="8952" spans="22:23" x14ac:dyDescent="0.25">
      <c r="V8952" s="413"/>
      <c r="W8952" s="413"/>
    </row>
    <row r="8953" spans="22:23" x14ac:dyDescent="0.25">
      <c r="V8953" s="413"/>
      <c r="W8953" s="413"/>
    </row>
    <row r="8954" spans="22:23" x14ac:dyDescent="0.25">
      <c r="V8954" s="413"/>
      <c r="W8954" s="413"/>
    </row>
    <row r="8955" spans="22:23" x14ac:dyDescent="0.25">
      <c r="V8955" s="413"/>
      <c r="W8955" s="413"/>
    </row>
    <row r="8956" spans="22:23" x14ac:dyDescent="0.25">
      <c r="V8956" s="413"/>
      <c r="W8956" s="413"/>
    </row>
    <row r="8957" spans="22:23" x14ac:dyDescent="0.25">
      <c r="V8957" s="413"/>
      <c r="W8957" s="413"/>
    </row>
    <row r="8958" spans="22:23" x14ac:dyDescent="0.25">
      <c r="V8958" s="413"/>
      <c r="W8958" s="413"/>
    </row>
    <row r="8959" spans="22:23" x14ac:dyDescent="0.25">
      <c r="V8959" s="413"/>
      <c r="W8959" s="413"/>
    </row>
    <row r="8960" spans="22:23" x14ac:dyDescent="0.25">
      <c r="V8960" s="413"/>
      <c r="W8960" s="413"/>
    </row>
    <row r="8961" spans="22:23" x14ac:dyDescent="0.25">
      <c r="V8961" s="413"/>
      <c r="W8961" s="413"/>
    </row>
    <row r="8962" spans="22:23" x14ac:dyDescent="0.25">
      <c r="V8962" s="413"/>
      <c r="W8962" s="413"/>
    </row>
    <row r="8963" spans="22:23" x14ac:dyDescent="0.25">
      <c r="V8963" s="413"/>
      <c r="W8963" s="413"/>
    </row>
    <row r="8964" spans="22:23" x14ac:dyDescent="0.25">
      <c r="V8964" s="413"/>
      <c r="W8964" s="413"/>
    </row>
    <row r="8965" spans="22:23" x14ac:dyDescent="0.25">
      <c r="V8965" s="413"/>
      <c r="W8965" s="413"/>
    </row>
    <row r="8966" spans="22:23" x14ac:dyDescent="0.25">
      <c r="V8966" s="413"/>
      <c r="W8966" s="413"/>
    </row>
    <row r="8967" spans="22:23" x14ac:dyDescent="0.25">
      <c r="V8967" s="413"/>
      <c r="W8967" s="413"/>
    </row>
    <row r="8968" spans="22:23" x14ac:dyDescent="0.25">
      <c r="V8968" s="413"/>
      <c r="W8968" s="413"/>
    </row>
    <row r="8969" spans="22:23" x14ac:dyDescent="0.25">
      <c r="V8969" s="413"/>
      <c r="W8969" s="413"/>
    </row>
    <row r="8970" spans="22:23" x14ac:dyDescent="0.25">
      <c r="V8970" s="413"/>
      <c r="W8970" s="413"/>
    </row>
    <row r="8971" spans="22:23" x14ac:dyDescent="0.25">
      <c r="V8971" s="413"/>
      <c r="W8971" s="413"/>
    </row>
    <row r="8972" spans="22:23" x14ac:dyDescent="0.25">
      <c r="V8972" s="413"/>
      <c r="W8972" s="413"/>
    </row>
    <row r="8973" spans="22:23" x14ac:dyDescent="0.25">
      <c r="V8973" s="413"/>
      <c r="W8973" s="413"/>
    </row>
    <row r="8974" spans="22:23" x14ac:dyDescent="0.25">
      <c r="V8974" s="413"/>
      <c r="W8974" s="413"/>
    </row>
    <row r="8975" spans="22:23" x14ac:dyDescent="0.25">
      <c r="V8975" s="413"/>
      <c r="W8975" s="413"/>
    </row>
    <row r="8976" spans="22:23" x14ac:dyDescent="0.25">
      <c r="V8976" s="413"/>
      <c r="W8976" s="413"/>
    </row>
    <row r="8977" spans="22:23" x14ac:dyDescent="0.25">
      <c r="V8977" s="413"/>
      <c r="W8977" s="413"/>
    </row>
    <row r="8978" spans="22:23" x14ac:dyDescent="0.25">
      <c r="V8978" s="413"/>
      <c r="W8978" s="413"/>
    </row>
    <row r="8979" spans="22:23" x14ac:dyDescent="0.25">
      <c r="V8979" s="413"/>
      <c r="W8979" s="413"/>
    </row>
    <row r="8980" spans="22:23" x14ac:dyDescent="0.25">
      <c r="V8980" s="413"/>
      <c r="W8980" s="413"/>
    </row>
    <row r="8981" spans="22:23" x14ac:dyDescent="0.25">
      <c r="V8981" s="413"/>
      <c r="W8981" s="413"/>
    </row>
    <row r="8982" spans="22:23" x14ac:dyDescent="0.25">
      <c r="V8982" s="413"/>
      <c r="W8982" s="413"/>
    </row>
    <row r="8983" spans="22:23" x14ac:dyDescent="0.25">
      <c r="V8983" s="413"/>
      <c r="W8983" s="413"/>
    </row>
    <row r="8984" spans="22:23" x14ac:dyDescent="0.25">
      <c r="V8984" s="413"/>
      <c r="W8984" s="413"/>
    </row>
    <row r="8985" spans="22:23" x14ac:dyDescent="0.25">
      <c r="V8985" s="413"/>
      <c r="W8985" s="413"/>
    </row>
    <row r="8986" spans="22:23" x14ac:dyDescent="0.25">
      <c r="V8986" s="413"/>
      <c r="W8986" s="413"/>
    </row>
    <row r="8987" spans="22:23" x14ac:dyDescent="0.25">
      <c r="V8987" s="413"/>
      <c r="W8987" s="413"/>
    </row>
    <row r="8988" spans="22:23" x14ac:dyDescent="0.25">
      <c r="V8988" s="413"/>
      <c r="W8988" s="413"/>
    </row>
    <row r="8989" spans="22:23" x14ac:dyDescent="0.25">
      <c r="V8989" s="413"/>
      <c r="W8989" s="413"/>
    </row>
    <row r="8990" spans="22:23" x14ac:dyDescent="0.25">
      <c r="V8990" s="413"/>
      <c r="W8990" s="413"/>
    </row>
    <row r="8991" spans="22:23" x14ac:dyDescent="0.25">
      <c r="V8991" s="413"/>
      <c r="W8991" s="413"/>
    </row>
    <row r="8992" spans="22:23" x14ac:dyDescent="0.25">
      <c r="V8992" s="413"/>
      <c r="W8992" s="413"/>
    </row>
    <row r="8993" spans="22:23" x14ac:dyDescent="0.25">
      <c r="V8993" s="413"/>
      <c r="W8993" s="413"/>
    </row>
    <row r="8994" spans="22:23" x14ac:dyDescent="0.25">
      <c r="V8994" s="413"/>
      <c r="W8994" s="413"/>
    </row>
    <row r="8995" spans="22:23" x14ac:dyDescent="0.25">
      <c r="V8995" s="413"/>
      <c r="W8995" s="413"/>
    </row>
    <row r="8996" spans="22:23" x14ac:dyDescent="0.25">
      <c r="V8996" s="413"/>
      <c r="W8996" s="413"/>
    </row>
    <row r="8997" spans="22:23" x14ac:dyDescent="0.25">
      <c r="V8997" s="413"/>
      <c r="W8997" s="413"/>
    </row>
    <row r="8998" spans="22:23" x14ac:dyDescent="0.25">
      <c r="V8998" s="413"/>
      <c r="W8998" s="413"/>
    </row>
    <row r="8999" spans="22:23" x14ac:dyDescent="0.25">
      <c r="V8999" s="413"/>
      <c r="W8999" s="413"/>
    </row>
    <row r="9000" spans="22:23" x14ac:dyDescent="0.25">
      <c r="V9000" s="413"/>
      <c r="W9000" s="413"/>
    </row>
    <row r="9001" spans="22:23" x14ac:dyDescent="0.25">
      <c r="V9001" s="413"/>
      <c r="W9001" s="413"/>
    </row>
    <row r="9002" spans="22:23" x14ac:dyDescent="0.25">
      <c r="V9002" s="413"/>
      <c r="W9002" s="413"/>
    </row>
    <row r="9003" spans="22:23" x14ac:dyDescent="0.25">
      <c r="V9003" s="413"/>
      <c r="W9003" s="413"/>
    </row>
    <row r="9004" spans="22:23" x14ac:dyDescent="0.25">
      <c r="V9004" s="413"/>
      <c r="W9004" s="413"/>
    </row>
    <row r="9005" spans="22:23" x14ac:dyDescent="0.25">
      <c r="V9005" s="413"/>
      <c r="W9005" s="413"/>
    </row>
    <row r="9006" spans="22:23" x14ac:dyDescent="0.25">
      <c r="V9006" s="413"/>
      <c r="W9006" s="413"/>
    </row>
    <row r="9007" spans="22:23" x14ac:dyDescent="0.25">
      <c r="V9007" s="413"/>
      <c r="W9007" s="413"/>
    </row>
    <row r="9008" spans="22:23" x14ac:dyDescent="0.25">
      <c r="V9008" s="413"/>
      <c r="W9008" s="413"/>
    </row>
    <row r="9009" spans="22:23" x14ac:dyDescent="0.25">
      <c r="V9009" s="413"/>
      <c r="W9009" s="413"/>
    </row>
    <row r="9010" spans="22:23" x14ac:dyDescent="0.25">
      <c r="V9010" s="413"/>
      <c r="W9010" s="413"/>
    </row>
    <row r="9011" spans="22:23" x14ac:dyDescent="0.25">
      <c r="V9011" s="413"/>
      <c r="W9011" s="413"/>
    </row>
    <row r="9012" spans="22:23" x14ac:dyDescent="0.25">
      <c r="V9012" s="413"/>
      <c r="W9012" s="413"/>
    </row>
    <row r="9013" spans="22:23" x14ac:dyDescent="0.25">
      <c r="V9013" s="413"/>
      <c r="W9013" s="413"/>
    </row>
    <row r="9014" spans="22:23" x14ac:dyDescent="0.25">
      <c r="V9014" s="413"/>
      <c r="W9014" s="413"/>
    </row>
    <row r="9015" spans="22:23" x14ac:dyDescent="0.25">
      <c r="V9015" s="413"/>
      <c r="W9015" s="413"/>
    </row>
    <row r="9016" spans="22:23" x14ac:dyDescent="0.25">
      <c r="V9016" s="413"/>
      <c r="W9016" s="413"/>
    </row>
    <row r="9017" spans="22:23" x14ac:dyDescent="0.25">
      <c r="V9017" s="413"/>
      <c r="W9017" s="413"/>
    </row>
    <row r="9018" spans="22:23" x14ac:dyDescent="0.25">
      <c r="V9018" s="413"/>
      <c r="W9018" s="413"/>
    </row>
    <row r="9019" spans="22:23" x14ac:dyDescent="0.25">
      <c r="V9019" s="413"/>
      <c r="W9019" s="413"/>
    </row>
    <row r="9020" spans="22:23" x14ac:dyDescent="0.25">
      <c r="V9020" s="413"/>
      <c r="W9020" s="413"/>
    </row>
    <row r="9021" spans="22:23" x14ac:dyDescent="0.25">
      <c r="V9021" s="413"/>
      <c r="W9021" s="413"/>
    </row>
    <row r="9022" spans="22:23" x14ac:dyDescent="0.25">
      <c r="V9022" s="413"/>
      <c r="W9022" s="413"/>
    </row>
    <row r="9023" spans="22:23" x14ac:dyDescent="0.25">
      <c r="V9023" s="413"/>
      <c r="W9023" s="413"/>
    </row>
    <row r="9024" spans="22:23" x14ac:dyDescent="0.25">
      <c r="V9024" s="413"/>
      <c r="W9024" s="413"/>
    </row>
    <row r="9025" spans="22:23" x14ac:dyDescent="0.25">
      <c r="V9025" s="413"/>
      <c r="W9025" s="413"/>
    </row>
    <row r="9026" spans="22:23" x14ac:dyDescent="0.25">
      <c r="V9026" s="413"/>
      <c r="W9026" s="413"/>
    </row>
    <row r="9027" spans="22:23" x14ac:dyDescent="0.25">
      <c r="V9027" s="413"/>
      <c r="W9027" s="413"/>
    </row>
    <row r="9028" spans="22:23" x14ac:dyDescent="0.25">
      <c r="V9028" s="413"/>
      <c r="W9028" s="413"/>
    </row>
    <row r="9029" spans="22:23" x14ac:dyDescent="0.25">
      <c r="V9029" s="413"/>
      <c r="W9029" s="413"/>
    </row>
    <row r="9030" spans="22:23" x14ac:dyDescent="0.25">
      <c r="V9030" s="413"/>
      <c r="W9030" s="413"/>
    </row>
    <row r="9031" spans="22:23" x14ac:dyDescent="0.25">
      <c r="V9031" s="413"/>
      <c r="W9031" s="413"/>
    </row>
    <row r="9032" spans="22:23" x14ac:dyDescent="0.25">
      <c r="V9032" s="413"/>
      <c r="W9032" s="413"/>
    </row>
    <row r="9033" spans="22:23" x14ac:dyDescent="0.25">
      <c r="V9033" s="413"/>
      <c r="W9033" s="413"/>
    </row>
    <row r="9034" spans="22:23" x14ac:dyDescent="0.25">
      <c r="V9034" s="413"/>
      <c r="W9034" s="413"/>
    </row>
    <row r="9035" spans="22:23" x14ac:dyDescent="0.25">
      <c r="V9035" s="413"/>
      <c r="W9035" s="413"/>
    </row>
    <row r="9036" spans="22:23" x14ac:dyDescent="0.25">
      <c r="V9036" s="413"/>
      <c r="W9036" s="413"/>
    </row>
    <row r="9037" spans="22:23" x14ac:dyDescent="0.25">
      <c r="V9037" s="413"/>
      <c r="W9037" s="413"/>
    </row>
    <row r="9038" spans="22:23" x14ac:dyDescent="0.25">
      <c r="V9038" s="413"/>
      <c r="W9038" s="413"/>
    </row>
    <row r="9039" spans="22:23" x14ac:dyDescent="0.25">
      <c r="V9039" s="413"/>
      <c r="W9039" s="413"/>
    </row>
    <row r="9040" spans="22:23" x14ac:dyDescent="0.25">
      <c r="V9040" s="413"/>
      <c r="W9040" s="413"/>
    </row>
    <row r="9041" spans="22:23" x14ac:dyDescent="0.25">
      <c r="V9041" s="413"/>
      <c r="W9041" s="413"/>
    </row>
    <row r="9042" spans="22:23" x14ac:dyDescent="0.25">
      <c r="V9042" s="413"/>
      <c r="W9042" s="413"/>
    </row>
    <row r="9043" spans="22:23" x14ac:dyDescent="0.25">
      <c r="V9043" s="413"/>
      <c r="W9043" s="413"/>
    </row>
    <row r="9044" spans="22:23" x14ac:dyDescent="0.25">
      <c r="V9044" s="413"/>
      <c r="W9044" s="413"/>
    </row>
    <row r="9045" spans="22:23" x14ac:dyDescent="0.25">
      <c r="V9045" s="413"/>
      <c r="W9045" s="413"/>
    </row>
    <row r="9046" spans="22:23" x14ac:dyDescent="0.25">
      <c r="V9046" s="413"/>
      <c r="W9046" s="413"/>
    </row>
    <row r="9047" spans="22:23" x14ac:dyDescent="0.25">
      <c r="V9047" s="413"/>
      <c r="W9047" s="413"/>
    </row>
    <row r="9048" spans="22:23" x14ac:dyDescent="0.25">
      <c r="V9048" s="413"/>
      <c r="W9048" s="413"/>
    </row>
    <row r="9049" spans="22:23" x14ac:dyDescent="0.25">
      <c r="V9049" s="413"/>
      <c r="W9049" s="413"/>
    </row>
    <row r="9050" spans="22:23" x14ac:dyDescent="0.25">
      <c r="V9050" s="413"/>
      <c r="W9050" s="413"/>
    </row>
    <row r="9051" spans="22:23" x14ac:dyDescent="0.25">
      <c r="V9051" s="413"/>
      <c r="W9051" s="413"/>
    </row>
    <row r="9052" spans="22:23" x14ac:dyDescent="0.25">
      <c r="V9052" s="413"/>
      <c r="W9052" s="413"/>
    </row>
    <row r="9053" spans="22:23" x14ac:dyDescent="0.25">
      <c r="V9053" s="413"/>
      <c r="W9053" s="413"/>
    </row>
    <row r="9054" spans="22:23" x14ac:dyDescent="0.25">
      <c r="V9054" s="413"/>
      <c r="W9054" s="413"/>
    </row>
    <row r="9055" spans="22:23" x14ac:dyDescent="0.25">
      <c r="V9055" s="413"/>
      <c r="W9055" s="413"/>
    </row>
    <row r="9056" spans="22:23" x14ac:dyDescent="0.25">
      <c r="V9056" s="413"/>
      <c r="W9056" s="413"/>
    </row>
    <row r="9057" spans="22:23" x14ac:dyDescent="0.25">
      <c r="V9057" s="413"/>
      <c r="W9057" s="413"/>
    </row>
    <row r="9058" spans="22:23" x14ac:dyDescent="0.25">
      <c r="V9058" s="413"/>
      <c r="W9058" s="413"/>
    </row>
    <row r="9059" spans="22:23" x14ac:dyDescent="0.25">
      <c r="V9059" s="413"/>
      <c r="W9059" s="413"/>
    </row>
    <row r="9060" spans="22:23" x14ac:dyDescent="0.25">
      <c r="V9060" s="413"/>
      <c r="W9060" s="413"/>
    </row>
    <row r="9061" spans="22:23" x14ac:dyDescent="0.25">
      <c r="V9061" s="413"/>
      <c r="W9061" s="413"/>
    </row>
    <row r="9062" spans="22:23" x14ac:dyDescent="0.25">
      <c r="V9062" s="413"/>
      <c r="W9062" s="413"/>
    </row>
    <row r="9063" spans="22:23" x14ac:dyDescent="0.25">
      <c r="V9063" s="413"/>
      <c r="W9063" s="413"/>
    </row>
    <row r="9064" spans="22:23" x14ac:dyDescent="0.25">
      <c r="V9064" s="413"/>
      <c r="W9064" s="413"/>
    </row>
    <row r="9065" spans="22:23" x14ac:dyDescent="0.25">
      <c r="V9065" s="413"/>
      <c r="W9065" s="413"/>
    </row>
    <row r="9066" spans="22:23" x14ac:dyDescent="0.25">
      <c r="V9066" s="413"/>
      <c r="W9066" s="413"/>
    </row>
    <row r="9067" spans="22:23" x14ac:dyDescent="0.25">
      <c r="V9067" s="413"/>
      <c r="W9067" s="413"/>
    </row>
    <row r="9068" spans="22:23" x14ac:dyDescent="0.25">
      <c r="V9068" s="413"/>
      <c r="W9068" s="413"/>
    </row>
    <row r="9069" spans="22:23" x14ac:dyDescent="0.25">
      <c r="V9069" s="413"/>
      <c r="W9069" s="413"/>
    </row>
    <row r="9070" spans="22:23" x14ac:dyDescent="0.25">
      <c r="V9070" s="413"/>
      <c r="W9070" s="413"/>
    </row>
    <row r="9071" spans="22:23" x14ac:dyDescent="0.25">
      <c r="V9071" s="413"/>
      <c r="W9071" s="413"/>
    </row>
    <row r="9072" spans="22:23" x14ac:dyDescent="0.25">
      <c r="V9072" s="413"/>
      <c r="W9072" s="413"/>
    </row>
    <row r="9073" spans="22:23" x14ac:dyDescent="0.25">
      <c r="V9073" s="413"/>
      <c r="W9073" s="413"/>
    </row>
    <row r="9074" spans="22:23" x14ac:dyDescent="0.25">
      <c r="V9074" s="413"/>
      <c r="W9074" s="413"/>
    </row>
    <row r="9075" spans="22:23" x14ac:dyDescent="0.25">
      <c r="V9075" s="413"/>
      <c r="W9075" s="413"/>
    </row>
    <row r="9076" spans="22:23" x14ac:dyDescent="0.25">
      <c r="V9076" s="413"/>
      <c r="W9076" s="413"/>
    </row>
    <row r="9077" spans="22:23" x14ac:dyDescent="0.25">
      <c r="V9077" s="413"/>
      <c r="W9077" s="413"/>
    </row>
    <row r="9078" spans="22:23" x14ac:dyDescent="0.25">
      <c r="V9078" s="413"/>
      <c r="W9078" s="413"/>
    </row>
    <row r="9079" spans="22:23" x14ac:dyDescent="0.25">
      <c r="V9079" s="413"/>
      <c r="W9079" s="413"/>
    </row>
    <row r="9080" spans="22:23" x14ac:dyDescent="0.25">
      <c r="V9080" s="413"/>
      <c r="W9080" s="413"/>
    </row>
    <row r="9081" spans="22:23" x14ac:dyDescent="0.25">
      <c r="V9081" s="413"/>
      <c r="W9081" s="413"/>
    </row>
    <row r="9082" spans="22:23" x14ac:dyDescent="0.25">
      <c r="V9082" s="413"/>
      <c r="W9082" s="413"/>
    </row>
    <row r="9083" spans="22:23" x14ac:dyDescent="0.25">
      <c r="V9083" s="413"/>
      <c r="W9083" s="413"/>
    </row>
    <row r="9084" spans="22:23" x14ac:dyDescent="0.25">
      <c r="V9084" s="413"/>
      <c r="W9084" s="413"/>
    </row>
    <row r="9085" spans="22:23" x14ac:dyDescent="0.25">
      <c r="V9085" s="413"/>
      <c r="W9085" s="413"/>
    </row>
    <row r="9086" spans="22:23" x14ac:dyDescent="0.25">
      <c r="V9086" s="413"/>
      <c r="W9086" s="413"/>
    </row>
    <row r="9087" spans="22:23" x14ac:dyDescent="0.25">
      <c r="V9087" s="413"/>
      <c r="W9087" s="413"/>
    </row>
    <row r="9088" spans="22:23" x14ac:dyDescent="0.25">
      <c r="V9088" s="413"/>
      <c r="W9088" s="413"/>
    </row>
    <row r="9089" spans="22:23" x14ac:dyDescent="0.25">
      <c r="V9089" s="413"/>
      <c r="W9089" s="413"/>
    </row>
    <row r="9090" spans="22:23" x14ac:dyDescent="0.25">
      <c r="V9090" s="413"/>
      <c r="W9090" s="413"/>
    </row>
    <row r="9091" spans="22:23" x14ac:dyDescent="0.25">
      <c r="V9091" s="413"/>
      <c r="W9091" s="413"/>
    </row>
    <row r="9092" spans="22:23" x14ac:dyDescent="0.25">
      <c r="V9092" s="413"/>
      <c r="W9092" s="413"/>
    </row>
    <row r="9093" spans="22:23" x14ac:dyDescent="0.25">
      <c r="V9093" s="413"/>
      <c r="W9093" s="413"/>
    </row>
    <row r="9094" spans="22:23" x14ac:dyDescent="0.25">
      <c r="V9094" s="413"/>
      <c r="W9094" s="413"/>
    </row>
    <row r="9095" spans="22:23" x14ac:dyDescent="0.25">
      <c r="V9095" s="413"/>
      <c r="W9095" s="413"/>
    </row>
    <row r="9096" spans="22:23" x14ac:dyDescent="0.25">
      <c r="V9096" s="413"/>
      <c r="W9096" s="413"/>
    </row>
    <row r="9097" spans="22:23" x14ac:dyDescent="0.25">
      <c r="V9097" s="413"/>
      <c r="W9097" s="413"/>
    </row>
    <row r="9098" spans="22:23" x14ac:dyDescent="0.25">
      <c r="V9098" s="413"/>
      <c r="W9098" s="413"/>
    </row>
    <row r="9099" spans="22:23" x14ac:dyDescent="0.25">
      <c r="V9099" s="413"/>
      <c r="W9099" s="413"/>
    </row>
    <row r="9100" spans="22:23" x14ac:dyDescent="0.25">
      <c r="V9100" s="413"/>
      <c r="W9100" s="413"/>
    </row>
    <row r="9101" spans="22:23" x14ac:dyDescent="0.25">
      <c r="V9101" s="413"/>
      <c r="W9101" s="413"/>
    </row>
    <row r="9102" spans="22:23" x14ac:dyDescent="0.25">
      <c r="V9102" s="413"/>
      <c r="W9102" s="413"/>
    </row>
    <row r="9103" spans="22:23" x14ac:dyDescent="0.25">
      <c r="V9103" s="413"/>
      <c r="W9103" s="413"/>
    </row>
    <row r="9104" spans="22:23" x14ac:dyDescent="0.25">
      <c r="V9104" s="413"/>
      <c r="W9104" s="413"/>
    </row>
    <row r="9105" spans="22:23" x14ac:dyDescent="0.25">
      <c r="V9105" s="413"/>
      <c r="W9105" s="413"/>
    </row>
    <row r="9106" spans="22:23" x14ac:dyDescent="0.25">
      <c r="V9106" s="413"/>
      <c r="W9106" s="413"/>
    </row>
    <row r="9107" spans="22:23" x14ac:dyDescent="0.25">
      <c r="V9107" s="413"/>
      <c r="W9107" s="413"/>
    </row>
    <row r="9108" spans="22:23" x14ac:dyDescent="0.25">
      <c r="V9108" s="413"/>
      <c r="W9108" s="413"/>
    </row>
    <row r="9109" spans="22:23" x14ac:dyDescent="0.25">
      <c r="V9109" s="413"/>
      <c r="W9109" s="413"/>
    </row>
    <row r="9110" spans="22:23" x14ac:dyDescent="0.25">
      <c r="V9110" s="413"/>
      <c r="W9110" s="413"/>
    </row>
    <row r="9111" spans="22:23" x14ac:dyDescent="0.25">
      <c r="V9111" s="413"/>
      <c r="W9111" s="413"/>
    </row>
    <row r="9112" spans="22:23" x14ac:dyDescent="0.25">
      <c r="V9112" s="413"/>
      <c r="W9112" s="413"/>
    </row>
    <row r="9113" spans="22:23" x14ac:dyDescent="0.25">
      <c r="V9113" s="413"/>
      <c r="W9113" s="413"/>
    </row>
    <row r="9114" spans="22:23" x14ac:dyDescent="0.25">
      <c r="V9114" s="413"/>
      <c r="W9114" s="413"/>
    </row>
    <row r="9115" spans="22:23" x14ac:dyDescent="0.25">
      <c r="V9115" s="413"/>
      <c r="W9115" s="413"/>
    </row>
    <row r="9116" spans="22:23" x14ac:dyDescent="0.25">
      <c r="V9116" s="413"/>
      <c r="W9116" s="413"/>
    </row>
    <row r="9117" spans="22:23" x14ac:dyDescent="0.25">
      <c r="V9117" s="413"/>
      <c r="W9117" s="413"/>
    </row>
    <row r="9118" spans="22:23" x14ac:dyDescent="0.25">
      <c r="V9118" s="413"/>
      <c r="W9118" s="413"/>
    </row>
    <row r="9119" spans="22:23" x14ac:dyDescent="0.25">
      <c r="V9119" s="413"/>
      <c r="W9119" s="413"/>
    </row>
    <row r="9120" spans="22:23" x14ac:dyDescent="0.25">
      <c r="V9120" s="413"/>
      <c r="W9120" s="413"/>
    </row>
    <row r="9121" spans="22:23" x14ac:dyDescent="0.25">
      <c r="V9121" s="413"/>
      <c r="W9121" s="413"/>
    </row>
    <row r="9122" spans="22:23" x14ac:dyDescent="0.25">
      <c r="V9122" s="413"/>
      <c r="W9122" s="413"/>
    </row>
    <row r="9123" spans="22:23" x14ac:dyDescent="0.25">
      <c r="V9123" s="413"/>
      <c r="W9123" s="413"/>
    </row>
    <row r="9124" spans="22:23" x14ac:dyDescent="0.25">
      <c r="V9124" s="413"/>
      <c r="W9124" s="413"/>
    </row>
    <row r="9125" spans="22:23" x14ac:dyDescent="0.25">
      <c r="V9125" s="413"/>
      <c r="W9125" s="413"/>
    </row>
    <row r="9126" spans="22:23" x14ac:dyDescent="0.25">
      <c r="V9126" s="413"/>
      <c r="W9126" s="413"/>
    </row>
    <row r="9127" spans="22:23" x14ac:dyDescent="0.25">
      <c r="V9127" s="413"/>
      <c r="W9127" s="413"/>
    </row>
    <row r="9128" spans="22:23" x14ac:dyDescent="0.25">
      <c r="V9128" s="413"/>
      <c r="W9128" s="413"/>
    </row>
    <row r="9129" spans="22:23" x14ac:dyDescent="0.25">
      <c r="V9129" s="413"/>
      <c r="W9129" s="413"/>
    </row>
    <row r="9130" spans="22:23" x14ac:dyDescent="0.25">
      <c r="V9130" s="413"/>
      <c r="W9130" s="413"/>
    </row>
    <row r="9131" spans="22:23" x14ac:dyDescent="0.25">
      <c r="V9131" s="413"/>
      <c r="W9131" s="413"/>
    </row>
    <row r="9132" spans="22:23" x14ac:dyDescent="0.25">
      <c r="V9132" s="413"/>
      <c r="W9132" s="413"/>
    </row>
    <row r="9133" spans="22:23" x14ac:dyDescent="0.25">
      <c r="V9133" s="413"/>
      <c r="W9133" s="413"/>
    </row>
    <row r="9134" spans="22:23" x14ac:dyDescent="0.25">
      <c r="V9134" s="413"/>
      <c r="W9134" s="413"/>
    </row>
    <row r="9135" spans="22:23" x14ac:dyDescent="0.25">
      <c r="V9135" s="413"/>
      <c r="W9135" s="413"/>
    </row>
    <row r="9136" spans="22:23" x14ac:dyDescent="0.25">
      <c r="V9136" s="413"/>
      <c r="W9136" s="413"/>
    </row>
    <row r="9137" spans="22:23" x14ac:dyDescent="0.25">
      <c r="V9137" s="413"/>
      <c r="W9137" s="413"/>
    </row>
    <row r="9138" spans="22:23" x14ac:dyDescent="0.25">
      <c r="V9138" s="413"/>
      <c r="W9138" s="413"/>
    </row>
    <row r="9139" spans="22:23" x14ac:dyDescent="0.25">
      <c r="V9139" s="413"/>
      <c r="W9139" s="413"/>
    </row>
    <row r="9140" spans="22:23" x14ac:dyDescent="0.25">
      <c r="V9140" s="413"/>
      <c r="W9140" s="413"/>
    </row>
    <row r="9141" spans="22:23" x14ac:dyDescent="0.25">
      <c r="V9141" s="413"/>
      <c r="W9141" s="413"/>
    </row>
    <row r="9142" spans="22:23" x14ac:dyDescent="0.25">
      <c r="V9142" s="413"/>
      <c r="W9142" s="413"/>
    </row>
    <row r="9143" spans="22:23" x14ac:dyDescent="0.25">
      <c r="V9143" s="413"/>
      <c r="W9143" s="413"/>
    </row>
    <row r="9144" spans="22:23" x14ac:dyDescent="0.25">
      <c r="V9144" s="413"/>
      <c r="W9144" s="413"/>
    </row>
    <row r="9145" spans="22:23" x14ac:dyDescent="0.25">
      <c r="V9145" s="413"/>
      <c r="W9145" s="413"/>
    </row>
    <row r="9146" spans="22:23" x14ac:dyDescent="0.25">
      <c r="V9146" s="413"/>
      <c r="W9146" s="413"/>
    </row>
    <row r="9147" spans="22:23" x14ac:dyDescent="0.25">
      <c r="V9147" s="413"/>
      <c r="W9147" s="413"/>
    </row>
    <row r="9148" spans="22:23" x14ac:dyDescent="0.25">
      <c r="V9148" s="413"/>
      <c r="W9148" s="413"/>
    </row>
    <row r="9149" spans="22:23" x14ac:dyDescent="0.25">
      <c r="V9149" s="413"/>
      <c r="W9149" s="413"/>
    </row>
    <row r="9150" spans="22:23" x14ac:dyDescent="0.25">
      <c r="V9150" s="413"/>
      <c r="W9150" s="413"/>
    </row>
    <row r="9151" spans="22:23" x14ac:dyDescent="0.25">
      <c r="V9151" s="413"/>
      <c r="W9151" s="413"/>
    </row>
    <row r="9152" spans="22:23" x14ac:dyDescent="0.25">
      <c r="V9152" s="413"/>
      <c r="W9152" s="413"/>
    </row>
    <row r="9153" spans="22:23" x14ac:dyDescent="0.25">
      <c r="V9153" s="413"/>
      <c r="W9153" s="413"/>
    </row>
    <row r="9154" spans="22:23" x14ac:dyDescent="0.25">
      <c r="V9154" s="413"/>
      <c r="W9154" s="413"/>
    </row>
    <row r="9155" spans="22:23" x14ac:dyDescent="0.25">
      <c r="V9155" s="413"/>
      <c r="W9155" s="413"/>
    </row>
    <row r="9156" spans="22:23" x14ac:dyDescent="0.25">
      <c r="V9156" s="413"/>
      <c r="W9156" s="413"/>
    </row>
    <row r="9157" spans="22:23" x14ac:dyDescent="0.25">
      <c r="V9157" s="413"/>
      <c r="W9157" s="413"/>
    </row>
    <row r="9158" spans="22:23" x14ac:dyDescent="0.25">
      <c r="V9158" s="413"/>
      <c r="W9158" s="413"/>
    </row>
    <row r="9159" spans="22:23" x14ac:dyDescent="0.25">
      <c r="V9159" s="413"/>
      <c r="W9159" s="413"/>
    </row>
    <row r="9160" spans="22:23" x14ac:dyDescent="0.25">
      <c r="V9160" s="413"/>
      <c r="W9160" s="413"/>
    </row>
    <row r="9161" spans="22:23" x14ac:dyDescent="0.25">
      <c r="V9161" s="413"/>
      <c r="W9161" s="413"/>
    </row>
    <row r="9162" spans="22:23" x14ac:dyDescent="0.25">
      <c r="V9162" s="413"/>
      <c r="W9162" s="413"/>
    </row>
    <row r="9163" spans="22:23" x14ac:dyDescent="0.25">
      <c r="V9163" s="413"/>
      <c r="W9163" s="413"/>
    </row>
    <row r="9164" spans="22:23" x14ac:dyDescent="0.25">
      <c r="V9164" s="413"/>
      <c r="W9164" s="413"/>
    </row>
    <row r="9165" spans="22:23" x14ac:dyDescent="0.25">
      <c r="V9165" s="413"/>
      <c r="W9165" s="413"/>
    </row>
    <row r="9166" spans="22:23" x14ac:dyDescent="0.25">
      <c r="V9166" s="413"/>
      <c r="W9166" s="413"/>
    </row>
    <row r="9167" spans="22:23" x14ac:dyDescent="0.25">
      <c r="V9167" s="413"/>
      <c r="W9167" s="413"/>
    </row>
    <row r="9168" spans="22:23" x14ac:dyDescent="0.25">
      <c r="V9168" s="413"/>
      <c r="W9168" s="413"/>
    </row>
    <row r="9169" spans="22:23" x14ac:dyDescent="0.25">
      <c r="V9169" s="413"/>
      <c r="W9169" s="413"/>
    </row>
    <row r="9170" spans="22:23" x14ac:dyDescent="0.25">
      <c r="V9170" s="413"/>
      <c r="W9170" s="413"/>
    </row>
    <row r="9171" spans="22:23" x14ac:dyDescent="0.25">
      <c r="V9171" s="413"/>
      <c r="W9171" s="413"/>
    </row>
    <row r="9172" spans="22:23" x14ac:dyDescent="0.25">
      <c r="V9172" s="413"/>
      <c r="W9172" s="413"/>
    </row>
    <row r="9173" spans="22:23" x14ac:dyDescent="0.25">
      <c r="V9173" s="413"/>
      <c r="W9173" s="413"/>
    </row>
    <row r="9174" spans="22:23" x14ac:dyDescent="0.25">
      <c r="V9174" s="413"/>
      <c r="W9174" s="413"/>
    </row>
    <row r="9175" spans="22:23" x14ac:dyDescent="0.25">
      <c r="V9175" s="413"/>
      <c r="W9175" s="413"/>
    </row>
    <row r="9176" spans="22:23" x14ac:dyDescent="0.25">
      <c r="V9176" s="413"/>
      <c r="W9176" s="413"/>
    </row>
    <row r="9177" spans="22:23" x14ac:dyDescent="0.25">
      <c r="V9177" s="413"/>
      <c r="W9177" s="413"/>
    </row>
    <row r="9178" spans="22:23" x14ac:dyDescent="0.25">
      <c r="V9178" s="413"/>
      <c r="W9178" s="413"/>
    </row>
    <row r="9179" spans="22:23" x14ac:dyDescent="0.25">
      <c r="V9179" s="413"/>
      <c r="W9179" s="413"/>
    </row>
    <row r="9180" spans="22:23" x14ac:dyDescent="0.25">
      <c r="V9180" s="413"/>
      <c r="W9180" s="413"/>
    </row>
    <row r="9181" spans="22:23" x14ac:dyDescent="0.25">
      <c r="V9181" s="413"/>
      <c r="W9181" s="413"/>
    </row>
    <row r="9182" spans="22:23" x14ac:dyDescent="0.25">
      <c r="V9182" s="413"/>
      <c r="W9182" s="413"/>
    </row>
    <row r="9183" spans="22:23" x14ac:dyDescent="0.25">
      <c r="V9183" s="413"/>
      <c r="W9183" s="413"/>
    </row>
    <row r="9184" spans="22:23" x14ac:dyDescent="0.25">
      <c r="V9184" s="413"/>
      <c r="W9184" s="413"/>
    </row>
    <row r="9185" spans="22:23" x14ac:dyDescent="0.25">
      <c r="V9185" s="413"/>
      <c r="W9185" s="413"/>
    </row>
    <row r="9186" spans="22:23" x14ac:dyDescent="0.25">
      <c r="V9186" s="413"/>
      <c r="W9186" s="413"/>
    </row>
    <row r="9187" spans="22:23" x14ac:dyDescent="0.25">
      <c r="V9187" s="413"/>
      <c r="W9187" s="413"/>
    </row>
    <row r="9188" spans="22:23" x14ac:dyDescent="0.25">
      <c r="V9188" s="413"/>
      <c r="W9188" s="413"/>
    </row>
    <row r="9189" spans="22:23" x14ac:dyDescent="0.25">
      <c r="V9189" s="413"/>
      <c r="W9189" s="413"/>
    </row>
    <row r="9190" spans="22:23" x14ac:dyDescent="0.25">
      <c r="V9190" s="413"/>
      <c r="W9190" s="413"/>
    </row>
    <row r="9191" spans="22:23" x14ac:dyDescent="0.25">
      <c r="V9191" s="413"/>
      <c r="W9191" s="413"/>
    </row>
    <row r="9192" spans="22:23" x14ac:dyDescent="0.25">
      <c r="V9192" s="413"/>
      <c r="W9192" s="413"/>
    </row>
    <row r="9193" spans="22:23" x14ac:dyDescent="0.25">
      <c r="V9193" s="413"/>
      <c r="W9193" s="413"/>
    </row>
    <row r="9194" spans="22:23" x14ac:dyDescent="0.25">
      <c r="V9194" s="413"/>
      <c r="W9194" s="413"/>
    </row>
    <row r="9195" spans="22:23" x14ac:dyDescent="0.25">
      <c r="V9195" s="413"/>
      <c r="W9195" s="413"/>
    </row>
    <row r="9196" spans="22:23" x14ac:dyDescent="0.25">
      <c r="V9196" s="413"/>
      <c r="W9196" s="413"/>
    </row>
    <row r="9197" spans="22:23" x14ac:dyDescent="0.25">
      <c r="V9197" s="413"/>
      <c r="W9197" s="413"/>
    </row>
    <row r="9198" spans="22:23" x14ac:dyDescent="0.25">
      <c r="V9198" s="413"/>
      <c r="W9198" s="413"/>
    </row>
    <row r="9199" spans="22:23" x14ac:dyDescent="0.25">
      <c r="V9199" s="413"/>
      <c r="W9199" s="413"/>
    </row>
    <row r="9200" spans="22:23" x14ac:dyDescent="0.25">
      <c r="V9200" s="413"/>
      <c r="W9200" s="413"/>
    </row>
    <row r="9201" spans="22:23" x14ac:dyDescent="0.25">
      <c r="V9201" s="413"/>
      <c r="W9201" s="413"/>
    </row>
    <row r="9202" spans="22:23" x14ac:dyDescent="0.25">
      <c r="V9202" s="413"/>
      <c r="W9202" s="413"/>
    </row>
    <row r="9203" spans="22:23" x14ac:dyDescent="0.25">
      <c r="V9203" s="413"/>
      <c r="W9203" s="413"/>
    </row>
    <row r="9204" spans="22:23" x14ac:dyDescent="0.25">
      <c r="V9204" s="413"/>
      <c r="W9204" s="413"/>
    </row>
    <row r="9205" spans="22:23" x14ac:dyDescent="0.25">
      <c r="V9205" s="413"/>
      <c r="W9205" s="413"/>
    </row>
    <row r="9206" spans="22:23" x14ac:dyDescent="0.25">
      <c r="V9206" s="413"/>
      <c r="W9206" s="413"/>
    </row>
    <row r="9207" spans="22:23" x14ac:dyDescent="0.25">
      <c r="V9207" s="413"/>
      <c r="W9207" s="413"/>
    </row>
    <row r="9208" spans="22:23" x14ac:dyDescent="0.25">
      <c r="V9208" s="413"/>
      <c r="W9208" s="413"/>
    </row>
    <row r="9209" spans="22:23" x14ac:dyDescent="0.25">
      <c r="V9209" s="413"/>
      <c r="W9209" s="413"/>
    </row>
    <row r="9210" spans="22:23" x14ac:dyDescent="0.25">
      <c r="V9210" s="413"/>
      <c r="W9210" s="413"/>
    </row>
    <row r="9211" spans="22:23" x14ac:dyDescent="0.25">
      <c r="V9211" s="413"/>
      <c r="W9211" s="413"/>
    </row>
    <row r="9212" spans="22:23" x14ac:dyDescent="0.25">
      <c r="V9212" s="413"/>
      <c r="W9212" s="413"/>
    </row>
    <row r="9213" spans="22:23" x14ac:dyDescent="0.25">
      <c r="V9213" s="413"/>
      <c r="W9213" s="413"/>
    </row>
    <row r="9214" spans="22:23" x14ac:dyDescent="0.25">
      <c r="V9214" s="413"/>
      <c r="W9214" s="413"/>
    </row>
    <row r="9215" spans="22:23" x14ac:dyDescent="0.25">
      <c r="V9215" s="413"/>
      <c r="W9215" s="413"/>
    </row>
    <row r="9216" spans="22:23" x14ac:dyDescent="0.25">
      <c r="V9216" s="413"/>
      <c r="W9216" s="413"/>
    </row>
    <row r="9217" spans="22:23" x14ac:dyDescent="0.25">
      <c r="V9217" s="413"/>
      <c r="W9217" s="413"/>
    </row>
    <row r="9218" spans="22:23" x14ac:dyDescent="0.25">
      <c r="V9218" s="413"/>
      <c r="W9218" s="413"/>
    </row>
    <row r="9219" spans="22:23" x14ac:dyDescent="0.25">
      <c r="V9219" s="413"/>
      <c r="W9219" s="413"/>
    </row>
    <row r="9220" spans="22:23" x14ac:dyDescent="0.25">
      <c r="V9220" s="413"/>
      <c r="W9220" s="413"/>
    </row>
    <row r="9221" spans="22:23" x14ac:dyDescent="0.25">
      <c r="V9221" s="413"/>
      <c r="W9221" s="413"/>
    </row>
    <row r="9222" spans="22:23" x14ac:dyDescent="0.25">
      <c r="V9222" s="413"/>
      <c r="W9222" s="413"/>
    </row>
    <row r="9223" spans="22:23" x14ac:dyDescent="0.25">
      <c r="V9223" s="413"/>
      <c r="W9223" s="413"/>
    </row>
    <row r="9224" spans="22:23" x14ac:dyDescent="0.25">
      <c r="V9224" s="413"/>
      <c r="W9224" s="413"/>
    </row>
    <row r="9225" spans="22:23" x14ac:dyDescent="0.25">
      <c r="V9225" s="413"/>
      <c r="W9225" s="413"/>
    </row>
    <row r="9226" spans="22:23" x14ac:dyDescent="0.25">
      <c r="V9226" s="413"/>
      <c r="W9226" s="413"/>
    </row>
    <row r="9227" spans="22:23" x14ac:dyDescent="0.25">
      <c r="V9227" s="413"/>
      <c r="W9227" s="413"/>
    </row>
    <row r="9228" spans="22:23" x14ac:dyDescent="0.25">
      <c r="V9228" s="413"/>
      <c r="W9228" s="413"/>
    </row>
    <row r="9229" spans="22:23" x14ac:dyDescent="0.25">
      <c r="V9229" s="413"/>
      <c r="W9229" s="413"/>
    </row>
    <row r="9230" spans="22:23" x14ac:dyDescent="0.25">
      <c r="V9230" s="413"/>
      <c r="W9230" s="413"/>
    </row>
    <row r="9231" spans="22:23" x14ac:dyDescent="0.25">
      <c r="V9231" s="413"/>
      <c r="W9231" s="413"/>
    </row>
    <row r="9232" spans="22:23" x14ac:dyDescent="0.25">
      <c r="V9232" s="413"/>
      <c r="W9232" s="413"/>
    </row>
    <row r="9233" spans="22:23" x14ac:dyDescent="0.25">
      <c r="V9233" s="413"/>
      <c r="W9233" s="413"/>
    </row>
    <row r="9234" spans="22:23" x14ac:dyDescent="0.25">
      <c r="V9234" s="413"/>
      <c r="W9234" s="413"/>
    </row>
    <row r="9235" spans="22:23" x14ac:dyDescent="0.25">
      <c r="V9235" s="413"/>
      <c r="W9235" s="413"/>
    </row>
    <row r="9236" spans="22:23" x14ac:dyDescent="0.25">
      <c r="V9236" s="413"/>
      <c r="W9236" s="413"/>
    </row>
    <row r="9237" spans="22:23" x14ac:dyDescent="0.25">
      <c r="V9237" s="413"/>
      <c r="W9237" s="413"/>
    </row>
    <row r="9238" spans="22:23" x14ac:dyDescent="0.25">
      <c r="V9238" s="413"/>
      <c r="W9238" s="413"/>
    </row>
    <row r="9239" spans="22:23" x14ac:dyDescent="0.25">
      <c r="V9239" s="413"/>
      <c r="W9239" s="413"/>
    </row>
    <row r="9240" spans="22:23" x14ac:dyDescent="0.25">
      <c r="V9240" s="413"/>
      <c r="W9240" s="413"/>
    </row>
    <row r="9241" spans="22:23" x14ac:dyDescent="0.25">
      <c r="V9241" s="413"/>
      <c r="W9241" s="413"/>
    </row>
    <row r="9242" spans="22:23" x14ac:dyDescent="0.25">
      <c r="V9242" s="413"/>
      <c r="W9242" s="413"/>
    </row>
    <row r="9243" spans="22:23" x14ac:dyDescent="0.25">
      <c r="V9243" s="413"/>
      <c r="W9243" s="413"/>
    </row>
    <row r="9244" spans="22:23" x14ac:dyDescent="0.25">
      <c r="V9244" s="413"/>
      <c r="W9244" s="413"/>
    </row>
    <row r="9245" spans="22:23" x14ac:dyDescent="0.25">
      <c r="V9245" s="413"/>
      <c r="W9245" s="413"/>
    </row>
    <row r="9246" spans="22:23" x14ac:dyDescent="0.25">
      <c r="V9246" s="413"/>
      <c r="W9246" s="413"/>
    </row>
    <row r="9247" spans="22:23" x14ac:dyDescent="0.25">
      <c r="V9247" s="413"/>
      <c r="W9247" s="413"/>
    </row>
    <row r="9248" spans="22:23" x14ac:dyDescent="0.25">
      <c r="V9248" s="413"/>
      <c r="W9248" s="413"/>
    </row>
    <row r="9249" spans="22:23" x14ac:dyDescent="0.25">
      <c r="V9249" s="413"/>
      <c r="W9249" s="413"/>
    </row>
    <row r="9250" spans="22:23" x14ac:dyDescent="0.25">
      <c r="V9250" s="413"/>
      <c r="W9250" s="413"/>
    </row>
    <row r="9251" spans="22:23" x14ac:dyDescent="0.25">
      <c r="V9251" s="413"/>
      <c r="W9251" s="413"/>
    </row>
    <row r="9252" spans="22:23" x14ac:dyDescent="0.25">
      <c r="V9252" s="413"/>
      <c r="W9252" s="413"/>
    </row>
    <row r="9253" spans="22:23" x14ac:dyDescent="0.25">
      <c r="V9253" s="413"/>
      <c r="W9253" s="413"/>
    </row>
    <row r="9254" spans="22:23" x14ac:dyDescent="0.25">
      <c r="V9254" s="413"/>
      <c r="W9254" s="413"/>
    </row>
    <row r="9255" spans="22:23" x14ac:dyDescent="0.25">
      <c r="V9255" s="413"/>
      <c r="W9255" s="413"/>
    </row>
    <row r="9256" spans="22:23" x14ac:dyDescent="0.25">
      <c r="V9256" s="413"/>
      <c r="W9256" s="413"/>
    </row>
    <row r="9257" spans="22:23" x14ac:dyDescent="0.25">
      <c r="V9257" s="413"/>
      <c r="W9257" s="413"/>
    </row>
    <row r="9258" spans="22:23" x14ac:dyDescent="0.25">
      <c r="V9258" s="413"/>
      <c r="W9258" s="413"/>
    </row>
    <row r="9259" spans="22:23" x14ac:dyDescent="0.25">
      <c r="V9259" s="413"/>
      <c r="W9259" s="413"/>
    </row>
    <row r="9260" spans="22:23" x14ac:dyDescent="0.25">
      <c r="V9260" s="413"/>
      <c r="W9260" s="413"/>
    </row>
    <row r="9261" spans="22:23" x14ac:dyDescent="0.25">
      <c r="V9261" s="413"/>
      <c r="W9261" s="413"/>
    </row>
    <row r="9262" spans="22:23" x14ac:dyDescent="0.25">
      <c r="V9262" s="413"/>
      <c r="W9262" s="413"/>
    </row>
    <row r="9263" spans="22:23" x14ac:dyDescent="0.25">
      <c r="V9263" s="413"/>
      <c r="W9263" s="413"/>
    </row>
    <row r="9264" spans="22:23" x14ac:dyDescent="0.25">
      <c r="V9264" s="413"/>
      <c r="W9264" s="413"/>
    </row>
    <row r="9265" spans="22:23" x14ac:dyDescent="0.25">
      <c r="V9265" s="413"/>
      <c r="W9265" s="413"/>
    </row>
    <row r="9266" spans="22:23" x14ac:dyDescent="0.25">
      <c r="V9266" s="413"/>
      <c r="W9266" s="413"/>
    </row>
    <row r="9267" spans="22:23" x14ac:dyDescent="0.25">
      <c r="V9267" s="413"/>
      <c r="W9267" s="413"/>
    </row>
    <row r="9268" spans="22:23" x14ac:dyDescent="0.25">
      <c r="V9268" s="413"/>
      <c r="W9268" s="413"/>
    </row>
    <row r="9269" spans="22:23" x14ac:dyDescent="0.25">
      <c r="V9269" s="413"/>
      <c r="W9269" s="413"/>
    </row>
    <row r="9270" spans="22:23" x14ac:dyDescent="0.25">
      <c r="V9270" s="413"/>
      <c r="W9270" s="413"/>
    </row>
    <row r="9271" spans="22:23" x14ac:dyDescent="0.25">
      <c r="V9271" s="413"/>
      <c r="W9271" s="413"/>
    </row>
    <row r="9272" spans="22:23" x14ac:dyDescent="0.25">
      <c r="V9272" s="413"/>
      <c r="W9272" s="413"/>
    </row>
    <row r="9273" spans="22:23" x14ac:dyDescent="0.25">
      <c r="V9273" s="413"/>
      <c r="W9273" s="413"/>
    </row>
    <row r="9274" spans="22:23" x14ac:dyDescent="0.25">
      <c r="V9274" s="413"/>
      <c r="W9274" s="413"/>
    </row>
    <row r="9275" spans="22:23" x14ac:dyDescent="0.25">
      <c r="V9275" s="413"/>
      <c r="W9275" s="413"/>
    </row>
    <row r="9276" spans="22:23" x14ac:dyDescent="0.25">
      <c r="V9276" s="413"/>
      <c r="W9276" s="413"/>
    </row>
    <row r="9277" spans="22:23" x14ac:dyDescent="0.25">
      <c r="V9277" s="413"/>
      <c r="W9277" s="413"/>
    </row>
    <row r="9278" spans="22:23" x14ac:dyDescent="0.25">
      <c r="V9278" s="413"/>
      <c r="W9278" s="413"/>
    </row>
    <row r="9279" spans="22:23" x14ac:dyDescent="0.25">
      <c r="V9279" s="413"/>
      <c r="W9279" s="413"/>
    </row>
    <row r="9280" spans="22:23" x14ac:dyDescent="0.25">
      <c r="V9280" s="413"/>
      <c r="W9280" s="413"/>
    </row>
    <row r="9281" spans="22:23" x14ac:dyDescent="0.25">
      <c r="V9281" s="413"/>
      <c r="W9281" s="413"/>
    </row>
    <row r="9282" spans="22:23" x14ac:dyDescent="0.25">
      <c r="V9282" s="413"/>
      <c r="W9282" s="413"/>
    </row>
    <row r="9283" spans="22:23" x14ac:dyDescent="0.25">
      <c r="V9283" s="413"/>
      <c r="W9283" s="413"/>
    </row>
    <row r="9284" spans="22:23" x14ac:dyDescent="0.25">
      <c r="V9284" s="413"/>
      <c r="W9284" s="413"/>
    </row>
    <row r="9285" spans="22:23" x14ac:dyDescent="0.25">
      <c r="V9285" s="413"/>
      <c r="W9285" s="413"/>
    </row>
    <row r="9286" spans="22:23" x14ac:dyDescent="0.25">
      <c r="V9286" s="413"/>
      <c r="W9286" s="413"/>
    </row>
    <row r="9287" spans="22:23" x14ac:dyDescent="0.25">
      <c r="V9287" s="413"/>
      <c r="W9287" s="413"/>
    </row>
    <row r="9288" spans="22:23" x14ac:dyDescent="0.25">
      <c r="V9288" s="413"/>
      <c r="W9288" s="413"/>
    </row>
    <row r="9289" spans="22:23" x14ac:dyDescent="0.25">
      <c r="V9289" s="413"/>
      <c r="W9289" s="413"/>
    </row>
    <row r="9290" spans="22:23" x14ac:dyDescent="0.25">
      <c r="V9290" s="413"/>
      <c r="W9290" s="413"/>
    </row>
    <row r="9291" spans="22:23" x14ac:dyDescent="0.25">
      <c r="V9291" s="413"/>
      <c r="W9291" s="413"/>
    </row>
    <row r="9292" spans="22:23" x14ac:dyDescent="0.25">
      <c r="V9292" s="413"/>
      <c r="W9292" s="413"/>
    </row>
    <row r="9293" spans="22:23" x14ac:dyDescent="0.25">
      <c r="V9293" s="413"/>
      <c r="W9293" s="413"/>
    </row>
    <row r="9294" spans="22:23" x14ac:dyDescent="0.25">
      <c r="V9294" s="413"/>
      <c r="W9294" s="413"/>
    </row>
    <row r="9295" spans="22:23" x14ac:dyDescent="0.25">
      <c r="V9295" s="413"/>
      <c r="W9295" s="413"/>
    </row>
    <row r="9296" spans="22:23" x14ac:dyDescent="0.25">
      <c r="V9296" s="413"/>
      <c r="W9296" s="413"/>
    </row>
    <row r="9297" spans="22:23" x14ac:dyDescent="0.25">
      <c r="V9297" s="413"/>
      <c r="W9297" s="413"/>
    </row>
    <row r="9298" spans="22:23" x14ac:dyDescent="0.25">
      <c r="V9298" s="413"/>
      <c r="W9298" s="413"/>
    </row>
    <row r="9299" spans="22:23" x14ac:dyDescent="0.25">
      <c r="V9299" s="413"/>
      <c r="W9299" s="413"/>
    </row>
    <row r="9300" spans="22:23" x14ac:dyDescent="0.25">
      <c r="V9300" s="413"/>
      <c r="W9300" s="413"/>
    </row>
    <row r="9301" spans="22:23" x14ac:dyDescent="0.25">
      <c r="V9301" s="413"/>
      <c r="W9301" s="413"/>
    </row>
    <row r="9302" spans="22:23" x14ac:dyDescent="0.25">
      <c r="V9302" s="413"/>
      <c r="W9302" s="413"/>
    </row>
    <row r="9303" spans="22:23" x14ac:dyDescent="0.25">
      <c r="V9303" s="413"/>
      <c r="W9303" s="413"/>
    </row>
    <row r="9304" spans="22:23" x14ac:dyDescent="0.25">
      <c r="V9304" s="413"/>
      <c r="W9304" s="413"/>
    </row>
    <row r="9305" spans="22:23" x14ac:dyDescent="0.25">
      <c r="V9305" s="413"/>
      <c r="W9305" s="413"/>
    </row>
    <row r="9306" spans="22:23" x14ac:dyDescent="0.25">
      <c r="V9306" s="413"/>
      <c r="W9306" s="413"/>
    </row>
    <row r="9307" spans="22:23" x14ac:dyDescent="0.25">
      <c r="V9307" s="413"/>
      <c r="W9307" s="413"/>
    </row>
    <row r="9308" spans="22:23" x14ac:dyDescent="0.25">
      <c r="V9308" s="413"/>
      <c r="W9308" s="413"/>
    </row>
    <row r="9309" spans="22:23" x14ac:dyDescent="0.25">
      <c r="V9309" s="413"/>
      <c r="W9309" s="413"/>
    </row>
    <row r="9310" spans="22:23" x14ac:dyDescent="0.25">
      <c r="V9310" s="413"/>
      <c r="W9310" s="413"/>
    </row>
    <row r="9311" spans="22:23" x14ac:dyDescent="0.25">
      <c r="V9311" s="413"/>
      <c r="W9311" s="413"/>
    </row>
    <row r="9312" spans="22:23" x14ac:dyDescent="0.25">
      <c r="V9312" s="413"/>
      <c r="W9312" s="413"/>
    </row>
    <row r="9313" spans="22:23" x14ac:dyDescent="0.25">
      <c r="V9313" s="413"/>
      <c r="W9313" s="413"/>
    </row>
    <row r="9314" spans="22:23" x14ac:dyDescent="0.25">
      <c r="V9314" s="413"/>
      <c r="W9314" s="413"/>
    </row>
    <row r="9315" spans="22:23" x14ac:dyDescent="0.25">
      <c r="V9315" s="413"/>
      <c r="W9315" s="413"/>
    </row>
    <row r="9316" spans="22:23" x14ac:dyDescent="0.25">
      <c r="V9316" s="413"/>
      <c r="W9316" s="413"/>
    </row>
    <row r="9317" spans="22:23" x14ac:dyDescent="0.25">
      <c r="V9317" s="413"/>
      <c r="W9317" s="413"/>
    </row>
    <row r="9318" spans="22:23" x14ac:dyDescent="0.25">
      <c r="V9318" s="413"/>
      <c r="W9318" s="413"/>
    </row>
    <row r="9319" spans="22:23" x14ac:dyDescent="0.25">
      <c r="V9319" s="413"/>
      <c r="W9319" s="413"/>
    </row>
    <row r="9320" spans="22:23" x14ac:dyDescent="0.25">
      <c r="V9320" s="413"/>
      <c r="W9320" s="413"/>
    </row>
    <row r="9321" spans="22:23" x14ac:dyDescent="0.25">
      <c r="V9321" s="413"/>
      <c r="W9321" s="413"/>
    </row>
    <row r="9322" spans="22:23" x14ac:dyDescent="0.25">
      <c r="V9322" s="413"/>
      <c r="W9322" s="413"/>
    </row>
    <row r="9323" spans="22:23" x14ac:dyDescent="0.25">
      <c r="V9323" s="413"/>
      <c r="W9323" s="413"/>
    </row>
    <row r="9324" spans="22:23" x14ac:dyDescent="0.25">
      <c r="V9324" s="413"/>
      <c r="W9324" s="413"/>
    </row>
    <row r="9325" spans="22:23" x14ac:dyDescent="0.25">
      <c r="V9325" s="413"/>
      <c r="W9325" s="413"/>
    </row>
    <row r="9326" spans="22:23" x14ac:dyDescent="0.25">
      <c r="V9326" s="413"/>
      <c r="W9326" s="413"/>
    </row>
    <row r="9327" spans="22:23" x14ac:dyDescent="0.25">
      <c r="V9327" s="413"/>
      <c r="W9327" s="413"/>
    </row>
    <row r="9328" spans="22:23" x14ac:dyDescent="0.25">
      <c r="V9328" s="413"/>
      <c r="W9328" s="413"/>
    </row>
    <row r="9329" spans="22:23" x14ac:dyDescent="0.25">
      <c r="V9329" s="413"/>
      <c r="W9329" s="413"/>
    </row>
    <row r="9330" spans="22:23" x14ac:dyDescent="0.25">
      <c r="V9330" s="413"/>
      <c r="W9330" s="413"/>
    </row>
    <row r="9331" spans="22:23" x14ac:dyDescent="0.25">
      <c r="V9331" s="413"/>
      <c r="W9331" s="413"/>
    </row>
    <row r="9332" spans="22:23" x14ac:dyDescent="0.25">
      <c r="V9332" s="413"/>
      <c r="W9332" s="413"/>
    </row>
    <row r="9333" spans="22:23" x14ac:dyDescent="0.25">
      <c r="V9333" s="413"/>
      <c r="W9333" s="413"/>
    </row>
    <row r="9334" spans="22:23" x14ac:dyDescent="0.25">
      <c r="V9334" s="413"/>
      <c r="W9334" s="413"/>
    </row>
    <row r="9335" spans="22:23" x14ac:dyDescent="0.25">
      <c r="V9335" s="413"/>
      <c r="W9335" s="413"/>
    </row>
    <row r="9336" spans="22:23" x14ac:dyDescent="0.25">
      <c r="V9336" s="413"/>
      <c r="W9336" s="413"/>
    </row>
    <row r="9337" spans="22:23" x14ac:dyDescent="0.25">
      <c r="V9337" s="413"/>
      <c r="W9337" s="413"/>
    </row>
    <row r="9338" spans="22:23" x14ac:dyDescent="0.25">
      <c r="V9338" s="413"/>
      <c r="W9338" s="413"/>
    </row>
    <row r="9339" spans="22:23" x14ac:dyDescent="0.25">
      <c r="V9339" s="413"/>
      <c r="W9339" s="413"/>
    </row>
    <row r="9340" spans="22:23" x14ac:dyDescent="0.25">
      <c r="V9340" s="413"/>
      <c r="W9340" s="413"/>
    </row>
    <row r="9341" spans="22:23" x14ac:dyDescent="0.25">
      <c r="V9341" s="413"/>
      <c r="W9341" s="413"/>
    </row>
    <row r="9342" spans="22:23" x14ac:dyDescent="0.25">
      <c r="V9342" s="413"/>
      <c r="W9342" s="413"/>
    </row>
    <row r="9343" spans="22:23" x14ac:dyDescent="0.25">
      <c r="V9343" s="413"/>
      <c r="W9343" s="413"/>
    </row>
    <row r="9344" spans="22:23" x14ac:dyDescent="0.25">
      <c r="V9344" s="413"/>
      <c r="W9344" s="413"/>
    </row>
    <row r="9345" spans="22:23" x14ac:dyDescent="0.25">
      <c r="V9345" s="413"/>
      <c r="W9345" s="413"/>
    </row>
    <row r="9346" spans="22:23" x14ac:dyDescent="0.25">
      <c r="V9346" s="413"/>
      <c r="W9346" s="413"/>
    </row>
    <row r="9347" spans="22:23" x14ac:dyDescent="0.25">
      <c r="V9347" s="413"/>
      <c r="W9347" s="413"/>
    </row>
    <row r="9348" spans="22:23" x14ac:dyDescent="0.25">
      <c r="V9348" s="413"/>
      <c r="W9348" s="413"/>
    </row>
    <row r="9349" spans="22:23" x14ac:dyDescent="0.25">
      <c r="V9349" s="413"/>
      <c r="W9349" s="413"/>
    </row>
    <row r="9350" spans="22:23" x14ac:dyDescent="0.25">
      <c r="V9350" s="413"/>
      <c r="W9350" s="413"/>
    </row>
    <row r="9351" spans="22:23" x14ac:dyDescent="0.25">
      <c r="V9351" s="413"/>
      <c r="W9351" s="413"/>
    </row>
    <row r="9352" spans="22:23" x14ac:dyDescent="0.25">
      <c r="V9352" s="413"/>
      <c r="W9352" s="413"/>
    </row>
    <row r="9353" spans="22:23" x14ac:dyDescent="0.25">
      <c r="V9353" s="413"/>
      <c r="W9353" s="413"/>
    </row>
    <row r="9354" spans="22:23" x14ac:dyDescent="0.25">
      <c r="V9354" s="413"/>
      <c r="W9354" s="413"/>
    </row>
    <row r="9355" spans="22:23" x14ac:dyDescent="0.25">
      <c r="V9355" s="413"/>
      <c r="W9355" s="413"/>
    </row>
    <row r="9356" spans="22:23" x14ac:dyDescent="0.25">
      <c r="V9356" s="413"/>
      <c r="W9356" s="413"/>
    </row>
    <row r="9357" spans="22:23" x14ac:dyDescent="0.25">
      <c r="V9357" s="413"/>
      <c r="W9357" s="413"/>
    </row>
    <row r="9358" spans="22:23" x14ac:dyDescent="0.25">
      <c r="V9358" s="413"/>
      <c r="W9358" s="413"/>
    </row>
    <row r="9359" spans="22:23" x14ac:dyDescent="0.25">
      <c r="V9359" s="413"/>
      <c r="W9359" s="413"/>
    </row>
    <row r="9360" spans="22:23" x14ac:dyDescent="0.25">
      <c r="V9360" s="413"/>
      <c r="W9360" s="413"/>
    </row>
    <row r="9361" spans="22:23" x14ac:dyDescent="0.25">
      <c r="V9361" s="413"/>
      <c r="W9361" s="413"/>
    </row>
    <row r="9362" spans="22:23" x14ac:dyDescent="0.25">
      <c r="V9362" s="413"/>
      <c r="W9362" s="413"/>
    </row>
    <row r="9363" spans="22:23" x14ac:dyDescent="0.25">
      <c r="V9363" s="413"/>
      <c r="W9363" s="413"/>
    </row>
    <row r="9364" spans="22:23" x14ac:dyDescent="0.25">
      <c r="V9364" s="413"/>
      <c r="W9364" s="413"/>
    </row>
    <row r="9365" spans="22:23" x14ac:dyDescent="0.25">
      <c r="V9365" s="413"/>
      <c r="W9365" s="413"/>
    </row>
    <row r="9366" spans="22:23" x14ac:dyDescent="0.25">
      <c r="V9366" s="413"/>
      <c r="W9366" s="413"/>
    </row>
    <row r="9367" spans="22:23" x14ac:dyDescent="0.25">
      <c r="V9367" s="413"/>
      <c r="W9367" s="413"/>
    </row>
    <row r="9368" spans="22:23" x14ac:dyDescent="0.25">
      <c r="V9368" s="413"/>
      <c r="W9368" s="413"/>
    </row>
    <row r="9369" spans="22:23" x14ac:dyDescent="0.25">
      <c r="V9369" s="413"/>
      <c r="W9369" s="413"/>
    </row>
    <row r="9370" spans="22:23" x14ac:dyDescent="0.25">
      <c r="V9370" s="413"/>
      <c r="W9370" s="413"/>
    </row>
    <row r="9371" spans="22:23" x14ac:dyDescent="0.25">
      <c r="V9371" s="413"/>
      <c r="W9371" s="413"/>
    </row>
    <row r="9372" spans="22:23" x14ac:dyDescent="0.25">
      <c r="V9372" s="413"/>
      <c r="W9372" s="413"/>
    </row>
    <row r="9373" spans="22:23" x14ac:dyDescent="0.25">
      <c r="V9373" s="413"/>
      <c r="W9373" s="413"/>
    </row>
    <row r="9374" spans="22:23" x14ac:dyDescent="0.25">
      <c r="V9374" s="413"/>
      <c r="W9374" s="413"/>
    </row>
    <row r="9375" spans="22:23" x14ac:dyDescent="0.25">
      <c r="V9375" s="413"/>
      <c r="W9375" s="413"/>
    </row>
    <row r="9376" spans="22:23" x14ac:dyDescent="0.25">
      <c r="V9376" s="413"/>
      <c r="W9376" s="413"/>
    </row>
    <row r="9377" spans="22:23" x14ac:dyDescent="0.25">
      <c r="V9377" s="413"/>
      <c r="W9377" s="413"/>
    </row>
    <row r="9378" spans="22:23" x14ac:dyDescent="0.25">
      <c r="V9378" s="413"/>
      <c r="W9378" s="413"/>
    </row>
    <row r="9379" spans="22:23" x14ac:dyDescent="0.25">
      <c r="V9379" s="413"/>
      <c r="W9379" s="413"/>
    </row>
    <row r="9380" spans="22:23" x14ac:dyDescent="0.25">
      <c r="V9380" s="413"/>
      <c r="W9380" s="413"/>
    </row>
    <row r="9381" spans="22:23" x14ac:dyDescent="0.25">
      <c r="V9381" s="413"/>
      <c r="W9381" s="413"/>
    </row>
    <row r="9382" spans="22:23" x14ac:dyDescent="0.25">
      <c r="V9382" s="413"/>
      <c r="W9382" s="413"/>
    </row>
    <row r="9383" spans="22:23" x14ac:dyDescent="0.25">
      <c r="V9383" s="413"/>
      <c r="W9383" s="413"/>
    </row>
    <row r="9384" spans="22:23" x14ac:dyDescent="0.25">
      <c r="V9384" s="413"/>
      <c r="W9384" s="413"/>
    </row>
    <row r="9385" spans="22:23" x14ac:dyDescent="0.25">
      <c r="V9385" s="413"/>
      <c r="W9385" s="413"/>
    </row>
    <row r="9386" spans="22:23" x14ac:dyDescent="0.25">
      <c r="V9386" s="413"/>
      <c r="W9386" s="413"/>
    </row>
    <row r="9387" spans="22:23" x14ac:dyDescent="0.25">
      <c r="V9387" s="413"/>
      <c r="W9387" s="413"/>
    </row>
    <row r="9388" spans="22:23" x14ac:dyDescent="0.25">
      <c r="V9388" s="413"/>
      <c r="W9388" s="413"/>
    </row>
    <row r="9389" spans="22:23" x14ac:dyDescent="0.25">
      <c r="V9389" s="413"/>
      <c r="W9389" s="413"/>
    </row>
    <row r="9390" spans="22:23" x14ac:dyDescent="0.25">
      <c r="V9390" s="413"/>
      <c r="W9390" s="413"/>
    </row>
    <row r="9391" spans="22:23" x14ac:dyDescent="0.25">
      <c r="V9391" s="413"/>
      <c r="W9391" s="413"/>
    </row>
    <row r="9392" spans="22:23" x14ac:dyDescent="0.25">
      <c r="V9392" s="413"/>
      <c r="W9392" s="413"/>
    </row>
    <row r="9393" spans="22:23" x14ac:dyDescent="0.25">
      <c r="V9393" s="413"/>
      <c r="W9393" s="413"/>
    </row>
    <row r="9394" spans="22:23" x14ac:dyDescent="0.25">
      <c r="V9394" s="413"/>
      <c r="W9394" s="413"/>
    </row>
    <row r="9395" spans="22:23" x14ac:dyDescent="0.25">
      <c r="V9395" s="413"/>
      <c r="W9395" s="413"/>
    </row>
    <row r="9396" spans="22:23" x14ac:dyDescent="0.25">
      <c r="V9396" s="413"/>
      <c r="W9396" s="413"/>
    </row>
    <row r="9397" spans="22:23" x14ac:dyDescent="0.25">
      <c r="V9397" s="413"/>
      <c r="W9397" s="413"/>
    </row>
    <row r="9398" spans="22:23" x14ac:dyDescent="0.25">
      <c r="V9398" s="413"/>
      <c r="W9398" s="413"/>
    </row>
    <row r="9399" spans="22:23" x14ac:dyDescent="0.25">
      <c r="V9399" s="413"/>
      <c r="W9399" s="413"/>
    </row>
    <row r="9400" spans="22:23" x14ac:dyDescent="0.25">
      <c r="V9400" s="413"/>
      <c r="W9400" s="413"/>
    </row>
    <row r="9401" spans="22:23" x14ac:dyDescent="0.25">
      <c r="V9401" s="413"/>
      <c r="W9401" s="413"/>
    </row>
    <row r="9402" spans="22:23" x14ac:dyDescent="0.25">
      <c r="V9402" s="413"/>
      <c r="W9402" s="413"/>
    </row>
    <row r="9403" spans="22:23" x14ac:dyDescent="0.25">
      <c r="V9403" s="413"/>
      <c r="W9403" s="413"/>
    </row>
    <row r="9404" spans="22:23" x14ac:dyDescent="0.25">
      <c r="V9404" s="413"/>
      <c r="W9404" s="413"/>
    </row>
    <row r="9405" spans="22:23" x14ac:dyDescent="0.25">
      <c r="V9405" s="413"/>
      <c r="W9405" s="413"/>
    </row>
    <row r="9406" spans="22:23" x14ac:dyDescent="0.25">
      <c r="V9406" s="413"/>
      <c r="W9406" s="413"/>
    </row>
    <row r="9407" spans="22:23" x14ac:dyDescent="0.25">
      <c r="V9407" s="413"/>
      <c r="W9407" s="413"/>
    </row>
    <row r="9408" spans="22:23" x14ac:dyDescent="0.25">
      <c r="V9408" s="413"/>
      <c r="W9408" s="413"/>
    </row>
    <row r="9409" spans="22:23" x14ac:dyDescent="0.25">
      <c r="V9409" s="413"/>
      <c r="W9409" s="413"/>
    </row>
    <row r="9410" spans="22:23" x14ac:dyDescent="0.25">
      <c r="V9410" s="413"/>
      <c r="W9410" s="413"/>
    </row>
    <row r="9411" spans="22:23" x14ac:dyDescent="0.25">
      <c r="V9411" s="413"/>
      <c r="W9411" s="413"/>
    </row>
    <row r="9412" spans="22:23" x14ac:dyDescent="0.25">
      <c r="V9412" s="413"/>
      <c r="W9412" s="413"/>
    </row>
    <row r="9413" spans="22:23" x14ac:dyDescent="0.25">
      <c r="V9413" s="413"/>
      <c r="W9413" s="413"/>
    </row>
    <row r="9414" spans="22:23" x14ac:dyDescent="0.25">
      <c r="V9414" s="413"/>
      <c r="W9414" s="413"/>
    </row>
    <row r="9415" spans="22:23" x14ac:dyDescent="0.25">
      <c r="V9415" s="413"/>
      <c r="W9415" s="413"/>
    </row>
    <row r="9416" spans="22:23" x14ac:dyDescent="0.25">
      <c r="V9416" s="413"/>
      <c r="W9416" s="413"/>
    </row>
    <row r="9417" spans="22:23" x14ac:dyDescent="0.25">
      <c r="V9417" s="413"/>
      <c r="W9417" s="413"/>
    </row>
    <row r="9418" spans="22:23" x14ac:dyDescent="0.25">
      <c r="V9418" s="413"/>
      <c r="W9418" s="413"/>
    </row>
    <row r="9419" spans="22:23" x14ac:dyDescent="0.25">
      <c r="V9419" s="413"/>
      <c r="W9419" s="413"/>
    </row>
    <row r="9420" spans="22:23" x14ac:dyDescent="0.25">
      <c r="V9420" s="413"/>
      <c r="W9420" s="413"/>
    </row>
    <row r="9421" spans="22:23" x14ac:dyDescent="0.25">
      <c r="V9421" s="413"/>
      <c r="W9421" s="413"/>
    </row>
    <row r="9422" spans="22:23" x14ac:dyDescent="0.25">
      <c r="V9422" s="413"/>
      <c r="W9422" s="413"/>
    </row>
    <row r="9423" spans="22:23" x14ac:dyDescent="0.25">
      <c r="V9423" s="413"/>
      <c r="W9423" s="413"/>
    </row>
    <row r="9424" spans="22:23" x14ac:dyDescent="0.25">
      <c r="V9424" s="413"/>
      <c r="W9424" s="413"/>
    </row>
    <row r="9425" spans="22:23" x14ac:dyDescent="0.25">
      <c r="V9425" s="413"/>
      <c r="W9425" s="413"/>
    </row>
    <row r="9426" spans="22:23" x14ac:dyDescent="0.25">
      <c r="V9426" s="413"/>
      <c r="W9426" s="413"/>
    </row>
    <row r="9427" spans="22:23" x14ac:dyDescent="0.25">
      <c r="V9427" s="413"/>
      <c r="W9427" s="413"/>
    </row>
    <row r="9428" spans="22:23" x14ac:dyDescent="0.25">
      <c r="V9428" s="413"/>
      <c r="W9428" s="413"/>
    </row>
    <row r="9429" spans="22:23" x14ac:dyDescent="0.25">
      <c r="V9429" s="413"/>
      <c r="W9429" s="413"/>
    </row>
    <row r="9430" spans="22:23" x14ac:dyDescent="0.25">
      <c r="V9430" s="413"/>
      <c r="W9430" s="413"/>
    </row>
    <row r="9431" spans="22:23" x14ac:dyDescent="0.25">
      <c r="V9431" s="413"/>
      <c r="W9431" s="413"/>
    </row>
    <row r="9432" spans="22:23" x14ac:dyDescent="0.25">
      <c r="V9432" s="413"/>
      <c r="W9432" s="413"/>
    </row>
    <row r="9433" spans="22:23" x14ac:dyDescent="0.25">
      <c r="V9433" s="413"/>
      <c r="W9433" s="413"/>
    </row>
    <row r="9434" spans="22:23" x14ac:dyDescent="0.25">
      <c r="V9434" s="413"/>
      <c r="W9434" s="413"/>
    </row>
    <row r="9435" spans="22:23" x14ac:dyDescent="0.25">
      <c r="V9435" s="413"/>
      <c r="W9435" s="413"/>
    </row>
    <row r="9436" spans="22:23" x14ac:dyDescent="0.25">
      <c r="V9436" s="413"/>
      <c r="W9436" s="413"/>
    </row>
    <row r="9437" spans="22:23" x14ac:dyDescent="0.25">
      <c r="V9437" s="413"/>
      <c r="W9437" s="413"/>
    </row>
    <row r="9438" spans="22:23" x14ac:dyDescent="0.25">
      <c r="V9438" s="413"/>
      <c r="W9438" s="413"/>
    </row>
    <row r="9439" spans="22:23" x14ac:dyDescent="0.25">
      <c r="V9439" s="413"/>
      <c r="W9439" s="413"/>
    </row>
    <row r="9440" spans="22:23" x14ac:dyDescent="0.25">
      <c r="V9440" s="413"/>
      <c r="W9440" s="413"/>
    </row>
    <row r="9441" spans="22:23" x14ac:dyDescent="0.25">
      <c r="V9441" s="413"/>
      <c r="W9441" s="413"/>
    </row>
    <row r="9442" spans="22:23" x14ac:dyDescent="0.25">
      <c r="V9442" s="413"/>
      <c r="W9442" s="413"/>
    </row>
    <row r="9443" spans="22:23" x14ac:dyDescent="0.25">
      <c r="V9443" s="413"/>
      <c r="W9443" s="413"/>
    </row>
    <row r="9444" spans="22:23" x14ac:dyDescent="0.25">
      <c r="V9444" s="413"/>
      <c r="W9444" s="413"/>
    </row>
    <row r="9445" spans="22:23" x14ac:dyDescent="0.25">
      <c r="V9445" s="413"/>
      <c r="W9445" s="413"/>
    </row>
    <row r="9446" spans="22:23" x14ac:dyDescent="0.25">
      <c r="V9446" s="413"/>
      <c r="W9446" s="413"/>
    </row>
    <row r="9447" spans="22:23" x14ac:dyDescent="0.25">
      <c r="V9447" s="413"/>
      <c r="W9447" s="413"/>
    </row>
    <row r="9448" spans="22:23" x14ac:dyDescent="0.25">
      <c r="V9448" s="413"/>
      <c r="W9448" s="413"/>
    </row>
    <row r="9449" spans="22:23" x14ac:dyDescent="0.25">
      <c r="V9449" s="413"/>
      <c r="W9449" s="413"/>
    </row>
    <row r="9450" spans="22:23" x14ac:dyDescent="0.25">
      <c r="V9450" s="413"/>
      <c r="W9450" s="413"/>
    </row>
    <row r="9451" spans="22:23" x14ac:dyDescent="0.25">
      <c r="V9451" s="413"/>
      <c r="W9451" s="413"/>
    </row>
    <row r="9452" spans="22:23" x14ac:dyDescent="0.25">
      <c r="V9452" s="413"/>
      <c r="W9452" s="413"/>
    </row>
    <row r="9453" spans="22:23" x14ac:dyDescent="0.25">
      <c r="V9453" s="413"/>
      <c r="W9453" s="413"/>
    </row>
    <row r="9454" spans="22:23" x14ac:dyDescent="0.25">
      <c r="V9454" s="413"/>
      <c r="W9454" s="413"/>
    </row>
    <row r="9455" spans="22:23" x14ac:dyDescent="0.25">
      <c r="V9455" s="413"/>
      <c r="W9455" s="413"/>
    </row>
    <row r="9456" spans="22:23" x14ac:dyDescent="0.25">
      <c r="V9456" s="413"/>
      <c r="W9456" s="413"/>
    </row>
    <row r="9457" spans="22:23" x14ac:dyDescent="0.25">
      <c r="V9457" s="413"/>
      <c r="W9457" s="413"/>
    </row>
    <row r="9458" spans="22:23" x14ac:dyDescent="0.25">
      <c r="V9458" s="413"/>
      <c r="W9458" s="413"/>
    </row>
    <row r="9459" spans="22:23" x14ac:dyDescent="0.25">
      <c r="V9459" s="413"/>
      <c r="W9459" s="413"/>
    </row>
    <row r="9460" spans="22:23" x14ac:dyDescent="0.25">
      <c r="V9460" s="413"/>
      <c r="W9460" s="413"/>
    </row>
    <row r="9461" spans="22:23" x14ac:dyDescent="0.25">
      <c r="V9461" s="413"/>
      <c r="W9461" s="413"/>
    </row>
    <row r="9462" spans="22:23" x14ac:dyDescent="0.25">
      <c r="V9462" s="413"/>
      <c r="W9462" s="413"/>
    </row>
    <row r="9463" spans="22:23" x14ac:dyDescent="0.25">
      <c r="V9463" s="413"/>
      <c r="W9463" s="413"/>
    </row>
    <row r="9464" spans="22:23" x14ac:dyDescent="0.25">
      <c r="V9464" s="413"/>
      <c r="W9464" s="413"/>
    </row>
    <row r="9465" spans="22:23" x14ac:dyDescent="0.25">
      <c r="V9465" s="413"/>
      <c r="W9465" s="413"/>
    </row>
    <row r="9466" spans="22:23" x14ac:dyDescent="0.25">
      <c r="V9466" s="413"/>
      <c r="W9466" s="413"/>
    </row>
    <row r="9467" spans="22:23" x14ac:dyDescent="0.25">
      <c r="V9467" s="413"/>
      <c r="W9467" s="413"/>
    </row>
    <row r="9468" spans="22:23" x14ac:dyDescent="0.25">
      <c r="V9468" s="413"/>
      <c r="W9468" s="413"/>
    </row>
    <row r="9469" spans="22:23" x14ac:dyDescent="0.25">
      <c r="V9469" s="413"/>
      <c r="W9469" s="413"/>
    </row>
    <row r="9470" spans="22:23" x14ac:dyDescent="0.25">
      <c r="V9470" s="413"/>
      <c r="W9470" s="413"/>
    </row>
    <row r="9471" spans="22:23" x14ac:dyDescent="0.25">
      <c r="V9471" s="413"/>
      <c r="W9471" s="413"/>
    </row>
    <row r="9472" spans="22:23" x14ac:dyDescent="0.25">
      <c r="V9472" s="413"/>
      <c r="W9472" s="413"/>
    </row>
    <row r="9473" spans="22:23" x14ac:dyDescent="0.25">
      <c r="V9473" s="413"/>
      <c r="W9473" s="413"/>
    </row>
    <row r="9474" spans="22:23" x14ac:dyDescent="0.25">
      <c r="V9474" s="413"/>
      <c r="W9474" s="413"/>
    </row>
    <row r="9475" spans="22:23" x14ac:dyDescent="0.25">
      <c r="V9475" s="413"/>
      <c r="W9475" s="413"/>
    </row>
    <row r="9476" spans="22:23" x14ac:dyDescent="0.25">
      <c r="V9476" s="413"/>
      <c r="W9476" s="413"/>
    </row>
    <row r="9477" spans="22:23" x14ac:dyDescent="0.25">
      <c r="V9477" s="413"/>
      <c r="W9477" s="413"/>
    </row>
    <row r="9478" spans="22:23" x14ac:dyDescent="0.25">
      <c r="V9478" s="413"/>
      <c r="W9478" s="413"/>
    </row>
    <row r="9479" spans="22:23" x14ac:dyDescent="0.25">
      <c r="V9479" s="413"/>
      <c r="W9479" s="413"/>
    </row>
    <row r="9480" spans="22:23" x14ac:dyDescent="0.25">
      <c r="V9480" s="413"/>
      <c r="W9480" s="413"/>
    </row>
    <row r="9481" spans="22:23" x14ac:dyDescent="0.25">
      <c r="V9481" s="413"/>
      <c r="W9481" s="413"/>
    </row>
    <row r="9482" spans="22:23" x14ac:dyDescent="0.25">
      <c r="V9482" s="413"/>
      <c r="W9482" s="413"/>
    </row>
    <row r="9483" spans="22:23" x14ac:dyDescent="0.25">
      <c r="V9483" s="413"/>
      <c r="W9483" s="413"/>
    </row>
    <row r="9484" spans="22:23" x14ac:dyDescent="0.25">
      <c r="V9484" s="413"/>
      <c r="W9484" s="413"/>
    </row>
    <row r="9485" spans="22:23" x14ac:dyDescent="0.25">
      <c r="V9485" s="413"/>
      <c r="W9485" s="413"/>
    </row>
    <row r="9486" spans="22:23" x14ac:dyDescent="0.25">
      <c r="V9486" s="413"/>
      <c r="W9486" s="413"/>
    </row>
    <row r="9487" spans="22:23" x14ac:dyDescent="0.25">
      <c r="V9487" s="413"/>
      <c r="W9487" s="413"/>
    </row>
    <row r="9488" spans="22:23" x14ac:dyDescent="0.25">
      <c r="V9488" s="413"/>
      <c r="W9488" s="413"/>
    </row>
    <row r="9489" spans="22:23" x14ac:dyDescent="0.25">
      <c r="V9489" s="413"/>
      <c r="W9489" s="413"/>
    </row>
    <row r="9490" spans="22:23" x14ac:dyDescent="0.25">
      <c r="V9490" s="413"/>
      <c r="W9490" s="413"/>
    </row>
    <row r="9491" spans="22:23" x14ac:dyDescent="0.25">
      <c r="V9491" s="413"/>
      <c r="W9491" s="413"/>
    </row>
    <row r="9492" spans="22:23" x14ac:dyDescent="0.25">
      <c r="V9492" s="413"/>
      <c r="W9492" s="413"/>
    </row>
    <row r="9493" spans="22:23" x14ac:dyDescent="0.25">
      <c r="V9493" s="413"/>
      <c r="W9493" s="413"/>
    </row>
    <row r="9494" spans="22:23" x14ac:dyDescent="0.25">
      <c r="V9494" s="413"/>
      <c r="W9494" s="413"/>
    </row>
    <row r="9495" spans="22:23" x14ac:dyDescent="0.25">
      <c r="V9495" s="413"/>
      <c r="W9495" s="413"/>
    </row>
    <row r="9496" spans="22:23" x14ac:dyDescent="0.25">
      <c r="V9496" s="413"/>
      <c r="W9496" s="413"/>
    </row>
    <row r="9497" spans="22:23" x14ac:dyDescent="0.25">
      <c r="V9497" s="413"/>
      <c r="W9497" s="413"/>
    </row>
    <row r="9498" spans="22:23" x14ac:dyDescent="0.25">
      <c r="V9498" s="413"/>
      <c r="W9498" s="413"/>
    </row>
    <row r="9499" spans="22:23" x14ac:dyDescent="0.25">
      <c r="V9499" s="413"/>
      <c r="W9499" s="413"/>
    </row>
    <row r="9500" spans="22:23" x14ac:dyDescent="0.25">
      <c r="V9500" s="413"/>
      <c r="W9500" s="413"/>
    </row>
    <row r="9501" spans="22:23" x14ac:dyDescent="0.25">
      <c r="V9501" s="413"/>
      <c r="W9501" s="413"/>
    </row>
    <row r="9502" spans="22:23" x14ac:dyDescent="0.25">
      <c r="V9502" s="413"/>
      <c r="W9502" s="413"/>
    </row>
    <row r="9503" spans="22:23" x14ac:dyDescent="0.25">
      <c r="V9503" s="413"/>
      <c r="W9503" s="413"/>
    </row>
    <row r="9504" spans="22:23" x14ac:dyDescent="0.25">
      <c r="V9504" s="413"/>
      <c r="W9504" s="413"/>
    </row>
    <row r="9505" spans="22:23" x14ac:dyDescent="0.25">
      <c r="V9505" s="413"/>
      <c r="W9505" s="413"/>
    </row>
    <row r="9506" spans="22:23" x14ac:dyDescent="0.25">
      <c r="V9506" s="413"/>
      <c r="W9506" s="413"/>
    </row>
    <row r="9507" spans="22:23" x14ac:dyDescent="0.25">
      <c r="V9507" s="413"/>
      <c r="W9507" s="413"/>
    </row>
    <row r="9508" spans="22:23" x14ac:dyDescent="0.25">
      <c r="V9508" s="413"/>
      <c r="W9508" s="413"/>
    </row>
    <row r="9509" spans="22:23" x14ac:dyDescent="0.25">
      <c r="V9509" s="413"/>
      <c r="W9509" s="413"/>
    </row>
    <row r="9510" spans="22:23" x14ac:dyDescent="0.25">
      <c r="V9510" s="413"/>
      <c r="W9510" s="413"/>
    </row>
    <row r="9511" spans="22:23" x14ac:dyDescent="0.25">
      <c r="V9511" s="413"/>
      <c r="W9511" s="413"/>
    </row>
    <row r="9512" spans="22:23" x14ac:dyDescent="0.25">
      <c r="V9512" s="413"/>
      <c r="W9512" s="413"/>
    </row>
    <row r="9513" spans="22:23" x14ac:dyDescent="0.25">
      <c r="V9513" s="413"/>
      <c r="W9513" s="413"/>
    </row>
    <row r="9514" spans="22:23" x14ac:dyDescent="0.25">
      <c r="V9514" s="413"/>
      <c r="W9514" s="413"/>
    </row>
    <row r="9515" spans="22:23" x14ac:dyDescent="0.25">
      <c r="V9515" s="413"/>
      <c r="W9515" s="413"/>
    </row>
    <row r="9516" spans="22:23" x14ac:dyDescent="0.25">
      <c r="V9516" s="413"/>
      <c r="W9516" s="413"/>
    </row>
    <row r="9517" spans="22:23" x14ac:dyDescent="0.25">
      <c r="V9517" s="413"/>
      <c r="W9517" s="413"/>
    </row>
    <row r="9518" spans="22:23" x14ac:dyDescent="0.25">
      <c r="V9518" s="413"/>
      <c r="W9518" s="413"/>
    </row>
    <row r="9519" spans="22:23" x14ac:dyDescent="0.25">
      <c r="V9519" s="413"/>
      <c r="W9519" s="413"/>
    </row>
    <row r="9520" spans="22:23" x14ac:dyDescent="0.25">
      <c r="V9520" s="413"/>
      <c r="W9520" s="413"/>
    </row>
    <row r="9521" spans="22:23" x14ac:dyDescent="0.25">
      <c r="V9521" s="413"/>
      <c r="W9521" s="413"/>
    </row>
    <row r="9522" spans="22:23" x14ac:dyDescent="0.25">
      <c r="V9522" s="413"/>
      <c r="W9522" s="413"/>
    </row>
    <row r="9523" spans="22:23" x14ac:dyDescent="0.25">
      <c r="V9523" s="413"/>
      <c r="W9523" s="413"/>
    </row>
    <row r="9524" spans="22:23" x14ac:dyDescent="0.25">
      <c r="V9524" s="413"/>
      <c r="W9524" s="413"/>
    </row>
    <row r="9525" spans="22:23" x14ac:dyDescent="0.25">
      <c r="V9525" s="413"/>
      <c r="W9525" s="413"/>
    </row>
    <row r="9526" spans="22:23" x14ac:dyDescent="0.25">
      <c r="V9526" s="413"/>
      <c r="W9526" s="413"/>
    </row>
    <row r="9527" spans="22:23" x14ac:dyDescent="0.25">
      <c r="V9527" s="413"/>
      <c r="W9527" s="413"/>
    </row>
    <row r="9528" spans="22:23" x14ac:dyDescent="0.25">
      <c r="V9528" s="413"/>
      <c r="W9528" s="413"/>
    </row>
    <row r="9529" spans="22:23" x14ac:dyDescent="0.25">
      <c r="V9529" s="413"/>
      <c r="W9529" s="413"/>
    </row>
    <row r="9530" spans="22:23" x14ac:dyDescent="0.25">
      <c r="V9530" s="413"/>
      <c r="W9530" s="413"/>
    </row>
    <row r="9531" spans="22:23" x14ac:dyDescent="0.25">
      <c r="V9531" s="413"/>
      <c r="W9531" s="413"/>
    </row>
    <row r="9532" spans="22:23" x14ac:dyDescent="0.25">
      <c r="V9532" s="413"/>
      <c r="W9532" s="413"/>
    </row>
    <row r="9533" spans="22:23" x14ac:dyDescent="0.25">
      <c r="V9533" s="413"/>
      <c r="W9533" s="413"/>
    </row>
    <row r="9534" spans="22:23" x14ac:dyDescent="0.25">
      <c r="V9534" s="413"/>
      <c r="W9534" s="413"/>
    </row>
    <row r="9535" spans="22:23" x14ac:dyDescent="0.25">
      <c r="V9535" s="413"/>
      <c r="W9535" s="413"/>
    </row>
    <row r="9536" spans="22:23" x14ac:dyDescent="0.25">
      <c r="V9536" s="413"/>
      <c r="W9536" s="413"/>
    </row>
    <row r="9537" spans="22:23" x14ac:dyDescent="0.25">
      <c r="V9537" s="413"/>
      <c r="W9537" s="413"/>
    </row>
    <row r="9538" spans="22:23" x14ac:dyDescent="0.25">
      <c r="V9538" s="413"/>
      <c r="W9538" s="413"/>
    </row>
    <row r="9539" spans="22:23" x14ac:dyDescent="0.25">
      <c r="V9539" s="413"/>
      <c r="W9539" s="413"/>
    </row>
    <row r="9540" spans="22:23" x14ac:dyDescent="0.25">
      <c r="V9540" s="413"/>
      <c r="W9540" s="413"/>
    </row>
    <row r="9541" spans="22:23" x14ac:dyDescent="0.25">
      <c r="V9541" s="413"/>
      <c r="W9541" s="413"/>
    </row>
    <row r="9542" spans="22:23" x14ac:dyDescent="0.25">
      <c r="V9542" s="413"/>
      <c r="W9542" s="413"/>
    </row>
    <row r="9543" spans="22:23" x14ac:dyDescent="0.25">
      <c r="V9543" s="413"/>
      <c r="W9543" s="413"/>
    </row>
    <row r="9544" spans="22:23" x14ac:dyDescent="0.25">
      <c r="V9544" s="413"/>
      <c r="W9544" s="413"/>
    </row>
    <row r="9545" spans="22:23" x14ac:dyDescent="0.25">
      <c r="V9545" s="413"/>
      <c r="W9545" s="413"/>
    </row>
    <row r="9546" spans="22:23" x14ac:dyDescent="0.25">
      <c r="V9546" s="413"/>
      <c r="W9546" s="413"/>
    </row>
    <row r="9547" spans="22:23" x14ac:dyDescent="0.25">
      <c r="V9547" s="413"/>
      <c r="W9547" s="413"/>
    </row>
    <row r="9548" spans="22:23" x14ac:dyDescent="0.25">
      <c r="V9548" s="413"/>
      <c r="W9548" s="413"/>
    </row>
    <row r="9549" spans="22:23" x14ac:dyDescent="0.25">
      <c r="V9549" s="413"/>
      <c r="W9549" s="413"/>
    </row>
    <row r="9550" spans="22:23" x14ac:dyDescent="0.25">
      <c r="V9550" s="413"/>
      <c r="W9550" s="413"/>
    </row>
    <row r="9551" spans="22:23" x14ac:dyDescent="0.25">
      <c r="V9551" s="413"/>
      <c r="W9551" s="413"/>
    </row>
    <row r="9552" spans="22:23" x14ac:dyDescent="0.25">
      <c r="V9552" s="413"/>
      <c r="W9552" s="413"/>
    </row>
    <row r="9553" spans="22:23" x14ac:dyDescent="0.25">
      <c r="V9553" s="413"/>
      <c r="W9553" s="413"/>
    </row>
    <row r="9554" spans="22:23" x14ac:dyDescent="0.25">
      <c r="V9554" s="413"/>
      <c r="W9554" s="413"/>
    </row>
    <row r="9555" spans="22:23" x14ac:dyDescent="0.25">
      <c r="V9555" s="413"/>
      <c r="W9555" s="413"/>
    </row>
    <row r="9556" spans="22:23" x14ac:dyDescent="0.25">
      <c r="V9556" s="413"/>
      <c r="W9556" s="413"/>
    </row>
    <row r="9557" spans="22:23" x14ac:dyDescent="0.25">
      <c r="V9557" s="413"/>
      <c r="W9557" s="413"/>
    </row>
    <row r="9558" spans="22:23" x14ac:dyDescent="0.25">
      <c r="V9558" s="413"/>
      <c r="W9558" s="413"/>
    </row>
    <row r="9559" spans="22:23" x14ac:dyDescent="0.25">
      <c r="V9559" s="413"/>
      <c r="W9559" s="413"/>
    </row>
    <row r="9560" spans="22:23" x14ac:dyDescent="0.25">
      <c r="V9560" s="413"/>
      <c r="W9560" s="413"/>
    </row>
    <row r="9561" spans="22:23" x14ac:dyDescent="0.25">
      <c r="V9561" s="413"/>
      <c r="W9561" s="413"/>
    </row>
    <row r="9562" spans="22:23" x14ac:dyDescent="0.25">
      <c r="V9562" s="413"/>
      <c r="W9562" s="413"/>
    </row>
    <row r="9563" spans="22:23" x14ac:dyDescent="0.25">
      <c r="V9563" s="413"/>
      <c r="W9563" s="413"/>
    </row>
    <row r="9564" spans="22:23" x14ac:dyDescent="0.25">
      <c r="V9564" s="413"/>
      <c r="W9564" s="413"/>
    </row>
    <row r="9565" spans="22:23" x14ac:dyDescent="0.25">
      <c r="V9565" s="413"/>
      <c r="W9565" s="413"/>
    </row>
    <row r="9566" spans="22:23" x14ac:dyDescent="0.25">
      <c r="V9566" s="413"/>
      <c r="W9566" s="413"/>
    </row>
    <row r="9567" spans="22:23" x14ac:dyDescent="0.25">
      <c r="V9567" s="413"/>
      <c r="W9567" s="413"/>
    </row>
    <row r="9568" spans="22:23" x14ac:dyDescent="0.25">
      <c r="V9568" s="413"/>
      <c r="W9568" s="413"/>
    </row>
    <row r="9569" spans="22:23" x14ac:dyDescent="0.25">
      <c r="V9569" s="413"/>
      <c r="W9569" s="413"/>
    </row>
    <row r="9570" spans="22:23" x14ac:dyDescent="0.25">
      <c r="V9570" s="413"/>
      <c r="W9570" s="413"/>
    </row>
    <row r="9571" spans="22:23" x14ac:dyDescent="0.25">
      <c r="V9571" s="413"/>
      <c r="W9571" s="413"/>
    </row>
    <row r="9572" spans="22:23" x14ac:dyDescent="0.25">
      <c r="V9572" s="413"/>
      <c r="W9572" s="413"/>
    </row>
    <row r="9573" spans="22:23" x14ac:dyDescent="0.25">
      <c r="V9573" s="413"/>
      <c r="W9573" s="413"/>
    </row>
    <row r="9574" spans="22:23" x14ac:dyDescent="0.25">
      <c r="V9574" s="413"/>
      <c r="W9574" s="413"/>
    </row>
    <row r="9575" spans="22:23" x14ac:dyDescent="0.25">
      <c r="V9575" s="413"/>
      <c r="W9575" s="413"/>
    </row>
    <row r="9576" spans="22:23" x14ac:dyDescent="0.25">
      <c r="V9576" s="413"/>
      <c r="W9576" s="413"/>
    </row>
    <row r="9577" spans="22:23" x14ac:dyDescent="0.25">
      <c r="V9577" s="413"/>
      <c r="W9577" s="413"/>
    </row>
    <row r="9578" spans="22:23" x14ac:dyDescent="0.25">
      <c r="V9578" s="413"/>
      <c r="W9578" s="413"/>
    </row>
    <row r="9579" spans="22:23" x14ac:dyDescent="0.25">
      <c r="V9579" s="413"/>
      <c r="W9579" s="413"/>
    </row>
    <row r="9580" spans="22:23" x14ac:dyDescent="0.25">
      <c r="V9580" s="413"/>
      <c r="W9580" s="413"/>
    </row>
    <row r="9581" spans="22:23" x14ac:dyDescent="0.25">
      <c r="V9581" s="413"/>
      <c r="W9581" s="413"/>
    </row>
    <row r="9582" spans="22:23" x14ac:dyDescent="0.25">
      <c r="V9582" s="413"/>
      <c r="W9582" s="413"/>
    </row>
    <row r="9583" spans="22:23" x14ac:dyDescent="0.25">
      <c r="V9583" s="413"/>
      <c r="W9583" s="413"/>
    </row>
    <row r="9584" spans="22:23" x14ac:dyDescent="0.25">
      <c r="V9584" s="413"/>
      <c r="W9584" s="413"/>
    </row>
    <row r="9585" spans="22:23" x14ac:dyDescent="0.25">
      <c r="V9585" s="413"/>
      <c r="W9585" s="413"/>
    </row>
    <row r="9586" spans="22:23" x14ac:dyDescent="0.25">
      <c r="V9586" s="413"/>
      <c r="W9586" s="413"/>
    </row>
    <row r="9587" spans="22:23" x14ac:dyDescent="0.25">
      <c r="V9587" s="413"/>
      <c r="W9587" s="413"/>
    </row>
    <row r="9588" spans="22:23" x14ac:dyDescent="0.25">
      <c r="V9588" s="413"/>
      <c r="W9588" s="413"/>
    </row>
    <row r="9589" spans="22:23" x14ac:dyDescent="0.25">
      <c r="V9589" s="413"/>
      <c r="W9589" s="413"/>
    </row>
    <row r="9590" spans="22:23" x14ac:dyDescent="0.25">
      <c r="V9590" s="413"/>
      <c r="W9590" s="413"/>
    </row>
    <row r="9591" spans="22:23" x14ac:dyDescent="0.25">
      <c r="V9591" s="413"/>
      <c r="W9591" s="413"/>
    </row>
    <row r="9592" spans="22:23" x14ac:dyDescent="0.25">
      <c r="V9592" s="413"/>
      <c r="W9592" s="413"/>
    </row>
    <row r="9593" spans="22:23" x14ac:dyDescent="0.25">
      <c r="V9593" s="413"/>
      <c r="W9593" s="413"/>
    </row>
    <row r="9594" spans="22:23" x14ac:dyDescent="0.25">
      <c r="V9594" s="413"/>
      <c r="W9594" s="413"/>
    </row>
    <row r="9595" spans="22:23" x14ac:dyDescent="0.25">
      <c r="V9595" s="413"/>
      <c r="W9595" s="413"/>
    </row>
    <row r="9596" spans="22:23" x14ac:dyDescent="0.25">
      <c r="V9596" s="413"/>
      <c r="W9596" s="413"/>
    </row>
    <row r="9597" spans="22:23" x14ac:dyDescent="0.25">
      <c r="V9597" s="413"/>
      <c r="W9597" s="413"/>
    </row>
    <row r="9598" spans="22:23" x14ac:dyDescent="0.25">
      <c r="V9598" s="413"/>
      <c r="W9598" s="413"/>
    </row>
    <row r="9599" spans="22:23" x14ac:dyDescent="0.25">
      <c r="V9599" s="413"/>
      <c r="W9599" s="413"/>
    </row>
    <row r="9600" spans="22:23" x14ac:dyDescent="0.25">
      <c r="V9600" s="413"/>
      <c r="W9600" s="413"/>
    </row>
    <row r="9601" spans="22:23" x14ac:dyDescent="0.25">
      <c r="V9601" s="413"/>
      <c r="W9601" s="413"/>
    </row>
    <row r="9602" spans="22:23" x14ac:dyDescent="0.25">
      <c r="V9602" s="413"/>
      <c r="W9602" s="413"/>
    </row>
    <row r="9603" spans="22:23" x14ac:dyDescent="0.25">
      <c r="V9603" s="413"/>
      <c r="W9603" s="413"/>
    </row>
    <row r="9604" spans="22:23" x14ac:dyDescent="0.25">
      <c r="V9604" s="413"/>
      <c r="W9604" s="413"/>
    </row>
    <row r="9605" spans="22:23" x14ac:dyDescent="0.25">
      <c r="V9605" s="413"/>
      <c r="W9605" s="413"/>
    </row>
    <row r="9606" spans="22:23" x14ac:dyDescent="0.25">
      <c r="V9606" s="413"/>
      <c r="W9606" s="413"/>
    </row>
    <row r="9607" spans="22:23" x14ac:dyDescent="0.25">
      <c r="V9607" s="413"/>
      <c r="W9607" s="413"/>
    </row>
    <row r="9608" spans="22:23" x14ac:dyDescent="0.25">
      <c r="V9608" s="413"/>
      <c r="W9608" s="413"/>
    </row>
    <row r="9609" spans="22:23" x14ac:dyDescent="0.25">
      <c r="V9609" s="413"/>
      <c r="W9609" s="413"/>
    </row>
    <row r="9610" spans="22:23" x14ac:dyDescent="0.25">
      <c r="V9610" s="413"/>
      <c r="W9610" s="413"/>
    </row>
    <row r="9611" spans="22:23" x14ac:dyDescent="0.25">
      <c r="V9611" s="413"/>
      <c r="W9611" s="413"/>
    </row>
    <row r="9612" spans="22:23" x14ac:dyDescent="0.25">
      <c r="V9612" s="413"/>
      <c r="W9612" s="413"/>
    </row>
    <row r="9613" spans="22:23" x14ac:dyDescent="0.25">
      <c r="V9613" s="413"/>
      <c r="W9613" s="413"/>
    </row>
    <row r="9614" spans="22:23" x14ac:dyDescent="0.25">
      <c r="V9614" s="413"/>
      <c r="W9614" s="413"/>
    </row>
    <row r="9615" spans="22:23" x14ac:dyDescent="0.25">
      <c r="V9615" s="413"/>
      <c r="W9615" s="413"/>
    </row>
    <row r="9616" spans="22:23" x14ac:dyDescent="0.25">
      <c r="V9616" s="413"/>
      <c r="W9616" s="413"/>
    </row>
    <row r="9617" spans="22:23" x14ac:dyDescent="0.25">
      <c r="V9617" s="413"/>
      <c r="W9617" s="413"/>
    </row>
    <row r="9618" spans="22:23" x14ac:dyDescent="0.25">
      <c r="V9618" s="413"/>
      <c r="W9618" s="413"/>
    </row>
    <row r="9619" spans="22:23" x14ac:dyDescent="0.25">
      <c r="V9619" s="413"/>
      <c r="W9619" s="413"/>
    </row>
    <row r="9620" spans="22:23" x14ac:dyDescent="0.25">
      <c r="V9620" s="413"/>
      <c r="W9620" s="413"/>
    </row>
    <row r="9621" spans="22:23" x14ac:dyDescent="0.25">
      <c r="V9621" s="413"/>
      <c r="W9621" s="413"/>
    </row>
    <row r="9622" spans="22:23" x14ac:dyDescent="0.25">
      <c r="V9622" s="413"/>
      <c r="W9622" s="413"/>
    </row>
    <row r="9623" spans="22:23" x14ac:dyDescent="0.25">
      <c r="V9623" s="413"/>
      <c r="W9623" s="413"/>
    </row>
    <row r="9624" spans="22:23" x14ac:dyDescent="0.25">
      <c r="V9624" s="413"/>
      <c r="W9624" s="413"/>
    </row>
    <row r="9625" spans="22:23" x14ac:dyDescent="0.25">
      <c r="V9625" s="413"/>
      <c r="W9625" s="413"/>
    </row>
    <row r="9626" spans="22:23" x14ac:dyDescent="0.25">
      <c r="V9626" s="413"/>
      <c r="W9626" s="413"/>
    </row>
    <row r="9627" spans="22:23" x14ac:dyDescent="0.25">
      <c r="V9627" s="413"/>
      <c r="W9627" s="413"/>
    </row>
    <row r="9628" spans="22:23" x14ac:dyDescent="0.25">
      <c r="V9628" s="413"/>
      <c r="W9628" s="413"/>
    </row>
    <row r="9629" spans="22:23" x14ac:dyDescent="0.25">
      <c r="V9629" s="413"/>
      <c r="W9629" s="413"/>
    </row>
    <row r="9630" spans="22:23" x14ac:dyDescent="0.25">
      <c r="V9630" s="413"/>
      <c r="W9630" s="413"/>
    </row>
    <row r="9631" spans="22:23" x14ac:dyDescent="0.25">
      <c r="V9631" s="413"/>
      <c r="W9631" s="413"/>
    </row>
    <row r="9632" spans="22:23" x14ac:dyDescent="0.25">
      <c r="V9632" s="413"/>
      <c r="W9632" s="413"/>
    </row>
    <row r="9633" spans="22:23" x14ac:dyDescent="0.25">
      <c r="V9633" s="413"/>
      <c r="W9633" s="413"/>
    </row>
    <row r="9634" spans="22:23" x14ac:dyDescent="0.25">
      <c r="V9634" s="413"/>
      <c r="W9634" s="413"/>
    </row>
    <row r="9635" spans="22:23" x14ac:dyDescent="0.25">
      <c r="V9635" s="413"/>
      <c r="W9635" s="413"/>
    </row>
    <row r="9636" spans="22:23" x14ac:dyDescent="0.25">
      <c r="V9636" s="413"/>
      <c r="W9636" s="413"/>
    </row>
    <row r="9637" spans="22:23" x14ac:dyDescent="0.25">
      <c r="V9637" s="413"/>
      <c r="W9637" s="413"/>
    </row>
    <row r="9638" spans="22:23" x14ac:dyDescent="0.25">
      <c r="V9638" s="413"/>
      <c r="W9638" s="413"/>
    </row>
    <row r="9639" spans="22:23" x14ac:dyDescent="0.25">
      <c r="V9639" s="413"/>
      <c r="W9639" s="413"/>
    </row>
    <row r="9640" spans="22:23" x14ac:dyDescent="0.25">
      <c r="V9640" s="413"/>
      <c r="W9640" s="413"/>
    </row>
    <row r="9641" spans="22:23" x14ac:dyDescent="0.25">
      <c r="V9641" s="413"/>
      <c r="W9641" s="413"/>
    </row>
    <row r="9642" spans="22:23" x14ac:dyDescent="0.25">
      <c r="V9642" s="413"/>
      <c r="W9642" s="413"/>
    </row>
    <row r="9643" spans="22:23" x14ac:dyDescent="0.25">
      <c r="V9643" s="413"/>
      <c r="W9643" s="413"/>
    </row>
    <row r="9644" spans="22:23" x14ac:dyDescent="0.25">
      <c r="V9644" s="413"/>
      <c r="W9644" s="413"/>
    </row>
    <row r="9645" spans="22:23" x14ac:dyDescent="0.25">
      <c r="V9645" s="413"/>
      <c r="W9645" s="413"/>
    </row>
    <row r="9646" spans="22:23" x14ac:dyDescent="0.25">
      <c r="V9646" s="413"/>
      <c r="W9646" s="413"/>
    </row>
    <row r="9647" spans="22:23" x14ac:dyDescent="0.25">
      <c r="V9647" s="413"/>
      <c r="W9647" s="413"/>
    </row>
    <row r="9648" spans="22:23" x14ac:dyDescent="0.25">
      <c r="V9648" s="413"/>
      <c r="W9648" s="413"/>
    </row>
    <row r="9649" spans="22:23" x14ac:dyDescent="0.25">
      <c r="V9649" s="413"/>
      <c r="W9649" s="413"/>
    </row>
    <row r="9650" spans="22:23" x14ac:dyDescent="0.25">
      <c r="V9650" s="413"/>
      <c r="W9650" s="413"/>
    </row>
    <row r="9651" spans="22:23" x14ac:dyDescent="0.25">
      <c r="V9651" s="413"/>
      <c r="W9651" s="413"/>
    </row>
    <row r="9652" spans="22:23" x14ac:dyDescent="0.25">
      <c r="V9652" s="413"/>
      <c r="W9652" s="413"/>
    </row>
    <row r="9653" spans="22:23" x14ac:dyDescent="0.25">
      <c r="V9653" s="413"/>
      <c r="W9653" s="413"/>
    </row>
    <row r="9654" spans="22:23" x14ac:dyDescent="0.25">
      <c r="V9654" s="413"/>
      <c r="W9654" s="413"/>
    </row>
    <row r="9655" spans="22:23" x14ac:dyDescent="0.25">
      <c r="V9655" s="413"/>
      <c r="W9655" s="413"/>
    </row>
    <row r="9656" spans="22:23" x14ac:dyDescent="0.25">
      <c r="V9656" s="413"/>
      <c r="W9656" s="413"/>
    </row>
    <row r="9657" spans="22:23" x14ac:dyDescent="0.25">
      <c r="V9657" s="413"/>
      <c r="W9657" s="413"/>
    </row>
    <row r="9658" spans="22:23" x14ac:dyDescent="0.25">
      <c r="V9658" s="413"/>
      <c r="W9658" s="413"/>
    </row>
    <row r="9659" spans="22:23" x14ac:dyDescent="0.25">
      <c r="V9659" s="413"/>
      <c r="W9659" s="413"/>
    </row>
    <row r="9660" spans="22:23" x14ac:dyDescent="0.25">
      <c r="V9660" s="413"/>
      <c r="W9660" s="413"/>
    </row>
    <row r="9661" spans="22:23" x14ac:dyDescent="0.25">
      <c r="V9661" s="413"/>
      <c r="W9661" s="413"/>
    </row>
    <row r="9662" spans="22:23" x14ac:dyDescent="0.25">
      <c r="V9662" s="413"/>
      <c r="W9662" s="413"/>
    </row>
    <row r="9663" spans="22:23" x14ac:dyDescent="0.25">
      <c r="V9663" s="413"/>
      <c r="W9663" s="413"/>
    </row>
    <row r="9664" spans="22:23" x14ac:dyDescent="0.25">
      <c r="V9664" s="413"/>
      <c r="W9664" s="413"/>
    </row>
    <row r="9665" spans="22:23" x14ac:dyDescent="0.25">
      <c r="V9665" s="413"/>
      <c r="W9665" s="413"/>
    </row>
    <row r="9666" spans="22:23" x14ac:dyDescent="0.25">
      <c r="V9666" s="413"/>
      <c r="W9666" s="413"/>
    </row>
    <row r="9667" spans="22:23" x14ac:dyDescent="0.25">
      <c r="V9667" s="413"/>
      <c r="W9667" s="413"/>
    </row>
    <row r="9668" spans="22:23" x14ac:dyDescent="0.25">
      <c r="V9668" s="413"/>
      <c r="W9668" s="413"/>
    </row>
    <row r="9669" spans="22:23" x14ac:dyDescent="0.25">
      <c r="V9669" s="413"/>
      <c r="W9669" s="413"/>
    </row>
    <row r="9670" spans="22:23" x14ac:dyDescent="0.25">
      <c r="V9670" s="413"/>
      <c r="W9670" s="413"/>
    </row>
    <row r="9671" spans="22:23" x14ac:dyDescent="0.25">
      <c r="V9671" s="413"/>
      <c r="W9671" s="413"/>
    </row>
    <row r="9672" spans="22:23" x14ac:dyDescent="0.25">
      <c r="V9672" s="413"/>
      <c r="W9672" s="413"/>
    </row>
    <row r="9673" spans="22:23" x14ac:dyDescent="0.25">
      <c r="V9673" s="413"/>
      <c r="W9673" s="413"/>
    </row>
    <row r="9674" spans="22:23" x14ac:dyDescent="0.25">
      <c r="V9674" s="413"/>
      <c r="W9674" s="413"/>
    </row>
    <row r="9675" spans="22:23" x14ac:dyDescent="0.25">
      <c r="V9675" s="413"/>
      <c r="W9675" s="413"/>
    </row>
    <row r="9676" spans="22:23" x14ac:dyDescent="0.25">
      <c r="V9676" s="413"/>
      <c r="W9676" s="413"/>
    </row>
    <row r="9677" spans="22:23" x14ac:dyDescent="0.25">
      <c r="V9677" s="413"/>
      <c r="W9677" s="413"/>
    </row>
    <row r="9678" spans="22:23" x14ac:dyDescent="0.25">
      <c r="V9678" s="413"/>
      <c r="W9678" s="413"/>
    </row>
    <row r="9679" spans="22:23" x14ac:dyDescent="0.25">
      <c r="V9679" s="413"/>
      <c r="W9679" s="413"/>
    </row>
    <row r="9680" spans="22:23" x14ac:dyDescent="0.25">
      <c r="V9680" s="413"/>
      <c r="W9680" s="413"/>
    </row>
    <row r="9681" spans="22:23" x14ac:dyDescent="0.25">
      <c r="V9681" s="413"/>
      <c r="W9681" s="413"/>
    </row>
    <row r="9682" spans="22:23" x14ac:dyDescent="0.25">
      <c r="V9682" s="413"/>
      <c r="W9682" s="413"/>
    </row>
    <row r="9683" spans="22:23" x14ac:dyDescent="0.25">
      <c r="V9683" s="413"/>
      <c r="W9683" s="413"/>
    </row>
    <row r="9684" spans="22:23" x14ac:dyDescent="0.25">
      <c r="V9684" s="413"/>
      <c r="W9684" s="413"/>
    </row>
    <row r="9685" spans="22:23" x14ac:dyDescent="0.25">
      <c r="V9685" s="413"/>
      <c r="W9685" s="413"/>
    </row>
    <row r="9686" spans="22:23" x14ac:dyDescent="0.25">
      <c r="V9686" s="413"/>
      <c r="W9686" s="413"/>
    </row>
    <row r="9687" spans="22:23" x14ac:dyDescent="0.25">
      <c r="V9687" s="413"/>
      <c r="W9687" s="413"/>
    </row>
    <row r="9688" spans="22:23" x14ac:dyDescent="0.25">
      <c r="V9688" s="413"/>
      <c r="W9688" s="413"/>
    </row>
    <row r="9689" spans="22:23" x14ac:dyDescent="0.25">
      <c r="V9689" s="413"/>
      <c r="W9689" s="413"/>
    </row>
    <row r="9690" spans="22:23" x14ac:dyDescent="0.25">
      <c r="V9690" s="413"/>
      <c r="W9690" s="413"/>
    </row>
    <row r="9691" spans="22:23" x14ac:dyDescent="0.25">
      <c r="V9691" s="413"/>
      <c r="W9691" s="413"/>
    </row>
    <row r="9692" spans="22:23" x14ac:dyDescent="0.25">
      <c r="V9692" s="413"/>
      <c r="W9692" s="413"/>
    </row>
    <row r="9693" spans="22:23" x14ac:dyDescent="0.25">
      <c r="V9693" s="413"/>
      <c r="W9693" s="413"/>
    </row>
    <row r="9694" spans="22:23" x14ac:dyDescent="0.25">
      <c r="V9694" s="413"/>
      <c r="W9694" s="413"/>
    </row>
    <row r="9695" spans="22:23" x14ac:dyDescent="0.25">
      <c r="V9695" s="413"/>
      <c r="W9695" s="413"/>
    </row>
    <row r="9696" spans="22:23" x14ac:dyDescent="0.25">
      <c r="V9696" s="413"/>
      <c r="W9696" s="413"/>
    </row>
    <row r="9697" spans="22:23" x14ac:dyDescent="0.25">
      <c r="V9697" s="413"/>
      <c r="W9697" s="413"/>
    </row>
    <row r="9698" spans="22:23" x14ac:dyDescent="0.25">
      <c r="V9698" s="413"/>
      <c r="W9698" s="413"/>
    </row>
    <row r="9699" spans="22:23" x14ac:dyDescent="0.25">
      <c r="V9699" s="413"/>
      <c r="W9699" s="413"/>
    </row>
    <row r="9700" spans="22:23" x14ac:dyDescent="0.25">
      <c r="V9700" s="413"/>
      <c r="W9700" s="413"/>
    </row>
    <row r="9701" spans="22:23" x14ac:dyDescent="0.25">
      <c r="V9701" s="413"/>
      <c r="W9701" s="413"/>
    </row>
    <row r="9702" spans="22:23" x14ac:dyDescent="0.25">
      <c r="V9702" s="413"/>
      <c r="W9702" s="413"/>
    </row>
    <row r="9703" spans="22:23" x14ac:dyDescent="0.25">
      <c r="V9703" s="413"/>
      <c r="W9703" s="413"/>
    </row>
    <row r="9704" spans="22:23" x14ac:dyDescent="0.25">
      <c r="V9704" s="413"/>
      <c r="W9704" s="413"/>
    </row>
    <row r="9705" spans="22:23" x14ac:dyDescent="0.25">
      <c r="V9705" s="413"/>
      <c r="W9705" s="413"/>
    </row>
    <row r="9706" spans="22:23" x14ac:dyDescent="0.25">
      <c r="V9706" s="413"/>
      <c r="W9706" s="413"/>
    </row>
    <row r="9707" spans="22:23" x14ac:dyDescent="0.25">
      <c r="V9707" s="413"/>
      <c r="W9707" s="413"/>
    </row>
    <row r="9708" spans="22:23" x14ac:dyDescent="0.25">
      <c r="V9708" s="413"/>
      <c r="W9708" s="413"/>
    </row>
    <row r="9709" spans="22:23" x14ac:dyDescent="0.25">
      <c r="V9709" s="413"/>
      <c r="W9709" s="413"/>
    </row>
    <row r="9710" spans="22:23" x14ac:dyDescent="0.25">
      <c r="V9710" s="413"/>
      <c r="W9710" s="413"/>
    </row>
    <row r="9711" spans="22:23" x14ac:dyDescent="0.25">
      <c r="V9711" s="413"/>
      <c r="W9711" s="413"/>
    </row>
    <row r="9712" spans="22:23" x14ac:dyDescent="0.25">
      <c r="V9712" s="413"/>
      <c r="W9712" s="413"/>
    </row>
    <row r="9713" spans="22:23" x14ac:dyDescent="0.25">
      <c r="V9713" s="413"/>
      <c r="W9713" s="413"/>
    </row>
    <row r="9714" spans="22:23" x14ac:dyDescent="0.25">
      <c r="V9714" s="413"/>
      <c r="W9714" s="413"/>
    </row>
    <row r="9715" spans="22:23" x14ac:dyDescent="0.25">
      <c r="V9715" s="413"/>
      <c r="W9715" s="413"/>
    </row>
    <row r="9716" spans="22:23" x14ac:dyDescent="0.25">
      <c r="V9716" s="413"/>
      <c r="W9716" s="413"/>
    </row>
    <row r="9717" spans="22:23" x14ac:dyDescent="0.25">
      <c r="V9717" s="413"/>
      <c r="W9717" s="413"/>
    </row>
    <row r="9718" spans="22:23" x14ac:dyDescent="0.25">
      <c r="V9718" s="413"/>
      <c r="W9718" s="413"/>
    </row>
    <row r="9719" spans="22:23" x14ac:dyDescent="0.25">
      <c r="V9719" s="413"/>
      <c r="W9719" s="413"/>
    </row>
    <row r="9720" spans="22:23" x14ac:dyDescent="0.25">
      <c r="V9720" s="413"/>
      <c r="W9720" s="413"/>
    </row>
    <row r="9721" spans="22:23" x14ac:dyDescent="0.25">
      <c r="V9721" s="413"/>
      <c r="W9721" s="413"/>
    </row>
    <row r="9722" spans="22:23" x14ac:dyDescent="0.25">
      <c r="V9722" s="413"/>
      <c r="W9722" s="413"/>
    </row>
    <row r="9723" spans="22:23" x14ac:dyDescent="0.25">
      <c r="V9723" s="413"/>
      <c r="W9723" s="413"/>
    </row>
    <row r="9724" spans="22:23" x14ac:dyDescent="0.25">
      <c r="V9724" s="413"/>
      <c r="W9724" s="413"/>
    </row>
    <row r="9725" spans="22:23" x14ac:dyDescent="0.25">
      <c r="V9725" s="413"/>
      <c r="W9725" s="413"/>
    </row>
    <row r="9726" spans="22:23" x14ac:dyDescent="0.25">
      <c r="V9726" s="413"/>
      <c r="W9726" s="413"/>
    </row>
    <row r="9727" spans="22:23" x14ac:dyDescent="0.25">
      <c r="V9727" s="413"/>
      <c r="W9727" s="413"/>
    </row>
    <row r="9728" spans="22:23" x14ac:dyDescent="0.25">
      <c r="V9728" s="413"/>
      <c r="W9728" s="413"/>
    </row>
    <row r="9729" spans="22:23" x14ac:dyDescent="0.25">
      <c r="V9729" s="413"/>
      <c r="W9729" s="413"/>
    </row>
    <row r="9730" spans="22:23" x14ac:dyDescent="0.25">
      <c r="V9730" s="413"/>
      <c r="W9730" s="413"/>
    </row>
    <row r="9731" spans="22:23" x14ac:dyDescent="0.25">
      <c r="V9731" s="413"/>
      <c r="W9731" s="413"/>
    </row>
    <row r="9732" spans="22:23" x14ac:dyDescent="0.25">
      <c r="V9732" s="413"/>
      <c r="W9732" s="413"/>
    </row>
    <row r="9733" spans="22:23" x14ac:dyDescent="0.25">
      <c r="V9733" s="413"/>
      <c r="W9733" s="413"/>
    </row>
    <row r="9734" spans="22:23" x14ac:dyDescent="0.25">
      <c r="V9734" s="413"/>
      <c r="W9734" s="413"/>
    </row>
    <row r="9735" spans="22:23" x14ac:dyDescent="0.25">
      <c r="V9735" s="413"/>
      <c r="W9735" s="413"/>
    </row>
    <row r="9736" spans="22:23" x14ac:dyDescent="0.25">
      <c r="V9736" s="413"/>
      <c r="W9736" s="413"/>
    </row>
    <row r="9737" spans="22:23" x14ac:dyDescent="0.25">
      <c r="V9737" s="413"/>
      <c r="W9737" s="413"/>
    </row>
    <row r="9738" spans="22:23" x14ac:dyDescent="0.25">
      <c r="V9738" s="413"/>
      <c r="W9738" s="413"/>
    </row>
    <row r="9739" spans="22:23" x14ac:dyDescent="0.25">
      <c r="V9739" s="413"/>
      <c r="W9739" s="413"/>
    </row>
    <row r="9740" spans="22:23" x14ac:dyDescent="0.25">
      <c r="V9740" s="413"/>
      <c r="W9740" s="413"/>
    </row>
    <row r="9741" spans="22:23" x14ac:dyDescent="0.25">
      <c r="V9741" s="413"/>
      <c r="W9741" s="413"/>
    </row>
    <row r="9742" spans="22:23" x14ac:dyDescent="0.25">
      <c r="V9742" s="413"/>
      <c r="W9742" s="413"/>
    </row>
    <row r="9743" spans="22:23" x14ac:dyDescent="0.25">
      <c r="V9743" s="413"/>
      <c r="W9743" s="413"/>
    </row>
    <row r="9744" spans="22:23" x14ac:dyDescent="0.25">
      <c r="V9744" s="413"/>
      <c r="W9744" s="413"/>
    </row>
    <row r="9745" spans="22:23" x14ac:dyDescent="0.25">
      <c r="V9745" s="413"/>
      <c r="W9745" s="413"/>
    </row>
    <row r="9746" spans="22:23" x14ac:dyDescent="0.25">
      <c r="V9746" s="413"/>
      <c r="W9746" s="413"/>
    </row>
    <row r="9747" spans="22:23" x14ac:dyDescent="0.25">
      <c r="V9747" s="413"/>
      <c r="W9747" s="413"/>
    </row>
    <row r="9748" spans="22:23" x14ac:dyDescent="0.25">
      <c r="V9748" s="413"/>
      <c r="W9748" s="413"/>
    </row>
    <row r="9749" spans="22:23" x14ac:dyDescent="0.25">
      <c r="V9749" s="413"/>
      <c r="W9749" s="413"/>
    </row>
    <row r="9750" spans="22:23" x14ac:dyDescent="0.25">
      <c r="V9750" s="413"/>
      <c r="W9750" s="413"/>
    </row>
    <row r="9751" spans="22:23" x14ac:dyDescent="0.25">
      <c r="V9751" s="413"/>
      <c r="W9751" s="413"/>
    </row>
    <row r="9752" spans="22:23" x14ac:dyDescent="0.25">
      <c r="V9752" s="413"/>
      <c r="W9752" s="413"/>
    </row>
    <row r="9753" spans="22:23" x14ac:dyDescent="0.25">
      <c r="V9753" s="413"/>
      <c r="W9753" s="413"/>
    </row>
    <row r="9754" spans="22:23" x14ac:dyDescent="0.25">
      <c r="V9754" s="413"/>
      <c r="W9754" s="413"/>
    </row>
    <row r="9755" spans="22:23" x14ac:dyDescent="0.25">
      <c r="V9755" s="413"/>
      <c r="W9755" s="413"/>
    </row>
    <row r="9756" spans="22:23" x14ac:dyDescent="0.25">
      <c r="V9756" s="413"/>
      <c r="W9756" s="413"/>
    </row>
    <row r="9757" spans="22:23" x14ac:dyDescent="0.25">
      <c r="V9757" s="413"/>
      <c r="W9757" s="413"/>
    </row>
    <row r="9758" spans="22:23" x14ac:dyDescent="0.25">
      <c r="V9758" s="413"/>
      <c r="W9758" s="413"/>
    </row>
    <row r="9759" spans="22:23" x14ac:dyDescent="0.25">
      <c r="V9759" s="413"/>
      <c r="W9759" s="413"/>
    </row>
    <row r="9760" spans="22:23" x14ac:dyDescent="0.25">
      <c r="V9760" s="413"/>
      <c r="W9760" s="413"/>
    </row>
    <row r="9761" spans="22:23" x14ac:dyDescent="0.25">
      <c r="V9761" s="413"/>
      <c r="W9761" s="413"/>
    </row>
    <row r="9762" spans="22:23" x14ac:dyDescent="0.25">
      <c r="V9762" s="413"/>
      <c r="W9762" s="413"/>
    </row>
    <row r="9763" spans="22:23" x14ac:dyDescent="0.25">
      <c r="V9763" s="413"/>
      <c r="W9763" s="413"/>
    </row>
    <row r="9764" spans="22:23" x14ac:dyDescent="0.25">
      <c r="V9764" s="413"/>
      <c r="W9764" s="413"/>
    </row>
    <row r="9765" spans="22:23" x14ac:dyDescent="0.25">
      <c r="V9765" s="413"/>
      <c r="W9765" s="413"/>
    </row>
    <row r="9766" spans="22:23" x14ac:dyDescent="0.25">
      <c r="V9766" s="413"/>
      <c r="W9766" s="413"/>
    </row>
    <row r="9767" spans="22:23" x14ac:dyDescent="0.25">
      <c r="V9767" s="413"/>
      <c r="W9767" s="413"/>
    </row>
    <row r="9768" spans="22:23" x14ac:dyDescent="0.25">
      <c r="V9768" s="413"/>
      <c r="W9768" s="413"/>
    </row>
    <row r="9769" spans="22:23" x14ac:dyDescent="0.25">
      <c r="V9769" s="413"/>
      <c r="W9769" s="413"/>
    </row>
    <row r="9770" spans="22:23" x14ac:dyDescent="0.25">
      <c r="V9770" s="413"/>
      <c r="W9770" s="413"/>
    </row>
    <row r="9771" spans="22:23" x14ac:dyDescent="0.25">
      <c r="V9771" s="413"/>
      <c r="W9771" s="413"/>
    </row>
    <row r="9772" spans="22:23" x14ac:dyDescent="0.25">
      <c r="V9772" s="413"/>
      <c r="W9772" s="413"/>
    </row>
    <row r="9773" spans="22:23" x14ac:dyDescent="0.25">
      <c r="V9773" s="413"/>
      <c r="W9773" s="413"/>
    </row>
    <row r="9774" spans="22:23" x14ac:dyDescent="0.25">
      <c r="V9774" s="413"/>
      <c r="W9774" s="413"/>
    </row>
    <row r="9775" spans="22:23" x14ac:dyDescent="0.25">
      <c r="V9775" s="413"/>
      <c r="W9775" s="413"/>
    </row>
    <row r="9776" spans="22:23" x14ac:dyDescent="0.25">
      <c r="V9776" s="413"/>
      <c r="W9776" s="413"/>
    </row>
    <row r="9777" spans="22:23" x14ac:dyDescent="0.25">
      <c r="V9777" s="413"/>
      <c r="W9777" s="413"/>
    </row>
    <row r="9778" spans="22:23" x14ac:dyDescent="0.25">
      <c r="V9778" s="413"/>
      <c r="W9778" s="413"/>
    </row>
    <row r="9779" spans="22:23" x14ac:dyDescent="0.25">
      <c r="V9779" s="413"/>
      <c r="W9779" s="413"/>
    </row>
    <row r="9780" spans="22:23" x14ac:dyDescent="0.25">
      <c r="V9780" s="413"/>
      <c r="W9780" s="413"/>
    </row>
    <row r="9781" spans="22:23" x14ac:dyDescent="0.25">
      <c r="V9781" s="413"/>
      <c r="W9781" s="413"/>
    </row>
    <row r="9782" spans="22:23" x14ac:dyDescent="0.25">
      <c r="V9782" s="413"/>
      <c r="W9782" s="413"/>
    </row>
    <row r="9783" spans="22:23" x14ac:dyDescent="0.25">
      <c r="V9783" s="413"/>
      <c r="W9783" s="413"/>
    </row>
    <row r="9784" spans="22:23" x14ac:dyDescent="0.25">
      <c r="V9784" s="413"/>
      <c r="W9784" s="413"/>
    </row>
    <row r="9785" spans="22:23" x14ac:dyDescent="0.25">
      <c r="V9785" s="413"/>
      <c r="W9785" s="413"/>
    </row>
    <row r="9786" spans="22:23" x14ac:dyDescent="0.25">
      <c r="V9786" s="413"/>
      <c r="W9786" s="413"/>
    </row>
    <row r="9787" spans="22:23" x14ac:dyDescent="0.25">
      <c r="V9787" s="413"/>
      <c r="W9787" s="413"/>
    </row>
    <row r="9788" spans="22:23" x14ac:dyDescent="0.25">
      <c r="V9788" s="413"/>
      <c r="W9788" s="413"/>
    </row>
    <row r="9789" spans="22:23" x14ac:dyDescent="0.25">
      <c r="V9789" s="413"/>
      <c r="W9789" s="413"/>
    </row>
    <row r="9790" spans="22:23" x14ac:dyDescent="0.25">
      <c r="V9790" s="413"/>
      <c r="W9790" s="413"/>
    </row>
    <row r="9791" spans="22:23" x14ac:dyDescent="0.25">
      <c r="V9791" s="413"/>
      <c r="W9791" s="413"/>
    </row>
    <row r="9792" spans="22:23" x14ac:dyDescent="0.25">
      <c r="V9792" s="413"/>
      <c r="W9792" s="413"/>
    </row>
    <row r="9793" spans="22:23" x14ac:dyDescent="0.25">
      <c r="V9793" s="413"/>
      <c r="W9793" s="413"/>
    </row>
    <row r="9794" spans="22:23" x14ac:dyDescent="0.25">
      <c r="V9794" s="413"/>
      <c r="W9794" s="413"/>
    </row>
    <row r="9795" spans="22:23" x14ac:dyDescent="0.25">
      <c r="V9795" s="413"/>
      <c r="W9795" s="413"/>
    </row>
    <row r="9796" spans="22:23" x14ac:dyDescent="0.25">
      <c r="V9796" s="413"/>
      <c r="W9796" s="413"/>
    </row>
    <row r="9797" spans="22:23" x14ac:dyDescent="0.25">
      <c r="V9797" s="413"/>
      <c r="W9797" s="413"/>
    </row>
    <row r="9798" spans="22:23" x14ac:dyDescent="0.25">
      <c r="V9798" s="413"/>
      <c r="W9798" s="413"/>
    </row>
    <row r="9799" spans="22:23" x14ac:dyDescent="0.25">
      <c r="V9799" s="413"/>
      <c r="W9799" s="413"/>
    </row>
    <row r="9800" spans="22:23" x14ac:dyDescent="0.25">
      <c r="V9800" s="413"/>
      <c r="W9800" s="413"/>
    </row>
    <row r="9801" spans="22:23" x14ac:dyDescent="0.25">
      <c r="V9801" s="413"/>
      <c r="W9801" s="413"/>
    </row>
    <row r="9802" spans="22:23" x14ac:dyDescent="0.25">
      <c r="V9802" s="413"/>
      <c r="W9802" s="413"/>
    </row>
    <row r="9803" spans="22:23" x14ac:dyDescent="0.25">
      <c r="V9803" s="413"/>
      <c r="W9803" s="413"/>
    </row>
    <row r="9804" spans="22:23" x14ac:dyDescent="0.25">
      <c r="V9804" s="413"/>
      <c r="W9804" s="413"/>
    </row>
    <row r="9805" spans="22:23" x14ac:dyDescent="0.25">
      <c r="V9805" s="413"/>
      <c r="W9805" s="413"/>
    </row>
    <row r="9806" spans="22:23" x14ac:dyDescent="0.25">
      <c r="V9806" s="413"/>
      <c r="W9806" s="413"/>
    </row>
    <row r="9807" spans="22:23" x14ac:dyDescent="0.25">
      <c r="V9807" s="413"/>
      <c r="W9807" s="413"/>
    </row>
    <row r="9808" spans="22:23" x14ac:dyDescent="0.25">
      <c r="V9808" s="413"/>
      <c r="W9808" s="413"/>
    </row>
    <row r="9809" spans="22:23" x14ac:dyDescent="0.25">
      <c r="V9809" s="413"/>
      <c r="W9809" s="413"/>
    </row>
    <row r="9810" spans="22:23" x14ac:dyDescent="0.25">
      <c r="V9810" s="413"/>
      <c r="W9810" s="413"/>
    </row>
    <row r="9811" spans="22:23" x14ac:dyDescent="0.25">
      <c r="V9811" s="413"/>
      <c r="W9811" s="413"/>
    </row>
    <row r="9812" spans="22:23" x14ac:dyDescent="0.25">
      <c r="V9812" s="413"/>
      <c r="W9812" s="413"/>
    </row>
    <row r="9813" spans="22:23" x14ac:dyDescent="0.25">
      <c r="V9813" s="413"/>
      <c r="W9813" s="413"/>
    </row>
    <row r="9814" spans="22:23" x14ac:dyDescent="0.25">
      <c r="V9814" s="413"/>
      <c r="W9814" s="413"/>
    </row>
    <row r="9815" spans="22:23" x14ac:dyDescent="0.25">
      <c r="V9815" s="413"/>
      <c r="W9815" s="413"/>
    </row>
    <row r="9816" spans="22:23" x14ac:dyDescent="0.25">
      <c r="V9816" s="413"/>
      <c r="W9816" s="413"/>
    </row>
    <row r="9817" spans="22:23" x14ac:dyDescent="0.25">
      <c r="V9817" s="413"/>
      <c r="W9817" s="413"/>
    </row>
    <row r="9818" spans="22:23" x14ac:dyDescent="0.25">
      <c r="V9818" s="413"/>
      <c r="W9818" s="413"/>
    </row>
    <row r="9819" spans="22:23" x14ac:dyDescent="0.25">
      <c r="V9819" s="413"/>
      <c r="W9819" s="413"/>
    </row>
    <row r="9820" spans="22:23" x14ac:dyDescent="0.25">
      <c r="V9820" s="413"/>
      <c r="W9820" s="413"/>
    </row>
    <row r="9821" spans="22:23" x14ac:dyDescent="0.25">
      <c r="V9821" s="413"/>
      <c r="W9821" s="413"/>
    </row>
    <row r="9822" spans="22:23" x14ac:dyDescent="0.25">
      <c r="V9822" s="413"/>
      <c r="W9822" s="413"/>
    </row>
    <row r="9823" spans="22:23" x14ac:dyDescent="0.25">
      <c r="V9823" s="413"/>
      <c r="W9823" s="413"/>
    </row>
    <row r="9824" spans="22:23" x14ac:dyDescent="0.25">
      <c r="V9824" s="413"/>
      <c r="W9824" s="413"/>
    </row>
    <row r="9825" spans="22:23" x14ac:dyDescent="0.25">
      <c r="V9825" s="413"/>
      <c r="W9825" s="413"/>
    </row>
    <row r="9826" spans="22:23" x14ac:dyDescent="0.25">
      <c r="V9826" s="413"/>
      <c r="W9826" s="413"/>
    </row>
    <row r="9827" spans="22:23" x14ac:dyDescent="0.25">
      <c r="V9827" s="413"/>
      <c r="W9827" s="413"/>
    </row>
    <row r="9828" spans="22:23" x14ac:dyDescent="0.25">
      <c r="V9828" s="413"/>
      <c r="W9828" s="413"/>
    </row>
    <row r="9829" spans="22:23" x14ac:dyDescent="0.25">
      <c r="V9829" s="413"/>
      <c r="W9829" s="413"/>
    </row>
    <row r="9830" spans="22:23" x14ac:dyDescent="0.25">
      <c r="V9830" s="413"/>
      <c r="W9830" s="413"/>
    </row>
    <row r="9831" spans="22:23" x14ac:dyDescent="0.25">
      <c r="V9831" s="413"/>
      <c r="W9831" s="413"/>
    </row>
    <row r="9832" spans="22:23" x14ac:dyDescent="0.25">
      <c r="V9832" s="413"/>
      <c r="W9832" s="413"/>
    </row>
    <row r="9833" spans="22:23" x14ac:dyDescent="0.25">
      <c r="V9833" s="413"/>
      <c r="W9833" s="413"/>
    </row>
    <row r="9834" spans="22:23" x14ac:dyDescent="0.25">
      <c r="V9834" s="413"/>
      <c r="W9834" s="413"/>
    </row>
    <row r="9835" spans="22:23" x14ac:dyDescent="0.25">
      <c r="V9835" s="413"/>
      <c r="W9835" s="413"/>
    </row>
    <row r="9836" spans="22:23" x14ac:dyDescent="0.25">
      <c r="V9836" s="413"/>
      <c r="W9836" s="413"/>
    </row>
    <row r="9837" spans="22:23" x14ac:dyDescent="0.25">
      <c r="V9837" s="413"/>
      <c r="W9837" s="413"/>
    </row>
    <row r="9838" spans="22:23" x14ac:dyDescent="0.25">
      <c r="V9838" s="413"/>
      <c r="W9838" s="413"/>
    </row>
    <row r="9839" spans="22:23" x14ac:dyDescent="0.25">
      <c r="V9839" s="413"/>
      <c r="W9839" s="413"/>
    </row>
    <row r="9840" spans="22:23" x14ac:dyDescent="0.25">
      <c r="V9840" s="413"/>
      <c r="W9840" s="413"/>
    </row>
    <row r="9841" spans="22:23" x14ac:dyDescent="0.25">
      <c r="V9841" s="413"/>
      <c r="W9841" s="413"/>
    </row>
    <row r="9842" spans="22:23" x14ac:dyDescent="0.25">
      <c r="V9842" s="413"/>
      <c r="W9842" s="413"/>
    </row>
    <row r="9843" spans="22:23" x14ac:dyDescent="0.25">
      <c r="V9843" s="413"/>
      <c r="W9843" s="413"/>
    </row>
    <row r="9844" spans="22:23" x14ac:dyDescent="0.25">
      <c r="V9844" s="413"/>
      <c r="W9844" s="413"/>
    </row>
    <row r="9845" spans="22:23" x14ac:dyDescent="0.25">
      <c r="V9845" s="413"/>
      <c r="W9845" s="413"/>
    </row>
    <row r="9846" spans="22:23" x14ac:dyDescent="0.25">
      <c r="V9846" s="413"/>
      <c r="W9846" s="413"/>
    </row>
    <row r="9847" spans="22:23" x14ac:dyDescent="0.25">
      <c r="V9847" s="413"/>
      <c r="W9847" s="413"/>
    </row>
    <row r="9848" spans="22:23" x14ac:dyDescent="0.25">
      <c r="V9848" s="413"/>
      <c r="W9848" s="413"/>
    </row>
    <row r="9849" spans="22:23" x14ac:dyDescent="0.25">
      <c r="V9849" s="413"/>
      <c r="W9849" s="413"/>
    </row>
    <row r="9850" spans="22:23" x14ac:dyDescent="0.25">
      <c r="V9850" s="413"/>
      <c r="W9850" s="413"/>
    </row>
    <row r="9851" spans="22:23" x14ac:dyDescent="0.25">
      <c r="V9851" s="413"/>
      <c r="W9851" s="413"/>
    </row>
    <row r="9852" spans="22:23" x14ac:dyDescent="0.25">
      <c r="V9852" s="413"/>
      <c r="W9852" s="413"/>
    </row>
    <row r="9853" spans="22:23" x14ac:dyDescent="0.25">
      <c r="V9853" s="413"/>
      <c r="W9853" s="413"/>
    </row>
    <row r="9854" spans="22:23" x14ac:dyDescent="0.25">
      <c r="V9854" s="413"/>
      <c r="W9854" s="413"/>
    </row>
    <row r="9855" spans="22:23" x14ac:dyDescent="0.25">
      <c r="V9855" s="413"/>
      <c r="W9855" s="413"/>
    </row>
    <row r="9856" spans="22:23" x14ac:dyDescent="0.25">
      <c r="V9856" s="413"/>
      <c r="W9856" s="413"/>
    </row>
    <row r="9857" spans="22:23" x14ac:dyDescent="0.25">
      <c r="V9857" s="413"/>
      <c r="W9857" s="413"/>
    </row>
    <row r="9858" spans="22:23" x14ac:dyDescent="0.25">
      <c r="V9858" s="413"/>
      <c r="W9858" s="413"/>
    </row>
    <row r="9859" spans="22:23" x14ac:dyDescent="0.25">
      <c r="V9859" s="413"/>
      <c r="W9859" s="413"/>
    </row>
    <row r="9860" spans="22:23" x14ac:dyDescent="0.25">
      <c r="V9860" s="413"/>
      <c r="W9860" s="413"/>
    </row>
    <row r="9861" spans="22:23" x14ac:dyDescent="0.25">
      <c r="V9861" s="413"/>
      <c r="W9861" s="413"/>
    </row>
    <row r="9862" spans="22:23" x14ac:dyDescent="0.25">
      <c r="V9862" s="413"/>
      <c r="W9862" s="413"/>
    </row>
    <row r="9863" spans="22:23" x14ac:dyDescent="0.25">
      <c r="V9863" s="413"/>
      <c r="W9863" s="413"/>
    </row>
    <row r="9864" spans="22:23" x14ac:dyDescent="0.25">
      <c r="V9864" s="413"/>
      <c r="W9864" s="413"/>
    </row>
    <row r="9865" spans="22:23" x14ac:dyDescent="0.25">
      <c r="V9865" s="413"/>
      <c r="W9865" s="413"/>
    </row>
    <row r="9866" spans="22:23" x14ac:dyDescent="0.25">
      <c r="V9866" s="413"/>
      <c r="W9866" s="413"/>
    </row>
    <row r="9867" spans="22:23" x14ac:dyDescent="0.25">
      <c r="V9867" s="413"/>
      <c r="W9867" s="413"/>
    </row>
    <row r="9868" spans="22:23" x14ac:dyDescent="0.25">
      <c r="V9868" s="413"/>
      <c r="W9868" s="413"/>
    </row>
    <row r="9869" spans="22:23" x14ac:dyDescent="0.25">
      <c r="V9869" s="413"/>
      <c r="W9869" s="413"/>
    </row>
    <row r="9870" spans="22:23" x14ac:dyDescent="0.25">
      <c r="V9870" s="413"/>
      <c r="W9870" s="413"/>
    </row>
    <row r="9871" spans="22:23" x14ac:dyDescent="0.25">
      <c r="V9871" s="413"/>
      <c r="W9871" s="413"/>
    </row>
    <row r="9872" spans="22:23" x14ac:dyDescent="0.25">
      <c r="V9872" s="413"/>
      <c r="W9872" s="413"/>
    </row>
    <row r="9873" spans="22:23" x14ac:dyDescent="0.25">
      <c r="V9873" s="413"/>
      <c r="W9873" s="413"/>
    </row>
    <row r="9874" spans="22:23" x14ac:dyDescent="0.25">
      <c r="V9874" s="413"/>
      <c r="W9874" s="413"/>
    </row>
    <row r="9875" spans="22:23" x14ac:dyDescent="0.25">
      <c r="V9875" s="413"/>
      <c r="W9875" s="413"/>
    </row>
    <row r="9876" spans="22:23" x14ac:dyDescent="0.25">
      <c r="V9876" s="413"/>
      <c r="W9876" s="413"/>
    </row>
    <row r="9877" spans="22:23" x14ac:dyDescent="0.25">
      <c r="V9877" s="413"/>
      <c r="W9877" s="413"/>
    </row>
    <row r="9878" spans="22:23" x14ac:dyDescent="0.25">
      <c r="V9878" s="413"/>
      <c r="W9878" s="413"/>
    </row>
    <row r="9879" spans="22:23" x14ac:dyDescent="0.25">
      <c r="V9879" s="413"/>
      <c r="W9879" s="413"/>
    </row>
    <row r="9880" spans="22:23" x14ac:dyDescent="0.25">
      <c r="V9880" s="413"/>
      <c r="W9880" s="413"/>
    </row>
    <row r="9881" spans="22:23" x14ac:dyDescent="0.25">
      <c r="V9881" s="413"/>
      <c r="W9881" s="413"/>
    </row>
    <row r="9882" spans="22:23" x14ac:dyDescent="0.25">
      <c r="V9882" s="413"/>
      <c r="W9882" s="413"/>
    </row>
    <row r="9883" spans="22:23" x14ac:dyDescent="0.25">
      <c r="V9883" s="413"/>
      <c r="W9883" s="413"/>
    </row>
    <row r="9884" spans="22:23" x14ac:dyDescent="0.25">
      <c r="V9884" s="413"/>
      <c r="W9884" s="413"/>
    </row>
    <row r="9885" spans="22:23" x14ac:dyDescent="0.25">
      <c r="V9885" s="413"/>
      <c r="W9885" s="413"/>
    </row>
    <row r="9886" spans="22:23" x14ac:dyDescent="0.25">
      <c r="V9886" s="413"/>
      <c r="W9886" s="413"/>
    </row>
    <row r="9887" spans="22:23" x14ac:dyDescent="0.25">
      <c r="V9887" s="413"/>
      <c r="W9887" s="413"/>
    </row>
    <row r="9888" spans="22:23" x14ac:dyDescent="0.25">
      <c r="V9888" s="413"/>
      <c r="W9888" s="413"/>
    </row>
    <row r="9889" spans="22:23" x14ac:dyDescent="0.25">
      <c r="V9889" s="413"/>
      <c r="W9889" s="413"/>
    </row>
    <row r="9890" spans="22:23" x14ac:dyDescent="0.25">
      <c r="V9890" s="413"/>
      <c r="W9890" s="413"/>
    </row>
    <row r="9891" spans="22:23" x14ac:dyDescent="0.25">
      <c r="V9891" s="413"/>
      <c r="W9891" s="413"/>
    </row>
    <row r="9892" spans="22:23" x14ac:dyDescent="0.25">
      <c r="V9892" s="413"/>
      <c r="W9892" s="413"/>
    </row>
    <row r="9893" spans="22:23" x14ac:dyDescent="0.25">
      <c r="V9893" s="413"/>
      <c r="W9893" s="413"/>
    </row>
    <row r="9894" spans="22:23" x14ac:dyDescent="0.25">
      <c r="V9894" s="413"/>
      <c r="W9894" s="413"/>
    </row>
    <row r="9895" spans="22:23" x14ac:dyDescent="0.25">
      <c r="V9895" s="413"/>
      <c r="W9895" s="413"/>
    </row>
    <row r="9896" spans="22:23" x14ac:dyDescent="0.25">
      <c r="V9896" s="413"/>
      <c r="W9896" s="413"/>
    </row>
    <row r="9897" spans="22:23" x14ac:dyDescent="0.25">
      <c r="V9897" s="413"/>
      <c r="W9897" s="413"/>
    </row>
    <row r="9898" spans="22:23" x14ac:dyDescent="0.25">
      <c r="V9898" s="413"/>
      <c r="W9898" s="413"/>
    </row>
    <row r="9899" spans="22:23" x14ac:dyDescent="0.25">
      <c r="V9899" s="413"/>
      <c r="W9899" s="413"/>
    </row>
    <row r="9900" spans="22:23" x14ac:dyDescent="0.25">
      <c r="V9900" s="413"/>
      <c r="W9900" s="413"/>
    </row>
    <row r="9901" spans="22:23" x14ac:dyDescent="0.25">
      <c r="V9901" s="413"/>
      <c r="W9901" s="413"/>
    </row>
    <row r="9902" spans="22:23" x14ac:dyDescent="0.25">
      <c r="V9902" s="413"/>
      <c r="W9902" s="413"/>
    </row>
    <row r="9903" spans="22:23" x14ac:dyDescent="0.25">
      <c r="V9903" s="413"/>
      <c r="W9903" s="413"/>
    </row>
    <row r="9904" spans="22:23" x14ac:dyDescent="0.25">
      <c r="V9904" s="413"/>
      <c r="W9904" s="413"/>
    </row>
    <row r="9905" spans="22:23" x14ac:dyDescent="0.25">
      <c r="V9905" s="413"/>
      <c r="W9905" s="413"/>
    </row>
    <row r="9906" spans="22:23" x14ac:dyDescent="0.25">
      <c r="V9906" s="413"/>
      <c r="W9906" s="413"/>
    </row>
    <row r="9907" spans="22:23" x14ac:dyDescent="0.25">
      <c r="V9907" s="413"/>
      <c r="W9907" s="413"/>
    </row>
    <row r="9908" spans="22:23" x14ac:dyDescent="0.25">
      <c r="V9908" s="413"/>
      <c r="W9908" s="413"/>
    </row>
    <row r="9909" spans="22:23" x14ac:dyDescent="0.25">
      <c r="V9909" s="413"/>
      <c r="W9909" s="413"/>
    </row>
    <row r="9910" spans="22:23" x14ac:dyDescent="0.25">
      <c r="V9910" s="413"/>
      <c r="W9910" s="413"/>
    </row>
    <row r="9911" spans="22:23" x14ac:dyDescent="0.25">
      <c r="V9911" s="413"/>
      <c r="W9911" s="413"/>
    </row>
    <row r="9912" spans="22:23" x14ac:dyDescent="0.25">
      <c r="V9912" s="413"/>
      <c r="W9912" s="413"/>
    </row>
    <row r="9913" spans="22:23" x14ac:dyDescent="0.25">
      <c r="V9913" s="413"/>
      <c r="W9913" s="413"/>
    </row>
    <row r="9914" spans="22:23" x14ac:dyDescent="0.25">
      <c r="V9914" s="413"/>
      <c r="W9914" s="413"/>
    </row>
    <row r="9915" spans="22:23" x14ac:dyDescent="0.25">
      <c r="V9915" s="413"/>
      <c r="W9915" s="413"/>
    </row>
    <row r="9916" spans="22:23" x14ac:dyDescent="0.25">
      <c r="V9916" s="413"/>
      <c r="W9916" s="413"/>
    </row>
    <row r="9917" spans="22:23" x14ac:dyDescent="0.25">
      <c r="V9917" s="413"/>
      <c r="W9917" s="413"/>
    </row>
    <row r="9918" spans="22:23" x14ac:dyDescent="0.25">
      <c r="V9918" s="413"/>
      <c r="W9918" s="413"/>
    </row>
    <row r="9919" spans="22:23" x14ac:dyDescent="0.25">
      <c r="V9919" s="413"/>
      <c r="W9919" s="413"/>
    </row>
    <row r="9920" spans="22:23" x14ac:dyDescent="0.25">
      <c r="V9920" s="413"/>
      <c r="W9920" s="413"/>
    </row>
    <row r="9921" spans="22:23" x14ac:dyDescent="0.25">
      <c r="V9921" s="413"/>
      <c r="W9921" s="413"/>
    </row>
    <row r="9922" spans="22:23" x14ac:dyDescent="0.25">
      <c r="V9922" s="413"/>
      <c r="W9922" s="413"/>
    </row>
    <row r="9923" spans="22:23" x14ac:dyDescent="0.25">
      <c r="V9923" s="413"/>
      <c r="W9923" s="413"/>
    </row>
    <row r="9924" spans="22:23" x14ac:dyDescent="0.25">
      <c r="V9924" s="413"/>
      <c r="W9924" s="413"/>
    </row>
    <row r="9925" spans="22:23" x14ac:dyDescent="0.25">
      <c r="V9925" s="413"/>
      <c r="W9925" s="413"/>
    </row>
    <row r="9926" spans="22:23" x14ac:dyDescent="0.25">
      <c r="V9926" s="413"/>
      <c r="W9926" s="413"/>
    </row>
    <row r="9927" spans="22:23" x14ac:dyDescent="0.25">
      <c r="V9927" s="413"/>
      <c r="W9927" s="413"/>
    </row>
    <row r="9928" spans="22:23" x14ac:dyDescent="0.25">
      <c r="V9928" s="413"/>
      <c r="W9928" s="413"/>
    </row>
    <row r="9929" spans="22:23" x14ac:dyDescent="0.25">
      <c r="V9929" s="413"/>
      <c r="W9929" s="413"/>
    </row>
    <row r="9930" spans="22:23" x14ac:dyDescent="0.25">
      <c r="V9930" s="413"/>
      <c r="W9930" s="413"/>
    </row>
    <row r="9931" spans="22:23" x14ac:dyDescent="0.25">
      <c r="V9931" s="413"/>
      <c r="W9931" s="413"/>
    </row>
    <row r="9932" spans="22:23" x14ac:dyDescent="0.25">
      <c r="V9932" s="413"/>
      <c r="W9932" s="413"/>
    </row>
    <row r="9933" spans="22:23" x14ac:dyDescent="0.25">
      <c r="V9933" s="413"/>
      <c r="W9933" s="413"/>
    </row>
    <row r="9934" spans="22:23" x14ac:dyDescent="0.25">
      <c r="V9934" s="413"/>
      <c r="W9934" s="413"/>
    </row>
    <row r="9935" spans="22:23" x14ac:dyDescent="0.25">
      <c r="V9935" s="413"/>
      <c r="W9935" s="413"/>
    </row>
    <row r="9936" spans="22:23" x14ac:dyDescent="0.25">
      <c r="V9936" s="413"/>
      <c r="W9936" s="413"/>
    </row>
    <row r="9937" spans="22:23" x14ac:dyDescent="0.25">
      <c r="V9937" s="413"/>
      <c r="W9937" s="413"/>
    </row>
    <row r="9938" spans="22:23" x14ac:dyDescent="0.25">
      <c r="V9938" s="413"/>
      <c r="W9938" s="413"/>
    </row>
    <row r="9939" spans="22:23" x14ac:dyDescent="0.25">
      <c r="V9939" s="413"/>
      <c r="W9939" s="413"/>
    </row>
    <row r="9940" spans="22:23" x14ac:dyDescent="0.25">
      <c r="V9940" s="413"/>
      <c r="W9940" s="413"/>
    </row>
    <row r="9941" spans="22:23" x14ac:dyDescent="0.25">
      <c r="V9941" s="413"/>
      <c r="W9941" s="413"/>
    </row>
    <row r="9942" spans="22:23" x14ac:dyDescent="0.25">
      <c r="V9942" s="413"/>
      <c r="W9942" s="413"/>
    </row>
    <row r="9943" spans="22:23" x14ac:dyDescent="0.25">
      <c r="V9943" s="413"/>
      <c r="W9943" s="413"/>
    </row>
    <row r="9944" spans="22:23" x14ac:dyDescent="0.25">
      <c r="V9944" s="413"/>
      <c r="W9944" s="413"/>
    </row>
    <row r="9945" spans="22:23" x14ac:dyDescent="0.25">
      <c r="V9945" s="413"/>
      <c r="W9945" s="413"/>
    </row>
    <row r="9946" spans="22:23" x14ac:dyDescent="0.25">
      <c r="V9946" s="413"/>
      <c r="W9946" s="413"/>
    </row>
    <row r="9947" spans="22:23" x14ac:dyDescent="0.25">
      <c r="V9947" s="413"/>
      <c r="W9947" s="413"/>
    </row>
    <row r="9948" spans="22:23" x14ac:dyDescent="0.25">
      <c r="V9948" s="413"/>
      <c r="W9948" s="413"/>
    </row>
    <row r="9949" spans="22:23" x14ac:dyDescent="0.25">
      <c r="V9949" s="413"/>
      <c r="W9949" s="413"/>
    </row>
    <row r="9950" spans="22:23" x14ac:dyDescent="0.25">
      <c r="V9950" s="413"/>
      <c r="W9950" s="413"/>
    </row>
    <row r="9951" spans="22:23" x14ac:dyDescent="0.25">
      <c r="V9951" s="413"/>
      <c r="W9951" s="413"/>
    </row>
    <row r="9952" spans="22:23" x14ac:dyDescent="0.25">
      <c r="V9952" s="413"/>
      <c r="W9952" s="413"/>
    </row>
    <row r="9953" spans="22:23" x14ac:dyDescent="0.25">
      <c r="V9953" s="413"/>
      <c r="W9953" s="413"/>
    </row>
    <row r="9954" spans="22:23" x14ac:dyDescent="0.25">
      <c r="V9954" s="413"/>
      <c r="W9954" s="413"/>
    </row>
    <row r="9955" spans="22:23" x14ac:dyDescent="0.25">
      <c r="V9955" s="413"/>
      <c r="W9955" s="413"/>
    </row>
    <row r="9956" spans="22:23" x14ac:dyDescent="0.25">
      <c r="V9956" s="413"/>
      <c r="W9956" s="413"/>
    </row>
    <row r="9957" spans="22:23" x14ac:dyDescent="0.25">
      <c r="V9957" s="413"/>
      <c r="W9957" s="413"/>
    </row>
    <row r="9958" spans="22:23" x14ac:dyDescent="0.25">
      <c r="V9958" s="413"/>
      <c r="W9958" s="413"/>
    </row>
    <row r="9959" spans="22:23" x14ac:dyDescent="0.25">
      <c r="V9959" s="413"/>
      <c r="W9959" s="413"/>
    </row>
    <row r="9960" spans="22:23" x14ac:dyDescent="0.25">
      <c r="V9960" s="413"/>
      <c r="W9960" s="413"/>
    </row>
    <row r="9961" spans="22:23" x14ac:dyDescent="0.25">
      <c r="V9961" s="413"/>
      <c r="W9961" s="413"/>
    </row>
    <row r="9962" spans="22:23" x14ac:dyDescent="0.25">
      <c r="V9962" s="413"/>
      <c r="W9962" s="413"/>
    </row>
    <row r="9963" spans="22:23" x14ac:dyDescent="0.25">
      <c r="V9963" s="413"/>
      <c r="W9963" s="413"/>
    </row>
    <row r="9964" spans="22:23" x14ac:dyDescent="0.25">
      <c r="V9964" s="413"/>
      <c r="W9964" s="413"/>
    </row>
    <row r="9965" spans="22:23" x14ac:dyDescent="0.25">
      <c r="V9965" s="413"/>
      <c r="W9965" s="413"/>
    </row>
    <row r="9966" spans="22:23" x14ac:dyDescent="0.25">
      <c r="V9966" s="413"/>
      <c r="W9966" s="413"/>
    </row>
    <row r="9967" spans="22:23" x14ac:dyDescent="0.25">
      <c r="V9967" s="413"/>
      <c r="W9967" s="413"/>
    </row>
    <row r="9968" spans="22:23" x14ac:dyDescent="0.25">
      <c r="V9968" s="413"/>
      <c r="W9968" s="413"/>
    </row>
    <row r="9969" spans="22:23" x14ac:dyDescent="0.25">
      <c r="V9969" s="413"/>
      <c r="W9969" s="413"/>
    </row>
    <row r="9970" spans="22:23" x14ac:dyDescent="0.25">
      <c r="V9970" s="413"/>
      <c r="W9970" s="413"/>
    </row>
    <row r="9971" spans="22:23" x14ac:dyDescent="0.25">
      <c r="V9971" s="413"/>
      <c r="W9971" s="413"/>
    </row>
    <row r="9972" spans="22:23" x14ac:dyDescent="0.25">
      <c r="V9972" s="413"/>
      <c r="W9972" s="413"/>
    </row>
    <row r="9973" spans="22:23" x14ac:dyDescent="0.25">
      <c r="V9973" s="413"/>
      <c r="W9973" s="413"/>
    </row>
    <row r="9974" spans="22:23" x14ac:dyDescent="0.25">
      <c r="V9974" s="413"/>
      <c r="W9974" s="413"/>
    </row>
    <row r="9975" spans="22:23" x14ac:dyDescent="0.25">
      <c r="V9975" s="413"/>
      <c r="W9975" s="413"/>
    </row>
    <row r="9976" spans="22:23" x14ac:dyDescent="0.25">
      <c r="V9976" s="413"/>
      <c r="W9976" s="413"/>
    </row>
    <row r="9977" spans="22:23" x14ac:dyDescent="0.25">
      <c r="V9977" s="413"/>
      <c r="W9977" s="413"/>
    </row>
    <row r="9978" spans="22:23" x14ac:dyDescent="0.25">
      <c r="V9978" s="413"/>
      <c r="W9978" s="413"/>
    </row>
    <row r="9979" spans="22:23" x14ac:dyDescent="0.25">
      <c r="V9979" s="413"/>
      <c r="W9979" s="413"/>
    </row>
    <row r="9980" spans="22:23" x14ac:dyDescent="0.25">
      <c r="V9980" s="413"/>
      <c r="W9980" s="413"/>
    </row>
    <row r="9981" spans="22:23" x14ac:dyDescent="0.25">
      <c r="V9981" s="413"/>
      <c r="W9981" s="413"/>
    </row>
    <row r="9982" spans="22:23" x14ac:dyDescent="0.25">
      <c r="V9982" s="413"/>
      <c r="W9982" s="413"/>
    </row>
    <row r="9983" spans="22:23" x14ac:dyDescent="0.25">
      <c r="V9983" s="413"/>
      <c r="W9983" s="413"/>
    </row>
    <row r="9984" spans="22:23" x14ac:dyDescent="0.25">
      <c r="V9984" s="413"/>
      <c r="W9984" s="413"/>
    </row>
    <row r="9985" spans="22:23" x14ac:dyDescent="0.25">
      <c r="V9985" s="413"/>
      <c r="W9985" s="413"/>
    </row>
    <row r="9986" spans="22:23" x14ac:dyDescent="0.25">
      <c r="V9986" s="413"/>
      <c r="W9986" s="413"/>
    </row>
    <row r="9987" spans="22:23" x14ac:dyDescent="0.25">
      <c r="V9987" s="413"/>
      <c r="W9987" s="413"/>
    </row>
    <row r="9988" spans="22:23" x14ac:dyDescent="0.25">
      <c r="V9988" s="413"/>
      <c r="W9988" s="413"/>
    </row>
    <row r="9989" spans="22:23" x14ac:dyDescent="0.25">
      <c r="V9989" s="413"/>
      <c r="W9989" s="413"/>
    </row>
    <row r="9990" spans="22:23" x14ac:dyDescent="0.25">
      <c r="V9990" s="413"/>
      <c r="W9990" s="413"/>
    </row>
    <row r="9991" spans="22:23" x14ac:dyDescent="0.25">
      <c r="V9991" s="413"/>
      <c r="W9991" s="413"/>
    </row>
    <row r="9992" spans="22:23" x14ac:dyDescent="0.25">
      <c r="V9992" s="413"/>
      <c r="W9992" s="413"/>
    </row>
    <row r="9993" spans="22:23" x14ac:dyDescent="0.25">
      <c r="V9993" s="413"/>
      <c r="W9993" s="413"/>
    </row>
    <row r="9994" spans="22:23" x14ac:dyDescent="0.25">
      <c r="V9994" s="413"/>
      <c r="W9994" s="413"/>
    </row>
    <row r="9995" spans="22:23" x14ac:dyDescent="0.25">
      <c r="V9995" s="413"/>
      <c r="W9995" s="413"/>
    </row>
    <row r="9996" spans="22:23" x14ac:dyDescent="0.25">
      <c r="V9996" s="413"/>
      <c r="W9996" s="413"/>
    </row>
    <row r="9997" spans="22:23" x14ac:dyDescent="0.25">
      <c r="V9997" s="413"/>
      <c r="W9997" s="413"/>
    </row>
    <row r="9998" spans="22:23" x14ac:dyDescent="0.25">
      <c r="V9998" s="413"/>
      <c r="W9998" s="413"/>
    </row>
    <row r="9999" spans="22:23" x14ac:dyDescent="0.25">
      <c r="V9999" s="413"/>
      <c r="W9999" s="413"/>
    </row>
    <row r="10000" spans="22:23" x14ac:dyDescent="0.25">
      <c r="V10000" s="413"/>
      <c r="W10000" s="413"/>
    </row>
    <row r="10001" spans="22:23" x14ac:dyDescent="0.25">
      <c r="V10001" s="413"/>
      <c r="W10001" s="413"/>
    </row>
    <row r="10002" spans="22:23" x14ac:dyDescent="0.25">
      <c r="V10002" s="413"/>
      <c r="W10002" s="413"/>
    </row>
    <row r="10003" spans="22:23" x14ac:dyDescent="0.25">
      <c r="V10003" s="413"/>
      <c r="W10003" s="413"/>
    </row>
    <row r="10004" spans="22:23" x14ac:dyDescent="0.25">
      <c r="V10004" s="413"/>
      <c r="W10004" s="413"/>
    </row>
    <row r="10005" spans="22:23" x14ac:dyDescent="0.25">
      <c r="V10005" s="413"/>
      <c r="W10005" s="413"/>
    </row>
    <row r="10006" spans="22:23" x14ac:dyDescent="0.25">
      <c r="V10006" s="413"/>
      <c r="W10006" s="413"/>
    </row>
    <row r="10007" spans="22:23" x14ac:dyDescent="0.25">
      <c r="V10007" s="413"/>
      <c r="W10007" s="413"/>
    </row>
    <row r="10008" spans="22:23" x14ac:dyDescent="0.25">
      <c r="V10008" s="413"/>
      <c r="W10008" s="413"/>
    </row>
    <row r="10009" spans="22:23" x14ac:dyDescent="0.25">
      <c r="V10009" s="413"/>
      <c r="W10009" s="413"/>
    </row>
    <row r="10010" spans="22:23" x14ac:dyDescent="0.25">
      <c r="V10010" s="413"/>
      <c r="W10010" s="413"/>
    </row>
    <row r="10011" spans="22:23" x14ac:dyDescent="0.25">
      <c r="V10011" s="413"/>
      <c r="W10011" s="413"/>
    </row>
    <row r="10012" spans="22:23" x14ac:dyDescent="0.25">
      <c r="V10012" s="413"/>
      <c r="W10012" s="413"/>
    </row>
    <row r="10013" spans="22:23" x14ac:dyDescent="0.25">
      <c r="V10013" s="413"/>
      <c r="W10013" s="413"/>
    </row>
    <row r="10014" spans="22:23" x14ac:dyDescent="0.25">
      <c r="V10014" s="413"/>
      <c r="W10014" s="413"/>
    </row>
    <row r="10015" spans="22:23" x14ac:dyDescent="0.25">
      <c r="V10015" s="413"/>
      <c r="W10015" s="413"/>
    </row>
    <row r="10016" spans="22:23" x14ac:dyDescent="0.25">
      <c r="V10016" s="413"/>
      <c r="W10016" s="413"/>
    </row>
    <row r="10017" spans="22:23" x14ac:dyDescent="0.25">
      <c r="V10017" s="413"/>
      <c r="W10017" s="413"/>
    </row>
    <row r="10018" spans="22:23" x14ac:dyDescent="0.25">
      <c r="V10018" s="413"/>
      <c r="W10018" s="413"/>
    </row>
    <row r="10019" spans="22:23" x14ac:dyDescent="0.25">
      <c r="V10019" s="413"/>
      <c r="W10019" s="413"/>
    </row>
    <row r="10020" spans="22:23" x14ac:dyDescent="0.25">
      <c r="V10020" s="413"/>
      <c r="W10020" s="413"/>
    </row>
    <row r="10021" spans="22:23" x14ac:dyDescent="0.25">
      <c r="V10021" s="413"/>
      <c r="W10021" s="413"/>
    </row>
    <row r="10022" spans="22:23" x14ac:dyDescent="0.25">
      <c r="V10022" s="413"/>
      <c r="W10022" s="413"/>
    </row>
    <row r="10023" spans="22:23" x14ac:dyDescent="0.25">
      <c r="V10023" s="413"/>
      <c r="W10023" s="413"/>
    </row>
    <row r="10024" spans="22:23" x14ac:dyDescent="0.25">
      <c r="V10024" s="413"/>
      <c r="W10024" s="413"/>
    </row>
    <row r="10025" spans="22:23" x14ac:dyDescent="0.25">
      <c r="V10025" s="413"/>
      <c r="W10025" s="413"/>
    </row>
    <row r="10026" spans="22:23" x14ac:dyDescent="0.25">
      <c r="V10026" s="413"/>
      <c r="W10026" s="413"/>
    </row>
    <row r="10027" spans="22:23" x14ac:dyDescent="0.25">
      <c r="V10027" s="413"/>
      <c r="W10027" s="413"/>
    </row>
    <row r="10028" spans="22:23" x14ac:dyDescent="0.25">
      <c r="V10028" s="413"/>
      <c r="W10028" s="413"/>
    </row>
    <row r="10029" spans="22:23" x14ac:dyDescent="0.25">
      <c r="V10029" s="413"/>
      <c r="W10029" s="413"/>
    </row>
    <row r="10030" spans="22:23" x14ac:dyDescent="0.25">
      <c r="V10030" s="413"/>
      <c r="W10030" s="413"/>
    </row>
    <row r="10031" spans="22:23" x14ac:dyDescent="0.25">
      <c r="V10031" s="413"/>
      <c r="W10031" s="413"/>
    </row>
    <row r="10032" spans="22:23" x14ac:dyDescent="0.25">
      <c r="V10032" s="413"/>
      <c r="W10032" s="413"/>
    </row>
    <row r="10033" spans="22:23" x14ac:dyDescent="0.25">
      <c r="V10033" s="413"/>
      <c r="W10033" s="413"/>
    </row>
    <row r="10034" spans="22:23" x14ac:dyDescent="0.25">
      <c r="V10034" s="413"/>
      <c r="W10034" s="413"/>
    </row>
    <row r="10035" spans="22:23" x14ac:dyDescent="0.25">
      <c r="V10035" s="413"/>
      <c r="W10035" s="413"/>
    </row>
    <row r="10036" spans="22:23" x14ac:dyDescent="0.25">
      <c r="V10036" s="413"/>
      <c r="W10036" s="413"/>
    </row>
    <row r="10037" spans="22:23" x14ac:dyDescent="0.25">
      <c r="V10037" s="413"/>
      <c r="W10037" s="413"/>
    </row>
    <row r="10038" spans="22:23" x14ac:dyDescent="0.25">
      <c r="V10038" s="413"/>
      <c r="W10038" s="413"/>
    </row>
    <row r="10039" spans="22:23" x14ac:dyDescent="0.25">
      <c r="V10039" s="413"/>
      <c r="W10039" s="413"/>
    </row>
    <row r="10040" spans="22:23" x14ac:dyDescent="0.25">
      <c r="V10040" s="413"/>
      <c r="W10040" s="413"/>
    </row>
    <row r="10041" spans="22:23" x14ac:dyDescent="0.25">
      <c r="V10041" s="413"/>
      <c r="W10041" s="413"/>
    </row>
    <row r="10042" spans="22:23" x14ac:dyDescent="0.25">
      <c r="V10042" s="413"/>
      <c r="W10042" s="413"/>
    </row>
    <row r="10043" spans="22:23" x14ac:dyDescent="0.25">
      <c r="V10043" s="413"/>
      <c r="W10043" s="413"/>
    </row>
    <row r="10044" spans="22:23" x14ac:dyDescent="0.25">
      <c r="V10044" s="413"/>
      <c r="W10044" s="413"/>
    </row>
    <row r="10045" spans="22:23" x14ac:dyDescent="0.25">
      <c r="V10045" s="413"/>
      <c r="W10045" s="413"/>
    </row>
    <row r="10046" spans="22:23" x14ac:dyDescent="0.25">
      <c r="V10046" s="413"/>
      <c r="W10046" s="413"/>
    </row>
    <row r="10047" spans="22:23" x14ac:dyDescent="0.25">
      <c r="V10047" s="413"/>
      <c r="W10047" s="413"/>
    </row>
    <row r="10048" spans="22:23" x14ac:dyDescent="0.25">
      <c r="V10048" s="413"/>
      <c r="W10048" s="413"/>
    </row>
    <row r="10049" spans="22:23" x14ac:dyDescent="0.25">
      <c r="V10049" s="413"/>
      <c r="W10049" s="413"/>
    </row>
    <row r="10050" spans="22:23" x14ac:dyDescent="0.25">
      <c r="V10050" s="413"/>
      <c r="W10050" s="413"/>
    </row>
    <row r="10051" spans="22:23" x14ac:dyDescent="0.25">
      <c r="V10051" s="413"/>
      <c r="W10051" s="413"/>
    </row>
    <row r="10052" spans="22:23" x14ac:dyDescent="0.25">
      <c r="V10052" s="413"/>
      <c r="W10052" s="413"/>
    </row>
    <row r="10053" spans="22:23" x14ac:dyDescent="0.25">
      <c r="V10053" s="413"/>
      <c r="W10053" s="413"/>
    </row>
    <row r="10054" spans="22:23" x14ac:dyDescent="0.25">
      <c r="V10054" s="413"/>
      <c r="W10054" s="413"/>
    </row>
    <row r="10055" spans="22:23" x14ac:dyDescent="0.25">
      <c r="V10055" s="413"/>
      <c r="W10055" s="413"/>
    </row>
    <row r="10056" spans="22:23" x14ac:dyDescent="0.25">
      <c r="V10056" s="413"/>
      <c r="W10056" s="413"/>
    </row>
    <row r="10057" spans="22:23" x14ac:dyDescent="0.25">
      <c r="V10057" s="413"/>
      <c r="W10057" s="413"/>
    </row>
    <row r="10058" spans="22:23" x14ac:dyDescent="0.25">
      <c r="V10058" s="413"/>
      <c r="W10058" s="413"/>
    </row>
    <row r="10059" spans="22:23" x14ac:dyDescent="0.25">
      <c r="V10059" s="413"/>
      <c r="W10059" s="413"/>
    </row>
    <row r="10060" spans="22:23" x14ac:dyDescent="0.25">
      <c r="V10060" s="413"/>
      <c r="W10060" s="413"/>
    </row>
    <row r="10061" spans="22:23" x14ac:dyDescent="0.25">
      <c r="V10061" s="413"/>
      <c r="W10061" s="413"/>
    </row>
    <row r="10062" spans="22:23" x14ac:dyDescent="0.25">
      <c r="V10062" s="413"/>
      <c r="W10062" s="413"/>
    </row>
    <row r="10063" spans="22:23" x14ac:dyDescent="0.25">
      <c r="V10063" s="413"/>
      <c r="W10063" s="413"/>
    </row>
    <row r="10064" spans="22:23" x14ac:dyDescent="0.25">
      <c r="V10064" s="413"/>
      <c r="W10064" s="413"/>
    </row>
    <row r="10065" spans="22:23" x14ac:dyDescent="0.25">
      <c r="V10065" s="413"/>
      <c r="W10065" s="413"/>
    </row>
    <row r="10066" spans="22:23" x14ac:dyDescent="0.25">
      <c r="V10066" s="413"/>
      <c r="W10066" s="413"/>
    </row>
    <row r="10067" spans="22:23" x14ac:dyDescent="0.25">
      <c r="V10067" s="413"/>
      <c r="W10067" s="413"/>
    </row>
    <row r="10068" spans="22:23" x14ac:dyDescent="0.25">
      <c r="V10068" s="413"/>
      <c r="W10068" s="413"/>
    </row>
    <row r="10069" spans="22:23" x14ac:dyDescent="0.25">
      <c r="V10069" s="413"/>
      <c r="W10069" s="413"/>
    </row>
    <row r="10070" spans="22:23" x14ac:dyDescent="0.25">
      <c r="V10070" s="413"/>
      <c r="W10070" s="413"/>
    </row>
    <row r="10071" spans="22:23" x14ac:dyDescent="0.25">
      <c r="V10071" s="413"/>
      <c r="W10071" s="413"/>
    </row>
    <row r="10072" spans="22:23" x14ac:dyDescent="0.25">
      <c r="V10072" s="413"/>
      <c r="W10072" s="413"/>
    </row>
    <row r="10073" spans="22:23" x14ac:dyDescent="0.25">
      <c r="V10073" s="413"/>
      <c r="W10073" s="413"/>
    </row>
    <row r="10074" spans="22:23" x14ac:dyDescent="0.25">
      <c r="V10074" s="413"/>
      <c r="W10074" s="413"/>
    </row>
    <row r="10075" spans="22:23" x14ac:dyDescent="0.25">
      <c r="V10075" s="413"/>
      <c r="W10075" s="413"/>
    </row>
    <row r="10076" spans="22:23" x14ac:dyDescent="0.25">
      <c r="V10076" s="413"/>
      <c r="W10076" s="413"/>
    </row>
    <row r="10077" spans="22:23" x14ac:dyDescent="0.25">
      <c r="V10077" s="413"/>
      <c r="W10077" s="413"/>
    </row>
    <row r="10078" spans="22:23" x14ac:dyDescent="0.25">
      <c r="V10078" s="413"/>
      <c r="W10078" s="413"/>
    </row>
    <row r="10079" spans="22:23" x14ac:dyDescent="0.25">
      <c r="V10079" s="413"/>
      <c r="W10079" s="413"/>
    </row>
    <row r="10080" spans="22:23" x14ac:dyDescent="0.25">
      <c r="V10080" s="413"/>
      <c r="W10080" s="413"/>
    </row>
    <row r="10081" spans="22:23" x14ac:dyDescent="0.25">
      <c r="V10081" s="413"/>
      <c r="W10081" s="413"/>
    </row>
    <row r="10082" spans="22:23" x14ac:dyDescent="0.25">
      <c r="V10082" s="413"/>
      <c r="W10082" s="413"/>
    </row>
    <row r="10083" spans="22:23" x14ac:dyDescent="0.25">
      <c r="V10083" s="413"/>
      <c r="W10083" s="413"/>
    </row>
    <row r="10084" spans="22:23" x14ac:dyDescent="0.25">
      <c r="V10084" s="413"/>
      <c r="W10084" s="413"/>
    </row>
    <row r="10085" spans="22:23" x14ac:dyDescent="0.25">
      <c r="V10085" s="413"/>
      <c r="W10085" s="413"/>
    </row>
    <row r="10086" spans="22:23" x14ac:dyDescent="0.25">
      <c r="V10086" s="413"/>
      <c r="W10086" s="413"/>
    </row>
    <row r="10087" spans="22:23" x14ac:dyDescent="0.25">
      <c r="V10087" s="413"/>
      <c r="W10087" s="413"/>
    </row>
    <row r="10088" spans="22:23" x14ac:dyDescent="0.25">
      <c r="V10088" s="413"/>
      <c r="W10088" s="413"/>
    </row>
    <row r="10089" spans="22:23" x14ac:dyDescent="0.25">
      <c r="V10089" s="413"/>
      <c r="W10089" s="413"/>
    </row>
    <row r="10090" spans="22:23" x14ac:dyDescent="0.25">
      <c r="V10090" s="413"/>
      <c r="W10090" s="413"/>
    </row>
    <row r="10091" spans="22:23" x14ac:dyDescent="0.25">
      <c r="V10091" s="413"/>
      <c r="W10091" s="413"/>
    </row>
    <row r="10092" spans="22:23" x14ac:dyDescent="0.25">
      <c r="V10092" s="413"/>
      <c r="W10092" s="413"/>
    </row>
    <row r="10093" spans="22:23" x14ac:dyDescent="0.25">
      <c r="V10093" s="413"/>
      <c r="W10093" s="413"/>
    </row>
    <row r="10094" spans="22:23" x14ac:dyDescent="0.25">
      <c r="V10094" s="413"/>
      <c r="W10094" s="413"/>
    </row>
    <row r="10095" spans="22:23" x14ac:dyDescent="0.25">
      <c r="V10095" s="413"/>
      <c r="W10095" s="413"/>
    </row>
    <row r="10096" spans="22:23" x14ac:dyDescent="0.25">
      <c r="V10096" s="413"/>
      <c r="W10096" s="413"/>
    </row>
    <row r="10097" spans="22:23" x14ac:dyDescent="0.25">
      <c r="V10097" s="413"/>
      <c r="W10097" s="413"/>
    </row>
    <row r="10098" spans="22:23" x14ac:dyDescent="0.25">
      <c r="V10098" s="413"/>
      <c r="W10098" s="413"/>
    </row>
    <row r="10099" spans="22:23" x14ac:dyDescent="0.25">
      <c r="V10099" s="413"/>
      <c r="W10099" s="413"/>
    </row>
    <row r="10100" spans="22:23" x14ac:dyDescent="0.25">
      <c r="V10100" s="413"/>
      <c r="W10100" s="413"/>
    </row>
    <row r="10101" spans="22:23" x14ac:dyDescent="0.25">
      <c r="V10101" s="413"/>
      <c r="W10101" s="413"/>
    </row>
    <row r="10102" spans="22:23" x14ac:dyDescent="0.25">
      <c r="V10102" s="413"/>
      <c r="W10102" s="413"/>
    </row>
    <row r="10103" spans="22:23" x14ac:dyDescent="0.25">
      <c r="V10103" s="413"/>
      <c r="W10103" s="413"/>
    </row>
    <row r="10104" spans="22:23" x14ac:dyDescent="0.25">
      <c r="V10104" s="413"/>
      <c r="W10104" s="413"/>
    </row>
    <row r="10105" spans="22:23" x14ac:dyDescent="0.25">
      <c r="V10105" s="413"/>
      <c r="W10105" s="413"/>
    </row>
    <row r="10106" spans="22:23" x14ac:dyDescent="0.25">
      <c r="V10106" s="413"/>
      <c r="W10106" s="413"/>
    </row>
    <row r="10107" spans="22:23" x14ac:dyDescent="0.25">
      <c r="V10107" s="413"/>
      <c r="W10107" s="413"/>
    </row>
    <row r="10108" spans="22:23" x14ac:dyDescent="0.25">
      <c r="V10108" s="413"/>
      <c r="W10108" s="413"/>
    </row>
    <row r="10109" spans="22:23" x14ac:dyDescent="0.25">
      <c r="V10109" s="413"/>
      <c r="W10109" s="413"/>
    </row>
    <row r="10110" spans="22:23" x14ac:dyDescent="0.25">
      <c r="V10110" s="413"/>
      <c r="W10110" s="413"/>
    </row>
    <row r="10111" spans="22:23" x14ac:dyDescent="0.25">
      <c r="V10111" s="413"/>
      <c r="W10111" s="413"/>
    </row>
    <row r="10112" spans="22:23" x14ac:dyDescent="0.25">
      <c r="V10112" s="413"/>
      <c r="W10112" s="413"/>
    </row>
    <row r="10113" spans="22:23" x14ac:dyDescent="0.25">
      <c r="V10113" s="413"/>
      <c r="W10113" s="413"/>
    </row>
    <row r="10114" spans="22:23" x14ac:dyDescent="0.25">
      <c r="V10114" s="413"/>
      <c r="W10114" s="413"/>
    </row>
    <row r="10115" spans="22:23" x14ac:dyDescent="0.25">
      <c r="V10115" s="413"/>
      <c r="W10115" s="413"/>
    </row>
    <row r="10116" spans="22:23" x14ac:dyDescent="0.25">
      <c r="V10116" s="413"/>
      <c r="W10116" s="413"/>
    </row>
    <row r="10117" spans="22:23" x14ac:dyDescent="0.25">
      <c r="V10117" s="413"/>
      <c r="W10117" s="413"/>
    </row>
    <row r="10118" spans="22:23" x14ac:dyDescent="0.25">
      <c r="V10118" s="413"/>
      <c r="W10118" s="413"/>
    </row>
    <row r="10119" spans="22:23" x14ac:dyDescent="0.25">
      <c r="V10119" s="413"/>
      <c r="W10119" s="413"/>
    </row>
    <row r="10120" spans="22:23" x14ac:dyDescent="0.25">
      <c r="V10120" s="413"/>
      <c r="W10120" s="413"/>
    </row>
    <row r="10121" spans="22:23" x14ac:dyDescent="0.25">
      <c r="V10121" s="413"/>
      <c r="W10121" s="413"/>
    </row>
    <row r="10122" spans="22:23" x14ac:dyDescent="0.25">
      <c r="V10122" s="413"/>
      <c r="W10122" s="413"/>
    </row>
    <row r="10123" spans="22:23" x14ac:dyDescent="0.25">
      <c r="V10123" s="413"/>
      <c r="W10123" s="413"/>
    </row>
    <row r="10124" spans="22:23" x14ac:dyDescent="0.25">
      <c r="V10124" s="413"/>
      <c r="W10124" s="413"/>
    </row>
    <row r="10125" spans="22:23" x14ac:dyDescent="0.25">
      <c r="V10125" s="413"/>
      <c r="W10125" s="413"/>
    </row>
    <row r="10126" spans="22:23" x14ac:dyDescent="0.25">
      <c r="V10126" s="413"/>
      <c r="W10126" s="413"/>
    </row>
    <row r="10127" spans="22:23" x14ac:dyDescent="0.25">
      <c r="V10127" s="413"/>
      <c r="W10127" s="413"/>
    </row>
    <row r="10128" spans="22:23" x14ac:dyDescent="0.25">
      <c r="V10128" s="413"/>
      <c r="W10128" s="413"/>
    </row>
    <row r="10129" spans="22:23" x14ac:dyDescent="0.25">
      <c r="V10129" s="413"/>
      <c r="W10129" s="413"/>
    </row>
    <row r="10130" spans="22:23" x14ac:dyDescent="0.25">
      <c r="V10130" s="413"/>
      <c r="W10130" s="413"/>
    </row>
    <row r="10131" spans="22:23" x14ac:dyDescent="0.25">
      <c r="V10131" s="413"/>
      <c r="W10131" s="413"/>
    </row>
    <row r="10132" spans="22:23" x14ac:dyDescent="0.25">
      <c r="V10132" s="413"/>
      <c r="W10132" s="413"/>
    </row>
    <row r="10133" spans="22:23" x14ac:dyDescent="0.25">
      <c r="V10133" s="413"/>
      <c r="W10133" s="413"/>
    </row>
    <row r="10134" spans="22:23" x14ac:dyDescent="0.25">
      <c r="V10134" s="413"/>
      <c r="W10134" s="413"/>
    </row>
    <row r="10135" spans="22:23" x14ac:dyDescent="0.25">
      <c r="V10135" s="413"/>
      <c r="W10135" s="413"/>
    </row>
    <row r="10136" spans="22:23" x14ac:dyDescent="0.25">
      <c r="V10136" s="413"/>
      <c r="W10136" s="413"/>
    </row>
    <row r="10137" spans="22:23" x14ac:dyDescent="0.25">
      <c r="V10137" s="413"/>
      <c r="W10137" s="413"/>
    </row>
    <row r="10138" spans="22:23" x14ac:dyDescent="0.25">
      <c r="V10138" s="413"/>
      <c r="W10138" s="413"/>
    </row>
    <row r="10139" spans="22:23" x14ac:dyDescent="0.25">
      <c r="V10139" s="413"/>
      <c r="W10139" s="413"/>
    </row>
    <row r="10140" spans="22:23" x14ac:dyDescent="0.25">
      <c r="V10140" s="413"/>
      <c r="W10140" s="413"/>
    </row>
    <row r="10141" spans="22:23" x14ac:dyDescent="0.25">
      <c r="V10141" s="413"/>
      <c r="W10141" s="413"/>
    </row>
    <row r="10142" spans="22:23" x14ac:dyDescent="0.25">
      <c r="V10142" s="413"/>
      <c r="W10142" s="413"/>
    </row>
    <row r="10143" spans="22:23" x14ac:dyDescent="0.25">
      <c r="V10143" s="413"/>
      <c r="W10143" s="413"/>
    </row>
    <row r="10144" spans="22:23" x14ac:dyDescent="0.25">
      <c r="V10144" s="413"/>
      <c r="W10144" s="413"/>
    </row>
    <row r="10145" spans="22:23" x14ac:dyDescent="0.25">
      <c r="V10145" s="413"/>
      <c r="W10145" s="413"/>
    </row>
    <row r="10146" spans="22:23" x14ac:dyDescent="0.25">
      <c r="V10146" s="413"/>
      <c r="W10146" s="413"/>
    </row>
    <row r="10147" spans="22:23" x14ac:dyDescent="0.25">
      <c r="V10147" s="413"/>
      <c r="W10147" s="413"/>
    </row>
    <row r="10148" spans="22:23" x14ac:dyDescent="0.25">
      <c r="V10148" s="413"/>
      <c r="W10148" s="413"/>
    </row>
    <row r="10149" spans="22:23" x14ac:dyDescent="0.25">
      <c r="V10149" s="413"/>
      <c r="W10149" s="413"/>
    </row>
    <row r="10150" spans="22:23" x14ac:dyDescent="0.25">
      <c r="V10150" s="413"/>
      <c r="W10150" s="413"/>
    </row>
    <row r="10151" spans="22:23" x14ac:dyDescent="0.25">
      <c r="V10151" s="413"/>
      <c r="W10151" s="413"/>
    </row>
    <row r="10152" spans="22:23" x14ac:dyDescent="0.25">
      <c r="V10152" s="413"/>
      <c r="W10152" s="413"/>
    </row>
    <row r="10153" spans="22:23" x14ac:dyDescent="0.25">
      <c r="V10153" s="413"/>
      <c r="W10153" s="413"/>
    </row>
    <row r="10154" spans="22:23" x14ac:dyDescent="0.25">
      <c r="V10154" s="413"/>
      <c r="W10154" s="413"/>
    </row>
    <row r="10155" spans="22:23" x14ac:dyDescent="0.25">
      <c r="V10155" s="413"/>
      <c r="W10155" s="413"/>
    </row>
    <row r="10156" spans="22:23" x14ac:dyDescent="0.25">
      <c r="V10156" s="413"/>
      <c r="W10156" s="413"/>
    </row>
    <row r="10157" spans="22:23" x14ac:dyDescent="0.25">
      <c r="V10157" s="413"/>
      <c r="W10157" s="413"/>
    </row>
    <row r="10158" spans="22:23" x14ac:dyDescent="0.25">
      <c r="V10158" s="413"/>
      <c r="W10158" s="413"/>
    </row>
    <row r="10159" spans="22:23" x14ac:dyDescent="0.25">
      <c r="V10159" s="413"/>
      <c r="W10159" s="413"/>
    </row>
    <row r="10160" spans="22:23" x14ac:dyDescent="0.25">
      <c r="V10160" s="413"/>
      <c r="W10160" s="413"/>
    </row>
    <row r="10161" spans="22:23" x14ac:dyDescent="0.25">
      <c r="V10161" s="413"/>
      <c r="W10161" s="413"/>
    </row>
    <row r="10162" spans="22:23" x14ac:dyDescent="0.25">
      <c r="V10162" s="413"/>
      <c r="W10162" s="413"/>
    </row>
    <row r="10163" spans="22:23" x14ac:dyDescent="0.25">
      <c r="V10163" s="413"/>
      <c r="W10163" s="413"/>
    </row>
    <row r="10164" spans="22:23" x14ac:dyDescent="0.25">
      <c r="V10164" s="413"/>
      <c r="W10164" s="413"/>
    </row>
    <row r="10165" spans="22:23" x14ac:dyDescent="0.25">
      <c r="V10165" s="413"/>
      <c r="W10165" s="413"/>
    </row>
    <row r="10166" spans="22:23" x14ac:dyDescent="0.25">
      <c r="V10166" s="413"/>
      <c r="W10166" s="413"/>
    </row>
    <row r="10167" spans="22:23" x14ac:dyDescent="0.25">
      <c r="V10167" s="413"/>
      <c r="W10167" s="413"/>
    </row>
    <row r="10168" spans="22:23" x14ac:dyDescent="0.25">
      <c r="V10168" s="413"/>
      <c r="W10168" s="413"/>
    </row>
    <row r="10169" spans="22:23" x14ac:dyDescent="0.25">
      <c r="V10169" s="413"/>
      <c r="W10169" s="413"/>
    </row>
    <row r="10170" spans="22:23" x14ac:dyDescent="0.25">
      <c r="V10170" s="413"/>
      <c r="W10170" s="413"/>
    </row>
    <row r="10171" spans="22:23" x14ac:dyDescent="0.25">
      <c r="V10171" s="413"/>
      <c r="W10171" s="413"/>
    </row>
    <row r="10172" spans="22:23" x14ac:dyDescent="0.25">
      <c r="V10172" s="413"/>
      <c r="W10172" s="413"/>
    </row>
    <row r="10173" spans="22:23" x14ac:dyDescent="0.25">
      <c r="V10173" s="413"/>
      <c r="W10173" s="413"/>
    </row>
    <row r="10174" spans="22:23" x14ac:dyDescent="0.25">
      <c r="V10174" s="413"/>
      <c r="W10174" s="413"/>
    </row>
    <row r="10175" spans="22:23" x14ac:dyDescent="0.25">
      <c r="V10175" s="413"/>
      <c r="W10175" s="413"/>
    </row>
    <row r="10176" spans="22:23" x14ac:dyDescent="0.25">
      <c r="V10176" s="413"/>
      <c r="W10176" s="413"/>
    </row>
    <row r="10177" spans="22:23" x14ac:dyDescent="0.25">
      <c r="V10177" s="413"/>
      <c r="W10177" s="413"/>
    </row>
    <row r="10178" spans="22:23" x14ac:dyDescent="0.25">
      <c r="V10178" s="413"/>
      <c r="W10178" s="413"/>
    </row>
    <row r="10179" spans="22:23" x14ac:dyDescent="0.25">
      <c r="V10179" s="413"/>
      <c r="W10179" s="413"/>
    </row>
    <row r="10180" spans="22:23" x14ac:dyDescent="0.25">
      <c r="V10180" s="413"/>
      <c r="W10180" s="413"/>
    </row>
    <row r="10181" spans="22:23" x14ac:dyDescent="0.25">
      <c r="V10181" s="413"/>
      <c r="W10181" s="413"/>
    </row>
    <row r="10182" spans="22:23" x14ac:dyDescent="0.25">
      <c r="V10182" s="413"/>
      <c r="W10182" s="413"/>
    </row>
    <row r="10183" spans="22:23" x14ac:dyDescent="0.25">
      <c r="V10183" s="413"/>
      <c r="W10183" s="413"/>
    </row>
    <row r="10184" spans="22:23" x14ac:dyDescent="0.25">
      <c r="V10184" s="413"/>
      <c r="W10184" s="413"/>
    </row>
    <row r="10185" spans="22:23" x14ac:dyDescent="0.25">
      <c r="V10185" s="413"/>
      <c r="W10185" s="413"/>
    </row>
    <row r="10186" spans="22:23" x14ac:dyDescent="0.25">
      <c r="V10186" s="413"/>
      <c r="W10186" s="413"/>
    </row>
    <row r="10187" spans="22:23" x14ac:dyDescent="0.25">
      <c r="V10187" s="413"/>
      <c r="W10187" s="413"/>
    </row>
    <row r="10188" spans="22:23" x14ac:dyDescent="0.25">
      <c r="V10188" s="413"/>
      <c r="W10188" s="413"/>
    </row>
    <row r="10189" spans="22:23" x14ac:dyDescent="0.25">
      <c r="V10189" s="413"/>
      <c r="W10189" s="413"/>
    </row>
    <row r="10190" spans="22:23" x14ac:dyDescent="0.25">
      <c r="V10190" s="413"/>
      <c r="W10190" s="413"/>
    </row>
    <row r="10191" spans="22:23" x14ac:dyDescent="0.25">
      <c r="V10191" s="413"/>
      <c r="W10191" s="413"/>
    </row>
    <row r="10192" spans="22:23" x14ac:dyDescent="0.25">
      <c r="V10192" s="413"/>
      <c r="W10192" s="413"/>
    </row>
    <row r="10193" spans="22:23" x14ac:dyDescent="0.25">
      <c r="V10193" s="413"/>
      <c r="W10193" s="413"/>
    </row>
    <row r="10194" spans="22:23" x14ac:dyDescent="0.25">
      <c r="V10194" s="413"/>
      <c r="W10194" s="413"/>
    </row>
    <row r="10195" spans="22:23" x14ac:dyDescent="0.25">
      <c r="V10195" s="413"/>
      <c r="W10195" s="413"/>
    </row>
    <row r="10196" spans="22:23" x14ac:dyDescent="0.25">
      <c r="V10196" s="413"/>
      <c r="W10196" s="413"/>
    </row>
    <row r="10197" spans="22:23" x14ac:dyDescent="0.25">
      <c r="V10197" s="413"/>
      <c r="W10197" s="413"/>
    </row>
    <row r="10198" spans="22:23" x14ac:dyDescent="0.25">
      <c r="V10198" s="413"/>
      <c r="W10198" s="413"/>
    </row>
    <row r="10199" spans="22:23" x14ac:dyDescent="0.25">
      <c r="V10199" s="413"/>
      <c r="W10199" s="413"/>
    </row>
    <row r="10200" spans="22:23" x14ac:dyDescent="0.25">
      <c r="V10200" s="413"/>
      <c r="W10200" s="413"/>
    </row>
    <row r="10201" spans="22:23" x14ac:dyDescent="0.25">
      <c r="V10201" s="413"/>
      <c r="W10201" s="413"/>
    </row>
    <row r="10202" spans="22:23" x14ac:dyDescent="0.25">
      <c r="V10202" s="413"/>
      <c r="W10202" s="413"/>
    </row>
    <row r="10203" spans="22:23" x14ac:dyDescent="0.25">
      <c r="V10203" s="413"/>
      <c r="W10203" s="413"/>
    </row>
    <row r="10204" spans="22:23" x14ac:dyDescent="0.25">
      <c r="V10204" s="413"/>
      <c r="W10204" s="413"/>
    </row>
    <row r="10205" spans="22:23" x14ac:dyDescent="0.25">
      <c r="V10205" s="413"/>
      <c r="W10205" s="413"/>
    </row>
    <row r="10206" spans="22:23" x14ac:dyDescent="0.25">
      <c r="V10206" s="413"/>
      <c r="W10206" s="413"/>
    </row>
    <row r="10207" spans="22:23" x14ac:dyDescent="0.25">
      <c r="V10207" s="413"/>
      <c r="W10207" s="413"/>
    </row>
    <row r="10208" spans="22:23" x14ac:dyDescent="0.25">
      <c r="V10208" s="413"/>
      <c r="W10208" s="413"/>
    </row>
    <row r="10209" spans="22:23" x14ac:dyDescent="0.25">
      <c r="V10209" s="413"/>
      <c r="W10209" s="413"/>
    </row>
    <row r="10210" spans="22:23" x14ac:dyDescent="0.25">
      <c r="V10210" s="413"/>
      <c r="W10210" s="413"/>
    </row>
    <row r="10211" spans="22:23" x14ac:dyDescent="0.25">
      <c r="V10211" s="413"/>
      <c r="W10211" s="413"/>
    </row>
    <row r="10212" spans="22:23" x14ac:dyDescent="0.25">
      <c r="V10212" s="413"/>
      <c r="W10212" s="413"/>
    </row>
    <row r="10213" spans="22:23" x14ac:dyDescent="0.25">
      <c r="V10213" s="413"/>
      <c r="W10213" s="413"/>
    </row>
    <row r="10214" spans="22:23" x14ac:dyDescent="0.25">
      <c r="V10214" s="413"/>
      <c r="W10214" s="413"/>
    </row>
    <row r="10215" spans="22:23" x14ac:dyDescent="0.25">
      <c r="V10215" s="413"/>
      <c r="W10215" s="413"/>
    </row>
    <row r="10216" spans="22:23" x14ac:dyDescent="0.25">
      <c r="V10216" s="413"/>
      <c r="W10216" s="413"/>
    </row>
    <row r="10217" spans="22:23" x14ac:dyDescent="0.25">
      <c r="V10217" s="413"/>
      <c r="W10217" s="413"/>
    </row>
    <row r="10218" spans="22:23" x14ac:dyDescent="0.25">
      <c r="V10218" s="413"/>
      <c r="W10218" s="413"/>
    </row>
    <row r="10219" spans="22:23" x14ac:dyDescent="0.25">
      <c r="V10219" s="413"/>
      <c r="W10219" s="413"/>
    </row>
    <row r="10220" spans="22:23" x14ac:dyDescent="0.25">
      <c r="V10220" s="413"/>
      <c r="W10220" s="413"/>
    </row>
    <row r="10221" spans="22:23" x14ac:dyDescent="0.25">
      <c r="V10221" s="413"/>
      <c r="W10221" s="413"/>
    </row>
    <row r="10222" spans="22:23" x14ac:dyDescent="0.25">
      <c r="V10222" s="413"/>
      <c r="W10222" s="413"/>
    </row>
    <row r="10223" spans="22:23" x14ac:dyDescent="0.25">
      <c r="V10223" s="413"/>
      <c r="W10223" s="413"/>
    </row>
    <row r="10224" spans="22:23" x14ac:dyDescent="0.25">
      <c r="V10224" s="413"/>
      <c r="W10224" s="413"/>
    </row>
    <row r="10225" spans="22:23" x14ac:dyDescent="0.25">
      <c r="V10225" s="413"/>
      <c r="W10225" s="413"/>
    </row>
    <row r="10226" spans="22:23" x14ac:dyDescent="0.25">
      <c r="V10226" s="413"/>
      <c r="W10226" s="413"/>
    </row>
    <row r="10227" spans="22:23" x14ac:dyDescent="0.25">
      <c r="V10227" s="413"/>
      <c r="W10227" s="413"/>
    </row>
    <row r="10228" spans="22:23" x14ac:dyDescent="0.25">
      <c r="V10228" s="413"/>
      <c r="W10228" s="413"/>
    </row>
    <row r="10229" spans="22:23" x14ac:dyDescent="0.25">
      <c r="V10229" s="413"/>
      <c r="W10229" s="413"/>
    </row>
    <row r="10230" spans="22:23" x14ac:dyDescent="0.25">
      <c r="V10230" s="413"/>
      <c r="W10230" s="413"/>
    </row>
    <row r="10231" spans="22:23" x14ac:dyDescent="0.25">
      <c r="V10231" s="413"/>
      <c r="W10231" s="413"/>
    </row>
    <row r="10232" spans="22:23" x14ac:dyDescent="0.25">
      <c r="V10232" s="413"/>
      <c r="W10232" s="413"/>
    </row>
    <row r="10233" spans="22:23" x14ac:dyDescent="0.25">
      <c r="V10233" s="413"/>
      <c r="W10233" s="413"/>
    </row>
    <row r="10234" spans="22:23" x14ac:dyDescent="0.25">
      <c r="V10234" s="413"/>
      <c r="W10234" s="413"/>
    </row>
    <row r="10235" spans="22:23" x14ac:dyDescent="0.25">
      <c r="V10235" s="413"/>
      <c r="W10235" s="413"/>
    </row>
    <row r="10236" spans="22:23" x14ac:dyDescent="0.25">
      <c r="V10236" s="413"/>
      <c r="W10236" s="413"/>
    </row>
    <row r="10237" spans="22:23" x14ac:dyDescent="0.25">
      <c r="V10237" s="413"/>
      <c r="W10237" s="413"/>
    </row>
    <row r="10238" spans="22:23" x14ac:dyDescent="0.25">
      <c r="V10238" s="413"/>
      <c r="W10238" s="413"/>
    </row>
    <row r="10239" spans="22:23" x14ac:dyDescent="0.25">
      <c r="V10239" s="413"/>
      <c r="W10239" s="413"/>
    </row>
    <row r="10240" spans="22:23" x14ac:dyDescent="0.25">
      <c r="V10240" s="413"/>
      <c r="W10240" s="413"/>
    </row>
    <row r="10241" spans="22:23" x14ac:dyDescent="0.25">
      <c r="V10241" s="413"/>
      <c r="W10241" s="413"/>
    </row>
    <row r="10242" spans="22:23" x14ac:dyDescent="0.25">
      <c r="V10242" s="413"/>
      <c r="W10242" s="413"/>
    </row>
    <row r="10243" spans="22:23" x14ac:dyDescent="0.25">
      <c r="V10243" s="413"/>
      <c r="W10243" s="413"/>
    </row>
    <row r="10244" spans="22:23" x14ac:dyDescent="0.25">
      <c r="V10244" s="413"/>
      <c r="W10244" s="413"/>
    </row>
    <row r="10245" spans="22:23" x14ac:dyDescent="0.25">
      <c r="V10245" s="413"/>
      <c r="W10245" s="413"/>
    </row>
    <row r="10246" spans="22:23" x14ac:dyDescent="0.25">
      <c r="V10246" s="413"/>
      <c r="W10246" s="413"/>
    </row>
    <row r="10247" spans="22:23" x14ac:dyDescent="0.25">
      <c r="V10247" s="413"/>
      <c r="W10247" s="413"/>
    </row>
    <row r="10248" spans="22:23" x14ac:dyDescent="0.25">
      <c r="V10248" s="413"/>
      <c r="W10248" s="413"/>
    </row>
    <row r="10249" spans="22:23" x14ac:dyDescent="0.25">
      <c r="V10249" s="413"/>
      <c r="W10249" s="413"/>
    </row>
    <row r="10250" spans="22:23" x14ac:dyDescent="0.25">
      <c r="V10250" s="413"/>
      <c r="W10250" s="413"/>
    </row>
    <row r="10251" spans="22:23" x14ac:dyDescent="0.25">
      <c r="V10251" s="413"/>
      <c r="W10251" s="413"/>
    </row>
    <row r="10252" spans="22:23" x14ac:dyDescent="0.25">
      <c r="V10252" s="413"/>
      <c r="W10252" s="413"/>
    </row>
    <row r="10253" spans="22:23" x14ac:dyDescent="0.25">
      <c r="V10253" s="413"/>
      <c r="W10253" s="413"/>
    </row>
    <row r="10254" spans="22:23" x14ac:dyDescent="0.25">
      <c r="V10254" s="413"/>
      <c r="W10254" s="413"/>
    </row>
    <row r="10255" spans="22:23" x14ac:dyDescent="0.25">
      <c r="V10255" s="413"/>
      <c r="W10255" s="413"/>
    </row>
    <row r="10256" spans="22:23" x14ac:dyDescent="0.25">
      <c r="V10256" s="413"/>
      <c r="W10256" s="413"/>
    </row>
    <row r="10257" spans="22:23" x14ac:dyDescent="0.25">
      <c r="V10257" s="413"/>
      <c r="W10257" s="413"/>
    </row>
    <row r="10258" spans="22:23" x14ac:dyDescent="0.25">
      <c r="V10258" s="413"/>
      <c r="W10258" s="413"/>
    </row>
    <row r="10259" spans="22:23" x14ac:dyDescent="0.25">
      <c r="V10259" s="413"/>
      <c r="W10259" s="413"/>
    </row>
    <row r="10260" spans="22:23" x14ac:dyDescent="0.25">
      <c r="V10260" s="413"/>
      <c r="W10260" s="413"/>
    </row>
    <row r="10261" spans="22:23" x14ac:dyDescent="0.25">
      <c r="V10261" s="413"/>
      <c r="W10261" s="413"/>
    </row>
    <row r="10262" spans="22:23" x14ac:dyDescent="0.25">
      <c r="V10262" s="413"/>
      <c r="W10262" s="413"/>
    </row>
    <row r="10263" spans="22:23" x14ac:dyDescent="0.25">
      <c r="V10263" s="413"/>
      <c r="W10263" s="413"/>
    </row>
    <row r="10264" spans="22:23" x14ac:dyDescent="0.25">
      <c r="V10264" s="413"/>
      <c r="W10264" s="413"/>
    </row>
    <row r="10265" spans="22:23" x14ac:dyDescent="0.25">
      <c r="V10265" s="413"/>
      <c r="W10265" s="413"/>
    </row>
    <row r="10266" spans="22:23" x14ac:dyDescent="0.25">
      <c r="V10266" s="413"/>
      <c r="W10266" s="413"/>
    </row>
    <row r="10267" spans="22:23" x14ac:dyDescent="0.25">
      <c r="V10267" s="413"/>
      <c r="W10267" s="413"/>
    </row>
    <row r="10268" spans="22:23" x14ac:dyDescent="0.25">
      <c r="V10268" s="413"/>
      <c r="W10268" s="413"/>
    </row>
    <row r="10269" spans="22:23" x14ac:dyDescent="0.25">
      <c r="V10269" s="413"/>
      <c r="W10269" s="413"/>
    </row>
    <row r="10270" spans="22:23" x14ac:dyDescent="0.25">
      <c r="V10270" s="413"/>
      <c r="W10270" s="413"/>
    </row>
    <row r="10271" spans="22:23" x14ac:dyDescent="0.25">
      <c r="V10271" s="413"/>
      <c r="W10271" s="413"/>
    </row>
    <row r="10272" spans="22:23" x14ac:dyDescent="0.25">
      <c r="V10272" s="413"/>
      <c r="W10272" s="413"/>
    </row>
    <row r="10273" spans="22:23" x14ac:dyDescent="0.25">
      <c r="V10273" s="413"/>
      <c r="W10273" s="413"/>
    </row>
    <row r="10274" spans="22:23" x14ac:dyDescent="0.25">
      <c r="V10274" s="413"/>
      <c r="W10274" s="413"/>
    </row>
    <row r="10275" spans="22:23" x14ac:dyDescent="0.25">
      <c r="V10275" s="413"/>
      <c r="W10275" s="413"/>
    </row>
    <row r="10276" spans="22:23" x14ac:dyDescent="0.25">
      <c r="V10276" s="413"/>
      <c r="W10276" s="413"/>
    </row>
    <row r="10277" spans="22:23" x14ac:dyDescent="0.25">
      <c r="V10277" s="413"/>
      <c r="W10277" s="413"/>
    </row>
    <row r="10278" spans="22:23" x14ac:dyDescent="0.25">
      <c r="V10278" s="413"/>
      <c r="W10278" s="413"/>
    </row>
    <row r="10279" spans="22:23" x14ac:dyDescent="0.25">
      <c r="V10279" s="413"/>
      <c r="W10279" s="413"/>
    </row>
    <row r="10280" spans="22:23" x14ac:dyDescent="0.25">
      <c r="V10280" s="413"/>
      <c r="W10280" s="413"/>
    </row>
    <row r="10281" spans="22:23" x14ac:dyDescent="0.25">
      <c r="V10281" s="413"/>
      <c r="W10281" s="413"/>
    </row>
    <row r="10282" spans="22:23" x14ac:dyDescent="0.25">
      <c r="V10282" s="413"/>
      <c r="W10282" s="413"/>
    </row>
    <row r="10283" spans="22:23" x14ac:dyDescent="0.25">
      <c r="V10283" s="413"/>
      <c r="W10283" s="413"/>
    </row>
    <row r="10284" spans="22:23" x14ac:dyDescent="0.25">
      <c r="V10284" s="413"/>
      <c r="W10284" s="413"/>
    </row>
    <row r="10285" spans="22:23" x14ac:dyDescent="0.25">
      <c r="V10285" s="413"/>
      <c r="W10285" s="413"/>
    </row>
    <row r="10286" spans="22:23" x14ac:dyDescent="0.25">
      <c r="V10286" s="413"/>
      <c r="W10286" s="413"/>
    </row>
    <row r="10287" spans="22:23" x14ac:dyDescent="0.25">
      <c r="V10287" s="413"/>
      <c r="W10287" s="413"/>
    </row>
    <row r="10288" spans="22:23" x14ac:dyDescent="0.25">
      <c r="V10288" s="413"/>
      <c r="W10288" s="413"/>
    </row>
    <row r="10289" spans="22:23" x14ac:dyDescent="0.25">
      <c r="V10289" s="413"/>
      <c r="W10289" s="413"/>
    </row>
    <row r="10290" spans="22:23" x14ac:dyDescent="0.25">
      <c r="V10290" s="413"/>
      <c r="W10290" s="413"/>
    </row>
    <row r="10291" spans="22:23" x14ac:dyDescent="0.25">
      <c r="V10291" s="413"/>
      <c r="W10291" s="413"/>
    </row>
    <row r="10292" spans="22:23" x14ac:dyDescent="0.25">
      <c r="V10292" s="413"/>
      <c r="W10292" s="413"/>
    </row>
    <row r="10293" spans="22:23" x14ac:dyDescent="0.25">
      <c r="V10293" s="413"/>
      <c r="W10293" s="413"/>
    </row>
    <row r="10294" spans="22:23" x14ac:dyDescent="0.25">
      <c r="V10294" s="413"/>
      <c r="W10294" s="413"/>
    </row>
    <row r="10295" spans="22:23" x14ac:dyDescent="0.25">
      <c r="V10295" s="413"/>
      <c r="W10295" s="413"/>
    </row>
    <row r="10296" spans="22:23" x14ac:dyDescent="0.25">
      <c r="V10296" s="413"/>
      <c r="W10296" s="413"/>
    </row>
    <row r="10297" spans="22:23" x14ac:dyDescent="0.25">
      <c r="V10297" s="413"/>
      <c r="W10297" s="413"/>
    </row>
    <row r="10298" spans="22:23" x14ac:dyDescent="0.25">
      <c r="V10298" s="413"/>
      <c r="W10298" s="413"/>
    </row>
    <row r="10299" spans="22:23" x14ac:dyDescent="0.25">
      <c r="V10299" s="413"/>
      <c r="W10299" s="413"/>
    </row>
    <row r="10300" spans="22:23" x14ac:dyDescent="0.25">
      <c r="V10300" s="413"/>
      <c r="W10300" s="413"/>
    </row>
    <row r="10301" spans="22:23" x14ac:dyDescent="0.25">
      <c r="V10301" s="413"/>
      <c r="W10301" s="413"/>
    </row>
    <row r="10302" spans="22:23" x14ac:dyDescent="0.25">
      <c r="V10302" s="413"/>
      <c r="W10302" s="413"/>
    </row>
    <row r="10303" spans="22:23" x14ac:dyDescent="0.25">
      <c r="V10303" s="413"/>
      <c r="W10303" s="413"/>
    </row>
    <row r="10304" spans="22:23" x14ac:dyDescent="0.25">
      <c r="V10304" s="413"/>
      <c r="W10304" s="413"/>
    </row>
    <row r="10305" spans="22:23" x14ac:dyDescent="0.25">
      <c r="V10305" s="413"/>
      <c r="W10305" s="413"/>
    </row>
    <row r="10306" spans="22:23" x14ac:dyDescent="0.25">
      <c r="V10306" s="413"/>
      <c r="W10306" s="413"/>
    </row>
    <row r="10307" spans="22:23" x14ac:dyDescent="0.25">
      <c r="V10307" s="413"/>
      <c r="W10307" s="413"/>
    </row>
    <row r="10308" spans="22:23" x14ac:dyDescent="0.25">
      <c r="V10308" s="413"/>
      <c r="W10308" s="413"/>
    </row>
    <row r="10309" spans="22:23" x14ac:dyDescent="0.25">
      <c r="V10309" s="413"/>
      <c r="W10309" s="413"/>
    </row>
    <row r="10310" spans="22:23" x14ac:dyDescent="0.25">
      <c r="V10310" s="413"/>
      <c r="W10310" s="413"/>
    </row>
    <row r="10311" spans="22:23" x14ac:dyDescent="0.25">
      <c r="V10311" s="413"/>
      <c r="W10311" s="413"/>
    </row>
    <row r="10312" spans="22:23" x14ac:dyDescent="0.25">
      <c r="V10312" s="413"/>
      <c r="W10312" s="413"/>
    </row>
    <row r="10313" spans="22:23" x14ac:dyDescent="0.25">
      <c r="V10313" s="413"/>
      <c r="W10313" s="413"/>
    </row>
    <row r="10314" spans="22:23" x14ac:dyDescent="0.25">
      <c r="V10314" s="413"/>
      <c r="W10314" s="413"/>
    </row>
    <row r="10315" spans="22:23" x14ac:dyDescent="0.25">
      <c r="V10315" s="413"/>
      <c r="W10315" s="413"/>
    </row>
    <row r="10316" spans="22:23" x14ac:dyDescent="0.25">
      <c r="V10316" s="413"/>
      <c r="W10316" s="413"/>
    </row>
    <row r="10317" spans="22:23" x14ac:dyDescent="0.25">
      <c r="V10317" s="413"/>
      <c r="W10317" s="413"/>
    </row>
    <row r="10318" spans="22:23" x14ac:dyDescent="0.25">
      <c r="V10318" s="413"/>
      <c r="W10318" s="413"/>
    </row>
    <row r="10319" spans="22:23" x14ac:dyDescent="0.25">
      <c r="V10319" s="413"/>
      <c r="W10319" s="413"/>
    </row>
    <row r="10320" spans="22:23" x14ac:dyDescent="0.25">
      <c r="V10320" s="413"/>
      <c r="W10320" s="413"/>
    </row>
    <row r="10321" spans="22:23" x14ac:dyDescent="0.25">
      <c r="V10321" s="413"/>
      <c r="W10321" s="413"/>
    </row>
    <row r="10322" spans="22:23" x14ac:dyDescent="0.25">
      <c r="V10322" s="413"/>
      <c r="W10322" s="413"/>
    </row>
    <row r="10323" spans="22:23" x14ac:dyDescent="0.25">
      <c r="V10323" s="413"/>
      <c r="W10323" s="413"/>
    </row>
    <row r="10324" spans="22:23" x14ac:dyDescent="0.25">
      <c r="V10324" s="413"/>
      <c r="W10324" s="413"/>
    </row>
    <row r="10325" spans="22:23" x14ac:dyDescent="0.25">
      <c r="V10325" s="413"/>
      <c r="W10325" s="413"/>
    </row>
    <row r="10326" spans="22:23" x14ac:dyDescent="0.25">
      <c r="V10326" s="413"/>
      <c r="W10326" s="413"/>
    </row>
    <row r="10327" spans="22:23" x14ac:dyDescent="0.25">
      <c r="V10327" s="413"/>
      <c r="W10327" s="413"/>
    </row>
    <row r="10328" spans="22:23" x14ac:dyDescent="0.25">
      <c r="V10328" s="413"/>
      <c r="W10328" s="413"/>
    </row>
    <row r="10329" spans="22:23" x14ac:dyDescent="0.25">
      <c r="V10329" s="413"/>
      <c r="W10329" s="413"/>
    </row>
    <row r="10330" spans="22:23" x14ac:dyDescent="0.25">
      <c r="V10330" s="413"/>
      <c r="W10330" s="413"/>
    </row>
    <row r="10331" spans="22:23" x14ac:dyDescent="0.25">
      <c r="V10331" s="413"/>
      <c r="W10331" s="413"/>
    </row>
    <row r="10332" spans="22:23" x14ac:dyDescent="0.25">
      <c r="V10332" s="413"/>
      <c r="W10332" s="413"/>
    </row>
    <row r="10333" spans="22:23" x14ac:dyDescent="0.25">
      <c r="V10333" s="413"/>
      <c r="W10333" s="413"/>
    </row>
    <row r="10334" spans="22:23" x14ac:dyDescent="0.25">
      <c r="V10334" s="413"/>
      <c r="W10334" s="413"/>
    </row>
    <row r="10335" spans="22:23" x14ac:dyDescent="0.25">
      <c r="V10335" s="413"/>
      <c r="W10335" s="413"/>
    </row>
    <row r="10336" spans="22:23" x14ac:dyDescent="0.25">
      <c r="V10336" s="413"/>
      <c r="W10336" s="413"/>
    </row>
    <row r="10337" spans="22:23" x14ac:dyDescent="0.25">
      <c r="V10337" s="413"/>
      <c r="W10337" s="413"/>
    </row>
    <row r="10338" spans="22:23" x14ac:dyDescent="0.25">
      <c r="V10338" s="413"/>
      <c r="W10338" s="413"/>
    </row>
    <row r="10339" spans="22:23" x14ac:dyDescent="0.25">
      <c r="V10339" s="413"/>
      <c r="W10339" s="413"/>
    </row>
    <row r="10340" spans="22:23" x14ac:dyDescent="0.25">
      <c r="V10340" s="413"/>
      <c r="W10340" s="413"/>
    </row>
    <row r="10341" spans="22:23" x14ac:dyDescent="0.25">
      <c r="V10341" s="413"/>
      <c r="W10341" s="413"/>
    </row>
    <row r="10342" spans="22:23" x14ac:dyDescent="0.25">
      <c r="V10342" s="413"/>
      <c r="W10342" s="413"/>
    </row>
    <row r="10343" spans="22:23" x14ac:dyDescent="0.25">
      <c r="V10343" s="413"/>
      <c r="W10343" s="413"/>
    </row>
    <row r="10344" spans="22:23" x14ac:dyDescent="0.25">
      <c r="V10344" s="413"/>
      <c r="W10344" s="413"/>
    </row>
    <row r="10345" spans="22:23" x14ac:dyDescent="0.25">
      <c r="V10345" s="413"/>
      <c r="W10345" s="413"/>
    </row>
    <row r="10346" spans="22:23" x14ac:dyDescent="0.25">
      <c r="V10346" s="413"/>
      <c r="W10346" s="413"/>
    </row>
    <row r="10347" spans="22:23" x14ac:dyDescent="0.25">
      <c r="V10347" s="413"/>
      <c r="W10347" s="413"/>
    </row>
    <row r="10348" spans="22:23" x14ac:dyDescent="0.25">
      <c r="V10348" s="413"/>
      <c r="W10348" s="413"/>
    </row>
    <row r="10349" spans="22:23" x14ac:dyDescent="0.25">
      <c r="V10349" s="413"/>
      <c r="W10349" s="413"/>
    </row>
    <row r="10350" spans="22:23" x14ac:dyDescent="0.25">
      <c r="V10350" s="413"/>
      <c r="W10350" s="413"/>
    </row>
    <row r="10351" spans="22:23" x14ac:dyDescent="0.25">
      <c r="V10351" s="413"/>
      <c r="W10351" s="413"/>
    </row>
    <row r="10352" spans="22:23" x14ac:dyDescent="0.25">
      <c r="V10352" s="413"/>
      <c r="W10352" s="413"/>
    </row>
    <row r="10353" spans="22:23" x14ac:dyDescent="0.25">
      <c r="V10353" s="413"/>
      <c r="W10353" s="413"/>
    </row>
    <row r="10354" spans="22:23" x14ac:dyDescent="0.25">
      <c r="V10354" s="413"/>
      <c r="W10354" s="413"/>
    </row>
    <row r="10355" spans="22:23" x14ac:dyDescent="0.25">
      <c r="V10355" s="413"/>
      <c r="W10355" s="413"/>
    </row>
    <row r="10356" spans="22:23" x14ac:dyDescent="0.25">
      <c r="V10356" s="413"/>
      <c r="W10356" s="413"/>
    </row>
    <row r="10357" spans="22:23" x14ac:dyDescent="0.25">
      <c r="V10357" s="413"/>
      <c r="W10357" s="413"/>
    </row>
    <row r="10358" spans="22:23" x14ac:dyDescent="0.25">
      <c r="V10358" s="413"/>
      <c r="W10358" s="413"/>
    </row>
    <row r="10359" spans="22:23" x14ac:dyDescent="0.25">
      <c r="V10359" s="413"/>
      <c r="W10359" s="413"/>
    </row>
    <row r="10360" spans="22:23" x14ac:dyDescent="0.25">
      <c r="V10360" s="413"/>
      <c r="W10360" s="413"/>
    </row>
    <row r="10361" spans="22:23" x14ac:dyDescent="0.25">
      <c r="V10361" s="413"/>
      <c r="W10361" s="413"/>
    </row>
    <row r="10362" spans="22:23" x14ac:dyDescent="0.25">
      <c r="V10362" s="413"/>
      <c r="W10362" s="413"/>
    </row>
    <row r="10363" spans="22:23" x14ac:dyDescent="0.25">
      <c r="V10363" s="413"/>
      <c r="W10363" s="413"/>
    </row>
    <row r="10364" spans="22:23" x14ac:dyDescent="0.25">
      <c r="V10364" s="413"/>
      <c r="W10364" s="413"/>
    </row>
    <row r="10365" spans="22:23" x14ac:dyDescent="0.25">
      <c r="V10365" s="413"/>
      <c r="W10365" s="413"/>
    </row>
    <row r="10366" spans="22:23" x14ac:dyDescent="0.25">
      <c r="V10366" s="413"/>
      <c r="W10366" s="413"/>
    </row>
    <row r="10367" spans="22:23" x14ac:dyDescent="0.25">
      <c r="V10367" s="413"/>
      <c r="W10367" s="413"/>
    </row>
    <row r="10368" spans="22:23" x14ac:dyDescent="0.25">
      <c r="V10368" s="413"/>
      <c r="W10368" s="413"/>
    </row>
    <row r="10369" spans="22:23" x14ac:dyDescent="0.25">
      <c r="V10369" s="413"/>
      <c r="W10369" s="413"/>
    </row>
    <row r="10370" spans="22:23" x14ac:dyDescent="0.25">
      <c r="V10370" s="413"/>
      <c r="W10370" s="413"/>
    </row>
    <row r="10371" spans="22:23" x14ac:dyDescent="0.25">
      <c r="V10371" s="413"/>
      <c r="W10371" s="413"/>
    </row>
    <row r="10372" spans="22:23" x14ac:dyDescent="0.25">
      <c r="V10372" s="413"/>
      <c r="W10372" s="413"/>
    </row>
    <row r="10373" spans="22:23" x14ac:dyDescent="0.25">
      <c r="V10373" s="413"/>
      <c r="W10373" s="413"/>
    </row>
    <row r="10374" spans="22:23" x14ac:dyDescent="0.25">
      <c r="V10374" s="413"/>
      <c r="W10374" s="413"/>
    </row>
    <row r="10375" spans="22:23" x14ac:dyDescent="0.25">
      <c r="V10375" s="413"/>
      <c r="W10375" s="413"/>
    </row>
    <row r="10376" spans="22:23" x14ac:dyDescent="0.25">
      <c r="V10376" s="413"/>
      <c r="W10376" s="413"/>
    </row>
    <row r="10377" spans="22:23" x14ac:dyDescent="0.25">
      <c r="V10377" s="413"/>
      <c r="W10377" s="413"/>
    </row>
    <row r="10378" spans="22:23" x14ac:dyDescent="0.25">
      <c r="V10378" s="413"/>
      <c r="W10378" s="413"/>
    </row>
    <row r="10379" spans="22:23" x14ac:dyDescent="0.25">
      <c r="V10379" s="413"/>
      <c r="W10379" s="413"/>
    </row>
    <row r="10380" spans="22:23" x14ac:dyDescent="0.25">
      <c r="V10380" s="413"/>
      <c r="W10380" s="413"/>
    </row>
    <row r="10381" spans="22:23" x14ac:dyDescent="0.25">
      <c r="V10381" s="413"/>
      <c r="W10381" s="413"/>
    </row>
    <row r="10382" spans="22:23" x14ac:dyDescent="0.25">
      <c r="V10382" s="413"/>
      <c r="W10382" s="413"/>
    </row>
    <row r="10383" spans="22:23" x14ac:dyDescent="0.25">
      <c r="V10383" s="413"/>
      <c r="W10383" s="413"/>
    </row>
    <row r="10384" spans="22:23" x14ac:dyDescent="0.25">
      <c r="V10384" s="413"/>
      <c r="W10384" s="413"/>
    </row>
    <row r="10385" spans="22:23" x14ac:dyDescent="0.25">
      <c r="V10385" s="413"/>
      <c r="W10385" s="413"/>
    </row>
    <row r="10386" spans="22:23" x14ac:dyDescent="0.25">
      <c r="V10386" s="413"/>
      <c r="W10386" s="413"/>
    </row>
    <row r="10387" spans="22:23" x14ac:dyDescent="0.25">
      <c r="V10387" s="413"/>
      <c r="W10387" s="413"/>
    </row>
    <row r="10388" spans="22:23" x14ac:dyDescent="0.25">
      <c r="V10388" s="413"/>
      <c r="W10388" s="413"/>
    </row>
    <row r="10389" spans="22:23" x14ac:dyDescent="0.25">
      <c r="V10389" s="413"/>
      <c r="W10389" s="413"/>
    </row>
    <row r="10390" spans="22:23" x14ac:dyDescent="0.25">
      <c r="V10390" s="413"/>
      <c r="W10390" s="413"/>
    </row>
    <row r="10391" spans="22:23" x14ac:dyDescent="0.25">
      <c r="V10391" s="413"/>
      <c r="W10391" s="413"/>
    </row>
    <row r="10392" spans="22:23" x14ac:dyDescent="0.25">
      <c r="V10392" s="413"/>
      <c r="W10392" s="413"/>
    </row>
    <row r="10393" spans="22:23" x14ac:dyDescent="0.25">
      <c r="V10393" s="413"/>
      <c r="W10393" s="413"/>
    </row>
    <row r="10394" spans="22:23" x14ac:dyDescent="0.25">
      <c r="V10394" s="413"/>
      <c r="W10394" s="413"/>
    </row>
    <row r="10395" spans="22:23" x14ac:dyDescent="0.25">
      <c r="V10395" s="413"/>
      <c r="W10395" s="413"/>
    </row>
    <row r="10396" spans="22:23" x14ac:dyDescent="0.25">
      <c r="V10396" s="413"/>
      <c r="W10396" s="413"/>
    </row>
    <row r="10397" spans="22:23" x14ac:dyDescent="0.25">
      <c r="V10397" s="413"/>
      <c r="W10397" s="413"/>
    </row>
    <row r="10398" spans="22:23" x14ac:dyDescent="0.25">
      <c r="V10398" s="413"/>
      <c r="W10398" s="413"/>
    </row>
    <row r="10399" spans="22:23" x14ac:dyDescent="0.25">
      <c r="V10399" s="413"/>
      <c r="W10399" s="413"/>
    </row>
    <row r="10400" spans="22:23" x14ac:dyDescent="0.25">
      <c r="V10400" s="413"/>
      <c r="W10400" s="413"/>
    </row>
    <row r="10401" spans="22:23" x14ac:dyDescent="0.25">
      <c r="V10401" s="413"/>
      <c r="W10401" s="413"/>
    </row>
    <row r="10402" spans="22:23" x14ac:dyDescent="0.25">
      <c r="V10402" s="413"/>
      <c r="W10402" s="413"/>
    </row>
    <row r="10403" spans="22:23" x14ac:dyDescent="0.25">
      <c r="V10403" s="413"/>
      <c r="W10403" s="413"/>
    </row>
    <row r="10404" spans="22:23" x14ac:dyDescent="0.25">
      <c r="V10404" s="413"/>
      <c r="W10404" s="413"/>
    </row>
    <row r="10405" spans="22:23" x14ac:dyDescent="0.25">
      <c r="V10405" s="413"/>
      <c r="W10405" s="413"/>
    </row>
    <row r="10406" spans="22:23" x14ac:dyDescent="0.25">
      <c r="V10406" s="413"/>
      <c r="W10406" s="413"/>
    </row>
    <row r="10407" spans="22:23" x14ac:dyDescent="0.25">
      <c r="V10407" s="413"/>
      <c r="W10407" s="413"/>
    </row>
    <row r="10408" spans="22:23" x14ac:dyDescent="0.25">
      <c r="V10408" s="413"/>
      <c r="W10408" s="413"/>
    </row>
    <row r="10409" spans="22:23" x14ac:dyDescent="0.25">
      <c r="V10409" s="413"/>
      <c r="W10409" s="413"/>
    </row>
    <row r="10410" spans="22:23" x14ac:dyDescent="0.25">
      <c r="V10410" s="413"/>
      <c r="W10410" s="413"/>
    </row>
    <row r="10411" spans="22:23" x14ac:dyDescent="0.25">
      <c r="V10411" s="413"/>
      <c r="W10411" s="413"/>
    </row>
    <row r="10412" spans="22:23" x14ac:dyDescent="0.25">
      <c r="V10412" s="413"/>
      <c r="W10412" s="413"/>
    </row>
    <row r="10413" spans="22:23" x14ac:dyDescent="0.25">
      <c r="V10413" s="413"/>
      <c r="W10413" s="413"/>
    </row>
    <row r="10414" spans="22:23" x14ac:dyDescent="0.25">
      <c r="V10414" s="413"/>
      <c r="W10414" s="413"/>
    </row>
    <row r="10415" spans="22:23" x14ac:dyDescent="0.25">
      <c r="V10415" s="413"/>
      <c r="W10415" s="413"/>
    </row>
    <row r="10416" spans="22:23" x14ac:dyDescent="0.25">
      <c r="V10416" s="413"/>
      <c r="W10416" s="413"/>
    </row>
    <row r="10417" spans="22:23" x14ac:dyDescent="0.25">
      <c r="V10417" s="413"/>
      <c r="W10417" s="413"/>
    </row>
    <row r="10418" spans="22:23" x14ac:dyDescent="0.25">
      <c r="V10418" s="413"/>
      <c r="W10418" s="413"/>
    </row>
    <row r="10419" spans="22:23" x14ac:dyDescent="0.25">
      <c r="V10419" s="413"/>
      <c r="W10419" s="413"/>
    </row>
    <row r="10420" spans="22:23" x14ac:dyDescent="0.25">
      <c r="V10420" s="413"/>
      <c r="W10420" s="413"/>
    </row>
    <row r="10421" spans="22:23" x14ac:dyDescent="0.25">
      <c r="V10421" s="413"/>
      <c r="W10421" s="413"/>
    </row>
    <row r="10422" spans="22:23" x14ac:dyDescent="0.25">
      <c r="V10422" s="413"/>
      <c r="W10422" s="413"/>
    </row>
    <row r="10423" spans="22:23" x14ac:dyDescent="0.25">
      <c r="V10423" s="413"/>
      <c r="W10423" s="413"/>
    </row>
    <row r="10424" spans="22:23" x14ac:dyDescent="0.25">
      <c r="V10424" s="413"/>
      <c r="W10424" s="413"/>
    </row>
    <row r="10425" spans="22:23" x14ac:dyDescent="0.25">
      <c r="V10425" s="413"/>
      <c r="W10425" s="413"/>
    </row>
    <row r="10426" spans="22:23" x14ac:dyDescent="0.25">
      <c r="V10426" s="413"/>
      <c r="W10426" s="413"/>
    </row>
    <row r="10427" spans="22:23" x14ac:dyDescent="0.25">
      <c r="V10427" s="413"/>
      <c r="W10427" s="413"/>
    </row>
    <row r="10428" spans="22:23" x14ac:dyDescent="0.25">
      <c r="V10428" s="413"/>
      <c r="W10428" s="413"/>
    </row>
    <row r="10429" spans="22:23" x14ac:dyDescent="0.25">
      <c r="V10429" s="413"/>
      <c r="W10429" s="413"/>
    </row>
    <row r="10430" spans="22:23" x14ac:dyDescent="0.25">
      <c r="V10430" s="413"/>
      <c r="W10430" s="413"/>
    </row>
    <row r="10431" spans="22:23" x14ac:dyDescent="0.25">
      <c r="V10431" s="413"/>
      <c r="W10431" s="413"/>
    </row>
    <row r="10432" spans="22:23" x14ac:dyDescent="0.25">
      <c r="V10432" s="413"/>
      <c r="W10432" s="413"/>
    </row>
    <row r="10433" spans="22:23" x14ac:dyDescent="0.25">
      <c r="V10433" s="413"/>
      <c r="W10433" s="413"/>
    </row>
    <row r="10434" spans="22:23" x14ac:dyDescent="0.25">
      <c r="V10434" s="413"/>
      <c r="W10434" s="413"/>
    </row>
    <row r="10435" spans="22:23" x14ac:dyDescent="0.25">
      <c r="V10435" s="413"/>
      <c r="W10435" s="413"/>
    </row>
    <row r="10436" spans="22:23" x14ac:dyDescent="0.25">
      <c r="V10436" s="413"/>
      <c r="W10436" s="413"/>
    </row>
    <row r="10437" spans="22:23" x14ac:dyDescent="0.25">
      <c r="V10437" s="413"/>
      <c r="W10437" s="413"/>
    </row>
    <row r="10438" spans="22:23" x14ac:dyDescent="0.25">
      <c r="V10438" s="413"/>
      <c r="W10438" s="413"/>
    </row>
    <row r="10439" spans="22:23" x14ac:dyDescent="0.25">
      <c r="V10439" s="413"/>
      <c r="W10439" s="413"/>
    </row>
    <row r="10440" spans="22:23" x14ac:dyDescent="0.25">
      <c r="V10440" s="413"/>
      <c r="W10440" s="413"/>
    </row>
    <row r="10441" spans="22:23" x14ac:dyDescent="0.25">
      <c r="V10441" s="413"/>
      <c r="W10441" s="413"/>
    </row>
    <row r="10442" spans="22:23" x14ac:dyDescent="0.25">
      <c r="V10442" s="413"/>
      <c r="W10442" s="413"/>
    </row>
    <row r="10443" spans="22:23" x14ac:dyDescent="0.25">
      <c r="V10443" s="413"/>
      <c r="W10443" s="413"/>
    </row>
    <row r="10444" spans="22:23" x14ac:dyDescent="0.25">
      <c r="V10444" s="413"/>
      <c r="W10444" s="413"/>
    </row>
    <row r="10445" spans="22:23" x14ac:dyDescent="0.25">
      <c r="V10445" s="413"/>
      <c r="W10445" s="413"/>
    </row>
    <row r="10446" spans="22:23" x14ac:dyDescent="0.25">
      <c r="V10446" s="413"/>
      <c r="W10446" s="413"/>
    </row>
    <row r="10447" spans="22:23" x14ac:dyDescent="0.25">
      <c r="V10447" s="413"/>
      <c r="W10447" s="413"/>
    </row>
    <row r="10448" spans="22:23" x14ac:dyDescent="0.25">
      <c r="V10448" s="413"/>
      <c r="W10448" s="413"/>
    </row>
    <row r="10449" spans="22:23" x14ac:dyDescent="0.25">
      <c r="V10449" s="413"/>
      <c r="W10449" s="413"/>
    </row>
    <row r="10450" spans="22:23" x14ac:dyDescent="0.25">
      <c r="V10450" s="413"/>
      <c r="W10450" s="413"/>
    </row>
    <row r="10451" spans="22:23" x14ac:dyDescent="0.25">
      <c r="V10451" s="413"/>
      <c r="W10451" s="413"/>
    </row>
    <row r="10452" spans="22:23" x14ac:dyDescent="0.25">
      <c r="V10452" s="413"/>
      <c r="W10452" s="413"/>
    </row>
    <row r="10453" spans="22:23" x14ac:dyDescent="0.25">
      <c r="V10453" s="413"/>
      <c r="W10453" s="413"/>
    </row>
    <row r="10454" spans="22:23" x14ac:dyDescent="0.25">
      <c r="V10454" s="413"/>
      <c r="W10454" s="413"/>
    </row>
    <row r="10455" spans="22:23" x14ac:dyDescent="0.25">
      <c r="V10455" s="413"/>
      <c r="W10455" s="413"/>
    </row>
    <row r="10456" spans="22:23" x14ac:dyDescent="0.25">
      <c r="V10456" s="413"/>
      <c r="W10456" s="413"/>
    </row>
    <row r="10457" spans="22:23" x14ac:dyDescent="0.25">
      <c r="V10457" s="413"/>
      <c r="W10457" s="413"/>
    </row>
    <row r="10458" spans="22:23" x14ac:dyDescent="0.25">
      <c r="V10458" s="413"/>
      <c r="W10458" s="413"/>
    </row>
    <row r="10459" spans="22:23" x14ac:dyDescent="0.25">
      <c r="V10459" s="413"/>
      <c r="W10459" s="413"/>
    </row>
    <row r="10460" spans="22:23" x14ac:dyDescent="0.25">
      <c r="V10460" s="413"/>
      <c r="W10460" s="413"/>
    </row>
    <row r="10461" spans="22:23" x14ac:dyDescent="0.25">
      <c r="V10461" s="413"/>
      <c r="W10461" s="413"/>
    </row>
    <row r="10462" spans="22:23" x14ac:dyDescent="0.25">
      <c r="V10462" s="413"/>
      <c r="W10462" s="413"/>
    </row>
    <row r="10463" spans="22:23" x14ac:dyDescent="0.25">
      <c r="V10463" s="413"/>
      <c r="W10463" s="413"/>
    </row>
    <row r="10464" spans="22:23" x14ac:dyDescent="0.25">
      <c r="V10464" s="413"/>
      <c r="W10464" s="413"/>
    </row>
    <row r="10465" spans="22:23" x14ac:dyDescent="0.25">
      <c r="V10465" s="413"/>
      <c r="W10465" s="413"/>
    </row>
    <row r="10466" spans="22:23" x14ac:dyDescent="0.25">
      <c r="V10466" s="413"/>
      <c r="W10466" s="413"/>
    </row>
    <row r="10467" spans="22:23" x14ac:dyDescent="0.25">
      <c r="V10467" s="413"/>
      <c r="W10467" s="413"/>
    </row>
    <row r="10468" spans="22:23" x14ac:dyDescent="0.25">
      <c r="V10468" s="413"/>
      <c r="W10468" s="413"/>
    </row>
    <row r="10469" spans="22:23" x14ac:dyDescent="0.25">
      <c r="V10469" s="413"/>
      <c r="W10469" s="413"/>
    </row>
    <row r="10470" spans="22:23" x14ac:dyDescent="0.25">
      <c r="V10470" s="413"/>
      <c r="W10470" s="413"/>
    </row>
    <row r="10471" spans="22:23" x14ac:dyDescent="0.25">
      <c r="V10471" s="413"/>
      <c r="W10471" s="413"/>
    </row>
    <row r="10472" spans="22:23" x14ac:dyDescent="0.25">
      <c r="V10472" s="413"/>
      <c r="W10472" s="413"/>
    </row>
    <row r="10473" spans="22:23" x14ac:dyDescent="0.25">
      <c r="V10473" s="413"/>
      <c r="W10473" s="413"/>
    </row>
    <row r="10474" spans="22:23" x14ac:dyDescent="0.25">
      <c r="V10474" s="413"/>
      <c r="W10474" s="413"/>
    </row>
    <row r="10475" spans="22:23" x14ac:dyDescent="0.25">
      <c r="V10475" s="413"/>
      <c r="W10475" s="413"/>
    </row>
    <row r="10476" spans="22:23" x14ac:dyDescent="0.25">
      <c r="V10476" s="413"/>
      <c r="W10476" s="413"/>
    </row>
    <row r="10477" spans="22:23" x14ac:dyDescent="0.25">
      <c r="V10477" s="413"/>
      <c r="W10477" s="413"/>
    </row>
    <row r="10478" spans="22:23" x14ac:dyDescent="0.25">
      <c r="V10478" s="413"/>
      <c r="W10478" s="413"/>
    </row>
    <row r="10479" spans="22:23" x14ac:dyDescent="0.25">
      <c r="V10479" s="413"/>
      <c r="W10479" s="413"/>
    </row>
    <row r="10480" spans="22:23" x14ac:dyDescent="0.25">
      <c r="V10480" s="413"/>
      <c r="W10480" s="413"/>
    </row>
    <row r="10481" spans="22:23" x14ac:dyDescent="0.25">
      <c r="V10481" s="413"/>
      <c r="W10481" s="413"/>
    </row>
    <row r="10482" spans="22:23" x14ac:dyDescent="0.25">
      <c r="V10482" s="413"/>
      <c r="W10482" s="413"/>
    </row>
    <row r="10483" spans="22:23" x14ac:dyDescent="0.25">
      <c r="V10483" s="413"/>
      <c r="W10483" s="413"/>
    </row>
    <row r="10484" spans="22:23" x14ac:dyDescent="0.25">
      <c r="V10484" s="413"/>
      <c r="W10484" s="413"/>
    </row>
    <row r="10485" spans="22:23" x14ac:dyDescent="0.25">
      <c r="V10485" s="413"/>
      <c r="W10485" s="413"/>
    </row>
    <row r="10486" spans="22:23" x14ac:dyDescent="0.25">
      <c r="V10486" s="413"/>
      <c r="W10486" s="413"/>
    </row>
    <row r="10487" spans="22:23" x14ac:dyDescent="0.25">
      <c r="V10487" s="413"/>
      <c r="W10487" s="413"/>
    </row>
    <row r="10488" spans="22:23" x14ac:dyDescent="0.25">
      <c r="V10488" s="413"/>
      <c r="W10488" s="413"/>
    </row>
    <row r="10489" spans="22:23" x14ac:dyDescent="0.25">
      <c r="V10489" s="413"/>
      <c r="W10489" s="413"/>
    </row>
    <row r="10490" spans="22:23" x14ac:dyDescent="0.25">
      <c r="V10490" s="413"/>
      <c r="W10490" s="413"/>
    </row>
    <row r="10491" spans="22:23" x14ac:dyDescent="0.25">
      <c r="V10491" s="413"/>
      <c r="W10491" s="413"/>
    </row>
    <row r="10492" spans="22:23" x14ac:dyDescent="0.25">
      <c r="V10492" s="413"/>
      <c r="W10492" s="413"/>
    </row>
    <row r="10493" spans="22:23" x14ac:dyDescent="0.25">
      <c r="V10493" s="413"/>
      <c r="W10493" s="413"/>
    </row>
    <row r="10494" spans="22:23" x14ac:dyDescent="0.25">
      <c r="V10494" s="413"/>
      <c r="W10494" s="413"/>
    </row>
    <row r="10495" spans="22:23" x14ac:dyDescent="0.25">
      <c r="V10495" s="413"/>
      <c r="W10495" s="413"/>
    </row>
    <row r="10496" spans="22:23" x14ac:dyDescent="0.25">
      <c r="V10496" s="413"/>
      <c r="W10496" s="413"/>
    </row>
    <row r="10497" spans="22:23" x14ac:dyDescent="0.25">
      <c r="V10497" s="413"/>
      <c r="W10497" s="413"/>
    </row>
    <row r="10498" spans="22:23" x14ac:dyDescent="0.25">
      <c r="V10498" s="413"/>
      <c r="W10498" s="413"/>
    </row>
    <row r="10499" spans="22:23" x14ac:dyDescent="0.25">
      <c r="V10499" s="413"/>
      <c r="W10499" s="413"/>
    </row>
    <row r="10500" spans="22:23" x14ac:dyDescent="0.25">
      <c r="V10500" s="413"/>
      <c r="W10500" s="413"/>
    </row>
    <row r="10501" spans="22:23" x14ac:dyDescent="0.25">
      <c r="V10501" s="413"/>
      <c r="W10501" s="413"/>
    </row>
    <row r="10502" spans="22:23" x14ac:dyDescent="0.25">
      <c r="V10502" s="413"/>
      <c r="W10502" s="413"/>
    </row>
    <row r="10503" spans="22:23" x14ac:dyDescent="0.25">
      <c r="V10503" s="413"/>
      <c r="W10503" s="413"/>
    </row>
    <row r="10504" spans="22:23" x14ac:dyDescent="0.25">
      <c r="V10504" s="413"/>
      <c r="W10504" s="413"/>
    </row>
    <row r="10505" spans="22:23" x14ac:dyDescent="0.25">
      <c r="V10505" s="413"/>
      <c r="W10505" s="413"/>
    </row>
    <row r="10506" spans="22:23" x14ac:dyDescent="0.25">
      <c r="V10506" s="413"/>
      <c r="W10506" s="413"/>
    </row>
    <row r="10507" spans="22:23" x14ac:dyDescent="0.25">
      <c r="V10507" s="413"/>
      <c r="W10507" s="413"/>
    </row>
    <row r="10508" spans="22:23" x14ac:dyDescent="0.25">
      <c r="V10508" s="413"/>
      <c r="W10508" s="413"/>
    </row>
    <row r="10509" spans="22:23" x14ac:dyDescent="0.25">
      <c r="V10509" s="413"/>
      <c r="W10509" s="413"/>
    </row>
    <row r="10510" spans="22:23" x14ac:dyDescent="0.25">
      <c r="V10510" s="413"/>
      <c r="W10510" s="413"/>
    </row>
    <row r="10511" spans="22:23" x14ac:dyDescent="0.25">
      <c r="V10511" s="413"/>
      <c r="W10511" s="413"/>
    </row>
    <row r="10512" spans="22:23" x14ac:dyDescent="0.25">
      <c r="V10512" s="413"/>
      <c r="W10512" s="413"/>
    </row>
    <row r="10513" spans="22:23" x14ac:dyDescent="0.25">
      <c r="V10513" s="413"/>
      <c r="W10513" s="413"/>
    </row>
    <row r="10514" spans="22:23" x14ac:dyDescent="0.25">
      <c r="V10514" s="413"/>
      <c r="W10514" s="413"/>
    </row>
    <row r="10515" spans="22:23" x14ac:dyDescent="0.25">
      <c r="V10515" s="413"/>
      <c r="W10515" s="413"/>
    </row>
    <row r="10516" spans="22:23" x14ac:dyDescent="0.25">
      <c r="V10516" s="413"/>
      <c r="W10516" s="413"/>
    </row>
    <row r="10517" spans="22:23" x14ac:dyDescent="0.25">
      <c r="V10517" s="413"/>
      <c r="W10517" s="413"/>
    </row>
    <row r="10518" spans="22:23" x14ac:dyDescent="0.25">
      <c r="V10518" s="413"/>
      <c r="W10518" s="413"/>
    </row>
    <row r="10519" spans="22:23" x14ac:dyDescent="0.25">
      <c r="V10519" s="413"/>
      <c r="W10519" s="413"/>
    </row>
    <row r="10520" spans="22:23" x14ac:dyDescent="0.25">
      <c r="V10520" s="413"/>
      <c r="W10520" s="413"/>
    </row>
    <row r="10521" spans="22:23" x14ac:dyDescent="0.25">
      <c r="V10521" s="413"/>
      <c r="W10521" s="413"/>
    </row>
    <row r="10522" spans="22:23" x14ac:dyDescent="0.25">
      <c r="V10522" s="413"/>
      <c r="W10522" s="413"/>
    </row>
    <row r="10523" spans="22:23" x14ac:dyDescent="0.25">
      <c r="V10523" s="413"/>
      <c r="W10523" s="413"/>
    </row>
    <row r="10524" spans="22:23" x14ac:dyDescent="0.25">
      <c r="V10524" s="413"/>
      <c r="W10524" s="413"/>
    </row>
    <row r="10525" spans="22:23" x14ac:dyDescent="0.25">
      <c r="V10525" s="413"/>
      <c r="W10525" s="413"/>
    </row>
    <row r="10526" spans="22:23" x14ac:dyDescent="0.25">
      <c r="V10526" s="413"/>
      <c r="W10526" s="413"/>
    </row>
    <row r="10527" spans="22:23" x14ac:dyDescent="0.25">
      <c r="V10527" s="413"/>
      <c r="W10527" s="413"/>
    </row>
    <row r="10528" spans="22:23" x14ac:dyDescent="0.25">
      <c r="V10528" s="413"/>
      <c r="W10528" s="413"/>
    </row>
    <row r="10529" spans="22:23" x14ac:dyDescent="0.25">
      <c r="V10529" s="413"/>
      <c r="W10529" s="413"/>
    </row>
    <row r="10530" spans="22:23" x14ac:dyDescent="0.25">
      <c r="V10530" s="413"/>
      <c r="W10530" s="413"/>
    </row>
    <row r="10531" spans="22:23" x14ac:dyDescent="0.25">
      <c r="V10531" s="413"/>
      <c r="W10531" s="413"/>
    </row>
    <row r="10532" spans="22:23" x14ac:dyDescent="0.25">
      <c r="V10532" s="413"/>
      <c r="W10532" s="413"/>
    </row>
    <row r="10533" spans="22:23" x14ac:dyDescent="0.25">
      <c r="V10533" s="413"/>
      <c r="W10533" s="413"/>
    </row>
    <row r="10534" spans="22:23" x14ac:dyDescent="0.25">
      <c r="V10534" s="413"/>
      <c r="W10534" s="413"/>
    </row>
    <row r="10535" spans="22:23" x14ac:dyDescent="0.25">
      <c r="V10535" s="413"/>
      <c r="W10535" s="413"/>
    </row>
    <row r="10536" spans="22:23" x14ac:dyDescent="0.25">
      <c r="V10536" s="413"/>
      <c r="W10536" s="413"/>
    </row>
    <row r="10537" spans="22:23" x14ac:dyDescent="0.25">
      <c r="V10537" s="413"/>
      <c r="W10537" s="413"/>
    </row>
    <row r="10538" spans="22:23" x14ac:dyDescent="0.25">
      <c r="V10538" s="413"/>
      <c r="W10538" s="413"/>
    </row>
    <row r="10539" spans="22:23" x14ac:dyDescent="0.25">
      <c r="V10539" s="413"/>
      <c r="W10539" s="413"/>
    </row>
    <row r="10540" spans="22:23" x14ac:dyDescent="0.25">
      <c r="V10540" s="413"/>
      <c r="W10540" s="413"/>
    </row>
    <row r="10541" spans="22:23" x14ac:dyDescent="0.25">
      <c r="V10541" s="413"/>
      <c r="W10541" s="413"/>
    </row>
    <row r="10542" spans="22:23" x14ac:dyDescent="0.25">
      <c r="V10542" s="413"/>
      <c r="W10542" s="413"/>
    </row>
    <row r="10543" spans="22:23" x14ac:dyDescent="0.25">
      <c r="V10543" s="413"/>
      <c r="W10543" s="413"/>
    </row>
    <row r="10544" spans="22:23" x14ac:dyDescent="0.25">
      <c r="V10544" s="413"/>
      <c r="W10544" s="413"/>
    </row>
    <row r="10545" spans="22:23" x14ac:dyDescent="0.25">
      <c r="V10545" s="413"/>
      <c r="W10545" s="413"/>
    </row>
    <row r="10546" spans="22:23" x14ac:dyDescent="0.25">
      <c r="V10546" s="413"/>
      <c r="W10546" s="413"/>
    </row>
    <row r="10547" spans="22:23" x14ac:dyDescent="0.25">
      <c r="V10547" s="413"/>
      <c r="W10547" s="413"/>
    </row>
    <row r="10548" spans="22:23" x14ac:dyDescent="0.25">
      <c r="V10548" s="413"/>
      <c r="W10548" s="413"/>
    </row>
    <row r="10549" spans="22:23" x14ac:dyDescent="0.25">
      <c r="V10549" s="413"/>
      <c r="W10549" s="413"/>
    </row>
    <row r="10550" spans="22:23" x14ac:dyDescent="0.25">
      <c r="V10550" s="413"/>
      <c r="W10550" s="413"/>
    </row>
    <row r="10551" spans="22:23" x14ac:dyDescent="0.25">
      <c r="V10551" s="413"/>
      <c r="W10551" s="413"/>
    </row>
    <row r="10552" spans="22:23" x14ac:dyDescent="0.25">
      <c r="V10552" s="413"/>
      <c r="W10552" s="413"/>
    </row>
    <row r="10553" spans="22:23" x14ac:dyDescent="0.25">
      <c r="V10553" s="413"/>
      <c r="W10553" s="413"/>
    </row>
    <row r="10554" spans="22:23" x14ac:dyDescent="0.25">
      <c r="V10554" s="413"/>
      <c r="W10554" s="413"/>
    </row>
    <row r="10555" spans="22:23" x14ac:dyDescent="0.25">
      <c r="V10555" s="413"/>
      <c r="W10555" s="413"/>
    </row>
    <row r="10556" spans="22:23" x14ac:dyDescent="0.25">
      <c r="V10556" s="413"/>
      <c r="W10556" s="413"/>
    </row>
    <row r="10557" spans="22:23" x14ac:dyDescent="0.25">
      <c r="V10557" s="413"/>
      <c r="W10557" s="413"/>
    </row>
    <row r="10558" spans="22:23" x14ac:dyDescent="0.25">
      <c r="V10558" s="413"/>
      <c r="W10558" s="413"/>
    </row>
    <row r="10559" spans="22:23" x14ac:dyDescent="0.25">
      <c r="V10559" s="413"/>
      <c r="W10559" s="413"/>
    </row>
    <row r="10560" spans="22:23" x14ac:dyDescent="0.25">
      <c r="V10560" s="413"/>
      <c r="W10560" s="413"/>
    </row>
    <row r="10561" spans="22:23" x14ac:dyDescent="0.25">
      <c r="V10561" s="413"/>
      <c r="W10561" s="413"/>
    </row>
    <row r="10562" spans="22:23" x14ac:dyDescent="0.25">
      <c r="V10562" s="413"/>
      <c r="W10562" s="413"/>
    </row>
    <row r="10563" spans="22:23" x14ac:dyDescent="0.25">
      <c r="V10563" s="413"/>
      <c r="W10563" s="413"/>
    </row>
    <row r="10564" spans="22:23" x14ac:dyDescent="0.25">
      <c r="V10564" s="413"/>
      <c r="W10564" s="413"/>
    </row>
    <row r="10565" spans="22:23" x14ac:dyDescent="0.25">
      <c r="V10565" s="413"/>
      <c r="W10565" s="413"/>
    </row>
    <row r="10566" spans="22:23" x14ac:dyDescent="0.25">
      <c r="V10566" s="413"/>
      <c r="W10566" s="413"/>
    </row>
    <row r="10567" spans="22:23" x14ac:dyDescent="0.25">
      <c r="V10567" s="413"/>
      <c r="W10567" s="413"/>
    </row>
    <row r="10568" spans="22:23" x14ac:dyDescent="0.25">
      <c r="V10568" s="413"/>
      <c r="W10568" s="413"/>
    </row>
    <row r="10569" spans="22:23" x14ac:dyDescent="0.25">
      <c r="V10569" s="413"/>
      <c r="W10569" s="413"/>
    </row>
    <row r="10570" spans="22:23" x14ac:dyDescent="0.25">
      <c r="V10570" s="413"/>
      <c r="W10570" s="413"/>
    </row>
    <row r="10571" spans="22:23" x14ac:dyDescent="0.25">
      <c r="V10571" s="413"/>
      <c r="W10571" s="413"/>
    </row>
    <row r="10572" spans="22:23" x14ac:dyDescent="0.25">
      <c r="V10572" s="413"/>
      <c r="W10572" s="413"/>
    </row>
    <row r="10573" spans="22:23" x14ac:dyDescent="0.25">
      <c r="V10573" s="413"/>
      <c r="W10573" s="413"/>
    </row>
    <row r="10574" spans="22:23" x14ac:dyDescent="0.25">
      <c r="V10574" s="413"/>
      <c r="W10574" s="413"/>
    </row>
    <row r="10575" spans="22:23" x14ac:dyDescent="0.25">
      <c r="V10575" s="413"/>
      <c r="W10575" s="413"/>
    </row>
    <row r="10576" spans="22:23" x14ac:dyDescent="0.25">
      <c r="V10576" s="413"/>
      <c r="W10576" s="413"/>
    </row>
    <row r="10577" spans="22:23" x14ac:dyDescent="0.25">
      <c r="V10577" s="413"/>
      <c r="W10577" s="413"/>
    </row>
    <row r="10578" spans="22:23" x14ac:dyDescent="0.25">
      <c r="V10578" s="413"/>
      <c r="W10578" s="413"/>
    </row>
    <row r="10579" spans="22:23" x14ac:dyDescent="0.25">
      <c r="V10579" s="413"/>
      <c r="W10579" s="413"/>
    </row>
    <row r="10580" spans="22:23" x14ac:dyDescent="0.25">
      <c r="V10580" s="413"/>
      <c r="W10580" s="413"/>
    </row>
    <row r="10581" spans="22:23" x14ac:dyDescent="0.25">
      <c r="V10581" s="413"/>
      <c r="W10581" s="413"/>
    </row>
    <row r="10582" spans="22:23" x14ac:dyDescent="0.25">
      <c r="V10582" s="413"/>
      <c r="W10582" s="413"/>
    </row>
    <row r="10583" spans="22:23" x14ac:dyDescent="0.25">
      <c r="V10583" s="413"/>
      <c r="W10583" s="413"/>
    </row>
    <row r="10584" spans="22:23" x14ac:dyDescent="0.25">
      <c r="V10584" s="413"/>
      <c r="W10584" s="413"/>
    </row>
    <row r="10585" spans="22:23" x14ac:dyDescent="0.25">
      <c r="V10585" s="413"/>
      <c r="W10585" s="413"/>
    </row>
    <row r="10586" spans="22:23" x14ac:dyDescent="0.25">
      <c r="V10586" s="413"/>
      <c r="W10586" s="413"/>
    </row>
    <row r="10587" spans="22:23" x14ac:dyDescent="0.25">
      <c r="V10587" s="413"/>
      <c r="W10587" s="413"/>
    </row>
    <row r="10588" spans="22:23" x14ac:dyDescent="0.25">
      <c r="V10588" s="413"/>
      <c r="W10588" s="413"/>
    </row>
    <row r="10589" spans="22:23" x14ac:dyDescent="0.25">
      <c r="V10589" s="413"/>
      <c r="W10589" s="413"/>
    </row>
    <row r="10590" spans="22:23" x14ac:dyDescent="0.25">
      <c r="V10590" s="413"/>
      <c r="W10590" s="413"/>
    </row>
    <row r="10591" spans="22:23" x14ac:dyDescent="0.25">
      <c r="V10591" s="413"/>
      <c r="W10591" s="413"/>
    </row>
    <row r="10592" spans="22:23" x14ac:dyDescent="0.25">
      <c r="V10592" s="413"/>
      <c r="W10592" s="413"/>
    </row>
    <row r="10593" spans="22:23" x14ac:dyDescent="0.25">
      <c r="V10593" s="413"/>
      <c r="W10593" s="413"/>
    </row>
    <row r="10594" spans="22:23" x14ac:dyDescent="0.25">
      <c r="V10594" s="413"/>
      <c r="W10594" s="413"/>
    </row>
    <row r="10595" spans="22:23" x14ac:dyDescent="0.25">
      <c r="V10595" s="413"/>
      <c r="W10595" s="413"/>
    </row>
    <row r="10596" spans="22:23" x14ac:dyDescent="0.25">
      <c r="V10596" s="413"/>
      <c r="W10596" s="413"/>
    </row>
    <row r="10597" spans="22:23" x14ac:dyDescent="0.25">
      <c r="V10597" s="413"/>
      <c r="W10597" s="413"/>
    </row>
    <row r="10598" spans="22:23" x14ac:dyDescent="0.25">
      <c r="V10598" s="413"/>
      <c r="W10598" s="413"/>
    </row>
    <row r="10599" spans="22:23" x14ac:dyDescent="0.25">
      <c r="V10599" s="413"/>
      <c r="W10599" s="413"/>
    </row>
    <row r="10600" spans="22:23" x14ac:dyDescent="0.25">
      <c r="V10600" s="413"/>
      <c r="W10600" s="413"/>
    </row>
    <row r="10601" spans="22:23" x14ac:dyDescent="0.25">
      <c r="V10601" s="413"/>
      <c r="W10601" s="413"/>
    </row>
    <row r="10602" spans="22:23" x14ac:dyDescent="0.25">
      <c r="V10602" s="413"/>
      <c r="W10602" s="413"/>
    </row>
    <row r="10603" spans="22:23" x14ac:dyDescent="0.25">
      <c r="V10603" s="413"/>
      <c r="W10603" s="413"/>
    </row>
    <row r="10604" spans="22:23" x14ac:dyDescent="0.25">
      <c r="V10604" s="413"/>
      <c r="W10604" s="413"/>
    </row>
    <row r="10605" spans="22:23" x14ac:dyDescent="0.25">
      <c r="V10605" s="413"/>
      <c r="W10605" s="413"/>
    </row>
    <row r="10606" spans="22:23" x14ac:dyDescent="0.25">
      <c r="V10606" s="413"/>
      <c r="W10606" s="413"/>
    </row>
    <row r="10607" spans="22:23" x14ac:dyDescent="0.25">
      <c r="V10607" s="413"/>
      <c r="W10607" s="413"/>
    </row>
    <row r="10608" spans="22:23" x14ac:dyDescent="0.25">
      <c r="V10608" s="413"/>
      <c r="W10608" s="413"/>
    </row>
    <row r="10609" spans="22:23" x14ac:dyDescent="0.25">
      <c r="V10609" s="413"/>
      <c r="W10609" s="413"/>
    </row>
    <row r="10610" spans="22:23" x14ac:dyDescent="0.25">
      <c r="V10610" s="413"/>
      <c r="W10610" s="413"/>
    </row>
    <row r="10611" spans="22:23" x14ac:dyDescent="0.25">
      <c r="V10611" s="413"/>
      <c r="W10611" s="413"/>
    </row>
    <row r="10612" spans="22:23" x14ac:dyDescent="0.25">
      <c r="V10612" s="413"/>
      <c r="W10612" s="413"/>
    </row>
    <row r="10613" spans="22:23" x14ac:dyDescent="0.25">
      <c r="V10613" s="413"/>
      <c r="W10613" s="413"/>
    </row>
    <row r="10614" spans="22:23" x14ac:dyDescent="0.25">
      <c r="V10614" s="413"/>
      <c r="W10614" s="413"/>
    </row>
    <row r="10615" spans="22:23" x14ac:dyDescent="0.25">
      <c r="V10615" s="413"/>
      <c r="W10615" s="413"/>
    </row>
    <row r="10616" spans="22:23" x14ac:dyDescent="0.25">
      <c r="V10616" s="413"/>
      <c r="W10616" s="413"/>
    </row>
    <row r="10617" spans="22:23" x14ac:dyDescent="0.25">
      <c r="V10617" s="413"/>
      <c r="W10617" s="413"/>
    </row>
    <row r="10618" spans="22:23" x14ac:dyDescent="0.25">
      <c r="V10618" s="413"/>
      <c r="W10618" s="413"/>
    </row>
    <row r="10619" spans="22:23" x14ac:dyDescent="0.25">
      <c r="V10619" s="413"/>
      <c r="W10619" s="413"/>
    </row>
    <row r="10620" spans="22:23" x14ac:dyDescent="0.25">
      <c r="V10620" s="413"/>
      <c r="W10620" s="413"/>
    </row>
    <row r="10621" spans="22:23" x14ac:dyDescent="0.25">
      <c r="V10621" s="413"/>
      <c r="W10621" s="413"/>
    </row>
    <row r="10622" spans="22:23" x14ac:dyDescent="0.25">
      <c r="V10622" s="413"/>
      <c r="W10622" s="413"/>
    </row>
    <row r="10623" spans="22:23" x14ac:dyDescent="0.25">
      <c r="V10623" s="413"/>
      <c r="W10623" s="413"/>
    </row>
    <row r="10624" spans="22:23" x14ac:dyDescent="0.25">
      <c r="V10624" s="413"/>
      <c r="W10624" s="413"/>
    </row>
    <row r="10625" spans="22:23" x14ac:dyDescent="0.25">
      <c r="V10625" s="413"/>
      <c r="W10625" s="413"/>
    </row>
    <row r="10626" spans="22:23" x14ac:dyDescent="0.25">
      <c r="V10626" s="413"/>
      <c r="W10626" s="413"/>
    </row>
    <row r="10627" spans="22:23" x14ac:dyDescent="0.25">
      <c r="V10627" s="413"/>
      <c r="W10627" s="413"/>
    </row>
    <row r="10628" spans="22:23" x14ac:dyDescent="0.25">
      <c r="V10628" s="413"/>
      <c r="W10628" s="413"/>
    </row>
    <row r="10629" spans="22:23" x14ac:dyDescent="0.25">
      <c r="V10629" s="413"/>
      <c r="W10629" s="413"/>
    </row>
    <row r="10630" spans="22:23" x14ac:dyDescent="0.25">
      <c r="V10630" s="413"/>
      <c r="W10630" s="413"/>
    </row>
    <row r="10631" spans="22:23" x14ac:dyDescent="0.25">
      <c r="V10631" s="413"/>
      <c r="W10631" s="413"/>
    </row>
    <row r="10632" spans="22:23" x14ac:dyDescent="0.25">
      <c r="V10632" s="413"/>
      <c r="W10632" s="413"/>
    </row>
    <row r="10633" spans="22:23" x14ac:dyDescent="0.25">
      <c r="V10633" s="413"/>
      <c r="W10633" s="413"/>
    </row>
    <row r="10634" spans="22:23" x14ac:dyDescent="0.25">
      <c r="V10634" s="413"/>
      <c r="W10634" s="413"/>
    </row>
    <row r="10635" spans="22:23" x14ac:dyDescent="0.25">
      <c r="V10635" s="413"/>
      <c r="W10635" s="413"/>
    </row>
    <row r="10636" spans="22:23" x14ac:dyDescent="0.25">
      <c r="V10636" s="413"/>
      <c r="W10636" s="413"/>
    </row>
    <row r="10637" spans="22:23" x14ac:dyDescent="0.25">
      <c r="V10637" s="413"/>
      <c r="W10637" s="413"/>
    </row>
    <row r="10638" spans="22:23" x14ac:dyDescent="0.25">
      <c r="V10638" s="413"/>
      <c r="W10638" s="413"/>
    </row>
    <row r="10639" spans="22:23" x14ac:dyDescent="0.25">
      <c r="V10639" s="413"/>
      <c r="W10639" s="413"/>
    </row>
    <row r="10640" spans="22:23" x14ac:dyDescent="0.25">
      <c r="V10640" s="413"/>
      <c r="W10640" s="413"/>
    </row>
    <row r="10641" spans="22:23" x14ac:dyDescent="0.25">
      <c r="V10641" s="413"/>
      <c r="W10641" s="413"/>
    </row>
    <row r="10642" spans="22:23" x14ac:dyDescent="0.25">
      <c r="V10642" s="413"/>
      <c r="W10642" s="413"/>
    </row>
    <row r="10643" spans="22:23" x14ac:dyDescent="0.25">
      <c r="V10643" s="413"/>
      <c r="W10643" s="413"/>
    </row>
    <row r="10644" spans="22:23" x14ac:dyDescent="0.25">
      <c r="V10644" s="413"/>
      <c r="W10644" s="413"/>
    </row>
    <row r="10645" spans="22:23" x14ac:dyDescent="0.25">
      <c r="V10645" s="413"/>
      <c r="W10645" s="413"/>
    </row>
    <row r="10646" spans="22:23" x14ac:dyDescent="0.25">
      <c r="V10646" s="413"/>
      <c r="W10646" s="413"/>
    </row>
    <row r="10647" spans="22:23" x14ac:dyDescent="0.25">
      <c r="V10647" s="413"/>
      <c r="W10647" s="413"/>
    </row>
    <row r="10648" spans="22:23" x14ac:dyDescent="0.25">
      <c r="V10648" s="413"/>
      <c r="W10648" s="413"/>
    </row>
    <row r="10649" spans="22:23" x14ac:dyDescent="0.25">
      <c r="V10649" s="413"/>
      <c r="W10649" s="413"/>
    </row>
    <row r="10650" spans="22:23" x14ac:dyDescent="0.25">
      <c r="V10650" s="413"/>
      <c r="W10650" s="413"/>
    </row>
    <row r="10651" spans="22:23" x14ac:dyDescent="0.25">
      <c r="V10651" s="413"/>
      <c r="W10651" s="413"/>
    </row>
    <row r="10652" spans="22:23" x14ac:dyDescent="0.25">
      <c r="V10652" s="413"/>
      <c r="W10652" s="413"/>
    </row>
    <row r="10653" spans="22:23" x14ac:dyDescent="0.25">
      <c r="V10653" s="413"/>
      <c r="W10653" s="413"/>
    </row>
    <row r="10654" spans="22:23" x14ac:dyDescent="0.25">
      <c r="V10654" s="413"/>
      <c r="W10654" s="413"/>
    </row>
    <row r="10655" spans="22:23" x14ac:dyDescent="0.25">
      <c r="V10655" s="413"/>
      <c r="W10655" s="413"/>
    </row>
    <row r="10656" spans="22:23" x14ac:dyDescent="0.25">
      <c r="V10656" s="413"/>
      <c r="W10656" s="413"/>
    </row>
    <row r="10657" spans="22:23" x14ac:dyDescent="0.25">
      <c r="V10657" s="413"/>
      <c r="W10657" s="413"/>
    </row>
    <row r="10658" spans="22:23" x14ac:dyDescent="0.25">
      <c r="V10658" s="413"/>
      <c r="W10658" s="413"/>
    </row>
    <row r="10659" spans="22:23" x14ac:dyDescent="0.25">
      <c r="V10659" s="413"/>
      <c r="W10659" s="413"/>
    </row>
    <row r="10660" spans="22:23" x14ac:dyDescent="0.25">
      <c r="V10660" s="413"/>
      <c r="W10660" s="413"/>
    </row>
    <row r="10661" spans="22:23" x14ac:dyDescent="0.25">
      <c r="V10661" s="413"/>
      <c r="W10661" s="413"/>
    </row>
    <row r="10662" spans="22:23" x14ac:dyDescent="0.25">
      <c r="V10662" s="413"/>
      <c r="W10662" s="413"/>
    </row>
    <row r="10663" spans="22:23" x14ac:dyDescent="0.25">
      <c r="V10663" s="413"/>
      <c r="W10663" s="413"/>
    </row>
    <row r="10664" spans="22:23" x14ac:dyDescent="0.25">
      <c r="V10664" s="413"/>
      <c r="W10664" s="413"/>
    </row>
    <row r="10665" spans="22:23" x14ac:dyDescent="0.25">
      <c r="V10665" s="413"/>
      <c r="W10665" s="413"/>
    </row>
    <row r="10666" spans="22:23" x14ac:dyDescent="0.25">
      <c r="V10666" s="413"/>
      <c r="W10666" s="413"/>
    </row>
    <row r="10667" spans="22:23" x14ac:dyDescent="0.25">
      <c r="V10667" s="413"/>
      <c r="W10667" s="413"/>
    </row>
    <row r="10668" spans="22:23" x14ac:dyDescent="0.25">
      <c r="V10668" s="413"/>
      <c r="W10668" s="413"/>
    </row>
    <row r="10669" spans="22:23" x14ac:dyDescent="0.25">
      <c r="V10669" s="413"/>
      <c r="W10669" s="413"/>
    </row>
    <row r="10670" spans="22:23" x14ac:dyDescent="0.25">
      <c r="V10670" s="413"/>
      <c r="W10670" s="413"/>
    </row>
    <row r="10671" spans="22:23" x14ac:dyDescent="0.25">
      <c r="V10671" s="413"/>
      <c r="W10671" s="413"/>
    </row>
    <row r="10672" spans="22:23" x14ac:dyDescent="0.25">
      <c r="V10672" s="413"/>
      <c r="W10672" s="413"/>
    </row>
    <row r="10673" spans="22:23" x14ac:dyDescent="0.25">
      <c r="V10673" s="413"/>
      <c r="W10673" s="413"/>
    </row>
    <row r="10674" spans="22:23" x14ac:dyDescent="0.25">
      <c r="V10674" s="413"/>
      <c r="W10674" s="413"/>
    </row>
    <row r="10675" spans="22:23" x14ac:dyDescent="0.25">
      <c r="V10675" s="413"/>
      <c r="W10675" s="413"/>
    </row>
    <row r="10676" spans="22:23" x14ac:dyDescent="0.25">
      <c r="V10676" s="413"/>
      <c r="W10676" s="413"/>
    </row>
    <row r="10677" spans="22:23" x14ac:dyDescent="0.25">
      <c r="V10677" s="413"/>
      <c r="W10677" s="413"/>
    </row>
    <row r="10678" spans="22:23" x14ac:dyDescent="0.25">
      <c r="V10678" s="413"/>
      <c r="W10678" s="413"/>
    </row>
    <row r="10679" spans="22:23" x14ac:dyDescent="0.25">
      <c r="V10679" s="413"/>
      <c r="W10679" s="413"/>
    </row>
    <row r="10680" spans="22:23" x14ac:dyDescent="0.25">
      <c r="V10680" s="413"/>
      <c r="W10680" s="413"/>
    </row>
    <row r="10681" spans="22:23" x14ac:dyDescent="0.25">
      <c r="V10681" s="413"/>
      <c r="W10681" s="413"/>
    </row>
    <row r="10682" spans="22:23" x14ac:dyDescent="0.25">
      <c r="V10682" s="413"/>
      <c r="W10682" s="413"/>
    </row>
    <row r="10683" spans="22:23" x14ac:dyDescent="0.25">
      <c r="V10683" s="413"/>
      <c r="W10683" s="413"/>
    </row>
    <row r="10684" spans="22:23" x14ac:dyDescent="0.25">
      <c r="V10684" s="413"/>
      <c r="W10684" s="413"/>
    </row>
    <row r="10685" spans="22:23" x14ac:dyDescent="0.25">
      <c r="V10685" s="413"/>
      <c r="W10685" s="413"/>
    </row>
    <row r="10686" spans="22:23" x14ac:dyDescent="0.25">
      <c r="V10686" s="413"/>
      <c r="W10686" s="413"/>
    </row>
    <row r="10687" spans="22:23" x14ac:dyDescent="0.25">
      <c r="V10687" s="413"/>
      <c r="W10687" s="413"/>
    </row>
    <row r="10688" spans="22:23" x14ac:dyDescent="0.25">
      <c r="V10688" s="413"/>
      <c r="W10688" s="413"/>
    </row>
    <row r="10689" spans="22:23" x14ac:dyDescent="0.25">
      <c r="V10689" s="413"/>
      <c r="W10689" s="413"/>
    </row>
    <row r="10690" spans="22:23" x14ac:dyDescent="0.25">
      <c r="V10690" s="413"/>
      <c r="W10690" s="413"/>
    </row>
    <row r="10691" spans="22:23" x14ac:dyDescent="0.25">
      <c r="V10691" s="413"/>
      <c r="W10691" s="413"/>
    </row>
    <row r="10692" spans="22:23" x14ac:dyDescent="0.25">
      <c r="V10692" s="413"/>
      <c r="W10692" s="413"/>
    </row>
    <row r="10693" spans="22:23" x14ac:dyDescent="0.25">
      <c r="V10693" s="413"/>
      <c r="W10693" s="413"/>
    </row>
    <row r="10694" spans="22:23" x14ac:dyDescent="0.25">
      <c r="V10694" s="413"/>
      <c r="W10694" s="413"/>
    </row>
    <row r="10695" spans="22:23" x14ac:dyDescent="0.25">
      <c r="V10695" s="413"/>
      <c r="W10695" s="413"/>
    </row>
    <row r="10696" spans="22:23" x14ac:dyDescent="0.25">
      <c r="V10696" s="413"/>
      <c r="W10696" s="413"/>
    </row>
    <row r="10697" spans="22:23" x14ac:dyDescent="0.25">
      <c r="V10697" s="413"/>
      <c r="W10697" s="413"/>
    </row>
    <row r="10698" spans="22:23" x14ac:dyDescent="0.25">
      <c r="V10698" s="413"/>
      <c r="W10698" s="413"/>
    </row>
    <row r="10699" spans="22:23" x14ac:dyDescent="0.25">
      <c r="V10699" s="413"/>
      <c r="W10699" s="413"/>
    </row>
    <row r="10700" spans="22:23" x14ac:dyDescent="0.25">
      <c r="V10700" s="413"/>
      <c r="W10700" s="413"/>
    </row>
    <row r="10701" spans="22:23" x14ac:dyDescent="0.25">
      <c r="V10701" s="413"/>
      <c r="W10701" s="413"/>
    </row>
    <row r="10702" spans="22:23" x14ac:dyDescent="0.25">
      <c r="V10702" s="413"/>
      <c r="W10702" s="413"/>
    </row>
    <row r="10703" spans="22:23" x14ac:dyDescent="0.25">
      <c r="V10703" s="413"/>
      <c r="W10703" s="413"/>
    </row>
    <row r="10704" spans="22:23" x14ac:dyDescent="0.25">
      <c r="V10704" s="413"/>
      <c r="W10704" s="413"/>
    </row>
    <row r="10705" spans="22:23" x14ac:dyDescent="0.25">
      <c r="V10705" s="413"/>
      <c r="W10705" s="413"/>
    </row>
    <row r="10706" spans="22:23" x14ac:dyDescent="0.25">
      <c r="V10706" s="413"/>
      <c r="W10706" s="413"/>
    </row>
    <row r="10707" spans="22:23" x14ac:dyDescent="0.25">
      <c r="V10707" s="413"/>
      <c r="W10707" s="413"/>
    </row>
    <row r="10708" spans="22:23" x14ac:dyDescent="0.25">
      <c r="V10708" s="413"/>
      <c r="W10708" s="413"/>
    </row>
    <row r="10709" spans="22:23" x14ac:dyDescent="0.25">
      <c r="V10709" s="413"/>
      <c r="W10709" s="413"/>
    </row>
    <row r="10710" spans="22:23" x14ac:dyDescent="0.25">
      <c r="V10710" s="413"/>
      <c r="W10710" s="413"/>
    </row>
    <row r="10711" spans="22:23" x14ac:dyDescent="0.25">
      <c r="V10711" s="413"/>
      <c r="W10711" s="413"/>
    </row>
    <row r="10712" spans="22:23" x14ac:dyDescent="0.25">
      <c r="V10712" s="413"/>
      <c r="W10712" s="413"/>
    </row>
    <row r="10713" spans="22:23" x14ac:dyDescent="0.25">
      <c r="V10713" s="413"/>
      <c r="W10713" s="413"/>
    </row>
    <row r="10714" spans="22:23" x14ac:dyDescent="0.25">
      <c r="V10714" s="413"/>
      <c r="W10714" s="413"/>
    </row>
    <row r="10715" spans="22:23" x14ac:dyDescent="0.25">
      <c r="V10715" s="413"/>
      <c r="W10715" s="413"/>
    </row>
    <row r="10716" spans="22:23" x14ac:dyDescent="0.25">
      <c r="V10716" s="413"/>
      <c r="W10716" s="413"/>
    </row>
    <row r="10717" spans="22:23" x14ac:dyDescent="0.25">
      <c r="V10717" s="413"/>
      <c r="W10717" s="413"/>
    </row>
    <row r="10718" spans="22:23" x14ac:dyDescent="0.25">
      <c r="V10718" s="413"/>
      <c r="W10718" s="413"/>
    </row>
    <row r="10719" spans="22:23" x14ac:dyDescent="0.25">
      <c r="V10719" s="413"/>
      <c r="W10719" s="413"/>
    </row>
    <row r="10720" spans="22:23" x14ac:dyDescent="0.25">
      <c r="V10720" s="413"/>
      <c r="W10720" s="413"/>
    </row>
    <row r="10721" spans="22:23" x14ac:dyDescent="0.25">
      <c r="V10721" s="413"/>
      <c r="W10721" s="413"/>
    </row>
    <row r="10722" spans="22:23" x14ac:dyDescent="0.25">
      <c r="V10722" s="413"/>
      <c r="W10722" s="413"/>
    </row>
    <row r="10723" spans="22:23" x14ac:dyDescent="0.25">
      <c r="V10723" s="413"/>
      <c r="W10723" s="413"/>
    </row>
    <row r="10724" spans="22:23" x14ac:dyDescent="0.25">
      <c r="V10724" s="413"/>
      <c r="W10724" s="413"/>
    </row>
    <row r="10725" spans="22:23" x14ac:dyDescent="0.25">
      <c r="V10725" s="413"/>
      <c r="W10725" s="413"/>
    </row>
    <row r="10726" spans="22:23" x14ac:dyDescent="0.25">
      <c r="V10726" s="413"/>
      <c r="W10726" s="413"/>
    </row>
    <row r="10727" spans="22:23" x14ac:dyDescent="0.25">
      <c r="V10727" s="413"/>
      <c r="W10727" s="413"/>
    </row>
    <row r="10728" spans="22:23" x14ac:dyDescent="0.25">
      <c r="V10728" s="413"/>
      <c r="W10728" s="413"/>
    </row>
    <row r="10729" spans="22:23" x14ac:dyDescent="0.25">
      <c r="V10729" s="413"/>
      <c r="W10729" s="413"/>
    </row>
    <row r="10730" spans="22:23" x14ac:dyDescent="0.25">
      <c r="V10730" s="413"/>
      <c r="W10730" s="413"/>
    </row>
    <row r="10731" spans="22:23" x14ac:dyDescent="0.25">
      <c r="V10731" s="413"/>
      <c r="W10731" s="413"/>
    </row>
    <row r="10732" spans="22:23" x14ac:dyDescent="0.25">
      <c r="V10732" s="413"/>
      <c r="W10732" s="413"/>
    </row>
    <row r="10733" spans="22:23" x14ac:dyDescent="0.25">
      <c r="V10733" s="413"/>
      <c r="W10733" s="413"/>
    </row>
    <row r="10734" spans="22:23" x14ac:dyDescent="0.25">
      <c r="V10734" s="413"/>
      <c r="W10734" s="413"/>
    </row>
    <row r="10735" spans="22:23" x14ac:dyDescent="0.25">
      <c r="V10735" s="413"/>
      <c r="W10735" s="413"/>
    </row>
    <row r="10736" spans="22:23" x14ac:dyDescent="0.25">
      <c r="V10736" s="413"/>
      <c r="W10736" s="413"/>
    </row>
    <row r="10737" spans="22:23" x14ac:dyDescent="0.25">
      <c r="V10737" s="413"/>
      <c r="W10737" s="413"/>
    </row>
    <row r="10738" spans="22:23" x14ac:dyDescent="0.25">
      <c r="V10738" s="413"/>
      <c r="W10738" s="413"/>
    </row>
    <row r="10739" spans="22:23" x14ac:dyDescent="0.25">
      <c r="V10739" s="413"/>
      <c r="W10739" s="413"/>
    </row>
    <row r="10740" spans="22:23" x14ac:dyDescent="0.25">
      <c r="V10740" s="413"/>
      <c r="W10740" s="413"/>
    </row>
    <row r="10741" spans="22:23" x14ac:dyDescent="0.25">
      <c r="V10741" s="413"/>
      <c r="W10741" s="413"/>
    </row>
    <row r="10742" spans="22:23" x14ac:dyDescent="0.25">
      <c r="V10742" s="413"/>
      <c r="W10742" s="413"/>
    </row>
    <row r="10743" spans="22:23" x14ac:dyDescent="0.25">
      <c r="V10743" s="413"/>
      <c r="W10743" s="413"/>
    </row>
    <row r="10744" spans="22:23" x14ac:dyDescent="0.25">
      <c r="V10744" s="413"/>
      <c r="W10744" s="413"/>
    </row>
    <row r="10745" spans="22:23" x14ac:dyDescent="0.25">
      <c r="V10745" s="413"/>
      <c r="W10745" s="413"/>
    </row>
    <row r="10746" spans="22:23" x14ac:dyDescent="0.25">
      <c r="V10746" s="413"/>
      <c r="W10746" s="413"/>
    </row>
    <row r="10747" spans="22:23" x14ac:dyDescent="0.25">
      <c r="V10747" s="413"/>
      <c r="W10747" s="413"/>
    </row>
    <row r="10748" spans="22:23" x14ac:dyDescent="0.25">
      <c r="V10748" s="413"/>
      <c r="W10748" s="413"/>
    </row>
    <row r="10749" spans="22:23" x14ac:dyDescent="0.25">
      <c r="V10749" s="413"/>
      <c r="W10749" s="413"/>
    </row>
    <row r="10750" spans="22:23" x14ac:dyDescent="0.25">
      <c r="V10750" s="413"/>
      <c r="W10750" s="413"/>
    </row>
    <row r="10751" spans="22:23" x14ac:dyDescent="0.25">
      <c r="V10751" s="413"/>
      <c r="W10751" s="413"/>
    </row>
    <row r="10752" spans="22:23" x14ac:dyDescent="0.25">
      <c r="V10752" s="413"/>
      <c r="W10752" s="413"/>
    </row>
    <row r="10753" spans="22:23" x14ac:dyDescent="0.25">
      <c r="V10753" s="413"/>
      <c r="W10753" s="413"/>
    </row>
    <row r="10754" spans="22:23" x14ac:dyDescent="0.25">
      <c r="V10754" s="413"/>
      <c r="W10754" s="413"/>
    </row>
    <row r="10755" spans="22:23" x14ac:dyDescent="0.25">
      <c r="V10755" s="413"/>
      <c r="W10755" s="413"/>
    </row>
    <row r="10756" spans="22:23" x14ac:dyDescent="0.25">
      <c r="V10756" s="413"/>
      <c r="W10756" s="413"/>
    </row>
    <row r="10757" spans="22:23" x14ac:dyDescent="0.25">
      <c r="V10757" s="413"/>
      <c r="W10757" s="413"/>
    </row>
    <row r="10758" spans="22:23" x14ac:dyDescent="0.25">
      <c r="V10758" s="413"/>
      <c r="W10758" s="413"/>
    </row>
    <row r="10759" spans="22:23" x14ac:dyDescent="0.25">
      <c r="V10759" s="413"/>
      <c r="W10759" s="413"/>
    </row>
    <row r="10760" spans="22:23" x14ac:dyDescent="0.25">
      <c r="V10760" s="413"/>
      <c r="W10760" s="413"/>
    </row>
    <row r="10761" spans="22:23" x14ac:dyDescent="0.25">
      <c r="V10761" s="413"/>
      <c r="W10761" s="413"/>
    </row>
    <row r="10762" spans="22:23" x14ac:dyDescent="0.25">
      <c r="V10762" s="413"/>
      <c r="W10762" s="413"/>
    </row>
    <row r="10763" spans="22:23" x14ac:dyDescent="0.25">
      <c r="V10763" s="413"/>
      <c r="W10763" s="413"/>
    </row>
    <row r="10764" spans="22:23" x14ac:dyDescent="0.25">
      <c r="V10764" s="413"/>
      <c r="W10764" s="413"/>
    </row>
    <row r="10765" spans="22:23" x14ac:dyDescent="0.25">
      <c r="V10765" s="413"/>
      <c r="W10765" s="413"/>
    </row>
    <row r="10766" spans="22:23" x14ac:dyDescent="0.25">
      <c r="V10766" s="413"/>
      <c r="W10766" s="413"/>
    </row>
    <row r="10767" spans="22:23" x14ac:dyDescent="0.25">
      <c r="V10767" s="413"/>
      <c r="W10767" s="413"/>
    </row>
    <row r="10768" spans="22:23" x14ac:dyDescent="0.25">
      <c r="V10768" s="413"/>
      <c r="W10768" s="413"/>
    </row>
    <row r="10769" spans="22:23" x14ac:dyDescent="0.25">
      <c r="V10769" s="413"/>
      <c r="W10769" s="413"/>
    </row>
    <row r="10770" spans="22:23" x14ac:dyDescent="0.25">
      <c r="V10770" s="413"/>
      <c r="W10770" s="413"/>
    </row>
    <row r="10771" spans="22:23" x14ac:dyDescent="0.25">
      <c r="V10771" s="413"/>
      <c r="W10771" s="413"/>
    </row>
    <row r="10772" spans="22:23" x14ac:dyDescent="0.25">
      <c r="V10772" s="413"/>
      <c r="W10772" s="413"/>
    </row>
    <row r="10773" spans="22:23" x14ac:dyDescent="0.25">
      <c r="V10773" s="413"/>
      <c r="W10773" s="413"/>
    </row>
    <row r="10774" spans="22:23" x14ac:dyDescent="0.25">
      <c r="V10774" s="413"/>
      <c r="W10774" s="413"/>
    </row>
    <row r="10775" spans="22:23" x14ac:dyDescent="0.25">
      <c r="V10775" s="413"/>
      <c r="W10775" s="413"/>
    </row>
    <row r="10776" spans="22:23" x14ac:dyDescent="0.25">
      <c r="V10776" s="413"/>
      <c r="W10776" s="413"/>
    </row>
    <row r="10777" spans="22:23" x14ac:dyDescent="0.25">
      <c r="V10777" s="413"/>
      <c r="W10777" s="413"/>
    </row>
    <row r="10778" spans="22:23" x14ac:dyDescent="0.25">
      <c r="V10778" s="413"/>
      <c r="W10778" s="413"/>
    </row>
    <row r="10779" spans="22:23" x14ac:dyDescent="0.25">
      <c r="V10779" s="413"/>
      <c r="W10779" s="413"/>
    </row>
    <row r="10780" spans="22:23" x14ac:dyDescent="0.25">
      <c r="V10780" s="413"/>
      <c r="W10780" s="413"/>
    </row>
    <row r="10781" spans="22:23" x14ac:dyDescent="0.25">
      <c r="V10781" s="413"/>
      <c r="W10781" s="413"/>
    </row>
    <row r="10782" spans="22:23" x14ac:dyDescent="0.25">
      <c r="V10782" s="413"/>
      <c r="W10782" s="413"/>
    </row>
    <row r="10783" spans="22:23" x14ac:dyDescent="0.25">
      <c r="V10783" s="413"/>
      <c r="W10783" s="413"/>
    </row>
    <row r="10784" spans="22:23" x14ac:dyDescent="0.25">
      <c r="V10784" s="413"/>
      <c r="W10784" s="413"/>
    </row>
    <row r="10785" spans="22:23" x14ac:dyDescent="0.25">
      <c r="V10785" s="413"/>
      <c r="W10785" s="413"/>
    </row>
    <row r="10786" spans="22:23" x14ac:dyDescent="0.25">
      <c r="V10786" s="413"/>
      <c r="W10786" s="413"/>
    </row>
    <row r="10787" spans="22:23" x14ac:dyDescent="0.25">
      <c r="V10787" s="413"/>
      <c r="W10787" s="413"/>
    </row>
    <row r="10788" spans="22:23" x14ac:dyDescent="0.25">
      <c r="V10788" s="413"/>
      <c r="W10788" s="413"/>
    </row>
    <row r="10789" spans="22:23" x14ac:dyDescent="0.25">
      <c r="V10789" s="413"/>
      <c r="W10789" s="413"/>
    </row>
    <row r="10790" spans="22:23" x14ac:dyDescent="0.25">
      <c r="V10790" s="413"/>
      <c r="W10790" s="413"/>
    </row>
    <row r="10791" spans="22:23" x14ac:dyDescent="0.25">
      <c r="V10791" s="413"/>
      <c r="W10791" s="413"/>
    </row>
    <row r="10792" spans="22:23" x14ac:dyDescent="0.25">
      <c r="V10792" s="413"/>
      <c r="W10792" s="413"/>
    </row>
    <row r="10793" spans="22:23" x14ac:dyDescent="0.25">
      <c r="V10793" s="413"/>
      <c r="W10793" s="413"/>
    </row>
    <row r="10794" spans="22:23" x14ac:dyDescent="0.25">
      <c r="V10794" s="413"/>
      <c r="W10794" s="413"/>
    </row>
    <row r="10795" spans="22:23" x14ac:dyDescent="0.25">
      <c r="V10795" s="413"/>
      <c r="W10795" s="413"/>
    </row>
    <row r="10796" spans="22:23" x14ac:dyDescent="0.25">
      <c r="V10796" s="413"/>
      <c r="W10796" s="413"/>
    </row>
    <row r="10797" spans="22:23" x14ac:dyDescent="0.25">
      <c r="V10797" s="413"/>
      <c r="W10797" s="413"/>
    </row>
    <row r="10798" spans="22:23" x14ac:dyDescent="0.25">
      <c r="V10798" s="413"/>
      <c r="W10798" s="413"/>
    </row>
    <row r="10799" spans="22:23" x14ac:dyDescent="0.25">
      <c r="V10799" s="413"/>
      <c r="W10799" s="413"/>
    </row>
    <row r="10800" spans="22:23" x14ac:dyDescent="0.25">
      <c r="V10800" s="413"/>
      <c r="W10800" s="413"/>
    </row>
    <row r="10801" spans="22:23" x14ac:dyDescent="0.25">
      <c r="V10801" s="413"/>
      <c r="W10801" s="413"/>
    </row>
    <row r="10802" spans="22:23" x14ac:dyDescent="0.25">
      <c r="V10802" s="413"/>
      <c r="W10802" s="413"/>
    </row>
    <row r="10803" spans="22:23" x14ac:dyDescent="0.25">
      <c r="V10803" s="413"/>
      <c r="W10803" s="413"/>
    </row>
    <row r="10804" spans="22:23" x14ac:dyDescent="0.25">
      <c r="V10804" s="413"/>
      <c r="W10804" s="413"/>
    </row>
    <row r="10805" spans="22:23" x14ac:dyDescent="0.25">
      <c r="V10805" s="413"/>
      <c r="W10805" s="413"/>
    </row>
    <row r="10806" spans="22:23" x14ac:dyDescent="0.25">
      <c r="V10806" s="413"/>
      <c r="W10806" s="413"/>
    </row>
    <row r="10807" spans="22:23" x14ac:dyDescent="0.25">
      <c r="V10807" s="413"/>
      <c r="W10807" s="413"/>
    </row>
    <row r="10808" spans="22:23" x14ac:dyDescent="0.25">
      <c r="V10808" s="413"/>
      <c r="W10808" s="413"/>
    </row>
    <row r="10809" spans="22:23" x14ac:dyDescent="0.25">
      <c r="V10809" s="413"/>
      <c r="W10809" s="413"/>
    </row>
    <row r="10810" spans="22:23" x14ac:dyDescent="0.25">
      <c r="V10810" s="413"/>
      <c r="W10810" s="413"/>
    </row>
    <row r="10811" spans="22:23" x14ac:dyDescent="0.25">
      <c r="V10811" s="413"/>
      <c r="W10811" s="413"/>
    </row>
    <row r="10812" spans="22:23" x14ac:dyDescent="0.25">
      <c r="V10812" s="413"/>
      <c r="W10812" s="413"/>
    </row>
    <row r="10813" spans="22:23" x14ac:dyDescent="0.25">
      <c r="V10813" s="413"/>
      <c r="W10813" s="413"/>
    </row>
    <row r="10814" spans="22:23" x14ac:dyDescent="0.25">
      <c r="V10814" s="413"/>
      <c r="W10814" s="413"/>
    </row>
    <row r="10815" spans="22:23" x14ac:dyDescent="0.25">
      <c r="V10815" s="413"/>
      <c r="W10815" s="413"/>
    </row>
    <row r="10816" spans="22:23" x14ac:dyDescent="0.25">
      <c r="V10816" s="413"/>
      <c r="W10816" s="413"/>
    </row>
    <row r="10817" spans="22:23" x14ac:dyDescent="0.25">
      <c r="V10817" s="413"/>
      <c r="W10817" s="413"/>
    </row>
    <row r="10818" spans="22:23" x14ac:dyDescent="0.25">
      <c r="V10818" s="413"/>
      <c r="W10818" s="413"/>
    </row>
    <row r="10819" spans="22:23" x14ac:dyDescent="0.25">
      <c r="V10819" s="413"/>
      <c r="W10819" s="413"/>
    </row>
    <row r="10820" spans="22:23" x14ac:dyDescent="0.25">
      <c r="V10820" s="413"/>
      <c r="W10820" s="413"/>
    </row>
    <row r="10821" spans="22:23" x14ac:dyDescent="0.25">
      <c r="V10821" s="413"/>
      <c r="W10821" s="413"/>
    </row>
    <row r="10822" spans="22:23" x14ac:dyDescent="0.25">
      <c r="V10822" s="413"/>
      <c r="W10822" s="413"/>
    </row>
    <row r="10823" spans="22:23" x14ac:dyDescent="0.25">
      <c r="V10823" s="413"/>
      <c r="W10823" s="413"/>
    </row>
    <row r="10824" spans="22:23" x14ac:dyDescent="0.25">
      <c r="V10824" s="413"/>
      <c r="W10824" s="413"/>
    </row>
    <row r="10825" spans="22:23" x14ac:dyDescent="0.25">
      <c r="V10825" s="413"/>
      <c r="W10825" s="413"/>
    </row>
    <row r="10826" spans="22:23" x14ac:dyDescent="0.25">
      <c r="V10826" s="413"/>
      <c r="W10826" s="413"/>
    </row>
    <row r="10827" spans="22:23" x14ac:dyDescent="0.25">
      <c r="V10827" s="413"/>
      <c r="W10827" s="413"/>
    </row>
    <row r="10828" spans="22:23" x14ac:dyDescent="0.25">
      <c r="V10828" s="413"/>
      <c r="W10828" s="413"/>
    </row>
    <row r="10829" spans="22:23" x14ac:dyDescent="0.25">
      <c r="V10829" s="413"/>
      <c r="W10829" s="413"/>
    </row>
    <row r="10830" spans="22:23" x14ac:dyDescent="0.25">
      <c r="V10830" s="413"/>
      <c r="W10830" s="413"/>
    </row>
    <row r="10831" spans="22:23" x14ac:dyDescent="0.25">
      <c r="V10831" s="413"/>
      <c r="W10831" s="413"/>
    </row>
    <row r="10832" spans="22:23" x14ac:dyDescent="0.25">
      <c r="V10832" s="413"/>
      <c r="W10832" s="413"/>
    </row>
    <row r="10833" spans="22:23" x14ac:dyDescent="0.25">
      <c r="V10833" s="413"/>
      <c r="W10833" s="413"/>
    </row>
    <row r="10834" spans="22:23" x14ac:dyDescent="0.25">
      <c r="V10834" s="413"/>
      <c r="W10834" s="413"/>
    </row>
    <row r="10835" spans="22:23" x14ac:dyDescent="0.25">
      <c r="V10835" s="413"/>
      <c r="W10835" s="413"/>
    </row>
    <row r="10836" spans="22:23" x14ac:dyDescent="0.25">
      <c r="V10836" s="413"/>
      <c r="W10836" s="413"/>
    </row>
    <row r="10837" spans="22:23" x14ac:dyDescent="0.25">
      <c r="V10837" s="413"/>
      <c r="W10837" s="413"/>
    </row>
    <row r="10838" spans="22:23" x14ac:dyDescent="0.25">
      <c r="V10838" s="413"/>
      <c r="W10838" s="413"/>
    </row>
    <row r="10839" spans="22:23" x14ac:dyDescent="0.25">
      <c r="V10839" s="413"/>
      <c r="W10839" s="413"/>
    </row>
    <row r="10840" spans="22:23" x14ac:dyDescent="0.25">
      <c r="V10840" s="413"/>
      <c r="W10840" s="413"/>
    </row>
    <row r="10841" spans="22:23" x14ac:dyDescent="0.25">
      <c r="V10841" s="413"/>
      <c r="W10841" s="413"/>
    </row>
    <row r="10842" spans="22:23" x14ac:dyDescent="0.25">
      <c r="V10842" s="413"/>
      <c r="W10842" s="413"/>
    </row>
    <row r="10843" spans="22:23" x14ac:dyDescent="0.25">
      <c r="V10843" s="413"/>
      <c r="W10843" s="413"/>
    </row>
    <row r="10844" spans="22:23" x14ac:dyDescent="0.25">
      <c r="V10844" s="413"/>
      <c r="W10844" s="413"/>
    </row>
    <row r="10845" spans="22:23" x14ac:dyDescent="0.25">
      <c r="V10845" s="413"/>
      <c r="W10845" s="413"/>
    </row>
    <row r="10846" spans="22:23" x14ac:dyDescent="0.25">
      <c r="V10846" s="413"/>
      <c r="W10846" s="413"/>
    </row>
    <row r="10847" spans="22:23" x14ac:dyDescent="0.25">
      <c r="V10847" s="413"/>
      <c r="W10847" s="413"/>
    </row>
    <row r="10848" spans="22:23" x14ac:dyDescent="0.25">
      <c r="V10848" s="413"/>
      <c r="W10848" s="413"/>
    </row>
    <row r="10849" spans="22:23" x14ac:dyDescent="0.25">
      <c r="V10849" s="413"/>
      <c r="W10849" s="413"/>
    </row>
    <row r="10850" spans="22:23" x14ac:dyDescent="0.25">
      <c r="V10850" s="413"/>
      <c r="W10850" s="413"/>
    </row>
    <row r="10851" spans="22:23" x14ac:dyDescent="0.25">
      <c r="V10851" s="413"/>
      <c r="W10851" s="413"/>
    </row>
    <row r="10852" spans="22:23" x14ac:dyDescent="0.25">
      <c r="V10852" s="413"/>
      <c r="W10852" s="413"/>
    </row>
    <row r="10853" spans="22:23" x14ac:dyDescent="0.25">
      <c r="V10853" s="413"/>
      <c r="W10853" s="413"/>
    </row>
    <row r="10854" spans="22:23" x14ac:dyDescent="0.25">
      <c r="V10854" s="413"/>
      <c r="W10854" s="413"/>
    </row>
    <row r="10855" spans="22:23" x14ac:dyDescent="0.25">
      <c r="V10855" s="413"/>
      <c r="W10855" s="413"/>
    </row>
    <row r="10856" spans="22:23" x14ac:dyDescent="0.25">
      <c r="V10856" s="413"/>
      <c r="W10856" s="413"/>
    </row>
    <row r="10857" spans="22:23" x14ac:dyDescent="0.25">
      <c r="V10857" s="413"/>
      <c r="W10857" s="413"/>
    </row>
    <row r="10858" spans="22:23" x14ac:dyDescent="0.25">
      <c r="V10858" s="413"/>
      <c r="W10858" s="413"/>
    </row>
    <row r="10859" spans="22:23" x14ac:dyDescent="0.25">
      <c r="V10859" s="413"/>
      <c r="W10859" s="413"/>
    </row>
    <row r="10860" spans="22:23" x14ac:dyDescent="0.25">
      <c r="V10860" s="413"/>
      <c r="W10860" s="413"/>
    </row>
    <row r="10861" spans="22:23" x14ac:dyDescent="0.25">
      <c r="V10861" s="413"/>
      <c r="W10861" s="413"/>
    </row>
    <row r="10862" spans="22:23" x14ac:dyDescent="0.25">
      <c r="V10862" s="413"/>
      <c r="W10862" s="413"/>
    </row>
    <row r="10863" spans="22:23" x14ac:dyDescent="0.25">
      <c r="V10863" s="413"/>
      <c r="W10863" s="413"/>
    </row>
    <row r="10864" spans="22:23" x14ac:dyDescent="0.25">
      <c r="V10864" s="413"/>
      <c r="W10864" s="413"/>
    </row>
    <row r="10865" spans="22:23" x14ac:dyDescent="0.25">
      <c r="V10865" s="413"/>
      <c r="W10865" s="413"/>
    </row>
    <row r="10866" spans="22:23" x14ac:dyDescent="0.25">
      <c r="V10866" s="413"/>
      <c r="W10866" s="413"/>
    </row>
    <row r="10867" spans="22:23" x14ac:dyDescent="0.25">
      <c r="V10867" s="413"/>
      <c r="W10867" s="413"/>
    </row>
    <row r="10868" spans="22:23" x14ac:dyDescent="0.25">
      <c r="V10868" s="413"/>
      <c r="W10868" s="413"/>
    </row>
    <row r="10869" spans="22:23" x14ac:dyDescent="0.25">
      <c r="V10869" s="413"/>
      <c r="W10869" s="413"/>
    </row>
    <row r="10870" spans="22:23" x14ac:dyDescent="0.25">
      <c r="V10870" s="413"/>
      <c r="W10870" s="413"/>
    </row>
    <row r="10871" spans="22:23" x14ac:dyDescent="0.25">
      <c r="V10871" s="413"/>
      <c r="W10871" s="413"/>
    </row>
    <row r="10872" spans="22:23" x14ac:dyDescent="0.25">
      <c r="V10872" s="413"/>
      <c r="W10872" s="413"/>
    </row>
    <row r="10873" spans="22:23" x14ac:dyDescent="0.25">
      <c r="V10873" s="413"/>
      <c r="W10873" s="413"/>
    </row>
    <row r="10874" spans="22:23" x14ac:dyDescent="0.25">
      <c r="V10874" s="413"/>
      <c r="W10874" s="413"/>
    </row>
    <row r="10875" spans="22:23" x14ac:dyDescent="0.25">
      <c r="V10875" s="413"/>
      <c r="W10875" s="413"/>
    </row>
    <row r="10876" spans="22:23" x14ac:dyDescent="0.25">
      <c r="V10876" s="413"/>
      <c r="W10876" s="413"/>
    </row>
    <row r="10877" spans="22:23" x14ac:dyDescent="0.25">
      <c r="V10877" s="413"/>
      <c r="W10877" s="413"/>
    </row>
    <row r="10878" spans="22:23" x14ac:dyDescent="0.25">
      <c r="V10878" s="413"/>
      <c r="W10878" s="413"/>
    </row>
    <row r="10879" spans="22:23" x14ac:dyDescent="0.25">
      <c r="V10879" s="413"/>
      <c r="W10879" s="413"/>
    </row>
    <row r="10880" spans="22:23" x14ac:dyDescent="0.25">
      <c r="V10880" s="413"/>
      <c r="W10880" s="413"/>
    </row>
    <row r="10881" spans="22:23" x14ac:dyDescent="0.25">
      <c r="V10881" s="413"/>
      <c r="W10881" s="413"/>
    </row>
    <row r="10882" spans="22:23" x14ac:dyDescent="0.25">
      <c r="V10882" s="413"/>
      <c r="W10882" s="413"/>
    </row>
    <row r="10883" spans="22:23" x14ac:dyDescent="0.25">
      <c r="V10883" s="413"/>
      <c r="W10883" s="413"/>
    </row>
    <row r="10884" spans="22:23" x14ac:dyDescent="0.25">
      <c r="V10884" s="413"/>
      <c r="W10884" s="413"/>
    </row>
    <row r="10885" spans="22:23" x14ac:dyDescent="0.25">
      <c r="V10885" s="413"/>
      <c r="W10885" s="413"/>
    </row>
    <row r="10886" spans="22:23" x14ac:dyDescent="0.25">
      <c r="V10886" s="413"/>
      <c r="W10886" s="413"/>
    </row>
    <row r="10887" spans="22:23" x14ac:dyDescent="0.25">
      <c r="V10887" s="413"/>
      <c r="W10887" s="413"/>
    </row>
    <row r="10888" spans="22:23" x14ac:dyDescent="0.25">
      <c r="V10888" s="413"/>
      <c r="W10888" s="413"/>
    </row>
    <row r="10889" spans="22:23" x14ac:dyDescent="0.25">
      <c r="V10889" s="413"/>
      <c r="W10889" s="413"/>
    </row>
    <row r="10890" spans="22:23" x14ac:dyDescent="0.25">
      <c r="V10890" s="413"/>
      <c r="W10890" s="413"/>
    </row>
    <row r="10891" spans="22:23" x14ac:dyDescent="0.25">
      <c r="V10891" s="413"/>
      <c r="W10891" s="413"/>
    </row>
    <row r="10892" spans="22:23" x14ac:dyDescent="0.25">
      <c r="V10892" s="413"/>
      <c r="W10892" s="413"/>
    </row>
    <row r="10893" spans="22:23" x14ac:dyDescent="0.25">
      <c r="V10893" s="413"/>
      <c r="W10893" s="413"/>
    </row>
    <row r="10894" spans="22:23" x14ac:dyDescent="0.25">
      <c r="V10894" s="413"/>
      <c r="W10894" s="413"/>
    </row>
    <row r="10895" spans="22:23" x14ac:dyDescent="0.25">
      <c r="V10895" s="413"/>
      <c r="W10895" s="413"/>
    </row>
    <row r="10896" spans="22:23" x14ac:dyDescent="0.25">
      <c r="V10896" s="413"/>
      <c r="W10896" s="413"/>
    </row>
    <row r="10897" spans="22:23" x14ac:dyDescent="0.25">
      <c r="V10897" s="413"/>
      <c r="W10897" s="413"/>
    </row>
    <row r="10898" spans="22:23" x14ac:dyDescent="0.25">
      <c r="V10898" s="413"/>
      <c r="W10898" s="413"/>
    </row>
    <row r="10899" spans="22:23" x14ac:dyDescent="0.25">
      <c r="V10899" s="413"/>
      <c r="W10899" s="413"/>
    </row>
    <row r="10900" spans="22:23" x14ac:dyDescent="0.25">
      <c r="V10900" s="413"/>
      <c r="W10900" s="413"/>
    </row>
    <row r="10901" spans="22:23" x14ac:dyDescent="0.25">
      <c r="V10901" s="413"/>
      <c r="W10901" s="413"/>
    </row>
    <row r="10902" spans="22:23" x14ac:dyDescent="0.25">
      <c r="V10902" s="413"/>
      <c r="W10902" s="413"/>
    </row>
    <row r="10903" spans="22:23" x14ac:dyDescent="0.25">
      <c r="V10903" s="413"/>
      <c r="W10903" s="413"/>
    </row>
    <row r="10904" spans="22:23" x14ac:dyDescent="0.25">
      <c r="V10904" s="413"/>
      <c r="W10904" s="413"/>
    </row>
    <row r="10905" spans="22:23" x14ac:dyDescent="0.25">
      <c r="V10905" s="413"/>
      <c r="W10905" s="413"/>
    </row>
    <row r="10906" spans="22:23" x14ac:dyDescent="0.25">
      <c r="V10906" s="413"/>
      <c r="W10906" s="413"/>
    </row>
    <row r="10907" spans="22:23" x14ac:dyDescent="0.25">
      <c r="V10907" s="413"/>
      <c r="W10907" s="413"/>
    </row>
    <row r="10908" spans="22:23" x14ac:dyDescent="0.25">
      <c r="V10908" s="413"/>
      <c r="W10908" s="413"/>
    </row>
    <row r="10909" spans="22:23" x14ac:dyDescent="0.25">
      <c r="V10909" s="413"/>
      <c r="W10909" s="413"/>
    </row>
    <row r="10910" spans="22:23" x14ac:dyDescent="0.25">
      <c r="V10910" s="413"/>
      <c r="W10910" s="413"/>
    </row>
    <row r="10911" spans="22:23" x14ac:dyDescent="0.25">
      <c r="V10911" s="413"/>
      <c r="W10911" s="413"/>
    </row>
    <row r="10912" spans="22:23" x14ac:dyDescent="0.25">
      <c r="V10912" s="413"/>
      <c r="W10912" s="413"/>
    </row>
    <row r="10913" spans="22:23" x14ac:dyDescent="0.25">
      <c r="V10913" s="413"/>
      <c r="W10913" s="413"/>
    </row>
    <row r="10914" spans="22:23" x14ac:dyDescent="0.25">
      <c r="V10914" s="413"/>
      <c r="W10914" s="413"/>
    </row>
    <row r="10915" spans="22:23" x14ac:dyDescent="0.25">
      <c r="V10915" s="413"/>
      <c r="W10915" s="413"/>
    </row>
    <row r="10916" spans="22:23" x14ac:dyDescent="0.25">
      <c r="V10916" s="413"/>
      <c r="W10916" s="413"/>
    </row>
    <row r="10917" spans="22:23" x14ac:dyDescent="0.25">
      <c r="V10917" s="413"/>
      <c r="W10917" s="413"/>
    </row>
    <row r="10918" spans="22:23" x14ac:dyDescent="0.25">
      <c r="V10918" s="413"/>
      <c r="W10918" s="413"/>
    </row>
    <row r="10919" spans="22:23" x14ac:dyDescent="0.25">
      <c r="V10919" s="413"/>
      <c r="W10919" s="413"/>
    </row>
    <row r="10920" spans="22:23" x14ac:dyDescent="0.25">
      <c r="V10920" s="413"/>
      <c r="W10920" s="413"/>
    </row>
    <row r="10921" spans="22:23" x14ac:dyDescent="0.25">
      <c r="V10921" s="413"/>
      <c r="W10921" s="413"/>
    </row>
    <row r="10922" spans="22:23" x14ac:dyDescent="0.25">
      <c r="V10922" s="413"/>
      <c r="W10922" s="413"/>
    </row>
    <row r="10923" spans="22:23" x14ac:dyDescent="0.25">
      <c r="V10923" s="413"/>
      <c r="W10923" s="413"/>
    </row>
    <row r="10924" spans="22:23" x14ac:dyDescent="0.25">
      <c r="V10924" s="413"/>
      <c r="W10924" s="413"/>
    </row>
    <row r="10925" spans="22:23" x14ac:dyDescent="0.25">
      <c r="V10925" s="413"/>
      <c r="W10925" s="413"/>
    </row>
    <row r="10926" spans="22:23" x14ac:dyDescent="0.25">
      <c r="V10926" s="413"/>
      <c r="W10926" s="413"/>
    </row>
    <row r="10927" spans="22:23" x14ac:dyDescent="0.25">
      <c r="V10927" s="413"/>
      <c r="W10927" s="413"/>
    </row>
    <row r="10928" spans="22:23" x14ac:dyDescent="0.25">
      <c r="V10928" s="413"/>
      <c r="W10928" s="413"/>
    </row>
    <row r="10929" spans="22:23" x14ac:dyDescent="0.25">
      <c r="V10929" s="413"/>
      <c r="W10929" s="413"/>
    </row>
    <row r="10930" spans="22:23" x14ac:dyDescent="0.25">
      <c r="V10930" s="413"/>
      <c r="W10930" s="413"/>
    </row>
    <row r="10931" spans="22:23" x14ac:dyDescent="0.25">
      <c r="V10931" s="413"/>
      <c r="W10931" s="413"/>
    </row>
    <row r="10932" spans="22:23" x14ac:dyDescent="0.25">
      <c r="V10932" s="413"/>
      <c r="W10932" s="413"/>
    </row>
    <row r="10933" spans="22:23" x14ac:dyDescent="0.25">
      <c r="V10933" s="413"/>
      <c r="W10933" s="413"/>
    </row>
    <row r="10934" spans="22:23" x14ac:dyDescent="0.25">
      <c r="V10934" s="413"/>
      <c r="W10934" s="413"/>
    </row>
    <row r="10935" spans="22:23" x14ac:dyDescent="0.25">
      <c r="V10935" s="413"/>
      <c r="W10935" s="413"/>
    </row>
    <row r="10936" spans="22:23" x14ac:dyDescent="0.25">
      <c r="V10936" s="413"/>
      <c r="W10936" s="413"/>
    </row>
    <row r="10937" spans="22:23" x14ac:dyDescent="0.25">
      <c r="V10937" s="413"/>
      <c r="W10937" s="413"/>
    </row>
    <row r="10938" spans="22:23" x14ac:dyDescent="0.25">
      <c r="V10938" s="413"/>
      <c r="W10938" s="413"/>
    </row>
    <row r="10939" spans="22:23" x14ac:dyDescent="0.25">
      <c r="V10939" s="413"/>
      <c r="W10939" s="413"/>
    </row>
    <row r="10940" spans="22:23" x14ac:dyDescent="0.25">
      <c r="V10940" s="413"/>
      <c r="W10940" s="413"/>
    </row>
    <row r="10941" spans="22:23" x14ac:dyDescent="0.25">
      <c r="V10941" s="413"/>
      <c r="W10941" s="413"/>
    </row>
    <row r="10942" spans="22:23" x14ac:dyDescent="0.25">
      <c r="V10942" s="413"/>
      <c r="W10942" s="413"/>
    </row>
    <row r="10943" spans="22:23" x14ac:dyDescent="0.25">
      <c r="V10943" s="413"/>
      <c r="W10943" s="413"/>
    </row>
    <row r="10944" spans="22:23" x14ac:dyDescent="0.25">
      <c r="V10944" s="413"/>
      <c r="W10944" s="413"/>
    </row>
    <row r="10945" spans="22:23" x14ac:dyDescent="0.25">
      <c r="V10945" s="413"/>
      <c r="W10945" s="413"/>
    </row>
    <row r="10946" spans="22:23" x14ac:dyDescent="0.25">
      <c r="V10946" s="413"/>
      <c r="W10946" s="413"/>
    </row>
    <row r="10947" spans="22:23" x14ac:dyDescent="0.25">
      <c r="V10947" s="413"/>
      <c r="W10947" s="413"/>
    </row>
    <row r="10948" spans="22:23" x14ac:dyDescent="0.25">
      <c r="V10948" s="413"/>
      <c r="W10948" s="413"/>
    </row>
    <row r="10949" spans="22:23" x14ac:dyDescent="0.25">
      <c r="V10949" s="413"/>
      <c r="W10949" s="413"/>
    </row>
    <row r="10950" spans="22:23" x14ac:dyDescent="0.25">
      <c r="V10950" s="413"/>
      <c r="W10950" s="413"/>
    </row>
    <row r="10951" spans="22:23" x14ac:dyDescent="0.25">
      <c r="V10951" s="413"/>
      <c r="W10951" s="413"/>
    </row>
    <row r="10952" spans="22:23" x14ac:dyDescent="0.25">
      <c r="V10952" s="413"/>
      <c r="W10952" s="413"/>
    </row>
    <row r="10953" spans="22:23" x14ac:dyDescent="0.25">
      <c r="V10953" s="413"/>
      <c r="W10953" s="413"/>
    </row>
    <row r="10954" spans="22:23" x14ac:dyDescent="0.25">
      <c r="V10954" s="413"/>
      <c r="W10954" s="413"/>
    </row>
    <row r="10955" spans="22:23" x14ac:dyDescent="0.25">
      <c r="V10955" s="413"/>
      <c r="W10955" s="413"/>
    </row>
    <row r="10956" spans="22:23" x14ac:dyDescent="0.25">
      <c r="V10956" s="413"/>
      <c r="W10956" s="413"/>
    </row>
    <row r="10957" spans="22:23" x14ac:dyDescent="0.25">
      <c r="V10957" s="413"/>
      <c r="W10957" s="413"/>
    </row>
    <row r="10958" spans="22:23" x14ac:dyDescent="0.25">
      <c r="V10958" s="413"/>
      <c r="W10958" s="413"/>
    </row>
    <row r="10959" spans="22:23" x14ac:dyDescent="0.25">
      <c r="V10959" s="413"/>
      <c r="W10959" s="413"/>
    </row>
    <row r="10960" spans="22:23" x14ac:dyDescent="0.25">
      <c r="V10960" s="413"/>
      <c r="W10960" s="413"/>
    </row>
    <row r="10961" spans="22:23" x14ac:dyDescent="0.25">
      <c r="V10961" s="413"/>
      <c r="W10961" s="413"/>
    </row>
    <row r="10962" spans="22:23" x14ac:dyDescent="0.25">
      <c r="V10962" s="413"/>
      <c r="W10962" s="413"/>
    </row>
    <row r="10963" spans="22:23" x14ac:dyDescent="0.25">
      <c r="V10963" s="413"/>
      <c r="W10963" s="413"/>
    </row>
    <row r="10964" spans="22:23" x14ac:dyDescent="0.25">
      <c r="V10964" s="413"/>
      <c r="W10964" s="413"/>
    </row>
    <row r="10965" spans="22:23" x14ac:dyDescent="0.25">
      <c r="V10965" s="413"/>
      <c r="W10965" s="413"/>
    </row>
    <row r="10966" spans="22:23" x14ac:dyDescent="0.25">
      <c r="V10966" s="413"/>
      <c r="W10966" s="413"/>
    </row>
    <row r="10967" spans="22:23" x14ac:dyDescent="0.25">
      <c r="V10967" s="413"/>
      <c r="W10967" s="413"/>
    </row>
    <row r="10968" spans="22:23" x14ac:dyDescent="0.25">
      <c r="V10968" s="413"/>
      <c r="W10968" s="413"/>
    </row>
    <row r="10969" spans="22:23" x14ac:dyDescent="0.25">
      <c r="V10969" s="413"/>
      <c r="W10969" s="413"/>
    </row>
    <row r="10970" spans="22:23" x14ac:dyDescent="0.25">
      <c r="V10970" s="413"/>
      <c r="W10970" s="413"/>
    </row>
    <row r="10971" spans="22:23" x14ac:dyDescent="0.25">
      <c r="V10971" s="413"/>
      <c r="W10971" s="413"/>
    </row>
    <row r="10972" spans="22:23" x14ac:dyDescent="0.25">
      <c r="V10972" s="413"/>
      <c r="W10972" s="413"/>
    </row>
    <row r="10973" spans="22:23" x14ac:dyDescent="0.25">
      <c r="V10973" s="413"/>
      <c r="W10973" s="413"/>
    </row>
    <row r="10974" spans="22:23" x14ac:dyDescent="0.25">
      <c r="V10974" s="413"/>
      <c r="W10974" s="413"/>
    </row>
    <row r="10975" spans="22:23" x14ac:dyDescent="0.25">
      <c r="V10975" s="413"/>
      <c r="W10975" s="413"/>
    </row>
    <row r="10976" spans="22:23" x14ac:dyDescent="0.25">
      <c r="V10976" s="413"/>
      <c r="W10976" s="413"/>
    </row>
    <row r="10977" spans="22:23" x14ac:dyDescent="0.25">
      <c r="V10977" s="413"/>
      <c r="W10977" s="413"/>
    </row>
    <row r="10978" spans="22:23" x14ac:dyDescent="0.25">
      <c r="V10978" s="413"/>
      <c r="W10978" s="413"/>
    </row>
    <row r="10979" spans="22:23" x14ac:dyDescent="0.25">
      <c r="V10979" s="413"/>
      <c r="W10979" s="413"/>
    </row>
    <row r="10980" spans="22:23" x14ac:dyDescent="0.25">
      <c r="V10980" s="413"/>
      <c r="W10980" s="413"/>
    </row>
    <row r="10981" spans="22:23" x14ac:dyDescent="0.25">
      <c r="V10981" s="413"/>
      <c r="W10981" s="413"/>
    </row>
    <row r="10982" spans="22:23" x14ac:dyDescent="0.25">
      <c r="V10982" s="413"/>
      <c r="W10982" s="413"/>
    </row>
    <row r="10983" spans="22:23" x14ac:dyDescent="0.25">
      <c r="V10983" s="413"/>
      <c r="W10983" s="413"/>
    </row>
    <row r="10984" spans="22:23" x14ac:dyDescent="0.25">
      <c r="V10984" s="413"/>
      <c r="W10984" s="413"/>
    </row>
    <row r="10985" spans="22:23" x14ac:dyDescent="0.25">
      <c r="V10985" s="413"/>
      <c r="W10985" s="413"/>
    </row>
    <row r="10986" spans="22:23" x14ac:dyDescent="0.25">
      <c r="V10986" s="413"/>
      <c r="W10986" s="413"/>
    </row>
    <row r="10987" spans="22:23" x14ac:dyDescent="0.25">
      <c r="V10987" s="413"/>
      <c r="W10987" s="413"/>
    </row>
    <row r="10988" spans="22:23" x14ac:dyDescent="0.25">
      <c r="V10988" s="413"/>
      <c r="W10988" s="413"/>
    </row>
    <row r="10989" spans="22:23" x14ac:dyDescent="0.25">
      <c r="V10989" s="413"/>
      <c r="W10989" s="413"/>
    </row>
    <row r="10990" spans="22:23" x14ac:dyDescent="0.25">
      <c r="V10990" s="413"/>
      <c r="W10990" s="413"/>
    </row>
    <row r="10991" spans="22:23" x14ac:dyDescent="0.25">
      <c r="V10991" s="413"/>
      <c r="W10991" s="413"/>
    </row>
    <row r="10992" spans="22:23" x14ac:dyDescent="0.25">
      <c r="V10992" s="413"/>
      <c r="W10992" s="413"/>
    </row>
    <row r="10993" spans="22:23" x14ac:dyDescent="0.25">
      <c r="V10993" s="413"/>
      <c r="W10993" s="413"/>
    </row>
    <row r="10994" spans="22:23" x14ac:dyDescent="0.25">
      <c r="V10994" s="413"/>
      <c r="W10994" s="413"/>
    </row>
    <row r="10995" spans="22:23" x14ac:dyDescent="0.25">
      <c r="V10995" s="413"/>
      <c r="W10995" s="413"/>
    </row>
    <row r="10996" spans="22:23" x14ac:dyDescent="0.25">
      <c r="V10996" s="413"/>
      <c r="W10996" s="413"/>
    </row>
    <row r="10997" spans="22:23" x14ac:dyDescent="0.25">
      <c r="V10997" s="413"/>
      <c r="W10997" s="413"/>
    </row>
    <row r="10998" spans="22:23" x14ac:dyDescent="0.25">
      <c r="V10998" s="413"/>
      <c r="W10998" s="413"/>
    </row>
    <row r="10999" spans="22:23" x14ac:dyDescent="0.25">
      <c r="V10999" s="413"/>
      <c r="W10999" s="413"/>
    </row>
    <row r="11000" spans="22:23" x14ac:dyDescent="0.25">
      <c r="V11000" s="413"/>
      <c r="W11000" s="413"/>
    </row>
    <row r="11001" spans="22:23" x14ac:dyDescent="0.25">
      <c r="V11001" s="413"/>
      <c r="W11001" s="413"/>
    </row>
    <row r="11002" spans="22:23" x14ac:dyDescent="0.25">
      <c r="V11002" s="413"/>
      <c r="W11002" s="413"/>
    </row>
    <row r="11003" spans="22:23" x14ac:dyDescent="0.25">
      <c r="V11003" s="413"/>
      <c r="W11003" s="413"/>
    </row>
    <row r="11004" spans="22:23" x14ac:dyDescent="0.25">
      <c r="V11004" s="413"/>
      <c r="W11004" s="413"/>
    </row>
    <row r="11005" spans="22:23" x14ac:dyDescent="0.25">
      <c r="V11005" s="413"/>
      <c r="W11005" s="413"/>
    </row>
    <row r="11006" spans="22:23" x14ac:dyDescent="0.25">
      <c r="V11006" s="413"/>
      <c r="W11006" s="413"/>
    </row>
    <row r="11007" spans="22:23" x14ac:dyDescent="0.25">
      <c r="V11007" s="413"/>
      <c r="W11007" s="413"/>
    </row>
    <row r="11008" spans="22:23" x14ac:dyDescent="0.25">
      <c r="V11008" s="413"/>
      <c r="W11008" s="413"/>
    </row>
    <row r="11009" spans="22:23" x14ac:dyDescent="0.25">
      <c r="V11009" s="413"/>
      <c r="W11009" s="413"/>
    </row>
    <row r="11010" spans="22:23" x14ac:dyDescent="0.25">
      <c r="V11010" s="413"/>
      <c r="W11010" s="413"/>
    </row>
    <row r="11011" spans="22:23" x14ac:dyDescent="0.25">
      <c r="V11011" s="413"/>
      <c r="W11011" s="413"/>
    </row>
    <row r="11012" spans="22:23" x14ac:dyDescent="0.25">
      <c r="V11012" s="413"/>
      <c r="W11012" s="413"/>
    </row>
    <row r="11013" spans="22:23" x14ac:dyDescent="0.25">
      <c r="V11013" s="413"/>
      <c r="W11013" s="413"/>
    </row>
    <row r="11014" spans="22:23" x14ac:dyDescent="0.25">
      <c r="V11014" s="413"/>
      <c r="W11014" s="413"/>
    </row>
    <row r="11015" spans="22:23" x14ac:dyDescent="0.25">
      <c r="V11015" s="413"/>
      <c r="W11015" s="413"/>
    </row>
    <row r="11016" spans="22:23" x14ac:dyDescent="0.25">
      <c r="V11016" s="413"/>
      <c r="W11016" s="413"/>
    </row>
    <row r="11017" spans="22:23" x14ac:dyDescent="0.25">
      <c r="V11017" s="413"/>
      <c r="W11017" s="413"/>
    </row>
    <row r="11018" spans="22:23" x14ac:dyDescent="0.25">
      <c r="V11018" s="413"/>
      <c r="W11018" s="413"/>
    </row>
    <row r="11019" spans="22:23" x14ac:dyDescent="0.25">
      <c r="V11019" s="413"/>
      <c r="W11019" s="413"/>
    </row>
    <row r="11020" spans="22:23" x14ac:dyDescent="0.25">
      <c r="V11020" s="413"/>
      <c r="W11020" s="413"/>
    </row>
    <row r="11021" spans="22:23" x14ac:dyDescent="0.25">
      <c r="V11021" s="413"/>
      <c r="W11021" s="413"/>
    </row>
    <row r="11022" spans="22:23" x14ac:dyDescent="0.25">
      <c r="V11022" s="413"/>
      <c r="W11022" s="413"/>
    </row>
    <row r="11023" spans="22:23" x14ac:dyDescent="0.25">
      <c r="V11023" s="413"/>
      <c r="W11023" s="413"/>
    </row>
    <row r="11024" spans="22:23" x14ac:dyDescent="0.25">
      <c r="V11024" s="413"/>
      <c r="W11024" s="413"/>
    </row>
    <row r="11025" spans="22:23" x14ac:dyDescent="0.25">
      <c r="V11025" s="413"/>
      <c r="W11025" s="413"/>
    </row>
    <row r="11026" spans="22:23" x14ac:dyDescent="0.25">
      <c r="V11026" s="413"/>
      <c r="W11026" s="413"/>
    </row>
    <row r="11027" spans="22:23" x14ac:dyDescent="0.25">
      <c r="V11027" s="413"/>
      <c r="W11027" s="413"/>
    </row>
    <row r="11028" spans="22:23" x14ac:dyDescent="0.25">
      <c r="V11028" s="413"/>
      <c r="W11028" s="413"/>
    </row>
    <row r="11029" spans="22:23" x14ac:dyDescent="0.25">
      <c r="V11029" s="413"/>
      <c r="W11029" s="413"/>
    </row>
    <row r="11030" spans="22:23" x14ac:dyDescent="0.25">
      <c r="V11030" s="413"/>
      <c r="W11030" s="413"/>
    </row>
    <row r="11031" spans="22:23" x14ac:dyDescent="0.25">
      <c r="V11031" s="413"/>
      <c r="W11031" s="413"/>
    </row>
    <row r="11032" spans="22:23" x14ac:dyDescent="0.25">
      <c r="V11032" s="413"/>
      <c r="W11032" s="413"/>
    </row>
    <row r="11033" spans="22:23" x14ac:dyDescent="0.25">
      <c r="V11033" s="413"/>
      <c r="W11033" s="413"/>
    </row>
    <row r="11034" spans="22:23" x14ac:dyDescent="0.25">
      <c r="V11034" s="413"/>
      <c r="W11034" s="413"/>
    </row>
    <row r="11035" spans="22:23" x14ac:dyDescent="0.25">
      <c r="V11035" s="413"/>
      <c r="W11035" s="413"/>
    </row>
    <row r="11036" spans="22:23" x14ac:dyDescent="0.25">
      <c r="V11036" s="413"/>
      <c r="W11036" s="413"/>
    </row>
    <row r="11037" spans="22:23" x14ac:dyDescent="0.25">
      <c r="V11037" s="413"/>
      <c r="W11037" s="413"/>
    </row>
    <row r="11038" spans="22:23" x14ac:dyDescent="0.25">
      <c r="V11038" s="413"/>
      <c r="W11038" s="413"/>
    </row>
    <row r="11039" spans="22:23" x14ac:dyDescent="0.25">
      <c r="V11039" s="413"/>
      <c r="W11039" s="413"/>
    </row>
    <row r="11040" spans="22:23" x14ac:dyDescent="0.25">
      <c r="V11040" s="413"/>
      <c r="W11040" s="413"/>
    </row>
    <row r="11041" spans="22:23" x14ac:dyDescent="0.25">
      <c r="V11041" s="413"/>
      <c r="W11041" s="413"/>
    </row>
    <row r="11042" spans="22:23" x14ac:dyDescent="0.25">
      <c r="V11042" s="413"/>
      <c r="W11042" s="413"/>
    </row>
    <row r="11043" spans="22:23" x14ac:dyDescent="0.25">
      <c r="V11043" s="413"/>
      <c r="W11043" s="413"/>
    </row>
    <row r="11044" spans="22:23" x14ac:dyDescent="0.25">
      <c r="V11044" s="413"/>
      <c r="W11044" s="413"/>
    </row>
    <row r="11045" spans="22:23" x14ac:dyDescent="0.25">
      <c r="V11045" s="413"/>
      <c r="W11045" s="413"/>
    </row>
    <row r="11046" spans="22:23" x14ac:dyDescent="0.25">
      <c r="V11046" s="413"/>
      <c r="W11046" s="413"/>
    </row>
    <row r="11047" spans="22:23" x14ac:dyDescent="0.25">
      <c r="V11047" s="413"/>
      <c r="W11047" s="413"/>
    </row>
    <row r="11048" spans="22:23" x14ac:dyDescent="0.25">
      <c r="V11048" s="413"/>
      <c r="W11048" s="413"/>
    </row>
    <row r="11049" spans="22:23" x14ac:dyDescent="0.25">
      <c r="V11049" s="413"/>
      <c r="W11049" s="413"/>
    </row>
    <row r="11050" spans="22:23" x14ac:dyDescent="0.25">
      <c r="V11050" s="413"/>
      <c r="W11050" s="413"/>
    </row>
    <row r="11051" spans="22:23" x14ac:dyDescent="0.25">
      <c r="V11051" s="413"/>
      <c r="W11051" s="413"/>
    </row>
    <row r="11052" spans="22:23" x14ac:dyDescent="0.25">
      <c r="V11052" s="413"/>
      <c r="W11052" s="413"/>
    </row>
    <row r="11053" spans="22:23" x14ac:dyDescent="0.25">
      <c r="V11053" s="413"/>
      <c r="W11053" s="413"/>
    </row>
    <row r="11054" spans="22:23" x14ac:dyDescent="0.25">
      <c r="V11054" s="413"/>
      <c r="W11054" s="413"/>
    </row>
    <row r="11055" spans="22:23" x14ac:dyDescent="0.25">
      <c r="V11055" s="413"/>
      <c r="W11055" s="413"/>
    </row>
    <row r="11056" spans="22:23" x14ac:dyDescent="0.25">
      <c r="V11056" s="413"/>
      <c r="W11056" s="413"/>
    </row>
    <row r="11057" spans="22:23" x14ac:dyDescent="0.25">
      <c r="V11057" s="413"/>
      <c r="W11057" s="413"/>
    </row>
    <row r="11058" spans="22:23" x14ac:dyDescent="0.25">
      <c r="V11058" s="413"/>
      <c r="W11058" s="413"/>
    </row>
    <row r="11059" spans="22:23" x14ac:dyDescent="0.25">
      <c r="V11059" s="413"/>
      <c r="W11059" s="413"/>
    </row>
    <row r="11060" spans="22:23" x14ac:dyDescent="0.25">
      <c r="V11060" s="413"/>
      <c r="W11060" s="413"/>
    </row>
    <row r="11061" spans="22:23" x14ac:dyDescent="0.25">
      <c r="V11061" s="413"/>
      <c r="W11061" s="413"/>
    </row>
    <row r="11062" spans="22:23" x14ac:dyDescent="0.25">
      <c r="V11062" s="413"/>
      <c r="W11062" s="413"/>
    </row>
    <row r="11063" spans="22:23" x14ac:dyDescent="0.25">
      <c r="V11063" s="413"/>
      <c r="W11063" s="413"/>
    </row>
    <row r="11064" spans="22:23" x14ac:dyDescent="0.25">
      <c r="V11064" s="413"/>
      <c r="W11064" s="413"/>
    </row>
    <row r="11065" spans="22:23" x14ac:dyDescent="0.25">
      <c r="V11065" s="413"/>
      <c r="W11065" s="413"/>
    </row>
    <row r="11066" spans="22:23" x14ac:dyDescent="0.25">
      <c r="V11066" s="413"/>
      <c r="W11066" s="413"/>
    </row>
    <row r="11067" spans="22:23" x14ac:dyDescent="0.25">
      <c r="V11067" s="413"/>
      <c r="W11067" s="413"/>
    </row>
    <row r="11068" spans="22:23" x14ac:dyDescent="0.25">
      <c r="V11068" s="413"/>
      <c r="W11068" s="413"/>
    </row>
    <row r="11069" spans="22:23" x14ac:dyDescent="0.25">
      <c r="V11069" s="413"/>
      <c r="W11069" s="413"/>
    </row>
    <row r="11070" spans="22:23" x14ac:dyDescent="0.25">
      <c r="V11070" s="413"/>
      <c r="W11070" s="413"/>
    </row>
    <row r="11071" spans="22:23" x14ac:dyDescent="0.25">
      <c r="V11071" s="413"/>
      <c r="W11071" s="413"/>
    </row>
    <row r="11072" spans="22:23" x14ac:dyDescent="0.25">
      <c r="V11072" s="413"/>
      <c r="W11072" s="413"/>
    </row>
    <row r="11073" spans="22:23" x14ac:dyDescent="0.25">
      <c r="V11073" s="413"/>
      <c r="W11073" s="413"/>
    </row>
    <row r="11074" spans="22:23" x14ac:dyDescent="0.25">
      <c r="V11074" s="413"/>
      <c r="W11074" s="413"/>
    </row>
    <row r="11075" spans="22:23" x14ac:dyDescent="0.25">
      <c r="V11075" s="413"/>
      <c r="W11075" s="413"/>
    </row>
    <row r="11076" spans="22:23" x14ac:dyDescent="0.25">
      <c r="V11076" s="413"/>
      <c r="W11076" s="413"/>
    </row>
    <row r="11077" spans="22:23" x14ac:dyDescent="0.25">
      <c r="V11077" s="413"/>
      <c r="W11077" s="413"/>
    </row>
    <row r="11078" spans="22:23" x14ac:dyDescent="0.25">
      <c r="V11078" s="413"/>
      <c r="W11078" s="413"/>
    </row>
    <row r="11079" spans="22:23" x14ac:dyDescent="0.25">
      <c r="V11079" s="413"/>
      <c r="W11079" s="413"/>
    </row>
    <row r="11080" spans="22:23" x14ac:dyDescent="0.25">
      <c r="V11080" s="413"/>
      <c r="W11080" s="413"/>
    </row>
    <row r="11081" spans="22:23" x14ac:dyDescent="0.25">
      <c r="V11081" s="413"/>
      <c r="W11081" s="413"/>
    </row>
    <row r="11082" spans="22:23" x14ac:dyDescent="0.25">
      <c r="V11082" s="413"/>
      <c r="W11082" s="413"/>
    </row>
    <row r="11083" spans="22:23" x14ac:dyDescent="0.25">
      <c r="V11083" s="413"/>
      <c r="W11083" s="413"/>
    </row>
    <row r="11084" spans="22:23" x14ac:dyDescent="0.25">
      <c r="V11084" s="413"/>
      <c r="W11084" s="413"/>
    </row>
    <row r="11085" spans="22:23" x14ac:dyDescent="0.25">
      <c r="V11085" s="413"/>
      <c r="W11085" s="413"/>
    </row>
    <row r="11086" spans="22:23" x14ac:dyDescent="0.25">
      <c r="V11086" s="413"/>
      <c r="W11086" s="413"/>
    </row>
    <row r="11087" spans="22:23" x14ac:dyDescent="0.25">
      <c r="V11087" s="413"/>
      <c r="W11087" s="413"/>
    </row>
    <row r="11088" spans="22:23" x14ac:dyDescent="0.25">
      <c r="V11088" s="413"/>
      <c r="W11088" s="413"/>
    </row>
    <row r="11089" spans="22:23" x14ac:dyDescent="0.25">
      <c r="V11089" s="413"/>
      <c r="W11089" s="413"/>
    </row>
    <row r="11090" spans="22:23" x14ac:dyDescent="0.25">
      <c r="V11090" s="413"/>
      <c r="W11090" s="413"/>
    </row>
    <row r="11091" spans="22:23" x14ac:dyDescent="0.25">
      <c r="V11091" s="413"/>
      <c r="W11091" s="413"/>
    </row>
    <row r="11092" spans="22:23" x14ac:dyDescent="0.25">
      <c r="V11092" s="413"/>
      <c r="W11092" s="413"/>
    </row>
    <row r="11093" spans="22:23" x14ac:dyDescent="0.25">
      <c r="V11093" s="413"/>
      <c r="W11093" s="413"/>
    </row>
    <row r="11094" spans="22:23" x14ac:dyDescent="0.25">
      <c r="V11094" s="413"/>
      <c r="W11094" s="413"/>
    </row>
    <row r="11095" spans="22:23" x14ac:dyDescent="0.25">
      <c r="V11095" s="413"/>
      <c r="W11095" s="413"/>
    </row>
    <row r="11096" spans="22:23" x14ac:dyDescent="0.25">
      <c r="V11096" s="413"/>
      <c r="W11096" s="413"/>
    </row>
    <row r="11097" spans="22:23" x14ac:dyDescent="0.25">
      <c r="V11097" s="413"/>
      <c r="W11097" s="413"/>
    </row>
    <row r="11098" spans="22:23" x14ac:dyDescent="0.25">
      <c r="V11098" s="413"/>
      <c r="W11098" s="413"/>
    </row>
    <row r="11099" spans="22:23" x14ac:dyDescent="0.25">
      <c r="V11099" s="413"/>
      <c r="W11099" s="413"/>
    </row>
    <row r="11100" spans="22:23" x14ac:dyDescent="0.25">
      <c r="V11100" s="413"/>
      <c r="W11100" s="413"/>
    </row>
    <row r="11101" spans="22:23" x14ac:dyDescent="0.25">
      <c r="V11101" s="413"/>
      <c r="W11101" s="413"/>
    </row>
    <row r="11102" spans="22:23" x14ac:dyDescent="0.25">
      <c r="V11102" s="413"/>
      <c r="W11102" s="413"/>
    </row>
    <row r="11103" spans="22:23" x14ac:dyDescent="0.25">
      <c r="V11103" s="413"/>
      <c r="W11103" s="413"/>
    </row>
    <row r="11104" spans="22:23" x14ac:dyDescent="0.25">
      <c r="V11104" s="413"/>
      <c r="W11104" s="413"/>
    </row>
    <row r="11105" spans="22:23" x14ac:dyDescent="0.25">
      <c r="V11105" s="413"/>
      <c r="W11105" s="413"/>
    </row>
    <row r="11106" spans="22:23" x14ac:dyDescent="0.25">
      <c r="V11106" s="413"/>
      <c r="W11106" s="413"/>
    </row>
    <row r="11107" spans="22:23" x14ac:dyDescent="0.25">
      <c r="V11107" s="413"/>
      <c r="W11107" s="413"/>
    </row>
    <row r="11108" spans="22:23" x14ac:dyDescent="0.25">
      <c r="V11108" s="413"/>
      <c r="W11108" s="413"/>
    </row>
    <row r="11109" spans="22:23" x14ac:dyDescent="0.25">
      <c r="V11109" s="413"/>
      <c r="W11109" s="413"/>
    </row>
    <row r="11110" spans="22:23" x14ac:dyDescent="0.25">
      <c r="V11110" s="413"/>
      <c r="W11110" s="413"/>
    </row>
    <row r="11111" spans="22:23" x14ac:dyDescent="0.25">
      <c r="V11111" s="413"/>
      <c r="W11111" s="413"/>
    </row>
    <row r="11112" spans="22:23" x14ac:dyDescent="0.25">
      <c r="V11112" s="413"/>
      <c r="W11112" s="413"/>
    </row>
    <row r="11113" spans="22:23" x14ac:dyDescent="0.25">
      <c r="V11113" s="413"/>
      <c r="W11113" s="413"/>
    </row>
    <row r="11114" spans="22:23" x14ac:dyDescent="0.25">
      <c r="V11114" s="413"/>
      <c r="W11114" s="413"/>
    </row>
    <row r="11115" spans="22:23" x14ac:dyDescent="0.25">
      <c r="V11115" s="413"/>
      <c r="W11115" s="413"/>
    </row>
    <row r="11116" spans="22:23" x14ac:dyDescent="0.25">
      <c r="V11116" s="413"/>
      <c r="W11116" s="413"/>
    </row>
    <row r="11117" spans="22:23" x14ac:dyDescent="0.25">
      <c r="V11117" s="413"/>
      <c r="W11117" s="413"/>
    </row>
    <row r="11118" spans="22:23" x14ac:dyDescent="0.25">
      <c r="V11118" s="413"/>
      <c r="W11118" s="413"/>
    </row>
    <row r="11119" spans="22:23" x14ac:dyDescent="0.25">
      <c r="V11119" s="413"/>
      <c r="W11119" s="413"/>
    </row>
    <row r="11120" spans="22:23" x14ac:dyDescent="0.25">
      <c r="V11120" s="413"/>
      <c r="W11120" s="413"/>
    </row>
    <row r="11121" spans="22:23" x14ac:dyDescent="0.25">
      <c r="V11121" s="413"/>
      <c r="W11121" s="413"/>
    </row>
    <row r="11122" spans="22:23" x14ac:dyDescent="0.25">
      <c r="V11122" s="413"/>
      <c r="W11122" s="413"/>
    </row>
    <row r="11123" spans="22:23" x14ac:dyDescent="0.25">
      <c r="V11123" s="413"/>
      <c r="W11123" s="413"/>
    </row>
    <row r="11124" spans="22:23" x14ac:dyDescent="0.25">
      <c r="V11124" s="413"/>
      <c r="W11124" s="413"/>
    </row>
    <row r="11125" spans="22:23" x14ac:dyDescent="0.25">
      <c r="V11125" s="413"/>
      <c r="W11125" s="413"/>
    </row>
    <row r="11126" spans="22:23" x14ac:dyDescent="0.25">
      <c r="V11126" s="413"/>
      <c r="W11126" s="413"/>
    </row>
    <row r="11127" spans="22:23" x14ac:dyDescent="0.25">
      <c r="V11127" s="413"/>
      <c r="W11127" s="413"/>
    </row>
    <row r="11128" spans="22:23" x14ac:dyDescent="0.25">
      <c r="V11128" s="413"/>
      <c r="W11128" s="413"/>
    </row>
    <row r="11129" spans="22:23" x14ac:dyDescent="0.25">
      <c r="V11129" s="413"/>
      <c r="W11129" s="413"/>
    </row>
    <row r="11130" spans="22:23" x14ac:dyDescent="0.25">
      <c r="V11130" s="413"/>
      <c r="W11130" s="413"/>
    </row>
    <row r="11131" spans="22:23" x14ac:dyDescent="0.25">
      <c r="V11131" s="413"/>
      <c r="W11131" s="413"/>
    </row>
    <row r="11132" spans="22:23" x14ac:dyDescent="0.25">
      <c r="V11132" s="413"/>
      <c r="W11132" s="413"/>
    </row>
    <row r="11133" spans="22:23" x14ac:dyDescent="0.25">
      <c r="V11133" s="413"/>
      <c r="W11133" s="413"/>
    </row>
    <row r="11134" spans="22:23" x14ac:dyDescent="0.25">
      <c r="V11134" s="413"/>
      <c r="W11134" s="413"/>
    </row>
    <row r="11135" spans="22:23" x14ac:dyDescent="0.25">
      <c r="V11135" s="413"/>
      <c r="W11135" s="413"/>
    </row>
    <row r="11136" spans="22:23" x14ac:dyDescent="0.25">
      <c r="V11136" s="413"/>
      <c r="W11136" s="413"/>
    </row>
    <row r="11137" spans="22:23" x14ac:dyDescent="0.25">
      <c r="V11137" s="413"/>
      <c r="W11137" s="413"/>
    </row>
    <row r="11138" spans="22:23" x14ac:dyDescent="0.25">
      <c r="V11138" s="413"/>
      <c r="W11138" s="413"/>
    </row>
    <row r="11139" spans="22:23" x14ac:dyDescent="0.25">
      <c r="V11139" s="413"/>
      <c r="W11139" s="413"/>
    </row>
    <row r="11140" spans="22:23" x14ac:dyDescent="0.25">
      <c r="V11140" s="413"/>
      <c r="W11140" s="413"/>
    </row>
    <row r="11141" spans="22:23" x14ac:dyDescent="0.25">
      <c r="V11141" s="413"/>
      <c r="W11141" s="413"/>
    </row>
    <row r="11142" spans="22:23" x14ac:dyDescent="0.25">
      <c r="V11142" s="413"/>
      <c r="W11142" s="413"/>
    </row>
    <row r="11143" spans="22:23" x14ac:dyDescent="0.25">
      <c r="V11143" s="413"/>
      <c r="W11143" s="413"/>
    </row>
    <row r="11144" spans="22:23" x14ac:dyDescent="0.25">
      <c r="V11144" s="413"/>
      <c r="W11144" s="413"/>
    </row>
    <row r="11145" spans="22:23" x14ac:dyDescent="0.25">
      <c r="V11145" s="413"/>
      <c r="W11145" s="413"/>
    </row>
    <row r="11146" spans="22:23" x14ac:dyDescent="0.25">
      <c r="V11146" s="413"/>
      <c r="W11146" s="413"/>
    </row>
    <row r="11147" spans="22:23" x14ac:dyDescent="0.25">
      <c r="V11147" s="413"/>
      <c r="W11147" s="413"/>
    </row>
    <row r="11148" spans="22:23" x14ac:dyDescent="0.25">
      <c r="V11148" s="413"/>
      <c r="W11148" s="413"/>
    </row>
    <row r="11149" spans="22:23" x14ac:dyDescent="0.25">
      <c r="V11149" s="413"/>
      <c r="W11149" s="413"/>
    </row>
    <row r="11150" spans="22:23" x14ac:dyDescent="0.25">
      <c r="V11150" s="413"/>
      <c r="W11150" s="413"/>
    </row>
    <row r="11151" spans="22:23" x14ac:dyDescent="0.25">
      <c r="V11151" s="413"/>
      <c r="W11151" s="413"/>
    </row>
    <row r="11152" spans="22:23" x14ac:dyDescent="0.25">
      <c r="V11152" s="413"/>
      <c r="W11152" s="413"/>
    </row>
    <row r="11153" spans="22:23" x14ac:dyDescent="0.25">
      <c r="V11153" s="413"/>
      <c r="W11153" s="413"/>
    </row>
    <row r="11154" spans="22:23" x14ac:dyDescent="0.25">
      <c r="V11154" s="413"/>
      <c r="W11154" s="413"/>
    </row>
    <row r="11155" spans="22:23" x14ac:dyDescent="0.25">
      <c r="V11155" s="413"/>
      <c r="W11155" s="413"/>
    </row>
    <row r="11156" spans="22:23" x14ac:dyDescent="0.25">
      <c r="V11156" s="413"/>
      <c r="W11156" s="413"/>
    </row>
    <row r="11157" spans="22:23" x14ac:dyDescent="0.25">
      <c r="V11157" s="413"/>
      <c r="W11157" s="413"/>
    </row>
    <row r="11158" spans="22:23" x14ac:dyDescent="0.25">
      <c r="V11158" s="413"/>
      <c r="W11158" s="413"/>
    </row>
    <row r="11159" spans="22:23" x14ac:dyDescent="0.25">
      <c r="V11159" s="413"/>
      <c r="W11159" s="413"/>
    </row>
    <row r="11160" spans="22:23" x14ac:dyDescent="0.25">
      <c r="V11160" s="413"/>
      <c r="W11160" s="413"/>
    </row>
    <row r="11161" spans="22:23" x14ac:dyDescent="0.25">
      <c r="V11161" s="413"/>
      <c r="W11161" s="413"/>
    </row>
    <row r="11162" spans="22:23" x14ac:dyDescent="0.25">
      <c r="V11162" s="413"/>
      <c r="W11162" s="413"/>
    </row>
    <row r="11163" spans="22:23" x14ac:dyDescent="0.25">
      <c r="V11163" s="413"/>
      <c r="W11163" s="413"/>
    </row>
    <row r="11164" spans="22:23" x14ac:dyDescent="0.25">
      <c r="V11164" s="413"/>
      <c r="W11164" s="413"/>
    </row>
    <row r="11165" spans="22:23" x14ac:dyDescent="0.25">
      <c r="V11165" s="413"/>
      <c r="W11165" s="413"/>
    </row>
    <row r="11166" spans="22:23" x14ac:dyDescent="0.25">
      <c r="V11166" s="413"/>
      <c r="W11166" s="413"/>
    </row>
    <row r="11167" spans="22:23" x14ac:dyDescent="0.25">
      <c r="V11167" s="413"/>
      <c r="W11167" s="413"/>
    </row>
    <row r="11168" spans="22:23" x14ac:dyDescent="0.25">
      <c r="V11168" s="413"/>
      <c r="W11168" s="413"/>
    </row>
    <row r="11169" spans="22:23" x14ac:dyDescent="0.25">
      <c r="V11169" s="413"/>
      <c r="W11169" s="413"/>
    </row>
    <row r="11170" spans="22:23" x14ac:dyDescent="0.25">
      <c r="V11170" s="413"/>
      <c r="W11170" s="413"/>
    </row>
    <row r="11171" spans="22:23" x14ac:dyDescent="0.25">
      <c r="V11171" s="413"/>
      <c r="W11171" s="413"/>
    </row>
    <row r="11172" spans="22:23" x14ac:dyDescent="0.25">
      <c r="V11172" s="413"/>
      <c r="W11172" s="413"/>
    </row>
    <row r="11173" spans="22:23" x14ac:dyDescent="0.25">
      <c r="V11173" s="413"/>
      <c r="W11173" s="413"/>
    </row>
    <row r="11174" spans="22:23" x14ac:dyDescent="0.25">
      <c r="V11174" s="413"/>
      <c r="W11174" s="413"/>
    </row>
    <row r="11175" spans="22:23" x14ac:dyDescent="0.25">
      <c r="V11175" s="413"/>
      <c r="W11175" s="413"/>
    </row>
    <row r="11176" spans="22:23" x14ac:dyDescent="0.25">
      <c r="V11176" s="413"/>
      <c r="W11176" s="413"/>
    </row>
    <row r="11177" spans="22:23" x14ac:dyDescent="0.25">
      <c r="V11177" s="413"/>
      <c r="W11177" s="413"/>
    </row>
    <row r="11178" spans="22:23" x14ac:dyDescent="0.25">
      <c r="V11178" s="413"/>
      <c r="W11178" s="413"/>
    </row>
    <row r="11179" spans="22:23" x14ac:dyDescent="0.25">
      <c r="V11179" s="413"/>
      <c r="W11179" s="413"/>
    </row>
    <row r="11180" spans="22:23" x14ac:dyDescent="0.25">
      <c r="V11180" s="413"/>
      <c r="W11180" s="413"/>
    </row>
    <row r="11181" spans="22:23" x14ac:dyDescent="0.25">
      <c r="V11181" s="413"/>
      <c r="W11181" s="413"/>
    </row>
    <row r="11182" spans="22:23" x14ac:dyDescent="0.25">
      <c r="V11182" s="413"/>
      <c r="W11182" s="413"/>
    </row>
    <row r="11183" spans="22:23" x14ac:dyDescent="0.25">
      <c r="V11183" s="413"/>
      <c r="W11183" s="413"/>
    </row>
    <row r="11184" spans="22:23" x14ac:dyDescent="0.25">
      <c r="V11184" s="413"/>
      <c r="W11184" s="413"/>
    </row>
    <row r="11185" spans="22:23" x14ac:dyDescent="0.25">
      <c r="V11185" s="413"/>
      <c r="W11185" s="413"/>
    </row>
    <row r="11186" spans="22:23" x14ac:dyDescent="0.25">
      <c r="V11186" s="413"/>
      <c r="W11186" s="413"/>
    </row>
    <row r="11187" spans="22:23" x14ac:dyDescent="0.25">
      <c r="V11187" s="413"/>
      <c r="W11187" s="413"/>
    </row>
    <row r="11188" spans="22:23" x14ac:dyDescent="0.25">
      <c r="V11188" s="413"/>
      <c r="W11188" s="413"/>
    </row>
    <row r="11189" spans="22:23" x14ac:dyDescent="0.25">
      <c r="V11189" s="413"/>
      <c r="W11189" s="413"/>
    </row>
    <row r="11190" spans="22:23" x14ac:dyDescent="0.25">
      <c r="V11190" s="413"/>
      <c r="W11190" s="413"/>
    </row>
    <row r="11191" spans="22:23" x14ac:dyDescent="0.25">
      <c r="V11191" s="413"/>
      <c r="W11191" s="413"/>
    </row>
    <row r="11192" spans="22:23" x14ac:dyDescent="0.25">
      <c r="V11192" s="413"/>
      <c r="W11192" s="413"/>
    </row>
    <row r="11193" spans="22:23" x14ac:dyDescent="0.25">
      <c r="V11193" s="413"/>
      <c r="W11193" s="413"/>
    </row>
    <row r="11194" spans="22:23" x14ac:dyDescent="0.25">
      <c r="V11194" s="413"/>
      <c r="W11194" s="413"/>
    </row>
    <row r="11195" spans="22:23" x14ac:dyDescent="0.25">
      <c r="V11195" s="413"/>
      <c r="W11195" s="413"/>
    </row>
    <row r="11196" spans="22:23" x14ac:dyDescent="0.25">
      <c r="V11196" s="413"/>
      <c r="W11196" s="413"/>
    </row>
    <row r="11197" spans="22:23" x14ac:dyDescent="0.25">
      <c r="V11197" s="413"/>
      <c r="W11197" s="413"/>
    </row>
    <row r="11198" spans="22:23" x14ac:dyDescent="0.25">
      <c r="V11198" s="413"/>
      <c r="W11198" s="413"/>
    </row>
    <row r="11199" spans="22:23" x14ac:dyDescent="0.25">
      <c r="V11199" s="413"/>
      <c r="W11199" s="413"/>
    </row>
    <row r="11200" spans="22:23" x14ac:dyDescent="0.25">
      <c r="V11200" s="413"/>
      <c r="W11200" s="413"/>
    </row>
    <row r="11201" spans="22:23" x14ac:dyDescent="0.25">
      <c r="V11201" s="413"/>
      <c r="W11201" s="413"/>
    </row>
    <row r="11202" spans="22:23" x14ac:dyDescent="0.25">
      <c r="V11202" s="413"/>
      <c r="W11202" s="413"/>
    </row>
    <row r="11203" spans="22:23" x14ac:dyDescent="0.25">
      <c r="V11203" s="413"/>
      <c r="W11203" s="413"/>
    </row>
    <row r="11204" spans="22:23" x14ac:dyDescent="0.25">
      <c r="V11204" s="413"/>
      <c r="W11204" s="413"/>
    </row>
    <row r="11205" spans="22:23" x14ac:dyDescent="0.25">
      <c r="V11205" s="413"/>
      <c r="W11205" s="413"/>
    </row>
    <row r="11206" spans="22:23" x14ac:dyDescent="0.25">
      <c r="V11206" s="413"/>
      <c r="W11206" s="413"/>
    </row>
    <row r="11207" spans="22:23" x14ac:dyDescent="0.25">
      <c r="V11207" s="413"/>
      <c r="W11207" s="413"/>
    </row>
    <row r="11208" spans="22:23" x14ac:dyDescent="0.25">
      <c r="V11208" s="413"/>
      <c r="W11208" s="413"/>
    </row>
    <row r="11209" spans="22:23" x14ac:dyDescent="0.25">
      <c r="V11209" s="413"/>
      <c r="W11209" s="413"/>
    </row>
    <row r="11210" spans="22:23" x14ac:dyDescent="0.25">
      <c r="V11210" s="413"/>
      <c r="W11210" s="413"/>
    </row>
    <row r="11211" spans="22:23" x14ac:dyDescent="0.25">
      <c r="V11211" s="413"/>
      <c r="W11211" s="413"/>
    </row>
    <row r="11212" spans="22:23" x14ac:dyDescent="0.25">
      <c r="V11212" s="413"/>
      <c r="W11212" s="413"/>
    </row>
    <row r="11213" spans="22:23" x14ac:dyDescent="0.25">
      <c r="V11213" s="413"/>
      <c r="W11213" s="413"/>
    </row>
    <row r="11214" spans="22:23" x14ac:dyDescent="0.25">
      <c r="V11214" s="413"/>
      <c r="W11214" s="413"/>
    </row>
    <row r="11215" spans="22:23" x14ac:dyDescent="0.25">
      <c r="V11215" s="413"/>
      <c r="W11215" s="413"/>
    </row>
    <row r="11216" spans="22:23" x14ac:dyDescent="0.25">
      <c r="V11216" s="413"/>
      <c r="W11216" s="413"/>
    </row>
    <row r="11217" spans="22:23" x14ac:dyDescent="0.25">
      <c r="V11217" s="413"/>
      <c r="W11217" s="413"/>
    </row>
    <row r="11218" spans="22:23" x14ac:dyDescent="0.25">
      <c r="V11218" s="413"/>
      <c r="W11218" s="413"/>
    </row>
    <row r="11219" spans="22:23" x14ac:dyDescent="0.25">
      <c r="V11219" s="413"/>
      <c r="W11219" s="413"/>
    </row>
    <row r="11220" spans="22:23" x14ac:dyDescent="0.25">
      <c r="V11220" s="413"/>
      <c r="W11220" s="413"/>
    </row>
    <row r="11221" spans="22:23" x14ac:dyDescent="0.25">
      <c r="V11221" s="413"/>
      <c r="W11221" s="413"/>
    </row>
    <row r="11222" spans="22:23" x14ac:dyDescent="0.25">
      <c r="V11222" s="413"/>
      <c r="W11222" s="413"/>
    </row>
    <row r="11223" spans="22:23" x14ac:dyDescent="0.25">
      <c r="V11223" s="413"/>
      <c r="W11223" s="413"/>
    </row>
    <row r="11224" spans="22:23" x14ac:dyDescent="0.25">
      <c r="V11224" s="413"/>
      <c r="W11224" s="413"/>
    </row>
    <row r="11225" spans="22:23" x14ac:dyDescent="0.25">
      <c r="V11225" s="413"/>
      <c r="W11225" s="413"/>
    </row>
    <row r="11226" spans="22:23" x14ac:dyDescent="0.25">
      <c r="V11226" s="413"/>
      <c r="W11226" s="413"/>
    </row>
    <row r="11227" spans="22:23" x14ac:dyDescent="0.25">
      <c r="V11227" s="413"/>
      <c r="W11227" s="413"/>
    </row>
    <row r="11228" spans="22:23" x14ac:dyDescent="0.25">
      <c r="V11228" s="413"/>
      <c r="W11228" s="413"/>
    </row>
    <row r="11229" spans="22:23" x14ac:dyDescent="0.25">
      <c r="V11229" s="413"/>
      <c r="W11229" s="413"/>
    </row>
    <row r="11230" spans="22:23" x14ac:dyDescent="0.25">
      <c r="V11230" s="413"/>
      <c r="W11230" s="413"/>
    </row>
    <row r="11231" spans="22:23" x14ac:dyDescent="0.25">
      <c r="V11231" s="413"/>
      <c r="W11231" s="413"/>
    </row>
    <row r="11232" spans="22:23" x14ac:dyDescent="0.25">
      <c r="V11232" s="413"/>
      <c r="W11232" s="413"/>
    </row>
    <row r="11233" spans="22:23" x14ac:dyDescent="0.25">
      <c r="V11233" s="413"/>
      <c r="W11233" s="413"/>
    </row>
    <row r="11234" spans="22:23" x14ac:dyDescent="0.25">
      <c r="V11234" s="413"/>
      <c r="W11234" s="413"/>
    </row>
    <row r="11235" spans="22:23" x14ac:dyDescent="0.25">
      <c r="V11235" s="413"/>
      <c r="W11235" s="413"/>
    </row>
    <row r="11236" spans="22:23" x14ac:dyDescent="0.25">
      <c r="V11236" s="413"/>
      <c r="W11236" s="413"/>
    </row>
    <row r="11237" spans="22:23" x14ac:dyDescent="0.25">
      <c r="V11237" s="413"/>
      <c r="W11237" s="413"/>
    </row>
    <row r="11238" spans="22:23" x14ac:dyDescent="0.25">
      <c r="V11238" s="413"/>
      <c r="W11238" s="413"/>
    </row>
    <row r="11239" spans="22:23" x14ac:dyDescent="0.25">
      <c r="V11239" s="413"/>
      <c r="W11239" s="413"/>
    </row>
    <row r="11240" spans="22:23" x14ac:dyDescent="0.25">
      <c r="V11240" s="413"/>
      <c r="W11240" s="413"/>
    </row>
    <row r="11241" spans="22:23" x14ac:dyDescent="0.25">
      <c r="V11241" s="413"/>
      <c r="W11241" s="413"/>
    </row>
    <row r="11242" spans="22:23" x14ac:dyDescent="0.25">
      <c r="V11242" s="413"/>
      <c r="W11242" s="413"/>
    </row>
    <row r="11243" spans="22:23" x14ac:dyDescent="0.25">
      <c r="V11243" s="413"/>
      <c r="W11243" s="413"/>
    </row>
    <row r="11244" spans="22:23" x14ac:dyDescent="0.25">
      <c r="V11244" s="413"/>
      <c r="W11244" s="413"/>
    </row>
    <row r="11245" spans="22:23" x14ac:dyDescent="0.25">
      <c r="V11245" s="413"/>
      <c r="W11245" s="413"/>
    </row>
    <row r="11246" spans="22:23" x14ac:dyDescent="0.25">
      <c r="V11246" s="413"/>
      <c r="W11246" s="413"/>
    </row>
    <row r="11247" spans="22:23" x14ac:dyDescent="0.25">
      <c r="V11247" s="413"/>
      <c r="W11247" s="413"/>
    </row>
    <row r="11248" spans="22:23" x14ac:dyDescent="0.25">
      <c r="V11248" s="413"/>
      <c r="W11248" s="413"/>
    </row>
    <row r="11249" spans="22:23" x14ac:dyDescent="0.25">
      <c r="V11249" s="413"/>
      <c r="W11249" s="413"/>
    </row>
    <row r="11250" spans="22:23" x14ac:dyDescent="0.25">
      <c r="V11250" s="413"/>
      <c r="W11250" s="413"/>
    </row>
    <row r="11251" spans="22:23" x14ac:dyDescent="0.25">
      <c r="V11251" s="413"/>
      <c r="W11251" s="413"/>
    </row>
    <row r="11252" spans="22:23" x14ac:dyDescent="0.25">
      <c r="V11252" s="413"/>
      <c r="W11252" s="413"/>
    </row>
    <row r="11253" spans="22:23" x14ac:dyDescent="0.25">
      <c r="V11253" s="413"/>
      <c r="W11253" s="413"/>
    </row>
    <row r="11254" spans="22:23" x14ac:dyDescent="0.25">
      <c r="V11254" s="413"/>
      <c r="W11254" s="413"/>
    </row>
    <row r="11255" spans="22:23" x14ac:dyDescent="0.25">
      <c r="V11255" s="413"/>
      <c r="W11255" s="413"/>
    </row>
    <row r="11256" spans="22:23" x14ac:dyDescent="0.25">
      <c r="V11256" s="413"/>
      <c r="W11256" s="413"/>
    </row>
    <row r="11257" spans="22:23" x14ac:dyDescent="0.25">
      <c r="V11257" s="413"/>
      <c r="W11257" s="413"/>
    </row>
    <row r="11258" spans="22:23" x14ac:dyDescent="0.25">
      <c r="V11258" s="413"/>
      <c r="W11258" s="413"/>
    </row>
    <row r="11259" spans="22:23" x14ac:dyDescent="0.25">
      <c r="V11259" s="413"/>
      <c r="W11259" s="413"/>
    </row>
    <row r="11260" spans="22:23" x14ac:dyDescent="0.25">
      <c r="V11260" s="413"/>
      <c r="W11260" s="413"/>
    </row>
    <row r="11261" spans="22:23" x14ac:dyDescent="0.25">
      <c r="V11261" s="413"/>
      <c r="W11261" s="413"/>
    </row>
    <row r="11262" spans="22:23" x14ac:dyDescent="0.25">
      <c r="V11262" s="413"/>
      <c r="W11262" s="413"/>
    </row>
    <row r="11263" spans="22:23" x14ac:dyDescent="0.25">
      <c r="V11263" s="413"/>
      <c r="W11263" s="413"/>
    </row>
    <row r="11264" spans="22:23" x14ac:dyDescent="0.25">
      <c r="V11264" s="413"/>
      <c r="W11264" s="413"/>
    </row>
    <row r="11265" spans="22:23" x14ac:dyDescent="0.25">
      <c r="V11265" s="413"/>
      <c r="W11265" s="413"/>
    </row>
    <row r="11266" spans="22:23" x14ac:dyDescent="0.25">
      <c r="V11266" s="413"/>
      <c r="W11266" s="413"/>
    </row>
    <row r="11267" spans="22:23" x14ac:dyDescent="0.25">
      <c r="V11267" s="413"/>
      <c r="W11267" s="413"/>
    </row>
    <row r="11268" spans="22:23" x14ac:dyDescent="0.25">
      <c r="V11268" s="413"/>
      <c r="W11268" s="413"/>
    </row>
    <row r="11269" spans="22:23" x14ac:dyDescent="0.25">
      <c r="V11269" s="413"/>
      <c r="W11269" s="413"/>
    </row>
    <row r="11270" spans="22:23" x14ac:dyDescent="0.25">
      <c r="V11270" s="413"/>
      <c r="W11270" s="413"/>
    </row>
    <row r="11271" spans="22:23" x14ac:dyDescent="0.25">
      <c r="V11271" s="413"/>
      <c r="W11271" s="413"/>
    </row>
    <row r="11272" spans="22:23" x14ac:dyDescent="0.25">
      <c r="V11272" s="413"/>
      <c r="W11272" s="413"/>
    </row>
    <row r="11273" spans="22:23" x14ac:dyDescent="0.25">
      <c r="V11273" s="413"/>
      <c r="W11273" s="413"/>
    </row>
    <row r="11274" spans="22:23" x14ac:dyDescent="0.25">
      <c r="V11274" s="413"/>
      <c r="W11274" s="413"/>
    </row>
    <row r="11275" spans="22:23" x14ac:dyDescent="0.25">
      <c r="V11275" s="413"/>
      <c r="W11275" s="413"/>
    </row>
    <row r="11276" spans="22:23" x14ac:dyDescent="0.25">
      <c r="V11276" s="413"/>
      <c r="W11276" s="413"/>
    </row>
    <row r="11277" spans="22:23" x14ac:dyDescent="0.25">
      <c r="V11277" s="413"/>
      <c r="W11277" s="413"/>
    </row>
    <row r="11278" spans="22:23" x14ac:dyDescent="0.25">
      <c r="V11278" s="413"/>
      <c r="W11278" s="413"/>
    </row>
    <row r="11279" spans="22:23" x14ac:dyDescent="0.25">
      <c r="V11279" s="413"/>
      <c r="W11279" s="413"/>
    </row>
    <row r="11280" spans="22:23" x14ac:dyDescent="0.25">
      <c r="V11280" s="413"/>
      <c r="W11280" s="413"/>
    </row>
    <row r="11281" spans="22:23" x14ac:dyDescent="0.25">
      <c r="V11281" s="413"/>
      <c r="W11281" s="413"/>
    </row>
    <row r="11282" spans="22:23" x14ac:dyDescent="0.25">
      <c r="V11282" s="413"/>
      <c r="W11282" s="413"/>
    </row>
    <row r="11283" spans="22:23" x14ac:dyDescent="0.25">
      <c r="V11283" s="413"/>
      <c r="W11283" s="413"/>
    </row>
    <row r="11284" spans="22:23" x14ac:dyDescent="0.25">
      <c r="V11284" s="413"/>
      <c r="W11284" s="413"/>
    </row>
    <row r="11285" spans="22:23" x14ac:dyDescent="0.25">
      <c r="V11285" s="413"/>
      <c r="W11285" s="413"/>
    </row>
    <row r="11286" spans="22:23" x14ac:dyDescent="0.25">
      <c r="V11286" s="413"/>
      <c r="W11286" s="413"/>
    </row>
    <row r="11287" spans="22:23" x14ac:dyDescent="0.25">
      <c r="V11287" s="413"/>
      <c r="W11287" s="413"/>
    </row>
    <row r="11288" spans="22:23" x14ac:dyDescent="0.25">
      <c r="V11288" s="413"/>
      <c r="W11288" s="413"/>
    </row>
    <row r="11289" spans="22:23" x14ac:dyDescent="0.25">
      <c r="V11289" s="413"/>
      <c r="W11289" s="413"/>
    </row>
    <row r="11290" spans="22:23" x14ac:dyDescent="0.25">
      <c r="V11290" s="413"/>
      <c r="W11290" s="413"/>
    </row>
    <row r="11291" spans="22:23" x14ac:dyDescent="0.25">
      <c r="V11291" s="413"/>
      <c r="W11291" s="413"/>
    </row>
    <row r="11292" spans="22:23" x14ac:dyDescent="0.25">
      <c r="V11292" s="413"/>
      <c r="W11292" s="413"/>
    </row>
    <row r="11293" spans="22:23" x14ac:dyDescent="0.25">
      <c r="V11293" s="413"/>
      <c r="W11293" s="413"/>
    </row>
    <row r="11294" spans="22:23" x14ac:dyDescent="0.25">
      <c r="V11294" s="413"/>
      <c r="W11294" s="413"/>
    </row>
    <row r="11295" spans="22:23" x14ac:dyDescent="0.25">
      <c r="V11295" s="413"/>
      <c r="W11295" s="413"/>
    </row>
    <row r="11296" spans="22:23" x14ac:dyDescent="0.25">
      <c r="V11296" s="413"/>
      <c r="W11296" s="413"/>
    </row>
    <row r="11297" spans="22:23" x14ac:dyDescent="0.25">
      <c r="V11297" s="413"/>
      <c r="W11297" s="413"/>
    </row>
    <row r="11298" spans="22:23" x14ac:dyDescent="0.25">
      <c r="V11298" s="413"/>
      <c r="W11298" s="413"/>
    </row>
    <row r="11299" spans="22:23" x14ac:dyDescent="0.25">
      <c r="V11299" s="413"/>
      <c r="W11299" s="413"/>
    </row>
    <row r="11300" spans="22:23" x14ac:dyDescent="0.25">
      <c r="V11300" s="413"/>
      <c r="W11300" s="413"/>
    </row>
    <row r="11301" spans="22:23" x14ac:dyDescent="0.25">
      <c r="V11301" s="413"/>
      <c r="W11301" s="413"/>
    </row>
    <row r="11302" spans="22:23" x14ac:dyDescent="0.25">
      <c r="V11302" s="413"/>
      <c r="W11302" s="413"/>
    </row>
    <row r="11303" spans="22:23" x14ac:dyDescent="0.25">
      <c r="V11303" s="413"/>
      <c r="W11303" s="413"/>
    </row>
    <row r="11304" spans="22:23" x14ac:dyDescent="0.25">
      <c r="V11304" s="413"/>
      <c r="W11304" s="413"/>
    </row>
    <row r="11305" spans="22:23" x14ac:dyDescent="0.25">
      <c r="V11305" s="413"/>
      <c r="W11305" s="413"/>
    </row>
    <row r="11306" spans="22:23" x14ac:dyDescent="0.25">
      <c r="V11306" s="413"/>
      <c r="W11306" s="413"/>
    </row>
    <row r="11307" spans="22:23" x14ac:dyDescent="0.25">
      <c r="V11307" s="413"/>
      <c r="W11307" s="413"/>
    </row>
    <row r="11308" spans="22:23" x14ac:dyDescent="0.25">
      <c r="V11308" s="413"/>
      <c r="W11308" s="413"/>
    </row>
    <row r="11309" spans="22:23" x14ac:dyDescent="0.25">
      <c r="V11309" s="413"/>
      <c r="W11309" s="413"/>
    </row>
    <row r="11310" spans="22:23" x14ac:dyDescent="0.25">
      <c r="V11310" s="413"/>
      <c r="W11310" s="413"/>
    </row>
    <row r="11311" spans="22:23" x14ac:dyDescent="0.25">
      <c r="V11311" s="413"/>
      <c r="W11311" s="413"/>
    </row>
    <row r="11312" spans="22:23" x14ac:dyDescent="0.25">
      <c r="V11312" s="413"/>
      <c r="W11312" s="413"/>
    </row>
    <row r="11313" spans="22:23" x14ac:dyDescent="0.25">
      <c r="V11313" s="413"/>
      <c r="W11313" s="413"/>
    </row>
    <row r="11314" spans="22:23" x14ac:dyDescent="0.25">
      <c r="V11314" s="413"/>
      <c r="W11314" s="413"/>
    </row>
    <row r="11315" spans="22:23" x14ac:dyDescent="0.25">
      <c r="V11315" s="413"/>
      <c r="W11315" s="413"/>
    </row>
    <row r="11316" spans="22:23" x14ac:dyDescent="0.25">
      <c r="V11316" s="413"/>
      <c r="W11316" s="413"/>
    </row>
    <row r="11317" spans="22:23" x14ac:dyDescent="0.25">
      <c r="V11317" s="413"/>
      <c r="W11317" s="413"/>
    </row>
    <row r="11318" spans="22:23" x14ac:dyDescent="0.25">
      <c r="V11318" s="413"/>
      <c r="W11318" s="413"/>
    </row>
    <row r="11319" spans="22:23" x14ac:dyDescent="0.25">
      <c r="V11319" s="413"/>
      <c r="W11319" s="413"/>
    </row>
    <row r="11320" spans="22:23" x14ac:dyDescent="0.25">
      <c r="V11320" s="413"/>
      <c r="W11320" s="413"/>
    </row>
    <row r="11321" spans="22:23" x14ac:dyDescent="0.25">
      <c r="V11321" s="413"/>
      <c r="W11321" s="413"/>
    </row>
    <row r="11322" spans="22:23" x14ac:dyDescent="0.25">
      <c r="V11322" s="413"/>
      <c r="W11322" s="413"/>
    </row>
    <row r="11323" spans="22:23" x14ac:dyDescent="0.25">
      <c r="V11323" s="413"/>
      <c r="W11323" s="413"/>
    </row>
    <row r="11324" spans="22:23" x14ac:dyDescent="0.25">
      <c r="V11324" s="413"/>
      <c r="W11324" s="413"/>
    </row>
    <row r="11325" spans="22:23" x14ac:dyDescent="0.25">
      <c r="V11325" s="413"/>
      <c r="W11325" s="413"/>
    </row>
    <row r="11326" spans="22:23" x14ac:dyDescent="0.25">
      <c r="V11326" s="413"/>
      <c r="W11326" s="413"/>
    </row>
    <row r="11327" spans="22:23" x14ac:dyDescent="0.25">
      <c r="V11327" s="413"/>
      <c r="W11327" s="413"/>
    </row>
    <row r="11328" spans="22:23" x14ac:dyDescent="0.25">
      <c r="V11328" s="413"/>
      <c r="W11328" s="413"/>
    </row>
    <row r="11329" spans="22:23" x14ac:dyDescent="0.25">
      <c r="V11329" s="413"/>
      <c r="W11329" s="413"/>
    </row>
    <row r="11330" spans="22:23" x14ac:dyDescent="0.25">
      <c r="V11330" s="413"/>
      <c r="W11330" s="413"/>
    </row>
    <row r="11331" spans="22:23" x14ac:dyDescent="0.25">
      <c r="V11331" s="413"/>
      <c r="W11331" s="413"/>
    </row>
    <row r="11332" spans="22:23" x14ac:dyDescent="0.25">
      <c r="V11332" s="413"/>
      <c r="W11332" s="413"/>
    </row>
    <row r="11333" spans="22:23" x14ac:dyDescent="0.25">
      <c r="V11333" s="413"/>
      <c r="W11333" s="413"/>
    </row>
    <row r="11334" spans="22:23" x14ac:dyDescent="0.25">
      <c r="V11334" s="413"/>
      <c r="W11334" s="413"/>
    </row>
    <row r="11335" spans="22:23" x14ac:dyDescent="0.25">
      <c r="V11335" s="413"/>
      <c r="W11335" s="413"/>
    </row>
    <row r="11336" spans="22:23" x14ac:dyDescent="0.25">
      <c r="V11336" s="413"/>
      <c r="W11336" s="413"/>
    </row>
    <row r="11337" spans="22:23" x14ac:dyDescent="0.25">
      <c r="V11337" s="413"/>
      <c r="W11337" s="413"/>
    </row>
    <row r="11338" spans="22:23" x14ac:dyDescent="0.25">
      <c r="V11338" s="413"/>
      <c r="W11338" s="413"/>
    </row>
    <row r="11339" spans="22:23" x14ac:dyDescent="0.25">
      <c r="V11339" s="413"/>
      <c r="W11339" s="413"/>
    </row>
    <row r="11340" spans="22:23" x14ac:dyDescent="0.25">
      <c r="V11340" s="413"/>
      <c r="W11340" s="413"/>
    </row>
    <row r="11341" spans="22:23" x14ac:dyDescent="0.25">
      <c r="V11341" s="413"/>
      <c r="W11341" s="413"/>
    </row>
    <row r="11342" spans="22:23" x14ac:dyDescent="0.25">
      <c r="V11342" s="413"/>
      <c r="W11342" s="413"/>
    </row>
    <row r="11343" spans="22:23" x14ac:dyDescent="0.25">
      <c r="V11343" s="413"/>
      <c r="W11343" s="413"/>
    </row>
    <row r="11344" spans="22:23" x14ac:dyDescent="0.25">
      <c r="V11344" s="413"/>
      <c r="W11344" s="413"/>
    </row>
    <row r="11345" spans="22:23" x14ac:dyDescent="0.25">
      <c r="V11345" s="413"/>
      <c r="W11345" s="413"/>
    </row>
    <row r="11346" spans="22:23" x14ac:dyDescent="0.25">
      <c r="V11346" s="413"/>
      <c r="W11346" s="413"/>
    </row>
    <row r="11347" spans="22:23" x14ac:dyDescent="0.25">
      <c r="V11347" s="413"/>
      <c r="W11347" s="413"/>
    </row>
    <row r="11348" spans="22:23" x14ac:dyDescent="0.25">
      <c r="V11348" s="413"/>
      <c r="W11348" s="413"/>
    </row>
    <row r="11349" spans="22:23" x14ac:dyDescent="0.25">
      <c r="V11349" s="413"/>
      <c r="W11349" s="413"/>
    </row>
    <row r="11350" spans="22:23" x14ac:dyDescent="0.25">
      <c r="V11350" s="413"/>
      <c r="W11350" s="413"/>
    </row>
    <row r="11351" spans="22:23" x14ac:dyDescent="0.25">
      <c r="V11351" s="413"/>
      <c r="W11351" s="413"/>
    </row>
    <row r="11352" spans="22:23" x14ac:dyDescent="0.25">
      <c r="V11352" s="413"/>
      <c r="W11352" s="413"/>
    </row>
    <row r="11353" spans="22:23" x14ac:dyDescent="0.25">
      <c r="V11353" s="413"/>
      <c r="W11353" s="413"/>
    </row>
    <row r="11354" spans="22:23" x14ac:dyDescent="0.25">
      <c r="V11354" s="413"/>
      <c r="W11354" s="413"/>
    </row>
    <row r="11355" spans="22:23" x14ac:dyDescent="0.25">
      <c r="V11355" s="413"/>
      <c r="W11355" s="413"/>
    </row>
    <row r="11356" spans="22:23" x14ac:dyDescent="0.25">
      <c r="V11356" s="413"/>
      <c r="W11356" s="413"/>
    </row>
    <row r="11357" spans="22:23" x14ac:dyDescent="0.25">
      <c r="V11357" s="413"/>
      <c r="W11357" s="413"/>
    </row>
    <row r="11358" spans="22:23" x14ac:dyDescent="0.25">
      <c r="V11358" s="413"/>
      <c r="W11358" s="413"/>
    </row>
    <row r="11359" spans="22:23" x14ac:dyDescent="0.25">
      <c r="V11359" s="413"/>
      <c r="W11359" s="413"/>
    </row>
    <row r="11360" spans="22:23" x14ac:dyDescent="0.25">
      <c r="V11360" s="413"/>
      <c r="W11360" s="413"/>
    </row>
    <row r="11361" spans="22:23" x14ac:dyDescent="0.25">
      <c r="V11361" s="413"/>
      <c r="W11361" s="413"/>
    </row>
    <row r="11362" spans="22:23" x14ac:dyDescent="0.25">
      <c r="V11362" s="413"/>
      <c r="W11362" s="413"/>
    </row>
    <row r="11363" spans="22:23" x14ac:dyDescent="0.25">
      <c r="V11363" s="413"/>
      <c r="W11363" s="413"/>
    </row>
    <row r="11364" spans="22:23" x14ac:dyDescent="0.25">
      <c r="V11364" s="413"/>
      <c r="W11364" s="413"/>
    </row>
    <row r="11365" spans="22:23" x14ac:dyDescent="0.25">
      <c r="V11365" s="413"/>
      <c r="W11365" s="413"/>
    </row>
    <row r="11366" spans="22:23" x14ac:dyDescent="0.25">
      <c r="V11366" s="413"/>
      <c r="W11366" s="413"/>
    </row>
    <row r="11367" spans="22:23" x14ac:dyDescent="0.25">
      <c r="V11367" s="413"/>
      <c r="W11367" s="413"/>
    </row>
    <row r="11368" spans="22:23" x14ac:dyDescent="0.25">
      <c r="V11368" s="413"/>
      <c r="W11368" s="413"/>
    </row>
    <row r="11369" spans="22:23" x14ac:dyDescent="0.25">
      <c r="V11369" s="413"/>
      <c r="W11369" s="413"/>
    </row>
    <row r="11370" spans="22:23" x14ac:dyDescent="0.25">
      <c r="V11370" s="413"/>
      <c r="W11370" s="413"/>
    </row>
    <row r="11371" spans="22:23" x14ac:dyDescent="0.25">
      <c r="V11371" s="413"/>
      <c r="W11371" s="413"/>
    </row>
    <row r="11372" spans="22:23" x14ac:dyDescent="0.25">
      <c r="V11372" s="413"/>
      <c r="W11372" s="413"/>
    </row>
    <row r="11373" spans="22:23" x14ac:dyDescent="0.25">
      <c r="V11373" s="413"/>
      <c r="W11373" s="413"/>
    </row>
    <row r="11374" spans="22:23" x14ac:dyDescent="0.25">
      <c r="V11374" s="413"/>
      <c r="W11374" s="413"/>
    </row>
    <row r="11375" spans="22:23" x14ac:dyDescent="0.25">
      <c r="V11375" s="413"/>
      <c r="W11375" s="413"/>
    </row>
    <row r="11376" spans="22:23" x14ac:dyDescent="0.25">
      <c r="V11376" s="413"/>
      <c r="W11376" s="413"/>
    </row>
    <row r="11377" spans="22:23" x14ac:dyDescent="0.25">
      <c r="V11377" s="413"/>
      <c r="W11377" s="413"/>
    </row>
    <row r="11378" spans="22:23" x14ac:dyDescent="0.25">
      <c r="V11378" s="413"/>
      <c r="W11378" s="413"/>
    </row>
    <row r="11379" spans="22:23" x14ac:dyDescent="0.25">
      <c r="V11379" s="413"/>
      <c r="W11379" s="413"/>
    </row>
    <row r="11380" spans="22:23" x14ac:dyDescent="0.25">
      <c r="V11380" s="413"/>
      <c r="W11380" s="413"/>
    </row>
    <row r="11381" spans="22:23" x14ac:dyDescent="0.25">
      <c r="V11381" s="413"/>
      <c r="W11381" s="413"/>
    </row>
    <row r="11382" spans="22:23" x14ac:dyDescent="0.25">
      <c r="V11382" s="413"/>
      <c r="W11382" s="413"/>
    </row>
    <row r="11383" spans="22:23" x14ac:dyDescent="0.25">
      <c r="V11383" s="413"/>
      <c r="W11383" s="413"/>
    </row>
    <row r="11384" spans="22:23" x14ac:dyDescent="0.25">
      <c r="V11384" s="413"/>
      <c r="W11384" s="413"/>
    </row>
    <row r="11385" spans="22:23" x14ac:dyDescent="0.25">
      <c r="V11385" s="413"/>
      <c r="W11385" s="413"/>
    </row>
    <row r="11386" spans="22:23" x14ac:dyDescent="0.25">
      <c r="V11386" s="413"/>
      <c r="W11386" s="413"/>
    </row>
    <row r="11387" spans="22:23" x14ac:dyDescent="0.25">
      <c r="V11387" s="413"/>
      <c r="W11387" s="413"/>
    </row>
    <row r="11388" spans="22:23" x14ac:dyDescent="0.25">
      <c r="V11388" s="413"/>
      <c r="W11388" s="413"/>
    </row>
    <row r="11389" spans="22:23" x14ac:dyDescent="0.25">
      <c r="V11389" s="413"/>
      <c r="W11389" s="413"/>
    </row>
    <row r="11390" spans="22:23" x14ac:dyDescent="0.25">
      <c r="V11390" s="413"/>
      <c r="W11390" s="413"/>
    </row>
    <row r="11391" spans="22:23" x14ac:dyDescent="0.25">
      <c r="V11391" s="413"/>
      <c r="W11391" s="413"/>
    </row>
    <row r="11392" spans="22:23" x14ac:dyDescent="0.25">
      <c r="V11392" s="413"/>
      <c r="W11392" s="413"/>
    </row>
    <row r="11393" spans="22:23" x14ac:dyDescent="0.25">
      <c r="V11393" s="413"/>
      <c r="W11393" s="413"/>
    </row>
    <row r="11394" spans="22:23" x14ac:dyDescent="0.25">
      <c r="V11394" s="413"/>
      <c r="W11394" s="413"/>
    </row>
    <row r="11395" spans="22:23" x14ac:dyDescent="0.25">
      <c r="V11395" s="413"/>
      <c r="W11395" s="413"/>
    </row>
    <row r="11396" spans="22:23" x14ac:dyDescent="0.25">
      <c r="V11396" s="413"/>
      <c r="W11396" s="413"/>
    </row>
    <row r="11397" spans="22:23" x14ac:dyDescent="0.25">
      <c r="V11397" s="413"/>
      <c r="W11397" s="413"/>
    </row>
    <row r="11398" spans="22:23" x14ac:dyDescent="0.25">
      <c r="V11398" s="413"/>
      <c r="W11398" s="413"/>
    </row>
    <row r="11399" spans="22:23" x14ac:dyDescent="0.25">
      <c r="V11399" s="413"/>
      <c r="W11399" s="413"/>
    </row>
    <row r="11400" spans="22:23" x14ac:dyDescent="0.25">
      <c r="V11400" s="413"/>
      <c r="W11400" s="413"/>
    </row>
    <row r="11401" spans="22:23" x14ac:dyDescent="0.25">
      <c r="V11401" s="413"/>
      <c r="W11401" s="413"/>
    </row>
    <row r="11402" spans="22:23" x14ac:dyDescent="0.25">
      <c r="V11402" s="413"/>
      <c r="W11402" s="413"/>
    </row>
    <row r="11403" spans="22:23" x14ac:dyDescent="0.25">
      <c r="V11403" s="413"/>
      <c r="W11403" s="413"/>
    </row>
    <row r="11404" spans="22:23" x14ac:dyDescent="0.25">
      <c r="V11404" s="413"/>
      <c r="W11404" s="413"/>
    </row>
    <row r="11405" spans="22:23" x14ac:dyDescent="0.25">
      <c r="V11405" s="413"/>
      <c r="W11405" s="413"/>
    </row>
    <row r="11406" spans="22:23" x14ac:dyDescent="0.25">
      <c r="V11406" s="413"/>
      <c r="W11406" s="413"/>
    </row>
    <row r="11407" spans="22:23" x14ac:dyDescent="0.25">
      <c r="V11407" s="413"/>
      <c r="W11407" s="413"/>
    </row>
    <row r="11408" spans="22:23" x14ac:dyDescent="0.25">
      <c r="V11408" s="413"/>
      <c r="W11408" s="413"/>
    </row>
    <row r="11409" spans="22:23" x14ac:dyDescent="0.25">
      <c r="V11409" s="413"/>
      <c r="W11409" s="413"/>
    </row>
    <row r="11410" spans="22:23" x14ac:dyDescent="0.25">
      <c r="V11410" s="413"/>
      <c r="W11410" s="413"/>
    </row>
    <row r="11411" spans="22:23" x14ac:dyDescent="0.25">
      <c r="V11411" s="413"/>
      <c r="W11411" s="413"/>
    </row>
    <row r="11412" spans="22:23" x14ac:dyDescent="0.25">
      <c r="V11412" s="413"/>
      <c r="W11412" s="413"/>
    </row>
    <row r="11413" spans="22:23" x14ac:dyDescent="0.25">
      <c r="V11413" s="413"/>
      <c r="W11413" s="413"/>
    </row>
    <row r="11414" spans="22:23" x14ac:dyDescent="0.25">
      <c r="V11414" s="413"/>
      <c r="W11414" s="413"/>
    </row>
    <row r="11415" spans="22:23" x14ac:dyDescent="0.25">
      <c r="V11415" s="413"/>
      <c r="W11415" s="413"/>
    </row>
    <row r="11416" spans="22:23" x14ac:dyDescent="0.25">
      <c r="V11416" s="413"/>
      <c r="W11416" s="413"/>
    </row>
    <row r="11417" spans="22:23" x14ac:dyDescent="0.25">
      <c r="V11417" s="413"/>
      <c r="W11417" s="413"/>
    </row>
    <row r="11418" spans="22:23" x14ac:dyDescent="0.25">
      <c r="V11418" s="413"/>
      <c r="W11418" s="413"/>
    </row>
    <row r="11419" spans="22:23" x14ac:dyDescent="0.25">
      <c r="V11419" s="413"/>
      <c r="W11419" s="413"/>
    </row>
    <row r="11420" spans="22:23" x14ac:dyDescent="0.25">
      <c r="V11420" s="413"/>
      <c r="W11420" s="413"/>
    </row>
    <row r="11421" spans="22:23" x14ac:dyDescent="0.25">
      <c r="V11421" s="413"/>
      <c r="W11421" s="413"/>
    </row>
    <row r="11422" spans="22:23" x14ac:dyDescent="0.25">
      <c r="V11422" s="413"/>
      <c r="W11422" s="413"/>
    </row>
    <row r="11423" spans="22:23" x14ac:dyDescent="0.25">
      <c r="V11423" s="413"/>
      <c r="W11423" s="413"/>
    </row>
    <row r="11424" spans="22:23" x14ac:dyDescent="0.25">
      <c r="V11424" s="413"/>
      <c r="W11424" s="413"/>
    </row>
    <row r="11425" spans="22:23" x14ac:dyDescent="0.25">
      <c r="V11425" s="413"/>
      <c r="W11425" s="413"/>
    </row>
    <row r="11426" spans="22:23" x14ac:dyDescent="0.25">
      <c r="V11426" s="413"/>
      <c r="W11426" s="413"/>
    </row>
    <row r="11427" spans="22:23" x14ac:dyDescent="0.25">
      <c r="V11427" s="413"/>
      <c r="W11427" s="413"/>
    </row>
    <row r="11428" spans="22:23" x14ac:dyDescent="0.25">
      <c r="V11428" s="413"/>
      <c r="W11428" s="413"/>
    </row>
    <row r="11429" spans="22:23" x14ac:dyDescent="0.25">
      <c r="V11429" s="413"/>
      <c r="W11429" s="413"/>
    </row>
    <row r="11430" spans="22:23" x14ac:dyDescent="0.25">
      <c r="V11430" s="413"/>
      <c r="W11430" s="413"/>
    </row>
    <row r="11431" spans="22:23" x14ac:dyDescent="0.25">
      <c r="V11431" s="413"/>
      <c r="W11431" s="413"/>
    </row>
    <row r="11432" spans="22:23" x14ac:dyDescent="0.25">
      <c r="V11432" s="413"/>
      <c r="W11432" s="413"/>
    </row>
    <row r="11433" spans="22:23" x14ac:dyDescent="0.25">
      <c r="V11433" s="413"/>
      <c r="W11433" s="413"/>
    </row>
    <row r="11434" spans="22:23" x14ac:dyDescent="0.25">
      <c r="V11434" s="413"/>
      <c r="W11434" s="413"/>
    </row>
    <row r="11435" spans="22:23" x14ac:dyDescent="0.25">
      <c r="V11435" s="413"/>
      <c r="W11435" s="413"/>
    </row>
    <row r="11436" spans="22:23" x14ac:dyDescent="0.25">
      <c r="V11436" s="413"/>
      <c r="W11436" s="413"/>
    </row>
    <row r="11437" spans="22:23" x14ac:dyDescent="0.25">
      <c r="V11437" s="413"/>
      <c r="W11437" s="413"/>
    </row>
    <row r="11438" spans="22:23" x14ac:dyDescent="0.25">
      <c r="V11438" s="413"/>
      <c r="W11438" s="413"/>
    </row>
    <row r="11439" spans="22:23" x14ac:dyDescent="0.25">
      <c r="V11439" s="413"/>
      <c r="W11439" s="413"/>
    </row>
    <row r="11440" spans="22:23" x14ac:dyDescent="0.25">
      <c r="V11440" s="413"/>
      <c r="W11440" s="413"/>
    </row>
    <row r="11441" spans="22:23" x14ac:dyDescent="0.25">
      <c r="V11441" s="413"/>
      <c r="W11441" s="413"/>
    </row>
    <row r="11442" spans="22:23" x14ac:dyDescent="0.25">
      <c r="V11442" s="413"/>
      <c r="W11442" s="413"/>
    </row>
    <row r="11443" spans="22:23" x14ac:dyDescent="0.25">
      <c r="V11443" s="413"/>
      <c r="W11443" s="413"/>
    </row>
    <row r="11444" spans="22:23" x14ac:dyDescent="0.25">
      <c r="V11444" s="413"/>
      <c r="W11444" s="413"/>
    </row>
    <row r="11445" spans="22:23" x14ac:dyDescent="0.25">
      <c r="V11445" s="413"/>
      <c r="W11445" s="413"/>
    </row>
    <row r="11446" spans="22:23" x14ac:dyDescent="0.25">
      <c r="V11446" s="413"/>
      <c r="W11446" s="413"/>
    </row>
    <row r="11447" spans="22:23" x14ac:dyDescent="0.25">
      <c r="V11447" s="413"/>
      <c r="W11447" s="413"/>
    </row>
    <row r="11448" spans="22:23" x14ac:dyDescent="0.25">
      <c r="V11448" s="413"/>
      <c r="W11448" s="413"/>
    </row>
    <row r="11449" spans="22:23" x14ac:dyDescent="0.25">
      <c r="V11449" s="413"/>
      <c r="W11449" s="413"/>
    </row>
    <row r="11450" spans="22:23" x14ac:dyDescent="0.25">
      <c r="V11450" s="413"/>
      <c r="W11450" s="413"/>
    </row>
    <row r="11451" spans="22:23" x14ac:dyDescent="0.25">
      <c r="V11451" s="413"/>
      <c r="W11451" s="413"/>
    </row>
    <row r="11452" spans="22:23" x14ac:dyDescent="0.25">
      <c r="V11452" s="413"/>
      <c r="W11452" s="413"/>
    </row>
    <row r="11453" spans="22:23" x14ac:dyDescent="0.25">
      <c r="V11453" s="413"/>
      <c r="W11453" s="413"/>
    </row>
    <row r="11454" spans="22:23" x14ac:dyDescent="0.25">
      <c r="V11454" s="413"/>
      <c r="W11454" s="413"/>
    </row>
    <row r="11455" spans="22:23" x14ac:dyDescent="0.25">
      <c r="V11455" s="413"/>
      <c r="W11455" s="413"/>
    </row>
    <row r="11456" spans="22:23" x14ac:dyDescent="0.25">
      <c r="V11456" s="413"/>
      <c r="W11456" s="413"/>
    </row>
    <row r="11457" spans="22:23" x14ac:dyDescent="0.25">
      <c r="V11457" s="413"/>
      <c r="W11457" s="413"/>
    </row>
    <row r="11458" spans="22:23" x14ac:dyDescent="0.25">
      <c r="V11458" s="413"/>
      <c r="W11458" s="413"/>
    </row>
    <row r="11459" spans="22:23" x14ac:dyDescent="0.25">
      <c r="V11459" s="413"/>
      <c r="W11459" s="413"/>
    </row>
    <row r="11460" spans="22:23" x14ac:dyDescent="0.25">
      <c r="V11460" s="413"/>
      <c r="W11460" s="413"/>
    </row>
    <row r="11461" spans="22:23" x14ac:dyDescent="0.25">
      <c r="V11461" s="413"/>
      <c r="W11461" s="413"/>
    </row>
    <row r="11462" spans="22:23" x14ac:dyDescent="0.25">
      <c r="V11462" s="413"/>
      <c r="W11462" s="413"/>
    </row>
    <row r="11463" spans="22:23" x14ac:dyDescent="0.25">
      <c r="V11463" s="413"/>
      <c r="W11463" s="413"/>
    </row>
    <row r="11464" spans="22:23" x14ac:dyDescent="0.25">
      <c r="V11464" s="413"/>
      <c r="W11464" s="413"/>
    </row>
    <row r="11465" spans="22:23" x14ac:dyDescent="0.25">
      <c r="V11465" s="413"/>
      <c r="W11465" s="413"/>
    </row>
    <row r="11466" spans="22:23" x14ac:dyDescent="0.25">
      <c r="V11466" s="413"/>
      <c r="W11466" s="413"/>
    </row>
    <row r="11467" spans="22:23" x14ac:dyDescent="0.25">
      <c r="V11467" s="413"/>
      <c r="W11467" s="413"/>
    </row>
    <row r="11468" spans="22:23" x14ac:dyDescent="0.25">
      <c r="V11468" s="413"/>
      <c r="W11468" s="413"/>
    </row>
    <row r="11469" spans="22:23" x14ac:dyDescent="0.25">
      <c r="V11469" s="413"/>
      <c r="W11469" s="413"/>
    </row>
    <row r="11470" spans="22:23" x14ac:dyDescent="0.25">
      <c r="V11470" s="413"/>
      <c r="W11470" s="413"/>
    </row>
    <row r="11471" spans="22:23" x14ac:dyDescent="0.25">
      <c r="V11471" s="413"/>
      <c r="W11471" s="413"/>
    </row>
    <row r="11472" spans="22:23" x14ac:dyDescent="0.25">
      <c r="V11472" s="413"/>
      <c r="W11472" s="413"/>
    </row>
    <row r="11473" spans="22:23" x14ac:dyDescent="0.25">
      <c r="V11473" s="413"/>
      <c r="W11473" s="413"/>
    </row>
    <row r="11474" spans="22:23" x14ac:dyDescent="0.25">
      <c r="V11474" s="413"/>
      <c r="W11474" s="413"/>
    </row>
    <row r="11475" spans="22:23" x14ac:dyDescent="0.25">
      <c r="V11475" s="413"/>
      <c r="W11475" s="413"/>
    </row>
    <row r="11476" spans="22:23" x14ac:dyDescent="0.25">
      <c r="V11476" s="413"/>
      <c r="W11476" s="413"/>
    </row>
    <row r="11477" spans="22:23" x14ac:dyDescent="0.25">
      <c r="V11477" s="413"/>
      <c r="W11477" s="413"/>
    </row>
    <row r="11478" spans="22:23" x14ac:dyDescent="0.25">
      <c r="V11478" s="413"/>
      <c r="W11478" s="413"/>
    </row>
    <row r="11479" spans="22:23" x14ac:dyDescent="0.25">
      <c r="V11479" s="413"/>
      <c r="W11479" s="413"/>
    </row>
    <row r="11480" spans="22:23" x14ac:dyDescent="0.25">
      <c r="V11480" s="413"/>
      <c r="W11480" s="413"/>
    </row>
    <row r="11481" spans="22:23" x14ac:dyDescent="0.25">
      <c r="V11481" s="413"/>
      <c r="W11481" s="413"/>
    </row>
    <row r="11482" spans="22:23" x14ac:dyDescent="0.25">
      <c r="V11482" s="413"/>
      <c r="W11482" s="413"/>
    </row>
    <row r="11483" spans="22:23" x14ac:dyDescent="0.25">
      <c r="V11483" s="413"/>
      <c r="W11483" s="413"/>
    </row>
    <row r="11484" spans="22:23" x14ac:dyDescent="0.25">
      <c r="V11484" s="413"/>
      <c r="W11484" s="413"/>
    </row>
    <row r="11485" spans="22:23" x14ac:dyDescent="0.25">
      <c r="V11485" s="413"/>
      <c r="W11485" s="413"/>
    </row>
    <row r="11486" spans="22:23" x14ac:dyDescent="0.25">
      <c r="V11486" s="413"/>
      <c r="W11486" s="413"/>
    </row>
    <row r="11487" spans="22:23" x14ac:dyDescent="0.25">
      <c r="V11487" s="413"/>
      <c r="W11487" s="413"/>
    </row>
    <row r="11488" spans="22:23" x14ac:dyDescent="0.25">
      <c r="V11488" s="413"/>
      <c r="W11488" s="413"/>
    </row>
    <row r="11489" spans="22:23" x14ac:dyDescent="0.25">
      <c r="V11489" s="413"/>
      <c r="W11489" s="413"/>
    </row>
    <row r="11490" spans="22:23" x14ac:dyDescent="0.25">
      <c r="V11490" s="413"/>
      <c r="W11490" s="413"/>
    </row>
    <row r="11491" spans="22:23" x14ac:dyDescent="0.25">
      <c r="V11491" s="413"/>
      <c r="W11491" s="413"/>
    </row>
    <row r="11492" spans="22:23" x14ac:dyDescent="0.25">
      <c r="V11492" s="413"/>
      <c r="W11492" s="413"/>
    </row>
    <row r="11493" spans="22:23" x14ac:dyDescent="0.25">
      <c r="V11493" s="413"/>
      <c r="W11493" s="413"/>
    </row>
    <row r="11494" spans="22:23" x14ac:dyDescent="0.25">
      <c r="V11494" s="413"/>
      <c r="W11494" s="413"/>
    </row>
    <row r="11495" spans="22:23" x14ac:dyDescent="0.25">
      <c r="V11495" s="413"/>
      <c r="W11495" s="413"/>
    </row>
    <row r="11496" spans="22:23" x14ac:dyDescent="0.25">
      <c r="V11496" s="413"/>
      <c r="W11496" s="413"/>
    </row>
    <row r="11497" spans="22:23" x14ac:dyDescent="0.25">
      <c r="V11497" s="413"/>
      <c r="W11497" s="413"/>
    </row>
    <row r="11498" spans="22:23" x14ac:dyDescent="0.25">
      <c r="V11498" s="413"/>
      <c r="W11498" s="413"/>
    </row>
    <row r="11499" spans="22:23" x14ac:dyDescent="0.25">
      <c r="V11499" s="413"/>
      <c r="W11499" s="413"/>
    </row>
    <row r="11500" spans="22:23" x14ac:dyDescent="0.25">
      <c r="V11500" s="413"/>
      <c r="W11500" s="413"/>
    </row>
    <row r="11501" spans="22:23" x14ac:dyDescent="0.25">
      <c r="V11501" s="413"/>
      <c r="W11501" s="413"/>
    </row>
    <row r="11502" spans="22:23" x14ac:dyDescent="0.25">
      <c r="V11502" s="413"/>
      <c r="W11502" s="413"/>
    </row>
    <row r="11503" spans="22:23" x14ac:dyDescent="0.25">
      <c r="V11503" s="413"/>
      <c r="W11503" s="413"/>
    </row>
    <row r="11504" spans="22:23" x14ac:dyDescent="0.25">
      <c r="V11504" s="413"/>
      <c r="W11504" s="413"/>
    </row>
    <row r="11505" spans="22:23" x14ac:dyDescent="0.25">
      <c r="V11505" s="413"/>
      <c r="W11505" s="413"/>
    </row>
    <row r="11506" spans="22:23" x14ac:dyDescent="0.25">
      <c r="V11506" s="413"/>
      <c r="W11506" s="413"/>
    </row>
    <row r="11507" spans="22:23" x14ac:dyDescent="0.25">
      <c r="V11507" s="413"/>
      <c r="W11507" s="413"/>
    </row>
    <row r="11508" spans="22:23" x14ac:dyDescent="0.25">
      <c r="V11508" s="413"/>
      <c r="W11508" s="413"/>
    </row>
    <row r="11509" spans="22:23" x14ac:dyDescent="0.25">
      <c r="V11509" s="413"/>
      <c r="W11509" s="413"/>
    </row>
    <row r="11510" spans="22:23" x14ac:dyDescent="0.25">
      <c r="V11510" s="413"/>
      <c r="W11510" s="413"/>
    </row>
    <row r="11511" spans="22:23" x14ac:dyDescent="0.25">
      <c r="V11511" s="413"/>
      <c r="W11511" s="413"/>
    </row>
    <row r="11512" spans="22:23" x14ac:dyDescent="0.25">
      <c r="V11512" s="413"/>
      <c r="W11512" s="413"/>
    </row>
    <row r="11513" spans="22:23" x14ac:dyDescent="0.25">
      <c r="V11513" s="413"/>
      <c r="W11513" s="413"/>
    </row>
    <row r="11514" spans="22:23" x14ac:dyDescent="0.25">
      <c r="V11514" s="413"/>
      <c r="W11514" s="413"/>
    </row>
    <row r="11515" spans="22:23" x14ac:dyDescent="0.25">
      <c r="V11515" s="413"/>
      <c r="W11515" s="413"/>
    </row>
    <row r="11516" spans="22:23" x14ac:dyDescent="0.25">
      <c r="V11516" s="413"/>
      <c r="W11516" s="413"/>
    </row>
    <row r="11517" spans="22:23" x14ac:dyDescent="0.25">
      <c r="V11517" s="413"/>
      <c r="W11517" s="413"/>
    </row>
    <row r="11518" spans="22:23" x14ac:dyDescent="0.25">
      <c r="V11518" s="413"/>
      <c r="W11518" s="413"/>
    </row>
    <row r="11519" spans="22:23" x14ac:dyDescent="0.25">
      <c r="V11519" s="413"/>
      <c r="W11519" s="413"/>
    </row>
    <row r="11520" spans="22:23" x14ac:dyDescent="0.25">
      <c r="V11520" s="413"/>
      <c r="W11520" s="413"/>
    </row>
    <row r="11521" spans="22:23" x14ac:dyDescent="0.25">
      <c r="V11521" s="413"/>
      <c r="W11521" s="413"/>
    </row>
    <row r="11522" spans="22:23" x14ac:dyDescent="0.25">
      <c r="V11522" s="413"/>
      <c r="W11522" s="413"/>
    </row>
    <row r="11523" spans="22:23" x14ac:dyDescent="0.25">
      <c r="V11523" s="413"/>
      <c r="W11523" s="413"/>
    </row>
    <row r="11524" spans="22:23" x14ac:dyDescent="0.25">
      <c r="V11524" s="413"/>
      <c r="W11524" s="413"/>
    </row>
    <row r="11525" spans="22:23" x14ac:dyDescent="0.25">
      <c r="V11525" s="413"/>
      <c r="W11525" s="413"/>
    </row>
    <row r="11526" spans="22:23" x14ac:dyDescent="0.25">
      <c r="V11526" s="413"/>
      <c r="W11526" s="413"/>
    </row>
    <row r="11527" spans="22:23" x14ac:dyDescent="0.25">
      <c r="V11527" s="413"/>
      <c r="W11527" s="413"/>
    </row>
    <row r="11528" spans="22:23" x14ac:dyDescent="0.25">
      <c r="V11528" s="413"/>
      <c r="W11528" s="413"/>
    </row>
    <row r="11529" spans="22:23" x14ac:dyDescent="0.25">
      <c r="V11529" s="413"/>
      <c r="W11529" s="413"/>
    </row>
    <row r="11530" spans="22:23" x14ac:dyDescent="0.25">
      <c r="V11530" s="413"/>
      <c r="W11530" s="413"/>
    </row>
    <row r="11531" spans="22:23" x14ac:dyDescent="0.25">
      <c r="V11531" s="413"/>
      <c r="W11531" s="413"/>
    </row>
    <row r="11532" spans="22:23" x14ac:dyDescent="0.25">
      <c r="V11532" s="413"/>
      <c r="W11532" s="413"/>
    </row>
    <row r="11533" spans="22:23" x14ac:dyDescent="0.25">
      <c r="V11533" s="413"/>
      <c r="W11533" s="413"/>
    </row>
    <row r="11534" spans="22:23" x14ac:dyDescent="0.25">
      <c r="V11534" s="413"/>
      <c r="W11534" s="413"/>
    </row>
    <row r="11535" spans="22:23" x14ac:dyDescent="0.25">
      <c r="V11535" s="413"/>
      <c r="W11535" s="413"/>
    </row>
    <row r="11536" spans="22:23" x14ac:dyDescent="0.25">
      <c r="V11536" s="413"/>
      <c r="W11536" s="413"/>
    </row>
    <row r="11537" spans="22:23" x14ac:dyDescent="0.25">
      <c r="V11537" s="413"/>
      <c r="W11537" s="413"/>
    </row>
    <row r="11538" spans="22:23" x14ac:dyDescent="0.25">
      <c r="V11538" s="413"/>
      <c r="W11538" s="413"/>
    </row>
    <row r="11539" spans="22:23" x14ac:dyDescent="0.25">
      <c r="V11539" s="413"/>
      <c r="W11539" s="413"/>
    </row>
    <row r="11540" spans="22:23" x14ac:dyDescent="0.25">
      <c r="V11540" s="413"/>
      <c r="W11540" s="413"/>
    </row>
    <row r="11541" spans="22:23" x14ac:dyDescent="0.25">
      <c r="V11541" s="413"/>
      <c r="W11541" s="413"/>
    </row>
    <row r="11542" spans="22:23" x14ac:dyDescent="0.25">
      <c r="V11542" s="413"/>
      <c r="W11542" s="413"/>
    </row>
    <row r="11543" spans="22:23" x14ac:dyDescent="0.25">
      <c r="V11543" s="413"/>
      <c r="W11543" s="413"/>
    </row>
    <row r="11544" spans="22:23" x14ac:dyDescent="0.25">
      <c r="V11544" s="413"/>
      <c r="W11544" s="413"/>
    </row>
    <row r="11545" spans="22:23" x14ac:dyDescent="0.25">
      <c r="V11545" s="413"/>
      <c r="W11545" s="413"/>
    </row>
    <row r="11546" spans="22:23" x14ac:dyDescent="0.25">
      <c r="V11546" s="413"/>
      <c r="W11546" s="413"/>
    </row>
    <row r="11547" spans="22:23" x14ac:dyDescent="0.25">
      <c r="V11547" s="413"/>
      <c r="W11547" s="413"/>
    </row>
    <row r="11548" spans="22:23" x14ac:dyDescent="0.25">
      <c r="V11548" s="413"/>
      <c r="W11548" s="413"/>
    </row>
    <row r="11549" spans="22:23" x14ac:dyDescent="0.25">
      <c r="V11549" s="413"/>
      <c r="W11549" s="413"/>
    </row>
    <row r="11550" spans="22:23" x14ac:dyDescent="0.25">
      <c r="V11550" s="413"/>
      <c r="W11550" s="413"/>
    </row>
    <row r="11551" spans="22:23" x14ac:dyDescent="0.25">
      <c r="V11551" s="413"/>
      <c r="W11551" s="413"/>
    </row>
    <row r="11552" spans="22:23" x14ac:dyDescent="0.25">
      <c r="V11552" s="413"/>
      <c r="W11552" s="413"/>
    </row>
    <row r="11553" spans="22:23" x14ac:dyDescent="0.25">
      <c r="V11553" s="413"/>
      <c r="W11553" s="413"/>
    </row>
    <row r="11554" spans="22:23" x14ac:dyDescent="0.25">
      <c r="V11554" s="413"/>
      <c r="W11554" s="413"/>
    </row>
    <row r="11555" spans="22:23" x14ac:dyDescent="0.25">
      <c r="V11555" s="413"/>
      <c r="W11555" s="413"/>
    </row>
    <row r="11556" spans="22:23" x14ac:dyDescent="0.25">
      <c r="V11556" s="413"/>
      <c r="W11556" s="413"/>
    </row>
    <row r="11557" spans="22:23" x14ac:dyDescent="0.25">
      <c r="V11557" s="413"/>
      <c r="W11557" s="413"/>
    </row>
    <row r="11558" spans="22:23" x14ac:dyDescent="0.25">
      <c r="V11558" s="413"/>
      <c r="W11558" s="413"/>
    </row>
    <row r="11559" spans="22:23" x14ac:dyDescent="0.25">
      <c r="V11559" s="413"/>
      <c r="W11559" s="413"/>
    </row>
    <row r="11560" spans="22:23" x14ac:dyDescent="0.25">
      <c r="V11560" s="413"/>
      <c r="W11560" s="413"/>
    </row>
    <row r="11561" spans="22:23" x14ac:dyDescent="0.25">
      <c r="V11561" s="413"/>
      <c r="W11561" s="413"/>
    </row>
    <row r="11562" spans="22:23" x14ac:dyDescent="0.25">
      <c r="V11562" s="413"/>
      <c r="W11562" s="413"/>
    </row>
    <row r="11563" spans="22:23" x14ac:dyDescent="0.25">
      <c r="V11563" s="413"/>
      <c r="W11563" s="413"/>
    </row>
    <row r="11564" spans="22:23" x14ac:dyDescent="0.25">
      <c r="V11564" s="413"/>
      <c r="W11564" s="413"/>
    </row>
    <row r="11565" spans="22:23" x14ac:dyDescent="0.25">
      <c r="V11565" s="413"/>
      <c r="W11565" s="413"/>
    </row>
    <row r="11566" spans="22:23" x14ac:dyDescent="0.25">
      <c r="V11566" s="413"/>
      <c r="W11566" s="413"/>
    </row>
    <row r="11567" spans="22:23" x14ac:dyDescent="0.25">
      <c r="V11567" s="413"/>
      <c r="W11567" s="413"/>
    </row>
    <row r="11568" spans="22:23" x14ac:dyDescent="0.25">
      <c r="V11568" s="413"/>
      <c r="W11568" s="413"/>
    </row>
    <row r="11569" spans="22:23" x14ac:dyDescent="0.25">
      <c r="V11569" s="413"/>
      <c r="W11569" s="413"/>
    </row>
    <row r="11570" spans="22:23" x14ac:dyDescent="0.25">
      <c r="V11570" s="413"/>
      <c r="W11570" s="413"/>
    </row>
    <row r="11571" spans="22:23" x14ac:dyDescent="0.25">
      <c r="V11571" s="413"/>
      <c r="W11571" s="413"/>
    </row>
    <row r="11572" spans="22:23" x14ac:dyDescent="0.25">
      <c r="V11572" s="413"/>
      <c r="W11572" s="413"/>
    </row>
    <row r="11573" spans="22:23" x14ac:dyDescent="0.25">
      <c r="V11573" s="413"/>
      <c r="W11573" s="413"/>
    </row>
    <row r="11574" spans="22:23" x14ac:dyDescent="0.25">
      <c r="V11574" s="413"/>
      <c r="W11574" s="413"/>
    </row>
    <row r="11575" spans="22:23" x14ac:dyDescent="0.25">
      <c r="V11575" s="413"/>
      <c r="W11575" s="413"/>
    </row>
    <row r="11576" spans="22:23" x14ac:dyDescent="0.25">
      <c r="V11576" s="413"/>
      <c r="W11576" s="413"/>
    </row>
    <row r="11577" spans="22:23" x14ac:dyDescent="0.25">
      <c r="V11577" s="413"/>
      <c r="W11577" s="413"/>
    </row>
    <row r="11578" spans="22:23" x14ac:dyDescent="0.25">
      <c r="V11578" s="413"/>
      <c r="W11578" s="413"/>
    </row>
    <row r="11579" spans="22:23" x14ac:dyDescent="0.25">
      <c r="V11579" s="413"/>
      <c r="W11579" s="413"/>
    </row>
    <row r="11580" spans="22:23" x14ac:dyDescent="0.25">
      <c r="V11580" s="413"/>
      <c r="W11580" s="413"/>
    </row>
    <row r="11581" spans="22:23" x14ac:dyDescent="0.25">
      <c r="V11581" s="413"/>
      <c r="W11581" s="413"/>
    </row>
    <row r="11582" spans="22:23" x14ac:dyDescent="0.25">
      <c r="V11582" s="413"/>
      <c r="W11582" s="413"/>
    </row>
    <row r="11583" spans="22:23" x14ac:dyDescent="0.25">
      <c r="V11583" s="413"/>
      <c r="W11583" s="413"/>
    </row>
    <row r="11584" spans="22:23" x14ac:dyDescent="0.25">
      <c r="V11584" s="413"/>
      <c r="W11584" s="413"/>
    </row>
    <row r="11585" spans="22:23" x14ac:dyDescent="0.25">
      <c r="V11585" s="413"/>
      <c r="W11585" s="413"/>
    </row>
    <row r="11586" spans="22:23" x14ac:dyDescent="0.25">
      <c r="V11586" s="413"/>
      <c r="W11586" s="413"/>
    </row>
    <row r="11587" spans="22:23" x14ac:dyDescent="0.25">
      <c r="V11587" s="413"/>
      <c r="W11587" s="413"/>
    </row>
    <row r="11588" spans="22:23" x14ac:dyDescent="0.25">
      <c r="V11588" s="413"/>
      <c r="W11588" s="413"/>
    </row>
    <row r="11589" spans="22:23" x14ac:dyDescent="0.25">
      <c r="V11589" s="413"/>
      <c r="W11589" s="413"/>
    </row>
    <row r="11590" spans="22:23" x14ac:dyDescent="0.25">
      <c r="V11590" s="413"/>
      <c r="W11590" s="413"/>
    </row>
    <row r="11591" spans="22:23" x14ac:dyDescent="0.25">
      <c r="V11591" s="413"/>
      <c r="W11591" s="413"/>
    </row>
    <row r="11592" spans="22:23" x14ac:dyDescent="0.25">
      <c r="V11592" s="413"/>
      <c r="W11592" s="413"/>
    </row>
    <row r="11593" spans="22:23" x14ac:dyDescent="0.25">
      <c r="V11593" s="413"/>
      <c r="W11593" s="413"/>
    </row>
    <row r="11594" spans="22:23" x14ac:dyDescent="0.25">
      <c r="V11594" s="413"/>
      <c r="W11594" s="413"/>
    </row>
    <row r="11595" spans="22:23" x14ac:dyDescent="0.25">
      <c r="V11595" s="413"/>
      <c r="W11595" s="413"/>
    </row>
    <row r="11596" spans="22:23" x14ac:dyDescent="0.25">
      <c r="V11596" s="413"/>
      <c r="W11596" s="413"/>
    </row>
    <row r="11597" spans="22:23" x14ac:dyDescent="0.25">
      <c r="V11597" s="413"/>
      <c r="W11597" s="413"/>
    </row>
    <row r="11598" spans="22:23" x14ac:dyDescent="0.25">
      <c r="V11598" s="413"/>
      <c r="W11598" s="413"/>
    </row>
    <row r="11599" spans="22:23" x14ac:dyDescent="0.25">
      <c r="V11599" s="413"/>
      <c r="W11599" s="413"/>
    </row>
    <row r="11600" spans="22:23" x14ac:dyDescent="0.25">
      <c r="V11600" s="413"/>
      <c r="W11600" s="413"/>
    </row>
    <row r="11601" spans="22:23" x14ac:dyDescent="0.25">
      <c r="V11601" s="413"/>
      <c r="W11601" s="413"/>
    </row>
    <row r="11602" spans="22:23" x14ac:dyDescent="0.25">
      <c r="V11602" s="413"/>
      <c r="W11602" s="413"/>
    </row>
    <row r="11603" spans="22:23" x14ac:dyDescent="0.25">
      <c r="V11603" s="413"/>
      <c r="W11603" s="413"/>
    </row>
    <row r="11604" spans="22:23" x14ac:dyDescent="0.25">
      <c r="V11604" s="413"/>
      <c r="W11604" s="413"/>
    </row>
    <row r="11605" spans="22:23" x14ac:dyDescent="0.25">
      <c r="V11605" s="413"/>
      <c r="W11605" s="413"/>
    </row>
    <row r="11606" spans="22:23" x14ac:dyDescent="0.25">
      <c r="V11606" s="413"/>
      <c r="W11606" s="413"/>
    </row>
    <row r="11607" spans="22:23" x14ac:dyDescent="0.25">
      <c r="V11607" s="413"/>
      <c r="W11607" s="413"/>
    </row>
    <row r="11608" spans="22:23" x14ac:dyDescent="0.25">
      <c r="V11608" s="413"/>
      <c r="W11608" s="413"/>
    </row>
    <row r="11609" spans="22:23" x14ac:dyDescent="0.25">
      <c r="V11609" s="413"/>
      <c r="W11609" s="413"/>
    </row>
    <row r="11610" spans="22:23" x14ac:dyDescent="0.25">
      <c r="V11610" s="413"/>
      <c r="W11610" s="413"/>
    </row>
    <row r="11611" spans="22:23" x14ac:dyDescent="0.25">
      <c r="V11611" s="413"/>
      <c r="W11611" s="413"/>
    </row>
    <row r="11612" spans="22:23" x14ac:dyDescent="0.25">
      <c r="V11612" s="413"/>
      <c r="W11612" s="413"/>
    </row>
    <row r="11613" spans="22:23" x14ac:dyDescent="0.25">
      <c r="V11613" s="413"/>
      <c r="W11613" s="413"/>
    </row>
    <row r="11614" spans="22:23" x14ac:dyDescent="0.25">
      <c r="V11614" s="413"/>
      <c r="W11614" s="413"/>
    </row>
    <row r="11615" spans="22:23" x14ac:dyDescent="0.25">
      <c r="V11615" s="413"/>
      <c r="W11615" s="413"/>
    </row>
    <row r="11616" spans="22:23" x14ac:dyDescent="0.25">
      <c r="V11616" s="413"/>
      <c r="W11616" s="413"/>
    </row>
    <row r="11617" spans="22:23" x14ac:dyDescent="0.25">
      <c r="V11617" s="413"/>
      <c r="W11617" s="413"/>
    </row>
    <row r="11618" spans="22:23" x14ac:dyDescent="0.25">
      <c r="V11618" s="413"/>
      <c r="W11618" s="413"/>
    </row>
    <row r="11619" spans="22:23" x14ac:dyDescent="0.25">
      <c r="V11619" s="413"/>
      <c r="W11619" s="413"/>
    </row>
    <row r="11620" spans="22:23" x14ac:dyDescent="0.25">
      <c r="V11620" s="413"/>
      <c r="W11620" s="413"/>
    </row>
    <row r="11621" spans="22:23" x14ac:dyDescent="0.25">
      <c r="V11621" s="413"/>
      <c r="W11621" s="413"/>
    </row>
    <row r="11622" spans="22:23" x14ac:dyDescent="0.25">
      <c r="V11622" s="413"/>
      <c r="W11622" s="413"/>
    </row>
    <row r="11623" spans="22:23" x14ac:dyDescent="0.25">
      <c r="V11623" s="413"/>
      <c r="W11623" s="413"/>
    </row>
    <row r="11624" spans="22:23" x14ac:dyDescent="0.25">
      <c r="V11624" s="413"/>
      <c r="W11624" s="413"/>
    </row>
    <row r="11625" spans="22:23" x14ac:dyDescent="0.25">
      <c r="V11625" s="413"/>
      <c r="W11625" s="413"/>
    </row>
    <row r="11626" spans="22:23" x14ac:dyDescent="0.25">
      <c r="V11626" s="413"/>
      <c r="W11626" s="413"/>
    </row>
    <row r="11627" spans="22:23" x14ac:dyDescent="0.25">
      <c r="V11627" s="413"/>
      <c r="W11627" s="413"/>
    </row>
    <row r="11628" spans="22:23" x14ac:dyDescent="0.25">
      <c r="V11628" s="413"/>
      <c r="W11628" s="413"/>
    </row>
    <row r="11629" spans="22:23" x14ac:dyDescent="0.25">
      <c r="V11629" s="413"/>
      <c r="W11629" s="413"/>
    </row>
    <row r="11630" spans="22:23" x14ac:dyDescent="0.25">
      <c r="V11630" s="413"/>
      <c r="W11630" s="413"/>
    </row>
    <row r="11631" spans="22:23" x14ac:dyDescent="0.25">
      <c r="V11631" s="413"/>
      <c r="W11631" s="413"/>
    </row>
    <row r="11632" spans="22:23" x14ac:dyDescent="0.25">
      <c r="V11632" s="413"/>
      <c r="W11632" s="413"/>
    </row>
    <row r="11633" spans="22:23" x14ac:dyDescent="0.25">
      <c r="V11633" s="413"/>
      <c r="W11633" s="413"/>
    </row>
    <row r="11634" spans="22:23" x14ac:dyDescent="0.25">
      <c r="V11634" s="413"/>
      <c r="W11634" s="413"/>
    </row>
    <row r="11635" spans="22:23" x14ac:dyDescent="0.25">
      <c r="V11635" s="413"/>
      <c r="W11635" s="413"/>
    </row>
    <row r="11636" spans="22:23" x14ac:dyDescent="0.25">
      <c r="V11636" s="413"/>
      <c r="W11636" s="413"/>
    </row>
    <row r="11637" spans="22:23" x14ac:dyDescent="0.25">
      <c r="V11637" s="413"/>
      <c r="W11637" s="413"/>
    </row>
    <row r="11638" spans="22:23" x14ac:dyDescent="0.25">
      <c r="V11638" s="413"/>
      <c r="W11638" s="413"/>
    </row>
    <row r="11639" spans="22:23" x14ac:dyDescent="0.25">
      <c r="V11639" s="413"/>
      <c r="W11639" s="413"/>
    </row>
    <row r="11640" spans="22:23" x14ac:dyDescent="0.25">
      <c r="V11640" s="413"/>
      <c r="W11640" s="413"/>
    </row>
    <row r="11641" spans="22:23" x14ac:dyDescent="0.25">
      <c r="V11641" s="413"/>
      <c r="W11641" s="413"/>
    </row>
    <row r="11642" spans="22:23" x14ac:dyDescent="0.25">
      <c r="V11642" s="413"/>
      <c r="W11642" s="413"/>
    </row>
    <row r="11643" spans="22:23" x14ac:dyDescent="0.25">
      <c r="V11643" s="413"/>
      <c r="W11643" s="413"/>
    </row>
    <row r="11644" spans="22:23" x14ac:dyDescent="0.25">
      <c r="V11644" s="413"/>
      <c r="W11644" s="413"/>
    </row>
    <row r="11645" spans="22:23" x14ac:dyDescent="0.25">
      <c r="V11645" s="413"/>
      <c r="W11645" s="413"/>
    </row>
    <row r="11646" spans="22:23" x14ac:dyDescent="0.25">
      <c r="V11646" s="413"/>
      <c r="W11646" s="413"/>
    </row>
    <row r="11647" spans="22:23" x14ac:dyDescent="0.25">
      <c r="V11647" s="413"/>
      <c r="W11647" s="413"/>
    </row>
    <row r="11648" spans="22:23" x14ac:dyDescent="0.25">
      <c r="V11648" s="413"/>
      <c r="W11648" s="413"/>
    </row>
    <row r="11649" spans="22:23" x14ac:dyDescent="0.25">
      <c r="V11649" s="413"/>
      <c r="W11649" s="413"/>
    </row>
    <row r="11650" spans="22:23" x14ac:dyDescent="0.25">
      <c r="V11650" s="413"/>
      <c r="W11650" s="413"/>
    </row>
    <row r="11651" spans="22:23" x14ac:dyDescent="0.25">
      <c r="V11651" s="413"/>
      <c r="W11651" s="413"/>
    </row>
    <row r="11652" spans="22:23" x14ac:dyDescent="0.25">
      <c r="V11652" s="413"/>
      <c r="W11652" s="413"/>
    </row>
    <row r="11653" spans="22:23" x14ac:dyDescent="0.25">
      <c r="V11653" s="413"/>
      <c r="W11653" s="413"/>
    </row>
    <row r="11654" spans="22:23" x14ac:dyDescent="0.25">
      <c r="V11654" s="413"/>
      <c r="W11654" s="413"/>
    </row>
    <row r="11655" spans="22:23" x14ac:dyDescent="0.25">
      <c r="V11655" s="413"/>
      <c r="W11655" s="413"/>
    </row>
    <row r="11656" spans="22:23" x14ac:dyDescent="0.25">
      <c r="V11656" s="413"/>
      <c r="W11656" s="413"/>
    </row>
    <row r="11657" spans="22:23" x14ac:dyDescent="0.25">
      <c r="V11657" s="413"/>
      <c r="W11657" s="413"/>
    </row>
    <row r="11658" spans="22:23" x14ac:dyDescent="0.25">
      <c r="V11658" s="413"/>
      <c r="W11658" s="413"/>
    </row>
    <row r="11659" spans="22:23" x14ac:dyDescent="0.25">
      <c r="V11659" s="413"/>
      <c r="W11659" s="413"/>
    </row>
    <row r="11660" spans="22:23" x14ac:dyDescent="0.25">
      <c r="V11660" s="413"/>
      <c r="W11660" s="413"/>
    </row>
    <row r="11661" spans="22:23" x14ac:dyDescent="0.25">
      <c r="V11661" s="413"/>
      <c r="W11661" s="413"/>
    </row>
    <row r="11662" spans="22:23" x14ac:dyDescent="0.25">
      <c r="V11662" s="413"/>
      <c r="W11662" s="413"/>
    </row>
    <row r="11663" spans="22:23" x14ac:dyDescent="0.25">
      <c r="V11663" s="413"/>
      <c r="W11663" s="413"/>
    </row>
    <row r="11664" spans="22:23" x14ac:dyDescent="0.25">
      <c r="V11664" s="413"/>
      <c r="W11664" s="413"/>
    </row>
    <row r="11665" spans="22:23" x14ac:dyDescent="0.25">
      <c r="V11665" s="413"/>
      <c r="W11665" s="413"/>
    </row>
    <row r="11666" spans="22:23" x14ac:dyDescent="0.25">
      <c r="V11666" s="413"/>
      <c r="W11666" s="413"/>
    </row>
    <row r="11667" spans="22:23" x14ac:dyDescent="0.25">
      <c r="V11667" s="413"/>
      <c r="W11667" s="413"/>
    </row>
    <row r="11668" spans="22:23" x14ac:dyDescent="0.25">
      <c r="V11668" s="413"/>
      <c r="W11668" s="413"/>
    </row>
    <row r="11669" spans="22:23" x14ac:dyDescent="0.25">
      <c r="V11669" s="413"/>
      <c r="W11669" s="413"/>
    </row>
    <row r="11670" spans="22:23" x14ac:dyDescent="0.25">
      <c r="V11670" s="413"/>
      <c r="W11670" s="413"/>
    </row>
    <row r="11671" spans="22:23" x14ac:dyDescent="0.25">
      <c r="V11671" s="413"/>
      <c r="W11671" s="413"/>
    </row>
    <row r="11672" spans="22:23" x14ac:dyDescent="0.25">
      <c r="V11672" s="413"/>
      <c r="W11672" s="413"/>
    </row>
    <row r="11673" spans="22:23" x14ac:dyDescent="0.25">
      <c r="V11673" s="413"/>
      <c r="W11673" s="413"/>
    </row>
    <row r="11674" spans="22:23" x14ac:dyDescent="0.25">
      <c r="V11674" s="413"/>
      <c r="W11674" s="413"/>
    </row>
    <row r="11675" spans="22:23" x14ac:dyDescent="0.25">
      <c r="V11675" s="413"/>
      <c r="W11675" s="413"/>
    </row>
    <row r="11676" spans="22:23" x14ac:dyDescent="0.25">
      <c r="V11676" s="413"/>
      <c r="W11676" s="413"/>
    </row>
    <row r="11677" spans="22:23" x14ac:dyDescent="0.25">
      <c r="V11677" s="413"/>
      <c r="W11677" s="413"/>
    </row>
    <row r="11678" spans="22:23" x14ac:dyDescent="0.25">
      <c r="V11678" s="413"/>
      <c r="W11678" s="413"/>
    </row>
    <row r="11679" spans="22:23" x14ac:dyDescent="0.25">
      <c r="V11679" s="413"/>
      <c r="W11679" s="413"/>
    </row>
    <row r="11680" spans="22:23" x14ac:dyDescent="0.25">
      <c r="V11680" s="413"/>
      <c r="W11680" s="413"/>
    </row>
    <row r="11681" spans="22:23" x14ac:dyDescent="0.25">
      <c r="V11681" s="413"/>
      <c r="W11681" s="413"/>
    </row>
    <row r="11682" spans="22:23" x14ac:dyDescent="0.25">
      <c r="V11682" s="413"/>
      <c r="W11682" s="413"/>
    </row>
    <row r="11683" spans="22:23" x14ac:dyDescent="0.25">
      <c r="V11683" s="413"/>
      <c r="W11683" s="413"/>
    </row>
    <row r="11684" spans="22:23" x14ac:dyDescent="0.25">
      <c r="V11684" s="413"/>
      <c r="W11684" s="413"/>
    </row>
    <row r="11685" spans="22:23" x14ac:dyDescent="0.25">
      <c r="V11685" s="413"/>
      <c r="W11685" s="413"/>
    </row>
    <row r="11686" spans="22:23" x14ac:dyDescent="0.25">
      <c r="V11686" s="413"/>
      <c r="W11686" s="413"/>
    </row>
    <row r="11687" spans="22:23" x14ac:dyDescent="0.25">
      <c r="V11687" s="413"/>
      <c r="W11687" s="413"/>
    </row>
    <row r="11688" spans="22:23" x14ac:dyDescent="0.25">
      <c r="V11688" s="413"/>
      <c r="W11688" s="413"/>
    </row>
    <row r="11689" spans="22:23" x14ac:dyDescent="0.25">
      <c r="V11689" s="413"/>
      <c r="W11689" s="413"/>
    </row>
    <row r="11690" spans="22:23" x14ac:dyDescent="0.25">
      <c r="V11690" s="413"/>
      <c r="W11690" s="413"/>
    </row>
    <row r="11691" spans="22:23" x14ac:dyDescent="0.25">
      <c r="V11691" s="413"/>
      <c r="W11691" s="413"/>
    </row>
    <row r="11692" spans="22:23" x14ac:dyDescent="0.25">
      <c r="V11692" s="413"/>
      <c r="W11692" s="413"/>
    </row>
    <row r="11693" spans="22:23" x14ac:dyDescent="0.25">
      <c r="V11693" s="413"/>
      <c r="W11693" s="413"/>
    </row>
    <row r="11694" spans="22:23" x14ac:dyDescent="0.25">
      <c r="V11694" s="413"/>
      <c r="W11694" s="413"/>
    </row>
    <row r="11695" spans="22:23" x14ac:dyDescent="0.25">
      <c r="V11695" s="413"/>
      <c r="W11695" s="413"/>
    </row>
    <row r="11696" spans="22:23" x14ac:dyDescent="0.25">
      <c r="V11696" s="413"/>
      <c r="W11696" s="413"/>
    </row>
    <row r="11697" spans="22:23" x14ac:dyDescent="0.25">
      <c r="V11697" s="413"/>
      <c r="W11697" s="413"/>
    </row>
    <row r="11698" spans="22:23" x14ac:dyDescent="0.25">
      <c r="V11698" s="413"/>
      <c r="W11698" s="413"/>
    </row>
    <row r="11699" spans="22:23" x14ac:dyDescent="0.25">
      <c r="V11699" s="413"/>
      <c r="W11699" s="413"/>
    </row>
    <row r="11700" spans="22:23" x14ac:dyDescent="0.25">
      <c r="V11700" s="413"/>
      <c r="W11700" s="413"/>
    </row>
    <row r="11701" spans="22:23" x14ac:dyDescent="0.25">
      <c r="V11701" s="413"/>
      <c r="W11701" s="413"/>
    </row>
    <row r="11702" spans="22:23" x14ac:dyDescent="0.25">
      <c r="V11702" s="413"/>
      <c r="W11702" s="413"/>
    </row>
    <row r="11703" spans="22:23" x14ac:dyDescent="0.25">
      <c r="V11703" s="413"/>
      <c r="W11703" s="413"/>
    </row>
    <row r="11704" spans="22:23" x14ac:dyDescent="0.25">
      <c r="V11704" s="413"/>
      <c r="W11704" s="413"/>
    </row>
    <row r="11705" spans="22:23" x14ac:dyDescent="0.25">
      <c r="V11705" s="413"/>
      <c r="W11705" s="413"/>
    </row>
    <row r="11706" spans="22:23" x14ac:dyDescent="0.25">
      <c r="V11706" s="413"/>
      <c r="W11706" s="413"/>
    </row>
    <row r="11707" spans="22:23" x14ac:dyDescent="0.25">
      <c r="V11707" s="413"/>
      <c r="W11707" s="413"/>
    </row>
    <row r="11708" spans="22:23" x14ac:dyDescent="0.25">
      <c r="V11708" s="413"/>
      <c r="W11708" s="413"/>
    </row>
    <row r="11709" spans="22:23" x14ac:dyDescent="0.25">
      <c r="V11709" s="413"/>
      <c r="W11709" s="413"/>
    </row>
    <row r="11710" spans="22:23" x14ac:dyDescent="0.25">
      <c r="V11710" s="413"/>
      <c r="W11710" s="413"/>
    </row>
    <row r="11711" spans="22:23" x14ac:dyDescent="0.25">
      <c r="V11711" s="413"/>
      <c r="W11711" s="413"/>
    </row>
    <row r="11712" spans="22:23" x14ac:dyDescent="0.25">
      <c r="V11712" s="413"/>
      <c r="W11712" s="413"/>
    </row>
    <row r="11713" spans="22:23" x14ac:dyDescent="0.25">
      <c r="V11713" s="413"/>
      <c r="W11713" s="413"/>
    </row>
    <row r="11714" spans="22:23" x14ac:dyDescent="0.25">
      <c r="V11714" s="413"/>
      <c r="W11714" s="413"/>
    </row>
    <row r="11715" spans="22:23" x14ac:dyDescent="0.25">
      <c r="V11715" s="413"/>
      <c r="W11715" s="413"/>
    </row>
    <row r="11716" spans="22:23" x14ac:dyDescent="0.25">
      <c r="V11716" s="413"/>
      <c r="W11716" s="413"/>
    </row>
    <row r="11717" spans="22:23" x14ac:dyDescent="0.25">
      <c r="V11717" s="413"/>
      <c r="W11717" s="413"/>
    </row>
    <row r="11718" spans="22:23" x14ac:dyDescent="0.25">
      <c r="V11718" s="413"/>
      <c r="W11718" s="413"/>
    </row>
    <row r="11719" spans="22:23" x14ac:dyDescent="0.25">
      <c r="V11719" s="413"/>
      <c r="W11719" s="413"/>
    </row>
    <row r="11720" spans="22:23" x14ac:dyDescent="0.25">
      <c r="V11720" s="413"/>
      <c r="W11720" s="413"/>
    </row>
    <row r="11721" spans="22:23" x14ac:dyDescent="0.25">
      <c r="V11721" s="413"/>
      <c r="W11721" s="413"/>
    </row>
    <row r="11722" spans="22:23" x14ac:dyDescent="0.25">
      <c r="V11722" s="413"/>
      <c r="W11722" s="413"/>
    </row>
    <row r="11723" spans="22:23" x14ac:dyDescent="0.25">
      <c r="V11723" s="413"/>
      <c r="W11723" s="413"/>
    </row>
    <row r="11724" spans="22:23" x14ac:dyDescent="0.25">
      <c r="V11724" s="413"/>
      <c r="W11724" s="413"/>
    </row>
    <row r="11725" spans="22:23" x14ac:dyDescent="0.25">
      <c r="V11725" s="413"/>
      <c r="W11725" s="413"/>
    </row>
    <row r="11726" spans="22:23" x14ac:dyDescent="0.25">
      <c r="V11726" s="413"/>
      <c r="W11726" s="413"/>
    </row>
    <row r="11727" spans="22:23" x14ac:dyDescent="0.25">
      <c r="V11727" s="413"/>
      <c r="W11727" s="413"/>
    </row>
    <row r="11728" spans="22:23" x14ac:dyDescent="0.25">
      <c r="V11728" s="413"/>
      <c r="W11728" s="413"/>
    </row>
    <row r="11729" spans="22:23" x14ac:dyDescent="0.25">
      <c r="V11729" s="413"/>
      <c r="W11729" s="413"/>
    </row>
    <row r="11730" spans="22:23" x14ac:dyDescent="0.25">
      <c r="V11730" s="413"/>
      <c r="W11730" s="413"/>
    </row>
    <row r="11731" spans="22:23" x14ac:dyDescent="0.25">
      <c r="V11731" s="413"/>
      <c r="W11731" s="413"/>
    </row>
    <row r="11732" spans="22:23" x14ac:dyDescent="0.25">
      <c r="V11732" s="413"/>
      <c r="W11732" s="413"/>
    </row>
    <row r="11733" spans="22:23" x14ac:dyDescent="0.25">
      <c r="V11733" s="413"/>
      <c r="W11733" s="413"/>
    </row>
    <row r="11734" spans="22:23" x14ac:dyDescent="0.25">
      <c r="V11734" s="413"/>
      <c r="W11734" s="413"/>
    </row>
    <row r="11735" spans="22:23" x14ac:dyDescent="0.25">
      <c r="V11735" s="413"/>
      <c r="W11735" s="413"/>
    </row>
    <row r="11736" spans="22:23" x14ac:dyDescent="0.25">
      <c r="V11736" s="413"/>
      <c r="W11736" s="413"/>
    </row>
    <row r="11737" spans="22:23" x14ac:dyDescent="0.25">
      <c r="V11737" s="413"/>
      <c r="W11737" s="413"/>
    </row>
    <row r="11738" spans="22:23" x14ac:dyDescent="0.25">
      <c r="V11738" s="413"/>
      <c r="W11738" s="413"/>
    </row>
    <row r="11739" spans="22:23" x14ac:dyDescent="0.25">
      <c r="V11739" s="413"/>
      <c r="W11739" s="413"/>
    </row>
    <row r="11740" spans="22:23" x14ac:dyDescent="0.25">
      <c r="V11740" s="413"/>
      <c r="W11740" s="413"/>
    </row>
    <row r="11741" spans="22:23" x14ac:dyDescent="0.25">
      <c r="V11741" s="413"/>
      <c r="W11741" s="413"/>
    </row>
    <row r="11742" spans="22:23" x14ac:dyDescent="0.25">
      <c r="V11742" s="413"/>
      <c r="W11742" s="413"/>
    </row>
    <row r="11743" spans="22:23" x14ac:dyDescent="0.25">
      <c r="V11743" s="413"/>
      <c r="W11743" s="413"/>
    </row>
    <row r="11744" spans="22:23" x14ac:dyDescent="0.25">
      <c r="V11744" s="413"/>
      <c r="W11744" s="413"/>
    </row>
    <row r="11745" spans="22:23" x14ac:dyDescent="0.25">
      <c r="V11745" s="413"/>
      <c r="W11745" s="413"/>
    </row>
    <row r="11746" spans="22:23" x14ac:dyDescent="0.25">
      <c r="V11746" s="413"/>
      <c r="W11746" s="413"/>
    </row>
    <row r="11747" spans="22:23" x14ac:dyDescent="0.25">
      <c r="V11747" s="413"/>
      <c r="W11747" s="413"/>
    </row>
    <row r="11748" spans="22:23" x14ac:dyDescent="0.25">
      <c r="V11748" s="413"/>
      <c r="W11748" s="413"/>
    </row>
    <row r="11749" spans="22:23" x14ac:dyDescent="0.25">
      <c r="V11749" s="413"/>
      <c r="W11749" s="413"/>
    </row>
    <row r="11750" spans="22:23" x14ac:dyDescent="0.25">
      <c r="V11750" s="413"/>
      <c r="W11750" s="413"/>
    </row>
    <row r="11751" spans="22:23" x14ac:dyDescent="0.25">
      <c r="V11751" s="413"/>
      <c r="W11751" s="413"/>
    </row>
    <row r="11752" spans="22:23" x14ac:dyDescent="0.25">
      <c r="V11752" s="413"/>
      <c r="W11752" s="413"/>
    </row>
    <row r="11753" spans="22:23" x14ac:dyDescent="0.25">
      <c r="V11753" s="413"/>
      <c r="W11753" s="413"/>
    </row>
    <row r="11754" spans="22:23" x14ac:dyDescent="0.25">
      <c r="V11754" s="413"/>
      <c r="W11754" s="413"/>
    </row>
    <row r="11755" spans="22:23" x14ac:dyDescent="0.25">
      <c r="V11755" s="413"/>
      <c r="W11755" s="413"/>
    </row>
    <row r="11756" spans="22:23" x14ac:dyDescent="0.25">
      <c r="V11756" s="413"/>
      <c r="W11756" s="413"/>
    </row>
    <row r="11757" spans="22:23" x14ac:dyDescent="0.25">
      <c r="V11757" s="413"/>
      <c r="W11757" s="413"/>
    </row>
    <row r="11758" spans="22:23" x14ac:dyDescent="0.25">
      <c r="V11758" s="413"/>
      <c r="W11758" s="413"/>
    </row>
    <row r="11759" spans="22:23" x14ac:dyDescent="0.25">
      <c r="V11759" s="413"/>
      <c r="W11759" s="413"/>
    </row>
    <row r="11760" spans="22:23" x14ac:dyDescent="0.25">
      <c r="V11760" s="413"/>
      <c r="W11760" s="413"/>
    </row>
    <row r="11761" spans="22:23" x14ac:dyDescent="0.25">
      <c r="V11761" s="413"/>
      <c r="W11761" s="413"/>
    </row>
    <row r="11762" spans="22:23" x14ac:dyDescent="0.25">
      <c r="V11762" s="413"/>
      <c r="W11762" s="413"/>
    </row>
    <row r="11763" spans="22:23" x14ac:dyDescent="0.25">
      <c r="V11763" s="413"/>
      <c r="W11763" s="413"/>
    </row>
    <row r="11764" spans="22:23" x14ac:dyDescent="0.25">
      <c r="V11764" s="413"/>
      <c r="W11764" s="413"/>
    </row>
    <row r="11765" spans="22:23" x14ac:dyDescent="0.25">
      <c r="V11765" s="413"/>
      <c r="W11765" s="413"/>
    </row>
    <row r="11766" spans="22:23" x14ac:dyDescent="0.25">
      <c r="V11766" s="413"/>
      <c r="W11766" s="413"/>
    </row>
    <row r="11767" spans="22:23" x14ac:dyDescent="0.25">
      <c r="V11767" s="413"/>
      <c r="W11767" s="413"/>
    </row>
    <row r="11768" spans="22:23" x14ac:dyDescent="0.25">
      <c r="V11768" s="413"/>
      <c r="W11768" s="413"/>
    </row>
    <row r="11769" spans="22:23" x14ac:dyDescent="0.25">
      <c r="V11769" s="413"/>
      <c r="W11769" s="413"/>
    </row>
    <row r="11770" spans="22:23" x14ac:dyDescent="0.25">
      <c r="V11770" s="413"/>
      <c r="W11770" s="413"/>
    </row>
    <row r="11771" spans="22:23" x14ac:dyDescent="0.25">
      <c r="V11771" s="413"/>
      <c r="W11771" s="413"/>
    </row>
    <row r="11772" spans="22:23" x14ac:dyDescent="0.25">
      <c r="V11772" s="413"/>
      <c r="W11772" s="413"/>
    </row>
    <row r="11773" spans="22:23" x14ac:dyDescent="0.25">
      <c r="V11773" s="413"/>
      <c r="W11773" s="413"/>
    </row>
    <row r="11774" spans="22:23" x14ac:dyDescent="0.25">
      <c r="V11774" s="413"/>
      <c r="W11774" s="413"/>
    </row>
    <row r="11775" spans="22:23" x14ac:dyDescent="0.25">
      <c r="V11775" s="413"/>
      <c r="W11775" s="413"/>
    </row>
    <row r="11776" spans="22:23" x14ac:dyDescent="0.25">
      <c r="V11776" s="413"/>
      <c r="W11776" s="413"/>
    </row>
    <row r="11777" spans="22:23" x14ac:dyDescent="0.25">
      <c r="V11777" s="413"/>
      <c r="W11777" s="413"/>
    </row>
    <row r="11778" spans="22:23" x14ac:dyDescent="0.25">
      <c r="V11778" s="413"/>
      <c r="W11778" s="413"/>
    </row>
    <row r="11779" spans="22:23" x14ac:dyDescent="0.25">
      <c r="V11779" s="413"/>
      <c r="W11779" s="413"/>
    </row>
    <row r="11780" spans="22:23" x14ac:dyDescent="0.25">
      <c r="V11780" s="413"/>
      <c r="W11780" s="413"/>
    </row>
    <row r="11781" spans="22:23" x14ac:dyDescent="0.25">
      <c r="V11781" s="413"/>
      <c r="W11781" s="413"/>
    </row>
    <row r="11782" spans="22:23" x14ac:dyDescent="0.25">
      <c r="V11782" s="413"/>
      <c r="W11782" s="413"/>
    </row>
    <row r="11783" spans="22:23" x14ac:dyDescent="0.25">
      <c r="V11783" s="413"/>
      <c r="W11783" s="413"/>
    </row>
    <row r="11784" spans="22:23" x14ac:dyDescent="0.25">
      <c r="V11784" s="413"/>
      <c r="W11784" s="413"/>
    </row>
    <row r="11785" spans="22:23" x14ac:dyDescent="0.25">
      <c r="V11785" s="413"/>
      <c r="W11785" s="413"/>
    </row>
    <row r="11786" spans="22:23" x14ac:dyDescent="0.25">
      <c r="V11786" s="413"/>
      <c r="W11786" s="413"/>
    </row>
    <row r="11787" spans="22:23" x14ac:dyDescent="0.25">
      <c r="V11787" s="413"/>
      <c r="W11787" s="413"/>
    </row>
    <row r="11788" spans="22:23" x14ac:dyDescent="0.25">
      <c r="V11788" s="413"/>
      <c r="W11788" s="413"/>
    </row>
    <row r="11789" spans="22:23" x14ac:dyDescent="0.25">
      <c r="V11789" s="413"/>
      <c r="W11789" s="413"/>
    </row>
    <row r="11790" spans="22:23" x14ac:dyDescent="0.25">
      <c r="V11790" s="413"/>
      <c r="W11790" s="413"/>
    </row>
    <row r="11791" spans="22:23" x14ac:dyDescent="0.25">
      <c r="V11791" s="413"/>
      <c r="W11791" s="413"/>
    </row>
    <row r="11792" spans="22:23" x14ac:dyDescent="0.25">
      <c r="V11792" s="413"/>
      <c r="W11792" s="413"/>
    </row>
    <row r="11793" spans="22:23" x14ac:dyDescent="0.25">
      <c r="V11793" s="413"/>
      <c r="W11793" s="413"/>
    </row>
    <row r="11794" spans="22:23" x14ac:dyDescent="0.25">
      <c r="V11794" s="413"/>
      <c r="W11794" s="413"/>
    </row>
    <row r="11795" spans="22:23" x14ac:dyDescent="0.25">
      <c r="V11795" s="413"/>
      <c r="W11795" s="413"/>
    </row>
    <row r="11796" spans="22:23" x14ac:dyDescent="0.25">
      <c r="V11796" s="413"/>
      <c r="W11796" s="413"/>
    </row>
    <row r="11797" spans="22:23" x14ac:dyDescent="0.25">
      <c r="V11797" s="413"/>
      <c r="W11797" s="413"/>
    </row>
    <row r="11798" spans="22:23" x14ac:dyDescent="0.25">
      <c r="V11798" s="413"/>
      <c r="W11798" s="413"/>
    </row>
    <row r="11799" spans="22:23" x14ac:dyDescent="0.25">
      <c r="V11799" s="413"/>
      <c r="W11799" s="413"/>
    </row>
    <row r="11800" spans="22:23" x14ac:dyDescent="0.25">
      <c r="V11800" s="413"/>
      <c r="W11800" s="413"/>
    </row>
    <row r="11801" spans="22:23" x14ac:dyDescent="0.25">
      <c r="V11801" s="413"/>
      <c r="W11801" s="413"/>
    </row>
    <row r="11802" spans="22:23" x14ac:dyDescent="0.25">
      <c r="V11802" s="413"/>
      <c r="W11802" s="413"/>
    </row>
    <row r="11803" spans="22:23" x14ac:dyDescent="0.25">
      <c r="V11803" s="413"/>
      <c r="W11803" s="413"/>
    </row>
    <row r="11804" spans="22:23" x14ac:dyDescent="0.25">
      <c r="V11804" s="413"/>
      <c r="W11804" s="413"/>
    </row>
    <row r="11805" spans="22:23" x14ac:dyDescent="0.25">
      <c r="V11805" s="413"/>
      <c r="W11805" s="413"/>
    </row>
    <row r="11806" spans="22:23" x14ac:dyDescent="0.25">
      <c r="V11806" s="413"/>
      <c r="W11806" s="413"/>
    </row>
    <row r="11807" spans="22:23" x14ac:dyDescent="0.25">
      <c r="V11807" s="413"/>
      <c r="W11807" s="413"/>
    </row>
    <row r="11808" spans="22:23" x14ac:dyDescent="0.25">
      <c r="V11808" s="413"/>
      <c r="W11808" s="413"/>
    </row>
    <row r="11809" spans="22:23" x14ac:dyDescent="0.25">
      <c r="V11809" s="413"/>
      <c r="W11809" s="413"/>
    </row>
    <row r="11810" spans="22:23" x14ac:dyDescent="0.25">
      <c r="V11810" s="413"/>
      <c r="W11810" s="413"/>
    </row>
    <row r="11811" spans="22:23" x14ac:dyDescent="0.25">
      <c r="V11811" s="413"/>
      <c r="W11811" s="413"/>
    </row>
    <row r="11812" spans="22:23" x14ac:dyDescent="0.25">
      <c r="V11812" s="413"/>
      <c r="W11812" s="413"/>
    </row>
    <row r="11813" spans="22:23" x14ac:dyDescent="0.25">
      <c r="V11813" s="413"/>
      <c r="W11813" s="413"/>
    </row>
    <row r="11814" spans="22:23" x14ac:dyDescent="0.25">
      <c r="V11814" s="413"/>
      <c r="W11814" s="413"/>
    </row>
    <row r="11815" spans="22:23" x14ac:dyDescent="0.25">
      <c r="V11815" s="413"/>
      <c r="W11815" s="413"/>
    </row>
    <row r="11816" spans="22:23" x14ac:dyDescent="0.25">
      <c r="V11816" s="413"/>
      <c r="W11816" s="413"/>
    </row>
    <row r="11817" spans="22:23" x14ac:dyDescent="0.25">
      <c r="V11817" s="413"/>
      <c r="W11817" s="413"/>
    </row>
    <row r="11818" spans="22:23" x14ac:dyDescent="0.25">
      <c r="V11818" s="413"/>
      <c r="W11818" s="413"/>
    </row>
    <row r="11819" spans="22:23" x14ac:dyDescent="0.25">
      <c r="V11819" s="413"/>
      <c r="W11819" s="413"/>
    </row>
    <row r="11820" spans="22:23" x14ac:dyDescent="0.25">
      <c r="V11820" s="413"/>
      <c r="W11820" s="413"/>
    </row>
    <row r="11821" spans="22:23" x14ac:dyDescent="0.25">
      <c r="V11821" s="413"/>
      <c r="W11821" s="413"/>
    </row>
    <row r="11822" spans="22:23" x14ac:dyDescent="0.25">
      <c r="V11822" s="413"/>
      <c r="W11822" s="413"/>
    </row>
    <row r="11823" spans="22:23" x14ac:dyDescent="0.25">
      <c r="V11823" s="413"/>
      <c r="W11823" s="413"/>
    </row>
    <row r="11824" spans="22:23" x14ac:dyDescent="0.25">
      <c r="V11824" s="413"/>
      <c r="W11824" s="413"/>
    </row>
    <row r="11825" spans="22:23" x14ac:dyDescent="0.25">
      <c r="V11825" s="413"/>
      <c r="W11825" s="413"/>
    </row>
    <row r="11826" spans="22:23" x14ac:dyDescent="0.25">
      <c r="V11826" s="413"/>
      <c r="W11826" s="413"/>
    </row>
    <row r="11827" spans="22:23" x14ac:dyDescent="0.25">
      <c r="V11827" s="413"/>
      <c r="W11827" s="413"/>
    </row>
    <row r="11828" spans="22:23" x14ac:dyDescent="0.25">
      <c r="V11828" s="413"/>
      <c r="W11828" s="413"/>
    </row>
    <row r="11829" spans="22:23" x14ac:dyDescent="0.25">
      <c r="V11829" s="413"/>
      <c r="W11829" s="413"/>
    </row>
    <row r="11830" spans="22:23" x14ac:dyDescent="0.25">
      <c r="V11830" s="413"/>
      <c r="W11830" s="413"/>
    </row>
    <row r="11831" spans="22:23" x14ac:dyDescent="0.25">
      <c r="V11831" s="413"/>
      <c r="W11831" s="413"/>
    </row>
    <row r="11832" spans="22:23" x14ac:dyDescent="0.25">
      <c r="V11832" s="413"/>
      <c r="W11832" s="413"/>
    </row>
    <row r="11833" spans="22:23" x14ac:dyDescent="0.25">
      <c r="V11833" s="413"/>
      <c r="W11833" s="413"/>
    </row>
    <row r="11834" spans="22:23" x14ac:dyDescent="0.25">
      <c r="V11834" s="413"/>
      <c r="W11834" s="413"/>
    </row>
    <row r="11835" spans="22:23" x14ac:dyDescent="0.25">
      <c r="V11835" s="413"/>
      <c r="W11835" s="413"/>
    </row>
    <row r="11836" spans="22:23" x14ac:dyDescent="0.25">
      <c r="V11836" s="413"/>
      <c r="W11836" s="413"/>
    </row>
    <row r="11837" spans="22:23" x14ac:dyDescent="0.25">
      <c r="V11837" s="413"/>
      <c r="W11837" s="413"/>
    </row>
    <row r="11838" spans="22:23" x14ac:dyDescent="0.25">
      <c r="V11838" s="413"/>
      <c r="W11838" s="413"/>
    </row>
    <row r="11839" spans="22:23" x14ac:dyDescent="0.25">
      <c r="V11839" s="413"/>
      <c r="W11839" s="413"/>
    </row>
    <row r="11840" spans="22:23" x14ac:dyDescent="0.25">
      <c r="V11840" s="413"/>
      <c r="W11840" s="413"/>
    </row>
    <row r="11841" spans="22:23" x14ac:dyDescent="0.25">
      <c r="V11841" s="413"/>
      <c r="W11841" s="413"/>
    </row>
    <row r="11842" spans="22:23" x14ac:dyDescent="0.25">
      <c r="V11842" s="413"/>
      <c r="W11842" s="413"/>
    </row>
    <row r="11843" spans="22:23" x14ac:dyDescent="0.25">
      <c r="V11843" s="413"/>
      <c r="W11843" s="413"/>
    </row>
    <row r="11844" spans="22:23" x14ac:dyDescent="0.25">
      <c r="V11844" s="413"/>
      <c r="W11844" s="413"/>
    </row>
    <row r="11845" spans="22:23" x14ac:dyDescent="0.25">
      <c r="V11845" s="413"/>
      <c r="W11845" s="413"/>
    </row>
    <row r="11846" spans="22:23" x14ac:dyDescent="0.25">
      <c r="V11846" s="413"/>
      <c r="W11846" s="413"/>
    </row>
    <row r="11847" spans="22:23" x14ac:dyDescent="0.25">
      <c r="V11847" s="413"/>
      <c r="W11847" s="413"/>
    </row>
    <row r="11848" spans="22:23" x14ac:dyDescent="0.25">
      <c r="V11848" s="413"/>
      <c r="W11848" s="413"/>
    </row>
    <row r="11849" spans="22:23" x14ac:dyDescent="0.25">
      <c r="V11849" s="413"/>
      <c r="W11849" s="413"/>
    </row>
    <row r="11850" spans="22:23" x14ac:dyDescent="0.25">
      <c r="V11850" s="413"/>
      <c r="W11850" s="413"/>
    </row>
    <row r="11851" spans="22:23" x14ac:dyDescent="0.25">
      <c r="V11851" s="413"/>
      <c r="W11851" s="413"/>
    </row>
    <row r="11852" spans="22:23" x14ac:dyDescent="0.25">
      <c r="V11852" s="413"/>
      <c r="W11852" s="413"/>
    </row>
    <row r="11853" spans="22:23" x14ac:dyDescent="0.25">
      <c r="V11853" s="413"/>
      <c r="W11853" s="413"/>
    </row>
    <row r="11854" spans="22:23" x14ac:dyDescent="0.25">
      <c r="V11854" s="413"/>
      <c r="W11854" s="413"/>
    </row>
    <row r="11855" spans="22:23" x14ac:dyDescent="0.25">
      <c r="V11855" s="413"/>
      <c r="W11855" s="413"/>
    </row>
    <row r="11856" spans="22:23" x14ac:dyDescent="0.25">
      <c r="V11856" s="413"/>
      <c r="W11856" s="413"/>
    </row>
    <row r="11857" spans="22:23" x14ac:dyDescent="0.25">
      <c r="V11857" s="413"/>
      <c r="W11857" s="413"/>
    </row>
    <row r="11858" spans="22:23" x14ac:dyDescent="0.25">
      <c r="V11858" s="413"/>
      <c r="W11858" s="413"/>
    </row>
    <row r="11859" spans="22:23" x14ac:dyDescent="0.25">
      <c r="V11859" s="413"/>
      <c r="W11859" s="413"/>
    </row>
    <row r="11860" spans="22:23" x14ac:dyDescent="0.25">
      <c r="V11860" s="413"/>
      <c r="W11860" s="413"/>
    </row>
    <row r="11861" spans="22:23" x14ac:dyDescent="0.25">
      <c r="V11861" s="413"/>
      <c r="W11861" s="413"/>
    </row>
    <row r="11862" spans="22:23" x14ac:dyDescent="0.25">
      <c r="V11862" s="413"/>
      <c r="W11862" s="413"/>
    </row>
    <row r="11863" spans="22:23" x14ac:dyDescent="0.25">
      <c r="V11863" s="413"/>
      <c r="W11863" s="413"/>
    </row>
    <row r="11864" spans="22:23" x14ac:dyDescent="0.25">
      <c r="V11864" s="413"/>
      <c r="W11864" s="413"/>
    </row>
    <row r="11865" spans="22:23" x14ac:dyDescent="0.25">
      <c r="V11865" s="413"/>
      <c r="W11865" s="413"/>
    </row>
    <row r="11866" spans="22:23" x14ac:dyDescent="0.25">
      <c r="V11866" s="413"/>
      <c r="W11866" s="413"/>
    </row>
    <row r="11867" spans="22:23" x14ac:dyDescent="0.25">
      <c r="V11867" s="413"/>
      <c r="W11867" s="413"/>
    </row>
    <row r="11868" spans="22:23" x14ac:dyDescent="0.25">
      <c r="V11868" s="413"/>
      <c r="W11868" s="413"/>
    </row>
    <row r="11869" spans="22:23" x14ac:dyDescent="0.25">
      <c r="V11869" s="413"/>
      <c r="W11869" s="413"/>
    </row>
    <row r="11870" spans="22:23" x14ac:dyDescent="0.25">
      <c r="V11870" s="413"/>
      <c r="W11870" s="413"/>
    </row>
    <row r="11871" spans="22:23" x14ac:dyDescent="0.25">
      <c r="V11871" s="413"/>
      <c r="W11871" s="413"/>
    </row>
    <row r="11872" spans="22:23" x14ac:dyDescent="0.25">
      <c r="V11872" s="413"/>
      <c r="W11872" s="413"/>
    </row>
    <row r="11873" spans="22:23" x14ac:dyDescent="0.25">
      <c r="V11873" s="413"/>
      <c r="W11873" s="413"/>
    </row>
    <row r="11874" spans="22:23" x14ac:dyDescent="0.25">
      <c r="V11874" s="413"/>
      <c r="W11874" s="413"/>
    </row>
    <row r="11875" spans="22:23" x14ac:dyDescent="0.25">
      <c r="V11875" s="413"/>
      <c r="W11875" s="413"/>
    </row>
    <row r="11876" spans="22:23" x14ac:dyDescent="0.25">
      <c r="V11876" s="413"/>
      <c r="W11876" s="413"/>
    </row>
    <row r="11877" spans="22:23" x14ac:dyDescent="0.25">
      <c r="V11877" s="413"/>
      <c r="W11877" s="413"/>
    </row>
    <row r="11878" spans="22:23" x14ac:dyDescent="0.25">
      <c r="V11878" s="413"/>
      <c r="W11878" s="413"/>
    </row>
    <row r="11879" spans="22:23" x14ac:dyDescent="0.25">
      <c r="V11879" s="413"/>
      <c r="W11879" s="413"/>
    </row>
    <row r="11880" spans="22:23" x14ac:dyDescent="0.25">
      <c r="V11880" s="413"/>
      <c r="W11880" s="413"/>
    </row>
    <row r="11881" spans="22:23" x14ac:dyDescent="0.25">
      <c r="V11881" s="413"/>
      <c r="W11881" s="413"/>
    </row>
    <row r="11882" spans="22:23" x14ac:dyDescent="0.25">
      <c r="V11882" s="413"/>
      <c r="W11882" s="413"/>
    </row>
    <row r="11883" spans="22:23" x14ac:dyDescent="0.25">
      <c r="V11883" s="413"/>
      <c r="W11883" s="413"/>
    </row>
    <row r="11884" spans="22:23" x14ac:dyDescent="0.25">
      <c r="V11884" s="413"/>
      <c r="W11884" s="413"/>
    </row>
    <row r="11885" spans="22:23" x14ac:dyDescent="0.25">
      <c r="V11885" s="413"/>
      <c r="W11885" s="413"/>
    </row>
    <row r="11886" spans="22:23" x14ac:dyDescent="0.25">
      <c r="V11886" s="413"/>
      <c r="W11886" s="413"/>
    </row>
    <row r="11887" spans="22:23" x14ac:dyDescent="0.25">
      <c r="V11887" s="413"/>
      <c r="W11887" s="413"/>
    </row>
    <row r="11888" spans="22:23" x14ac:dyDescent="0.25">
      <c r="V11888" s="413"/>
      <c r="W11888" s="413"/>
    </row>
    <row r="11889" spans="22:23" x14ac:dyDescent="0.25">
      <c r="V11889" s="413"/>
      <c r="W11889" s="413"/>
    </row>
    <row r="11890" spans="22:23" x14ac:dyDescent="0.25">
      <c r="V11890" s="413"/>
      <c r="W11890" s="413"/>
    </row>
    <row r="11891" spans="22:23" x14ac:dyDescent="0.25">
      <c r="V11891" s="413"/>
      <c r="W11891" s="413"/>
    </row>
    <row r="11892" spans="22:23" x14ac:dyDescent="0.25">
      <c r="V11892" s="413"/>
      <c r="W11892" s="413"/>
    </row>
    <row r="11893" spans="22:23" x14ac:dyDescent="0.25">
      <c r="V11893" s="413"/>
      <c r="W11893" s="413"/>
    </row>
    <row r="11894" spans="22:23" x14ac:dyDescent="0.25">
      <c r="V11894" s="413"/>
      <c r="W11894" s="413"/>
    </row>
    <row r="11895" spans="22:23" x14ac:dyDescent="0.25">
      <c r="V11895" s="413"/>
      <c r="W11895" s="413"/>
    </row>
    <row r="11896" spans="22:23" x14ac:dyDescent="0.25">
      <c r="V11896" s="413"/>
      <c r="W11896" s="413"/>
    </row>
    <row r="11897" spans="22:23" x14ac:dyDescent="0.25">
      <c r="V11897" s="413"/>
      <c r="W11897" s="413"/>
    </row>
    <row r="11898" spans="22:23" x14ac:dyDescent="0.25">
      <c r="V11898" s="413"/>
      <c r="W11898" s="413"/>
    </row>
    <row r="11899" spans="22:23" x14ac:dyDescent="0.25">
      <c r="V11899" s="413"/>
      <c r="W11899" s="413"/>
    </row>
    <row r="11900" spans="22:23" x14ac:dyDescent="0.25">
      <c r="V11900" s="413"/>
      <c r="W11900" s="413"/>
    </row>
    <row r="11901" spans="22:23" x14ac:dyDescent="0.25">
      <c r="V11901" s="413"/>
      <c r="W11901" s="413"/>
    </row>
    <row r="11902" spans="22:23" x14ac:dyDescent="0.25">
      <c r="V11902" s="413"/>
      <c r="W11902" s="413"/>
    </row>
    <row r="11903" spans="22:23" x14ac:dyDescent="0.25">
      <c r="V11903" s="413"/>
      <c r="W11903" s="413"/>
    </row>
    <row r="11904" spans="22:23" x14ac:dyDescent="0.25">
      <c r="V11904" s="413"/>
      <c r="W11904" s="413"/>
    </row>
    <row r="11905" spans="22:23" x14ac:dyDescent="0.25">
      <c r="V11905" s="413"/>
      <c r="W11905" s="413"/>
    </row>
    <row r="11906" spans="22:23" x14ac:dyDescent="0.25">
      <c r="V11906" s="413"/>
      <c r="W11906" s="413"/>
    </row>
    <row r="11907" spans="22:23" x14ac:dyDescent="0.25">
      <c r="V11907" s="413"/>
      <c r="W11907" s="413"/>
    </row>
    <row r="11908" spans="22:23" x14ac:dyDescent="0.25">
      <c r="V11908" s="413"/>
      <c r="W11908" s="413"/>
    </row>
    <row r="11909" spans="22:23" x14ac:dyDescent="0.25">
      <c r="V11909" s="413"/>
      <c r="W11909" s="413"/>
    </row>
    <row r="11910" spans="22:23" x14ac:dyDescent="0.25">
      <c r="V11910" s="413"/>
      <c r="W11910" s="413"/>
    </row>
    <row r="11911" spans="22:23" x14ac:dyDescent="0.25">
      <c r="V11911" s="413"/>
      <c r="W11911" s="413"/>
    </row>
    <row r="11912" spans="22:23" x14ac:dyDescent="0.25">
      <c r="V11912" s="413"/>
      <c r="W11912" s="413"/>
    </row>
    <row r="11913" spans="22:23" x14ac:dyDescent="0.25">
      <c r="V11913" s="413"/>
      <c r="W11913" s="413"/>
    </row>
    <row r="11914" spans="22:23" x14ac:dyDescent="0.25">
      <c r="V11914" s="413"/>
      <c r="W11914" s="413"/>
    </row>
    <row r="11915" spans="22:23" x14ac:dyDescent="0.25">
      <c r="V11915" s="413"/>
      <c r="W11915" s="413"/>
    </row>
    <row r="11916" spans="22:23" x14ac:dyDescent="0.25">
      <c r="V11916" s="413"/>
      <c r="W11916" s="413"/>
    </row>
    <row r="11917" spans="22:23" x14ac:dyDescent="0.25">
      <c r="V11917" s="413"/>
      <c r="W11917" s="413"/>
    </row>
    <row r="11918" spans="22:23" x14ac:dyDescent="0.25">
      <c r="V11918" s="413"/>
      <c r="W11918" s="413"/>
    </row>
    <row r="11919" spans="22:23" x14ac:dyDescent="0.25">
      <c r="V11919" s="413"/>
      <c r="W11919" s="413"/>
    </row>
    <row r="11920" spans="22:23" x14ac:dyDescent="0.25">
      <c r="V11920" s="413"/>
      <c r="W11920" s="413"/>
    </row>
    <row r="11921" spans="22:23" x14ac:dyDescent="0.25">
      <c r="V11921" s="413"/>
      <c r="W11921" s="413"/>
    </row>
    <row r="11922" spans="22:23" x14ac:dyDescent="0.25">
      <c r="V11922" s="413"/>
      <c r="W11922" s="413"/>
    </row>
    <row r="11923" spans="22:23" x14ac:dyDescent="0.25">
      <c r="V11923" s="413"/>
      <c r="W11923" s="413"/>
    </row>
    <row r="11924" spans="22:23" x14ac:dyDescent="0.25">
      <c r="V11924" s="413"/>
      <c r="W11924" s="413"/>
    </row>
    <row r="11925" spans="22:23" x14ac:dyDescent="0.25">
      <c r="V11925" s="413"/>
      <c r="W11925" s="413"/>
    </row>
    <row r="11926" spans="22:23" x14ac:dyDescent="0.25">
      <c r="V11926" s="413"/>
      <c r="W11926" s="413"/>
    </row>
    <row r="11927" spans="22:23" x14ac:dyDescent="0.25">
      <c r="V11927" s="413"/>
      <c r="W11927" s="413"/>
    </row>
    <row r="11928" spans="22:23" x14ac:dyDescent="0.25">
      <c r="V11928" s="413"/>
      <c r="W11928" s="413"/>
    </row>
    <row r="11929" spans="22:23" x14ac:dyDescent="0.25">
      <c r="V11929" s="413"/>
      <c r="W11929" s="413"/>
    </row>
    <row r="11930" spans="22:23" x14ac:dyDescent="0.25">
      <c r="V11930" s="413"/>
      <c r="W11930" s="413"/>
    </row>
    <row r="11931" spans="22:23" x14ac:dyDescent="0.25">
      <c r="V11931" s="413"/>
      <c r="W11931" s="413"/>
    </row>
    <row r="11932" spans="22:23" x14ac:dyDescent="0.25">
      <c r="V11932" s="413"/>
      <c r="W11932" s="413"/>
    </row>
    <row r="11933" spans="22:23" x14ac:dyDescent="0.25">
      <c r="V11933" s="413"/>
      <c r="W11933" s="413"/>
    </row>
    <row r="11934" spans="22:23" x14ac:dyDescent="0.25">
      <c r="V11934" s="413"/>
      <c r="W11934" s="413"/>
    </row>
    <row r="11935" spans="22:23" x14ac:dyDescent="0.25">
      <c r="V11935" s="413"/>
      <c r="W11935" s="413"/>
    </row>
    <row r="11936" spans="22:23" x14ac:dyDescent="0.25">
      <c r="V11936" s="413"/>
      <c r="W11936" s="413"/>
    </row>
    <row r="11937" spans="22:23" x14ac:dyDescent="0.25">
      <c r="V11937" s="413"/>
      <c r="W11937" s="413"/>
    </row>
    <row r="11938" spans="22:23" x14ac:dyDescent="0.25">
      <c r="V11938" s="413"/>
      <c r="W11938" s="413"/>
    </row>
    <row r="11939" spans="22:23" x14ac:dyDescent="0.25">
      <c r="V11939" s="413"/>
      <c r="W11939" s="413"/>
    </row>
    <row r="11940" spans="22:23" x14ac:dyDescent="0.25">
      <c r="V11940" s="413"/>
      <c r="W11940" s="413"/>
    </row>
    <row r="11941" spans="22:23" x14ac:dyDescent="0.25">
      <c r="V11941" s="413"/>
      <c r="W11941" s="413"/>
    </row>
    <row r="11942" spans="22:23" x14ac:dyDescent="0.25">
      <c r="V11942" s="413"/>
      <c r="W11942" s="413"/>
    </row>
    <row r="11943" spans="22:23" x14ac:dyDescent="0.25">
      <c r="V11943" s="413"/>
      <c r="W11943" s="413"/>
    </row>
    <row r="11944" spans="22:23" x14ac:dyDescent="0.25">
      <c r="V11944" s="413"/>
      <c r="W11944" s="413"/>
    </row>
    <row r="11945" spans="22:23" x14ac:dyDescent="0.25">
      <c r="V11945" s="413"/>
      <c r="W11945" s="413"/>
    </row>
    <row r="11946" spans="22:23" x14ac:dyDescent="0.25">
      <c r="V11946" s="413"/>
      <c r="W11946" s="413"/>
    </row>
    <row r="11947" spans="22:23" x14ac:dyDescent="0.25">
      <c r="V11947" s="413"/>
      <c r="W11947" s="413"/>
    </row>
    <row r="11948" spans="22:23" x14ac:dyDescent="0.25">
      <c r="V11948" s="413"/>
      <c r="W11948" s="413"/>
    </row>
    <row r="11949" spans="22:23" x14ac:dyDescent="0.25">
      <c r="V11949" s="413"/>
      <c r="W11949" s="413"/>
    </row>
    <row r="11950" spans="22:23" x14ac:dyDescent="0.25">
      <c r="V11950" s="413"/>
      <c r="W11950" s="413"/>
    </row>
    <row r="11951" spans="22:23" x14ac:dyDescent="0.25">
      <c r="V11951" s="413"/>
      <c r="W11951" s="413"/>
    </row>
    <row r="11952" spans="22:23" x14ac:dyDescent="0.25">
      <c r="V11952" s="413"/>
      <c r="W11952" s="413"/>
    </row>
    <row r="11953" spans="22:23" x14ac:dyDescent="0.25">
      <c r="V11953" s="413"/>
      <c r="W11953" s="413"/>
    </row>
    <row r="11954" spans="22:23" x14ac:dyDescent="0.25">
      <c r="V11954" s="413"/>
      <c r="W11954" s="413"/>
    </row>
    <row r="11955" spans="22:23" x14ac:dyDescent="0.25">
      <c r="V11955" s="413"/>
      <c r="W11955" s="413"/>
    </row>
    <row r="11956" spans="22:23" x14ac:dyDescent="0.25">
      <c r="V11956" s="413"/>
      <c r="W11956" s="413"/>
    </row>
    <row r="11957" spans="22:23" x14ac:dyDescent="0.25">
      <c r="V11957" s="413"/>
      <c r="W11957" s="413"/>
    </row>
    <row r="11958" spans="22:23" x14ac:dyDescent="0.25">
      <c r="V11958" s="413"/>
      <c r="W11958" s="413"/>
    </row>
    <row r="11959" spans="22:23" x14ac:dyDescent="0.25">
      <c r="V11959" s="413"/>
      <c r="W11959" s="413"/>
    </row>
    <row r="11960" spans="22:23" x14ac:dyDescent="0.25">
      <c r="V11960" s="413"/>
      <c r="W11960" s="413"/>
    </row>
    <row r="11961" spans="22:23" x14ac:dyDescent="0.25">
      <c r="V11961" s="413"/>
      <c r="W11961" s="413"/>
    </row>
    <row r="11962" spans="22:23" x14ac:dyDescent="0.25">
      <c r="V11962" s="413"/>
      <c r="W11962" s="413"/>
    </row>
    <row r="11963" spans="22:23" x14ac:dyDescent="0.25">
      <c r="V11963" s="413"/>
      <c r="W11963" s="413"/>
    </row>
    <row r="11964" spans="22:23" x14ac:dyDescent="0.25">
      <c r="V11964" s="413"/>
      <c r="W11964" s="413"/>
    </row>
    <row r="11965" spans="22:23" x14ac:dyDescent="0.25">
      <c r="V11965" s="413"/>
      <c r="W11965" s="413"/>
    </row>
    <row r="11966" spans="22:23" x14ac:dyDescent="0.25">
      <c r="V11966" s="413"/>
      <c r="W11966" s="413"/>
    </row>
    <row r="11967" spans="22:23" x14ac:dyDescent="0.25">
      <c r="V11967" s="413"/>
      <c r="W11967" s="413"/>
    </row>
    <row r="11968" spans="22:23" x14ac:dyDescent="0.25">
      <c r="V11968" s="413"/>
      <c r="W11968" s="413"/>
    </row>
    <row r="11969" spans="22:23" x14ac:dyDescent="0.25">
      <c r="V11969" s="413"/>
      <c r="W11969" s="413"/>
    </row>
    <row r="11970" spans="22:23" x14ac:dyDescent="0.25">
      <c r="V11970" s="413"/>
      <c r="W11970" s="413"/>
    </row>
    <row r="11971" spans="22:23" x14ac:dyDescent="0.25">
      <c r="V11971" s="413"/>
      <c r="W11971" s="413"/>
    </row>
    <row r="11972" spans="22:23" x14ac:dyDescent="0.25">
      <c r="V11972" s="413"/>
      <c r="W11972" s="413"/>
    </row>
    <row r="11973" spans="22:23" x14ac:dyDescent="0.25">
      <c r="V11973" s="413"/>
      <c r="W11973" s="413"/>
    </row>
    <row r="11974" spans="22:23" x14ac:dyDescent="0.25">
      <c r="V11974" s="413"/>
      <c r="W11974" s="413"/>
    </row>
    <row r="11975" spans="22:23" x14ac:dyDescent="0.25">
      <c r="V11975" s="413"/>
      <c r="W11975" s="413"/>
    </row>
    <row r="11976" spans="22:23" x14ac:dyDescent="0.25">
      <c r="V11976" s="413"/>
      <c r="W11976" s="413"/>
    </row>
    <row r="11977" spans="22:23" x14ac:dyDescent="0.25">
      <c r="V11977" s="413"/>
      <c r="W11977" s="413"/>
    </row>
    <row r="11978" spans="22:23" x14ac:dyDescent="0.25">
      <c r="V11978" s="413"/>
      <c r="W11978" s="413"/>
    </row>
    <row r="11979" spans="22:23" x14ac:dyDescent="0.25">
      <c r="V11979" s="413"/>
      <c r="W11979" s="413"/>
    </row>
    <row r="11980" spans="22:23" x14ac:dyDescent="0.25">
      <c r="V11980" s="413"/>
      <c r="W11980" s="413"/>
    </row>
    <row r="11981" spans="22:23" x14ac:dyDescent="0.25">
      <c r="V11981" s="413"/>
      <c r="W11981" s="413"/>
    </row>
    <row r="11982" spans="22:23" x14ac:dyDescent="0.25">
      <c r="V11982" s="413"/>
      <c r="W11982" s="413"/>
    </row>
    <row r="11983" spans="22:23" x14ac:dyDescent="0.25">
      <c r="V11983" s="413"/>
      <c r="W11983" s="413"/>
    </row>
    <row r="11984" spans="22:23" x14ac:dyDescent="0.25">
      <c r="V11984" s="413"/>
      <c r="W11984" s="413"/>
    </row>
    <row r="11985" spans="22:23" x14ac:dyDescent="0.25">
      <c r="V11985" s="413"/>
      <c r="W11985" s="413"/>
    </row>
    <row r="11986" spans="22:23" x14ac:dyDescent="0.25">
      <c r="V11986" s="413"/>
      <c r="W11986" s="413"/>
    </row>
    <row r="11987" spans="22:23" x14ac:dyDescent="0.25">
      <c r="V11987" s="413"/>
      <c r="W11987" s="413"/>
    </row>
    <row r="11988" spans="22:23" x14ac:dyDescent="0.25">
      <c r="V11988" s="413"/>
      <c r="W11988" s="413"/>
    </row>
    <row r="11989" spans="22:23" x14ac:dyDescent="0.25">
      <c r="V11989" s="413"/>
      <c r="W11989" s="413"/>
    </row>
    <row r="11990" spans="22:23" x14ac:dyDescent="0.25">
      <c r="V11990" s="413"/>
      <c r="W11990" s="413"/>
    </row>
    <row r="11991" spans="22:23" x14ac:dyDescent="0.25">
      <c r="V11991" s="413"/>
      <c r="W11991" s="413"/>
    </row>
    <row r="11992" spans="22:23" x14ac:dyDescent="0.25">
      <c r="V11992" s="413"/>
      <c r="W11992" s="413"/>
    </row>
    <row r="11993" spans="22:23" x14ac:dyDescent="0.25">
      <c r="V11993" s="413"/>
      <c r="W11993" s="413"/>
    </row>
    <row r="11994" spans="22:23" x14ac:dyDescent="0.25">
      <c r="V11994" s="413"/>
      <c r="W11994" s="413"/>
    </row>
    <row r="11995" spans="22:23" x14ac:dyDescent="0.25">
      <c r="V11995" s="413"/>
      <c r="W11995" s="413"/>
    </row>
    <row r="11996" spans="22:23" x14ac:dyDescent="0.25">
      <c r="V11996" s="413"/>
      <c r="W11996" s="413"/>
    </row>
    <row r="11997" spans="22:23" x14ac:dyDescent="0.25">
      <c r="V11997" s="413"/>
      <c r="W11997" s="413"/>
    </row>
    <row r="11998" spans="22:23" x14ac:dyDescent="0.25">
      <c r="V11998" s="413"/>
      <c r="W11998" s="413"/>
    </row>
    <row r="11999" spans="22:23" x14ac:dyDescent="0.25">
      <c r="V11999" s="413"/>
      <c r="W11999" s="413"/>
    </row>
    <row r="12000" spans="22:23" x14ac:dyDescent="0.25">
      <c r="V12000" s="413"/>
      <c r="W12000" s="413"/>
    </row>
    <row r="12001" spans="22:23" x14ac:dyDescent="0.25">
      <c r="V12001" s="413"/>
      <c r="W12001" s="413"/>
    </row>
    <row r="12002" spans="22:23" x14ac:dyDescent="0.25">
      <c r="V12002" s="413"/>
      <c r="W12002" s="413"/>
    </row>
    <row r="12003" spans="22:23" x14ac:dyDescent="0.25">
      <c r="V12003" s="413"/>
      <c r="W12003" s="413"/>
    </row>
    <row r="12004" spans="22:23" x14ac:dyDescent="0.25">
      <c r="V12004" s="413"/>
      <c r="W12004" s="413"/>
    </row>
    <row r="12005" spans="22:23" x14ac:dyDescent="0.25">
      <c r="V12005" s="413"/>
      <c r="W12005" s="413"/>
    </row>
    <row r="12006" spans="22:23" x14ac:dyDescent="0.25">
      <c r="V12006" s="413"/>
      <c r="W12006" s="413"/>
    </row>
    <row r="12007" spans="22:23" x14ac:dyDescent="0.25">
      <c r="V12007" s="413"/>
      <c r="W12007" s="413"/>
    </row>
    <row r="12008" spans="22:23" x14ac:dyDescent="0.25">
      <c r="V12008" s="413"/>
      <c r="W12008" s="413"/>
    </row>
    <row r="12009" spans="22:23" x14ac:dyDescent="0.25">
      <c r="V12009" s="413"/>
      <c r="W12009" s="413"/>
    </row>
    <row r="12010" spans="22:23" x14ac:dyDescent="0.25">
      <c r="V12010" s="413"/>
      <c r="W12010" s="413"/>
    </row>
    <row r="12011" spans="22:23" x14ac:dyDescent="0.25">
      <c r="V12011" s="413"/>
      <c r="W12011" s="413"/>
    </row>
    <row r="12012" spans="22:23" x14ac:dyDescent="0.25">
      <c r="V12012" s="413"/>
      <c r="W12012" s="413"/>
    </row>
    <row r="12013" spans="22:23" x14ac:dyDescent="0.25">
      <c r="V12013" s="413"/>
      <c r="W12013" s="413"/>
    </row>
    <row r="12014" spans="22:23" x14ac:dyDescent="0.25">
      <c r="V12014" s="413"/>
      <c r="W12014" s="413"/>
    </row>
    <row r="12015" spans="22:23" x14ac:dyDescent="0.25">
      <c r="V12015" s="413"/>
      <c r="W12015" s="413"/>
    </row>
    <row r="12016" spans="22:23" x14ac:dyDescent="0.25">
      <c r="V12016" s="413"/>
      <c r="W12016" s="413"/>
    </row>
    <row r="12017" spans="22:23" x14ac:dyDescent="0.25">
      <c r="V12017" s="413"/>
      <c r="W12017" s="413"/>
    </row>
    <row r="12018" spans="22:23" x14ac:dyDescent="0.25">
      <c r="V12018" s="413"/>
      <c r="W12018" s="413"/>
    </row>
    <row r="12019" spans="22:23" x14ac:dyDescent="0.25">
      <c r="V12019" s="413"/>
      <c r="W12019" s="413"/>
    </row>
    <row r="12020" spans="22:23" x14ac:dyDescent="0.25">
      <c r="V12020" s="413"/>
      <c r="W12020" s="413"/>
    </row>
    <row r="12021" spans="22:23" x14ac:dyDescent="0.25">
      <c r="V12021" s="413"/>
      <c r="W12021" s="413"/>
    </row>
    <row r="12022" spans="22:23" x14ac:dyDescent="0.25">
      <c r="V12022" s="413"/>
      <c r="W12022" s="413"/>
    </row>
    <row r="12023" spans="22:23" x14ac:dyDescent="0.25">
      <c r="V12023" s="413"/>
      <c r="W12023" s="413"/>
    </row>
    <row r="12024" spans="22:23" x14ac:dyDescent="0.25">
      <c r="V12024" s="413"/>
      <c r="W12024" s="413"/>
    </row>
    <row r="12025" spans="22:23" x14ac:dyDescent="0.25">
      <c r="V12025" s="413"/>
      <c r="W12025" s="413"/>
    </row>
    <row r="12026" spans="22:23" x14ac:dyDescent="0.25">
      <c r="V12026" s="413"/>
      <c r="W12026" s="413"/>
    </row>
    <row r="12027" spans="22:23" x14ac:dyDescent="0.25">
      <c r="V12027" s="413"/>
      <c r="W12027" s="413"/>
    </row>
    <row r="12028" spans="22:23" x14ac:dyDescent="0.25">
      <c r="V12028" s="413"/>
      <c r="W12028" s="413"/>
    </row>
    <row r="12029" spans="22:23" x14ac:dyDescent="0.25">
      <c r="V12029" s="413"/>
      <c r="W12029" s="413"/>
    </row>
    <row r="12030" spans="22:23" x14ac:dyDescent="0.25">
      <c r="V12030" s="413"/>
      <c r="W12030" s="413"/>
    </row>
    <row r="12031" spans="22:23" x14ac:dyDescent="0.25">
      <c r="V12031" s="413"/>
      <c r="W12031" s="413"/>
    </row>
    <row r="12032" spans="22:23" x14ac:dyDescent="0.25">
      <c r="V12032" s="413"/>
      <c r="W12032" s="413"/>
    </row>
    <row r="12033" spans="22:23" x14ac:dyDescent="0.25">
      <c r="V12033" s="413"/>
      <c r="W12033" s="413"/>
    </row>
    <row r="12034" spans="22:23" x14ac:dyDescent="0.25">
      <c r="V12034" s="413"/>
      <c r="W12034" s="413"/>
    </row>
    <row r="12035" spans="22:23" x14ac:dyDescent="0.25">
      <c r="V12035" s="413"/>
      <c r="W12035" s="413"/>
    </row>
    <row r="12036" spans="22:23" x14ac:dyDescent="0.25">
      <c r="V12036" s="413"/>
      <c r="W12036" s="413"/>
    </row>
    <row r="12037" spans="22:23" x14ac:dyDescent="0.25">
      <c r="V12037" s="413"/>
      <c r="W12037" s="413"/>
    </row>
    <row r="12038" spans="22:23" x14ac:dyDescent="0.25">
      <c r="V12038" s="413"/>
      <c r="W12038" s="413"/>
    </row>
    <row r="12039" spans="22:23" x14ac:dyDescent="0.25">
      <c r="V12039" s="413"/>
      <c r="W12039" s="413"/>
    </row>
    <row r="12040" spans="22:23" x14ac:dyDescent="0.25">
      <c r="V12040" s="413"/>
      <c r="W12040" s="413"/>
    </row>
    <row r="12041" spans="22:23" x14ac:dyDescent="0.25">
      <c r="V12041" s="413"/>
      <c r="W12041" s="413"/>
    </row>
    <row r="12042" spans="22:23" x14ac:dyDescent="0.25">
      <c r="V12042" s="413"/>
      <c r="W12042" s="413"/>
    </row>
    <row r="12043" spans="22:23" x14ac:dyDescent="0.25">
      <c r="V12043" s="413"/>
      <c r="W12043" s="413"/>
    </row>
    <row r="12044" spans="22:23" x14ac:dyDescent="0.25">
      <c r="V12044" s="413"/>
      <c r="W12044" s="413"/>
    </row>
    <row r="12045" spans="22:23" x14ac:dyDescent="0.25">
      <c r="V12045" s="413"/>
      <c r="W12045" s="413"/>
    </row>
    <row r="12046" spans="22:23" x14ac:dyDescent="0.25">
      <c r="V12046" s="413"/>
      <c r="W12046" s="413"/>
    </row>
    <row r="12047" spans="22:23" x14ac:dyDescent="0.25">
      <c r="V12047" s="413"/>
      <c r="W12047" s="413"/>
    </row>
    <row r="12048" spans="22:23" x14ac:dyDescent="0.25">
      <c r="V12048" s="413"/>
      <c r="W12048" s="413"/>
    </row>
    <row r="12049" spans="22:23" x14ac:dyDescent="0.25">
      <c r="V12049" s="413"/>
      <c r="W12049" s="413"/>
    </row>
    <row r="12050" spans="22:23" x14ac:dyDescent="0.25">
      <c r="V12050" s="413"/>
      <c r="W12050" s="413"/>
    </row>
    <row r="12051" spans="22:23" x14ac:dyDescent="0.25">
      <c r="V12051" s="413"/>
      <c r="W12051" s="413"/>
    </row>
    <row r="12052" spans="22:23" x14ac:dyDescent="0.25">
      <c r="V12052" s="413"/>
      <c r="W12052" s="413"/>
    </row>
    <row r="12053" spans="22:23" x14ac:dyDescent="0.25">
      <c r="V12053" s="413"/>
      <c r="W12053" s="413"/>
    </row>
    <row r="12054" spans="22:23" x14ac:dyDescent="0.25">
      <c r="V12054" s="413"/>
      <c r="W12054" s="413"/>
    </row>
    <row r="12055" spans="22:23" x14ac:dyDescent="0.25">
      <c r="V12055" s="413"/>
      <c r="W12055" s="413"/>
    </row>
    <row r="12056" spans="22:23" x14ac:dyDescent="0.25">
      <c r="V12056" s="413"/>
      <c r="W12056" s="413"/>
    </row>
    <row r="12057" spans="22:23" x14ac:dyDescent="0.25">
      <c r="V12057" s="413"/>
      <c r="W12057" s="413"/>
    </row>
    <row r="12058" spans="22:23" x14ac:dyDescent="0.25">
      <c r="V12058" s="413"/>
      <c r="W12058" s="413"/>
    </row>
    <row r="12059" spans="22:23" x14ac:dyDescent="0.25">
      <c r="V12059" s="413"/>
      <c r="W12059" s="413"/>
    </row>
    <row r="12060" spans="22:23" x14ac:dyDescent="0.25">
      <c r="V12060" s="413"/>
      <c r="W12060" s="413"/>
    </row>
    <row r="12061" spans="22:23" x14ac:dyDescent="0.25">
      <c r="V12061" s="413"/>
      <c r="W12061" s="413"/>
    </row>
    <row r="12062" spans="22:23" x14ac:dyDescent="0.25">
      <c r="V12062" s="413"/>
      <c r="W12062" s="413"/>
    </row>
    <row r="12063" spans="22:23" x14ac:dyDescent="0.25">
      <c r="V12063" s="413"/>
      <c r="W12063" s="413"/>
    </row>
    <row r="12064" spans="22:23" x14ac:dyDescent="0.25">
      <c r="V12064" s="413"/>
      <c r="W12064" s="413"/>
    </row>
    <row r="12065" spans="22:23" x14ac:dyDescent="0.25">
      <c r="V12065" s="413"/>
      <c r="W12065" s="413"/>
    </row>
    <row r="12066" spans="22:23" x14ac:dyDescent="0.25">
      <c r="V12066" s="413"/>
      <c r="W12066" s="413"/>
    </row>
    <row r="12067" spans="22:23" x14ac:dyDescent="0.25">
      <c r="V12067" s="413"/>
      <c r="W12067" s="413"/>
    </row>
    <row r="12068" spans="22:23" x14ac:dyDescent="0.25">
      <c r="V12068" s="413"/>
      <c r="W12068" s="413"/>
    </row>
    <row r="12069" spans="22:23" x14ac:dyDescent="0.25">
      <c r="V12069" s="413"/>
      <c r="W12069" s="413"/>
    </row>
    <row r="12070" spans="22:23" x14ac:dyDescent="0.25">
      <c r="V12070" s="413"/>
      <c r="W12070" s="413"/>
    </row>
    <row r="12071" spans="22:23" x14ac:dyDescent="0.25">
      <c r="V12071" s="413"/>
      <c r="W12071" s="413"/>
    </row>
    <row r="12072" spans="22:23" x14ac:dyDescent="0.25">
      <c r="V12072" s="413"/>
      <c r="W12072" s="413"/>
    </row>
    <row r="12073" spans="22:23" x14ac:dyDescent="0.25">
      <c r="V12073" s="413"/>
      <c r="W12073" s="413"/>
    </row>
    <row r="12074" spans="22:23" x14ac:dyDescent="0.25">
      <c r="V12074" s="413"/>
      <c r="W12074" s="413"/>
    </row>
    <row r="12075" spans="22:23" x14ac:dyDescent="0.25">
      <c r="V12075" s="413"/>
      <c r="W12075" s="413"/>
    </row>
    <row r="12076" spans="22:23" x14ac:dyDescent="0.25">
      <c r="V12076" s="413"/>
      <c r="W12076" s="413"/>
    </row>
    <row r="12077" spans="22:23" x14ac:dyDescent="0.25">
      <c r="V12077" s="413"/>
      <c r="W12077" s="413"/>
    </row>
    <row r="12078" spans="22:23" x14ac:dyDescent="0.25">
      <c r="V12078" s="413"/>
      <c r="W12078" s="413"/>
    </row>
    <row r="12079" spans="22:23" x14ac:dyDescent="0.25">
      <c r="V12079" s="413"/>
      <c r="W12079" s="413"/>
    </row>
    <row r="12080" spans="22:23" x14ac:dyDescent="0.25">
      <c r="V12080" s="413"/>
      <c r="W12080" s="413"/>
    </row>
    <row r="12081" spans="22:23" x14ac:dyDescent="0.25">
      <c r="V12081" s="413"/>
      <c r="W12081" s="413"/>
    </row>
    <row r="12082" spans="22:23" x14ac:dyDescent="0.25">
      <c r="V12082" s="413"/>
      <c r="W12082" s="413"/>
    </row>
    <row r="12083" spans="22:23" x14ac:dyDescent="0.25">
      <c r="V12083" s="413"/>
      <c r="W12083" s="413"/>
    </row>
    <row r="12084" spans="22:23" x14ac:dyDescent="0.25">
      <c r="V12084" s="413"/>
      <c r="W12084" s="413"/>
    </row>
    <row r="12085" spans="22:23" x14ac:dyDescent="0.25">
      <c r="V12085" s="413"/>
      <c r="W12085" s="413"/>
    </row>
    <row r="12086" spans="22:23" x14ac:dyDescent="0.25">
      <c r="V12086" s="413"/>
      <c r="W12086" s="413"/>
    </row>
    <row r="12087" spans="22:23" x14ac:dyDescent="0.25">
      <c r="V12087" s="413"/>
      <c r="W12087" s="413"/>
    </row>
    <row r="12088" spans="22:23" x14ac:dyDescent="0.25">
      <c r="V12088" s="413"/>
      <c r="W12088" s="413"/>
    </row>
    <row r="12089" spans="22:23" x14ac:dyDescent="0.25">
      <c r="V12089" s="413"/>
      <c r="W12089" s="413"/>
    </row>
    <row r="12090" spans="22:23" x14ac:dyDescent="0.25">
      <c r="V12090" s="413"/>
      <c r="W12090" s="413"/>
    </row>
    <row r="12091" spans="22:23" x14ac:dyDescent="0.25">
      <c r="V12091" s="413"/>
      <c r="W12091" s="413"/>
    </row>
    <row r="12092" spans="22:23" x14ac:dyDescent="0.25">
      <c r="V12092" s="413"/>
      <c r="W12092" s="413"/>
    </row>
    <row r="12093" spans="22:23" x14ac:dyDescent="0.25">
      <c r="V12093" s="413"/>
      <c r="W12093" s="413"/>
    </row>
    <row r="12094" spans="22:23" x14ac:dyDescent="0.25">
      <c r="V12094" s="413"/>
      <c r="W12094" s="413"/>
    </row>
    <row r="12095" spans="22:23" x14ac:dyDescent="0.25">
      <c r="V12095" s="413"/>
      <c r="W12095" s="413"/>
    </row>
    <row r="12096" spans="22:23" x14ac:dyDescent="0.25">
      <c r="V12096" s="413"/>
      <c r="W12096" s="413"/>
    </row>
    <row r="12097" spans="22:23" x14ac:dyDescent="0.25">
      <c r="V12097" s="413"/>
      <c r="W12097" s="413"/>
    </row>
    <row r="12098" spans="22:23" x14ac:dyDescent="0.25">
      <c r="V12098" s="413"/>
      <c r="W12098" s="413"/>
    </row>
    <row r="12099" spans="22:23" x14ac:dyDescent="0.25">
      <c r="V12099" s="413"/>
      <c r="W12099" s="413"/>
    </row>
    <row r="12100" spans="22:23" x14ac:dyDescent="0.25">
      <c r="V12100" s="413"/>
      <c r="W12100" s="413"/>
    </row>
    <row r="12101" spans="22:23" x14ac:dyDescent="0.25">
      <c r="V12101" s="413"/>
      <c r="W12101" s="413"/>
    </row>
    <row r="12102" spans="22:23" x14ac:dyDescent="0.25">
      <c r="V12102" s="413"/>
      <c r="W12102" s="413"/>
    </row>
    <row r="12103" spans="22:23" x14ac:dyDescent="0.25">
      <c r="V12103" s="413"/>
      <c r="W12103" s="413"/>
    </row>
    <row r="12104" spans="22:23" x14ac:dyDescent="0.25">
      <c r="V12104" s="413"/>
      <c r="W12104" s="413"/>
    </row>
    <row r="12105" spans="22:23" x14ac:dyDescent="0.25">
      <c r="V12105" s="413"/>
      <c r="W12105" s="413"/>
    </row>
    <row r="12106" spans="22:23" x14ac:dyDescent="0.25">
      <c r="V12106" s="413"/>
      <c r="W12106" s="413"/>
    </row>
    <row r="12107" spans="22:23" x14ac:dyDescent="0.25">
      <c r="V12107" s="413"/>
      <c r="W12107" s="413"/>
    </row>
    <row r="12108" spans="22:23" x14ac:dyDescent="0.25">
      <c r="V12108" s="413"/>
      <c r="W12108" s="413"/>
    </row>
    <row r="12109" spans="22:23" x14ac:dyDescent="0.25">
      <c r="V12109" s="413"/>
      <c r="W12109" s="413"/>
    </row>
    <row r="12110" spans="22:23" x14ac:dyDescent="0.25">
      <c r="V12110" s="413"/>
      <c r="W12110" s="413"/>
    </row>
    <row r="12111" spans="22:23" x14ac:dyDescent="0.25">
      <c r="V12111" s="413"/>
      <c r="W12111" s="413"/>
    </row>
    <row r="12112" spans="22:23" x14ac:dyDescent="0.25">
      <c r="V12112" s="413"/>
      <c r="W12112" s="413"/>
    </row>
    <row r="12113" spans="22:23" x14ac:dyDescent="0.25">
      <c r="V12113" s="413"/>
      <c r="W12113" s="413"/>
    </row>
    <row r="12114" spans="22:23" x14ac:dyDescent="0.25">
      <c r="V12114" s="413"/>
      <c r="W12114" s="413"/>
    </row>
    <row r="12115" spans="22:23" x14ac:dyDescent="0.25">
      <c r="V12115" s="413"/>
      <c r="W12115" s="413"/>
    </row>
    <row r="12116" spans="22:23" x14ac:dyDescent="0.25">
      <c r="V12116" s="413"/>
      <c r="W12116" s="413"/>
    </row>
    <row r="12117" spans="22:23" x14ac:dyDescent="0.25">
      <c r="V12117" s="413"/>
      <c r="W12117" s="413"/>
    </row>
    <row r="12118" spans="22:23" x14ac:dyDescent="0.25">
      <c r="V12118" s="413"/>
      <c r="W12118" s="413"/>
    </row>
    <row r="12119" spans="22:23" x14ac:dyDescent="0.25">
      <c r="V12119" s="413"/>
      <c r="W12119" s="413"/>
    </row>
    <row r="12120" spans="22:23" x14ac:dyDescent="0.25">
      <c r="V12120" s="413"/>
      <c r="W12120" s="413"/>
    </row>
    <row r="12121" spans="22:23" x14ac:dyDescent="0.25">
      <c r="V12121" s="413"/>
      <c r="W12121" s="413"/>
    </row>
    <row r="12122" spans="22:23" x14ac:dyDescent="0.25">
      <c r="V12122" s="413"/>
      <c r="W12122" s="413"/>
    </row>
    <row r="12123" spans="22:23" x14ac:dyDescent="0.25">
      <c r="V12123" s="413"/>
      <c r="W12123" s="413"/>
    </row>
    <row r="12124" spans="22:23" x14ac:dyDescent="0.25">
      <c r="V12124" s="413"/>
      <c r="W12124" s="413"/>
    </row>
    <row r="12125" spans="22:23" x14ac:dyDescent="0.25">
      <c r="V12125" s="413"/>
      <c r="W12125" s="413"/>
    </row>
    <row r="12126" spans="22:23" x14ac:dyDescent="0.25">
      <c r="V12126" s="413"/>
      <c r="W12126" s="413"/>
    </row>
    <row r="12127" spans="22:23" x14ac:dyDescent="0.25">
      <c r="V12127" s="413"/>
      <c r="W12127" s="413"/>
    </row>
    <row r="12128" spans="22:23" x14ac:dyDescent="0.25">
      <c r="V12128" s="413"/>
      <c r="W12128" s="413"/>
    </row>
    <row r="12129" spans="22:23" x14ac:dyDescent="0.25">
      <c r="V12129" s="413"/>
      <c r="W12129" s="413"/>
    </row>
    <row r="12130" spans="22:23" x14ac:dyDescent="0.25">
      <c r="V12130" s="413"/>
      <c r="W12130" s="413"/>
    </row>
    <row r="12131" spans="22:23" x14ac:dyDescent="0.25">
      <c r="V12131" s="413"/>
      <c r="W12131" s="413"/>
    </row>
    <row r="12132" spans="22:23" x14ac:dyDescent="0.25">
      <c r="V12132" s="413"/>
      <c r="W12132" s="413"/>
    </row>
    <row r="12133" spans="22:23" x14ac:dyDescent="0.25">
      <c r="V12133" s="413"/>
      <c r="W12133" s="413"/>
    </row>
    <row r="12134" spans="22:23" x14ac:dyDescent="0.25">
      <c r="V12134" s="413"/>
      <c r="W12134" s="413"/>
    </row>
    <row r="12135" spans="22:23" x14ac:dyDescent="0.25">
      <c r="V12135" s="413"/>
      <c r="W12135" s="413"/>
    </row>
    <row r="12136" spans="22:23" x14ac:dyDescent="0.25">
      <c r="V12136" s="413"/>
      <c r="W12136" s="413"/>
    </row>
    <row r="12137" spans="22:23" x14ac:dyDescent="0.25">
      <c r="V12137" s="413"/>
      <c r="W12137" s="413"/>
    </row>
    <row r="12138" spans="22:23" x14ac:dyDescent="0.25">
      <c r="V12138" s="413"/>
      <c r="W12138" s="413"/>
    </row>
    <row r="12139" spans="22:23" x14ac:dyDescent="0.25">
      <c r="V12139" s="413"/>
      <c r="W12139" s="413"/>
    </row>
    <row r="12140" spans="22:23" x14ac:dyDescent="0.25">
      <c r="V12140" s="413"/>
      <c r="W12140" s="413"/>
    </row>
    <row r="12141" spans="22:23" x14ac:dyDescent="0.25">
      <c r="V12141" s="413"/>
      <c r="W12141" s="413"/>
    </row>
    <row r="12142" spans="22:23" x14ac:dyDescent="0.25">
      <c r="V12142" s="413"/>
      <c r="W12142" s="413"/>
    </row>
    <row r="12143" spans="22:23" x14ac:dyDescent="0.25">
      <c r="V12143" s="413"/>
      <c r="W12143" s="413"/>
    </row>
    <row r="12144" spans="22:23" x14ac:dyDescent="0.25">
      <c r="V12144" s="413"/>
      <c r="W12144" s="413"/>
    </row>
    <row r="12145" spans="22:23" x14ac:dyDescent="0.25">
      <c r="V12145" s="413"/>
      <c r="W12145" s="413"/>
    </row>
    <row r="12146" spans="22:23" x14ac:dyDescent="0.25">
      <c r="V12146" s="413"/>
      <c r="W12146" s="413"/>
    </row>
    <row r="12147" spans="22:23" x14ac:dyDescent="0.25">
      <c r="V12147" s="413"/>
      <c r="W12147" s="413"/>
    </row>
    <row r="12148" spans="22:23" x14ac:dyDescent="0.25">
      <c r="V12148" s="413"/>
      <c r="W12148" s="413"/>
    </row>
    <row r="12149" spans="22:23" x14ac:dyDescent="0.25">
      <c r="V12149" s="413"/>
      <c r="W12149" s="413"/>
    </row>
    <row r="12150" spans="22:23" x14ac:dyDescent="0.25">
      <c r="V12150" s="413"/>
      <c r="W12150" s="413"/>
    </row>
    <row r="12151" spans="22:23" x14ac:dyDescent="0.25">
      <c r="V12151" s="413"/>
      <c r="W12151" s="413"/>
    </row>
    <row r="12152" spans="22:23" x14ac:dyDescent="0.25">
      <c r="V12152" s="413"/>
      <c r="W12152" s="413"/>
    </row>
    <row r="12153" spans="22:23" x14ac:dyDescent="0.25">
      <c r="V12153" s="413"/>
      <c r="W12153" s="413"/>
    </row>
    <row r="12154" spans="22:23" x14ac:dyDescent="0.25">
      <c r="V12154" s="413"/>
      <c r="W12154" s="413"/>
    </row>
    <row r="12155" spans="22:23" x14ac:dyDescent="0.25">
      <c r="V12155" s="413"/>
      <c r="W12155" s="413"/>
    </row>
    <row r="12156" spans="22:23" x14ac:dyDescent="0.25">
      <c r="V12156" s="413"/>
      <c r="W12156" s="413"/>
    </row>
    <row r="12157" spans="22:23" x14ac:dyDescent="0.25">
      <c r="V12157" s="413"/>
      <c r="W12157" s="413"/>
    </row>
    <row r="12158" spans="22:23" x14ac:dyDescent="0.25">
      <c r="V12158" s="413"/>
      <c r="W12158" s="413"/>
    </row>
    <row r="12159" spans="22:23" x14ac:dyDescent="0.25">
      <c r="V12159" s="413"/>
      <c r="W12159" s="413"/>
    </row>
    <row r="12160" spans="22:23" x14ac:dyDescent="0.25">
      <c r="V12160" s="413"/>
      <c r="W12160" s="413"/>
    </row>
    <row r="12161" spans="22:23" x14ac:dyDescent="0.25">
      <c r="V12161" s="413"/>
      <c r="W12161" s="413"/>
    </row>
    <row r="12162" spans="22:23" x14ac:dyDescent="0.25">
      <c r="V12162" s="413"/>
      <c r="W12162" s="413"/>
    </row>
    <row r="12163" spans="22:23" x14ac:dyDescent="0.25">
      <c r="V12163" s="413"/>
      <c r="W12163" s="413"/>
    </row>
    <row r="12164" spans="22:23" x14ac:dyDescent="0.25">
      <c r="V12164" s="413"/>
      <c r="W12164" s="413"/>
    </row>
    <row r="12165" spans="22:23" x14ac:dyDescent="0.25">
      <c r="V12165" s="413"/>
      <c r="W12165" s="413"/>
    </row>
    <row r="12166" spans="22:23" x14ac:dyDescent="0.25">
      <c r="V12166" s="413"/>
      <c r="W12166" s="413"/>
    </row>
    <row r="12167" spans="22:23" x14ac:dyDescent="0.25">
      <c r="V12167" s="413"/>
      <c r="W12167" s="413"/>
    </row>
    <row r="12168" spans="22:23" x14ac:dyDescent="0.25">
      <c r="V12168" s="413"/>
      <c r="W12168" s="413"/>
    </row>
    <row r="12169" spans="22:23" x14ac:dyDescent="0.25">
      <c r="V12169" s="413"/>
      <c r="W12169" s="413"/>
    </row>
    <row r="12170" spans="22:23" x14ac:dyDescent="0.25">
      <c r="V12170" s="413"/>
      <c r="W12170" s="413"/>
    </row>
    <row r="12171" spans="22:23" x14ac:dyDescent="0.25">
      <c r="V12171" s="413"/>
      <c r="W12171" s="413"/>
    </row>
    <row r="12172" spans="22:23" x14ac:dyDescent="0.25">
      <c r="V12172" s="413"/>
      <c r="W12172" s="413"/>
    </row>
    <row r="12173" spans="22:23" x14ac:dyDescent="0.25">
      <c r="V12173" s="413"/>
      <c r="W12173" s="413"/>
    </row>
    <row r="12174" spans="22:23" x14ac:dyDescent="0.25">
      <c r="V12174" s="413"/>
      <c r="W12174" s="413"/>
    </row>
    <row r="12175" spans="22:23" x14ac:dyDescent="0.25">
      <c r="V12175" s="413"/>
      <c r="W12175" s="413"/>
    </row>
    <row r="12176" spans="22:23" x14ac:dyDescent="0.25">
      <c r="V12176" s="413"/>
      <c r="W12176" s="413"/>
    </row>
    <row r="12177" spans="22:23" x14ac:dyDescent="0.25">
      <c r="V12177" s="413"/>
      <c r="W12177" s="413"/>
    </row>
    <row r="12178" spans="22:23" x14ac:dyDescent="0.25">
      <c r="V12178" s="413"/>
      <c r="W12178" s="413"/>
    </row>
    <row r="12179" spans="22:23" x14ac:dyDescent="0.25">
      <c r="V12179" s="413"/>
      <c r="W12179" s="413"/>
    </row>
    <row r="12180" spans="22:23" x14ac:dyDescent="0.25">
      <c r="V12180" s="413"/>
      <c r="W12180" s="413"/>
    </row>
    <row r="12181" spans="22:23" x14ac:dyDescent="0.25">
      <c r="V12181" s="413"/>
      <c r="W12181" s="413"/>
    </row>
    <row r="12182" spans="22:23" x14ac:dyDescent="0.25">
      <c r="V12182" s="413"/>
      <c r="W12182" s="413"/>
    </row>
    <row r="12183" spans="22:23" x14ac:dyDescent="0.25">
      <c r="V12183" s="413"/>
      <c r="W12183" s="413"/>
    </row>
    <row r="12184" spans="22:23" x14ac:dyDescent="0.25">
      <c r="V12184" s="413"/>
      <c r="W12184" s="413"/>
    </row>
    <row r="12185" spans="22:23" x14ac:dyDescent="0.25">
      <c r="V12185" s="413"/>
      <c r="W12185" s="413"/>
    </row>
    <row r="12186" spans="22:23" x14ac:dyDescent="0.25">
      <c r="V12186" s="413"/>
      <c r="W12186" s="413"/>
    </row>
    <row r="12187" spans="22:23" x14ac:dyDescent="0.25">
      <c r="V12187" s="413"/>
      <c r="W12187" s="413"/>
    </row>
    <row r="12188" spans="22:23" x14ac:dyDescent="0.25">
      <c r="V12188" s="413"/>
      <c r="W12188" s="413"/>
    </row>
    <row r="12189" spans="22:23" x14ac:dyDescent="0.25">
      <c r="V12189" s="413"/>
      <c r="W12189" s="413"/>
    </row>
    <row r="12190" spans="22:23" x14ac:dyDescent="0.25">
      <c r="V12190" s="413"/>
      <c r="W12190" s="413"/>
    </row>
    <row r="12191" spans="22:23" x14ac:dyDescent="0.25">
      <c r="V12191" s="413"/>
      <c r="W12191" s="413"/>
    </row>
    <row r="12192" spans="22:23" x14ac:dyDescent="0.25">
      <c r="V12192" s="413"/>
      <c r="W12192" s="413"/>
    </row>
    <row r="12193" spans="22:23" x14ac:dyDescent="0.25">
      <c r="V12193" s="413"/>
      <c r="W12193" s="413"/>
    </row>
    <row r="12194" spans="22:23" x14ac:dyDescent="0.25">
      <c r="V12194" s="413"/>
      <c r="W12194" s="413"/>
    </row>
    <row r="12195" spans="22:23" x14ac:dyDescent="0.25">
      <c r="V12195" s="413"/>
      <c r="W12195" s="413"/>
    </row>
    <row r="12196" spans="22:23" x14ac:dyDescent="0.25">
      <c r="V12196" s="413"/>
      <c r="W12196" s="413"/>
    </row>
    <row r="12197" spans="22:23" x14ac:dyDescent="0.25">
      <c r="V12197" s="413"/>
      <c r="W12197" s="413"/>
    </row>
    <row r="12198" spans="22:23" x14ac:dyDescent="0.25">
      <c r="V12198" s="413"/>
      <c r="W12198" s="413"/>
    </row>
    <row r="12199" spans="22:23" x14ac:dyDescent="0.25">
      <c r="V12199" s="413"/>
      <c r="W12199" s="413"/>
    </row>
    <row r="12200" spans="22:23" x14ac:dyDescent="0.25">
      <c r="V12200" s="413"/>
      <c r="W12200" s="413"/>
    </row>
    <row r="12201" spans="22:23" x14ac:dyDescent="0.25">
      <c r="V12201" s="413"/>
      <c r="W12201" s="413"/>
    </row>
    <row r="12202" spans="22:23" x14ac:dyDescent="0.25">
      <c r="V12202" s="413"/>
      <c r="W12202" s="413"/>
    </row>
    <row r="12203" spans="22:23" x14ac:dyDescent="0.25">
      <c r="V12203" s="413"/>
      <c r="W12203" s="413"/>
    </row>
    <row r="12204" spans="22:23" x14ac:dyDescent="0.25">
      <c r="V12204" s="413"/>
      <c r="W12204" s="413"/>
    </row>
    <row r="12205" spans="22:23" x14ac:dyDescent="0.25">
      <c r="V12205" s="413"/>
      <c r="W12205" s="413"/>
    </row>
    <row r="12206" spans="22:23" x14ac:dyDescent="0.25">
      <c r="V12206" s="413"/>
      <c r="W12206" s="413"/>
    </row>
    <row r="12207" spans="22:23" x14ac:dyDescent="0.25">
      <c r="V12207" s="413"/>
      <c r="W12207" s="413"/>
    </row>
    <row r="12208" spans="22:23" x14ac:dyDescent="0.25">
      <c r="V12208" s="413"/>
      <c r="W12208" s="413"/>
    </row>
    <row r="12209" spans="22:23" x14ac:dyDescent="0.25">
      <c r="V12209" s="413"/>
      <c r="W12209" s="413"/>
    </row>
    <row r="12210" spans="22:23" x14ac:dyDescent="0.25">
      <c r="V12210" s="413"/>
      <c r="W12210" s="413"/>
    </row>
    <row r="12211" spans="22:23" x14ac:dyDescent="0.25">
      <c r="V12211" s="413"/>
      <c r="W12211" s="413"/>
    </row>
    <row r="12212" spans="22:23" x14ac:dyDescent="0.25">
      <c r="V12212" s="413"/>
      <c r="W12212" s="413"/>
    </row>
    <row r="12213" spans="22:23" x14ac:dyDescent="0.25">
      <c r="V12213" s="413"/>
      <c r="W12213" s="413"/>
    </row>
    <row r="12214" spans="22:23" x14ac:dyDescent="0.25">
      <c r="V12214" s="413"/>
      <c r="W12214" s="413"/>
    </row>
    <row r="12215" spans="22:23" x14ac:dyDescent="0.25">
      <c r="V12215" s="413"/>
      <c r="W12215" s="413"/>
    </row>
    <row r="12216" spans="22:23" x14ac:dyDescent="0.25">
      <c r="V12216" s="413"/>
      <c r="W12216" s="413"/>
    </row>
    <row r="12217" spans="22:23" x14ac:dyDescent="0.25">
      <c r="V12217" s="413"/>
      <c r="W12217" s="413"/>
    </row>
    <row r="12218" spans="22:23" x14ac:dyDescent="0.25">
      <c r="V12218" s="413"/>
      <c r="W12218" s="413"/>
    </row>
    <row r="12219" spans="22:23" x14ac:dyDescent="0.25">
      <c r="V12219" s="413"/>
      <c r="W12219" s="413"/>
    </row>
    <row r="12220" spans="22:23" x14ac:dyDescent="0.25">
      <c r="V12220" s="413"/>
      <c r="W12220" s="413"/>
    </row>
    <row r="12221" spans="22:23" x14ac:dyDescent="0.25">
      <c r="V12221" s="413"/>
      <c r="W12221" s="413"/>
    </row>
    <row r="12222" spans="22:23" x14ac:dyDescent="0.25">
      <c r="V12222" s="413"/>
      <c r="W12222" s="413"/>
    </row>
    <row r="12223" spans="22:23" x14ac:dyDescent="0.25">
      <c r="V12223" s="413"/>
      <c r="W12223" s="413"/>
    </row>
    <row r="12224" spans="22:23" x14ac:dyDescent="0.25">
      <c r="V12224" s="413"/>
      <c r="W12224" s="413"/>
    </row>
    <row r="12225" spans="22:23" x14ac:dyDescent="0.25">
      <c r="V12225" s="413"/>
      <c r="W12225" s="413"/>
    </row>
    <row r="12226" spans="22:23" x14ac:dyDescent="0.25">
      <c r="V12226" s="413"/>
      <c r="W12226" s="413"/>
    </row>
    <row r="12227" spans="22:23" x14ac:dyDescent="0.25">
      <c r="V12227" s="413"/>
      <c r="W12227" s="413"/>
    </row>
    <row r="12228" spans="22:23" x14ac:dyDescent="0.25">
      <c r="V12228" s="413"/>
      <c r="W12228" s="413"/>
    </row>
    <row r="12229" spans="22:23" x14ac:dyDescent="0.25">
      <c r="V12229" s="413"/>
      <c r="W12229" s="413"/>
    </row>
    <row r="12230" spans="22:23" x14ac:dyDescent="0.25">
      <c r="V12230" s="413"/>
      <c r="W12230" s="413"/>
    </row>
    <row r="12231" spans="22:23" x14ac:dyDescent="0.25">
      <c r="V12231" s="413"/>
      <c r="W12231" s="413"/>
    </row>
    <row r="12232" spans="22:23" x14ac:dyDescent="0.25">
      <c r="V12232" s="413"/>
      <c r="W12232" s="413"/>
    </row>
    <row r="12233" spans="22:23" x14ac:dyDescent="0.25">
      <c r="V12233" s="413"/>
      <c r="W12233" s="413"/>
    </row>
    <row r="12234" spans="22:23" x14ac:dyDescent="0.25">
      <c r="V12234" s="413"/>
      <c r="W12234" s="413"/>
    </row>
    <row r="12235" spans="22:23" x14ac:dyDescent="0.25">
      <c r="V12235" s="413"/>
      <c r="W12235" s="413"/>
    </row>
    <row r="12236" spans="22:23" x14ac:dyDescent="0.25">
      <c r="V12236" s="413"/>
      <c r="W12236" s="413"/>
    </row>
    <row r="12237" spans="22:23" x14ac:dyDescent="0.25">
      <c r="V12237" s="413"/>
      <c r="W12237" s="413"/>
    </row>
    <row r="12238" spans="22:23" x14ac:dyDescent="0.25">
      <c r="V12238" s="413"/>
      <c r="W12238" s="413"/>
    </row>
    <row r="12239" spans="22:23" x14ac:dyDescent="0.25">
      <c r="V12239" s="413"/>
      <c r="W12239" s="413"/>
    </row>
    <row r="12240" spans="22:23" x14ac:dyDescent="0.25">
      <c r="V12240" s="413"/>
      <c r="W12240" s="413"/>
    </row>
    <row r="12241" spans="22:23" x14ac:dyDescent="0.25">
      <c r="V12241" s="413"/>
      <c r="W12241" s="413"/>
    </row>
    <row r="12242" spans="22:23" x14ac:dyDescent="0.25">
      <c r="V12242" s="413"/>
      <c r="W12242" s="413"/>
    </row>
    <row r="12243" spans="22:23" x14ac:dyDescent="0.25">
      <c r="V12243" s="413"/>
      <c r="W12243" s="413"/>
    </row>
    <row r="12244" spans="22:23" x14ac:dyDescent="0.25">
      <c r="V12244" s="413"/>
      <c r="W12244" s="413"/>
    </row>
    <row r="12245" spans="22:23" x14ac:dyDescent="0.25">
      <c r="V12245" s="413"/>
      <c r="W12245" s="413"/>
    </row>
    <row r="12246" spans="22:23" x14ac:dyDescent="0.25">
      <c r="V12246" s="413"/>
      <c r="W12246" s="413"/>
    </row>
    <row r="12247" spans="22:23" x14ac:dyDescent="0.25">
      <c r="V12247" s="413"/>
      <c r="W12247" s="413"/>
    </row>
    <row r="12248" spans="22:23" x14ac:dyDescent="0.25">
      <c r="V12248" s="413"/>
      <c r="W12248" s="413"/>
    </row>
    <row r="12249" spans="22:23" x14ac:dyDescent="0.25">
      <c r="V12249" s="413"/>
      <c r="W12249" s="413"/>
    </row>
    <row r="12250" spans="22:23" x14ac:dyDescent="0.25">
      <c r="V12250" s="413"/>
      <c r="W12250" s="413"/>
    </row>
    <row r="12251" spans="22:23" x14ac:dyDescent="0.25">
      <c r="V12251" s="413"/>
      <c r="W12251" s="413"/>
    </row>
    <row r="12252" spans="22:23" x14ac:dyDescent="0.25">
      <c r="V12252" s="413"/>
      <c r="W12252" s="413"/>
    </row>
    <row r="12253" spans="22:23" x14ac:dyDescent="0.25">
      <c r="V12253" s="413"/>
      <c r="W12253" s="413"/>
    </row>
    <row r="12254" spans="22:23" x14ac:dyDescent="0.25">
      <c r="V12254" s="413"/>
      <c r="W12254" s="413"/>
    </row>
    <row r="12255" spans="22:23" x14ac:dyDescent="0.25">
      <c r="V12255" s="413"/>
      <c r="W12255" s="413"/>
    </row>
    <row r="12256" spans="22:23" x14ac:dyDescent="0.25">
      <c r="V12256" s="413"/>
      <c r="W12256" s="413"/>
    </row>
    <row r="12257" spans="22:23" x14ac:dyDescent="0.25">
      <c r="V12257" s="413"/>
      <c r="W12257" s="413"/>
    </row>
    <row r="12258" spans="22:23" x14ac:dyDescent="0.25">
      <c r="V12258" s="413"/>
      <c r="W12258" s="413"/>
    </row>
    <row r="12259" spans="22:23" x14ac:dyDescent="0.25">
      <c r="V12259" s="413"/>
      <c r="W12259" s="413"/>
    </row>
    <row r="12260" spans="22:23" x14ac:dyDescent="0.25">
      <c r="V12260" s="413"/>
      <c r="W12260" s="413"/>
    </row>
    <row r="12261" spans="22:23" x14ac:dyDescent="0.25">
      <c r="V12261" s="413"/>
      <c r="W12261" s="413"/>
    </row>
    <row r="12262" spans="22:23" x14ac:dyDescent="0.25">
      <c r="V12262" s="413"/>
      <c r="W12262" s="413"/>
    </row>
    <row r="12263" spans="22:23" x14ac:dyDescent="0.25">
      <c r="V12263" s="413"/>
      <c r="W12263" s="413"/>
    </row>
    <row r="12264" spans="22:23" x14ac:dyDescent="0.25">
      <c r="V12264" s="413"/>
      <c r="W12264" s="413"/>
    </row>
    <row r="12265" spans="22:23" x14ac:dyDescent="0.25">
      <c r="V12265" s="413"/>
      <c r="W12265" s="413"/>
    </row>
    <row r="12266" spans="22:23" x14ac:dyDescent="0.25">
      <c r="V12266" s="413"/>
      <c r="W12266" s="413"/>
    </row>
    <row r="12267" spans="22:23" x14ac:dyDescent="0.25">
      <c r="V12267" s="413"/>
      <c r="W12267" s="413"/>
    </row>
    <row r="12268" spans="22:23" x14ac:dyDescent="0.25">
      <c r="V12268" s="413"/>
      <c r="W12268" s="413"/>
    </row>
    <row r="12269" spans="22:23" x14ac:dyDescent="0.25">
      <c r="V12269" s="413"/>
      <c r="W12269" s="413"/>
    </row>
    <row r="12270" spans="22:23" x14ac:dyDescent="0.25">
      <c r="V12270" s="413"/>
      <c r="W12270" s="413"/>
    </row>
    <row r="12271" spans="22:23" x14ac:dyDescent="0.25">
      <c r="V12271" s="413"/>
      <c r="W12271" s="413"/>
    </row>
    <row r="12272" spans="22:23" x14ac:dyDescent="0.25">
      <c r="V12272" s="413"/>
      <c r="W12272" s="413"/>
    </row>
    <row r="12273" spans="22:23" x14ac:dyDescent="0.25">
      <c r="V12273" s="413"/>
      <c r="W12273" s="413"/>
    </row>
    <row r="12274" spans="22:23" x14ac:dyDescent="0.25">
      <c r="V12274" s="413"/>
      <c r="W12274" s="413"/>
    </row>
    <row r="12275" spans="22:23" x14ac:dyDescent="0.25">
      <c r="V12275" s="413"/>
      <c r="W12275" s="413"/>
    </row>
    <row r="12276" spans="22:23" x14ac:dyDescent="0.25">
      <c r="V12276" s="413"/>
      <c r="W12276" s="413"/>
    </row>
    <row r="12277" spans="22:23" x14ac:dyDescent="0.25">
      <c r="V12277" s="413"/>
      <c r="W12277" s="413"/>
    </row>
    <row r="12278" spans="22:23" x14ac:dyDescent="0.25">
      <c r="V12278" s="413"/>
      <c r="W12278" s="413"/>
    </row>
    <row r="12279" spans="22:23" x14ac:dyDescent="0.25">
      <c r="V12279" s="413"/>
      <c r="W12279" s="413"/>
    </row>
    <row r="12280" spans="22:23" x14ac:dyDescent="0.25">
      <c r="V12280" s="413"/>
      <c r="W12280" s="413"/>
    </row>
    <row r="12281" spans="22:23" x14ac:dyDescent="0.25">
      <c r="V12281" s="413"/>
      <c r="W12281" s="413"/>
    </row>
    <row r="12282" spans="22:23" x14ac:dyDescent="0.25">
      <c r="V12282" s="413"/>
      <c r="W12282" s="413"/>
    </row>
    <row r="12283" spans="22:23" x14ac:dyDescent="0.25">
      <c r="V12283" s="413"/>
      <c r="W12283" s="413"/>
    </row>
    <row r="12284" spans="22:23" x14ac:dyDescent="0.25">
      <c r="V12284" s="413"/>
      <c r="W12284" s="413"/>
    </row>
    <row r="12285" spans="22:23" x14ac:dyDescent="0.25">
      <c r="V12285" s="413"/>
      <c r="W12285" s="413"/>
    </row>
    <row r="12286" spans="22:23" x14ac:dyDescent="0.25">
      <c r="V12286" s="413"/>
      <c r="W12286" s="413"/>
    </row>
    <row r="12287" spans="22:23" x14ac:dyDescent="0.25">
      <c r="V12287" s="413"/>
      <c r="W12287" s="413"/>
    </row>
    <row r="12288" spans="22:23" x14ac:dyDescent="0.25">
      <c r="V12288" s="413"/>
      <c r="W12288" s="413"/>
    </row>
    <row r="12289" spans="22:23" x14ac:dyDescent="0.25">
      <c r="V12289" s="413"/>
      <c r="W12289" s="413"/>
    </row>
    <row r="12290" spans="22:23" x14ac:dyDescent="0.25">
      <c r="V12290" s="413"/>
      <c r="W12290" s="413"/>
    </row>
    <row r="12291" spans="22:23" x14ac:dyDescent="0.25">
      <c r="V12291" s="413"/>
      <c r="W12291" s="413"/>
    </row>
    <row r="12292" spans="22:23" x14ac:dyDescent="0.25">
      <c r="V12292" s="413"/>
      <c r="W12292" s="413"/>
    </row>
    <row r="12293" spans="22:23" x14ac:dyDescent="0.25">
      <c r="V12293" s="413"/>
      <c r="W12293" s="413"/>
    </row>
    <row r="12294" spans="22:23" x14ac:dyDescent="0.25">
      <c r="V12294" s="413"/>
      <c r="W12294" s="413"/>
    </row>
    <row r="12295" spans="22:23" x14ac:dyDescent="0.25">
      <c r="V12295" s="413"/>
      <c r="W12295" s="413"/>
    </row>
    <row r="12296" spans="22:23" x14ac:dyDescent="0.25">
      <c r="V12296" s="413"/>
      <c r="W12296" s="413"/>
    </row>
    <row r="12297" spans="22:23" x14ac:dyDescent="0.25">
      <c r="V12297" s="413"/>
      <c r="W12297" s="413"/>
    </row>
    <row r="12298" spans="22:23" x14ac:dyDescent="0.25">
      <c r="V12298" s="413"/>
      <c r="W12298" s="413"/>
    </row>
    <row r="12299" spans="22:23" x14ac:dyDescent="0.25">
      <c r="V12299" s="413"/>
      <c r="W12299" s="413"/>
    </row>
    <row r="12300" spans="22:23" x14ac:dyDescent="0.25">
      <c r="V12300" s="413"/>
      <c r="W12300" s="413"/>
    </row>
    <row r="12301" spans="22:23" x14ac:dyDescent="0.25">
      <c r="V12301" s="413"/>
      <c r="W12301" s="413"/>
    </row>
    <row r="12302" spans="22:23" x14ac:dyDescent="0.25">
      <c r="V12302" s="413"/>
      <c r="W12302" s="413"/>
    </row>
    <row r="12303" spans="22:23" x14ac:dyDescent="0.25">
      <c r="V12303" s="413"/>
      <c r="W12303" s="413"/>
    </row>
    <row r="12304" spans="22:23" x14ac:dyDescent="0.25">
      <c r="V12304" s="413"/>
      <c r="W12304" s="413"/>
    </row>
    <row r="12305" spans="22:23" x14ac:dyDescent="0.25">
      <c r="V12305" s="413"/>
      <c r="W12305" s="413"/>
    </row>
    <row r="12306" spans="22:23" x14ac:dyDescent="0.25">
      <c r="V12306" s="413"/>
      <c r="W12306" s="413"/>
    </row>
    <row r="12307" spans="22:23" x14ac:dyDescent="0.25">
      <c r="V12307" s="413"/>
      <c r="W12307" s="413"/>
    </row>
    <row r="12308" spans="22:23" x14ac:dyDescent="0.25">
      <c r="V12308" s="413"/>
      <c r="W12308" s="413"/>
    </row>
    <row r="12309" spans="22:23" x14ac:dyDescent="0.25">
      <c r="V12309" s="413"/>
      <c r="W12309" s="413"/>
    </row>
    <row r="12310" spans="22:23" x14ac:dyDescent="0.25">
      <c r="V12310" s="413"/>
      <c r="W12310" s="413"/>
    </row>
    <row r="12311" spans="22:23" x14ac:dyDescent="0.25">
      <c r="V12311" s="413"/>
      <c r="W12311" s="413"/>
    </row>
    <row r="12312" spans="22:23" x14ac:dyDescent="0.25">
      <c r="V12312" s="413"/>
      <c r="W12312" s="413"/>
    </row>
    <row r="12313" spans="22:23" x14ac:dyDescent="0.25">
      <c r="V12313" s="413"/>
      <c r="W12313" s="413"/>
    </row>
    <row r="12314" spans="22:23" x14ac:dyDescent="0.25">
      <c r="V12314" s="413"/>
      <c r="W12314" s="413"/>
    </row>
    <row r="12315" spans="22:23" x14ac:dyDescent="0.25">
      <c r="V12315" s="413"/>
      <c r="W12315" s="413"/>
    </row>
    <row r="12316" spans="22:23" x14ac:dyDescent="0.25">
      <c r="V12316" s="413"/>
      <c r="W12316" s="413"/>
    </row>
    <row r="12317" spans="22:23" x14ac:dyDescent="0.25">
      <c r="V12317" s="413"/>
      <c r="W12317" s="413"/>
    </row>
    <row r="12318" spans="22:23" x14ac:dyDescent="0.25">
      <c r="V12318" s="413"/>
      <c r="W12318" s="413"/>
    </row>
    <row r="12319" spans="22:23" x14ac:dyDescent="0.25">
      <c r="V12319" s="413"/>
      <c r="W12319" s="413"/>
    </row>
    <row r="12320" spans="22:23" x14ac:dyDescent="0.25">
      <c r="V12320" s="413"/>
      <c r="W12320" s="413"/>
    </row>
    <row r="12321" spans="22:23" x14ac:dyDescent="0.25">
      <c r="V12321" s="413"/>
      <c r="W12321" s="413"/>
    </row>
    <row r="12322" spans="22:23" x14ac:dyDescent="0.25">
      <c r="V12322" s="413"/>
      <c r="W12322" s="413"/>
    </row>
    <row r="12323" spans="22:23" x14ac:dyDescent="0.25">
      <c r="V12323" s="413"/>
      <c r="W12323" s="413"/>
    </row>
    <row r="12324" spans="22:23" x14ac:dyDescent="0.25">
      <c r="V12324" s="413"/>
      <c r="W12324" s="413"/>
    </row>
    <row r="12325" spans="22:23" x14ac:dyDescent="0.25">
      <c r="V12325" s="413"/>
      <c r="W12325" s="413"/>
    </row>
    <row r="12326" spans="22:23" x14ac:dyDescent="0.25">
      <c r="V12326" s="413"/>
      <c r="W12326" s="413"/>
    </row>
    <row r="12327" spans="22:23" x14ac:dyDescent="0.25">
      <c r="V12327" s="413"/>
      <c r="W12327" s="413"/>
    </row>
    <row r="12328" spans="22:23" x14ac:dyDescent="0.25">
      <c r="V12328" s="413"/>
      <c r="W12328" s="413"/>
    </row>
    <row r="12329" spans="22:23" x14ac:dyDescent="0.25">
      <c r="V12329" s="413"/>
      <c r="W12329" s="413"/>
    </row>
    <row r="12330" spans="22:23" x14ac:dyDescent="0.25">
      <c r="V12330" s="413"/>
      <c r="W12330" s="413"/>
    </row>
    <row r="12331" spans="22:23" x14ac:dyDescent="0.25">
      <c r="V12331" s="413"/>
      <c r="W12331" s="413"/>
    </row>
    <row r="12332" spans="22:23" x14ac:dyDescent="0.25">
      <c r="V12332" s="413"/>
      <c r="W12332" s="413"/>
    </row>
    <row r="12333" spans="22:23" x14ac:dyDescent="0.25">
      <c r="V12333" s="413"/>
      <c r="W12333" s="413"/>
    </row>
    <row r="12334" spans="22:23" x14ac:dyDescent="0.25">
      <c r="V12334" s="413"/>
      <c r="W12334" s="413"/>
    </row>
    <row r="12335" spans="22:23" x14ac:dyDescent="0.25">
      <c r="V12335" s="413"/>
      <c r="W12335" s="413"/>
    </row>
    <row r="12336" spans="22:23" x14ac:dyDescent="0.25">
      <c r="V12336" s="413"/>
      <c r="W12336" s="413"/>
    </row>
    <row r="12337" spans="22:23" x14ac:dyDescent="0.25">
      <c r="V12337" s="413"/>
      <c r="W12337" s="413"/>
    </row>
    <row r="12338" spans="22:23" x14ac:dyDescent="0.25">
      <c r="V12338" s="413"/>
      <c r="W12338" s="413"/>
    </row>
    <row r="12339" spans="22:23" x14ac:dyDescent="0.25">
      <c r="V12339" s="413"/>
      <c r="W12339" s="413"/>
    </row>
    <row r="12340" spans="22:23" x14ac:dyDescent="0.25">
      <c r="V12340" s="413"/>
      <c r="W12340" s="413"/>
    </row>
    <row r="12341" spans="22:23" x14ac:dyDescent="0.25">
      <c r="V12341" s="413"/>
      <c r="W12341" s="413"/>
    </row>
    <row r="12342" spans="22:23" x14ac:dyDescent="0.25">
      <c r="V12342" s="413"/>
      <c r="W12342" s="413"/>
    </row>
    <row r="12343" spans="22:23" x14ac:dyDescent="0.25">
      <c r="V12343" s="413"/>
      <c r="W12343" s="413"/>
    </row>
    <row r="12344" spans="22:23" x14ac:dyDescent="0.25">
      <c r="V12344" s="413"/>
      <c r="W12344" s="413"/>
    </row>
    <row r="12345" spans="22:23" x14ac:dyDescent="0.25">
      <c r="V12345" s="413"/>
      <c r="W12345" s="413"/>
    </row>
    <row r="12346" spans="22:23" x14ac:dyDescent="0.25">
      <c r="V12346" s="413"/>
      <c r="W12346" s="413"/>
    </row>
    <row r="12347" spans="22:23" x14ac:dyDescent="0.25">
      <c r="V12347" s="413"/>
      <c r="W12347" s="413"/>
    </row>
    <row r="12348" spans="22:23" x14ac:dyDescent="0.25">
      <c r="V12348" s="413"/>
      <c r="W12348" s="413"/>
    </row>
    <row r="12349" spans="22:23" x14ac:dyDescent="0.25">
      <c r="V12349" s="413"/>
      <c r="W12349" s="413"/>
    </row>
    <row r="12350" spans="22:23" x14ac:dyDescent="0.25">
      <c r="V12350" s="413"/>
      <c r="W12350" s="413"/>
    </row>
    <row r="12351" spans="22:23" x14ac:dyDescent="0.25">
      <c r="V12351" s="413"/>
      <c r="W12351" s="413"/>
    </row>
    <row r="12352" spans="22:23" x14ac:dyDescent="0.25">
      <c r="V12352" s="413"/>
      <c r="W12352" s="413"/>
    </row>
    <row r="12353" spans="22:23" x14ac:dyDescent="0.25">
      <c r="V12353" s="413"/>
      <c r="W12353" s="413"/>
    </row>
    <row r="12354" spans="22:23" x14ac:dyDescent="0.25">
      <c r="V12354" s="413"/>
      <c r="W12354" s="413"/>
    </row>
    <row r="12355" spans="22:23" x14ac:dyDescent="0.25">
      <c r="V12355" s="413"/>
      <c r="W12355" s="413"/>
    </row>
    <row r="12356" spans="22:23" x14ac:dyDescent="0.25">
      <c r="V12356" s="413"/>
      <c r="W12356" s="413"/>
    </row>
    <row r="12357" spans="22:23" x14ac:dyDescent="0.25">
      <c r="V12357" s="413"/>
      <c r="W12357" s="413"/>
    </row>
    <row r="12358" spans="22:23" x14ac:dyDescent="0.25">
      <c r="V12358" s="413"/>
      <c r="W12358" s="413"/>
    </row>
    <row r="12359" spans="22:23" x14ac:dyDescent="0.25">
      <c r="V12359" s="413"/>
      <c r="W12359" s="413"/>
    </row>
    <row r="12360" spans="22:23" x14ac:dyDescent="0.25">
      <c r="V12360" s="413"/>
      <c r="W12360" s="413"/>
    </row>
    <row r="12361" spans="22:23" x14ac:dyDescent="0.25">
      <c r="V12361" s="413"/>
      <c r="W12361" s="413"/>
    </row>
    <row r="12362" spans="22:23" x14ac:dyDescent="0.25">
      <c r="V12362" s="413"/>
      <c r="W12362" s="413"/>
    </row>
    <row r="12363" spans="22:23" x14ac:dyDescent="0.25">
      <c r="V12363" s="413"/>
      <c r="W12363" s="413"/>
    </row>
    <row r="12364" spans="22:23" x14ac:dyDescent="0.25">
      <c r="V12364" s="413"/>
      <c r="W12364" s="413"/>
    </row>
    <row r="12365" spans="22:23" x14ac:dyDescent="0.25">
      <c r="V12365" s="413"/>
      <c r="W12365" s="413"/>
    </row>
    <row r="12366" spans="22:23" x14ac:dyDescent="0.25">
      <c r="V12366" s="413"/>
      <c r="W12366" s="413"/>
    </row>
    <row r="12367" spans="22:23" x14ac:dyDescent="0.25">
      <c r="V12367" s="413"/>
      <c r="W12367" s="413"/>
    </row>
    <row r="12368" spans="22:23" x14ac:dyDescent="0.25">
      <c r="V12368" s="413"/>
      <c r="W12368" s="413"/>
    </row>
    <row r="12369" spans="22:23" x14ac:dyDescent="0.25">
      <c r="V12369" s="413"/>
      <c r="W12369" s="413"/>
    </row>
    <row r="12370" spans="22:23" x14ac:dyDescent="0.25">
      <c r="V12370" s="413"/>
      <c r="W12370" s="413"/>
    </row>
    <row r="12371" spans="22:23" x14ac:dyDescent="0.25">
      <c r="V12371" s="413"/>
      <c r="W12371" s="413"/>
    </row>
    <row r="12372" spans="22:23" x14ac:dyDescent="0.25">
      <c r="V12372" s="413"/>
      <c r="W12372" s="413"/>
    </row>
    <row r="12373" spans="22:23" x14ac:dyDescent="0.25">
      <c r="V12373" s="413"/>
      <c r="W12373" s="413"/>
    </row>
    <row r="12374" spans="22:23" x14ac:dyDescent="0.25">
      <c r="V12374" s="413"/>
      <c r="W12374" s="413"/>
    </row>
    <row r="12375" spans="22:23" x14ac:dyDescent="0.25">
      <c r="V12375" s="413"/>
      <c r="W12375" s="413"/>
    </row>
    <row r="12376" spans="22:23" x14ac:dyDescent="0.25">
      <c r="V12376" s="413"/>
      <c r="W12376" s="413"/>
    </row>
    <row r="12377" spans="22:23" x14ac:dyDescent="0.25">
      <c r="V12377" s="413"/>
      <c r="W12377" s="413"/>
    </row>
    <row r="12378" spans="22:23" x14ac:dyDescent="0.25">
      <c r="V12378" s="413"/>
      <c r="W12378" s="413"/>
    </row>
    <row r="12379" spans="22:23" x14ac:dyDescent="0.25">
      <c r="V12379" s="413"/>
      <c r="W12379" s="413"/>
    </row>
    <row r="12380" spans="22:23" x14ac:dyDescent="0.25">
      <c r="V12380" s="413"/>
      <c r="W12380" s="413"/>
    </row>
    <row r="12381" spans="22:23" x14ac:dyDescent="0.25">
      <c r="V12381" s="413"/>
      <c r="W12381" s="413"/>
    </row>
    <row r="12382" spans="22:23" x14ac:dyDescent="0.25">
      <c r="V12382" s="413"/>
      <c r="W12382" s="413"/>
    </row>
    <row r="12383" spans="22:23" x14ac:dyDescent="0.25">
      <c r="V12383" s="413"/>
      <c r="W12383" s="413"/>
    </row>
    <row r="12384" spans="22:23" x14ac:dyDescent="0.25">
      <c r="V12384" s="413"/>
      <c r="W12384" s="413"/>
    </row>
    <row r="12385" spans="22:23" x14ac:dyDescent="0.25">
      <c r="V12385" s="413"/>
      <c r="W12385" s="413"/>
    </row>
    <row r="12386" spans="22:23" x14ac:dyDescent="0.25">
      <c r="V12386" s="413"/>
      <c r="W12386" s="413"/>
    </row>
    <row r="12387" spans="22:23" x14ac:dyDescent="0.25">
      <c r="V12387" s="413"/>
      <c r="W12387" s="413"/>
    </row>
    <row r="12388" spans="22:23" x14ac:dyDescent="0.25">
      <c r="V12388" s="413"/>
      <c r="W12388" s="413"/>
    </row>
    <row r="12389" spans="22:23" x14ac:dyDescent="0.25">
      <c r="V12389" s="413"/>
      <c r="W12389" s="413"/>
    </row>
    <row r="12390" spans="22:23" x14ac:dyDescent="0.25">
      <c r="V12390" s="413"/>
      <c r="W12390" s="413"/>
    </row>
    <row r="12391" spans="22:23" x14ac:dyDescent="0.25">
      <c r="V12391" s="413"/>
      <c r="W12391" s="413"/>
    </row>
    <row r="12392" spans="22:23" x14ac:dyDescent="0.25">
      <c r="V12392" s="413"/>
      <c r="W12392" s="413"/>
    </row>
    <row r="12393" spans="22:23" x14ac:dyDescent="0.25">
      <c r="V12393" s="413"/>
      <c r="W12393" s="413"/>
    </row>
    <row r="12394" spans="22:23" x14ac:dyDescent="0.25">
      <c r="V12394" s="413"/>
      <c r="W12394" s="413"/>
    </row>
    <row r="12395" spans="22:23" x14ac:dyDescent="0.25">
      <c r="V12395" s="413"/>
      <c r="W12395" s="413"/>
    </row>
    <row r="12396" spans="22:23" x14ac:dyDescent="0.25">
      <c r="V12396" s="413"/>
      <c r="W12396" s="413"/>
    </row>
    <row r="12397" spans="22:23" x14ac:dyDescent="0.25">
      <c r="V12397" s="413"/>
      <c r="W12397" s="413"/>
    </row>
    <row r="12398" spans="22:23" x14ac:dyDescent="0.25">
      <c r="V12398" s="413"/>
      <c r="W12398" s="413"/>
    </row>
    <row r="12399" spans="22:23" x14ac:dyDescent="0.25">
      <c r="V12399" s="413"/>
      <c r="W12399" s="413"/>
    </row>
    <row r="12400" spans="22:23" x14ac:dyDescent="0.25">
      <c r="V12400" s="413"/>
      <c r="W12400" s="413"/>
    </row>
    <row r="12401" spans="22:23" x14ac:dyDescent="0.25">
      <c r="V12401" s="413"/>
      <c r="W12401" s="413"/>
    </row>
    <row r="12402" spans="22:23" x14ac:dyDescent="0.25">
      <c r="V12402" s="413"/>
      <c r="W12402" s="413"/>
    </row>
    <row r="12403" spans="22:23" x14ac:dyDescent="0.25">
      <c r="V12403" s="413"/>
      <c r="W12403" s="413"/>
    </row>
    <row r="12404" spans="22:23" x14ac:dyDescent="0.25">
      <c r="V12404" s="413"/>
      <c r="W12404" s="413"/>
    </row>
    <row r="12405" spans="22:23" x14ac:dyDescent="0.25">
      <c r="V12405" s="413"/>
      <c r="W12405" s="413"/>
    </row>
    <row r="12406" spans="22:23" x14ac:dyDescent="0.25">
      <c r="V12406" s="413"/>
      <c r="W12406" s="413"/>
    </row>
    <row r="12407" spans="22:23" x14ac:dyDescent="0.25">
      <c r="V12407" s="413"/>
      <c r="W12407" s="413"/>
    </row>
    <row r="12408" spans="22:23" x14ac:dyDescent="0.25">
      <c r="V12408" s="413"/>
      <c r="W12408" s="413"/>
    </row>
    <row r="12409" spans="22:23" x14ac:dyDescent="0.25">
      <c r="V12409" s="413"/>
      <c r="W12409" s="413"/>
    </row>
    <row r="12410" spans="22:23" x14ac:dyDescent="0.25">
      <c r="V12410" s="413"/>
      <c r="W12410" s="413"/>
    </row>
    <row r="12411" spans="22:23" x14ac:dyDescent="0.25">
      <c r="V12411" s="413"/>
      <c r="W12411" s="413"/>
    </row>
    <row r="12412" spans="22:23" x14ac:dyDescent="0.25">
      <c r="V12412" s="413"/>
      <c r="W12412" s="413"/>
    </row>
    <row r="12413" spans="22:23" x14ac:dyDescent="0.25">
      <c r="V12413" s="413"/>
      <c r="W12413" s="413"/>
    </row>
    <row r="12414" spans="22:23" x14ac:dyDescent="0.25">
      <c r="V12414" s="413"/>
      <c r="W12414" s="413"/>
    </row>
    <row r="12415" spans="22:23" x14ac:dyDescent="0.25">
      <c r="V12415" s="413"/>
      <c r="W12415" s="413"/>
    </row>
    <row r="12416" spans="22:23" x14ac:dyDescent="0.25">
      <c r="V12416" s="413"/>
      <c r="W12416" s="413"/>
    </row>
    <row r="12417" spans="22:23" x14ac:dyDescent="0.25">
      <c r="V12417" s="413"/>
      <c r="W12417" s="413"/>
    </row>
    <row r="12418" spans="22:23" x14ac:dyDescent="0.25">
      <c r="V12418" s="413"/>
      <c r="W12418" s="413"/>
    </row>
    <row r="12419" spans="22:23" x14ac:dyDescent="0.25">
      <c r="V12419" s="413"/>
      <c r="W12419" s="413"/>
    </row>
    <row r="12420" spans="22:23" x14ac:dyDescent="0.25">
      <c r="V12420" s="413"/>
      <c r="W12420" s="413"/>
    </row>
    <row r="12421" spans="22:23" x14ac:dyDescent="0.25">
      <c r="V12421" s="413"/>
      <c r="W12421" s="413"/>
    </row>
    <row r="12422" spans="22:23" x14ac:dyDescent="0.25">
      <c r="V12422" s="413"/>
      <c r="W12422" s="413"/>
    </row>
    <row r="12423" spans="22:23" x14ac:dyDescent="0.25">
      <c r="V12423" s="413"/>
      <c r="W12423" s="413"/>
    </row>
    <row r="12424" spans="22:23" x14ac:dyDescent="0.25">
      <c r="V12424" s="413"/>
      <c r="W12424" s="413"/>
    </row>
    <row r="12425" spans="22:23" x14ac:dyDescent="0.25">
      <c r="V12425" s="413"/>
      <c r="W12425" s="413"/>
    </row>
    <row r="12426" spans="22:23" x14ac:dyDescent="0.25">
      <c r="V12426" s="413"/>
      <c r="W12426" s="413"/>
    </row>
    <row r="12427" spans="22:23" x14ac:dyDescent="0.25">
      <c r="V12427" s="413"/>
      <c r="W12427" s="413"/>
    </row>
    <row r="12428" spans="22:23" x14ac:dyDescent="0.25">
      <c r="V12428" s="413"/>
      <c r="W12428" s="413"/>
    </row>
    <row r="12429" spans="22:23" x14ac:dyDescent="0.25">
      <c r="V12429" s="413"/>
      <c r="W12429" s="413"/>
    </row>
    <row r="12430" spans="22:23" x14ac:dyDescent="0.25">
      <c r="V12430" s="413"/>
      <c r="W12430" s="413"/>
    </row>
    <row r="12431" spans="22:23" x14ac:dyDescent="0.25">
      <c r="V12431" s="413"/>
      <c r="W12431" s="413"/>
    </row>
    <row r="12432" spans="22:23" x14ac:dyDescent="0.25">
      <c r="V12432" s="413"/>
      <c r="W12432" s="413"/>
    </row>
    <row r="12433" spans="22:23" x14ac:dyDescent="0.25">
      <c r="V12433" s="413"/>
      <c r="W12433" s="413"/>
    </row>
    <row r="12434" spans="22:23" x14ac:dyDescent="0.25">
      <c r="V12434" s="413"/>
      <c r="W12434" s="413"/>
    </row>
    <row r="12435" spans="22:23" x14ac:dyDescent="0.25">
      <c r="V12435" s="413"/>
      <c r="W12435" s="413"/>
    </row>
    <row r="12436" spans="22:23" x14ac:dyDescent="0.25">
      <c r="V12436" s="413"/>
      <c r="W12436" s="413"/>
    </row>
    <row r="12437" spans="22:23" x14ac:dyDescent="0.25">
      <c r="V12437" s="413"/>
      <c r="W12437" s="413"/>
    </row>
    <row r="12438" spans="22:23" x14ac:dyDescent="0.25">
      <c r="V12438" s="413"/>
      <c r="W12438" s="413"/>
    </row>
    <row r="12439" spans="22:23" x14ac:dyDescent="0.25">
      <c r="V12439" s="413"/>
      <c r="W12439" s="413"/>
    </row>
    <row r="12440" spans="22:23" x14ac:dyDescent="0.25">
      <c r="V12440" s="413"/>
      <c r="W12440" s="413"/>
    </row>
    <row r="12441" spans="22:23" x14ac:dyDescent="0.25">
      <c r="V12441" s="413"/>
      <c r="W12441" s="413"/>
    </row>
    <row r="12442" spans="22:23" x14ac:dyDescent="0.25">
      <c r="V12442" s="413"/>
      <c r="W12442" s="413"/>
    </row>
    <row r="12443" spans="22:23" x14ac:dyDescent="0.25">
      <c r="V12443" s="413"/>
      <c r="W12443" s="413"/>
    </row>
    <row r="12444" spans="22:23" x14ac:dyDescent="0.25">
      <c r="V12444" s="413"/>
      <c r="W12444" s="413"/>
    </row>
    <row r="12445" spans="22:23" x14ac:dyDescent="0.25">
      <c r="V12445" s="413"/>
      <c r="W12445" s="413"/>
    </row>
    <row r="12446" spans="22:23" x14ac:dyDescent="0.25">
      <c r="V12446" s="413"/>
      <c r="W12446" s="413"/>
    </row>
    <row r="12447" spans="22:23" x14ac:dyDescent="0.25">
      <c r="V12447" s="413"/>
      <c r="W12447" s="413"/>
    </row>
    <row r="12448" spans="22:23" x14ac:dyDescent="0.25">
      <c r="V12448" s="413"/>
      <c r="W12448" s="413"/>
    </row>
    <row r="12449" spans="22:23" x14ac:dyDescent="0.25">
      <c r="V12449" s="413"/>
      <c r="W12449" s="413"/>
    </row>
    <row r="12450" spans="22:23" x14ac:dyDescent="0.25">
      <c r="V12450" s="413"/>
      <c r="W12450" s="413"/>
    </row>
    <row r="12451" spans="22:23" x14ac:dyDescent="0.25">
      <c r="V12451" s="413"/>
      <c r="W12451" s="413"/>
    </row>
    <row r="12452" spans="22:23" x14ac:dyDescent="0.25">
      <c r="V12452" s="413"/>
      <c r="W12452" s="413"/>
    </row>
    <row r="12453" spans="22:23" x14ac:dyDescent="0.25">
      <c r="V12453" s="413"/>
      <c r="W12453" s="413"/>
    </row>
    <row r="12454" spans="22:23" x14ac:dyDescent="0.25">
      <c r="V12454" s="413"/>
      <c r="W12454" s="413"/>
    </row>
    <row r="12455" spans="22:23" x14ac:dyDescent="0.25">
      <c r="V12455" s="413"/>
      <c r="W12455" s="413"/>
    </row>
    <row r="12456" spans="22:23" x14ac:dyDescent="0.25">
      <c r="V12456" s="413"/>
      <c r="W12456" s="413"/>
    </row>
    <row r="12457" spans="22:23" x14ac:dyDescent="0.25">
      <c r="V12457" s="413"/>
      <c r="W12457" s="413"/>
    </row>
    <row r="12458" spans="22:23" x14ac:dyDescent="0.25">
      <c r="V12458" s="413"/>
      <c r="W12458" s="413"/>
    </row>
    <row r="12459" spans="22:23" x14ac:dyDescent="0.25">
      <c r="V12459" s="413"/>
      <c r="W12459" s="413"/>
    </row>
    <row r="12460" spans="22:23" x14ac:dyDescent="0.25">
      <c r="V12460" s="413"/>
      <c r="W12460" s="413"/>
    </row>
    <row r="12461" spans="22:23" x14ac:dyDescent="0.25">
      <c r="V12461" s="413"/>
      <c r="W12461" s="413"/>
    </row>
    <row r="12462" spans="22:23" x14ac:dyDescent="0.25">
      <c r="V12462" s="413"/>
      <c r="W12462" s="413"/>
    </row>
    <row r="12463" spans="22:23" x14ac:dyDescent="0.25">
      <c r="V12463" s="413"/>
      <c r="W12463" s="413"/>
    </row>
    <row r="12464" spans="22:23" x14ac:dyDescent="0.25">
      <c r="V12464" s="413"/>
      <c r="W12464" s="413"/>
    </row>
    <row r="12465" spans="22:23" x14ac:dyDescent="0.25">
      <c r="V12465" s="413"/>
      <c r="W12465" s="413"/>
    </row>
    <row r="12466" spans="22:23" x14ac:dyDescent="0.25">
      <c r="V12466" s="413"/>
      <c r="W12466" s="413"/>
    </row>
    <row r="12467" spans="22:23" x14ac:dyDescent="0.25">
      <c r="V12467" s="413"/>
      <c r="W12467" s="413"/>
    </row>
    <row r="12468" spans="22:23" x14ac:dyDescent="0.25">
      <c r="V12468" s="413"/>
      <c r="W12468" s="413"/>
    </row>
    <row r="12469" spans="22:23" x14ac:dyDescent="0.25">
      <c r="V12469" s="413"/>
      <c r="W12469" s="413"/>
    </row>
    <row r="12470" spans="22:23" x14ac:dyDescent="0.25">
      <c r="V12470" s="413"/>
      <c r="W12470" s="413"/>
    </row>
    <row r="12471" spans="22:23" x14ac:dyDescent="0.25">
      <c r="V12471" s="413"/>
      <c r="W12471" s="413"/>
    </row>
    <row r="12472" spans="22:23" x14ac:dyDescent="0.25">
      <c r="V12472" s="413"/>
      <c r="W12472" s="413"/>
    </row>
    <row r="12473" spans="22:23" x14ac:dyDescent="0.25">
      <c r="V12473" s="413"/>
      <c r="W12473" s="413"/>
    </row>
    <row r="12474" spans="22:23" x14ac:dyDescent="0.25">
      <c r="V12474" s="413"/>
      <c r="W12474" s="413"/>
    </row>
    <row r="12475" spans="22:23" x14ac:dyDescent="0.25">
      <c r="V12475" s="413"/>
      <c r="W12475" s="413"/>
    </row>
    <row r="12476" spans="22:23" x14ac:dyDescent="0.25">
      <c r="V12476" s="413"/>
      <c r="W12476" s="413"/>
    </row>
    <row r="12477" spans="22:23" x14ac:dyDescent="0.25">
      <c r="V12477" s="413"/>
      <c r="W12477" s="413"/>
    </row>
    <row r="12478" spans="22:23" x14ac:dyDescent="0.25">
      <c r="V12478" s="413"/>
      <c r="W12478" s="413"/>
    </row>
    <row r="12479" spans="22:23" x14ac:dyDescent="0.25">
      <c r="V12479" s="413"/>
      <c r="W12479" s="413"/>
    </row>
    <row r="12480" spans="22:23" x14ac:dyDescent="0.25">
      <c r="V12480" s="413"/>
      <c r="W12480" s="413"/>
    </row>
    <row r="12481" spans="22:23" x14ac:dyDescent="0.25">
      <c r="V12481" s="413"/>
      <c r="W12481" s="413"/>
    </row>
    <row r="12482" spans="22:23" x14ac:dyDescent="0.25">
      <c r="V12482" s="413"/>
      <c r="W12482" s="413"/>
    </row>
    <row r="12483" spans="22:23" x14ac:dyDescent="0.25">
      <c r="V12483" s="413"/>
      <c r="W12483" s="413"/>
    </row>
    <row r="12484" spans="22:23" x14ac:dyDescent="0.25">
      <c r="V12484" s="413"/>
      <c r="W12484" s="413"/>
    </row>
    <row r="12485" spans="22:23" x14ac:dyDescent="0.25">
      <c r="V12485" s="413"/>
      <c r="W12485" s="413"/>
    </row>
    <row r="12486" spans="22:23" x14ac:dyDescent="0.25">
      <c r="V12486" s="413"/>
      <c r="W12486" s="413"/>
    </row>
    <row r="12487" spans="22:23" x14ac:dyDescent="0.25">
      <c r="V12487" s="413"/>
      <c r="W12487" s="413"/>
    </row>
    <row r="12488" spans="22:23" x14ac:dyDescent="0.25">
      <c r="V12488" s="413"/>
      <c r="W12488" s="413"/>
    </row>
    <row r="12489" spans="22:23" x14ac:dyDescent="0.25">
      <c r="V12489" s="413"/>
      <c r="W12489" s="413"/>
    </row>
    <row r="12490" spans="22:23" x14ac:dyDescent="0.25">
      <c r="V12490" s="413"/>
      <c r="W12490" s="413"/>
    </row>
    <row r="12491" spans="22:23" x14ac:dyDescent="0.25">
      <c r="V12491" s="413"/>
      <c r="W12491" s="413"/>
    </row>
    <row r="12492" spans="22:23" x14ac:dyDescent="0.25">
      <c r="V12492" s="413"/>
      <c r="W12492" s="413"/>
    </row>
    <row r="12493" spans="22:23" x14ac:dyDescent="0.25">
      <c r="V12493" s="413"/>
      <c r="W12493" s="413"/>
    </row>
    <row r="12494" spans="22:23" x14ac:dyDescent="0.25">
      <c r="V12494" s="413"/>
      <c r="W12494" s="413"/>
    </row>
    <row r="12495" spans="22:23" x14ac:dyDescent="0.25">
      <c r="V12495" s="413"/>
      <c r="W12495" s="413"/>
    </row>
    <row r="12496" spans="22:23" x14ac:dyDescent="0.25">
      <c r="V12496" s="413"/>
      <c r="W12496" s="413"/>
    </row>
    <row r="12497" spans="22:23" x14ac:dyDescent="0.25">
      <c r="V12497" s="413"/>
      <c r="W12497" s="413"/>
    </row>
    <row r="12498" spans="22:23" x14ac:dyDescent="0.25">
      <c r="V12498" s="413"/>
      <c r="W12498" s="413"/>
    </row>
    <row r="12499" spans="22:23" x14ac:dyDescent="0.25">
      <c r="V12499" s="413"/>
      <c r="W12499" s="413"/>
    </row>
    <row r="12500" spans="22:23" x14ac:dyDescent="0.25">
      <c r="V12500" s="413"/>
      <c r="W12500" s="413"/>
    </row>
    <row r="12501" spans="22:23" x14ac:dyDescent="0.25">
      <c r="V12501" s="413"/>
      <c r="W12501" s="413"/>
    </row>
    <row r="12502" spans="22:23" x14ac:dyDescent="0.25">
      <c r="V12502" s="413"/>
      <c r="W12502" s="413"/>
    </row>
    <row r="12503" spans="22:23" x14ac:dyDescent="0.25">
      <c r="V12503" s="413"/>
      <c r="W12503" s="413"/>
    </row>
    <row r="12504" spans="22:23" x14ac:dyDescent="0.25">
      <c r="V12504" s="413"/>
      <c r="W12504" s="413"/>
    </row>
    <row r="12505" spans="22:23" x14ac:dyDescent="0.25">
      <c r="V12505" s="413"/>
      <c r="W12505" s="413"/>
    </row>
    <row r="12506" spans="22:23" x14ac:dyDescent="0.25">
      <c r="V12506" s="413"/>
      <c r="W12506" s="413"/>
    </row>
    <row r="12507" spans="22:23" x14ac:dyDescent="0.25">
      <c r="V12507" s="413"/>
      <c r="W12507" s="413"/>
    </row>
    <row r="12508" spans="22:23" x14ac:dyDescent="0.25">
      <c r="V12508" s="413"/>
      <c r="W12508" s="413"/>
    </row>
    <row r="12509" spans="22:23" x14ac:dyDescent="0.25">
      <c r="V12509" s="413"/>
      <c r="W12509" s="413"/>
    </row>
    <row r="12510" spans="22:23" x14ac:dyDescent="0.25">
      <c r="V12510" s="413"/>
      <c r="W12510" s="413"/>
    </row>
    <row r="12511" spans="22:23" x14ac:dyDescent="0.25">
      <c r="V12511" s="413"/>
      <c r="W12511" s="413"/>
    </row>
    <row r="12512" spans="22:23" x14ac:dyDescent="0.25">
      <c r="V12512" s="413"/>
      <c r="W12512" s="413"/>
    </row>
    <row r="12513" spans="22:23" x14ac:dyDescent="0.25">
      <c r="V12513" s="413"/>
      <c r="W12513" s="413"/>
    </row>
    <row r="12514" spans="22:23" x14ac:dyDescent="0.25">
      <c r="V12514" s="413"/>
      <c r="W12514" s="413"/>
    </row>
    <row r="12515" spans="22:23" x14ac:dyDescent="0.25">
      <c r="V12515" s="413"/>
      <c r="W12515" s="413"/>
    </row>
    <row r="12516" spans="22:23" x14ac:dyDescent="0.25">
      <c r="V12516" s="413"/>
      <c r="W12516" s="413"/>
    </row>
    <row r="12517" spans="22:23" x14ac:dyDescent="0.25">
      <c r="V12517" s="413"/>
      <c r="W12517" s="413"/>
    </row>
    <row r="12518" spans="22:23" x14ac:dyDescent="0.25">
      <c r="V12518" s="413"/>
      <c r="W12518" s="413"/>
    </row>
    <row r="12519" spans="22:23" x14ac:dyDescent="0.25">
      <c r="V12519" s="413"/>
      <c r="W12519" s="413"/>
    </row>
    <row r="12520" spans="22:23" x14ac:dyDescent="0.25">
      <c r="V12520" s="413"/>
      <c r="W12520" s="413"/>
    </row>
    <row r="12521" spans="22:23" x14ac:dyDescent="0.25">
      <c r="V12521" s="413"/>
      <c r="W12521" s="413"/>
    </row>
    <row r="12522" spans="22:23" x14ac:dyDescent="0.25">
      <c r="V12522" s="413"/>
      <c r="W12522" s="413"/>
    </row>
    <row r="12523" spans="22:23" x14ac:dyDescent="0.25">
      <c r="V12523" s="413"/>
      <c r="W12523" s="413"/>
    </row>
    <row r="12524" spans="22:23" x14ac:dyDescent="0.25">
      <c r="V12524" s="413"/>
      <c r="W12524" s="413"/>
    </row>
    <row r="12525" spans="22:23" x14ac:dyDescent="0.25">
      <c r="V12525" s="413"/>
      <c r="W12525" s="413"/>
    </row>
    <row r="12526" spans="22:23" x14ac:dyDescent="0.25">
      <c r="V12526" s="413"/>
      <c r="W12526" s="413"/>
    </row>
    <row r="12527" spans="22:23" x14ac:dyDescent="0.25">
      <c r="V12527" s="413"/>
      <c r="W12527" s="413"/>
    </row>
    <row r="12528" spans="22:23" x14ac:dyDescent="0.25">
      <c r="V12528" s="413"/>
      <c r="W12528" s="413"/>
    </row>
    <row r="12529" spans="22:23" x14ac:dyDescent="0.25">
      <c r="V12529" s="413"/>
      <c r="W12529" s="413"/>
    </row>
    <row r="12530" spans="22:23" x14ac:dyDescent="0.25">
      <c r="V12530" s="413"/>
      <c r="W12530" s="413"/>
    </row>
    <row r="12531" spans="22:23" x14ac:dyDescent="0.25">
      <c r="V12531" s="413"/>
      <c r="W12531" s="413"/>
    </row>
    <row r="12532" spans="22:23" x14ac:dyDescent="0.25">
      <c r="V12532" s="413"/>
      <c r="W12532" s="413"/>
    </row>
    <row r="12533" spans="22:23" x14ac:dyDescent="0.25">
      <c r="V12533" s="413"/>
      <c r="W12533" s="413"/>
    </row>
    <row r="12534" spans="22:23" x14ac:dyDescent="0.25">
      <c r="V12534" s="413"/>
      <c r="W12534" s="413"/>
    </row>
    <row r="12535" spans="22:23" x14ac:dyDescent="0.25">
      <c r="V12535" s="413"/>
      <c r="W12535" s="413"/>
    </row>
    <row r="12536" spans="22:23" x14ac:dyDescent="0.25">
      <c r="V12536" s="413"/>
      <c r="W12536" s="413"/>
    </row>
    <row r="12537" spans="22:23" x14ac:dyDescent="0.25">
      <c r="V12537" s="413"/>
      <c r="W12537" s="413"/>
    </row>
    <row r="12538" spans="22:23" x14ac:dyDescent="0.25">
      <c r="V12538" s="413"/>
      <c r="W12538" s="413"/>
    </row>
    <row r="12539" spans="22:23" x14ac:dyDescent="0.25">
      <c r="V12539" s="413"/>
      <c r="W12539" s="413"/>
    </row>
    <row r="12540" spans="22:23" x14ac:dyDescent="0.25">
      <c r="V12540" s="413"/>
      <c r="W12540" s="413"/>
    </row>
    <row r="12541" spans="22:23" x14ac:dyDescent="0.25">
      <c r="V12541" s="413"/>
      <c r="W12541" s="413"/>
    </row>
    <row r="12542" spans="22:23" x14ac:dyDescent="0.25">
      <c r="V12542" s="413"/>
      <c r="W12542" s="413"/>
    </row>
    <row r="12543" spans="22:23" x14ac:dyDescent="0.25">
      <c r="V12543" s="413"/>
      <c r="W12543" s="413"/>
    </row>
    <row r="12544" spans="22:23" x14ac:dyDescent="0.25">
      <c r="V12544" s="413"/>
      <c r="W12544" s="413"/>
    </row>
    <row r="12545" spans="22:23" x14ac:dyDescent="0.25">
      <c r="V12545" s="413"/>
      <c r="W12545" s="413"/>
    </row>
    <row r="12546" spans="22:23" x14ac:dyDescent="0.25">
      <c r="V12546" s="413"/>
      <c r="W12546" s="413"/>
    </row>
    <row r="12547" spans="22:23" x14ac:dyDescent="0.25">
      <c r="V12547" s="413"/>
      <c r="W12547" s="413"/>
    </row>
    <row r="12548" spans="22:23" x14ac:dyDescent="0.25">
      <c r="V12548" s="413"/>
      <c r="W12548" s="413"/>
    </row>
    <row r="12549" spans="22:23" x14ac:dyDescent="0.25">
      <c r="V12549" s="413"/>
      <c r="W12549" s="413"/>
    </row>
    <row r="12550" spans="22:23" x14ac:dyDescent="0.25">
      <c r="V12550" s="413"/>
      <c r="W12550" s="413"/>
    </row>
    <row r="12551" spans="22:23" x14ac:dyDescent="0.25">
      <c r="V12551" s="413"/>
      <c r="W12551" s="413"/>
    </row>
    <row r="12552" spans="22:23" x14ac:dyDescent="0.25">
      <c r="V12552" s="413"/>
      <c r="W12552" s="413"/>
    </row>
    <row r="12553" spans="22:23" x14ac:dyDescent="0.25">
      <c r="V12553" s="413"/>
      <c r="W12553" s="413"/>
    </row>
    <row r="12554" spans="22:23" x14ac:dyDescent="0.25">
      <c r="V12554" s="413"/>
      <c r="W12554" s="413"/>
    </row>
    <row r="12555" spans="22:23" x14ac:dyDescent="0.25">
      <c r="V12555" s="413"/>
      <c r="W12555" s="413"/>
    </row>
    <row r="12556" spans="22:23" x14ac:dyDescent="0.25">
      <c r="V12556" s="413"/>
      <c r="W12556" s="413"/>
    </row>
    <row r="12557" spans="22:23" x14ac:dyDescent="0.25">
      <c r="V12557" s="413"/>
      <c r="W12557" s="413"/>
    </row>
    <row r="12558" spans="22:23" x14ac:dyDescent="0.25">
      <c r="V12558" s="413"/>
      <c r="W12558" s="413"/>
    </row>
    <row r="12559" spans="22:23" x14ac:dyDescent="0.25">
      <c r="V12559" s="413"/>
      <c r="W12559" s="413"/>
    </row>
    <row r="12560" spans="22:23" x14ac:dyDescent="0.25">
      <c r="V12560" s="413"/>
      <c r="W12560" s="413"/>
    </row>
    <row r="12561" spans="22:23" x14ac:dyDescent="0.25">
      <c r="V12561" s="413"/>
      <c r="W12561" s="413"/>
    </row>
    <row r="12562" spans="22:23" x14ac:dyDescent="0.25">
      <c r="V12562" s="413"/>
      <c r="W12562" s="413"/>
    </row>
    <row r="12563" spans="22:23" x14ac:dyDescent="0.25">
      <c r="V12563" s="413"/>
      <c r="W12563" s="413"/>
    </row>
    <row r="12564" spans="22:23" x14ac:dyDescent="0.25">
      <c r="V12564" s="413"/>
      <c r="W12564" s="413"/>
    </row>
    <row r="12565" spans="22:23" x14ac:dyDescent="0.25">
      <c r="V12565" s="413"/>
      <c r="W12565" s="413"/>
    </row>
    <row r="12566" spans="22:23" x14ac:dyDescent="0.25">
      <c r="V12566" s="413"/>
      <c r="W12566" s="413"/>
    </row>
    <row r="12567" spans="22:23" x14ac:dyDescent="0.25">
      <c r="V12567" s="413"/>
      <c r="W12567" s="413"/>
    </row>
    <row r="12568" spans="22:23" x14ac:dyDescent="0.25">
      <c r="V12568" s="413"/>
      <c r="W12568" s="413"/>
    </row>
    <row r="12569" spans="22:23" x14ac:dyDescent="0.25">
      <c r="V12569" s="413"/>
      <c r="W12569" s="413"/>
    </row>
    <row r="12570" spans="22:23" x14ac:dyDescent="0.25">
      <c r="V12570" s="413"/>
      <c r="W12570" s="413"/>
    </row>
    <row r="12571" spans="22:23" x14ac:dyDescent="0.25">
      <c r="V12571" s="413"/>
      <c r="W12571" s="413"/>
    </row>
    <row r="12572" spans="22:23" x14ac:dyDescent="0.25">
      <c r="V12572" s="413"/>
      <c r="W12572" s="413"/>
    </row>
    <row r="12573" spans="22:23" x14ac:dyDescent="0.25">
      <c r="V12573" s="413"/>
      <c r="W12573" s="413"/>
    </row>
    <row r="12574" spans="22:23" x14ac:dyDescent="0.25">
      <c r="V12574" s="413"/>
      <c r="W12574" s="413"/>
    </row>
    <row r="12575" spans="22:23" x14ac:dyDescent="0.25">
      <c r="V12575" s="413"/>
      <c r="W12575" s="413"/>
    </row>
    <row r="12576" spans="22:23" x14ac:dyDescent="0.25">
      <c r="V12576" s="413"/>
      <c r="W12576" s="413"/>
    </row>
    <row r="12577" spans="22:23" x14ac:dyDescent="0.25">
      <c r="V12577" s="413"/>
      <c r="W12577" s="413"/>
    </row>
    <row r="12578" spans="22:23" x14ac:dyDescent="0.25">
      <c r="V12578" s="413"/>
      <c r="W12578" s="413"/>
    </row>
    <row r="12579" spans="22:23" x14ac:dyDescent="0.25">
      <c r="V12579" s="413"/>
      <c r="W12579" s="413"/>
    </row>
    <row r="12580" spans="22:23" x14ac:dyDescent="0.25">
      <c r="V12580" s="413"/>
      <c r="W12580" s="413"/>
    </row>
    <row r="12581" spans="22:23" x14ac:dyDescent="0.25">
      <c r="V12581" s="413"/>
      <c r="W12581" s="413"/>
    </row>
    <row r="12582" spans="22:23" x14ac:dyDescent="0.25">
      <c r="V12582" s="413"/>
      <c r="W12582" s="413"/>
    </row>
    <row r="12583" spans="22:23" x14ac:dyDescent="0.25">
      <c r="V12583" s="413"/>
      <c r="W12583" s="413"/>
    </row>
    <row r="12584" spans="22:23" x14ac:dyDescent="0.25">
      <c r="V12584" s="413"/>
      <c r="W12584" s="413"/>
    </row>
    <row r="12585" spans="22:23" x14ac:dyDescent="0.25">
      <c r="V12585" s="413"/>
      <c r="W12585" s="413"/>
    </row>
    <row r="12586" spans="22:23" x14ac:dyDescent="0.25">
      <c r="V12586" s="413"/>
      <c r="W12586" s="413"/>
    </row>
    <row r="12587" spans="22:23" x14ac:dyDescent="0.25">
      <c r="V12587" s="413"/>
      <c r="W12587" s="413"/>
    </row>
    <row r="12588" spans="22:23" x14ac:dyDescent="0.25">
      <c r="V12588" s="413"/>
      <c r="W12588" s="413"/>
    </row>
    <row r="12589" spans="22:23" x14ac:dyDescent="0.25">
      <c r="V12589" s="413"/>
      <c r="W12589" s="413"/>
    </row>
    <row r="12590" spans="22:23" x14ac:dyDescent="0.25">
      <c r="V12590" s="413"/>
      <c r="W12590" s="413"/>
    </row>
    <row r="12591" spans="22:23" x14ac:dyDescent="0.25">
      <c r="V12591" s="413"/>
      <c r="W12591" s="413"/>
    </row>
    <row r="12592" spans="22:23" x14ac:dyDescent="0.25">
      <c r="V12592" s="413"/>
      <c r="W12592" s="413"/>
    </row>
    <row r="12593" spans="22:23" x14ac:dyDescent="0.25">
      <c r="V12593" s="413"/>
      <c r="W12593" s="413"/>
    </row>
    <row r="12594" spans="22:23" x14ac:dyDescent="0.25">
      <c r="V12594" s="413"/>
      <c r="W12594" s="413"/>
    </row>
    <row r="12595" spans="22:23" x14ac:dyDescent="0.25">
      <c r="V12595" s="413"/>
      <c r="W12595" s="413"/>
    </row>
    <row r="12596" spans="22:23" x14ac:dyDescent="0.25">
      <c r="V12596" s="413"/>
      <c r="W12596" s="413"/>
    </row>
    <row r="12597" spans="22:23" x14ac:dyDescent="0.25">
      <c r="V12597" s="413"/>
      <c r="W12597" s="413"/>
    </row>
    <row r="12598" spans="22:23" x14ac:dyDescent="0.25">
      <c r="V12598" s="413"/>
      <c r="W12598" s="413"/>
    </row>
    <row r="12599" spans="22:23" x14ac:dyDescent="0.25">
      <c r="V12599" s="413"/>
      <c r="W12599" s="413"/>
    </row>
    <row r="12600" spans="22:23" x14ac:dyDescent="0.25">
      <c r="V12600" s="413"/>
      <c r="W12600" s="413"/>
    </row>
    <row r="12601" spans="22:23" x14ac:dyDescent="0.25">
      <c r="V12601" s="413"/>
      <c r="W12601" s="413"/>
    </row>
    <row r="12602" spans="22:23" x14ac:dyDescent="0.25">
      <c r="V12602" s="413"/>
      <c r="W12602" s="413"/>
    </row>
    <row r="12603" spans="22:23" x14ac:dyDescent="0.25">
      <c r="V12603" s="413"/>
      <c r="W12603" s="413"/>
    </row>
    <row r="12604" spans="22:23" x14ac:dyDescent="0.25">
      <c r="V12604" s="413"/>
      <c r="W12604" s="413"/>
    </row>
    <row r="12605" spans="22:23" x14ac:dyDescent="0.25">
      <c r="V12605" s="413"/>
      <c r="W12605" s="413"/>
    </row>
    <row r="12606" spans="22:23" x14ac:dyDescent="0.25">
      <c r="V12606" s="413"/>
      <c r="W12606" s="413"/>
    </row>
    <row r="12607" spans="22:23" x14ac:dyDescent="0.25">
      <c r="V12607" s="413"/>
      <c r="W12607" s="413"/>
    </row>
    <row r="12608" spans="22:23" x14ac:dyDescent="0.25">
      <c r="V12608" s="413"/>
      <c r="W12608" s="413"/>
    </row>
    <row r="12609" spans="22:23" x14ac:dyDescent="0.25">
      <c r="V12609" s="413"/>
      <c r="W12609" s="413"/>
    </row>
    <row r="12610" spans="22:23" x14ac:dyDescent="0.25">
      <c r="V12610" s="413"/>
      <c r="W12610" s="413"/>
    </row>
    <row r="12611" spans="22:23" x14ac:dyDescent="0.25">
      <c r="V12611" s="413"/>
      <c r="W12611" s="413"/>
    </row>
    <row r="12612" spans="22:23" x14ac:dyDescent="0.25">
      <c r="V12612" s="413"/>
      <c r="W12612" s="413"/>
    </row>
    <row r="12613" spans="22:23" x14ac:dyDescent="0.25">
      <c r="V12613" s="413"/>
      <c r="W12613" s="413"/>
    </row>
    <row r="12614" spans="22:23" x14ac:dyDescent="0.25">
      <c r="V12614" s="413"/>
      <c r="W12614" s="413"/>
    </row>
    <row r="12615" spans="22:23" x14ac:dyDescent="0.25">
      <c r="V12615" s="413"/>
      <c r="W12615" s="413"/>
    </row>
    <row r="12616" spans="22:23" x14ac:dyDescent="0.25">
      <c r="V12616" s="413"/>
      <c r="W12616" s="413"/>
    </row>
    <row r="12617" spans="22:23" x14ac:dyDescent="0.25">
      <c r="V12617" s="413"/>
      <c r="W12617" s="413"/>
    </row>
    <row r="12618" spans="22:23" x14ac:dyDescent="0.25">
      <c r="V12618" s="413"/>
      <c r="W12618" s="413"/>
    </row>
    <row r="12619" spans="22:23" x14ac:dyDescent="0.25">
      <c r="V12619" s="413"/>
      <c r="W12619" s="413"/>
    </row>
    <row r="12620" spans="22:23" x14ac:dyDescent="0.25">
      <c r="V12620" s="413"/>
      <c r="W12620" s="413"/>
    </row>
    <row r="12621" spans="22:23" x14ac:dyDescent="0.25">
      <c r="V12621" s="413"/>
      <c r="W12621" s="413"/>
    </row>
    <row r="12622" spans="22:23" x14ac:dyDescent="0.25">
      <c r="V12622" s="413"/>
      <c r="W12622" s="413"/>
    </row>
    <row r="12623" spans="22:23" x14ac:dyDescent="0.25">
      <c r="V12623" s="413"/>
      <c r="W12623" s="413"/>
    </row>
    <row r="12624" spans="22:23" x14ac:dyDescent="0.25">
      <c r="V12624" s="413"/>
      <c r="W12624" s="413"/>
    </row>
    <row r="12625" spans="22:23" x14ac:dyDescent="0.25">
      <c r="V12625" s="413"/>
      <c r="W12625" s="413"/>
    </row>
    <row r="12626" spans="22:23" x14ac:dyDescent="0.25">
      <c r="V12626" s="413"/>
      <c r="W12626" s="413"/>
    </row>
    <row r="12627" spans="22:23" x14ac:dyDescent="0.25">
      <c r="V12627" s="413"/>
      <c r="W12627" s="413"/>
    </row>
    <row r="12628" spans="22:23" x14ac:dyDescent="0.25">
      <c r="V12628" s="413"/>
      <c r="W12628" s="413"/>
    </row>
    <row r="12629" spans="22:23" x14ac:dyDescent="0.25">
      <c r="V12629" s="413"/>
      <c r="W12629" s="413"/>
    </row>
    <row r="12630" spans="22:23" x14ac:dyDescent="0.25">
      <c r="V12630" s="413"/>
      <c r="W12630" s="413"/>
    </row>
    <row r="12631" spans="22:23" x14ac:dyDescent="0.25">
      <c r="V12631" s="413"/>
      <c r="W12631" s="413"/>
    </row>
    <row r="12632" spans="22:23" x14ac:dyDescent="0.25">
      <c r="V12632" s="413"/>
      <c r="W12632" s="413"/>
    </row>
    <row r="12633" spans="22:23" x14ac:dyDescent="0.25">
      <c r="V12633" s="413"/>
      <c r="W12633" s="413"/>
    </row>
    <row r="12634" spans="22:23" x14ac:dyDescent="0.25">
      <c r="V12634" s="413"/>
      <c r="W12634" s="413"/>
    </row>
    <row r="12635" spans="22:23" x14ac:dyDescent="0.25">
      <c r="V12635" s="413"/>
      <c r="W12635" s="413"/>
    </row>
    <row r="12636" spans="22:23" x14ac:dyDescent="0.25">
      <c r="V12636" s="413"/>
      <c r="W12636" s="413"/>
    </row>
    <row r="12637" spans="22:23" x14ac:dyDescent="0.25">
      <c r="V12637" s="413"/>
      <c r="W12637" s="413"/>
    </row>
    <row r="12638" spans="22:23" x14ac:dyDescent="0.25">
      <c r="V12638" s="413"/>
      <c r="W12638" s="413"/>
    </row>
    <row r="12639" spans="22:23" x14ac:dyDescent="0.25">
      <c r="V12639" s="413"/>
      <c r="W12639" s="413"/>
    </row>
    <row r="12640" spans="22:23" x14ac:dyDescent="0.25">
      <c r="V12640" s="413"/>
      <c r="W12640" s="413"/>
    </row>
    <row r="12641" spans="22:23" x14ac:dyDescent="0.25">
      <c r="V12641" s="413"/>
      <c r="W12641" s="413"/>
    </row>
    <row r="12642" spans="22:23" x14ac:dyDescent="0.25">
      <c r="V12642" s="413"/>
      <c r="W12642" s="413"/>
    </row>
    <row r="12643" spans="22:23" x14ac:dyDescent="0.25">
      <c r="V12643" s="413"/>
      <c r="W12643" s="413"/>
    </row>
    <row r="12644" spans="22:23" x14ac:dyDescent="0.25">
      <c r="V12644" s="413"/>
      <c r="W12644" s="413"/>
    </row>
    <row r="12645" spans="22:23" x14ac:dyDescent="0.25">
      <c r="V12645" s="413"/>
      <c r="W12645" s="413"/>
    </row>
    <row r="12646" spans="22:23" x14ac:dyDescent="0.25">
      <c r="V12646" s="413"/>
      <c r="W12646" s="413"/>
    </row>
    <row r="12647" spans="22:23" x14ac:dyDescent="0.25">
      <c r="V12647" s="413"/>
      <c r="W12647" s="413"/>
    </row>
    <row r="12648" spans="22:23" x14ac:dyDescent="0.25">
      <c r="V12648" s="413"/>
      <c r="W12648" s="413"/>
    </row>
    <row r="12649" spans="22:23" x14ac:dyDescent="0.25">
      <c r="V12649" s="413"/>
      <c r="W12649" s="413"/>
    </row>
    <row r="12650" spans="22:23" x14ac:dyDescent="0.25">
      <c r="V12650" s="413"/>
      <c r="W12650" s="413"/>
    </row>
    <row r="12651" spans="22:23" x14ac:dyDescent="0.25">
      <c r="V12651" s="413"/>
      <c r="W12651" s="413"/>
    </row>
    <row r="12652" spans="22:23" x14ac:dyDescent="0.25">
      <c r="V12652" s="413"/>
      <c r="W12652" s="413"/>
    </row>
    <row r="12653" spans="22:23" x14ac:dyDescent="0.25">
      <c r="V12653" s="413"/>
      <c r="W12653" s="413"/>
    </row>
    <row r="12654" spans="22:23" x14ac:dyDescent="0.25">
      <c r="V12654" s="413"/>
      <c r="W12654" s="413"/>
    </row>
    <row r="12655" spans="22:23" x14ac:dyDescent="0.25">
      <c r="V12655" s="413"/>
      <c r="W12655" s="413"/>
    </row>
    <row r="12656" spans="22:23" x14ac:dyDescent="0.25">
      <c r="V12656" s="413"/>
      <c r="W12656" s="413"/>
    </row>
    <row r="12657" spans="22:23" x14ac:dyDescent="0.25">
      <c r="V12657" s="413"/>
      <c r="W12657" s="413"/>
    </row>
    <row r="12658" spans="22:23" x14ac:dyDescent="0.25">
      <c r="V12658" s="413"/>
      <c r="W12658" s="413"/>
    </row>
    <row r="12659" spans="22:23" x14ac:dyDescent="0.25">
      <c r="V12659" s="413"/>
      <c r="W12659" s="413"/>
    </row>
    <row r="12660" spans="22:23" x14ac:dyDescent="0.25">
      <c r="V12660" s="413"/>
      <c r="W12660" s="413"/>
    </row>
    <row r="12661" spans="22:23" x14ac:dyDescent="0.25">
      <c r="V12661" s="413"/>
      <c r="W12661" s="413"/>
    </row>
    <row r="12662" spans="22:23" x14ac:dyDescent="0.25">
      <c r="V12662" s="413"/>
      <c r="W12662" s="413"/>
    </row>
    <row r="12663" spans="22:23" x14ac:dyDescent="0.25">
      <c r="V12663" s="413"/>
      <c r="W12663" s="413"/>
    </row>
    <row r="12664" spans="22:23" x14ac:dyDescent="0.25">
      <c r="V12664" s="413"/>
      <c r="W12664" s="413"/>
    </row>
    <row r="12665" spans="22:23" x14ac:dyDescent="0.25">
      <c r="V12665" s="413"/>
      <c r="W12665" s="413"/>
    </row>
    <row r="12666" spans="22:23" x14ac:dyDescent="0.25">
      <c r="V12666" s="413"/>
      <c r="W12666" s="413"/>
    </row>
    <row r="12667" spans="22:23" x14ac:dyDescent="0.25">
      <c r="V12667" s="413"/>
      <c r="W12667" s="413"/>
    </row>
    <row r="12668" spans="22:23" x14ac:dyDescent="0.25">
      <c r="V12668" s="413"/>
      <c r="W12668" s="413"/>
    </row>
    <row r="12669" spans="22:23" x14ac:dyDescent="0.25">
      <c r="V12669" s="413"/>
      <c r="W12669" s="413"/>
    </row>
    <row r="12670" spans="22:23" x14ac:dyDescent="0.25">
      <c r="V12670" s="413"/>
      <c r="W12670" s="413"/>
    </row>
    <row r="12671" spans="22:23" x14ac:dyDescent="0.25">
      <c r="V12671" s="413"/>
      <c r="W12671" s="413"/>
    </row>
    <row r="12672" spans="22:23" x14ac:dyDescent="0.25">
      <c r="V12672" s="413"/>
      <c r="W12672" s="413"/>
    </row>
    <row r="12673" spans="22:23" x14ac:dyDescent="0.25">
      <c r="V12673" s="413"/>
      <c r="W12673" s="413"/>
    </row>
    <row r="12674" spans="22:23" x14ac:dyDescent="0.25">
      <c r="V12674" s="413"/>
      <c r="W12674" s="413"/>
    </row>
    <row r="12675" spans="22:23" x14ac:dyDescent="0.25">
      <c r="V12675" s="413"/>
      <c r="W12675" s="413"/>
    </row>
    <row r="12676" spans="22:23" x14ac:dyDescent="0.25">
      <c r="V12676" s="413"/>
      <c r="W12676" s="413"/>
    </row>
    <row r="12677" spans="22:23" x14ac:dyDescent="0.25">
      <c r="V12677" s="413"/>
      <c r="W12677" s="413"/>
    </row>
    <row r="12678" spans="22:23" x14ac:dyDescent="0.25">
      <c r="V12678" s="413"/>
      <c r="W12678" s="413"/>
    </row>
    <row r="12679" spans="22:23" x14ac:dyDescent="0.25">
      <c r="V12679" s="413"/>
      <c r="W12679" s="413"/>
    </row>
    <row r="12680" spans="22:23" x14ac:dyDescent="0.25">
      <c r="V12680" s="413"/>
      <c r="W12680" s="413"/>
    </row>
    <row r="12681" spans="22:23" x14ac:dyDescent="0.25">
      <c r="V12681" s="413"/>
      <c r="W12681" s="413"/>
    </row>
    <row r="12682" spans="22:23" x14ac:dyDescent="0.25">
      <c r="V12682" s="413"/>
      <c r="W12682" s="413"/>
    </row>
    <row r="12683" spans="22:23" x14ac:dyDescent="0.25">
      <c r="V12683" s="413"/>
      <c r="W12683" s="413"/>
    </row>
    <row r="12684" spans="22:23" x14ac:dyDescent="0.25">
      <c r="V12684" s="413"/>
      <c r="W12684" s="413"/>
    </row>
    <row r="12685" spans="22:23" x14ac:dyDescent="0.25">
      <c r="V12685" s="413"/>
      <c r="W12685" s="413"/>
    </row>
    <row r="12686" spans="22:23" x14ac:dyDescent="0.25">
      <c r="V12686" s="413"/>
      <c r="W12686" s="413"/>
    </row>
    <row r="12687" spans="22:23" x14ac:dyDescent="0.25">
      <c r="V12687" s="413"/>
      <c r="W12687" s="413"/>
    </row>
    <row r="12688" spans="22:23" x14ac:dyDescent="0.25">
      <c r="V12688" s="413"/>
      <c r="W12688" s="413"/>
    </row>
    <row r="12689" spans="22:23" x14ac:dyDescent="0.25">
      <c r="V12689" s="413"/>
      <c r="W12689" s="413"/>
    </row>
    <row r="12690" spans="22:23" x14ac:dyDescent="0.25">
      <c r="V12690" s="413"/>
      <c r="W12690" s="413"/>
    </row>
    <row r="12691" spans="22:23" x14ac:dyDescent="0.25">
      <c r="V12691" s="413"/>
      <c r="W12691" s="413"/>
    </row>
    <row r="12692" spans="22:23" x14ac:dyDescent="0.25">
      <c r="V12692" s="413"/>
      <c r="W12692" s="413"/>
    </row>
    <row r="12693" spans="22:23" x14ac:dyDescent="0.25">
      <c r="V12693" s="413"/>
      <c r="W12693" s="413"/>
    </row>
    <row r="12694" spans="22:23" x14ac:dyDescent="0.25">
      <c r="V12694" s="413"/>
      <c r="W12694" s="413"/>
    </row>
    <row r="12695" spans="22:23" x14ac:dyDescent="0.25">
      <c r="V12695" s="413"/>
      <c r="W12695" s="413"/>
    </row>
    <row r="12696" spans="22:23" x14ac:dyDescent="0.25">
      <c r="V12696" s="413"/>
      <c r="W12696" s="413"/>
    </row>
    <row r="12697" spans="22:23" x14ac:dyDescent="0.25">
      <c r="V12697" s="413"/>
      <c r="W12697" s="413"/>
    </row>
    <row r="12698" spans="22:23" x14ac:dyDescent="0.25">
      <c r="V12698" s="413"/>
      <c r="W12698" s="413"/>
    </row>
    <row r="12699" spans="22:23" x14ac:dyDescent="0.25">
      <c r="V12699" s="413"/>
      <c r="W12699" s="413"/>
    </row>
    <row r="12700" spans="22:23" x14ac:dyDescent="0.25">
      <c r="V12700" s="413"/>
      <c r="W12700" s="413"/>
    </row>
    <row r="12701" spans="22:23" x14ac:dyDescent="0.25">
      <c r="V12701" s="413"/>
      <c r="W12701" s="413"/>
    </row>
    <row r="12702" spans="22:23" x14ac:dyDescent="0.25">
      <c r="V12702" s="413"/>
      <c r="W12702" s="413"/>
    </row>
    <row r="12703" spans="22:23" x14ac:dyDescent="0.25">
      <c r="V12703" s="413"/>
      <c r="W12703" s="413"/>
    </row>
    <row r="12704" spans="22:23" x14ac:dyDescent="0.25">
      <c r="V12704" s="413"/>
      <c r="W12704" s="413"/>
    </row>
    <row r="12705" spans="22:23" x14ac:dyDescent="0.25">
      <c r="V12705" s="413"/>
      <c r="W12705" s="413"/>
    </row>
    <row r="12706" spans="22:23" x14ac:dyDescent="0.25">
      <c r="V12706" s="413"/>
      <c r="W12706" s="413"/>
    </row>
    <row r="12707" spans="22:23" x14ac:dyDescent="0.25">
      <c r="V12707" s="413"/>
      <c r="W12707" s="413"/>
    </row>
    <row r="12708" spans="22:23" x14ac:dyDescent="0.25">
      <c r="V12708" s="413"/>
      <c r="W12708" s="413"/>
    </row>
    <row r="12709" spans="22:23" x14ac:dyDescent="0.25">
      <c r="V12709" s="413"/>
      <c r="W12709" s="413"/>
    </row>
    <row r="12710" spans="22:23" x14ac:dyDescent="0.25">
      <c r="V12710" s="413"/>
      <c r="W12710" s="413"/>
    </row>
    <row r="12711" spans="22:23" x14ac:dyDescent="0.25">
      <c r="V12711" s="413"/>
      <c r="W12711" s="413"/>
    </row>
    <row r="12712" spans="22:23" x14ac:dyDescent="0.25">
      <c r="V12712" s="413"/>
      <c r="W12712" s="413"/>
    </row>
    <row r="12713" spans="22:23" x14ac:dyDescent="0.25">
      <c r="V12713" s="413"/>
      <c r="W12713" s="413"/>
    </row>
    <row r="12714" spans="22:23" x14ac:dyDescent="0.25">
      <c r="V12714" s="413"/>
      <c r="W12714" s="413"/>
    </row>
    <row r="12715" spans="22:23" x14ac:dyDescent="0.25">
      <c r="V12715" s="413"/>
      <c r="W12715" s="413"/>
    </row>
    <row r="12716" spans="22:23" x14ac:dyDescent="0.25">
      <c r="V12716" s="413"/>
      <c r="W12716" s="413"/>
    </row>
    <row r="12717" spans="22:23" x14ac:dyDescent="0.25">
      <c r="V12717" s="413"/>
      <c r="W12717" s="413"/>
    </row>
    <row r="12718" spans="22:23" x14ac:dyDescent="0.25">
      <c r="V12718" s="413"/>
      <c r="W12718" s="413"/>
    </row>
    <row r="12719" spans="22:23" x14ac:dyDescent="0.25">
      <c r="V12719" s="413"/>
      <c r="W12719" s="413"/>
    </row>
    <row r="12720" spans="22:23" x14ac:dyDescent="0.25">
      <c r="V12720" s="413"/>
      <c r="W12720" s="413"/>
    </row>
    <row r="12721" spans="22:23" x14ac:dyDescent="0.25">
      <c r="V12721" s="413"/>
      <c r="W12721" s="413"/>
    </row>
    <row r="12722" spans="22:23" x14ac:dyDescent="0.25">
      <c r="V12722" s="413"/>
      <c r="W12722" s="413"/>
    </row>
    <row r="12723" spans="22:23" x14ac:dyDescent="0.25">
      <c r="V12723" s="413"/>
      <c r="W12723" s="413"/>
    </row>
    <row r="12724" spans="22:23" x14ac:dyDescent="0.25">
      <c r="V12724" s="413"/>
      <c r="W12724" s="413"/>
    </row>
    <row r="12725" spans="22:23" x14ac:dyDescent="0.25">
      <c r="V12725" s="413"/>
      <c r="W12725" s="413"/>
    </row>
    <row r="12726" spans="22:23" x14ac:dyDescent="0.25">
      <c r="V12726" s="413"/>
      <c r="W12726" s="413"/>
    </row>
    <row r="12727" spans="22:23" x14ac:dyDescent="0.25">
      <c r="V12727" s="413"/>
      <c r="W12727" s="413"/>
    </row>
    <row r="12728" spans="22:23" x14ac:dyDescent="0.25">
      <c r="V12728" s="413"/>
      <c r="W12728" s="413"/>
    </row>
    <row r="12729" spans="22:23" x14ac:dyDescent="0.25">
      <c r="V12729" s="413"/>
      <c r="W12729" s="413"/>
    </row>
    <row r="12730" spans="22:23" x14ac:dyDescent="0.25">
      <c r="V12730" s="413"/>
      <c r="W12730" s="413"/>
    </row>
    <row r="12731" spans="22:23" x14ac:dyDescent="0.25">
      <c r="V12731" s="413"/>
      <c r="W12731" s="413"/>
    </row>
    <row r="12732" spans="22:23" x14ac:dyDescent="0.25">
      <c r="V12732" s="413"/>
      <c r="W12732" s="413"/>
    </row>
    <row r="12733" spans="22:23" x14ac:dyDescent="0.25">
      <c r="V12733" s="413"/>
      <c r="W12733" s="413"/>
    </row>
    <row r="12734" spans="22:23" x14ac:dyDescent="0.25">
      <c r="V12734" s="413"/>
      <c r="W12734" s="413"/>
    </row>
    <row r="12735" spans="22:23" x14ac:dyDescent="0.25">
      <c r="V12735" s="413"/>
      <c r="W12735" s="413"/>
    </row>
    <row r="12736" spans="22:23" x14ac:dyDescent="0.25">
      <c r="V12736" s="413"/>
      <c r="W12736" s="413"/>
    </row>
    <row r="12737" spans="22:23" x14ac:dyDescent="0.25">
      <c r="V12737" s="413"/>
      <c r="W12737" s="413"/>
    </row>
    <row r="12738" spans="22:23" x14ac:dyDescent="0.25">
      <c r="V12738" s="413"/>
      <c r="W12738" s="413"/>
    </row>
    <row r="12739" spans="22:23" x14ac:dyDescent="0.25">
      <c r="V12739" s="413"/>
      <c r="W12739" s="413"/>
    </row>
    <row r="12740" spans="22:23" x14ac:dyDescent="0.25">
      <c r="V12740" s="413"/>
      <c r="W12740" s="413"/>
    </row>
    <row r="12741" spans="22:23" x14ac:dyDescent="0.25">
      <c r="V12741" s="413"/>
      <c r="W12741" s="413"/>
    </row>
    <row r="12742" spans="22:23" x14ac:dyDescent="0.25">
      <c r="V12742" s="413"/>
      <c r="W12742" s="413"/>
    </row>
    <row r="12743" spans="22:23" x14ac:dyDescent="0.25">
      <c r="V12743" s="413"/>
      <c r="W12743" s="413"/>
    </row>
    <row r="12744" spans="22:23" x14ac:dyDescent="0.25">
      <c r="V12744" s="413"/>
      <c r="W12744" s="413"/>
    </row>
    <row r="12745" spans="22:23" x14ac:dyDescent="0.25">
      <c r="V12745" s="413"/>
      <c r="W12745" s="413"/>
    </row>
    <row r="12746" spans="22:23" x14ac:dyDescent="0.25">
      <c r="V12746" s="413"/>
      <c r="W12746" s="413"/>
    </row>
    <row r="12747" spans="22:23" x14ac:dyDescent="0.25">
      <c r="V12747" s="413"/>
      <c r="W12747" s="413"/>
    </row>
    <row r="12748" spans="22:23" x14ac:dyDescent="0.25">
      <c r="V12748" s="413"/>
      <c r="W12748" s="413"/>
    </row>
    <row r="12749" spans="22:23" x14ac:dyDescent="0.25">
      <c r="V12749" s="413"/>
      <c r="W12749" s="413"/>
    </row>
    <row r="12750" spans="22:23" x14ac:dyDescent="0.25">
      <c r="V12750" s="413"/>
      <c r="W12750" s="413"/>
    </row>
    <row r="12751" spans="22:23" x14ac:dyDescent="0.25">
      <c r="V12751" s="413"/>
      <c r="W12751" s="413"/>
    </row>
    <row r="12752" spans="22:23" x14ac:dyDescent="0.25">
      <c r="V12752" s="413"/>
      <c r="W12752" s="413"/>
    </row>
    <row r="12753" spans="22:23" x14ac:dyDescent="0.25">
      <c r="V12753" s="413"/>
      <c r="W12753" s="413"/>
    </row>
    <row r="12754" spans="22:23" x14ac:dyDescent="0.25">
      <c r="V12754" s="413"/>
      <c r="W12754" s="413"/>
    </row>
    <row r="12755" spans="22:23" x14ac:dyDescent="0.25">
      <c r="V12755" s="413"/>
      <c r="W12755" s="413"/>
    </row>
    <row r="12756" spans="22:23" x14ac:dyDescent="0.25">
      <c r="V12756" s="413"/>
      <c r="W12756" s="413"/>
    </row>
    <row r="12757" spans="22:23" x14ac:dyDescent="0.25">
      <c r="V12757" s="413"/>
      <c r="W12757" s="413"/>
    </row>
    <row r="12758" spans="22:23" x14ac:dyDescent="0.25">
      <c r="V12758" s="413"/>
      <c r="W12758" s="413"/>
    </row>
    <row r="12759" spans="22:23" x14ac:dyDescent="0.25">
      <c r="V12759" s="413"/>
      <c r="W12759" s="413"/>
    </row>
    <row r="12760" spans="22:23" x14ac:dyDescent="0.25">
      <c r="V12760" s="413"/>
      <c r="W12760" s="413"/>
    </row>
    <row r="12761" spans="22:23" x14ac:dyDescent="0.25">
      <c r="V12761" s="413"/>
      <c r="W12761" s="413"/>
    </row>
    <row r="12762" spans="22:23" x14ac:dyDescent="0.25">
      <c r="V12762" s="413"/>
      <c r="W12762" s="413"/>
    </row>
    <row r="12763" spans="22:23" x14ac:dyDescent="0.25">
      <c r="V12763" s="413"/>
      <c r="W12763" s="413"/>
    </row>
    <row r="12764" spans="22:23" x14ac:dyDescent="0.25">
      <c r="V12764" s="413"/>
      <c r="W12764" s="413"/>
    </row>
    <row r="12765" spans="22:23" x14ac:dyDescent="0.25">
      <c r="V12765" s="413"/>
      <c r="W12765" s="413"/>
    </row>
    <row r="12766" spans="22:23" x14ac:dyDescent="0.25">
      <c r="V12766" s="413"/>
      <c r="W12766" s="413"/>
    </row>
    <row r="12767" spans="22:23" x14ac:dyDescent="0.25">
      <c r="V12767" s="413"/>
      <c r="W12767" s="413"/>
    </row>
    <row r="12768" spans="22:23" x14ac:dyDescent="0.25">
      <c r="V12768" s="413"/>
      <c r="W12768" s="413"/>
    </row>
    <row r="12769" spans="22:23" x14ac:dyDescent="0.25">
      <c r="V12769" s="413"/>
      <c r="W12769" s="413"/>
    </row>
    <row r="12770" spans="22:23" x14ac:dyDescent="0.25">
      <c r="V12770" s="413"/>
      <c r="W12770" s="413"/>
    </row>
    <row r="12771" spans="22:23" x14ac:dyDescent="0.25">
      <c r="V12771" s="413"/>
      <c r="W12771" s="413"/>
    </row>
    <row r="12772" spans="22:23" x14ac:dyDescent="0.25">
      <c r="V12772" s="413"/>
      <c r="W12772" s="413"/>
    </row>
    <row r="12773" spans="22:23" x14ac:dyDescent="0.25">
      <c r="V12773" s="413"/>
      <c r="W12773" s="413"/>
    </row>
    <row r="12774" spans="22:23" x14ac:dyDescent="0.25">
      <c r="V12774" s="413"/>
      <c r="W12774" s="413"/>
    </row>
    <row r="12775" spans="22:23" x14ac:dyDescent="0.25">
      <c r="V12775" s="413"/>
      <c r="W12775" s="413"/>
    </row>
    <row r="12776" spans="22:23" x14ac:dyDescent="0.25">
      <c r="V12776" s="413"/>
      <c r="W12776" s="413"/>
    </row>
    <row r="12777" spans="22:23" x14ac:dyDescent="0.25">
      <c r="V12777" s="413"/>
      <c r="W12777" s="413"/>
    </row>
    <row r="12778" spans="22:23" x14ac:dyDescent="0.25">
      <c r="V12778" s="413"/>
      <c r="W12778" s="413"/>
    </row>
    <row r="12779" spans="22:23" x14ac:dyDescent="0.25">
      <c r="V12779" s="413"/>
      <c r="W12779" s="413"/>
    </row>
    <row r="12780" spans="22:23" x14ac:dyDescent="0.25">
      <c r="V12780" s="413"/>
      <c r="W12780" s="413"/>
    </row>
    <row r="12781" spans="22:23" x14ac:dyDescent="0.25">
      <c r="V12781" s="413"/>
      <c r="W12781" s="413"/>
    </row>
    <row r="12782" spans="22:23" x14ac:dyDescent="0.25">
      <c r="V12782" s="413"/>
      <c r="W12782" s="413"/>
    </row>
    <row r="12783" spans="22:23" x14ac:dyDescent="0.25">
      <c r="V12783" s="413"/>
      <c r="W12783" s="413"/>
    </row>
    <row r="12784" spans="22:23" x14ac:dyDescent="0.25">
      <c r="V12784" s="413"/>
      <c r="W12784" s="413"/>
    </row>
    <row r="12785" spans="22:23" x14ac:dyDescent="0.25">
      <c r="V12785" s="413"/>
      <c r="W12785" s="413"/>
    </row>
    <row r="12786" spans="22:23" x14ac:dyDescent="0.25">
      <c r="V12786" s="413"/>
      <c r="W12786" s="413"/>
    </row>
    <row r="12787" spans="22:23" x14ac:dyDescent="0.25">
      <c r="V12787" s="413"/>
      <c r="W12787" s="413"/>
    </row>
    <row r="12788" spans="22:23" x14ac:dyDescent="0.25">
      <c r="V12788" s="413"/>
      <c r="W12788" s="413"/>
    </row>
    <row r="12789" spans="22:23" x14ac:dyDescent="0.25">
      <c r="V12789" s="413"/>
      <c r="W12789" s="413"/>
    </row>
    <row r="12790" spans="22:23" x14ac:dyDescent="0.25">
      <c r="V12790" s="413"/>
      <c r="W12790" s="413"/>
    </row>
    <row r="12791" spans="22:23" x14ac:dyDescent="0.25">
      <c r="V12791" s="413"/>
      <c r="W12791" s="413"/>
    </row>
    <row r="12792" spans="22:23" x14ac:dyDescent="0.25">
      <c r="V12792" s="413"/>
      <c r="W12792" s="413"/>
    </row>
    <row r="12793" spans="22:23" x14ac:dyDescent="0.25">
      <c r="V12793" s="413"/>
      <c r="W12793" s="413"/>
    </row>
    <row r="12794" spans="22:23" x14ac:dyDescent="0.25">
      <c r="V12794" s="413"/>
      <c r="W12794" s="413"/>
    </row>
    <row r="12795" spans="22:23" x14ac:dyDescent="0.25">
      <c r="V12795" s="413"/>
      <c r="W12795" s="413"/>
    </row>
    <row r="12796" spans="22:23" x14ac:dyDescent="0.25">
      <c r="V12796" s="413"/>
      <c r="W12796" s="413"/>
    </row>
    <row r="12797" spans="22:23" x14ac:dyDescent="0.25">
      <c r="V12797" s="413"/>
      <c r="W12797" s="413"/>
    </row>
    <row r="12798" spans="22:23" x14ac:dyDescent="0.25">
      <c r="V12798" s="413"/>
      <c r="W12798" s="413"/>
    </row>
    <row r="12799" spans="22:23" x14ac:dyDescent="0.25">
      <c r="V12799" s="413"/>
      <c r="W12799" s="413"/>
    </row>
    <row r="12800" spans="22:23" x14ac:dyDescent="0.25">
      <c r="V12800" s="413"/>
      <c r="W12800" s="413"/>
    </row>
    <row r="12801" spans="22:23" x14ac:dyDescent="0.25">
      <c r="V12801" s="413"/>
      <c r="W12801" s="413"/>
    </row>
    <row r="12802" spans="22:23" x14ac:dyDescent="0.25">
      <c r="V12802" s="413"/>
      <c r="W12802" s="413"/>
    </row>
    <row r="12803" spans="22:23" x14ac:dyDescent="0.25">
      <c r="V12803" s="413"/>
      <c r="W12803" s="413"/>
    </row>
    <row r="12804" spans="22:23" x14ac:dyDescent="0.25">
      <c r="V12804" s="413"/>
      <c r="W12804" s="413"/>
    </row>
    <row r="12805" spans="22:23" x14ac:dyDescent="0.25">
      <c r="V12805" s="413"/>
      <c r="W12805" s="413"/>
    </row>
    <row r="12806" spans="22:23" x14ac:dyDescent="0.25">
      <c r="V12806" s="413"/>
      <c r="W12806" s="413"/>
    </row>
    <row r="12807" spans="22:23" x14ac:dyDescent="0.25">
      <c r="V12807" s="413"/>
      <c r="W12807" s="413"/>
    </row>
    <row r="12808" spans="22:23" x14ac:dyDescent="0.25">
      <c r="V12808" s="413"/>
      <c r="W12808" s="413"/>
    </row>
    <row r="12809" spans="22:23" x14ac:dyDescent="0.25">
      <c r="V12809" s="413"/>
      <c r="W12809" s="413"/>
    </row>
    <row r="12810" spans="22:23" x14ac:dyDescent="0.25">
      <c r="V12810" s="413"/>
      <c r="W12810" s="413"/>
    </row>
    <row r="12811" spans="22:23" x14ac:dyDescent="0.25">
      <c r="V12811" s="413"/>
      <c r="W12811" s="413"/>
    </row>
    <row r="12812" spans="22:23" x14ac:dyDescent="0.25">
      <c r="V12812" s="413"/>
      <c r="W12812" s="413"/>
    </row>
    <row r="12813" spans="22:23" x14ac:dyDescent="0.25">
      <c r="V12813" s="413"/>
      <c r="W12813" s="413"/>
    </row>
    <row r="12814" spans="22:23" x14ac:dyDescent="0.25">
      <c r="V12814" s="413"/>
      <c r="W12814" s="413"/>
    </row>
    <row r="12815" spans="22:23" x14ac:dyDescent="0.25">
      <c r="V12815" s="413"/>
      <c r="W12815" s="413"/>
    </row>
    <row r="12816" spans="22:23" x14ac:dyDescent="0.25">
      <c r="V12816" s="413"/>
      <c r="W12816" s="413"/>
    </row>
    <row r="12817" spans="22:23" x14ac:dyDescent="0.25">
      <c r="V12817" s="413"/>
      <c r="W12817" s="413"/>
    </row>
    <row r="12818" spans="22:23" x14ac:dyDescent="0.25">
      <c r="V12818" s="413"/>
      <c r="W12818" s="413"/>
    </row>
    <row r="12819" spans="22:23" x14ac:dyDescent="0.25">
      <c r="V12819" s="413"/>
      <c r="W12819" s="413"/>
    </row>
    <row r="12820" spans="22:23" x14ac:dyDescent="0.25">
      <c r="V12820" s="413"/>
      <c r="W12820" s="413"/>
    </row>
    <row r="12821" spans="22:23" x14ac:dyDescent="0.25">
      <c r="V12821" s="413"/>
      <c r="W12821" s="413"/>
    </row>
    <row r="12822" spans="22:23" x14ac:dyDescent="0.25">
      <c r="V12822" s="413"/>
      <c r="W12822" s="413"/>
    </row>
    <row r="12823" spans="22:23" x14ac:dyDescent="0.25">
      <c r="V12823" s="413"/>
      <c r="W12823" s="413"/>
    </row>
    <row r="12824" spans="22:23" x14ac:dyDescent="0.25">
      <c r="V12824" s="413"/>
      <c r="W12824" s="413"/>
    </row>
    <row r="12825" spans="22:23" x14ac:dyDescent="0.25">
      <c r="V12825" s="413"/>
      <c r="W12825" s="413"/>
    </row>
    <row r="12826" spans="22:23" x14ac:dyDescent="0.25">
      <c r="V12826" s="413"/>
      <c r="W12826" s="413"/>
    </row>
    <row r="12827" spans="22:23" x14ac:dyDescent="0.25">
      <c r="V12827" s="413"/>
      <c r="W12827" s="413"/>
    </row>
    <row r="12828" spans="22:23" x14ac:dyDescent="0.25">
      <c r="V12828" s="413"/>
      <c r="W12828" s="413"/>
    </row>
    <row r="12829" spans="22:23" x14ac:dyDescent="0.25">
      <c r="V12829" s="413"/>
      <c r="W12829" s="413"/>
    </row>
    <row r="12830" spans="22:23" x14ac:dyDescent="0.25">
      <c r="V12830" s="413"/>
      <c r="W12830" s="413"/>
    </row>
    <row r="12831" spans="22:23" x14ac:dyDescent="0.25">
      <c r="V12831" s="413"/>
      <c r="W12831" s="413"/>
    </row>
    <row r="12832" spans="22:23" x14ac:dyDescent="0.25">
      <c r="V12832" s="413"/>
      <c r="W12832" s="413"/>
    </row>
    <row r="12833" spans="22:23" x14ac:dyDescent="0.25">
      <c r="V12833" s="413"/>
      <c r="W12833" s="413"/>
    </row>
    <row r="12834" spans="22:23" x14ac:dyDescent="0.25">
      <c r="V12834" s="413"/>
      <c r="W12834" s="413"/>
    </row>
    <row r="12835" spans="22:23" x14ac:dyDescent="0.25">
      <c r="V12835" s="413"/>
      <c r="W12835" s="413"/>
    </row>
    <row r="12836" spans="22:23" x14ac:dyDescent="0.25">
      <c r="V12836" s="413"/>
      <c r="W12836" s="413"/>
    </row>
    <row r="12837" spans="22:23" x14ac:dyDescent="0.25">
      <c r="V12837" s="413"/>
      <c r="W12837" s="413"/>
    </row>
    <row r="12838" spans="22:23" x14ac:dyDescent="0.25">
      <c r="V12838" s="413"/>
      <c r="W12838" s="413"/>
    </row>
    <row r="12839" spans="22:23" x14ac:dyDescent="0.25">
      <c r="V12839" s="413"/>
      <c r="W12839" s="413"/>
    </row>
    <row r="12840" spans="22:23" x14ac:dyDescent="0.25">
      <c r="V12840" s="413"/>
      <c r="W12840" s="413"/>
    </row>
    <row r="12841" spans="22:23" x14ac:dyDescent="0.25">
      <c r="V12841" s="413"/>
      <c r="W12841" s="413"/>
    </row>
    <row r="12842" spans="22:23" x14ac:dyDescent="0.25">
      <c r="V12842" s="413"/>
      <c r="W12842" s="413"/>
    </row>
    <row r="12843" spans="22:23" x14ac:dyDescent="0.25">
      <c r="V12843" s="413"/>
      <c r="W12843" s="413"/>
    </row>
    <row r="12844" spans="22:23" x14ac:dyDescent="0.25">
      <c r="V12844" s="413"/>
      <c r="W12844" s="413"/>
    </row>
    <row r="12845" spans="22:23" x14ac:dyDescent="0.25">
      <c r="V12845" s="413"/>
      <c r="W12845" s="413"/>
    </row>
    <row r="12846" spans="22:23" x14ac:dyDescent="0.25">
      <c r="V12846" s="413"/>
      <c r="W12846" s="413"/>
    </row>
    <row r="12847" spans="22:23" x14ac:dyDescent="0.25">
      <c r="V12847" s="413"/>
      <c r="W12847" s="413"/>
    </row>
    <row r="12848" spans="22:23" x14ac:dyDescent="0.25">
      <c r="V12848" s="413"/>
      <c r="W12848" s="413"/>
    </row>
    <row r="12849" spans="22:23" x14ac:dyDescent="0.25">
      <c r="V12849" s="413"/>
      <c r="W12849" s="413"/>
    </row>
    <row r="12850" spans="22:23" x14ac:dyDescent="0.25">
      <c r="V12850" s="413"/>
      <c r="W12850" s="413"/>
    </row>
    <row r="12851" spans="22:23" x14ac:dyDescent="0.25">
      <c r="V12851" s="413"/>
      <c r="W12851" s="413"/>
    </row>
    <row r="12852" spans="22:23" x14ac:dyDescent="0.25">
      <c r="V12852" s="413"/>
      <c r="W12852" s="413"/>
    </row>
    <row r="12853" spans="22:23" x14ac:dyDescent="0.25">
      <c r="V12853" s="413"/>
      <c r="W12853" s="413"/>
    </row>
    <row r="12854" spans="22:23" x14ac:dyDescent="0.25">
      <c r="V12854" s="413"/>
      <c r="W12854" s="413"/>
    </row>
    <row r="12855" spans="22:23" x14ac:dyDescent="0.25">
      <c r="V12855" s="413"/>
      <c r="W12855" s="413"/>
    </row>
    <row r="12856" spans="22:23" x14ac:dyDescent="0.25">
      <c r="V12856" s="413"/>
      <c r="W12856" s="413"/>
    </row>
    <row r="12857" spans="22:23" x14ac:dyDescent="0.25">
      <c r="V12857" s="413"/>
      <c r="W12857" s="413"/>
    </row>
    <row r="12858" spans="22:23" x14ac:dyDescent="0.25">
      <c r="V12858" s="413"/>
      <c r="W12858" s="413"/>
    </row>
    <row r="12859" spans="22:23" x14ac:dyDescent="0.25">
      <c r="V12859" s="413"/>
      <c r="W12859" s="413"/>
    </row>
    <row r="12860" spans="22:23" x14ac:dyDescent="0.25">
      <c r="V12860" s="413"/>
      <c r="W12860" s="413"/>
    </row>
    <row r="12861" spans="22:23" x14ac:dyDescent="0.25">
      <c r="V12861" s="413"/>
      <c r="W12861" s="413"/>
    </row>
    <row r="12862" spans="22:23" x14ac:dyDescent="0.25">
      <c r="V12862" s="413"/>
      <c r="W12862" s="413"/>
    </row>
    <row r="12863" spans="22:23" x14ac:dyDescent="0.25">
      <c r="V12863" s="413"/>
      <c r="W12863" s="413"/>
    </row>
    <row r="12864" spans="22:23" x14ac:dyDescent="0.25">
      <c r="V12864" s="413"/>
      <c r="W12864" s="413"/>
    </row>
    <row r="12865" spans="22:23" x14ac:dyDescent="0.25">
      <c r="V12865" s="413"/>
      <c r="W12865" s="413"/>
    </row>
    <row r="12866" spans="22:23" x14ac:dyDescent="0.25">
      <c r="V12866" s="413"/>
      <c r="W12866" s="413"/>
    </row>
    <row r="12867" spans="22:23" x14ac:dyDescent="0.25">
      <c r="V12867" s="413"/>
      <c r="W12867" s="413"/>
    </row>
    <row r="12868" spans="22:23" x14ac:dyDescent="0.25">
      <c r="V12868" s="413"/>
      <c r="W12868" s="413"/>
    </row>
    <row r="12869" spans="22:23" x14ac:dyDescent="0.25">
      <c r="V12869" s="413"/>
      <c r="W12869" s="413"/>
    </row>
    <row r="12870" spans="22:23" x14ac:dyDescent="0.25">
      <c r="V12870" s="413"/>
      <c r="W12870" s="413"/>
    </row>
    <row r="12871" spans="22:23" x14ac:dyDescent="0.25">
      <c r="V12871" s="413"/>
      <c r="W12871" s="413"/>
    </row>
    <row r="12872" spans="22:23" x14ac:dyDescent="0.25">
      <c r="V12872" s="413"/>
      <c r="W12872" s="413"/>
    </row>
    <row r="12873" spans="22:23" x14ac:dyDescent="0.25">
      <c r="V12873" s="413"/>
      <c r="W12873" s="413"/>
    </row>
    <row r="12874" spans="22:23" x14ac:dyDescent="0.25">
      <c r="V12874" s="413"/>
      <c r="W12874" s="413"/>
    </row>
    <row r="12875" spans="22:23" x14ac:dyDescent="0.25">
      <c r="V12875" s="413"/>
      <c r="W12875" s="413"/>
    </row>
    <row r="12876" spans="22:23" x14ac:dyDescent="0.25">
      <c r="V12876" s="413"/>
      <c r="W12876" s="413"/>
    </row>
    <row r="12877" spans="22:23" x14ac:dyDescent="0.25">
      <c r="V12877" s="413"/>
      <c r="W12877" s="413"/>
    </row>
    <row r="12878" spans="22:23" x14ac:dyDescent="0.25">
      <c r="V12878" s="413"/>
      <c r="W12878" s="413"/>
    </row>
    <row r="12879" spans="22:23" x14ac:dyDescent="0.25">
      <c r="V12879" s="413"/>
      <c r="W12879" s="413"/>
    </row>
    <row r="12880" spans="22:23" x14ac:dyDescent="0.25">
      <c r="V12880" s="413"/>
      <c r="W12880" s="413"/>
    </row>
    <row r="12881" spans="22:23" x14ac:dyDescent="0.25">
      <c r="V12881" s="413"/>
      <c r="W12881" s="413"/>
    </row>
    <row r="12882" spans="22:23" x14ac:dyDescent="0.25">
      <c r="V12882" s="413"/>
      <c r="W12882" s="413"/>
    </row>
    <row r="12883" spans="22:23" x14ac:dyDescent="0.25">
      <c r="V12883" s="413"/>
      <c r="W12883" s="413"/>
    </row>
    <row r="12884" spans="22:23" x14ac:dyDescent="0.25">
      <c r="V12884" s="413"/>
      <c r="W12884" s="413"/>
    </row>
    <row r="12885" spans="22:23" x14ac:dyDescent="0.25">
      <c r="V12885" s="413"/>
      <c r="W12885" s="413"/>
    </row>
    <row r="12886" spans="22:23" x14ac:dyDescent="0.25">
      <c r="V12886" s="413"/>
      <c r="W12886" s="413"/>
    </row>
    <row r="12887" spans="22:23" x14ac:dyDescent="0.25">
      <c r="V12887" s="413"/>
      <c r="W12887" s="413"/>
    </row>
    <row r="12888" spans="22:23" x14ac:dyDescent="0.25">
      <c r="V12888" s="413"/>
      <c r="W12888" s="413"/>
    </row>
    <row r="12889" spans="22:23" x14ac:dyDescent="0.25">
      <c r="V12889" s="413"/>
      <c r="W12889" s="413"/>
    </row>
    <row r="12890" spans="22:23" x14ac:dyDescent="0.25">
      <c r="V12890" s="413"/>
      <c r="W12890" s="413"/>
    </row>
    <row r="12891" spans="22:23" x14ac:dyDescent="0.25">
      <c r="V12891" s="413"/>
      <c r="W12891" s="413"/>
    </row>
    <row r="12892" spans="22:23" x14ac:dyDescent="0.25">
      <c r="V12892" s="413"/>
      <c r="W12892" s="413"/>
    </row>
    <row r="12893" spans="22:23" x14ac:dyDescent="0.25">
      <c r="V12893" s="413"/>
      <c r="W12893" s="413"/>
    </row>
    <row r="12894" spans="22:23" x14ac:dyDescent="0.25">
      <c r="V12894" s="413"/>
      <c r="W12894" s="413"/>
    </row>
    <row r="12895" spans="22:23" x14ac:dyDescent="0.25">
      <c r="V12895" s="413"/>
      <c r="W12895" s="413"/>
    </row>
    <row r="12896" spans="22:23" x14ac:dyDescent="0.25">
      <c r="V12896" s="413"/>
      <c r="W12896" s="413"/>
    </row>
    <row r="12897" spans="22:23" x14ac:dyDescent="0.25">
      <c r="V12897" s="413"/>
      <c r="W12897" s="413"/>
    </row>
    <row r="12898" spans="22:23" x14ac:dyDescent="0.25">
      <c r="V12898" s="413"/>
      <c r="W12898" s="413"/>
    </row>
    <row r="12899" spans="22:23" x14ac:dyDescent="0.25">
      <c r="V12899" s="413"/>
      <c r="W12899" s="413"/>
    </row>
    <row r="12900" spans="22:23" x14ac:dyDescent="0.25">
      <c r="V12900" s="413"/>
      <c r="W12900" s="413"/>
    </row>
    <row r="12901" spans="22:23" x14ac:dyDescent="0.25">
      <c r="V12901" s="413"/>
      <c r="W12901" s="413"/>
    </row>
    <row r="12902" spans="22:23" x14ac:dyDescent="0.25">
      <c r="V12902" s="413"/>
      <c r="W12902" s="413"/>
    </row>
    <row r="12903" spans="22:23" x14ac:dyDescent="0.25">
      <c r="V12903" s="413"/>
      <c r="W12903" s="413"/>
    </row>
    <row r="12904" spans="22:23" x14ac:dyDescent="0.25">
      <c r="V12904" s="413"/>
      <c r="W12904" s="413"/>
    </row>
    <row r="12905" spans="22:23" x14ac:dyDescent="0.25">
      <c r="V12905" s="413"/>
      <c r="W12905" s="413"/>
    </row>
    <row r="12906" spans="22:23" x14ac:dyDescent="0.25">
      <c r="V12906" s="413"/>
      <c r="W12906" s="413"/>
    </row>
    <row r="12907" spans="22:23" x14ac:dyDescent="0.25">
      <c r="V12907" s="413"/>
      <c r="W12907" s="413"/>
    </row>
    <row r="12908" spans="22:23" x14ac:dyDescent="0.25">
      <c r="V12908" s="413"/>
      <c r="W12908" s="413"/>
    </row>
    <row r="12909" spans="22:23" x14ac:dyDescent="0.25">
      <c r="V12909" s="413"/>
      <c r="W12909" s="413"/>
    </row>
    <row r="12910" spans="22:23" x14ac:dyDescent="0.25">
      <c r="V12910" s="413"/>
      <c r="W12910" s="413"/>
    </row>
    <row r="12911" spans="22:23" x14ac:dyDescent="0.25">
      <c r="V12911" s="413"/>
      <c r="W12911" s="413"/>
    </row>
    <row r="12912" spans="22:23" x14ac:dyDescent="0.25">
      <c r="V12912" s="413"/>
      <c r="W12912" s="413"/>
    </row>
    <row r="12913" spans="22:23" x14ac:dyDescent="0.25">
      <c r="V12913" s="413"/>
      <c r="W12913" s="413"/>
    </row>
    <row r="12914" spans="22:23" x14ac:dyDescent="0.25">
      <c r="V12914" s="413"/>
      <c r="W12914" s="413"/>
    </row>
    <row r="12915" spans="22:23" x14ac:dyDescent="0.25">
      <c r="V12915" s="413"/>
      <c r="W12915" s="413"/>
    </row>
    <row r="12916" spans="22:23" x14ac:dyDescent="0.25">
      <c r="V12916" s="413"/>
      <c r="W12916" s="413"/>
    </row>
    <row r="12917" spans="22:23" x14ac:dyDescent="0.25">
      <c r="V12917" s="413"/>
      <c r="W12917" s="413"/>
    </row>
    <row r="12918" spans="22:23" x14ac:dyDescent="0.25">
      <c r="V12918" s="413"/>
      <c r="W12918" s="413"/>
    </row>
    <row r="12919" spans="22:23" x14ac:dyDescent="0.25">
      <c r="V12919" s="413"/>
      <c r="W12919" s="413"/>
    </row>
    <row r="12920" spans="22:23" x14ac:dyDescent="0.25">
      <c r="V12920" s="413"/>
      <c r="W12920" s="413"/>
    </row>
    <row r="12921" spans="22:23" x14ac:dyDescent="0.25">
      <c r="V12921" s="413"/>
      <c r="W12921" s="413"/>
    </row>
    <row r="12922" spans="22:23" x14ac:dyDescent="0.25">
      <c r="V12922" s="413"/>
      <c r="W12922" s="413"/>
    </row>
    <row r="12923" spans="22:23" x14ac:dyDescent="0.25">
      <c r="V12923" s="413"/>
      <c r="W12923" s="413"/>
    </row>
    <row r="12924" spans="22:23" x14ac:dyDescent="0.25">
      <c r="V12924" s="413"/>
      <c r="W12924" s="413"/>
    </row>
    <row r="12925" spans="22:23" x14ac:dyDescent="0.25">
      <c r="V12925" s="413"/>
      <c r="W12925" s="413"/>
    </row>
    <row r="12926" spans="22:23" x14ac:dyDescent="0.25">
      <c r="V12926" s="413"/>
      <c r="W12926" s="413"/>
    </row>
    <row r="12927" spans="22:23" x14ac:dyDescent="0.25">
      <c r="V12927" s="413"/>
      <c r="W12927" s="413"/>
    </row>
    <row r="12928" spans="22:23" x14ac:dyDescent="0.25">
      <c r="V12928" s="413"/>
      <c r="W12928" s="413"/>
    </row>
    <row r="12929" spans="22:23" x14ac:dyDescent="0.25">
      <c r="V12929" s="413"/>
      <c r="W12929" s="413"/>
    </row>
    <row r="12930" spans="22:23" x14ac:dyDescent="0.25">
      <c r="V12930" s="413"/>
      <c r="W12930" s="413"/>
    </row>
    <row r="12931" spans="22:23" x14ac:dyDescent="0.25">
      <c r="V12931" s="413"/>
      <c r="W12931" s="413"/>
    </row>
    <row r="12932" spans="22:23" x14ac:dyDescent="0.25">
      <c r="V12932" s="413"/>
      <c r="W12932" s="413"/>
    </row>
    <row r="12933" spans="22:23" x14ac:dyDescent="0.25">
      <c r="V12933" s="413"/>
      <c r="W12933" s="413"/>
    </row>
    <row r="12934" spans="22:23" x14ac:dyDescent="0.25">
      <c r="V12934" s="413"/>
      <c r="W12934" s="413"/>
    </row>
    <row r="12935" spans="22:23" x14ac:dyDescent="0.25">
      <c r="V12935" s="413"/>
      <c r="W12935" s="413"/>
    </row>
    <row r="12936" spans="22:23" x14ac:dyDescent="0.25">
      <c r="V12936" s="413"/>
      <c r="W12936" s="413"/>
    </row>
    <row r="12937" spans="22:23" x14ac:dyDescent="0.25">
      <c r="V12937" s="413"/>
      <c r="W12937" s="413"/>
    </row>
    <row r="12938" spans="22:23" x14ac:dyDescent="0.25">
      <c r="V12938" s="413"/>
      <c r="W12938" s="413"/>
    </row>
    <row r="12939" spans="22:23" x14ac:dyDescent="0.25">
      <c r="V12939" s="413"/>
      <c r="W12939" s="413"/>
    </row>
    <row r="12940" spans="22:23" x14ac:dyDescent="0.25">
      <c r="V12940" s="413"/>
      <c r="W12940" s="413"/>
    </row>
    <row r="12941" spans="22:23" x14ac:dyDescent="0.25">
      <c r="V12941" s="413"/>
      <c r="W12941" s="413"/>
    </row>
    <row r="12942" spans="22:23" x14ac:dyDescent="0.25">
      <c r="V12942" s="413"/>
      <c r="W12942" s="413"/>
    </row>
    <row r="12943" spans="22:23" x14ac:dyDescent="0.25">
      <c r="V12943" s="413"/>
      <c r="W12943" s="413"/>
    </row>
    <row r="12944" spans="22:23" x14ac:dyDescent="0.25">
      <c r="V12944" s="413"/>
      <c r="W12944" s="413"/>
    </row>
    <row r="12945" spans="22:23" x14ac:dyDescent="0.25">
      <c r="V12945" s="413"/>
      <c r="W12945" s="413"/>
    </row>
    <row r="12946" spans="22:23" x14ac:dyDescent="0.25">
      <c r="V12946" s="413"/>
      <c r="W12946" s="413"/>
    </row>
    <row r="12947" spans="22:23" x14ac:dyDescent="0.25">
      <c r="V12947" s="413"/>
      <c r="W12947" s="413"/>
    </row>
    <row r="12948" spans="22:23" x14ac:dyDescent="0.25">
      <c r="V12948" s="413"/>
      <c r="W12948" s="413"/>
    </row>
    <row r="12949" spans="22:23" x14ac:dyDescent="0.25">
      <c r="V12949" s="413"/>
      <c r="W12949" s="413"/>
    </row>
    <row r="12950" spans="22:23" x14ac:dyDescent="0.25">
      <c r="V12950" s="413"/>
      <c r="W12950" s="413"/>
    </row>
    <row r="12951" spans="22:23" x14ac:dyDescent="0.25">
      <c r="V12951" s="413"/>
      <c r="W12951" s="413"/>
    </row>
    <row r="12952" spans="22:23" x14ac:dyDescent="0.25">
      <c r="V12952" s="413"/>
      <c r="W12952" s="413"/>
    </row>
    <row r="12953" spans="22:23" x14ac:dyDescent="0.25">
      <c r="V12953" s="413"/>
      <c r="W12953" s="413"/>
    </row>
    <row r="12954" spans="22:23" x14ac:dyDescent="0.25">
      <c r="V12954" s="413"/>
      <c r="W12954" s="413"/>
    </row>
    <row r="12955" spans="22:23" x14ac:dyDescent="0.25">
      <c r="V12955" s="413"/>
      <c r="W12955" s="413"/>
    </row>
    <row r="12956" spans="22:23" x14ac:dyDescent="0.25">
      <c r="V12956" s="413"/>
      <c r="W12956" s="413"/>
    </row>
    <row r="12957" spans="22:23" x14ac:dyDescent="0.25">
      <c r="V12957" s="413"/>
      <c r="W12957" s="413"/>
    </row>
    <row r="12958" spans="22:23" x14ac:dyDescent="0.25">
      <c r="V12958" s="413"/>
      <c r="W12958" s="413"/>
    </row>
    <row r="12959" spans="22:23" x14ac:dyDescent="0.25">
      <c r="V12959" s="413"/>
      <c r="W12959" s="413"/>
    </row>
    <row r="12960" spans="22:23" x14ac:dyDescent="0.25">
      <c r="V12960" s="413"/>
      <c r="W12960" s="413"/>
    </row>
    <row r="12961" spans="22:23" x14ac:dyDescent="0.25">
      <c r="V12961" s="413"/>
      <c r="W12961" s="413"/>
    </row>
    <row r="12962" spans="22:23" x14ac:dyDescent="0.25">
      <c r="V12962" s="413"/>
      <c r="W12962" s="413"/>
    </row>
    <row r="12963" spans="22:23" x14ac:dyDescent="0.25">
      <c r="V12963" s="413"/>
      <c r="W12963" s="413"/>
    </row>
    <row r="12964" spans="22:23" x14ac:dyDescent="0.25">
      <c r="V12964" s="413"/>
      <c r="W12964" s="413"/>
    </row>
    <row r="12965" spans="22:23" x14ac:dyDescent="0.25">
      <c r="V12965" s="413"/>
      <c r="W12965" s="413"/>
    </row>
    <row r="12966" spans="22:23" x14ac:dyDescent="0.25">
      <c r="V12966" s="413"/>
      <c r="W12966" s="413"/>
    </row>
    <row r="12967" spans="22:23" x14ac:dyDescent="0.25">
      <c r="V12967" s="413"/>
      <c r="W12967" s="413"/>
    </row>
    <row r="12968" spans="22:23" x14ac:dyDescent="0.25">
      <c r="V12968" s="413"/>
      <c r="W12968" s="413"/>
    </row>
    <row r="12969" spans="22:23" x14ac:dyDescent="0.25">
      <c r="V12969" s="413"/>
      <c r="W12969" s="413"/>
    </row>
    <row r="12970" spans="22:23" x14ac:dyDescent="0.25">
      <c r="V12970" s="413"/>
      <c r="W12970" s="413"/>
    </row>
    <row r="12971" spans="22:23" x14ac:dyDescent="0.25">
      <c r="V12971" s="413"/>
      <c r="W12971" s="413"/>
    </row>
    <row r="12972" spans="22:23" x14ac:dyDescent="0.25">
      <c r="V12972" s="413"/>
      <c r="W12972" s="413"/>
    </row>
    <row r="12973" spans="22:23" x14ac:dyDescent="0.25">
      <c r="V12973" s="413"/>
      <c r="W12973" s="413"/>
    </row>
    <row r="12974" spans="22:23" x14ac:dyDescent="0.25">
      <c r="V12974" s="413"/>
      <c r="W12974" s="413"/>
    </row>
    <row r="12975" spans="22:23" x14ac:dyDescent="0.25">
      <c r="V12975" s="413"/>
      <c r="W12975" s="413"/>
    </row>
    <row r="12976" spans="22:23" x14ac:dyDescent="0.25">
      <c r="V12976" s="413"/>
      <c r="W12976" s="413"/>
    </row>
    <row r="12977" spans="22:23" x14ac:dyDescent="0.25">
      <c r="V12977" s="413"/>
      <c r="W12977" s="413"/>
    </row>
    <row r="12978" spans="22:23" x14ac:dyDescent="0.25">
      <c r="V12978" s="413"/>
      <c r="W12978" s="413"/>
    </row>
    <row r="12979" spans="22:23" x14ac:dyDescent="0.25">
      <c r="V12979" s="413"/>
      <c r="W12979" s="413"/>
    </row>
    <row r="12980" spans="22:23" x14ac:dyDescent="0.25">
      <c r="V12980" s="413"/>
      <c r="W12980" s="413"/>
    </row>
    <row r="12981" spans="22:23" x14ac:dyDescent="0.25">
      <c r="V12981" s="413"/>
      <c r="W12981" s="413"/>
    </row>
    <row r="12982" spans="22:23" x14ac:dyDescent="0.25">
      <c r="V12982" s="413"/>
      <c r="W12982" s="413"/>
    </row>
    <row r="12983" spans="22:23" x14ac:dyDescent="0.25">
      <c r="V12983" s="413"/>
      <c r="W12983" s="413"/>
    </row>
    <row r="12984" spans="22:23" x14ac:dyDescent="0.25">
      <c r="V12984" s="413"/>
      <c r="W12984" s="413"/>
    </row>
    <row r="12985" spans="22:23" x14ac:dyDescent="0.25">
      <c r="V12985" s="413"/>
      <c r="W12985" s="413"/>
    </row>
    <row r="12986" spans="22:23" x14ac:dyDescent="0.25">
      <c r="V12986" s="413"/>
      <c r="W12986" s="413"/>
    </row>
    <row r="12987" spans="22:23" x14ac:dyDescent="0.25">
      <c r="V12987" s="413"/>
      <c r="W12987" s="413"/>
    </row>
    <row r="12988" spans="22:23" x14ac:dyDescent="0.25">
      <c r="V12988" s="413"/>
      <c r="W12988" s="413"/>
    </row>
    <row r="12989" spans="22:23" x14ac:dyDescent="0.25">
      <c r="V12989" s="413"/>
      <c r="W12989" s="413"/>
    </row>
    <row r="12990" spans="22:23" x14ac:dyDescent="0.25">
      <c r="V12990" s="413"/>
      <c r="W12990" s="413"/>
    </row>
    <row r="12991" spans="22:23" x14ac:dyDescent="0.25">
      <c r="V12991" s="413"/>
      <c r="W12991" s="413"/>
    </row>
    <row r="12992" spans="22:23" x14ac:dyDescent="0.25">
      <c r="V12992" s="413"/>
      <c r="W12992" s="413"/>
    </row>
    <row r="12993" spans="22:23" x14ac:dyDescent="0.25">
      <c r="V12993" s="413"/>
      <c r="W12993" s="413"/>
    </row>
    <row r="12994" spans="22:23" x14ac:dyDescent="0.25">
      <c r="V12994" s="413"/>
      <c r="W12994" s="413"/>
    </row>
    <row r="12995" spans="22:23" x14ac:dyDescent="0.25">
      <c r="V12995" s="413"/>
      <c r="W12995" s="413"/>
    </row>
    <row r="12996" spans="22:23" x14ac:dyDescent="0.25">
      <c r="V12996" s="413"/>
      <c r="W12996" s="413"/>
    </row>
    <row r="12997" spans="22:23" x14ac:dyDescent="0.25">
      <c r="V12997" s="413"/>
      <c r="W12997" s="413"/>
    </row>
    <row r="12998" spans="22:23" x14ac:dyDescent="0.25">
      <c r="V12998" s="413"/>
      <c r="W12998" s="413"/>
    </row>
    <row r="12999" spans="22:23" x14ac:dyDescent="0.25">
      <c r="V12999" s="413"/>
      <c r="W12999" s="413"/>
    </row>
    <row r="13000" spans="22:23" x14ac:dyDescent="0.25">
      <c r="V13000" s="413"/>
      <c r="W13000" s="413"/>
    </row>
    <row r="13001" spans="22:23" x14ac:dyDescent="0.25">
      <c r="V13001" s="413"/>
      <c r="W13001" s="413"/>
    </row>
    <row r="13002" spans="22:23" x14ac:dyDescent="0.25">
      <c r="V13002" s="413"/>
      <c r="W13002" s="413"/>
    </row>
    <row r="13003" spans="22:23" x14ac:dyDescent="0.25">
      <c r="V13003" s="413"/>
      <c r="W13003" s="413"/>
    </row>
    <row r="13004" spans="22:23" x14ac:dyDescent="0.25">
      <c r="V13004" s="413"/>
      <c r="W13004" s="413"/>
    </row>
    <row r="13005" spans="22:23" x14ac:dyDescent="0.25">
      <c r="V13005" s="413"/>
      <c r="W13005" s="413"/>
    </row>
    <row r="13006" spans="22:23" x14ac:dyDescent="0.25">
      <c r="V13006" s="413"/>
      <c r="W13006" s="413"/>
    </row>
    <row r="13007" spans="22:23" x14ac:dyDescent="0.25">
      <c r="V13007" s="413"/>
      <c r="W13007" s="413"/>
    </row>
    <row r="13008" spans="22:23" x14ac:dyDescent="0.25">
      <c r="V13008" s="413"/>
      <c r="W13008" s="413"/>
    </row>
    <row r="13009" spans="22:23" x14ac:dyDescent="0.25">
      <c r="V13009" s="413"/>
      <c r="W13009" s="413"/>
    </row>
    <row r="13010" spans="22:23" x14ac:dyDescent="0.25">
      <c r="V13010" s="413"/>
      <c r="W13010" s="413"/>
    </row>
    <row r="13011" spans="22:23" x14ac:dyDescent="0.25">
      <c r="V13011" s="413"/>
      <c r="W13011" s="413"/>
    </row>
    <row r="13012" spans="22:23" x14ac:dyDescent="0.25">
      <c r="V13012" s="413"/>
      <c r="W13012" s="413"/>
    </row>
    <row r="13013" spans="22:23" x14ac:dyDescent="0.25">
      <c r="V13013" s="413"/>
      <c r="W13013" s="413"/>
    </row>
    <row r="13014" spans="22:23" x14ac:dyDescent="0.25">
      <c r="V13014" s="413"/>
      <c r="W13014" s="413"/>
    </row>
    <row r="13015" spans="22:23" x14ac:dyDescent="0.25">
      <c r="V13015" s="413"/>
      <c r="W13015" s="413"/>
    </row>
    <row r="13016" spans="22:23" x14ac:dyDescent="0.25">
      <c r="V13016" s="413"/>
      <c r="W13016" s="413"/>
    </row>
    <row r="13017" spans="22:23" x14ac:dyDescent="0.25">
      <c r="V13017" s="413"/>
      <c r="W13017" s="413"/>
    </row>
    <row r="13018" spans="22:23" x14ac:dyDescent="0.25">
      <c r="V13018" s="413"/>
      <c r="W13018" s="413"/>
    </row>
    <row r="13019" spans="22:23" x14ac:dyDescent="0.25">
      <c r="V13019" s="413"/>
      <c r="W13019" s="413"/>
    </row>
    <row r="13020" spans="22:23" x14ac:dyDescent="0.25">
      <c r="V13020" s="413"/>
      <c r="W13020" s="413"/>
    </row>
    <row r="13021" spans="22:23" x14ac:dyDescent="0.25">
      <c r="V13021" s="413"/>
      <c r="W13021" s="413"/>
    </row>
    <row r="13022" spans="22:23" x14ac:dyDescent="0.25">
      <c r="V13022" s="413"/>
      <c r="W13022" s="413"/>
    </row>
    <row r="13023" spans="22:23" x14ac:dyDescent="0.25">
      <c r="V13023" s="413"/>
      <c r="W13023" s="413"/>
    </row>
    <row r="13024" spans="22:23" x14ac:dyDescent="0.25">
      <c r="V13024" s="413"/>
      <c r="W13024" s="413"/>
    </row>
    <row r="13025" spans="22:23" x14ac:dyDescent="0.25">
      <c r="V13025" s="413"/>
      <c r="W13025" s="413"/>
    </row>
    <row r="13026" spans="22:23" x14ac:dyDescent="0.25">
      <c r="V13026" s="413"/>
      <c r="W13026" s="413"/>
    </row>
    <row r="13027" spans="22:23" x14ac:dyDescent="0.25">
      <c r="V13027" s="413"/>
      <c r="W13027" s="413"/>
    </row>
    <row r="13028" spans="22:23" x14ac:dyDescent="0.25">
      <c r="V13028" s="413"/>
      <c r="W13028" s="413"/>
    </row>
    <row r="13029" spans="22:23" x14ac:dyDescent="0.25">
      <c r="V13029" s="413"/>
      <c r="W13029" s="413"/>
    </row>
    <row r="13030" spans="22:23" x14ac:dyDescent="0.25">
      <c r="V13030" s="413"/>
      <c r="W13030" s="413"/>
    </row>
    <row r="13031" spans="22:23" x14ac:dyDescent="0.25">
      <c r="V13031" s="413"/>
      <c r="W13031" s="413"/>
    </row>
    <row r="13032" spans="22:23" x14ac:dyDescent="0.25">
      <c r="V13032" s="413"/>
      <c r="W13032" s="413"/>
    </row>
    <row r="13033" spans="22:23" x14ac:dyDescent="0.25">
      <c r="V13033" s="413"/>
      <c r="W13033" s="413"/>
    </row>
    <row r="13034" spans="22:23" x14ac:dyDescent="0.25">
      <c r="V13034" s="413"/>
      <c r="W13034" s="413"/>
    </row>
    <row r="13035" spans="22:23" x14ac:dyDescent="0.25">
      <c r="V13035" s="413"/>
      <c r="W13035" s="413"/>
    </row>
    <row r="13036" spans="22:23" x14ac:dyDescent="0.25">
      <c r="V13036" s="413"/>
      <c r="W13036" s="413"/>
    </row>
    <row r="13037" spans="22:23" x14ac:dyDescent="0.25">
      <c r="V13037" s="413"/>
      <c r="W13037" s="413"/>
    </row>
    <row r="13038" spans="22:23" x14ac:dyDescent="0.25">
      <c r="V13038" s="413"/>
      <c r="W13038" s="413"/>
    </row>
    <row r="13039" spans="22:23" x14ac:dyDescent="0.25">
      <c r="V13039" s="413"/>
      <c r="W13039" s="413"/>
    </row>
    <row r="13040" spans="22:23" x14ac:dyDescent="0.25">
      <c r="V13040" s="413"/>
      <c r="W13040" s="413"/>
    </row>
    <row r="13041" spans="22:23" x14ac:dyDescent="0.25">
      <c r="V13041" s="413"/>
      <c r="W13041" s="413"/>
    </row>
    <row r="13042" spans="22:23" x14ac:dyDescent="0.25">
      <c r="V13042" s="413"/>
      <c r="W13042" s="413"/>
    </row>
    <row r="13043" spans="22:23" x14ac:dyDescent="0.25">
      <c r="V13043" s="413"/>
      <c r="W13043" s="413"/>
    </row>
    <row r="13044" spans="22:23" x14ac:dyDescent="0.25">
      <c r="V13044" s="413"/>
      <c r="W13044" s="413"/>
    </row>
    <row r="13045" spans="22:23" x14ac:dyDescent="0.25">
      <c r="V13045" s="413"/>
      <c r="W13045" s="413"/>
    </row>
    <row r="13046" spans="22:23" x14ac:dyDescent="0.25">
      <c r="V13046" s="413"/>
      <c r="W13046" s="413"/>
    </row>
    <row r="13047" spans="22:23" x14ac:dyDescent="0.25">
      <c r="V13047" s="413"/>
      <c r="W13047" s="413"/>
    </row>
    <row r="13048" spans="22:23" x14ac:dyDescent="0.25">
      <c r="V13048" s="413"/>
      <c r="W13048" s="413"/>
    </row>
    <row r="13049" spans="22:23" x14ac:dyDescent="0.25">
      <c r="V13049" s="413"/>
      <c r="W13049" s="413"/>
    </row>
    <row r="13050" spans="22:23" x14ac:dyDescent="0.25">
      <c r="V13050" s="413"/>
      <c r="W13050" s="413"/>
    </row>
    <row r="13051" spans="22:23" x14ac:dyDescent="0.25">
      <c r="V13051" s="413"/>
      <c r="W13051" s="413"/>
    </row>
    <row r="13052" spans="22:23" x14ac:dyDescent="0.25">
      <c r="V13052" s="413"/>
      <c r="W13052" s="413"/>
    </row>
    <row r="13053" spans="22:23" x14ac:dyDescent="0.25">
      <c r="V13053" s="413"/>
      <c r="W13053" s="413"/>
    </row>
    <row r="13054" spans="22:23" x14ac:dyDescent="0.25">
      <c r="V13054" s="413"/>
      <c r="W13054" s="413"/>
    </row>
    <row r="13055" spans="22:23" x14ac:dyDescent="0.25">
      <c r="V13055" s="413"/>
      <c r="W13055" s="413"/>
    </row>
    <row r="13056" spans="22:23" x14ac:dyDescent="0.25">
      <c r="V13056" s="413"/>
      <c r="W13056" s="413"/>
    </row>
    <row r="13057" spans="22:23" x14ac:dyDescent="0.25">
      <c r="V13057" s="413"/>
      <c r="W13057" s="413"/>
    </row>
    <row r="13058" spans="22:23" x14ac:dyDescent="0.25">
      <c r="V13058" s="413"/>
      <c r="W13058" s="413"/>
    </row>
    <row r="13059" spans="22:23" x14ac:dyDescent="0.25">
      <c r="V13059" s="413"/>
      <c r="W13059" s="413"/>
    </row>
    <row r="13060" spans="22:23" x14ac:dyDescent="0.25">
      <c r="V13060" s="413"/>
      <c r="W13060" s="413"/>
    </row>
    <row r="13061" spans="22:23" x14ac:dyDescent="0.25">
      <c r="V13061" s="413"/>
      <c r="W13061" s="413"/>
    </row>
    <row r="13062" spans="22:23" x14ac:dyDescent="0.25">
      <c r="V13062" s="413"/>
      <c r="W13062" s="413"/>
    </row>
    <row r="13063" spans="22:23" x14ac:dyDescent="0.25">
      <c r="V13063" s="413"/>
      <c r="W13063" s="413"/>
    </row>
    <row r="13064" spans="22:23" x14ac:dyDescent="0.25">
      <c r="V13064" s="413"/>
      <c r="W13064" s="413"/>
    </row>
    <row r="13065" spans="22:23" x14ac:dyDescent="0.25">
      <c r="V13065" s="413"/>
      <c r="W13065" s="413"/>
    </row>
    <row r="13066" spans="22:23" x14ac:dyDescent="0.25">
      <c r="V13066" s="413"/>
      <c r="W13066" s="413"/>
    </row>
    <row r="13067" spans="22:23" x14ac:dyDescent="0.25">
      <c r="V13067" s="413"/>
      <c r="W13067" s="413"/>
    </row>
    <row r="13068" spans="22:23" x14ac:dyDescent="0.25">
      <c r="V13068" s="413"/>
      <c r="W13068" s="413"/>
    </row>
    <row r="13069" spans="22:23" x14ac:dyDescent="0.25">
      <c r="V13069" s="413"/>
      <c r="W13069" s="413"/>
    </row>
    <row r="13070" spans="22:23" x14ac:dyDescent="0.25">
      <c r="V13070" s="413"/>
      <c r="W13070" s="413"/>
    </row>
    <row r="13071" spans="22:23" x14ac:dyDescent="0.25">
      <c r="V13071" s="413"/>
      <c r="W13071" s="413"/>
    </row>
    <row r="13072" spans="22:23" x14ac:dyDescent="0.25">
      <c r="V13072" s="413"/>
      <c r="W13072" s="413"/>
    </row>
    <row r="13073" spans="22:23" x14ac:dyDescent="0.25">
      <c r="V13073" s="413"/>
      <c r="W13073" s="413"/>
    </row>
    <row r="13074" spans="22:23" x14ac:dyDescent="0.25">
      <c r="V13074" s="413"/>
      <c r="W13074" s="413"/>
    </row>
    <row r="13075" spans="22:23" x14ac:dyDescent="0.25">
      <c r="V13075" s="413"/>
      <c r="W13075" s="413"/>
    </row>
    <row r="13076" spans="22:23" x14ac:dyDescent="0.25">
      <c r="V13076" s="413"/>
      <c r="W13076" s="413"/>
    </row>
    <row r="13077" spans="22:23" x14ac:dyDescent="0.25">
      <c r="V13077" s="413"/>
      <c r="W13077" s="413"/>
    </row>
    <row r="13078" spans="22:23" x14ac:dyDescent="0.25">
      <c r="V13078" s="413"/>
      <c r="W13078" s="413"/>
    </row>
    <row r="13079" spans="22:23" x14ac:dyDescent="0.25">
      <c r="V13079" s="413"/>
      <c r="W13079" s="413"/>
    </row>
    <row r="13080" spans="22:23" x14ac:dyDescent="0.25">
      <c r="V13080" s="413"/>
      <c r="W13080" s="413"/>
    </row>
    <row r="13081" spans="22:23" x14ac:dyDescent="0.25">
      <c r="V13081" s="413"/>
      <c r="W13081" s="413"/>
    </row>
    <row r="13082" spans="22:23" x14ac:dyDescent="0.25">
      <c r="V13082" s="413"/>
      <c r="W13082" s="413"/>
    </row>
    <row r="13083" spans="22:23" x14ac:dyDescent="0.25">
      <c r="V13083" s="413"/>
      <c r="W13083" s="413"/>
    </row>
    <row r="13084" spans="22:23" x14ac:dyDescent="0.25">
      <c r="V13084" s="413"/>
      <c r="W13084" s="413"/>
    </row>
    <row r="13085" spans="22:23" x14ac:dyDescent="0.25">
      <c r="V13085" s="413"/>
      <c r="W13085" s="413"/>
    </row>
    <row r="13086" spans="22:23" x14ac:dyDescent="0.25">
      <c r="V13086" s="413"/>
      <c r="W13086" s="413"/>
    </row>
    <row r="13087" spans="22:23" x14ac:dyDescent="0.25">
      <c r="V13087" s="413"/>
      <c r="W13087" s="413"/>
    </row>
    <row r="13088" spans="22:23" x14ac:dyDescent="0.25">
      <c r="V13088" s="413"/>
      <c r="W13088" s="413"/>
    </row>
    <row r="13089" spans="22:23" x14ac:dyDescent="0.25">
      <c r="V13089" s="413"/>
      <c r="W13089" s="413"/>
    </row>
    <row r="13090" spans="22:23" x14ac:dyDescent="0.25">
      <c r="V13090" s="413"/>
      <c r="W13090" s="413"/>
    </row>
    <row r="13091" spans="22:23" x14ac:dyDescent="0.25">
      <c r="V13091" s="413"/>
      <c r="W13091" s="413"/>
    </row>
    <row r="13092" spans="22:23" x14ac:dyDescent="0.25">
      <c r="V13092" s="413"/>
      <c r="W13092" s="413"/>
    </row>
    <row r="13093" spans="22:23" x14ac:dyDescent="0.25">
      <c r="V13093" s="413"/>
      <c r="W13093" s="413"/>
    </row>
    <row r="13094" spans="22:23" x14ac:dyDescent="0.25">
      <c r="V13094" s="413"/>
      <c r="W13094" s="413"/>
    </row>
    <row r="13095" spans="22:23" x14ac:dyDescent="0.25">
      <c r="V13095" s="413"/>
      <c r="W13095" s="413"/>
    </row>
    <row r="13096" spans="22:23" x14ac:dyDescent="0.25">
      <c r="V13096" s="413"/>
      <c r="W13096" s="413"/>
    </row>
    <row r="13097" spans="22:23" x14ac:dyDescent="0.25">
      <c r="V13097" s="413"/>
      <c r="W13097" s="413"/>
    </row>
    <row r="13098" spans="22:23" x14ac:dyDescent="0.25">
      <c r="V13098" s="413"/>
      <c r="W13098" s="413"/>
    </row>
    <row r="13099" spans="22:23" x14ac:dyDescent="0.25">
      <c r="V13099" s="413"/>
      <c r="W13099" s="413"/>
    </row>
    <row r="13100" spans="22:23" x14ac:dyDescent="0.25">
      <c r="V13100" s="413"/>
      <c r="W13100" s="413"/>
    </row>
    <row r="13101" spans="22:23" x14ac:dyDescent="0.25">
      <c r="V13101" s="413"/>
      <c r="W13101" s="413"/>
    </row>
    <row r="13102" spans="22:23" x14ac:dyDescent="0.25">
      <c r="V13102" s="413"/>
      <c r="W13102" s="413"/>
    </row>
    <row r="13103" spans="22:23" x14ac:dyDescent="0.25">
      <c r="V13103" s="413"/>
      <c r="W13103" s="413"/>
    </row>
    <row r="13104" spans="22:23" x14ac:dyDescent="0.25">
      <c r="V13104" s="413"/>
      <c r="W13104" s="413"/>
    </row>
    <row r="13105" spans="22:23" x14ac:dyDescent="0.25">
      <c r="V13105" s="413"/>
      <c r="W13105" s="413"/>
    </row>
    <row r="13106" spans="22:23" x14ac:dyDescent="0.25">
      <c r="V13106" s="413"/>
      <c r="W13106" s="413"/>
    </row>
    <row r="13107" spans="22:23" x14ac:dyDescent="0.25">
      <c r="V13107" s="413"/>
      <c r="W13107" s="413"/>
    </row>
    <row r="13108" spans="22:23" x14ac:dyDescent="0.25">
      <c r="V13108" s="413"/>
      <c r="W13108" s="413"/>
    </row>
    <row r="13109" spans="22:23" x14ac:dyDescent="0.25">
      <c r="V13109" s="413"/>
      <c r="W13109" s="413"/>
    </row>
    <row r="13110" spans="22:23" x14ac:dyDescent="0.25">
      <c r="V13110" s="413"/>
      <c r="W13110" s="413"/>
    </row>
    <row r="13111" spans="22:23" x14ac:dyDescent="0.25">
      <c r="V13111" s="413"/>
      <c r="W13111" s="413"/>
    </row>
    <row r="13112" spans="22:23" x14ac:dyDescent="0.25">
      <c r="V13112" s="413"/>
      <c r="W13112" s="413"/>
    </row>
    <row r="13113" spans="22:23" x14ac:dyDescent="0.25">
      <c r="V13113" s="413"/>
      <c r="W13113" s="413"/>
    </row>
    <row r="13114" spans="22:23" x14ac:dyDescent="0.25">
      <c r="V13114" s="413"/>
      <c r="W13114" s="413"/>
    </row>
    <row r="13115" spans="22:23" x14ac:dyDescent="0.25">
      <c r="V13115" s="413"/>
      <c r="W13115" s="413"/>
    </row>
    <row r="13116" spans="22:23" x14ac:dyDescent="0.25">
      <c r="V13116" s="413"/>
      <c r="W13116" s="413"/>
    </row>
    <row r="13117" spans="22:23" x14ac:dyDescent="0.25">
      <c r="V13117" s="413"/>
      <c r="W13117" s="413"/>
    </row>
    <row r="13118" spans="22:23" x14ac:dyDescent="0.25">
      <c r="V13118" s="413"/>
      <c r="W13118" s="413"/>
    </row>
    <row r="13119" spans="22:23" x14ac:dyDescent="0.25">
      <c r="V13119" s="413"/>
      <c r="W13119" s="413"/>
    </row>
    <row r="13120" spans="22:23" x14ac:dyDescent="0.25">
      <c r="V13120" s="413"/>
      <c r="W13120" s="413"/>
    </row>
    <row r="13121" spans="22:23" x14ac:dyDescent="0.25">
      <c r="V13121" s="413"/>
      <c r="W13121" s="413"/>
    </row>
    <row r="13122" spans="22:23" x14ac:dyDescent="0.25">
      <c r="V13122" s="413"/>
      <c r="W13122" s="413"/>
    </row>
    <row r="13123" spans="22:23" x14ac:dyDescent="0.25">
      <c r="V13123" s="413"/>
      <c r="W13123" s="413"/>
    </row>
    <row r="13124" spans="22:23" x14ac:dyDescent="0.25">
      <c r="V13124" s="413"/>
      <c r="W13124" s="413"/>
    </row>
    <row r="13125" spans="22:23" x14ac:dyDescent="0.25">
      <c r="V13125" s="413"/>
      <c r="W13125" s="413"/>
    </row>
    <row r="13126" spans="22:23" x14ac:dyDescent="0.25">
      <c r="V13126" s="413"/>
      <c r="W13126" s="413"/>
    </row>
    <row r="13127" spans="22:23" x14ac:dyDescent="0.25">
      <c r="V13127" s="413"/>
      <c r="W13127" s="413"/>
    </row>
    <row r="13128" spans="22:23" x14ac:dyDescent="0.25">
      <c r="V13128" s="413"/>
      <c r="W13128" s="413"/>
    </row>
    <row r="13129" spans="22:23" x14ac:dyDescent="0.25">
      <c r="V13129" s="413"/>
      <c r="W13129" s="413"/>
    </row>
    <row r="13130" spans="22:23" x14ac:dyDescent="0.25">
      <c r="V13130" s="413"/>
      <c r="W13130" s="413"/>
    </row>
    <row r="13131" spans="22:23" x14ac:dyDescent="0.25">
      <c r="V13131" s="413"/>
      <c r="W13131" s="413"/>
    </row>
    <row r="13132" spans="22:23" x14ac:dyDescent="0.25">
      <c r="V13132" s="413"/>
      <c r="W13132" s="413"/>
    </row>
    <row r="13133" spans="22:23" x14ac:dyDescent="0.25">
      <c r="V13133" s="413"/>
      <c r="W13133" s="413"/>
    </row>
    <row r="13134" spans="22:23" x14ac:dyDescent="0.25">
      <c r="V13134" s="413"/>
      <c r="W13134" s="413"/>
    </row>
    <row r="13135" spans="22:23" x14ac:dyDescent="0.25">
      <c r="V13135" s="413"/>
      <c r="W13135" s="413"/>
    </row>
    <row r="13136" spans="22:23" x14ac:dyDescent="0.25">
      <c r="V13136" s="413"/>
      <c r="W13136" s="413"/>
    </row>
    <row r="13137" spans="22:23" x14ac:dyDescent="0.25">
      <c r="V13137" s="413"/>
      <c r="W13137" s="413"/>
    </row>
    <row r="13138" spans="22:23" x14ac:dyDescent="0.25">
      <c r="V13138" s="413"/>
      <c r="W13138" s="413"/>
    </row>
    <row r="13139" spans="22:23" x14ac:dyDescent="0.25">
      <c r="V13139" s="413"/>
      <c r="W13139" s="413"/>
    </row>
    <row r="13140" spans="22:23" x14ac:dyDescent="0.25">
      <c r="V13140" s="413"/>
      <c r="W13140" s="413"/>
    </row>
    <row r="13141" spans="22:23" x14ac:dyDescent="0.25">
      <c r="V13141" s="413"/>
      <c r="W13141" s="413"/>
    </row>
    <row r="13142" spans="22:23" x14ac:dyDescent="0.25">
      <c r="V13142" s="413"/>
      <c r="W13142" s="413"/>
    </row>
    <row r="13143" spans="22:23" x14ac:dyDescent="0.25">
      <c r="V13143" s="413"/>
      <c r="W13143" s="413"/>
    </row>
    <row r="13144" spans="22:23" x14ac:dyDescent="0.25">
      <c r="V13144" s="413"/>
      <c r="W13144" s="413"/>
    </row>
    <row r="13145" spans="22:23" x14ac:dyDescent="0.25">
      <c r="V13145" s="413"/>
      <c r="W13145" s="413"/>
    </row>
    <row r="13146" spans="22:23" x14ac:dyDescent="0.25">
      <c r="V13146" s="413"/>
      <c r="W13146" s="413"/>
    </row>
    <row r="13147" spans="22:23" x14ac:dyDescent="0.25">
      <c r="V13147" s="413"/>
      <c r="W13147" s="413"/>
    </row>
    <row r="13148" spans="22:23" x14ac:dyDescent="0.25">
      <c r="V13148" s="413"/>
      <c r="W13148" s="413"/>
    </row>
    <row r="13149" spans="22:23" x14ac:dyDescent="0.25">
      <c r="V13149" s="413"/>
      <c r="W13149" s="413"/>
    </row>
    <row r="13150" spans="22:23" x14ac:dyDescent="0.25">
      <c r="V13150" s="413"/>
      <c r="W13150" s="413"/>
    </row>
    <row r="13151" spans="22:23" x14ac:dyDescent="0.25">
      <c r="V13151" s="413"/>
      <c r="W13151" s="413"/>
    </row>
    <row r="13152" spans="22:23" x14ac:dyDescent="0.25">
      <c r="V13152" s="413"/>
      <c r="W13152" s="413"/>
    </row>
    <row r="13153" spans="22:23" x14ac:dyDescent="0.25">
      <c r="V13153" s="413"/>
      <c r="W13153" s="413"/>
    </row>
    <row r="13154" spans="22:23" x14ac:dyDescent="0.25">
      <c r="V13154" s="413"/>
      <c r="W13154" s="413"/>
    </row>
    <row r="13155" spans="22:23" x14ac:dyDescent="0.25">
      <c r="V13155" s="413"/>
      <c r="W13155" s="413"/>
    </row>
    <row r="13156" spans="22:23" x14ac:dyDescent="0.25">
      <c r="V13156" s="413"/>
      <c r="W13156" s="413"/>
    </row>
    <row r="13157" spans="22:23" x14ac:dyDescent="0.25">
      <c r="V13157" s="413"/>
      <c r="W13157" s="413"/>
    </row>
    <row r="13158" spans="22:23" x14ac:dyDescent="0.25">
      <c r="V13158" s="413"/>
      <c r="W13158" s="413"/>
    </row>
    <row r="13159" spans="22:23" x14ac:dyDescent="0.25">
      <c r="V13159" s="413"/>
      <c r="W13159" s="413"/>
    </row>
    <row r="13160" spans="22:23" x14ac:dyDescent="0.25">
      <c r="V13160" s="413"/>
      <c r="W13160" s="413"/>
    </row>
    <row r="13161" spans="22:23" x14ac:dyDescent="0.25">
      <c r="V13161" s="413"/>
      <c r="W13161" s="413"/>
    </row>
    <row r="13162" spans="22:23" x14ac:dyDescent="0.25">
      <c r="V13162" s="413"/>
      <c r="W13162" s="413"/>
    </row>
    <row r="13163" spans="22:23" x14ac:dyDescent="0.25">
      <c r="V13163" s="413"/>
      <c r="W13163" s="413"/>
    </row>
    <row r="13164" spans="22:23" x14ac:dyDescent="0.25">
      <c r="V13164" s="413"/>
      <c r="W13164" s="413"/>
    </row>
    <row r="13165" spans="22:23" x14ac:dyDescent="0.25">
      <c r="V13165" s="413"/>
      <c r="W13165" s="413"/>
    </row>
    <row r="13166" spans="22:23" x14ac:dyDescent="0.25">
      <c r="V13166" s="413"/>
      <c r="W13166" s="413"/>
    </row>
    <row r="13167" spans="22:23" x14ac:dyDescent="0.25">
      <c r="V13167" s="413"/>
      <c r="W13167" s="413"/>
    </row>
    <row r="13168" spans="22:23" x14ac:dyDescent="0.25">
      <c r="V13168" s="413"/>
      <c r="W13168" s="413"/>
    </row>
    <row r="13169" spans="22:23" x14ac:dyDescent="0.25">
      <c r="V13169" s="413"/>
      <c r="W13169" s="413"/>
    </row>
    <row r="13170" spans="22:23" x14ac:dyDescent="0.25">
      <c r="V13170" s="413"/>
      <c r="W13170" s="413"/>
    </row>
    <row r="13171" spans="22:23" x14ac:dyDescent="0.25">
      <c r="V13171" s="413"/>
      <c r="W13171" s="413"/>
    </row>
    <row r="13172" spans="22:23" x14ac:dyDescent="0.25">
      <c r="V13172" s="413"/>
      <c r="W13172" s="413"/>
    </row>
    <row r="13173" spans="22:23" x14ac:dyDescent="0.25">
      <c r="V13173" s="413"/>
      <c r="W13173" s="413"/>
    </row>
    <row r="13174" spans="22:23" x14ac:dyDescent="0.25">
      <c r="V13174" s="413"/>
      <c r="W13174" s="413"/>
    </row>
    <row r="13175" spans="22:23" x14ac:dyDescent="0.25">
      <c r="V13175" s="413"/>
      <c r="W13175" s="413"/>
    </row>
    <row r="13176" spans="22:23" x14ac:dyDescent="0.25">
      <c r="V13176" s="413"/>
      <c r="W13176" s="413"/>
    </row>
    <row r="13177" spans="22:23" x14ac:dyDescent="0.25">
      <c r="V13177" s="413"/>
      <c r="W13177" s="413"/>
    </row>
    <row r="13178" spans="22:23" x14ac:dyDescent="0.25">
      <c r="V13178" s="413"/>
      <c r="W13178" s="413"/>
    </row>
    <row r="13179" spans="22:23" x14ac:dyDescent="0.25">
      <c r="V13179" s="413"/>
      <c r="W13179" s="413"/>
    </row>
    <row r="13180" spans="22:23" x14ac:dyDescent="0.25">
      <c r="V13180" s="413"/>
      <c r="W13180" s="413"/>
    </row>
    <row r="13181" spans="22:23" x14ac:dyDescent="0.25">
      <c r="V13181" s="413"/>
      <c r="W13181" s="413"/>
    </row>
    <row r="13182" spans="22:23" x14ac:dyDescent="0.25">
      <c r="V13182" s="413"/>
      <c r="W13182" s="413"/>
    </row>
    <row r="13183" spans="22:23" x14ac:dyDescent="0.25">
      <c r="V13183" s="413"/>
      <c r="W13183" s="413"/>
    </row>
    <row r="13184" spans="22:23" x14ac:dyDescent="0.25">
      <c r="V13184" s="413"/>
      <c r="W13184" s="413"/>
    </row>
    <row r="13185" spans="22:23" x14ac:dyDescent="0.25">
      <c r="V13185" s="413"/>
      <c r="W13185" s="413"/>
    </row>
    <row r="13186" spans="22:23" x14ac:dyDescent="0.25">
      <c r="V13186" s="413"/>
      <c r="W13186" s="413"/>
    </row>
    <row r="13187" spans="22:23" x14ac:dyDescent="0.25">
      <c r="V13187" s="413"/>
      <c r="W13187" s="413"/>
    </row>
    <row r="13188" spans="22:23" x14ac:dyDescent="0.25">
      <c r="V13188" s="413"/>
      <c r="W13188" s="413"/>
    </row>
    <row r="13189" spans="22:23" x14ac:dyDescent="0.25">
      <c r="V13189" s="413"/>
      <c r="W13189" s="413"/>
    </row>
    <row r="13190" spans="22:23" x14ac:dyDescent="0.25">
      <c r="V13190" s="413"/>
      <c r="W13190" s="413"/>
    </row>
    <row r="13191" spans="22:23" x14ac:dyDescent="0.25">
      <c r="V13191" s="413"/>
      <c r="W13191" s="413"/>
    </row>
    <row r="13192" spans="22:23" x14ac:dyDescent="0.25">
      <c r="V13192" s="413"/>
      <c r="W13192" s="413"/>
    </row>
    <row r="13193" spans="22:23" x14ac:dyDescent="0.25">
      <c r="V13193" s="413"/>
      <c r="W13193" s="413"/>
    </row>
    <row r="13194" spans="22:23" x14ac:dyDescent="0.25">
      <c r="V13194" s="413"/>
      <c r="W13194" s="413"/>
    </row>
    <row r="13195" spans="22:23" x14ac:dyDescent="0.25">
      <c r="V13195" s="413"/>
      <c r="W13195" s="413"/>
    </row>
    <row r="13196" spans="22:23" x14ac:dyDescent="0.25">
      <c r="V13196" s="413"/>
      <c r="W13196" s="413"/>
    </row>
    <row r="13197" spans="22:23" x14ac:dyDescent="0.25">
      <c r="V13197" s="413"/>
      <c r="W13197" s="413"/>
    </row>
    <row r="13198" spans="22:23" x14ac:dyDescent="0.25">
      <c r="V13198" s="413"/>
      <c r="W13198" s="413"/>
    </row>
    <row r="13199" spans="22:23" x14ac:dyDescent="0.25">
      <c r="V13199" s="413"/>
      <c r="W13199" s="413"/>
    </row>
    <row r="13200" spans="22:23" x14ac:dyDescent="0.25">
      <c r="V13200" s="413"/>
      <c r="W13200" s="413"/>
    </row>
    <row r="13201" spans="22:23" x14ac:dyDescent="0.25">
      <c r="V13201" s="413"/>
      <c r="W13201" s="413"/>
    </row>
    <row r="13202" spans="22:23" x14ac:dyDescent="0.25">
      <c r="V13202" s="413"/>
      <c r="W13202" s="413"/>
    </row>
    <row r="13203" spans="22:23" x14ac:dyDescent="0.25">
      <c r="V13203" s="413"/>
      <c r="W13203" s="413"/>
    </row>
    <row r="13204" spans="22:23" x14ac:dyDescent="0.25">
      <c r="V13204" s="413"/>
      <c r="W13204" s="413"/>
    </row>
    <row r="13205" spans="22:23" x14ac:dyDescent="0.25">
      <c r="V13205" s="413"/>
      <c r="W13205" s="413"/>
    </row>
    <row r="13206" spans="22:23" x14ac:dyDescent="0.25">
      <c r="V13206" s="413"/>
      <c r="W13206" s="413"/>
    </row>
    <row r="13207" spans="22:23" x14ac:dyDescent="0.25">
      <c r="V13207" s="413"/>
      <c r="W13207" s="413"/>
    </row>
    <row r="13208" spans="22:23" x14ac:dyDescent="0.25">
      <c r="V13208" s="413"/>
      <c r="W13208" s="413"/>
    </row>
    <row r="13209" spans="22:23" x14ac:dyDescent="0.25">
      <c r="V13209" s="413"/>
      <c r="W13209" s="413"/>
    </row>
    <row r="13210" spans="22:23" x14ac:dyDescent="0.25">
      <c r="V13210" s="413"/>
      <c r="W13210" s="413"/>
    </row>
    <row r="13211" spans="22:23" x14ac:dyDescent="0.25">
      <c r="V13211" s="413"/>
      <c r="W13211" s="413"/>
    </row>
    <row r="13212" spans="22:23" x14ac:dyDescent="0.25">
      <c r="V13212" s="413"/>
      <c r="W13212" s="413"/>
    </row>
    <row r="13213" spans="22:23" x14ac:dyDescent="0.25">
      <c r="V13213" s="413"/>
      <c r="W13213" s="413"/>
    </row>
    <row r="13214" spans="22:23" x14ac:dyDescent="0.25">
      <c r="V13214" s="413"/>
      <c r="W13214" s="413"/>
    </row>
    <row r="13215" spans="22:23" x14ac:dyDescent="0.25">
      <c r="V13215" s="413"/>
      <c r="W13215" s="413"/>
    </row>
    <row r="13216" spans="22:23" x14ac:dyDescent="0.25">
      <c r="V13216" s="413"/>
      <c r="W13216" s="413"/>
    </row>
    <row r="13217" spans="22:23" x14ac:dyDescent="0.25">
      <c r="V13217" s="413"/>
      <c r="W13217" s="413"/>
    </row>
    <row r="13218" spans="22:23" x14ac:dyDescent="0.25">
      <c r="V13218" s="413"/>
      <c r="W13218" s="413"/>
    </row>
    <row r="13219" spans="22:23" x14ac:dyDescent="0.25">
      <c r="V13219" s="413"/>
      <c r="W13219" s="413"/>
    </row>
    <row r="13220" spans="22:23" x14ac:dyDescent="0.25">
      <c r="V13220" s="413"/>
      <c r="W13220" s="413"/>
    </row>
    <row r="13221" spans="22:23" x14ac:dyDescent="0.25">
      <c r="V13221" s="413"/>
      <c r="W13221" s="413"/>
    </row>
    <row r="13222" spans="22:23" x14ac:dyDescent="0.25">
      <c r="V13222" s="413"/>
      <c r="W13222" s="413"/>
    </row>
    <row r="13223" spans="22:23" x14ac:dyDescent="0.25">
      <c r="V13223" s="413"/>
      <c r="W13223" s="413"/>
    </row>
    <row r="13224" spans="22:23" x14ac:dyDescent="0.25">
      <c r="V13224" s="413"/>
      <c r="W13224" s="413"/>
    </row>
    <row r="13225" spans="22:23" x14ac:dyDescent="0.25">
      <c r="V13225" s="413"/>
      <c r="W13225" s="413"/>
    </row>
    <row r="13226" spans="22:23" x14ac:dyDescent="0.25">
      <c r="V13226" s="413"/>
      <c r="W13226" s="413"/>
    </row>
    <row r="13227" spans="22:23" x14ac:dyDescent="0.25">
      <c r="V13227" s="413"/>
      <c r="W13227" s="413"/>
    </row>
    <row r="13228" spans="22:23" x14ac:dyDescent="0.25">
      <c r="V13228" s="413"/>
      <c r="W13228" s="413"/>
    </row>
    <row r="13229" spans="22:23" x14ac:dyDescent="0.25">
      <c r="V13229" s="413"/>
      <c r="W13229" s="413"/>
    </row>
    <row r="13230" spans="22:23" x14ac:dyDescent="0.25">
      <c r="V13230" s="413"/>
      <c r="W13230" s="413"/>
    </row>
    <row r="13231" spans="22:23" x14ac:dyDescent="0.25">
      <c r="V13231" s="413"/>
      <c r="W13231" s="413"/>
    </row>
    <row r="13232" spans="22:23" x14ac:dyDescent="0.25">
      <c r="V13232" s="413"/>
      <c r="W13232" s="413"/>
    </row>
    <row r="13233" spans="22:23" x14ac:dyDescent="0.25">
      <c r="V13233" s="413"/>
      <c r="W13233" s="413"/>
    </row>
    <row r="13234" spans="22:23" x14ac:dyDescent="0.25">
      <c r="V13234" s="413"/>
      <c r="W13234" s="413"/>
    </row>
    <row r="13235" spans="22:23" x14ac:dyDescent="0.25">
      <c r="V13235" s="413"/>
      <c r="W13235" s="413"/>
    </row>
    <row r="13236" spans="22:23" x14ac:dyDescent="0.25">
      <c r="V13236" s="413"/>
      <c r="W13236" s="413"/>
    </row>
    <row r="13237" spans="22:23" x14ac:dyDescent="0.25">
      <c r="V13237" s="413"/>
      <c r="W13237" s="413"/>
    </row>
    <row r="13238" spans="22:23" x14ac:dyDescent="0.25">
      <c r="V13238" s="413"/>
      <c r="W13238" s="413"/>
    </row>
    <row r="13239" spans="22:23" x14ac:dyDescent="0.25">
      <c r="V13239" s="413"/>
      <c r="W13239" s="413"/>
    </row>
    <row r="13240" spans="22:23" x14ac:dyDescent="0.25">
      <c r="V13240" s="413"/>
      <c r="W13240" s="413"/>
    </row>
    <row r="13241" spans="22:23" x14ac:dyDescent="0.25">
      <c r="V13241" s="413"/>
      <c r="W13241" s="413"/>
    </row>
    <row r="13242" spans="22:23" x14ac:dyDescent="0.25">
      <c r="V13242" s="413"/>
      <c r="W13242" s="413"/>
    </row>
    <row r="13243" spans="22:23" x14ac:dyDescent="0.25">
      <c r="V13243" s="413"/>
      <c r="W13243" s="413"/>
    </row>
    <row r="13244" spans="22:23" x14ac:dyDescent="0.25">
      <c r="V13244" s="413"/>
      <c r="W13244" s="413"/>
    </row>
    <row r="13245" spans="22:23" x14ac:dyDescent="0.25">
      <c r="V13245" s="413"/>
      <c r="W13245" s="413"/>
    </row>
    <row r="13246" spans="22:23" x14ac:dyDescent="0.25">
      <c r="V13246" s="413"/>
      <c r="W13246" s="413"/>
    </row>
    <row r="13247" spans="22:23" x14ac:dyDescent="0.25">
      <c r="V13247" s="413"/>
      <c r="W13247" s="413"/>
    </row>
    <row r="13248" spans="22:23" x14ac:dyDescent="0.25">
      <c r="V13248" s="413"/>
      <c r="W13248" s="413"/>
    </row>
    <row r="13249" spans="22:23" x14ac:dyDescent="0.25">
      <c r="V13249" s="413"/>
      <c r="W13249" s="413"/>
    </row>
    <row r="13250" spans="22:23" x14ac:dyDescent="0.25">
      <c r="V13250" s="413"/>
      <c r="W13250" s="413"/>
    </row>
    <row r="13251" spans="22:23" x14ac:dyDescent="0.25">
      <c r="V13251" s="413"/>
      <c r="W13251" s="413"/>
    </row>
    <row r="13252" spans="22:23" x14ac:dyDescent="0.25">
      <c r="V13252" s="413"/>
      <c r="W13252" s="413"/>
    </row>
    <row r="13253" spans="22:23" x14ac:dyDescent="0.25">
      <c r="V13253" s="413"/>
      <c r="W13253" s="413"/>
    </row>
    <row r="13254" spans="22:23" x14ac:dyDescent="0.25">
      <c r="V13254" s="413"/>
      <c r="W13254" s="413"/>
    </row>
    <row r="13255" spans="22:23" x14ac:dyDescent="0.25">
      <c r="V13255" s="413"/>
      <c r="W13255" s="413"/>
    </row>
    <row r="13256" spans="22:23" x14ac:dyDescent="0.25">
      <c r="V13256" s="413"/>
      <c r="W13256" s="413"/>
    </row>
    <row r="13257" spans="22:23" x14ac:dyDescent="0.25">
      <c r="V13257" s="413"/>
      <c r="W13257" s="413"/>
    </row>
    <row r="13258" spans="22:23" x14ac:dyDescent="0.25">
      <c r="V13258" s="413"/>
      <c r="W13258" s="413"/>
    </row>
    <row r="13259" spans="22:23" x14ac:dyDescent="0.25">
      <c r="V13259" s="413"/>
      <c r="W13259" s="413"/>
    </row>
    <row r="13260" spans="22:23" x14ac:dyDescent="0.25">
      <c r="V13260" s="413"/>
      <c r="W13260" s="413"/>
    </row>
    <row r="13261" spans="22:23" x14ac:dyDescent="0.25">
      <c r="V13261" s="413"/>
      <c r="W13261" s="413"/>
    </row>
    <row r="13262" spans="22:23" x14ac:dyDescent="0.25">
      <c r="V13262" s="413"/>
      <c r="W13262" s="413"/>
    </row>
    <row r="13263" spans="22:23" x14ac:dyDescent="0.25">
      <c r="V13263" s="413"/>
      <c r="W13263" s="413"/>
    </row>
    <row r="13264" spans="22:23" x14ac:dyDescent="0.25">
      <c r="V13264" s="413"/>
      <c r="W13264" s="413"/>
    </row>
    <row r="13265" spans="22:23" x14ac:dyDescent="0.25">
      <c r="V13265" s="413"/>
      <c r="W13265" s="413"/>
    </row>
    <row r="13266" spans="22:23" x14ac:dyDescent="0.25">
      <c r="V13266" s="413"/>
      <c r="W13266" s="413"/>
    </row>
    <row r="13267" spans="22:23" x14ac:dyDescent="0.25">
      <c r="V13267" s="413"/>
      <c r="W13267" s="413"/>
    </row>
    <row r="13268" spans="22:23" x14ac:dyDescent="0.25">
      <c r="V13268" s="413"/>
      <c r="W13268" s="413"/>
    </row>
    <row r="13269" spans="22:23" x14ac:dyDescent="0.25">
      <c r="V13269" s="413"/>
      <c r="W13269" s="413"/>
    </row>
    <row r="13270" spans="22:23" x14ac:dyDescent="0.25">
      <c r="V13270" s="413"/>
      <c r="W13270" s="413"/>
    </row>
    <row r="13271" spans="22:23" x14ac:dyDescent="0.25">
      <c r="V13271" s="413"/>
      <c r="W13271" s="413"/>
    </row>
    <row r="13272" spans="22:23" x14ac:dyDescent="0.25">
      <c r="V13272" s="413"/>
      <c r="W13272" s="413"/>
    </row>
    <row r="13273" spans="22:23" x14ac:dyDescent="0.25">
      <c r="V13273" s="413"/>
      <c r="W13273" s="413"/>
    </row>
    <row r="13274" spans="22:23" x14ac:dyDescent="0.25">
      <c r="V13274" s="413"/>
      <c r="W13274" s="413"/>
    </row>
    <row r="13275" spans="22:23" x14ac:dyDescent="0.25">
      <c r="V13275" s="413"/>
      <c r="W13275" s="413"/>
    </row>
    <row r="13276" spans="22:23" x14ac:dyDescent="0.25">
      <c r="V13276" s="413"/>
      <c r="W13276" s="413"/>
    </row>
    <row r="13277" spans="22:23" x14ac:dyDescent="0.25">
      <c r="V13277" s="413"/>
      <c r="W13277" s="413"/>
    </row>
    <row r="13278" spans="22:23" x14ac:dyDescent="0.25">
      <c r="V13278" s="413"/>
      <c r="W13278" s="413"/>
    </row>
    <row r="13279" spans="22:23" x14ac:dyDescent="0.25">
      <c r="V13279" s="413"/>
      <c r="W13279" s="413"/>
    </row>
    <row r="13280" spans="22:23" x14ac:dyDescent="0.25">
      <c r="V13280" s="413"/>
      <c r="W13280" s="413"/>
    </row>
    <row r="13281" spans="22:23" x14ac:dyDescent="0.25">
      <c r="V13281" s="413"/>
      <c r="W13281" s="413"/>
    </row>
    <row r="13282" spans="22:23" x14ac:dyDescent="0.25">
      <c r="V13282" s="413"/>
      <c r="W13282" s="413"/>
    </row>
    <row r="13283" spans="22:23" x14ac:dyDescent="0.25">
      <c r="V13283" s="413"/>
      <c r="W13283" s="413"/>
    </row>
    <row r="13284" spans="22:23" x14ac:dyDescent="0.25">
      <c r="V13284" s="413"/>
      <c r="W13284" s="413"/>
    </row>
    <row r="13285" spans="22:23" x14ac:dyDescent="0.25">
      <c r="V13285" s="413"/>
      <c r="W13285" s="413"/>
    </row>
    <row r="13286" spans="22:23" x14ac:dyDescent="0.25">
      <c r="V13286" s="413"/>
      <c r="W13286" s="413"/>
    </row>
    <row r="13287" spans="22:23" x14ac:dyDescent="0.25">
      <c r="V13287" s="413"/>
      <c r="W13287" s="413"/>
    </row>
    <row r="13288" spans="22:23" x14ac:dyDescent="0.25">
      <c r="V13288" s="413"/>
      <c r="W13288" s="413"/>
    </row>
    <row r="13289" spans="22:23" x14ac:dyDescent="0.25">
      <c r="V13289" s="413"/>
      <c r="W13289" s="413"/>
    </row>
    <row r="13290" spans="22:23" x14ac:dyDescent="0.25">
      <c r="V13290" s="413"/>
      <c r="W13290" s="413"/>
    </row>
    <row r="13291" spans="22:23" x14ac:dyDescent="0.25">
      <c r="V13291" s="413"/>
      <c r="W13291" s="413"/>
    </row>
    <row r="13292" spans="22:23" x14ac:dyDescent="0.25">
      <c r="V13292" s="413"/>
      <c r="W13292" s="413"/>
    </row>
    <row r="13293" spans="22:23" x14ac:dyDescent="0.25">
      <c r="V13293" s="413"/>
      <c r="W13293" s="413"/>
    </row>
    <row r="13294" spans="22:23" x14ac:dyDescent="0.25">
      <c r="V13294" s="413"/>
      <c r="W13294" s="413"/>
    </row>
    <row r="13295" spans="22:23" x14ac:dyDescent="0.25">
      <c r="V13295" s="413"/>
      <c r="W13295" s="413"/>
    </row>
    <row r="13296" spans="22:23" x14ac:dyDescent="0.25">
      <c r="V13296" s="413"/>
      <c r="W13296" s="413"/>
    </row>
    <row r="13297" spans="22:23" x14ac:dyDescent="0.25">
      <c r="V13297" s="413"/>
      <c r="W13297" s="413"/>
    </row>
    <row r="13298" spans="22:23" x14ac:dyDescent="0.25">
      <c r="V13298" s="413"/>
      <c r="W13298" s="413"/>
    </row>
    <row r="13299" spans="22:23" x14ac:dyDescent="0.25">
      <c r="V13299" s="413"/>
      <c r="W13299" s="413"/>
    </row>
    <row r="13300" spans="22:23" x14ac:dyDescent="0.25">
      <c r="V13300" s="413"/>
      <c r="W13300" s="413"/>
    </row>
    <row r="13301" spans="22:23" x14ac:dyDescent="0.25">
      <c r="V13301" s="413"/>
      <c r="W13301" s="413"/>
    </row>
    <row r="13302" spans="22:23" x14ac:dyDescent="0.25">
      <c r="V13302" s="413"/>
      <c r="W13302" s="413"/>
    </row>
    <row r="13303" spans="22:23" x14ac:dyDescent="0.25">
      <c r="V13303" s="413"/>
      <c r="W13303" s="413"/>
    </row>
    <row r="13304" spans="22:23" x14ac:dyDescent="0.25">
      <c r="V13304" s="413"/>
      <c r="W13304" s="413"/>
    </row>
    <row r="13305" spans="22:23" x14ac:dyDescent="0.25">
      <c r="V13305" s="413"/>
      <c r="W13305" s="413"/>
    </row>
    <row r="13306" spans="22:23" x14ac:dyDescent="0.25">
      <c r="V13306" s="413"/>
      <c r="W13306" s="413"/>
    </row>
    <row r="13307" spans="22:23" x14ac:dyDescent="0.25">
      <c r="V13307" s="413"/>
      <c r="W13307" s="413"/>
    </row>
    <row r="13308" spans="22:23" x14ac:dyDescent="0.25">
      <c r="V13308" s="413"/>
      <c r="W13308" s="413"/>
    </row>
    <row r="13309" spans="22:23" x14ac:dyDescent="0.25">
      <c r="V13309" s="413"/>
      <c r="W13309" s="413"/>
    </row>
    <row r="13310" spans="22:23" x14ac:dyDescent="0.25">
      <c r="V13310" s="413"/>
      <c r="W13310" s="413"/>
    </row>
    <row r="13311" spans="22:23" x14ac:dyDescent="0.25">
      <c r="V13311" s="413"/>
      <c r="W13311" s="413"/>
    </row>
    <row r="13312" spans="22:23" x14ac:dyDescent="0.25">
      <c r="V13312" s="413"/>
      <c r="W13312" s="413"/>
    </row>
    <row r="13313" spans="22:23" x14ac:dyDescent="0.25">
      <c r="V13313" s="413"/>
      <c r="W13313" s="413"/>
    </row>
    <row r="13314" spans="22:23" x14ac:dyDescent="0.25">
      <c r="V13314" s="413"/>
      <c r="W13314" s="413"/>
    </row>
    <row r="13315" spans="22:23" x14ac:dyDescent="0.25">
      <c r="V13315" s="413"/>
      <c r="W13315" s="413"/>
    </row>
    <row r="13316" spans="22:23" x14ac:dyDescent="0.25">
      <c r="V13316" s="413"/>
      <c r="W13316" s="413"/>
    </row>
    <row r="13317" spans="22:23" x14ac:dyDescent="0.25">
      <c r="V13317" s="413"/>
      <c r="W13317" s="413"/>
    </row>
    <row r="13318" spans="22:23" x14ac:dyDescent="0.25">
      <c r="V13318" s="413"/>
      <c r="W13318" s="413"/>
    </row>
    <row r="13319" spans="22:23" x14ac:dyDescent="0.25">
      <c r="V13319" s="413"/>
      <c r="W13319" s="413"/>
    </row>
    <row r="13320" spans="22:23" x14ac:dyDescent="0.25">
      <c r="V13320" s="413"/>
      <c r="W13320" s="413"/>
    </row>
    <row r="13321" spans="22:23" x14ac:dyDescent="0.25">
      <c r="V13321" s="413"/>
      <c r="W13321" s="413"/>
    </row>
    <row r="13322" spans="22:23" x14ac:dyDescent="0.25">
      <c r="V13322" s="413"/>
      <c r="W13322" s="413"/>
    </row>
    <row r="13323" spans="22:23" x14ac:dyDescent="0.25">
      <c r="V13323" s="413"/>
      <c r="W13323" s="413"/>
    </row>
    <row r="13324" spans="22:23" x14ac:dyDescent="0.25">
      <c r="V13324" s="413"/>
      <c r="W13324" s="413"/>
    </row>
    <row r="13325" spans="22:23" x14ac:dyDescent="0.25">
      <c r="V13325" s="413"/>
      <c r="W13325" s="413"/>
    </row>
    <row r="13326" spans="22:23" x14ac:dyDescent="0.25">
      <c r="V13326" s="413"/>
      <c r="W13326" s="413"/>
    </row>
    <row r="13327" spans="22:23" x14ac:dyDescent="0.25">
      <c r="V13327" s="413"/>
      <c r="W13327" s="413"/>
    </row>
    <row r="13328" spans="22:23" x14ac:dyDescent="0.25">
      <c r="V13328" s="413"/>
      <c r="W13328" s="413"/>
    </row>
    <row r="13329" spans="22:23" x14ac:dyDescent="0.25">
      <c r="V13329" s="413"/>
      <c r="W13329" s="413"/>
    </row>
    <row r="13330" spans="22:23" x14ac:dyDescent="0.25">
      <c r="V13330" s="413"/>
      <c r="W13330" s="413"/>
    </row>
    <row r="13331" spans="22:23" x14ac:dyDescent="0.25">
      <c r="V13331" s="413"/>
      <c r="W13331" s="413"/>
    </row>
    <row r="13332" spans="22:23" x14ac:dyDescent="0.25">
      <c r="V13332" s="413"/>
      <c r="W13332" s="413"/>
    </row>
    <row r="13333" spans="22:23" x14ac:dyDescent="0.25">
      <c r="V13333" s="413"/>
      <c r="W13333" s="413"/>
    </row>
    <row r="13334" spans="22:23" x14ac:dyDescent="0.25">
      <c r="V13334" s="413"/>
      <c r="W13334" s="413"/>
    </row>
    <row r="13335" spans="22:23" x14ac:dyDescent="0.25">
      <c r="V13335" s="413"/>
      <c r="W13335" s="413"/>
    </row>
    <row r="13336" spans="22:23" x14ac:dyDescent="0.25">
      <c r="V13336" s="413"/>
      <c r="W13336" s="413"/>
    </row>
    <row r="13337" spans="22:23" x14ac:dyDescent="0.25">
      <c r="V13337" s="413"/>
      <c r="W13337" s="413"/>
    </row>
    <row r="13338" spans="22:23" x14ac:dyDescent="0.25">
      <c r="V13338" s="413"/>
      <c r="W13338" s="413"/>
    </row>
    <row r="13339" spans="22:23" x14ac:dyDescent="0.25">
      <c r="V13339" s="413"/>
      <c r="W13339" s="413"/>
    </row>
    <row r="13340" spans="22:23" x14ac:dyDescent="0.25">
      <c r="V13340" s="413"/>
      <c r="W13340" s="413"/>
    </row>
    <row r="13341" spans="22:23" x14ac:dyDescent="0.25">
      <c r="V13341" s="413"/>
      <c r="W13341" s="413"/>
    </row>
    <row r="13342" spans="22:23" x14ac:dyDescent="0.25">
      <c r="V13342" s="413"/>
      <c r="W13342" s="413"/>
    </row>
    <row r="13343" spans="22:23" x14ac:dyDescent="0.25">
      <c r="V13343" s="413"/>
      <c r="W13343" s="413"/>
    </row>
    <row r="13344" spans="22:23" x14ac:dyDescent="0.25">
      <c r="V13344" s="413"/>
      <c r="W13344" s="413"/>
    </row>
    <row r="13345" spans="22:23" x14ac:dyDescent="0.25">
      <c r="V13345" s="413"/>
      <c r="W13345" s="413"/>
    </row>
    <row r="13346" spans="22:23" x14ac:dyDescent="0.25">
      <c r="V13346" s="413"/>
      <c r="W13346" s="413"/>
    </row>
    <row r="13347" spans="22:23" x14ac:dyDescent="0.25">
      <c r="V13347" s="413"/>
      <c r="W13347" s="413"/>
    </row>
    <row r="13348" spans="22:23" x14ac:dyDescent="0.25">
      <c r="V13348" s="413"/>
      <c r="W13348" s="413"/>
    </row>
    <row r="13349" spans="22:23" x14ac:dyDescent="0.25">
      <c r="V13349" s="413"/>
      <c r="W13349" s="413"/>
    </row>
    <row r="13350" spans="22:23" x14ac:dyDescent="0.25">
      <c r="V13350" s="413"/>
      <c r="W13350" s="413"/>
    </row>
    <row r="13351" spans="22:23" x14ac:dyDescent="0.25">
      <c r="V13351" s="413"/>
      <c r="W13351" s="413"/>
    </row>
    <row r="13352" spans="22:23" x14ac:dyDescent="0.25">
      <c r="V13352" s="413"/>
      <c r="W13352" s="413"/>
    </row>
    <row r="13353" spans="22:23" x14ac:dyDescent="0.25">
      <c r="V13353" s="413"/>
      <c r="W13353" s="413"/>
    </row>
    <row r="13354" spans="22:23" x14ac:dyDescent="0.25">
      <c r="V13354" s="413"/>
      <c r="W13354" s="413"/>
    </row>
    <row r="13355" spans="22:23" x14ac:dyDescent="0.25">
      <c r="V13355" s="413"/>
      <c r="W13355" s="413"/>
    </row>
    <row r="13356" spans="22:23" x14ac:dyDescent="0.25">
      <c r="V13356" s="413"/>
      <c r="W13356" s="413"/>
    </row>
    <row r="13357" spans="22:23" x14ac:dyDescent="0.25">
      <c r="V13357" s="413"/>
      <c r="W13357" s="413"/>
    </row>
    <row r="13358" spans="22:23" x14ac:dyDescent="0.25">
      <c r="V13358" s="413"/>
      <c r="W13358" s="413"/>
    </row>
    <row r="13359" spans="22:23" x14ac:dyDescent="0.25">
      <c r="V13359" s="413"/>
      <c r="W13359" s="413"/>
    </row>
    <row r="13360" spans="22:23" x14ac:dyDescent="0.25">
      <c r="V13360" s="413"/>
      <c r="W13360" s="413"/>
    </row>
    <row r="13361" spans="22:23" x14ac:dyDescent="0.25">
      <c r="V13361" s="413"/>
      <c r="W13361" s="413"/>
    </row>
    <row r="13362" spans="22:23" x14ac:dyDescent="0.25">
      <c r="V13362" s="413"/>
      <c r="W13362" s="413"/>
    </row>
    <row r="13363" spans="22:23" x14ac:dyDescent="0.25">
      <c r="V13363" s="413"/>
      <c r="W13363" s="413"/>
    </row>
    <row r="13364" spans="22:23" x14ac:dyDescent="0.25">
      <c r="V13364" s="413"/>
      <c r="W13364" s="413"/>
    </row>
    <row r="13365" spans="22:23" x14ac:dyDescent="0.25">
      <c r="V13365" s="413"/>
      <c r="W13365" s="413"/>
    </row>
    <row r="13366" spans="22:23" x14ac:dyDescent="0.25">
      <c r="V13366" s="413"/>
      <c r="W13366" s="413"/>
    </row>
    <row r="13367" spans="22:23" x14ac:dyDescent="0.25">
      <c r="V13367" s="413"/>
      <c r="W13367" s="413"/>
    </row>
    <row r="13368" spans="22:23" x14ac:dyDescent="0.25">
      <c r="V13368" s="413"/>
      <c r="W13368" s="413"/>
    </row>
    <row r="13369" spans="22:23" x14ac:dyDescent="0.25">
      <c r="V13369" s="413"/>
      <c r="W13369" s="413"/>
    </row>
    <row r="13370" spans="22:23" x14ac:dyDescent="0.25">
      <c r="V13370" s="413"/>
      <c r="W13370" s="413"/>
    </row>
    <row r="13371" spans="22:23" x14ac:dyDescent="0.25">
      <c r="V13371" s="413"/>
      <c r="W13371" s="413"/>
    </row>
    <row r="13372" spans="22:23" x14ac:dyDescent="0.25">
      <c r="V13372" s="413"/>
      <c r="W13372" s="413"/>
    </row>
    <row r="13373" spans="22:23" x14ac:dyDescent="0.25">
      <c r="V13373" s="413"/>
      <c r="W13373" s="413"/>
    </row>
    <row r="13374" spans="22:23" x14ac:dyDescent="0.25">
      <c r="V13374" s="413"/>
      <c r="W13374" s="413"/>
    </row>
    <row r="13375" spans="22:23" x14ac:dyDescent="0.25">
      <c r="V13375" s="413"/>
      <c r="W13375" s="413"/>
    </row>
    <row r="13376" spans="22:23" x14ac:dyDescent="0.25">
      <c r="V13376" s="413"/>
      <c r="W13376" s="413"/>
    </row>
    <row r="13377" spans="22:23" x14ac:dyDescent="0.25">
      <c r="V13377" s="413"/>
      <c r="W13377" s="413"/>
    </row>
    <row r="13378" spans="22:23" x14ac:dyDescent="0.25">
      <c r="V13378" s="413"/>
      <c r="W13378" s="413"/>
    </row>
    <row r="13379" spans="22:23" x14ac:dyDescent="0.25">
      <c r="V13379" s="413"/>
      <c r="W13379" s="413"/>
    </row>
    <row r="13380" spans="22:23" x14ac:dyDescent="0.25">
      <c r="V13380" s="413"/>
      <c r="W13380" s="413"/>
    </row>
    <row r="13381" spans="22:23" x14ac:dyDescent="0.25">
      <c r="V13381" s="413"/>
      <c r="W13381" s="413"/>
    </row>
    <row r="13382" spans="22:23" x14ac:dyDescent="0.25">
      <c r="V13382" s="413"/>
      <c r="W13382" s="413"/>
    </row>
    <row r="13383" spans="22:23" x14ac:dyDescent="0.25">
      <c r="V13383" s="413"/>
      <c r="W13383" s="413"/>
    </row>
    <row r="13384" spans="22:23" x14ac:dyDescent="0.25">
      <c r="V13384" s="413"/>
      <c r="W13384" s="413"/>
    </row>
    <row r="13385" spans="22:23" x14ac:dyDescent="0.25">
      <c r="V13385" s="413"/>
      <c r="W13385" s="413"/>
    </row>
    <row r="13386" spans="22:23" x14ac:dyDescent="0.25">
      <c r="V13386" s="413"/>
      <c r="W13386" s="413"/>
    </row>
    <row r="13387" spans="22:23" x14ac:dyDescent="0.25">
      <c r="V13387" s="413"/>
      <c r="W13387" s="413"/>
    </row>
    <row r="13388" spans="22:23" x14ac:dyDescent="0.25">
      <c r="V13388" s="413"/>
      <c r="W13388" s="413"/>
    </row>
    <row r="13389" spans="22:23" x14ac:dyDescent="0.25">
      <c r="V13389" s="413"/>
      <c r="W13389" s="413"/>
    </row>
    <row r="13390" spans="22:23" x14ac:dyDescent="0.25">
      <c r="V13390" s="413"/>
      <c r="W13390" s="413"/>
    </row>
    <row r="13391" spans="22:23" x14ac:dyDescent="0.25">
      <c r="V13391" s="413"/>
      <c r="W13391" s="413"/>
    </row>
    <row r="13392" spans="22:23" x14ac:dyDescent="0.25">
      <c r="V13392" s="413"/>
      <c r="W13392" s="413"/>
    </row>
    <row r="13393" spans="22:23" x14ac:dyDescent="0.25">
      <c r="V13393" s="413"/>
      <c r="W13393" s="413"/>
    </row>
    <row r="13394" spans="22:23" x14ac:dyDescent="0.25">
      <c r="V13394" s="413"/>
      <c r="W13394" s="413"/>
    </row>
    <row r="13395" spans="22:23" x14ac:dyDescent="0.25">
      <c r="V13395" s="413"/>
      <c r="W13395" s="413"/>
    </row>
    <row r="13396" spans="22:23" x14ac:dyDescent="0.25">
      <c r="V13396" s="413"/>
      <c r="W13396" s="413"/>
    </row>
    <row r="13397" spans="22:23" x14ac:dyDescent="0.25">
      <c r="V13397" s="413"/>
      <c r="W13397" s="413"/>
    </row>
    <row r="13398" spans="22:23" x14ac:dyDescent="0.25">
      <c r="V13398" s="413"/>
      <c r="W13398" s="413"/>
    </row>
    <row r="13399" spans="22:23" x14ac:dyDescent="0.25">
      <c r="V13399" s="413"/>
      <c r="W13399" s="413"/>
    </row>
    <row r="13400" spans="22:23" x14ac:dyDescent="0.25">
      <c r="V13400" s="413"/>
      <c r="W13400" s="413"/>
    </row>
    <row r="13401" spans="22:23" x14ac:dyDescent="0.25">
      <c r="V13401" s="413"/>
      <c r="W13401" s="413"/>
    </row>
    <row r="13402" spans="22:23" x14ac:dyDescent="0.25">
      <c r="V13402" s="413"/>
      <c r="W13402" s="413"/>
    </row>
    <row r="13403" spans="22:23" x14ac:dyDescent="0.25">
      <c r="V13403" s="413"/>
      <c r="W13403" s="413"/>
    </row>
    <row r="13404" spans="22:23" x14ac:dyDescent="0.25">
      <c r="V13404" s="413"/>
      <c r="W13404" s="413"/>
    </row>
    <row r="13405" spans="22:23" x14ac:dyDescent="0.25">
      <c r="V13405" s="413"/>
      <c r="W13405" s="413"/>
    </row>
    <row r="13406" spans="22:23" x14ac:dyDescent="0.25">
      <c r="V13406" s="413"/>
      <c r="W13406" s="413"/>
    </row>
    <row r="13407" spans="22:23" x14ac:dyDescent="0.25">
      <c r="V13407" s="413"/>
      <c r="W13407" s="413"/>
    </row>
    <row r="13408" spans="22:23" x14ac:dyDescent="0.25">
      <c r="V13408" s="413"/>
      <c r="W13408" s="413"/>
    </row>
    <row r="13409" spans="22:23" x14ac:dyDescent="0.25">
      <c r="V13409" s="413"/>
      <c r="W13409" s="413"/>
    </row>
    <row r="13410" spans="22:23" x14ac:dyDescent="0.25">
      <c r="V13410" s="413"/>
      <c r="W13410" s="413"/>
    </row>
    <row r="13411" spans="22:23" x14ac:dyDescent="0.25">
      <c r="V13411" s="413"/>
      <c r="W13411" s="413"/>
    </row>
    <row r="13412" spans="22:23" x14ac:dyDescent="0.25">
      <c r="V13412" s="413"/>
      <c r="W13412" s="413"/>
    </row>
    <row r="13413" spans="22:23" x14ac:dyDescent="0.25">
      <c r="V13413" s="413"/>
      <c r="W13413" s="413"/>
    </row>
    <row r="13414" spans="22:23" x14ac:dyDescent="0.25">
      <c r="V13414" s="413"/>
      <c r="W13414" s="413"/>
    </row>
    <row r="13415" spans="22:23" x14ac:dyDescent="0.25">
      <c r="V13415" s="413"/>
      <c r="W13415" s="413"/>
    </row>
    <row r="13416" spans="22:23" x14ac:dyDescent="0.25">
      <c r="V13416" s="413"/>
      <c r="W13416" s="413"/>
    </row>
    <row r="13417" spans="22:23" x14ac:dyDescent="0.25">
      <c r="V13417" s="413"/>
      <c r="W13417" s="413"/>
    </row>
    <row r="13418" spans="22:23" x14ac:dyDescent="0.25">
      <c r="V13418" s="413"/>
      <c r="W13418" s="413"/>
    </row>
    <row r="13419" spans="22:23" x14ac:dyDescent="0.25">
      <c r="V13419" s="413"/>
      <c r="W13419" s="413"/>
    </row>
    <row r="13420" spans="22:23" x14ac:dyDescent="0.25">
      <c r="V13420" s="413"/>
      <c r="W13420" s="413"/>
    </row>
    <row r="13421" spans="22:23" x14ac:dyDescent="0.25">
      <c r="V13421" s="413"/>
      <c r="W13421" s="413"/>
    </row>
    <row r="13422" spans="22:23" x14ac:dyDescent="0.25">
      <c r="V13422" s="413"/>
      <c r="W13422" s="413"/>
    </row>
    <row r="13423" spans="22:23" x14ac:dyDescent="0.25">
      <c r="V13423" s="413"/>
      <c r="W13423" s="413"/>
    </row>
    <row r="13424" spans="22:23" x14ac:dyDescent="0.25">
      <c r="V13424" s="413"/>
      <c r="W13424" s="413"/>
    </row>
    <row r="13425" spans="22:23" x14ac:dyDescent="0.25">
      <c r="V13425" s="413"/>
      <c r="W13425" s="413"/>
    </row>
    <row r="13426" spans="22:23" x14ac:dyDescent="0.25">
      <c r="V13426" s="413"/>
      <c r="W13426" s="413"/>
    </row>
    <row r="13427" spans="22:23" x14ac:dyDescent="0.25">
      <c r="V13427" s="413"/>
      <c r="W13427" s="413"/>
    </row>
    <row r="13428" spans="22:23" x14ac:dyDescent="0.25">
      <c r="V13428" s="413"/>
      <c r="W13428" s="413"/>
    </row>
    <row r="13429" spans="22:23" x14ac:dyDescent="0.25">
      <c r="V13429" s="413"/>
      <c r="W13429" s="413"/>
    </row>
    <row r="13430" spans="22:23" x14ac:dyDescent="0.25">
      <c r="V13430" s="413"/>
      <c r="W13430" s="413"/>
    </row>
    <row r="13431" spans="22:23" x14ac:dyDescent="0.25">
      <c r="V13431" s="413"/>
      <c r="W13431" s="413"/>
    </row>
    <row r="13432" spans="22:23" x14ac:dyDescent="0.25">
      <c r="V13432" s="413"/>
      <c r="W13432" s="413"/>
    </row>
    <row r="13433" spans="22:23" x14ac:dyDescent="0.25">
      <c r="V13433" s="413"/>
      <c r="W13433" s="413"/>
    </row>
    <row r="13434" spans="22:23" x14ac:dyDescent="0.25">
      <c r="V13434" s="413"/>
      <c r="W13434" s="413"/>
    </row>
    <row r="13435" spans="22:23" x14ac:dyDescent="0.25">
      <c r="V13435" s="413"/>
      <c r="W13435" s="413"/>
    </row>
    <row r="13436" spans="22:23" x14ac:dyDescent="0.25">
      <c r="V13436" s="413"/>
      <c r="W13436" s="413"/>
    </row>
    <row r="13437" spans="22:23" x14ac:dyDescent="0.25">
      <c r="V13437" s="413"/>
      <c r="W13437" s="413"/>
    </row>
    <row r="13438" spans="22:23" x14ac:dyDescent="0.25">
      <c r="V13438" s="413"/>
      <c r="W13438" s="413"/>
    </row>
    <row r="13439" spans="22:23" x14ac:dyDescent="0.25">
      <c r="V13439" s="413"/>
      <c r="W13439" s="413"/>
    </row>
    <row r="13440" spans="22:23" x14ac:dyDescent="0.25">
      <c r="V13440" s="413"/>
      <c r="W13440" s="413"/>
    </row>
    <row r="13441" spans="22:23" x14ac:dyDescent="0.25">
      <c r="V13441" s="413"/>
      <c r="W13441" s="413"/>
    </row>
    <row r="13442" spans="22:23" x14ac:dyDescent="0.25">
      <c r="V13442" s="413"/>
      <c r="W13442" s="413"/>
    </row>
    <row r="13443" spans="22:23" x14ac:dyDescent="0.25">
      <c r="V13443" s="413"/>
      <c r="W13443" s="413"/>
    </row>
    <row r="13444" spans="22:23" x14ac:dyDescent="0.25">
      <c r="V13444" s="413"/>
      <c r="W13444" s="413"/>
    </row>
    <row r="13445" spans="22:23" x14ac:dyDescent="0.25">
      <c r="V13445" s="413"/>
      <c r="W13445" s="413"/>
    </row>
    <row r="13446" spans="22:23" x14ac:dyDescent="0.25">
      <c r="V13446" s="413"/>
      <c r="W13446" s="413"/>
    </row>
    <row r="13447" spans="22:23" x14ac:dyDescent="0.25">
      <c r="V13447" s="413"/>
      <c r="W13447" s="413"/>
    </row>
    <row r="13448" spans="22:23" x14ac:dyDescent="0.25">
      <c r="V13448" s="413"/>
      <c r="W13448" s="413"/>
    </row>
    <row r="13449" spans="22:23" x14ac:dyDescent="0.25">
      <c r="V13449" s="413"/>
      <c r="W13449" s="413"/>
    </row>
    <row r="13450" spans="22:23" x14ac:dyDescent="0.25">
      <c r="V13450" s="413"/>
      <c r="W13450" s="413"/>
    </row>
    <row r="13451" spans="22:23" x14ac:dyDescent="0.25">
      <c r="V13451" s="413"/>
      <c r="W13451" s="413"/>
    </row>
    <row r="13452" spans="22:23" x14ac:dyDescent="0.25">
      <c r="V13452" s="413"/>
      <c r="W13452" s="413"/>
    </row>
    <row r="13453" spans="22:23" x14ac:dyDescent="0.25">
      <c r="V13453" s="413"/>
      <c r="W13453" s="413"/>
    </row>
    <row r="13454" spans="22:23" x14ac:dyDescent="0.25">
      <c r="V13454" s="413"/>
      <c r="W13454" s="413"/>
    </row>
    <row r="13455" spans="22:23" x14ac:dyDescent="0.25">
      <c r="V13455" s="413"/>
      <c r="W13455" s="413"/>
    </row>
    <row r="13456" spans="22:23" x14ac:dyDescent="0.25">
      <c r="V13456" s="413"/>
      <c r="W13456" s="413"/>
    </row>
    <row r="13457" spans="22:23" x14ac:dyDescent="0.25">
      <c r="V13457" s="413"/>
      <c r="W13457" s="413"/>
    </row>
    <row r="13458" spans="22:23" x14ac:dyDescent="0.25">
      <c r="V13458" s="413"/>
      <c r="W13458" s="413"/>
    </row>
    <row r="13459" spans="22:23" x14ac:dyDescent="0.25">
      <c r="V13459" s="413"/>
      <c r="W13459" s="413"/>
    </row>
    <row r="13460" spans="22:23" x14ac:dyDescent="0.25">
      <c r="V13460" s="413"/>
      <c r="W13460" s="413"/>
    </row>
    <row r="13461" spans="22:23" x14ac:dyDescent="0.25">
      <c r="V13461" s="413"/>
      <c r="W13461" s="413"/>
    </row>
    <row r="13462" spans="22:23" x14ac:dyDescent="0.25">
      <c r="V13462" s="413"/>
      <c r="W13462" s="413"/>
    </row>
    <row r="13463" spans="22:23" x14ac:dyDescent="0.25">
      <c r="V13463" s="413"/>
      <c r="W13463" s="413"/>
    </row>
    <row r="13464" spans="22:23" x14ac:dyDescent="0.25">
      <c r="V13464" s="413"/>
      <c r="W13464" s="413"/>
    </row>
    <row r="13465" spans="22:23" x14ac:dyDescent="0.25">
      <c r="V13465" s="413"/>
      <c r="W13465" s="413"/>
    </row>
    <row r="13466" spans="22:23" x14ac:dyDescent="0.25">
      <c r="V13466" s="413"/>
      <c r="W13466" s="413"/>
    </row>
    <row r="13467" spans="22:23" x14ac:dyDescent="0.25">
      <c r="V13467" s="413"/>
      <c r="W13467" s="413"/>
    </row>
    <row r="13468" spans="22:23" x14ac:dyDescent="0.25">
      <c r="V13468" s="413"/>
      <c r="W13468" s="413"/>
    </row>
    <row r="13469" spans="22:23" x14ac:dyDescent="0.25">
      <c r="V13469" s="413"/>
      <c r="W13469" s="413"/>
    </row>
    <row r="13470" spans="22:23" x14ac:dyDescent="0.25">
      <c r="V13470" s="413"/>
      <c r="W13470" s="413"/>
    </row>
    <row r="13471" spans="22:23" x14ac:dyDescent="0.25">
      <c r="V13471" s="413"/>
      <c r="W13471" s="413"/>
    </row>
    <row r="13472" spans="22:23" x14ac:dyDescent="0.25">
      <c r="V13472" s="413"/>
      <c r="W13472" s="413"/>
    </row>
    <row r="13473" spans="22:23" x14ac:dyDescent="0.25">
      <c r="V13473" s="413"/>
      <c r="W13473" s="413"/>
    </row>
    <row r="13474" spans="22:23" x14ac:dyDescent="0.25">
      <c r="V13474" s="413"/>
      <c r="W13474" s="413"/>
    </row>
    <row r="13475" spans="22:23" x14ac:dyDescent="0.25">
      <c r="V13475" s="413"/>
      <c r="W13475" s="413"/>
    </row>
    <row r="13476" spans="22:23" x14ac:dyDescent="0.25">
      <c r="V13476" s="413"/>
      <c r="W13476" s="413"/>
    </row>
    <row r="13477" spans="22:23" x14ac:dyDescent="0.25">
      <c r="V13477" s="413"/>
      <c r="W13477" s="413"/>
    </row>
    <row r="13478" spans="22:23" x14ac:dyDescent="0.25">
      <c r="V13478" s="413"/>
      <c r="W13478" s="413"/>
    </row>
    <row r="13479" spans="22:23" x14ac:dyDescent="0.25">
      <c r="V13479" s="413"/>
      <c r="W13479" s="413"/>
    </row>
    <row r="13480" spans="22:23" x14ac:dyDescent="0.25">
      <c r="V13480" s="413"/>
      <c r="W13480" s="413"/>
    </row>
    <row r="13481" spans="22:23" x14ac:dyDescent="0.25">
      <c r="V13481" s="413"/>
      <c r="W13481" s="413"/>
    </row>
    <row r="13482" spans="22:23" x14ac:dyDescent="0.25">
      <c r="V13482" s="413"/>
      <c r="W13482" s="413"/>
    </row>
    <row r="13483" spans="22:23" x14ac:dyDescent="0.25">
      <c r="V13483" s="413"/>
      <c r="W13483" s="413"/>
    </row>
    <row r="13484" spans="22:23" x14ac:dyDescent="0.25">
      <c r="V13484" s="413"/>
      <c r="W13484" s="413"/>
    </row>
    <row r="13485" spans="22:23" x14ac:dyDescent="0.25">
      <c r="V13485" s="413"/>
      <c r="W13485" s="413"/>
    </row>
    <row r="13486" spans="22:23" x14ac:dyDescent="0.25">
      <c r="V13486" s="413"/>
      <c r="W13486" s="413"/>
    </row>
    <row r="13487" spans="22:23" x14ac:dyDescent="0.25">
      <c r="V13487" s="413"/>
      <c r="W13487" s="413"/>
    </row>
    <row r="13488" spans="22:23" x14ac:dyDescent="0.25">
      <c r="V13488" s="413"/>
      <c r="W13488" s="413"/>
    </row>
    <row r="13489" spans="22:23" x14ac:dyDescent="0.25">
      <c r="V13489" s="413"/>
      <c r="W13489" s="413"/>
    </row>
    <row r="13490" spans="22:23" x14ac:dyDescent="0.25">
      <c r="V13490" s="413"/>
      <c r="W13490" s="413"/>
    </row>
    <row r="13491" spans="22:23" x14ac:dyDescent="0.25">
      <c r="V13491" s="413"/>
      <c r="W13491" s="413"/>
    </row>
    <row r="13492" spans="22:23" x14ac:dyDescent="0.25">
      <c r="V13492" s="413"/>
      <c r="W13492" s="413"/>
    </row>
    <row r="13493" spans="22:23" x14ac:dyDescent="0.25">
      <c r="V13493" s="413"/>
      <c r="W13493" s="413"/>
    </row>
    <row r="13494" spans="22:23" x14ac:dyDescent="0.25">
      <c r="V13494" s="413"/>
      <c r="W13494" s="413"/>
    </row>
    <row r="13495" spans="22:23" x14ac:dyDescent="0.25">
      <c r="V13495" s="413"/>
      <c r="W13495" s="413"/>
    </row>
    <row r="13496" spans="22:23" x14ac:dyDescent="0.25">
      <c r="V13496" s="413"/>
      <c r="W13496" s="413"/>
    </row>
    <row r="13497" spans="22:23" x14ac:dyDescent="0.25">
      <c r="V13497" s="413"/>
      <c r="W13497" s="413"/>
    </row>
    <row r="13498" spans="22:23" x14ac:dyDescent="0.25">
      <c r="V13498" s="413"/>
      <c r="W13498" s="413"/>
    </row>
    <row r="13499" spans="22:23" x14ac:dyDescent="0.25">
      <c r="V13499" s="413"/>
      <c r="W13499" s="413"/>
    </row>
    <row r="13500" spans="22:23" x14ac:dyDescent="0.25">
      <c r="V13500" s="413"/>
      <c r="W13500" s="413"/>
    </row>
    <row r="13501" spans="22:23" x14ac:dyDescent="0.25">
      <c r="V13501" s="413"/>
      <c r="W13501" s="413"/>
    </row>
    <row r="13502" spans="22:23" x14ac:dyDescent="0.25">
      <c r="V13502" s="413"/>
      <c r="W13502" s="413"/>
    </row>
    <row r="13503" spans="22:23" x14ac:dyDescent="0.25">
      <c r="V13503" s="413"/>
      <c r="W13503" s="413"/>
    </row>
    <row r="13504" spans="22:23" x14ac:dyDescent="0.25">
      <c r="V13504" s="413"/>
      <c r="W13504" s="413"/>
    </row>
    <row r="13505" spans="22:23" x14ac:dyDescent="0.25">
      <c r="V13505" s="413"/>
      <c r="W13505" s="413"/>
    </row>
    <row r="13506" spans="22:23" x14ac:dyDescent="0.25">
      <c r="V13506" s="413"/>
      <c r="W13506" s="413"/>
    </row>
    <row r="13507" spans="22:23" x14ac:dyDescent="0.25">
      <c r="V13507" s="413"/>
      <c r="W13507" s="413"/>
    </row>
    <row r="13508" spans="22:23" x14ac:dyDescent="0.25">
      <c r="V13508" s="413"/>
      <c r="W13508" s="413"/>
    </row>
    <row r="13509" spans="22:23" x14ac:dyDescent="0.25">
      <c r="V13509" s="413"/>
      <c r="W13509" s="413"/>
    </row>
    <row r="13510" spans="22:23" x14ac:dyDescent="0.25">
      <c r="V13510" s="413"/>
      <c r="W13510" s="413"/>
    </row>
    <row r="13511" spans="22:23" x14ac:dyDescent="0.25">
      <c r="V13511" s="413"/>
      <c r="W13511" s="413"/>
    </row>
    <row r="13512" spans="22:23" x14ac:dyDescent="0.25">
      <c r="V13512" s="413"/>
      <c r="W13512" s="413"/>
    </row>
    <row r="13513" spans="22:23" x14ac:dyDescent="0.25">
      <c r="V13513" s="413"/>
      <c r="W13513" s="413"/>
    </row>
    <row r="13514" spans="22:23" x14ac:dyDescent="0.25">
      <c r="V13514" s="413"/>
      <c r="W13514" s="413"/>
    </row>
    <row r="13515" spans="22:23" x14ac:dyDescent="0.25">
      <c r="V13515" s="413"/>
      <c r="W13515" s="413"/>
    </row>
    <row r="13516" spans="22:23" x14ac:dyDescent="0.25">
      <c r="V13516" s="413"/>
      <c r="W13516" s="413"/>
    </row>
    <row r="13517" spans="22:23" x14ac:dyDescent="0.25">
      <c r="V13517" s="413"/>
      <c r="W13517" s="413"/>
    </row>
    <row r="13518" spans="22:23" x14ac:dyDescent="0.25">
      <c r="V13518" s="413"/>
      <c r="W13518" s="413"/>
    </row>
    <row r="13519" spans="22:23" x14ac:dyDescent="0.25">
      <c r="V13519" s="413"/>
      <c r="W13519" s="413"/>
    </row>
    <row r="13520" spans="22:23" x14ac:dyDescent="0.25">
      <c r="V13520" s="413"/>
      <c r="W13520" s="413"/>
    </row>
    <row r="13521" spans="22:23" x14ac:dyDescent="0.25">
      <c r="V13521" s="413"/>
      <c r="W13521" s="413"/>
    </row>
    <row r="13522" spans="22:23" x14ac:dyDescent="0.25">
      <c r="V13522" s="413"/>
      <c r="W13522" s="413"/>
    </row>
    <row r="13523" spans="22:23" x14ac:dyDescent="0.25">
      <c r="V13523" s="413"/>
      <c r="W13523" s="413"/>
    </row>
    <row r="13524" spans="22:23" x14ac:dyDescent="0.25">
      <c r="V13524" s="413"/>
      <c r="W13524" s="413"/>
    </row>
    <row r="13525" spans="22:23" x14ac:dyDescent="0.25">
      <c r="V13525" s="413"/>
      <c r="W13525" s="413"/>
    </row>
    <row r="13526" spans="22:23" x14ac:dyDescent="0.25">
      <c r="V13526" s="413"/>
      <c r="W13526" s="413"/>
    </row>
    <row r="13527" spans="22:23" x14ac:dyDescent="0.25">
      <c r="V13527" s="413"/>
      <c r="W13527" s="413"/>
    </row>
    <row r="13528" spans="22:23" x14ac:dyDescent="0.25">
      <c r="V13528" s="413"/>
      <c r="W13528" s="413"/>
    </row>
    <row r="13529" spans="22:23" x14ac:dyDescent="0.25">
      <c r="V13529" s="413"/>
      <c r="W13529" s="413"/>
    </row>
    <row r="13530" spans="22:23" x14ac:dyDescent="0.25">
      <c r="V13530" s="413"/>
      <c r="W13530" s="413"/>
    </row>
    <row r="13531" spans="22:23" x14ac:dyDescent="0.25">
      <c r="V13531" s="413"/>
      <c r="W13531" s="413"/>
    </row>
    <row r="13532" spans="22:23" x14ac:dyDescent="0.25">
      <c r="V13532" s="413"/>
      <c r="W13532" s="413"/>
    </row>
    <row r="13533" spans="22:23" x14ac:dyDescent="0.25">
      <c r="V13533" s="413"/>
      <c r="W13533" s="413"/>
    </row>
    <row r="13534" spans="22:23" x14ac:dyDescent="0.25">
      <c r="V13534" s="413"/>
      <c r="W13534" s="413"/>
    </row>
    <row r="13535" spans="22:23" x14ac:dyDescent="0.25">
      <c r="V13535" s="413"/>
      <c r="W13535" s="413"/>
    </row>
    <row r="13536" spans="22:23" x14ac:dyDescent="0.25">
      <c r="V13536" s="413"/>
      <c r="W13536" s="413"/>
    </row>
    <row r="13537" spans="22:23" x14ac:dyDescent="0.25">
      <c r="V13537" s="413"/>
      <c r="W13537" s="413"/>
    </row>
    <row r="13538" spans="22:23" x14ac:dyDescent="0.25">
      <c r="V13538" s="413"/>
      <c r="W13538" s="413"/>
    </row>
    <row r="13539" spans="22:23" x14ac:dyDescent="0.25">
      <c r="V13539" s="413"/>
      <c r="W13539" s="413"/>
    </row>
    <row r="13540" spans="22:23" x14ac:dyDescent="0.25">
      <c r="V13540" s="413"/>
      <c r="W13540" s="413"/>
    </row>
    <row r="13541" spans="22:23" x14ac:dyDescent="0.25">
      <c r="V13541" s="413"/>
      <c r="W13541" s="413"/>
    </row>
    <row r="13542" spans="22:23" x14ac:dyDescent="0.25">
      <c r="V13542" s="413"/>
      <c r="W13542" s="413"/>
    </row>
    <row r="13543" spans="22:23" x14ac:dyDescent="0.25">
      <c r="V13543" s="413"/>
      <c r="W13543" s="413"/>
    </row>
    <row r="13544" spans="22:23" x14ac:dyDescent="0.25">
      <c r="V13544" s="413"/>
      <c r="W13544" s="413"/>
    </row>
    <row r="13545" spans="22:23" x14ac:dyDescent="0.25">
      <c r="V13545" s="413"/>
      <c r="W13545" s="413"/>
    </row>
    <row r="13546" spans="22:23" x14ac:dyDescent="0.25">
      <c r="V13546" s="413"/>
      <c r="W13546" s="413"/>
    </row>
    <row r="13547" spans="22:23" x14ac:dyDescent="0.25">
      <c r="V13547" s="413"/>
      <c r="W13547" s="413"/>
    </row>
    <row r="13548" spans="22:23" x14ac:dyDescent="0.25">
      <c r="V13548" s="413"/>
      <c r="W13548" s="413"/>
    </row>
    <row r="13549" spans="22:23" x14ac:dyDescent="0.25">
      <c r="V13549" s="413"/>
      <c r="W13549" s="413"/>
    </row>
    <row r="13550" spans="22:23" x14ac:dyDescent="0.25">
      <c r="V13550" s="413"/>
      <c r="W13550" s="413"/>
    </row>
    <row r="13551" spans="22:23" x14ac:dyDescent="0.25">
      <c r="V13551" s="413"/>
      <c r="W13551" s="413"/>
    </row>
    <row r="13552" spans="22:23" x14ac:dyDescent="0.25">
      <c r="V13552" s="413"/>
      <c r="W13552" s="413"/>
    </row>
    <row r="13553" spans="22:23" x14ac:dyDescent="0.25">
      <c r="V13553" s="413"/>
      <c r="W13553" s="413"/>
    </row>
    <row r="13554" spans="22:23" x14ac:dyDescent="0.25">
      <c r="V13554" s="413"/>
      <c r="W13554" s="413"/>
    </row>
    <row r="13555" spans="22:23" x14ac:dyDescent="0.25">
      <c r="V13555" s="413"/>
      <c r="W13555" s="413"/>
    </row>
    <row r="13556" spans="22:23" x14ac:dyDescent="0.25">
      <c r="V13556" s="413"/>
      <c r="W13556" s="413"/>
    </row>
    <row r="13557" spans="22:23" x14ac:dyDescent="0.25">
      <c r="V13557" s="413"/>
      <c r="W13557" s="413"/>
    </row>
    <row r="13558" spans="22:23" x14ac:dyDescent="0.25">
      <c r="V13558" s="413"/>
      <c r="W13558" s="413"/>
    </row>
    <row r="13559" spans="22:23" x14ac:dyDescent="0.25">
      <c r="V13559" s="413"/>
      <c r="W13559" s="413"/>
    </row>
    <row r="13560" spans="22:23" x14ac:dyDescent="0.25">
      <c r="V13560" s="413"/>
      <c r="W13560" s="413"/>
    </row>
    <row r="13561" spans="22:23" x14ac:dyDescent="0.25">
      <c r="V13561" s="413"/>
      <c r="W13561" s="413"/>
    </row>
    <row r="13562" spans="22:23" x14ac:dyDescent="0.25">
      <c r="V13562" s="413"/>
      <c r="W13562" s="413"/>
    </row>
    <row r="13563" spans="22:23" x14ac:dyDescent="0.25">
      <c r="V13563" s="413"/>
      <c r="W13563" s="413"/>
    </row>
    <row r="13564" spans="22:23" x14ac:dyDescent="0.25">
      <c r="V13564" s="413"/>
      <c r="W13564" s="413"/>
    </row>
    <row r="13565" spans="22:23" x14ac:dyDescent="0.25">
      <c r="V13565" s="413"/>
      <c r="W13565" s="413"/>
    </row>
    <row r="13566" spans="22:23" x14ac:dyDescent="0.25">
      <c r="V13566" s="413"/>
      <c r="W13566" s="413"/>
    </row>
    <row r="13567" spans="22:23" x14ac:dyDescent="0.25">
      <c r="V13567" s="413"/>
      <c r="W13567" s="413"/>
    </row>
    <row r="13568" spans="22:23" x14ac:dyDescent="0.25">
      <c r="V13568" s="413"/>
      <c r="W13568" s="413"/>
    </row>
    <row r="13569" spans="22:23" x14ac:dyDescent="0.25">
      <c r="V13569" s="413"/>
      <c r="W13569" s="413"/>
    </row>
    <row r="13570" spans="22:23" x14ac:dyDescent="0.25">
      <c r="V13570" s="413"/>
      <c r="W13570" s="413"/>
    </row>
    <row r="13571" spans="22:23" x14ac:dyDescent="0.25">
      <c r="V13571" s="413"/>
      <c r="W13571" s="413"/>
    </row>
    <row r="13572" spans="22:23" x14ac:dyDescent="0.25">
      <c r="V13572" s="413"/>
      <c r="W13572" s="413"/>
    </row>
    <row r="13573" spans="22:23" x14ac:dyDescent="0.25">
      <c r="V13573" s="413"/>
      <c r="W13573" s="413"/>
    </row>
    <row r="13574" spans="22:23" x14ac:dyDescent="0.25">
      <c r="V13574" s="413"/>
      <c r="W13574" s="413"/>
    </row>
    <row r="13575" spans="22:23" x14ac:dyDescent="0.25">
      <c r="V13575" s="413"/>
      <c r="W13575" s="413"/>
    </row>
    <row r="13576" spans="22:23" x14ac:dyDescent="0.25">
      <c r="V13576" s="413"/>
      <c r="W13576" s="413"/>
    </row>
    <row r="13577" spans="22:23" x14ac:dyDescent="0.25">
      <c r="V13577" s="413"/>
      <c r="W13577" s="413"/>
    </row>
    <row r="13578" spans="22:23" x14ac:dyDescent="0.25">
      <c r="V13578" s="413"/>
      <c r="W13578" s="413"/>
    </row>
    <row r="13579" spans="22:23" x14ac:dyDescent="0.25">
      <c r="V13579" s="413"/>
      <c r="W13579" s="413"/>
    </row>
    <row r="13580" spans="22:23" x14ac:dyDescent="0.25">
      <c r="V13580" s="413"/>
      <c r="W13580" s="413"/>
    </row>
    <row r="13581" spans="22:23" x14ac:dyDescent="0.25">
      <c r="V13581" s="413"/>
      <c r="W13581" s="413"/>
    </row>
    <row r="13582" spans="22:23" x14ac:dyDescent="0.25">
      <c r="V13582" s="413"/>
      <c r="W13582" s="413"/>
    </row>
    <row r="13583" spans="22:23" x14ac:dyDescent="0.25">
      <c r="V13583" s="413"/>
      <c r="W13583" s="413"/>
    </row>
    <row r="13584" spans="22:23" x14ac:dyDescent="0.25">
      <c r="V13584" s="413"/>
      <c r="W13584" s="413"/>
    </row>
    <row r="13585" spans="22:23" x14ac:dyDescent="0.25">
      <c r="V13585" s="413"/>
      <c r="W13585" s="413"/>
    </row>
    <row r="13586" spans="22:23" x14ac:dyDescent="0.25">
      <c r="V13586" s="413"/>
      <c r="W13586" s="413"/>
    </row>
    <row r="13587" spans="22:23" x14ac:dyDescent="0.25">
      <c r="V13587" s="413"/>
      <c r="W13587" s="413"/>
    </row>
    <row r="13588" spans="22:23" x14ac:dyDescent="0.25">
      <c r="V13588" s="413"/>
      <c r="W13588" s="413"/>
    </row>
    <row r="13589" spans="22:23" x14ac:dyDescent="0.25">
      <c r="V13589" s="413"/>
      <c r="W13589" s="413"/>
    </row>
    <row r="13590" spans="22:23" x14ac:dyDescent="0.25">
      <c r="V13590" s="413"/>
      <c r="W13590" s="413"/>
    </row>
    <row r="13591" spans="22:23" x14ac:dyDescent="0.25">
      <c r="V13591" s="413"/>
      <c r="W13591" s="413"/>
    </row>
    <row r="13592" spans="22:23" x14ac:dyDescent="0.25">
      <c r="V13592" s="413"/>
      <c r="W13592" s="413"/>
    </row>
    <row r="13593" spans="22:23" x14ac:dyDescent="0.25">
      <c r="V13593" s="413"/>
      <c r="W13593" s="413"/>
    </row>
    <row r="13594" spans="22:23" x14ac:dyDescent="0.25">
      <c r="V13594" s="413"/>
      <c r="W13594" s="413"/>
    </row>
    <row r="13595" spans="22:23" x14ac:dyDescent="0.25">
      <c r="V13595" s="413"/>
      <c r="W13595" s="413"/>
    </row>
    <row r="13596" spans="22:23" x14ac:dyDescent="0.25">
      <c r="V13596" s="413"/>
      <c r="W13596" s="413"/>
    </row>
    <row r="13597" spans="22:23" x14ac:dyDescent="0.25">
      <c r="V13597" s="413"/>
      <c r="W13597" s="413"/>
    </row>
    <row r="13598" spans="22:23" x14ac:dyDescent="0.25">
      <c r="V13598" s="413"/>
      <c r="W13598" s="413"/>
    </row>
    <row r="13599" spans="22:23" x14ac:dyDescent="0.25">
      <c r="V13599" s="413"/>
      <c r="W13599" s="413"/>
    </row>
    <row r="13600" spans="22:23" x14ac:dyDescent="0.25">
      <c r="V13600" s="413"/>
      <c r="W13600" s="413"/>
    </row>
    <row r="13601" spans="22:23" x14ac:dyDescent="0.25">
      <c r="V13601" s="413"/>
      <c r="W13601" s="413"/>
    </row>
    <row r="13602" spans="22:23" x14ac:dyDescent="0.25">
      <c r="V13602" s="413"/>
      <c r="W13602" s="413"/>
    </row>
    <row r="13603" spans="22:23" x14ac:dyDescent="0.25">
      <c r="V13603" s="413"/>
      <c r="W13603" s="413"/>
    </row>
    <row r="13604" spans="22:23" x14ac:dyDescent="0.25">
      <c r="V13604" s="413"/>
      <c r="W13604" s="413"/>
    </row>
    <row r="13605" spans="22:23" x14ac:dyDescent="0.25">
      <c r="V13605" s="413"/>
      <c r="W13605" s="413"/>
    </row>
    <row r="13606" spans="22:23" x14ac:dyDescent="0.25">
      <c r="V13606" s="413"/>
      <c r="W13606" s="413"/>
    </row>
    <row r="13607" spans="22:23" x14ac:dyDescent="0.25">
      <c r="V13607" s="413"/>
      <c r="W13607" s="413"/>
    </row>
    <row r="13608" spans="22:23" x14ac:dyDescent="0.25">
      <c r="V13608" s="413"/>
      <c r="W13608" s="413"/>
    </row>
    <row r="13609" spans="22:23" x14ac:dyDescent="0.25">
      <c r="V13609" s="413"/>
      <c r="W13609" s="413"/>
    </row>
    <row r="13610" spans="22:23" x14ac:dyDescent="0.25">
      <c r="V13610" s="413"/>
      <c r="W13610" s="413"/>
    </row>
    <row r="13611" spans="22:23" x14ac:dyDescent="0.25">
      <c r="V13611" s="413"/>
      <c r="W13611" s="413"/>
    </row>
    <row r="13612" spans="22:23" x14ac:dyDescent="0.25">
      <c r="V13612" s="413"/>
      <c r="W13612" s="413"/>
    </row>
    <row r="13613" spans="22:23" x14ac:dyDescent="0.25">
      <c r="V13613" s="413"/>
      <c r="W13613" s="413"/>
    </row>
    <row r="13614" spans="22:23" x14ac:dyDescent="0.25">
      <c r="V13614" s="413"/>
      <c r="W13614" s="413"/>
    </row>
    <row r="13615" spans="22:23" x14ac:dyDescent="0.25">
      <c r="V13615" s="413"/>
      <c r="W13615" s="413"/>
    </row>
    <row r="13616" spans="22:23" x14ac:dyDescent="0.25">
      <c r="V13616" s="413"/>
      <c r="W13616" s="413"/>
    </row>
    <row r="13617" spans="22:23" x14ac:dyDescent="0.25">
      <c r="V13617" s="413"/>
      <c r="W13617" s="413"/>
    </row>
    <row r="13618" spans="22:23" x14ac:dyDescent="0.25">
      <c r="V13618" s="413"/>
      <c r="W13618" s="413"/>
    </row>
    <row r="13619" spans="22:23" x14ac:dyDescent="0.25">
      <c r="V13619" s="413"/>
      <c r="W13619" s="413"/>
    </row>
    <row r="13620" spans="22:23" x14ac:dyDescent="0.25">
      <c r="V13620" s="413"/>
      <c r="W13620" s="413"/>
    </row>
    <row r="13621" spans="22:23" x14ac:dyDescent="0.25">
      <c r="V13621" s="413"/>
      <c r="W13621" s="413"/>
    </row>
    <row r="13622" spans="22:23" x14ac:dyDescent="0.25">
      <c r="V13622" s="413"/>
      <c r="W13622" s="413"/>
    </row>
    <row r="13623" spans="22:23" x14ac:dyDescent="0.25">
      <c r="V13623" s="413"/>
      <c r="W13623" s="413"/>
    </row>
    <row r="13624" spans="22:23" x14ac:dyDescent="0.25">
      <c r="V13624" s="413"/>
      <c r="W13624" s="413"/>
    </row>
    <row r="13625" spans="22:23" x14ac:dyDescent="0.25">
      <c r="V13625" s="413"/>
      <c r="W13625" s="413"/>
    </row>
    <row r="13626" spans="22:23" x14ac:dyDescent="0.25">
      <c r="V13626" s="413"/>
      <c r="W13626" s="413"/>
    </row>
    <row r="13627" spans="22:23" x14ac:dyDescent="0.25">
      <c r="V13627" s="413"/>
      <c r="W13627" s="413"/>
    </row>
    <row r="13628" spans="22:23" x14ac:dyDescent="0.25">
      <c r="V13628" s="413"/>
      <c r="W13628" s="413"/>
    </row>
    <row r="13629" spans="22:23" x14ac:dyDescent="0.25">
      <c r="V13629" s="413"/>
      <c r="W13629" s="413"/>
    </row>
    <row r="13630" spans="22:23" x14ac:dyDescent="0.25">
      <c r="V13630" s="413"/>
      <c r="W13630" s="413"/>
    </row>
    <row r="13631" spans="22:23" x14ac:dyDescent="0.25">
      <c r="V13631" s="413"/>
      <c r="W13631" s="413"/>
    </row>
    <row r="13632" spans="22:23" x14ac:dyDescent="0.25">
      <c r="V13632" s="413"/>
      <c r="W13632" s="413"/>
    </row>
    <row r="13633" spans="22:23" x14ac:dyDescent="0.25">
      <c r="V13633" s="413"/>
      <c r="W13633" s="413"/>
    </row>
    <row r="13634" spans="22:23" x14ac:dyDescent="0.25">
      <c r="V13634" s="413"/>
      <c r="W13634" s="413"/>
    </row>
    <row r="13635" spans="22:23" x14ac:dyDescent="0.25">
      <c r="V13635" s="413"/>
      <c r="W13635" s="413"/>
    </row>
    <row r="13636" spans="22:23" x14ac:dyDescent="0.25">
      <c r="V13636" s="413"/>
      <c r="W13636" s="413"/>
    </row>
    <row r="13637" spans="22:23" x14ac:dyDescent="0.25">
      <c r="V13637" s="413"/>
      <c r="W13637" s="413"/>
    </row>
    <row r="13638" spans="22:23" x14ac:dyDescent="0.25">
      <c r="V13638" s="413"/>
      <c r="W13638" s="413"/>
    </row>
    <row r="13639" spans="22:23" x14ac:dyDescent="0.25">
      <c r="V13639" s="413"/>
      <c r="W13639" s="413"/>
    </row>
    <row r="13640" spans="22:23" x14ac:dyDescent="0.25">
      <c r="V13640" s="413"/>
      <c r="W13640" s="413"/>
    </row>
    <row r="13641" spans="22:23" x14ac:dyDescent="0.25">
      <c r="V13641" s="413"/>
      <c r="W13641" s="413"/>
    </row>
    <row r="13642" spans="22:23" x14ac:dyDescent="0.25">
      <c r="V13642" s="413"/>
      <c r="W13642" s="413"/>
    </row>
    <row r="13643" spans="22:23" x14ac:dyDescent="0.25">
      <c r="V13643" s="413"/>
      <c r="W13643" s="413"/>
    </row>
    <row r="13644" spans="22:23" x14ac:dyDescent="0.25">
      <c r="V13644" s="413"/>
      <c r="W13644" s="413"/>
    </row>
    <row r="13645" spans="22:23" x14ac:dyDescent="0.25">
      <c r="V13645" s="413"/>
      <c r="W13645" s="413"/>
    </row>
    <row r="13646" spans="22:23" x14ac:dyDescent="0.25">
      <c r="V13646" s="413"/>
      <c r="W13646" s="413"/>
    </row>
    <row r="13647" spans="22:23" x14ac:dyDescent="0.25">
      <c r="V13647" s="413"/>
      <c r="W13647" s="413"/>
    </row>
    <row r="13648" spans="22:23" x14ac:dyDescent="0.25">
      <c r="V13648" s="413"/>
      <c r="W13648" s="413"/>
    </row>
    <row r="13649" spans="22:23" x14ac:dyDescent="0.25">
      <c r="V13649" s="413"/>
      <c r="W13649" s="413"/>
    </row>
    <row r="13650" spans="22:23" x14ac:dyDescent="0.25">
      <c r="V13650" s="413"/>
      <c r="W13650" s="413"/>
    </row>
    <row r="13651" spans="22:23" x14ac:dyDescent="0.25">
      <c r="V13651" s="413"/>
      <c r="W13651" s="413"/>
    </row>
    <row r="13652" spans="22:23" x14ac:dyDescent="0.25">
      <c r="V13652" s="413"/>
      <c r="W13652" s="413"/>
    </row>
    <row r="13653" spans="22:23" x14ac:dyDescent="0.25">
      <c r="V13653" s="413"/>
      <c r="W13653" s="413"/>
    </row>
    <row r="13654" spans="22:23" x14ac:dyDescent="0.25">
      <c r="V13654" s="413"/>
      <c r="W13654" s="413"/>
    </row>
    <row r="13655" spans="22:23" x14ac:dyDescent="0.25">
      <c r="V13655" s="413"/>
      <c r="W13655" s="413"/>
    </row>
    <row r="13656" spans="22:23" x14ac:dyDescent="0.25">
      <c r="V13656" s="413"/>
      <c r="W13656" s="413"/>
    </row>
    <row r="13657" spans="22:23" x14ac:dyDescent="0.25">
      <c r="V13657" s="413"/>
      <c r="W13657" s="413"/>
    </row>
    <row r="13658" spans="22:23" x14ac:dyDescent="0.25">
      <c r="V13658" s="413"/>
      <c r="W13658" s="413"/>
    </row>
    <row r="13659" spans="22:23" x14ac:dyDescent="0.25">
      <c r="V13659" s="413"/>
      <c r="W13659" s="413"/>
    </row>
    <row r="13660" spans="22:23" x14ac:dyDescent="0.25">
      <c r="V13660" s="413"/>
      <c r="W13660" s="413"/>
    </row>
    <row r="13661" spans="22:23" x14ac:dyDescent="0.25">
      <c r="V13661" s="413"/>
      <c r="W13661" s="413"/>
    </row>
    <row r="13662" spans="22:23" x14ac:dyDescent="0.25">
      <c r="V13662" s="413"/>
      <c r="W13662" s="413"/>
    </row>
    <row r="13663" spans="22:23" x14ac:dyDescent="0.25">
      <c r="V13663" s="413"/>
      <c r="W13663" s="413"/>
    </row>
    <row r="13664" spans="22:23" x14ac:dyDescent="0.25">
      <c r="V13664" s="413"/>
      <c r="W13664" s="413"/>
    </row>
    <row r="13665" spans="22:23" x14ac:dyDescent="0.25">
      <c r="V13665" s="413"/>
      <c r="W13665" s="413"/>
    </row>
    <row r="13666" spans="22:23" x14ac:dyDescent="0.25">
      <c r="V13666" s="413"/>
      <c r="W13666" s="413"/>
    </row>
    <row r="13667" spans="22:23" x14ac:dyDescent="0.25">
      <c r="V13667" s="413"/>
      <c r="W13667" s="413"/>
    </row>
    <row r="13668" spans="22:23" x14ac:dyDescent="0.25">
      <c r="V13668" s="413"/>
      <c r="W13668" s="413"/>
    </row>
    <row r="13669" spans="22:23" x14ac:dyDescent="0.25">
      <c r="V13669" s="413"/>
      <c r="W13669" s="413"/>
    </row>
    <row r="13670" spans="22:23" x14ac:dyDescent="0.25">
      <c r="V13670" s="413"/>
      <c r="W13670" s="413"/>
    </row>
    <row r="13671" spans="22:23" x14ac:dyDescent="0.25">
      <c r="V13671" s="413"/>
      <c r="W13671" s="413"/>
    </row>
    <row r="13672" spans="22:23" x14ac:dyDescent="0.25">
      <c r="V13672" s="413"/>
      <c r="W13672" s="413"/>
    </row>
    <row r="13673" spans="22:23" x14ac:dyDescent="0.25">
      <c r="V13673" s="413"/>
      <c r="W13673" s="413"/>
    </row>
    <row r="13674" spans="22:23" x14ac:dyDescent="0.25">
      <c r="V13674" s="413"/>
      <c r="W13674" s="413"/>
    </row>
    <row r="13675" spans="22:23" x14ac:dyDescent="0.25">
      <c r="V13675" s="413"/>
      <c r="W13675" s="413"/>
    </row>
    <row r="13676" spans="22:23" x14ac:dyDescent="0.25">
      <c r="V13676" s="413"/>
      <c r="W13676" s="413"/>
    </row>
    <row r="13677" spans="22:23" x14ac:dyDescent="0.25">
      <c r="V13677" s="413"/>
      <c r="W13677" s="413"/>
    </row>
    <row r="13678" spans="22:23" x14ac:dyDescent="0.25">
      <c r="V13678" s="413"/>
      <c r="W13678" s="413"/>
    </row>
    <row r="13679" spans="22:23" x14ac:dyDescent="0.25">
      <c r="V13679" s="413"/>
      <c r="W13679" s="413"/>
    </row>
    <row r="13680" spans="22:23" x14ac:dyDescent="0.25">
      <c r="V13680" s="413"/>
      <c r="W13680" s="413"/>
    </row>
    <row r="13681" spans="22:23" x14ac:dyDescent="0.25">
      <c r="V13681" s="413"/>
      <c r="W13681" s="413"/>
    </row>
    <row r="13682" spans="22:23" x14ac:dyDescent="0.25">
      <c r="V13682" s="413"/>
      <c r="W13682" s="413"/>
    </row>
    <row r="13683" spans="22:23" x14ac:dyDescent="0.25">
      <c r="V13683" s="413"/>
      <c r="W13683" s="413"/>
    </row>
    <row r="13684" spans="22:23" x14ac:dyDescent="0.25">
      <c r="V13684" s="413"/>
      <c r="W13684" s="413"/>
    </row>
    <row r="13685" spans="22:23" x14ac:dyDescent="0.25">
      <c r="V13685" s="413"/>
      <c r="W13685" s="413"/>
    </row>
    <row r="13686" spans="22:23" x14ac:dyDescent="0.25">
      <c r="V13686" s="413"/>
      <c r="W13686" s="413"/>
    </row>
    <row r="13687" spans="22:23" x14ac:dyDescent="0.25">
      <c r="V13687" s="413"/>
      <c r="W13687" s="413"/>
    </row>
    <row r="13688" spans="22:23" x14ac:dyDescent="0.25">
      <c r="V13688" s="413"/>
      <c r="W13688" s="413"/>
    </row>
    <row r="13689" spans="22:23" x14ac:dyDescent="0.25">
      <c r="V13689" s="413"/>
      <c r="W13689" s="413"/>
    </row>
    <row r="13690" spans="22:23" x14ac:dyDescent="0.25">
      <c r="V13690" s="413"/>
      <c r="W13690" s="413"/>
    </row>
    <row r="13691" spans="22:23" x14ac:dyDescent="0.25">
      <c r="V13691" s="413"/>
      <c r="W13691" s="413"/>
    </row>
    <row r="13692" spans="22:23" x14ac:dyDescent="0.25">
      <c r="V13692" s="413"/>
      <c r="W13692" s="413"/>
    </row>
    <row r="13693" spans="22:23" x14ac:dyDescent="0.25">
      <c r="V13693" s="413"/>
      <c r="W13693" s="413"/>
    </row>
    <row r="13694" spans="22:23" x14ac:dyDescent="0.25">
      <c r="V13694" s="413"/>
      <c r="W13694" s="413"/>
    </row>
    <row r="13695" spans="22:23" x14ac:dyDescent="0.25">
      <c r="V13695" s="413"/>
      <c r="W13695" s="413"/>
    </row>
    <row r="13696" spans="22:23" x14ac:dyDescent="0.25">
      <c r="V13696" s="413"/>
      <c r="W13696" s="413"/>
    </row>
    <row r="13697" spans="22:23" x14ac:dyDescent="0.25">
      <c r="V13697" s="413"/>
      <c r="W13697" s="413"/>
    </row>
    <row r="13698" spans="22:23" x14ac:dyDescent="0.25">
      <c r="V13698" s="413"/>
      <c r="W13698" s="413"/>
    </row>
    <row r="13699" spans="22:23" x14ac:dyDescent="0.25">
      <c r="V13699" s="413"/>
      <c r="W13699" s="413"/>
    </row>
    <row r="13700" spans="22:23" x14ac:dyDescent="0.25">
      <c r="V13700" s="413"/>
      <c r="W13700" s="413"/>
    </row>
    <row r="13701" spans="22:23" x14ac:dyDescent="0.25">
      <c r="V13701" s="413"/>
      <c r="W13701" s="413"/>
    </row>
    <row r="13702" spans="22:23" x14ac:dyDescent="0.25">
      <c r="V13702" s="413"/>
      <c r="W13702" s="413"/>
    </row>
    <row r="13703" spans="22:23" x14ac:dyDescent="0.25">
      <c r="V13703" s="413"/>
      <c r="W13703" s="413"/>
    </row>
    <row r="13704" spans="22:23" x14ac:dyDescent="0.25">
      <c r="V13704" s="413"/>
      <c r="W13704" s="413"/>
    </row>
    <row r="13705" spans="22:23" x14ac:dyDescent="0.25">
      <c r="V13705" s="413"/>
      <c r="W13705" s="413"/>
    </row>
    <row r="13706" spans="22:23" x14ac:dyDescent="0.25">
      <c r="V13706" s="413"/>
      <c r="W13706" s="413"/>
    </row>
    <row r="13707" spans="22:23" x14ac:dyDescent="0.25">
      <c r="V13707" s="413"/>
      <c r="W13707" s="413"/>
    </row>
    <row r="13708" spans="22:23" x14ac:dyDescent="0.25">
      <c r="V13708" s="413"/>
      <c r="W13708" s="413"/>
    </row>
    <row r="13709" spans="22:23" x14ac:dyDescent="0.25">
      <c r="V13709" s="413"/>
      <c r="W13709" s="413"/>
    </row>
    <row r="13710" spans="22:23" x14ac:dyDescent="0.25">
      <c r="V13710" s="413"/>
      <c r="W13710" s="413"/>
    </row>
    <row r="13711" spans="22:23" x14ac:dyDescent="0.25">
      <c r="V13711" s="413"/>
      <c r="W13711" s="413"/>
    </row>
    <row r="13712" spans="22:23" x14ac:dyDescent="0.25">
      <c r="V13712" s="413"/>
      <c r="W13712" s="413"/>
    </row>
    <row r="13713" spans="22:23" x14ac:dyDescent="0.25">
      <c r="V13713" s="413"/>
      <c r="W13713" s="413"/>
    </row>
    <row r="13714" spans="22:23" x14ac:dyDescent="0.25">
      <c r="V13714" s="413"/>
      <c r="W13714" s="413"/>
    </row>
    <row r="13715" spans="22:23" x14ac:dyDescent="0.25">
      <c r="V13715" s="413"/>
      <c r="W13715" s="413"/>
    </row>
    <row r="13716" spans="22:23" x14ac:dyDescent="0.25">
      <c r="V13716" s="413"/>
      <c r="W13716" s="413"/>
    </row>
    <row r="13717" spans="22:23" x14ac:dyDescent="0.25">
      <c r="V13717" s="413"/>
      <c r="W13717" s="413"/>
    </row>
    <row r="13718" spans="22:23" x14ac:dyDescent="0.25">
      <c r="V13718" s="413"/>
      <c r="W13718" s="413"/>
    </row>
    <row r="13719" spans="22:23" x14ac:dyDescent="0.25">
      <c r="V13719" s="413"/>
      <c r="W13719" s="413"/>
    </row>
    <row r="13720" spans="22:23" x14ac:dyDescent="0.25">
      <c r="V13720" s="413"/>
      <c r="W13720" s="413"/>
    </row>
    <row r="13721" spans="22:23" x14ac:dyDescent="0.25">
      <c r="V13721" s="413"/>
      <c r="W13721" s="413"/>
    </row>
    <row r="13722" spans="22:23" x14ac:dyDescent="0.25">
      <c r="V13722" s="413"/>
      <c r="W13722" s="413"/>
    </row>
    <row r="13723" spans="22:23" x14ac:dyDescent="0.25">
      <c r="V13723" s="413"/>
      <c r="W13723" s="413"/>
    </row>
    <row r="13724" spans="22:23" x14ac:dyDescent="0.25">
      <c r="V13724" s="413"/>
      <c r="W13724" s="413"/>
    </row>
    <row r="13725" spans="22:23" x14ac:dyDescent="0.25">
      <c r="V13725" s="413"/>
      <c r="W13725" s="413"/>
    </row>
    <row r="13726" spans="22:23" x14ac:dyDescent="0.25">
      <c r="V13726" s="413"/>
      <c r="W13726" s="413"/>
    </row>
    <row r="13727" spans="22:23" x14ac:dyDescent="0.25">
      <c r="V13727" s="413"/>
      <c r="W13727" s="413"/>
    </row>
    <row r="13728" spans="22:23" x14ac:dyDescent="0.25">
      <c r="V13728" s="413"/>
      <c r="W13728" s="413"/>
    </row>
    <row r="13729" spans="22:23" x14ac:dyDescent="0.25">
      <c r="V13729" s="413"/>
      <c r="W13729" s="413"/>
    </row>
    <row r="13730" spans="22:23" x14ac:dyDescent="0.25">
      <c r="V13730" s="413"/>
      <c r="W13730" s="413"/>
    </row>
    <row r="13731" spans="22:23" x14ac:dyDescent="0.25">
      <c r="V13731" s="413"/>
      <c r="W13731" s="413"/>
    </row>
    <row r="13732" spans="22:23" x14ac:dyDescent="0.25">
      <c r="V13732" s="413"/>
      <c r="W13732" s="413"/>
    </row>
    <row r="13733" spans="22:23" x14ac:dyDescent="0.25">
      <c r="V13733" s="413"/>
      <c r="W13733" s="413"/>
    </row>
    <row r="13734" spans="22:23" x14ac:dyDescent="0.25">
      <c r="V13734" s="413"/>
      <c r="W13734" s="413"/>
    </row>
    <row r="13735" spans="22:23" x14ac:dyDescent="0.25">
      <c r="V13735" s="413"/>
      <c r="W13735" s="413"/>
    </row>
    <row r="13736" spans="22:23" x14ac:dyDescent="0.25">
      <c r="V13736" s="413"/>
      <c r="W13736" s="413"/>
    </row>
    <row r="13737" spans="22:23" x14ac:dyDescent="0.25">
      <c r="V13737" s="413"/>
      <c r="W13737" s="413"/>
    </row>
    <row r="13738" spans="22:23" x14ac:dyDescent="0.25">
      <c r="V13738" s="413"/>
      <c r="W13738" s="413"/>
    </row>
    <row r="13739" spans="22:23" x14ac:dyDescent="0.25">
      <c r="V13739" s="413"/>
      <c r="W13739" s="413"/>
    </row>
    <row r="13740" spans="22:23" x14ac:dyDescent="0.25">
      <c r="V13740" s="413"/>
      <c r="W13740" s="413"/>
    </row>
    <row r="13741" spans="22:23" x14ac:dyDescent="0.25">
      <c r="V13741" s="413"/>
      <c r="W13741" s="413"/>
    </row>
    <row r="13742" spans="22:23" x14ac:dyDescent="0.25">
      <c r="V13742" s="413"/>
      <c r="W13742" s="413"/>
    </row>
    <row r="13743" spans="22:23" x14ac:dyDescent="0.25">
      <c r="V13743" s="413"/>
      <c r="W13743" s="413"/>
    </row>
    <row r="13744" spans="22:23" x14ac:dyDescent="0.25">
      <c r="V13744" s="413"/>
      <c r="W13744" s="413"/>
    </row>
    <row r="13745" spans="22:23" x14ac:dyDescent="0.25">
      <c r="V13745" s="413"/>
      <c r="W13745" s="413"/>
    </row>
    <row r="13746" spans="22:23" x14ac:dyDescent="0.25">
      <c r="V13746" s="413"/>
      <c r="W13746" s="413"/>
    </row>
    <row r="13747" spans="22:23" x14ac:dyDescent="0.25">
      <c r="V13747" s="413"/>
      <c r="W13747" s="413"/>
    </row>
    <row r="13748" spans="22:23" x14ac:dyDescent="0.25">
      <c r="V13748" s="413"/>
      <c r="W13748" s="413"/>
    </row>
    <row r="13749" spans="22:23" x14ac:dyDescent="0.25">
      <c r="V13749" s="413"/>
      <c r="W13749" s="413"/>
    </row>
    <row r="13750" spans="22:23" x14ac:dyDescent="0.25">
      <c r="V13750" s="413"/>
      <c r="W13750" s="413"/>
    </row>
    <row r="13751" spans="22:23" x14ac:dyDescent="0.25">
      <c r="V13751" s="413"/>
      <c r="W13751" s="413"/>
    </row>
    <row r="13752" spans="22:23" x14ac:dyDescent="0.25">
      <c r="V13752" s="413"/>
      <c r="W13752" s="413"/>
    </row>
    <row r="13753" spans="22:23" x14ac:dyDescent="0.25">
      <c r="V13753" s="413"/>
      <c r="W13753" s="413"/>
    </row>
    <row r="13754" spans="22:23" x14ac:dyDescent="0.25">
      <c r="V13754" s="413"/>
      <c r="W13754" s="413"/>
    </row>
    <row r="13755" spans="22:23" x14ac:dyDescent="0.25">
      <c r="V13755" s="413"/>
      <c r="W13755" s="413"/>
    </row>
    <row r="13756" spans="22:23" x14ac:dyDescent="0.25">
      <c r="V13756" s="413"/>
      <c r="W13756" s="413"/>
    </row>
    <row r="13757" spans="22:23" x14ac:dyDescent="0.25">
      <c r="V13757" s="413"/>
      <c r="W13757" s="413"/>
    </row>
    <row r="13758" spans="22:23" x14ac:dyDescent="0.25">
      <c r="V13758" s="413"/>
      <c r="W13758" s="413"/>
    </row>
    <row r="13759" spans="22:23" x14ac:dyDescent="0.25">
      <c r="V13759" s="413"/>
      <c r="W13759" s="413"/>
    </row>
    <row r="13760" spans="22:23" x14ac:dyDescent="0.25">
      <c r="V13760" s="413"/>
      <c r="W13760" s="413"/>
    </row>
    <row r="13761" spans="22:23" x14ac:dyDescent="0.25">
      <c r="V13761" s="413"/>
      <c r="W13761" s="413"/>
    </row>
    <row r="13762" spans="22:23" x14ac:dyDescent="0.25">
      <c r="V13762" s="413"/>
      <c r="W13762" s="413"/>
    </row>
    <row r="13763" spans="22:23" x14ac:dyDescent="0.25">
      <c r="V13763" s="413"/>
      <c r="W13763" s="413"/>
    </row>
    <row r="13764" spans="22:23" x14ac:dyDescent="0.25">
      <c r="V13764" s="413"/>
      <c r="W13764" s="413"/>
    </row>
    <row r="13765" spans="22:23" x14ac:dyDescent="0.25">
      <c r="V13765" s="413"/>
      <c r="W13765" s="413"/>
    </row>
    <row r="13766" spans="22:23" x14ac:dyDescent="0.25">
      <c r="V13766" s="413"/>
      <c r="W13766" s="413"/>
    </row>
    <row r="13767" spans="22:23" x14ac:dyDescent="0.25">
      <c r="V13767" s="413"/>
      <c r="W13767" s="413"/>
    </row>
    <row r="13768" spans="22:23" x14ac:dyDescent="0.25">
      <c r="V13768" s="413"/>
      <c r="W13768" s="413"/>
    </row>
    <row r="13769" spans="22:23" x14ac:dyDescent="0.25">
      <c r="V13769" s="413"/>
      <c r="W13769" s="413"/>
    </row>
    <row r="13770" spans="22:23" x14ac:dyDescent="0.25">
      <c r="V13770" s="413"/>
      <c r="W13770" s="413"/>
    </row>
    <row r="13771" spans="22:23" x14ac:dyDescent="0.25">
      <c r="V13771" s="413"/>
      <c r="W13771" s="413"/>
    </row>
    <row r="13772" spans="22:23" x14ac:dyDescent="0.25">
      <c r="V13772" s="413"/>
      <c r="W13772" s="413"/>
    </row>
    <row r="13773" spans="22:23" x14ac:dyDescent="0.25">
      <c r="V13773" s="413"/>
      <c r="W13773" s="413"/>
    </row>
    <row r="13774" spans="22:23" x14ac:dyDescent="0.25">
      <c r="V13774" s="413"/>
      <c r="W13774" s="413"/>
    </row>
    <row r="13775" spans="22:23" x14ac:dyDescent="0.25">
      <c r="V13775" s="413"/>
      <c r="W13775" s="413"/>
    </row>
    <row r="13776" spans="22:23" x14ac:dyDescent="0.25">
      <c r="V13776" s="413"/>
      <c r="W13776" s="413"/>
    </row>
    <row r="13777" spans="22:23" x14ac:dyDescent="0.25">
      <c r="V13777" s="413"/>
      <c r="W13777" s="413"/>
    </row>
    <row r="13778" spans="22:23" x14ac:dyDescent="0.25">
      <c r="V13778" s="413"/>
      <c r="W13778" s="413"/>
    </row>
    <row r="13779" spans="22:23" x14ac:dyDescent="0.25">
      <c r="V13779" s="413"/>
      <c r="W13779" s="413"/>
    </row>
    <row r="13780" spans="22:23" x14ac:dyDescent="0.25">
      <c r="V13780" s="413"/>
      <c r="W13780" s="413"/>
    </row>
    <row r="13781" spans="22:23" x14ac:dyDescent="0.25">
      <c r="V13781" s="413"/>
      <c r="W13781" s="413"/>
    </row>
    <row r="13782" spans="22:23" x14ac:dyDescent="0.25">
      <c r="V13782" s="413"/>
      <c r="W13782" s="413"/>
    </row>
    <row r="13783" spans="22:23" x14ac:dyDescent="0.25">
      <c r="V13783" s="413"/>
      <c r="W13783" s="413"/>
    </row>
    <row r="13784" spans="22:23" x14ac:dyDescent="0.25">
      <c r="V13784" s="413"/>
      <c r="W13784" s="413"/>
    </row>
    <row r="13785" spans="22:23" x14ac:dyDescent="0.25">
      <c r="V13785" s="413"/>
      <c r="W13785" s="413"/>
    </row>
    <row r="13786" spans="22:23" x14ac:dyDescent="0.25">
      <c r="V13786" s="413"/>
      <c r="W13786" s="413"/>
    </row>
    <row r="13787" spans="22:23" x14ac:dyDescent="0.25">
      <c r="V13787" s="413"/>
      <c r="W13787" s="413"/>
    </row>
    <row r="13788" spans="22:23" x14ac:dyDescent="0.25">
      <c r="V13788" s="413"/>
      <c r="W13788" s="413"/>
    </row>
    <row r="13789" spans="22:23" x14ac:dyDescent="0.25">
      <c r="V13789" s="413"/>
      <c r="W13789" s="413"/>
    </row>
    <row r="13790" spans="22:23" x14ac:dyDescent="0.25">
      <c r="V13790" s="413"/>
      <c r="W13790" s="413"/>
    </row>
    <row r="13791" spans="22:23" x14ac:dyDescent="0.25">
      <c r="V13791" s="413"/>
      <c r="W13791" s="413"/>
    </row>
    <row r="13792" spans="22:23" x14ac:dyDescent="0.25">
      <c r="V13792" s="413"/>
      <c r="W13792" s="413"/>
    </row>
    <row r="13793" spans="22:23" x14ac:dyDescent="0.25">
      <c r="V13793" s="413"/>
      <c r="W13793" s="413"/>
    </row>
    <row r="13794" spans="22:23" x14ac:dyDescent="0.25">
      <c r="V13794" s="413"/>
      <c r="W13794" s="413"/>
    </row>
    <row r="13795" spans="22:23" x14ac:dyDescent="0.25">
      <c r="V13795" s="413"/>
      <c r="W13795" s="413"/>
    </row>
    <row r="13796" spans="22:23" x14ac:dyDescent="0.25">
      <c r="V13796" s="413"/>
      <c r="W13796" s="413"/>
    </row>
    <row r="13797" spans="22:23" x14ac:dyDescent="0.25">
      <c r="V13797" s="413"/>
      <c r="W13797" s="413"/>
    </row>
    <row r="13798" spans="22:23" x14ac:dyDescent="0.25">
      <c r="V13798" s="413"/>
      <c r="W13798" s="413"/>
    </row>
    <row r="13799" spans="22:23" x14ac:dyDescent="0.25">
      <c r="V13799" s="413"/>
      <c r="W13799" s="413"/>
    </row>
    <row r="13800" spans="22:23" x14ac:dyDescent="0.25">
      <c r="V13800" s="413"/>
      <c r="W13800" s="413"/>
    </row>
    <row r="13801" spans="22:23" x14ac:dyDescent="0.25">
      <c r="V13801" s="413"/>
      <c r="W13801" s="413"/>
    </row>
    <row r="13802" spans="22:23" x14ac:dyDescent="0.25">
      <c r="V13802" s="413"/>
      <c r="W13802" s="413"/>
    </row>
    <row r="13803" spans="22:23" x14ac:dyDescent="0.25">
      <c r="V13803" s="413"/>
      <c r="W13803" s="413"/>
    </row>
    <row r="13804" spans="22:23" x14ac:dyDescent="0.25">
      <c r="V13804" s="413"/>
      <c r="W13804" s="413"/>
    </row>
    <row r="13805" spans="22:23" x14ac:dyDescent="0.25">
      <c r="V13805" s="413"/>
      <c r="W13805" s="413"/>
    </row>
    <row r="13806" spans="22:23" x14ac:dyDescent="0.25">
      <c r="V13806" s="413"/>
      <c r="W13806" s="413"/>
    </row>
    <row r="13807" spans="22:23" x14ac:dyDescent="0.25">
      <c r="V13807" s="413"/>
      <c r="W13807" s="413"/>
    </row>
    <row r="13808" spans="22:23" x14ac:dyDescent="0.25">
      <c r="V13808" s="413"/>
      <c r="W13808" s="413"/>
    </row>
    <row r="13809" spans="22:23" x14ac:dyDescent="0.25">
      <c r="V13809" s="413"/>
      <c r="W13809" s="413"/>
    </row>
    <row r="13810" spans="22:23" x14ac:dyDescent="0.25">
      <c r="V13810" s="413"/>
      <c r="W13810" s="413"/>
    </row>
    <row r="13811" spans="22:23" x14ac:dyDescent="0.25">
      <c r="V13811" s="413"/>
      <c r="W13811" s="413"/>
    </row>
    <row r="13812" spans="22:23" x14ac:dyDescent="0.25">
      <c r="V13812" s="413"/>
      <c r="W13812" s="413"/>
    </row>
    <row r="13813" spans="22:23" x14ac:dyDescent="0.25">
      <c r="V13813" s="413"/>
      <c r="W13813" s="413"/>
    </row>
    <row r="13814" spans="22:23" x14ac:dyDescent="0.25">
      <c r="V13814" s="413"/>
      <c r="W13814" s="413"/>
    </row>
    <row r="13815" spans="22:23" x14ac:dyDescent="0.25">
      <c r="V13815" s="413"/>
      <c r="W13815" s="413"/>
    </row>
    <row r="13816" spans="22:23" x14ac:dyDescent="0.25">
      <c r="V13816" s="413"/>
      <c r="W13816" s="413"/>
    </row>
    <row r="13817" spans="22:23" x14ac:dyDescent="0.25">
      <c r="V13817" s="413"/>
      <c r="W13817" s="413"/>
    </row>
    <row r="13818" spans="22:23" x14ac:dyDescent="0.25">
      <c r="V13818" s="413"/>
      <c r="W13818" s="413"/>
    </row>
    <row r="13819" spans="22:23" x14ac:dyDescent="0.25">
      <c r="V13819" s="413"/>
      <c r="W13819" s="413"/>
    </row>
    <row r="13820" spans="22:23" x14ac:dyDescent="0.25">
      <c r="V13820" s="413"/>
      <c r="W13820" s="413"/>
    </row>
    <row r="13821" spans="22:23" x14ac:dyDescent="0.25">
      <c r="V13821" s="413"/>
      <c r="W13821" s="413"/>
    </row>
    <row r="13822" spans="22:23" x14ac:dyDescent="0.25">
      <c r="V13822" s="413"/>
      <c r="W13822" s="413"/>
    </row>
    <row r="13823" spans="22:23" x14ac:dyDescent="0.25">
      <c r="V13823" s="413"/>
      <c r="W13823" s="413"/>
    </row>
    <row r="13824" spans="22:23" x14ac:dyDescent="0.25">
      <c r="V13824" s="413"/>
      <c r="W13824" s="413"/>
    </row>
    <row r="13825" spans="22:23" x14ac:dyDescent="0.25">
      <c r="V13825" s="413"/>
      <c r="W13825" s="413"/>
    </row>
    <row r="13826" spans="22:23" x14ac:dyDescent="0.25">
      <c r="V13826" s="413"/>
      <c r="W13826" s="413"/>
    </row>
    <row r="13827" spans="22:23" x14ac:dyDescent="0.25">
      <c r="V13827" s="413"/>
      <c r="W13827" s="413"/>
    </row>
    <row r="13828" spans="22:23" x14ac:dyDescent="0.25">
      <c r="V13828" s="413"/>
      <c r="W13828" s="413"/>
    </row>
    <row r="13829" spans="22:23" x14ac:dyDescent="0.25">
      <c r="V13829" s="413"/>
      <c r="W13829" s="413"/>
    </row>
    <row r="13830" spans="22:23" x14ac:dyDescent="0.25">
      <c r="V13830" s="413"/>
      <c r="W13830" s="413"/>
    </row>
    <row r="13831" spans="22:23" x14ac:dyDescent="0.25">
      <c r="V13831" s="413"/>
      <c r="W13831" s="413"/>
    </row>
    <row r="13832" spans="22:23" x14ac:dyDescent="0.25">
      <c r="V13832" s="413"/>
      <c r="W13832" s="413"/>
    </row>
    <row r="13833" spans="22:23" x14ac:dyDescent="0.25">
      <c r="V13833" s="413"/>
      <c r="W13833" s="413"/>
    </row>
    <row r="13834" spans="22:23" x14ac:dyDescent="0.25">
      <c r="V13834" s="413"/>
      <c r="W13834" s="413"/>
    </row>
    <row r="13835" spans="22:23" x14ac:dyDescent="0.25">
      <c r="V13835" s="413"/>
      <c r="W13835" s="413"/>
    </row>
    <row r="13836" spans="22:23" x14ac:dyDescent="0.25">
      <c r="V13836" s="413"/>
      <c r="W13836" s="413"/>
    </row>
    <row r="13837" spans="22:23" x14ac:dyDescent="0.25">
      <c r="V13837" s="413"/>
      <c r="W13837" s="413"/>
    </row>
    <row r="13838" spans="22:23" x14ac:dyDescent="0.25">
      <c r="V13838" s="413"/>
      <c r="W13838" s="413"/>
    </row>
    <row r="13839" spans="22:23" x14ac:dyDescent="0.25">
      <c r="V13839" s="413"/>
      <c r="W13839" s="413"/>
    </row>
    <row r="13840" spans="22:23" x14ac:dyDescent="0.25">
      <c r="V13840" s="413"/>
      <c r="W13840" s="413"/>
    </row>
    <row r="13841" spans="22:23" x14ac:dyDescent="0.25">
      <c r="V13841" s="413"/>
      <c r="W13841" s="413"/>
    </row>
    <row r="13842" spans="22:23" x14ac:dyDescent="0.25">
      <c r="V13842" s="413"/>
      <c r="W13842" s="413"/>
    </row>
    <row r="13843" spans="22:23" x14ac:dyDescent="0.25">
      <c r="V13843" s="413"/>
      <c r="W13843" s="413"/>
    </row>
    <row r="13844" spans="22:23" x14ac:dyDescent="0.25">
      <c r="V13844" s="413"/>
      <c r="W13844" s="413"/>
    </row>
    <row r="13845" spans="22:23" x14ac:dyDescent="0.25">
      <c r="V13845" s="413"/>
      <c r="W13845" s="413"/>
    </row>
    <row r="13846" spans="22:23" x14ac:dyDescent="0.25">
      <c r="V13846" s="413"/>
      <c r="W13846" s="413"/>
    </row>
    <row r="13847" spans="22:23" x14ac:dyDescent="0.25">
      <c r="V13847" s="413"/>
      <c r="W13847" s="413"/>
    </row>
    <row r="13848" spans="22:23" x14ac:dyDescent="0.25">
      <c r="V13848" s="413"/>
      <c r="W13848" s="413"/>
    </row>
    <row r="13849" spans="22:23" x14ac:dyDescent="0.25">
      <c r="V13849" s="413"/>
      <c r="W13849" s="413"/>
    </row>
    <row r="13850" spans="22:23" x14ac:dyDescent="0.25">
      <c r="V13850" s="413"/>
      <c r="W13850" s="413"/>
    </row>
    <row r="13851" spans="22:23" x14ac:dyDescent="0.25">
      <c r="V13851" s="413"/>
      <c r="W13851" s="413"/>
    </row>
    <row r="13852" spans="22:23" x14ac:dyDescent="0.25">
      <c r="V13852" s="413"/>
      <c r="W13852" s="413"/>
    </row>
    <row r="13853" spans="22:23" x14ac:dyDescent="0.25">
      <c r="V13853" s="413"/>
      <c r="W13853" s="413"/>
    </row>
    <row r="13854" spans="22:23" x14ac:dyDescent="0.25">
      <c r="V13854" s="413"/>
      <c r="W13854" s="413"/>
    </row>
    <row r="13855" spans="22:23" x14ac:dyDescent="0.25">
      <c r="V13855" s="413"/>
      <c r="W13855" s="413"/>
    </row>
    <row r="13856" spans="22:23" x14ac:dyDescent="0.25">
      <c r="V13856" s="413"/>
      <c r="W13856" s="413"/>
    </row>
    <row r="13857" spans="22:23" x14ac:dyDescent="0.25">
      <c r="V13857" s="413"/>
      <c r="W13857" s="413"/>
    </row>
    <row r="13858" spans="22:23" x14ac:dyDescent="0.25">
      <c r="V13858" s="413"/>
      <c r="W13858" s="413"/>
    </row>
    <row r="13859" spans="22:23" x14ac:dyDescent="0.25">
      <c r="V13859" s="413"/>
      <c r="W13859" s="413"/>
    </row>
    <row r="13860" spans="22:23" x14ac:dyDescent="0.25">
      <c r="V13860" s="413"/>
      <c r="W13860" s="413"/>
    </row>
    <row r="13861" spans="22:23" x14ac:dyDescent="0.25">
      <c r="V13861" s="413"/>
      <c r="W13861" s="413"/>
    </row>
    <row r="13862" spans="22:23" x14ac:dyDescent="0.25">
      <c r="V13862" s="413"/>
      <c r="W13862" s="413"/>
    </row>
    <row r="13863" spans="22:23" x14ac:dyDescent="0.25">
      <c r="V13863" s="413"/>
      <c r="W13863" s="413"/>
    </row>
    <row r="13864" spans="22:23" x14ac:dyDescent="0.25">
      <c r="V13864" s="413"/>
      <c r="W13864" s="413"/>
    </row>
    <row r="13865" spans="22:23" x14ac:dyDescent="0.25">
      <c r="V13865" s="413"/>
      <c r="W13865" s="413"/>
    </row>
    <row r="13866" spans="22:23" x14ac:dyDescent="0.25">
      <c r="V13866" s="413"/>
      <c r="W13866" s="413"/>
    </row>
    <row r="13867" spans="22:23" x14ac:dyDescent="0.25">
      <c r="V13867" s="413"/>
      <c r="W13867" s="413"/>
    </row>
    <row r="13868" spans="22:23" x14ac:dyDescent="0.25">
      <c r="V13868" s="413"/>
      <c r="W13868" s="413"/>
    </row>
    <row r="13869" spans="22:23" x14ac:dyDescent="0.25">
      <c r="V13869" s="413"/>
      <c r="W13869" s="413"/>
    </row>
    <row r="13870" spans="22:23" x14ac:dyDescent="0.25">
      <c r="V13870" s="413"/>
      <c r="W13870" s="413"/>
    </row>
    <row r="13871" spans="22:23" x14ac:dyDescent="0.25">
      <c r="V13871" s="413"/>
      <c r="W13871" s="413"/>
    </row>
    <row r="13872" spans="22:23" x14ac:dyDescent="0.25">
      <c r="V13872" s="413"/>
      <c r="W13872" s="413"/>
    </row>
    <row r="13873" spans="22:23" x14ac:dyDescent="0.25">
      <c r="V13873" s="413"/>
      <c r="W13873" s="413"/>
    </row>
    <row r="13874" spans="22:23" x14ac:dyDescent="0.25">
      <c r="V13874" s="413"/>
      <c r="W13874" s="413"/>
    </row>
    <row r="13875" spans="22:23" x14ac:dyDescent="0.25">
      <c r="V13875" s="413"/>
      <c r="W13875" s="413"/>
    </row>
    <row r="13876" spans="22:23" x14ac:dyDescent="0.25">
      <c r="V13876" s="413"/>
      <c r="W13876" s="413"/>
    </row>
    <row r="13877" spans="22:23" x14ac:dyDescent="0.25">
      <c r="V13877" s="413"/>
      <c r="W13877" s="413"/>
    </row>
    <row r="13878" spans="22:23" x14ac:dyDescent="0.25">
      <c r="V13878" s="413"/>
      <c r="W13878" s="413"/>
    </row>
    <row r="13879" spans="22:23" x14ac:dyDescent="0.25">
      <c r="V13879" s="413"/>
      <c r="W13879" s="413"/>
    </row>
    <row r="13880" spans="22:23" x14ac:dyDescent="0.25">
      <c r="V13880" s="413"/>
      <c r="W13880" s="413"/>
    </row>
    <row r="13881" spans="22:23" x14ac:dyDescent="0.25">
      <c r="V13881" s="413"/>
      <c r="W13881" s="413"/>
    </row>
    <row r="13882" spans="22:23" x14ac:dyDescent="0.25">
      <c r="V13882" s="413"/>
      <c r="W13882" s="413"/>
    </row>
    <row r="13883" spans="22:23" x14ac:dyDescent="0.25">
      <c r="V13883" s="413"/>
      <c r="W13883" s="413"/>
    </row>
    <row r="13884" spans="22:23" x14ac:dyDescent="0.25">
      <c r="V13884" s="413"/>
      <c r="W13884" s="413"/>
    </row>
    <row r="13885" spans="22:23" x14ac:dyDescent="0.25">
      <c r="V13885" s="413"/>
      <c r="W13885" s="413"/>
    </row>
    <row r="13886" spans="22:23" x14ac:dyDescent="0.25">
      <c r="V13886" s="413"/>
      <c r="W13886" s="413"/>
    </row>
    <row r="13887" spans="22:23" x14ac:dyDescent="0.25">
      <c r="V13887" s="413"/>
      <c r="W13887" s="413"/>
    </row>
    <row r="13888" spans="22:23" x14ac:dyDescent="0.25">
      <c r="V13888" s="413"/>
      <c r="W13888" s="413"/>
    </row>
    <row r="13889" spans="22:23" x14ac:dyDescent="0.25">
      <c r="V13889" s="413"/>
      <c r="W13889" s="413"/>
    </row>
    <row r="13890" spans="22:23" x14ac:dyDescent="0.25">
      <c r="V13890" s="413"/>
      <c r="W13890" s="413"/>
    </row>
    <row r="13891" spans="22:23" x14ac:dyDescent="0.25">
      <c r="V13891" s="413"/>
      <c r="W13891" s="413"/>
    </row>
    <row r="13892" spans="22:23" x14ac:dyDescent="0.25">
      <c r="V13892" s="413"/>
      <c r="W13892" s="413"/>
    </row>
    <row r="13893" spans="22:23" x14ac:dyDescent="0.25">
      <c r="V13893" s="413"/>
      <c r="W13893" s="413"/>
    </row>
    <row r="13894" spans="22:23" x14ac:dyDescent="0.25">
      <c r="V13894" s="413"/>
      <c r="W13894" s="413"/>
    </row>
    <row r="13895" spans="22:23" x14ac:dyDescent="0.25">
      <c r="V13895" s="413"/>
      <c r="W13895" s="413"/>
    </row>
    <row r="13896" spans="22:23" x14ac:dyDescent="0.25">
      <c r="V13896" s="413"/>
      <c r="W13896" s="413"/>
    </row>
    <row r="13897" spans="22:23" x14ac:dyDescent="0.25">
      <c r="V13897" s="413"/>
      <c r="W13897" s="413"/>
    </row>
    <row r="13898" spans="22:23" x14ac:dyDescent="0.25">
      <c r="V13898" s="413"/>
      <c r="W13898" s="413"/>
    </row>
    <row r="13899" spans="22:23" x14ac:dyDescent="0.25">
      <c r="V13899" s="413"/>
      <c r="W13899" s="413"/>
    </row>
    <row r="13900" spans="22:23" x14ac:dyDescent="0.25">
      <c r="V13900" s="413"/>
      <c r="W13900" s="413"/>
    </row>
    <row r="13901" spans="22:23" x14ac:dyDescent="0.25">
      <c r="V13901" s="413"/>
      <c r="W13901" s="413"/>
    </row>
    <row r="13902" spans="22:23" x14ac:dyDescent="0.25">
      <c r="V13902" s="413"/>
      <c r="W13902" s="413"/>
    </row>
    <row r="13903" spans="22:23" x14ac:dyDescent="0.25">
      <c r="V13903" s="413"/>
      <c r="W13903" s="413"/>
    </row>
    <row r="13904" spans="22:23" x14ac:dyDescent="0.25">
      <c r="V13904" s="413"/>
      <c r="W13904" s="413"/>
    </row>
    <row r="13905" spans="22:23" x14ac:dyDescent="0.25">
      <c r="V13905" s="413"/>
      <c r="W13905" s="413"/>
    </row>
    <row r="13906" spans="22:23" x14ac:dyDescent="0.25">
      <c r="V13906" s="413"/>
      <c r="W13906" s="413"/>
    </row>
    <row r="13907" spans="22:23" x14ac:dyDescent="0.25">
      <c r="V13907" s="413"/>
      <c r="W13907" s="413"/>
    </row>
    <row r="13908" spans="22:23" x14ac:dyDescent="0.25">
      <c r="V13908" s="413"/>
      <c r="W13908" s="413"/>
    </row>
    <row r="13909" spans="22:23" x14ac:dyDescent="0.25">
      <c r="V13909" s="413"/>
      <c r="W13909" s="413"/>
    </row>
    <row r="13910" spans="22:23" x14ac:dyDescent="0.25">
      <c r="V13910" s="413"/>
      <c r="W13910" s="413"/>
    </row>
    <row r="13911" spans="22:23" x14ac:dyDescent="0.25">
      <c r="V13911" s="413"/>
      <c r="W13911" s="413"/>
    </row>
    <row r="13912" spans="22:23" x14ac:dyDescent="0.25">
      <c r="V13912" s="413"/>
      <c r="W13912" s="413"/>
    </row>
    <row r="13913" spans="22:23" x14ac:dyDescent="0.25">
      <c r="V13913" s="413"/>
      <c r="W13913" s="413"/>
    </row>
    <row r="13914" spans="22:23" x14ac:dyDescent="0.25">
      <c r="V13914" s="413"/>
      <c r="W13914" s="413"/>
    </row>
    <row r="13915" spans="22:23" x14ac:dyDescent="0.25">
      <c r="V13915" s="413"/>
      <c r="W13915" s="413"/>
    </row>
    <row r="13916" spans="22:23" x14ac:dyDescent="0.25">
      <c r="V13916" s="413"/>
      <c r="W13916" s="413"/>
    </row>
    <row r="13917" spans="22:23" x14ac:dyDescent="0.25">
      <c r="V13917" s="413"/>
      <c r="W13917" s="413"/>
    </row>
    <row r="13918" spans="22:23" x14ac:dyDescent="0.25">
      <c r="V13918" s="413"/>
      <c r="W13918" s="413"/>
    </row>
    <row r="13919" spans="22:23" x14ac:dyDescent="0.25">
      <c r="V13919" s="413"/>
      <c r="W13919" s="413"/>
    </row>
    <row r="13920" spans="22:23" x14ac:dyDescent="0.25">
      <c r="V13920" s="413"/>
      <c r="W13920" s="413"/>
    </row>
    <row r="13921" spans="22:23" x14ac:dyDescent="0.25">
      <c r="V13921" s="413"/>
      <c r="W13921" s="413"/>
    </row>
    <row r="13922" spans="22:23" x14ac:dyDescent="0.25">
      <c r="V13922" s="413"/>
      <c r="W13922" s="413"/>
    </row>
    <row r="13923" spans="22:23" x14ac:dyDescent="0.25">
      <c r="V13923" s="413"/>
      <c r="W13923" s="413"/>
    </row>
    <row r="13924" spans="22:23" x14ac:dyDescent="0.25">
      <c r="V13924" s="413"/>
      <c r="W13924" s="413"/>
    </row>
    <row r="13925" spans="22:23" x14ac:dyDescent="0.25">
      <c r="V13925" s="413"/>
      <c r="W13925" s="413"/>
    </row>
    <row r="13926" spans="22:23" x14ac:dyDescent="0.25">
      <c r="V13926" s="413"/>
      <c r="W13926" s="413"/>
    </row>
    <row r="13927" spans="22:23" x14ac:dyDescent="0.25">
      <c r="V13927" s="413"/>
      <c r="W13927" s="413"/>
    </row>
    <row r="13928" spans="22:23" x14ac:dyDescent="0.25">
      <c r="V13928" s="413"/>
      <c r="W13928" s="413"/>
    </row>
    <row r="13929" spans="22:23" x14ac:dyDescent="0.25">
      <c r="V13929" s="413"/>
      <c r="W13929" s="413"/>
    </row>
    <row r="13930" spans="22:23" x14ac:dyDescent="0.25">
      <c r="V13930" s="413"/>
      <c r="W13930" s="413"/>
    </row>
    <row r="13931" spans="22:23" x14ac:dyDescent="0.25">
      <c r="V13931" s="413"/>
      <c r="W13931" s="413"/>
    </row>
    <row r="13932" spans="22:23" x14ac:dyDescent="0.25">
      <c r="V13932" s="413"/>
      <c r="W13932" s="413"/>
    </row>
    <row r="13933" spans="22:23" x14ac:dyDescent="0.25">
      <c r="V13933" s="413"/>
      <c r="W13933" s="413"/>
    </row>
    <row r="13934" spans="22:23" x14ac:dyDescent="0.25">
      <c r="V13934" s="413"/>
      <c r="W13934" s="413"/>
    </row>
    <row r="13935" spans="22:23" x14ac:dyDescent="0.25">
      <c r="V13935" s="413"/>
      <c r="W13935" s="413"/>
    </row>
    <row r="13936" spans="22:23" x14ac:dyDescent="0.25">
      <c r="V13936" s="413"/>
      <c r="W13936" s="413"/>
    </row>
    <row r="13937" spans="22:23" x14ac:dyDescent="0.25">
      <c r="V13937" s="413"/>
      <c r="W13937" s="413"/>
    </row>
    <row r="13938" spans="22:23" x14ac:dyDescent="0.25">
      <c r="V13938" s="413"/>
      <c r="W13938" s="413"/>
    </row>
    <row r="13939" spans="22:23" x14ac:dyDescent="0.25">
      <c r="V13939" s="413"/>
      <c r="W13939" s="413"/>
    </row>
    <row r="13940" spans="22:23" x14ac:dyDescent="0.25">
      <c r="V13940" s="413"/>
      <c r="W13940" s="413"/>
    </row>
    <row r="13941" spans="22:23" x14ac:dyDescent="0.25">
      <c r="V13941" s="413"/>
      <c r="W13941" s="413"/>
    </row>
    <row r="13942" spans="22:23" x14ac:dyDescent="0.25">
      <c r="V13942" s="413"/>
      <c r="W13942" s="413"/>
    </row>
    <row r="13943" spans="22:23" x14ac:dyDescent="0.25">
      <c r="V13943" s="413"/>
      <c r="W13943" s="413"/>
    </row>
    <row r="13944" spans="22:23" x14ac:dyDescent="0.25">
      <c r="V13944" s="413"/>
      <c r="W13944" s="413"/>
    </row>
    <row r="13945" spans="22:23" x14ac:dyDescent="0.25">
      <c r="V13945" s="413"/>
      <c r="W13945" s="413"/>
    </row>
    <row r="13946" spans="22:23" x14ac:dyDescent="0.25">
      <c r="V13946" s="413"/>
      <c r="W13946" s="413"/>
    </row>
    <row r="13947" spans="22:23" x14ac:dyDescent="0.25">
      <c r="V13947" s="413"/>
      <c r="W13947" s="413"/>
    </row>
    <row r="13948" spans="22:23" x14ac:dyDescent="0.25">
      <c r="V13948" s="413"/>
      <c r="W13948" s="413"/>
    </row>
    <row r="13949" spans="22:23" x14ac:dyDescent="0.25">
      <c r="V13949" s="413"/>
      <c r="W13949" s="413"/>
    </row>
    <row r="13950" spans="22:23" x14ac:dyDescent="0.25">
      <c r="V13950" s="413"/>
      <c r="W13950" s="413"/>
    </row>
    <row r="13951" spans="22:23" x14ac:dyDescent="0.25">
      <c r="V13951" s="413"/>
      <c r="W13951" s="413"/>
    </row>
    <row r="13952" spans="22:23" x14ac:dyDescent="0.25">
      <c r="V13952" s="413"/>
      <c r="W13952" s="413"/>
    </row>
    <row r="13953" spans="22:23" x14ac:dyDescent="0.25">
      <c r="V13953" s="413"/>
      <c r="W13953" s="413"/>
    </row>
    <row r="13954" spans="22:23" x14ac:dyDescent="0.25">
      <c r="V13954" s="413"/>
      <c r="W13954" s="413"/>
    </row>
    <row r="13955" spans="22:23" x14ac:dyDescent="0.25">
      <c r="V13955" s="413"/>
      <c r="W13955" s="413"/>
    </row>
    <row r="13956" spans="22:23" x14ac:dyDescent="0.25">
      <c r="V13956" s="413"/>
      <c r="W13956" s="413"/>
    </row>
    <row r="13957" spans="22:23" x14ac:dyDescent="0.25">
      <c r="V13957" s="413"/>
      <c r="W13957" s="413"/>
    </row>
    <row r="13958" spans="22:23" x14ac:dyDescent="0.25">
      <c r="V13958" s="413"/>
      <c r="W13958" s="413"/>
    </row>
    <row r="13959" spans="22:23" x14ac:dyDescent="0.25">
      <c r="V13959" s="413"/>
      <c r="W13959" s="413"/>
    </row>
    <row r="13960" spans="22:23" x14ac:dyDescent="0.25">
      <c r="V13960" s="413"/>
      <c r="W13960" s="413"/>
    </row>
    <row r="13961" spans="22:23" x14ac:dyDescent="0.25">
      <c r="V13961" s="413"/>
      <c r="W13961" s="413"/>
    </row>
    <row r="13962" spans="22:23" x14ac:dyDescent="0.25">
      <c r="V13962" s="413"/>
      <c r="W13962" s="413"/>
    </row>
    <row r="13963" spans="22:23" x14ac:dyDescent="0.25">
      <c r="V13963" s="413"/>
      <c r="W13963" s="413"/>
    </row>
    <row r="13964" spans="22:23" x14ac:dyDescent="0.25">
      <c r="V13964" s="413"/>
      <c r="W13964" s="413"/>
    </row>
    <row r="13965" spans="22:23" x14ac:dyDescent="0.25">
      <c r="V13965" s="413"/>
      <c r="W13965" s="413"/>
    </row>
    <row r="13966" spans="22:23" x14ac:dyDescent="0.25">
      <c r="V13966" s="413"/>
      <c r="W13966" s="413"/>
    </row>
    <row r="13967" spans="22:23" x14ac:dyDescent="0.25">
      <c r="V13967" s="413"/>
      <c r="W13967" s="413"/>
    </row>
    <row r="13968" spans="22:23" x14ac:dyDescent="0.25">
      <c r="V13968" s="413"/>
      <c r="W13968" s="413"/>
    </row>
    <row r="13969" spans="22:23" x14ac:dyDescent="0.25">
      <c r="V13969" s="413"/>
      <c r="W13969" s="413"/>
    </row>
    <row r="13970" spans="22:23" x14ac:dyDescent="0.25">
      <c r="V13970" s="413"/>
      <c r="W13970" s="413"/>
    </row>
    <row r="13971" spans="22:23" x14ac:dyDescent="0.25">
      <c r="V13971" s="413"/>
      <c r="W13971" s="413"/>
    </row>
    <row r="13972" spans="22:23" x14ac:dyDescent="0.25">
      <c r="V13972" s="413"/>
      <c r="W13972" s="413"/>
    </row>
    <row r="13973" spans="22:23" x14ac:dyDescent="0.25">
      <c r="V13973" s="413"/>
      <c r="W13973" s="413"/>
    </row>
    <row r="13974" spans="22:23" x14ac:dyDescent="0.25">
      <c r="V13974" s="413"/>
      <c r="W13974" s="413"/>
    </row>
    <row r="13975" spans="22:23" x14ac:dyDescent="0.25">
      <c r="V13975" s="413"/>
      <c r="W13975" s="413"/>
    </row>
    <row r="13976" spans="22:23" x14ac:dyDescent="0.25">
      <c r="V13976" s="413"/>
      <c r="W13976" s="413"/>
    </row>
    <row r="13977" spans="22:23" x14ac:dyDescent="0.25">
      <c r="V13977" s="413"/>
      <c r="W13977" s="413"/>
    </row>
    <row r="13978" spans="22:23" x14ac:dyDescent="0.25">
      <c r="V13978" s="413"/>
      <c r="W13978" s="413"/>
    </row>
    <row r="13979" spans="22:23" x14ac:dyDescent="0.25">
      <c r="V13979" s="413"/>
      <c r="W13979" s="413"/>
    </row>
    <row r="13980" spans="22:23" x14ac:dyDescent="0.25">
      <c r="V13980" s="413"/>
      <c r="W13980" s="413"/>
    </row>
    <row r="13981" spans="22:23" x14ac:dyDescent="0.25">
      <c r="V13981" s="413"/>
      <c r="W13981" s="413"/>
    </row>
    <row r="13982" spans="22:23" x14ac:dyDescent="0.25">
      <c r="V13982" s="413"/>
      <c r="W13982" s="413"/>
    </row>
    <row r="13983" spans="22:23" x14ac:dyDescent="0.25">
      <c r="V13983" s="413"/>
      <c r="W13983" s="413"/>
    </row>
    <row r="13984" spans="22:23" x14ac:dyDescent="0.25">
      <c r="V13984" s="413"/>
      <c r="W13984" s="413"/>
    </row>
    <row r="13985" spans="22:23" x14ac:dyDescent="0.25">
      <c r="V13985" s="413"/>
      <c r="W13985" s="413"/>
    </row>
    <row r="13986" spans="22:23" x14ac:dyDescent="0.25">
      <c r="V13986" s="413"/>
      <c r="W13986" s="413"/>
    </row>
    <row r="13987" spans="22:23" x14ac:dyDescent="0.25">
      <c r="V13987" s="413"/>
      <c r="W13987" s="413"/>
    </row>
    <row r="13988" spans="22:23" x14ac:dyDescent="0.25">
      <c r="V13988" s="413"/>
      <c r="W13988" s="413"/>
    </row>
    <row r="13989" spans="22:23" x14ac:dyDescent="0.25">
      <c r="V13989" s="413"/>
      <c r="W13989" s="413"/>
    </row>
    <row r="13990" spans="22:23" x14ac:dyDescent="0.25">
      <c r="V13990" s="413"/>
      <c r="W13990" s="413"/>
    </row>
    <row r="13991" spans="22:23" x14ac:dyDescent="0.25">
      <c r="V13991" s="413"/>
      <c r="W13991" s="413"/>
    </row>
    <row r="13992" spans="22:23" x14ac:dyDescent="0.25">
      <c r="V13992" s="413"/>
      <c r="W13992" s="413"/>
    </row>
    <row r="13993" spans="22:23" x14ac:dyDescent="0.25">
      <c r="V13993" s="413"/>
      <c r="W13993" s="413"/>
    </row>
    <row r="13994" spans="22:23" x14ac:dyDescent="0.25">
      <c r="V13994" s="413"/>
      <c r="W13994" s="413"/>
    </row>
    <row r="13995" spans="22:23" x14ac:dyDescent="0.25">
      <c r="V13995" s="413"/>
      <c r="W13995" s="413"/>
    </row>
    <row r="13996" spans="22:23" x14ac:dyDescent="0.25">
      <c r="V13996" s="413"/>
      <c r="W13996" s="413"/>
    </row>
    <row r="13997" spans="22:23" x14ac:dyDescent="0.25">
      <c r="V13997" s="413"/>
      <c r="W13997" s="413"/>
    </row>
    <row r="13998" spans="22:23" x14ac:dyDescent="0.25">
      <c r="V13998" s="413"/>
      <c r="W13998" s="413"/>
    </row>
    <row r="13999" spans="22:23" x14ac:dyDescent="0.25">
      <c r="V13999" s="413"/>
      <c r="W13999" s="413"/>
    </row>
    <row r="14000" spans="22:23" x14ac:dyDescent="0.25">
      <c r="V14000" s="413"/>
      <c r="W14000" s="413"/>
    </row>
    <row r="14001" spans="22:23" x14ac:dyDescent="0.25">
      <c r="V14001" s="413"/>
      <c r="W14001" s="413"/>
    </row>
    <row r="14002" spans="22:23" x14ac:dyDescent="0.25">
      <c r="V14002" s="413"/>
      <c r="W14002" s="413"/>
    </row>
    <row r="14003" spans="22:23" x14ac:dyDescent="0.25">
      <c r="V14003" s="413"/>
      <c r="W14003" s="413"/>
    </row>
    <row r="14004" spans="22:23" x14ac:dyDescent="0.25">
      <c r="V14004" s="413"/>
      <c r="W14004" s="413"/>
    </row>
    <row r="14005" spans="22:23" x14ac:dyDescent="0.25">
      <c r="V14005" s="413"/>
      <c r="W14005" s="413"/>
    </row>
    <row r="14006" spans="22:23" x14ac:dyDescent="0.25">
      <c r="V14006" s="413"/>
      <c r="W14006" s="413"/>
    </row>
    <row r="14007" spans="22:23" x14ac:dyDescent="0.25">
      <c r="V14007" s="413"/>
      <c r="W14007" s="413"/>
    </row>
    <row r="14008" spans="22:23" x14ac:dyDescent="0.25">
      <c r="V14008" s="413"/>
      <c r="W14008" s="413"/>
    </row>
    <row r="14009" spans="22:23" x14ac:dyDescent="0.25">
      <c r="V14009" s="413"/>
      <c r="W14009" s="413"/>
    </row>
    <row r="14010" spans="22:23" x14ac:dyDescent="0.25">
      <c r="V14010" s="413"/>
      <c r="W14010" s="413"/>
    </row>
    <row r="14011" spans="22:23" x14ac:dyDescent="0.25">
      <c r="V14011" s="413"/>
      <c r="W14011" s="413"/>
    </row>
    <row r="14012" spans="22:23" x14ac:dyDescent="0.25">
      <c r="V14012" s="413"/>
      <c r="W14012" s="413"/>
    </row>
    <row r="14013" spans="22:23" x14ac:dyDescent="0.25">
      <c r="V14013" s="413"/>
      <c r="W14013" s="413"/>
    </row>
    <row r="14014" spans="22:23" x14ac:dyDescent="0.25">
      <c r="V14014" s="413"/>
      <c r="W14014" s="413"/>
    </row>
    <row r="14015" spans="22:23" x14ac:dyDescent="0.25">
      <c r="V14015" s="413"/>
      <c r="W14015" s="413"/>
    </row>
    <row r="14016" spans="22:23" x14ac:dyDescent="0.25">
      <c r="V14016" s="413"/>
      <c r="W14016" s="413"/>
    </row>
    <row r="14017" spans="22:23" x14ac:dyDescent="0.25">
      <c r="V14017" s="413"/>
      <c r="W14017" s="413"/>
    </row>
    <row r="14018" spans="22:23" x14ac:dyDescent="0.25">
      <c r="V14018" s="413"/>
      <c r="W14018" s="413"/>
    </row>
    <row r="14019" spans="22:23" x14ac:dyDescent="0.25">
      <c r="V14019" s="413"/>
      <c r="W14019" s="413"/>
    </row>
    <row r="14020" spans="22:23" x14ac:dyDescent="0.25">
      <c r="V14020" s="413"/>
      <c r="W14020" s="413"/>
    </row>
    <row r="14021" spans="22:23" x14ac:dyDescent="0.25">
      <c r="V14021" s="413"/>
      <c r="W14021" s="413"/>
    </row>
    <row r="14022" spans="22:23" x14ac:dyDescent="0.25">
      <c r="V14022" s="413"/>
      <c r="W14022" s="413"/>
    </row>
    <row r="14023" spans="22:23" x14ac:dyDescent="0.25">
      <c r="V14023" s="413"/>
      <c r="W14023" s="413"/>
    </row>
    <row r="14024" spans="22:23" x14ac:dyDescent="0.25">
      <c r="V14024" s="413"/>
      <c r="W14024" s="413"/>
    </row>
    <row r="14025" spans="22:23" x14ac:dyDescent="0.25">
      <c r="V14025" s="413"/>
      <c r="W14025" s="413"/>
    </row>
    <row r="14026" spans="22:23" x14ac:dyDescent="0.25">
      <c r="V14026" s="413"/>
      <c r="W14026" s="413"/>
    </row>
    <row r="14027" spans="22:23" x14ac:dyDescent="0.25">
      <c r="V14027" s="413"/>
      <c r="W14027" s="413"/>
    </row>
    <row r="14028" spans="22:23" x14ac:dyDescent="0.25">
      <c r="V14028" s="413"/>
      <c r="W14028" s="413"/>
    </row>
    <row r="14029" spans="22:23" x14ac:dyDescent="0.25">
      <c r="V14029" s="413"/>
      <c r="W14029" s="413"/>
    </row>
    <row r="14030" spans="22:23" x14ac:dyDescent="0.25">
      <c r="V14030" s="413"/>
      <c r="W14030" s="413"/>
    </row>
    <row r="14031" spans="22:23" x14ac:dyDescent="0.25">
      <c r="V14031" s="413"/>
      <c r="W14031" s="413"/>
    </row>
    <row r="14032" spans="22:23" x14ac:dyDescent="0.25">
      <c r="V14032" s="413"/>
      <c r="W14032" s="413"/>
    </row>
    <row r="14033" spans="22:23" x14ac:dyDescent="0.25">
      <c r="V14033" s="413"/>
      <c r="W14033" s="413"/>
    </row>
    <row r="14034" spans="22:23" x14ac:dyDescent="0.25">
      <c r="V14034" s="413"/>
      <c r="W14034" s="413"/>
    </row>
    <row r="14035" spans="22:23" x14ac:dyDescent="0.25">
      <c r="V14035" s="413"/>
      <c r="W14035" s="413"/>
    </row>
    <row r="14036" spans="22:23" x14ac:dyDescent="0.25">
      <c r="V14036" s="413"/>
      <c r="W14036" s="413"/>
    </row>
    <row r="14037" spans="22:23" x14ac:dyDescent="0.25">
      <c r="V14037" s="413"/>
      <c r="W14037" s="413"/>
    </row>
    <row r="14038" spans="22:23" x14ac:dyDescent="0.25">
      <c r="V14038" s="413"/>
      <c r="W14038" s="413"/>
    </row>
    <row r="14039" spans="22:23" x14ac:dyDescent="0.25">
      <c r="V14039" s="413"/>
      <c r="W14039" s="413"/>
    </row>
    <row r="14040" spans="22:23" x14ac:dyDescent="0.25">
      <c r="V14040" s="413"/>
      <c r="W14040" s="413"/>
    </row>
    <row r="14041" spans="22:23" x14ac:dyDescent="0.25">
      <c r="V14041" s="413"/>
      <c r="W14041" s="413"/>
    </row>
    <row r="14042" spans="22:23" x14ac:dyDescent="0.25">
      <c r="V14042" s="413"/>
      <c r="W14042" s="413"/>
    </row>
    <row r="14043" spans="22:23" x14ac:dyDescent="0.25">
      <c r="V14043" s="413"/>
      <c r="W14043" s="413"/>
    </row>
    <row r="14044" spans="22:23" x14ac:dyDescent="0.25">
      <c r="V14044" s="413"/>
      <c r="W14044" s="413"/>
    </row>
    <row r="14045" spans="22:23" x14ac:dyDescent="0.25">
      <c r="V14045" s="413"/>
      <c r="W14045" s="413"/>
    </row>
    <row r="14046" spans="22:23" x14ac:dyDescent="0.25">
      <c r="V14046" s="413"/>
      <c r="W14046" s="413"/>
    </row>
    <row r="14047" spans="22:23" x14ac:dyDescent="0.25">
      <c r="V14047" s="413"/>
      <c r="W14047" s="413"/>
    </row>
    <row r="14048" spans="22:23" x14ac:dyDescent="0.25">
      <c r="V14048" s="413"/>
      <c r="W14048" s="413"/>
    </row>
    <row r="14049" spans="22:23" x14ac:dyDescent="0.25">
      <c r="V14049" s="413"/>
      <c r="W14049" s="413"/>
    </row>
    <row r="14050" spans="22:23" x14ac:dyDescent="0.25">
      <c r="V14050" s="413"/>
      <c r="W14050" s="413"/>
    </row>
    <row r="14051" spans="22:23" x14ac:dyDescent="0.25">
      <c r="V14051" s="413"/>
      <c r="W14051" s="413"/>
    </row>
    <row r="14052" spans="22:23" x14ac:dyDescent="0.25">
      <c r="V14052" s="413"/>
      <c r="W14052" s="413"/>
    </row>
    <row r="14053" spans="22:23" x14ac:dyDescent="0.25">
      <c r="V14053" s="413"/>
      <c r="W14053" s="413"/>
    </row>
    <row r="14054" spans="22:23" x14ac:dyDescent="0.25">
      <c r="V14054" s="413"/>
      <c r="W14054" s="413"/>
    </row>
    <row r="14055" spans="22:23" x14ac:dyDescent="0.25">
      <c r="V14055" s="413"/>
      <c r="W14055" s="413"/>
    </row>
    <row r="14056" spans="22:23" x14ac:dyDescent="0.25">
      <c r="V14056" s="413"/>
      <c r="W14056" s="413"/>
    </row>
    <row r="14057" spans="22:23" x14ac:dyDescent="0.25">
      <c r="V14057" s="413"/>
      <c r="W14057" s="413"/>
    </row>
    <row r="14058" spans="22:23" x14ac:dyDescent="0.25">
      <c r="V14058" s="413"/>
      <c r="W14058" s="413"/>
    </row>
    <row r="14059" spans="22:23" x14ac:dyDescent="0.25">
      <c r="V14059" s="413"/>
      <c r="W14059" s="413"/>
    </row>
    <row r="14060" spans="22:23" x14ac:dyDescent="0.25">
      <c r="V14060" s="413"/>
      <c r="W14060" s="413"/>
    </row>
    <row r="14061" spans="22:23" x14ac:dyDescent="0.25">
      <c r="V14061" s="413"/>
      <c r="W14061" s="413"/>
    </row>
    <row r="14062" spans="22:23" x14ac:dyDescent="0.25">
      <c r="V14062" s="413"/>
      <c r="W14062" s="413"/>
    </row>
    <row r="14063" spans="22:23" x14ac:dyDescent="0.25">
      <c r="V14063" s="413"/>
      <c r="W14063" s="413"/>
    </row>
    <row r="14064" spans="22:23" x14ac:dyDescent="0.25">
      <c r="V14064" s="413"/>
      <c r="W14064" s="413"/>
    </row>
    <row r="14065" spans="22:23" x14ac:dyDescent="0.25">
      <c r="V14065" s="413"/>
      <c r="W14065" s="413"/>
    </row>
    <row r="14066" spans="22:23" x14ac:dyDescent="0.25">
      <c r="V14066" s="413"/>
      <c r="W14066" s="413"/>
    </row>
    <row r="14067" spans="22:23" x14ac:dyDescent="0.25">
      <c r="V14067" s="413"/>
      <c r="W14067" s="413"/>
    </row>
    <row r="14068" spans="22:23" x14ac:dyDescent="0.25">
      <c r="V14068" s="413"/>
      <c r="W14068" s="413"/>
    </row>
    <row r="14069" spans="22:23" x14ac:dyDescent="0.25">
      <c r="V14069" s="413"/>
      <c r="W14069" s="413"/>
    </row>
    <row r="14070" spans="22:23" x14ac:dyDescent="0.25">
      <c r="V14070" s="413"/>
      <c r="W14070" s="413"/>
    </row>
    <row r="14071" spans="22:23" x14ac:dyDescent="0.25">
      <c r="V14071" s="413"/>
      <c r="W14071" s="413"/>
    </row>
    <row r="14072" spans="22:23" x14ac:dyDescent="0.25">
      <c r="V14072" s="413"/>
      <c r="W14072" s="413"/>
    </row>
    <row r="14073" spans="22:23" x14ac:dyDescent="0.25">
      <c r="V14073" s="413"/>
      <c r="W14073" s="413"/>
    </row>
    <row r="14074" spans="22:23" x14ac:dyDescent="0.25">
      <c r="V14074" s="413"/>
      <c r="W14074" s="413"/>
    </row>
    <row r="14075" spans="22:23" x14ac:dyDescent="0.25">
      <c r="V14075" s="413"/>
      <c r="W14075" s="413"/>
    </row>
    <row r="14076" spans="22:23" x14ac:dyDescent="0.25">
      <c r="V14076" s="413"/>
      <c r="W14076" s="413"/>
    </row>
    <row r="14077" spans="22:23" x14ac:dyDescent="0.25">
      <c r="V14077" s="413"/>
      <c r="W14077" s="413"/>
    </row>
    <row r="14078" spans="22:23" x14ac:dyDescent="0.25">
      <c r="V14078" s="413"/>
      <c r="W14078" s="413"/>
    </row>
    <row r="14079" spans="22:23" x14ac:dyDescent="0.25">
      <c r="V14079" s="413"/>
      <c r="W14079" s="413"/>
    </row>
    <row r="14080" spans="22:23" x14ac:dyDescent="0.25">
      <c r="V14080" s="413"/>
      <c r="W14080" s="413"/>
    </row>
    <row r="14081" spans="22:23" x14ac:dyDescent="0.25">
      <c r="V14081" s="413"/>
      <c r="W14081" s="413"/>
    </row>
    <row r="14082" spans="22:23" x14ac:dyDescent="0.25">
      <c r="V14082" s="413"/>
      <c r="W14082" s="413"/>
    </row>
    <row r="14083" spans="22:23" x14ac:dyDescent="0.25">
      <c r="V14083" s="413"/>
      <c r="W14083" s="413"/>
    </row>
    <row r="14084" spans="22:23" x14ac:dyDescent="0.25">
      <c r="V14084" s="413"/>
      <c r="W14084" s="413"/>
    </row>
    <row r="14085" spans="22:23" x14ac:dyDescent="0.25">
      <c r="V14085" s="413"/>
      <c r="W14085" s="413"/>
    </row>
    <row r="14086" spans="22:23" x14ac:dyDescent="0.25">
      <c r="V14086" s="413"/>
      <c r="W14086" s="413"/>
    </row>
    <row r="14087" spans="22:23" x14ac:dyDescent="0.25">
      <c r="V14087" s="413"/>
      <c r="W14087" s="413"/>
    </row>
    <row r="14088" spans="22:23" x14ac:dyDescent="0.25">
      <c r="V14088" s="413"/>
      <c r="W14088" s="413"/>
    </row>
    <row r="14089" spans="22:23" x14ac:dyDescent="0.25">
      <c r="V14089" s="413"/>
      <c r="W14089" s="413"/>
    </row>
    <row r="14090" spans="22:23" x14ac:dyDescent="0.25">
      <c r="V14090" s="413"/>
      <c r="W14090" s="413"/>
    </row>
    <row r="14091" spans="22:23" x14ac:dyDescent="0.25">
      <c r="V14091" s="413"/>
      <c r="W14091" s="413"/>
    </row>
    <row r="14092" spans="22:23" x14ac:dyDescent="0.25">
      <c r="V14092" s="413"/>
      <c r="W14092" s="413"/>
    </row>
    <row r="14093" spans="22:23" x14ac:dyDescent="0.25">
      <c r="V14093" s="413"/>
      <c r="W14093" s="413"/>
    </row>
    <row r="14094" spans="22:23" x14ac:dyDescent="0.25">
      <c r="V14094" s="413"/>
      <c r="W14094" s="413"/>
    </row>
    <row r="14095" spans="22:23" x14ac:dyDescent="0.25">
      <c r="V14095" s="413"/>
      <c r="W14095" s="413"/>
    </row>
    <row r="14096" spans="22:23" x14ac:dyDescent="0.25">
      <c r="V14096" s="413"/>
      <c r="W14096" s="413"/>
    </row>
    <row r="14097" spans="22:23" x14ac:dyDescent="0.25">
      <c r="V14097" s="413"/>
      <c r="W14097" s="413"/>
    </row>
    <row r="14098" spans="22:23" x14ac:dyDescent="0.25">
      <c r="V14098" s="413"/>
      <c r="W14098" s="413"/>
    </row>
    <row r="14099" spans="22:23" x14ac:dyDescent="0.25">
      <c r="V14099" s="413"/>
      <c r="W14099" s="413"/>
    </row>
    <row r="14100" spans="22:23" x14ac:dyDescent="0.25">
      <c r="V14100" s="413"/>
      <c r="W14100" s="413"/>
    </row>
    <row r="14101" spans="22:23" x14ac:dyDescent="0.25">
      <c r="V14101" s="413"/>
      <c r="W14101" s="413"/>
    </row>
    <row r="14102" spans="22:23" x14ac:dyDescent="0.25">
      <c r="V14102" s="413"/>
      <c r="W14102" s="413"/>
    </row>
    <row r="14103" spans="22:23" x14ac:dyDescent="0.25">
      <c r="V14103" s="413"/>
      <c r="W14103" s="413"/>
    </row>
    <row r="14104" spans="22:23" x14ac:dyDescent="0.25">
      <c r="V14104" s="413"/>
      <c r="W14104" s="413"/>
    </row>
    <row r="14105" spans="22:23" x14ac:dyDescent="0.25">
      <c r="V14105" s="413"/>
      <c r="W14105" s="413"/>
    </row>
    <row r="14106" spans="22:23" x14ac:dyDescent="0.25">
      <c r="V14106" s="413"/>
      <c r="W14106" s="413"/>
    </row>
    <row r="14107" spans="22:23" x14ac:dyDescent="0.25">
      <c r="V14107" s="413"/>
      <c r="W14107" s="413"/>
    </row>
    <row r="14108" spans="22:23" x14ac:dyDescent="0.25">
      <c r="V14108" s="413"/>
      <c r="W14108" s="413"/>
    </row>
    <row r="14109" spans="22:23" x14ac:dyDescent="0.25">
      <c r="V14109" s="413"/>
      <c r="W14109" s="413"/>
    </row>
    <row r="14110" spans="22:23" x14ac:dyDescent="0.25">
      <c r="V14110" s="413"/>
      <c r="W14110" s="413"/>
    </row>
    <row r="14111" spans="22:23" x14ac:dyDescent="0.25">
      <c r="V14111" s="413"/>
      <c r="W14111" s="413"/>
    </row>
    <row r="14112" spans="22:23" x14ac:dyDescent="0.25">
      <c r="V14112" s="413"/>
      <c r="W14112" s="413"/>
    </row>
    <row r="14113" spans="22:23" x14ac:dyDescent="0.25">
      <c r="V14113" s="413"/>
      <c r="W14113" s="413"/>
    </row>
    <row r="14114" spans="22:23" x14ac:dyDescent="0.25">
      <c r="V14114" s="413"/>
      <c r="W14114" s="413"/>
    </row>
    <row r="14115" spans="22:23" x14ac:dyDescent="0.25">
      <c r="V14115" s="413"/>
      <c r="W14115" s="413"/>
    </row>
    <row r="14116" spans="22:23" x14ac:dyDescent="0.25">
      <c r="V14116" s="413"/>
      <c r="W14116" s="413"/>
    </row>
    <row r="14117" spans="22:23" x14ac:dyDescent="0.25">
      <c r="V14117" s="413"/>
      <c r="W14117" s="413"/>
    </row>
    <row r="14118" spans="22:23" x14ac:dyDescent="0.25">
      <c r="V14118" s="413"/>
      <c r="W14118" s="413"/>
    </row>
    <row r="14119" spans="22:23" x14ac:dyDescent="0.25">
      <c r="V14119" s="413"/>
      <c r="W14119" s="413"/>
    </row>
    <row r="14120" spans="22:23" x14ac:dyDescent="0.25">
      <c r="V14120" s="413"/>
      <c r="W14120" s="413"/>
    </row>
    <row r="14121" spans="22:23" x14ac:dyDescent="0.25">
      <c r="V14121" s="413"/>
      <c r="W14121" s="413"/>
    </row>
    <row r="14122" spans="22:23" x14ac:dyDescent="0.25">
      <c r="V14122" s="413"/>
      <c r="W14122" s="413"/>
    </row>
    <row r="14123" spans="22:23" x14ac:dyDescent="0.25">
      <c r="V14123" s="413"/>
      <c r="W14123" s="413"/>
    </row>
    <row r="14124" spans="22:23" x14ac:dyDescent="0.25">
      <c r="V14124" s="413"/>
      <c r="W14124" s="413"/>
    </row>
    <row r="14125" spans="22:23" x14ac:dyDescent="0.25">
      <c r="V14125" s="413"/>
      <c r="W14125" s="413"/>
    </row>
    <row r="14126" spans="22:23" x14ac:dyDescent="0.25">
      <c r="V14126" s="413"/>
      <c r="W14126" s="413"/>
    </row>
    <row r="14127" spans="22:23" x14ac:dyDescent="0.25">
      <c r="V14127" s="413"/>
      <c r="W14127" s="413"/>
    </row>
    <row r="14128" spans="22:23" x14ac:dyDescent="0.25">
      <c r="V14128" s="413"/>
      <c r="W14128" s="413"/>
    </row>
    <row r="14129" spans="22:23" x14ac:dyDescent="0.25">
      <c r="V14129" s="413"/>
      <c r="W14129" s="413"/>
    </row>
    <row r="14130" spans="22:23" x14ac:dyDescent="0.25">
      <c r="V14130" s="413"/>
      <c r="W14130" s="413"/>
    </row>
    <row r="14131" spans="22:23" x14ac:dyDescent="0.25">
      <c r="V14131" s="413"/>
      <c r="W14131" s="413"/>
    </row>
    <row r="14132" spans="22:23" x14ac:dyDescent="0.25">
      <c r="V14132" s="413"/>
      <c r="W14132" s="413"/>
    </row>
    <row r="14133" spans="22:23" x14ac:dyDescent="0.25">
      <c r="V14133" s="413"/>
      <c r="W14133" s="413"/>
    </row>
    <row r="14134" spans="22:23" x14ac:dyDescent="0.25">
      <c r="V14134" s="413"/>
      <c r="W14134" s="413"/>
    </row>
    <row r="14135" spans="22:23" x14ac:dyDescent="0.25">
      <c r="V14135" s="413"/>
      <c r="W14135" s="413"/>
    </row>
    <row r="14136" spans="22:23" x14ac:dyDescent="0.25">
      <c r="V14136" s="413"/>
      <c r="W14136" s="413"/>
    </row>
    <row r="14137" spans="22:23" x14ac:dyDescent="0.25">
      <c r="V14137" s="413"/>
      <c r="W14137" s="413"/>
    </row>
    <row r="14138" spans="22:23" x14ac:dyDescent="0.25">
      <c r="V14138" s="413"/>
      <c r="W14138" s="413"/>
    </row>
    <row r="14139" spans="22:23" x14ac:dyDescent="0.25">
      <c r="V14139" s="413"/>
      <c r="W14139" s="413"/>
    </row>
    <row r="14140" spans="22:23" x14ac:dyDescent="0.25">
      <c r="V14140" s="413"/>
      <c r="W14140" s="413"/>
    </row>
    <row r="14141" spans="22:23" x14ac:dyDescent="0.25">
      <c r="V14141" s="413"/>
      <c r="W14141" s="413"/>
    </row>
    <row r="14142" spans="22:23" x14ac:dyDescent="0.25">
      <c r="V14142" s="413"/>
      <c r="W14142" s="413"/>
    </row>
    <row r="14143" spans="22:23" x14ac:dyDescent="0.25">
      <c r="V14143" s="413"/>
      <c r="W14143" s="413"/>
    </row>
    <row r="14144" spans="22:23" x14ac:dyDescent="0.25">
      <c r="V14144" s="413"/>
      <c r="W14144" s="413"/>
    </row>
    <row r="14145" spans="22:23" x14ac:dyDescent="0.25">
      <c r="V14145" s="413"/>
      <c r="W14145" s="413"/>
    </row>
    <row r="14146" spans="22:23" x14ac:dyDescent="0.25">
      <c r="V14146" s="413"/>
      <c r="W14146" s="413"/>
    </row>
    <row r="14147" spans="22:23" x14ac:dyDescent="0.25">
      <c r="V14147" s="413"/>
      <c r="W14147" s="413"/>
    </row>
    <row r="14148" spans="22:23" x14ac:dyDescent="0.25">
      <c r="V14148" s="413"/>
      <c r="W14148" s="413"/>
    </row>
    <row r="14149" spans="22:23" x14ac:dyDescent="0.25">
      <c r="V14149" s="413"/>
      <c r="W14149" s="413"/>
    </row>
    <row r="14150" spans="22:23" x14ac:dyDescent="0.25">
      <c r="V14150" s="413"/>
      <c r="W14150" s="413"/>
    </row>
    <row r="14151" spans="22:23" x14ac:dyDescent="0.25">
      <c r="V14151" s="413"/>
      <c r="W14151" s="413"/>
    </row>
    <row r="14152" spans="22:23" x14ac:dyDescent="0.25">
      <c r="V14152" s="413"/>
      <c r="W14152" s="413"/>
    </row>
    <row r="14153" spans="22:23" x14ac:dyDescent="0.25">
      <c r="V14153" s="413"/>
      <c r="W14153" s="413"/>
    </row>
    <row r="14154" spans="22:23" x14ac:dyDescent="0.25">
      <c r="V14154" s="413"/>
      <c r="W14154" s="413"/>
    </row>
    <row r="14155" spans="22:23" x14ac:dyDescent="0.25">
      <c r="V14155" s="413"/>
      <c r="W14155" s="413"/>
    </row>
    <row r="14156" spans="22:23" x14ac:dyDescent="0.25">
      <c r="V14156" s="413"/>
      <c r="W14156" s="413"/>
    </row>
    <row r="14157" spans="22:23" x14ac:dyDescent="0.25">
      <c r="V14157" s="413"/>
      <c r="W14157" s="413"/>
    </row>
    <row r="14158" spans="22:23" x14ac:dyDescent="0.25">
      <c r="V14158" s="413"/>
      <c r="W14158" s="413"/>
    </row>
    <row r="14159" spans="22:23" x14ac:dyDescent="0.25">
      <c r="V14159" s="413"/>
      <c r="W14159" s="413"/>
    </row>
    <row r="14160" spans="22:23" x14ac:dyDescent="0.25">
      <c r="V14160" s="413"/>
      <c r="W14160" s="413"/>
    </row>
    <row r="14161" spans="22:23" x14ac:dyDescent="0.25">
      <c r="V14161" s="413"/>
      <c r="W14161" s="413"/>
    </row>
    <row r="14162" spans="22:23" x14ac:dyDescent="0.25">
      <c r="V14162" s="413"/>
      <c r="W14162" s="413"/>
    </row>
    <row r="14163" spans="22:23" x14ac:dyDescent="0.25">
      <c r="V14163" s="413"/>
      <c r="W14163" s="413"/>
    </row>
    <row r="14164" spans="22:23" x14ac:dyDescent="0.25">
      <c r="V14164" s="413"/>
      <c r="W14164" s="413"/>
    </row>
    <row r="14165" spans="22:23" x14ac:dyDescent="0.25">
      <c r="V14165" s="413"/>
      <c r="W14165" s="413"/>
    </row>
    <row r="14166" spans="22:23" x14ac:dyDescent="0.25">
      <c r="V14166" s="413"/>
      <c r="W14166" s="413"/>
    </row>
    <row r="14167" spans="22:23" x14ac:dyDescent="0.25">
      <c r="V14167" s="413"/>
      <c r="W14167" s="413"/>
    </row>
    <row r="14168" spans="22:23" x14ac:dyDescent="0.25">
      <c r="V14168" s="413"/>
      <c r="W14168" s="413"/>
    </row>
    <row r="14169" spans="22:23" x14ac:dyDescent="0.25">
      <c r="V14169" s="413"/>
      <c r="W14169" s="413"/>
    </row>
    <row r="14170" spans="22:23" x14ac:dyDescent="0.25">
      <c r="V14170" s="413"/>
      <c r="W14170" s="413"/>
    </row>
    <row r="14171" spans="22:23" x14ac:dyDescent="0.25">
      <c r="V14171" s="413"/>
      <c r="W14171" s="413"/>
    </row>
    <row r="14172" spans="22:23" x14ac:dyDescent="0.25">
      <c r="V14172" s="413"/>
      <c r="W14172" s="413"/>
    </row>
    <row r="14173" spans="22:23" x14ac:dyDescent="0.25">
      <c r="V14173" s="413"/>
      <c r="W14173" s="413"/>
    </row>
    <row r="14174" spans="22:23" x14ac:dyDescent="0.25">
      <c r="V14174" s="413"/>
      <c r="W14174" s="413"/>
    </row>
    <row r="14175" spans="22:23" x14ac:dyDescent="0.25">
      <c r="V14175" s="413"/>
      <c r="W14175" s="413"/>
    </row>
    <row r="14176" spans="22:23" x14ac:dyDescent="0.25">
      <c r="V14176" s="413"/>
      <c r="W14176" s="413"/>
    </row>
    <row r="14177" spans="22:23" x14ac:dyDescent="0.25">
      <c r="V14177" s="413"/>
      <c r="W14177" s="413"/>
    </row>
    <row r="14178" spans="22:23" x14ac:dyDescent="0.25">
      <c r="V14178" s="413"/>
      <c r="W14178" s="413"/>
    </row>
    <row r="14179" spans="22:23" x14ac:dyDescent="0.25">
      <c r="V14179" s="413"/>
      <c r="W14179" s="413"/>
    </row>
    <row r="14180" spans="22:23" x14ac:dyDescent="0.25">
      <c r="V14180" s="413"/>
      <c r="W14180" s="413"/>
    </row>
    <row r="14181" spans="22:23" x14ac:dyDescent="0.25">
      <c r="V14181" s="413"/>
      <c r="W14181" s="413"/>
    </row>
    <row r="14182" spans="22:23" x14ac:dyDescent="0.25">
      <c r="V14182" s="413"/>
      <c r="W14182" s="413"/>
    </row>
    <row r="14183" spans="22:23" x14ac:dyDescent="0.25">
      <c r="V14183" s="413"/>
      <c r="W14183" s="413"/>
    </row>
    <row r="14184" spans="22:23" x14ac:dyDescent="0.25">
      <c r="V14184" s="413"/>
      <c r="W14184" s="413"/>
    </row>
    <row r="14185" spans="22:23" x14ac:dyDescent="0.25">
      <c r="V14185" s="413"/>
      <c r="W14185" s="413"/>
    </row>
    <row r="14186" spans="22:23" x14ac:dyDescent="0.25">
      <c r="V14186" s="413"/>
      <c r="W14186" s="413"/>
    </row>
    <row r="14187" spans="22:23" x14ac:dyDescent="0.25">
      <c r="V14187" s="413"/>
      <c r="W14187" s="413"/>
    </row>
    <row r="14188" spans="22:23" x14ac:dyDescent="0.25">
      <c r="V14188" s="413"/>
      <c r="W14188" s="413"/>
    </row>
    <row r="14189" spans="22:23" x14ac:dyDescent="0.25">
      <c r="V14189" s="413"/>
      <c r="W14189" s="413"/>
    </row>
    <row r="14190" spans="22:23" x14ac:dyDescent="0.25">
      <c r="V14190" s="413"/>
      <c r="W14190" s="413"/>
    </row>
    <row r="14191" spans="22:23" x14ac:dyDescent="0.25">
      <c r="V14191" s="413"/>
      <c r="W14191" s="413"/>
    </row>
    <row r="14192" spans="22:23" x14ac:dyDescent="0.25">
      <c r="V14192" s="413"/>
      <c r="W14192" s="413"/>
    </row>
    <row r="14193" spans="22:23" x14ac:dyDescent="0.25">
      <c r="V14193" s="413"/>
      <c r="W14193" s="413"/>
    </row>
    <row r="14194" spans="22:23" x14ac:dyDescent="0.25">
      <c r="V14194" s="413"/>
      <c r="W14194" s="413"/>
    </row>
    <row r="14195" spans="22:23" x14ac:dyDescent="0.25">
      <c r="V14195" s="413"/>
      <c r="W14195" s="413"/>
    </row>
    <row r="14196" spans="22:23" x14ac:dyDescent="0.25">
      <c r="V14196" s="413"/>
      <c r="W14196" s="413"/>
    </row>
    <row r="14197" spans="22:23" x14ac:dyDescent="0.25">
      <c r="V14197" s="413"/>
      <c r="W14197" s="413"/>
    </row>
    <row r="14198" spans="22:23" x14ac:dyDescent="0.25">
      <c r="V14198" s="413"/>
      <c r="W14198" s="413"/>
    </row>
    <row r="14199" spans="22:23" x14ac:dyDescent="0.25">
      <c r="V14199" s="413"/>
      <c r="W14199" s="413"/>
    </row>
    <row r="14200" spans="22:23" x14ac:dyDescent="0.25">
      <c r="V14200" s="413"/>
      <c r="W14200" s="413"/>
    </row>
    <row r="14201" spans="22:23" x14ac:dyDescent="0.25">
      <c r="V14201" s="413"/>
      <c r="W14201" s="413"/>
    </row>
    <row r="14202" spans="22:23" x14ac:dyDescent="0.25">
      <c r="V14202" s="413"/>
      <c r="W14202" s="413"/>
    </row>
    <row r="14203" spans="22:23" x14ac:dyDescent="0.25">
      <c r="V14203" s="413"/>
      <c r="W14203" s="413"/>
    </row>
    <row r="14204" spans="22:23" x14ac:dyDescent="0.25">
      <c r="V14204" s="413"/>
      <c r="W14204" s="413"/>
    </row>
    <row r="14205" spans="22:23" x14ac:dyDescent="0.25">
      <c r="V14205" s="413"/>
      <c r="W14205" s="413"/>
    </row>
    <row r="14206" spans="22:23" x14ac:dyDescent="0.25">
      <c r="V14206" s="413"/>
      <c r="W14206" s="413"/>
    </row>
    <row r="14207" spans="22:23" x14ac:dyDescent="0.25">
      <c r="V14207" s="413"/>
      <c r="W14207" s="413"/>
    </row>
    <row r="14208" spans="22:23" x14ac:dyDescent="0.25">
      <c r="V14208" s="413"/>
      <c r="W14208" s="413"/>
    </row>
    <row r="14209" spans="22:23" x14ac:dyDescent="0.25">
      <c r="V14209" s="413"/>
      <c r="W14209" s="413"/>
    </row>
    <row r="14210" spans="22:23" x14ac:dyDescent="0.25">
      <c r="V14210" s="413"/>
      <c r="W14210" s="413"/>
    </row>
    <row r="14211" spans="22:23" x14ac:dyDescent="0.25">
      <c r="V14211" s="413"/>
      <c r="W14211" s="413"/>
    </row>
    <row r="14212" spans="22:23" x14ac:dyDescent="0.25">
      <c r="V14212" s="413"/>
      <c r="W14212" s="413"/>
    </row>
    <row r="14213" spans="22:23" x14ac:dyDescent="0.25">
      <c r="V14213" s="413"/>
      <c r="W14213" s="413"/>
    </row>
    <row r="14214" spans="22:23" x14ac:dyDescent="0.25">
      <c r="V14214" s="413"/>
      <c r="W14214" s="413"/>
    </row>
    <row r="14215" spans="22:23" x14ac:dyDescent="0.25">
      <c r="V14215" s="413"/>
      <c r="W14215" s="413"/>
    </row>
    <row r="14216" spans="22:23" x14ac:dyDescent="0.25">
      <c r="V14216" s="413"/>
      <c r="W14216" s="413"/>
    </row>
    <row r="14217" spans="22:23" x14ac:dyDescent="0.25">
      <c r="V14217" s="413"/>
      <c r="W14217" s="413"/>
    </row>
    <row r="14218" spans="22:23" x14ac:dyDescent="0.25">
      <c r="V14218" s="413"/>
      <c r="W14218" s="413"/>
    </row>
    <row r="14219" spans="22:23" x14ac:dyDescent="0.25">
      <c r="V14219" s="413"/>
      <c r="W14219" s="413"/>
    </row>
    <row r="14220" spans="22:23" x14ac:dyDescent="0.25">
      <c r="V14220" s="413"/>
      <c r="W14220" s="413"/>
    </row>
    <row r="14221" spans="22:23" x14ac:dyDescent="0.25">
      <c r="V14221" s="413"/>
      <c r="W14221" s="413"/>
    </row>
    <row r="14222" spans="22:23" x14ac:dyDescent="0.25">
      <c r="V14222" s="413"/>
      <c r="W14222" s="413"/>
    </row>
    <row r="14223" spans="22:23" x14ac:dyDescent="0.25">
      <c r="V14223" s="413"/>
      <c r="W14223" s="413"/>
    </row>
    <row r="14224" spans="22:23" x14ac:dyDescent="0.25">
      <c r="V14224" s="413"/>
      <c r="W14224" s="413"/>
    </row>
    <row r="14225" spans="22:23" x14ac:dyDescent="0.25">
      <c r="V14225" s="413"/>
      <c r="W14225" s="413"/>
    </row>
    <row r="14226" spans="22:23" x14ac:dyDescent="0.25">
      <c r="V14226" s="413"/>
      <c r="W14226" s="413"/>
    </row>
    <row r="14227" spans="22:23" x14ac:dyDescent="0.25">
      <c r="V14227" s="413"/>
      <c r="W14227" s="413"/>
    </row>
    <row r="14228" spans="22:23" x14ac:dyDescent="0.25">
      <c r="V14228" s="413"/>
      <c r="W14228" s="413"/>
    </row>
    <row r="14229" spans="22:23" x14ac:dyDescent="0.25">
      <c r="V14229" s="413"/>
      <c r="W14229" s="413"/>
    </row>
    <row r="14230" spans="22:23" x14ac:dyDescent="0.25">
      <c r="V14230" s="413"/>
      <c r="W14230" s="413"/>
    </row>
    <row r="14231" spans="22:23" x14ac:dyDescent="0.25">
      <c r="V14231" s="413"/>
      <c r="W14231" s="413"/>
    </row>
    <row r="14232" spans="22:23" x14ac:dyDescent="0.25">
      <c r="V14232" s="413"/>
      <c r="W14232" s="413"/>
    </row>
    <row r="14233" spans="22:23" x14ac:dyDescent="0.25">
      <c r="V14233" s="413"/>
      <c r="W14233" s="413"/>
    </row>
    <row r="14234" spans="22:23" x14ac:dyDescent="0.25">
      <c r="V14234" s="413"/>
      <c r="W14234" s="413"/>
    </row>
    <row r="14235" spans="22:23" x14ac:dyDescent="0.25">
      <c r="V14235" s="413"/>
      <c r="W14235" s="413"/>
    </row>
    <row r="14236" spans="22:23" x14ac:dyDescent="0.25">
      <c r="V14236" s="413"/>
      <c r="W14236" s="413"/>
    </row>
    <row r="14237" spans="22:23" x14ac:dyDescent="0.25">
      <c r="V14237" s="413"/>
      <c r="W14237" s="413"/>
    </row>
    <row r="14238" spans="22:23" x14ac:dyDescent="0.25">
      <c r="V14238" s="413"/>
      <c r="W14238" s="413"/>
    </row>
    <row r="14239" spans="22:23" x14ac:dyDescent="0.25">
      <c r="V14239" s="413"/>
      <c r="W14239" s="413"/>
    </row>
    <row r="14240" spans="22:23" x14ac:dyDescent="0.25">
      <c r="V14240" s="413"/>
      <c r="W14240" s="413"/>
    </row>
    <row r="14241" spans="22:23" x14ac:dyDescent="0.25">
      <c r="V14241" s="413"/>
      <c r="W14241" s="413"/>
    </row>
    <row r="14242" spans="22:23" x14ac:dyDescent="0.25">
      <c r="V14242" s="413"/>
      <c r="W14242" s="413"/>
    </row>
    <row r="14243" spans="22:23" x14ac:dyDescent="0.25">
      <c r="V14243" s="413"/>
      <c r="W14243" s="413"/>
    </row>
    <row r="14244" spans="22:23" x14ac:dyDescent="0.25">
      <c r="V14244" s="413"/>
      <c r="W14244" s="413"/>
    </row>
    <row r="14245" spans="22:23" x14ac:dyDescent="0.25">
      <c r="V14245" s="413"/>
      <c r="W14245" s="413"/>
    </row>
    <row r="14246" spans="22:23" x14ac:dyDescent="0.25">
      <c r="V14246" s="413"/>
      <c r="W14246" s="413"/>
    </row>
    <row r="14247" spans="22:23" x14ac:dyDescent="0.25">
      <c r="V14247" s="413"/>
      <c r="W14247" s="413"/>
    </row>
    <row r="14248" spans="22:23" x14ac:dyDescent="0.25">
      <c r="V14248" s="413"/>
      <c r="W14248" s="413"/>
    </row>
    <row r="14249" spans="22:23" x14ac:dyDescent="0.25">
      <c r="V14249" s="413"/>
      <c r="W14249" s="413"/>
    </row>
    <row r="14250" spans="22:23" x14ac:dyDescent="0.25">
      <c r="V14250" s="413"/>
      <c r="W14250" s="413"/>
    </row>
    <row r="14251" spans="22:23" x14ac:dyDescent="0.25">
      <c r="V14251" s="413"/>
      <c r="W14251" s="413"/>
    </row>
    <row r="14252" spans="22:23" x14ac:dyDescent="0.25">
      <c r="V14252" s="413"/>
      <c r="W14252" s="413"/>
    </row>
    <row r="14253" spans="22:23" x14ac:dyDescent="0.25">
      <c r="V14253" s="413"/>
      <c r="W14253" s="413"/>
    </row>
    <row r="14254" spans="22:23" x14ac:dyDescent="0.25">
      <c r="V14254" s="413"/>
      <c r="W14254" s="413"/>
    </row>
    <row r="14255" spans="22:23" x14ac:dyDescent="0.25">
      <c r="V14255" s="413"/>
      <c r="W14255" s="413"/>
    </row>
    <row r="14256" spans="22:23" x14ac:dyDescent="0.25">
      <c r="V14256" s="413"/>
      <c r="W14256" s="413"/>
    </row>
    <row r="14257" spans="22:23" x14ac:dyDescent="0.25">
      <c r="V14257" s="413"/>
      <c r="W14257" s="413"/>
    </row>
    <row r="14258" spans="22:23" x14ac:dyDescent="0.25">
      <c r="V14258" s="413"/>
      <c r="W14258" s="413"/>
    </row>
    <row r="14259" spans="22:23" x14ac:dyDescent="0.25">
      <c r="V14259" s="413"/>
      <c r="W14259" s="413"/>
    </row>
    <row r="14260" spans="22:23" x14ac:dyDescent="0.25">
      <c r="V14260" s="413"/>
      <c r="W14260" s="413"/>
    </row>
    <row r="14261" spans="22:23" x14ac:dyDescent="0.25">
      <c r="V14261" s="413"/>
      <c r="W14261" s="413"/>
    </row>
    <row r="14262" spans="22:23" x14ac:dyDescent="0.25">
      <c r="V14262" s="413"/>
      <c r="W14262" s="413"/>
    </row>
    <row r="14263" spans="22:23" x14ac:dyDescent="0.25">
      <c r="V14263" s="413"/>
      <c r="W14263" s="413"/>
    </row>
    <row r="14264" spans="22:23" x14ac:dyDescent="0.25">
      <c r="V14264" s="413"/>
      <c r="W14264" s="413"/>
    </row>
    <row r="14265" spans="22:23" x14ac:dyDescent="0.25">
      <c r="V14265" s="413"/>
      <c r="W14265" s="413"/>
    </row>
    <row r="14266" spans="22:23" x14ac:dyDescent="0.25">
      <c r="V14266" s="413"/>
      <c r="W14266" s="413"/>
    </row>
    <row r="14267" spans="22:23" x14ac:dyDescent="0.25">
      <c r="V14267" s="413"/>
      <c r="W14267" s="413"/>
    </row>
    <row r="14268" spans="22:23" x14ac:dyDescent="0.25">
      <c r="V14268" s="413"/>
      <c r="W14268" s="413"/>
    </row>
    <row r="14269" spans="22:23" x14ac:dyDescent="0.25">
      <c r="V14269" s="413"/>
      <c r="W14269" s="413"/>
    </row>
    <row r="14270" spans="22:23" x14ac:dyDescent="0.25">
      <c r="V14270" s="413"/>
      <c r="W14270" s="413"/>
    </row>
    <row r="14271" spans="22:23" x14ac:dyDescent="0.25">
      <c r="V14271" s="413"/>
      <c r="W14271" s="413"/>
    </row>
    <row r="14272" spans="22:23" x14ac:dyDescent="0.25">
      <c r="V14272" s="413"/>
      <c r="W14272" s="413"/>
    </row>
    <row r="14273" spans="22:23" x14ac:dyDescent="0.25">
      <c r="V14273" s="413"/>
      <c r="W14273" s="413"/>
    </row>
    <row r="14274" spans="22:23" x14ac:dyDescent="0.25">
      <c r="V14274" s="413"/>
      <c r="W14274" s="413"/>
    </row>
    <row r="14275" spans="22:23" x14ac:dyDescent="0.25">
      <c r="V14275" s="413"/>
      <c r="W14275" s="413"/>
    </row>
    <row r="14276" spans="22:23" x14ac:dyDescent="0.25">
      <c r="V14276" s="413"/>
      <c r="W14276" s="413"/>
    </row>
    <row r="14277" spans="22:23" x14ac:dyDescent="0.25">
      <c r="V14277" s="413"/>
      <c r="W14277" s="413"/>
    </row>
    <row r="14278" spans="22:23" x14ac:dyDescent="0.25">
      <c r="V14278" s="413"/>
      <c r="W14278" s="413"/>
    </row>
    <row r="14279" spans="22:23" x14ac:dyDescent="0.25">
      <c r="V14279" s="413"/>
      <c r="W14279" s="413"/>
    </row>
    <row r="14280" spans="22:23" x14ac:dyDescent="0.25">
      <c r="V14280" s="413"/>
      <c r="W14280" s="413"/>
    </row>
    <row r="14281" spans="22:23" x14ac:dyDescent="0.25">
      <c r="V14281" s="413"/>
      <c r="W14281" s="413"/>
    </row>
    <row r="14282" spans="22:23" x14ac:dyDescent="0.25">
      <c r="V14282" s="413"/>
      <c r="W14282" s="413"/>
    </row>
    <row r="14283" spans="22:23" x14ac:dyDescent="0.25">
      <c r="V14283" s="413"/>
      <c r="W14283" s="413"/>
    </row>
    <row r="14284" spans="22:23" x14ac:dyDescent="0.25">
      <c r="V14284" s="413"/>
      <c r="W14284" s="413"/>
    </row>
    <row r="14285" spans="22:23" x14ac:dyDescent="0.25">
      <c r="V14285" s="413"/>
      <c r="W14285" s="413"/>
    </row>
    <row r="14286" spans="22:23" x14ac:dyDescent="0.25">
      <c r="V14286" s="413"/>
      <c r="W14286" s="413"/>
    </row>
    <row r="14287" spans="22:23" x14ac:dyDescent="0.25">
      <c r="V14287" s="413"/>
      <c r="W14287" s="413"/>
    </row>
    <row r="14288" spans="22:23" x14ac:dyDescent="0.25">
      <c r="V14288" s="413"/>
      <c r="W14288" s="413"/>
    </row>
    <row r="14289" spans="22:23" x14ac:dyDescent="0.25">
      <c r="V14289" s="413"/>
      <c r="W14289" s="413"/>
    </row>
    <row r="14290" spans="22:23" x14ac:dyDescent="0.25">
      <c r="V14290" s="413"/>
      <c r="W14290" s="413"/>
    </row>
    <row r="14291" spans="22:23" x14ac:dyDescent="0.25">
      <c r="V14291" s="413"/>
      <c r="W14291" s="413"/>
    </row>
    <row r="14292" spans="22:23" x14ac:dyDescent="0.25">
      <c r="V14292" s="413"/>
      <c r="W14292" s="413"/>
    </row>
    <row r="14293" spans="22:23" x14ac:dyDescent="0.25">
      <c r="V14293" s="413"/>
      <c r="W14293" s="413"/>
    </row>
    <row r="14294" spans="22:23" x14ac:dyDescent="0.25">
      <c r="V14294" s="413"/>
      <c r="W14294" s="413"/>
    </row>
    <row r="14295" spans="22:23" x14ac:dyDescent="0.25">
      <c r="V14295" s="413"/>
      <c r="W14295" s="413"/>
    </row>
    <row r="14296" spans="22:23" x14ac:dyDescent="0.25">
      <c r="V14296" s="413"/>
      <c r="W14296" s="413"/>
    </row>
    <row r="14297" spans="22:23" x14ac:dyDescent="0.25">
      <c r="V14297" s="413"/>
      <c r="W14297" s="413"/>
    </row>
    <row r="14298" spans="22:23" x14ac:dyDescent="0.25">
      <c r="V14298" s="413"/>
      <c r="W14298" s="413"/>
    </row>
    <row r="14299" spans="22:23" x14ac:dyDescent="0.25">
      <c r="V14299" s="413"/>
      <c r="W14299" s="413"/>
    </row>
    <row r="14300" spans="22:23" x14ac:dyDescent="0.25">
      <c r="V14300" s="413"/>
      <c r="W14300" s="413"/>
    </row>
    <row r="14301" spans="22:23" x14ac:dyDescent="0.25">
      <c r="V14301" s="413"/>
      <c r="W14301" s="413"/>
    </row>
    <row r="14302" spans="22:23" x14ac:dyDescent="0.25">
      <c r="V14302" s="413"/>
      <c r="W14302" s="413"/>
    </row>
    <row r="14303" spans="22:23" x14ac:dyDescent="0.25">
      <c r="V14303" s="413"/>
      <c r="W14303" s="413"/>
    </row>
    <row r="14304" spans="22:23" x14ac:dyDescent="0.25">
      <c r="V14304" s="413"/>
      <c r="W14304" s="413"/>
    </row>
    <row r="14305" spans="22:23" x14ac:dyDescent="0.25">
      <c r="V14305" s="413"/>
      <c r="W14305" s="413"/>
    </row>
    <row r="14306" spans="22:23" x14ac:dyDescent="0.25">
      <c r="V14306" s="413"/>
      <c r="W14306" s="413"/>
    </row>
    <row r="14307" spans="22:23" x14ac:dyDescent="0.25">
      <c r="V14307" s="413"/>
      <c r="W14307" s="413"/>
    </row>
    <row r="14308" spans="22:23" x14ac:dyDescent="0.25">
      <c r="V14308" s="413"/>
      <c r="W14308" s="413"/>
    </row>
    <row r="14309" spans="22:23" x14ac:dyDescent="0.25">
      <c r="V14309" s="413"/>
      <c r="W14309" s="413"/>
    </row>
    <row r="14310" spans="22:23" x14ac:dyDescent="0.25">
      <c r="V14310" s="413"/>
      <c r="W14310" s="413"/>
    </row>
    <row r="14311" spans="22:23" x14ac:dyDescent="0.25">
      <c r="V14311" s="413"/>
      <c r="W14311" s="413"/>
    </row>
    <row r="14312" spans="22:23" x14ac:dyDescent="0.25">
      <c r="V14312" s="413"/>
      <c r="W14312" s="413"/>
    </row>
    <row r="14313" spans="22:23" x14ac:dyDescent="0.25">
      <c r="V14313" s="413"/>
      <c r="W14313" s="413"/>
    </row>
    <row r="14314" spans="22:23" x14ac:dyDescent="0.25">
      <c r="V14314" s="413"/>
      <c r="W14314" s="413"/>
    </row>
    <row r="14315" spans="22:23" x14ac:dyDescent="0.25">
      <c r="V14315" s="413"/>
      <c r="W14315" s="413"/>
    </row>
    <row r="14316" spans="22:23" x14ac:dyDescent="0.25">
      <c r="V14316" s="413"/>
      <c r="W14316" s="413"/>
    </row>
    <row r="14317" spans="22:23" x14ac:dyDescent="0.25">
      <c r="V14317" s="413"/>
      <c r="W14317" s="413"/>
    </row>
    <row r="14318" spans="22:23" x14ac:dyDescent="0.25">
      <c r="V14318" s="413"/>
      <c r="W14318" s="413"/>
    </row>
    <row r="14319" spans="22:23" x14ac:dyDescent="0.25">
      <c r="V14319" s="413"/>
      <c r="W14319" s="413"/>
    </row>
    <row r="14320" spans="22:23" x14ac:dyDescent="0.25">
      <c r="V14320" s="413"/>
      <c r="W14320" s="413"/>
    </row>
    <row r="14321" spans="22:23" x14ac:dyDescent="0.25">
      <c r="V14321" s="413"/>
      <c r="W14321" s="413"/>
    </row>
    <row r="14322" spans="22:23" x14ac:dyDescent="0.25">
      <c r="V14322" s="413"/>
      <c r="W14322" s="413"/>
    </row>
    <row r="14323" spans="22:23" x14ac:dyDescent="0.25">
      <c r="V14323" s="413"/>
      <c r="W14323" s="413"/>
    </row>
    <row r="14324" spans="22:23" x14ac:dyDescent="0.25">
      <c r="V14324" s="413"/>
      <c r="W14324" s="413"/>
    </row>
    <row r="14325" spans="22:23" x14ac:dyDescent="0.25">
      <c r="V14325" s="413"/>
      <c r="W14325" s="413"/>
    </row>
    <row r="14326" spans="22:23" x14ac:dyDescent="0.25">
      <c r="V14326" s="413"/>
      <c r="W14326" s="413"/>
    </row>
    <row r="14327" spans="22:23" x14ac:dyDescent="0.25">
      <c r="V14327" s="413"/>
      <c r="W14327" s="413"/>
    </row>
    <row r="14328" spans="22:23" x14ac:dyDescent="0.25">
      <c r="V14328" s="413"/>
      <c r="W14328" s="413"/>
    </row>
    <row r="14329" spans="22:23" x14ac:dyDescent="0.25">
      <c r="V14329" s="413"/>
      <c r="W14329" s="413"/>
    </row>
    <row r="14330" spans="22:23" x14ac:dyDescent="0.25">
      <c r="V14330" s="413"/>
      <c r="W14330" s="413"/>
    </row>
    <row r="14331" spans="22:23" x14ac:dyDescent="0.25">
      <c r="V14331" s="413"/>
      <c r="W14331" s="413"/>
    </row>
    <row r="14332" spans="22:23" x14ac:dyDescent="0.25">
      <c r="V14332" s="413"/>
      <c r="W14332" s="413"/>
    </row>
    <row r="14333" spans="22:23" x14ac:dyDescent="0.25">
      <c r="V14333" s="413"/>
      <c r="W14333" s="413"/>
    </row>
    <row r="14334" spans="22:23" x14ac:dyDescent="0.25">
      <c r="V14334" s="413"/>
      <c r="W14334" s="413"/>
    </row>
    <row r="14335" spans="22:23" x14ac:dyDescent="0.25">
      <c r="V14335" s="413"/>
      <c r="W14335" s="413"/>
    </row>
    <row r="14336" spans="22:23" x14ac:dyDescent="0.25">
      <c r="V14336" s="413"/>
      <c r="W14336" s="413"/>
    </row>
    <row r="14337" spans="22:23" x14ac:dyDescent="0.25">
      <c r="V14337" s="413"/>
      <c r="W14337" s="413"/>
    </row>
    <row r="14338" spans="22:23" x14ac:dyDescent="0.25">
      <c r="V14338" s="413"/>
      <c r="W14338" s="413"/>
    </row>
    <row r="14339" spans="22:23" x14ac:dyDescent="0.25">
      <c r="V14339" s="413"/>
      <c r="W14339" s="413"/>
    </row>
    <row r="14340" spans="22:23" x14ac:dyDescent="0.25">
      <c r="V14340" s="413"/>
      <c r="W14340" s="413"/>
    </row>
    <row r="14341" spans="22:23" x14ac:dyDescent="0.25">
      <c r="V14341" s="413"/>
      <c r="W14341" s="413"/>
    </row>
    <row r="14342" spans="22:23" x14ac:dyDescent="0.25">
      <c r="V14342" s="413"/>
      <c r="W14342" s="413"/>
    </row>
    <row r="14343" spans="22:23" x14ac:dyDescent="0.25">
      <c r="V14343" s="413"/>
      <c r="W14343" s="413"/>
    </row>
    <row r="14344" spans="22:23" x14ac:dyDescent="0.25">
      <c r="V14344" s="413"/>
      <c r="W14344" s="413"/>
    </row>
    <row r="14345" spans="22:23" x14ac:dyDescent="0.25">
      <c r="V14345" s="413"/>
      <c r="W14345" s="413"/>
    </row>
    <row r="14346" spans="22:23" x14ac:dyDescent="0.25">
      <c r="V14346" s="413"/>
      <c r="W14346" s="413"/>
    </row>
    <row r="14347" spans="22:23" x14ac:dyDescent="0.25">
      <c r="V14347" s="413"/>
      <c r="W14347" s="413"/>
    </row>
    <row r="14348" spans="22:23" x14ac:dyDescent="0.25">
      <c r="V14348" s="413"/>
      <c r="W14348" s="413"/>
    </row>
    <row r="14349" spans="22:23" x14ac:dyDescent="0.25">
      <c r="V14349" s="413"/>
      <c r="W14349" s="413"/>
    </row>
    <row r="14350" spans="22:23" x14ac:dyDescent="0.25">
      <c r="V14350" s="413"/>
      <c r="W14350" s="413"/>
    </row>
    <row r="14351" spans="22:23" x14ac:dyDescent="0.25">
      <c r="V14351" s="413"/>
      <c r="W14351" s="413"/>
    </row>
    <row r="14352" spans="22:23" x14ac:dyDescent="0.25">
      <c r="V14352" s="413"/>
      <c r="W14352" s="413"/>
    </row>
    <row r="14353" spans="22:23" x14ac:dyDescent="0.25">
      <c r="V14353" s="413"/>
      <c r="W14353" s="413"/>
    </row>
    <row r="14354" spans="22:23" x14ac:dyDescent="0.25">
      <c r="V14354" s="413"/>
      <c r="W14354" s="413"/>
    </row>
    <row r="14355" spans="22:23" x14ac:dyDescent="0.25">
      <c r="V14355" s="413"/>
      <c r="W14355" s="413"/>
    </row>
    <row r="14356" spans="22:23" x14ac:dyDescent="0.25">
      <c r="V14356" s="413"/>
      <c r="W14356" s="413"/>
    </row>
    <row r="14357" spans="22:23" x14ac:dyDescent="0.25">
      <c r="V14357" s="413"/>
      <c r="W14357" s="413"/>
    </row>
    <row r="14358" spans="22:23" x14ac:dyDescent="0.25">
      <c r="V14358" s="413"/>
      <c r="W14358" s="413"/>
    </row>
    <row r="14359" spans="22:23" x14ac:dyDescent="0.25">
      <c r="V14359" s="413"/>
      <c r="W14359" s="413"/>
    </row>
    <row r="14360" spans="22:23" x14ac:dyDescent="0.25">
      <c r="V14360" s="413"/>
      <c r="W14360" s="413"/>
    </row>
    <row r="14361" spans="22:23" x14ac:dyDescent="0.25">
      <c r="V14361" s="413"/>
      <c r="W14361" s="413"/>
    </row>
    <row r="14362" spans="22:23" x14ac:dyDescent="0.25">
      <c r="V14362" s="413"/>
      <c r="W14362" s="413"/>
    </row>
    <row r="14363" spans="22:23" x14ac:dyDescent="0.25">
      <c r="V14363" s="413"/>
      <c r="W14363" s="413"/>
    </row>
    <row r="14364" spans="22:23" x14ac:dyDescent="0.25">
      <c r="V14364" s="413"/>
      <c r="W14364" s="413"/>
    </row>
    <row r="14365" spans="22:23" x14ac:dyDescent="0.25">
      <c r="V14365" s="413"/>
      <c r="W14365" s="413"/>
    </row>
    <row r="14366" spans="22:23" x14ac:dyDescent="0.25">
      <c r="V14366" s="413"/>
      <c r="W14366" s="413"/>
    </row>
    <row r="14367" spans="22:23" x14ac:dyDescent="0.25">
      <c r="V14367" s="413"/>
      <c r="W14367" s="413"/>
    </row>
    <row r="14368" spans="22:23" x14ac:dyDescent="0.25">
      <c r="V14368" s="413"/>
      <c r="W14368" s="413"/>
    </row>
    <row r="14369" spans="22:23" x14ac:dyDescent="0.25">
      <c r="V14369" s="413"/>
      <c r="W14369" s="413"/>
    </row>
    <row r="14370" spans="22:23" x14ac:dyDescent="0.25">
      <c r="V14370" s="413"/>
      <c r="W14370" s="413"/>
    </row>
    <row r="14371" spans="22:23" x14ac:dyDescent="0.25">
      <c r="V14371" s="413"/>
      <c r="W14371" s="413"/>
    </row>
    <row r="14372" spans="22:23" x14ac:dyDescent="0.25">
      <c r="V14372" s="413"/>
      <c r="W14372" s="413"/>
    </row>
    <row r="14373" spans="22:23" x14ac:dyDescent="0.25">
      <c r="V14373" s="413"/>
      <c r="W14373" s="413"/>
    </row>
    <row r="14374" spans="22:23" x14ac:dyDescent="0.25">
      <c r="V14374" s="413"/>
      <c r="W14374" s="413"/>
    </row>
    <row r="14375" spans="22:23" x14ac:dyDescent="0.25">
      <c r="V14375" s="413"/>
      <c r="W14375" s="413"/>
    </row>
    <row r="14376" spans="22:23" x14ac:dyDescent="0.25">
      <c r="V14376" s="413"/>
      <c r="W14376" s="413"/>
    </row>
    <row r="14377" spans="22:23" x14ac:dyDescent="0.25">
      <c r="V14377" s="413"/>
      <c r="W14377" s="413"/>
    </row>
    <row r="14378" spans="22:23" x14ac:dyDescent="0.25">
      <c r="V14378" s="413"/>
      <c r="W14378" s="413"/>
    </row>
    <row r="14379" spans="22:23" x14ac:dyDescent="0.25">
      <c r="V14379" s="413"/>
      <c r="W14379" s="413"/>
    </row>
    <row r="14380" spans="22:23" x14ac:dyDescent="0.25">
      <c r="V14380" s="413"/>
      <c r="W14380" s="413"/>
    </row>
    <row r="14381" spans="22:23" x14ac:dyDescent="0.25">
      <c r="V14381" s="413"/>
      <c r="W14381" s="413"/>
    </row>
    <row r="14382" spans="22:23" x14ac:dyDescent="0.25">
      <c r="V14382" s="413"/>
      <c r="W14382" s="413"/>
    </row>
    <row r="14383" spans="22:23" x14ac:dyDescent="0.25">
      <c r="V14383" s="413"/>
      <c r="W14383" s="413"/>
    </row>
    <row r="14384" spans="22:23" x14ac:dyDescent="0.25">
      <c r="V14384" s="413"/>
      <c r="W14384" s="413"/>
    </row>
    <row r="14385" spans="22:23" x14ac:dyDescent="0.25">
      <c r="V14385" s="413"/>
      <c r="W14385" s="413"/>
    </row>
    <row r="14386" spans="22:23" x14ac:dyDescent="0.25">
      <c r="V14386" s="413"/>
      <c r="W14386" s="413"/>
    </row>
    <row r="14387" spans="22:23" x14ac:dyDescent="0.25">
      <c r="V14387" s="413"/>
      <c r="W14387" s="413"/>
    </row>
    <row r="14388" spans="22:23" x14ac:dyDescent="0.25">
      <c r="V14388" s="413"/>
      <c r="W14388" s="413"/>
    </row>
    <row r="14389" spans="22:23" x14ac:dyDescent="0.25">
      <c r="V14389" s="413"/>
      <c r="W14389" s="413"/>
    </row>
    <row r="14390" spans="22:23" x14ac:dyDescent="0.25">
      <c r="V14390" s="413"/>
      <c r="W14390" s="413"/>
    </row>
    <row r="14391" spans="22:23" x14ac:dyDescent="0.25">
      <c r="V14391" s="413"/>
      <c r="W14391" s="413"/>
    </row>
    <row r="14392" spans="22:23" x14ac:dyDescent="0.25">
      <c r="V14392" s="413"/>
      <c r="W14392" s="413"/>
    </row>
    <row r="14393" spans="22:23" x14ac:dyDescent="0.25">
      <c r="V14393" s="413"/>
      <c r="W14393" s="413"/>
    </row>
    <row r="14394" spans="22:23" x14ac:dyDescent="0.25">
      <c r="V14394" s="413"/>
      <c r="W14394" s="413"/>
    </row>
    <row r="14395" spans="22:23" x14ac:dyDescent="0.25">
      <c r="V14395" s="413"/>
      <c r="W14395" s="413"/>
    </row>
    <row r="14396" spans="22:23" x14ac:dyDescent="0.25">
      <c r="V14396" s="413"/>
      <c r="W14396" s="413"/>
    </row>
    <row r="14397" spans="22:23" x14ac:dyDescent="0.25">
      <c r="V14397" s="413"/>
      <c r="W14397" s="413"/>
    </row>
    <row r="14398" spans="22:23" x14ac:dyDescent="0.25">
      <c r="V14398" s="413"/>
      <c r="W14398" s="413"/>
    </row>
    <row r="14399" spans="22:23" x14ac:dyDescent="0.25">
      <c r="V14399" s="413"/>
      <c r="W14399" s="413"/>
    </row>
    <row r="14400" spans="22:23" x14ac:dyDescent="0.25">
      <c r="V14400" s="413"/>
      <c r="W14400" s="413"/>
    </row>
    <row r="14401" spans="22:23" x14ac:dyDescent="0.25">
      <c r="V14401" s="413"/>
      <c r="W14401" s="413"/>
    </row>
    <row r="14402" spans="22:23" x14ac:dyDescent="0.25">
      <c r="V14402" s="413"/>
      <c r="W14402" s="413"/>
    </row>
    <row r="14403" spans="22:23" x14ac:dyDescent="0.25">
      <c r="V14403" s="413"/>
      <c r="W14403" s="413"/>
    </row>
    <row r="14404" spans="22:23" x14ac:dyDescent="0.25">
      <c r="V14404" s="413"/>
      <c r="W14404" s="413"/>
    </row>
    <row r="14405" spans="22:23" x14ac:dyDescent="0.25">
      <c r="V14405" s="413"/>
      <c r="W14405" s="413"/>
    </row>
    <row r="14406" spans="22:23" x14ac:dyDescent="0.25">
      <c r="V14406" s="413"/>
      <c r="W14406" s="413"/>
    </row>
    <row r="14407" spans="22:23" x14ac:dyDescent="0.25">
      <c r="V14407" s="413"/>
      <c r="W14407" s="413"/>
    </row>
    <row r="14408" spans="22:23" x14ac:dyDescent="0.25">
      <c r="V14408" s="413"/>
      <c r="W14408" s="413"/>
    </row>
    <row r="14409" spans="22:23" x14ac:dyDescent="0.25">
      <c r="V14409" s="413"/>
      <c r="W14409" s="413"/>
    </row>
    <row r="14410" spans="22:23" x14ac:dyDescent="0.25">
      <c r="V14410" s="413"/>
      <c r="W14410" s="413"/>
    </row>
    <row r="14411" spans="22:23" x14ac:dyDescent="0.25">
      <c r="V14411" s="413"/>
      <c r="W14411" s="413"/>
    </row>
    <row r="14412" spans="22:23" x14ac:dyDescent="0.25">
      <c r="V14412" s="413"/>
      <c r="W14412" s="413"/>
    </row>
    <row r="14413" spans="22:23" x14ac:dyDescent="0.25">
      <c r="V14413" s="413"/>
      <c r="W14413" s="413"/>
    </row>
    <row r="14414" spans="22:23" x14ac:dyDescent="0.25">
      <c r="V14414" s="413"/>
      <c r="W14414" s="413"/>
    </row>
    <row r="14415" spans="22:23" x14ac:dyDescent="0.25">
      <c r="V14415" s="413"/>
      <c r="W14415" s="413"/>
    </row>
    <row r="14416" spans="22:23" x14ac:dyDescent="0.25">
      <c r="V14416" s="413"/>
      <c r="W14416" s="413"/>
    </row>
    <row r="14417" spans="22:23" x14ac:dyDescent="0.25">
      <c r="V14417" s="413"/>
      <c r="W14417" s="413"/>
    </row>
    <row r="14418" spans="22:23" x14ac:dyDescent="0.25">
      <c r="V14418" s="413"/>
      <c r="W14418" s="413"/>
    </row>
    <row r="14419" spans="22:23" x14ac:dyDescent="0.25">
      <c r="V14419" s="413"/>
      <c r="W14419" s="413"/>
    </row>
    <row r="14420" spans="22:23" x14ac:dyDescent="0.25">
      <c r="V14420" s="413"/>
      <c r="W14420" s="413"/>
    </row>
    <row r="14421" spans="22:23" x14ac:dyDescent="0.25">
      <c r="V14421" s="413"/>
      <c r="W14421" s="413"/>
    </row>
    <row r="14422" spans="22:23" x14ac:dyDescent="0.25">
      <c r="V14422" s="413"/>
      <c r="W14422" s="413"/>
    </row>
    <row r="14423" spans="22:23" x14ac:dyDescent="0.25">
      <c r="V14423" s="413"/>
      <c r="W14423" s="413"/>
    </row>
    <row r="14424" spans="22:23" x14ac:dyDescent="0.25">
      <c r="V14424" s="413"/>
      <c r="W14424" s="413"/>
    </row>
    <row r="14425" spans="22:23" x14ac:dyDescent="0.25">
      <c r="V14425" s="413"/>
      <c r="W14425" s="413"/>
    </row>
    <row r="14426" spans="22:23" x14ac:dyDescent="0.25">
      <c r="V14426" s="413"/>
      <c r="W14426" s="413"/>
    </row>
    <row r="14427" spans="22:23" x14ac:dyDescent="0.25">
      <c r="V14427" s="413"/>
      <c r="W14427" s="413"/>
    </row>
    <row r="14428" spans="22:23" x14ac:dyDescent="0.25">
      <c r="V14428" s="413"/>
      <c r="W14428" s="413"/>
    </row>
    <row r="14429" spans="22:23" x14ac:dyDescent="0.25">
      <c r="V14429" s="413"/>
      <c r="W14429" s="413"/>
    </row>
    <row r="14430" spans="22:23" x14ac:dyDescent="0.25">
      <c r="V14430" s="413"/>
      <c r="W14430" s="413"/>
    </row>
    <row r="14431" spans="22:23" x14ac:dyDescent="0.25">
      <c r="V14431" s="413"/>
      <c r="W14431" s="413"/>
    </row>
    <row r="14432" spans="22:23" x14ac:dyDescent="0.25">
      <c r="V14432" s="413"/>
      <c r="W14432" s="413"/>
    </row>
    <row r="14433" spans="22:23" x14ac:dyDescent="0.25">
      <c r="V14433" s="413"/>
      <c r="W14433" s="413"/>
    </row>
    <row r="14434" spans="22:23" x14ac:dyDescent="0.25">
      <c r="V14434" s="413"/>
      <c r="W14434" s="413"/>
    </row>
    <row r="14435" spans="22:23" x14ac:dyDescent="0.25">
      <c r="V14435" s="413"/>
      <c r="W14435" s="413"/>
    </row>
    <row r="14436" spans="22:23" x14ac:dyDescent="0.25">
      <c r="V14436" s="413"/>
      <c r="W14436" s="413"/>
    </row>
    <row r="14437" spans="22:23" x14ac:dyDescent="0.25">
      <c r="V14437" s="413"/>
      <c r="W14437" s="413"/>
    </row>
    <row r="14438" spans="22:23" x14ac:dyDescent="0.25">
      <c r="V14438" s="413"/>
      <c r="W14438" s="413"/>
    </row>
    <row r="14439" spans="22:23" x14ac:dyDescent="0.25">
      <c r="V14439" s="413"/>
      <c r="W14439" s="413"/>
    </row>
    <row r="14440" spans="22:23" x14ac:dyDescent="0.25">
      <c r="V14440" s="413"/>
      <c r="W14440" s="413"/>
    </row>
    <row r="14441" spans="22:23" x14ac:dyDescent="0.25">
      <c r="V14441" s="413"/>
      <c r="W14441" s="413"/>
    </row>
    <row r="14442" spans="22:23" x14ac:dyDescent="0.25">
      <c r="V14442" s="413"/>
      <c r="W14442" s="413"/>
    </row>
    <row r="14443" spans="22:23" x14ac:dyDescent="0.25">
      <c r="V14443" s="413"/>
      <c r="W14443" s="413"/>
    </row>
    <row r="14444" spans="22:23" x14ac:dyDescent="0.25">
      <c r="V14444" s="413"/>
      <c r="W14444" s="413"/>
    </row>
    <row r="14445" spans="22:23" x14ac:dyDescent="0.25">
      <c r="V14445" s="413"/>
      <c r="W14445" s="413"/>
    </row>
    <row r="14446" spans="22:23" x14ac:dyDescent="0.25">
      <c r="V14446" s="413"/>
      <c r="W14446" s="413"/>
    </row>
    <row r="14447" spans="22:23" x14ac:dyDescent="0.25">
      <c r="V14447" s="413"/>
      <c r="W14447" s="413"/>
    </row>
    <row r="14448" spans="22:23" x14ac:dyDescent="0.25">
      <c r="V14448" s="413"/>
      <c r="W14448" s="413"/>
    </row>
    <row r="14449" spans="22:23" x14ac:dyDescent="0.25">
      <c r="V14449" s="413"/>
      <c r="W14449" s="413"/>
    </row>
    <row r="14450" spans="22:23" x14ac:dyDescent="0.25">
      <c r="V14450" s="413"/>
      <c r="W14450" s="413"/>
    </row>
    <row r="14451" spans="22:23" x14ac:dyDescent="0.25">
      <c r="V14451" s="413"/>
      <c r="W14451" s="413"/>
    </row>
    <row r="14452" spans="22:23" x14ac:dyDescent="0.25">
      <c r="V14452" s="413"/>
      <c r="W14452" s="413"/>
    </row>
    <row r="14453" spans="22:23" x14ac:dyDescent="0.25">
      <c r="V14453" s="413"/>
      <c r="W14453" s="413"/>
    </row>
    <row r="14454" spans="22:23" x14ac:dyDescent="0.25">
      <c r="V14454" s="413"/>
      <c r="W14454" s="413"/>
    </row>
    <row r="14455" spans="22:23" x14ac:dyDescent="0.25">
      <c r="V14455" s="413"/>
      <c r="W14455" s="413"/>
    </row>
    <row r="14456" spans="22:23" x14ac:dyDescent="0.25">
      <c r="V14456" s="413"/>
      <c r="W14456" s="413"/>
    </row>
    <row r="14457" spans="22:23" x14ac:dyDescent="0.25">
      <c r="V14457" s="413"/>
      <c r="W14457" s="413"/>
    </row>
    <row r="14458" spans="22:23" x14ac:dyDescent="0.25">
      <c r="V14458" s="413"/>
      <c r="W14458" s="413"/>
    </row>
    <row r="14459" spans="22:23" x14ac:dyDescent="0.25">
      <c r="V14459" s="413"/>
      <c r="W14459" s="413"/>
    </row>
    <row r="14460" spans="22:23" x14ac:dyDescent="0.25">
      <c r="V14460" s="413"/>
      <c r="W14460" s="413"/>
    </row>
    <row r="14461" spans="22:23" x14ac:dyDescent="0.25">
      <c r="V14461" s="413"/>
      <c r="W14461" s="413"/>
    </row>
    <row r="14462" spans="22:23" x14ac:dyDescent="0.25">
      <c r="V14462" s="413"/>
      <c r="W14462" s="413"/>
    </row>
    <row r="14463" spans="22:23" x14ac:dyDescent="0.25">
      <c r="V14463" s="413"/>
      <c r="W14463" s="413"/>
    </row>
    <row r="14464" spans="22:23" x14ac:dyDescent="0.25">
      <c r="V14464" s="413"/>
      <c r="W14464" s="413"/>
    </row>
    <row r="14465" spans="22:23" x14ac:dyDescent="0.25">
      <c r="V14465" s="413"/>
      <c r="W14465" s="413"/>
    </row>
    <row r="14466" spans="22:23" x14ac:dyDescent="0.25">
      <c r="V14466" s="413"/>
      <c r="W14466" s="413"/>
    </row>
    <row r="14467" spans="22:23" x14ac:dyDescent="0.25">
      <c r="V14467" s="413"/>
      <c r="W14467" s="413"/>
    </row>
    <row r="14468" spans="22:23" x14ac:dyDescent="0.25">
      <c r="V14468" s="413"/>
      <c r="W14468" s="413"/>
    </row>
    <row r="14469" spans="22:23" x14ac:dyDescent="0.25">
      <c r="V14469" s="413"/>
      <c r="W14469" s="413"/>
    </row>
    <row r="14470" spans="22:23" x14ac:dyDescent="0.25">
      <c r="V14470" s="413"/>
      <c r="W14470" s="413"/>
    </row>
    <row r="14471" spans="22:23" x14ac:dyDescent="0.25">
      <c r="V14471" s="413"/>
      <c r="W14471" s="413"/>
    </row>
    <row r="14472" spans="22:23" x14ac:dyDescent="0.25">
      <c r="V14472" s="413"/>
      <c r="W14472" s="413"/>
    </row>
    <row r="14473" spans="22:23" x14ac:dyDescent="0.25">
      <c r="V14473" s="413"/>
      <c r="W14473" s="413"/>
    </row>
    <row r="14474" spans="22:23" x14ac:dyDescent="0.25">
      <c r="V14474" s="413"/>
      <c r="W14474" s="413"/>
    </row>
    <row r="14475" spans="22:23" x14ac:dyDescent="0.25">
      <c r="V14475" s="413"/>
      <c r="W14475" s="413"/>
    </row>
    <row r="14476" spans="22:23" x14ac:dyDescent="0.25">
      <c r="V14476" s="413"/>
      <c r="W14476" s="413"/>
    </row>
    <row r="14477" spans="22:23" x14ac:dyDescent="0.25">
      <c r="V14477" s="413"/>
      <c r="W14477" s="413"/>
    </row>
    <row r="14478" spans="22:23" x14ac:dyDescent="0.25">
      <c r="V14478" s="413"/>
      <c r="W14478" s="413"/>
    </row>
    <row r="14479" spans="22:23" x14ac:dyDescent="0.25">
      <c r="V14479" s="413"/>
      <c r="W14479" s="413"/>
    </row>
    <row r="14480" spans="22:23" x14ac:dyDescent="0.25">
      <c r="V14480" s="413"/>
      <c r="W14480" s="413"/>
    </row>
    <row r="14481" spans="22:23" x14ac:dyDescent="0.25">
      <c r="V14481" s="413"/>
      <c r="W14481" s="413"/>
    </row>
    <row r="14482" spans="22:23" x14ac:dyDescent="0.25">
      <c r="V14482" s="413"/>
      <c r="W14482" s="413"/>
    </row>
    <row r="14483" spans="22:23" x14ac:dyDescent="0.25">
      <c r="V14483" s="413"/>
      <c r="W14483" s="413"/>
    </row>
    <row r="14484" spans="22:23" x14ac:dyDescent="0.25">
      <c r="V14484" s="413"/>
      <c r="W14484" s="413"/>
    </row>
    <row r="14485" spans="22:23" x14ac:dyDescent="0.25">
      <c r="V14485" s="413"/>
      <c r="W14485" s="413"/>
    </row>
    <row r="14486" spans="22:23" x14ac:dyDescent="0.25">
      <c r="V14486" s="413"/>
      <c r="W14486" s="413"/>
    </row>
    <row r="14487" spans="22:23" x14ac:dyDescent="0.25">
      <c r="V14487" s="413"/>
      <c r="W14487" s="413"/>
    </row>
    <row r="14488" spans="22:23" x14ac:dyDescent="0.25">
      <c r="V14488" s="413"/>
      <c r="W14488" s="413"/>
    </row>
    <row r="14489" spans="22:23" x14ac:dyDescent="0.25">
      <c r="V14489" s="413"/>
      <c r="W14489" s="413"/>
    </row>
    <row r="14490" spans="22:23" x14ac:dyDescent="0.25">
      <c r="V14490" s="413"/>
      <c r="W14490" s="413"/>
    </row>
    <row r="14491" spans="22:23" x14ac:dyDescent="0.25">
      <c r="V14491" s="413"/>
      <c r="W14491" s="413"/>
    </row>
    <row r="14492" spans="22:23" x14ac:dyDescent="0.25">
      <c r="V14492" s="413"/>
      <c r="W14492" s="413"/>
    </row>
    <row r="14493" spans="22:23" x14ac:dyDescent="0.25">
      <c r="V14493" s="413"/>
      <c r="W14493" s="413"/>
    </row>
    <row r="14494" spans="22:23" x14ac:dyDescent="0.25">
      <c r="V14494" s="413"/>
      <c r="W14494" s="413"/>
    </row>
    <row r="14495" spans="22:23" x14ac:dyDescent="0.25">
      <c r="V14495" s="413"/>
      <c r="W14495" s="413"/>
    </row>
    <row r="14496" spans="22:23" x14ac:dyDescent="0.25">
      <c r="V14496" s="413"/>
      <c r="W14496" s="413"/>
    </row>
    <row r="14497" spans="22:23" x14ac:dyDescent="0.25">
      <c r="V14497" s="413"/>
      <c r="W14497" s="413"/>
    </row>
    <row r="14498" spans="22:23" x14ac:dyDescent="0.25">
      <c r="V14498" s="413"/>
      <c r="W14498" s="413"/>
    </row>
    <row r="14499" spans="22:23" x14ac:dyDescent="0.25">
      <c r="V14499" s="413"/>
      <c r="W14499" s="413"/>
    </row>
    <row r="14500" spans="22:23" x14ac:dyDescent="0.25">
      <c r="V14500" s="413"/>
      <c r="W14500" s="413"/>
    </row>
    <row r="14501" spans="22:23" x14ac:dyDescent="0.25">
      <c r="V14501" s="413"/>
      <c r="W14501" s="413"/>
    </row>
    <row r="14502" spans="22:23" x14ac:dyDescent="0.25">
      <c r="V14502" s="413"/>
      <c r="W14502" s="413"/>
    </row>
    <row r="14503" spans="22:23" x14ac:dyDescent="0.25">
      <c r="V14503" s="413"/>
      <c r="W14503" s="413"/>
    </row>
    <row r="14504" spans="22:23" x14ac:dyDescent="0.25">
      <c r="V14504" s="413"/>
      <c r="W14504" s="413"/>
    </row>
    <row r="14505" spans="22:23" x14ac:dyDescent="0.25">
      <c r="V14505" s="413"/>
      <c r="W14505" s="413"/>
    </row>
    <row r="14506" spans="22:23" x14ac:dyDescent="0.25">
      <c r="V14506" s="413"/>
      <c r="W14506" s="413"/>
    </row>
    <row r="14507" spans="22:23" x14ac:dyDescent="0.25">
      <c r="V14507" s="413"/>
      <c r="W14507" s="413"/>
    </row>
    <row r="14508" spans="22:23" x14ac:dyDescent="0.25">
      <c r="V14508" s="413"/>
      <c r="W14508" s="413"/>
    </row>
    <row r="14509" spans="22:23" x14ac:dyDescent="0.25">
      <c r="V14509" s="413"/>
      <c r="W14509" s="413"/>
    </row>
    <row r="14510" spans="22:23" x14ac:dyDescent="0.25">
      <c r="V14510" s="413"/>
      <c r="W14510" s="413"/>
    </row>
    <row r="14511" spans="22:23" x14ac:dyDescent="0.25">
      <c r="V14511" s="413"/>
      <c r="W14511" s="413"/>
    </row>
    <row r="14512" spans="22:23" x14ac:dyDescent="0.25">
      <c r="V14512" s="413"/>
      <c r="W14512" s="413"/>
    </row>
    <row r="14513" spans="22:23" x14ac:dyDescent="0.25">
      <c r="V14513" s="413"/>
      <c r="W14513" s="413"/>
    </row>
    <row r="14514" spans="22:23" x14ac:dyDescent="0.25">
      <c r="V14514" s="413"/>
      <c r="W14514" s="413"/>
    </row>
    <row r="14515" spans="22:23" x14ac:dyDescent="0.25">
      <c r="V14515" s="413"/>
      <c r="W14515" s="413"/>
    </row>
    <row r="14516" spans="22:23" x14ac:dyDescent="0.25">
      <c r="V14516" s="413"/>
      <c r="W14516" s="413"/>
    </row>
    <row r="14517" spans="22:23" x14ac:dyDescent="0.25">
      <c r="V14517" s="413"/>
      <c r="W14517" s="413"/>
    </row>
    <row r="14518" spans="22:23" x14ac:dyDescent="0.25">
      <c r="V14518" s="413"/>
      <c r="W14518" s="413"/>
    </row>
    <row r="14519" spans="22:23" x14ac:dyDescent="0.25">
      <c r="V14519" s="413"/>
      <c r="W14519" s="413"/>
    </row>
    <row r="14520" spans="22:23" x14ac:dyDescent="0.25">
      <c r="V14520" s="413"/>
      <c r="W14520" s="413"/>
    </row>
    <row r="14521" spans="22:23" x14ac:dyDescent="0.25">
      <c r="V14521" s="413"/>
      <c r="W14521" s="413"/>
    </row>
    <row r="14522" spans="22:23" x14ac:dyDescent="0.25">
      <c r="V14522" s="413"/>
      <c r="W14522" s="413"/>
    </row>
    <row r="14523" spans="22:23" x14ac:dyDescent="0.25">
      <c r="V14523" s="413"/>
      <c r="W14523" s="413"/>
    </row>
    <row r="14524" spans="22:23" x14ac:dyDescent="0.25">
      <c r="V14524" s="413"/>
      <c r="W14524" s="413"/>
    </row>
    <row r="14525" spans="22:23" x14ac:dyDescent="0.25">
      <c r="V14525" s="413"/>
      <c r="W14525" s="413"/>
    </row>
    <row r="14526" spans="22:23" x14ac:dyDescent="0.25">
      <c r="V14526" s="413"/>
      <c r="W14526" s="413"/>
    </row>
    <row r="14527" spans="22:23" x14ac:dyDescent="0.25">
      <c r="V14527" s="413"/>
      <c r="W14527" s="413"/>
    </row>
    <row r="14528" spans="22:23" x14ac:dyDescent="0.25">
      <c r="V14528" s="413"/>
      <c r="W14528" s="413"/>
    </row>
    <row r="14529" spans="22:23" x14ac:dyDescent="0.25">
      <c r="V14529" s="413"/>
      <c r="W14529" s="413"/>
    </row>
    <row r="14530" spans="22:23" x14ac:dyDescent="0.25">
      <c r="V14530" s="413"/>
      <c r="W14530" s="413"/>
    </row>
    <row r="14531" spans="22:23" x14ac:dyDescent="0.25">
      <c r="V14531" s="413"/>
      <c r="W14531" s="413"/>
    </row>
    <row r="14532" spans="22:23" x14ac:dyDescent="0.25">
      <c r="V14532" s="413"/>
      <c r="W14532" s="413"/>
    </row>
    <row r="14533" spans="22:23" x14ac:dyDescent="0.25">
      <c r="V14533" s="413"/>
      <c r="W14533" s="413"/>
    </row>
    <row r="14534" spans="22:23" x14ac:dyDescent="0.25">
      <c r="V14534" s="413"/>
      <c r="W14534" s="413"/>
    </row>
    <row r="14535" spans="22:23" x14ac:dyDescent="0.25">
      <c r="V14535" s="413"/>
      <c r="W14535" s="413"/>
    </row>
    <row r="14536" spans="22:23" x14ac:dyDescent="0.25">
      <c r="V14536" s="413"/>
      <c r="W14536" s="413"/>
    </row>
    <row r="14537" spans="22:23" x14ac:dyDescent="0.25">
      <c r="V14537" s="413"/>
      <c r="W14537" s="413"/>
    </row>
    <row r="14538" spans="22:23" x14ac:dyDescent="0.25">
      <c r="V14538" s="413"/>
      <c r="W14538" s="413"/>
    </row>
    <row r="14539" spans="22:23" x14ac:dyDescent="0.25">
      <c r="V14539" s="413"/>
      <c r="W14539" s="413"/>
    </row>
    <row r="14540" spans="22:23" x14ac:dyDescent="0.25">
      <c r="V14540" s="413"/>
      <c r="W14540" s="413"/>
    </row>
    <row r="14541" spans="22:23" x14ac:dyDescent="0.25">
      <c r="V14541" s="413"/>
      <c r="W14541" s="413"/>
    </row>
    <row r="14542" spans="22:23" x14ac:dyDescent="0.25">
      <c r="V14542" s="413"/>
      <c r="W14542" s="413"/>
    </row>
    <row r="14543" spans="22:23" x14ac:dyDescent="0.25">
      <c r="V14543" s="413"/>
      <c r="W14543" s="413"/>
    </row>
    <row r="14544" spans="22:23" x14ac:dyDescent="0.25">
      <c r="V14544" s="413"/>
      <c r="W14544" s="413"/>
    </row>
    <row r="14545" spans="22:23" x14ac:dyDescent="0.25">
      <c r="V14545" s="413"/>
      <c r="W14545" s="413"/>
    </row>
    <row r="14546" spans="22:23" x14ac:dyDescent="0.25">
      <c r="V14546" s="413"/>
      <c r="W14546" s="413"/>
    </row>
    <row r="14547" spans="22:23" x14ac:dyDescent="0.25">
      <c r="V14547" s="413"/>
      <c r="W14547" s="413"/>
    </row>
    <row r="14548" spans="22:23" x14ac:dyDescent="0.25">
      <c r="V14548" s="413"/>
      <c r="W14548" s="413"/>
    </row>
    <row r="14549" spans="22:23" x14ac:dyDescent="0.25">
      <c r="V14549" s="413"/>
      <c r="W14549" s="413"/>
    </row>
    <row r="14550" spans="22:23" x14ac:dyDescent="0.25">
      <c r="V14550" s="413"/>
      <c r="W14550" s="413"/>
    </row>
    <row r="14551" spans="22:23" x14ac:dyDescent="0.25">
      <c r="V14551" s="413"/>
      <c r="W14551" s="413"/>
    </row>
    <row r="14552" spans="22:23" x14ac:dyDescent="0.25">
      <c r="V14552" s="413"/>
      <c r="W14552" s="413"/>
    </row>
    <row r="14553" spans="22:23" x14ac:dyDescent="0.25">
      <c r="V14553" s="413"/>
      <c r="W14553" s="413"/>
    </row>
    <row r="14554" spans="22:23" x14ac:dyDescent="0.25">
      <c r="V14554" s="413"/>
      <c r="W14554" s="413"/>
    </row>
    <row r="14555" spans="22:23" x14ac:dyDescent="0.25">
      <c r="V14555" s="413"/>
      <c r="W14555" s="413"/>
    </row>
    <row r="14556" spans="22:23" x14ac:dyDescent="0.25">
      <c r="V14556" s="413"/>
      <c r="W14556" s="413"/>
    </row>
    <row r="14557" spans="22:23" x14ac:dyDescent="0.25">
      <c r="V14557" s="413"/>
      <c r="W14557" s="413"/>
    </row>
    <row r="14558" spans="22:23" x14ac:dyDescent="0.25">
      <c r="V14558" s="413"/>
      <c r="W14558" s="413"/>
    </row>
    <row r="14559" spans="22:23" x14ac:dyDescent="0.25">
      <c r="V14559" s="413"/>
      <c r="W14559" s="413"/>
    </row>
    <row r="14560" spans="22:23" x14ac:dyDescent="0.25">
      <c r="V14560" s="413"/>
      <c r="W14560" s="413"/>
    </row>
    <row r="14561" spans="22:23" x14ac:dyDescent="0.25">
      <c r="V14561" s="413"/>
      <c r="W14561" s="413"/>
    </row>
    <row r="14562" spans="22:23" x14ac:dyDescent="0.25">
      <c r="V14562" s="413"/>
      <c r="W14562" s="413"/>
    </row>
    <row r="14563" spans="22:23" x14ac:dyDescent="0.25">
      <c r="V14563" s="413"/>
      <c r="W14563" s="413"/>
    </row>
    <row r="14564" spans="22:23" x14ac:dyDescent="0.25">
      <c r="V14564" s="413"/>
      <c r="W14564" s="413"/>
    </row>
    <row r="14565" spans="22:23" x14ac:dyDescent="0.25">
      <c r="V14565" s="413"/>
      <c r="W14565" s="413"/>
    </row>
    <row r="14566" spans="22:23" x14ac:dyDescent="0.25">
      <c r="V14566" s="413"/>
      <c r="W14566" s="413"/>
    </row>
    <row r="14567" spans="22:23" x14ac:dyDescent="0.25">
      <c r="V14567" s="413"/>
      <c r="W14567" s="413"/>
    </row>
    <row r="14568" spans="22:23" x14ac:dyDescent="0.25">
      <c r="V14568" s="413"/>
      <c r="W14568" s="413"/>
    </row>
    <row r="14569" spans="22:23" x14ac:dyDescent="0.25">
      <c r="V14569" s="413"/>
      <c r="W14569" s="413"/>
    </row>
    <row r="14570" spans="22:23" x14ac:dyDescent="0.25">
      <c r="V14570" s="413"/>
      <c r="W14570" s="413"/>
    </row>
    <row r="14571" spans="22:23" x14ac:dyDescent="0.25">
      <c r="V14571" s="413"/>
      <c r="W14571" s="413"/>
    </row>
    <row r="14572" spans="22:23" x14ac:dyDescent="0.25">
      <c r="V14572" s="413"/>
      <c r="W14572" s="413"/>
    </row>
    <row r="14573" spans="22:23" x14ac:dyDescent="0.25">
      <c r="V14573" s="413"/>
      <c r="W14573" s="413"/>
    </row>
    <row r="14574" spans="22:23" x14ac:dyDescent="0.25">
      <c r="V14574" s="413"/>
      <c r="W14574" s="413"/>
    </row>
    <row r="14575" spans="22:23" x14ac:dyDescent="0.25">
      <c r="V14575" s="413"/>
      <c r="W14575" s="413"/>
    </row>
    <row r="14576" spans="22:23" x14ac:dyDescent="0.25">
      <c r="V14576" s="413"/>
      <c r="W14576" s="413"/>
    </row>
    <row r="14577" spans="22:23" x14ac:dyDescent="0.25">
      <c r="V14577" s="413"/>
      <c r="W14577" s="413"/>
    </row>
    <row r="14578" spans="22:23" x14ac:dyDescent="0.25">
      <c r="V14578" s="413"/>
      <c r="W14578" s="413"/>
    </row>
    <row r="14579" spans="22:23" x14ac:dyDescent="0.25">
      <c r="V14579" s="413"/>
      <c r="W14579" s="413"/>
    </row>
    <row r="14580" spans="22:23" x14ac:dyDescent="0.25">
      <c r="V14580" s="413"/>
      <c r="W14580" s="413"/>
    </row>
    <row r="14581" spans="22:23" x14ac:dyDescent="0.25">
      <c r="V14581" s="413"/>
      <c r="W14581" s="413"/>
    </row>
    <row r="14582" spans="22:23" x14ac:dyDescent="0.25">
      <c r="V14582" s="413"/>
      <c r="W14582" s="413"/>
    </row>
    <row r="14583" spans="22:23" x14ac:dyDescent="0.25">
      <c r="V14583" s="413"/>
      <c r="W14583" s="413"/>
    </row>
    <row r="14584" spans="22:23" x14ac:dyDescent="0.25">
      <c r="V14584" s="413"/>
      <c r="W14584" s="413"/>
    </row>
    <row r="14585" spans="22:23" x14ac:dyDescent="0.25">
      <c r="V14585" s="413"/>
      <c r="W14585" s="413"/>
    </row>
    <row r="14586" spans="22:23" x14ac:dyDescent="0.25">
      <c r="V14586" s="413"/>
      <c r="W14586" s="413"/>
    </row>
    <row r="14587" spans="22:23" x14ac:dyDescent="0.25">
      <c r="V14587" s="413"/>
      <c r="W14587" s="413"/>
    </row>
    <row r="14588" spans="22:23" x14ac:dyDescent="0.25">
      <c r="V14588" s="413"/>
      <c r="W14588" s="413"/>
    </row>
    <row r="14589" spans="22:23" x14ac:dyDescent="0.25">
      <c r="V14589" s="413"/>
      <c r="W14589" s="413"/>
    </row>
    <row r="14590" spans="22:23" x14ac:dyDescent="0.25">
      <c r="V14590" s="413"/>
      <c r="W14590" s="413"/>
    </row>
    <row r="14591" spans="22:23" x14ac:dyDescent="0.25">
      <c r="V14591" s="413"/>
      <c r="W14591" s="413"/>
    </row>
    <row r="14592" spans="22:23" x14ac:dyDescent="0.25">
      <c r="V14592" s="413"/>
      <c r="W14592" s="413"/>
    </row>
    <row r="14593" spans="22:23" x14ac:dyDescent="0.25">
      <c r="V14593" s="413"/>
      <c r="W14593" s="413"/>
    </row>
    <row r="14594" spans="22:23" x14ac:dyDescent="0.25">
      <c r="V14594" s="413"/>
      <c r="W14594" s="413"/>
    </row>
    <row r="14595" spans="22:23" x14ac:dyDescent="0.25">
      <c r="V14595" s="413"/>
      <c r="W14595" s="413"/>
    </row>
    <row r="14596" spans="22:23" x14ac:dyDescent="0.25">
      <c r="V14596" s="413"/>
      <c r="W14596" s="413"/>
    </row>
    <row r="14597" spans="22:23" x14ac:dyDescent="0.25">
      <c r="V14597" s="413"/>
      <c r="W14597" s="413"/>
    </row>
    <row r="14598" spans="22:23" x14ac:dyDescent="0.25">
      <c r="V14598" s="413"/>
      <c r="W14598" s="413"/>
    </row>
    <row r="14599" spans="22:23" x14ac:dyDescent="0.25">
      <c r="V14599" s="413"/>
      <c r="W14599" s="413"/>
    </row>
    <row r="14600" spans="22:23" x14ac:dyDescent="0.25">
      <c r="V14600" s="413"/>
      <c r="W14600" s="413"/>
    </row>
    <row r="14601" spans="22:23" x14ac:dyDescent="0.25">
      <c r="V14601" s="413"/>
      <c r="W14601" s="413"/>
    </row>
    <row r="14602" spans="22:23" x14ac:dyDescent="0.25">
      <c r="V14602" s="413"/>
      <c r="W14602" s="413"/>
    </row>
    <row r="14603" spans="22:23" x14ac:dyDescent="0.25">
      <c r="V14603" s="413"/>
      <c r="W14603" s="413"/>
    </row>
    <row r="14604" spans="22:23" x14ac:dyDescent="0.25">
      <c r="V14604" s="413"/>
      <c r="W14604" s="413"/>
    </row>
    <row r="14605" spans="22:23" x14ac:dyDescent="0.25">
      <c r="V14605" s="413"/>
      <c r="W14605" s="413"/>
    </row>
    <row r="14606" spans="22:23" x14ac:dyDescent="0.25">
      <c r="V14606" s="413"/>
      <c r="W14606" s="413"/>
    </row>
    <row r="14607" spans="22:23" x14ac:dyDescent="0.25">
      <c r="V14607" s="413"/>
      <c r="W14607" s="413"/>
    </row>
    <row r="14608" spans="22:23" x14ac:dyDescent="0.25">
      <c r="V14608" s="413"/>
      <c r="W14608" s="413"/>
    </row>
    <row r="14609" spans="22:23" x14ac:dyDescent="0.25">
      <c r="V14609" s="413"/>
      <c r="W14609" s="413"/>
    </row>
    <row r="14610" spans="22:23" x14ac:dyDescent="0.25">
      <c r="V14610" s="413"/>
      <c r="W14610" s="413"/>
    </row>
    <row r="14611" spans="22:23" x14ac:dyDescent="0.25">
      <c r="V14611" s="413"/>
      <c r="W14611" s="413"/>
    </row>
    <row r="14612" spans="22:23" x14ac:dyDescent="0.25">
      <c r="V14612" s="413"/>
      <c r="W14612" s="413"/>
    </row>
    <row r="14613" spans="22:23" x14ac:dyDescent="0.25">
      <c r="V14613" s="413"/>
      <c r="W14613" s="413"/>
    </row>
    <row r="14614" spans="22:23" x14ac:dyDescent="0.25">
      <c r="V14614" s="413"/>
      <c r="W14614" s="413"/>
    </row>
    <row r="14615" spans="22:23" x14ac:dyDescent="0.25">
      <c r="V14615" s="413"/>
      <c r="W14615" s="413"/>
    </row>
    <row r="14616" spans="22:23" x14ac:dyDescent="0.25">
      <c r="V14616" s="413"/>
      <c r="W14616" s="413"/>
    </row>
    <row r="14617" spans="22:23" x14ac:dyDescent="0.25">
      <c r="V14617" s="413"/>
      <c r="W14617" s="413"/>
    </row>
    <row r="14618" spans="22:23" x14ac:dyDescent="0.25">
      <c r="V14618" s="413"/>
      <c r="W14618" s="413"/>
    </row>
    <row r="14619" spans="22:23" x14ac:dyDescent="0.25">
      <c r="V14619" s="413"/>
      <c r="W14619" s="413"/>
    </row>
    <row r="14620" spans="22:23" x14ac:dyDescent="0.25">
      <c r="V14620" s="413"/>
      <c r="W14620" s="413"/>
    </row>
    <row r="14621" spans="22:23" x14ac:dyDescent="0.25">
      <c r="V14621" s="413"/>
      <c r="W14621" s="413"/>
    </row>
    <row r="14622" spans="22:23" x14ac:dyDescent="0.25">
      <c r="V14622" s="413"/>
      <c r="W14622" s="413"/>
    </row>
    <row r="14623" spans="22:23" x14ac:dyDescent="0.25">
      <c r="V14623" s="413"/>
      <c r="W14623" s="413"/>
    </row>
    <row r="14624" spans="22:23" x14ac:dyDescent="0.25">
      <c r="V14624" s="413"/>
      <c r="W14624" s="413"/>
    </row>
    <row r="14625" spans="22:23" x14ac:dyDescent="0.25">
      <c r="V14625" s="413"/>
      <c r="W14625" s="413"/>
    </row>
    <row r="14626" spans="22:23" x14ac:dyDescent="0.25">
      <c r="V14626" s="413"/>
      <c r="W14626" s="413"/>
    </row>
    <row r="14627" spans="22:23" x14ac:dyDescent="0.25">
      <c r="V14627" s="413"/>
      <c r="W14627" s="413"/>
    </row>
    <row r="14628" spans="22:23" x14ac:dyDescent="0.25">
      <c r="V14628" s="413"/>
      <c r="W14628" s="413"/>
    </row>
    <row r="14629" spans="22:23" x14ac:dyDescent="0.25">
      <c r="V14629" s="413"/>
      <c r="W14629" s="413"/>
    </row>
    <row r="14630" spans="22:23" x14ac:dyDescent="0.25">
      <c r="V14630" s="413"/>
      <c r="W14630" s="413"/>
    </row>
    <row r="14631" spans="22:23" x14ac:dyDescent="0.25">
      <c r="V14631" s="413"/>
      <c r="W14631" s="413"/>
    </row>
    <row r="14632" spans="22:23" x14ac:dyDescent="0.25">
      <c r="V14632" s="413"/>
      <c r="W14632" s="413"/>
    </row>
    <row r="14633" spans="22:23" x14ac:dyDescent="0.25">
      <c r="V14633" s="413"/>
      <c r="W14633" s="413"/>
    </row>
    <row r="14634" spans="22:23" x14ac:dyDescent="0.25">
      <c r="V14634" s="413"/>
      <c r="W14634" s="413"/>
    </row>
    <row r="14635" spans="22:23" x14ac:dyDescent="0.25">
      <c r="V14635" s="413"/>
      <c r="W14635" s="413"/>
    </row>
    <row r="14636" spans="22:23" x14ac:dyDescent="0.25">
      <c r="V14636" s="413"/>
      <c r="W14636" s="413"/>
    </row>
    <row r="14637" spans="22:23" x14ac:dyDescent="0.25">
      <c r="V14637" s="413"/>
      <c r="W14637" s="413"/>
    </row>
    <row r="14638" spans="22:23" x14ac:dyDescent="0.25">
      <c r="V14638" s="413"/>
      <c r="W14638" s="413"/>
    </row>
    <row r="14639" spans="22:23" x14ac:dyDescent="0.25">
      <c r="V14639" s="413"/>
      <c r="W14639" s="413"/>
    </row>
    <row r="14640" spans="22:23" x14ac:dyDescent="0.25">
      <c r="V14640" s="413"/>
      <c r="W14640" s="413"/>
    </row>
    <row r="14641" spans="22:23" x14ac:dyDescent="0.25">
      <c r="V14641" s="413"/>
      <c r="W14641" s="413"/>
    </row>
    <row r="14642" spans="22:23" x14ac:dyDescent="0.25">
      <c r="V14642" s="413"/>
      <c r="W14642" s="413"/>
    </row>
    <row r="14643" spans="22:23" x14ac:dyDescent="0.25">
      <c r="V14643" s="413"/>
      <c r="W14643" s="413"/>
    </row>
    <row r="14644" spans="22:23" x14ac:dyDescent="0.25">
      <c r="V14644" s="413"/>
      <c r="W14644" s="413"/>
    </row>
    <row r="14645" spans="22:23" x14ac:dyDescent="0.25">
      <c r="V14645" s="413"/>
      <c r="W14645" s="413"/>
    </row>
    <row r="14646" spans="22:23" x14ac:dyDescent="0.25">
      <c r="V14646" s="413"/>
      <c r="W14646" s="413"/>
    </row>
    <row r="14647" spans="22:23" x14ac:dyDescent="0.25">
      <c r="V14647" s="413"/>
      <c r="W14647" s="413"/>
    </row>
    <row r="14648" spans="22:23" x14ac:dyDescent="0.25">
      <c r="V14648" s="413"/>
      <c r="W14648" s="413"/>
    </row>
    <row r="14649" spans="22:23" x14ac:dyDescent="0.25">
      <c r="V14649" s="413"/>
      <c r="W14649" s="413"/>
    </row>
    <row r="14650" spans="22:23" x14ac:dyDescent="0.25">
      <c r="V14650" s="413"/>
      <c r="W14650" s="413"/>
    </row>
    <row r="14651" spans="22:23" x14ac:dyDescent="0.25">
      <c r="V14651" s="413"/>
      <c r="W14651" s="413"/>
    </row>
    <row r="14652" spans="22:23" x14ac:dyDescent="0.25">
      <c r="V14652" s="413"/>
      <c r="W14652" s="413"/>
    </row>
    <row r="14653" spans="22:23" x14ac:dyDescent="0.25">
      <c r="V14653" s="413"/>
      <c r="W14653" s="413"/>
    </row>
    <row r="14654" spans="22:23" x14ac:dyDescent="0.25">
      <c r="V14654" s="413"/>
      <c r="W14654" s="413"/>
    </row>
    <row r="14655" spans="22:23" x14ac:dyDescent="0.25">
      <c r="V14655" s="413"/>
      <c r="W14655" s="413"/>
    </row>
    <row r="14656" spans="22:23" x14ac:dyDescent="0.25">
      <c r="V14656" s="413"/>
      <c r="W14656" s="413"/>
    </row>
    <row r="14657" spans="22:23" x14ac:dyDescent="0.25">
      <c r="V14657" s="413"/>
      <c r="W14657" s="413"/>
    </row>
    <row r="14658" spans="22:23" x14ac:dyDescent="0.25">
      <c r="V14658" s="413"/>
      <c r="W14658" s="413"/>
    </row>
    <row r="14659" spans="22:23" x14ac:dyDescent="0.25">
      <c r="V14659" s="413"/>
      <c r="W14659" s="413"/>
    </row>
    <row r="14660" spans="22:23" x14ac:dyDescent="0.25">
      <c r="V14660" s="413"/>
      <c r="W14660" s="413"/>
    </row>
    <row r="14661" spans="22:23" x14ac:dyDescent="0.25">
      <c r="V14661" s="413"/>
      <c r="W14661" s="413"/>
    </row>
    <row r="14662" spans="22:23" x14ac:dyDescent="0.25">
      <c r="V14662" s="413"/>
      <c r="W14662" s="413"/>
    </row>
    <row r="14663" spans="22:23" x14ac:dyDescent="0.25">
      <c r="V14663" s="413"/>
      <c r="W14663" s="413"/>
    </row>
    <row r="14664" spans="22:23" x14ac:dyDescent="0.25">
      <c r="V14664" s="413"/>
      <c r="W14664" s="413"/>
    </row>
    <row r="14665" spans="22:23" x14ac:dyDescent="0.25">
      <c r="V14665" s="413"/>
      <c r="W14665" s="413"/>
    </row>
    <row r="14666" spans="22:23" x14ac:dyDescent="0.25">
      <c r="V14666" s="413"/>
      <c r="W14666" s="413"/>
    </row>
    <row r="14667" spans="22:23" x14ac:dyDescent="0.25">
      <c r="V14667" s="413"/>
      <c r="W14667" s="413"/>
    </row>
    <row r="14668" spans="22:23" x14ac:dyDescent="0.25">
      <c r="V14668" s="413"/>
      <c r="W14668" s="413"/>
    </row>
    <row r="14669" spans="22:23" x14ac:dyDescent="0.25">
      <c r="V14669" s="413"/>
      <c r="W14669" s="413"/>
    </row>
    <row r="14670" spans="22:23" x14ac:dyDescent="0.25">
      <c r="V14670" s="413"/>
      <c r="W14670" s="413"/>
    </row>
    <row r="14671" spans="22:23" x14ac:dyDescent="0.25">
      <c r="V14671" s="413"/>
      <c r="W14671" s="413"/>
    </row>
    <row r="14672" spans="22:23" x14ac:dyDescent="0.25">
      <c r="V14672" s="413"/>
      <c r="W14672" s="413"/>
    </row>
    <row r="14673" spans="22:23" x14ac:dyDescent="0.25">
      <c r="V14673" s="413"/>
      <c r="W14673" s="413"/>
    </row>
    <row r="14674" spans="22:23" x14ac:dyDescent="0.25">
      <c r="V14674" s="413"/>
      <c r="W14674" s="413"/>
    </row>
    <row r="14675" spans="22:23" x14ac:dyDescent="0.25">
      <c r="V14675" s="413"/>
      <c r="W14675" s="413"/>
    </row>
    <row r="14676" spans="22:23" x14ac:dyDescent="0.25">
      <c r="V14676" s="413"/>
      <c r="W14676" s="413"/>
    </row>
    <row r="14677" spans="22:23" x14ac:dyDescent="0.25">
      <c r="V14677" s="413"/>
      <c r="W14677" s="413"/>
    </row>
    <row r="14678" spans="22:23" x14ac:dyDescent="0.25">
      <c r="V14678" s="413"/>
      <c r="W14678" s="413"/>
    </row>
    <row r="14679" spans="22:23" x14ac:dyDescent="0.25">
      <c r="V14679" s="413"/>
      <c r="W14679" s="413"/>
    </row>
    <row r="14680" spans="22:23" x14ac:dyDescent="0.25">
      <c r="V14680" s="413"/>
      <c r="W14680" s="413"/>
    </row>
    <row r="14681" spans="22:23" x14ac:dyDescent="0.25">
      <c r="V14681" s="413"/>
      <c r="W14681" s="413"/>
    </row>
    <row r="14682" spans="22:23" x14ac:dyDescent="0.25">
      <c r="V14682" s="413"/>
      <c r="W14682" s="413"/>
    </row>
    <row r="14683" spans="22:23" x14ac:dyDescent="0.25">
      <c r="V14683" s="413"/>
      <c r="W14683" s="413"/>
    </row>
    <row r="14684" spans="22:23" x14ac:dyDescent="0.25">
      <c r="V14684" s="413"/>
      <c r="W14684" s="413"/>
    </row>
    <row r="14685" spans="22:23" x14ac:dyDescent="0.25">
      <c r="V14685" s="413"/>
      <c r="W14685" s="413"/>
    </row>
    <row r="14686" spans="22:23" x14ac:dyDescent="0.25">
      <c r="V14686" s="413"/>
      <c r="W14686" s="413"/>
    </row>
    <row r="14687" spans="22:23" x14ac:dyDescent="0.25">
      <c r="V14687" s="413"/>
      <c r="W14687" s="413"/>
    </row>
    <row r="14688" spans="22:23" x14ac:dyDescent="0.25">
      <c r="V14688" s="413"/>
      <c r="W14688" s="413"/>
    </row>
    <row r="14689" spans="22:23" x14ac:dyDescent="0.25">
      <c r="V14689" s="413"/>
      <c r="W14689" s="413"/>
    </row>
    <row r="14690" spans="22:23" x14ac:dyDescent="0.25">
      <c r="V14690" s="413"/>
      <c r="W14690" s="413"/>
    </row>
    <row r="14691" spans="22:23" x14ac:dyDescent="0.25">
      <c r="V14691" s="413"/>
      <c r="W14691" s="413"/>
    </row>
    <row r="14692" spans="22:23" x14ac:dyDescent="0.25">
      <c r="V14692" s="413"/>
      <c r="W14692" s="413"/>
    </row>
    <row r="14693" spans="22:23" x14ac:dyDescent="0.25">
      <c r="V14693" s="413"/>
      <c r="W14693" s="413"/>
    </row>
    <row r="14694" spans="22:23" x14ac:dyDescent="0.25">
      <c r="V14694" s="413"/>
      <c r="W14694" s="413"/>
    </row>
    <row r="14695" spans="22:23" x14ac:dyDescent="0.25">
      <c r="V14695" s="413"/>
      <c r="W14695" s="413"/>
    </row>
    <row r="14696" spans="22:23" x14ac:dyDescent="0.25">
      <c r="V14696" s="413"/>
      <c r="W14696" s="413"/>
    </row>
    <row r="14697" spans="22:23" x14ac:dyDescent="0.25">
      <c r="V14697" s="413"/>
      <c r="W14697" s="413"/>
    </row>
    <row r="14698" spans="22:23" x14ac:dyDescent="0.25">
      <c r="V14698" s="413"/>
      <c r="W14698" s="413"/>
    </row>
    <row r="14699" spans="22:23" x14ac:dyDescent="0.25">
      <c r="V14699" s="413"/>
      <c r="W14699" s="413"/>
    </row>
    <row r="14700" spans="22:23" x14ac:dyDescent="0.25">
      <c r="V14700" s="413"/>
      <c r="W14700" s="413"/>
    </row>
    <row r="14701" spans="22:23" x14ac:dyDescent="0.25">
      <c r="V14701" s="413"/>
      <c r="W14701" s="413"/>
    </row>
    <row r="14702" spans="22:23" x14ac:dyDescent="0.25">
      <c r="V14702" s="413"/>
      <c r="W14702" s="413"/>
    </row>
    <row r="14703" spans="22:23" x14ac:dyDescent="0.25">
      <c r="V14703" s="413"/>
      <c r="W14703" s="413"/>
    </row>
    <row r="14704" spans="22:23" x14ac:dyDescent="0.25">
      <c r="V14704" s="413"/>
      <c r="W14704" s="413"/>
    </row>
    <row r="14705" spans="22:23" x14ac:dyDescent="0.25">
      <c r="V14705" s="413"/>
      <c r="W14705" s="413"/>
    </row>
    <row r="14706" spans="22:23" x14ac:dyDescent="0.25">
      <c r="V14706" s="413"/>
      <c r="W14706" s="413"/>
    </row>
    <row r="14707" spans="22:23" x14ac:dyDescent="0.25">
      <c r="V14707" s="413"/>
      <c r="W14707" s="413"/>
    </row>
    <row r="14708" spans="22:23" x14ac:dyDescent="0.25">
      <c r="V14708" s="413"/>
      <c r="W14708" s="413"/>
    </row>
    <row r="14709" spans="22:23" x14ac:dyDescent="0.25">
      <c r="V14709" s="413"/>
      <c r="W14709" s="413"/>
    </row>
    <row r="14710" spans="22:23" x14ac:dyDescent="0.25">
      <c r="V14710" s="413"/>
      <c r="W14710" s="413"/>
    </row>
    <row r="14711" spans="22:23" x14ac:dyDescent="0.25">
      <c r="V14711" s="413"/>
      <c r="W14711" s="413"/>
    </row>
    <row r="14712" spans="22:23" x14ac:dyDescent="0.25">
      <c r="V14712" s="413"/>
      <c r="W14712" s="413"/>
    </row>
    <row r="14713" spans="22:23" x14ac:dyDescent="0.25">
      <c r="V14713" s="413"/>
      <c r="W14713" s="413"/>
    </row>
    <row r="14714" spans="22:23" x14ac:dyDescent="0.25">
      <c r="V14714" s="413"/>
      <c r="W14714" s="413"/>
    </row>
    <row r="14715" spans="22:23" x14ac:dyDescent="0.25">
      <c r="V14715" s="413"/>
      <c r="W14715" s="413"/>
    </row>
    <row r="14716" spans="22:23" x14ac:dyDescent="0.25">
      <c r="V14716" s="413"/>
      <c r="W14716" s="413"/>
    </row>
    <row r="14717" spans="22:23" x14ac:dyDescent="0.25">
      <c r="V14717" s="413"/>
      <c r="W14717" s="413"/>
    </row>
    <row r="14718" spans="22:23" x14ac:dyDescent="0.25">
      <c r="V14718" s="413"/>
      <c r="W14718" s="413"/>
    </row>
    <row r="14719" spans="22:23" x14ac:dyDescent="0.25">
      <c r="V14719" s="413"/>
      <c r="W14719" s="413"/>
    </row>
    <row r="14720" spans="22:23" x14ac:dyDescent="0.25">
      <c r="V14720" s="413"/>
      <c r="W14720" s="413"/>
    </row>
    <row r="14721" spans="22:23" x14ac:dyDescent="0.25">
      <c r="V14721" s="413"/>
      <c r="W14721" s="413"/>
    </row>
    <row r="14722" spans="22:23" x14ac:dyDescent="0.25">
      <c r="V14722" s="413"/>
      <c r="W14722" s="413"/>
    </row>
    <row r="14723" spans="22:23" x14ac:dyDescent="0.25">
      <c r="V14723" s="413"/>
      <c r="W14723" s="413"/>
    </row>
    <row r="14724" spans="22:23" x14ac:dyDescent="0.25">
      <c r="V14724" s="413"/>
      <c r="W14724" s="413"/>
    </row>
    <row r="14725" spans="22:23" x14ac:dyDescent="0.25">
      <c r="V14725" s="413"/>
      <c r="W14725" s="413"/>
    </row>
    <row r="14726" spans="22:23" x14ac:dyDescent="0.25">
      <c r="V14726" s="413"/>
      <c r="W14726" s="413"/>
    </row>
    <row r="14727" spans="22:23" x14ac:dyDescent="0.25">
      <c r="V14727" s="413"/>
      <c r="W14727" s="413"/>
    </row>
    <row r="14728" spans="22:23" x14ac:dyDescent="0.25">
      <c r="V14728" s="413"/>
      <c r="W14728" s="413"/>
    </row>
    <row r="14729" spans="22:23" x14ac:dyDescent="0.25">
      <c r="V14729" s="413"/>
      <c r="W14729" s="413"/>
    </row>
    <row r="14730" spans="22:23" x14ac:dyDescent="0.25">
      <c r="V14730" s="413"/>
      <c r="W14730" s="413"/>
    </row>
    <row r="14731" spans="22:23" x14ac:dyDescent="0.25">
      <c r="V14731" s="413"/>
      <c r="W14731" s="413"/>
    </row>
    <row r="14732" spans="22:23" x14ac:dyDescent="0.25">
      <c r="V14732" s="413"/>
      <c r="W14732" s="413"/>
    </row>
    <row r="14733" spans="22:23" x14ac:dyDescent="0.25">
      <c r="V14733" s="413"/>
      <c r="W14733" s="413"/>
    </row>
    <row r="14734" spans="22:23" x14ac:dyDescent="0.25">
      <c r="V14734" s="413"/>
      <c r="W14734" s="413"/>
    </row>
    <row r="14735" spans="22:23" x14ac:dyDescent="0.25">
      <c r="V14735" s="413"/>
      <c r="W14735" s="413"/>
    </row>
    <row r="14736" spans="22:23" x14ac:dyDescent="0.25">
      <c r="V14736" s="413"/>
      <c r="W14736" s="413"/>
    </row>
    <row r="14737" spans="22:23" x14ac:dyDescent="0.25">
      <c r="V14737" s="413"/>
      <c r="W14737" s="413"/>
    </row>
    <row r="14738" spans="22:23" x14ac:dyDescent="0.25">
      <c r="V14738" s="413"/>
      <c r="W14738" s="413"/>
    </row>
    <row r="14739" spans="22:23" x14ac:dyDescent="0.25">
      <c r="V14739" s="413"/>
      <c r="W14739" s="413"/>
    </row>
    <row r="14740" spans="22:23" x14ac:dyDescent="0.25">
      <c r="V14740" s="413"/>
      <c r="W14740" s="413"/>
    </row>
    <row r="14741" spans="22:23" x14ac:dyDescent="0.25">
      <c r="V14741" s="413"/>
      <c r="W14741" s="413"/>
    </row>
    <row r="14742" spans="22:23" x14ac:dyDescent="0.25">
      <c r="V14742" s="413"/>
      <c r="W14742" s="413"/>
    </row>
    <row r="14743" spans="22:23" x14ac:dyDescent="0.25">
      <c r="V14743" s="413"/>
      <c r="W14743" s="413"/>
    </row>
    <row r="14744" spans="22:23" x14ac:dyDescent="0.25">
      <c r="V14744" s="413"/>
      <c r="W14744" s="413"/>
    </row>
    <row r="14745" spans="22:23" x14ac:dyDescent="0.25">
      <c r="V14745" s="413"/>
      <c r="W14745" s="413"/>
    </row>
    <row r="14746" spans="22:23" x14ac:dyDescent="0.25">
      <c r="V14746" s="413"/>
      <c r="W14746" s="413"/>
    </row>
    <row r="14747" spans="22:23" x14ac:dyDescent="0.25">
      <c r="V14747" s="413"/>
      <c r="W14747" s="413"/>
    </row>
    <row r="14748" spans="22:23" x14ac:dyDescent="0.25">
      <c r="V14748" s="413"/>
      <c r="W14748" s="413"/>
    </row>
    <row r="14749" spans="22:23" x14ac:dyDescent="0.25">
      <c r="V14749" s="413"/>
      <c r="W14749" s="413"/>
    </row>
    <row r="14750" spans="22:23" x14ac:dyDescent="0.25">
      <c r="V14750" s="413"/>
      <c r="W14750" s="413"/>
    </row>
    <row r="14751" spans="22:23" x14ac:dyDescent="0.25">
      <c r="V14751" s="413"/>
      <c r="W14751" s="413"/>
    </row>
    <row r="14752" spans="22:23" x14ac:dyDescent="0.25">
      <c r="V14752" s="413"/>
      <c r="W14752" s="413"/>
    </row>
    <row r="14753" spans="22:23" x14ac:dyDescent="0.25">
      <c r="V14753" s="413"/>
      <c r="W14753" s="413"/>
    </row>
    <row r="14754" spans="22:23" x14ac:dyDescent="0.25">
      <c r="V14754" s="413"/>
      <c r="W14754" s="413"/>
    </row>
    <row r="14755" spans="22:23" x14ac:dyDescent="0.25">
      <c r="V14755" s="413"/>
      <c r="W14755" s="413"/>
    </row>
    <row r="14756" spans="22:23" x14ac:dyDescent="0.25">
      <c r="V14756" s="413"/>
      <c r="W14756" s="413"/>
    </row>
    <row r="14757" spans="22:23" x14ac:dyDescent="0.25">
      <c r="V14757" s="413"/>
      <c r="W14757" s="413"/>
    </row>
    <row r="14758" spans="22:23" x14ac:dyDescent="0.25">
      <c r="V14758" s="413"/>
      <c r="W14758" s="413"/>
    </row>
    <row r="14759" spans="22:23" x14ac:dyDescent="0.25">
      <c r="V14759" s="413"/>
      <c r="W14759" s="413"/>
    </row>
    <row r="14760" spans="22:23" x14ac:dyDescent="0.25">
      <c r="V14760" s="413"/>
      <c r="W14760" s="413"/>
    </row>
    <row r="14761" spans="22:23" x14ac:dyDescent="0.25">
      <c r="V14761" s="413"/>
      <c r="W14761" s="413"/>
    </row>
    <row r="14762" spans="22:23" x14ac:dyDescent="0.25">
      <c r="V14762" s="413"/>
      <c r="W14762" s="413"/>
    </row>
    <row r="14763" spans="22:23" x14ac:dyDescent="0.25">
      <c r="V14763" s="413"/>
      <c r="W14763" s="413"/>
    </row>
    <row r="14764" spans="22:23" x14ac:dyDescent="0.25">
      <c r="V14764" s="413"/>
      <c r="W14764" s="413"/>
    </row>
    <row r="14765" spans="22:23" x14ac:dyDescent="0.25">
      <c r="V14765" s="413"/>
      <c r="W14765" s="413"/>
    </row>
    <row r="14766" spans="22:23" x14ac:dyDescent="0.25">
      <c r="V14766" s="413"/>
      <c r="W14766" s="413"/>
    </row>
    <row r="14767" spans="22:23" x14ac:dyDescent="0.25">
      <c r="V14767" s="413"/>
      <c r="W14767" s="413"/>
    </row>
    <row r="14768" spans="22:23" x14ac:dyDescent="0.25">
      <c r="V14768" s="413"/>
      <c r="W14768" s="413"/>
    </row>
    <row r="14769" spans="22:23" x14ac:dyDescent="0.25">
      <c r="V14769" s="413"/>
      <c r="W14769" s="413"/>
    </row>
    <row r="14770" spans="22:23" x14ac:dyDescent="0.25">
      <c r="V14770" s="413"/>
      <c r="W14770" s="413"/>
    </row>
    <row r="14771" spans="22:23" x14ac:dyDescent="0.25">
      <c r="V14771" s="413"/>
      <c r="W14771" s="413"/>
    </row>
    <row r="14772" spans="22:23" x14ac:dyDescent="0.25">
      <c r="V14772" s="413"/>
      <c r="W14772" s="413"/>
    </row>
    <row r="14773" spans="22:23" x14ac:dyDescent="0.25">
      <c r="V14773" s="413"/>
      <c r="W14773" s="413"/>
    </row>
    <row r="14774" spans="22:23" x14ac:dyDescent="0.25">
      <c r="V14774" s="413"/>
      <c r="W14774" s="413"/>
    </row>
    <row r="14775" spans="22:23" x14ac:dyDescent="0.25">
      <c r="V14775" s="413"/>
      <c r="W14775" s="413"/>
    </row>
    <row r="14776" spans="22:23" x14ac:dyDescent="0.25">
      <c r="V14776" s="413"/>
      <c r="W14776" s="413"/>
    </row>
    <row r="14777" spans="22:23" x14ac:dyDescent="0.25">
      <c r="V14777" s="413"/>
      <c r="W14777" s="413"/>
    </row>
    <row r="14778" spans="22:23" x14ac:dyDescent="0.25">
      <c r="V14778" s="413"/>
      <c r="W14778" s="413"/>
    </row>
    <row r="14779" spans="22:23" x14ac:dyDescent="0.25">
      <c r="V14779" s="413"/>
      <c r="W14779" s="413"/>
    </row>
    <row r="14780" spans="22:23" x14ac:dyDescent="0.25">
      <c r="V14780" s="413"/>
      <c r="W14780" s="413"/>
    </row>
    <row r="14781" spans="22:23" x14ac:dyDescent="0.25">
      <c r="V14781" s="413"/>
      <c r="W14781" s="413"/>
    </row>
    <row r="14782" spans="22:23" x14ac:dyDescent="0.25">
      <c r="V14782" s="413"/>
      <c r="W14782" s="413"/>
    </row>
    <row r="14783" spans="22:23" x14ac:dyDescent="0.25">
      <c r="V14783" s="413"/>
      <c r="W14783" s="413"/>
    </row>
    <row r="14784" spans="22:23" x14ac:dyDescent="0.25">
      <c r="V14784" s="413"/>
      <c r="W14784" s="413"/>
    </row>
    <row r="14785" spans="22:23" x14ac:dyDescent="0.25">
      <c r="V14785" s="413"/>
      <c r="W14785" s="413"/>
    </row>
    <row r="14786" spans="22:23" x14ac:dyDescent="0.25">
      <c r="V14786" s="413"/>
      <c r="W14786" s="413"/>
    </row>
    <row r="14787" spans="22:23" x14ac:dyDescent="0.25">
      <c r="V14787" s="413"/>
      <c r="W14787" s="413"/>
    </row>
    <row r="14788" spans="22:23" x14ac:dyDescent="0.25">
      <c r="V14788" s="413"/>
      <c r="W14788" s="413"/>
    </row>
    <row r="14789" spans="22:23" x14ac:dyDescent="0.25">
      <c r="V14789" s="413"/>
      <c r="W14789" s="413"/>
    </row>
    <row r="14790" spans="22:23" x14ac:dyDescent="0.25">
      <c r="V14790" s="413"/>
      <c r="W14790" s="413"/>
    </row>
    <row r="14791" spans="22:23" x14ac:dyDescent="0.25">
      <c r="V14791" s="413"/>
      <c r="W14791" s="413"/>
    </row>
    <row r="14792" spans="22:23" x14ac:dyDescent="0.25">
      <c r="V14792" s="413"/>
      <c r="W14792" s="413"/>
    </row>
    <row r="14793" spans="22:23" x14ac:dyDescent="0.25">
      <c r="V14793" s="413"/>
      <c r="W14793" s="413"/>
    </row>
    <row r="14794" spans="22:23" x14ac:dyDescent="0.25">
      <c r="V14794" s="413"/>
      <c r="W14794" s="413"/>
    </row>
    <row r="14795" spans="22:23" x14ac:dyDescent="0.25">
      <c r="V14795" s="413"/>
      <c r="W14795" s="413"/>
    </row>
    <row r="14796" spans="22:23" x14ac:dyDescent="0.25">
      <c r="V14796" s="413"/>
      <c r="W14796" s="413"/>
    </row>
    <row r="14797" spans="22:23" x14ac:dyDescent="0.25">
      <c r="V14797" s="413"/>
      <c r="W14797" s="413"/>
    </row>
    <row r="14798" spans="22:23" x14ac:dyDescent="0.25">
      <c r="V14798" s="413"/>
      <c r="W14798" s="413"/>
    </row>
    <row r="14799" spans="22:23" x14ac:dyDescent="0.25">
      <c r="V14799" s="413"/>
      <c r="W14799" s="413"/>
    </row>
    <row r="14800" spans="22:23" x14ac:dyDescent="0.25">
      <c r="V14800" s="413"/>
      <c r="W14800" s="413"/>
    </row>
    <row r="14801" spans="22:23" x14ac:dyDescent="0.25">
      <c r="V14801" s="413"/>
      <c r="W14801" s="413"/>
    </row>
    <row r="14802" spans="22:23" x14ac:dyDescent="0.25">
      <c r="V14802" s="413"/>
      <c r="W14802" s="413"/>
    </row>
    <row r="14803" spans="22:23" x14ac:dyDescent="0.25">
      <c r="V14803" s="413"/>
      <c r="W14803" s="413"/>
    </row>
    <row r="14804" spans="22:23" x14ac:dyDescent="0.25">
      <c r="V14804" s="413"/>
      <c r="W14804" s="413"/>
    </row>
    <row r="14805" spans="22:23" x14ac:dyDescent="0.25">
      <c r="V14805" s="413"/>
      <c r="W14805" s="413"/>
    </row>
    <row r="14806" spans="22:23" x14ac:dyDescent="0.25">
      <c r="V14806" s="413"/>
      <c r="W14806" s="413"/>
    </row>
    <row r="14807" spans="22:23" x14ac:dyDescent="0.25">
      <c r="V14807" s="413"/>
      <c r="W14807" s="413"/>
    </row>
    <row r="14808" spans="22:23" x14ac:dyDescent="0.25">
      <c r="V14808" s="413"/>
      <c r="W14808" s="413"/>
    </row>
    <row r="14809" spans="22:23" x14ac:dyDescent="0.25">
      <c r="V14809" s="413"/>
      <c r="W14809" s="413"/>
    </row>
    <row r="14810" spans="22:23" x14ac:dyDescent="0.25">
      <c r="V14810" s="413"/>
      <c r="W14810" s="413"/>
    </row>
    <row r="14811" spans="22:23" x14ac:dyDescent="0.25">
      <c r="V14811" s="413"/>
      <c r="W14811" s="413"/>
    </row>
    <row r="14812" spans="22:23" x14ac:dyDescent="0.25">
      <c r="V14812" s="413"/>
      <c r="W14812" s="413"/>
    </row>
    <row r="14813" spans="22:23" x14ac:dyDescent="0.25">
      <c r="V14813" s="413"/>
      <c r="W14813" s="413"/>
    </row>
    <row r="14814" spans="22:23" x14ac:dyDescent="0.25">
      <c r="V14814" s="413"/>
      <c r="W14814" s="413"/>
    </row>
    <row r="14815" spans="22:23" x14ac:dyDescent="0.25">
      <c r="V14815" s="413"/>
      <c r="W14815" s="413"/>
    </row>
    <row r="14816" spans="22:23" x14ac:dyDescent="0.25">
      <c r="V14816" s="413"/>
      <c r="W14816" s="413"/>
    </row>
    <row r="14817" spans="22:23" x14ac:dyDescent="0.25">
      <c r="V14817" s="413"/>
      <c r="W14817" s="413"/>
    </row>
    <row r="14818" spans="22:23" x14ac:dyDescent="0.25">
      <c r="V14818" s="413"/>
      <c r="W14818" s="413"/>
    </row>
    <row r="14819" spans="22:23" x14ac:dyDescent="0.25">
      <c r="V14819" s="413"/>
      <c r="W14819" s="413"/>
    </row>
    <row r="14820" spans="22:23" x14ac:dyDescent="0.25">
      <c r="V14820" s="413"/>
      <c r="W14820" s="413"/>
    </row>
    <row r="14821" spans="22:23" x14ac:dyDescent="0.25">
      <c r="V14821" s="413"/>
      <c r="W14821" s="413"/>
    </row>
    <row r="14822" spans="22:23" x14ac:dyDescent="0.25">
      <c r="V14822" s="413"/>
      <c r="W14822" s="413"/>
    </row>
    <row r="14823" spans="22:23" x14ac:dyDescent="0.25">
      <c r="V14823" s="413"/>
      <c r="W14823" s="413"/>
    </row>
    <row r="14824" spans="22:23" x14ac:dyDescent="0.25">
      <c r="V14824" s="413"/>
      <c r="W14824" s="413"/>
    </row>
    <row r="14825" spans="22:23" x14ac:dyDescent="0.25">
      <c r="V14825" s="413"/>
      <c r="W14825" s="413"/>
    </row>
    <row r="14826" spans="22:23" x14ac:dyDescent="0.25">
      <c r="V14826" s="413"/>
      <c r="W14826" s="413"/>
    </row>
    <row r="14827" spans="22:23" x14ac:dyDescent="0.25">
      <c r="V14827" s="413"/>
      <c r="W14827" s="413"/>
    </row>
    <row r="14828" spans="22:23" x14ac:dyDescent="0.25">
      <c r="V14828" s="413"/>
      <c r="W14828" s="413"/>
    </row>
    <row r="14829" spans="22:23" x14ac:dyDescent="0.25">
      <c r="V14829" s="413"/>
      <c r="W14829" s="413"/>
    </row>
    <row r="14830" spans="22:23" x14ac:dyDescent="0.25">
      <c r="V14830" s="413"/>
      <c r="W14830" s="413"/>
    </row>
    <row r="14831" spans="22:23" x14ac:dyDescent="0.25">
      <c r="V14831" s="413"/>
      <c r="W14831" s="413"/>
    </row>
    <row r="14832" spans="22:23" x14ac:dyDescent="0.25">
      <c r="V14832" s="413"/>
      <c r="W14832" s="413"/>
    </row>
    <row r="14833" spans="22:23" x14ac:dyDescent="0.25">
      <c r="V14833" s="413"/>
      <c r="W14833" s="413"/>
    </row>
    <row r="14834" spans="22:23" x14ac:dyDescent="0.25">
      <c r="V14834" s="413"/>
      <c r="W14834" s="413"/>
    </row>
    <row r="14835" spans="22:23" x14ac:dyDescent="0.25">
      <c r="V14835" s="413"/>
      <c r="W14835" s="413"/>
    </row>
    <row r="14836" spans="22:23" x14ac:dyDescent="0.25">
      <c r="V14836" s="413"/>
      <c r="W14836" s="413"/>
    </row>
    <row r="14837" spans="22:23" x14ac:dyDescent="0.25">
      <c r="V14837" s="413"/>
      <c r="W14837" s="413"/>
    </row>
    <row r="14838" spans="22:23" x14ac:dyDescent="0.25">
      <c r="V14838" s="413"/>
      <c r="W14838" s="413"/>
    </row>
    <row r="14839" spans="22:23" x14ac:dyDescent="0.25">
      <c r="V14839" s="413"/>
      <c r="W14839" s="413"/>
    </row>
    <row r="14840" spans="22:23" x14ac:dyDescent="0.25">
      <c r="V14840" s="413"/>
      <c r="W14840" s="413"/>
    </row>
    <row r="14841" spans="22:23" x14ac:dyDescent="0.25">
      <c r="V14841" s="413"/>
      <c r="W14841" s="413"/>
    </row>
    <row r="14842" spans="22:23" x14ac:dyDescent="0.25">
      <c r="V14842" s="413"/>
      <c r="W14842" s="413"/>
    </row>
    <row r="14843" spans="22:23" x14ac:dyDescent="0.25">
      <c r="V14843" s="413"/>
      <c r="W14843" s="413"/>
    </row>
    <row r="14844" spans="22:23" x14ac:dyDescent="0.25">
      <c r="V14844" s="413"/>
      <c r="W14844" s="413"/>
    </row>
    <row r="14845" spans="22:23" x14ac:dyDescent="0.25">
      <c r="V14845" s="413"/>
      <c r="W14845" s="413"/>
    </row>
    <row r="14846" spans="22:23" x14ac:dyDescent="0.25">
      <c r="V14846" s="413"/>
      <c r="W14846" s="413"/>
    </row>
    <row r="14847" spans="22:23" x14ac:dyDescent="0.25">
      <c r="V14847" s="413"/>
      <c r="W14847" s="413"/>
    </row>
    <row r="14848" spans="22:23" x14ac:dyDescent="0.25">
      <c r="V14848" s="413"/>
      <c r="W14848" s="413"/>
    </row>
    <row r="14849" spans="22:23" x14ac:dyDescent="0.25">
      <c r="V14849" s="413"/>
      <c r="W14849" s="413"/>
    </row>
    <row r="14850" spans="22:23" x14ac:dyDescent="0.25">
      <c r="V14850" s="413"/>
      <c r="W14850" s="413"/>
    </row>
    <row r="14851" spans="22:23" x14ac:dyDescent="0.25">
      <c r="V14851" s="413"/>
      <c r="W14851" s="413"/>
    </row>
    <row r="14852" spans="22:23" x14ac:dyDescent="0.25">
      <c r="V14852" s="413"/>
      <c r="W14852" s="413"/>
    </row>
    <row r="14853" spans="22:23" x14ac:dyDescent="0.25">
      <c r="V14853" s="413"/>
      <c r="W14853" s="413"/>
    </row>
    <row r="14854" spans="22:23" x14ac:dyDescent="0.25">
      <c r="V14854" s="413"/>
      <c r="W14854" s="413"/>
    </row>
    <row r="14855" spans="22:23" x14ac:dyDescent="0.25">
      <c r="V14855" s="413"/>
      <c r="W14855" s="413"/>
    </row>
    <row r="14856" spans="22:23" x14ac:dyDescent="0.25">
      <c r="V14856" s="413"/>
      <c r="W14856" s="413"/>
    </row>
    <row r="14857" spans="22:23" x14ac:dyDescent="0.25">
      <c r="V14857" s="413"/>
      <c r="W14857" s="413"/>
    </row>
    <row r="14858" spans="22:23" x14ac:dyDescent="0.25">
      <c r="V14858" s="413"/>
      <c r="W14858" s="413"/>
    </row>
    <row r="14859" spans="22:23" x14ac:dyDescent="0.25">
      <c r="V14859" s="413"/>
      <c r="W14859" s="413"/>
    </row>
    <row r="14860" spans="22:23" x14ac:dyDescent="0.25">
      <c r="V14860" s="413"/>
      <c r="W14860" s="413"/>
    </row>
    <row r="14861" spans="22:23" x14ac:dyDescent="0.25">
      <c r="V14861" s="413"/>
      <c r="W14861" s="413"/>
    </row>
    <row r="14862" spans="22:23" x14ac:dyDescent="0.25">
      <c r="V14862" s="413"/>
      <c r="W14862" s="413"/>
    </row>
    <row r="14863" spans="22:23" x14ac:dyDescent="0.25">
      <c r="V14863" s="413"/>
      <c r="W14863" s="413"/>
    </row>
    <row r="14864" spans="22:23" x14ac:dyDescent="0.25">
      <c r="V14864" s="413"/>
      <c r="W14864" s="413"/>
    </row>
    <row r="14865" spans="22:23" x14ac:dyDescent="0.25">
      <c r="V14865" s="413"/>
      <c r="W14865" s="413"/>
    </row>
    <row r="14866" spans="22:23" x14ac:dyDescent="0.25">
      <c r="V14866" s="413"/>
      <c r="W14866" s="413"/>
    </row>
    <row r="14867" spans="22:23" x14ac:dyDescent="0.25">
      <c r="V14867" s="413"/>
      <c r="W14867" s="413"/>
    </row>
    <row r="14868" spans="22:23" x14ac:dyDescent="0.25">
      <c r="V14868" s="413"/>
      <c r="W14868" s="413"/>
    </row>
    <row r="14869" spans="22:23" x14ac:dyDescent="0.25">
      <c r="V14869" s="413"/>
      <c r="W14869" s="413"/>
    </row>
    <row r="14870" spans="22:23" x14ac:dyDescent="0.25">
      <c r="V14870" s="413"/>
      <c r="W14870" s="413"/>
    </row>
    <row r="14871" spans="22:23" x14ac:dyDescent="0.25">
      <c r="V14871" s="413"/>
      <c r="W14871" s="413"/>
    </row>
    <row r="14872" spans="22:23" x14ac:dyDescent="0.25">
      <c r="V14872" s="413"/>
      <c r="W14872" s="413"/>
    </row>
    <row r="14873" spans="22:23" x14ac:dyDescent="0.25">
      <c r="V14873" s="413"/>
      <c r="W14873" s="413"/>
    </row>
    <row r="14874" spans="22:23" x14ac:dyDescent="0.25">
      <c r="V14874" s="413"/>
      <c r="W14874" s="413"/>
    </row>
    <row r="14875" spans="22:23" x14ac:dyDescent="0.25">
      <c r="V14875" s="413"/>
      <c r="W14875" s="413"/>
    </row>
    <row r="14876" spans="22:23" x14ac:dyDescent="0.25">
      <c r="V14876" s="413"/>
      <c r="W14876" s="413"/>
    </row>
    <row r="14877" spans="22:23" x14ac:dyDescent="0.25">
      <c r="V14877" s="413"/>
      <c r="W14877" s="413"/>
    </row>
    <row r="14878" spans="22:23" x14ac:dyDescent="0.25">
      <c r="V14878" s="413"/>
      <c r="W14878" s="413"/>
    </row>
    <row r="14879" spans="22:23" x14ac:dyDescent="0.25">
      <c r="V14879" s="413"/>
      <c r="W14879" s="413"/>
    </row>
    <row r="14880" spans="22:23" x14ac:dyDescent="0.25">
      <c r="V14880" s="413"/>
      <c r="W14880" s="413"/>
    </row>
    <row r="14881" spans="22:23" x14ac:dyDescent="0.25">
      <c r="V14881" s="413"/>
      <c r="W14881" s="413"/>
    </row>
    <row r="14882" spans="22:23" x14ac:dyDescent="0.25">
      <c r="V14882" s="413"/>
      <c r="W14882" s="413"/>
    </row>
    <row r="14883" spans="22:23" x14ac:dyDescent="0.25">
      <c r="V14883" s="413"/>
      <c r="W14883" s="413"/>
    </row>
    <row r="14884" spans="22:23" x14ac:dyDescent="0.25">
      <c r="V14884" s="413"/>
      <c r="W14884" s="413"/>
    </row>
    <row r="14885" spans="22:23" x14ac:dyDescent="0.25">
      <c r="V14885" s="413"/>
      <c r="W14885" s="413"/>
    </row>
    <row r="14886" spans="22:23" x14ac:dyDescent="0.25">
      <c r="V14886" s="413"/>
      <c r="W14886" s="413"/>
    </row>
    <row r="14887" spans="22:23" x14ac:dyDescent="0.25">
      <c r="V14887" s="413"/>
      <c r="W14887" s="413"/>
    </row>
    <row r="14888" spans="22:23" x14ac:dyDescent="0.25">
      <c r="V14888" s="413"/>
      <c r="W14888" s="413"/>
    </row>
    <row r="14889" spans="22:23" x14ac:dyDescent="0.25">
      <c r="V14889" s="413"/>
      <c r="W14889" s="413"/>
    </row>
    <row r="14890" spans="22:23" x14ac:dyDescent="0.25">
      <c r="V14890" s="413"/>
      <c r="W14890" s="413"/>
    </row>
    <row r="14891" spans="22:23" x14ac:dyDescent="0.25">
      <c r="V14891" s="413"/>
      <c r="W14891" s="413"/>
    </row>
    <row r="14892" spans="22:23" x14ac:dyDescent="0.25">
      <c r="V14892" s="413"/>
      <c r="W14892" s="413"/>
    </row>
    <row r="14893" spans="22:23" x14ac:dyDescent="0.25">
      <c r="V14893" s="413"/>
      <c r="W14893" s="413"/>
    </row>
    <row r="14894" spans="22:23" x14ac:dyDescent="0.25">
      <c r="V14894" s="413"/>
      <c r="W14894" s="413"/>
    </row>
    <row r="14895" spans="22:23" x14ac:dyDescent="0.25">
      <c r="V14895" s="413"/>
      <c r="W14895" s="413"/>
    </row>
    <row r="14896" spans="22:23" x14ac:dyDescent="0.25">
      <c r="V14896" s="413"/>
      <c r="W14896" s="413"/>
    </row>
    <row r="14897" spans="22:23" x14ac:dyDescent="0.25">
      <c r="V14897" s="413"/>
      <c r="W14897" s="413"/>
    </row>
    <row r="14898" spans="22:23" x14ac:dyDescent="0.25">
      <c r="V14898" s="413"/>
      <c r="W14898" s="413"/>
    </row>
    <row r="14899" spans="22:23" x14ac:dyDescent="0.25">
      <c r="V14899" s="413"/>
      <c r="W14899" s="413"/>
    </row>
    <row r="14900" spans="22:23" x14ac:dyDescent="0.25">
      <c r="V14900" s="413"/>
      <c r="W14900" s="413"/>
    </row>
    <row r="14901" spans="22:23" x14ac:dyDescent="0.25">
      <c r="V14901" s="413"/>
      <c r="W14901" s="413"/>
    </row>
    <row r="14902" spans="22:23" x14ac:dyDescent="0.25">
      <c r="V14902" s="413"/>
      <c r="W14902" s="413"/>
    </row>
    <row r="14903" spans="22:23" x14ac:dyDescent="0.25">
      <c r="V14903" s="413"/>
      <c r="W14903" s="413"/>
    </row>
    <row r="14904" spans="22:23" x14ac:dyDescent="0.25">
      <c r="V14904" s="413"/>
      <c r="W14904" s="413"/>
    </row>
    <row r="14905" spans="22:23" x14ac:dyDescent="0.25">
      <c r="V14905" s="413"/>
      <c r="W14905" s="413"/>
    </row>
    <row r="14906" spans="22:23" x14ac:dyDescent="0.25">
      <c r="V14906" s="413"/>
      <c r="W14906" s="413"/>
    </row>
    <row r="14907" spans="22:23" x14ac:dyDescent="0.25">
      <c r="V14907" s="413"/>
      <c r="W14907" s="413"/>
    </row>
    <row r="14908" spans="22:23" x14ac:dyDescent="0.25">
      <c r="V14908" s="413"/>
      <c r="W14908" s="413"/>
    </row>
    <row r="14909" spans="22:23" x14ac:dyDescent="0.25">
      <c r="V14909" s="413"/>
      <c r="W14909" s="413"/>
    </row>
    <row r="14910" spans="22:23" x14ac:dyDescent="0.25">
      <c r="V14910" s="413"/>
      <c r="W14910" s="413"/>
    </row>
    <row r="14911" spans="22:23" x14ac:dyDescent="0.25">
      <c r="V14911" s="413"/>
      <c r="W14911" s="413"/>
    </row>
    <row r="14912" spans="22:23" x14ac:dyDescent="0.25">
      <c r="V14912" s="413"/>
      <c r="W14912" s="413"/>
    </row>
    <row r="14913" spans="22:23" x14ac:dyDescent="0.25">
      <c r="V14913" s="413"/>
      <c r="W14913" s="413"/>
    </row>
    <row r="14914" spans="22:23" x14ac:dyDescent="0.25">
      <c r="V14914" s="413"/>
      <c r="W14914" s="413"/>
    </row>
    <row r="14915" spans="22:23" x14ac:dyDescent="0.25">
      <c r="V14915" s="413"/>
      <c r="W14915" s="413"/>
    </row>
    <row r="14916" spans="22:23" x14ac:dyDescent="0.25">
      <c r="V14916" s="413"/>
      <c r="W14916" s="413"/>
    </row>
    <row r="14917" spans="22:23" x14ac:dyDescent="0.25">
      <c r="V14917" s="413"/>
      <c r="W14917" s="413"/>
    </row>
    <row r="14918" spans="22:23" x14ac:dyDescent="0.25">
      <c r="V14918" s="413"/>
      <c r="W14918" s="413"/>
    </row>
    <row r="14919" spans="22:23" x14ac:dyDescent="0.25">
      <c r="V14919" s="413"/>
      <c r="W14919" s="413"/>
    </row>
    <row r="14920" spans="22:23" x14ac:dyDescent="0.25">
      <c r="V14920" s="413"/>
      <c r="W14920" s="413"/>
    </row>
    <row r="14921" spans="22:23" x14ac:dyDescent="0.25">
      <c r="V14921" s="413"/>
      <c r="W14921" s="413"/>
    </row>
    <row r="14922" spans="22:23" x14ac:dyDescent="0.25">
      <c r="V14922" s="413"/>
      <c r="W14922" s="413"/>
    </row>
    <row r="14923" spans="22:23" x14ac:dyDescent="0.25">
      <c r="V14923" s="413"/>
      <c r="W14923" s="413"/>
    </row>
    <row r="14924" spans="22:23" x14ac:dyDescent="0.25">
      <c r="V14924" s="413"/>
      <c r="W14924" s="413"/>
    </row>
    <row r="14925" spans="22:23" x14ac:dyDescent="0.25">
      <c r="V14925" s="413"/>
      <c r="W14925" s="413"/>
    </row>
    <row r="14926" spans="22:23" x14ac:dyDescent="0.25">
      <c r="V14926" s="413"/>
      <c r="W14926" s="413"/>
    </row>
    <row r="14927" spans="22:23" x14ac:dyDescent="0.25">
      <c r="V14927" s="413"/>
      <c r="W14927" s="413"/>
    </row>
    <row r="14928" spans="22:23" x14ac:dyDescent="0.25">
      <c r="V14928" s="413"/>
      <c r="W14928" s="413"/>
    </row>
    <row r="14929" spans="22:23" x14ac:dyDescent="0.25">
      <c r="V14929" s="413"/>
      <c r="W14929" s="413"/>
    </row>
    <row r="14930" spans="22:23" x14ac:dyDescent="0.25">
      <c r="V14930" s="413"/>
      <c r="W14930" s="413"/>
    </row>
    <row r="14931" spans="22:23" x14ac:dyDescent="0.25">
      <c r="V14931" s="413"/>
      <c r="W14931" s="413"/>
    </row>
    <row r="14932" spans="22:23" x14ac:dyDescent="0.25">
      <c r="V14932" s="413"/>
      <c r="W14932" s="413"/>
    </row>
    <row r="14933" spans="22:23" x14ac:dyDescent="0.25">
      <c r="V14933" s="413"/>
      <c r="W14933" s="413"/>
    </row>
    <row r="14934" spans="22:23" x14ac:dyDescent="0.25">
      <c r="V14934" s="413"/>
      <c r="W14934" s="413"/>
    </row>
    <row r="14935" spans="22:23" x14ac:dyDescent="0.25">
      <c r="V14935" s="413"/>
      <c r="W14935" s="413"/>
    </row>
    <row r="14936" spans="22:23" x14ac:dyDescent="0.25">
      <c r="V14936" s="413"/>
      <c r="W14936" s="413"/>
    </row>
    <row r="14937" spans="22:23" x14ac:dyDescent="0.25">
      <c r="V14937" s="413"/>
      <c r="W14937" s="413"/>
    </row>
    <row r="14938" spans="22:23" x14ac:dyDescent="0.25">
      <c r="V14938" s="413"/>
      <c r="W14938" s="413"/>
    </row>
    <row r="14939" spans="22:23" x14ac:dyDescent="0.25">
      <c r="V14939" s="413"/>
      <c r="W14939" s="413"/>
    </row>
    <row r="14940" spans="22:23" x14ac:dyDescent="0.25">
      <c r="V14940" s="413"/>
      <c r="W14940" s="413"/>
    </row>
    <row r="14941" spans="22:23" x14ac:dyDescent="0.25">
      <c r="V14941" s="413"/>
      <c r="W14941" s="413"/>
    </row>
    <row r="14942" spans="22:23" x14ac:dyDescent="0.25">
      <c r="V14942" s="413"/>
      <c r="W14942" s="413"/>
    </row>
    <row r="14943" spans="22:23" x14ac:dyDescent="0.25">
      <c r="V14943" s="413"/>
      <c r="W14943" s="413"/>
    </row>
    <row r="14944" spans="22:23" x14ac:dyDescent="0.25">
      <c r="V14944" s="413"/>
      <c r="W14944" s="413"/>
    </row>
    <row r="14945" spans="22:23" x14ac:dyDescent="0.25">
      <c r="V14945" s="413"/>
      <c r="W14945" s="413"/>
    </row>
    <row r="14946" spans="22:23" x14ac:dyDescent="0.25">
      <c r="V14946" s="413"/>
      <c r="W14946" s="413"/>
    </row>
    <row r="14947" spans="22:23" x14ac:dyDescent="0.25">
      <c r="V14947" s="413"/>
      <c r="W14947" s="413"/>
    </row>
    <row r="14948" spans="22:23" x14ac:dyDescent="0.25">
      <c r="V14948" s="413"/>
      <c r="W14948" s="413"/>
    </row>
    <row r="14949" spans="22:23" x14ac:dyDescent="0.25">
      <c r="V14949" s="413"/>
      <c r="W14949" s="413"/>
    </row>
    <row r="14950" spans="22:23" x14ac:dyDescent="0.25">
      <c r="V14950" s="413"/>
      <c r="W14950" s="413"/>
    </row>
    <row r="14951" spans="22:23" x14ac:dyDescent="0.25">
      <c r="V14951" s="413"/>
      <c r="W14951" s="413"/>
    </row>
    <row r="14952" spans="22:23" x14ac:dyDescent="0.25">
      <c r="V14952" s="413"/>
      <c r="W14952" s="413"/>
    </row>
    <row r="14953" spans="22:23" x14ac:dyDescent="0.25">
      <c r="V14953" s="413"/>
      <c r="W14953" s="413"/>
    </row>
    <row r="14954" spans="22:23" x14ac:dyDescent="0.25">
      <c r="V14954" s="413"/>
      <c r="W14954" s="413"/>
    </row>
    <row r="14955" spans="22:23" x14ac:dyDescent="0.25">
      <c r="V14955" s="413"/>
      <c r="W14955" s="413"/>
    </row>
    <row r="14956" spans="22:23" x14ac:dyDescent="0.25">
      <c r="V14956" s="413"/>
      <c r="W14956" s="413"/>
    </row>
    <row r="14957" spans="22:23" x14ac:dyDescent="0.25">
      <c r="V14957" s="413"/>
      <c r="W14957" s="413"/>
    </row>
    <row r="14958" spans="22:23" x14ac:dyDescent="0.25">
      <c r="V14958" s="413"/>
      <c r="W14958" s="413"/>
    </row>
    <row r="14959" spans="22:23" x14ac:dyDescent="0.25">
      <c r="V14959" s="413"/>
      <c r="W14959" s="413"/>
    </row>
    <row r="14960" spans="22:23" x14ac:dyDescent="0.25">
      <c r="V14960" s="413"/>
      <c r="W14960" s="413"/>
    </row>
    <row r="14961" spans="22:23" x14ac:dyDescent="0.25">
      <c r="V14961" s="413"/>
      <c r="W14961" s="413"/>
    </row>
    <row r="14962" spans="22:23" x14ac:dyDescent="0.25">
      <c r="V14962" s="413"/>
      <c r="W14962" s="413"/>
    </row>
    <row r="14963" spans="22:23" x14ac:dyDescent="0.25">
      <c r="V14963" s="413"/>
      <c r="W14963" s="413"/>
    </row>
    <row r="14964" spans="22:23" x14ac:dyDescent="0.25">
      <c r="V14964" s="413"/>
      <c r="W14964" s="413"/>
    </row>
    <row r="14965" spans="22:23" x14ac:dyDescent="0.25">
      <c r="V14965" s="413"/>
      <c r="W14965" s="413"/>
    </row>
    <row r="14966" spans="22:23" x14ac:dyDescent="0.25">
      <c r="V14966" s="413"/>
      <c r="W14966" s="413"/>
    </row>
    <row r="14967" spans="22:23" x14ac:dyDescent="0.25">
      <c r="V14967" s="413"/>
      <c r="W14967" s="413"/>
    </row>
    <row r="14968" spans="22:23" x14ac:dyDescent="0.25">
      <c r="V14968" s="413"/>
      <c r="W14968" s="413"/>
    </row>
    <row r="14969" spans="22:23" x14ac:dyDescent="0.25">
      <c r="V14969" s="413"/>
      <c r="W14969" s="413"/>
    </row>
    <row r="14970" spans="22:23" x14ac:dyDescent="0.25">
      <c r="V14970" s="413"/>
      <c r="W14970" s="413"/>
    </row>
    <row r="14971" spans="22:23" x14ac:dyDescent="0.25">
      <c r="V14971" s="413"/>
      <c r="W14971" s="413"/>
    </row>
    <row r="14972" spans="22:23" x14ac:dyDescent="0.25">
      <c r="V14972" s="413"/>
      <c r="W14972" s="413"/>
    </row>
    <row r="14973" spans="22:23" x14ac:dyDescent="0.25">
      <c r="V14973" s="413"/>
      <c r="W14973" s="413"/>
    </row>
    <row r="14974" spans="22:23" x14ac:dyDescent="0.25">
      <c r="V14974" s="413"/>
      <c r="W14974" s="413"/>
    </row>
    <row r="14975" spans="22:23" x14ac:dyDescent="0.25">
      <c r="V14975" s="413"/>
      <c r="W14975" s="413"/>
    </row>
    <row r="14976" spans="22:23" x14ac:dyDescent="0.25">
      <c r="V14976" s="413"/>
      <c r="W14976" s="413"/>
    </row>
    <row r="14977" spans="22:23" x14ac:dyDescent="0.25">
      <c r="V14977" s="413"/>
      <c r="W14977" s="413"/>
    </row>
    <row r="14978" spans="22:23" x14ac:dyDescent="0.25">
      <c r="V14978" s="413"/>
      <c r="W14978" s="413"/>
    </row>
    <row r="14979" spans="22:23" x14ac:dyDescent="0.25">
      <c r="V14979" s="413"/>
      <c r="W14979" s="413"/>
    </row>
    <row r="14980" spans="22:23" x14ac:dyDescent="0.25">
      <c r="V14980" s="413"/>
      <c r="W14980" s="413"/>
    </row>
    <row r="14981" spans="22:23" x14ac:dyDescent="0.25">
      <c r="V14981" s="413"/>
      <c r="W14981" s="413"/>
    </row>
    <row r="14982" spans="22:23" x14ac:dyDescent="0.25">
      <c r="V14982" s="413"/>
      <c r="W14982" s="413"/>
    </row>
    <row r="14983" spans="22:23" x14ac:dyDescent="0.25">
      <c r="V14983" s="413"/>
      <c r="W14983" s="413"/>
    </row>
    <row r="14984" spans="22:23" x14ac:dyDescent="0.25">
      <c r="V14984" s="413"/>
      <c r="W14984" s="413"/>
    </row>
    <row r="14985" spans="22:23" x14ac:dyDescent="0.25">
      <c r="V14985" s="413"/>
      <c r="W14985" s="413"/>
    </row>
    <row r="14986" spans="22:23" x14ac:dyDescent="0.25">
      <c r="V14986" s="413"/>
      <c r="W14986" s="413"/>
    </row>
    <row r="14987" spans="22:23" x14ac:dyDescent="0.25">
      <c r="V14987" s="413"/>
      <c r="W14987" s="413"/>
    </row>
    <row r="14988" spans="22:23" x14ac:dyDescent="0.25">
      <c r="V14988" s="413"/>
      <c r="W14988" s="413"/>
    </row>
    <row r="14989" spans="22:23" x14ac:dyDescent="0.25">
      <c r="V14989" s="413"/>
      <c r="W14989" s="413"/>
    </row>
    <row r="14990" spans="22:23" x14ac:dyDescent="0.25">
      <c r="V14990" s="413"/>
      <c r="W14990" s="413"/>
    </row>
    <row r="14991" spans="22:23" x14ac:dyDescent="0.25">
      <c r="V14991" s="413"/>
      <c r="W14991" s="413"/>
    </row>
    <row r="14992" spans="22:23" x14ac:dyDescent="0.25">
      <c r="V14992" s="413"/>
      <c r="W14992" s="413"/>
    </row>
    <row r="14993" spans="22:23" x14ac:dyDescent="0.25">
      <c r="V14993" s="413"/>
      <c r="W14993" s="413"/>
    </row>
    <row r="14994" spans="22:23" x14ac:dyDescent="0.25">
      <c r="V14994" s="413"/>
      <c r="W14994" s="413"/>
    </row>
    <row r="14995" spans="22:23" x14ac:dyDescent="0.25">
      <c r="V14995" s="413"/>
      <c r="W14995" s="413"/>
    </row>
    <row r="14996" spans="22:23" x14ac:dyDescent="0.25">
      <c r="V14996" s="413"/>
      <c r="W14996" s="413"/>
    </row>
    <row r="14997" spans="22:23" x14ac:dyDescent="0.25">
      <c r="V14997" s="413"/>
      <c r="W14997" s="413"/>
    </row>
    <row r="14998" spans="22:23" x14ac:dyDescent="0.25">
      <c r="V14998" s="413"/>
      <c r="W14998" s="413"/>
    </row>
    <row r="14999" spans="22:23" x14ac:dyDescent="0.25">
      <c r="V14999" s="413"/>
      <c r="W14999" s="413"/>
    </row>
    <row r="15000" spans="22:23" x14ac:dyDescent="0.25">
      <c r="V15000" s="413"/>
      <c r="W15000" s="413"/>
    </row>
    <row r="15001" spans="22:23" x14ac:dyDescent="0.25">
      <c r="V15001" s="413"/>
      <c r="W15001" s="413"/>
    </row>
    <row r="15002" spans="22:23" x14ac:dyDescent="0.25">
      <c r="V15002" s="413"/>
      <c r="W15002" s="413"/>
    </row>
    <row r="15003" spans="22:23" x14ac:dyDescent="0.25">
      <c r="V15003" s="413"/>
      <c r="W15003" s="413"/>
    </row>
    <row r="15004" spans="22:23" x14ac:dyDescent="0.25">
      <c r="V15004" s="413"/>
      <c r="W15004" s="413"/>
    </row>
    <row r="15005" spans="22:23" x14ac:dyDescent="0.25">
      <c r="V15005" s="413"/>
      <c r="W15005" s="413"/>
    </row>
    <row r="15006" spans="22:23" x14ac:dyDescent="0.25">
      <c r="V15006" s="413"/>
      <c r="W15006" s="413"/>
    </row>
    <row r="15007" spans="22:23" x14ac:dyDescent="0.25">
      <c r="V15007" s="413"/>
      <c r="W15007" s="413"/>
    </row>
    <row r="15008" spans="22:23" x14ac:dyDescent="0.25">
      <c r="V15008" s="413"/>
      <c r="W15008" s="413"/>
    </row>
    <row r="15009" spans="22:23" x14ac:dyDescent="0.25">
      <c r="V15009" s="413"/>
      <c r="W15009" s="413"/>
    </row>
    <row r="15010" spans="22:23" x14ac:dyDescent="0.25">
      <c r="V15010" s="413"/>
      <c r="W15010" s="413"/>
    </row>
    <row r="15011" spans="22:23" x14ac:dyDescent="0.25">
      <c r="V15011" s="413"/>
      <c r="W15011" s="413"/>
    </row>
    <row r="15012" spans="22:23" x14ac:dyDescent="0.25">
      <c r="V15012" s="413"/>
      <c r="W15012" s="413"/>
    </row>
    <row r="15013" spans="22:23" x14ac:dyDescent="0.25">
      <c r="V15013" s="413"/>
      <c r="W15013" s="413"/>
    </row>
    <row r="15014" spans="22:23" x14ac:dyDescent="0.25">
      <c r="V15014" s="413"/>
      <c r="W15014" s="413"/>
    </row>
    <row r="15015" spans="22:23" x14ac:dyDescent="0.25">
      <c r="V15015" s="413"/>
      <c r="W15015" s="413"/>
    </row>
    <row r="15016" spans="22:23" x14ac:dyDescent="0.25">
      <c r="V15016" s="413"/>
      <c r="W15016" s="413"/>
    </row>
    <row r="15017" spans="22:23" x14ac:dyDescent="0.25">
      <c r="V15017" s="413"/>
      <c r="W15017" s="413"/>
    </row>
    <row r="15018" spans="22:23" x14ac:dyDescent="0.25">
      <c r="V15018" s="413"/>
      <c r="W15018" s="413"/>
    </row>
    <row r="15019" spans="22:23" x14ac:dyDescent="0.25">
      <c r="V15019" s="413"/>
      <c r="W15019" s="413"/>
    </row>
    <row r="15020" spans="22:23" x14ac:dyDescent="0.25">
      <c r="V15020" s="413"/>
      <c r="W15020" s="413"/>
    </row>
    <row r="15021" spans="22:23" x14ac:dyDescent="0.25">
      <c r="V15021" s="413"/>
      <c r="W15021" s="413"/>
    </row>
    <row r="15022" spans="22:23" x14ac:dyDescent="0.25">
      <c r="V15022" s="413"/>
      <c r="W15022" s="413"/>
    </row>
    <row r="15023" spans="22:23" x14ac:dyDescent="0.25">
      <c r="V15023" s="413"/>
      <c r="W15023" s="413"/>
    </row>
    <row r="15024" spans="22:23" x14ac:dyDescent="0.25">
      <c r="V15024" s="413"/>
      <c r="W15024" s="413"/>
    </row>
    <row r="15025" spans="22:23" x14ac:dyDescent="0.25">
      <c r="V15025" s="413"/>
      <c r="W15025" s="413"/>
    </row>
    <row r="15026" spans="22:23" x14ac:dyDescent="0.25">
      <c r="V15026" s="413"/>
      <c r="W15026" s="413"/>
    </row>
    <row r="15027" spans="22:23" x14ac:dyDescent="0.25">
      <c r="V15027" s="413"/>
      <c r="W15027" s="413"/>
    </row>
    <row r="15028" spans="22:23" x14ac:dyDescent="0.25">
      <c r="V15028" s="413"/>
      <c r="W15028" s="413"/>
    </row>
    <row r="15029" spans="22:23" x14ac:dyDescent="0.25">
      <c r="V15029" s="413"/>
      <c r="W15029" s="413"/>
    </row>
    <row r="15030" spans="22:23" x14ac:dyDescent="0.25">
      <c r="V15030" s="413"/>
      <c r="W15030" s="413"/>
    </row>
    <row r="15031" spans="22:23" x14ac:dyDescent="0.25">
      <c r="V15031" s="413"/>
      <c r="W15031" s="413"/>
    </row>
    <row r="15032" spans="22:23" x14ac:dyDescent="0.25">
      <c r="V15032" s="413"/>
      <c r="W15032" s="413"/>
    </row>
    <row r="15033" spans="22:23" x14ac:dyDescent="0.25">
      <c r="V15033" s="413"/>
      <c r="W15033" s="413"/>
    </row>
    <row r="15034" spans="22:23" x14ac:dyDescent="0.25">
      <c r="V15034" s="413"/>
      <c r="W15034" s="413"/>
    </row>
    <row r="15035" spans="22:23" x14ac:dyDescent="0.25">
      <c r="V15035" s="413"/>
      <c r="W15035" s="413"/>
    </row>
    <row r="15036" spans="22:23" x14ac:dyDescent="0.25">
      <c r="V15036" s="413"/>
      <c r="W15036" s="413"/>
    </row>
    <row r="15037" spans="22:23" x14ac:dyDescent="0.25">
      <c r="V15037" s="413"/>
      <c r="W15037" s="413"/>
    </row>
    <row r="15038" spans="22:23" x14ac:dyDescent="0.25">
      <c r="V15038" s="413"/>
      <c r="W15038" s="413"/>
    </row>
    <row r="15039" spans="22:23" x14ac:dyDescent="0.25">
      <c r="V15039" s="413"/>
      <c r="W15039" s="413"/>
    </row>
    <row r="15040" spans="22:23" x14ac:dyDescent="0.25">
      <c r="V15040" s="413"/>
      <c r="W15040" s="413"/>
    </row>
    <row r="15041" spans="22:23" x14ac:dyDescent="0.25">
      <c r="V15041" s="413"/>
      <c r="W15041" s="413"/>
    </row>
    <row r="15042" spans="22:23" x14ac:dyDescent="0.25">
      <c r="V15042" s="413"/>
      <c r="W15042" s="413"/>
    </row>
    <row r="15043" spans="22:23" x14ac:dyDescent="0.25">
      <c r="V15043" s="413"/>
      <c r="W15043" s="413"/>
    </row>
    <row r="15044" spans="22:23" x14ac:dyDescent="0.25">
      <c r="V15044" s="413"/>
      <c r="W15044" s="413"/>
    </row>
    <row r="15045" spans="22:23" x14ac:dyDescent="0.25">
      <c r="V15045" s="413"/>
      <c r="W15045" s="413"/>
    </row>
    <row r="15046" spans="22:23" x14ac:dyDescent="0.25">
      <c r="V15046" s="413"/>
      <c r="W15046" s="413"/>
    </row>
    <row r="15047" spans="22:23" x14ac:dyDescent="0.25">
      <c r="V15047" s="413"/>
      <c r="W15047" s="413"/>
    </row>
    <row r="15048" spans="22:23" x14ac:dyDescent="0.25">
      <c r="V15048" s="413"/>
      <c r="W15048" s="413"/>
    </row>
    <row r="15049" spans="22:23" x14ac:dyDescent="0.25">
      <c r="V15049" s="413"/>
      <c r="W15049" s="413"/>
    </row>
    <row r="15050" spans="22:23" x14ac:dyDescent="0.25">
      <c r="V15050" s="413"/>
      <c r="W15050" s="413"/>
    </row>
    <row r="15051" spans="22:23" x14ac:dyDescent="0.25">
      <c r="V15051" s="413"/>
      <c r="W15051" s="413"/>
    </row>
    <row r="15052" spans="22:23" x14ac:dyDescent="0.25">
      <c r="V15052" s="413"/>
      <c r="W15052" s="413"/>
    </row>
    <row r="15053" spans="22:23" x14ac:dyDescent="0.25">
      <c r="V15053" s="413"/>
      <c r="W15053" s="413"/>
    </row>
    <row r="15054" spans="22:23" x14ac:dyDescent="0.25">
      <c r="V15054" s="413"/>
      <c r="W15054" s="413"/>
    </row>
    <row r="15055" spans="22:23" x14ac:dyDescent="0.25">
      <c r="V15055" s="413"/>
      <c r="W15055" s="413"/>
    </row>
    <row r="15056" spans="22:23" x14ac:dyDescent="0.25">
      <c r="V15056" s="413"/>
      <c r="W15056" s="413"/>
    </row>
    <row r="15057" spans="22:23" x14ac:dyDescent="0.25">
      <c r="V15057" s="413"/>
      <c r="W15057" s="413"/>
    </row>
    <row r="15058" spans="22:23" x14ac:dyDescent="0.25">
      <c r="V15058" s="413"/>
      <c r="W15058" s="413"/>
    </row>
    <row r="15059" spans="22:23" x14ac:dyDescent="0.25">
      <c r="V15059" s="413"/>
      <c r="W15059" s="413"/>
    </row>
    <row r="15060" spans="22:23" x14ac:dyDescent="0.25">
      <c r="V15060" s="413"/>
      <c r="W15060" s="413"/>
    </row>
    <row r="15061" spans="22:23" x14ac:dyDescent="0.25">
      <c r="V15061" s="413"/>
      <c r="W15061" s="413"/>
    </row>
    <row r="15062" spans="22:23" x14ac:dyDescent="0.25">
      <c r="V15062" s="413"/>
      <c r="W15062" s="413"/>
    </row>
    <row r="15063" spans="22:23" x14ac:dyDescent="0.25">
      <c r="V15063" s="413"/>
      <c r="W15063" s="413"/>
    </row>
    <row r="15064" spans="22:23" x14ac:dyDescent="0.25">
      <c r="V15064" s="413"/>
      <c r="W15064" s="413"/>
    </row>
    <row r="15065" spans="22:23" x14ac:dyDescent="0.25">
      <c r="V15065" s="413"/>
      <c r="W15065" s="413"/>
    </row>
    <row r="15066" spans="22:23" x14ac:dyDescent="0.25">
      <c r="V15066" s="413"/>
      <c r="W15066" s="413"/>
    </row>
    <row r="15067" spans="22:23" x14ac:dyDescent="0.25">
      <c r="V15067" s="413"/>
      <c r="W15067" s="413"/>
    </row>
    <row r="15068" spans="22:23" x14ac:dyDescent="0.25">
      <c r="V15068" s="413"/>
      <c r="W15068" s="413"/>
    </row>
    <row r="15069" spans="22:23" x14ac:dyDescent="0.25">
      <c r="V15069" s="413"/>
      <c r="W15069" s="413"/>
    </row>
    <row r="15070" spans="22:23" x14ac:dyDescent="0.25">
      <c r="V15070" s="413"/>
      <c r="W15070" s="413"/>
    </row>
    <row r="15071" spans="22:23" x14ac:dyDescent="0.25">
      <c r="V15071" s="413"/>
      <c r="W15071" s="413"/>
    </row>
    <row r="15072" spans="22:23" x14ac:dyDescent="0.25">
      <c r="V15072" s="413"/>
      <c r="W15072" s="413"/>
    </row>
    <row r="15073" spans="22:23" x14ac:dyDescent="0.25">
      <c r="V15073" s="413"/>
      <c r="W15073" s="413"/>
    </row>
    <row r="15074" spans="22:23" x14ac:dyDescent="0.25">
      <c r="V15074" s="413"/>
      <c r="W15074" s="413"/>
    </row>
    <row r="15075" spans="22:23" x14ac:dyDescent="0.25">
      <c r="V15075" s="413"/>
      <c r="W15075" s="413"/>
    </row>
    <row r="15076" spans="22:23" x14ac:dyDescent="0.25">
      <c r="V15076" s="413"/>
      <c r="W15076" s="413"/>
    </row>
    <row r="15077" spans="22:23" x14ac:dyDescent="0.25">
      <c r="V15077" s="413"/>
      <c r="W15077" s="413"/>
    </row>
    <row r="15078" spans="22:23" x14ac:dyDescent="0.25">
      <c r="V15078" s="413"/>
      <c r="W15078" s="413"/>
    </row>
    <row r="15079" spans="22:23" x14ac:dyDescent="0.25">
      <c r="V15079" s="413"/>
      <c r="W15079" s="413"/>
    </row>
    <row r="15080" spans="22:23" x14ac:dyDescent="0.25">
      <c r="V15080" s="413"/>
      <c r="W15080" s="413"/>
    </row>
    <row r="15081" spans="22:23" x14ac:dyDescent="0.25">
      <c r="V15081" s="413"/>
      <c r="W15081" s="413"/>
    </row>
    <row r="15082" spans="22:23" x14ac:dyDescent="0.25">
      <c r="V15082" s="413"/>
      <c r="W15082" s="413"/>
    </row>
    <row r="15083" spans="22:23" x14ac:dyDescent="0.25">
      <c r="V15083" s="413"/>
      <c r="W15083" s="413"/>
    </row>
    <row r="15084" spans="22:23" x14ac:dyDescent="0.25">
      <c r="V15084" s="413"/>
      <c r="W15084" s="413"/>
    </row>
    <row r="15085" spans="22:23" x14ac:dyDescent="0.25">
      <c r="V15085" s="413"/>
      <c r="W15085" s="413"/>
    </row>
    <row r="15086" spans="22:23" x14ac:dyDescent="0.25">
      <c r="V15086" s="413"/>
      <c r="W15086" s="413"/>
    </row>
    <row r="15087" spans="22:23" x14ac:dyDescent="0.25">
      <c r="V15087" s="413"/>
      <c r="W15087" s="413"/>
    </row>
    <row r="15088" spans="22:23" x14ac:dyDescent="0.25">
      <c r="V15088" s="413"/>
      <c r="W15088" s="413"/>
    </row>
    <row r="15089" spans="22:23" x14ac:dyDescent="0.25">
      <c r="V15089" s="413"/>
      <c r="W15089" s="413"/>
    </row>
    <row r="15090" spans="22:23" x14ac:dyDescent="0.25">
      <c r="V15090" s="413"/>
      <c r="W15090" s="413"/>
    </row>
    <row r="15091" spans="22:23" x14ac:dyDescent="0.25">
      <c r="V15091" s="413"/>
      <c r="W15091" s="413"/>
    </row>
    <row r="15092" spans="22:23" x14ac:dyDescent="0.25">
      <c r="V15092" s="413"/>
      <c r="W15092" s="413"/>
    </row>
    <row r="15093" spans="22:23" x14ac:dyDescent="0.25">
      <c r="V15093" s="413"/>
      <c r="W15093" s="413"/>
    </row>
    <row r="15094" spans="22:23" x14ac:dyDescent="0.25">
      <c r="V15094" s="413"/>
      <c r="W15094" s="413"/>
    </row>
    <row r="15095" spans="22:23" x14ac:dyDescent="0.25">
      <c r="V15095" s="413"/>
      <c r="W15095" s="413"/>
    </row>
    <row r="15096" spans="22:23" x14ac:dyDescent="0.25">
      <c r="V15096" s="413"/>
      <c r="W15096" s="413"/>
    </row>
    <row r="15097" spans="22:23" x14ac:dyDescent="0.25">
      <c r="V15097" s="413"/>
      <c r="W15097" s="413"/>
    </row>
    <row r="15098" spans="22:23" x14ac:dyDescent="0.25">
      <c r="V15098" s="413"/>
      <c r="W15098" s="413"/>
    </row>
    <row r="15099" spans="22:23" x14ac:dyDescent="0.25">
      <c r="V15099" s="413"/>
      <c r="W15099" s="413"/>
    </row>
    <row r="15100" spans="22:23" x14ac:dyDescent="0.25">
      <c r="V15100" s="413"/>
      <c r="W15100" s="413"/>
    </row>
    <row r="15101" spans="22:23" x14ac:dyDescent="0.25">
      <c r="V15101" s="413"/>
      <c r="W15101" s="413"/>
    </row>
    <row r="15102" spans="22:23" x14ac:dyDescent="0.25">
      <c r="V15102" s="413"/>
      <c r="W15102" s="413"/>
    </row>
    <row r="15103" spans="22:23" x14ac:dyDescent="0.25">
      <c r="V15103" s="413"/>
      <c r="W15103" s="413"/>
    </row>
    <row r="15104" spans="22:23" x14ac:dyDescent="0.25">
      <c r="V15104" s="413"/>
      <c r="W15104" s="413"/>
    </row>
    <row r="15105" spans="22:23" x14ac:dyDescent="0.25">
      <c r="V15105" s="413"/>
      <c r="W15105" s="413"/>
    </row>
    <row r="15106" spans="22:23" x14ac:dyDescent="0.25">
      <c r="V15106" s="413"/>
      <c r="W15106" s="413"/>
    </row>
    <row r="15107" spans="22:23" x14ac:dyDescent="0.25">
      <c r="V15107" s="413"/>
      <c r="W15107" s="413"/>
    </row>
    <row r="15108" spans="22:23" x14ac:dyDescent="0.25">
      <c r="V15108" s="413"/>
      <c r="W15108" s="413"/>
    </row>
    <row r="15109" spans="22:23" x14ac:dyDescent="0.25">
      <c r="V15109" s="413"/>
      <c r="W15109" s="413"/>
    </row>
    <row r="15110" spans="22:23" x14ac:dyDescent="0.25">
      <c r="V15110" s="413"/>
      <c r="W15110" s="413"/>
    </row>
    <row r="15111" spans="22:23" x14ac:dyDescent="0.25">
      <c r="V15111" s="413"/>
      <c r="W15111" s="413"/>
    </row>
    <row r="15112" spans="22:23" x14ac:dyDescent="0.25">
      <c r="V15112" s="413"/>
      <c r="W15112" s="413"/>
    </row>
    <row r="15113" spans="22:23" x14ac:dyDescent="0.25">
      <c r="V15113" s="413"/>
      <c r="W15113" s="413"/>
    </row>
    <row r="15114" spans="22:23" x14ac:dyDescent="0.25">
      <c r="V15114" s="413"/>
      <c r="W15114" s="413"/>
    </row>
    <row r="15115" spans="22:23" x14ac:dyDescent="0.25">
      <c r="V15115" s="413"/>
      <c r="W15115" s="413"/>
    </row>
    <row r="15116" spans="22:23" x14ac:dyDescent="0.25">
      <c r="V15116" s="413"/>
      <c r="W15116" s="413"/>
    </row>
    <row r="15117" spans="22:23" x14ac:dyDescent="0.25">
      <c r="V15117" s="413"/>
      <c r="W15117" s="413"/>
    </row>
    <row r="15118" spans="22:23" x14ac:dyDescent="0.25">
      <c r="V15118" s="413"/>
      <c r="W15118" s="413"/>
    </row>
    <row r="15119" spans="22:23" x14ac:dyDescent="0.25">
      <c r="V15119" s="413"/>
      <c r="W15119" s="413"/>
    </row>
    <row r="15120" spans="22:23" x14ac:dyDescent="0.25">
      <c r="V15120" s="413"/>
      <c r="W15120" s="413"/>
    </row>
    <row r="15121" spans="22:23" x14ac:dyDescent="0.25">
      <c r="V15121" s="413"/>
      <c r="W15121" s="413"/>
    </row>
    <row r="15122" spans="22:23" x14ac:dyDescent="0.25">
      <c r="V15122" s="413"/>
      <c r="W15122" s="413"/>
    </row>
    <row r="15123" spans="22:23" x14ac:dyDescent="0.25">
      <c r="V15123" s="413"/>
      <c r="W15123" s="413"/>
    </row>
    <row r="15124" spans="22:23" x14ac:dyDescent="0.25">
      <c r="V15124" s="413"/>
      <c r="W15124" s="413"/>
    </row>
    <row r="15125" spans="22:23" x14ac:dyDescent="0.25">
      <c r="V15125" s="413"/>
      <c r="W15125" s="413"/>
    </row>
    <row r="15126" spans="22:23" x14ac:dyDescent="0.25">
      <c r="V15126" s="413"/>
      <c r="W15126" s="413"/>
    </row>
    <row r="15127" spans="22:23" x14ac:dyDescent="0.25">
      <c r="V15127" s="413"/>
      <c r="W15127" s="413"/>
    </row>
    <row r="15128" spans="22:23" x14ac:dyDescent="0.25">
      <c r="V15128" s="413"/>
      <c r="W15128" s="413"/>
    </row>
    <row r="15129" spans="22:23" x14ac:dyDescent="0.25">
      <c r="V15129" s="413"/>
      <c r="W15129" s="413"/>
    </row>
    <row r="15130" spans="22:23" x14ac:dyDescent="0.25">
      <c r="V15130" s="413"/>
      <c r="W15130" s="413"/>
    </row>
    <row r="15131" spans="22:23" x14ac:dyDescent="0.25">
      <c r="V15131" s="413"/>
      <c r="W15131" s="413"/>
    </row>
    <row r="15132" spans="22:23" x14ac:dyDescent="0.25">
      <c r="V15132" s="413"/>
      <c r="W15132" s="413"/>
    </row>
    <row r="15133" spans="22:23" x14ac:dyDescent="0.25">
      <c r="V15133" s="413"/>
      <c r="W15133" s="413"/>
    </row>
    <row r="15134" spans="22:23" x14ac:dyDescent="0.25">
      <c r="V15134" s="413"/>
      <c r="W15134" s="413"/>
    </row>
    <row r="15135" spans="22:23" x14ac:dyDescent="0.25">
      <c r="V15135" s="413"/>
      <c r="W15135" s="413"/>
    </row>
    <row r="15136" spans="22:23" x14ac:dyDescent="0.25">
      <c r="V15136" s="413"/>
      <c r="W15136" s="413"/>
    </row>
    <row r="15137" spans="22:23" x14ac:dyDescent="0.25">
      <c r="V15137" s="413"/>
      <c r="W15137" s="413"/>
    </row>
    <row r="15138" spans="22:23" x14ac:dyDescent="0.25">
      <c r="V15138" s="413"/>
      <c r="W15138" s="413"/>
    </row>
    <row r="15139" spans="22:23" x14ac:dyDescent="0.25">
      <c r="V15139" s="413"/>
      <c r="W15139" s="413"/>
    </row>
    <row r="15140" spans="22:23" x14ac:dyDescent="0.25">
      <c r="V15140" s="413"/>
      <c r="W15140" s="413"/>
    </row>
    <row r="15141" spans="22:23" x14ac:dyDescent="0.25">
      <c r="V15141" s="413"/>
      <c r="W15141" s="413"/>
    </row>
    <row r="15142" spans="22:23" x14ac:dyDescent="0.25">
      <c r="V15142" s="413"/>
      <c r="W15142" s="413"/>
    </row>
    <row r="15143" spans="22:23" x14ac:dyDescent="0.25">
      <c r="V15143" s="413"/>
      <c r="W15143" s="413"/>
    </row>
    <row r="15144" spans="22:23" x14ac:dyDescent="0.25">
      <c r="V15144" s="413"/>
      <c r="W15144" s="413"/>
    </row>
    <row r="15145" spans="22:23" x14ac:dyDescent="0.25">
      <c r="V15145" s="413"/>
      <c r="W15145" s="413"/>
    </row>
    <row r="15146" spans="22:23" x14ac:dyDescent="0.25">
      <c r="V15146" s="413"/>
      <c r="W15146" s="413"/>
    </row>
    <row r="15147" spans="22:23" x14ac:dyDescent="0.25">
      <c r="V15147" s="413"/>
      <c r="W15147" s="413"/>
    </row>
    <row r="15148" spans="22:23" x14ac:dyDescent="0.25">
      <c r="V15148" s="413"/>
      <c r="W15148" s="413"/>
    </row>
    <row r="15149" spans="22:23" x14ac:dyDescent="0.25">
      <c r="V15149" s="413"/>
      <c r="W15149" s="413"/>
    </row>
    <row r="15150" spans="22:23" x14ac:dyDescent="0.25">
      <c r="V15150" s="413"/>
      <c r="W15150" s="413"/>
    </row>
    <row r="15151" spans="22:23" x14ac:dyDescent="0.25">
      <c r="V15151" s="413"/>
      <c r="W15151" s="413"/>
    </row>
    <row r="15152" spans="22:23" x14ac:dyDescent="0.25">
      <c r="V15152" s="413"/>
      <c r="W15152" s="413"/>
    </row>
    <row r="15153" spans="22:23" x14ac:dyDescent="0.25">
      <c r="V15153" s="413"/>
      <c r="W15153" s="413"/>
    </row>
    <row r="15154" spans="22:23" x14ac:dyDescent="0.25">
      <c r="V15154" s="413"/>
      <c r="W15154" s="413"/>
    </row>
    <row r="15155" spans="22:23" x14ac:dyDescent="0.25">
      <c r="V15155" s="413"/>
      <c r="W15155" s="413"/>
    </row>
    <row r="15156" spans="22:23" x14ac:dyDescent="0.25">
      <c r="V15156" s="413"/>
      <c r="W15156" s="413"/>
    </row>
    <row r="15157" spans="22:23" x14ac:dyDescent="0.25">
      <c r="V15157" s="413"/>
      <c r="W15157" s="413"/>
    </row>
    <row r="15158" spans="22:23" x14ac:dyDescent="0.25">
      <c r="V15158" s="413"/>
      <c r="W15158" s="413"/>
    </row>
    <row r="15159" spans="22:23" x14ac:dyDescent="0.25">
      <c r="V15159" s="413"/>
      <c r="W15159" s="413"/>
    </row>
    <row r="15160" spans="22:23" x14ac:dyDescent="0.25">
      <c r="V15160" s="413"/>
      <c r="W15160" s="413"/>
    </row>
    <row r="15161" spans="22:23" x14ac:dyDescent="0.25">
      <c r="V15161" s="413"/>
      <c r="W15161" s="413"/>
    </row>
    <row r="15162" spans="22:23" x14ac:dyDescent="0.25">
      <c r="V15162" s="413"/>
      <c r="W15162" s="413"/>
    </row>
    <row r="15163" spans="22:23" x14ac:dyDescent="0.25">
      <c r="V15163" s="413"/>
      <c r="W15163" s="413"/>
    </row>
    <row r="15164" spans="22:23" x14ac:dyDescent="0.25">
      <c r="V15164" s="413"/>
      <c r="W15164" s="413"/>
    </row>
    <row r="15165" spans="22:23" x14ac:dyDescent="0.25">
      <c r="V15165" s="413"/>
      <c r="W15165" s="413"/>
    </row>
    <row r="15166" spans="22:23" x14ac:dyDescent="0.25">
      <c r="V15166" s="413"/>
      <c r="W15166" s="413"/>
    </row>
    <row r="15167" spans="22:23" x14ac:dyDescent="0.25">
      <c r="V15167" s="413"/>
      <c r="W15167" s="413"/>
    </row>
    <row r="15168" spans="22:23" x14ac:dyDescent="0.25">
      <c r="V15168" s="413"/>
      <c r="W15168" s="413"/>
    </row>
    <row r="15169" spans="22:23" x14ac:dyDescent="0.25">
      <c r="V15169" s="413"/>
      <c r="W15169" s="413"/>
    </row>
    <row r="15170" spans="22:23" x14ac:dyDescent="0.25">
      <c r="V15170" s="413"/>
      <c r="W15170" s="413"/>
    </row>
    <row r="15171" spans="22:23" x14ac:dyDescent="0.25">
      <c r="V15171" s="413"/>
      <c r="W15171" s="413"/>
    </row>
    <row r="15172" spans="22:23" x14ac:dyDescent="0.25">
      <c r="V15172" s="413"/>
      <c r="W15172" s="413"/>
    </row>
    <row r="15173" spans="22:23" x14ac:dyDescent="0.25">
      <c r="V15173" s="413"/>
      <c r="W15173" s="413"/>
    </row>
    <row r="15174" spans="22:23" x14ac:dyDescent="0.25">
      <c r="V15174" s="413"/>
      <c r="W15174" s="413"/>
    </row>
    <row r="15175" spans="22:23" x14ac:dyDescent="0.25">
      <c r="V15175" s="413"/>
      <c r="W15175" s="413"/>
    </row>
    <row r="15176" spans="22:23" x14ac:dyDescent="0.25">
      <c r="V15176" s="413"/>
      <c r="W15176" s="413"/>
    </row>
    <row r="15177" spans="22:23" x14ac:dyDescent="0.25">
      <c r="V15177" s="413"/>
      <c r="W15177" s="413"/>
    </row>
    <row r="15178" spans="22:23" x14ac:dyDescent="0.25">
      <c r="V15178" s="413"/>
      <c r="W15178" s="413"/>
    </row>
    <row r="15179" spans="22:23" x14ac:dyDescent="0.25">
      <c r="V15179" s="413"/>
      <c r="W15179" s="413"/>
    </row>
    <row r="15180" spans="22:23" x14ac:dyDescent="0.25">
      <c r="V15180" s="413"/>
      <c r="W15180" s="413"/>
    </row>
    <row r="15181" spans="22:23" x14ac:dyDescent="0.25">
      <c r="V15181" s="413"/>
      <c r="W15181" s="413"/>
    </row>
    <row r="15182" spans="22:23" x14ac:dyDescent="0.25">
      <c r="V15182" s="413"/>
      <c r="W15182" s="413"/>
    </row>
    <row r="15183" spans="22:23" x14ac:dyDescent="0.25">
      <c r="V15183" s="413"/>
      <c r="W15183" s="413"/>
    </row>
    <row r="15184" spans="22:23" x14ac:dyDescent="0.25">
      <c r="V15184" s="413"/>
      <c r="W15184" s="413"/>
    </row>
    <row r="15185" spans="22:23" x14ac:dyDescent="0.25">
      <c r="V15185" s="413"/>
      <c r="W15185" s="413"/>
    </row>
    <row r="15186" spans="22:23" x14ac:dyDescent="0.25">
      <c r="V15186" s="413"/>
      <c r="W15186" s="413"/>
    </row>
    <row r="15187" spans="22:23" x14ac:dyDescent="0.25">
      <c r="V15187" s="413"/>
      <c r="W15187" s="413"/>
    </row>
    <row r="15188" spans="22:23" x14ac:dyDescent="0.25">
      <c r="V15188" s="413"/>
      <c r="W15188" s="413"/>
    </row>
    <row r="15189" spans="22:23" x14ac:dyDescent="0.25">
      <c r="V15189" s="413"/>
      <c r="W15189" s="413"/>
    </row>
    <row r="15190" spans="22:23" x14ac:dyDescent="0.25">
      <c r="V15190" s="413"/>
      <c r="W15190" s="413"/>
    </row>
    <row r="15191" spans="22:23" x14ac:dyDescent="0.25">
      <c r="V15191" s="413"/>
      <c r="W15191" s="413"/>
    </row>
    <row r="15192" spans="22:23" x14ac:dyDescent="0.25">
      <c r="V15192" s="413"/>
      <c r="W15192" s="413"/>
    </row>
    <row r="15193" spans="22:23" x14ac:dyDescent="0.25">
      <c r="V15193" s="413"/>
      <c r="W15193" s="413"/>
    </row>
    <row r="15194" spans="22:23" x14ac:dyDescent="0.25">
      <c r="V15194" s="413"/>
      <c r="W15194" s="413"/>
    </row>
    <row r="15195" spans="22:23" x14ac:dyDescent="0.25">
      <c r="V15195" s="413"/>
      <c r="W15195" s="413"/>
    </row>
    <row r="15196" spans="22:23" x14ac:dyDescent="0.25">
      <c r="V15196" s="413"/>
      <c r="W15196" s="413"/>
    </row>
    <row r="15197" spans="22:23" x14ac:dyDescent="0.25">
      <c r="V15197" s="413"/>
      <c r="W15197" s="413"/>
    </row>
    <row r="15198" spans="22:23" x14ac:dyDescent="0.25">
      <c r="V15198" s="413"/>
      <c r="W15198" s="413"/>
    </row>
    <row r="15199" spans="22:23" x14ac:dyDescent="0.25">
      <c r="V15199" s="413"/>
      <c r="W15199" s="413"/>
    </row>
    <row r="15200" spans="22:23" x14ac:dyDescent="0.25">
      <c r="V15200" s="413"/>
      <c r="W15200" s="413"/>
    </row>
    <row r="15201" spans="22:23" x14ac:dyDescent="0.25">
      <c r="V15201" s="413"/>
      <c r="W15201" s="413"/>
    </row>
    <row r="15202" spans="22:23" x14ac:dyDescent="0.25">
      <c r="V15202" s="413"/>
      <c r="W15202" s="413"/>
    </row>
    <row r="15203" spans="22:23" x14ac:dyDescent="0.25">
      <c r="V15203" s="413"/>
      <c r="W15203" s="413"/>
    </row>
    <row r="15204" spans="22:23" x14ac:dyDescent="0.25">
      <c r="V15204" s="413"/>
      <c r="W15204" s="413"/>
    </row>
    <row r="15205" spans="22:23" x14ac:dyDescent="0.25">
      <c r="V15205" s="413"/>
      <c r="W15205" s="413"/>
    </row>
    <row r="15206" spans="22:23" x14ac:dyDescent="0.25">
      <c r="V15206" s="413"/>
      <c r="W15206" s="413"/>
    </row>
    <row r="15207" spans="22:23" x14ac:dyDescent="0.25">
      <c r="V15207" s="413"/>
      <c r="W15207" s="413"/>
    </row>
    <row r="15208" spans="22:23" x14ac:dyDescent="0.25">
      <c r="V15208" s="413"/>
      <c r="W15208" s="413"/>
    </row>
    <row r="15209" spans="22:23" x14ac:dyDescent="0.25">
      <c r="V15209" s="413"/>
      <c r="W15209" s="413"/>
    </row>
    <row r="15210" spans="22:23" x14ac:dyDescent="0.25">
      <c r="V15210" s="413"/>
      <c r="W15210" s="413"/>
    </row>
    <row r="15211" spans="22:23" x14ac:dyDescent="0.25">
      <c r="V15211" s="413"/>
      <c r="W15211" s="413"/>
    </row>
    <row r="15212" spans="22:23" x14ac:dyDescent="0.25">
      <c r="V15212" s="413"/>
      <c r="W15212" s="413"/>
    </row>
    <row r="15213" spans="22:23" x14ac:dyDescent="0.25">
      <c r="V15213" s="413"/>
      <c r="W15213" s="413"/>
    </row>
    <row r="15214" spans="22:23" x14ac:dyDescent="0.25">
      <c r="V15214" s="413"/>
      <c r="W15214" s="413"/>
    </row>
    <row r="15215" spans="22:23" x14ac:dyDescent="0.25">
      <c r="V15215" s="413"/>
      <c r="W15215" s="413"/>
    </row>
    <row r="15216" spans="22:23" x14ac:dyDescent="0.25">
      <c r="V15216" s="413"/>
      <c r="W15216" s="413"/>
    </row>
    <row r="15217" spans="22:23" x14ac:dyDescent="0.25">
      <c r="V15217" s="413"/>
      <c r="W15217" s="413"/>
    </row>
    <row r="15218" spans="22:23" x14ac:dyDescent="0.25">
      <c r="V15218" s="413"/>
      <c r="W15218" s="413"/>
    </row>
    <row r="15219" spans="22:23" x14ac:dyDescent="0.25">
      <c r="V15219" s="413"/>
      <c r="W15219" s="413"/>
    </row>
    <row r="15220" spans="22:23" x14ac:dyDescent="0.25">
      <c r="V15220" s="413"/>
      <c r="W15220" s="413"/>
    </row>
    <row r="15221" spans="22:23" x14ac:dyDescent="0.25">
      <c r="V15221" s="413"/>
      <c r="W15221" s="413"/>
    </row>
    <row r="15222" spans="22:23" x14ac:dyDescent="0.25">
      <c r="V15222" s="413"/>
      <c r="W15222" s="413"/>
    </row>
    <row r="15223" spans="22:23" x14ac:dyDescent="0.25">
      <c r="V15223" s="413"/>
      <c r="W15223" s="413"/>
    </row>
    <row r="15224" spans="22:23" x14ac:dyDescent="0.25">
      <c r="V15224" s="413"/>
      <c r="W15224" s="413"/>
    </row>
    <row r="15225" spans="22:23" x14ac:dyDescent="0.25">
      <c r="V15225" s="413"/>
      <c r="W15225" s="413"/>
    </row>
    <row r="15226" spans="22:23" x14ac:dyDescent="0.25">
      <c r="V15226" s="413"/>
      <c r="W15226" s="413"/>
    </row>
    <row r="15227" spans="22:23" x14ac:dyDescent="0.25">
      <c r="V15227" s="413"/>
      <c r="W15227" s="413"/>
    </row>
    <row r="15228" spans="22:23" x14ac:dyDescent="0.25">
      <c r="V15228" s="413"/>
      <c r="W15228" s="413"/>
    </row>
    <row r="15229" spans="22:23" x14ac:dyDescent="0.25">
      <c r="V15229" s="413"/>
      <c r="W15229" s="413"/>
    </row>
    <row r="15230" spans="22:23" x14ac:dyDescent="0.25">
      <c r="V15230" s="413"/>
      <c r="W15230" s="413"/>
    </row>
    <row r="15231" spans="22:23" x14ac:dyDescent="0.25">
      <c r="V15231" s="413"/>
      <c r="W15231" s="413"/>
    </row>
    <row r="15232" spans="22:23" x14ac:dyDescent="0.25">
      <c r="V15232" s="413"/>
      <c r="W15232" s="413"/>
    </row>
    <row r="15233" spans="22:23" x14ac:dyDescent="0.25">
      <c r="V15233" s="413"/>
      <c r="W15233" s="413"/>
    </row>
    <row r="15234" spans="22:23" x14ac:dyDescent="0.25">
      <c r="V15234" s="413"/>
      <c r="W15234" s="413"/>
    </row>
    <row r="15235" spans="22:23" x14ac:dyDescent="0.25">
      <c r="V15235" s="413"/>
      <c r="W15235" s="413"/>
    </row>
    <row r="15236" spans="22:23" x14ac:dyDescent="0.25">
      <c r="V15236" s="413"/>
      <c r="W15236" s="413"/>
    </row>
    <row r="15237" spans="22:23" x14ac:dyDescent="0.25">
      <c r="V15237" s="413"/>
      <c r="W15237" s="413"/>
    </row>
    <row r="15238" spans="22:23" x14ac:dyDescent="0.25">
      <c r="V15238" s="413"/>
      <c r="W15238" s="413"/>
    </row>
    <row r="15239" spans="22:23" x14ac:dyDescent="0.25">
      <c r="V15239" s="413"/>
      <c r="W15239" s="413"/>
    </row>
    <row r="15240" spans="22:23" x14ac:dyDescent="0.25">
      <c r="V15240" s="413"/>
      <c r="W15240" s="413"/>
    </row>
    <row r="15241" spans="22:23" x14ac:dyDescent="0.25">
      <c r="V15241" s="413"/>
      <c r="W15241" s="413"/>
    </row>
    <row r="15242" spans="22:23" x14ac:dyDescent="0.25">
      <c r="V15242" s="413"/>
      <c r="W15242" s="413"/>
    </row>
    <row r="15243" spans="22:23" x14ac:dyDescent="0.25">
      <c r="V15243" s="413"/>
      <c r="W15243" s="413"/>
    </row>
    <row r="15244" spans="22:23" x14ac:dyDescent="0.25">
      <c r="V15244" s="413"/>
      <c r="W15244" s="413"/>
    </row>
    <row r="15245" spans="22:23" x14ac:dyDescent="0.25">
      <c r="V15245" s="413"/>
      <c r="W15245" s="413"/>
    </row>
    <row r="15246" spans="22:23" x14ac:dyDescent="0.25">
      <c r="V15246" s="413"/>
      <c r="W15246" s="413"/>
    </row>
    <row r="15247" spans="22:23" x14ac:dyDescent="0.25">
      <c r="V15247" s="413"/>
      <c r="W15247" s="413"/>
    </row>
    <row r="15248" spans="22:23" x14ac:dyDescent="0.25">
      <c r="V15248" s="413"/>
      <c r="W15248" s="413"/>
    </row>
    <row r="15249" spans="22:23" x14ac:dyDescent="0.25">
      <c r="V15249" s="413"/>
      <c r="W15249" s="413"/>
    </row>
    <row r="15250" spans="22:23" x14ac:dyDescent="0.25">
      <c r="V15250" s="413"/>
      <c r="W15250" s="413"/>
    </row>
    <row r="15251" spans="22:23" x14ac:dyDescent="0.25">
      <c r="V15251" s="413"/>
      <c r="W15251" s="413"/>
    </row>
    <row r="15252" spans="22:23" x14ac:dyDescent="0.25">
      <c r="V15252" s="413"/>
      <c r="W15252" s="413"/>
    </row>
    <row r="15253" spans="22:23" x14ac:dyDescent="0.25">
      <c r="V15253" s="413"/>
      <c r="W15253" s="413"/>
    </row>
    <row r="15254" spans="22:23" x14ac:dyDescent="0.25">
      <c r="V15254" s="413"/>
      <c r="W15254" s="413"/>
    </row>
    <row r="15255" spans="22:23" x14ac:dyDescent="0.25">
      <c r="V15255" s="413"/>
      <c r="W15255" s="413"/>
    </row>
    <row r="15256" spans="22:23" x14ac:dyDescent="0.25">
      <c r="V15256" s="413"/>
      <c r="W15256" s="413"/>
    </row>
    <row r="15257" spans="22:23" x14ac:dyDescent="0.25">
      <c r="V15257" s="413"/>
      <c r="W15257" s="413"/>
    </row>
    <row r="15258" spans="22:23" x14ac:dyDescent="0.25">
      <c r="V15258" s="413"/>
      <c r="W15258" s="413"/>
    </row>
    <row r="15259" spans="22:23" x14ac:dyDescent="0.25">
      <c r="V15259" s="413"/>
      <c r="W15259" s="413"/>
    </row>
    <row r="15260" spans="22:23" x14ac:dyDescent="0.25">
      <c r="V15260" s="413"/>
      <c r="W15260" s="413"/>
    </row>
    <row r="15261" spans="22:23" x14ac:dyDescent="0.25">
      <c r="V15261" s="413"/>
      <c r="W15261" s="413"/>
    </row>
    <row r="15262" spans="22:23" x14ac:dyDescent="0.25">
      <c r="V15262" s="413"/>
      <c r="W15262" s="413"/>
    </row>
    <row r="15263" spans="22:23" x14ac:dyDescent="0.25">
      <c r="V15263" s="413"/>
      <c r="W15263" s="413"/>
    </row>
    <row r="15264" spans="22:23" x14ac:dyDescent="0.25">
      <c r="V15264" s="413"/>
      <c r="W15264" s="413"/>
    </row>
    <row r="15265" spans="22:23" x14ac:dyDescent="0.25">
      <c r="V15265" s="413"/>
      <c r="W15265" s="413"/>
    </row>
    <row r="15266" spans="22:23" x14ac:dyDescent="0.25">
      <c r="V15266" s="413"/>
      <c r="W15266" s="413"/>
    </row>
    <row r="15267" spans="22:23" x14ac:dyDescent="0.25">
      <c r="V15267" s="413"/>
      <c r="W15267" s="413"/>
    </row>
    <row r="15268" spans="22:23" x14ac:dyDescent="0.25">
      <c r="V15268" s="413"/>
      <c r="W15268" s="413"/>
    </row>
    <row r="15269" spans="22:23" x14ac:dyDescent="0.25">
      <c r="V15269" s="413"/>
      <c r="W15269" s="413"/>
    </row>
    <row r="15270" spans="22:23" x14ac:dyDescent="0.25">
      <c r="V15270" s="413"/>
      <c r="W15270" s="413"/>
    </row>
    <row r="15271" spans="22:23" x14ac:dyDescent="0.25">
      <c r="V15271" s="413"/>
      <c r="W15271" s="413"/>
    </row>
    <row r="15272" spans="22:23" x14ac:dyDescent="0.25">
      <c r="V15272" s="413"/>
      <c r="W15272" s="413"/>
    </row>
    <row r="15273" spans="22:23" x14ac:dyDescent="0.25">
      <c r="V15273" s="413"/>
      <c r="W15273" s="413"/>
    </row>
    <row r="15274" spans="22:23" x14ac:dyDescent="0.25">
      <c r="V15274" s="413"/>
      <c r="W15274" s="413"/>
    </row>
    <row r="15275" spans="22:23" x14ac:dyDescent="0.25">
      <c r="V15275" s="413"/>
      <c r="W15275" s="413"/>
    </row>
    <row r="15276" spans="22:23" x14ac:dyDescent="0.25">
      <c r="V15276" s="413"/>
      <c r="W15276" s="413"/>
    </row>
    <row r="15277" spans="22:23" x14ac:dyDescent="0.25">
      <c r="V15277" s="413"/>
      <c r="W15277" s="413"/>
    </row>
    <row r="15278" spans="22:23" x14ac:dyDescent="0.25">
      <c r="V15278" s="413"/>
      <c r="W15278" s="413"/>
    </row>
    <row r="15279" spans="22:23" x14ac:dyDescent="0.25">
      <c r="V15279" s="413"/>
      <c r="W15279" s="413"/>
    </row>
    <row r="15280" spans="22:23" x14ac:dyDescent="0.25">
      <c r="V15280" s="413"/>
      <c r="W15280" s="413"/>
    </row>
    <row r="15281" spans="22:23" x14ac:dyDescent="0.25">
      <c r="V15281" s="413"/>
      <c r="W15281" s="413"/>
    </row>
    <row r="15282" spans="22:23" x14ac:dyDescent="0.25">
      <c r="V15282" s="413"/>
      <c r="W15282" s="413"/>
    </row>
    <row r="15283" spans="22:23" x14ac:dyDescent="0.25">
      <c r="V15283" s="413"/>
      <c r="W15283" s="413"/>
    </row>
    <row r="15284" spans="22:23" x14ac:dyDescent="0.25">
      <c r="V15284" s="413"/>
      <c r="W15284" s="413"/>
    </row>
    <row r="15285" spans="22:23" x14ac:dyDescent="0.25">
      <c r="V15285" s="413"/>
      <c r="W15285" s="413"/>
    </row>
    <row r="15286" spans="22:23" x14ac:dyDescent="0.25">
      <c r="V15286" s="413"/>
      <c r="W15286" s="413"/>
    </row>
    <row r="15287" spans="22:23" x14ac:dyDescent="0.25">
      <c r="V15287" s="413"/>
      <c r="W15287" s="413"/>
    </row>
    <row r="15288" spans="22:23" x14ac:dyDescent="0.25">
      <c r="V15288" s="413"/>
      <c r="W15288" s="413"/>
    </row>
    <row r="15289" spans="22:23" x14ac:dyDescent="0.25">
      <c r="V15289" s="413"/>
      <c r="W15289" s="413"/>
    </row>
    <row r="15290" spans="22:23" x14ac:dyDescent="0.25">
      <c r="V15290" s="413"/>
      <c r="W15290" s="413"/>
    </row>
    <row r="15291" spans="22:23" x14ac:dyDescent="0.25">
      <c r="V15291" s="413"/>
      <c r="W15291" s="413"/>
    </row>
    <row r="15292" spans="22:23" x14ac:dyDescent="0.25">
      <c r="V15292" s="413"/>
      <c r="W15292" s="413"/>
    </row>
    <row r="15293" spans="22:23" x14ac:dyDescent="0.25">
      <c r="V15293" s="413"/>
      <c r="W15293" s="413"/>
    </row>
    <row r="15294" spans="22:23" x14ac:dyDescent="0.25">
      <c r="V15294" s="413"/>
      <c r="W15294" s="413"/>
    </row>
    <row r="15295" spans="22:23" x14ac:dyDescent="0.25">
      <c r="V15295" s="413"/>
      <c r="W15295" s="413"/>
    </row>
    <row r="15296" spans="22:23" x14ac:dyDescent="0.25">
      <c r="V15296" s="413"/>
      <c r="W15296" s="413"/>
    </row>
    <row r="15297" spans="22:23" x14ac:dyDescent="0.25">
      <c r="V15297" s="413"/>
      <c r="W15297" s="413"/>
    </row>
    <row r="15298" spans="22:23" x14ac:dyDescent="0.25">
      <c r="V15298" s="413"/>
      <c r="W15298" s="413"/>
    </row>
    <row r="15299" spans="22:23" x14ac:dyDescent="0.25">
      <c r="V15299" s="413"/>
      <c r="W15299" s="413"/>
    </row>
    <row r="15300" spans="22:23" x14ac:dyDescent="0.25">
      <c r="V15300" s="413"/>
      <c r="W15300" s="413"/>
    </row>
    <row r="15301" spans="22:23" x14ac:dyDescent="0.25">
      <c r="V15301" s="413"/>
      <c r="W15301" s="413"/>
    </row>
    <row r="15302" spans="22:23" x14ac:dyDescent="0.25">
      <c r="V15302" s="413"/>
      <c r="W15302" s="413"/>
    </row>
    <row r="15303" spans="22:23" x14ac:dyDescent="0.25">
      <c r="V15303" s="413"/>
      <c r="W15303" s="413"/>
    </row>
    <row r="15304" spans="22:23" x14ac:dyDescent="0.25">
      <c r="V15304" s="413"/>
      <c r="W15304" s="413"/>
    </row>
    <row r="15305" spans="22:23" x14ac:dyDescent="0.25">
      <c r="V15305" s="413"/>
      <c r="W15305" s="413"/>
    </row>
    <row r="15306" spans="22:23" x14ac:dyDescent="0.25">
      <c r="V15306" s="413"/>
      <c r="W15306" s="413"/>
    </row>
    <row r="15307" spans="22:23" x14ac:dyDescent="0.25">
      <c r="V15307" s="413"/>
      <c r="W15307" s="413"/>
    </row>
    <row r="15308" spans="22:23" x14ac:dyDescent="0.25">
      <c r="V15308" s="413"/>
      <c r="W15308" s="413"/>
    </row>
    <row r="15309" spans="22:23" x14ac:dyDescent="0.25">
      <c r="V15309" s="413"/>
      <c r="W15309" s="413"/>
    </row>
    <row r="15310" spans="22:23" x14ac:dyDescent="0.25">
      <c r="V15310" s="413"/>
      <c r="W15310" s="413"/>
    </row>
    <row r="15311" spans="22:23" x14ac:dyDescent="0.25">
      <c r="V15311" s="413"/>
      <c r="W15311" s="413"/>
    </row>
    <row r="15312" spans="22:23" x14ac:dyDescent="0.25">
      <c r="V15312" s="413"/>
      <c r="W15312" s="413"/>
    </row>
    <row r="15313" spans="22:23" x14ac:dyDescent="0.25">
      <c r="V15313" s="413"/>
      <c r="W15313" s="413"/>
    </row>
    <row r="15314" spans="22:23" x14ac:dyDescent="0.25">
      <c r="V15314" s="413"/>
      <c r="W15314" s="413"/>
    </row>
    <row r="15315" spans="22:23" x14ac:dyDescent="0.25">
      <c r="V15315" s="413"/>
      <c r="W15315" s="413"/>
    </row>
    <row r="15316" spans="22:23" x14ac:dyDescent="0.25">
      <c r="V15316" s="413"/>
      <c r="W15316" s="413"/>
    </row>
    <row r="15317" spans="22:23" x14ac:dyDescent="0.25">
      <c r="V15317" s="413"/>
      <c r="W15317" s="413"/>
    </row>
    <row r="15318" spans="22:23" x14ac:dyDescent="0.25">
      <c r="V15318" s="413"/>
      <c r="W15318" s="413"/>
    </row>
    <row r="15319" spans="22:23" x14ac:dyDescent="0.25">
      <c r="V15319" s="413"/>
      <c r="W15319" s="413"/>
    </row>
    <row r="15320" spans="22:23" x14ac:dyDescent="0.25">
      <c r="V15320" s="413"/>
      <c r="W15320" s="413"/>
    </row>
    <row r="15321" spans="22:23" x14ac:dyDescent="0.25">
      <c r="V15321" s="413"/>
      <c r="W15321" s="413"/>
    </row>
    <row r="15322" spans="22:23" x14ac:dyDescent="0.25">
      <c r="V15322" s="413"/>
      <c r="W15322" s="413"/>
    </row>
    <row r="15323" spans="22:23" x14ac:dyDescent="0.25">
      <c r="V15323" s="413"/>
      <c r="W15323" s="413"/>
    </row>
    <row r="15324" spans="22:23" x14ac:dyDescent="0.25">
      <c r="V15324" s="413"/>
      <c r="W15324" s="413"/>
    </row>
    <row r="15325" spans="22:23" x14ac:dyDescent="0.25">
      <c r="V15325" s="413"/>
      <c r="W15325" s="413"/>
    </row>
    <row r="15326" spans="22:23" x14ac:dyDescent="0.25">
      <c r="V15326" s="413"/>
      <c r="W15326" s="413"/>
    </row>
    <row r="15327" spans="22:23" x14ac:dyDescent="0.25">
      <c r="V15327" s="413"/>
      <c r="W15327" s="413"/>
    </row>
    <row r="15328" spans="22:23" x14ac:dyDescent="0.25">
      <c r="V15328" s="413"/>
      <c r="W15328" s="413"/>
    </row>
    <row r="15329" spans="22:23" x14ac:dyDescent="0.25">
      <c r="V15329" s="413"/>
      <c r="W15329" s="413"/>
    </row>
    <row r="15330" spans="22:23" x14ac:dyDescent="0.25">
      <c r="V15330" s="413"/>
      <c r="W15330" s="413"/>
    </row>
    <row r="15331" spans="22:23" x14ac:dyDescent="0.25">
      <c r="V15331" s="413"/>
      <c r="W15331" s="413"/>
    </row>
    <row r="15332" spans="22:23" x14ac:dyDescent="0.25">
      <c r="V15332" s="413"/>
      <c r="W15332" s="413"/>
    </row>
    <row r="15333" spans="22:23" x14ac:dyDescent="0.25">
      <c r="V15333" s="413"/>
      <c r="W15333" s="413"/>
    </row>
    <row r="15334" spans="22:23" x14ac:dyDescent="0.25">
      <c r="V15334" s="413"/>
      <c r="W15334" s="413"/>
    </row>
    <row r="15335" spans="22:23" x14ac:dyDescent="0.25">
      <c r="V15335" s="413"/>
      <c r="W15335" s="413"/>
    </row>
    <row r="15336" spans="22:23" x14ac:dyDescent="0.25">
      <c r="V15336" s="413"/>
      <c r="W15336" s="413"/>
    </row>
    <row r="15337" spans="22:23" x14ac:dyDescent="0.25">
      <c r="V15337" s="413"/>
      <c r="W15337" s="413"/>
    </row>
    <row r="15338" spans="22:23" x14ac:dyDescent="0.25">
      <c r="V15338" s="413"/>
      <c r="W15338" s="413"/>
    </row>
    <row r="15339" spans="22:23" x14ac:dyDescent="0.25">
      <c r="V15339" s="413"/>
      <c r="W15339" s="413"/>
    </row>
    <row r="15340" spans="22:23" x14ac:dyDescent="0.25">
      <c r="V15340" s="413"/>
      <c r="W15340" s="413"/>
    </row>
    <row r="15341" spans="22:23" x14ac:dyDescent="0.25">
      <c r="V15341" s="413"/>
      <c r="W15341" s="413"/>
    </row>
    <row r="15342" spans="22:23" x14ac:dyDescent="0.25">
      <c r="V15342" s="413"/>
      <c r="W15342" s="413"/>
    </row>
    <row r="15343" spans="22:23" x14ac:dyDescent="0.25">
      <c r="V15343" s="413"/>
      <c r="W15343" s="413"/>
    </row>
    <row r="15344" spans="22:23" x14ac:dyDescent="0.25">
      <c r="V15344" s="413"/>
      <c r="W15344" s="413"/>
    </row>
    <row r="15345" spans="22:23" x14ac:dyDescent="0.25">
      <c r="V15345" s="413"/>
      <c r="W15345" s="413"/>
    </row>
    <row r="15346" spans="22:23" x14ac:dyDescent="0.25">
      <c r="V15346" s="413"/>
      <c r="W15346" s="413"/>
    </row>
    <row r="15347" spans="22:23" x14ac:dyDescent="0.25">
      <c r="V15347" s="413"/>
      <c r="W15347" s="413"/>
    </row>
    <row r="15348" spans="22:23" x14ac:dyDescent="0.25">
      <c r="V15348" s="413"/>
      <c r="W15348" s="413"/>
    </row>
    <row r="15349" spans="22:23" x14ac:dyDescent="0.25">
      <c r="V15349" s="413"/>
      <c r="W15349" s="413"/>
    </row>
    <row r="15350" spans="22:23" x14ac:dyDescent="0.25">
      <c r="V15350" s="413"/>
      <c r="W15350" s="413"/>
    </row>
    <row r="15351" spans="22:23" x14ac:dyDescent="0.25">
      <c r="V15351" s="413"/>
      <c r="W15351" s="413"/>
    </row>
    <row r="15352" spans="22:23" x14ac:dyDescent="0.25">
      <c r="V15352" s="413"/>
      <c r="W15352" s="413"/>
    </row>
    <row r="15353" spans="22:23" x14ac:dyDescent="0.25">
      <c r="V15353" s="413"/>
      <c r="W15353" s="413"/>
    </row>
    <row r="15354" spans="22:23" x14ac:dyDescent="0.25">
      <c r="V15354" s="413"/>
      <c r="W15354" s="413"/>
    </row>
    <row r="15355" spans="22:23" x14ac:dyDescent="0.25">
      <c r="V15355" s="413"/>
      <c r="W15355" s="413"/>
    </row>
    <row r="15356" spans="22:23" x14ac:dyDescent="0.25">
      <c r="V15356" s="413"/>
      <c r="W15356" s="413"/>
    </row>
    <row r="15357" spans="22:23" x14ac:dyDescent="0.25">
      <c r="V15357" s="413"/>
      <c r="W15357" s="413"/>
    </row>
    <row r="15358" spans="22:23" x14ac:dyDescent="0.25">
      <c r="V15358" s="413"/>
      <c r="W15358" s="413"/>
    </row>
    <row r="15359" spans="22:23" x14ac:dyDescent="0.25">
      <c r="V15359" s="413"/>
      <c r="W15359" s="413"/>
    </row>
    <row r="15360" spans="22:23" x14ac:dyDescent="0.25">
      <c r="V15360" s="413"/>
      <c r="W15360" s="413"/>
    </row>
    <row r="15361" spans="22:23" x14ac:dyDescent="0.25">
      <c r="V15361" s="413"/>
      <c r="W15361" s="413"/>
    </row>
    <row r="15362" spans="22:23" x14ac:dyDescent="0.25">
      <c r="V15362" s="413"/>
      <c r="W15362" s="413"/>
    </row>
    <row r="15363" spans="22:23" x14ac:dyDescent="0.25">
      <c r="V15363" s="413"/>
      <c r="W15363" s="413"/>
    </row>
    <row r="15364" spans="22:23" x14ac:dyDescent="0.25">
      <c r="V15364" s="413"/>
      <c r="W15364" s="413"/>
    </row>
    <row r="15365" spans="22:23" x14ac:dyDescent="0.25">
      <c r="V15365" s="413"/>
      <c r="W15365" s="413"/>
    </row>
    <row r="15366" spans="22:23" x14ac:dyDescent="0.25">
      <c r="V15366" s="413"/>
      <c r="W15366" s="413"/>
    </row>
    <row r="15367" spans="22:23" x14ac:dyDescent="0.25">
      <c r="V15367" s="413"/>
      <c r="W15367" s="413"/>
    </row>
    <row r="15368" spans="22:23" x14ac:dyDescent="0.25">
      <c r="V15368" s="413"/>
      <c r="W15368" s="413"/>
    </row>
    <row r="15369" spans="22:23" x14ac:dyDescent="0.25">
      <c r="V15369" s="413"/>
      <c r="W15369" s="413"/>
    </row>
    <row r="15370" spans="22:23" x14ac:dyDescent="0.25">
      <c r="V15370" s="413"/>
      <c r="W15370" s="413"/>
    </row>
    <row r="15371" spans="22:23" x14ac:dyDescent="0.25">
      <c r="V15371" s="413"/>
      <c r="W15371" s="413"/>
    </row>
    <row r="15372" spans="22:23" x14ac:dyDescent="0.25">
      <c r="V15372" s="413"/>
      <c r="W15372" s="413"/>
    </row>
    <row r="15373" spans="22:23" x14ac:dyDescent="0.25">
      <c r="V15373" s="413"/>
      <c r="W15373" s="413"/>
    </row>
    <row r="15374" spans="22:23" x14ac:dyDescent="0.25">
      <c r="V15374" s="413"/>
      <c r="W15374" s="413"/>
    </row>
    <row r="15375" spans="22:23" x14ac:dyDescent="0.25">
      <c r="V15375" s="413"/>
      <c r="W15375" s="413"/>
    </row>
    <row r="15376" spans="22:23" x14ac:dyDescent="0.25">
      <c r="V15376" s="413"/>
      <c r="W15376" s="413"/>
    </row>
    <row r="15377" spans="22:23" x14ac:dyDescent="0.25">
      <c r="V15377" s="413"/>
      <c r="W15377" s="413"/>
    </row>
    <row r="15378" spans="22:23" x14ac:dyDescent="0.25">
      <c r="V15378" s="413"/>
      <c r="W15378" s="413"/>
    </row>
    <row r="15379" spans="22:23" x14ac:dyDescent="0.25">
      <c r="V15379" s="413"/>
      <c r="W15379" s="413"/>
    </row>
    <row r="15380" spans="22:23" x14ac:dyDescent="0.25">
      <c r="V15380" s="413"/>
      <c r="W15380" s="413"/>
    </row>
    <row r="15381" spans="22:23" x14ac:dyDescent="0.25">
      <c r="V15381" s="413"/>
      <c r="W15381" s="413"/>
    </row>
    <row r="15382" spans="22:23" x14ac:dyDescent="0.25">
      <c r="V15382" s="413"/>
      <c r="W15382" s="413"/>
    </row>
    <row r="15383" spans="22:23" x14ac:dyDescent="0.25">
      <c r="V15383" s="413"/>
      <c r="W15383" s="413"/>
    </row>
    <row r="15384" spans="22:23" x14ac:dyDescent="0.25">
      <c r="V15384" s="413"/>
      <c r="W15384" s="413"/>
    </row>
    <row r="15385" spans="22:23" x14ac:dyDescent="0.25">
      <c r="V15385" s="413"/>
      <c r="W15385" s="413"/>
    </row>
    <row r="15386" spans="22:23" x14ac:dyDescent="0.25">
      <c r="V15386" s="413"/>
      <c r="W15386" s="413"/>
    </row>
    <row r="15387" spans="22:23" x14ac:dyDescent="0.25">
      <c r="V15387" s="413"/>
      <c r="W15387" s="413"/>
    </row>
    <row r="15388" spans="22:23" x14ac:dyDescent="0.25">
      <c r="V15388" s="413"/>
      <c r="W15388" s="413"/>
    </row>
    <row r="15389" spans="22:23" x14ac:dyDescent="0.25">
      <c r="V15389" s="413"/>
      <c r="W15389" s="413"/>
    </row>
    <row r="15390" spans="22:23" x14ac:dyDescent="0.25">
      <c r="V15390" s="413"/>
      <c r="W15390" s="413"/>
    </row>
    <row r="15391" spans="22:23" x14ac:dyDescent="0.25">
      <c r="V15391" s="413"/>
      <c r="W15391" s="413"/>
    </row>
    <row r="15392" spans="22:23" x14ac:dyDescent="0.25">
      <c r="V15392" s="413"/>
      <c r="W15392" s="413"/>
    </row>
    <row r="15393" spans="22:23" x14ac:dyDescent="0.25">
      <c r="V15393" s="413"/>
      <c r="W15393" s="413"/>
    </row>
    <row r="15394" spans="22:23" x14ac:dyDescent="0.25">
      <c r="V15394" s="413"/>
      <c r="W15394" s="413"/>
    </row>
    <row r="15395" spans="22:23" x14ac:dyDescent="0.25">
      <c r="V15395" s="413"/>
      <c r="W15395" s="413"/>
    </row>
    <row r="15396" spans="22:23" x14ac:dyDescent="0.25">
      <c r="V15396" s="413"/>
      <c r="W15396" s="413"/>
    </row>
    <row r="15397" spans="22:23" x14ac:dyDescent="0.25">
      <c r="V15397" s="413"/>
      <c r="W15397" s="413"/>
    </row>
    <row r="15398" spans="22:23" x14ac:dyDescent="0.25">
      <c r="V15398" s="413"/>
      <c r="W15398" s="413"/>
    </row>
    <row r="15399" spans="22:23" x14ac:dyDescent="0.25">
      <c r="V15399" s="413"/>
      <c r="W15399" s="413"/>
    </row>
    <row r="15400" spans="22:23" x14ac:dyDescent="0.25">
      <c r="V15400" s="413"/>
      <c r="W15400" s="413"/>
    </row>
    <row r="15401" spans="22:23" x14ac:dyDescent="0.25">
      <c r="V15401" s="413"/>
      <c r="W15401" s="413"/>
    </row>
    <row r="15402" spans="22:23" x14ac:dyDescent="0.25">
      <c r="V15402" s="413"/>
      <c r="W15402" s="413"/>
    </row>
    <row r="15403" spans="22:23" x14ac:dyDescent="0.25">
      <c r="V15403" s="413"/>
      <c r="W15403" s="413"/>
    </row>
    <row r="15404" spans="22:23" x14ac:dyDescent="0.25">
      <c r="V15404" s="413"/>
      <c r="W15404" s="413"/>
    </row>
    <row r="15405" spans="22:23" x14ac:dyDescent="0.25">
      <c r="V15405" s="413"/>
      <c r="W15405" s="413"/>
    </row>
    <row r="15406" spans="22:23" x14ac:dyDescent="0.25">
      <c r="V15406" s="413"/>
      <c r="W15406" s="413"/>
    </row>
    <row r="15407" spans="22:23" x14ac:dyDescent="0.25">
      <c r="V15407" s="413"/>
      <c r="W15407" s="413"/>
    </row>
    <row r="15408" spans="22:23" x14ac:dyDescent="0.25">
      <c r="V15408" s="413"/>
      <c r="W15408" s="413"/>
    </row>
    <row r="15409" spans="22:23" x14ac:dyDescent="0.25">
      <c r="V15409" s="413"/>
      <c r="W15409" s="413"/>
    </row>
    <row r="15410" spans="22:23" x14ac:dyDescent="0.25">
      <c r="V15410" s="413"/>
      <c r="W15410" s="413"/>
    </row>
    <row r="15411" spans="22:23" x14ac:dyDescent="0.25">
      <c r="V15411" s="413"/>
      <c r="W15411" s="413"/>
    </row>
    <row r="15412" spans="22:23" x14ac:dyDescent="0.25">
      <c r="V15412" s="413"/>
      <c r="W15412" s="413"/>
    </row>
    <row r="15413" spans="22:23" x14ac:dyDescent="0.25">
      <c r="V15413" s="413"/>
      <c r="W15413" s="413"/>
    </row>
    <row r="15414" spans="22:23" x14ac:dyDescent="0.25">
      <c r="V15414" s="413"/>
      <c r="W15414" s="413"/>
    </row>
    <row r="15415" spans="22:23" x14ac:dyDescent="0.25">
      <c r="V15415" s="413"/>
      <c r="W15415" s="413"/>
    </row>
    <row r="15416" spans="22:23" x14ac:dyDescent="0.25">
      <c r="V15416" s="413"/>
      <c r="W15416" s="413"/>
    </row>
    <row r="15417" spans="22:23" x14ac:dyDescent="0.25">
      <c r="V15417" s="413"/>
      <c r="W15417" s="413"/>
    </row>
    <row r="15418" spans="22:23" x14ac:dyDescent="0.25">
      <c r="V15418" s="413"/>
      <c r="W15418" s="413"/>
    </row>
    <row r="15419" spans="22:23" x14ac:dyDescent="0.25">
      <c r="V15419" s="413"/>
      <c r="W15419" s="413"/>
    </row>
    <row r="15420" spans="22:23" x14ac:dyDescent="0.25">
      <c r="V15420" s="413"/>
      <c r="W15420" s="413"/>
    </row>
    <row r="15421" spans="22:23" x14ac:dyDescent="0.25">
      <c r="V15421" s="413"/>
      <c r="W15421" s="413"/>
    </row>
    <row r="15422" spans="22:23" x14ac:dyDescent="0.25">
      <c r="V15422" s="413"/>
      <c r="W15422" s="413"/>
    </row>
    <row r="15423" spans="22:23" x14ac:dyDescent="0.25">
      <c r="V15423" s="413"/>
      <c r="W15423" s="413"/>
    </row>
    <row r="15424" spans="22:23" x14ac:dyDescent="0.25">
      <c r="V15424" s="413"/>
      <c r="W15424" s="413"/>
    </row>
    <row r="15425" spans="22:23" x14ac:dyDescent="0.25">
      <c r="V15425" s="413"/>
      <c r="W15425" s="413"/>
    </row>
    <row r="15426" spans="22:23" x14ac:dyDescent="0.25">
      <c r="V15426" s="413"/>
      <c r="W15426" s="413"/>
    </row>
    <row r="15427" spans="22:23" x14ac:dyDescent="0.25">
      <c r="V15427" s="413"/>
      <c r="W15427" s="413"/>
    </row>
    <row r="15428" spans="22:23" x14ac:dyDescent="0.25">
      <c r="V15428" s="413"/>
      <c r="W15428" s="413"/>
    </row>
    <row r="15429" spans="22:23" x14ac:dyDescent="0.25">
      <c r="V15429" s="413"/>
      <c r="W15429" s="413"/>
    </row>
    <row r="15430" spans="22:23" x14ac:dyDescent="0.25">
      <c r="V15430" s="413"/>
      <c r="W15430" s="413"/>
    </row>
    <row r="15431" spans="22:23" x14ac:dyDescent="0.25">
      <c r="V15431" s="413"/>
      <c r="W15431" s="413"/>
    </row>
    <row r="15432" spans="22:23" x14ac:dyDescent="0.25">
      <c r="V15432" s="413"/>
      <c r="W15432" s="413"/>
    </row>
    <row r="15433" spans="22:23" x14ac:dyDescent="0.25">
      <c r="V15433" s="413"/>
      <c r="W15433" s="413"/>
    </row>
    <row r="15434" spans="22:23" x14ac:dyDescent="0.25">
      <c r="V15434" s="413"/>
      <c r="W15434" s="413"/>
    </row>
    <row r="15435" spans="22:23" x14ac:dyDescent="0.25">
      <c r="V15435" s="413"/>
      <c r="W15435" s="413"/>
    </row>
    <row r="15436" spans="22:23" x14ac:dyDescent="0.25">
      <c r="V15436" s="413"/>
      <c r="W15436" s="413"/>
    </row>
    <row r="15437" spans="22:23" x14ac:dyDescent="0.25">
      <c r="V15437" s="413"/>
      <c r="W15437" s="413"/>
    </row>
    <row r="15438" spans="22:23" x14ac:dyDescent="0.25">
      <c r="V15438" s="413"/>
      <c r="W15438" s="413"/>
    </row>
    <row r="15439" spans="22:23" x14ac:dyDescent="0.25">
      <c r="V15439" s="413"/>
      <c r="W15439" s="413"/>
    </row>
    <row r="15440" spans="22:23" x14ac:dyDescent="0.25">
      <c r="V15440" s="413"/>
      <c r="W15440" s="413"/>
    </row>
    <row r="15441" spans="22:23" x14ac:dyDescent="0.25">
      <c r="V15441" s="413"/>
      <c r="W15441" s="413"/>
    </row>
    <row r="15442" spans="22:23" x14ac:dyDescent="0.25">
      <c r="V15442" s="413"/>
      <c r="W15442" s="413"/>
    </row>
    <row r="15443" spans="22:23" x14ac:dyDescent="0.25">
      <c r="V15443" s="413"/>
      <c r="W15443" s="413"/>
    </row>
    <row r="15444" spans="22:23" x14ac:dyDescent="0.25">
      <c r="V15444" s="413"/>
      <c r="W15444" s="413"/>
    </row>
    <row r="15445" spans="22:23" x14ac:dyDescent="0.25">
      <c r="V15445" s="413"/>
      <c r="W15445" s="413"/>
    </row>
    <row r="15446" spans="22:23" x14ac:dyDescent="0.25">
      <c r="V15446" s="413"/>
      <c r="W15446" s="413"/>
    </row>
    <row r="15447" spans="22:23" x14ac:dyDescent="0.25">
      <c r="V15447" s="413"/>
      <c r="W15447" s="413"/>
    </row>
    <row r="15448" spans="22:23" x14ac:dyDescent="0.25">
      <c r="V15448" s="413"/>
      <c r="W15448" s="413"/>
    </row>
    <row r="15449" spans="22:23" x14ac:dyDescent="0.25">
      <c r="V15449" s="413"/>
      <c r="W15449" s="413"/>
    </row>
    <row r="15450" spans="22:23" x14ac:dyDescent="0.25">
      <c r="V15450" s="413"/>
      <c r="W15450" s="413"/>
    </row>
    <row r="15451" spans="22:23" x14ac:dyDescent="0.25">
      <c r="V15451" s="413"/>
      <c r="W15451" s="413"/>
    </row>
    <row r="15452" spans="22:23" x14ac:dyDescent="0.25">
      <c r="V15452" s="413"/>
      <c r="W15452" s="413"/>
    </row>
    <row r="15453" spans="22:23" x14ac:dyDescent="0.25">
      <c r="V15453" s="413"/>
      <c r="W15453" s="413"/>
    </row>
    <row r="15454" spans="22:23" x14ac:dyDescent="0.25">
      <c r="V15454" s="413"/>
      <c r="W15454" s="413"/>
    </row>
    <row r="15455" spans="22:23" x14ac:dyDescent="0.25">
      <c r="V15455" s="413"/>
      <c r="W15455" s="413"/>
    </row>
    <row r="15456" spans="22:23" x14ac:dyDescent="0.25">
      <c r="V15456" s="413"/>
      <c r="W15456" s="413"/>
    </row>
    <row r="15457" spans="22:23" x14ac:dyDescent="0.25">
      <c r="V15457" s="413"/>
      <c r="W15457" s="413"/>
    </row>
    <row r="15458" spans="22:23" x14ac:dyDescent="0.25">
      <c r="V15458" s="413"/>
      <c r="W15458" s="413"/>
    </row>
    <row r="15459" spans="22:23" x14ac:dyDescent="0.25">
      <c r="V15459" s="413"/>
      <c r="W15459" s="413"/>
    </row>
    <row r="15460" spans="22:23" x14ac:dyDescent="0.25">
      <c r="V15460" s="413"/>
      <c r="W15460" s="413"/>
    </row>
    <row r="15461" spans="22:23" x14ac:dyDescent="0.25">
      <c r="V15461" s="413"/>
      <c r="W15461" s="413"/>
    </row>
    <row r="15462" spans="22:23" x14ac:dyDescent="0.25">
      <c r="V15462" s="413"/>
      <c r="W15462" s="413"/>
    </row>
    <row r="15463" spans="22:23" x14ac:dyDescent="0.25">
      <c r="V15463" s="413"/>
      <c r="W15463" s="413"/>
    </row>
    <row r="15464" spans="22:23" x14ac:dyDescent="0.25">
      <c r="V15464" s="413"/>
      <c r="W15464" s="413"/>
    </row>
    <row r="15465" spans="22:23" x14ac:dyDescent="0.25">
      <c r="V15465" s="413"/>
      <c r="W15465" s="413"/>
    </row>
    <row r="15466" spans="22:23" x14ac:dyDescent="0.25">
      <c r="V15466" s="413"/>
      <c r="W15466" s="413"/>
    </row>
    <row r="15467" spans="22:23" x14ac:dyDescent="0.25">
      <c r="V15467" s="413"/>
      <c r="W15467" s="413"/>
    </row>
    <row r="15468" spans="22:23" x14ac:dyDescent="0.25">
      <c r="V15468" s="413"/>
      <c r="W15468" s="413"/>
    </row>
    <row r="15469" spans="22:23" x14ac:dyDescent="0.25">
      <c r="V15469" s="413"/>
      <c r="W15469" s="413"/>
    </row>
    <row r="15470" spans="22:23" x14ac:dyDescent="0.25">
      <c r="V15470" s="413"/>
      <c r="W15470" s="413"/>
    </row>
    <row r="15471" spans="22:23" x14ac:dyDescent="0.25">
      <c r="V15471" s="413"/>
      <c r="W15471" s="413"/>
    </row>
    <row r="15472" spans="22:23" x14ac:dyDescent="0.25">
      <c r="V15472" s="413"/>
      <c r="W15472" s="413"/>
    </row>
    <row r="15473" spans="22:23" x14ac:dyDescent="0.25">
      <c r="V15473" s="413"/>
      <c r="W15473" s="413"/>
    </row>
    <row r="15474" spans="22:23" x14ac:dyDescent="0.25">
      <c r="V15474" s="413"/>
      <c r="W15474" s="413"/>
    </row>
    <row r="15475" spans="22:23" x14ac:dyDescent="0.25">
      <c r="V15475" s="413"/>
      <c r="W15475" s="413"/>
    </row>
    <row r="15476" spans="22:23" x14ac:dyDescent="0.25">
      <c r="V15476" s="413"/>
      <c r="W15476" s="413"/>
    </row>
    <row r="15477" spans="22:23" x14ac:dyDescent="0.25">
      <c r="V15477" s="413"/>
      <c r="W15477" s="413"/>
    </row>
    <row r="15478" spans="22:23" x14ac:dyDescent="0.25">
      <c r="V15478" s="413"/>
      <c r="W15478" s="413"/>
    </row>
    <row r="15479" spans="22:23" x14ac:dyDescent="0.25">
      <c r="V15479" s="413"/>
      <c r="W15479" s="413"/>
    </row>
    <row r="15480" spans="22:23" x14ac:dyDescent="0.25">
      <c r="V15480" s="413"/>
      <c r="W15480" s="413"/>
    </row>
    <row r="15481" spans="22:23" x14ac:dyDescent="0.25">
      <c r="V15481" s="413"/>
      <c r="W15481" s="413"/>
    </row>
    <row r="15482" spans="22:23" x14ac:dyDescent="0.25">
      <c r="V15482" s="413"/>
      <c r="W15482" s="413"/>
    </row>
    <row r="15483" spans="22:23" x14ac:dyDescent="0.25">
      <c r="V15483" s="413"/>
      <c r="W15483" s="413"/>
    </row>
    <row r="15484" spans="22:23" x14ac:dyDescent="0.25">
      <c r="V15484" s="413"/>
      <c r="W15484" s="413"/>
    </row>
    <row r="15485" spans="22:23" x14ac:dyDescent="0.25">
      <c r="V15485" s="413"/>
      <c r="W15485" s="413"/>
    </row>
    <row r="15486" spans="22:23" x14ac:dyDescent="0.25">
      <c r="V15486" s="413"/>
      <c r="W15486" s="413"/>
    </row>
    <row r="15487" spans="22:23" x14ac:dyDescent="0.25">
      <c r="V15487" s="413"/>
      <c r="W15487" s="413"/>
    </row>
    <row r="15488" spans="22:23" x14ac:dyDescent="0.25">
      <c r="V15488" s="413"/>
      <c r="W15488" s="413"/>
    </row>
    <row r="15489" spans="22:23" x14ac:dyDescent="0.25">
      <c r="V15489" s="413"/>
      <c r="W15489" s="413"/>
    </row>
    <row r="15490" spans="22:23" x14ac:dyDescent="0.25">
      <c r="V15490" s="413"/>
      <c r="W15490" s="413"/>
    </row>
    <row r="15491" spans="22:23" x14ac:dyDescent="0.25">
      <c r="V15491" s="413"/>
      <c r="W15491" s="413"/>
    </row>
    <row r="15492" spans="22:23" x14ac:dyDescent="0.25">
      <c r="V15492" s="413"/>
      <c r="W15492" s="413"/>
    </row>
    <row r="15493" spans="22:23" x14ac:dyDescent="0.25">
      <c r="V15493" s="413"/>
      <c r="W15493" s="413"/>
    </row>
    <row r="15494" spans="22:23" x14ac:dyDescent="0.25">
      <c r="V15494" s="413"/>
      <c r="W15494" s="413"/>
    </row>
    <row r="15495" spans="22:23" x14ac:dyDescent="0.25">
      <c r="V15495" s="413"/>
      <c r="W15495" s="413"/>
    </row>
    <row r="15496" spans="22:23" x14ac:dyDescent="0.25">
      <c r="V15496" s="413"/>
      <c r="W15496" s="413"/>
    </row>
    <row r="15497" spans="22:23" x14ac:dyDescent="0.25">
      <c r="V15497" s="413"/>
      <c r="W15497" s="413"/>
    </row>
    <row r="15498" spans="22:23" x14ac:dyDescent="0.25">
      <c r="V15498" s="413"/>
      <c r="W15498" s="413"/>
    </row>
    <row r="15499" spans="22:23" x14ac:dyDescent="0.25">
      <c r="V15499" s="413"/>
      <c r="W15499" s="413"/>
    </row>
    <row r="15500" spans="22:23" x14ac:dyDescent="0.25">
      <c r="V15500" s="413"/>
      <c r="W15500" s="413"/>
    </row>
    <row r="15501" spans="22:23" x14ac:dyDescent="0.25">
      <c r="V15501" s="413"/>
      <c r="W15501" s="413"/>
    </row>
    <row r="15502" spans="22:23" x14ac:dyDescent="0.25">
      <c r="V15502" s="413"/>
      <c r="W15502" s="413"/>
    </row>
    <row r="15503" spans="22:23" x14ac:dyDescent="0.25">
      <c r="V15503" s="413"/>
      <c r="W15503" s="413"/>
    </row>
    <row r="15504" spans="22:23" x14ac:dyDescent="0.25">
      <c r="V15504" s="413"/>
      <c r="W15504" s="413"/>
    </row>
    <row r="15505" spans="22:23" x14ac:dyDescent="0.25">
      <c r="V15505" s="413"/>
      <c r="W15505" s="413"/>
    </row>
    <row r="15506" spans="22:23" x14ac:dyDescent="0.25">
      <c r="V15506" s="413"/>
      <c r="W15506" s="413"/>
    </row>
    <row r="15507" spans="22:23" x14ac:dyDescent="0.25">
      <c r="V15507" s="413"/>
      <c r="W15507" s="413"/>
    </row>
    <row r="15508" spans="22:23" x14ac:dyDescent="0.25">
      <c r="V15508" s="413"/>
      <c r="W15508" s="413"/>
    </row>
    <row r="15509" spans="22:23" x14ac:dyDescent="0.25">
      <c r="V15509" s="413"/>
      <c r="W15509" s="413"/>
    </row>
    <row r="15510" spans="22:23" x14ac:dyDescent="0.25">
      <c r="V15510" s="413"/>
      <c r="W15510" s="413"/>
    </row>
    <row r="15511" spans="22:23" x14ac:dyDescent="0.25">
      <c r="V15511" s="413"/>
      <c r="W15511" s="413"/>
    </row>
    <row r="15512" spans="22:23" x14ac:dyDescent="0.25">
      <c r="V15512" s="413"/>
      <c r="W15512" s="413"/>
    </row>
    <row r="15513" spans="22:23" x14ac:dyDescent="0.25">
      <c r="V15513" s="413"/>
      <c r="W15513" s="413"/>
    </row>
    <row r="15514" spans="22:23" x14ac:dyDescent="0.25">
      <c r="V15514" s="413"/>
      <c r="W15514" s="413"/>
    </row>
    <row r="15515" spans="22:23" x14ac:dyDescent="0.25">
      <c r="V15515" s="413"/>
      <c r="W15515" s="413"/>
    </row>
    <row r="15516" spans="22:23" x14ac:dyDescent="0.25">
      <c r="V15516" s="413"/>
      <c r="W15516" s="413"/>
    </row>
    <row r="15517" spans="22:23" x14ac:dyDescent="0.25">
      <c r="V15517" s="413"/>
      <c r="W15517" s="413"/>
    </row>
    <row r="15518" spans="22:23" x14ac:dyDescent="0.25">
      <c r="V15518" s="413"/>
      <c r="W15518" s="413"/>
    </row>
    <row r="15519" spans="22:23" x14ac:dyDescent="0.25">
      <c r="V15519" s="413"/>
      <c r="W15519" s="413"/>
    </row>
    <row r="15520" spans="22:23" x14ac:dyDescent="0.25">
      <c r="V15520" s="413"/>
      <c r="W15520" s="413"/>
    </row>
    <row r="15521" spans="22:23" x14ac:dyDescent="0.25">
      <c r="V15521" s="413"/>
      <c r="W15521" s="413"/>
    </row>
    <row r="15522" spans="22:23" x14ac:dyDescent="0.25">
      <c r="V15522" s="413"/>
      <c r="W15522" s="413"/>
    </row>
    <row r="15523" spans="22:23" x14ac:dyDescent="0.25">
      <c r="V15523" s="413"/>
      <c r="W15523" s="413"/>
    </row>
    <row r="15524" spans="22:23" x14ac:dyDescent="0.25">
      <c r="V15524" s="413"/>
      <c r="W15524" s="413"/>
    </row>
    <row r="15525" spans="22:23" x14ac:dyDescent="0.25">
      <c r="V15525" s="413"/>
      <c r="W15525" s="413"/>
    </row>
    <row r="15526" spans="22:23" x14ac:dyDescent="0.25">
      <c r="V15526" s="413"/>
      <c r="W15526" s="413"/>
    </row>
    <row r="15527" spans="22:23" x14ac:dyDescent="0.25">
      <c r="V15527" s="413"/>
      <c r="W15527" s="413"/>
    </row>
    <row r="15528" spans="22:23" x14ac:dyDescent="0.25">
      <c r="V15528" s="413"/>
      <c r="W15528" s="413"/>
    </row>
    <row r="15529" spans="22:23" x14ac:dyDescent="0.25">
      <c r="V15529" s="413"/>
      <c r="W15529" s="413"/>
    </row>
    <row r="15530" spans="22:23" x14ac:dyDescent="0.25">
      <c r="V15530" s="413"/>
      <c r="W15530" s="413"/>
    </row>
    <row r="15531" spans="22:23" x14ac:dyDescent="0.25">
      <c r="V15531" s="413"/>
      <c r="W15531" s="413"/>
    </row>
    <row r="15532" spans="22:23" x14ac:dyDescent="0.25">
      <c r="V15532" s="413"/>
      <c r="W15532" s="413"/>
    </row>
    <row r="15533" spans="22:23" x14ac:dyDescent="0.25">
      <c r="V15533" s="413"/>
      <c r="W15533" s="413"/>
    </row>
    <row r="15534" spans="22:23" x14ac:dyDescent="0.25">
      <c r="V15534" s="413"/>
      <c r="W15534" s="413"/>
    </row>
    <row r="15535" spans="22:23" x14ac:dyDescent="0.25">
      <c r="V15535" s="413"/>
      <c r="W15535" s="413"/>
    </row>
    <row r="15536" spans="22:23" x14ac:dyDescent="0.25">
      <c r="V15536" s="413"/>
      <c r="W15536" s="413"/>
    </row>
    <row r="15537" spans="22:23" x14ac:dyDescent="0.25">
      <c r="V15537" s="413"/>
      <c r="W15537" s="413"/>
    </row>
    <row r="15538" spans="22:23" x14ac:dyDescent="0.25">
      <c r="V15538" s="413"/>
      <c r="W15538" s="413"/>
    </row>
    <row r="15539" spans="22:23" x14ac:dyDescent="0.25">
      <c r="V15539" s="413"/>
      <c r="W15539" s="413"/>
    </row>
    <row r="15540" spans="22:23" x14ac:dyDescent="0.25">
      <c r="V15540" s="413"/>
      <c r="W15540" s="413"/>
    </row>
    <row r="15541" spans="22:23" x14ac:dyDescent="0.25">
      <c r="V15541" s="413"/>
      <c r="W15541" s="413"/>
    </row>
    <row r="15542" spans="22:23" x14ac:dyDescent="0.25">
      <c r="V15542" s="413"/>
      <c r="W15542" s="413"/>
    </row>
    <row r="15543" spans="22:23" x14ac:dyDescent="0.25">
      <c r="V15543" s="413"/>
      <c r="W15543" s="413"/>
    </row>
    <row r="15544" spans="22:23" x14ac:dyDescent="0.25">
      <c r="V15544" s="413"/>
      <c r="W15544" s="413"/>
    </row>
    <row r="15545" spans="22:23" x14ac:dyDescent="0.25">
      <c r="V15545" s="413"/>
      <c r="W15545" s="413"/>
    </row>
    <row r="15546" spans="22:23" x14ac:dyDescent="0.25">
      <c r="V15546" s="413"/>
      <c r="W15546" s="413"/>
    </row>
    <row r="15547" spans="22:23" x14ac:dyDescent="0.25">
      <c r="V15547" s="413"/>
      <c r="W15547" s="413"/>
    </row>
    <row r="15548" spans="22:23" x14ac:dyDescent="0.25">
      <c r="V15548" s="413"/>
      <c r="W15548" s="413"/>
    </row>
    <row r="15549" spans="22:23" x14ac:dyDescent="0.25">
      <c r="V15549" s="413"/>
      <c r="W15549" s="413"/>
    </row>
    <row r="15550" spans="22:23" x14ac:dyDescent="0.25">
      <c r="V15550" s="413"/>
      <c r="W15550" s="413"/>
    </row>
    <row r="15551" spans="22:23" x14ac:dyDescent="0.25">
      <c r="V15551" s="413"/>
      <c r="W15551" s="413"/>
    </row>
    <row r="15552" spans="22:23" x14ac:dyDescent="0.25">
      <c r="V15552" s="413"/>
      <c r="W15552" s="413"/>
    </row>
    <row r="15553" spans="22:23" x14ac:dyDescent="0.25">
      <c r="V15553" s="413"/>
      <c r="W15553" s="413"/>
    </row>
    <row r="15554" spans="22:23" x14ac:dyDescent="0.25">
      <c r="V15554" s="413"/>
      <c r="W15554" s="413"/>
    </row>
    <row r="15555" spans="22:23" x14ac:dyDescent="0.25">
      <c r="V15555" s="413"/>
      <c r="W15555" s="413"/>
    </row>
    <row r="15556" spans="22:23" x14ac:dyDescent="0.25">
      <c r="V15556" s="413"/>
      <c r="W15556" s="413"/>
    </row>
    <row r="15557" spans="22:23" x14ac:dyDescent="0.25">
      <c r="V15557" s="413"/>
      <c r="W15557" s="413"/>
    </row>
    <row r="15558" spans="22:23" x14ac:dyDescent="0.25">
      <c r="V15558" s="413"/>
      <c r="W15558" s="413"/>
    </row>
    <row r="15559" spans="22:23" x14ac:dyDescent="0.25">
      <c r="V15559" s="413"/>
      <c r="W15559" s="413"/>
    </row>
    <row r="15560" spans="22:23" x14ac:dyDescent="0.25">
      <c r="V15560" s="413"/>
      <c r="W15560" s="413"/>
    </row>
    <row r="15561" spans="22:23" x14ac:dyDescent="0.25">
      <c r="V15561" s="413"/>
      <c r="W15561" s="413"/>
    </row>
    <row r="15562" spans="22:23" x14ac:dyDescent="0.25">
      <c r="V15562" s="413"/>
      <c r="W15562" s="413"/>
    </row>
    <row r="15563" spans="22:23" x14ac:dyDescent="0.25">
      <c r="V15563" s="413"/>
      <c r="W15563" s="413"/>
    </row>
    <row r="15564" spans="22:23" x14ac:dyDescent="0.25">
      <c r="V15564" s="413"/>
      <c r="W15564" s="413"/>
    </row>
    <row r="15565" spans="22:23" x14ac:dyDescent="0.25">
      <c r="V15565" s="413"/>
      <c r="W15565" s="413"/>
    </row>
    <row r="15566" spans="22:23" x14ac:dyDescent="0.25">
      <c r="V15566" s="413"/>
      <c r="W15566" s="413"/>
    </row>
    <row r="15567" spans="22:23" x14ac:dyDescent="0.25">
      <c r="V15567" s="413"/>
      <c r="W15567" s="413"/>
    </row>
    <row r="15568" spans="22:23" x14ac:dyDescent="0.25">
      <c r="V15568" s="413"/>
      <c r="W15568" s="413"/>
    </row>
    <row r="15569" spans="22:23" x14ac:dyDescent="0.25">
      <c r="V15569" s="413"/>
      <c r="W15569" s="413"/>
    </row>
    <row r="15570" spans="22:23" x14ac:dyDescent="0.25">
      <c r="V15570" s="413"/>
      <c r="W15570" s="413"/>
    </row>
    <row r="15571" spans="22:23" x14ac:dyDescent="0.25">
      <c r="V15571" s="413"/>
      <c r="W15571" s="413"/>
    </row>
    <row r="15572" spans="22:23" x14ac:dyDescent="0.25">
      <c r="V15572" s="413"/>
      <c r="W15572" s="413"/>
    </row>
    <row r="15573" spans="22:23" x14ac:dyDescent="0.25">
      <c r="V15573" s="413"/>
      <c r="W15573" s="413"/>
    </row>
    <row r="15574" spans="22:23" x14ac:dyDescent="0.25">
      <c r="V15574" s="413"/>
      <c r="W15574" s="413"/>
    </row>
    <row r="15575" spans="22:23" x14ac:dyDescent="0.25">
      <c r="V15575" s="413"/>
      <c r="W15575" s="413"/>
    </row>
    <row r="15576" spans="22:23" x14ac:dyDescent="0.25">
      <c r="V15576" s="413"/>
      <c r="W15576" s="413"/>
    </row>
    <row r="15577" spans="22:23" x14ac:dyDescent="0.25">
      <c r="V15577" s="413"/>
      <c r="W15577" s="413"/>
    </row>
    <row r="15578" spans="22:23" x14ac:dyDescent="0.25">
      <c r="V15578" s="413"/>
      <c r="W15578" s="413"/>
    </row>
    <row r="15579" spans="22:23" x14ac:dyDescent="0.25">
      <c r="V15579" s="413"/>
      <c r="W15579" s="413"/>
    </row>
    <row r="15580" spans="22:23" x14ac:dyDescent="0.25">
      <c r="V15580" s="413"/>
      <c r="W15580" s="413"/>
    </row>
    <row r="15581" spans="22:23" x14ac:dyDescent="0.25">
      <c r="V15581" s="413"/>
      <c r="W15581" s="413"/>
    </row>
    <row r="15582" spans="22:23" x14ac:dyDescent="0.25">
      <c r="V15582" s="413"/>
      <c r="W15582" s="413"/>
    </row>
    <row r="15583" spans="22:23" x14ac:dyDescent="0.25">
      <c r="V15583" s="413"/>
      <c r="W15583" s="413"/>
    </row>
    <row r="15584" spans="22:23" x14ac:dyDescent="0.25">
      <c r="V15584" s="413"/>
      <c r="W15584" s="413"/>
    </row>
    <row r="15585" spans="22:23" x14ac:dyDescent="0.25">
      <c r="V15585" s="413"/>
      <c r="W15585" s="413"/>
    </row>
    <row r="15586" spans="22:23" x14ac:dyDescent="0.25">
      <c r="V15586" s="413"/>
      <c r="W15586" s="413"/>
    </row>
    <row r="15587" spans="22:23" x14ac:dyDescent="0.25">
      <c r="V15587" s="413"/>
      <c r="W15587" s="413"/>
    </row>
    <row r="15588" spans="22:23" x14ac:dyDescent="0.25">
      <c r="V15588" s="413"/>
      <c r="W15588" s="413"/>
    </row>
    <row r="15589" spans="22:23" x14ac:dyDescent="0.25">
      <c r="V15589" s="413"/>
      <c r="W15589" s="413"/>
    </row>
    <row r="15590" spans="22:23" x14ac:dyDescent="0.25">
      <c r="V15590" s="413"/>
      <c r="W15590" s="413"/>
    </row>
    <row r="15591" spans="22:23" x14ac:dyDescent="0.25">
      <c r="V15591" s="413"/>
      <c r="W15591" s="413"/>
    </row>
    <row r="15592" spans="22:23" x14ac:dyDescent="0.25">
      <c r="V15592" s="413"/>
      <c r="W15592" s="413"/>
    </row>
    <row r="15593" spans="22:23" x14ac:dyDescent="0.25">
      <c r="V15593" s="413"/>
      <c r="W15593" s="413"/>
    </row>
    <row r="15594" spans="22:23" x14ac:dyDescent="0.25">
      <c r="V15594" s="413"/>
      <c r="W15594" s="413"/>
    </row>
    <row r="15595" spans="22:23" x14ac:dyDescent="0.25">
      <c r="V15595" s="413"/>
      <c r="W15595" s="413"/>
    </row>
    <row r="15596" spans="22:23" x14ac:dyDescent="0.25">
      <c r="V15596" s="413"/>
      <c r="W15596" s="413"/>
    </row>
    <row r="15597" spans="22:23" x14ac:dyDescent="0.25">
      <c r="V15597" s="413"/>
      <c r="W15597" s="413"/>
    </row>
    <row r="15598" spans="22:23" x14ac:dyDescent="0.25">
      <c r="V15598" s="413"/>
      <c r="W15598" s="413"/>
    </row>
    <row r="15599" spans="22:23" x14ac:dyDescent="0.25">
      <c r="V15599" s="413"/>
      <c r="W15599" s="413"/>
    </row>
    <row r="15600" spans="22:23" x14ac:dyDescent="0.25">
      <c r="V15600" s="413"/>
      <c r="W15600" s="413"/>
    </row>
    <row r="15601" spans="22:23" x14ac:dyDescent="0.25">
      <c r="V15601" s="413"/>
      <c r="W15601" s="413"/>
    </row>
    <row r="15602" spans="22:23" x14ac:dyDescent="0.25">
      <c r="V15602" s="413"/>
      <c r="W15602" s="413"/>
    </row>
    <row r="15603" spans="22:23" x14ac:dyDescent="0.25">
      <c r="V15603" s="413"/>
      <c r="W15603" s="413"/>
    </row>
    <row r="15604" spans="22:23" x14ac:dyDescent="0.25">
      <c r="V15604" s="413"/>
      <c r="W15604" s="413"/>
    </row>
    <row r="15605" spans="22:23" x14ac:dyDescent="0.25">
      <c r="V15605" s="413"/>
      <c r="W15605" s="413"/>
    </row>
    <row r="15606" spans="22:23" x14ac:dyDescent="0.25">
      <c r="V15606" s="413"/>
      <c r="W15606" s="413"/>
    </row>
    <row r="15607" spans="22:23" x14ac:dyDescent="0.25">
      <c r="V15607" s="413"/>
      <c r="W15607" s="413"/>
    </row>
    <row r="15608" spans="22:23" x14ac:dyDescent="0.25">
      <c r="V15608" s="413"/>
      <c r="W15608" s="413"/>
    </row>
    <row r="15609" spans="22:23" x14ac:dyDescent="0.25">
      <c r="V15609" s="413"/>
      <c r="W15609" s="413"/>
    </row>
    <row r="15610" spans="22:23" x14ac:dyDescent="0.25">
      <c r="V15610" s="413"/>
      <c r="W15610" s="413"/>
    </row>
    <row r="15611" spans="22:23" x14ac:dyDescent="0.25">
      <c r="V15611" s="413"/>
      <c r="W15611" s="413"/>
    </row>
    <row r="15612" spans="22:23" x14ac:dyDescent="0.25">
      <c r="V15612" s="413"/>
      <c r="W15612" s="413"/>
    </row>
    <row r="15613" spans="22:23" x14ac:dyDescent="0.25">
      <c r="V15613" s="413"/>
      <c r="W15613" s="413"/>
    </row>
    <row r="15614" spans="22:23" x14ac:dyDescent="0.25">
      <c r="V15614" s="413"/>
      <c r="W15614" s="413"/>
    </row>
    <row r="15615" spans="22:23" x14ac:dyDescent="0.25">
      <c r="V15615" s="413"/>
      <c r="W15615" s="413"/>
    </row>
    <row r="15616" spans="22:23" x14ac:dyDescent="0.25">
      <c r="V15616" s="413"/>
      <c r="W15616" s="413"/>
    </row>
    <row r="15617" spans="22:23" x14ac:dyDescent="0.25">
      <c r="V15617" s="413"/>
      <c r="W15617" s="413"/>
    </row>
    <row r="15618" spans="22:23" x14ac:dyDescent="0.25">
      <c r="V15618" s="413"/>
      <c r="W15618" s="413"/>
    </row>
    <row r="15619" spans="22:23" x14ac:dyDescent="0.25">
      <c r="V15619" s="413"/>
      <c r="W15619" s="413"/>
    </row>
    <row r="15620" spans="22:23" x14ac:dyDescent="0.25">
      <c r="V15620" s="413"/>
      <c r="W15620" s="413"/>
    </row>
    <row r="15621" spans="22:23" x14ac:dyDescent="0.25">
      <c r="V15621" s="413"/>
      <c r="W15621" s="413"/>
    </row>
    <row r="15622" spans="22:23" x14ac:dyDescent="0.25">
      <c r="V15622" s="413"/>
      <c r="W15622" s="413"/>
    </row>
    <row r="15623" spans="22:23" x14ac:dyDescent="0.25">
      <c r="V15623" s="413"/>
      <c r="W15623" s="413"/>
    </row>
    <row r="15624" spans="22:23" x14ac:dyDescent="0.25">
      <c r="V15624" s="413"/>
      <c r="W15624" s="413"/>
    </row>
    <row r="15625" spans="22:23" x14ac:dyDescent="0.25">
      <c r="V15625" s="413"/>
      <c r="W15625" s="413"/>
    </row>
    <row r="15626" spans="22:23" x14ac:dyDescent="0.25">
      <c r="V15626" s="413"/>
      <c r="W15626" s="413"/>
    </row>
    <row r="15627" spans="22:23" x14ac:dyDescent="0.25">
      <c r="V15627" s="413"/>
      <c r="W15627" s="413"/>
    </row>
    <row r="15628" spans="22:23" x14ac:dyDescent="0.25">
      <c r="V15628" s="413"/>
      <c r="W15628" s="413"/>
    </row>
    <row r="15629" spans="22:23" x14ac:dyDescent="0.25">
      <c r="V15629" s="413"/>
      <c r="W15629" s="413"/>
    </row>
    <row r="15630" spans="22:23" x14ac:dyDescent="0.25">
      <c r="V15630" s="413"/>
      <c r="W15630" s="413"/>
    </row>
    <row r="15631" spans="22:23" x14ac:dyDescent="0.25">
      <c r="V15631" s="413"/>
      <c r="W15631" s="413"/>
    </row>
    <row r="15632" spans="22:23" x14ac:dyDescent="0.25">
      <c r="V15632" s="413"/>
      <c r="W15632" s="413"/>
    </row>
    <row r="15633" spans="22:23" x14ac:dyDescent="0.25">
      <c r="V15633" s="413"/>
      <c r="W15633" s="413"/>
    </row>
    <row r="15634" spans="22:23" x14ac:dyDescent="0.25">
      <c r="V15634" s="413"/>
      <c r="W15634" s="413"/>
    </row>
    <row r="15635" spans="22:23" x14ac:dyDescent="0.25">
      <c r="V15635" s="413"/>
      <c r="W15635" s="413"/>
    </row>
    <row r="15636" spans="22:23" x14ac:dyDescent="0.25">
      <c r="V15636" s="413"/>
      <c r="W15636" s="413"/>
    </row>
    <row r="15637" spans="22:23" x14ac:dyDescent="0.25">
      <c r="V15637" s="413"/>
      <c r="W15637" s="413"/>
    </row>
    <row r="15638" spans="22:23" x14ac:dyDescent="0.25">
      <c r="V15638" s="413"/>
      <c r="W15638" s="413"/>
    </row>
    <row r="15639" spans="22:23" x14ac:dyDescent="0.25">
      <c r="V15639" s="413"/>
      <c r="W15639" s="413"/>
    </row>
    <row r="15640" spans="22:23" x14ac:dyDescent="0.25">
      <c r="V15640" s="413"/>
      <c r="W15640" s="413"/>
    </row>
    <row r="15641" spans="22:23" x14ac:dyDescent="0.25">
      <c r="V15641" s="413"/>
      <c r="W15641" s="413"/>
    </row>
    <row r="15642" spans="22:23" x14ac:dyDescent="0.25">
      <c r="V15642" s="413"/>
      <c r="W15642" s="413"/>
    </row>
    <row r="15643" spans="22:23" x14ac:dyDescent="0.25">
      <c r="V15643" s="413"/>
      <c r="W15643" s="413"/>
    </row>
    <row r="15644" spans="22:23" x14ac:dyDescent="0.25">
      <c r="V15644" s="413"/>
      <c r="W15644" s="413"/>
    </row>
    <row r="15645" spans="22:23" x14ac:dyDescent="0.25">
      <c r="V15645" s="413"/>
      <c r="W15645" s="413"/>
    </row>
    <row r="15646" spans="22:23" x14ac:dyDescent="0.25">
      <c r="V15646" s="413"/>
      <c r="W15646" s="413"/>
    </row>
    <row r="15647" spans="22:23" x14ac:dyDescent="0.25">
      <c r="V15647" s="413"/>
      <c r="W15647" s="413"/>
    </row>
    <row r="15648" spans="22:23" x14ac:dyDescent="0.25">
      <c r="V15648" s="413"/>
      <c r="W15648" s="413"/>
    </row>
    <row r="15649" spans="22:23" x14ac:dyDescent="0.25">
      <c r="V15649" s="413"/>
      <c r="W15649" s="413"/>
    </row>
    <row r="15650" spans="22:23" x14ac:dyDescent="0.25">
      <c r="V15650" s="413"/>
      <c r="W15650" s="413"/>
    </row>
    <row r="15651" spans="22:23" x14ac:dyDescent="0.25">
      <c r="V15651" s="413"/>
      <c r="W15651" s="413"/>
    </row>
    <row r="15652" spans="22:23" x14ac:dyDescent="0.25">
      <c r="V15652" s="413"/>
      <c r="W15652" s="413"/>
    </row>
    <row r="15653" spans="22:23" x14ac:dyDescent="0.25">
      <c r="V15653" s="413"/>
      <c r="W15653" s="413"/>
    </row>
    <row r="15654" spans="22:23" x14ac:dyDescent="0.25">
      <c r="V15654" s="413"/>
      <c r="W15654" s="413"/>
    </row>
    <row r="15655" spans="22:23" x14ac:dyDescent="0.25">
      <c r="V15655" s="413"/>
      <c r="W15655" s="413"/>
    </row>
    <row r="15656" spans="22:23" x14ac:dyDescent="0.25">
      <c r="V15656" s="413"/>
      <c r="W15656" s="413"/>
    </row>
    <row r="15657" spans="22:23" x14ac:dyDescent="0.25">
      <c r="V15657" s="413"/>
      <c r="W15657" s="413"/>
    </row>
    <row r="15658" spans="22:23" x14ac:dyDescent="0.25">
      <c r="V15658" s="413"/>
      <c r="W15658" s="413"/>
    </row>
    <row r="15659" spans="22:23" x14ac:dyDescent="0.25">
      <c r="V15659" s="413"/>
      <c r="W15659" s="413"/>
    </row>
    <row r="15660" spans="22:23" x14ac:dyDescent="0.25">
      <c r="V15660" s="413"/>
      <c r="W15660" s="413"/>
    </row>
    <row r="15661" spans="22:23" x14ac:dyDescent="0.25">
      <c r="V15661" s="413"/>
      <c r="W15661" s="413"/>
    </row>
    <row r="15662" spans="22:23" x14ac:dyDescent="0.25">
      <c r="V15662" s="413"/>
      <c r="W15662" s="413"/>
    </row>
    <row r="15663" spans="22:23" x14ac:dyDescent="0.25">
      <c r="V15663" s="413"/>
      <c r="W15663" s="413"/>
    </row>
    <row r="15664" spans="22:23" x14ac:dyDescent="0.25">
      <c r="V15664" s="413"/>
      <c r="W15664" s="413"/>
    </row>
    <row r="15665" spans="22:23" x14ac:dyDescent="0.25">
      <c r="V15665" s="413"/>
      <c r="W15665" s="413"/>
    </row>
    <row r="15666" spans="22:23" x14ac:dyDescent="0.25">
      <c r="V15666" s="413"/>
      <c r="W15666" s="413"/>
    </row>
    <row r="15667" spans="22:23" x14ac:dyDescent="0.25">
      <c r="V15667" s="413"/>
      <c r="W15667" s="413"/>
    </row>
    <row r="15668" spans="22:23" x14ac:dyDescent="0.25">
      <c r="V15668" s="413"/>
      <c r="W15668" s="413"/>
    </row>
    <row r="15669" spans="22:23" x14ac:dyDescent="0.25">
      <c r="V15669" s="413"/>
      <c r="W15669" s="413"/>
    </row>
    <row r="15670" spans="22:23" x14ac:dyDescent="0.25">
      <c r="V15670" s="413"/>
      <c r="W15670" s="413"/>
    </row>
    <row r="15671" spans="22:23" x14ac:dyDescent="0.25">
      <c r="V15671" s="413"/>
      <c r="W15671" s="413"/>
    </row>
    <row r="15672" spans="22:23" x14ac:dyDescent="0.25">
      <c r="V15672" s="413"/>
      <c r="W15672" s="413"/>
    </row>
    <row r="15673" spans="22:23" x14ac:dyDescent="0.25">
      <c r="V15673" s="413"/>
      <c r="W15673" s="413"/>
    </row>
    <row r="15674" spans="22:23" x14ac:dyDescent="0.25">
      <c r="V15674" s="413"/>
      <c r="W15674" s="413"/>
    </row>
    <row r="15675" spans="22:23" x14ac:dyDescent="0.25">
      <c r="V15675" s="413"/>
      <c r="W15675" s="413"/>
    </row>
    <row r="15676" spans="22:23" x14ac:dyDescent="0.25">
      <c r="V15676" s="413"/>
      <c r="W15676" s="413"/>
    </row>
    <row r="15677" spans="22:23" x14ac:dyDescent="0.25">
      <c r="V15677" s="413"/>
      <c r="W15677" s="413"/>
    </row>
    <row r="15678" spans="22:23" x14ac:dyDescent="0.25">
      <c r="V15678" s="413"/>
      <c r="W15678" s="413"/>
    </row>
    <row r="15679" spans="22:23" x14ac:dyDescent="0.25">
      <c r="V15679" s="413"/>
      <c r="W15679" s="413"/>
    </row>
    <row r="15680" spans="22:23" x14ac:dyDescent="0.25">
      <c r="V15680" s="413"/>
      <c r="W15680" s="413"/>
    </row>
    <row r="15681" spans="22:23" x14ac:dyDescent="0.25">
      <c r="V15681" s="413"/>
      <c r="W15681" s="413"/>
    </row>
    <row r="15682" spans="22:23" x14ac:dyDescent="0.25">
      <c r="V15682" s="413"/>
      <c r="W15682" s="413"/>
    </row>
    <row r="15683" spans="22:23" x14ac:dyDescent="0.25">
      <c r="V15683" s="413"/>
      <c r="W15683" s="413"/>
    </row>
    <row r="15684" spans="22:23" x14ac:dyDescent="0.25">
      <c r="V15684" s="413"/>
      <c r="W15684" s="413"/>
    </row>
    <row r="15685" spans="22:23" x14ac:dyDescent="0.25">
      <c r="V15685" s="413"/>
      <c r="W15685" s="413"/>
    </row>
    <row r="15686" spans="22:23" x14ac:dyDescent="0.25">
      <c r="V15686" s="413"/>
      <c r="W15686" s="413"/>
    </row>
    <row r="15687" spans="22:23" x14ac:dyDescent="0.25">
      <c r="V15687" s="413"/>
      <c r="W15687" s="413"/>
    </row>
    <row r="15688" spans="22:23" x14ac:dyDescent="0.25">
      <c r="V15688" s="413"/>
      <c r="W15688" s="413"/>
    </row>
    <row r="15689" spans="22:23" x14ac:dyDescent="0.25">
      <c r="V15689" s="413"/>
      <c r="W15689" s="413"/>
    </row>
    <row r="15690" spans="22:23" x14ac:dyDescent="0.25">
      <c r="V15690" s="413"/>
      <c r="W15690" s="413"/>
    </row>
    <row r="15691" spans="22:23" x14ac:dyDescent="0.25">
      <c r="V15691" s="413"/>
      <c r="W15691" s="413"/>
    </row>
    <row r="15692" spans="22:23" x14ac:dyDescent="0.25">
      <c r="V15692" s="413"/>
      <c r="W15692" s="413"/>
    </row>
    <row r="15693" spans="22:23" x14ac:dyDescent="0.25">
      <c r="V15693" s="413"/>
      <c r="W15693" s="413"/>
    </row>
    <row r="15694" spans="22:23" x14ac:dyDescent="0.25">
      <c r="V15694" s="413"/>
      <c r="W15694" s="413"/>
    </row>
    <row r="15695" spans="22:23" x14ac:dyDescent="0.25">
      <c r="V15695" s="413"/>
      <c r="W15695" s="413"/>
    </row>
    <row r="15696" spans="22:23" x14ac:dyDescent="0.25">
      <c r="V15696" s="413"/>
      <c r="W15696" s="413"/>
    </row>
    <row r="15697" spans="22:23" x14ac:dyDescent="0.25">
      <c r="V15697" s="413"/>
      <c r="W15697" s="413"/>
    </row>
    <row r="15698" spans="22:23" x14ac:dyDescent="0.25">
      <c r="V15698" s="413"/>
      <c r="W15698" s="413"/>
    </row>
    <row r="15699" spans="22:23" x14ac:dyDescent="0.25">
      <c r="V15699" s="413"/>
      <c r="W15699" s="413"/>
    </row>
    <row r="15700" spans="22:23" x14ac:dyDescent="0.25">
      <c r="V15700" s="413"/>
      <c r="W15700" s="413"/>
    </row>
    <row r="15701" spans="22:23" x14ac:dyDescent="0.25">
      <c r="V15701" s="413"/>
      <c r="W15701" s="413"/>
    </row>
    <row r="15702" spans="22:23" x14ac:dyDescent="0.25">
      <c r="V15702" s="413"/>
      <c r="W15702" s="413"/>
    </row>
    <row r="15703" spans="22:23" x14ac:dyDescent="0.25">
      <c r="V15703" s="413"/>
      <c r="W15703" s="413"/>
    </row>
    <row r="15704" spans="22:23" x14ac:dyDescent="0.25">
      <c r="V15704" s="413"/>
      <c r="W15704" s="413"/>
    </row>
    <row r="15705" spans="22:23" x14ac:dyDescent="0.25">
      <c r="V15705" s="413"/>
      <c r="W15705" s="413"/>
    </row>
    <row r="15706" spans="22:23" x14ac:dyDescent="0.25">
      <c r="V15706" s="413"/>
      <c r="W15706" s="413"/>
    </row>
    <row r="15707" spans="22:23" x14ac:dyDescent="0.25">
      <c r="V15707" s="413"/>
      <c r="W15707" s="413"/>
    </row>
    <row r="15708" spans="22:23" x14ac:dyDescent="0.25">
      <c r="V15708" s="413"/>
      <c r="W15708" s="413"/>
    </row>
    <row r="15709" spans="22:23" x14ac:dyDescent="0.25">
      <c r="V15709" s="413"/>
      <c r="W15709" s="413"/>
    </row>
    <row r="15710" spans="22:23" x14ac:dyDescent="0.25">
      <c r="V15710" s="413"/>
      <c r="W15710" s="413"/>
    </row>
    <row r="15711" spans="22:23" x14ac:dyDescent="0.25">
      <c r="V15711" s="413"/>
      <c r="W15711" s="413"/>
    </row>
    <row r="15712" spans="22:23" x14ac:dyDescent="0.25">
      <c r="V15712" s="413"/>
      <c r="W15712" s="413"/>
    </row>
    <row r="15713" spans="22:23" x14ac:dyDescent="0.25">
      <c r="V15713" s="413"/>
      <c r="W15713" s="413"/>
    </row>
    <row r="15714" spans="22:23" x14ac:dyDescent="0.25">
      <c r="V15714" s="413"/>
      <c r="W15714" s="413"/>
    </row>
    <row r="15715" spans="22:23" x14ac:dyDescent="0.25">
      <c r="V15715" s="413"/>
      <c r="W15715" s="413"/>
    </row>
    <row r="15716" spans="22:23" x14ac:dyDescent="0.25">
      <c r="V15716" s="413"/>
      <c r="W15716" s="413"/>
    </row>
    <row r="15717" spans="22:23" x14ac:dyDescent="0.25">
      <c r="V15717" s="413"/>
      <c r="W15717" s="413"/>
    </row>
    <row r="15718" spans="22:23" x14ac:dyDescent="0.25">
      <c r="V15718" s="413"/>
      <c r="W15718" s="413"/>
    </row>
    <row r="15719" spans="22:23" x14ac:dyDescent="0.25">
      <c r="V15719" s="413"/>
      <c r="W15719" s="413"/>
    </row>
    <row r="15720" spans="22:23" x14ac:dyDescent="0.25">
      <c r="V15720" s="413"/>
      <c r="W15720" s="413"/>
    </row>
    <row r="15721" spans="22:23" x14ac:dyDescent="0.25">
      <c r="V15721" s="413"/>
      <c r="W15721" s="413"/>
    </row>
    <row r="15722" spans="22:23" x14ac:dyDescent="0.25">
      <c r="V15722" s="413"/>
      <c r="W15722" s="413"/>
    </row>
    <row r="15723" spans="22:23" x14ac:dyDescent="0.25">
      <c r="V15723" s="413"/>
      <c r="W15723" s="413"/>
    </row>
    <row r="15724" spans="22:23" x14ac:dyDescent="0.25">
      <c r="V15724" s="413"/>
      <c r="W15724" s="413"/>
    </row>
    <row r="15725" spans="22:23" x14ac:dyDescent="0.25">
      <c r="V15725" s="413"/>
      <c r="W15725" s="413"/>
    </row>
    <row r="15726" spans="22:23" x14ac:dyDescent="0.25">
      <c r="V15726" s="413"/>
      <c r="W15726" s="413"/>
    </row>
    <row r="15727" spans="22:23" x14ac:dyDescent="0.25">
      <c r="V15727" s="413"/>
      <c r="W15727" s="413"/>
    </row>
    <row r="15728" spans="22:23" x14ac:dyDescent="0.25">
      <c r="V15728" s="413"/>
      <c r="W15728" s="413"/>
    </row>
    <row r="15729" spans="22:23" x14ac:dyDescent="0.25">
      <c r="V15729" s="413"/>
      <c r="W15729" s="413"/>
    </row>
    <row r="15730" spans="22:23" x14ac:dyDescent="0.25">
      <c r="V15730" s="413"/>
      <c r="W15730" s="413"/>
    </row>
    <row r="15731" spans="22:23" x14ac:dyDescent="0.25">
      <c r="V15731" s="413"/>
      <c r="W15731" s="413"/>
    </row>
    <row r="15732" spans="22:23" x14ac:dyDescent="0.25">
      <c r="V15732" s="413"/>
      <c r="W15732" s="413"/>
    </row>
    <row r="15733" spans="22:23" x14ac:dyDescent="0.25">
      <c r="V15733" s="413"/>
      <c r="W15733" s="413"/>
    </row>
    <row r="15734" spans="22:23" x14ac:dyDescent="0.25">
      <c r="V15734" s="413"/>
      <c r="W15734" s="413"/>
    </row>
    <row r="15735" spans="22:23" x14ac:dyDescent="0.25">
      <c r="V15735" s="413"/>
      <c r="W15735" s="413"/>
    </row>
    <row r="15736" spans="22:23" x14ac:dyDescent="0.25">
      <c r="V15736" s="413"/>
      <c r="W15736" s="413"/>
    </row>
    <row r="15737" spans="22:23" x14ac:dyDescent="0.25">
      <c r="V15737" s="413"/>
      <c r="W15737" s="413"/>
    </row>
    <row r="15738" spans="22:23" x14ac:dyDescent="0.25">
      <c r="V15738" s="413"/>
      <c r="W15738" s="413"/>
    </row>
    <row r="15739" spans="22:23" x14ac:dyDescent="0.25">
      <c r="V15739" s="413"/>
      <c r="W15739" s="413"/>
    </row>
    <row r="15740" spans="22:23" x14ac:dyDescent="0.25">
      <c r="V15740" s="413"/>
      <c r="W15740" s="413"/>
    </row>
    <row r="15741" spans="22:23" x14ac:dyDescent="0.25">
      <c r="V15741" s="413"/>
      <c r="W15741" s="413"/>
    </row>
    <row r="15742" spans="22:23" x14ac:dyDescent="0.25">
      <c r="V15742" s="413"/>
      <c r="W15742" s="413"/>
    </row>
    <row r="15743" spans="22:23" x14ac:dyDescent="0.25">
      <c r="V15743" s="413"/>
      <c r="W15743" s="413"/>
    </row>
    <row r="15744" spans="22:23" x14ac:dyDescent="0.25">
      <c r="V15744" s="413"/>
      <c r="W15744" s="413"/>
    </row>
    <row r="15745" spans="22:23" x14ac:dyDescent="0.25">
      <c r="V15745" s="413"/>
      <c r="W15745" s="413"/>
    </row>
    <row r="15746" spans="22:23" x14ac:dyDescent="0.25">
      <c r="V15746" s="413"/>
      <c r="W15746" s="413"/>
    </row>
    <row r="15747" spans="22:23" x14ac:dyDescent="0.25">
      <c r="V15747" s="413"/>
      <c r="W15747" s="413"/>
    </row>
    <row r="15748" spans="22:23" x14ac:dyDescent="0.25">
      <c r="V15748" s="413"/>
      <c r="W15748" s="413"/>
    </row>
    <row r="15749" spans="22:23" x14ac:dyDescent="0.25">
      <c r="V15749" s="413"/>
      <c r="W15749" s="413"/>
    </row>
    <row r="15750" spans="22:23" x14ac:dyDescent="0.25">
      <c r="V15750" s="413"/>
      <c r="W15750" s="413"/>
    </row>
    <row r="15751" spans="22:23" x14ac:dyDescent="0.25">
      <c r="V15751" s="413"/>
      <c r="W15751" s="413"/>
    </row>
    <row r="15752" spans="22:23" x14ac:dyDescent="0.25">
      <c r="V15752" s="413"/>
      <c r="W15752" s="413"/>
    </row>
    <row r="15753" spans="22:23" x14ac:dyDescent="0.25">
      <c r="V15753" s="413"/>
      <c r="W15753" s="413"/>
    </row>
    <row r="15754" spans="22:23" x14ac:dyDescent="0.25">
      <c r="V15754" s="413"/>
      <c r="W15754" s="413"/>
    </row>
    <row r="15755" spans="22:23" x14ac:dyDescent="0.25">
      <c r="V15755" s="413"/>
      <c r="W15755" s="413"/>
    </row>
    <row r="15756" spans="22:23" x14ac:dyDescent="0.25">
      <c r="V15756" s="413"/>
      <c r="W15756" s="413"/>
    </row>
    <row r="15757" spans="22:23" x14ac:dyDescent="0.25">
      <c r="V15757" s="413"/>
      <c r="W15757" s="413"/>
    </row>
    <row r="15758" spans="22:23" x14ac:dyDescent="0.25">
      <c r="V15758" s="413"/>
      <c r="W15758" s="413"/>
    </row>
    <row r="15759" spans="22:23" x14ac:dyDescent="0.25">
      <c r="V15759" s="413"/>
      <c r="W15759" s="413"/>
    </row>
    <row r="15760" spans="22:23" x14ac:dyDescent="0.25">
      <c r="V15760" s="413"/>
      <c r="W15760" s="413"/>
    </row>
    <row r="15761" spans="22:23" x14ac:dyDescent="0.25">
      <c r="V15761" s="413"/>
      <c r="W15761" s="413"/>
    </row>
    <row r="15762" spans="22:23" x14ac:dyDescent="0.25">
      <c r="V15762" s="413"/>
      <c r="W15762" s="413"/>
    </row>
    <row r="15763" spans="22:23" x14ac:dyDescent="0.25">
      <c r="V15763" s="413"/>
      <c r="W15763" s="413"/>
    </row>
    <row r="15764" spans="22:23" x14ac:dyDescent="0.25">
      <c r="V15764" s="413"/>
      <c r="W15764" s="413"/>
    </row>
    <row r="15765" spans="22:23" x14ac:dyDescent="0.25">
      <c r="V15765" s="413"/>
      <c r="W15765" s="413"/>
    </row>
    <row r="15766" spans="22:23" x14ac:dyDescent="0.25">
      <c r="V15766" s="413"/>
      <c r="W15766" s="413"/>
    </row>
    <row r="15767" spans="22:23" x14ac:dyDescent="0.25">
      <c r="V15767" s="413"/>
      <c r="W15767" s="413"/>
    </row>
    <row r="15768" spans="22:23" x14ac:dyDescent="0.25">
      <c r="V15768" s="413"/>
      <c r="W15768" s="413"/>
    </row>
    <row r="15769" spans="22:23" x14ac:dyDescent="0.25">
      <c r="V15769" s="413"/>
      <c r="W15769" s="413"/>
    </row>
    <row r="15770" spans="22:23" x14ac:dyDescent="0.25">
      <c r="V15770" s="413"/>
      <c r="W15770" s="413"/>
    </row>
    <row r="15771" spans="22:23" x14ac:dyDescent="0.25">
      <c r="V15771" s="413"/>
      <c r="W15771" s="413"/>
    </row>
    <row r="15772" spans="22:23" x14ac:dyDescent="0.25">
      <c r="V15772" s="413"/>
      <c r="W15772" s="413"/>
    </row>
    <row r="15773" spans="22:23" x14ac:dyDescent="0.25">
      <c r="V15773" s="413"/>
      <c r="W15773" s="413"/>
    </row>
    <row r="15774" spans="22:23" x14ac:dyDescent="0.25">
      <c r="V15774" s="413"/>
      <c r="W15774" s="413"/>
    </row>
    <row r="15775" spans="22:23" x14ac:dyDescent="0.25">
      <c r="V15775" s="413"/>
      <c r="W15775" s="413"/>
    </row>
    <row r="15776" spans="22:23" x14ac:dyDescent="0.25">
      <c r="V15776" s="413"/>
      <c r="W15776" s="413"/>
    </row>
    <row r="15777" spans="22:23" x14ac:dyDescent="0.25">
      <c r="V15777" s="413"/>
      <c r="W15777" s="413"/>
    </row>
    <row r="15778" spans="22:23" x14ac:dyDescent="0.25">
      <c r="V15778" s="413"/>
      <c r="W15778" s="413"/>
    </row>
    <row r="15779" spans="22:23" x14ac:dyDescent="0.25">
      <c r="V15779" s="413"/>
      <c r="W15779" s="413"/>
    </row>
    <row r="15780" spans="22:23" x14ac:dyDescent="0.25">
      <c r="V15780" s="413"/>
      <c r="W15780" s="413"/>
    </row>
    <row r="15781" spans="22:23" x14ac:dyDescent="0.25">
      <c r="V15781" s="413"/>
      <c r="W15781" s="413"/>
    </row>
    <row r="15782" spans="22:23" x14ac:dyDescent="0.25">
      <c r="V15782" s="413"/>
      <c r="W15782" s="413"/>
    </row>
    <row r="15783" spans="22:23" x14ac:dyDescent="0.25">
      <c r="V15783" s="413"/>
      <c r="W15783" s="413"/>
    </row>
    <row r="15784" spans="22:23" x14ac:dyDescent="0.25">
      <c r="V15784" s="413"/>
      <c r="W15784" s="413"/>
    </row>
    <row r="15785" spans="22:23" x14ac:dyDescent="0.25">
      <c r="V15785" s="413"/>
      <c r="W15785" s="413"/>
    </row>
    <row r="15786" spans="22:23" x14ac:dyDescent="0.25">
      <c r="V15786" s="413"/>
      <c r="W15786" s="413"/>
    </row>
    <row r="15787" spans="22:23" x14ac:dyDescent="0.25">
      <c r="V15787" s="413"/>
      <c r="W15787" s="413"/>
    </row>
    <row r="15788" spans="22:23" x14ac:dyDescent="0.25">
      <c r="V15788" s="413"/>
      <c r="W15788" s="413"/>
    </row>
    <row r="15789" spans="22:23" x14ac:dyDescent="0.25">
      <c r="V15789" s="413"/>
      <c r="W15789" s="413"/>
    </row>
    <row r="15790" spans="22:23" x14ac:dyDescent="0.25">
      <c r="V15790" s="413"/>
      <c r="W15790" s="413"/>
    </row>
    <row r="15791" spans="22:23" x14ac:dyDescent="0.25">
      <c r="V15791" s="413"/>
      <c r="W15791" s="413"/>
    </row>
    <row r="15792" spans="22:23" x14ac:dyDescent="0.25">
      <c r="V15792" s="413"/>
      <c r="W15792" s="413"/>
    </row>
    <row r="15793" spans="22:23" x14ac:dyDescent="0.25">
      <c r="V15793" s="413"/>
      <c r="W15793" s="413"/>
    </row>
    <row r="15794" spans="22:23" x14ac:dyDescent="0.25">
      <c r="V15794" s="413"/>
      <c r="W15794" s="413"/>
    </row>
    <row r="15795" spans="22:23" x14ac:dyDescent="0.25">
      <c r="V15795" s="413"/>
      <c r="W15795" s="413"/>
    </row>
    <row r="15796" spans="22:23" x14ac:dyDescent="0.25">
      <c r="V15796" s="413"/>
      <c r="W15796" s="413"/>
    </row>
    <row r="15797" spans="22:23" x14ac:dyDescent="0.25">
      <c r="V15797" s="413"/>
      <c r="W15797" s="413"/>
    </row>
    <row r="15798" spans="22:23" x14ac:dyDescent="0.25">
      <c r="V15798" s="413"/>
      <c r="W15798" s="413"/>
    </row>
    <row r="15799" spans="22:23" x14ac:dyDescent="0.25">
      <c r="V15799" s="413"/>
      <c r="W15799" s="413"/>
    </row>
    <row r="15800" spans="22:23" x14ac:dyDescent="0.25">
      <c r="V15800" s="413"/>
      <c r="W15800" s="413"/>
    </row>
    <row r="15801" spans="22:23" x14ac:dyDescent="0.25">
      <c r="V15801" s="413"/>
      <c r="W15801" s="413"/>
    </row>
    <row r="15802" spans="22:23" x14ac:dyDescent="0.25">
      <c r="V15802" s="413"/>
      <c r="W15802" s="413"/>
    </row>
    <row r="15803" spans="22:23" x14ac:dyDescent="0.25">
      <c r="V15803" s="413"/>
      <c r="W15803" s="413"/>
    </row>
    <row r="15804" spans="22:23" x14ac:dyDescent="0.25">
      <c r="V15804" s="413"/>
      <c r="W15804" s="413"/>
    </row>
    <row r="15805" spans="22:23" x14ac:dyDescent="0.25">
      <c r="V15805" s="413"/>
      <c r="W15805" s="413"/>
    </row>
    <row r="15806" spans="22:23" x14ac:dyDescent="0.25">
      <c r="V15806" s="413"/>
      <c r="W15806" s="413"/>
    </row>
    <row r="15807" spans="22:23" x14ac:dyDescent="0.25">
      <c r="V15807" s="413"/>
      <c r="W15807" s="413"/>
    </row>
    <row r="15808" spans="22:23" x14ac:dyDescent="0.25">
      <c r="V15808" s="413"/>
      <c r="W15808" s="413"/>
    </row>
    <row r="15809" spans="22:23" x14ac:dyDescent="0.25">
      <c r="V15809" s="413"/>
      <c r="W15809" s="413"/>
    </row>
    <row r="15810" spans="22:23" x14ac:dyDescent="0.25">
      <c r="V15810" s="413"/>
      <c r="W15810" s="413"/>
    </row>
    <row r="15811" spans="22:23" x14ac:dyDescent="0.25">
      <c r="V15811" s="413"/>
      <c r="W15811" s="413"/>
    </row>
    <row r="15812" spans="22:23" x14ac:dyDescent="0.25">
      <c r="V15812" s="413"/>
      <c r="W15812" s="413"/>
    </row>
    <row r="15813" spans="22:23" x14ac:dyDescent="0.25">
      <c r="V15813" s="413"/>
      <c r="W15813" s="413"/>
    </row>
    <row r="15814" spans="22:23" x14ac:dyDescent="0.25">
      <c r="V15814" s="413"/>
      <c r="W15814" s="413"/>
    </row>
    <row r="15815" spans="22:23" x14ac:dyDescent="0.25">
      <c r="V15815" s="413"/>
      <c r="W15815" s="413"/>
    </row>
    <row r="15816" spans="22:23" x14ac:dyDescent="0.25">
      <c r="V15816" s="413"/>
      <c r="W15816" s="413"/>
    </row>
    <row r="15817" spans="22:23" x14ac:dyDescent="0.25">
      <c r="V15817" s="413"/>
      <c r="W15817" s="413"/>
    </row>
    <row r="15818" spans="22:23" x14ac:dyDescent="0.25">
      <c r="V15818" s="413"/>
      <c r="W15818" s="413"/>
    </row>
    <row r="15819" spans="22:23" x14ac:dyDescent="0.25">
      <c r="V15819" s="413"/>
      <c r="W15819" s="413"/>
    </row>
    <row r="15820" spans="22:23" x14ac:dyDescent="0.25">
      <c r="V15820" s="413"/>
      <c r="W15820" s="413"/>
    </row>
    <row r="15821" spans="22:23" x14ac:dyDescent="0.25">
      <c r="V15821" s="413"/>
      <c r="W15821" s="413"/>
    </row>
    <row r="15822" spans="22:23" x14ac:dyDescent="0.25">
      <c r="V15822" s="413"/>
      <c r="W15822" s="413"/>
    </row>
    <row r="15823" spans="22:23" x14ac:dyDescent="0.25">
      <c r="V15823" s="413"/>
      <c r="W15823" s="413"/>
    </row>
    <row r="15824" spans="22:23" x14ac:dyDescent="0.25">
      <c r="V15824" s="413"/>
      <c r="W15824" s="413"/>
    </row>
    <row r="15825" spans="22:23" x14ac:dyDescent="0.25">
      <c r="V15825" s="413"/>
      <c r="W15825" s="413"/>
    </row>
    <row r="15826" spans="22:23" x14ac:dyDescent="0.25">
      <c r="V15826" s="413"/>
      <c r="W15826" s="413"/>
    </row>
    <row r="15827" spans="22:23" x14ac:dyDescent="0.25">
      <c r="V15827" s="413"/>
      <c r="W15827" s="413"/>
    </row>
    <row r="15828" spans="22:23" x14ac:dyDescent="0.25">
      <c r="V15828" s="413"/>
      <c r="W15828" s="413"/>
    </row>
    <row r="15829" spans="22:23" x14ac:dyDescent="0.25">
      <c r="V15829" s="413"/>
      <c r="W15829" s="413"/>
    </row>
    <row r="15830" spans="22:23" x14ac:dyDescent="0.25">
      <c r="V15830" s="413"/>
      <c r="W15830" s="413"/>
    </row>
    <row r="15831" spans="22:23" x14ac:dyDescent="0.25">
      <c r="V15831" s="413"/>
      <c r="W15831" s="413"/>
    </row>
    <row r="15832" spans="22:23" x14ac:dyDescent="0.25">
      <c r="V15832" s="413"/>
      <c r="W15832" s="413"/>
    </row>
    <row r="15833" spans="22:23" x14ac:dyDescent="0.25">
      <c r="V15833" s="413"/>
      <c r="W15833" s="413"/>
    </row>
    <row r="15834" spans="22:23" x14ac:dyDescent="0.25">
      <c r="V15834" s="413"/>
      <c r="W15834" s="413"/>
    </row>
    <row r="15835" spans="22:23" x14ac:dyDescent="0.25">
      <c r="V15835" s="413"/>
      <c r="W15835" s="413"/>
    </row>
    <row r="15836" spans="22:23" x14ac:dyDescent="0.25">
      <c r="V15836" s="413"/>
      <c r="W15836" s="413"/>
    </row>
    <row r="15837" spans="22:23" x14ac:dyDescent="0.25">
      <c r="V15837" s="413"/>
      <c r="W15837" s="413"/>
    </row>
    <row r="15838" spans="22:23" x14ac:dyDescent="0.25">
      <c r="V15838" s="413"/>
      <c r="W15838" s="413"/>
    </row>
    <row r="15839" spans="22:23" x14ac:dyDescent="0.25">
      <c r="V15839" s="413"/>
      <c r="W15839" s="413"/>
    </row>
    <row r="15840" spans="22:23" x14ac:dyDescent="0.25">
      <c r="V15840" s="413"/>
      <c r="W15840" s="413"/>
    </row>
    <row r="15841" spans="22:23" x14ac:dyDescent="0.25">
      <c r="V15841" s="413"/>
      <c r="W15841" s="413"/>
    </row>
    <row r="15842" spans="22:23" x14ac:dyDescent="0.25">
      <c r="V15842" s="413"/>
      <c r="W15842" s="413"/>
    </row>
    <row r="15843" spans="22:23" x14ac:dyDescent="0.25">
      <c r="V15843" s="413"/>
      <c r="W15843" s="413"/>
    </row>
    <row r="15844" spans="22:23" x14ac:dyDescent="0.25">
      <c r="V15844" s="413"/>
      <c r="W15844" s="413"/>
    </row>
    <row r="15845" spans="22:23" x14ac:dyDescent="0.25">
      <c r="V15845" s="413"/>
      <c r="W15845" s="413"/>
    </row>
    <row r="15846" spans="22:23" x14ac:dyDescent="0.25">
      <c r="V15846" s="413"/>
      <c r="W15846" s="413"/>
    </row>
    <row r="15847" spans="22:23" x14ac:dyDescent="0.25">
      <c r="V15847" s="413"/>
      <c r="W15847" s="413"/>
    </row>
    <row r="15848" spans="22:23" x14ac:dyDescent="0.25">
      <c r="V15848" s="413"/>
      <c r="W15848" s="413"/>
    </row>
    <row r="15849" spans="22:23" x14ac:dyDescent="0.25">
      <c r="V15849" s="413"/>
      <c r="W15849" s="413"/>
    </row>
    <row r="15850" spans="22:23" x14ac:dyDescent="0.25">
      <c r="V15850" s="413"/>
      <c r="W15850" s="413"/>
    </row>
    <row r="15851" spans="22:23" x14ac:dyDescent="0.25">
      <c r="V15851" s="413"/>
      <c r="W15851" s="413"/>
    </row>
    <row r="15852" spans="22:23" x14ac:dyDescent="0.25">
      <c r="V15852" s="413"/>
      <c r="W15852" s="413"/>
    </row>
    <row r="15853" spans="22:23" x14ac:dyDescent="0.25">
      <c r="V15853" s="413"/>
      <c r="W15853" s="413"/>
    </row>
    <row r="15854" spans="22:23" x14ac:dyDescent="0.25">
      <c r="V15854" s="413"/>
      <c r="W15854" s="413"/>
    </row>
    <row r="15855" spans="22:23" x14ac:dyDescent="0.25">
      <c r="V15855" s="413"/>
      <c r="W15855" s="413"/>
    </row>
    <row r="15856" spans="22:23" x14ac:dyDescent="0.25">
      <c r="V15856" s="413"/>
      <c r="W15856" s="413"/>
    </row>
    <row r="15857" spans="22:23" x14ac:dyDescent="0.25">
      <c r="V15857" s="413"/>
      <c r="W15857" s="413"/>
    </row>
    <row r="15858" spans="22:23" x14ac:dyDescent="0.25">
      <c r="V15858" s="413"/>
      <c r="W15858" s="413"/>
    </row>
    <row r="15859" spans="22:23" x14ac:dyDescent="0.25">
      <c r="V15859" s="413"/>
      <c r="W15859" s="413"/>
    </row>
    <row r="15860" spans="22:23" x14ac:dyDescent="0.25">
      <c r="V15860" s="413"/>
      <c r="W15860" s="413"/>
    </row>
    <row r="15861" spans="22:23" x14ac:dyDescent="0.25">
      <c r="V15861" s="413"/>
      <c r="W15861" s="413"/>
    </row>
    <row r="15862" spans="22:23" x14ac:dyDescent="0.25">
      <c r="V15862" s="413"/>
      <c r="W15862" s="413"/>
    </row>
    <row r="15863" spans="22:23" x14ac:dyDescent="0.25">
      <c r="V15863" s="413"/>
      <c r="W15863" s="413"/>
    </row>
    <row r="15864" spans="22:23" x14ac:dyDescent="0.25">
      <c r="V15864" s="413"/>
      <c r="W15864" s="413"/>
    </row>
    <row r="15865" spans="22:23" x14ac:dyDescent="0.25">
      <c r="V15865" s="413"/>
      <c r="W15865" s="413"/>
    </row>
    <row r="15866" spans="22:23" x14ac:dyDescent="0.25">
      <c r="V15866" s="413"/>
      <c r="W15866" s="413"/>
    </row>
    <row r="15867" spans="22:23" x14ac:dyDescent="0.25">
      <c r="V15867" s="413"/>
      <c r="W15867" s="413"/>
    </row>
    <row r="15868" spans="22:23" x14ac:dyDescent="0.25">
      <c r="V15868" s="413"/>
      <c r="W15868" s="413"/>
    </row>
    <row r="15869" spans="22:23" x14ac:dyDescent="0.25">
      <c r="V15869" s="413"/>
      <c r="W15869" s="413"/>
    </row>
    <row r="15870" spans="22:23" x14ac:dyDescent="0.25">
      <c r="V15870" s="413"/>
      <c r="W15870" s="413"/>
    </row>
    <row r="15871" spans="22:23" x14ac:dyDescent="0.25">
      <c r="V15871" s="413"/>
      <c r="W15871" s="413"/>
    </row>
    <row r="15872" spans="22:23" x14ac:dyDescent="0.25">
      <c r="V15872" s="413"/>
      <c r="W15872" s="413"/>
    </row>
    <row r="15873" spans="22:23" x14ac:dyDescent="0.25">
      <c r="V15873" s="413"/>
      <c r="W15873" s="413"/>
    </row>
    <row r="15874" spans="22:23" x14ac:dyDescent="0.25">
      <c r="V15874" s="413"/>
      <c r="W15874" s="413"/>
    </row>
    <row r="15875" spans="22:23" x14ac:dyDescent="0.25">
      <c r="V15875" s="413"/>
      <c r="W15875" s="413"/>
    </row>
    <row r="15876" spans="22:23" x14ac:dyDescent="0.25">
      <c r="V15876" s="413"/>
      <c r="W15876" s="413"/>
    </row>
    <row r="15877" spans="22:23" x14ac:dyDescent="0.25">
      <c r="V15877" s="413"/>
      <c r="W15877" s="413"/>
    </row>
    <row r="15878" spans="22:23" x14ac:dyDescent="0.25">
      <c r="V15878" s="413"/>
      <c r="W15878" s="413"/>
    </row>
    <row r="15879" spans="22:23" x14ac:dyDescent="0.25">
      <c r="V15879" s="413"/>
      <c r="W15879" s="413"/>
    </row>
    <row r="15880" spans="22:23" x14ac:dyDescent="0.25">
      <c r="V15880" s="413"/>
      <c r="W15880" s="413"/>
    </row>
    <row r="15881" spans="22:23" x14ac:dyDescent="0.25">
      <c r="V15881" s="413"/>
      <c r="W15881" s="413"/>
    </row>
    <row r="15882" spans="22:23" x14ac:dyDescent="0.25">
      <c r="V15882" s="413"/>
      <c r="W15882" s="413"/>
    </row>
    <row r="15883" spans="22:23" x14ac:dyDescent="0.25">
      <c r="V15883" s="413"/>
      <c r="W15883" s="413"/>
    </row>
    <row r="15884" spans="22:23" x14ac:dyDescent="0.25">
      <c r="V15884" s="413"/>
      <c r="W15884" s="413"/>
    </row>
    <row r="15885" spans="22:23" x14ac:dyDescent="0.25">
      <c r="V15885" s="413"/>
      <c r="W15885" s="413"/>
    </row>
    <row r="15886" spans="22:23" x14ac:dyDescent="0.25">
      <c r="V15886" s="413"/>
      <c r="W15886" s="413"/>
    </row>
    <row r="15887" spans="22:23" x14ac:dyDescent="0.25">
      <c r="V15887" s="413"/>
      <c r="W15887" s="413"/>
    </row>
    <row r="15888" spans="22:23" x14ac:dyDescent="0.25">
      <c r="V15888" s="413"/>
      <c r="W15888" s="413"/>
    </row>
    <row r="15889" spans="22:23" x14ac:dyDescent="0.25">
      <c r="V15889" s="413"/>
      <c r="W15889" s="413"/>
    </row>
    <row r="15890" spans="22:23" x14ac:dyDescent="0.25">
      <c r="V15890" s="413"/>
      <c r="W15890" s="413"/>
    </row>
    <row r="15891" spans="22:23" x14ac:dyDescent="0.25">
      <c r="V15891" s="413"/>
      <c r="W15891" s="413"/>
    </row>
    <row r="15892" spans="22:23" x14ac:dyDescent="0.25">
      <c r="V15892" s="413"/>
      <c r="W15892" s="413"/>
    </row>
    <row r="15893" spans="22:23" x14ac:dyDescent="0.25">
      <c r="V15893" s="413"/>
      <c r="W15893" s="413"/>
    </row>
    <row r="15894" spans="22:23" x14ac:dyDescent="0.25">
      <c r="V15894" s="413"/>
      <c r="W15894" s="413"/>
    </row>
    <row r="15895" spans="22:23" x14ac:dyDescent="0.25">
      <c r="V15895" s="413"/>
      <c r="W15895" s="413"/>
    </row>
    <row r="15896" spans="22:23" x14ac:dyDescent="0.25">
      <c r="V15896" s="413"/>
      <c r="W15896" s="413"/>
    </row>
    <row r="15897" spans="22:23" x14ac:dyDescent="0.25">
      <c r="V15897" s="413"/>
      <c r="W15897" s="413"/>
    </row>
    <row r="15898" spans="22:23" x14ac:dyDescent="0.25">
      <c r="V15898" s="413"/>
      <c r="W15898" s="413"/>
    </row>
    <row r="15899" spans="22:23" x14ac:dyDescent="0.25">
      <c r="V15899" s="413"/>
      <c r="W15899" s="413"/>
    </row>
    <row r="15900" spans="22:23" x14ac:dyDescent="0.25">
      <c r="V15900" s="413"/>
      <c r="W15900" s="413"/>
    </row>
    <row r="15901" spans="22:23" x14ac:dyDescent="0.25">
      <c r="V15901" s="413"/>
      <c r="W15901" s="413"/>
    </row>
    <row r="15902" spans="22:23" x14ac:dyDescent="0.25">
      <c r="V15902" s="413"/>
      <c r="W15902" s="413"/>
    </row>
    <row r="15903" spans="22:23" x14ac:dyDescent="0.25">
      <c r="V15903" s="413"/>
      <c r="W15903" s="413"/>
    </row>
    <row r="15904" spans="22:23" x14ac:dyDescent="0.25">
      <c r="V15904" s="413"/>
      <c r="W15904" s="413"/>
    </row>
    <row r="15905" spans="22:23" x14ac:dyDescent="0.25">
      <c r="V15905" s="413"/>
      <c r="W15905" s="413"/>
    </row>
    <row r="15906" spans="22:23" x14ac:dyDescent="0.25">
      <c r="V15906" s="413"/>
      <c r="W15906" s="413"/>
    </row>
    <row r="15907" spans="22:23" x14ac:dyDescent="0.25">
      <c r="V15907" s="413"/>
      <c r="W15907" s="413"/>
    </row>
    <row r="15908" spans="22:23" x14ac:dyDescent="0.25">
      <c r="V15908" s="413"/>
      <c r="W15908" s="413"/>
    </row>
    <row r="15909" spans="22:23" x14ac:dyDescent="0.25">
      <c r="V15909" s="413"/>
      <c r="W15909" s="413"/>
    </row>
    <row r="15910" spans="22:23" x14ac:dyDescent="0.25">
      <c r="V15910" s="413"/>
      <c r="W15910" s="413"/>
    </row>
    <row r="15911" spans="22:23" x14ac:dyDescent="0.25">
      <c r="V15911" s="413"/>
      <c r="W15911" s="413"/>
    </row>
    <row r="15912" spans="22:23" x14ac:dyDescent="0.25">
      <c r="V15912" s="413"/>
      <c r="W15912" s="413"/>
    </row>
    <row r="15913" spans="22:23" x14ac:dyDescent="0.25">
      <c r="V15913" s="413"/>
      <c r="W15913" s="413"/>
    </row>
    <row r="15914" spans="22:23" x14ac:dyDescent="0.25">
      <c r="V15914" s="413"/>
      <c r="W15914" s="413"/>
    </row>
    <row r="15915" spans="22:23" x14ac:dyDescent="0.25">
      <c r="V15915" s="413"/>
      <c r="W15915" s="413"/>
    </row>
    <row r="15916" spans="22:23" x14ac:dyDescent="0.25">
      <c r="V15916" s="413"/>
      <c r="W15916" s="413"/>
    </row>
    <row r="15917" spans="22:23" x14ac:dyDescent="0.25">
      <c r="V15917" s="413"/>
      <c r="W15917" s="413"/>
    </row>
    <row r="15918" spans="22:23" x14ac:dyDescent="0.25">
      <c r="V15918" s="413"/>
      <c r="W15918" s="413"/>
    </row>
    <row r="15919" spans="22:23" x14ac:dyDescent="0.25">
      <c r="V15919" s="413"/>
      <c r="W15919" s="413"/>
    </row>
    <row r="15920" spans="22:23" x14ac:dyDescent="0.25">
      <c r="V15920" s="413"/>
      <c r="W15920" s="413"/>
    </row>
    <row r="15921" spans="22:23" x14ac:dyDescent="0.25">
      <c r="V15921" s="413"/>
      <c r="W15921" s="413"/>
    </row>
    <row r="15922" spans="22:23" x14ac:dyDescent="0.25">
      <c r="V15922" s="413"/>
      <c r="W15922" s="413"/>
    </row>
    <row r="15923" spans="22:23" x14ac:dyDescent="0.25">
      <c r="V15923" s="413"/>
      <c r="W15923" s="413"/>
    </row>
    <row r="15924" spans="22:23" x14ac:dyDescent="0.25">
      <c r="V15924" s="413"/>
      <c r="W15924" s="413"/>
    </row>
    <row r="15925" spans="22:23" x14ac:dyDescent="0.25">
      <c r="V15925" s="413"/>
      <c r="W15925" s="413"/>
    </row>
    <row r="15926" spans="22:23" x14ac:dyDescent="0.25">
      <c r="V15926" s="413"/>
      <c r="W15926" s="413"/>
    </row>
    <row r="15927" spans="22:23" x14ac:dyDescent="0.25">
      <c r="V15927" s="413"/>
      <c r="W15927" s="413"/>
    </row>
    <row r="15928" spans="22:23" x14ac:dyDescent="0.25">
      <c r="V15928" s="413"/>
      <c r="W15928" s="413"/>
    </row>
    <row r="15929" spans="22:23" x14ac:dyDescent="0.25">
      <c r="V15929" s="413"/>
      <c r="W15929" s="413"/>
    </row>
    <row r="15930" spans="22:23" x14ac:dyDescent="0.25">
      <c r="V15930" s="413"/>
      <c r="W15930" s="413"/>
    </row>
    <row r="15931" spans="22:23" x14ac:dyDescent="0.25">
      <c r="V15931" s="413"/>
      <c r="W15931" s="413"/>
    </row>
    <row r="15932" spans="22:23" x14ac:dyDescent="0.25">
      <c r="V15932" s="413"/>
      <c r="W15932" s="413"/>
    </row>
    <row r="15933" spans="22:23" x14ac:dyDescent="0.25">
      <c r="V15933" s="413"/>
      <c r="W15933" s="413"/>
    </row>
    <row r="15934" spans="22:23" x14ac:dyDescent="0.25">
      <c r="V15934" s="413"/>
      <c r="W15934" s="413"/>
    </row>
    <row r="15935" spans="22:23" x14ac:dyDescent="0.25">
      <c r="V15935" s="413"/>
      <c r="W15935" s="413"/>
    </row>
    <row r="15936" spans="22:23" x14ac:dyDescent="0.25">
      <c r="V15936" s="413"/>
      <c r="W15936" s="413"/>
    </row>
    <row r="15937" spans="22:23" x14ac:dyDescent="0.25">
      <c r="V15937" s="413"/>
      <c r="W15937" s="413"/>
    </row>
    <row r="15938" spans="22:23" x14ac:dyDescent="0.25">
      <c r="V15938" s="413"/>
      <c r="W15938" s="413"/>
    </row>
    <row r="15939" spans="22:23" x14ac:dyDescent="0.25">
      <c r="V15939" s="413"/>
      <c r="W15939" s="413"/>
    </row>
    <row r="15940" spans="22:23" x14ac:dyDescent="0.25">
      <c r="V15940" s="413"/>
      <c r="W15940" s="413"/>
    </row>
    <row r="15941" spans="22:23" x14ac:dyDescent="0.25">
      <c r="V15941" s="413"/>
      <c r="W15941" s="413"/>
    </row>
    <row r="15942" spans="22:23" x14ac:dyDescent="0.25">
      <c r="V15942" s="413"/>
      <c r="W15942" s="413"/>
    </row>
    <row r="15943" spans="22:23" x14ac:dyDescent="0.25">
      <c r="V15943" s="413"/>
      <c r="W15943" s="413"/>
    </row>
    <row r="15944" spans="22:23" x14ac:dyDescent="0.25">
      <c r="V15944" s="413"/>
      <c r="W15944" s="413"/>
    </row>
    <row r="15945" spans="22:23" x14ac:dyDescent="0.25">
      <c r="V15945" s="413"/>
      <c r="W15945" s="413"/>
    </row>
    <row r="15946" spans="22:23" x14ac:dyDescent="0.25">
      <c r="V15946" s="413"/>
      <c r="W15946" s="413"/>
    </row>
    <row r="15947" spans="22:23" x14ac:dyDescent="0.25">
      <c r="V15947" s="413"/>
      <c r="W15947" s="413"/>
    </row>
    <row r="15948" spans="22:23" x14ac:dyDescent="0.25">
      <c r="V15948" s="413"/>
      <c r="W15948" s="413"/>
    </row>
    <row r="15949" spans="22:23" x14ac:dyDescent="0.25">
      <c r="V15949" s="413"/>
      <c r="W15949" s="413"/>
    </row>
    <row r="15950" spans="22:23" x14ac:dyDescent="0.25">
      <c r="V15950" s="413"/>
      <c r="W15950" s="413"/>
    </row>
    <row r="15951" spans="22:23" x14ac:dyDescent="0.25">
      <c r="V15951" s="413"/>
      <c r="W15951" s="413"/>
    </row>
    <row r="15952" spans="22:23" x14ac:dyDescent="0.25">
      <c r="V15952" s="413"/>
      <c r="W15952" s="413"/>
    </row>
    <row r="15953" spans="22:23" x14ac:dyDescent="0.25">
      <c r="V15953" s="413"/>
      <c r="W15953" s="413"/>
    </row>
    <row r="15954" spans="22:23" x14ac:dyDescent="0.25">
      <c r="V15954" s="413"/>
      <c r="W15954" s="413"/>
    </row>
    <row r="15955" spans="22:23" x14ac:dyDescent="0.25">
      <c r="V15955" s="413"/>
      <c r="W15955" s="413"/>
    </row>
    <row r="15956" spans="22:23" x14ac:dyDescent="0.25">
      <c r="V15956" s="413"/>
      <c r="W15956" s="413"/>
    </row>
    <row r="15957" spans="22:23" x14ac:dyDescent="0.25">
      <c r="V15957" s="413"/>
      <c r="W15957" s="413"/>
    </row>
    <row r="15958" spans="22:23" x14ac:dyDescent="0.25">
      <c r="V15958" s="413"/>
      <c r="W15958" s="413"/>
    </row>
    <row r="15959" spans="22:23" x14ac:dyDescent="0.25">
      <c r="V15959" s="413"/>
      <c r="W15959" s="413"/>
    </row>
    <row r="15960" spans="22:23" x14ac:dyDescent="0.25">
      <c r="V15960" s="413"/>
      <c r="W15960" s="413"/>
    </row>
    <row r="15961" spans="22:23" x14ac:dyDescent="0.25">
      <c r="V15961" s="413"/>
      <c r="W15961" s="413"/>
    </row>
    <row r="15962" spans="22:23" x14ac:dyDescent="0.25">
      <c r="V15962" s="413"/>
      <c r="W15962" s="413"/>
    </row>
    <row r="15963" spans="22:23" x14ac:dyDescent="0.25">
      <c r="V15963" s="413"/>
      <c r="W15963" s="413"/>
    </row>
    <row r="15964" spans="22:23" x14ac:dyDescent="0.25">
      <c r="V15964" s="413"/>
      <c r="W15964" s="413"/>
    </row>
    <row r="15965" spans="22:23" x14ac:dyDescent="0.25">
      <c r="V15965" s="413"/>
      <c r="W15965" s="413"/>
    </row>
    <row r="15966" spans="22:23" x14ac:dyDescent="0.25">
      <c r="V15966" s="413"/>
      <c r="W15966" s="413"/>
    </row>
    <row r="15967" spans="22:23" x14ac:dyDescent="0.25">
      <c r="V15967" s="413"/>
      <c r="W15967" s="413"/>
    </row>
    <row r="15968" spans="22:23" x14ac:dyDescent="0.25">
      <c r="V15968" s="413"/>
      <c r="W15968" s="413"/>
    </row>
    <row r="15969" spans="22:23" x14ac:dyDescent="0.25">
      <c r="V15969" s="413"/>
      <c r="W15969" s="413"/>
    </row>
    <row r="15970" spans="22:23" x14ac:dyDescent="0.25">
      <c r="V15970" s="413"/>
      <c r="W15970" s="413"/>
    </row>
    <row r="15971" spans="22:23" x14ac:dyDescent="0.25">
      <c r="V15971" s="413"/>
      <c r="W15971" s="413"/>
    </row>
    <row r="15972" spans="22:23" x14ac:dyDescent="0.25">
      <c r="V15972" s="413"/>
      <c r="W15972" s="413"/>
    </row>
    <row r="15973" spans="22:23" x14ac:dyDescent="0.25">
      <c r="V15973" s="413"/>
      <c r="W15973" s="413"/>
    </row>
    <row r="15974" spans="22:23" x14ac:dyDescent="0.25">
      <c r="V15974" s="413"/>
      <c r="W15974" s="413"/>
    </row>
    <row r="15975" spans="22:23" x14ac:dyDescent="0.25">
      <c r="V15975" s="413"/>
      <c r="W15975" s="413"/>
    </row>
    <row r="15976" spans="22:23" x14ac:dyDescent="0.25">
      <c r="V15976" s="413"/>
      <c r="W15976" s="413"/>
    </row>
    <row r="15977" spans="22:23" x14ac:dyDescent="0.25">
      <c r="V15977" s="413"/>
      <c r="W15977" s="413"/>
    </row>
    <row r="15978" spans="22:23" x14ac:dyDescent="0.25">
      <c r="V15978" s="413"/>
      <c r="W15978" s="413"/>
    </row>
    <row r="15979" spans="22:23" x14ac:dyDescent="0.25">
      <c r="V15979" s="413"/>
      <c r="W15979" s="413"/>
    </row>
    <row r="15980" spans="22:23" x14ac:dyDescent="0.25">
      <c r="V15980" s="413"/>
      <c r="W15980" s="413"/>
    </row>
    <row r="15981" spans="22:23" x14ac:dyDescent="0.25">
      <c r="V15981" s="413"/>
      <c r="W15981" s="413"/>
    </row>
    <row r="15982" spans="22:23" x14ac:dyDescent="0.25">
      <c r="V15982" s="413"/>
      <c r="W15982" s="413"/>
    </row>
    <row r="15983" spans="22:23" x14ac:dyDescent="0.25">
      <c r="V15983" s="413"/>
      <c r="W15983" s="413"/>
    </row>
    <row r="15984" spans="22:23" x14ac:dyDescent="0.25">
      <c r="V15984" s="413"/>
      <c r="W15984" s="413"/>
    </row>
    <row r="15985" spans="22:23" x14ac:dyDescent="0.25">
      <c r="V15985" s="413"/>
      <c r="W15985" s="413"/>
    </row>
    <row r="15986" spans="22:23" x14ac:dyDescent="0.25">
      <c r="V15986" s="413"/>
      <c r="W15986" s="413"/>
    </row>
    <row r="15987" spans="22:23" x14ac:dyDescent="0.25">
      <c r="V15987" s="413"/>
      <c r="W15987" s="413"/>
    </row>
    <row r="15988" spans="22:23" x14ac:dyDescent="0.25">
      <c r="V15988" s="413"/>
      <c r="W15988" s="413"/>
    </row>
    <row r="15989" spans="22:23" x14ac:dyDescent="0.25">
      <c r="V15989" s="413"/>
      <c r="W15989" s="413"/>
    </row>
    <row r="15990" spans="22:23" x14ac:dyDescent="0.25">
      <c r="V15990" s="413"/>
      <c r="W15990" s="413"/>
    </row>
    <row r="15991" spans="22:23" x14ac:dyDescent="0.25">
      <c r="V15991" s="413"/>
      <c r="W15991" s="413"/>
    </row>
    <row r="15992" spans="22:23" x14ac:dyDescent="0.25">
      <c r="V15992" s="413"/>
      <c r="W15992" s="413"/>
    </row>
    <row r="15993" spans="22:23" x14ac:dyDescent="0.25">
      <c r="V15993" s="413"/>
      <c r="W15993" s="413"/>
    </row>
    <row r="15994" spans="22:23" x14ac:dyDescent="0.25">
      <c r="V15994" s="413"/>
      <c r="W15994" s="413"/>
    </row>
    <row r="15995" spans="22:23" x14ac:dyDescent="0.25">
      <c r="V15995" s="413"/>
      <c r="W15995" s="413"/>
    </row>
    <row r="15996" spans="22:23" x14ac:dyDescent="0.25">
      <c r="V15996" s="413"/>
      <c r="W15996" s="413"/>
    </row>
    <row r="15997" spans="22:23" x14ac:dyDescent="0.25">
      <c r="V15997" s="413"/>
      <c r="W15997" s="413"/>
    </row>
    <row r="15998" spans="22:23" x14ac:dyDescent="0.25">
      <c r="V15998" s="413"/>
      <c r="W15998" s="413"/>
    </row>
    <row r="15999" spans="22:23" x14ac:dyDescent="0.25">
      <c r="V15999" s="413"/>
      <c r="W15999" s="413"/>
    </row>
    <row r="16000" spans="22:23" x14ac:dyDescent="0.25">
      <c r="V16000" s="413"/>
      <c r="W16000" s="413"/>
    </row>
    <row r="16001" spans="22:23" x14ac:dyDescent="0.25">
      <c r="V16001" s="413"/>
      <c r="W16001" s="413"/>
    </row>
    <row r="16002" spans="22:23" x14ac:dyDescent="0.25">
      <c r="V16002" s="413"/>
      <c r="W16002" s="413"/>
    </row>
    <row r="16003" spans="22:23" x14ac:dyDescent="0.25">
      <c r="V16003" s="413"/>
      <c r="W16003" s="413"/>
    </row>
    <row r="16004" spans="22:23" x14ac:dyDescent="0.25">
      <c r="V16004" s="413"/>
      <c r="W16004" s="413"/>
    </row>
    <row r="16005" spans="22:23" x14ac:dyDescent="0.25">
      <c r="V16005" s="413"/>
      <c r="W16005" s="413"/>
    </row>
    <row r="16006" spans="22:23" x14ac:dyDescent="0.25">
      <c r="V16006" s="413"/>
      <c r="W16006" s="413"/>
    </row>
    <row r="16007" spans="22:23" x14ac:dyDescent="0.25">
      <c r="V16007" s="413"/>
      <c r="W16007" s="413"/>
    </row>
    <row r="16008" spans="22:23" x14ac:dyDescent="0.25">
      <c r="V16008" s="413"/>
      <c r="W16008" s="413"/>
    </row>
    <row r="16009" spans="22:23" x14ac:dyDescent="0.25">
      <c r="V16009" s="413"/>
      <c r="W16009" s="413"/>
    </row>
    <row r="16010" spans="22:23" x14ac:dyDescent="0.25">
      <c r="V16010" s="413"/>
      <c r="W16010" s="413"/>
    </row>
    <row r="16011" spans="22:23" x14ac:dyDescent="0.25">
      <c r="V16011" s="413"/>
      <c r="W16011" s="413"/>
    </row>
    <row r="16012" spans="22:23" x14ac:dyDescent="0.25">
      <c r="V16012" s="413"/>
      <c r="W16012" s="413"/>
    </row>
    <row r="16013" spans="22:23" x14ac:dyDescent="0.25">
      <c r="V16013" s="413"/>
      <c r="W16013" s="413"/>
    </row>
    <row r="16014" spans="22:23" x14ac:dyDescent="0.25">
      <c r="V16014" s="413"/>
      <c r="W16014" s="413"/>
    </row>
    <row r="16015" spans="22:23" x14ac:dyDescent="0.25">
      <c r="V16015" s="413"/>
      <c r="W16015" s="413"/>
    </row>
    <row r="16016" spans="22:23" x14ac:dyDescent="0.25">
      <c r="V16016" s="413"/>
      <c r="W16016" s="413"/>
    </row>
    <row r="16017" spans="22:23" x14ac:dyDescent="0.25">
      <c r="V16017" s="413"/>
      <c r="W16017" s="413"/>
    </row>
    <row r="16018" spans="22:23" x14ac:dyDescent="0.25">
      <c r="V16018" s="413"/>
      <c r="W16018" s="413"/>
    </row>
    <row r="16019" spans="22:23" x14ac:dyDescent="0.25">
      <c r="V16019" s="413"/>
      <c r="W16019" s="413"/>
    </row>
    <row r="16020" spans="22:23" x14ac:dyDescent="0.25">
      <c r="V16020" s="413"/>
      <c r="W16020" s="413"/>
    </row>
    <row r="16021" spans="22:23" x14ac:dyDescent="0.25">
      <c r="V16021" s="413"/>
      <c r="W16021" s="413"/>
    </row>
    <row r="16022" spans="22:23" x14ac:dyDescent="0.25">
      <c r="V16022" s="413"/>
      <c r="W16022" s="413"/>
    </row>
    <row r="16023" spans="22:23" x14ac:dyDescent="0.25">
      <c r="V16023" s="413"/>
      <c r="W16023" s="413"/>
    </row>
    <row r="16024" spans="22:23" x14ac:dyDescent="0.25">
      <c r="V16024" s="413"/>
      <c r="W16024" s="413"/>
    </row>
    <row r="16025" spans="22:23" x14ac:dyDescent="0.25">
      <c r="V16025" s="413"/>
      <c r="W16025" s="413"/>
    </row>
    <row r="16026" spans="22:23" x14ac:dyDescent="0.25">
      <c r="V16026" s="413"/>
      <c r="W16026" s="413"/>
    </row>
    <row r="16027" spans="22:23" x14ac:dyDescent="0.25">
      <c r="V16027" s="413"/>
      <c r="W16027" s="413"/>
    </row>
    <row r="16028" spans="22:23" x14ac:dyDescent="0.25">
      <c r="V16028" s="413"/>
      <c r="W16028" s="413"/>
    </row>
    <row r="16029" spans="22:23" x14ac:dyDescent="0.25">
      <c r="V16029" s="413"/>
      <c r="W16029" s="413"/>
    </row>
    <row r="16030" spans="22:23" x14ac:dyDescent="0.25">
      <c r="V16030" s="413"/>
      <c r="W16030" s="413"/>
    </row>
    <row r="16031" spans="22:23" x14ac:dyDescent="0.25">
      <c r="V16031" s="413"/>
      <c r="W16031" s="413"/>
    </row>
    <row r="16032" spans="22:23" x14ac:dyDescent="0.25">
      <c r="V16032" s="413"/>
      <c r="W16032" s="413"/>
    </row>
    <row r="16033" spans="22:23" x14ac:dyDescent="0.25">
      <c r="V16033" s="413"/>
      <c r="W16033" s="413"/>
    </row>
    <row r="16034" spans="22:23" x14ac:dyDescent="0.25">
      <c r="V16034" s="413"/>
      <c r="W16034" s="413"/>
    </row>
    <row r="16035" spans="22:23" x14ac:dyDescent="0.25">
      <c r="V16035" s="413"/>
      <c r="W16035" s="413"/>
    </row>
    <row r="16036" spans="22:23" x14ac:dyDescent="0.25">
      <c r="V16036" s="413"/>
      <c r="W16036" s="413"/>
    </row>
    <row r="16037" spans="22:23" x14ac:dyDescent="0.25">
      <c r="V16037" s="413"/>
      <c r="W16037" s="413"/>
    </row>
    <row r="16038" spans="22:23" x14ac:dyDescent="0.25">
      <c r="V16038" s="413"/>
      <c r="W16038" s="413"/>
    </row>
    <row r="16039" spans="22:23" x14ac:dyDescent="0.25">
      <c r="V16039" s="413"/>
      <c r="W16039" s="413"/>
    </row>
    <row r="16040" spans="22:23" x14ac:dyDescent="0.25">
      <c r="V16040" s="413"/>
      <c r="W16040" s="413"/>
    </row>
    <row r="16041" spans="22:23" x14ac:dyDescent="0.25">
      <c r="V16041" s="413"/>
      <c r="W16041" s="413"/>
    </row>
    <row r="16042" spans="22:23" x14ac:dyDescent="0.25">
      <c r="V16042" s="413"/>
      <c r="W16042" s="413"/>
    </row>
    <row r="16043" spans="22:23" x14ac:dyDescent="0.25">
      <c r="V16043" s="413"/>
      <c r="W16043" s="413"/>
    </row>
    <row r="16044" spans="22:23" x14ac:dyDescent="0.25">
      <c r="V16044" s="413"/>
      <c r="W16044" s="413"/>
    </row>
    <row r="16045" spans="22:23" x14ac:dyDescent="0.25">
      <c r="V16045" s="413"/>
      <c r="W16045" s="413"/>
    </row>
    <row r="16046" spans="22:23" x14ac:dyDescent="0.25">
      <c r="V16046" s="413"/>
      <c r="W16046" s="413"/>
    </row>
    <row r="16047" spans="22:23" x14ac:dyDescent="0.25">
      <c r="V16047" s="413"/>
      <c r="W16047" s="413"/>
    </row>
    <row r="16048" spans="22:23" x14ac:dyDescent="0.25">
      <c r="V16048" s="413"/>
      <c r="W16048" s="413"/>
    </row>
    <row r="16049" spans="22:23" x14ac:dyDescent="0.25">
      <c r="V16049" s="413"/>
      <c r="W16049" s="413"/>
    </row>
    <row r="16050" spans="22:23" x14ac:dyDescent="0.25">
      <c r="V16050" s="413"/>
      <c r="W16050" s="413"/>
    </row>
    <row r="16051" spans="22:23" x14ac:dyDescent="0.25">
      <c r="V16051" s="413"/>
      <c r="W16051" s="413"/>
    </row>
    <row r="16052" spans="22:23" x14ac:dyDescent="0.25">
      <c r="V16052" s="413"/>
      <c r="W16052" s="413"/>
    </row>
    <row r="16053" spans="22:23" x14ac:dyDescent="0.25">
      <c r="V16053" s="413"/>
      <c r="W16053" s="413"/>
    </row>
    <row r="16054" spans="22:23" x14ac:dyDescent="0.25">
      <c r="V16054" s="413"/>
      <c r="W16054" s="413"/>
    </row>
    <row r="16055" spans="22:23" x14ac:dyDescent="0.25">
      <c r="V16055" s="413"/>
      <c r="W16055" s="413"/>
    </row>
    <row r="16056" spans="22:23" x14ac:dyDescent="0.25">
      <c r="V16056" s="413"/>
      <c r="W16056" s="413"/>
    </row>
    <row r="16057" spans="22:23" x14ac:dyDescent="0.25">
      <c r="V16057" s="413"/>
      <c r="W16057" s="413"/>
    </row>
    <row r="16058" spans="22:23" x14ac:dyDescent="0.25">
      <c r="V16058" s="413"/>
      <c r="W16058" s="413"/>
    </row>
    <row r="16059" spans="22:23" x14ac:dyDescent="0.25">
      <c r="V16059" s="413"/>
      <c r="W16059" s="413"/>
    </row>
    <row r="16060" spans="22:23" x14ac:dyDescent="0.25">
      <c r="V16060" s="413"/>
      <c r="W16060" s="413"/>
    </row>
    <row r="16061" spans="22:23" x14ac:dyDescent="0.25">
      <c r="V16061" s="413"/>
      <c r="W16061" s="413"/>
    </row>
    <row r="16062" spans="22:23" x14ac:dyDescent="0.25">
      <c r="V16062" s="413"/>
      <c r="W16062" s="413"/>
    </row>
    <row r="16063" spans="22:23" x14ac:dyDescent="0.25">
      <c r="V16063" s="413"/>
      <c r="W16063" s="413"/>
    </row>
    <row r="16064" spans="22:23" x14ac:dyDescent="0.25">
      <c r="V16064" s="413"/>
      <c r="W16064" s="413"/>
    </row>
    <row r="16065" spans="22:23" x14ac:dyDescent="0.25">
      <c r="V16065" s="413"/>
      <c r="W16065" s="413"/>
    </row>
    <row r="16066" spans="22:23" x14ac:dyDescent="0.25">
      <c r="V16066" s="413"/>
      <c r="W16066" s="413"/>
    </row>
    <row r="16067" spans="22:23" x14ac:dyDescent="0.25">
      <c r="V16067" s="413"/>
      <c r="W16067" s="413"/>
    </row>
    <row r="16068" spans="22:23" x14ac:dyDescent="0.25">
      <c r="V16068" s="413"/>
      <c r="W16068" s="413"/>
    </row>
    <row r="16069" spans="22:23" x14ac:dyDescent="0.25">
      <c r="V16069" s="413"/>
      <c r="W16069" s="413"/>
    </row>
    <row r="16070" spans="22:23" x14ac:dyDescent="0.25">
      <c r="V16070" s="413"/>
      <c r="W16070" s="413"/>
    </row>
    <row r="16071" spans="22:23" x14ac:dyDescent="0.25">
      <c r="V16071" s="413"/>
      <c r="W16071" s="413"/>
    </row>
    <row r="16072" spans="22:23" x14ac:dyDescent="0.25">
      <c r="V16072" s="413"/>
      <c r="W16072" s="413"/>
    </row>
    <row r="16073" spans="22:23" x14ac:dyDescent="0.25">
      <c r="V16073" s="413"/>
      <c r="W16073" s="413"/>
    </row>
    <row r="16074" spans="22:23" x14ac:dyDescent="0.25">
      <c r="V16074" s="413"/>
      <c r="W16074" s="413"/>
    </row>
    <row r="16075" spans="22:23" x14ac:dyDescent="0.25">
      <c r="V16075" s="413"/>
      <c r="W16075" s="413"/>
    </row>
    <row r="16076" spans="22:23" x14ac:dyDescent="0.25">
      <c r="V16076" s="413"/>
      <c r="W16076" s="413"/>
    </row>
    <row r="16077" spans="22:23" x14ac:dyDescent="0.25">
      <c r="V16077" s="413"/>
      <c r="W16077" s="413"/>
    </row>
    <row r="16078" spans="22:23" x14ac:dyDescent="0.25">
      <c r="V16078" s="413"/>
      <c r="W16078" s="413"/>
    </row>
    <row r="16079" spans="22:23" x14ac:dyDescent="0.25">
      <c r="V16079" s="413"/>
      <c r="W16079" s="413"/>
    </row>
    <row r="16080" spans="22:23" x14ac:dyDescent="0.25">
      <c r="V16080" s="413"/>
      <c r="W16080" s="413"/>
    </row>
    <row r="16081" spans="22:23" x14ac:dyDescent="0.25">
      <c r="V16081" s="413"/>
      <c r="W16081" s="413"/>
    </row>
    <row r="16082" spans="22:23" x14ac:dyDescent="0.25">
      <c r="V16082" s="413"/>
      <c r="W16082" s="413"/>
    </row>
    <row r="16083" spans="22:23" x14ac:dyDescent="0.25">
      <c r="V16083" s="413"/>
      <c r="W16083" s="413"/>
    </row>
    <row r="16084" spans="22:23" x14ac:dyDescent="0.25">
      <c r="V16084" s="413"/>
      <c r="W16084" s="413"/>
    </row>
    <row r="16085" spans="22:23" x14ac:dyDescent="0.25">
      <c r="V16085" s="413"/>
      <c r="W16085" s="413"/>
    </row>
    <row r="16086" spans="22:23" x14ac:dyDescent="0.25">
      <c r="V16086" s="413"/>
      <c r="W16086" s="413"/>
    </row>
    <row r="16087" spans="22:23" x14ac:dyDescent="0.25">
      <c r="V16087" s="413"/>
      <c r="W16087" s="413"/>
    </row>
    <row r="16088" spans="22:23" x14ac:dyDescent="0.25">
      <c r="V16088" s="413"/>
      <c r="W16088" s="413"/>
    </row>
    <row r="16089" spans="22:23" x14ac:dyDescent="0.25">
      <c r="V16089" s="413"/>
      <c r="W16089" s="413"/>
    </row>
    <row r="16090" spans="22:23" x14ac:dyDescent="0.25">
      <c r="V16090" s="413"/>
      <c r="W16090" s="413"/>
    </row>
    <row r="16091" spans="22:23" x14ac:dyDescent="0.25">
      <c r="V16091" s="413"/>
      <c r="W16091" s="413"/>
    </row>
    <row r="16092" spans="22:23" x14ac:dyDescent="0.25">
      <c r="V16092" s="413"/>
      <c r="W16092" s="413"/>
    </row>
    <row r="16093" spans="22:23" x14ac:dyDescent="0.25">
      <c r="V16093" s="413"/>
      <c r="W16093" s="413"/>
    </row>
    <row r="16094" spans="22:23" x14ac:dyDescent="0.25">
      <c r="V16094" s="413"/>
      <c r="W16094" s="413"/>
    </row>
    <row r="16095" spans="22:23" x14ac:dyDescent="0.25">
      <c r="V16095" s="413"/>
      <c r="W16095" s="413"/>
    </row>
    <row r="16096" spans="22:23" x14ac:dyDescent="0.25">
      <c r="V16096" s="413"/>
      <c r="W16096" s="413"/>
    </row>
    <row r="16097" spans="22:23" x14ac:dyDescent="0.25">
      <c r="V16097" s="413"/>
      <c r="W16097" s="413"/>
    </row>
    <row r="16098" spans="22:23" x14ac:dyDescent="0.25">
      <c r="V16098" s="413"/>
      <c r="W16098" s="413"/>
    </row>
    <row r="16099" spans="22:23" x14ac:dyDescent="0.25">
      <c r="V16099" s="413"/>
      <c r="W16099" s="413"/>
    </row>
    <row r="16100" spans="22:23" x14ac:dyDescent="0.25">
      <c r="V16100" s="413"/>
      <c r="W16100" s="413"/>
    </row>
    <row r="16101" spans="22:23" x14ac:dyDescent="0.25">
      <c r="V16101" s="413"/>
      <c r="W16101" s="413"/>
    </row>
    <row r="16102" spans="22:23" x14ac:dyDescent="0.25">
      <c r="V16102" s="413"/>
      <c r="W16102" s="413"/>
    </row>
    <row r="16103" spans="22:23" x14ac:dyDescent="0.25">
      <c r="V16103" s="413"/>
      <c r="W16103" s="413"/>
    </row>
    <row r="16104" spans="22:23" x14ac:dyDescent="0.25">
      <c r="V16104" s="413"/>
      <c r="W16104" s="413"/>
    </row>
    <row r="16105" spans="22:23" x14ac:dyDescent="0.25">
      <c r="V16105" s="413"/>
      <c r="W16105" s="413"/>
    </row>
    <row r="16106" spans="22:23" x14ac:dyDescent="0.25">
      <c r="V16106" s="413"/>
      <c r="W16106" s="413"/>
    </row>
    <row r="16107" spans="22:23" x14ac:dyDescent="0.25">
      <c r="V16107" s="413"/>
      <c r="W16107" s="413"/>
    </row>
    <row r="16108" spans="22:23" x14ac:dyDescent="0.25">
      <c r="V16108" s="413"/>
      <c r="W16108" s="413"/>
    </row>
    <row r="16109" spans="22:23" x14ac:dyDescent="0.25">
      <c r="V16109" s="413"/>
      <c r="W16109" s="413"/>
    </row>
    <row r="16110" spans="22:23" x14ac:dyDescent="0.25">
      <c r="V16110" s="413"/>
      <c r="W16110" s="413"/>
    </row>
    <row r="16111" spans="22:23" x14ac:dyDescent="0.25">
      <c r="V16111" s="413"/>
      <c r="W16111" s="413"/>
    </row>
    <row r="16112" spans="22:23" x14ac:dyDescent="0.25">
      <c r="V16112" s="413"/>
      <c r="W16112" s="413"/>
    </row>
    <row r="16113" spans="22:23" x14ac:dyDescent="0.25">
      <c r="V16113" s="413"/>
      <c r="W16113" s="413"/>
    </row>
    <row r="16114" spans="22:23" x14ac:dyDescent="0.25">
      <c r="V16114" s="413"/>
      <c r="W16114" s="413"/>
    </row>
    <row r="16115" spans="22:23" x14ac:dyDescent="0.25">
      <c r="V16115" s="413"/>
      <c r="W16115" s="413"/>
    </row>
    <row r="16116" spans="22:23" x14ac:dyDescent="0.25">
      <c r="V16116" s="413"/>
      <c r="W16116" s="413"/>
    </row>
    <row r="16117" spans="22:23" x14ac:dyDescent="0.25">
      <c r="V16117" s="413"/>
      <c r="W16117" s="413"/>
    </row>
    <row r="16118" spans="22:23" x14ac:dyDescent="0.25">
      <c r="V16118" s="413"/>
      <c r="W16118" s="413"/>
    </row>
    <row r="16119" spans="22:23" x14ac:dyDescent="0.25">
      <c r="V16119" s="413"/>
      <c r="W16119" s="413"/>
    </row>
    <row r="16120" spans="22:23" x14ac:dyDescent="0.25">
      <c r="V16120" s="413"/>
      <c r="W16120" s="413"/>
    </row>
    <row r="16121" spans="22:23" x14ac:dyDescent="0.25">
      <c r="V16121" s="413"/>
      <c r="W16121" s="413"/>
    </row>
    <row r="16122" spans="22:23" x14ac:dyDescent="0.25">
      <c r="V16122" s="413"/>
      <c r="W16122" s="413"/>
    </row>
    <row r="16123" spans="22:23" x14ac:dyDescent="0.25">
      <c r="V16123" s="413"/>
      <c r="W16123" s="413"/>
    </row>
    <row r="16124" spans="22:23" x14ac:dyDescent="0.25">
      <c r="V16124" s="413"/>
      <c r="W16124" s="413"/>
    </row>
    <row r="16125" spans="22:23" x14ac:dyDescent="0.25">
      <c r="V16125" s="413"/>
      <c r="W16125" s="413"/>
    </row>
    <row r="16126" spans="22:23" x14ac:dyDescent="0.25">
      <c r="V16126" s="413"/>
      <c r="W16126" s="413"/>
    </row>
    <row r="16127" spans="22:23" x14ac:dyDescent="0.25">
      <c r="V16127" s="413"/>
      <c r="W16127" s="413"/>
    </row>
    <row r="16128" spans="22:23" x14ac:dyDescent="0.25">
      <c r="V16128" s="413"/>
      <c r="W16128" s="413"/>
    </row>
    <row r="16129" spans="22:23" x14ac:dyDescent="0.25">
      <c r="V16129" s="413"/>
      <c r="W16129" s="413"/>
    </row>
    <row r="16130" spans="22:23" x14ac:dyDescent="0.25">
      <c r="V16130" s="413"/>
      <c r="W16130" s="413"/>
    </row>
    <row r="16131" spans="22:23" x14ac:dyDescent="0.25">
      <c r="V16131" s="413"/>
      <c r="W16131" s="413"/>
    </row>
    <row r="16132" spans="22:23" x14ac:dyDescent="0.25">
      <c r="V16132" s="413"/>
      <c r="W16132" s="413"/>
    </row>
    <row r="16133" spans="22:23" x14ac:dyDescent="0.25">
      <c r="V16133" s="413"/>
      <c r="W16133" s="413"/>
    </row>
    <row r="16134" spans="22:23" x14ac:dyDescent="0.25">
      <c r="V16134" s="413"/>
      <c r="W16134" s="413"/>
    </row>
    <row r="16135" spans="22:23" x14ac:dyDescent="0.25">
      <c r="V16135" s="413"/>
      <c r="W16135" s="413"/>
    </row>
    <row r="16136" spans="22:23" x14ac:dyDescent="0.25">
      <c r="V16136" s="413"/>
      <c r="W16136" s="413"/>
    </row>
    <row r="16137" spans="22:23" x14ac:dyDescent="0.25">
      <c r="V16137" s="413"/>
      <c r="W16137" s="413"/>
    </row>
    <row r="16138" spans="22:23" x14ac:dyDescent="0.25">
      <c r="V16138" s="413"/>
      <c r="W16138" s="413"/>
    </row>
    <row r="16139" spans="22:23" x14ac:dyDescent="0.25">
      <c r="V16139" s="413"/>
      <c r="W16139" s="413"/>
    </row>
    <row r="16140" spans="22:23" x14ac:dyDescent="0.25">
      <c r="V16140" s="413"/>
      <c r="W16140" s="413"/>
    </row>
    <row r="16141" spans="22:23" x14ac:dyDescent="0.25">
      <c r="V16141" s="413"/>
      <c r="W16141" s="413"/>
    </row>
    <row r="16142" spans="22:23" x14ac:dyDescent="0.25">
      <c r="V16142" s="413"/>
      <c r="W16142" s="413"/>
    </row>
    <row r="16143" spans="22:23" x14ac:dyDescent="0.25">
      <c r="V16143" s="413"/>
      <c r="W16143" s="413"/>
    </row>
    <row r="16144" spans="22:23" x14ac:dyDescent="0.25">
      <c r="V16144" s="413"/>
      <c r="W16144" s="413"/>
    </row>
    <row r="16145" spans="22:23" x14ac:dyDescent="0.25">
      <c r="V16145" s="413"/>
      <c r="W16145" s="413"/>
    </row>
    <row r="16146" spans="22:23" x14ac:dyDescent="0.25">
      <c r="V16146" s="413"/>
      <c r="W16146" s="413"/>
    </row>
    <row r="16147" spans="22:23" x14ac:dyDescent="0.25">
      <c r="V16147" s="413"/>
      <c r="W16147" s="413"/>
    </row>
    <row r="16148" spans="22:23" x14ac:dyDescent="0.25">
      <c r="V16148" s="413"/>
      <c r="W16148" s="413"/>
    </row>
    <row r="16149" spans="22:23" x14ac:dyDescent="0.25">
      <c r="V16149" s="413"/>
      <c r="W16149" s="413"/>
    </row>
    <row r="16150" spans="22:23" x14ac:dyDescent="0.25">
      <c r="V16150" s="413"/>
      <c r="W16150" s="413"/>
    </row>
    <row r="16151" spans="22:23" x14ac:dyDescent="0.25">
      <c r="V16151" s="413"/>
      <c r="W16151" s="413"/>
    </row>
    <row r="16152" spans="22:23" x14ac:dyDescent="0.25">
      <c r="V16152" s="413"/>
      <c r="W16152" s="413"/>
    </row>
    <row r="16153" spans="22:23" x14ac:dyDescent="0.25">
      <c r="V16153" s="413"/>
      <c r="W16153" s="413"/>
    </row>
    <row r="16154" spans="22:23" x14ac:dyDescent="0.25">
      <c r="V16154" s="413"/>
      <c r="W16154" s="413"/>
    </row>
    <row r="16155" spans="22:23" x14ac:dyDescent="0.25">
      <c r="V16155" s="413"/>
      <c r="W16155" s="413"/>
    </row>
    <row r="16156" spans="22:23" x14ac:dyDescent="0.25">
      <c r="V16156" s="413"/>
      <c r="W16156" s="413"/>
    </row>
    <row r="16157" spans="22:23" x14ac:dyDescent="0.25">
      <c r="V16157" s="413"/>
      <c r="W16157" s="413"/>
    </row>
    <row r="16158" spans="22:23" x14ac:dyDescent="0.25">
      <c r="V16158" s="413"/>
      <c r="W16158" s="413"/>
    </row>
    <row r="16159" spans="22:23" x14ac:dyDescent="0.25">
      <c r="V16159" s="413"/>
      <c r="W16159" s="413"/>
    </row>
    <row r="16160" spans="22:23" x14ac:dyDescent="0.25">
      <c r="V16160" s="413"/>
      <c r="W16160" s="413"/>
    </row>
    <row r="16161" spans="22:23" x14ac:dyDescent="0.25">
      <c r="V16161" s="413"/>
      <c r="W16161" s="413"/>
    </row>
    <row r="16162" spans="22:23" x14ac:dyDescent="0.25">
      <c r="V16162" s="413"/>
      <c r="W16162" s="413"/>
    </row>
    <row r="16163" spans="22:23" x14ac:dyDescent="0.25">
      <c r="V16163" s="413"/>
      <c r="W16163" s="413"/>
    </row>
    <row r="16164" spans="22:23" x14ac:dyDescent="0.25">
      <c r="V16164" s="413"/>
      <c r="W16164" s="413"/>
    </row>
    <row r="16165" spans="22:23" x14ac:dyDescent="0.25">
      <c r="V16165" s="413"/>
      <c r="W16165" s="413"/>
    </row>
    <row r="16166" spans="22:23" x14ac:dyDescent="0.25">
      <c r="V16166" s="413"/>
      <c r="W16166" s="413"/>
    </row>
    <row r="16167" spans="22:23" x14ac:dyDescent="0.25">
      <c r="V16167" s="413"/>
      <c r="W16167" s="413"/>
    </row>
    <row r="16168" spans="22:23" x14ac:dyDescent="0.25">
      <c r="V16168" s="413"/>
      <c r="W16168" s="413"/>
    </row>
    <row r="16169" spans="22:23" x14ac:dyDescent="0.25">
      <c r="V16169" s="413"/>
      <c r="W16169" s="413"/>
    </row>
    <row r="16170" spans="22:23" x14ac:dyDescent="0.25">
      <c r="V16170" s="413"/>
      <c r="W16170" s="413"/>
    </row>
    <row r="16171" spans="22:23" x14ac:dyDescent="0.25">
      <c r="V16171" s="413"/>
      <c r="W16171" s="413"/>
    </row>
    <row r="16172" spans="22:23" x14ac:dyDescent="0.25">
      <c r="V16172" s="413"/>
      <c r="W16172" s="413"/>
    </row>
    <row r="16173" spans="22:23" x14ac:dyDescent="0.25">
      <c r="V16173" s="413"/>
      <c r="W16173" s="413"/>
    </row>
    <row r="16174" spans="22:23" x14ac:dyDescent="0.25">
      <c r="V16174" s="413"/>
      <c r="W16174" s="413"/>
    </row>
    <row r="16175" spans="22:23" x14ac:dyDescent="0.25">
      <c r="V16175" s="413"/>
      <c r="W16175" s="413"/>
    </row>
    <row r="16176" spans="22:23" x14ac:dyDescent="0.25">
      <c r="V16176" s="413"/>
      <c r="W16176" s="413"/>
    </row>
    <row r="16177" spans="22:23" x14ac:dyDescent="0.25">
      <c r="V16177" s="413"/>
      <c r="W16177" s="413"/>
    </row>
    <row r="16178" spans="22:23" x14ac:dyDescent="0.25">
      <c r="V16178" s="413"/>
      <c r="W16178" s="413"/>
    </row>
    <row r="16179" spans="22:23" x14ac:dyDescent="0.25">
      <c r="V16179" s="413"/>
      <c r="W16179" s="413"/>
    </row>
    <row r="16180" spans="22:23" x14ac:dyDescent="0.25">
      <c r="V16180" s="413"/>
      <c r="W16180" s="413"/>
    </row>
    <row r="16181" spans="22:23" x14ac:dyDescent="0.25">
      <c r="V16181" s="413"/>
      <c r="W16181" s="413"/>
    </row>
    <row r="16182" spans="22:23" x14ac:dyDescent="0.25">
      <c r="V16182" s="413"/>
      <c r="W16182" s="413"/>
    </row>
    <row r="16183" spans="22:23" x14ac:dyDescent="0.25">
      <c r="V16183" s="413"/>
      <c r="W16183" s="413"/>
    </row>
    <row r="16184" spans="22:23" x14ac:dyDescent="0.25">
      <c r="V16184" s="413"/>
      <c r="W16184" s="413"/>
    </row>
    <row r="16185" spans="22:23" x14ac:dyDescent="0.25">
      <c r="V16185" s="413"/>
      <c r="W16185" s="413"/>
    </row>
    <row r="16186" spans="22:23" x14ac:dyDescent="0.25">
      <c r="V16186" s="413"/>
      <c r="W16186" s="413"/>
    </row>
    <row r="16187" spans="22:23" x14ac:dyDescent="0.25">
      <c r="V16187" s="413"/>
      <c r="W16187" s="413"/>
    </row>
    <row r="16188" spans="22:23" x14ac:dyDescent="0.25">
      <c r="V16188" s="413"/>
      <c r="W16188" s="413"/>
    </row>
    <row r="16189" spans="22:23" x14ac:dyDescent="0.25">
      <c r="V16189" s="413"/>
      <c r="W16189" s="413"/>
    </row>
    <row r="16190" spans="22:23" x14ac:dyDescent="0.25">
      <c r="V16190" s="413"/>
      <c r="W16190" s="413"/>
    </row>
    <row r="16191" spans="22:23" x14ac:dyDescent="0.25">
      <c r="V16191" s="413"/>
      <c r="W16191" s="413"/>
    </row>
    <row r="16192" spans="22:23" x14ac:dyDescent="0.25">
      <c r="V16192" s="413"/>
      <c r="W16192" s="413"/>
    </row>
    <row r="16193" spans="22:23" x14ac:dyDescent="0.25">
      <c r="V16193" s="413"/>
      <c r="W16193" s="413"/>
    </row>
    <row r="16194" spans="22:23" x14ac:dyDescent="0.25">
      <c r="V16194" s="413"/>
      <c r="W16194" s="413"/>
    </row>
    <row r="16195" spans="22:23" x14ac:dyDescent="0.25">
      <c r="V16195" s="413"/>
      <c r="W16195" s="413"/>
    </row>
    <row r="16196" spans="22:23" x14ac:dyDescent="0.25">
      <c r="V16196" s="413"/>
      <c r="W16196" s="413"/>
    </row>
    <row r="16197" spans="22:23" x14ac:dyDescent="0.25">
      <c r="V16197" s="413"/>
      <c r="W16197" s="413"/>
    </row>
    <row r="16198" spans="22:23" x14ac:dyDescent="0.25">
      <c r="V16198" s="413"/>
      <c r="W16198" s="413"/>
    </row>
    <row r="16199" spans="22:23" x14ac:dyDescent="0.25">
      <c r="V16199" s="413"/>
      <c r="W16199" s="413"/>
    </row>
    <row r="16200" spans="22:23" x14ac:dyDescent="0.25">
      <c r="V16200" s="413"/>
      <c r="W16200" s="413"/>
    </row>
    <row r="16201" spans="22:23" x14ac:dyDescent="0.25">
      <c r="V16201" s="413"/>
      <c r="W16201" s="413"/>
    </row>
    <row r="16202" spans="22:23" x14ac:dyDescent="0.25">
      <c r="V16202" s="413"/>
      <c r="W16202" s="413"/>
    </row>
    <row r="16203" spans="22:23" x14ac:dyDescent="0.25">
      <c r="V16203" s="413"/>
      <c r="W16203" s="413"/>
    </row>
    <row r="16204" spans="22:23" x14ac:dyDescent="0.25">
      <c r="V16204" s="413"/>
      <c r="W16204" s="413"/>
    </row>
    <row r="16205" spans="22:23" x14ac:dyDescent="0.25">
      <c r="V16205" s="413"/>
      <c r="W16205" s="413"/>
    </row>
    <row r="16206" spans="22:23" x14ac:dyDescent="0.25">
      <c r="V16206" s="413"/>
      <c r="W16206" s="413"/>
    </row>
    <row r="16207" spans="22:23" x14ac:dyDescent="0.25">
      <c r="V16207" s="413"/>
      <c r="W16207" s="413"/>
    </row>
    <row r="16208" spans="22:23" x14ac:dyDescent="0.25">
      <c r="V16208" s="413"/>
      <c r="W16208" s="413"/>
    </row>
    <row r="16209" spans="22:23" x14ac:dyDescent="0.25">
      <c r="V16209" s="413"/>
      <c r="W16209" s="413"/>
    </row>
    <row r="16210" spans="22:23" x14ac:dyDescent="0.25">
      <c r="V16210" s="413"/>
      <c r="W16210" s="413"/>
    </row>
    <row r="16211" spans="22:23" x14ac:dyDescent="0.25">
      <c r="V16211" s="413"/>
      <c r="W16211" s="413"/>
    </row>
    <row r="16212" spans="22:23" x14ac:dyDescent="0.25">
      <c r="V16212" s="413"/>
      <c r="W16212" s="413"/>
    </row>
    <row r="16213" spans="22:23" x14ac:dyDescent="0.25">
      <c r="V16213" s="413"/>
      <c r="W16213" s="413"/>
    </row>
    <row r="16214" spans="22:23" x14ac:dyDescent="0.25">
      <c r="V16214" s="413"/>
      <c r="W16214" s="413"/>
    </row>
    <row r="16215" spans="22:23" x14ac:dyDescent="0.25">
      <c r="V16215" s="413"/>
      <c r="W16215" s="413"/>
    </row>
    <row r="16216" spans="22:23" x14ac:dyDescent="0.25">
      <c r="V16216" s="413"/>
      <c r="W16216" s="413"/>
    </row>
    <row r="16217" spans="22:23" x14ac:dyDescent="0.25">
      <c r="V16217" s="413"/>
      <c r="W16217" s="413"/>
    </row>
    <row r="16218" spans="22:23" x14ac:dyDescent="0.25">
      <c r="V16218" s="413"/>
      <c r="W16218" s="413"/>
    </row>
    <row r="16219" spans="22:23" x14ac:dyDescent="0.25">
      <c r="V16219" s="413"/>
      <c r="W16219" s="413"/>
    </row>
    <row r="16220" spans="22:23" x14ac:dyDescent="0.25">
      <c r="V16220" s="413"/>
      <c r="W16220" s="413"/>
    </row>
    <row r="16221" spans="22:23" x14ac:dyDescent="0.25">
      <c r="V16221" s="413"/>
      <c r="W16221" s="413"/>
    </row>
    <row r="16222" spans="22:23" x14ac:dyDescent="0.25">
      <c r="V16222" s="413"/>
      <c r="W16222" s="413"/>
    </row>
    <row r="16223" spans="22:23" x14ac:dyDescent="0.25">
      <c r="V16223" s="413"/>
      <c r="W16223" s="413"/>
    </row>
    <row r="16224" spans="22:23" x14ac:dyDescent="0.25">
      <c r="V16224" s="413"/>
      <c r="W16224" s="413"/>
    </row>
    <row r="16225" spans="22:23" x14ac:dyDescent="0.25">
      <c r="V16225" s="413"/>
      <c r="W16225" s="413"/>
    </row>
    <row r="16226" spans="22:23" x14ac:dyDescent="0.25">
      <c r="V16226" s="413"/>
      <c r="W16226" s="413"/>
    </row>
    <row r="16227" spans="22:23" x14ac:dyDescent="0.25">
      <c r="V16227" s="413"/>
      <c r="W16227" s="413"/>
    </row>
    <row r="16228" spans="22:23" x14ac:dyDescent="0.25">
      <c r="V16228" s="413"/>
      <c r="W16228" s="413"/>
    </row>
    <row r="16229" spans="22:23" x14ac:dyDescent="0.25">
      <c r="V16229" s="413"/>
      <c r="W16229" s="413"/>
    </row>
    <row r="16230" spans="22:23" x14ac:dyDescent="0.25">
      <c r="V16230" s="413"/>
      <c r="W16230" s="413"/>
    </row>
    <row r="16231" spans="22:23" x14ac:dyDescent="0.25">
      <c r="V16231" s="413"/>
      <c r="W16231" s="413"/>
    </row>
    <row r="16232" spans="22:23" x14ac:dyDescent="0.25">
      <c r="V16232" s="413"/>
      <c r="W16232" s="413"/>
    </row>
    <row r="16233" spans="22:23" x14ac:dyDescent="0.25">
      <c r="V16233" s="413"/>
      <c r="W16233" s="413"/>
    </row>
    <row r="16234" spans="22:23" x14ac:dyDescent="0.25">
      <c r="V16234" s="413"/>
      <c r="W16234" s="413"/>
    </row>
    <row r="16235" spans="22:23" x14ac:dyDescent="0.25">
      <c r="V16235" s="413"/>
      <c r="W16235" s="413"/>
    </row>
    <row r="16236" spans="22:23" x14ac:dyDescent="0.25">
      <c r="V16236" s="413"/>
      <c r="W16236" s="413"/>
    </row>
    <row r="16237" spans="22:23" x14ac:dyDescent="0.25">
      <c r="V16237" s="413"/>
      <c r="W16237" s="413"/>
    </row>
    <row r="16238" spans="22:23" x14ac:dyDescent="0.25">
      <c r="V16238" s="413"/>
      <c r="W16238" s="413"/>
    </row>
    <row r="16239" spans="22:23" x14ac:dyDescent="0.25">
      <c r="V16239" s="413"/>
      <c r="W16239" s="413"/>
    </row>
    <row r="16240" spans="22:23" x14ac:dyDescent="0.25">
      <c r="V16240" s="413"/>
      <c r="W16240" s="413"/>
    </row>
    <row r="16241" spans="22:23" x14ac:dyDescent="0.25">
      <c r="V16241" s="413"/>
      <c r="W16241" s="413"/>
    </row>
    <row r="16242" spans="22:23" x14ac:dyDescent="0.25">
      <c r="V16242" s="413"/>
      <c r="W16242" s="413"/>
    </row>
    <row r="16243" spans="22:23" x14ac:dyDescent="0.25">
      <c r="V16243" s="413"/>
      <c r="W16243" s="413"/>
    </row>
    <row r="16244" spans="22:23" x14ac:dyDescent="0.25">
      <c r="V16244" s="413"/>
      <c r="W16244" s="413"/>
    </row>
    <row r="16245" spans="22:23" x14ac:dyDescent="0.25">
      <c r="V16245" s="413"/>
      <c r="W16245" s="413"/>
    </row>
    <row r="16246" spans="22:23" x14ac:dyDescent="0.25">
      <c r="V16246" s="413"/>
      <c r="W16246" s="413"/>
    </row>
    <row r="16247" spans="22:23" x14ac:dyDescent="0.25">
      <c r="V16247" s="413"/>
      <c r="W16247" s="413"/>
    </row>
    <row r="16248" spans="22:23" x14ac:dyDescent="0.25">
      <c r="V16248" s="413"/>
      <c r="W16248" s="413"/>
    </row>
    <row r="16249" spans="22:23" x14ac:dyDescent="0.25">
      <c r="V16249" s="413"/>
      <c r="W16249" s="413"/>
    </row>
    <row r="16250" spans="22:23" x14ac:dyDescent="0.25">
      <c r="V16250" s="413"/>
      <c r="W16250" s="413"/>
    </row>
    <row r="16251" spans="22:23" x14ac:dyDescent="0.25">
      <c r="V16251" s="413"/>
      <c r="W16251" s="413"/>
    </row>
    <row r="16252" spans="22:23" x14ac:dyDescent="0.25">
      <c r="V16252" s="413"/>
      <c r="W16252" s="413"/>
    </row>
    <row r="16253" spans="22:23" x14ac:dyDescent="0.25">
      <c r="V16253" s="413"/>
      <c r="W16253" s="413"/>
    </row>
    <row r="16254" spans="22:23" x14ac:dyDescent="0.25">
      <c r="V16254" s="413"/>
      <c r="W16254" s="413"/>
    </row>
    <row r="16255" spans="22:23" x14ac:dyDescent="0.25">
      <c r="V16255" s="413"/>
      <c r="W16255" s="413"/>
    </row>
    <row r="16256" spans="22:23" x14ac:dyDescent="0.25">
      <c r="V16256" s="413"/>
      <c r="W16256" s="413"/>
    </row>
    <row r="16257" spans="22:23" x14ac:dyDescent="0.25">
      <c r="V16257" s="413"/>
      <c r="W16257" s="413"/>
    </row>
    <row r="16258" spans="22:23" x14ac:dyDescent="0.25">
      <c r="V16258" s="413"/>
      <c r="W16258" s="413"/>
    </row>
    <row r="16259" spans="22:23" x14ac:dyDescent="0.25">
      <c r="V16259" s="413"/>
      <c r="W16259" s="413"/>
    </row>
    <row r="16260" spans="22:23" x14ac:dyDescent="0.25">
      <c r="V16260" s="413"/>
      <c r="W16260" s="413"/>
    </row>
    <row r="16261" spans="22:23" x14ac:dyDescent="0.25">
      <c r="V16261" s="413"/>
      <c r="W16261" s="413"/>
    </row>
    <row r="16262" spans="22:23" x14ac:dyDescent="0.25">
      <c r="V16262" s="413"/>
      <c r="W16262" s="413"/>
    </row>
    <row r="16263" spans="22:23" x14ac:dyDescent="0.25">
      <c r="V16263" s="413"/>
      <c r="W16263" s="413"/>
    </row>
    <row r="16264" spans="22:23" x14ac:dyDescent="0.25">
      <c r="V16264" s="413"/>
      <c r="W16264" s="413"/>
    </row>
    <row r="16265" spans="22:23" x14ac:dyDescent="0.25">
      <c r="V16265" s="413"/>
      <c r="W16265" s="413"/>
    </row>
    <row r="16266" spans="22:23" x14ac:dyDescent="0.25">
      <c r="V16266" s="413"/>
      <c r="W16266" s="413"/>
    </row>
    <row r="16267" spans="22:23" x14ac:dyDescent="0.25">
      <c r="V16267" s="413"/>
      <c r="W16267" s="413"/>
    </row>
    <row r="16268" spans="22:23" x14ac:dyDescent="0.25">
      <c r="V16268" s="413"/>
      <c r="W16268" s="413"/>
    </row>
    <row r="16269" spans="22:23" x14ac:dyDescent="0.25">
      <c r="V16269" s="413"/>
      <c r="W16269" s="413"/>
    </row>
    <row r="16270" spans="22:23" x14ac:dyDescent="0.25">
      <c r="V16270" s="413"/>
      <c r="W16270" s="413"/>
    </row>
    <row r="16271" spans="22:23" x14ac:dyDescent="0.25">
      <c r="V16271" s="413"/>
      <c r="W16271" s="413"/>
    </row>
    <row r="16272" spans="22:23" x14ac:dyDescent="0.25">
      <c r="V16272" s="413"/>
      <c r="W16272" s="413"/>
    </row>
    <row r="16273" spans="22:23" x14ac:dyDescent="0.25">
      <c r="V16273" s="413"/>
      <c r="W16273" s="413"/>
    </row>
    <row r="16274" spans="22:23" x14ac:dyDescent="0.25">
      <c r="V16274" s="413"/>
      <c r="W16274" s="413"/>
    </row>
    <row r="16275" spans="22:23" x14ac:dyDescent="0.25">
      <c r="V16275" s="413"/>
      <c r="W16275" s="413"/>
    </row>
    <row r="16276" spans="22:23" x14ac:dyDescent="0.25">
      <c r="V16276" s="413"/>
      <c r="W16276" s="413"/>
    </row>
    <row r="16277" spans="22:23" x14ac:dyDescent="0.25">
      <c r="V16277" s="413"/>
      <c r="W16277" s="413"/>
    </row>
    <row r="16278" spans="22:23" x14ac:dyDescent="0.25">
      <c r="V16278" s="413"/>
      <c r="W16278" s="413"/>
    </row>
    <row r="16279" spans="22:23" x14ac:dyDescent="0.25">
      <c r="V16279" s="413"/>
      <c r="W16279" s="413"/>
    </row>
    <row r="16280" spans="22:23" x14ac:dyDescent="0.25">
      <c r="V16280" s="413"/>
      <c r="W16280" s="413"/>
    </row>
    <row r="16281" spans="22:23" x14ac:dyDescent="0.25">
      <c r="V16281" s="413"/>
      <c r="W16281" s="413"/>
    </row>
    <row r="16282" spans="22:23" x14ac:dyDescent="0.25">
      <c r="V16282" s="413"/>
      <c r="W16282" s="413"/>
    </row>
    <row r="16283" spans="22:23" x14ac:dyDescent="0.25">
      <c r="V16283" s="413"/>
      <c r="W16283" s="413"/>
    </row>
    <row r="16284" spans="22:23" x14ac:dyDescent="0.25">
      <c r="V16284" s="413"/>
      <c r="W16284" s="413"/>
    </row>
    <row r="16285" spans="22:23" x14ac:dyDescent="0.25">
      <c r="V16285" s="413"/>
      <c r="W16285" s="413"/>
    </row>
    <row r="16286" spans="22:23" x14ac:dyDescent="0.25">
      <c r="V16286" s="413"/>
      <c r="W16286" s="413"/>
    </row>
    <row r="16287" spans="22:23" x14ac:dyDescent="0.25">
      <c r="V16287" s="413"/>
      <c r="W16287" s="413"/>
    </row>
    <row r="16288" spans="22:23" x14ac:dyDescent="0.25">
      <c r="V16288" s="413"/>
      <c r="W16288" s="413"/>
    </row>
    <row r="16289" spans="22:23" x14ac:dyDescent="0.25">
      <c r="V16289" s="413"/>
      <c r="W16289" s="413"/>
    </row>
    <row r="16290" spans="22:23" x14ac:dyDescent="0.25">
      <c r="V16290" s="413"/>
      <c r="W16290" s="413"/>
    </row>
    <row r="16291" spans="22:23" x14ac:dyDescent="0.25">
      <c r="V16291" s="413"/>
      <c r="W16291" s="413"/>
    </row>
    <row r="16292" spans="22:23" x14ac:dyDescent="0.25">
      <c r="V16292" s="413"/>
      <c r="W16292" s="413"/>
    </row>
    <row r="16293" spans="22:23" x14ac:dyDescent="0.25">
      <c r="V16293" s="413"/>
      <c r="W16293" s="413"/>
    </row>
    <row r="16294" spans="22:23" x14ac:dyDescent="0.25">
      <c r="V16294" s="413"/>
      <c r="W16294" s="413"/>
    </row>
    <row r="16295" spans="22:23" x14ac:dyDescent="0.25">
      <c r="V16295" s="413"/>
      <c r="W16295" s="413"/>
    </row>
    <row r="16296" spans="22:23" x14ac:dyDescent="0.25">
      <c r="V16296" s="413"/>
      <c r="W16296" s="413"/>
    </row>
    <row r="16297" spans="22:23" x14ac:dyDescent="0.25">
      <c r="V16297" s="413"/>
      <c r="W16297" s="413"/>
    </row>
    <row r="16298" spans="22:23" x14ac:dyDescent="0.25">
      <c r="V16298" s="413"/>
      <c r="W16298" s="413"/>
    </row>
    <row r="16299" spans="22:23" x14ac:dyDescent="0.25">
      <c r="V16299" s="413"/>
      <c r="W16299" s="413"/>
    </row>
    <row r="16300" spans="22:23" x14ac:dyDescent="0.25">
      <c r="V16300" s="413"/>
      <c r="W16300" s="413"/>
    </row>
    <row r="16301" spans="22:23" x14ac:dyDescent="0.25">
      <c r="V16301" s="413"/>
      <c r="W16301" s="413"/>
    </row>
    <row r="16302" spans="22:23" x14ac:dyDescent="0.25">
      <c r="V16302" s="413"/>
      <c r="W16302" s="413"/>
    </row>
    <row r="16303" spans="22:23" x14ac:dyDescent="0.25">
      <c r="V16303" s="413"/>
      <c r="W16303" s="413"/>
    </row>
    <row r="16304" spans="22:23" x14ac:dyDescent="0.25">
      <c r="V16304" s="413"/>
      <c r="W16304" s="413"/>
    </row>
    <row r="16305" spans="22:23" x14ac:dyDescent="0.25">
      <c r="V16305" s="413"/>
      <c r="W16305" s="413"/>
    </row>
    <row r="16306" spans="22:23" x14ac:dyDescent="0.25">
      <c r="V16306" s="413"/>
      <c r="W16306" s="413"/>
    </row>
    <row r="16307" spans="22:23" x14ac:dyDescent="0.25">
      <c r="V16307" s="413"/>
      <c r="W16307" s="413"/>
    </row>
    <row r="16308" spans="22:23" x14ac:dyDescent="0.25">
      <c r="V16308" s="413"/>
      <c r="W16308" s="413"/>
    </row>
    <row r="16309" spans="22:23" x14ac:dyDescent="0.25">
      <c r="V16309" s="413"/>
      <c r="W16309" s="413"/>
    </row>
    <row r="16310" spans="22:23" x14ac:dyDescent="0.25">
      <c r="V16310" s="413"/>
      <c r="W16310" s="413"/>
    </row>
    <row r="16311" spans="22:23" x14ac:dyDescent="0.25">
      <c r="V16311" s="413"/>
      <c r="W16311" s="413"/>
    </row>
    <row r="16312" spans="22:23" x14ac:dyDescent="0.25">
      <c r="V16312" s="413"/>
      <c r="W16312" s="413"/>
    </row>
    <row r="16313" spans="22:23" x14ac:dyDescent="0.25">
      <c r="V16313" s="413"/>
      <c r="W16313" s="413"/>
    </row>
    <row r="16314" spans="22:23" x14ac:dyDescent="0.25">
      <c r="V16314" s="413"/>
      <c r="W16314" s="413"/>
    </row>
    <row r="16315" spans="22:23" x14ac:dyDescent="0.25">
      <c r="V16315" s="413"/>
      <c r="W16315" s="413"/>
    </row>
    <row r="16316" spans="22:23" x14ac:dyDescent="0.25">
      <c r="V16316" s="413"/>
      <c r="W16316" s="413"/>
    </row>
    <row r="16317" spans="22:23" x14ac:dyDescent="0.25">
      <c r="V16317" s="413"/>
      <c r="W16317" s="413"/>
    </row>
    <row r="16318" spans="22:23" x14ac:dyDescent="0.25">
      <c r="V16318" s="413"/>
      <c r="W16318" s="413"/>
    </row>
    <row r="16319" spans="22:23" x14ac:dyDescent="0.25">
      <c r="V16319" s="413"/>
      <c r="W16319" s="413"/>
    </row>
    <row r="16320" spans="22:23" x14ac:dyDescent="0.25">
      <c r="V16320" s="413"/>
      <c r="W16320" s="413"/>
    </row>
    <row r="16321" spans="22:23" x14ac:dyDescent="0.25">
      <c r="V16321" s="413"/>
      <c r="W16321" s="413"/>
    </row>
    <row r="16322" spans="22:23" x14ac:dyDescent="0.25">
      <c r="V16322" s="413"/>
      <c r="W16322" s="413"/>
    </row>
    <row r="16323" spans="22:23" x14ac:dyDescent="0.25">
      <c r="V16323" s="413"/>
      <c r="W16323" s="413"/>
    </row>
    <row r="16324" spans="22:23" x14ac:dyDescent="0.25">
      <c r="V16324" s="413"/>
      <c r="W16324" s="413"/>
    </row>
    <row r="16325" spans="22:23" x14ac:dyDescent="0.25">
      <c r="V16325" s="413"/>
      <c r="W16325" s="413"/>
    </row>
    <row r="16326" spans="22:23" x14ac:dyDescent="0.25">
      <c r="V16326" s="413"/>
      <c r="W16326" s="413"/>
    </row>
    <row r="16327" spans="22:23" x14ac:dyDescent="0.25">
      <c r="V16327" s="413"/>
      <c r="W16327" s="413"/>
    </row>
    <row r="16328" spans="22:23" x14ac:dyDescent="0.25">
      <c r="V16328" s="413"/>
      <c r="W16328" s="413"/>
    </row>
    <row r="16329" spans="22:23" x14ac:dyDescent="0.25">
      <c r="V16329" s="413"/>
      <c r="W16329" s="413"/>
    </row>
    <row r="16330" spans="22:23" x14ac:dyDescent="0.25">
      <c r="V16330" s="413"/>
      <c r="W16330" s="413"/>
    </row>
    <row r="16331" spans="22:23" x14ac:dyDescent="0.25">
      <c r="V16331" s="413"/>
      <c r="W16331" s="413"/>
    </row>
    <row r="16332" spans="22:23" x14ac:dyDescent="0.25">
      <c r="V16332" s="413"/>
      <c r="W16332" s="413"/>
    </row>
    <row r="16333" spans="22:23" x14ac:dyDescent="0.25">
      <c r="V16333" s="413"/>
      <c r="W16333" s="413"/>
    </row>
    <row r="16334" spans="22:23" x14ac:dyDescent="0.25">
      <c r="V16334" s="413"/>
      <c r="W16334" s="413"/>
    </row>
    <row r="16335" spans="22:23" x14ac:dyDescent="0.25">
      <c r="V16335" s="413"/>
      <c r="W16335" s="413"/>
    </row>
    <row r="16336" spans="22:23" x14ac:dyDescent="0.25">
      <c r="V16336" s="413"/>
      <c r="W16336" s="413"/>
    </row>
    <row r="16337" spans="22:23" x14ac:dyDescent="0.25">
      <c r="V16337" s="413"/>
      <c r="W16337" s="413"/>
    </row>
    <row r="16338" spans="22:23" x14ac:dyDescent="0.25">
      <c r="V16338" s="413"/>
      <c r="W16338" s="413"/>
    </row>
    <row r="16339" spans="22:23" x14ac:dyDescent="0.25">
      <c r="V16339" s="413"/>
      <c r="W16339" s="413"/>
    </row>
    <row r="16340" spans="22:23" x14ac:dyDescent="0.25">
      <c r="V16340" s="413"/>
      <c r="W16340" s="413"/>
    </row>
    <row r="16341" spans="22:23" x14ac:dyDescent="0.25">
      <c r="V16341" s="413"/>
      <c r="W16341" s="413"/>
    </row>
    <row r="16342" spans="22:23" x14ac:dyDescent="0.25">
      <c r="V16342" s="413"/>
      <c r="W16342" s="413"/>
    </row>
    <row r="16343" spans="22:23" x14ac:dyDescent="0.25">
      <c r="V16343" s="413"/>
      <c r="W16343" s="413"/>
    </row>
    <row r="16344" spans="22:23" x14ac:dyDescent="0.25">
      <c r="V16344" s="413"/>
      <c r="W16344" s="413"/>
    </row>
    <row r="16345" spans="22:23" x14ac:dyDescent="0.25">
      <c r="V16345" s="413"/>
      <c r="W16345" s="413"/>
    </row>
    <row r="16346" spans="22:23" x14ac:dyDescent="0.25">
      <c r="V16346" s="413"/>
      <c r="W16346" s="413"/>
    </row>
    <row r="16347" spans="22:23" x14ac:dyDescent="0.25">
      <c r="V16347" s="413"/>
      <c r="W16347" s="413"/>
    </row>
    <row r="16348" spans="22:23" x14ac:dyDescent="0.25">
      <c r="V16348" s="413"/>
      <c r="W16348" s="413"/>
    </row>
    <row r="16349" spans="22:23" x14ac:dyDescent="0.25">
      <c r="V16349" s="413"/>
      <c r="W16349" s="413"/>
    </row>
    <row r="16350" spans="22:23" x14ac:dyDescent="0.25">
      <c r="V16350" s="413"/>
      <c r="W16350" s="413"/>
    </row>
    <row r="16351" spans="22:23" x14ac:dyDescent="0.25">
      <c r="V16351" s="413"/>
      <c r="W16351" s="413"/>
    </row>
    <row r="16352" spans="22:23" x14ac:dyDescent="0.25">
      <c r="V16352" s="413"/>
      <c r="W16352" s="413"/>
    </row>
    <row r="16353" spans="22:23" x14ac:dyDescent="0.25">
      <c r="V16353" s="413"/>
      <c r="W16353" s="413"/>
    </row>
    <row r="16354" spans="22:23" x14ac:dyDescent="0.25">
      <c r="V16354" s="413"/>
      <c r="W16354" s="413"/>
    </row>
    <row r="16355" spans="22:23" x14ac:dyDescent="0.25">
      <c r="V16355" s="413"/>
      <c r="W16355" s="413"/>
    </row>
    <row r="16356" spans="22:23" x14ac:dyDescent="0.25">
      <c r="V16356" s="413"/>
      <c r="W16356" s="413"/>
    </row>
    <row r="16357" spans="22:23" x14ac:dyDescent="0.25">
      <c r="V16357" s="413"/>
      <c r="W16357" s="413"/>
    </row>
    <row r="16358" spans="22:23" x14ac:dyDescent="0.25">
      <c r="V16358" s="413"/>
      <c r="W16358" s="413"/>
    </row>
    <row r="16359" spans="22:23" x14ac:dyDescent="0.25">
      <c r="V16359" s="413"/>
      <c r="W16359" s="413"/>
    </row>
    <row r="16360" spans="22:23" x14ac:dyDescent="0.25">
      <c r="V16360" s="413"/>
      <c r="W16360" s="413"/>
    </row>
    <row r="16361" spans="22:23" x14ac:dyDescent="0.25">
      <c r="V16361" s="413"/>
      <c r="W16361" s="413"/>
    </row>
    <row r="16362" spans="22:23" x14ac:dyDescent="0.25">
      <c r="V16362" s="413"/>
      <c r="W16362" s="413"/>
    </row>
    <row r="16363" spans="22:23" x14ac:dyDescent="0.25">
      <c r="V16363" s="413"/>
      <c r="W16363" s="413"/>
    </row>
    <row r="16364" spans="22:23" x14ac:dyDescent="0.25">
      <c r="V16364" s="413"/>
      <c r="W16364" s="413"/>
    </row>
    <row r="16365" spans="22:23" x14ac:dyDescent="0.25">
      <c r="V16365" s="413"/>
      <c r="W16365" s="413"/>
    </row>
    <row r="16366" spans="22:23" x14ac:dyDescent="0.25">
      <c r="V16366" s="413"/>
      <c r="W16366" s="413"/>
    </row>
    <row r="16367" spans="22:23" x14ac:dyDescent="0.25">
      <c r="V16367" s="413"/>
      <c r="W16367" s="413"/>
    </row>
    <row r="16368" spans="22:23" x14ac:dyDescent="0.25">
      <c r="V16368" s="413"/>
      <c r="W16368" s="413"/>
    </row>
    <row r="16369" spans="22:23" x14ac:dyDescent="0.25">
      <c r="V16369" s="413"/>
      <c r="W16369" s="413"/>
    </row>
    <row r="16370" spans="22:23" x14ac:dyDescent="0.25">
      <c r="V16370" s="413"/>
      <c r="W16370" s="413"/>
    </row>
    <row r="16371" spans="22:23" x14ac:dyDescent="0.25">
      <c r="V16371" s="413"/>
      <c r="W16371" s="413"/>
    </row>
    <row r="16372" spans="22:23" x14ac:dyDescent="0.25">
      <c r="V16372" s="413"/>
      <c r="W16372" s="413"/>
    </row>
    <row r="16373" spans="22:23" x14ac:dyDescent="0.25">
      <c r="V16373" s="413"/>
      <c r="W16373" s="413"/>
    </row>
    <row r="16374" spans="22:23" x14ac:dyDescent="0.25">
      <c r="V16374" s="413"/>
      <c r="W16374" s="413"/>
    </row>
    <row r="16375" spans="22:23" x14ac:dyDescent="0.25">
      <c r="V16375" s="413"/>
      <c r="W16375" s="413"/>
    </row>
    <row r="16376" spans="22:23" x14ac:dyDescent="0.25">
      <c r="V16376" s="413"/>
      <c r="W16376" s="413"/>
    </row>
    <row r="16377" spans="22:23" x14ac:dyDescent="0.25">
      <c r="V16377" s="413"/>
      <c r="W16377" s="413"/>
    </row>
    <row r="16378" spans="22:23" x14ac:dyDescent="0.25">
      <c r="V16378" s="413"/>
      <c r="W16378" s="413"/>
    </row>
    <row r="16379" spans="22:23" x14ac:dyDescent="0.25">
      <c r="V16379" s="413"/>
      <c r="W16379" s="413"/>
    </row>
    <row r="16380" spans="22:23" x14ac:dyDescent="0.25">
      <c r="V16380" s="413"/>
      <c r="W16380" s="413"/>
    </row>
    <row r="16381" spans="22:23" x14ac:dyDescent="0.25">
      <c r="V16381" s="413"/>
      <c r="W16381" s="413"/>
    </row>
    <row r="16382" spans="22:23" x14ac:dyDescent="0.25">
      <c r="V16382" s="413"/>
      <c r="W16382" s="413"/>
    </row>
    <row r="16383" spans="22:23" x14ac:dyDescent="0.25">
      <c r="V16383" s="413"/>
      <c r="W16383" s="413"/>
    </row>
    <row r="16384" spans="22:23" x14ac:dyDescent="0.25">
      <c r="V16384" s="413"/>
      <c r="W16384" s="413"/>
    </row>
    <row r="16385" spans="22:23" x14ac:dyDescent="0.25">
      <c r="V16385" s="413"/>
      <c r="W16385" s="413"/>
    </row>
    <row r="16386" spans="22:23" x14ac:dyDescent="0.25">
      <c r="V16386" s="413"/>
      <c r="W16386" s="413"/>
    </row>
    <row r="16387" spans="22:23" x14ac:dyDescent="0.25">
      <c r="V16387" s="413"/>
      <c r="W16387" s="413"/>
    </row>
    <row r="16388" spans="22:23" x14ac:dyDescent="0.25">
      <c r="V16388" s="413"/>
      <c r="W16388" s="413"/>
    </row>
    <row r="16389" spans="22:23" x14ac:dyDescent="0.25">
      <c r="V16389" s="413"/>
      <c r="W16389" s="413"/>
    </row>
  </sheetData>
  <mergeCells count="19">
    <mergeCell ref="V1:AG1"/>
    <mergeCell ref="X2:X3"/>
    <mergeCell ref="W2:W3"/>
    <mergeCell ref="V2:V3"/>
    <mergeCell ref="B3:D3"/>
    <mergeCell ref="B6:C6"/>
    <mergeCell ref="F32:S33"/>
    <mergeCell ref="I2:P3"/>
    <mergeCell ref="U2:U3"/>
    <mergeCell ref="AG2:AG3"/>
    <mergeCell ref="AF2:AF3"/>
    <mergeCell ref="AE2:AE3"/>
    <mergeCell ref="AD2:AD3"/>
    <mergeCell ref="AC2:AC3"/>
    <mergeCell ref="AB2:AB3"/>
    <mergeCell ref="AA2:AA3"/>
    <mergeCell ref="Z2:Z3"/>
    <mergeCell ref="Y2:Y3"/>
    <mergeCell ref="B29:D33"/>
  </mergeCells>
  <conditionalFormatting sqref="I2">
    <cfRule type="containsText" dxfId="15" priority="1" operator="containsText" text="PowellData">
      <formula>NOT(ISERROR(SEARCH("PowellData",I2)))</formula>
    </cfRule>
    <cfRule type="containsText" dxfId="14" priority="2" operator="containsText" text="Flag">
      <formula>NOT(ISERROR(SEARCH("Flag",I2)))</formula>
    </cfRule>
    <cfRule type="containsText" dxfId="13" priority="3" operator="containsText" text="DiversionRequested">
      <formula>NOT(ISERROR(SEARCH("DiversionRequested",I2)))</formula>
    </cfRule>
    <cfRule type="containsText" dxfId="12" priority="4" operator="containsText" text="Havasu">
      <formula>NOT(ISERROR(SEARCH("Havasu",I2)))</formula>
    </cfRule>
    <cfRule type="containsText" dxfId="11" priority="5" operator="containsText" text="Mohave">
      <formula>NOT(ISERROR(SEARCH("Mohave",I2)))</formula>
    </cfRule>
    <cfRule type="containsText" dxfId="10" priority="6" operator="containsText" text="Mead">
      <formula>NOT(ISERROR(SEARCH("Mead",I2)))</formula>
    </cfRule>
    <cfRule type="containsText" dxfId="9" priority="7" operator="containsText" text="Powell">
      <formula>NOT(ISERROR(SEARCH("Powell",I2)))</formula>
    </cfRule>
    <cfRule type="containsText" dxfId="8" priority="8" operator="containsText" text="Navajo">
      <formula>NOT(ISERROR(SEARCH("Navajo",I2)))</formula>
    </cfRule>
    <cfRule type="containsText" dxfId="7" priority="9" operator="containsText" text="Vallecito">
      <formula>NOT(ISERROR(SEARCH("Vallecito",I2)))</formula>
    </cfRule>
    <cfRule type="containsText" dxfId="6" priority="10" operator="containsText" text="Crystal">
      <formula>NOT(ISERROR(SEARCH("Crystal",I2)))</formula>
    </cfRule>
    <cfRule type="containsText" dxfId="5" priority="11" operator="containsText" text="MorrowPoint">
      <formula>NOT(ISERROR(SEARCH("MorrowPoint",I2)))</formula>
    </cfRule>
    <cfRule type="containsText" dxfId="4" priority="12" operator="containsText" text="BlueMesa">
      <formula>NOT(ISERROR(SEARCH("BlueMesa",I2)))</formula>
    </cfRule>
    <cfRule type="containsText" dxfId="3" priority="13" operator="containsText" text="TaylorPark">
      <formula>NOT(ISERROR(SEARCH("TaylorPark",I2)))</formula>
    </cfRule>
    <cfRule type="containsText" dxfId="2" priority="14" operator="containsText" text="FlamingGorge">
      <formula>NOT(ISERROR(SEARCH("FlamingGorge",I2)))</formula>
    </cfRule>
    <cfRule type="containsText" dxfId="1" priority="15" operator="containsText" text="Fontenelle">
      <formula>NOT(ISERROR(SEARCH("Fontenelle",I2)))</formula>
    </cfRule>
  </conditionalFormatting>
  <pageMargins left="0.7" right="0.7" top="0.75" bottom="0.75" header="0.3" footer="0.3"/>
  <pageSetup scale="52" orientation="portrait" horizontalDpi="0" verticalDpi="0" r:id="rId1"/>
  <colBreaks count="1" manualBreakCount="1">
    <brk id="20" max="4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setAxisMinMax">
                <anchor moveWithCells="1">
                  <from>
                    <xdr:col>1</xdr:col>
                    <xdr:colOff>47625</xdr:colOff>
                    <xdr:row>9</xdr:row>
                    <xdr:rowOff>9525</xdr:rowOff>
                  </from>
                  <to>
                    <xdr:col>3</xdr:col>
                    <xdr:colOff>438150</xdr:colOff>
                    <xdr:row>10</xdr:row>
                    <xdr:rowOff>9525</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0</xdr:colOff>
                    <xdr:row>11</xdr:row>
                    <xdr:rowOff>9525</xdr:rowOff>
                  </from>
                  <to>
                    <xdr:col>3</xdr:col>
                    <xdr:colOff>590550</xdr:colOff>
                    <xdr:row>23</xdr:row>
                    <xdr:rowOff>9525</xdr:rowOff>
                  </to>
                </anchor>
              </controlPr>
            </control>
          </mc:Choice>
        </mc:AlternateContent>
        <mc:AlternateContent xmlns:mc="http://schemas.openxmlformats.org/markup-compatibility/2006">
          <mc:Choice Requires="x14">
            <control shapeId="1060" r:id="rId6" name="Check Box 36">
              <controlPr defaultSize="0" autoFill="0" autoLine="0" autoPict="0">
                <anchor moveWithCells="1">
                  <from>
                    <xdr:col>1</xdr:col>
                    <xdr:colOff>38100</xdr:colOff>
                    <xdr:row>13</xdr:row>
                    <xdr:rowOff>133350</xdr:rowOff>
                  </from>
                  <to>
                    <xdr:col>2</xdr:col>
                    <xdr:colOff>228600</xdr:colOff>
                    <xdr:row>14</xdr:row>
                    <xdr:rowOff>133350</xdr:rowOff>
                  </to>
                </anchor>
              </controlPr>
            </control>
          </mc:Choice>
        </mc:AlternateContent>
        <mc:AlternateContent xmlns:mc="http://schemas.openxmlformats.org/markup-compatibility/2006">
          <mc:Choice Requires="x14">
            <control shapeId="1061" r:id="rId7" name="Check Box 37">
              <controlPr defaultSize="0" autoFill="0" autoLine="0" autoPict="0">
                <anchor moveWithCells="1">
                  <from>
                    <xdr:col>1</xdr:col>
                    <xdr:colOff>38100</xdr:colOff>
                    <xdr:row>14</xdr:row>
                    <xdr:rowOff>133350</xdr:rowOff>
                  </from>
                  <to>
                    <xdr:col>2</xdr:col>
                    <xdr:colOff>228600</xdr:colOff>
                    <xdr:row>15</xdr:row>
                    <xdr:rowOff>133350</xdr:rowOff>
                  </to>
                </anchor>
              </controlPr>
            </control>
          </mc:Choice>
        </mc:AlternateContent>
        <mc:AlternateContent xmlns:mc="http://schemas.openxmlformats.org/markup-compatibility/2006">
          <mc:Choice Requires="x14">
            <control shapeId="1062" r:id="rId8" name="Check Box 38">
              <controlPr defaultSize="0" autoFill="0" autoLine="0" autoPict="0">
                <anchor moveWithCells="1">
                  <from>
                    <xdr:col>1</xdr:col>
                    <xdr:colOff>38100</xdr:colOff>
                    <xdr:row>15</xdr:row>
                    <xdr:rowOff>133350</xdr:rowOff>
                  </from>
                  <to>
                    <xdr:col>2</xdr:col>
                    <xdr:colOff>228600</xdr:colOff>
                    <xdr:row>16</xdr:row>
                    <xdr:rowOff>133350</xdr:rowOff>
                  </to>
                </anchor>
              </controlPr>
            </control>
          </mc:Choice>
        </mc:AlternateContent>
        <mc:AlternateContent xmlns:mc="http://schemas.openxmlformats.org/markup-compatibility/2006">
          <mc:Choice Requires="x14">
            <control shapeId="1070" r:id="rId9" name="Check Box 46">
              <controlPr defaultSize="0" autoFill="0" autoLine="0" autoPict="0">
                <anchor moveWithCells="1">
                  <from>
                    <xdr:col>1</xdr:col>
                    <xdr:colOff>38100</xdr:colOff>
                    <xdr:row>16</xdr:row>
                    <xdr:rowOff>133350</xdr:rowOff>
                  </from>
                  <to>
                    <xdr:col>2</xdr:col>
                    <xdr:colOff>228600</xdr:colOff>
                    <xdr:row>17</xdr:row>
                    <xdr:rowOff>133350</xdr:rowOff>
                  </to>
                </anchor>
              </controlPr>
            </control>
          </mc:Choice>
        </mc:AlternateContent>
        <mc:AlternateContent xmlns:mc="http://schemas.openxmlformats.org/markup-compatibility/2006">
          <mc:Choice Requires="x14">
            <control shapeId="1071" r:id="rId10" name="Check Box 47">
              <controlPr defaultSize="0" autoFill="0" autoLine="0" autoPict="0">
                <anchor moveWithCells="1">
                  <from>
                    <xdr:col>1</xdr:col>
                    <xdr:colOff>38100</xdr:colOff>
                    <xdr:row>17</xdr:row>
                    <xdr:rowOff>133350</xdr:rowOff>
                  </from>
                  <to>
                    <xdr:col>2</xdr:col>
                    <xdr:colOff>228600</xdr:colOff>
                    <xdr:row>18</xdr:row>
                    <xdr:rowOff>133350</xdr:rowOff>
                  </to>
                </anchor>
              </controlPr>
            </control>
          </mc:Choice>
        </mc:AlternateContent>
        <mc:AlternateContent xmlns:mc="http://schemas.openxmlformats.org/markup-compatibility/2006">
          <mc:Choice Requires="x14">
            <control shapeId="1072" r:id="rId11" name="Check Box 48">
              <controlPr defaultSize="0" autoFill="0" autoLine="0" autoPict="0">
                <anchor moveWithCells="1">
                  <from>
                    <xdr:col>1</xdr:col>
                    <xdr:colOff>38100</xdr:colOff>
                    <xdr:row>18</xdr:row>
                    <xdr:rowOff>133350</xdr:rowOff>
                  </from>
                  <to>
                    <xdr:col>2</xdr:col>
                    <xdr:colOff>228600</xdr:colOff>
                    <xdr:row>19</xdr:row>
                    <xdr:rowOff>133350</xdr:rowOff>
                  </to>
                </anchor>
              </controlPr>
            </control>
          </mc:Choice>
        </mc:AlternateContent>
        <mc:AlternateContent xmlns:mc="http://schemas.openxmlformats.org/markup-compatibility/2006">
          <mc:Choice Requires="x14">
            <control shapeId="1074" r:id="rId12" name="Check Box 50">
              <controlPr defaultSize="0" autoFill="0" autoLine="0" autoPict="0">
                <anchor moveWithCells="1">
                  <from>
                    <xdr:col>1</xdr:col>
                    <xdr:colOff>38100</xdr:colOff>
                    <xdr:row>19</xdr:row>
                    <xdr:rowOff>133350</xdr:rowOff>
                  </from>
                  <to>
                    <xdr:col>2</xdr:col>
                    <xdr:colOff>228600</xdr:colOff>
                    <xdr:row>20</xdr:row>
                    <xdr:rowOff>133350</xdr:rowOff>
                  </to>
                </anchor>
              </controlPr>
            </control>
          </mc:Choice>
        </mc:AlternateContent>
        <mc:AlternateContent xmlns:mc="http://schemas.openxmlformats.org/markup-compatibility/2006">
          <mc:Choice Requires="x14">
            <control shapeId="1075" r:id="rId13" name="Check Box 51">
              <controlPr defaultSize="0" autoFill="0" autoLine="0" autoPict="0">
                <anchor moveWithCells="1">
                  <from>
                    <xdr:col>1</xdr:col>
                    <xdr:colOff>38100</xdr:colOff>
                    <xdr:row>20</xdr:row>
                    <xdr:rowOff>133350</xdr:rowOff>
                  </from>
                  <to>
                    <xdr:col>2</xdr:col>
                    <xdr:colOff>228600</xdr:colOff>
                    <xdr:row>21</xdr:row>
                    <xdr:rowOff>133350</xdr:rowOff>
                  </to>
                </anchor>
              </controlPr>
            </control>
          </mc:Choice>
        </mc:AlternateContent>
        <mc:AlternateContent xmlns:mc="http://schemas.openxmlformats.org/markup-compatibility/2006">
          <mc:Choice Requires="x14">
            <control shapeId="1076" r:id="rId14" name="Check Box 52">
              <controlPr defaultSize="0" autoFill="0" autoLine="0" autoPict="0">
                <anchor moveWithCells="1">
                  <from>
                    <xdr:col>1</xdr:col>
                    <xdr:colOff>38100</xdr:colOff>
                    <xdr:row>21</xdr:row>
                    <xdr:rowOff>133350</xdr:rowOff>
                  </from>
                  <to>
                    <xdr:col>2</xdr:col>
                    <xdr:colOff>228600</xdr:colOff>
                    <xdr:row>22</xdr:row>
                    <xdr:rowOff>142875</xdr:rowOff>
                  </to>
                </anchor>
              </controlPr>
            </control>
          </mc:Choice>
        </mc:AlternateContent>
        <mc:AlternateContent xmlns:mc="http://schemas.openxmlformats.org/markup-compatibility/2006">
          <mc:Choice Requires="x14">
            <control shapeId="1104" r:id="rId15" name="Group Box 80">
              <controlPr defaultSize="0" autoFill="0" autoPict="0">
                <anchor moveWithCells="1">
                  <from>
                    <xdr:col>1</xdr:col>
                    <xdr:colOff>0</xdr:colOff>
                    <xdr:row>8</xdr:row>
                    <xdr:rowOff>19050</xdr:rowOff>
                  </from>
                  <to>
                    <xdr:col>3</xdr:col>
                    <xdr:colOff>590550</xdr:colOff>
                    <xdr:row>10</xdr:row>
                    <xdr:rowOff>57150</xdr:rowOff>
                  </to>
                </anchor>
              </controlPr>
            </control>
          </mc:Choice>
        </mc:AlternateContent>
        <mc:AlternateContent xmlns:mc="http://schemas.openxmlformats.org/markup-compatibility/2006">
          <mc:Choice Requires="x14">
            <control shapeId="1105" r:id="rId16" name="Button 81">
              <controlPr defaultSize="0" autoFill="0" autoPict="0" macro="[0]!SelectAllAnalysis">
                <anchor moveWithCells="1" sizeWithCells="1">
                  <from>
                    <xdr:col>1</xdr:col>
                    <xdr:colOff>57150</xdr:colOff>
                    <xdr:row>11</xdr:row>
                    <xdr:rowOff>152400</xdr:rowOff>
                  </from>
                  <to>
                    <xdr:col>2</xdr:col>
                    <xdr:colOff>161925</xdr:colOff>
                    <xdr:row>13</xdr:row>
                    <xdr:rowOff>19050</xdr:rowOff>
                  </to>
                </anchor>
              </controlPr>
            </control>
          </mc:Choice>
        </mc:AlternateContent>
        <mc:AlternateContent xmlns:mc="http://schemas.openxmlformats.org/markup-compatibility/2006">
          <mc:Choice Requires="x14">
            <control shapeId="1108" r:id="rId17" name="Button 84">
              <controlPr defaultSize="0" autoFill="0" autoPict="0" macro="[0]!DeselectAllAnalysis">
                <anchor moveWithCells="1" sizeWithCells="1">
                  <from>
                    <xdr:col>2</xdr:col>
                    <xdr:colOff>228600</xdr:colOff>
                    <xdr:row>11</xdr:row>
                    <xdr:rowOff>142875</xdr:rowOff>
                  </from>
                  <to>
                    <xdr:col>3</xdr:col>
                    <xdr:colOff>428625</xdr:colOff>
                    <xdr:row>13</xdr:row>
                    <xdr:rowOff>19050</xdr:rowOff>
                  </to>
                </anchor>
              </controlPr>
            </control>
          </mc:Choice>
        </mc:AlternateContent>
        <mc:AlternateContent xmlns:mc="http://schemas.openxmlformats.org/markup-compatibility/2006">
          <mc:Choice Requires="x14">
            <control shapeId="1114" r:id="rId18" name="Group Box 90">
              <controlPr defaultSize="0" autoFill="0" autoPict="0">
                <anchor moveWithCells="1">
                  <from>
                    <xdr:col>0</xdr:col>
                    <xdr:colOff>190500</xdr:colOff>
                    <xdr:row>4</xdr:row>
                    <xdr:rowOff>47625</xdr:rowOff>
                  </from>
                  <to>
                    <xdr:col>3</xdr:col>
                    <xdr:colOff>95250</xdr:colOff>
                    <xdr:row>6</xdr:row>
                    <xdr:rowOff>57150</xdr:rowOff>
                  </to>
                </anchor>
              </controlPr>
            </control>
          </mc:Choice>
        </mc:AlternateContent>
        <mc:AlternateContent xmlns:mc="http://schemas.openxmlformats.org/markup-compatibility/2006">
          <mc:Choice Requires="x14">
            <control shapeId="1115" r:id="rId19" name="Group Box 91">
              <controlPr defaultSize="0" autoFill="0" autoPict="0">
                <anchor moveWithCells="1">
                  <from>
                    <xdr:col>0</xdr:col>
                    <xdr:colOff>190500</xdr:colOff>
                    <xdr:row>1</xdr:row>
                    <xdr:rowOff>28575</xdr:rowOff>
                  </from>
                  <to>
                    <xdr:col>4</xdr:col>
                    <xdr:colOff>0</xdr:colOff>
                    <xdr:row>3</xdr:row>
                    <xdr:rowOff>57150</xdr:rowOff>
                  </to>
                </anchor>
              </controlPr>
            </control>
          </mc:Choice>
        </mc:AlternateContent>
        <mc:AlternateContent xmlns:mc="http://schemas.openxmlformats.org/markup-compatibility/2006">
          <mc:Choice Requires="x14">
            <control shapeId="1122" r:id="rId20" name="Group Box 98">
              <controlPr defaultSize="0" autoFill="0" autoPict="0">
                <anchor moveWithCells="1">
                  <from>
                    <xdr:col>0</xdr:col>
                    <xdr:colOff>209550</xdr:colOff>
                    <xdr:row>24</xdr:row>
                    <xdr:rowOff>57150</xdr:rowOff>
                  </from>
                  <to>
                    <xdr:col>3</xdr:col>
                    <xdr:colOff>609600</xdr:colOff>
                    <xdr:row>26</xdr:row>
                    <xdr:rowOff>133350</xdr:rowOff>
                  </to>
                </anchor>
              </controlPr>
            </control>
          </mc:Choice>
        </mc:AlternateContent>
        <mc:AlternateContent xmlns:mc="http://schemas.openxmlformats.org/markup-compatibility/2006">
          <mc:Choice Requires="x14">
            <control shapeId="1123" r:id="rId21" name="Check Box 99">
              <controlPr defaultSize="0" autoFill="0" autoLine="0" autoPict="0">
                <anchor moveWithCells="1">
                  <from>
                    <xdr:col>1</xdr:col>
                    <xdr:colOff>28575</xdr:colOff>
                    <xdr:row>24</xdr:row>
                    <xdr:rowOff>142875</xdr:rowOff>
                  </from>
                  <to>
                    <xdr:col>1</xdr:col>
                    <xdr:colOff>457200</xdr:colOff>
                    <xdr:row>26</xdr:row>
                    <xdr:rowOff>19050</xdr:rowOff>
                  </to>
                </anchor>
              </controlPr>
            </control>
          </mc:Choice>
        </mc:AlternateContent>
        <mc:AlternateContent xmlns:mc="http://schemas.openxmlformats.org/markup-compatibility/2006">
          <mc:Choice Requires="x14">
            <control shapeId="1124" r:id="rId22" name="Check Box 100">
              <controlPr defaultSize="0" autoFill="0" autoLine="0" autoPict="0">
                <anchor moveWithCells="1">
                  <from>
                    <xdr:col>2</xdr:col>
                    <xdr:colOff>457200</xdr:colOff>
                    <xdr:row>24</xdr:row>
                    <xdr:rowOff>142875</xdr:rowOff>
                  </from>
                  <to>
                    <xdr:col>3</xdr:col>
                    <xdr:colOff>504825</xdr:colOff>
                    <xdr:row>26</xdr:row>
                    <xdr:rowOff>19050</xdr:rowOff>
                  </to>
                </anchor>
              </controlPr>
            </control>
          </mc:Choice>
        </mc:AlternateContent>
        <mc:AlternateContent xmlns:mc="http://schemas.openxmlformats.org/markup-compatibility/2006">
          <mc:Choice Requires="x14">
            <control shapeId="1125" r:id="rId23" name="Check Box 101">
              <controlPr defaultSize="0" autoFill="0" autoLine="0" autoPict="0">
                <anchor moveWithCells="1">
                  <from>
                    <xdr:col>1</xdr:col>
                    <xdr:colOff>514350</xdr:colOff>
                    <xdr:row>24</xdr:row>
                    <xdr:rowOff>152400</xdr:rowOff>
                  </from>
                  <to>
                    <xdr:col>2</xdr:col>
                    <xdr:colOff>466725</xdr:colOff>
                    <xdr:row>26</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0"/>
  </sheetPr>
  <dimension ref="A1:BG110"/>
  <sheetViews>
    <sheetView zoomScaleNormal="100" workbookViewId="0">
      <selection activeCell="E18" sqref="E18"/>
    </sheetView>
  </sheetViews>
  <sheetFormatPr defaultColWidth="8.85546875" defaultRowHeight="15" x14ac:dyDescent="0.25"/>
  <cols>
    <col min="1" max="1" width="2.7109375" style="1" customWidth="1"/>
    <col min="2" max="2" width="18.85546875" style="1" customWidth="1"/>
    <col min="3" max="3" width="38.140625" style="1" customWidth="1"/>
    <col min="4" max="4" width="4.140625" style="1" customWidth="1"/>
    <col min="5" max="5" width="9.7109375" style="1" customWidth="1"/>
    <col min="6" max="6" width="4.7109375" style="1" customWidth="1"/>
    <col min="7" max="7" width="10.85546875" style="1" customWidth="1"/>
    <col min="8" max="8" width="3" style="1" customWidth="1"/>
    <col min="9" max="9" width="8.85546875" style="1"/>
    <col min="10" max="10" width="3" style="1" customWidth="1"/>
    <col min="11" max="11" width="8.85546875" style="1"/>
    <col min="12" max="12" width="2.7109375" style="1" customWidth="1"/>
    <col min="13" max="13" width="8.85546875" style="1" customWidth="1"/>
    <col min="14" max="14" width="2.5703125" style="1" customWidth="1"/>
    <col min="15" max="15" width="9.85546875" style="1" customWidth="1"/>
    <col min="16" max="16" width="8.85546875" style="1"/>
    <col min="17" max="17" width="31.7109375" style="1" customWidth="1"/>
    <col min="18" max="18" width="8.85546875" style="1"/>
    <col min="19" max="19" width="73" style="1" customWidth="1"/>
    <col min="20" max="20" width="16.28515625" style="1" bestFit="1" customWidth="1"/>
    <col min="21" max="21" width="19.28515625" style="1" bestFit="1" customWidth="1"/>
    <col min="22" max="24" width="9.140625" style="1" customWidth="1"/>
    <col min="25" max="25" width="9.28515625" style="1" bestFit="1" customWidth="1"/>
    <col min="26" max="26" width="12.7109375" style="1" customWidth="1"/>
    <col min="27" max="35" width="10.28515625" style="1" bestFit="1" customWidth="1"/>
    <col min="36" max="36" width="9.28515625" style="1" bestFit="1" customWidth="1"/>
    <col min="37" max="37" width="10.28515625" style="1" bestFit="1" customWidth="1"/>
    <col min="38" max="39" width="9.28515625" style="1" bestFit="1" customWidth="1"/>
    <col min="40" max="49" width="10.28515625" style="1" bestFit="1" customWidth="1"/>
    <col min="50" max="51" width="9.28515625" style="1" bestFit="1" customWidth="1"/>
    <col min="52" max="52" width="10.28515625" style="1" bestFit="1" customWidth="1"/>
    <col min="53" max="53" width="9" style="1" bestFit="1" customWidth="1"/>
    <col min="54" max="16384" width="8.85546875" style="1"/>
  </cols>
  <sheetData>
    <row r="1" spans="1:59" x14ac:dyDescent="0.25">
      <c r="A1" s="221"/>
      <c r="B1" s="222"/>
      <c r="C1" s="222"/>
      <c r="D1" s="222"/>
      <c r="E1" s="222"/>
      <c r="F1" s="222"/>
      <c r="G1" s="222"/>
      <c r="H1" s="222"/>
      <c r="I1" s="222"/>
      <c r="J1" s="222"/>
      <c r="K1" s="222"/>
      <c r="L1" s="222"/>
      <c r="M1" s="222"/>
      <c r="N1" s="222"/>
      <c r="O1" s="222"/>
      <c r="P1" s="222"/>
      <c r="Q1" s="222"/>
      <c r="R1" s="222"/>
      <c r="S1" s="222"/>
      <c r="T1" s="223"/>
      <c r="U1" s="218"/>
      <c r="V1" s="248"/>
      <c r="W1" s="248"/>
      <c r="X1" s="248"/>
      <c r="Y1" s="719" t="str">
        <f>LOOKUP(B6,CDFNode,CDF_ExName)</f>
        <v>Surplus</v>
      </c>
      <c r="Z1" s="720"/>
      <c r="AA1" s="720"/>
      <c r="AB1" s="720"/>
      <c r="AC1" s="720"/>
      <c r="AD1" s="720"/>
      <c r="AE1" s="720"/>
      <c r="AF1" s="720"/>
      <c r="AG1" s="720"/>
      <c r="AH1" s="720"/>
      <c r="AI1" s="720"/>
      <c r="AJ1" s="720"/>
      <c r="AK1" s="720"/>
      <c r="AL1" s="720"/>
      <c r="AM1" s="720"/>
      <c r="AN1" s="720"/>
      <c r="AO1" s="720"/>
      <c r="AP1" s="720"/>
      <c r="AQ1" s="720"/>
      <c r="AR1" s="720"/>
      <c r="AS1" s="720"/>
      <c r="AT1" s="720"/>
      <c r="AU1" s="720"/>
      <c r="AV1" s="720"/>
      <c r="AW1" s="720"/>
      <c r="AX1" s="720"/>
      <c r="AY1" s="720"/>
      <c r="AZ1" s="720"/>
      <c r="BA1" s="720"/>
      <c r="BB1" s="197"/>
      <c r="BC1" s="197"/>
      <c r="BD1" s="197"/>
      <c r="BE1" s="197"/>
      <c r="BF1" s="197"/>
      <c r="BG1" s="8"/>
    </row>
    <row r="2" spans="1:59" x14ac:dyDescent="0.25">
      <c r="A2" s="224"/>
      <c r="B2" s="225"/>
      <c r="C2" s="225"/>
      <c r="D2" s="225"/>
      <c r="E2" s="225"/>
      <c r="F2" s="225"/>
      <c r="G2" s="225"/>
      <c r="H2" s="225"/>
      <c r="I2" s="225"/>
      <c r="J2" s="225"/>
      <c r="K2" s="225"/>
      <c r="L2" s="225"/>
      <c r="M2" s="225"/>
      <c r="N2" s="225"/>
      <c r="O2" s="225"/>
      <c r="P2" s="225"/>
      <c r="Q2" s="225"/>
      <c r="R2" s="225"/>
      <c r="S2" s="225"/>
      <c r="T2" s="226"/>
      <c r="U2" s="8"/>
      <c r="V2" s="197" t="s">
        <v>295</v>
      </c>
      <c r="W2" s="197" t="s">
        <v>296</v>
      </c>
      <c r="X2" s="197" t="s">
        <v>297</v>
      </c>
      <c r="Y2" s="203">
        <f>RunInformation!$G$6</f>
        <v>1981</v>
      </c>
      <c r="Z2" s="197">
        <f>RunInformation!$G$7</f>
        <v>1982</v>
      </c>
      <c r="AA2" s="197">
        <f>RunInformation!$G$8</f>
        <v>1983</v>
      </c>
      <c r="AB2" s="197">
        <f>RunInformation!$G$9</f>
        <v>1984</v>
      </c>
      <c r="AC2" s="197">
        <f>RunInformation!$G$10</f>
        <v>1985</v>
      </c>
      <c r="AD2" s="197">
        <f>RunInformation!$G$11</f>
        <v>1986</v>
      </c>
      <c r="AE2" s="197">
        <f>RunInformation!$G$12</f>
        <v>1987</v>
      </c>
      <c r="AF2" s="197">
        <f>RunInformation!$G$13</f>
        <v>1988</v>
      </c>
      <c r="AG2" s="197">
        <f>RunInformation!$G$14</f>
        <v>1989</v>
      </c>
      <c r="AH2" s="197">
        <f>RunInformation!$G$15</f>
        <v>1990</v>
      </c>
      <c r="AI2" s="197">
        <f>RunInformation!$G$16</f>
        <v>1991</v>
      </c>
      <c r="AJ2" s="197">
        <f>RunInformation!$G$17</f>
        <v>1992</v>
      </c>
      <c r="AK2" s="197">
        <f>RunInformation!$G$18</f>
        <v>1993</v>
      </c>
      <c r="AL2" s="197">
        <f>RunInformation!$G$19</f>
        <v>1994</v>
      </c>
      <c r="AM2" s="197">
        <f>RunInformation!$G$20</f>
        <v>1995</v>
      </c>
      <c r="AN2" s="197">
        <f>RunInformation!$G$21</f>
        <v>1996</v>
      </c>
      <c r="AO2" s="197">
        <f>RunInformation!$G$22</f>
        <v>1997</v>
      </c>
      <c r="AP2" s="197">
        <f>RunInformation!$G$23</f>
        <v>1998</v>
      </c>
      <c r="AQ2" s="197">
        <f>RunInformation!$G$24</f>
        <v>1999</v>
      </c>
      <c r="AR2" s="197">
        <f>RunInformation!$G$25</f>
        <v>2000</v>
      </c>
      <c r="AS2" s="197">
        <f>RunInformation!$G$26</f>
        <v>2001</v>
      </c>
      <c r="AT2" s="197">
        <f>RunInformation!$G$27</f>
        <v>2002</v>
      </c>
      <c r="AU2" s="197">
        <f>RunInformation!$G$28</f>
        <v>2003</v>
      </c>
      <c r="AV2" s="197">
        <f>RunInformation!$G$29</f>
        <v>2004</v>
      </c>
      <c r="AW2" s="197">
        <f>RunInformation!$G$30</f>
        <v>2005</v>
      </c>
      <c r="AX2" s="197">
        <f>RunInformation!$G$31</f>
        <v>2006</v>
      </c>
      <c r="AY2" s="197">
        <f>RunInformation!$G$32</f>
        <v>2007</v>
      </c>
      <c r="AZ2" s="197">
        <f>RunInformation!$G$33</f>
        <v>2008</v>
      </c>
      <c r="BA2" s="197">
        <f>RunInformation!$G$34</f>
        <v>2009</v>
      </c>
      <c r="BB2" s="197">
        <f>RunInformation!$G$35</f>
        <v>2010</v>
      </c>
      <c r="BC2" s="197">
        <f>RunInformation!$G$36</f>
        <v>2011</v>
      </c>
      <c r="BD2" s="197">
        <f>RunInformation!$G$37</f>
        <v>2012</v>
      </c>
      <c r="BE2" s="197">
        <f>RunInformation!$G$38</f>
        <v>2013</v>
      </c>
      <c r="BF2" s="197">
        <f>RunInformation!$G$39</f>
        <v>2014</v>
      </c>
      <c r="BG2" s="197">
        <f>RunInformation!$G$40</f>
        <v>2015</v>
      </c>
    </row>
    <row r="3" spans="1:59" x14ac:dyDescent="0.25">
      <c r="A3" s="224"/>
      <c r="B3" s="208">
        <v>9</v>
      </c>
      <c r="C3" s="225"/>
      <c r="D3" s="225"/>
      <c r="E3" s="225"/>
      <c r="F3" s="225"/>
      <c r="G3" s="225"/>
      <c r="H3" s="225"/>
      <c r="I3" s="225"/>
      <c r="J3" s="225"/>
      <c r="K3" s="225"/>
      <c r="L3" s="225"/>
      <c r="M3" s="225"/>
      <c r="N3" s="225"/>
      <c r="O3" s="225"/>
      <c r="P3" s="225"/>
      <c r="Q3" s="225"/>
      <c r="R3" s="225"/>
      <c r="S3" s="225"/>
      <c r="T3" s="226"/>
      <c r="U3" s="9"/>
      <c r="V3" s="10" t="s">
        <v>0</v>
      </c>
      <c r="W3" s="10" t="s">
        <v>1</v>
      </c>
      <c r="X3" s="9" t="s">
        <v>2</v>
      </c>
      <c r="Y3" s="10" t="s">
        <v>3</v>
      </c>
      <c r="Z3" s="10" t="s">
        <v>4</v>
      </c>
      <c r="AA3" s="10" t="s">
        <v>5</v>
      </c>
      <c r="AB3" s="10" t="s">
        <v>6</v>
      </c>
      <c r="AC3" s="10" t="s">
        <v>7</v>
      </c>
      <c r="AD3" s="10" t="s">
        <v>8</v>
      </c>
      <c r="AE3" s="10" t="s">
        <v>9</v>
      </c>
      <c r="AF3" s="10" t="s">
        <v>10</v>
      </c>
      <c r="AG3" s="10" t="s">
        <v>11</v>
      </c>
      <c r="AH3" s="10" t="s">
        <v>12</v>
      </c>
      <c r="AI3" s="10" t="s">
        <v>13</v>
      </c>
      <c r="AJ3" s="10" t="s">
        <v>14</v>
      </c>
      <c r="AK3" s="10" t="s">
        <v>15</v>
      </c>
      <c r="AL3" s="10" t="s">
        <v>16</v>
      </c>
      <c r="AM3" s="10" t="s">
        <v>17</v>
      </c>
      <c r="AN3" s="10" t="s">
        <v>18</v>
      </c>
      <c r="AO3" s="10" t="s">
        <v>19</v>
      </c>
      <c r="AP3" s="10" t="s">
        <v>20</v>
      </c>
      <c r="AQ3" s="10" t="s">
        <v>21</v>
      </c>
      <c r="AR3" s="10" t="s">
        <v>22</v>
      </c>
      <c r="AS3" s="10" t="s">
        <v>23</v>
      </c>
      <c r="AT3" s="10" t="s">
        <v>24</v>
      </c>
      <c r="AU3" s="10" t="s">
        <v>25</v>
      </c>
      <c r="AV3" s="10" t="s">
        <v>26</v>
      </c>
      <c r="AW3" s="10" t="s">
        <v>27</v>
      </c>
      <c r="AX3" s="10" t="s">
        <v>287</v>
      </c>
      <c r="AY3" s="10" t="s">
        <v>293</v>
      </c>
      <c r="AZ3" s="10" t="s">
        <v>298</v>
      </c>
      <c r="BA3" s="10" t="s">
        <v>303</v>
      </c>
      <c r="BB3" s="10" t="s">
        <v>304</v>
      </c>
      <c r="BC3" s="197" t="s">
        <v>302</v>
      </c>
      <c r="BD3" s="10" t="s">
        <v>661</v>
      </c>
      <c r="BE3" s="197" t="s">
        <v>662</v>
      </c>
      <c r="BF3" s="10" t="s">
        <v>663</v>
      </c>
      <c r="BG3" s="197" t="s">
        <v>664</v>
      </c>
    </row>
    <row r="4" spans="1:59" x14ac:dyDescent="0.25">
      <c r="A4" s="224"/>
      <c r="B4" s="225"/>
      <c r="C4" s="225"/>
      <c r="D4" s="225"/>
      <c r="E4" s="225"/>
      <c r="F4" s="225"/>
      <c r="G4" s="225"/>
      <c r="H4" s="225"/>
      <c r="I4" s="675"/>
      <c r="J4" s="675"/>
      <c r="K4" s="675"/>
      <c r="L4" s="675"/>
      <c r="M4" s="675"/>
      <c r="N4" s="675"/>
      <c r="O4" s="675"/>
      <c r="P4" s="675"/>
      <c r="Q4" s="225"/>
      <c r="R4" s="225"/>
      <c r="S4" s="225"/>
      <c r="T4" s="226"/>
      <c r="U4" s="219">
        <f ca="1">DATE(LOOKUP($B$3,TimestepID,StartYear),1,1)</f>
        <v>42736</v>
      </c>
      <c r="V4" s="315">
        <f ca="1">MROUND(LOOKUP($U4,INDIRECT($C$40&amp;"_TIME"),INDIRECT($C$40&amp;"_"&amp;"Min")),$V$11)</f>
        <v>0</v>
      </c>
      <c r="W4" s="317">
        <f ca="1">MROUND(LOOKUP($U4,INDIRECT($C$40&amp;"_TIME"),INDIRECT($C$40&amp;"_"&amp;"Max")),$V$11)</f>
        <v>0</v>
      </c>
      <c r="X4" s="318">
        <f ca="1">MROUND(LOOKUP($U4,INDIRECT($C$40&amp;"_TIME"),INDIRECT($C$40&amp;"_"&amp;"Most")),$V$11)</f>
        <v>0</v>
      </c>
      <c r="Y4" s="319">
        <f ca="1">MROUND(LOOKUP($U4,INDIRECT($C$40&amp;"_TIME"),INDIRECT($C$40&amp;"_"&amp;Y$10)),$V$11)</f>
        <v>0</v>
      </c>
      <c r="Z4" s="320">
        <f t="shared" ref="Z4:BC8" ca="1" si="0">MROUND(LOOKUP($U4,INDIRECT($C$40&amp;"_TIME"),INDIRECT($C$40&amp;"_"&amp;Z$10)),$V$11)</f>
        <v>0</v>
      </c>
      <c r="AA4" s="320">
        <f t="shared" ca="1" si="0"/>
        <v>0</v>
      </c>
      <c r="AB4" s="320">
        <f t="shared" ca="1" si="0"/>
        <v>0</v>
      </c>
      <c r="AC4" s="320">
        <f t="shared" ca="1" si="0"/>
        <v>0</v>
      </c>
      <c r="AD4" s="320">
        <f t="shared" ca="1" si="0"/>
        <v>0</v>
      </c>
      <c r="AE4" s="320">
        <f t="shared" ca="1" si="0"/>
        <v>0</v>
      </c>
      <c r="AF4" s="320">
        <f t="shared" ca="1" si="0"/>
        <v>0</v>
      </c>
      <c r="AG4" s="320">
        <f t="shared" ca="1" si="0"/>
        <v>0</v>
      </c>
      <c r="AH4" s="320">
        <f t="shared" ca="1" si="0"/>
        <v>0</v>
      </c>
      <c r="AI4" s="320">
        <f t="shared" ca="1" si="0"/>
        <v>0</v>
      </c>
      <c r="AJ4" s="320">
        <f t="shared" ca="1" si="0"/>
        <v>0</v>
      </c>
      <c r="AK4" s="320">
        <f t="shared" ca="1" si="0"/>
        <v>0</v>
      </c>
      <c r="AL4" s="320">
        <f t="shared" ca="1" si="0"/>
        <v>0</v>
      </c>
      <c r="AM4" s="320">
        <f t="shared" ca="1" si="0"/>
        <v>0</v>
      </c>
      <c r="AN4" s="320">
        <f t="shared" ca="1" si="0"/>
        <v>0</v>
      </c>
      <c r="AO4" s="320">
        <f t="shared" ca="1" si="0"/>
        <v>0</v>
      </c>
      <c r="AP4" s="320">
        <f t="shared" ca="1" si="0"/>
        <v>0</v>
      </c>
      <c r="AQ4" s="320">
        <f t="shared" ca="1" si="0"/>
        <v>0</v>
      </c>
      <c r="AR4" s="320">
        <f t="shared" ca="1" si="0"/>
        <v>0</v>
      </c>
      <c r="AS4" s="320">
        <f t="shared" ca="1" si="0"/>
        <v>0</v>
      </c>
      <c r="AT4" s="320">
        <f t="shared" ca="1" si="0"/>
        <v>0</v>
      </c>
      <c r="AU4" s="320">
        <f t="shared" ca="1" si="0"/>
        <v>0</v>
      </c>
      <c r="AV4" s="320">
        <f t="shared" ca="1" si="0"/>
        <v>0</v>
      </c>
      <c r="AW4" s="320">
        <f t="shared" ca="1" si="0"/>
        <v>0</v>
      </c>
      <c r="AX4" s="320">
        <f t="shared" ca="1" si="0"/>
        <v>0</v>
      </c>
      <c r="AY4" s="320">
        <f t="shared" ca="1" si="0"/>
        <v>0</v>
      </c>
      <c r="AZ4" s="321">
        <f t="shared" ca="1" si="0"/>
        <v>0</v>
      </c>
      <c r="BA4" s="321">
        <f t="shared" ca="1" si="0"/>
        <v>0</v>
      </c>
      <c r="BB4" s="321">
        <f t="shared" ca="1" si="0"/>
        <v>0</v>
      </c>
      <c r="BC4" s="320">
        <f t="shared" ca="1" si="0"/>
        <v>0</v>
      </c>
      <c r="BD4" s="320">
        <f t="shared" ref="BC4:BG8" ca="1" si="1">MROUND(LOOKUP($U4,INDIRECT($C$40&amp;"_TIME"),INDIRECT($C$40&amp;"_"&amp;BD$10)),$V$11)</f>
        <v>0</v>
      </c>
      <c r="BE4" s="320">
        <f t="shared" ca="1" si="1"/>
        <v>0</v>
      </c>
      <c r="BF4" s="320">
        <f t="shared" ca="1" si="1"/>
        <v>0</v>
      </c>
      <c r="BG4" s="617">
        <f t="shared" ca="1" si="1"/>
        <v>0</v>
      </c>
    </row>
    <row r="5" spans="1:59" x14ac:dyDescent="0.25">
      <c r="A5" s="224"/>
      <c r="B5" s="225"/>
      <c r="C5" s="225"/>
      <c r="D5" s="225"/>
      <c r="E5" s="225"/>
      <c r="F5" s="225"/>
      <c r="G5" s="225"/>
      <c r="H5" s="225"/>
      <c r="I5" s="675"/>
      <c r="J5" s="675"/>
      <c r="K5" s="675"/>
      <c r="L5" s="675"/>
      <c r="M5" s="675"/>
      <c r="N5" s="675"/>
      <c r="O5" s="675"/>
      <c r="P5" s="675"/>
      <c r="Q5" s="225"/>
      <c r="R5" s="225"/>
      <c r="S5" s="225"/>
      <c r="T5" s="226"/>
      <c r="U5" s="220">
        <f ca="1">EDATE($U$4,12)</f>
        <v>43101</v>
      </c>
      <c r="V5" s="316">
        <f t="shared" ref="V5:V8" ca="1" si="2">MROUND(LOOKUP($U5,INDIRECT($C$40&amp;"_TIME"),INDIRECT($C$40&amp;"_"&amp;"Min")),$V$11)</f>
        <v>0</v>
      </c>
      <c r="W5" s="322">
        <f t="shared" ref="W5:W8" ca="1" si="3">MROUND(LOOKUP($U5,INDIRECT($C$40&amp;"_TIME"),INDIRECT($C$40&amp;"_"&amp;"Max")),$V$11)</f>
        <v>0</v>
      </c>
      <c r="X5" s="323">
        <f t="shared" ref="X5:X8" ca="1" si="4">MROUND(LOOKUP($U5,INDIRECT($C$40&amp;"_TIME"),INDIRECT($C$40&amp;"_"&amp;"Most")),$V$11)</f>
        <v>0</v>
      </c>
      <c r="Y5" s="319">
        <f t="shared" ref="Y5:AN8" ca="1" si="5">MROUND(LOOKUP($U5,INDIRECT($C$40&amp;"_TIME"),INDIRECT($C$40&amp;"_"&amp;Y$10)),$V$11)</f>
        <v>0</v>
      </c>
      <c r="Z5" s="320">
        <f t="shared" ca="1" si="5"/>
        <v>0</v>
      </c>
      <c r="AA5" s="320">
        <f t="shared" ca="1" si="5"/>
        <v>0</v>
      </c>
      <c r="AB5" s="320">
        <f t="shared" ca="1" si="5"/>
        <v>0</v>
      </c>
      <c r="AC5" s="320">
        <f t="shared" ca="1" si="5"/>
        <v>0</v>
      </c>
      <c r="AD5" s="320">
        <f t="shared" ca="1" si="5"/>
        <v>0</v>
      </c>
      <c r="AE5" s="320">
        <f t="shared" ca="1" si="5"/>
        <v>0</v>
      </c>
      <c r="AF5" s="320">
        <f t="shared" ca="1" si="5"/>
        <v>0</v>
      </c>
      <c r="AG5" s="320">
        <f t="shared" ca="1" si="5"/>
        <v>0</v>
      </c>
      <c r="AH5" s="320">
        <f t="shared" ca="1" si="5"/>
        <v>0</v>
      </c>
      <c r="AI5" s="320">
        <f t="shared" ca="1" si="5"/>
        <v>0</v>
      </c>
      <c r="AJ5" s="320">
        <f t="shared" ca="1" si="5"/>
        <v>0</v>
      </c>
      <c r="AK5" s="320">
        <f t="shared" ca="1" si="5"/>
        <v>0</v>
      </c>
      <c r="AL5" s="320">
        <f t="shared" ca="1" si="5"/>
        <v>0</v>
      </c>
      <c r="AM5" s="320">
        <f t="shared" ca="1" si="5"/>
        <v>0</v>
      </c>
      <c r="AN5" s="320">
        <f t="shared" ca="1" si="5"/>
        <v>0</v>
      </c>
      <c r="AO5" s="320">
        <f t="shared" ca="1" si="0"/>
        <v>0</v>
      </c>
      <c r="AP5" s="320">
        <f t="shared" ca="1" si="0"/>
        <v>0</v>
      </c>
      <c r="AQ5" s="320">
        <f t="shared" ca="1" si="0"/>
        <v>0</v>
      </c>
      <c r="AR5" s="320">
        <f t="shared" ca="1" si="0"/>
        <v>0</v>
      </c>
      <c r="AS5" s="320">
        <f t="shared" ca="1" si="0"/>
        <v>0</v>
      </c>
      <c r="AT5" s="320">
        <f t="shared" ca="1" si="0"/>
        <v>0</v>
      </c>
      <c r="AU5" s="320">
        <f t="shared" ca="1" si="0"/>
        <v>0</v>
      </c>
      <c r="AV5" s="320">
        <f t="shared" ca="1" si="0"/>
        <v>0</v>
      </c>
      <c r="AW5" s="320">
        <f t="shared" ca="1" si="0"/>
        <v>0</v>
      </c>
      <c r="AX5" s="320">
        <f t="shared" ca="1" si="0"/>
        <v>0</v>
      </c>
      <c r="AY5" s="320">
        <f t="shared" ca="1" si="0"/>
        <v>0</v>
      </c>
      <c r="AZ5" s="321">
        <f t="shared" ca="1" si="0"/>
        <v>0</v>
      </c>
      <c r="BA5" s="321">
        <f t="shared" ca="1" si="0"/>
        <v>0</v>
      </c>
      <c r="BB5" s="321">
        <f t="shared" ca="1" si="0"/>
        <v>0</v>
      </c>
      <c r="BC5" s="320">
        <f t="shared" ca="1" si="1"/>
        <v>0</v>
      </c>
      <c r="BD5" s="320">
        <f t="shared" ca="1" si="1"/>
        <v>0</v>
      </c>
      <c r="BE5" s="320">
        <f t="shared" ca="1" si="1"/>
        <v>0</v>
      </c>
      <c r="BF5" s="320">
        <f t="shared" ca="1" si="1"/>
        <v>0</v>
      </c>
      <c r="BG5" s="617">
        <f t="shared" ca="1" si="1"/>
        <v>0</v>
      </c>
    </row>
    <row r="6" spans="1:59" x14ac:dyDescent="0.25">
      <c r="A6" s="224"/>
      <c r="B6" s="225">
        <v>7</v>
      </c>
      <c r="C6" s="225" t="str">
        <f>"Probs_"&amp;$B$6</f>
        <v>Probs_7</v>
      </c>
      <c r="D6" s="225"/>
      <c r="E6" s="225"/>
      <c r="F6" s="225"/>
      <c r="G6" s="225"/>
      <c r="H6" s="225"/>
      <c r="I6" s="225"/>
      <c r="J6" s="225"/>
      <c r="K6" s="225"/>
      <c r="L6" s="225"/>
      <c r="M6" s="225"/>
      <c r="N6" s="225"/>
      <c r="O6" s="225"/>
      <c r="P6" s="225"/>
      <c r="Q6" s="225"/>
      <c r="R6" s="225"/>
      <c r="S6" s="225"/>
      <c r="T6" s="227"/>
      <c r="U6" s="220">
        <f ca="1">EDATE($U$5,12)</f>
        <v>43466</v>
      </c>
      <c r="V6" s="316">
        <f t="shared" ca="1" si="2"/>
        <v>0</v>
      </c>
      <c r="W6" s="322">
        <f t="shared" ca="1" si="3"/>
        <v>0</v>
      </c>
      <c r="X6" s="323">
        <f t="shared" ca="1" si="4"/>
        <v>0</v>
      </c>
      <c r="Y6" s="319">
        <f t="shared" ca="1" si="5"/>
        <v>0</v>
      </c>
      <c r="Z6" s="320">
        <f t="shared" ca="1" si="0"/>
        <v>0</v>
      </c>
      <c r="AA6" s="320">
        <f t="shared" ca="1" si="0"/>
        <v>1</v>
      </c>
      <c r="AB6" s="320">
        <f t="shared" ca="1" si="0"/>
        <v>1</v>
      </c>
      <c r="AC6" s="320">
        <f t="shared" ca="1" si="0"/>
        <v>1</v>
      </c>
      <c r="AD6" s="320">
        <f t="shared" ca="1" si="0"/>
        <v>0</v>
      </c>
      <c r="AE6" s="320">
        <f t="shared" ca="1" si="0"/>
        <v>0</v>
      </c>
      <c r="AF6" s="320">
        <f t="shared" ca="1" si="0"/>
        <v>0</v>
      </c>
      <c r="AG6" s="320">
        <f t="shared" ca="1" si="0"/>
        <v>0</v>
      </c>
      <c r="AH6" s="320">
        <f t="shared" ca="1" si="0"/>
        <v>0</v>
      </c>
      <c r="AI6" s="320">
        <f t="shared" ca="1" si="0"/>
        <v>0</v>
      </c>
      <c r="AJ6" s="320">
        <f t="shared" ca="1" si="0"/>
        <v>1</v>
      </c>
      <c r="AK6" s="320">
        <f t="shared" ca="1" si="0"/>
        <v>0</v>
      </c>
      <c r="AL6" s="320">
        <f t="shared" ca="1" si="0"/>
        <v>1</v>
      </c>
      <c r="AM6" s="320">
        <f t="shared" ca="1" si="0"/>
        <v>0</v>
      </c>
      <c r="AN6" s="320">
        <f t="shared" ca="1" si="0"/>
        <v>0</v>
      </c>
      <c r="AO6" s="320">
        <f t="shared" ca="1" si="0"/>
        <v>0</v>
      </c>
      <c r="AP6" s="320">
        <f t="shared" ca="1" si="0"/>
        <v>0</v>
      </c>
      <c r="AQ6" s="320">
        <f t="shared" ca="1" si="0"/>
        <v>0</v>
      </c>
      <c r="AR6" s="320">
        <f t="shared" ca="1" si="0"/>
        <v>0</v>
      </c>
      <c r="AS6" s="320">
        <f t="shared" ca="1" si="0"/>
        <v>0</v>
      </c>
      <c r="AT6" s="320">
        <f t="shared" ca="1" si="0"/>
        <v>0</v>
      </c>
      <c r="AU6" s="320">
        <f t="shared" ca="1" si="0"/>
        <v>0</v>
      </c>
      <c r="AV6" s="320">
        <f t="shared" ca="1" si="0"/>
        <v>0</v>
      </c>
      <c r="AW6" s="320">
        <f t="shared" ca="1" si="0"/>
        <v>0</v>
      </c>
      <c r="AX6" s="320">
        <f t="shared" ca="1" si="0"/>
        <v>0</v>
      </c>
      <c r="AY6" s="320">
        <f t="shared" ca="1" si="0"/>
        <v>0</v>
      </c>
      <c r="AZ6" s="321">
        <f t="shared" ca="1" si="0"/>
        <v>0</v>
      </c>
      <c r="BA6" s="321">
        <f t="shared" ca="1" si="0"/>
        <v>0</v>
      </c>
      <c r="BB6" s="321">
        <f t="shared" ca="1" si="0"/>
        <v>1</v>
      </c>
      <c r="BC6" s="320">
        <f t="shared" ca="1" si="1"/>
        <v>0</v>
      </c>
      <c r="BD6" s="320">
        <f t="shared" ca="1" si="1"/>
        <v>0</v>
      </c>
      <c r="BE6" s="320">
        <f t="shared" ca="1" si="1"/>
        <v>0</v>
      </c>
      <c r="BF6" s="320">
        <f t="shared" ca="1" si="1"/>
        <v>0</v>
      </c>
      <c r="BG6" s="617">
        <f t="shared" ca="1" si="1"/>
        <v>0</v>
      </c>
    </row>
    <row r="7" spans="1:59" x14ac:dyDescent="0.25">
      <c r="A7" s="224"/>
      <c r="B7" s="225"/>
      <c r="C7" s="225"/>
      <c r="D7" s="225"/>
      <c r="E7" s="225"/>
      <c r="F7" s="225"/>
      <c r="G7" s="225"/>
      <c r="H7" s="225"/>
      <c r="I7" s="225"/>
      <c r="J7" s="225"/>
      <c r="K7" s="225"/>
      <c r="L7" s="225"/>
      <c r="M7" s="225"/>
      <c r="N7" s="225"/>
      <c r="O7" s="225"/>
      <c r="P7" s="225"/>
      <c r="Q7" s="225"/>
      <c r="R7" s="225"/>
      <c r="S7" s="225"/>
      <c r="T7" s="226"/>
      <c r="U7" s="220">
        <f ca="1">EDATE($U$6,12)</f>
        <v>43831</v>
      </c>
      <c r="V7" s="316">
        <f t="shared" ca="1" si="2"/>
        <v>0</v>
      </c>
      <c r="W7" s="322">
        <f t="shared" ca="1" si="3"/>
        <v>0</v>
      </c>
      <c r="X7" s="323">
        <f t="shared" ca="1" si="4"/>
        <v>0</v>
      </c>
      <c r="Y7" s="319">
        <f t="shared" ca="1" si="5"/>
        <v>3</v>
      </c>
      <c r="Z7" s="320">
        <f t="shared" ca="1" si="0"/>
        <v>3</v>
      </c>
      <c r="AA7" s="320">
        <f t="shared" ca="1" si="0"/>
        <v>3</v>
      </c>
      <c r="AB7" s="320">
        <f t="shared" ca="1" si="0"/>
        <v>1</v>
      </c>
      <c r="AC7" s="320">
        <f t="shared" ca="1" si="0"/>
        <v>1</v>
      </c>
      <c r="AD7" s="320">
        <f t="shared" ca="1" si="0"/>
        <v>0</v>
      </c>
      <c r="AE7" s="320">
        <f t="shared" ca="1" si="0"/>
        <v>0</v>
      </c>
      <c r="AF7" s="320">
        <f t="shared" ca="1" si="0"/>
        <v>0</v>
      </c>
      <c r="AG7" s="320">
        <f t="shared" ca="1" si="0"/>
        <v>0</v>
      </c>
      <c r="AH7" s="320">
        <f t="shared" ca="1" si="0"/>
        <v>0</v>
      </c>
      <c r="AI7" s="320">
        <f t="shared" ca="1" si="0"/>
        <v>0</v>
      </c>
      <c r="AJ7" s="320">
        <f t="shared" ca="1" si="0"/>
        <v>1</v>
      </c>
      <c r="AK7" s="320">
        <f t="shared" ca="1" si="0"/>
        <v>0</v>
      </c>
      <c r="AL7" s="320">
        <f t="shared" ca="1" si="0"/>
        <v>1</v>
      </c>
      <c r="AM7" s="320">
        <f t="shared" ca="1" si="0"/>
        <v>1</v>
      </c>
      <c r="AN7" s="320">
        <f t="shared" ca="1" si="0"/>
        <v>1</v>
      </c>
      <c r="AO7" s="320">
        <f t="shared" ca="1" si="0"/>
        <v>0</v>
      </c>
      <c r="AP7" s="320">
        <f t="shared" ca="1" si="0"/>
        <v>0</v>
      </c>
      <c r="AQ7" s="320">
        <f t="shared" ca="1" si="0"/>
        <v>0</v>
      </c>
      <c r="AR7" s="320">
        <f t="shared" ca="1" si="0"/>
        <v>0</v>
      </c>
      <c r="AS7" s="320">
        <f t="shared" ca="1" si="0"/>
        <v>0</v>
      </c>
      <c r="AT7" s="320">
        <f t="shared" ca="1" si="0"/>
        <v>0</v>
      </c>
      <c r="AU7" s="320">
        <f t="shared" ca="1" si="0"/>
        <v>0</v>
      </c>
      <c r="AV7" s="320">
        <f t="shared" ca="1" si="0"/>
        <v>0</v>
      </c>
      <c r="AW7" s="320">
        <f t="shared" ca="1" si="0"/>
        <v>0</v>
      </c>
      <c r="AX7" s="320">
        <f t="shared" ca="1" si="0"/>
        <v>0</v>
      </c>
      <c r="AY7" s="320">
        <f t="shared" ca="1" si="0"/>
        <v>0</v>
      </c>
      <c r="AZ7" s="321">
        <f t="shared" ca="1" si="0"/>
        <v>0</v>
      </c>
      <c r="BA7" s="321">
        <f t="shared" ca="1" si="0"/>
        <v>0</v>
      </c>
      <c r="BB7" s="321">
        <f t="shared" ca="1" si="0"/>
        <v>0</v>
      </c>
      <c r="BC7" s="320">
        <f t="shared" ca="1" si="1"/>
        <v>0</v>
      </c>
      <c r="BD7" s="320">
        <f t="shared" ca="1" si="1"/>
        <v>0</v>
      </c>
      <c r="BE7" s="320">
        <f t="shared" ca="1" si="1"/>
        <v>0</v>
      </c>
      <c r="BF7" s="320">
        <f t="shared" ca="1" si="1"/>
        <v>0</v>
      </c>
      <c r="BG7" s="617">
        <f t="shared" ca="1" si="1"/>
        <v>0</v>
      </c>
    </row>
    <row r="8" spans="1:59" ht="15.75" x14ac:dyDescent="0.25">
      <c r="A8" s="224"/>
      <c r="B8" s="380" t="s">
        <v>536</v>
      </c>
      <c r="C8" s="225"/>
      <c r="D8" s="225"/>
      <c r="E8" s="381">
        <f>INDEX(StartYear,$B$3)</f>
        <v>2017</v>
      </c>
      <c r="F8" s="381"/>
      <c r="G8" s="381">
        <f>E8+1</f>
        <v>2018</v>
      </c>
      <c r="H8" s="225"/>
      <c r="I8" s="381">
        <f>G8+1</f>
        <v>2019</v>
      </c>
      <c r="J8" s="225"/>
      <c r="K8" s="381">
        <f>I8+1</f>
        <v>2020</v>
      </c>
      <c r="L8" s="225"/>
      <c r="M8" s="381">
        <f>K8+1</f>
        <v>2021</v>
      </c>
      <c r="N8" s="225"/>
      <c r="O8" s="381">
        <f ca="1">IF(SUM($V$9:$BB$9)=0,"",M8+1)</f>
        <v>2022</v>
      </c>
      <c r="P8" s="225"/>
      <c r="Q8" s="225"/>
      <c r="R8" s="225"/>
      <c r="S8" s="225"/>
      <c r="T8" s="226"/>
      <c r="U8" s="220">
        <f ca="1">EDATE($U$7,12)</f>
        <v>44197</v>
      </c>
      <c r="V8" s="316">
        <f t="shared" ca="1" si="2"/>
        <v>0</v>
      </c>
      <c r="W8" s="322">
        <f t="shared" ca="1" si="3"/>
        <v>0</v>
      </c>
      <c r="X8" s="323">
        <f t="shared" ca="1" si="4"/>
        <v>0</v>
      </c>
      <c r="Y8" s="319">
        <f t="shared" ca="1" si="5"/>
        <v>3</v>
      </c>
      <c r="Z8" s="320">
        <f t="shared" ca="1" si="0"/>
        <v>3</v>
      </c>
      <c r="AA8" s="320">
        <f t="shared" ca="1" si="0"/>
        <v>1</v>
      </c>
      <c r="AB8" s="320">
        <f t="shared" ca="1" si="0"/>
        <v>1</v>
      </c>
      <c r="AC8" s="320">
        <f t="shared" ca="1" si="0"/>
        <v>1</v>
      </c>
      <c r="AD8" s="320">
        <f t="shared" ca="1" si="0"/>
        <v>0</v>
      </c>
      <c r="AE8" s="320">
        <f t="shared" ca="1" si="0"/>
        <v>0</v>
      </c>
      <c r="AF8" s="320">
        <f t="shared" ca="1" si="0"/>
        <v>0</v>
      </c>
      <c r="AG8" s="320">
        <f t="shared" ca="1" si="0"/>
        <v>0</v>
      </c>
      <c r="AH8" s="320">
        <f t="shared" ca="1" si="0"/>
        <v>0</v>
      </c>
      <c r="AI8" s="320">
        <f t="shared" ca="1" si="0"/>
        <v>0</v>
      </c>
      <c r="AJ8" s="320">
        <f t="shared" ca="1" si="0"/>
        <v>1</v>
      </c>
      <c r="AK8" s="320">
        <f t="shared" ca="1" si="0"/>
        <v>1</v>
      </c>
      <c r="AL8" s="320">
        <f t="shared" ca="1" si="0"/>
        <v>1</v>
      </c>
      <c r="AM8" s="320">
        <f t="shared" ca="1" si="0"/>
        <v>1</v>
      </c>
      <c r="AN8" s="320">
        <f t="shared" ca="1" si="0"/>
        <v>1</v>
      </c>
      <c r="AO8" s="320">
        <f t="shared" ca="1" si="0"/>
        <v>0</v>
      </c>
      <c r="AP8" s="320">
        <f t="shared" ca="1" si="0"/>
        <v>0</v>
      </c>
      <c r="AQ8" s="320">
        <f t="shared" ca="1" si="0"/>
        <v>0</v>
      </c>
      <c r="AR8" s="320">
        <f t="shared" ca="1" si="0"/>
        <v>0</v>
      </c>
      <c r="AS8" s="320">
        <f t="shared" ca="1" si="0"/>
        <v>0</v>
      </c>
      <c r="AT8" s="320">
        <f t="shared" ca="1" si="0"/>
        <v>0</v>
      </c>
      <c r="AU8" s="320">
        <f t="shared" ca="1" si="0"/>
        <v>0</v>
      </c>
      <c r="AV8" s="320">
        <f t="shared" ca="1" si="0"/>
        <v>0</v>
      </c>
      <c r="AW8" s="320">
        <f t="shared" ca="1" si="0"/>
        <v>0</v>
      </c>
      <c r="AX8" s="320">
        <f t="shared" ca="1" si="0"/>
        <v>0</v>
      </c>
      <c r="AY8" s="320">
        <f t="shared" ca="1" si="0"/>
        <v>0</v>
      </c>
      <c r="AZ8" s="321">
        <f t="shared" ca="1" si="0"/>
        <v>0</v>
      </c>
      <c r="BA8" s="321">
        <f t="shared" ca="1" si="0"/>
        <v>0</v>
      </c>
      <c r="BB8" s="321">
        <f t="shared" ca="1" si="0"/>
        <v>0</v>
      </c>
      <c r="BC8" s="320">
        <f t="shared" ca="1" si="1"/>
        <v>0</v>
      </c>
      <c r="BD8" s="320">
        <f t="shared" ca="1" si="1"/>
        <v>0</v>
      </c>
      <c r="BE8" s="320">
        <f t="shared" ca="1" si="1"/>
        <v>0</v>
      </c>
      <c r="BF8" s="320">
        <f t="shared" ca="1" si="1"/>
        <v>0</v>
      </c>
      <c r="BG8" s="617">
        <f t="shared" ca="1" si="1"/>
        <v>1</v>
      </c>
    </row>
    <row r="9" spans="1:59" x14ac:dyDescent="0.25">
      <c r="A9" s="224"/>
      <c r="B9" s="225"/>
      <c r="C9" s="225"/>
      <c r="D9" s="225"/>
      <c r="E9" s="496" t="s">
        <v>191</v>
      </c>
      <c r="F9" s="496"/>
      <c r="G9" s="496" t="s">
        <v>192</v>
      </c>
      <c r="H9" s="496"/>
      <c r="I9" s="496" t="s">
        <v>457</v>
      </c>
      <c r="J9" s="496"/>
      <c r="K9" s="496" t="s">
        <v>464</v>
      </c>
      <c r="L9" s="496"/>
      <c r="M9" s="496" t="s">
        <v>471</v>
      </c>
      <c r="N9" s="225"/>
      <c r="O9" s="496" t="s">
        <v>472</v>
      </c>
      <c r="P9" s="225"/>
      <c r="Q9" s="225"/>
      <c r="R9" s="225"/>
      <c r="S9" s="225"/>
      <c r="T9" s="226"/>
      <c r="U9" s="220">
        <f ca="1">EDATE($U$8,12)</f>
        <v>44562</v>
      </c>
      <c r="V9" s="316">
        <f ca="1">IF(LOOKUP($U9,INDIRECT($C$40&amp;"_TIME"),INDIRECT($C$40&amp;"_"&amp;V$2))="","",MROUND(LOOKUP($U9,INDIRECT($C$40&amp;"_TIME"),INDIRECT($C$40&amp;"_"&amp;V$2)),$V$11))</f>
        <v>0</v>
      </c>
      <c r="W9" s="322">
        <f t="shared" ref="W9:X9" ca="1" si="6">IF(LOOKUP($U9,INDIRECT($C$40&amp;"_TIME"),INDIRECT($C$40&amp;"_"&amp;W$2))="","",MROUND(LOOKUP($U9,INDIRECT($C$40&amp;"_TIME"),INDIRECT($C$40&amp;"_"&amp;W$2)),$V$11))</f>
        <v>1</v>
      </c>
      <c r="X9" s="323">
        <f t="shared" ca="1" si="6"/>
        <v>0</v>
      </c>
      <c r="Y9" s="319">
        <f ca="1">IF(LOOKUP($U9,INDIRECT($C$40&amp;"_TIME"),INDIRECT($C$40&amp;"_"&amp;Y$10))="","",MROUND(LOOKUP($U9,INDIRECT($C$40&amp;"_TIME"),INDIRECT($C$40&amp;"_"&amp;Y$10)),$V$11))</f>
        <v>3</v>
      </c>
      <c r="Z9" s="320">
        <f t="shared" ref="Z9:BG9" ca="1" si="7">IF(LOOKUP($U9,INDIRECT($C$40&amp;"_TIME"),INDIRECT($C$40&amp;"_"&amp;Z$10))="","",MROUND(LOOKUP($U9,INDIRECT($C$40&amp;"_TIME"),INDIRECT($C$40&amp;"_"&amp;Z$10)),$V$11))</f>
        <v>1</v>
      </c>
      <c r="AA9" s="320">
        <f t="shared" ca="1" si="7"/>
        <v>1</v>
      </c>
      <c r="AB9" s="320">
        <f t="shared" ca="1" si="7"/>
        <v>1</v>
      </c>
      <c r="AC9" s="320">
        <f t="shared" ca="1" si="7"/>
        <v>0</v>
      </c>
      <c r="AD9" s="320">
        <f t="shared" ca="1" si="7"/>
        <v>0</v>
      </c>
      <c r="AE9" s="320">
        <f t="shared" ca="1" si="7"/>
        <v>0</v>
      </c>
      <c r="AF9" s="320">
        <f t="shared" ca="1" si="7"/>
        <v>0</v>
      </c>
      <c r="AG9" s="320">
        <f t="shared" ca="1" si="7"/>
        <v>0</v>
      </c>
      <c r="AH9" s="320">
        <f t="shared" ca="1" si="7"/>
        <v>0</v>
      </c>
      <c r="AI9" s="320">
        <f t="shared" ca="1" si="7"/>
        <v>1</v>
      </c>
      <c r="AJ9" s="320">
        <f t="shared" ca="1" si="7"/>
        <v>1</v>
      </c>
      <c r="AK9" s="320">
        <f t="shared" ca="1" si="7"/>
        <v>1</v>
      </c>
      <c r="AL9" s="320">
        <f t="shared" ca="1" si="7"/>
        <v>1</v>
      </c>
      <c r="AM9" s="320">
        <f t="shared" ca="1" si="7"/>
        <v>1</v>
      </c>
      <c r="AN9" s="320">
        <f t="shared" ca="1" si="7"/>
        <v>1</v>
      </c>
      <c r="AO9" s="320">
        <f t="shared" ca="1" si="7"/>
        <v>0</v>
      </c>
      <c r="AP9" s="320">
        <f t="shared" ca="1" si="7"/>
        <v>0</v>
      </c>
      <c r="AQ9" s="320">
        <f t="shared" ca="1" si="7"/>
        <v>0</v>
      </c>
      <c r="AR9" s="320">
        <f t="shared" ca="1" si="7"/>
        <v>0</v>
      </c>
      <c r="AS9" s="320">
        <f t="shared" ca="1" si="7"/>
        <v>0</v>
      </c>
      <c r="AT9" s="320">
        <f t="shared" ca="1" si="7"/>
        <v>0</v>
      </c>
      <c r="AU9" s="320">
        <f t="shared" ca="1" si="7"/>
        <v>0</v>
      </c>
      <c r="AV9" s="320">
        <f t="shared" ca="1" si="7"/>
        <v>1</v>
      </c>
      <c r="AW9" s="320">
        <f t="shared" ca="1" si="7"/>
        <v>0</v>
      </c>
      <c r="AX9" s="320">
        <f t="shared" ca="1" si="7"/>
        <v>0</v>
      </c>
      <c r="AY9" s="320">
        <f t="shared" ca="1" si="7"/>
        <v>1</v>
      </c>
      <c r="AZ9" s="321">
        <f t="shared" ca="1" si="7"/>
        <v>0</v>
      </c>
      <c r="BA9" s="321">
        <f t="shared" ca="1" si="7"/>
        <v>0</v>
      </c>
      <c r="BB9" s="321">
        <f t="shared" ca="1" si="7"/>
        <v>0</v>
      </c>
      <c r="BC9" s="320">
        <f t="shared" ca="1" si="7"/>
        <v>0</v>
      </c>
      <c r="BD9" s="320">
        <f t="shared" ca="1" si="7"/>
        <v>0</v>
      </c>
      <c r="BE9" s="320">
        <f t="shared" ca="1" si="7"/>
        <v>0</v>
      </c>
      <c r="BF9" s="320">
        <f t="shared" ca="1" si="7"/>
        <v>0</v>
      </c>
      <c r="BG9" s="617">
        <f t="shared" ca="1" si="7"/>
        <v>3</v>
      </c>
    </row>
    <row r="10" spans="1:59" ht="15.75" x14ac:dyDescent="0.25">
      <c r="A10" s="224"/>
      <c r="B10" s="233" t="str">
        <f>IF(C10="","","Percent of Traces of")</f>
        <v>Percent of Traces of</v>
      </c>
      <c r="C10" s="523" t="str">
        <f>IF(LOOKUP($B$6,CDFNode,Prob1)=0,"",LOOKUP($B$6,CDFNode,Prob1))</f>
        <v>No Surplus</v>
      </c>
      <c r="D10" s="229"/>
      <c r="E10" s="231">
        <f ca="1">$B$54/$C$59</f>
        <v>1</v>
      </c>
      <c r="F10" s="232"/>
      <c r="G10" s="231">
        <f ca="1">$C$54/$C$59</f>
        <v>1</v>
      </c>
      <c r="H10" s="225"/>
      <c r="I10" s="231">
        <f ca="1">$D$54/$C$59</f>
        <v>0.82857142857142863</v>
      </c>
      <c r="J10" s="225"/>
      <c r="K10" s="231">
        <f ca="1">$E$54/$C$59</f>
        <v>0.74285714285714288</v>
      </c>
      <c r="L10" s="225"/>
      <c r="M10" s="231">
        <f ca="1">$F$54/$C$59</f>
        <v>0.68571428571428572</v>
      </c>
      <c r="N10" s="225"/>
      <c r="O10" s="231">
        <f ca="1">IF(SUM($V$9:$BB$9)=0,"",$G$54/$C$59)</f>
        <v>0.62857142857142856</v>
      </c>
      <c r="P10" s="225"/>
      <c r="Q10" s="225"/>
      <c r="R10" s="225"/>
      <c r="S10" s="225"/>
      <c r="T10" s="226"/>
      <c r="U10" s="54"/>
      <c r="V10" s="54"/>
      <c r="W10" s="54"/>
      <c r="X10" s="54"/>
      <c r="Y10" s="608">
        <f>COLUMN()-24</f>
        <v>1</v>
      </c>
      <c r="Z10" s="608">
        <f t="shared" ref="Z10:BG10" si="8">COLUMN()-24</f>
        <v>2</v>
      </c>
      <c r="AA10" s="608">
        <f t="shared" si="8"/>
        <v>3</v>
      </c>
      <c r="AB10" s="608">
        <f t="shared" si="8"/>
        <v>4</v>
      </c>
      <c r="AC10" s="608">
        <f t="shared" si="8"/>
        <v>5</v>
      </c>
      <c r="AD10" s="608">
        <f t="shared" si="8"/>
        <v>6</v>
      </c>
      <c r="AE10" s="608">
        <f t="shared" si="8"/>
        <v>7</v>
      </c>
      <c r="AF10" s="608">
        <f t="shared" si="8"/>
        <v>8</v>
      </c>
      <c r="AG10" s="608">
        <f t="shared" si="8"/>
        <v>9</v>
      </c>
      <c r="AH10" s="608">
        <f t="shared" si="8"/>
        <v>10</v>
      </c>
      <c r="AI10" s="608">
        <f t="shared" si="8"/>
        <v>11</v>
      </c>
      <c r="AJ10" s="608">
        <f t="shared" si="8"/>
        <v>12</v>
      </c>
      <c r="AK10" s="608">
        <f t="shared" si="8"/>
        <v>13</v>
      </c>
      <c r="AL10" s="608">
        <f t="shared" si="8"/>
        <v>14</v>
      </c>
      <c r="AM10" s="608">
        <f t="shared" si="8"/>
        <v>15</v>
      </c>
      <c r="AN10" s="608">
        <f t="shared" si="8"/>
        <v>16</v>
      </c>
      <c r="AO10" s="608">
        <f t="shared" si="8"/>
        <v>17</v>
      </c>
      <c r="AP10" s="608">
        <f t="shared" si="8"/>
        <v>18</v>
      </c>
      <c r="AQ10" s="608">
        <f t="shared" si="8"/>
        <v>19</v>
      </c>
      <c r="AR10" s="608">
        <f t="shared" si="8"/>
        <v>20</v>
      </c>
      <c r="AS10" s="608">
        <f t="shared" si="8"/>
        <v>21</v>
      </c>
      <c r="AT10" s="608">
        <f t="shared" si="8"/>
        <v>22</v>
      </c>
      <c r="AU10" s="608">
        <f t="shared" si="8"/>
        <v>23</v>
      </c>
      <c r="AV10" s="608">
        <f t="shared" si="8"/>
        <v>24</v>
      </c>
      <c r="AW10" s="608">
        <f t="shared" si="8"/>
        <v>25</v>
      </c>
      <c r="AX10" s="608">
        <f t="shared" si="8"/>
        <v>26</v>
      </c>
      <c r="AY10" s="608">
        <f t="shared" si="8"/>
        <v>27</v>
      </c>
      <c r="AZ10" s="608">
        <f t="shared" si="8"/>
        <v>28</v>
      </c>
      <c r="BA10" s="608">
        <f t="shared" si="8"/>
        <v>29</v>
      </c>
      <c r="BB10" s="608">
        <f t="shared" si="8"/>
        <v>30</v>
      </c>
      <c r="BC10" s="608">
        <f t="shared" si="8"/>
        <v>31</v>
      </c>
      <c r="BD10" s="608">
        <f t="shared" si="8"/>
        <v>32</v>
      </c>
      <c r="BE10" s="608">
        <f t="shared" si="8"/>
        <v>33</v>
      </c>
      <c r="BF10" s="608">
        <f t="shared" si="8"/>
        <v>34</v>
      </c>
      <c r="BG10" s="608">
        <f t="shared" si="8"/>
        <v>35</v>
      </c>
    </row>
    <row r="11" spans="1:59" ht="15.75" x14ac:dyDescent="0.25">
      <c r="A11" s="224"/>
      <c r="B11" s="233"/>
      <c r="C11" s="230"/>
      <c r="D11" s="229"/>
      <c r="E11" s="232"/>
      <c r="F11" s="232"/>
      <c r="G11" s="232"/>
      <c r="H11" s="225"/>
      <c r="I11" s="232"/>
      <c r="J11" s="225"/>
      <c r="K11" s="232"/>
      <c r="L11" s="225"/>
      <c r="M11" s="232"/>
      <c r="N11" s="225"/>
      <c r="O11" s="232"/>
      <c r="P11" s="225"/>
      <c r="Q11" s="225"/>
      <c r="R11" s="225"/>
      <c r="S11" s="225"/>
      <c r="T11" s="226"/>
      <c r="U11" s="607" t="s">
        <v>660</v>
      </c>
      <c r="V11" s="608">
        <v>0.01</v>
      </c>
      <c r="W11" s="54"/>
      <c r="X11" s="54"/>
      <c r="Y11" s="54"/>
      <c r="Z11" s="82"/>
      <c r="AA11" s="54"/>
      <c r="AB11" s="54"/>
      <c r="AC11" s="54"/>
      <c r="AD11" s="54"/>
      <c r="AE11" s="54"/>
      <c r="AF11" s="54"/>
      <c r="AG11" s="54"/>
      <c r="AH11" s="54"/>
      <c r="AI11" s="54"/>
      <c r="AJ11" s="54"/>
      <c r="AK11" s="54"/>
      <c r="AL11" s="54"/>
      <c r="AM11" s="54"/>
      <c r="AN11" s="54"/>
      <c r="AO11" s="54"/>
      <c r="AP11" s="54"/>
      <c r="AQ11" s="54"/>
      <c r="AR11" s="54"/>
      <c r="AS11" s="54"/>
      <c r="AT11" s="54"/>
      <c r="AU11" s="54"/>
      <c r="AV11" s="54"/>
    </row>
    <row r="12" spans="1:59" ht="15.75" x14ac:dyDescent="0.25">
      <c r="A12" s="224"/>
      <c r="B12" s="233" t="str">
        <f>IF(C12="","","Percent of Traces of")</f>
        <v>Percent of Traces of</v>
      </c>
      <c r="C12" s="524" t="str">
        <f>IF(LOOKUP($B$6,CDFNode,Prob2)=0,"",LOOKUP($B$6,CDFNode,Prob2))</f>
        <v>Domestic</v>
      </c>
      <c r="D12" s="229"/>
      <c r="E12" s="231">
        <f ca="1">$B$55/$C$59</f>
        <v>0</v>
      </c>
      <c r="F12" s="232"/>
      <c r="G12" s="231">
        <f ca="1">$C$55/$C$59</f>
        <v>0</v>
      </c>
      <c r="H12" s="225"/>
      <c r="I12" s="231">
        <f ca="1">$D$55/$C$59</f>
        <v>0.17142857142857143</v>
      </c>
      <c r="J12" s="225"/>
      <c r="K12" s="231">
        <f ca="1">$E$55/$C$59</f>
        <v>0.17142857142857143</v>
      </c>
      <c r="L12" s="225"/>
      <c r="M12" s="231">
        <f ca="1">$F$55/$C$59</f>
        <v>0.25714285714285712</v>
      </c>
      <c r="N12" s="225"/>
      <c r="O12" s="231">
        <f ca="1">IF(SUM($V$9:$BB$9)=0,"",$G$55/$C$59)</f>
        <v>0.31428571428571428</v>
      </c>
      <c r="P12" s="225"/>
      <c r="Q12" s="225"/>
      <c r="R12" s="225"/>
      <c r="S12" s="225"/>
      <c r="T12" s="226"/>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row>
    <row r="13" spans="1:59" ht="15.75" x14ac:dyDescent="0.25">
      <c r="A13" s="224"/>
      <c r="B13" s="233"/>
      <c r="C13" s="230"/>
      <c r="D13" s="229"/>
      <c r="E13" s="232"/>
      <c r="F13" s="232"/>
      <c r="G13" s="232"/>
      <c r="H13" s="225"/>
      <c r="I13" s="232"/>
      <c r="J13" s="225"/>
      <c r="K13" s="232"/>
      <c r="L13" s="225"/>
      <c r="M13" s="232"/>
      <c r="N13" s="225"/>
      <c r="O13" s="232"/>
      <c r="P13" s="225"/>
      <c r="Q13" s="225"/>
      <c r="R13" s="225"/>
      <c r="S13" s="225"/>
      <c r="T13" s="226"/>
    </row>
    <row r="14" spans="1:59" ht="15.75" x14ac:dyDescent="0.25">
      <c r="A14" s="224"/>
      <c r="B14" s="233" t="str">
        <f>IF(C14="","","Percent of Traces of")</f>
        <v>Percent of Traces of</v>
      </c>
      <c r="C14" s="523" t="str">
        <f>IF(LOOKUP($B$6,CDFNode,Prob3)=0,"",LOOKUP($B$6,CDFNode,Prob3))</f>
        <v>Quantitative</v>
      </c>
      <c r="D14" s="229"/>
      <c r="E14" s="231">
        <f ca="1">IF(C14="","",$B$56/$C$59)</f>
        <v>0</v>
      </c>
      <c r="F14" s="232"/>
      <c r="G14" s="231">
        <f ca="1">IF(C14="","",$C$56/$C$59)</f>
        <v>0</v>
      </c>
      <c r="H14" s="225"/>
      <c r="I14" s="231">
        <f ca="1">IF(C14="","",$D$56/$C$59)</f>
        <v>0</v>
      </c>
      <c r="J14" s="225"/>
      <c r="K14" s="231">
        <f ca="1">IF(C14="","",$E$56/$C$59)</f>
        <v>0</v>
      </c>
      <c r="L14" s="225"/>
      <c r="M14" s="231">
        <f ca="1">IF(C14="","",$F$56/$C$59)</f>
        <v>0</v>
      </c>
      <c r="N14" s="225"/>
      <c r="O14" s="231">
        <f ca="1">IF(C14="","",IF(SUM($V$9:$BB$9)=0,"",$G$56/$C$59))</f>
        <v>0</v>
      </c>
      <c r="P14" s="225"/>
      <c r="Q14" s="225"/>
      <c r="R14" s="225"/>
      <c r="S14" s="225"/>
      <c r="T14" s="226"/>
      <c r="Y14" s="413"/>
      <c r="Z14" s="413"/>
    </row>
    <row r="15" spans="1:59" ht="15.75" x14ac:dyDescent="0.25">
      <c r="A15" s="224"/>
      <c r="B15" s="233"/>
      <c r="C15" s="230"/>
      <c r="D15" s="229"/>
      <c r="E15" s="232"/>
      <c r="F15" s="232"/>
      <c r="G15" s="232"/>
      <c r="H15" s="225"/>
      <c r="I15" s="232"/>
      <c r="J15" s="225"/>
      <c r="K15" s="232"/>
      <c r="L15" s="225"/>
      <c r="M15" s="232"/>
      <c r="N15" s="225"/>
      <c r="O15" s="232"/>
      <c r="P15" s="225"/>
      <c r="Q15" s="225"/>
      <c r="R15" s="225"/>
      <c r="S15" s="225"/>
      <c r="T15" s="226"/>
      <c r="Y15" s="413"/>
      <c r="Z15" s="413"/>
    </row>
    <row r="16" spans="1:59" ht="15.75" x14ac:dyDescent="0.25">
      <c r="A16" s="224"/>
      <c r="B16" s="233" t="str">
        <f>IF(C16="","","Percent of Traces of")</f>
        <v>Percent of Traces of</v>
      </c>
      <c r="C16" s="524" t="str">
        <f>IF(LOOKUP($B$6,CDFNode,Prob4)=0,"",LOOKUP($B$6,CDFNode,Prob4))</f>
        <v>Flood Control</v>
      </c>
      <c r="D16" s="229"/>
      <c r="E16" s="231">
        <f ca="1">IF(C16="","",$B$57/$C$59)</f>
        <v>0</v>
      </c>
      <c r="F16" s="232"/>
      <c r="G16" s="231">
        <f ca="1">IF(C16="","",$C$57/$C$59)</f>
        <v>0</v>
      </c>
      <c r="H16" s="225"/>
      <c r="I16" s="231">
        <f ca="1">IF(C16="","",$D$57/$C$59)</f>
        <v>0</v>
      </c>
      <c r="J16" s="225"/>
      <c r="K16" s="231">
        <f ca="1">IF(C16="","",$E$57/$C$59)</f>
        <v>8.5714285714285715E-2</v>
      </c>
      <c r="L16" s="225"/>
      <c r="M16" s="231">
        <f ca="1">IF(C16="","",$F$57/$C$59)</f>
        <v>5.7142857142857141E-2</v>
      </c>
      <c r="N16" s="225"/>
      <c r="O16" s="231">
        <f ca="1">IF(C16="","",IF(SUM($V$9:$BB$9)=0,"",$G$57/$C$59))</f>
        <v>5.7142857142857141E-2</v>
      </c>
      <c r="P16" s="225"/>
      <c r="Q16" s="225"/>
      <c r="R16" s="225"/>
      <c r="S16" s="225"/>
      <c r="T16" s="226"/>
      <c r="Y16" s="413"/>
      <c r="Z16" s="413"/>
    </row>
    <row r="17" spans="1:26" x14ac:dyDescent="0.25">
      <c r="A17" s="224"/>
      <c r="B17" s="225"/>
      <c r="C17" s="225"/>
      <c r="D17" s="225"/>
      <c r="E17" s="225"/>
      <c r="F17" s="225"/>
      <c r="G17" s="225"/>
      <c r="H17" s="225"/>
      <c r="I17" s="225"/>
      <c r="J17" s="225"/>
      <c r="K17" s="225"/>
      <c r="L17" s="225"/>
      <c r="M17" s="225"/>
      <c r="N17" s="225"/>
      <c r="O17" s="225"/>
      <c r="P17" s="225"/>
      <c r="Q17" s="225"/>
      <c r="R17" s="225"/>
      <c r="S17" s="225"/>
      <c r="T17" s="226"/>
      <c r="Y17" s="413"/>
      <c r="Z17" s="413"/>
    </row>
    <row r="18" spans="1:26" ht="15.75" x14ac:dyDescent="0.25">
      <c r="A18" s="224"/>
      <c r="B18" s="233" t="str">
        <f>IF(C18="","","Percent of Traces of")</f>
        <v/>
      </c>
      <c r="C18" s="524" t="str">
        <f>IF(LOOKUP($B$6,CDFNode,Prob5)=0,"",LOOKUP($B$6,CDFNode,Prob5))</f>
        <v/>
      </c>
      <c r="D18" s="225"/>
      <c r="E18" s="231" t="str">
        <f>IF(C18="","",$B$58/$C$59)</f>
        <v/>
      </c>
      <c r="F18" s="232"/>
      <c r="G18" s="231" t="str">
        <f>IF(C18="","",$C$58/$C$59)</f>
        <v/>
      </c>
      <c r="H18" s="225"/>
      <c r="I18" s="231" t="str">
        <f>IF(C18="","",$D$58/$C$59)</f>
        <v/>
      </c>
      <c r="J18" s="225"/>
      <c r="K18" s="231" t="str">
        <f>IF(C18="","",$E$58/$C$59)</f>
        <v/>
      </c>
      <c r="L18" s="225"/>
      <c r="M18" s="231" t="str">
        <f>IF(C18="","",$F$58/$C$59)</f>
        <v/>
      </c>
      <c r="N18" s="225"/>
      <c r="O18" s="231" t="str">
        <f>IF(C18="","",IF(SUM($V$9:$BB$9)=0,"",$G$58/$C$59))</f>
        <v/>
      </c>
      <c r="P18" s="225"/>
      <c r="Q18" s="225"/>
      <c r="R18" s="225"/>
      <c r="S18" s="225"/>
      <c r="T18" s="226"/>
      <c r="Y18" s="413"/>
      <c r="Z18" s="413"/>
    </row>
    <row r="19" spans="1:26" x14ac:dyDescent="0.25">
      <c r="A19" s="224"/>
      <c r="B19" s="225"/>
      <c r="C19" s="225"/>
      <c r="D19" s="225"/>
      <c r="E19" s="225"/>
      <c r="F19" s="225"/>
      <c r="G19" s="225"/>
      <c r="H19" s="225"/>
      <c r="I19" s="225"/>
      <c r="J19" s="225"/>
      <c r="K19" s="225"/>
      <c r="L19" s="225"/>
      <c r="M19" s="225"/>
      <c r="N19" s="225"/>
      <c r="O19" s="225"/>
      <c r="P19" s="225"/>
      <c r="Q19" s="225"/>
      <c r="R19" s="225"/>
      <c r="S19" s="225"/>
      <c r="T19" s="226"/>
    </row>
    <row r="20" spans="1:26" ht="15.75" x14ac:dyDescent="0.25">
      <c r="A20" s="224"/>
      <c r="B20" s="233" t="str">
        <f>IF(C20="","","Percent of Traces of")</f>
        <v/>
      </c>
      <c r="C20" s="524" t="str">
        <f>IF($B$6=9,"Other Release Tier","")</f>
        <v/>
      </c>
      <c r="D20" s="225"/>
      <c r="E20" s="231" t="str">
        <f ca="1">IF($B$6=9,COUNTIF(OFFSET($Y$4,0,0,1,$C$59),999)/$C$59,"")</f>
        <v/>
      </c>
      <c r="F20" s="232"/>
      <c r="G20" s="231" t="str">
        <f ca="1">IF($B$6=9,COUNTIF(OFFSET($Y$5,0,0,1,$C$59),999)/$C$59,"")</f>
        <v/>
      </c>
      <c r="H20" s="225"/>
      <c r="I20" s="231" t="str">
        <f ca="1">IF($B$6=9,COUNTIF(OFFSET($Y$6,0,0,1,$C$59),999)/$C$59,"")</f>
        <v/>
      </c>
      <c r="J20" s="225"/>
      <c r="K20" s="231" t="str">
        <f ca="1">IF($B$6=9,COUNTIF(OFFSET($Y$7,0,0,1,$C$59),999)/$C$59,"")</f>
        <v/>
      </c>
      <c r="L20" s="225"/>
      <c r="M20" s="231" t="str">
        <f ca="1">IF($B$6=9,COUNTIF(OFFSET($Y$8,0,0,1,$C$59),999)/$C$59,"")</f>
        <v/>
      </c>
      <c r="N20" s="225"/>
      <c r="O20" s="231" t="str">
        <f ca="1">IF(C18="","",IF(SUM(OFFSET($V$9,0,0,1,$C$59+3))=0,"",IF($B$6=9,COUNTIF(OFFSET($Y$9,0,0,1,$C$59),999)/$C$59,"")))</f>
        <v/>
      </c>
      <c r="P20" s="225"/>
      <c r="Q20" s="225"/>
      <c r="R20" s="225"/>
      <c r="S20" s="225"/>
      <c r="T20" s="226"/>
    </row>
    <row r="21" spans="1:26" ht="15.75" x14ac:dyDescent="0.25">
      <c r="A21" s="224"/>
      <c r="B21" s="239" t="s">
        <v>537</v>
      </c>
      <c r="C21" s="222"/>
      <c r="D21" s="222"/>
      <c r="E21" s="222"/>
      <c r="F21" s="222"/>
      <c r="G21" s="223"/>
      <c r="H21" s="225"/>
      <c r="I21" s="650"/>
      <c r="J21" s="225"/>
      <c r="K21" s="225"/>
      <c r="L21" s="225"/>
      <c r="M21" s="225"/>
      <c r="N21" s="225"/>
      <c r="O21" s="225"/>
      <c r="P21" s="225"/>
      <c r="Q21" s="225"/>
      <c r="R21" s="225"/>
      <c r="S21" s="225"/>
      <c r="T21" s="226"/>
    </row>
    <row r="22" spans="1:26" x14ac:dyDescent="0.25">
      <c r="A22" s="224"/>
      <c r="B22" s="224"/>
      <c r="C22" s="228"/>
      <c r="D22" s="225"/>
      <c r="E22" s="225"/>
      <c r="F22" s="225"/>
      <c r="G22" s="226"/>
      <c r="H22" s="225"/>
      <c r="I22" s="225"/>
      <c r="J22" s="225"/>
      <c r="K22" s="225"/>
      <c r="L22" s="225"/>
      <c r="M22" s="225"/>
      <c r="N22" s="225"/>
      <c r="O22" s="225"/>
      <c r="P22" s="225"/>
      <c r="Q22" s="225"/>
      <c r="R22" s="225"/>
      <c r="S22" s="225"/>
      <c r="T22" s="226"/>
    </row>
    <row r="23" spans="1:26" x14ac:dyDescent="0.25">
      <c r="A23" s="224"/>
      <c r="B23" s="245" t="s">
        <v>193</v>
      </c>
      <c r="C23" s="233">
        <v>1</v>
      </c>
      <c r="D23" s="229"/>
      <c r="E23" s="229" t="s">
        <v>195</v>
      </c>
      <c r="F23" s="225"/>
      <c r="G23" s="226"/>
      <c r="H23" s="225"/>
      <c r="I23" s="225"/>
      <c r="J23" s="225"/>
      <c r="K23" s="225"/>
      <c r="L23" s="225"/>
      <c r="M23" s="225"/>
      <c r="N23" s="225"/>
      <c r="O23" s="225"/>
      <c r="P23" s="225"/>
      <c r="Q23" s="225"/>
      <c r="R23" s="225"/>
      <c r="S23" s="225"/>
      <c r="T23" s="226"/>
    </row>
    <row r="24" spans="1:26" x14ac:dyDescent="0.25">
      <c r="A24" s="224"/>
      <c r="B24" s="245"/>
      <c r="C24" s="233"/>
      <c r="D24" s="229"/>
      <c r="E24" s="229"/>
      <c r="F24" s="225"/>
      <c r="G24" s="226"/>
      <c r="H24" s="225"/>
      <c r="I24" s="225"/>
      <c r="J24" s="225"/>
      <c r="K24" s="225"/>
      <c r="L24" s="225"/>
      <c r="M24" s="225"/>
      <c r="N24" s="225"/>
      <c r="O24" s="225"/>
      <c r="P24" s="225"/>
      <c r="Q24" s="225"/>
      <c r="R24" s="225"/>
      <c r="S24" s="225"/>
      <c r="T24" s="226"/>
    </row>
    <row r="25" spans="1:26" x14ac:dyDescent="0.25">
      <c r="A25" s="224"/>
      <c r="B25" s="245" t="s">
        <v>538</v>
      </c>
      <c r="C25" s="233">
        <v>1</v>
      </c>
      <c r="D25" s="229"/>
      <c r="E25" s="229" t="s">
        <v>194</v>
      </c>
      <c r="F25" s="225"/>
      <c r="G25" s="226"/>
      <c r="H25" s="225"/>
      <c r="I25" s="225"/>
      <c r="J25" s="225"/>
      <c r="K25" s="225"/>
      <c r="L25" s="225"/>
      <c r="M25" s="225"/>
      <c r="N25" s="225"/>
      <c r="O25" s="225"/>
      <c r="P25" s="225"/>
      <c r="Q25" s="225"/>
      <c r="R25" s="225"/>
      <c r="S25" s="225"/>
      <c r="T25" s="226"/>
    </row>
    <row r="26" spans="1:26" ht="15" customHeight="1" x14ac:dyDescent="0.5">
      <c r="A26" s="224"/>
      <c r="B26" s="245"/>
      <c r="C26" s="233"/>
      <c r="D26" s="229"/>
      <c r="E26" s="225"/>
      <c r="F26" s="225"/>
      <c r="G26" s="226"/>
      <c r="H26" s="225"/>
      <c r="I26" s="242"/>
      <c r="J26" s="242"/>
      <c r="K26" s="242"/>
      <c r="L26" s="242"/>
      <c r="M26" s="242"/>
      <c r="N26" s="242"/>
      <c r="O26" s="242"/>
      <c r="P26" s="242"/>
      <c r="Q26" s="242"/>
      <c r="R26" s="242"/>
      <c r="S26" s="225"/>
      <c r="T26" s="226"/>
    </row>
    <row r="27" spans="1:26" ht="15.75" customHeight="1" x14ac:dyDescent="0.5">
      <c r="A27" s="224"/>
      <c r="B27" s="245" t="s">
        <v>535</v>
      </c>
      <c r="C27" s="233" t="str">
        <f ca="1">LOOKUP($B$6,CDFNode,INDIRECT("Prob"&amp;$C$25))&amp;" in year 2 GIVEN "&amp;LOOKUP($B$6,CDFNode,INDIRECT("Prob"&amp;$C$23))&amp;" in year 1"</f>
        <v>No Surplus in year 2 GIVEN No Surplus in year 1</v>
      </c>
      <c r="D27" s="229"/>
      <c r="E27" s="234">
        <f ca="1">IF($C$61&lt;&gt;0,$C$62/$C$61,0)</f>
        <v>1</v>
      </c>
      <c r="F27" s="225"/>
      <c r="G27" s="240"/>
      <c r="H27" s="225"/>
      <c r="I27" s="242"/>
      <c r="J27" s="242"/>
      <c r="K27" s="242"/>
      <c r="L27" s="242"/>
      <c r="M27" s="242"/>
      <c r="N27" s="242"/>
      <c r="O27" s="242"/>
      <c r="P27" s="242"/>
      <c r="Q27" s="242"/>
      <c r="R27" s="242"/>
      <c r="S27" s="225"/>
      <c r="T27" s="226"/>
    </row>
    <row r="28" spans="1:26" ht="15.75" x14ac:dyDescent="0.25">
      <c r="A28" s="224"/>
      <c r="B28" s="246"/>
      <c r="C28" s="225"/>
      <c r="D28" s="225"/>
      <c r="E28" s="235"/>
      <c r="F28" s="225"/>
      <c r="G28" s="226"/>
      <c r="H28" s="225"/>
      <c r="I28" s="225"/>
      <c r="J28" s="225"/>
      <c r="K28" s="225"/>
      <c r="L28" s="225"/>
      <c r="M28" s="225"/>
      <c r="N28" s="225"/>
      <c r="O28" s="225"/>
      <c r="P28" s="225"/>
      <c r="Q28" s="225"/>
      <c r="R28" s="225"/>
      <c r="S28" s="225"/>
      <c r="T28" s="226"/>
    </row>
    <row r="29" spans="1:26" ht="15.75" x14ac:dyDescent="0.25">
      <c r="A29" s="224"/>
      <c r="B29" s="245" t="s">
        <v>535</v>
      </c>
      <c r="C29" s="233" t="str">
        <f ca="1">LOOKUP($B$6,CDFNode,INDIRECT("Prob"&amp;$C$23))&amp;" in year 1 AND "&amp;LOOKUP($B$6,CDFNode,INDIRECT("Prob"&amp;$C$25)&amp;" in year 2")</f>
        <v>No Surplus in year 1 AND No Surplus in year 2</v>
      </c>
      <c r="D29" s="225"/>
      <c r="E29" s="234">
        <f ca="1">$C$61/27*$E$27</f>
        <v>1</v>
      </c>
      <c r="F29" s="225"/>
      <c r="G29" s="226"/>
      <c r="H29" s="225"/>
      <c r="I29" s="225"/>
      <c r="J29" s="225"/>
      <c r="K29" s="225"/>
      <c r="L29" s="225"/>
      <c r="M29" s="225"/>
      <c r="N29" s="225"/>
      <c r="O29" s="225"/>
      <c r="P29" s="225"/>
      <c r="Q29" s="225"/>
      <c r="R29" s="225"/>
      <c r="S29" s="225"/>
      <c r="T29" s="226"/>
    </row>
    <row r="30" spans="1:26" x14ac:dyDescent="0.25">
      <c r="A30" s="224"/>
      <c r="B30" s="241"/>
      <c r="C30" s="237"/>
      <c r="D30" s="237"/>
      <c r="E30" s="237"/>
      <c r="F30" s="237"/>
      <c r="G30" s="238"/>
      <c r="H30" s="225"/>
      <c r="I30" s="225"/>
      <c r="J30" s="225"/>
      <c r="K30" s="225"/>
      <c r="L30" s="225"/>
      <c r="M30" s="225"/>
      <c r="N30" s="225"/>
      <c r="O30" s="225"/>
      <c r="P30" s="225"/>
      <c r="Q30" s="225"/>
      <c r="R30" s="225"/>
      <c r="S30" s="225"/>
      <c r="T30" s="226"/>
    </row>
    <row r="31" spans="1:26" x14ac:dyDescent="0.25">
      <c r="A31" s="224"/>
      <c r="B31" s="228"/>
      <c r="C31" s="228"/>
      <c r="D31" s="225"/>
      <c r="E31" s="225"/>
      <c r="F31" s="225"/>
      <c r="G31" s="225"/>
      <c r="H31" s="225"/>
      <c r="I31" s="225"/>
      <c r="J31" s="225"/>
      <c r="K31" s="225"/>
      <c r="L31" s="225"/>
      <c r="M31" s="225"/>
      <c r="N31" s="225"/>
      <c r="O31" s="225"/>
      <c r="P31" s="225"/>
      <c r="Q31" s="225"/>
      <c r="R31" s="225"/>
      <c r="S31" s="225"/>
      <c r="T31" s="226"/>
    </row>
    <row r="32" spans="1:26" ht="15" customHeight="1" x14ac:dyDescent="0.5">
      <c r="A32" s="224"/>
      <c r="B32" s="228"/>
      <c r="C32" s="242"/>
      <c r="D32" s="242"/>
      <c r="E32" s="242"/>
      <c r="F32" s="242"/>
      <c r="G32" s="242"/>
      <c r="H32" s="242"/>
      <c r="I32" s="242"/>
      <c r="J32" s="242"/>
      <c r="K32" s="242"/>
      <c r="L32" s="242"/>
      <c r="M32" s="242"/>
      <c r="N32" s="242"/>
      <c r="O32" s="225"/>
      <c r="P32" s="225"/>
      <c r="Q32" s="225"/>
      <c r="R32" s="225"/>
      <c r="S32" s="225"/>
      <c r="T32" s="226"/>
    </row>
    <row r="33" spans="1:59" ht="15" customHeight="1" x14ac:dyDescent="0.5">
      <c r="A33" s="224"/>
      <c r="B33" s="225"/>
      <c r="C33" s="242"/>
      <c r="D33" s="242"/>
      <c r="E33" s="242"/>
      <c r="F33" s="242"/>
      <c r="G33" s="242"/>
      <c r="H33" s="242"/>
      <c r="I33" s="242"/>
      <c r="J33" s="242"/>
      <c r="K33" s="242"/>
      <c r="L33" s="242"/>
      <c r="M33" s="242"/>
      <c r="N33" s="242"/>
      <c r="O33" s="225"/>
      <c r="P33" s="225"/>
      <c r="Q33" s="225"/>
      <c r="R33" s="225"/>
      <c r="S33" s="225"/>
      <c r="T33" s="226"/>
    </row>
    <row r="34" spans="1:59" x14ac:dyDescent="0.25">
      <c r="A34" s="224"/>
      <c r="B34" s="225"/>
      <c r="C34" s="721"/>
      <c r="D34" s="721"/>
      <c r="E34" s="721"/>
      <c r="F34" s="721"/>
      <c r="G34" s="721"/>
      <c r="H34" s="721"/>
      <c r="I34" s="721"/>
      <c r="J34" s="721"/>
      <c r="K34" s="721"/>
      <c r="L34" s="721"/>
      <c r="M34" s="721"/>
      <c r="N34" s="721"/>
      <c r="O34" s="225"/>
      <c r="P34" s="225"/>
      <c r="Q34" s="225"/>
      <c r="R34" s="225"/>
      <c r="S34" s="225"/>
      <c r="T34" s="226"/>
    </row>
    <row r="35" spans="1:59" x14ac:dyDescent="0.25">
      <c r="A35" s="236"/>
      <c r="B35" s="237"/>
      <c r="C35" s="722"/>
      <c r="D35" s="722"/>
      <c r="E35" s="722"/>
      <c r="F35" s="722"/>
      <c r="G35" s="722"/>
      <c r="H35" s="722"/>
      <c r="I35" s="722"/>
      <c r="J35" s="722"/>
      <c r="K35" s="722"/>
      <c r="L35" s="722"/>
      <c r="M35" s="722"/>
      <c r="N35" s="722"/>
      <c r="O35" s="237"/>
      <c r="P35" s="237"/>
      <c r="Q35" s="237"/>
      <c r="R35" s="237"/>
      <c r="S35" s="237"/>
      <c r="T35" s="238"/>
    </row>
    <row r="36" spans="1:59" ht="15" customHeight="1" x14ac:dyDescent="0.25">
      <c r="A36" s="243"/>
      <c r="B36" s="243"/>
      <c r="C36" s="243"/>
      <c r="D36" s="243"/>
      <c r="E36" s="243"/>
      <c r="F36" s="244"/>
      <c r="G36" s="244"/>
      <c r="H36" s="244"/>
      <c r="I36" s="244"/>
      <c r="J36" s="244"/>
      <c r="K36" s="244"/>
      <c r="L36" s="244"/>
      <c r="M36" s="244"/>
      <c r="N36" s="244"/>
      <c r="O36" s="244"/>
      <c r="P36" s="244"/>
      <c r="Q36" s="244"/>
      <c r="R36" s="244"/>
      <c r="S36" s="244"/>
      <c r="T36" s="243"/>
    </row>
    <row r="37" spans="1:59" ht="15" customHeight="1" x14ac:dyDescent="0.25">
      <c r="A37" s="243"/>
      <c r="B37" s="243"/>
      <c r="C37" s="243"/>
      <c r="D37" s="243"/>
      <c r="E37" s="243"/>
      <c r="F37" s="244"/>
      <c r="G37" s="244"/>
      <c r="H37" s="244"/>
      <c r="I37" s="244"/>
      <c r="J37" s="244"/>
      <c r="K37" s="244"/>
      <c r="L37" s="244"/>
      <c r="M37" s="244"/>
      <c r="N37" s="244"/>
      <c r="O37" s="244"/>
      <c r="P37" s="244"/>
      <c r="Q37" s="244"/>
      <c r="R37" s="244"/>
      <c r="S37" s="244"/>
      <c r="T37" s="243"/>
    </row>
    <row r="38" spans="1:59" x14ac:dyDescent="0.25">
      <c r="A38" s="243"/>
      <c r="B38" s="243"/>
      <c r="C38" s="243"/>
      <c r="D38" s="243"/>
      <c r="E38" s="243"/>
      <c r="F38" s="243"/>
      <c r="G38" s="243"/>
      <c r="H38" s="243"/>
      <c r="I38" s="243"/>
      <c r="J38" s="243"/>
      <c r="K38" s="243"/>
      <c r="L38" s="243"/>
      <c r="M38" s="243"/>
      <c r="N38" s="243"/>
      <c r="O38" s="243"/>
      <c r="P38" s="243"/>
      <c r="Q38" s="243"/>
      <c r="R38" s="243"/>
      <c r="S38" s="243"/>
      <c r="T38" s="243"/>
    </row>
    <row r="40" spans="1:59" x14ac:dyDescent="0.25">
      <c r="B40" s="167"/>
      <c r="C40" s="168" t="str">
        <f>LOOKUP($B$6,CDFNode,CDF_ExName)</f>
        <v>Surplus</v>
      </c>
      <c r="D40" s="81"/>
      <c r="E40" s="166" t="s">
        <v>270</v>
      </c>
      <c r="F40" s="54"/>
      <c r="G40" s="54"/>
      <c r="H40" s="54"/>
      <c r="I40" s="54"/>
      <c r="J40" s="54"/>
      <c r="K40" s="54"/>
      <c r="L40" s="83"/>
      <c r="M40" s="54"/>
      <c r="N40" s="54"/>
      <c r="P40" s="81"/>
    </row>
    <row r="41" spans="1:59" x14ac:dyDescent="0.25">
      <c r="B41" s="169"/>
      <c r="C41" s="170"/>
      <c r="D41" s="80"/>
      <c r="T41" s="512"/>
      <c r="U41" s="512"/>
      <c r="V41" s="512" t="s">
        <v>307</v>
      </c>
      <c r="W41" s="512" t="s">
        <v>523</v>
      </c>
      <c r="X41" s="512" t="s">
        <v>494</v>
      </c>
      <c r="Y41" s="512" t="s">
        <v>495</v>
      </c>
      <c r="Z41" s="512" t="s">
        <v>522</v>
      </c>
      <c r="AA41" s="512" t="s">
        <v>306</v>
      </c>
      <c r="AB41" s="512" t="s">
        <v>496</v>
      </c>
      <c r="AC41" s="512" t="s">
        <v>497</v>
      </c>
      <c r="AD41" s="512" t="s">
        <v>498</v>
      </c>
      <c r="AE41" s="512" t="s">
        <v>499</v>
      </c>
      <c r="AF41" s="512" t="s">
        <v>500</v>
      </c>
      <c r="AG41" s="512" t="s">
        <v>501</v>
      </c>
      <c r="AH41" s="512" t="s">
        <v>502</v>
      </c>
      <c r="AI41" s="512" t="s">
        <v>503</v>
      </c>
      <c r="AJ41" s="512" t="s">
        <v>504</v>
      </c>
      <c r="AK41" s="512" t="s">
        <v>505</v>
      </c>
      <c r="AL41" s="512" t="s">
        <v>305</v>
      </c>
      <c r="AM41" s="512" t="s">
        <v>506</v>
      </c>
      <c r="AN41" s="512" t="s">
        <v>507</v>
      </c>
      <c r="AO41" s="512" t="s">
        <v>508</v>
      </c>
      <c r="AP41" s="512" t="s">
        <v>509</v>
      </c>
      <c r="AQ41" s="512" t="s">
        <v>510</v>
      </c>
      <c r="AR41" s="413" t="s">
        <v>511</v>
      </c>
      <c r="AS41" s="413" t="s">
        <v>512</v>
      </c>
      <c r="AT41" s="413" t="s">
        <v>513</v>
      </c>
      <c r="AU41" s="413" t="s">
        <v>514</v>
      </c>
      <c r="AV41" s="413" t="s">
        <v>515</v>
      </c>
      <c r="AW41" s="413" t="s">
        <v>516</v>
      </c>
      <c r="AX41" s="413" t="s">
        <v>517</v>
      </c>
      <c r="AY41" s="413" t="s">
        <v>518</v>
      </c>
      <c r="AZ41" s="413" t="s">
        <v>519</v>
      </c>
      <c r="BA41" s="413" t="s">
        <v>520</v>
      </c>
      <c r="BB41" s="413" t="s">
        <v>521</v>
      </c>
      <c r="BC41" s="413" t="s">
        <v>520</v>
      </c>
      <c r="BD41" s="413" t="s">
        <v>521</v>
      </c>
      <c r="BE41" s="413" t="s">
        <v>520</v>
      </c>
      <c r="BF41" s="413" t="s">
        <v>521</v>
      </c>
      <c r="BG41" s="413" t="s">
        <v>520</v>
      </c>
    </row>
    <row r="42" spans="1:59" x14ac:dyDescent="0.25">
      <c r="B42" s="91">
        <v>1</v>
      </c>
      <c r="C42" s="171" t="str">
        <f>LOOKUP($B$6,CDFNode,Prob1)</f>
        <v>No Surplus</v>
      </c>
      <c r="D42" s="84"/>
      <c r="E42" s="715" t="s">
        <v>196</v>
      </c>
      <c r="F42" s="715"/>
      <c r="G42" s="716" t="s">
        <v>197</v>
      </c>
      <c r="H42" s="717"/>
      <c r="I42" s="715">
        <f>8.23</f>
        <v>8.23</v>
      </c>
      <c r="J42" s="715"/>
      <c r="K42" s="716" t="s">
        <v>198</v>
      </c>
      <c r="L42" s="717"/>
      <c r="M42" s="715" t="s">
        <v>199</v>
      </c>
      <c r="N42" s="715"/>
      <c r="O42" s="716" t="s">
        <v>126</v>
      </c>
      <c r="P42" s="715"/>
      <c r="T42" s="512"/>
      <c r="U42" s="512"/>
      <c r="V42" s="513"/>
      <c r="W42" s="513"/>
      <c r="X42" s="513"/>
      <c r="Y42" s="514">
        <v>1</v>
      </c>
      <c r="Z42" s="513">
        <v>2</v>
      </c>
      <c r="AA42" s="513">
        <v>3</v>
      </c>
      <c r="AB42" s="513">
        <v>4</v>
      </c>
      <c r="AC42" s="513">
        <v>5</v>
      </c>
      <c r="AD42" s="513">
        <v>6</v>
      </c>
      <c r="AE42" s="513">
        <v>7</v>
      </c>
      <c r="AF42" s="513">
        <v>8</v>
      </c>
      <c r="AG42" s="513">
        <v>9</v>
      </c>
      <c r="AH42" s="513">
        <v>10</v>
      </c>
      <c r="AI42" s="513">
        <v>11</v>
      </c>
      <c r="AJ42" s="513">
        <v>12</v>
      </c>
      <c r="AK42" s="513">
        <v>13</v>
      </c>
      <c r="AL42" s="513">
        <v>14</v>
      </c>
      <c r="AM42" s="513">
        <v>15</v>
      </c>
      <c r="AN42" s="513">
        <v>16</v>
      </c>
      <c r="AO42" s="513">
        <v>17</v>
      </c>
      <c r="AP42" s="513">
        <v>18</v>
      </c>
      <c r="AQ42" s="513">
        <v>19</v>
      </c>
      <c r="AR42" s="511">
        <v>20</v>
      </c>
      <c r="AS42" s="511">
        <v>21</v>
      </c>
      <c r="AT42" s="511">
        <v>22</v>
      </c>
      <c r="AU42" s="511">
        <v>23</v>
      </c>
      <c r="AV42" s="511">
        <v>24</v>
      </c>
      <c r="AW42" s="511">
        <v>25</v>
      </c>
      <c r="AX42" s="511">
        <v>26</v>
      </c>
      <c r="AY42" s="511">
        <v>27</v>
      </c>
      <c r="AZ42" s="511">
        <v>28</v>
      </c>
      <c r="BA42" s="511">
        <v>29</v>
      </c>
      <c r="BB42" s="511">
        <v>30</v>
      </c>
      <c r="BC42" s="614">
        <v>31</v>
      </c>
      <c r="BD42" s="614">
        <v>32</v>
      </c>
      <c r="BE42" s="614">
        <v>33</v>
      </c>
      <c r="BF42" s="614">
        <v>34</v>
      </c>
      <c r="BG42" s="614">
        <v>35</v>
      </c>
    </row>
    <row r="43" spans="1:59" x14ac:dyDescent="0.25">
      <c r="B43" s="91">
        <v>2</v>
      </c>
      <c r="C43" s="171" t="str">
        <f>LOOKUP($B$6,CDFNode,Prob2)</f>
        <v>Domestic</v>
      </c>
      <c r="D43" s="85"/>
      <c r="E43" s="86" t="s">
        <v>191</v>
      </c>
      <c r="F43" s="86" t="s">
        <v>192</v>
      </c>
      <c r="G43" s="87" t="s">
        <v>191</v>
      </c>
      <c r="H43" s="88" t="s">
        <v>192</v>
      </c>
      <c r="I43" s="86" t="s">
        <v>191</v>
      </c>
      <c r="J43" s="86" t="s">
        <v>192</v>
      </c>
      <c r="K43" s="87" t="s">
        <v>191</v>
      </c>
      <c r="L43" s="88" t="s">
        <v>192</v>
      </c>
      <c r="M43" s="86" t="s">
        <v>191</v>
      </c>
      <c r="N43" s="86" t="s">
        <v>192</v>
      </c>
      <c r="O43" s="87" t="s">
        <v>191</v>
      </c>
      <c r="P43" s="86" t="s">
        <v>192</v>
      </c>
      <c r="T43" s="512"/>
      <c r="U43" s="515"/>
      <c r="V43" s="516" t="s">
        <v>295</v>
      </c>
      <c r="W43" s="516" t="s">
        <v>296</v>
      </c>
      <c r="X43" s="516" t="s">
        <v>297</v>
      </c>
      <c r="Y43" s="517">
        <f>RunInformation!$G$6</f>
        <v>1981</v>
      </c>
      <c r="Z43" s="516">
        <f>RunInformation!$G$7</f>
        <v>1982</v>
      </c>
      <c r="AA43" s="516">
        <f>RunInformation!$G$8</f>
        <v>1983</v>
      </c>
      <c r="AB43" s="516">
        <f>RunInformation!$G$9</f>
        <v>1984</v>
      </c>
      <c r="AC43" s="516">
        <f>RunInformation!$G$10</f>
        <v>1985</v>
      </c>
      <c r="AD43" s="516">
        <f>RunInformation!$G$11</f>
        <v>1986</v>
      </c>
      <c r="AE43" s="516">
        <f>RunInformation!$G$12</f>
        <v>1987</v>
      </c>
      <c r="AF43" s="516">
        <f>RunInformation!$G$13</f>
        <v>1988</v>
      </c>
      <c r="AG43" s="516">
        <f>RunInformation!$G$14</f>
        <v>1989</v>
      </c>
      <c r="AH43" s="516">
        <f>RunInformation!$G$15</f>
        <v>1990</v>
      </c>
      <c r="AI43" s="516">
        <f>RunInformation!$G$16</f>
        <v>1991</v>
      </c>
      <c r="AJ43" s="516">
        <f>RunInformation!$G$17</f>
        <v>1992</v>
      </c>
      <c r="AK43" s="516">
        <f>RunInformation!$G$18</f>
        <v>1993</v>
      </c>
      <c r="AL43" s="516">
        <f>RunInformation!$G$19</f>
        <v>1994</v>
      </c>
      <c r="AM43" s="516">
        <f>RunInformation!$G$20</f>
        <v>1995</v>
      </c>
      <c r="AN43" s="516">
        <f>RunInformation!$G$21</f>
        <v>1996</v>
      </c>
      <c r="AO43" s="516">
        <f>RunInformation!$G$22</f>
        <v>1997</v>
      </c>
      <c r="AP43" s="516">
        <f>RunInformation!$G$23</f>
        <v>1998</v>
      </c>
      <c r="AQ43" s="516">
        <f>RunInformation!$G$24</f>
        <v>1999</v>
      </c>
      <c r="AR43" s="197">
        <f>RunInformation!$G$25</f>
        <v>2000</v>
      </c>
      <c r="AS43" s="197">
        <f>RunInformation!$G$26</f>
        <v>2001</v>
      </c>
      <c r="AT43" s="197">
        <f>RunInformation!$G$27</f>
        <v>2002</v>
      </c>
      <c r="AU43" s="197">
        <f>RunInformation!$G$28</f>
        <v>2003</v>
      </c>
      <c r="AV43" s="197">
        <f>RunInformation!$G$29</f>
        <v>2004</v>
      </c>
      <c r="AW43" s="197">
        <f>RunInformation!$G$30</f>
        <v>2005</v>
      </c>
      <c r="AX43" s="197">
        <f>RunInformation!$G$31</f>
        <v>2006</v>
      </c>
      <c r="AY43" s="197">
        <f>RunInformation!$G$32</f>
        <v>2007</v>
      </c>
      <c r="AZ43" s="197">
        <f>RunInformation!$G$33</f>
        <v>2008</v>
      </c>
      <c r="BA43" s="197">
        <f>RunInformation!$G$34</f>
        <v>2009</v>
      </c>
      <c r="BB43" s="197">
        <f>RunInformation!$G$35</f>
        <v>2010</v>
      </c>
      <c r="BC43" s="197">
        <f>RunInformation!$G$36</f>
        <v>2011</v>
      </c>
      <c r="BD43" s="197">
        <f>RunInformation!$G$37</f>
        <v>2012</v>
      </c>
      <c r="BE43" s="197">
        <f>RunInformation!$G$38</f>
        <v>2013</v>
      </c>
      <c r="BF43" s="197">
        <f>RunInformation!$G$39</f>
        <v>2014</v>
      </c>
      <c r="BG43" s="197">
        <f>RunInformation!$G$40</f>
        <v>2015</v>
      </c>
    </row>
    <row r="44" spans="1:59" x14ac:dyDescent="0.25">
      <c r="B44" s="91">
        <v>3</v>
      </c>
      <c r="C44" s="171" t="str">
        <f>LOOKUP($B$6,CDFNode,Prob3)</f>
        <v>Quantitative</v>
      </c>
      <c r="D44" s="89">
        <v>1</v>
      </c>
      <c r="E44" s="90">
        <f>COUNTIF(PowellData.ReleaseTier!$E$4:$AM$4,0)</f>
        <v>0</v>
      </c>
      <c r="F44" s="90">
        <f>COUNTIF(PowellData.ReleaseTier!$E$5:$AM$5,0)</f>
        <v>21</v>
      </c>
      <c r="G44" s="91">
        <f>COUNTIF(PowellData.ReleaseTier!$E$4:$AM$4,0)</f>
        <v>0</v>
      </c>
      <c r="H44" s="92">
        <f>COUNTIF(PowellData.ReleaseTier!$E$5:$AM$5,0)</f>
        <v>21</v>
      </c>
      <c r="I44" s="90">
        <f>COUNTIF(PowellTargetAnnualReleaseVolume!$E$4:$AM$4,8230)</f>
        <v>0</v>
      </c>
      <c r="J44" s="93">
        <f>COUNTIF(PowellTargetAnnualReleaseVolume!$E$5:$AM$5,8230)</f>
        <v>0</v>
      </c>
      <c r="K44" s="91">
        <f>COUNTIF(PowellTargetAnnualReleaseVolume!$E$4:$AM$4,"&lt;8230")</f>
        <v>0</v>
      </c>
      <c r="L44" s="92">
        <f>COUNTIF(PowellTargetAnnualReleaseVolume!$E$5:$AM$5,"&lt;8230")</f>
        <v>0</v>
      </c>
      <c r="M44" s="91">
        <f>COUNTIF(PowellTargetAnnualReleaseVolume!$E$4:$AM$4,"&lt;8230")</f>
        <v>0</v>
      </c>
      <c r="N44" s="92">
        <f>COUNTIF(PowellTargetAnnualReleaseVolume!$E$5:$AM$5,"&lt;8230")</f>
        <v>0</v>
      </c>
      <c r="O44" s="91">
        <f>COUNTIF('Shortage.Shortage Flag'!$E$4:$AM$4,0)</f>
        <v>0</v>
      </c>
      <c r="P44" s="91">
        <f>COUNTIF('Shortage.Shortage Flag'!$E$5:$AM$5,0)</f>
        <v>35</v>
      </c>
      <c r="T44" s="512"/>
      <c r="U44" s="518" t="s">
        <v>524</v>
      </c>
      <c r="V44" s="519" t="str">
        <f>$U$44&amp;"_"&amp;V43</f>
        <v>Flood_ContANN_Min</v>
      </c>
      <c r="W44" s="519" t="str">
        <f t="shared" ref="W44:X44" si="9">$U$44&amp;"_"&amp;W43</f>
        <v>Flood_ContANN_Max</v>
      </c>
      <c r="X44" s="519" t="str">
        <f t="shared" si="9"/>
        <v>Flood_ContANN_Most</v>
      </c>
      <c r="Y44" s="519" t="str">
        <f>$U$44&amp;"_"&amp;Y42</f>
        <v>Flood_ContANN_1</v>
      </c>
      <c r="Z44" s="519" t="str">
        <f t="shared" ref="Z44:BB44" si="10">$U$44&amp;"_"&amp;Z42</f>
        <v>Flood_ContANN_2</v>
      </c>
      <c r="AA44" s="519" t="str">
        <f t="shared" si="10"/>
        <v>Flood_ContANN_3</v>
      </c>
      <c r="AB44" s="519" t="str">
        <f t="shared" si="10"/>
        <v>Flood_ContANN_4</v>
      </c>
      <c r="AC44" s="519" t="str">
        <f t="shared" si="10"/>
        <v>Flood_ContANN_5</v>
      </c>
      <c r="AD44" s="519" t="str">
        <f t="shared" si="10"/>
        <v>Flood_ContANN_6</v>
      </c>
      <c r="AE44" s="519" t="str">
        <f t="shared" si="10"/>
        <v>Flood_ContANN_7</v>
      </c>
      <c r="AF44" s="519" t="str">
        <f t="shared" si="10"/>
        <v>Flood_ContANN_8</v>
      </c>
      <c r="AG44" s="519" t="str">
        <f t="shared" si="10"/>
        <v>Flood_ContANN_9</v>
      </c>
      <c r="AH44" s="519" t="str">
        <f t="shared" si="10"/>
        <v>Flood_ContANN_10</v>
      </c>
      <c r="AI44" s="519" t="str">
        <f t="shared" si="10"/>
        <v>Flood_ContANN_11</v>
      </c>
      <c r="AJ44" s="519" t="str">
        <f t="shared" si="10"/>
        <v>Flood_ContANN_12</v>
      </c>
      <c r="AK44" s="519" t="str">
        <f t="shared" si="10"/>
        <v>Flood_ContANN_13</v>
      </c>
      <c r="AL44" s="519" t="str">
        <f t="shared" si="10"/>
        <v>Flood_ContANN_14</v>
      </c>
      <c r="AM44" s="519" t="str">
        <f t="shared" si="10"/>
        <v>Flood_ContANN_15</v>
      </c>
      <c r="AN44" s="519" t="str">
        <f t="shared" si="10"/>
        <v>Flood_ContANN_16</v>
      </c>
      <c r="AO44" s="519" t="str">
        <f t="shared" si="10"/>
        <v>Flood_ContANN_17</v>
      </c>
      <c r="AP44" s="519" t="str">
        <f t="shared" si="10"/>
        <v>Flood_ContANN_18</v>
      </c>
      <c r="AQ44" s="519" t="str">
        <f t="shared" si="10"/>
        <v>Flood_ContANN_19</v>
      </c>
      <c r="AR44" s="10" t="str">
        <f t="shared" si="10"/>
        <v>Flood_ContANN_20</v>
      </c>
      <c r="AS44" s="10" t="str">
        <f t="shared" si="10"/>
        <v>Flood_ContANN_21</v>
      </c>
      <c r="AT44" s="10" t="str">
        <f t="shared" si="10"/>
        <v>Flood_ContANN_22</v>
      </c>
      <c r="AU44" s="10" t="str">
        <f t="shared" si="10"/>
        <v>Flood_ContANN_23</v>
      </c>
      <c r="AV44" s="10" t="str">
        <f t="shared" si="10"/>
        <v>Flood_ContANN_24</v>
      </c>
      <c r="AW44" s="10" t="str">
        <f t="shared" si="10"/>
        <v>Flood_ContANN_25</v>
      </c>
      <c r="AX44" s="10" t="str">
        <f t="shared" si="10"/>
        <v>Flood_ContANN_26</v>
      </c>
      <c r="AY44" s="10" t="str">
        <f t="shared" si="10"/>
        <v>Flood_ContANN_27</v>
      </c>
      <c r="AZ44" s="10" t="str">
        <f t="shared" si="10"/>
        <v>Flood_ContANN_28</v>
      </c>
      <c r="BA44" s="10" t="str">
        <f t="shared" si="10"/>
        <v>Flood_ContANN_29</v>
      </c>
      <c r="BB44" s="10" t="str">
        <f t="shared" si="10"/>
        <v>Flood_ContANN_30</v>
      </c>
      <c r="BC44" s="10" t="str">
        <f t="shared" ref="BC44:BG44" si="11">$U$44&amp;"_"&amp;BC42</f>
        <v>Flood_ContANN_31</v>
      </c>
      <c r="BD44" s="10" t="str">
        <f t="shared" si="11"/>
        <v>Flood_ContANN_32</v>
      </c>
      <c r="BE44" s="10" t="str">
        <f t="shared" si="11"/>
        <v>Flood_ContANN_33</v>
      </c>
      <c r="BF44" s="10" t="str">
        <f t="shared" si="11"/>
        <v>Flood_ContANN_34</v>
      </c>
      <c r="BG44" s="10" t="str">
        <f t="shared" si="11"/>
        <v>Flood_ContANN_35</v>
      </c>
    </row>
    <row r="45" spans="1:59" x14ac:dyDescent="0.25">
      <c r="B45" s="91">
        <v>4</v>
      </c>
      <c r="C45" s="171" t="str">
        <f>LOOKUP($B$6,CDFNode,Prob4)</f>
        <v>Flood Control</v>
      </c>
      <c r="D45" s="89">
        <v>2</v>
      </c>
      <c r="E45" s="90">
        <f>COUNTIF(PowellData.ReleaseTier!$E$4:$AM$4,"&lt;&gt;0")</f>
        <v>35</v>
      </c>
      <c r="F45" s="90">
        <f>COUNTIF(PowellData.ReleaseTier!$E$5:$AM$5,"&lt;&gt;0")</f>
        <v>14</v>
      </c>
      <c r="G45" s="91">
        <f>COUNTIF(PowellData.ReleaseTier!$E$4:$AM$4,1)</f>
        <v>35</v>
      </c>
      <c r="H45" s="92">
        <f>COUNTIF(PowellData.ReleaseTier!$E$5:$AM$5,1)</f>
        <v>14</v>
      </c>
      <c r="I45" s="90">
        <f>COUNTIF(PowellTargetAnnualReleaseVolume!$E$4:$AM$4,"&lt;&gt;8230")</f>
        <v>35</v>
      </c>
      <c r="J45" s="92">
        <f>COUNTIF(PowellTargetAnnualReleaseVolume!$E$5:$AM$5,"&lt;&gt;8230")</f>
        <v>35</v>
      </c>
      <c r="K45" s="91">
        <f>COUNTIF(PowellTargetAnnualReleaseVolume!$E$4:$AM$4,"&gt;=8230")</f>
        <v>35</v>
      </c>
      <c r="L45" s="92">
        <f>COUNTIF(PowellTargetAnnualReleaseVolume!$E$5:$AM$5,"&gt;=8230")</f>
        <v>35</v>
      </c>
      <c r="M45" s="91">
        <f>COUNTIF(PowellTargetAnnualReleaseVolume!$E$4:$AM$4,"=8230")</f>
        <v>0</v>
      </c>
      <c r="N45" s="92">
        <f>COUNTIF(PowellTargetAnnualReleaseVolume!$E$5:$AM$5,"=8230")</f>
        <v>0</v>
      </c>
      <c r="O45" s="91">
        <f>COUNTIF('Shortage.Shortage Flag'!$E$4:$AM$4,1)</f>
        <v>0</v>
      </c>
      <c r="P45" s="91">
        <f>COUNTIF('Shortage.Shortage Flag'!$E$5:$AM$5,1)</f>
        <v>0</v>
      </c>
      <c r="T45" s="520" t="e">
        <f t="shared" ref="T45:T50" ca="1" si="12">MATCH(U45,Flood_Control_Time)+3</f>
        <v>#N/A</v>
      </c>
      <c r="U45" s="521">
        <f ca="1">DATE(LOOKUP($B$3,TimestepID,StartYear),1,1)</f>
        <v>42736</v>
      </c>
      <c r="V45" s="512"/>
      <c r="W45" s="512"/>
      <c r="X45" s="512"/>
      <c r="Y45" s="512"/>
      <c r="Z45" s="512"/>
      <c r="AA45" s="512"/>
      <c r="AB45" s="512"/>
      <c r="AC45" s="512"/>
      <c r="AD45" s="512"/>
      <c r="AE45" s="512"/>
      <c r="AF45" s="512"/>
      <c r="AG45" s="512"/>
      <c r="AH45" s="512"/>
      <c r="AI45" s="512"/>
      <c r="AJ45" s="512"/>
      <c r="AK45" s="512"/>
      <c r="AL45" s="512"/>
      <c r="AM45" s="512"/>
      <c r="AN45" s="512"/>
      <c r="AO45" s="512"/>
      <c r="AP45" s="512"/>
      <c r="AQ45" s="512"/>
    </row>
    <row r="46" spans="1:59" x14ac:dyDescent="0.25">
      <c r="B46" s="91">
        <v>5</v>
      </c>
      <c r="C46" s="171">
        <f>LOOKUP($B$6,CDFNode,Prob5)</f>
        <v>0</v>
      </c>
      <c r="D46" s="89">
        <v>3</v>
      </c>
      <c r="E46" s="90"/>
      <c r="F46" s="90"/>
      <c r="G46" s="91">
        <f>COUNTIF(PowellData.ReleaseTier!$E$4:$AM$4,2)</f>
        <v>0</v>
      </c>
      <c r="H46" s="92">
        <f>COUNTIF(PowellData.ReleaseTier!$E$5:$AM$5,2)</f>
        <v>0</v>
      </c>
      <c r="I46" s="90"/>
      <c r="J46" s="92"/>
      <c r="K46" s="91"/>
      <c r="L46" s="92"/>
      <c r="M46" s="91">
        <f>COUNTIF(PowellTargetAnnualReleaseVolume!$E$4:$AM$4,"&gt;8230")</f>
        <v>35</v>
      </c>
      <c r="N46" s="92">
        <f>COUNTIF(PowellTargetAnnualReleaseVolume!$E$5:$AM$5,"&gt;8230")</f>
        <v>35</v>
      </c>
      <c r="O46" s="91">
        <f>COUNTIF('Shortage.Shortage Flag'!$E$4:$AM$4,2)</f>
        <v>0</v>
      </c>
      <c r="P46" s="91">
        <f>COUNTIF('Shortage.Shortage Flag'!$E$5:$AM$5,2)</f>
        <v>0</v>
      </c>
      <c r="T46" s="520">
        <f t="shared" ca="1" si="12"/>
        <v>13</v>
      </c>
      <c r="U46" s="522">
        <f ca="1">EDATE($U$4,12)</f>
        <v>43101</v>
      </c>
      <c r="V46" s="512">
        <f ca="1">MAX(INDIRECT("FloodControl.FloodControlFlag!"&amp;V$41&amp;$T46&amp;":"&amp;V$41&amp;$T46+11))</f>
        <v>0</v>
      </c>
      <c r="W46" s="512">
        <f t="shared" ref="W46:BC49" ca="1" si="13">MAX(INDIRECT("FloodControl.FloodControlFlag!"&amp;W$41&amp;$T46&amp;":"&amp;W$41&amp;$T46+11))</f>
        <v>0</v>
      </c>
      <c r="X46" s="512">
        <f t="shared" ca="1" si="13"/>
        <v>0</v>
      </c>
      <c r="Y46" s="512">
        <f t="shared" ca="1" si="13"/>
        <v>0</v>
      </c>
      <c r="Z46" s="512">
        <f t="shared" ca="1" si="13"/>
        <v>0</v>
      </c>
      <c r="AA46" s="512">
        <f t="shared" ca="1" si="13"/>
        <v>0</v>
      </c>
      <c r="AB46" s="512">
        <f t="shared" ca="1" si="13"/>
        <v>0</v>
      </c>
      <c r="AC46" s="512">
        <f t="shared" ca="1" si="13"/>
        <v>0</v>
      </c>
      <c r="AD46" s="512">
        <f t="shared" ca="1" si="13"/>
        <v>0</v>
      </c>
      <c r="AE46" s="512">
        <f t="shared" ca="1" si="13"/>
        <v>0</v>
      </c>
      <c r="AF46" s="512">
        <f t="shared" ca="1" si="13"/>
        <v>0</v>
      </c>
      <c r="AG46" s="512">
        <f t="shared" ca="1" si="13"/>
        <v>0</v>
      </c>
      <c r="AH46" s="512">
        <f t="shared" ca="1" si="13"/>
        <v>0</v>
      </c>
      <c r="AI46" s="512">
        <f t="shared" ca="1" si="13"/>
        <v>0</v>
      </c>
      <c r="AJ46" s="512">
        <f t="shared" ca="1" si="13"/>
        <v>0</v>
      </c>
      <c r="AK46" s="512">
        <f t="shared" ca="1" si="13"/>
        <v>0</v>
      </c>
      <c r="AL46" s="512">
        <f t="shared" ca="1" si="13"/>
        <v>0</v>
      </c>
      <c r="AM46" s="512">
        <f t="shared" ca="1" si="13"/>
        <v>0</v>
      </c>
      <c r="AN46" s="512">
        <f t="shared" ca="1" si="13"/>
        <v>0</v>
      </c>
      <c r="AO46" s="512">
        <f t="shared" ca="1" si="13"/>
        <v>0</v>
      </c>
      <c r="AP46" s="512">
        <f t="shared" ca="1" si="13"/>
        <v>0</v>
      </c>
      <c r="AQ46" s="512">
        <f t="shared" ca="1" si="13"/>
        <v>0</v>
      </c>
      <c r="AR46" s="413">
        <f t="shared" ca="1" si="13"/>
        <v>0</v>
      </c>
      <c r="AS46" s="413">
        <f t="shared" ca="1" si="13"/>
        <v>0</v>
      </c>
      <c r="AT46" s="413">
        <f t="shared" ca="1" si="13"/>
        <v>0</v>
      </c>
      <c r="AU46" s="413">
        <f t="shared" ca="1" si="13"/>
        <v>0</v>
      </c>
      <c r="AV46" s="413">
        <f t="shared" ca="1" si="13"/>
        <v>0</v>
      </c>
      <c r="AW46" s="413">
        <f t="shared" ca="1" si="13"/>
        <v>0</v>
      </c>
      <c r="AX46" s="413">
        <f t="shared" ca="1" si="13"/>
        <v>0</v>
      </c>
      <c r="AY46" s="413">
        <f t="shared" ca="1" si="13"/>
        <v>0</v>
      </c>
      <c r="AZ46" s="413">
        <f t="shared" ca="1" si="13"/>
        <v>0</v>
      </c>
      <c r="BA46" s="413">
        <f t="shared" ca="1" si="13"/>
        <v>0</v>
      </c>
      <c r="BB46" s="413">
        <f t="shared" ca="1" si="13"/>
        <v>0</v>
      </c>
      <c r="BC46" s="413">
        <f t="shared" ca="1" si="13"/>
        <v>0</v>
      </c>
      <c r="BD46" s="413">
        <f t="shared" ref="BC46:BG49" ca="1" si="14">MAX(INDIRECT("FloodControl.FloodControlFlag!"&amp;BD$41&amp;$T46&amp;":"&amp;BD$41&amp;$T46+11))</f>
        <v>0</v>
      </c>
      <c r="BE46" s="413">
        <f t="shared" ca="1" si="14"/>
        <v>0</v>
      </c>
      <c r="BF46" s="413">
        <f t="shared" ca="1" si="14"/>
        <v>0</v>
      </c>
      <c r="BG46" s="413">
        <f t="shared" ca="1" si="14"/>
        <v>0</v>
      </c>
    </row>
    <row r="47" spans="1:59" x14ac:dyDescent="0.25">
      <c r="B47" s="169"/>
      <c r="C47" s="172"/>
      <c r="D47" s="89">
        <v>4</v>
      </c>
      <c r="E47" s="90"/>
      <c r="F47" s="90"/>
      <c r="G47" s="91">
        <f>COUNTIF(PowellData.ReleaseTier!$E$4:$AM$4,3)</f>
        <v>0</v>
      </c>
      <c r="H47" s="92">
        <f>COUNTIF(PowellData.ReleaseTier!$E$5:$AM$5,3)</f>
        <v>0</v>
      </c>
      <c r="I47" s="90"/>
      <c r="J47" s="90"/>
      <c r="K47" s="91"/>
      <c r="L47" s="92"/>
      <c r="M47" s="91"/>
      <c r="N47" s="92"/>
      <c r="O47" s="91">
        <f>COUNTIF('Shortage.Shortage Flag'!$E$4:$AM$4,3)</f>
        <v>0</v>
      </c>
      <c r="P47" s="91">
        <f>COUNTIF('Shortage.Shortage Flag'!$E$5:$AM$5,3)</f>
        <v>0</v>
      </c>
      <c r="T47" s="520">
        <f t="shared" ca="1" si="12"/>
        <v>25</v>
      </c>
      <c r="U47" s="522">
        <f ca="1">EDATE($U$5,12)</f>
        <v>43466</v>
      </c>
      <c r="V47" s="512">
        <f t="shared" ref="V47:AK49" ca="1" si="15">MAX(INDIRECT("FloodControl.FloodControlFlag!"&amp;V$41&amp;$T47&amp;":"&amp;V$41&amp;$T47+11))</f>
        <v>0</v>
      </c>
      <c r="W47" s="512">
        <f t="shared" ca="1" si="15"/>
        <v>0</v>
      </c>
      <c r="X47" s="512">
        <f t="shared" ca="1" si="15"/>
        <v>0</v>
      </c>
      <c r="Y47" s="512">
        <f t="shared" ca="1" si="15"/>
        <v>0</v>
      </c>
      <c r="Z47" s="512">
        <f t="shared" ca="1" si="15"/>
        <v>0</v>
      </c>
      <c r="AA47" s="512">
        <f t="shared" ca="1" si="15"/>
        <v>0</v>
      </c>
      <c r="AB47" s="512">
        <f t="shared" ca="1" si="15"/>
        <v>0</v>
      </c>
      <c r="AC47" s="512">
        <f t="shared" ca="1" si="15"/>
        <v>0</v>
      </c>
      <c r="AD47" s="512">
        <f t="shared" ca="1" si="15"/>
        <v>0</v>
      </c>
      <c r="AE47" s="512">
        <f t="shared" ca="1" si="15"/>
        <v>0</v>
      </c>
      <c r="AF47" s="512">
        <f t="shared" ca="1" si="15"/>
        <v>0</v>
      </c>
      <c r="AG47" s="512">
        <f t="shared" ca="1" si="15"/>
        <v>0</v>
      </c>
      <c r="AH47" s="512">
        <f t="shared" ca="1" si="15"/>
        <v>0</v>
      </c>
      <c r="AI47" s="512">
        <f t="shared" ca="1" si="15"/>
        <v>0</v>
      </c>
      <c r="AJ47" s="512">
        <f t="shared" ca="1" si="15"/>
        <v>0</v>
      </c>
      <c r="AK47" s="512">
        <f t="shared" ca="1" si="15"/>
        <v>0</v>
      </c>
      <c r="AL47" s="512">
        <f t="shared" ca="1" si="13"/>
        <v>0</v>
      </c>
      <c r="AM47" s="512">
        <f t="shared" ca="1" si="13"/>
        <v>0</v>
      </c>
      <c r="AN47" s="512">
        <f t="shared" ca="1" si="13"/>
        <v>0</v>
      </c>
      <c r="AO47" s="512">
        <f t="shared" ca="1" si="13"/>
        <v>0</v>
      </c>
      <c r="AP47" s="512">
        <f t="shared" ca="1" si="13"/>
        <v>0</v>
      </c>
      <c r="AQ47" s="512">
        <f t="shared" ca="1" si="13"/>
        <v>0</v>
      </c>
      <c r="AR47" s="413">
        <f t="shared" ca="1" si="13"/>
        <v>0</v>
      </c>
      <c r="AS47" s="413">
        <f t="shared" ca="1" si="13"/>
        <v>0</v>
      </c>
      <c r="AT47" s="413">
        <f t="shared" ca="1" si="13"/>
        <v>0</v>
      </c>
      <c r="AU47" s="413">
        <f t="shared" ca="1" si="13"/>
        <v>0</v>
      </c>
      <c r="AV47" s="413">
        <f t="shared" ca="1" si="13"/>
        <v>0</v>
      </c>
      <c r="AW47" s="413">
        <f t="shared" ca="1" si="13"/>
        <v>0</v>
      </c>
      <c r="AX47" s="413">
        <f t="shared" ca="1" si="13"/>
        <v>0</v>
      </c>
      <c r="AY47" s="413">
        <f t="shared" ca="1" si="13"/>
        <v>0</v>
      </c>
      <c r="AZ47" s="413">
        <f t="shared" ca="1" si="13"/>
        <v>0</v>
      </c>
      <c r="BA47" s="413">
        <f t="shared" ca="1" si="13"/>
        <v>0</v>
      </c>
      <c r="BB47" s="413">
        <f t="shared" ca="1" si="13"/>
        <v>0</v>
      </c>
      <c r="BC47" s="413">
        <f t="shared" ca="1" si="14"/>
        <v>0</v>
      </c>
      <c r="BD47" s="413">
        <f t="shared" ca="1" si="14"/>
        <v>0</v>
      </c>
      <c r="BE47" s="413">
        <f t="shared" ca="1" si="14"/>
        <v>0</v>
      </c>
      <c r="BF47" s="413">
        <f t="shared" ca="1" si="14"/>
        <v>0</v>
      </c>
      <c r="BG47" s="413">
        <f t="shared" ca="1" si="14"/>
        <v>0</v>
      </c>
    </row>
    <row r="48" spans="1:59" x14ac:dyDescent="0.25">
      <c r="B48" s="169"/>
      <c r="C48" s="173">
        <f ca="1">DATE(LOOKUP($B$3,TimestepID,StartYear),1,1)</f>
        <v>42736</v>
      </c>
      <c r="T48" s="520">
        <f t="shared" ca="1" si="12"/>
        <v>37</v>
      </c>
      <c r="U48" s="522">
        <f ca="1">EDATE($U$6,12)</f>
        <v>43831</v>
      </c>
      <c r="V48" s="512">
        <f t="shared" ca="1" si="15"/>
        <v>0</v>
      </c>
      <c r="W48" s="512">
        <f t="shared" ca="1" si="15"/>
        <v>0</v>
      </c>
      <c r="X48" s="512">
        <f t="shared" ca="1" si="15"/>
        <v>0</v>
      </c>
      <c r="Y48" s="512">
        <f t="shared" ca="1" si="15"/>
        <v>1</v>
      </c>
      <c r="Z48" s="512">
        <f t="shared" ca="1" si="15"/>
        <v>1</v>
      </c>
      <c r="AA48" s="512">
        <f t="shared" ca="1" si="13"/>
        <v>1</v>
      </c>
      <c r="AB48" s="512">
        <f t="shared" ca="1" si="13"/>
        <v>0</v>
      </c>
      <c r="AC48" s="512">
        <f t="shared" ca="1" si="13"/>
        <v>0</v>
      </c>
      <c r="AD48" s="512">
        <f t="shared" ca="1" si="13"/>
        <v>0</v>
      </c>
      <c r="AE48" s="512">
        <f t="shared" ca="1" si="13"/>
        <v>0</v>
      </c>
      <c r="AF48" s="512">
        <f t="shared" ca="1" si="13"/>
        <v>0</v>
      </c>
      <c r="AG48" s="512">
        <f t="shared" ca="1" si="13"/>
        <v>0</v>
      </c>
      <c r="AH48" s="512">
        <f t="shared" ca="1" si="13"/>
        <v>0</v>
      </c>
      <c r="AI48" s="512">
        <f t="shared" ca="1" si="13"/>
        <v>0</v>
      </c>
      <c r="AJ48" s="512">
        <f t="shared" ca="1" si="13"/>
        <v>0</v>
      </c>
      <c r="AK48" s="512">
        <f t="shared" ca="1" si="13"/>
        <v>0</v>
      </c>
      <c r="AL48" s="512">
        <f t="shared" ca="1" si="13"/>
        <v>0</v>
      </c>
      <c r="AM48" s="512">
        <f t="shared" ca="1" si="13"/>
        <v>0</v>
      </c>
      <c r="AN48" s="512">
        <f t="shared" ca="1" si="13"/>
        <v>0</v>
      </c>
      <c r="AO48" s="512">
        <f t="shared" ca="1" si="13"/>
        <v>0</v>
      </c>
      <c r="AP48" s="512">
        <f t="shared" ca="1" si="13"/>
        <v>0</v>
      </c>
      <c r="AQ48" s="512">
        <f t="shared" ca="1" si="13"/>
        <v>0</v>
      </c>
      <c r="AR48" s="413">
        <f t="shared" ca="1" si="13"/>
        <v>0</v>
      </c>
      <c r="AS48" s="413">
        <f t="shared" ca="1" si="13"/>
        <v>0</v>
      </c>
      <c r="AT48" s="413">
        <f t="shared" ca="1" si="13"/>
        <v>0</v>
      </c>
      <c r="AU48" s="413">
        <f t="shared" ca="1" si="13"/>
        <v>0</v>
      </c>
      <c r="AV48" s="413">
        <f t="shared" ca="1" si="13"/>
        <v>0</v>
      </c>
      <c r="AW48" s="413">
        <f t="shared" ca="1" si="13"/>
        <v>0</v>
      </c>
      <c r="AX48" s="413">
        <f t="shared" ca="1" si="13"/>
        <v>0</v>
      </c>
      <c r="AY48" s="413">
        <f t="shared" ca="1" si="13"/>
        <v>0</v>
      </c>
      <c r="AZ48" s="413">
        <f t="shared" ca="1" si="13"/>
        <v>0</v>
      </c>
      <c r="BA48" s="413">
        <f t="shared" ca="1" si="13"/>
        <v>0</v>
      </c>
      <c r="BB48" s="413">
        <f t="shared" ca="1" si="13"/>
        <v>0</v>
      </c>
      <c r="BC48" s="413">
        <f t="shared" ca="1" si="14"/>
        <v>0</v>
      </c>
      <c r="BD48" s="413">
        <f t="shared" ca="1" si="14"/>
        <v>0</v>
      </c>
      <c r="BE48" s="413">
        <f t="shared" ca="1" si="14"/>
        <v>0</v>
      </c>
      <c r="BF48" s="413">
        <f t="shared" ca="1" si="14"/>
        <v>0</v>
      </c>
      <c r="BG48" s="413">
        <f t="shared" ca="1" si="14"/>
        <v>0</v>
      </c>
    </row>
    <row r="49" spans="1:59" x14ac:dyDescent="0.25">
      <c r="B49" s="174"/>
      <c r="C49" s="175">
        <f ca="1">EDATE(C48,12)</f>
        <v>43101</v>
      </c>
      <c r="T49" s="520">
        <f t="shared" ca="1" si="12"/>
        <v>49</v>
      </c>
      <c r="U49" s="522">
        <f ca="1">EDATE($U$7,12)</f>
        <v>44197</v>
      </c>
      <c r="V49" s="512">
        <f t="shared" ca="1" si="15"/>
        <v>0</v>
      </c>
      <c r="W49" s="512">
        <f t="shared" ca="1" si="15"/>
        <v>0</v>
      </c>
      <c r="X49" s="512">
        <f t="shared" ca="1" si="15"/>
        <v>0</v>
      </c>
      <c r="Y49" s="512">
        <f t="shared" ca="1" si="15"/>
        <v>1</v>
      </c>
      <c r="Z49" s="512">
        <f t="shared" ca="1" si="15"/>
        <v>1</v>
      </c>
      <c r="AA49" s="512">
        <f t="shared" ca="1" si="13"/>
        <v>0</v>
      </c>
      <c r="AB49" s="512">
        <f t="shared" ca="1" si="13"/>
        <v>0</v>
      </c>
      <c r="AC49" s="512">
        <f t="shared" ca="1" si="13"/>
        <v>0</v>
      </c>
      <c r="AD49" s="512">
        <f t="shared" ca="1" si="13"/>
        <v>0</v>
      </c>
      <c r="AE49" s="512">
        <f t="shared" ca="1" si="13"/>
        <v>0</v>
      </c>
      <c r="AF49" s="512">
        <f t="shared" ca="1" si="13"/>
        <v>0</v>
      </c>
      <c r="AG49" s="512">
        <f t="shared" ca="1" si="13"/>
        <v>0</v>
      </c>
      <c r="AH49" s="512">
        <f t="shared" ca="1" si="13"/>
        <v>0</v>
      </c>
      <c r="AI49" s="512">
        <f t="shared" ca="1" si="13"/>
        <v>0</v>
      </c>
      <c r="AJ49" s="512">
        <f t="shared" ca="1" si="13"/>
        <v>0</v>
      </c>
      <c r="AK49" s="512">
        <f t="shared" ca="1" si="13"/>
        <v>0</v>
      </c>
      <c r="AL49" s="512">
        <f t="shared" ca="1" si="13"/>
        <v>0</v>
      </c>
      <c r="AM49" s="512">
        <f t="shared" ca="1" si="13"/>
        <v>0</v>
      </c>
      <c r="AN49" s="512">
        <f t="shared" ca="1" si="13"/>
        <v>0</v>
      </c>
      <c r="AO49" s="512">
        <f t="shared" ca="1" si="13"/>
        <v>0</v>
      </c>
      <c r="AP49" s="512">
        <f t="shared" ca="1" si="13"/>
        <v>0</v>
      </c>
      <c r="AQ49" s="512">
        <f t="shared" ca="1" si="13"/>
        <v>0</v>
      </c>
      <c r="AR49" s="413">
        <f t="shared" ca="1" si="13"/>
        <v>0</v>
      </c>
      <c r="AS49" s="413">
        <f t="shared" ca="1" si="13"/>
        <v>0</v>
      </c>
      <c r="AT49" s="413">
        <f t="shared" ca="1" si="13"/>
        <v>0</v>
      </c>
      <c r="AU49" s="413">
        <f t="shared" ca="1" si="13"/>
        <v>0</v>
      </c>
      <c r="AV49" s="413">
        <f t="shared" ca="1" si="13"/>
        <v>0</v>
      </c>
      <c r="AW49" s="413">
        <f t="shared" ca="1" si="13"/>
        <v>0</v>
      </c>
      <c r="AX49" s="413">
        <f t="shared" ca="1" si="13"/>
        <v>0</v>
      </c>
      <c r="AY49" s="413">
        <f t="shared" ca="1" si="13"/>
        <v>0</v>
      </c>
      <c r="AZ49" s="413">
        <f t="shared" ca="1" si="13"/>
        <v>0</v>
      </c>
      <c r="BA49" s="413">
        <f t="shared" ca="1" si="13"/>
        <v>0</v>
      </c>
      <c r="BB49" s="413">
        <f t="shared" ca="1" si="13"/>
        <v>0</v>
      </c>
      <c r="BC49" s="413">
        <f t="shared" ca="1" si="14"/>
        <v>0</v>
      </c>
      <c r="BD49" s="413">
        <f t="shared" ca="1" si="14"/>
        <v>0</v>
      </c>
      <c r="BE49" s="413">
        <f t="shared" ca="1" si="14"/>
        <v>0</v>
      </c>
      <c r="BF49" s="413">
        <f t="shared" ca="1" si="14"/>
        <v>0</v>
      </c>
      <c r="BG49" s="413">
        <f t="shared" ca="1" si="14"/>
        <v>0</v>
      </c>
    </row>
    <row r="50" spans="1:59" x14ac:dyDescent="0.25">
      <c r="T50" s="520">
        <f t="shared" ca="1" si="12"/>
        <v>61</v>
      </c>
      <c r="U50" s="522">
        <f ca="1">EDATE($U$8,12)</f>
        <v>44562</v>
      </c>
      <c r="V50" s="512" t="str">
        <f ca="1">IF(INDIRECT("FloodControl.FloodControlFlag!"&amp;V$41&amp;$T50+11)="","",MAX(INDIRECT("FloodControl.FloodControlFlag!"&amp;V$41&amp;$T50&amp;":"&amp;V$41&amp;$T50+11)))</f>
        <v/>
      </c>
      <c r="W50" s="512" t="str">
        <f ca="1">IF(INDIRECT("FloodControl.FloodControlFlag!"&amp;W$41&amp;$T50+11)="","",MAX(INDIRECT("FloodControl.FloodControlFlag!"&amp;W$41&amp;$T50&amp;":"&amp;W$41&amp;$T50+11)))</f>
        <v/>
      </c>
      <c r="X50" s="512" t="str">
        <f t="shared" ref="X50:BB50" ca="1" si="16">IF(INDIRECT("FloodControl.FloodControlFlag!"&amp;X$41&amp;$T50+11)="","",MAX(INDIRECT("FloodControl.FloodControlFlag!"&amp;X$41&amp;$T50&amp;":"&amp;X$41&amp;$T50+11)))</f>
        <v/>
      </c>
      <c r="Y50" s="512" t="str">
        <f t="shared" ca="1" si="16"/>
        <v/>
      </c>
      <c r="Z50" s="512" t="str">
        <f t="shared" ca="1" si="16"/>
        <v/>
      </c>
      <c r="AA50" s="512" t="str">
        <f t="shared" ca="1" si="16"/>
        <v/>
      </c>
      <c r="AB50" s="512" t="str">
        <f t="shared" ca="1" si="16"/>
        <v/>
      </c>
      <c r="AC50" s="512" t="str">
        <f t="shared" ca="1" si="16"/>
        <v/>
      </c>
      <c r="AD50" s="512" t="str">
        <f t="shared" ca="1" si="16"/>
        <v/>
      </c>
      <c r="AE50" s="512" t="str">
        <f t="shared" ca="1" si="16"/>
        <v/>
      </c>
      <c r="AF50" s="512" t="str">
        <f t="shared" ca="1" si="16"/>
        <v/>
      </c>
      <c r="AG50" s="512" t="str">
        <f t="shared" ca="1" si="16"/>
        <v/>
      </c>
      <c r="AH50" s="512" t="str">
        <f t="shared" ca="1" si="16"/>
        <v/>
      </c>
      <c r="AI50" s="512" t="str">
        <f t="shared" ca="1" si="16"/>
        <v/>
      </c>
      <c r="AJ50" s="512" t="str">
        <f t="shared" ca="1" si="16"/>
        <v/>
      </c>
      <c r="AK50" s="512" t="str">
        <f t="shared" ca="1" si="16"/>
        <v/>
      </c>
      <c r="AL50" s="512" t="str">
        <f t="shared" ca="1" si="16"/>
        <v/>
      </c>
      <c r="AM50" s="512" t="str">
        <f t="shared" ca="1" si="16"/>
        <v/>
      </c>
      <c r="AN50" s="512" t="str">
        <f t="shared" ca="1" si="16"/>
        <v/>
      </c>
      <c r="AO50" s="512" t="str">
        <f t="shared" ca="1" si="16"/>
        <v/>
      </c>
      <c r="AP50" s="512" t="str">
        <f t="shared" ca="1" si="16"/>
        <v/>
      </c>
      <c r="AQ50" s="512" t="str">
        <f t="shared" ca="1" si="16"/>
        <v/>
      </c>
      <c r="AR50" s="512" t="str">
        <f t="shared" ca="1" si="16"/>
        <v/>
      </c>
      <c r="AS50" s="512" t="str">
        <f t="shared" ca="1" si="16"/>
        <v/>
      </c>
      <c r="AT50" s="512" t="str">
        <f t="shared" ca="1" si="16"/>
        <v/>
      </c>
      <c r="AU50" s="512" t="str">
        <f t="shared" ca="1" si="16"/>
        <v/>
      </c>
      <c r="AV50" s="512" t="str">
        <f t="shared" ca="1" si="16"/>
        <v/>
      </c>
      <c r="AW50" s="512" t="str">
        <f t="shared" ca="1" si="16"/>
        <v/>
      </c>
      <c r="AX50" s="512" t="str">
        <f t="shared" ca="1" si="16"/>
        <v/>
      </c>
      <c r="AY50" s="512" t="str">
        <f t="shared" ca="1" si="16"/>
        <v/>
      </c>
      <c r="AZ50" s="512" t="str">
        <f t="shared" ca="1" si="16"/>
        <v/>
      </c>
      <c r="BA50" s="512" t="str">
        <f t="shared" ca="1" si="16"/>
        <v/>
      </c>
      <c r="BB50" s="512" t="str">
        <f t="shared" ca="1" si="16"/>
        <v/>
      </c>
    </row>
    <row r="51" spans="1:59" x14ac:dyDescent="0.25">
      <c r="B51" s="1" t="b">
        <f>IF($B$6=8,30-COUNTIF($Y$4:$BB$4,999))</f>
        <v>0</v>
      </c>
      <c r="C51" s="413" t="b">
        <f>IF($B$6=8,30-COUNTIF($Y$5:$BB$5,999))</f>
        <v>0</v>
      </c>
      <c r="D51" s="413" t="b">
        <f>IF($B$6=8,30-COUNTIF($Y$6:$BB$6,999))</f>
        <v>0</v>
      </c>
      <c r="E51" s="413" t="b">
        <f>IF($B$6=8,30-COUNTIF($Y$7:$BB$7,999))</f>
        <v>0</v>
      </c>
      <c r="F51" s="413" t="b">
        <f>IF($B$6=8,30-COUNTIF($Y$8:$BB$8,999))</f>
        <v>0</v>
      </c>
      <c r="G51" s="413" t="b">
        <f>IF($B$6=8,30-COUNTIF($Y$9:$BB$9,999))</f>
        <v>0</v>
      </c>
      <c r="T51" s="512"/>
      <c r="U51" s="512"/>
      <c r="V51" s="512"/>
      <c r="W51" s="512"/>
      <c r="X51" s="512"/>
      <c r="Y51" s="512"/>
      <c r="Z51" s="512"/>
      <c r="AA51" s="512"/>
      <c r="AB51" s="512"/>
      <c r="AC51" s="512"/>
      <c r="AD51" s="512"/>
      <c r="AE51" s="512"/>
      <c r="AF51" s="512"/>
      <c r="AG51" s="512"/>
      <c r="AH51" s="512"/>
      <c r="AI51" s="512"/>
      <c r="AJ51" s="512"/>
      <c r="AK51" s="512"/>
      <c r="AL51" s="512"/>
      <c r="AM51" s="512"/>
      <c r="AN51" s="512"/>
      <c r="AO51" s="512"/>
      <c r="AP51" s="512"/>
      <c r="AQ51" s="512"/>
    </row>
    <row r="52" spans="1:59" x14ac:dyDescent="0.25">
      <c r="A52" s="94"/>
      <c r="B52" s="714" t="str">
        <f>LOOKUP($B$6,CDFNode,CDFName)</f>
        <v>Surplus.AnnualSurplusTypeFlag</v>
      </c>
      <c r="C52" s="714"/>
      <c r="T52" s="512"/>
      <c r="U52" s="512"/>
      <c r="V52" s="512"/>
      <c r="W52" s="512"/>
      <c r="X52" s="512"/>
      <c r="Y52" s="512"/>
      <c r="Z52" s="512"/>
      <c r="AA52" s="512"/>
      <c r="AB52" s="512"/>
      <c r="AC52" s="512"/>
      <c r="AD52" s="512"/>
      <c r="AE52" s="512"/>
      <c r="AF52" s="512"/>
      <c r="AG52" s="512"/>
      <c r="AH52" s="512"/>
      <c r="AI52" s="512"/>
      <c r="AJ52" s="512"/>
      <c r="AK52" s="512"/>
      <c r="AL52" s="512"/>
      <c r="AM52" s="512"/>
      <c r="AN52" s="512"/>
      <c r="AO52" s="512"/>
      <c r="AP52" s="512"/>
      <c r="AQ52" s="512"/>
    </row>
    <row r="53" spans="1:59" x14ac:dyDescent="0.25">
      <c r="A53" s="95"/>
      <c r="B53" s="382" t="s">
        <v>191</v>
      </c>
      <c r="C53" s="382" t="s">
        <v>192</v>
      </c>
      <c r="D53" s="382" t="s">
        <v>457</v>
      </c>
      <c r="E53" s="382" t="s">
        <v>464</v>
      </c>
      <c r="F53" s="382" t="s">
        <v>465</v>
      </c>
      <c r="G53" s="382" t="s">
        <v>472</v>
      </c>
      <c r="T53" s="512"/>
      <c r="U53" s="512"/>
      <c r="V53" s="512"/>
      <c r="W53" s="512"/>
      <c r="X53" s="512"/>
      <c r="Y53" s="512"/>
      <c r="Z53" s="512"/>
      <c r="AA53" s="512"/>
      <c r="AB53" s="512"/>
      <c r="AC53" s="512"/>
      <c r="AD53" s="512"/>
      <c r="AE53" s="512"/>
      <c r="AF53" s="512"/>
      <c r="AG53" s="512"/>
      <c r="AH53" s="512"/>
      <c r="AI53" s="512"/>
      <c r="AJ53" s="512"/>
      <c r="AK53" s="512"/>
      <c r="AL53" s="512"/>
      <c r="AM53" s="512"/>
      <c r="AN53" s="512"/>
      <c r="AO53" s="512"/>
      <c r="AP53" s="512"/>
      <c r="AQ53" s="512"/>
    </row>
    <row r="54" spans="1:59" x14ac:dyDescent="0.25">
      <c r="A54" s="382">
        <v>1</v>
      </c>
      <c r="B54" s="383">
        <f ca="1">COUNTIF(OFFSET($Y$4,0,0,1,$C$59),LOOKUP($B$6,$D$72:$D$83,$E$72:$E$83))</f>
        <v>35</v>
      </c>
      <c r="C54" s="384">
        <f ca="1">COUNTIF(OFFSET($Y$5,0,0,1,$C$59),LOOKUP($B$6,$D$72:$D$83,$E$72:$E$83))</f>
        <v>35</v>
      </c>
      <c r="D54" s="384">
        <f ca="1">COUNTIF(OFFSET($Y$6,0,0,1,$C$59),LOOKUP($B$6,$D$72:$D$83,$E$72:$E$83))</f>
        <v>29</v>
      </c>
      <c r="E54" s="384">
        <f ca="1">COUNTIF(OFFSET($Y$7,0,0,1,$C$59),LOOKUP($B$6,$D$72:$D$83,$E$72:$E$83))</f>
        <v>26</v>
      </c>
      <c r="F54" s="384">
        <f ca="1">COUNTIF(OFFSET($Y$8,0,0,1,$C$59),LOOKUP($B$6,$D$72:$D$83,$E$72:$E$83))</f>
        <v>24</v>
      </c>
      <c r="G54" s="384">
        <f ca="1">COUNTIF(OFFSET($Y$9,0,0,1,$C$59),LOOKUP($B$6,$D$72:$D$83,$E$72:$E$83))</f>
        <v>22</v>
      </c>
      <c r="T54" s="512"/>
      <c r="U54" s="512"/>
      <c r="V54" s="512"/>
      <c r="W54" s="512"/>
      <c r="X54" s="512"/>
      <c r="Y54" s="512"/>
      <c r="Z54" s="512"/>
      <c r="AA54" s="512"/>
      <c r="AB54" s="512"/>
      <c r="AC54" s="512"/>
      <c r="AD54" s="512"/>
      <c r="AE54" s="512"/>
      <c r="AF54" s="512"/>
      <c r="AG54" s="512"/>
      <c r="AH54" s="512"/>
      <c r="AI54" s="512"/>
      <c r="AJ54" s="512"/>
      <c r="AK54" s="512"/>
      <c r="AL54" s="512"/>
      <c r="AM54" s="512"/>
      <c r="AN54" s="512"/>
      <c r="AO54" s="512"/>
      <c r="AP54" s="512"/>
      <c r="AQ54" s="512"/>
    </row>
    <row r="55" spans="1:59" x14ac:dyDescent="0.25">
      <c r="A55" s="382">
        <v>2</v>
      </c>
      <c r="B55" s="385">
        <f ca="1">COUNTIF(OFFSET($Y$4,0,0,1,$C$59),LOOKUP($B$6,$D$72:$D$83,$F$72:$F$83))</f>
        <v>0</v>
      </c>
      <c r="C55" s="386">
        <f ca="1">COUNTIF(OFFSET($Y$5,0,0,1,$C$59),LOOKUP($B$6,$D$72:$D$83,$F$72:$F$83))</f>
        <v>0</v>
      </c>
      <c r="D55" s="386">
        <f ca="1">COUNTIF(OFFSET($Y$6,0,0,1,$C$59),LOOKUP($B$6,$D$72:$D$83,$F$72:$F$83))</f>
        <v>6</v>
      </c>
      <c r="E55" s="386">
        <f ca="1">COUNTIF(OFFSET($Y$7,0,0,1,$C$59),LOOKUP($B$6,$D$72:$D$83,$F$72:$F$83))</f>
        <v>6</v>
      </c>
      <c r="F55" s="386">
        <f ca="1">COUNTIF(OFFSET($Y$8,0,0,1,$C$59),LOOKUP($B$6,$D$72:$D$83,$F$72:$F$83))</f>
        <v>9</v>
      </c>
      <c r="G55" s="386">
        <f ca="1">COUNTIF(OFFSET($Y$9,0,0,1,$C$59),LOOKUP($B$6,$D$72:$D$83,$F$72:$F$83))</f>
        <v>11</v>
      </c>
      <c r="T55" s="512"/>
      <c r="U55" s="512"/>
      <c r="V55" s="512"/>
      <c r="W55" s="512"/>
      <c r="X55" s="512"/>
      <c r="Y55" s="512"/>
      <c r="Z55" s="512"/>
      <c r="AA55" s="512"/>
      <c r="AB55" s="512"/>
      <c r="AC55" s="512"/>
      <c r="AD55" s="512"/>
      <c r="AE55" s="512"/>
      <c r="AF55" s="512"/>
      <c r="AG55" s="512"/>
      <c r="AH55" s="512"/>
      <c r="AI55" s="512"/>
      <c r="AJ55" s="512"/>
      <c r="AK55" s="512"/>
      <c r="AL55" s="512"/>
      <c r="AM55" s="512"/>
      <c r="AN55" s="512"/>
      <c r="AO55" s="512"/>
      <c r="AP55" s="512"/>
      <c r="AQ55" s="512"/>
    </row>
    <row r="56" spans="1:59" x14ac:dyDescent="0.25">
      <c r="A56" s="382">
        <v>3</v>
      </c>
      <c r="B56" s="385">
        <f ca="1">COUNTIF(OFFSET($Y$4,0,0,1,$C$59),LOOKUP($B$6,$D$72:$D$83,$G$72:$G$83))</f>
        <v>0</v>
      </c>
      <c r="C56" s="386">
        <f ca="1">COUNTIF(OFFSET($Y$5,0,0,1,$C$59),LOOKUP($B$6,$D$72:$D$83,$G$72:$G$83))</f>
        <v>0</v>
      </c>
      <c r="D56" s="386">
        <f ca="1">COUNTIF(OFFSET($Y$6,0,0,1,$C$59),LOOKUP($B$6,$D$72:$D$83,$G$72:$G$83))</f>
        <v>0</v>
      </c>
      <c r="E56" s="386">
        <f ca="1">COUNTIF(OFFSET($Y$7,0,0,1,$C$59),LOOKUP($B$6,$D$72:$D$83,$G$72:$G$83))</f>
        <v>0</v>
      </c>
      <c r="F56" s="386">
        <f ca="1">COUNTIF(OFFSET($Y$8,0,0,1,$C$59),LOOKUP($B$6,$D$72:$D$83,$G$72:$G$83))</f>
        <v>0</v>
      </c>
      <c r="G56" s="386">
        <f ca="1">COUNTIF(OFFSET($Y$9,0,0,1,$C$59),LOOKUP($B$6,$D$72:$D$83,$G$72:$G$83))</f>
        <v>0</v>
      </c>
      <c r="T56" s="512"/>
      <c r="U56" s="512"/>
      <c r="V56" s="512"/>
      <c r="W56" s="512"/>
      <c r="X56" s="512"/>
      <c r="Y56" s="512"/>
      <c r="Z56" s="512"/>
      <c r="AA56" s="512"/>
      <c r="AB56" s="512"/>
      <c r="AC56" s="512"/>
      <c r="AD56" s="512"/>
      <c r="AE56" s="512"/>
      <c r="AF56" s="512"/>
      <c r="AG56" s="512"/>
      <c r="AH56" s="512"/>
      <c r="AI56" s="512"/>
      <c r="AJ56" s="512"/>
      <c r="AK56" s="512"/>
      <c r="AL56" s="512"/>
      <c r="AM56" s="512"/>
      <c r="AN56" s="512"/>
      <c r="AO56" s="512"/>
      <c r="AP56" s="512"/>
      <c r="AQ56" s="512"/>
    </row>
    <row r="57" spans="1:59" x14ac:dyDescent="0.25">
      <c r="A57" s="382">
        <v>4</v>
      </c>
      <c r="B57" s="385">
        <f ca="1">COUNTIF(OFFSET($Y$4,0,0,1,$C$59),LOOKUP($B$6,$D$72:$D$83,$H$72:$H$83))</f>
        <v>0</v>
      </c>
      <c r="C57" s="386">
        <f ca="1">COUNTIF(OFFSET($Y$5,0,0,1,$C$59),LOOKUP($B$6,$D$72:$D$83,$H$72:$H$83))</f>
        <v>0</v>
      </c>
      <c r="D57" s="386">
        <f ca="1">COUNTIF(OFFSET($Y$6,0,0,1,$C$59),LOOKUP($B$6,$D$72:$D$83,$H$72:$H$83))</f>
        <v>0</v>
      </c>
      <c r="E57" s="386">
        <f ca="1">COUNTIF(OFFSET($Y$7,0,0,1,$C$59),LOOKUP($B$6,$D$72:$D$83,$H$72:$H$83))</f>
        <v>3</v>
      </c>
      <c r="F57" s="386">
        <f ca="1">COUNTIF(OFFSET($Y$8,0,0,1,$C$59),LOOKUP($B$6,$D$72:$D$83,$H$72:$H$83))</f>
        <v>2</v>
      </c>
      <c r="G57" s="386">
        <f ca="1">COUNTIF(OFFSET($Y$9,0,0,1,$C$59),LOOKUP($B$6,$D$72:$D$83,$H$72:$H$83))</f>
        <v>2</v>
      </c>
      <c r="T57" s="512"/>
      <c r="U57" s="512"/>
      <c r="V57" s="512"/>
      <c r="W57" s="512"/>
      <c r="X57" s="512"/>
      <c r="Y57" s="512"/>
      <c r="Z57" s="512"/>
      <c r="AA57" s="512"/>
      <c r="AB57" s="512"/>
      <c r="AC57" s="512"/>
      <c r="AD57" s="512"/>
      <c r="AE57" s="512"/>
      <c r="AF57" s="512"/>
      <c r="AG57" s="512"/>
      <c r="AH57" s="512"/>
      <c r="AI57" s="512"/>
      <c r="AJ57" s="512"/>
      <c r="AK57" s="512"/>
      <c r="AL57" s="512"/>
      <c r="AM57" s="512"/>
      <c r="AN57" s="512"/>
      <c r="AO57" s="512"/>
      <c r="AP57" s="512"/>
      <c r="AQ57" s="512"/>
    </row>
    <row r="58" spans="1:59" x14ac:dyDescent="0.25">
      <c r="A58" s="382">
        <v>5</v>
      </c>
      <c r="B58" s="387">
        <f ca="1">COUNTIF(OFFSET($Y$4,0,0,1,$C$59),LOOKUP($B$6,$D$72:$D$83,$I$72:$I$83))</f>
        <v>0</v>
      </c>
      <c r="C58" s="388">
        <f ca="1">COUNTIF(OFFSET($Y$5,0,0,1,$C$59),LOOKUP($B$6,$D$72:$D$83,$I$72:$I$83))</f>
        <v>0</v>
      </c>
      <c r="D58" s="388">
        <f ca="1">COUNTIF(OFFSET($Y$6,0,0,1,$C$59),LOOKUP($B$6,$D$72:$D$83,$I$72:$I$83))</f>
        <v>0</v>
      </c>
      <c r="E58" s="388">
        <f ca="1">COUNTIF(OFFSET($Y$7,0,0,1,$C$59),LOOKUP($B$6,$D$72:$D$83,$I$72:$I$83))</f>
        <v>0</v>
      </c>
      <c r="F58" s="388">
        <f ca="1">COUNTIF(OFFSET($Y$8,0,0,1,$C$59),LOOKUP($B$6,$D$72:$D$83,$I$72:$I$83))</f>
        <v>0</v>
      </c>
      <c r="G58" s="388">
        <f ca="1">COUNTIF(OFFSET($Y$9,0,0,1,$C$59),LOOKUP($B$6,$D$72:$D$83,$I$72:$I$83))</f>
        <v>0</v>
      </c>
      <c r="T58" s="512"/>
      <c r="U58" s="512"/>
      <c r="V58" s="512"/>
      <c r="W58" s="512"/>
      <c r="X58" s="512"/>
      <c r="Y58" s="512"/>
      <c r="Z58" s="512"/>
      <c r="AA58" s="512"/>
      <c r="AB58" s="512"/>
      <c r="AC58" s="512"/>
      <c r="AD58" s="512"/>
      <c r="AE58" s="512"/>
      <c r="AF58" s="512"/>
      <c r="AG58" s="512"/>
      <c r="AH58" s="512"/>
      <c r="AI58" s="512"/>
      <c r="AJ58" s="512"/>
      <c r="AK58" s="512"/>
      <c r="AL58" s="512"/>
      <c r="AM58" s="512"/>
      <c r="AN58" s="512"/>
      <c r="AO58" s="512"/>
      <c r="AP58" s="512"/>
      <c r="AQ58" s="512"/>
    </row>
    <row r="59" spans="1:59" x14ac:dyDescent="0.25">
      <c r="B59" s="96" t="s">
        <v>213</v>
      </c>
      <c r="C59" s="94">
        <v>35</v>
      </c>
      <c r="T59" s="512"/>
      <c r="U59" s="512"/>
      <c r="V59" s="512"/>
      <c r="W59" s="512"/>
      <c r="X59" s="512"/>
      <c r="Y59" s="512"/>
      <c r="Z59" s="512"/>
      <c r="AA59" s="512"/>
      <c r="AB59" s="512"/>
      <c r="AC59" s="512"/>
      <c r="AD59" s="512"/>
      <c r="AE59" s="512"/>
      <c r="AF59" s="512"/>
      <c r="AG59" s="512"/>
      <c r="AH59" s="512"/>
      <c r="AI59" s="512"/>
      <c r="AJ59" s="512"/>
      <c r="AK59" s="512"/>
      <c r="AL59" s="512"/>
      <c r="AM59" s="512"/>
      <c r="AN59" s="512"/>
      <c r="AO59" s="512"/>
      <c r="AP59" s="512"/>
      <c r="AQ59" s="512"/>
    </row>
    <row r="61" spans="1:59" x14ac:dyDescent="0.25">
      <c r="B61" s="97" t="s">
        <v>215</v>
      </c>
      <c r="C61" s="95">
        <f ca="1">COUNTIF($Y$4:$AY$4,LOOKUP($B$6,$D$72:$D$83,INDIRECT("Event_"&amp;$C$23)))</f>
        <v>27</v>
      </c>
    </row>
    <row r="62" spans="1:59" x14ac:dyDescent="0.25">
      <c r="B62" s="97" t="s">
        <v>214</v>
      </c>
      <c r="C62" s="95">
        <f ca="1">COUNTIFS($Y$4:$AY$4,LOOKUP($B$6,$D$72:$D$83,INDIRECT("Event_"&amp;$C$23)),$Y$5:$AY$5,LOOKUP($B$6,$D$72:$D$83,INDIRECT("Event_"&amp;$C$25)))</f>
        <v>27</v>
      </c>
    </row>
    <row r="65" spans="2:9" x14ac:dyDescent="0.25">
      <c r="B65" s="97" t="s">
        <v>526</v>
      </c>
      <c r="C65" s="95">
        <f>INDEX(StartYear,$B$3)</f>
        <v>2017</v>
      </c>
    </row>
    <row r="66" spans="2:9" x14ac:dyDescent="0.25">
      <c r="B66" s="97" t="s">
        <v>527</v>
      </c>
      <c r="C66" s="95">
        <f ca="1">IF(AND(C65=YEAR(PowellData.ReleaseTier!$A$4),NOT(1=MONTH(Comparison!$U$4))),1,2)</f>
        <v>1</v>
      </c>
    </row>
    <row r="70" spans="2:9" x14ac:dyDescent="0.25">
      <c r="D70" s="98"/>
      <c r="E70" s="718" t="s">
        <v>210</v>
      </c>
      <c r="F70" s="714"/>
      <c r="G70" s="714"/>
      <c r="H70" s="714"/>
      <c r="I70" s="714"/>
    </row>
    <row r="71" spans="2:9" x14ac:dyDescent="0.25">
      <c r="D71" s="599" t="s">
        <v>211</v>
      </c>
      <c r="E71" s="604">
        <v>1</v>
      </c>
      <c r="F71" s="605">
        <v>2</v>
      </c>
      <c r="G71" s="605">
        <v>3</v>
      </c>
      <c r="H71" s="605">
        <v>4</v>
      </c>
      <c r="I71" s="605">
        <v>5</v>
      </c>
    </row>
    <row r="72" spans="2:9" x14ac:dyDescent="0.25">
      <c r="D72" s="600">
        <v>1</v>
      </c>
      <c r="E72" s="606">
        <v>0</v>
      </c>
      <c r="F72" s="606" t="s">
        <v>207</v>
      </c>
      <c r="G72" s="606" t="s">
        <v>212</v>
      </c>
      <c r="H72" s="606" t="s">
        <v>212</v>
      </c>
      <c r="I72" s="606">
        <v>999</v>
      </c>
    </row>
    <row r="73" spans="2:9" x14ac:dyDescent="0.25">
      <c r="D73" s="600">
        <v>2</v>
      </c>
      <c r="E73" s="606">
        <v>0</v>
      </c>
      <c r="F73" s="606">
        <v>1</v>
      </c>
      <c r="G73" s="606">
        <v>2</v>
      </c>
      <c r="H73" s="606">
        <v>3</v>
      </c>
      <c r="I73" s="606">
        <v>999</v>
      </c>
    </row>
    <row r="74" spans="2:9" x14ac:dyDescent="0.25">
      <c r="D74" s="600">
        <v>3</v>
      </c>
      <c r="E74" s="606" t="s">
        <v>208</v>
      </c>
      <c r="F74" s="606">
        <v>8230</v>
      </c>
      <c r="G74" s="606" t="s">
        <v>209</v>
      </c>
      <c r="H74" s="606" t="s">
        <v>212</v>
      </c>
      <c r="I74" s="606">
        <v>999</v>
      </c>
    </row>
    <row r="75" spans="2:9" x14ac:dyDescent="0.25">
      <c r="D75" s="600">
        <v>4</v>
      </c>
      <c r="E75" s="606" t="s">
        <v>208</v>
      </c>
      <c r="F75" s="606">
        <v>8230</v>
      </c>
      <c r="G75" s="606" t="s">
        <v>209</v>
      </c>
      <c r="H75" s="606" t="s">
        <v>212</v>
      </c>
      <c r="I75" s="606">
        <v>999</v>
      </c>
    </row>
    <row r="76" spans="2:9" x14ac:dyDescent="0.25">
      <c r="D76" s="600">
        <v>5</v>
      </c>
      <c r="E76" s="606">
        <v>0</v>
      </c>
      <c r="F76" s="606">
        <v>1</v>
      </c>
      <c r="G76" s="606">
        <v>2</v>
      </c>
      <c r="H76" s="606">
        <v>3</v>
      </c>
      <c r="I76" s="606">
        <v>999</v>
      </c>
    </row>
    <row r="77" spans="2:9" x14ac:dyDescent="0.25">
      <c r="D77" s="600">
        <v>6</v>
      </c>
      <c r="E77" s="606">
        <v>1</v>
      </c>
      <c r="F77" s="606">
        <v>0</v>
      </c>
      <c r="G77" s="606" t="s">
        <v>212</v>
      </c>
      <c r="H77" s="606" t="s">
        <v>212</v>
      </c>
      <c r="I77" s="606">
        <v>999</v>
      </c>
    </row>
    <row r="78" spans="2:9" ht="15" customHeight="1" x14ac:dyDescent="0.25">
      <c r="D78" s="600">
        <v>7</v>
      </c>
      <c r="E78" s="606">
        <v>0</v>
      </c>
      <c r="F78" s="606">
        <v>1</v>
      </c>
      <c r="G78" s="606">
        <v>2</v>
      </c>
      <c r="H78" s="606">
        <v>3</v>
      </c>
      <c r="I78" s="606">
        <v>999</v>
      </c>
    </row>
    <row r="79" spans="2:9" x14ac:dyDescent="0.25">
      <c r="D79" s="600">
        <v>8</v>
      </c>
      <c r="E79" s="606">
        <v>1</v>
      </c>
      <c r="F79" s="606">
        <v>0</v>
      </c>
      <c r="G79" s="606" t="s">
        <v>212</v>
      </c>
      <c r="H79" s="606" t="s">
        <v>212</v>
      </c>
      <c r="I79" s="606">
        <v>999</v>
      </c>
    </row>
    <row r="80" spans="2:9" x14ac:dyDescent="0.25">
      <c r="D80" s="600">
        <v>9</v>
      </c>
      <c r="E80" s="606">
        <v>1.1000000000000001</v>
      </c>
      <c r="F80" s="606">
        <v>1.27</v>
      </c>
      <c r="G80" s="606">
        <v>1.29</v>
      </c>
      <c r="H80" s="606">
        <v>1.3</v>
      </c>
      <c r="I80" s="606">
        <v>1.4</v>
      </c>
    </row>
    <row r="81" spans="2:19" x14ac:dyDescent="0.25">
      <c r="D81" s="600">
        <v>10</v>
      </c>
      <c r="E81" s="606"/>
      <c r="F81" s="606"/>
      <c r="G81" s="606"/>
      <c r="H81" s="606"/>
      <c r="I81" s="606"/>
    </row>
    <row r="82" spans="2:19" x14ac:dyDescent="0.25">
      <c r="D82" s="600">
        <v>11</v>
      </c>
      <c r="E82" s="606"/>
      <c r="F82" s="606"/>
      <c r="G82" s="606"/>
      <c r="H82" s="606"/>
      <c r="I82" s="606"/>
    </row>
    <row r="83" spans="2:19" x14ac:dyDescent="0.25">
      <c r="D83" s="600">
        <v>12</v>
      </c>
      <c r="E83" s="606"/>
      <c r="F83" s="606"/>
      <c r="G83" s="606"/>
      <c r="H83" s="606"/>
      <c r="I83" s="606"/>
    </row>
    <row r="84" spans="2:19" x14ac:dyDescent="0.25">
      <c r="D84" s="601"/>
      <c r="E84" s="601"/>
      <c r="F84" s="601"/>
      <c r="G84" s="601"/>
      <c r="H84" s="601"/>
      <c r="I84" s="601"/>
    </row>
    <row r="85" spans="2:19" x14ac:dyDescent="0.25">
      <c r="B85" s="448"/>
    </row>
    <row r="90" spans="2:19" ht="26.25" x14ac:dyDescent="0.4">
      <c r="M90" s="449" t="s">
        <v>445</v>
      </c>
      <c r="N90" s="450"/>
      <c r="O90" s="450"/>
      <c r="P90" s="450"/>
      <c r="Q90" s="450"/>
      <c r="R90" s="450"/>
      <c r="S90" s="450"/>
    </row>
    <row r="91" spans="2:19" ht="24" thickBot="1" x14ac:dyDescent="0.4">
      <c r="M91" s="451" t="str">
        <f ca="1">RunInformation!BT3</f>
        <v>Results from April 2017 MTOM Run (Values in percent)</v>
      </c>
      <c r="N91" s="450"/>
      <c r="O91" s="450"/>
      <c r="P91" s="450"/>
      <c r="Q91" s="450"/>
      <c r="R91" s="450"/>
      <c r="S91" s="450"/>
    </row>
    <row r="92" spans="2:19" ht="15.75" thickBot="1" x14ac:dyDescent="0.3">
      <c r="M92" s="452"/>
      <c r="N92" s="482" t="s">
        <v>428</v>
      </c>
      <c r="O92" s="483">
        <f ca="1">RunInformation!BV4</f>
        <v>2017</v>
      </c>
      <c r="P92" s="454">
        <f ca="1">RunInformation!BW4</f>
        <v>2018</v>
      </c>
      <c r="Q92" s="454">
        <f ca="1">RunInformation!BX4</f>
        <v>2019</v>
      </c>
      <c r="R92" s="454">
        <f ca="1">RunInformation!BY4</f>
        <v>2020</v>
      </c>
      <c r="S92" s="455">
        <f ca="1">RunInformation!BZ4</f>
        <v>2021</v>
      </c>
    </row>
    <row r="93" spans="2:19" x14ac:dyDescent="0.25">
      <c r="M93" s="711" t="s">
        <v>433</v>
      </c>
      <c r="N93" s="473" t="s">
        <v>429</v>
      </c>
      <c r="O93" s="478">
        <f ca="1">RunInformation!BV5</f>
        <v>0</v>
      </c>
      <c r="P93" s="460">
        <f ca="1">RunInformation!BW5</f>
        <v>60</v>
      </c>
      <c r="Q93" s="460">
        <f ca="1">RunInformation!BX5</f>
        <v>51.428571428571423</v>
      </c>
      <c r="R93" s="460">
        <f ca="1">RunInformation!BY5</f>
        <v>48.571428571428569</v>
      </c>
      <c r="S93" s="461">
        <f ca="1">RunInformation!BZ5</f>
        <v>51.428571428571423</v>
      </c>
    </row>
    <row r="94" spans="2:19" x14ac:dyDescent="0.25">
      <c r="M94" s="712"/>
      <c r="N94" s="474" t="s">
        <v>437</v>
      </c>
      <c r="O94" s="484">
        <f>RunInformation!BV6</f>
        <v>0</v>
      </c>
      <c r="P94" s="462">
        <f>RunInformation!BW6</f>
        <v>0</v>
      </c>
      <c r="Q94" s="462">
        <f>RunInformation!BX6</f>
        <v>26.666666666666668</v>
      </c>
      <c r="R94" s="462">
        <f>RunInformation!BY6</f>
        <v>30</v>
      </c>
      <c r="S94" s="463">
        <f>RunInformation!BZ6</f>
        <v>36.666666666666664</v>
      </c>
    </row>
    <row r="95" spans="2:19" x14ac:dyDescent="0.25">
      <c r="M95" s="712"/>
      <c r="N95" s="474" t="s">
        <v>438</v>
      </c>
      <c r="O95" s="484">
        <f>RunInformation!BV7</f>
        <v>0</v>
      </c>
      <c r="P95" s="462">
        <f>RunInformation!BW7</f>
        <v>0</v>
      </c>
      <c r="Q95" s="462">
        <f>RunInformation!BX7</f>
        <v>0</v>
      </c>
      <c r="R95" s="462">
        <f>RunInformation!BY7</f>
        <v>0</v>
      </c>
      <c r="S95" s="463">
        <f>RunInformation!BZ7</f>
        <v>0</v>
      </c>
    </row>
    <row r="96" spans="2:19" x14ac:dyDescent="0.25">
      <c r="M96" s="712"/>
      <c r="N96" s="475" t="s">
        <v>430</v>
      </c>
      <c r="O96" s="479">
        <f ca="1">RunInformation!BV8</f>
        <v>100</v>
      </c>
      <c r="P96" s="464">
        <f ca="1">RunInformation!BW8</f>
        <v>40</v>
      </c>
      <c r="Q96" s="470">
        <f ca="1">RunInformation!BX8</f>
        <v>48.571428571428569</v>
      </c>
      <c r="R96" s="464">
        <f ca="1">RunInformation!BY8</f>
        <v>48.571428571428569</v>
      </c>
      <c r="S96" s="465">
        <f ca="1">RunInformation!BZ8</f>
        <v>40</v>
      </c>
    </row>
    <row r="97" spans="13:19" x14ac:dyDescent="0.25">
      <c r="M97" s="712"/>
      <c r="N97" s="474" t="s">
        <v>439</v>
      </c>
      <c r="O97" s="484">
        <f>RunInformation!BV9</f>
        <v>100</v>
      </c>
      <c r="P97" s="462">
        <f>RunInformation!BW9</f>
        <v>13.333333333333334</v>
      </c>
      <c r="Q97" s="471">
        <f>RunInformation!BX9</f>
        <v>26.666666666666668</v>
      </c>
      <c r="R97" s="462">
        <f>RunInformation!BY9</f>
        <v>26.666666666666668</v>
      </c>
      <c r="S97" s="463">
        <f>RunInformation!BZ9</f>
        <v>26.666666666666668</v>
      </c>
    </row>
    <row r="98" spans="13:19" x14ac:dyDescent="0.25">
      <c r="M98" s="712"/>
      <c r="N98" s="474" t="s">
        <v>440</v>
      </c>
      <c r="O98" s="484">
        <f>RunInformation!BV10</f>
        <v>0</v>
      </c>
      <c r="P98" s="462">
        <f>RunInformation!BW10</f>
        <v>0</v>
      </c>
      <c r="Q98" s="462">
        <f>RunInformation!BX10</f>
        <v>0</v>
      </c>
      <c r="R98" s="462">
        <f>RunInformation!BY10</f>
        <v>3.3333333333333335</v>
      </c>
      <c r="S98" s="463">
        <f>RunInformation!BZ10</f>
        <v>6.666666666666667</v>
      </c>
    </row>
    <row r="99" spans="13:19" x14ac:dyDescent="0.25">
      <c r="M99" s="712"/>
      <c r="N99" s="474" t="s">
        <v>453</v>
      </c>
      <c r="O99" s="484">
        <f>RunInformation!BV11</f>
        <v>0</v>
      </c>
      <c r="P99" s="462">
        <f>RunInformation!BW11</f>
        <v>0</v>
      </c>
      <c r="Q99" s="462">
        <f>RunInformation!BX11</f>
        <v>0</v>
      </c>
      <c r="R99" s="462">
        <f>RunInformation!BY11</f>
        <v>0</v>
      </c>
      <c r="S99" s="463">
        <f>RunInformation!BZ11</f>
        <v>0</v>
      </c>
    </row>
    <row r="100" spans="13:19" x14ac:dyDescent="0.25">
      <c r="M100" s="712"/>
      <c r="N100" s="475" t="s">
        <v>463</v>
      </c>
      <c r="O100" s="479">
        <f ca="1">RunInformation!BV12</f>
        <v>0</v>
      </c>
      <c r="P100" s="464">
        <f ca="1">RunInformation!BW12</f>
        <v>0</v>
      </c>
      <c r="Q100" s="470">
        <f ca="1">RunInformation!BX12</f>
        <v>0</v>
      </c>
      <c r="R100" s="464">
        <f ca="1">RunInformation!BY12</f>
        <v>2.8571428571428572</v>
      </c>
      <c r="S100" s="465">
        <f ca="1">RunInformation!BZ12</f>
        <v>8.5714285714285712</v>
      </c>
    </row>
    <row r="101" spans="13:19" x14ac:dyDescent="0.25">
      <c r="M101" s="712"/>
      <c r="N101" s="476" t="s">
        <v>455</v>
      </c>
      <c r="O101" s="484">
        <f>RunInformation!BV13</f>
        <v>0</v>
      </c>
      <c r="P101" s="462">
        <f>RunInformation!BW13</f>
        <v>0</v>
      </c>
      <c r="Q101" s="462">
        <f>RunInformation!BX13</f>
        <v>0</v>
      </c>
      <c r="R101" s="462">
        <f>RunInformation!BY13</f>
        <v>0</v>
      </c>
      <c r="S101" s="463">
        <f>RunInformation!BZ13</f>
        <v>0</v>
      </c>
    </row>
    <row r="102" spans="13:19" x14ac:dyDescent="0.25">
      <c r="M102" s="712"/>
      <c r="N102" s="476" t="s">
        <v>454</v>
      </c>
      <c r="O102" s="484">
        <f>RunInformation!BV14</f>
        <v>0</v>
      </c>
      <c r="P102" s="462">
        <f>RunInformation!BW14</f>
        <v>86.666666666666671</v>
      </c>
      <c r="Q102" s="471">
        <f>RunInformation!BX14</f>
        <v>43.333333333333336</v>
      </c>
      <c r="R102" s="462">
        <f>RunInformation!BY14</f>
        <v>30</v>
      </c>
      <c r="S102" s="463">
        <f>RunInformation!BZ14</f>
        <v>16.666666666666664</v>
      </c>
    </row>
    <row r="103" spans="13:19" ht="15.75" thickBot="1" x14ac:dyDescent="0.3">
      <c r="M103" s="713"/>
      <c r="N103" s="477" t="s">
        <v>431</v>
      </c>
      <c r="O103" s="480">
        <f>RunInformation!BV15</f>
        <v>0</v>
      </c>
      <c r="P103" s="466">
        <f>RunInformation!BW15</f>
        <v>0</v>
      </c>
      <c r="Q103" s="481">
        <f>RunInformation!BX15</f>
        <v>3.3333333333333335</v>
      </c>
      <c r="R103" s="466">
        <f>RunInformation!BY15</f>
        <v>6.666666666666667</v>
      </c>
      <c r="S103" s="467">
        <f>RunInformation!BZ15</f>
        <v>13.333333333333334</v>
      </c>
    </row>
    <row r="104" spans="13:19" x14ac:dyDescent="0.25">
      <c r="M104" s="711" t="s">
        <v>436</v>
      </c>
      <c r="N104" s="473" t="s">
        <v>432</v>
      </c>
      <c r="O104" s="478">
        <f ca="1">RunInformation!BV16</f>
        <v>0</v>
      </c>
      <c r="P104" s="460">
        <f ca="1">RunInformation!BW16</f>
        <v>0</v>
      </c>
      <c r="Q104" s="460">
        <f ca="1">RunInformation!BX16</f>
        <v>17.142857142857142</v>
      </c>
      <c r="R104" s="460">
        <f ca="1">RunInformation!BY16</f>
        <v>11.428571428571429</v>
      </c>
      <c r="S104" s="461">
        <f ca="1">RunInformation!BZ16</f>
        <v>8.5714285714285712</v>
      </c>
    </row>
    <row r="105" spans="13:19" ht="17.25" x14ac:dyDescent="0.25">
      <c r="M105" s="712"/>
      <c r="N105" s="474" t="s">
        <v>442</v>
      </c>
      <c r="O105" s="484">
        <f>RunInformation!BV17</f>
        <v>0</v>
      </c>
      <c r="P105" s="462">
        <f>RunInformation!BW17</f>
        <v>43.333333333333336</v>
      </c>
      <c r="Q105" s="462">
        <f>RunInformation!BX17</f>
        <v>73.333333333333329</v>
      </c>
      <c r="R105" s="462">
        <f>RunInformation!BY17</f>
        <v>26.666666666666668</v>
      </c>
      <c r="S105" s="463">
        <f>RunInformation!BZ17</f>
        <v>23.333333333333332</v>
      </c>
    </row>
    <row r="106" spans="13:19" ht="17.25" x14ac:dyDescent="0.25">
      <c r="M106" s="712"/>
      <c r="N106" s="474" t="s">
        <v>443</v>
      </c>
      <c r="O106" s="484">
        <f>RunInformation!BV18</f>
        <v>0</v>
      </c>
      <c r="P106" s="462">
        <f>RunInformation!BW18</f>
        <v>0</v>
      </c>
      <c r="Q106" s="462">
        <f>RunInformation!BX18</f>
        <v>6.666666666666667</v>
      </c>
      <c r="R106" s="462">
        <f>RunInformation!BY18</f>
        <v>36.666666666666664</v>
      </c>
      <c r="S106" s="463">
        <f>RunInformation!BZ18</f>
        <v>26.666666666666668</v>
      </c>
    </row>
    <row r="107" spans="13:19" ht="17.25" x14ac:dyDescent="0.25">
      <c r="M107" s="712"/>
      <c r="N107" s="474" t="s">
        <v>444</v>
      </c>
      <c r="O107" s="484">
        <f>RunInformation!BV19</f>
        <v>0</v>
      </c>
      <c r="P107" s="462">
        <f>RunInformation!BW19</f>
        <v>0</v>
      </c>
      <c r="Q107" s="462">
        <f>RunInformation!BX19</f>
        <v>0</v>
      </c>
      <c r="R107" s="462">
        <f>RunInformation!BY19</f>
        <v>3.3333333333333335</v>
      </c>
      <c r="S107" s="463">
        <f>RunInformation!BZ19</f>
        <v>13.333333333333334</v>
      </c>
    </row>
    <row r="108" spans="13:19" x14ac:dyDescent="0.25">
      <c r="M108" s="712"/>
      <c r="N108" s="475" t="s">
        <v>434</v>
      </c>
      <c r="O108" s="479">
        <f>RunInformation!BV20</f>
        <v>0</v>
      </c>
      <c r="P108" s="464">
        <f>RunInformation!BW20</f>
        <v>0</v>
      </c>
      <c r="Q108" s="464">
        <f>RunInformation!BX20</f>
        <v>0</v>
      </c>
      <c r="R108" s="464">
        <f>RunInformation!BY20</f>
        <v>3.3333333333333335</v>
      </c>
      <c r="S108" s="465">
        <f>RunInformation!BZ20</f>
        <v>13.333333333333334</v>
      </c>
    </row>
    <row r="109" spans="13:19" x14ac:dyDescent="0.25">
      <c r="M109" s="712"/>
      <c r="N109" s="474" t="s">
        <v>441</v>
      </c>
      <c r="O109" s="484">
        <f>RunInformation!BV21</f>
        <v>0</v>
      </c>
      <c r="P109" s="462">
        <f>RunInformation!BW21</f>
        <v>0</v>
      </c>
      <c r="Q109" s="462">
        <f>RunInformation!BX21</f>
        <v>0</v>
      </c>
      <c r="R109" s="462">
        <f>RunInformation!BY21</f>
        <v>0</v>
      </c>
      <c r="S109" s="463">
        <f>RunInformation!BZ21</f>
        <v>0</v>
      </c>
    </row>
    <row r="110" spans="13:19" ht="15.75" thickBot="1" x14ac:dyDescent="0.3">
      <c r="M110" s="713"/>
      <c r="N110" s="477" t="s">
        <v>435</v>
      </c>
      <c r="O110" s="480">
        <f ca="1">RunInformation!BV22</f>
        <v>100</v>
      </c>
      <c r="P110" s="466">
        <f ca="1">RunInformation!BW22</f>
        <v>100</v>
      </c>
      <c r="Q110" s="466">
        <f ca="1">RunInformation!BX22</f>
        <v>65.714285714285708</v>
      </c>
      <c r="R110" s="466">
        <f ca="1">RunInformation!BY22</f>
        <v>62.857142857142854</v>
      </c>
      <c r="S110" s="467">
        <f ca="1">RunInformation!BZ22</f>
        <v>60</v>
      </c>
    </row>
  </sheetData>
  <mergeCells count="13">
    <mergeCell ref="Y1:BA1"/>
    <mergeCell ref="K42:L42"/>
    <mergeCell ref="M42:N42"/>
    <mergeCell ref="O42:P42"/>
    <mergeCell ref="I4:P5"/>
    <mergeCell ref="C34:N35"/>
    <mergeCell ref="M93:M103"/>
    <mergeCell ref="M104:M110"/>
    <mergeCell ref="B52:C52"/>
    <mergeCell ref="E42:F42"/>
    <mergeCell ref="G42:H42"/>
    <mergeCell ref="I42:J42"/>
    <mergeCell ref="E70:I70"/>
  </mergeCells>
  <pageMargins left="0.7" right="0.7" top="0.75" bottom="0.75" header="0.3" footer="0.3"/>
  <pageSetup scale="52"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anchor>
                  <from>
                    <xdr:col>1</xdr:col>
                    <xdr:colOff>123825</xdr:colOff>
                    <xdr:row>4</xdr:row>
                    <xdr:rowOff>76200</xdr:rowOff>
                  </from>
                  <to>
                    <xdr:col>2</xdr:col>
                    <xdr:colOff>1952625</xdr:colOff>
                    <xdr:row>5</xdr:row>
                    <xdr:rowOff>161925</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1</xdr:col>
                    <xdr:colOff>19050</xdr:colOff>
                    <xdr:row>3</xdr:row>
                    <xdr:rowOff>133350</xdr:rowOff>
                  </from>
                  <to>
                    <xdr:col>3</xdr:col>
                    <xdr:colOff>0</xdr:colOff>
                    <xdr:row>6</xdr:row>
                    <xdr:rowOff>38100</xdr:rowOff>
                  </to>
                </anchor>
              </controlPr>
            </control>
          </mc:Choice>
        </mc:AlternateContent>
        <mc:AlternateContent xmlns:mc="http://schemas.openxmlformats.org/markup-compatibility/2006">
          <mc:Choice Requires="x14">
            <control shapeId="4117" r:id="rId6" name="Drop Down 21">
              <controlPr defaultSize="0" autoLine="0" autoPict="0">
                <anchor moveWithCells="1">
                  <from>
                    <xdr:col>2</xdr:col>
                    <xdr:colOff>0</xdr:colOff>
                    <xdr:row>21</xdr:row>
                    <xdr:rowOff>133350</xdr:rowOff>
                  </from>
                  <to>
                    <xdr:col>2</xdr:col>
                    <xdr:colOff>1762125</xdr:colOff>
                    <xdr:row>22</xdr:row>
                    <xdr:rowOff>161925</xdr:rowOff>
                  </to>
                </anchor>
              </controlPr>
            </control>
          </mc:Choice>
        </mc:AlternateContent>
        <mc:AlternateContent xmlns:mc="http://schemas.openxmlformats.org/markup-compatibility/2006">
          <mc:Choice Requires="x14">
            <control shapeId="4118" r:id="rId7" name="Drop Down 22">
              <controlPr defaultSize="0" autoLine="0" autoPict="0">
                <anchor moveWithCells="1">
                  <from>
                    <xdr:col>2</xdr:col>
                    <xdr:colOff>0</xdr:colOff>
                    <xdr:row>23</xdr:row>
                    <xdr:rowOff>123825</xdr:rowOff>
                  </from>
                  <to>
                    <xdr:col>2</xdr:col>
                    <xdr:colOff>1762125</xdr:colOff>
                    <xdr:row>24</xdr:row>
                    <xdr:rowOff>171450</xdr:rowOff>
                  </to>
                </anchor>
              </controlPr>
            </control>
          </mc:Choice>
        </mc:AlternateContent>
        <mc:AlternateContent xmlns:mc="http://schemas.openxmlformats.org/markup-compatibility/2006">
          <mc:Choice Requires="x14">
            <control shapeId="4119" r:id="rId8" name="Group Box 23">
              <controlPr defaultSize="0" autoFill="0" autoPict="0">
                <anchor>
                  <from>
                    <xdr:col>1</xdr:col>
                    <xdr:colOff>38100</xdr:colOff>
                    <xdr:row>0</xdr:row>
                    <xdr:rowOff>114300</xdr:rowOff>
                  </from>
                  <to>
                    <xdr:col>2</xdr:col>
                    <xdr:colOff>9525</xdr:colOff>
                    <xdr:row>2</xdr:row>
                    <xdr:rowOff>133350</xdr:rowOff>
                  </to>
                </anchor>
              </controlPr>
            </control>
          </mc:Choice>
        </mc:AlternateContent>
        <mc:AlternateContent xmlns:mc="http://schemas.openxmlformats.org/markup-compatibility/2006">
          <mc:Choice Requires="x14">
            <control shapeId="4120" r:id="rId9" name="Drop Down 24">
              <controlPr defaultSize="0" autoLine="0" autoPict="0">
                <anchor>
                  <from>
                    <xdr:col>1</xdr:col>
                    <xdr:colOff>142875</xdr:colOff>
                    <xdr:row>1</xdr:row>
                    <xdr:rowOff>57150</xdr:rowOff>
                  </from>
                  <to>
                    <xdr:col>1</xdr:col>
                    <xdr:colOff>857250</xdr:colOff>
                    <xdr:row>2</xdr:row>
                    <xdr:rowOff>85725</xdr:rowOff>
                  </to>
                </anchor>
              </controlPr>
            </control>
          </mc:Choice>
        </mc:AlternateContent>
        <mc:AlternateContent xmlns:mc="http://schemas.openxmlformats.org/markup-compatibility/2006">
          <mc:Choice Requires="x14">
            <control shapeId="4126" r:id="rId10" name="Button 30">
              <controlPr defaultSize="0" print="0" autoFill="0" autoPict="0" macro="[0]!ShowBalancingInfoButton">
                <anchor moveWithCells="1" sizeWithCells="1">
                  <from>
                    <xdr:col>1</xdr:col>
                    <xdr:colOff>47625</xdr:colOff>
                    <xdr:row>31</xdr:row>
                    <xdr:rowOff>95250</xdr:rowOff>
                  </from>
                  <to>
                    <xdr:col>2</xdr:col>
                    <xdr:colOff>885825</xdr:colOff>
                    <xdr:row>34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0"/>
  </sheetPr>
  <dimension ref="A1:BH65"/>
  <sheetViews>
    <sheetView zoomScaleNormal="100" workbookViewId="0">
      <selection activeCell="V21" sqref="V21:BG22"/>
    </sheetView>
  </sheetViews>
  <sheetFormatPr defaultRowHeight="15" x14ac:dyDescent="0.25"/>
  <cols>
    <col min="13" max="13" width="8.7109375" customWidth="1"/>
    <col min="21" max="21" width="30.7109375" bestFit="1" customWidth="1"/>
  </cols>
  <sheetData>
    <row r="1" spans="1:59" x14ac:dyDescent="0.25">
      <c r="A1" s="397"/>
      <c r="B1" s="397"/>
      <c r="C1" s="397"/>
      <c r="D1" s="397"/>
      <c r="E1" s="397"/>
      <c r="F1" s="397"/>
      <c r="G1" s="397"/>
      <c r="H1" s="397"/>
      <c r="I1" s="397"/>
      <c r="J1" s="397"/>
      <c r="K1" s="397"/>
      <c r="L1" s="397"/>
      <c r="M1" s="397"/>
      <c r="N1" s="397"/>
      <c r="O1" s="397"/>
      <c r="P1" s="397"/>
      <c r="Q1" s="397"/>
      <c r="R1" s="397"/>
      <c r="S1" s="397"/>
      <c r="T1" s="397"/>
      <c r="U1" s="396">
        <f>COUNT(V3:BG3)</f>
        <v>38</v>
      </c>
      <c r="V1" s="615" t="str">
        <f>IF($U$2&gt;1,IF($U$2&gt;3,"1981","Most"),"Min")</f>
        <v>Min</v>
      </c>
      <c r="W1" s="615" t="str">
        <f>IF($U$2=1,"Max",IF($U$2=3,"1981",V1+COLUMN()-COLUMN(V1)))</f>
        <v>Max</v>
      </c>
      <c r="X1" s="615" t="str">
        <f>IF($U$2=1,"Most",IF($U$2=3,"1982",W1+COLUMN()-COLUMN(W1)))</f>
        <v>Most</v>
      </c>
      <c r="Y1" s="615" t="str">
        <f>IF($U$1&gt;36,"1981",X1+1)</f>
        <v>1981</v>
      </c>
      <c r="Z1" s="615">
        <f>Y1+1</f>
        <v>1982</v>
      </c>
      <c r="AA1" s="615">
        <f t="shared" ref="AA1:BD1" si="0">Z1+1</f>
        <v>1983</v>
      </c>
      <c r="AB1" s="615">
        <f t="shared" si="0"/>
        <v>1984</v>
      </c>
      <c r="AC1" s="615">
        <f t="shared" si="0"/>
        <v>1985</v>
      </c>
      <c r="AD1" s="615">
        <f t="shared" si="0"/>
        <v>1986</v>
      </c>
      <c r="AE1" s="615">
        <f t="shared" si="0"/>
        <v>1987</v>
      </c>
      <c r="AF1" s="615">
        <f t="shared" si="0"/>
        <v>1988</v>
      </c>
      <c r="AG1" s="615">
        <f t="shared" si="0"/>
        <v>1989</v>
      </c>
      <c r="AH1" s="615">
        <f t="shared" si="0"/>
        <v>1990</v>
      </c>
      <c r="AI1" s="615">
        <f t="shared" si="0"/>
        <v>1991</v>
      </c>
      <c r="AJ1" s="615">
        <f t="shared" si="0"/>
        <v>1992</v>
      </c>
      <c r="AK1" s="615">
        <f t="shared" si="0"/>
        <v>1993</v>
      </c>
      <c r="AL1" s="615">
        <f t="shared" si="0"/>
        <v>1994</v>
      </c>
      <c r="AM1" s="615">
        <f t="shared" si="0"/>
        <v>1995</v>
      </c>
      <c r="AN1" s="615">
        <f t="shared" si="0"/>
        <v>1996</v>
      </c>
      <c r="AO1" s="615">
        <f t="shared" si="0"/>
        <v>1997</v>
      </c>
      <c r="AP1" s="615">
        <f t="shared" si="0"/>
        <v>1998</v>
      </c>
      <c r="AQ1" s="615">
        <f t="shared" si="0"/>
        <v>1999</v>
      </c>
      <c r="AR1" s="615">
        <f t="shared" si="0"/>
        <v>2000</v>
      </c>
      <c r="AS1" s="615">
        <f t="shared" si="0"/>
        <v>2001</v>
      </c>
      <c r="AT1" s="615">
        <f t="shared" si="0"/>
        <v>2002</v>
      </c>
      <c r="AU1" s="615">
        <f t="shared" si="0"/>
        <v>2003</v>
      </c>
      <c r="AV1" s="615">
        <f t="shared" si="0"/>
        <v>2004</v>
      </c>
      <c r="AW1" s="615">
        <f t="shared" si="0"/>
        <v>2005</v>
      </c>
      <c r="AX1" s="615">
        <f t="shared" si="0"/>
        <v>2006</v>
      </c>
      <c r="AY1" s="615">
        <f t="shared" si="0"/>
        <v>2007</v>
      </c>
      <c r="AZ1" s="615">
        <f t="shared" si="0"/>
        <v>2008</v>
      </c>
      <c r="BA1" s="615">
        <f t="shared" si="0"/>
        <v>2009</v>
      </c>
      <c r="BB1" s="615">
        <f t="shared" si="0"/>
        <v>2010</v>
      </c>
      <c r="BC1" s="615">
        <f t="shared" si="0"/>
        <v>2011</v>
      </c>
      <c r="BD1" s="615">
        <f t="shared" si="0"/>
        <v>2012</v>
      </c>
      <c r="BE1" s="615">
        <f>IF(BD$1&lt;2015,BD$1+1,"")</f>
        <v>2013</v>
      </c>
      <c r="BF1" s="615">
        <f>IF(BE$1&lt;2015,BE$1+1,"")</f>
        <v>2014</v>
      </c>
      <c r="BG1" s="615">
        <f>IF(BF$1&lt;2015,BF$1+1,"")</f>
        <v>2015</v>
      </c>
    </row>
    <row r="2" spans="1:59" x14ac:dyDescent="0.25">
      <c r="A2" s="397"/>
      <c r="B2" s="397"/>
      <c r="C2" s="397"/>
      <c r="D2" s="397"/>
      <c r="E2" s="397"/>
      <c r="F2" s="397"/>
      <c r="G2" s="397"/>
      <c r="H2" s="397"/>
      <c r="I2" s="397"/>
      <c r="J2" s="397"/>
      <c r="K2" s="397"/>
      <c r="L2" s="397"/>
      <c r="M2" s="397"/>
      <c r="N2" s="397"/>
      <c r="O2" s="397"/>
      <c r="P2" s="397"/>
      <c r="Q2" s="397"/>
      <c r="R2" s="397"/>
      <c r="S2" s="397"/>
      <c r="T2" s="397"/>
      <c r="U2" s="396">
        <f>IF($U$1&gt;35,IF($U$1&gt;36,1,3),4)</f>
        <v>1</v>
      </c>
      <c r="V2" s="615" t="str">
        <f>"Trace"&amp;$U2</f>
        <v>Trace1</v>
      </c>
      <c r="W2" s="615" t="str">
        <f>"Trace"&amp;($U2+COLUMN()-COLUMN($V$2))</f>
        <v>Trace2</v>
      </c>
      <c r="X2" s="615" t="str">
        <f t="shared" ref="X2:BD2" si="1">"Trace"&amp;($U2+COLUMN()-COLUMN($V$2))</f>
        <v>Trace3</v>
      </c>
      <c r="Y2" s="615" t="str">
        <f t="shared" si="1"/>
        <v>Trace4</v>
      </c>
      <c r="Z2" s="615" t="str">
        <f t="shared" si="1"/>
        <v>Trace5</v>
      </c>
      <c r="AA2" s="615" t="str">
        <f t="shared" si="1"/>
        <v>Trace6</v>
      </c>
      <c r="AB2" s="615" t="str">
        <f t="shared" si="1"/>
        <v>Trace7</v>
      </c>
      <c r="AC2" s="615" t="str">
        <f t="shared" si="1"/>
        <v>Trace8</v>
      </c>
      <c r="AD2" s="615" t="str">
        <f t="shared" si="1"/>
        <v>Trace9</v>
      </c>
      <c r="AE2" s="615" t="str">
        <f t="shared" si="1"/>
        <v>Trace10</v>
      </c>
      <c r="AF2" s="615" t="str">
        <f t="shared" si="1"/>
        <v>Trace11</v>
      </c>
      <c r="AG2" s="615" t="str">
        <f t="shared" si="1"/>
        <v>Trace12</v>
      </c>
      <c r="AH2" s="615" t="str">
        <f t="shared" si="1"/>
        <v>Trace13</v>
      </c>
      <c r="AI2" s="615" t="str">
        <f t="shared" si="1"/>
        <v>Trace14</v>
      </c>
      <c r="AJ2" s="615" t="str">
        <f t="shared" si="1"/>
        <v>Trace15</v>
      </c>
      <c r="AK2" s="615" t="str">
        <f t="shared" si="1"/>
        <v>Trace16</v>
      </c>
      <c r="AL2" s="615" t="str">
        <f t="shared" si="1"/>
        <v>Trace17</v>
      </c>
      <c r="AM2" s="615" t="str">
        <f t="shared" si="1"/>
        <v>Trace18</v>
      </c>
      <c r="AN2" s="615" t="str">
        <f t="shared" si="1"/>
        <v>Trace19</v>
      </c>
      <c r="AO2" s="615" t="str">
        <f t="shared" si="1"/>
        <v>Trace20</v>
      </c>
      <c r="AP2" s="615" t="str">
        <f t="shared" si="1"/>
        <v>Trace21</v>
      </c>
      <c r="AQ2" s="615" t="str">
        <f t="shared" si="1"/>
        <v>Trace22</v>
      </c>
      <c r="AR2" s="615" t="str">
        <f t="shared" si="1"/>
        <v>Trace23</v>
      </c>
      <c r="AS2" s="615" t="str">
        <f t="shared" si="1"/>
        <v>Trace24</v>
      </c>
      <c r="AT2" s="615" t="str">
        <f t="shared" si="1"/>
        <v>Trace25</v>
      </c>
      <c r="AU2" s="615" t="str">
        <f t="shared" si="1"/>
        <v>Trace26</v>
      </c>
      <c r="AV2" s="615" t="str">
        <f t="shared" si="1"/>
        <v>Trace27</v>
      </c>
      <c r="AW2" s="615" t="str">
        <f t="shared" si="1"/>
        <v>Trace28</v>
      </c>
      <c r="AX2" s="615" t="str">
        <f t="shared" si="1"/>
        <v>Trace29</v>
      </c>
      <c r="AY2" s="615" t="str">
        <f t="shared" si="1"/>
        <v>Trace30</v>
      </c>
      <c r="AZ2" s="615" t="str">
        <f t="shared" si="1"/>
        <v>Trace31</v>
      </c>
      <c r="BA2" s="615" t="str">
        <f t="shared" si="1"/>
        <v>Trace32</v>
      </c>
      <c r="BB2" s="615" t="str">
        <f t="shared" si="1"/>
        <v>Trace33</v>
      </c>
      <c r="BC2" s="615" t="str">
        <f t="shared" si="1"/>
        <v>Trace34</v>
      </c>
      <c r="BD2" s="615" t="str">
        <f t="shared" si="1"/>
        <v>Trace35</v>
      </c>
      <c r="BE2" s="615" t="str">
        <f>IF(BD$1&lt;2015,"Trace"&amp;($U2+COLUMN()-COLUMN($V$2)),"")</f>
        <v>Trace36</v>
      </c>
      <c r="BF2" s="615" t="str">
        <f>IF(BE$1&lt;2015,"Trace"&amp;($U2+COLUMN()-COLUMN($V$2)),"")</f>
        <v>Trace37</v>
      </c>
      <c r="BG2" s="615" t="str">
        <f>IF(BF$1&lt;2015,"Trace"&amp;($U2+COLUMN()-COLUMN($V$2)),"")</f>
        <v>Trace38</v>
      </c>
    </row>
    <row r="3" spans="1:59" ht="23.25" x14ac:dyDescent="0.35">
      <c r="A3" s="399">
        <f>Comparison!B3</f>
        <v>4</v>
      </c>
      <c r="B3" s="723" t="str">
        <f>CONCATENATE("  ",LOOKUP(A3,RunInformation!I3:J14), ", ", LOOKUP(E3,RunInformation!I3:I12,RunInformation!K3:K12))</f>
        <v xml:space="preserve">  April, 2017</v>
      </c>
      <c r="C3" s="723"/>
      <c r="D3" s="723"/>
      <c r="E3" s="398">
        <f>Comparison!D3</f>
        <v>9</v>
      </c>
      <c r="F3" s="397"/>
      <c r="G3" s="400"/>
      <c r="H3" s="400"/>
      <c r="I3" s="724" t="str">
        <f>INDEX(RunInformation!$BJ$6:$BJ$31,InflowAnnualVolumes!$B$10)&amp;IF($B$10= 6," WY Volume"," A-J Volume")</f>
        <v>VallecitoInflow A-J Volume</v>
      </c>
      <c r="J3" s="724"/>
      <c r="K3" s="724"/>
      <c r="L3" s="724"/>
      <c r="M3" s="724"/>
      <c r="N3" s="724"/>
      <c r="O3" s="724"/>
      <c r="P3" s="400"/>
      <c r="Q3" s="400"/>
      <c r="R3" s="400"/>
      <c r="S3" s="400"/>
      <c r="T3" s="397"/>
      <c r="U3" s="402" t="s">
        <v>406</v>
      </c>
      <c r="V3" s="396">
        <v>790.00000000000011</v>
      </c>
      <c r="W3" s="396">
        <v>1180.0000000000005</v>
      </c>
      <c r="X3" s="396">
        <v>930</v>
      </c>
      <c r="Y3" s="396">
        <v>969.88499999999999</v>
      </c>
      <c r="Z3" s="396">
        <v>827.21100000000013</v>
      </c>
      <c r="AA3" s="396">
        <v>1080.3540000000003</v>
      </c>
      <c r="AB3" s="396">
        <v>1226.2430000000002</v>
      </c>
      <c r="AC3" s="396">
        <v>1062.2970000000003</v>
      </c>
      <c r="AD3" s="396">
        <v>984.30900000000008</v>
      </c>
      <c r="AE3" s="396">
        <v>882.19600000000003</v>
      </c>
      <c r="AF3" s="396">
        <v>883.77600000000007</v>
      </c>
      <c r="AG3" s="396">
        <v>736.75700000000006</v>
      </c>
      <c r="AH3" s="396">
        <v>1130.9750000000001</v>
      </c>
      <c r="AI3" s="396">
        <v>900.97199999999998</v>
      </c>
      <c r="AJ3" s="396">
        <v>957.10500000000013</v>
      </c>
      <c r="AK3" s="396">
        <v>940.54700000000014</v>
      </c>
      <c r="AL3" s="396">
        <v>932.36000000000013</v>
      </c>
      <c r="AM3" s="396">
        <v>1433.5020000000002</v>
      </c>
      <c r="AN3" s="396">
        <v>877.98400000000015</v>
      </c>
      <c r="AO3" s="396">
        <v>1013.8920000000002</v>
      </c>
      <c r="AP3" s="396">
        <v>835.35100000000011</v>
      </c>
      <c r="AQ3" s="396">
        <v>1245.537</v>
      </c>
      <c r="AR3" s="396">
        <v>841.83500000000015</v>
      </c>
      <c r="AS3" s="396">
        <v>1032.6960000000001</v>
      </c>
      <c r="AT3" s="396">
        <v>714.01400000000001</v>
      </c>
      <c r="AU3" s="396">
        <v>913.81900000000007</v>
      </c>
      <c r="AV3" s="396">
        <v>962.98600000000022</v>
      </c>
      <c r="AW3" s="396">
        <v>890.45700000000022</v>
      </c>
      <c r="AX3" s="396">
        <v>809.57700000000023</v>
      </c>
      <c r="AY3" s="396">
        <v>976.64900000000011</v>
      </c>
      <c r="AZ3" s="396">
        <v>898.95299999999997</v>
      </c>
      <c r="BA3" s="396">
        <v>976.61200000000008</v>
      </c>
      <c r="BB3" s="396">
        <v>859.4430000000001</v>
      </c>
      <c r="BC3" s="396">
        <v>1075.9900000000002</v>
      </c>
      <c r="BD3" s="396">
        <v>773.59800000000007</v>
      </c>
      <c r="BE3" s="396">
        <v>1017.4130000000002</v>
      </c>
      <c r="BF3">
        <v>880.63400000000001</v>
      </c>
      <c r="BG3">
        <v>1205.3290000000002</v>
      </c>
    </row>
    <row r="4" spans="1:59" x14ac:dyDescent="0.25">
      <c r="A4" s="397"/>
      <c r="B4" s="397"/>
      <c r="C4" s="397"/>
      <c r="D4" s="397"/>
      <c r="E4" s="397"/>
      <c r="F4" s="397"/>
      <c r="G4" s="397"/>
      <c r="H4" s="397"/>
      <c r="I4" s="397"/>
      <c r="J4" s="397"/>
      <c r="K4" s="397"/>
      <c r="L4" s="397"/>
      <c r="M4" s="397"/>
      <c r="N4" s="397"/>
      <c r="O4" s="397"/>
      <c r="P4" s="397"/>
      <c r="Q4" s="397"/>
      <c r="R4" s="397"/>
      <c r="S4" s="397"/>
      <c r="T4" s="397"/>
      <c r="U4" s="402"/>
      <c r="V4" s="396">
        <v>458.12000000000006</v>
      </c>
      <c r="W4" s="396">
        <v>858.78000000000009</v>
      </c>
      <c r="X4" s="396">
        <v>676.05000000000018</v>
      </c>
      <c r="Y4" s="396">
        <v>733.77800000000025</v>
      </c>
      <c r="Z4" s="396">
        <v>805.40200000000016</v>
      </c>
      <c r="AA4" s="396">
        <v>1555.5780000000002</v>
      </c>
      <c r="AB4" s="396">
        <v>1020.5120000000003</v>
      </c>
      <c r="AC4" s="396">
        <v>1025.8889999999999</v>
      </c>
      <c r="AD4" s="396">
        <v>772.38900000000001</v>
      </c>
      <c r="AE4" s="396">
        <v>429.9620000000001</v>
      </c>
      <c r="AF4" s="396">
        <v>516.19100000000003</v>
      </c>
      <c r="AG4" s="396">
        <v>425.45300000000003</v>
      </c>
      <c r="AH4" s="396">
        <v>659.66700000000014</v>
      </c>
      <c r="AI4" s="396">
        <v>517.61200000000008</v>
      </c>
      <c r="AJ4" s="396">
        <v>1049.3119999999999</v>
      </c>
      <c r="AK4" s="396">
        <v>576.2170000000001</v>
      </c>
      <c r="AL4" s="396">
        <v>1312.7440000000001</v>
      </c>
      <c r="AM4" s="396">
        <v>900.86300000000006</v>
      </c>
      <c r="AN4" s="396">
        <v>1110.8310000000001</v>
      </c>
      <c r="AO4" s="396">
        <v>550.53</v>
      </c>
      <c r="AP4" s="396">
        <v>815.20299999999997</v>
      </c>
      <c r="AQ4" s="396">
        <v>552.37100000000009</v>
      </c>
      <c r="AR4" s="396">
        <v>546.93899999999996</v>
      </c>
      <c r="AS4" s="396">
        <v>228.62400000000005</v>
      </c>
      <c r="AT4" s="396">
        <v>531.1880000000001</v>
      </c>
      <c r="AU4" s="396">
        <v>506.57900000000012</v>
      </c>
      <c r="AV4" s="396">
        <v>745.3420000000001</v>
      </c>
      <c r="AW4" s="396">
        <v>581.71700000000021</v>
      </c>
      <c r="AX4" s="396">
        <v>575.77300000000002</v>
      </c>
      <c r="AY4" s="396">
        <v>1149.1959999999999</v>
      </c>
      <c r="AZ4" s="396">
        <v>744.63700000000017</v>
      </c>
      <c r="BA4" s="396">
        <v>495.44100000000014</v>
      </c>
      <c r="BB4" s="396">
        <v>919.58400000000029</v>
      </c>
      <c r="BC4" s="396">
        <v>278.33900000000006</v>
      </c>
      <c r="BD4" s="396">
        <v>371.50400000000008</v>
      </c>
      <c r="BE4" s="396">
        <v>817.76600000000008</v>
      </c>
      <c r="BF4">
        <v>678.3130000000001</v>
      </c>
      <c r="BG4">
        <v>336.82400000000007</v>
      </c>
    </row>
    <row r="5" spans="1:59" x14ac:dyDescent="0.25">
      <c r="A5" s="397"/>
      <c r="B5" s="397"/>
      <c r="C5" s="397"/>
      <c r="D5" s="397"/>
      <c r="E5" s="397"/>
      <c r="F5" s="397"/>
      <c r="G5" s="397"/>
      <c r="H5" s="397"/>
      <c r="I5" s="397"/>
      <c r="J5" s="397"/>
      <c r="K5" s="397"/>
      <c r="L5" s="397"/>
      <c r="M5" s="397"/>
      <c r="N5" s="397"/>
      <c r="O5" s="397"/>
      <c r="P5" s="397"/>
      <c r="Q5" s="397"/>
      <c r="R5" s="397"/>
      <c r="S5" s="397"/>
      <c r="T5" s="397"/>
      <c r="U5" s="402"/>
      <c r="V5" s="396"/>
      <c r="W5" s="396"/>
      <c r="X5" s="396"/>
      <c r="Y5" s="396"/>
      <c r="Z5" s="396"/>
      <c r="AA5" s="396"/>
      <c r="AB5" s="396"/>
      <c r="AC5" s="396"/>
      <c r="AD5" s="396"/>
      <c r="AE5" s="396"/>
      <c r="AF5" s="396"/>
      <c r="AG5" s="396"/>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row>
    <row r="6" spans="1:59" x14ac:dyDescent="0.25">
      <c r="A6" s="397"/>
      <c r="B6" s="680" t="str">
        <f>CONCATENATE("  ",Comparison!C3, " Months")</f>
        <v xml:space="preserve">  66 Months</v>
      </c>
      <c r="C6" s="680"/>
      <c r="D6" s="397"/>
      <c r="E6" s="397"/>
      <c r="F6" s="397"/>
      <c r="G6" s="397"/>
      <c r="H6" s="397"/>
      <c r="I6" s="397"/>
      <c r="J6" s="397"/>
      <c r="K6" s="397"/>
      <c r="L6" s="397"/>
      <c r="M6" s="397"/>
      <c r="N6" s="397"/>
      <c r="O6" s="397"/>
      <c r="P6" s="397"/>
      <c r="Q6" s="397"/>
      <c r="R6" s="397"/>
      <c r="S6" s="397"/>
      <c r="T6" s="397"/>
      <c r="U6" s="402" t="s">
        <v>420</v>
      </c>
      <c r="V6" s="396">
        <v>158.00000000000003</v>
      </c>
      <c r="W6" s="396">
        <v>280.00000000000006</v>
      </c>
      <c r="X6" s="396">
        <v>210.00000000000003</v>
      </c>
      <c r="Y6" s="396">
        <v>252.82100000000003</v>
      </c>
      <c r="Z6" s="396">
        <v>198.82100000000003</v>
      </c>
      <c r="AA6" s="396">
        <v>207.71400000000003</v>
      </c>
      <c r="AB6" s="396">
        <v>236.87700000000001</v>
      </c>
      <c r="AC6" s="396">
        <v>233.93800000000002</v>
      </c>
      <c r="AD6" s="396">
        <v>242.39100000000005</v>
      </c>
      <c r="AE6" s="396">
        <v>210.11700000000002</v>
      </c>
      <c r="AF6" s="396">
        <v>225.52200000000002</v>
      </c>
      <c r="AG6" s="396">
        <v>173.03</v>
      </c>
      <c r="AH6" s="396">
        <v>282.40700000000004</v>
      </c>
      <c r="AI6" s="396">
        <v>200.73100000000002</v>
      </c>
      <c r="AJ6" s="396">
        <v>223.22300000000004</v>
      </c>
      <c r="AK6" s="396">
        <v>199.51400000000004</v>
      </c>
      <c r="AL6" s="396">
        <v>250.22500000000002</v>
      </c>
      <c r="AM6" s="396">
        <v>246.13</v>
      </c>
      <c r="AN6" s="396">
        <v>189.90900000000002</v>
      </c>
      <c r="AO6" s="396">
        <v>228.44000000000003</v>
      </c>
      <c r="AP6" s="396">
        <v>189.61400000000003</v>
      </c>
      <c r="AQ6" s="396">
        <v>281.11400000000003</v>
      </c>
      <c r="AR6" s="396">
        <v>183.30900000000003</v>
      </c>
      <c r="AS6" s="396">
        <v>236.03200000000004</v>
      </c>
      <c r="AT6" s="396">
        <v>174.35200000000006</v>
      </c>
      <c r="AU6" s="396">
        <v>198.64300000000003</v>
      </c>
      <c r="AV6" s="396">
        <v>195.52600000000001</v>
      </c>
      <c r="AW6" s="396">
        <v>208.64500000000004</v>
      </c>
      <c r="AX6" s="396">
        <v>194.07600000000002</v>
      </c>
      <c r="AY6" s="396">
        <v>240.71300000000002</v>
      </c>
      <c r="AZ6" s="396">
        <v>198.06800000000004</v>
      </c>
      <c r="BA6" s="396">
        <v>216.46700000000007</v>
      </c>
      <c r="BB6" s="396">
        <v>177.13000000000002</v>
      </c>
      <c r="BC6" s="396">
        <v>233.70100000000002</v>
      </c>
      <c r="BD6" s="396">
        <v>182.84899999999999</v>
      </c>
      <c r="BE6" s="396">
        <v>194.14100000000005</v>
      </c>
      <c r="BF6">
        <v>197.20400000000004</v>
      </c>
      <c r="BG6">
        <v>270.95000000000005</v>
      </c>
    </row>
    <row r="7" spans="1:59" x14ac:dyDescent="0.25">
      <c r="A7" s="397"/>
      <c r="B7" s="397"/>
      <c r="C7" s="397"/>
      <c r="D7" s="397"/>
      <c r="E7" s="397"/>
      <c r="F7" s="397"/>
      <c r="G7" s="397"/>
      <c r="H7" s="397"/>
      <c r="I7" s="397"/>
      <c r="J7" s="397"/>
      <c r="K7" s="397"/>
      <c r="L7" s="397"/>
      <c r="M7" s="397"/>
      <c r="N7" s="397"/>
      <c r="O7" s="397"/>
      <c r="P7" s="397"/>
      <c r="Q7" s="397"/>
      <c r="R7" s="397"/>
      <c r="S7" s="397"/>
      <c r="T7" s="397"/>
      <c r="U7" s="402"/>
      <c r="V7" s="396">
        <v>147.72000000000003</v>
      </c>
      <c r="W7" s="396">
        <v>240.50000000000006</v>
      </c>
      <c r="X7" s="396">
        <v>194.11000000000004</v>
      </c>
      <c r="Y7" s="396">
        <v>200.60000000000002</v>
      </c>
      <c r="Z7" s="396">
        <v>270.99400000000009</v>
      </c>
      <c r="AA7" s="396">
        <v>257.14500000000004</v>
      </c>
      <c r="AB7" s="396">
        <v>332.40200000000004</v>
      </c>
      <c r="AC7" s="396">
        <v>307.14100000000002</v>
      </c>
      <c r="AD7" s="396">
        <v>304.65600000000006</v>
      </c>
      <c r="AE7" s="396">
        <v>158.61099999999999</v>
      </c>
      <c r="AF7" s="396">
        <v>187.70000000000005</v>
      </c>
      <c r="AG7" s="396">
        <v>174.64200000000005</v>
      </c>
      <c r="AH7" s="396">
        <v>208.16300000000007</v>
      </c>
      <c r="AI7" s="396">
        <v>196.48000000000005</v>
      </c>
      <c r="AJ7" s="396">
        <v>279.91400000000004</v>
      </c>
      <c r="AK7" s="396">
        <v>177.28299999999999</v>
      </c>
      <c r="AL7" s="396">
        <v>298.43500000000006</v>
      </c>
      <c r="AM7" s="396">
        <v>106.72500000000002</v>
      </c>
      <c r="AN7" s="396">
        <v>297.83800000000014</v>
      </c>
      <c r="AO7" s="396">
        <v>176.06900000000002</v>
      </c>
      <c r="AP7" s="396">
        <v>248.41000000000003</v>
      </c>
      <c r="AQ7" s="396">
        <v>123.81800000000003</v>
      </c>
      <c r="AR7" s="396">
        <v>219.58600000000004</v>
      </c>
      <c r="AS7" s="396">
        <v>40.579000000000001</v>
      </c>
      <c r="AT7" s="396">
        <v>122.12700000000001</v>
      </c>
      <c r="AU7" s="396">
        <v>197.13900000000004</v>
      </c>
      <c r="AV7" s="396">
        <v>316.76100000000002</v>
      </c>
      <c r="AW7" s="396">
        <v>122.96500000000002</v>
      </c>
      <c r="AX7" s="396">
        <v>175.25600000000006</v>
      </c>
      <c r="AY7" s="396">
        <v>240.98500000000007</v>
      </c>
      <c r="AZ7" s="396">
        <v>164.78100000000003</v>
      </c>
      <c r="BA7" s="396">
        <v>130.03400000000002</v>
      </c>
      <c r="BB7" s="396">
        <v>185.16700000000003</v>
      </c>
      <c r="BC7" s="396">
        <v>126.047</v>
      </c>
      <c r="BD7" s="396">
        <v>72.641000000000005</v>
      </c>
      <c r="BE7" s="396">
        <v>176.03700000000003</v>
      </c>
      <c r="BF7">
        <v>181.23400000000004</v>
      </c>
      <c r="BG7">
        <v>133.82400000000001</v>
      </c>
    </row>
    <row r="8" spans="1:59" x14ac:dyDescent="0.25">
      <c r="A8" s="397"/>
      <c r="B8" s="397"/>
      <c r="C8" s="397"/>
      <c r="D8" s="397"/>
      <c r="E8" s="397"/>
      <c r="F8" s="397"/>
      <c r="G8" s="397"/>
      <c r="H8" s="397"/>
      <c r="I8" s="397"/>
      <c r="J8" s="397"/>
      <c r="K8" s="397"/>
      <c r="L8" s="397"/>
      <c r="M8" s="397"/>
      <c r="N8" s="397"/>
      <c r="O8" s="397"/>
      <c r="P8" s="397"/>
      <c r="Q8" s="397"/>
      <c r="R8" s="397"/>
      <c r="S8" s="397"/>
      <c r="T8" s="397"/>
      <c r="U8" s="402"/>
      <c r="V8" s="396"/>
      <c r="W8" s="396"/>
      <c r="X8" s="396"/>
      <c r="Y8" s="396"/>
      <c r="Z8" s="396"/>
      <c r="AA8" s="396"/>
      <c r="AB8" s="396"/>
      <c r="AC8" s="396"/>
      <c r="AD8" s="396"/>
      <c r="AE8" s="396"/>
      <c r="AF8" s="396"/>
      <c r="AG8" s="396"/>
      <c r="AH8" s="396"/>
      <c r="AI8" s="396"/>
      <c r="AJ8" s="396"/>
      <c r="AK8" s="396"/>
      <c r="AL8" s="396"/>
      <c r="AM8" s="396"/>
      <c r="AN8" s="396"/>
      <c r="AO8" s="396"/>
      <c r="AP8" s="396"/>
      <c r="AQ8" s="396"/>
      <c r="AR8" s="396"/>
      <c r="AS8" s="396"/>
      <c r="AT8" s="396"/>
      <c r="AU8" s="396"/>
      <c r="AV8" s="396"/>
      <c r="AW8" s="396"/>
      <c r="AX8" s="396"/>
      <c r="AY8" s="396"/>
      <c r="AZ8" s="396"/>
      <c r="BA8" s="396"/>
      <c r="BB8" s="396"/>
      <c r="BC8" s="396"/>
      <c r="BD8" s="396"/>
      <c r="BE8" s="396"/>
    </row>
    <row r="9" spans="1:59" x14ac:dyDescent="0.25">
      <c r="A9" s="397"/>
      <c r="B9" s="397"/>
      <c r="C9" s="397"/>
      <c r="D9" s="397"/>
      <c r="E9" s="397"/>
      <c r="F9" s="397"/>
      <c r="G9" s="397"/>
      <c r="H9" s="397"/>
      <c r="I9" s="397"/>
      <c r="J9" s="397"/>
      <c r="K9" s="397"/>
      <c r="L9" s="397"/>
      <c r="M9" s="397"/>
      <c r="N9" s="397"/>
      <c r="O9" s="397"/>
      <c r="P9" s="397"/>
      <c r="Q9" s="397"/>
      <c r="R9" s="397"/>
      <c r="S9" s="397"/>
      <c r="T9" s="397"/>
      <c r="U9" s="402" t="s">
        <v>407</v>
      </c>
      <c r="V9" s="396">
        <v>1840.0000000000002</v>
      </c>
      <c r="W9" s="396">
        <v>2670.0000000000005</v>
      </c>
      <c r="X9" s="396">
        <v>2260.0000000000005</v>
      </c>
      <c r="Y9" s="396">
        <v>2356.3040000000005</v>
      </c>
      <c r="Z9" s="396">
        <v>2053.7810000000004</v>
      </c>
      <c r="AA9" s="396">
        <v>2624.2470000000003</v>
      </c>
      <c r="AB9" s="396">
        <v>2334.9380000000006</v>
      </c>
      <c r="AC9" s="396">
        <v>2038.9110000000003</v>
      </c>
      <c r="AD9" s="396">
        <v>2536.4230000000007</v>
      </c>
      <c r="AE9" s="396">
        <v>2266.4840000000004</v>
      </c>
      <c r="AF9" s="396">
        <v>2170.4549999999999</v>
      </c>
      <c r="AG9" s="396">
        <v>2090.2840000000006</v>
      </c>
      <c r="AH9" s="396">
        <v>2365.0220000000004</v>
      </c>
      <c r="AI9" s="396">
        <v>2637.0380000000009</v>
      </c>
      <c r="AJ9" s="396">
        <v>2166.6810000000005</v>
      </c>
      <c r="AK9" s="396">
        <v>2381.2760000000003</v>
      </c>
      <c r="AL9" s="396">
        <v>2135.2049999999999</v>
      </c>
      <c r="AM9" s="396">
        <v>2780.7300000000005</v>
      </c>
      <c r="AN9" s="396">
        <v>2244.2700000000004</v>
      </c>
      <c r="AO9" s="396">
        <v>2275.2370000000001</v>
      </c>
      <c r="AP9" s="396">
        <v>2355.1100000000006</v>
      </c>
      <c r="AQ9" s="396">
        <v>2683.2200000000003</v>
      </c>
      <c r="AR9" s="396">
        <v>2059.056</v>
      </c>
      <c r="AS9" s="396">
        <v>2081.6060000000002</v>
      </c>
      <c r="AT9" s="396">
        <v>2102.7130000000006</v>
      </c>
      <c r="AU9" s="396">
        <v>2048.873</v>
      </c>
      <c r="AV9" s="396">
        <v>2390.6170000000002</v>
      </c>
      <c r="AW9" s="396">
        <v>2434.7440000000006</v>
      </c>
      <c r="AX9" s="396">
        <v>1893.3540000000005</v>
      </c>
      <c r="AY9" s="396">
        <v>2043.1120000000003</v>
      </c>
      <c r="AZ9" s="396">
        <v>2039.2740000000006</v>
      </c>
      <c r="BA9" s="396">
        <v>2559.5420000000004</v>
      </c>
      <c r="BB9" s="396">
        <v>2347.1550000000007</v>
      </c>
      <c r="BC9" s="396">
        <v>2654.5860000000002</v>
      </c>
      <c r="BD9" s="396">
        <v>2011.1720000000003</v>
      </c>
      <c r="BE9" s="396">
        <v>2152.9500000000003</v>
      </c>
      <c r="BF9">
        <v>2033.6160000000002</v>
      </c>
      <c r="BG9">
        <v>2541.2920000000004</v>
      </c>
    </row>
    <row r="10" spans="1:59" x14ac:dyDescent="0.25">
      <c r="A10" s="397"/>
      <c r="B10" s="397">
        <v>2</v>
      </c>
      <c r="C10" s="397"/>
      <c r="D10" s="397"/>
      <c r="E10" s="397"/>
      <c r="F10" s="397"/>
      <c r="G10" s="397"/>
      <c r="H10" s="397"/>
      <c r="I10" s="397"/>
      <c r="J10" s="397"/>
      <c r="K10" s="397"/>
      <c r="L10" s="397"/>
      <c r="M10" s="397"/>
      <c r="N10" s="397"/>
      <c r="O10" s="397"/>
      <c r="P10" s="397"/>
      <c r="Q10" s="397"/>
      <c r="R10" s="397"/>
      <c r="S10" s="397"/>
      <c r="T10" s="397"/>
      <c r="U10" s="402"/>
      <c r="V10" s="396">
        <v>583.17000000000007</v>
      </c>
      <c r="W10" s="396">
        <v>1301.5300000000004</v>
      </c>
      <c r="X10" s="396">
        <v>978.54000000000008</v>
      </c>
      <c r="Y10" s="396">
        <v>1739.0270000000005</v>
      </c>
      <c r="Z10" s="396">
        <v>2201.6280000000006</v>
      </c>
      <c r="AA10" s="396">
        <v>1481.5800000000002</v>
      </c>
      <c r="AB10" s="396">
        <v>976.23400000000004</v>
      </c>
      <c r="AC10" s="396">
        <v>2481.71</v>
      </c>
      <c r="AD10" s="396">
        <v>965.59600000000023</v>
      </c>
      <c r="AE10" s="396">
        <v>610.45600000000024</v>
      </c>
      <c r="AF10" s="396">
        <v>917.75900000000001</v>
      </c>
      <c r="AG10" s="396">
        <v>844.28900000000021</v>
      </c>
      <c r="AH10" s="396">
        <v>1082.3370000000002</v>
      </c>
      <c r="AI10" s="396">
        <v>580.97000000000014</v>
      </c>
      <c r="AJ10" s="396">
        <v>1455.45</v>
      </c>
      <c r="AK10" s="396">
        <v>730.64700000000016</v>
      </c>
      <c r="AL10" s="396">
        <v>1628.7910000000002</v>
      </c>
      <c r="AM10" s="396">
        <v>1558.1100000000001</v>
      </c>
      <c r="AN10" s="396">
        <v>1953.8360000000002</v>
      </c>
      <c r="AO10" s="396">
        <v>1415.3010000000002</v>
      </c>
      <c r="AP10" s="396">
        <v>1753.4870000000003</v>
      </c>
      <c r="AQ10" s="396">
        <v>733.05700000000013</v>
      </c>
      <c r="AR10" s="396">
        <v>605.2700000000001</v>
      </c>
      <c r="AS10" s="396">
        <v>566.89600000000007</v>
      </c>
      <c r="AT10" s="396">
        <v>720.28800000000012</v>
      </c>
      <c r="AU10" s="396">
        <v>871.78800000000012</v>
      </c>
      <c r="AV10" s="396">
        <v>1395.63</v>
      </c>
      <c r="AW10" s="396">
        <v>976.38600000000019</v>
      </c>
      <c r="AX10" s="396">
        <v>508.03000000000014</v>
      </c>
      <c r="AY10" s="396">
        <v>954.51900000000012</v>
      </c>
      <c r="AZ10" s="396">
        <v>1433.1660000000002</v>
      </c>
      <c r="BA10" s="396">
        <v>785.39100000000008</v>
      </c>
      <c r="BB10" s="396">
        <v>2268.7210000000005</v>
      </c>
      <c r="BC10" s="396">
        <v>815.62500000000011</v>
      </c>
      <c r="BD10" s="396">
        <v>426.28200000000004</v>
      </c>
      <c r="BE10" s="396">
        <v>1342.0830000000001</v>
      </c>
      <c r="BF10">
        <v>975.14200000000005</v>
      </c>
      <c r="BG10">
        <v>709.54600000000016</v>
      </c>
    </row>
    <row r="11" spans="1:59" x14ac:dyDescent="0.25">
      <c r="A11" s="397"/>
      <c r="B11" s="397"/>
      <c r="C11" s="397"/>
      <c r="D11" s="397"/>
      <c r="E11" s="397"/>
      <c r="F11" s="397"/>
      <c r="G11" s="397"/>
      <c r="H11" s="397"/>
      <c r="I11" s="397"/>
      <c r="J11" s="397"/>
      <c r="K11" s="397"/>
      <c r="L11" s="397"/>
      <c r="M11" s="397"/>
      <c r="N11" s="397"/>
      <c r="O11" s="397"/>
      <c r="P11" s="397"/>
      <c r="Q11" s="397"/>
      <c r="R11" s="397"/>
      <c r="S11" s="397"/>
      <c r="T11" s="397"/>
      <c r="U11" s="402"/>
      <c r="V11" s="396"/>
      <c r="W11" s="396"/>
      <c r="X11" s="396"/>
      <c r="Y11" s="396"/>
      <c r="Z11" s="396"/>
      <c r="AA11" s="396"/>
      <c r="AB11" s="396"/>
      <c r="AC11" s="396"/>
      <c r="AD11" s="396"/>
      <c r="AE11" s="396"/>
      <c r="AF11" s="396"/>
      <c r="AG11" s="396"/>
      <c r="AH11" s="396"/>
      <c r="AI11" s="396"/>
      <c r="AJ11" s="396"/>
      <c r="AK11" s="396"/>
      <c r="AL11" s="396"/>
      <c r="AM11" s="396"/>
      <c r="AN11" s="396"/>
      <c r="AO11" s="396"/>
      <c r="AP11" s="396"/>
      <c r="AQ11" s="396"/>
      <c r="AR11" s="396"/>
      <c r="AS11" s="396"/>
      <c r="AT11" s="396"/>
      <c r="AU11" s="396"/>
      <c r="AV11" s="396"/>
      <c r="AW11" s="396"/>
      <c r="AX11" s="396"/>
      <c r="AY11" s="396"/>
      <c r="AZ11" s="396"/>
      <c r="BA11" s="396"/>
      <c r="BB11" s="396"/>
      <c r="BC11" s="396"/>
      <c r="BD11" s="396"/>
      <c r="BE11" s="396"/>
    </row>
    <row r="12" spans="1:59" x14ac:dyDescent="0.25">
      <c r="A12" s="397"/>
      <c r="B12" s="397"/>
      <c r="C12" s="397"/>
      <c r="D12" s="397"/>
      <c r="E12" s="397"/>
      <c r="F12" s="397"/>
      <c r="G12" s="397"/>
      <c r="H12" s="397"/>
      <c r="I12" s="397"/>
      <c r="J12" s="397"/>
      <c r="K12" s="397"/>
      <c r="L12" s="397"/>
      <c r="M12" s="397"/>
      <c r="N12" s="397"/>
      <c r="O12" s="397"/>
      <c r="P12" s="397"/>
      <c r="Q12" s="397"/>
      <c r="R12" s="397"/>
      <c r="S12" s="397"/>
      <c r="T12" s="397"/>
      <c r="U12" s="402" t="s">
        <v>408</v>
      </c>
      <c r="V12" s="396">
        <v>1390.0000000000002</v>
      </c>
      <c r="W12" s="396">
        <v>1920.0000000000002</v>
      </c>
      <c r="X12" s="396">
        <v>1680</v>
      </c>
      <c r="Y12" s="396">
        <v>1796.22</v>
      </c>
      <c r="Z12" s="396">
        <v>1574.8010000000002</v>
      </c>
      <c r="AA12" s="396">
        <v>1817.7730000000001</v>
      </c>
      <c r="AB12" s="396">
        <v>1765.4749999999999</v>
      </c>
      <c r="AC12" s="396">
        <v>1568.7650000000001</v>
      </c>
      <c r="AD12" s="396">
        <v>1872.4980000000003</v>
      </c>
      <c r="AE12" s="396">
        <v>1773.26</v>
      </c>
      <c r="AF12" s="396">
        <v>1648.2080000000003</v>
      </c>
      <c r="AG12" s="396">
        <v>1621.1810000000003</v>
      </c>
      <c r="AH12" s="396">
        <v>1816.2840000000003</v>
      </c>
      <c r="AI12" s="396">
        <v>1878.9930000000002</v>
      </c>
      <c r="AJ12" s="396">
        <v>1681.4890000000003</v>
      </c>
      <c r="AK12" s="396">
        <v>1785.1969999999999</v>
      </c>
      <c r="AL12" s="396">
        <v>1632.3580000000002</v>
      </c>
      <c r="AM12" s="396">
        <v>1972.444</v>
      </c>
      <c r="AN12" s="396">
        <v>1729.7830000000001</v>
      </c>
      <c r="AO12" s="396">
        <v>1746.0020000000002</v>
      </c>
      <c r="AP12" s="396">
        <v>1747.5640000000005</v>
      </c>
      <c r="AQ12" s="396">
        <v>1813.5920000000003</v>
      </c>
      <c r="AR12" s="396">
        <v>1598.1060000000002</v>
      </c>
      <c r="AS12" s="396">
        <v>1529.3310000000001</v>
      </c>
      <c r="AT12" s="396">
        <v>1644.3410000000001</v>
      </c>
      <c r="AU12" s="396">
        <v>1474.3200000000002</v>
      </c>
      <c r="AV12" s="396">
        <v>1785.3100000000004</v>
      </c>
      <c r="AW12" s="396">
        <v>1837.0660000000007</v>
      </c>
      <c r="AX12" s="396">
        <v>1442.1050000000002</v>
      </c>
      <c r="AY12" s="396">
        <v>1548.6800000000003</v>
      </c>
      <c r="AZ12" s="396">
        <v>1562.4140000000002</v>
      </c>
      <c r="BA12" s="396">
        <v>1934.1500000000003</v>
      </c>
      <c r="BB12" s="396">
        <v>1720.9190000000003</v>
      </c>
      <c r="BC12" s="396">
        <v>1819.0360000000005</v>
      </c>
      <c r="BD12" s="396">
        <v>1575.0619999999999</v>
      </c>
      <c r="BE12" s="396">
        <v>1631.1140000000003</v>
      </c>
      <c r="BF12">
        <v>1561.5880000000002</v>
      </c>
      <c r="BG12">
        <v>1837.7150000000001</v>
      </c>
    </row>
    <row r="13" spans="1:59" x14ac:dyDescent="0.25">
      <c r="A13" s="397"/>
      <c r="B13" s="397">
        <v>1</v>
      </c>
      <c r="C13" s="397"/>
      <c r="D13" s="397"/>
      <c r="E13" s="397"/>
      <c r="F13" s="397"/>
      <c r="G13" s="397"/>
      <c r="H13" s="397"/>
      <c r="I13" s="397"/>
      <c r="J13" s="397"/>
      <c r="K13" s="397"/>
      <c r="L13" s="397"/>
      <c r="M13" s="397"/>
      <c r="N13" s="397"/>
      <c r="O13" s="397"/>
      <c r="P13" s="397"/>
      <c r="Q13" s="397"/>
      <c r="R13" s="397"/>
      <c r="S13" s="397"/>
      <c r="T13" s="397"/>
      <c r="U13" s="402"/>
      <c r="V13" s="396">
        <v>460.03000000000014</v>
      </c>
      <c r="W13" s="396">
        <v>943.18000000000006</v>
      </c>
      <c r="X13" s="396">
        <v>725.93000000000006</v>
      </c>
      <c r="Y13" s="396">
        <v>1294.787</v>
      </c>
      <c r="Z13" s="396">
        <v>1192.0710000000001</v>
      </c>
      <c r="AA13" s="396">
        <v>897.24800000000039</v>
      </c>
      <c r="AB13" s="396">
        <v>674.78300000000013</v>
      </c>
      <c r="AC13" s="396">
        <v>1791.5950000000003</v>
      </c>
      <c r="AD13" s="396">
        <v>670.35800000000029</v>
      </c>
      <c r="AE13" s="396">
        <v>411.91100000000006</v>
      </c>
      <c r="AF13" s="396">
        <v>744.55700000000013</v>
      </c>
      <c r="AG13" s="396">
        <v>674.05000000000007</v>
      </c>
      <c r="AH13" s="396">
        <v>791.17900000000009</v>
      </c>
      <c r="AI13" s="396">
        <v>383.84900000000005</v>
      </c>
      <c r="AJ13" s="396">
        <v>950.06699999999989</v>
      </c>
      <c r="AK13" s="396">
        <v>544.78300000000013</v>
      </c>
      <c r="AL13" s="396">
        <v>1046.3630000000001</v>
      </c>
      <c r="AM13" s="396">
        <v>1212.877</v>
      </c>
      <c r="AN13" s="396">
        <v>1512.7630000000001</v>
      </c>
      <c r="AO13" s="396">
        <v>928.78200000000015</v>
      </c>
      <c r="AP13" s="396">
        <v>1169.7350000000001</v>
      </c>
      <c r="AQ13" s="396">
        <v>583.19700000000012</v>
      </c>
      <c r="AR13" s="396">
        <v>376.88200000000006</v>
      </c>
      <c r="AS13" s="396">
        <v>468.79</v>
      </c>
      <c r="AT13" s="396">
        <v>515.25700000000006</v>
      </c>
      <c r="AU13" s="396">
        <v>708.00800000000015</v>
      </c>
      <c r="AV13" s="396">
        <v>932.48300000000006</v>
      </c>
      <c r="AW13" s="396">
        <v>761.07700000000023</v>
      </c>
      <c r="AX13" s="396">
        <v>369.99100000000004</v>
      </c>
      <c r="AY13" s="396">
        <v>710.63100000000009</v>
      </c>
      <c r="AZ13" s="396">
        <v>1099.3570000000002</v>
      </c>
      <c r="BA13" s="396">
        <v>520.91100000000006</v>
      </c>
      <c r="BB13" s="396">
        <v>1333.5450000000003</v>
      </c>
      <c r="BC13" s="396">
        <v>635.58200000000011</v>
      </c>
      <c r="BD13" s="396">
        <v>318.77000000000004</v>
      </c>
      <c r="BE13" s="396">
        <v>1110.9180000000001</v>
      </c>
      <c r="BF13">
        <v>739.6880000000001</v>
      </c>
      <c r="BG13">
        <v>490.48100000000011</v>
      </c>
    </row>
    <row r="14" spans="1:59" x14ac:dyDescent="0.25">
      <c r="A14" s="397"/>
      <c r="B14" s="397"/>
      <c r="C14" s="397"/>
      <c r="D14" s="397"/>
      <c r="E14" s="397"/>
      <c r="F14" s="397"/>
      <c r="G14" s="397"/>
      <c r="H14" s="397"/>
      <c r="I14" s="397"/>
      <c r="J14" s="397"/>
      <c r="K14" s="397"/>
      <c r="L14" s="397"/>
      <c r="M14" s="397"/>
      <c r="N14" s="397"/>
      <c r="O14" s="397"/>
      <c r="P14" s="397"/>
      <c r="Q14" s="397"/>
      <c r="R14" s="397"/>
      <c r="S14" s="397"/>
      <c r="T14" s="397"/>
      <c r="U14" s="402"/>
      <c r="V14" s="396"/>
      <c r="W14" s="396"/>
      <c r="X14" s="396"/>
      <c r="Y14" s="396"/>
      <c r="Z14" s="396"/>
      <c r="AA14" s="396"/>
      <c r="AB14" s="396"/>
      <c r="AC14" s="396"/>
      <c r="AD14" s="396"/>
      <c r="AE14" s="396"/>
      <c r="AF14" s="396"/>
      <c r="AG14" s="396"/>
      <c r="AH14" s="396"/>
      <c r="AI14" s="396"/>
      <c r="AJ14" s="396"/>
      <c r="AK14" s="396"/>
      <c r="AL14" s="396"/>
      <c r="AM14" s="396"/>
      <c r="AN14" s="396"/>
      <c r="AO14" s="396"/>
      <c r="AP14" s="396"/>
      <c r="AQ14" s="396"/>
      <c r="AR14" s="396"/>
      <c r="AS14" s="396"/>
      <c r="AT14" s="396"/>
      <c r="AU14" s="396"/>
      <c r="AV14" s="396"/>
      <c r="AW14" s="396"/>
      <c r="AX14" s="396"/>
      <c r="AY14" s="396"/>
      <c r="AZ14" s="396"/>
      <c r="BA14" s="396"/>
      <c r="BB14" s="396"/>
      <c r="BC14" s="396"/>
      <c r="BD14" s="396"/>
      <c r="BE14" s="396"/>
    </row>
    <row r="15" spans="1:59" x14ac:dyDescent="0.25">
      <c r="A15" s="397"/>
      <c r="B15" s="397"/>
      <c r="C15" s="397"/>
      <c r="D15" s="397"/>
      <c r="E15" s="397"/>
      <c r="F15" s="397"/>
      <c r="G15" s="397"/>
      <c r="H15" s="397"/>
      <c r="I15" s="397"/>
      <c r="J15" s="397"/>
      <c r="K15" s="397"/>
      <c r="L15" s="397"/>
      <c r="M15" s="397"/>
      <c r="N15" s="397"/>
      <c r="O15" s="397"/>
      <c r="P15" s="397"/>
      <c r="Q15" s="397"/>
      <c r="R15" s="397"/>
      <c r="S15" s="397"/>
      <c r="T15" s="397"/>
      <c r="U15" s="402" t="s">
        <v>409</v>
      </c>
      <c r="V15" s="396">
        <v>600</v>
      </c>
      <c r="W15" s="396">
        <v>1000</v>
      </c>
      <c r="X15" s="396">
        <v>760</v>
      </c>
      <c r="Y15" s="396">
        <v>868.15900000000011</v>
      </c>
      <c r="Z15" s="396">
        <v>709.89700000000028</v>
      </c>
      <c r="AA15" s="396">
        <v>808.82</v>
      </c>
      <c r="AB15" s="396">
        <v>860.73900000000015</v>
      </c>
      <c r="AC15" s="396">
        <v>933.15499999999997</v>
      </c>
      <c r="AD15" s="396">
        <v>908.70400000000006</v>
      </c>
      <c r="AE15" s="396">
        <v>739.89600000000007</v>
      </c>
      <c r="AF15" s="396">
        <v>826.95799999999997</v>
      </c>
      <c r="AG15" s="396">
        <v>601.8950000000001</v>
      </c>
      <c r="AH15" s="396">
        <v>1128.7080000000001</v>
      </c>
      <c r="AI15" s="396">
        <v>724.21100000000001</v>
      </c>
      <c r="AJ15" s="396">
        <v>786.92600000000004</v>
      </c>
      <c r="AK15" s="396">
        <v>729.42500000000007</v>
      </c>
      <c r="AL15" s="396">
        <v>986.28300000000013</v>
      </c>
      <c r="AM15" s="396">
        <v>983.05400000000009</v>
      </c>
      <c r="AN15" s="396">
        <v>670.58300000000008</v>
      </c>
      <c r="AO15" s="396">
        <v>828.04499999999996</v>
      </c>
      <c r="AP15" s="396">
        <v>683.22300000000007</v>
      </c>
      <c r="AQ15" s="396">
        <v>1027.2190000000001</v>
      </c>
      <c r="AR15" s="396">
        <v>634.97700000000009</v>
      </c>
      <c r="AS15" s="396">
        <v>936.10299999999995</v>
      </c>
      <c r="AT15" s="396">
        <v>619.62000000000012</v>
      </c>
      <c r="AU15" s="396">
        <v>709.07400000000007</v>
      </c>
      <c r="AV15" s="396">
        <v>717.39700000000016</v>
      </c>
      <c r="AW15" s="396">
        <v>789.61900000000014</v>
      </c>
      <c r="AX15" s="396">
        <v>732.96100000000013</v>
      </c>
      <c r="AY15" s="396">
        <v>888.98900000000015</v>
      </c>
      <c r="AZ15" s="396">
        <v>681.34900000000016</v>
      </c>
      <c r="BA15" s="396">
        <v>785.57400000000007</v>
      </c>
      <c r="BB15" s="396">
        <v>679.33400000000006</v>
      </c>
      <c r="BC15" s="396">
        <v>891.2890000000001</v>
      </c>
      <c r="BD15" s="396">
        <v>671.84600000000012</v>
      </c>
      <c r="BE15" s="396">
        <v>717.70799999999997</v>
      </c>
      <c r="BF15">
        <v>700.14800000000014</v>
      </c>
      <c r="BG15">
        <v>1001.059</v>
      </c>
    </row>
    <row r="16" spans="1:59" x14ac:dyDescent="0.25">
      <c r="A16" s="397"/>
      <c r="B16" s="397"/>
      <c r="C16" s="397"/>
      <c r="D16" s="397"/>
      <c r="E16" s="397"/>
      <c r="F16" s="397"/>
      <c r="G16" s="397"/>
      <c r="H16" s="397"/>
      <c r="I16" s="397"/>
      <c r="J16" s="397"/>
      <c r="K16" s="397"/>
      <c r="L16" s="397"/>
      <c r="M16" s="397"/>
      <c r="N16" s="397"/>
      <c r="O16" s="397"/>
      <c r="P16" s="397"/>
      <c r="Q16" s="397"/>
      <c r="R16" s="397"/>
      <c r="S16" s="397"/>
      <c r="T16" s="397"/>
      <c r="U16" s="402"/>
      <c r="V16" s="396">
        <v>505.30000000000013</v>
      </c>
      <c r="W16" s="396">
        <v>963.19000000000028</v>
      </c>
      <c r="X16" s="396">
        <v>737.09000000000015</v>
      </c>
      <c r="Y16" s="396">
        <v>819.79800000000012</v>
      </c>
      <c r="Z16" s="396">
        <v>996.82500000000016</v>
      </c>
      <c r="AA16" s="396">
        <v>895.12200000000007</v>
      </c>
      <c r="AB16" s="396">
        <v>1375.4070000000004</v>
      </c>
      <c r="AC16" s="396">
        <v>1198.9330000000004</v>
      </c>
      <c r="AD16" s="396">
        <v>975.73400000000004</v>
      </c>
      <c r="AE16" s="396">
        <v>469.87</v>
      </c>
      <c r="AF16" s="396">
        <v>622.09800000000007</v>
      </c>
      <c r="AG16" s="396">
        <v>565.12199999999996</v>
      </c>
      <c r="AH16" s="396">
        <v>786.94200000000001</v>
      </c>
      <c r="AI16" s="396">
        <v>745.67000000000007</v>
      </c>
      <c r="AJ16" s="396">
        <v>1192.7919999999999</v>
      </c>
      <c r="AK16" s="396">
        <v>671.41100000000017</v>
      </c>
      <c r="AL16" s="396">
        <v>1206.0100000000002</v>
      </c>
      <c r="AM16" s="396">
        <v>314.67800000000005</v>
      </c>
      <c r="AN16" s="396">
        <v>1073.5900000000001</v>
      </c>
      <c r="AO16" s="396">
        <v>656.22300000000007</v>
      </c>
      <c r="AP16" s="396">
        <v>843.84600000000012</v>
      </c>
      <c r="AQ16" s="396">
        <v>340.90500000000009</v>
      </c>
      <c r="AR16" s="396">
        <v>840.46500000000015</v>
      </c>
      <c r="AS16" s="396">
        <v>141.04400000000004</v>
      </c>
      <c r="AT16" s="396">
        <v>350.17200000000014</v>
      </c>
      <c r="AU16" s="396">
        <v>635.06100000000015</v>
      </c>
      <c r="AV16" s="396">
        <v>1280.3000000000002</v>
      </c>
      <c r="AW16" s="396">
        <v>419.73300000000006</v>
      </c>
      <c r="AX16" s="396">
        <v>594.59000000000015</v>
      </c>
      <c r="AY16" s="396">
        <v>1073.5300000000002</v>
      </c>
      <c r="AZ16" s="396">
        <v>645.67200000000014</v>
      </c>
      <c r="BA16" s="396">
        <v>630.11300000000017</v>
      </c>
      <c r="BB16" s="396">
        <v>592.70200000000011</v>
      </c>
      <c r="BC16" s="396">
        <v>417.92900000000014</v>
      </c>
      <c r="BD16" s="396">
        <v>269.34100000000007</v>
      </c>
      <c r="BE16" s="396">
        <v>498.80800000000005</v>
      </c>
      <c r="BF16">
        <v>480.74900000000008</v>
      </c>
      <c r="BG16">
        <v>386.77600000000007</v>
      </c>
    </row>
    <row r="17" spans="1:60" x14ac:dyDescent="0.25">
      <c r="A17" s="397"/>
      <c r="B17" s="397"/>
      <c r="C17" s="397"/>
      <c r="D17" s="397"/>
      <c r="E17" s="397"/>
      <c r="F17" s="397"/>
      <c r="G17" s="397"/>
      <c r="H17" s="397"/>
      <c r="I17" s="397"/>
      <c r="J17" s="397"/>
      <c r="K17" s="397"/>
      <c r="L17" s="397"/>
      <c r="M17" s="397"/>
      <c r="N17" s="397"/>
      <c r="O17" s="397"/>
      <c r="P17" s="397"/>
      <c r="Q17" s="397"/>
      <c r="R17" s="397"/>
      <c r="S17" s="397"/>
      <c r="T17" s="397"/>
      <c r="U17" s="402"/>
      <c r="V17" s="396"/>
      <c r="W17" s="396"/>
      <c r="X17" s="396"/>
      <c r="Y17" s="396"/>
      <c r="Z17" s="396"/>
      <c r="AA17" s="396"/>
      <c r="AB17" s="396"/>
      <c r="AC17" s="396"/>
      <c r="AD17" s="396"/>
      <c r="AE17" s="396"/>
      <c r="AF17" s="396"/>
      <c r="AG17" s="396"/>
      <c r="AH17" s="396"/>
      <c r="AI17" s="396"/>
      <c r="AJ17" s="396"/>
      <c r="AK17" s="396"/>
      <c r="AL17" s="396"/>
      <c r="AM17" s="396"/>
      <c r="AN17" s="396"/>
      <c r="AO17" s="396"/>
      <c r="AP17" s="396"/>
      <c r="AQ17" s="396"/>
      <c r="AR17" s="396"/>
      <c r="AS17" s="396"/>
      <c r="AT17" s="396"/>
      <c r="AU17" s="396"/>
      <c r="AV17" s="396"/>
      <c r="AW17" s="396"/>
      <c r="AX17" s="396"/>
      <c r="AY17" s="396"/>
      <c r="AZ17" s="396"/>
      <c r="BA17" s="396"/>
      <c r="BB17" s="396"/>
      <c r="BC17" s="396"/>
      <c r="BD17" s="396"/>
      <c r="BE17" s="396"/>
      <c r="BF17" s="396"/>
    </row>
    <row r="18" spans="1:60" x14ac:dyDescent="0.25">
      <c r="A18" s="397"/>
      <c r="B18" s="397"/>
      <c r="C18" s="397"/>
      <c r="D18" s="397"/>
      <c r="E18" s="397"/>
      <c r="F18" s="397"/>
      <c r="G18" s="397"/>
      <c r="H18" s="397"/>
      <c r="I18" s="397"/>
      <c r="J18" s="397"/>
      <c r="K18" s="397"/>
      <c r="L18" s="397"/>
      <c r="M18" s="397"/>
      <c r="N18" s="397"/>
      <c r="O18" s="397"/>
      <c r="P18" s="397"/>
      <c r="Q18" s="397"/>
      <c r="R18" s="397"/>
      <c r="S18" s="397"/>
      <c r="T18" s="397"/>
      <c r="U18" s="402" t="s">
        <v>410</v>
      </c>
      <c r="V18" s="396">
        <v>11378.863784354075</v>
      </c>
      <c r="W18" s="396">
        <v>16417.723784324073</v>
      </c>
      <c r="X18" s="396">
        <v>13467.993784354074</v>
      </c>
      <c r="Y18" s="396">
        <v>13983.157784344074</v>
      </c>
      <c r="Z18" s="396">
        <v>12616.298784344073</v>
      </c>
      <c r="AA18" s="396">
        <v>15694.938784344073</v>
      </c>
      <c r="AB18" s="396">
        <v>15854.771784344071</v>
      </c>
      <c r="AC18" s="396">
        <v>14278.382784344074</v>
      </c>
      <c r="AD18" s="396">
        <v>14041.610784344071</v>
      </c>
      <c r="AE18" s="396">
        <v>12769.045784344073</v>
      </c>
      <c r="AF18" s="396">
        <v>13119.263784344073</v>
      </c>
      <c r="AG18" s="396">
        <v>11182.262784344073</v>
      </c>
      <c r="AH18" s="396">
        <v>14208.495784344072</v>
      </c>
      <c r="AI18" s="396">
        <v>13643.80978434407</v>
      </c>
      <c r="AJ18" s="396">
        <v>13445.758784344074</v>
      </c>
      <c r="AK18" s="396">
        <v>14090.163784344073</v>
      </c>
      <c r="AL18" s="396">
        <v>13369.103784344074</v>
      </c>
      <c r="AM18" s="396">
        <v>18816.032784344072</v>
      </c>
      <c r="AN18" s="396">
        <v>12838.61978434407</v>
      </c>
      <c r="AO18" s="396">
        <v>14816.786784344073</v>
      </c>
      <c r="AP18" s="396">
        <v>13351.179784344071</v>
      </c>
      <c r="AQ18" s="396">
        <v>16773.931784344073</v>
      </c>
      <c r="AR18" s="396">
        <v>12201.353784344072</v>
      </c>
      <c r="AS18" s="396">
        <v>13951.601784344073</v>
      </c>
      <c r="AT18" s="396">
        <v>11191.786784344069</v>
      </c>
      <c r="AU18" s="396">
        <v>13463.123784344074</v>
      </c>
      <c r="AV18" s="396">
        <v>13202.544784344071</v>
      </c>
      <c r="AW18" s="396">
        <v>13771.792784344074</v>
      </c>
      <c r="AX18" s="396">
        <v>11844.809784344072</v>
      </c>
      <c r="AY18" s="396">
        <v>13211.130784344072</v>
      </c>
      <c r="AZ18" s="396">
        <v>12732.592784344071</v>
      </c>
      <c r="BA18" s="396">
        <v>13895.760784344073</v>
      </c>
      <c r="BB18" s="396">
        <v>13621.810784344074</v>
      </c>
      <c r="BC18" s="396">
        <v>16300.701784344074</v>
      </c>
      <c r="BD18" s="396">
        <v>11449.731784344072</v>
      </c>
      <c r="BE18" s="396">
        <v>13826.740784344071</v>
      </c>
      <c r="BF18" s="396">
        <v>12570.278784344071</v>
      </c>
      <c r="BG18">
        <v>15493.67678434407</v>
      </c>
    </row>
    <row r="19" spans="1:60" x14ac:dyDescent="0.25">
      <c r="A19" s="397"/>
      <c r="B19" s="397"/>
      <c r="C19" s="397"/>
      <c r="D19" s="397"/>
      <c r="E19" s="397"/>
      <c r="F19" s="397"/>
      <c r="G19" s="397"/>
      <c r="H19" s="397"/>
      <c r="I19" s="397"/>
      <c r="J19" s="397"/>
      <c r="K19" s="397"/>
      <c r="L19" s="397"/>
      <c r="M19" s="397"/>
      <c r="N19" s="397"/>
      <c r="O19" s="397"/>
      <c r="P19" s="397"/>
      <c r="Q19" s="397"/>
      <c r="R19" s="397"/>
      <c r="S19" s="397"/>
      <c r="T19" s="397"/>
      <c r="U19" s="402"/>
      <c r="V19" s="396">
        <v>7356.090000000002</v>
      </c>
      <c r="W19" s="396">
        <v>13897.330000010003</v>
      </c>
      <c r="X19" s="396">
        <v>10881.829999990001</v>
      </c>
      <c r="Y19" s="396">
        <v>13942.982000000002</v>
      </c>
      <c r="Z19" s="396">
        <v>18102.666000000001</v>
      </c>
      <c r="AA19" s="396">
        <v>18791.366999999998</v>
      </c>
      <c r="AB19" s="396">
        <v>15402.924000000001</v>
      </c>
      <c r="AC19" s="396">
        <v>17981.095000000005</v>
      </c>
      <c r="AD19" s="396">
        <v>11203.430000000002</v>
      </c>
      <c r="AE19" s="396">
        <v>8414.5680000000011</v>
      </c>
      <c r="AF19" s="396">
        <v>8587.0520000000015</v>
      </c>
      <c r="AG19" s="396">
        <v>7200.0640000000012</v>
      </c>
      <c r="AH19" s="396">
        <v>10520.325999999999</v>
      </c>
      <c r="AI19" s="396">
        <v>9024.4310000000023</v>
      </c>
      <c r="AJ19" s="396">
        <v>17410.481000000003</v>
      </c>
      <c r="AK19" s="396">
        <v>8569.4040000000023</v>
      </c>
      <c r="AL19" s="396">
        <v>18567.897000000001</v>
      </c>
      <c r="AM19" s="396">
        <v>13088.162000000002</v>
      </c>
      <c r="AN19" s="396">
        <v>18377.402999999998</v>
      </c>
      <c r="AO19" s="396">
        <v>12571.355000000001</v>
      </c>
      <c r="AP19" s="396">
        <v>13086.043000000001</v>
      </c>
      <c r="AQ19" s="396">
        <v>8602.0400000000027</v>
      </c>
      <c r="AR19" s="396">
        <v>8916.0360000000019</v>
      </c>
      <c r="AS19" s="396">
        <v>4537.0250000000005</v>
      </c>
      <c r="AT19" s="396">
        <v>9383.715000000002</v>
      </c>
      <c r="AU19" s="396">
        <v>8851.3200000000015</v>
      </c>
      <c r="AV19" s="396">
        <v>15767.296000000004</v>
      </c>
      <c r="AW19" s="396">
        <v>10110.441000000004</v>
      </c>
      <c r="AX19" s="396">
        <v>10089.027</v>
      </c>
      <c r="AY19" s="396">
        <v>14342.281999999999</v>
      </c>
      <c r="AZ19" s="396">
        <v>11816.337000000001</v>
      </c>
      <c r="BA19" s="396">
        <v>9441.5730000000021</v>
      </c>
      <c r="BB19" s="396">
        <v>18384.091000000004</v>
      </c>
      <c r="BC19" s="396">
        <v>6678.201</v>
      </c>
      <c r="BD19" s="396">
        <v>6430.920000000001</v>
      </c>
      <c r="BE19" s="396">
        <v>12060.801000000001</v>
      </c>
      <c r="BF19" s="396">
        <v>9766.0290000000023</v>
      </c>
      <c r="BG19">
        <v>7073.5790000000006</v>
      </c>
    </row>
    <row r="20" spans="1:60" x14ac:dyDescent="0.25">
      <c r="A20" s="397"/>
      <c r="B20" s="397"/>
      <c r="C20" s="397"/>
      <c r="D20" s="397"/>
      <c r="E20" s="397"/>
      <c r="F20" s="397"/>
      <c r="G20" s="397"/>
      <c r="H20" s="397"/>
      <c r="I20" s="397"/>
      <c r="J20" s="397"/>
      <c r="K20" s="397"/>
      <c r="L20" s="397"/>
      <c r="M20" s="397"/>
      <c r="N20" s="397"/>
      <c r="O20" s="397"/>
      <c r="P20" s="397"/>
      <c r="Q20" s="397"/>
      <c r="R20" s="397"/>
      <c r="S20" s="397"/>
      <c r="T20" s="397"/>
      <c r="U20" s="402"/>
      <c r="V20" s="396"/>
      <c r="W20" s="396"/>
      <c r="X20" s="396"/>
      <c r="Y20" s="396"/>
      <c r="Z20" s="396"/>
      <c r="AA20" s="396"/>
      <c r="AB20" s="396"/>
      <c r="AC20" s="396"/>
      <c r="AD20" s="396"/>
      <c r="AE20" s="396"/>
      <c r="AF20" s="396"/>
      <c r="AG20" s="396"/>
      <c r="AH20" s="396"/>
      <c r="AI20" s="396"/>
      <c r="AJ20" s="396"/>
      <c r="AK20" s="396"/>
      <c r="AL20" s="396"/>
      <c r="AM20" s="396"/>
      <c r="AN20" s="396"/>
      <c r="AO20" s="396"/>
      <c r="AP20" s="396"/>
      <c r="AQ20" s="396"/>
      <c r="AR20" s="396"/>
      <c r="AS20" s="396"/>
      <c r="AT20" s="396"/>
      <c r="AU20" s="396"/>
      <c r="AV20" s="396"/>
      <c r="AW20" s="396"/>
      <c r="AX20" s="396"/>
      <c r="AY20" s="396"/>
      <c r="AZ20" s="396"/>
      <c r="BA20" s="396"/>
      <c r="BB20" s="396"/>
      <c r="BC20" s="396"/>
      <c r="BD20" s="396"/>
      <c r="BE20" s="396"/>
      <c r="BF20" s="396"/>
    </row>
    <row r="21" spans="1:60" x14ac:dyDescent="0.25">
      <c r="A21" s="397"/>
      <c r="B21" s="397"/>
      <c r="C21" s="397"/>
      <c r="D21" s="397"/>
      <c r="E21" s="397"/>
      <c r="F21" s="397"/>
      <c r="G21" s="397"/>
      <c r="H21" s="397"/>
      <c r="I21" s="397"/>
      <c r="J21" s="397"/>
      <c r="K21" s="397"/>
      <c r="L21" s="397"/>
      <c r="M21" s="397"/>
      <c r="N21" s="397"/>
      <c r="O21" s="397"/>
      <c r="P21" s="397"/>
      <c r="Q21" s="397"/>
      <c r="R21" s="397"/>
      <c r="S21" s="397"/>
      <c r="T21" s="397"/>
      <c r="U21" s="402" t="s">
        <v>411</v>
      </c>
      <c r="V21" s="396">
        <v>765.00000000095224</v>
      </c>
      <c r="W21" s="396">
        <v>1369.9899999981901</v>
      </c>
      <c r="X21" s="396">
        <v>1049.999999999286</v>
      </c>
      <c r="Y21" s="396">
        <v>1162.954</v>
      </c>
      <c r="Z21" s="396">
        <v>954.89000000000021</v>
      </c>
      <c r="AA21" s="396">
        <v>1225.7820000000002</v>
      </c>
      <c r="AB21" s="396">
        <v>1323.915</v>
      </c>
      <c r="AC21" s="396">
        <v>1157.7450000000003</v>
      </c>
      <c r="AD21" s="396">
        <v>992.73100000000034</v>
      </c>
      <c r="AE21" s="396">
        <v>788.28000000000009</v>
      </c>
      <c r="AF21" s="396">
        <v>995.55899999999997</v>
      </c>
      <c r="AG21" s="396">
        <v>661.54600000000016</v>
      </c>
      <c r="AH21" s="396">
        <v>932.51600000000008</v>
      </c>
      <c r="AI21" s="396">
        <v>1044.2720000000002</v>
      </c>
      <c r="AJ21" s="396">
        <v>1019.7760000000002</v>
      </c>
      <c r="AK21" s="396">
        <v>1227.9620000000002</v>
      </c>
      <c r="AL21" s="396">
        <v>933.5100000000001</v>
      </c>
      <c r="AM21" s="396">
        <v>2005.1100000000001</v>
      </c>
      <c r="AN21" s="396">
        <v>1041.835</v>
      </c>
      <c r="AO21" s="396">
        <v>1270.537</v>
      </c>
      <c r="AP21" s="396">
        <v>1140.4980000000003</v>
      </c>
      <c r="AQ21" s="396">
        <v>1311.1260000000002</v>
      </c>
      <c r="AR21" s="396">
        <v>957.80799999999999</v>
      </c>
      <c r="AS21" s="396">
        <v>964.27200000000028</v>
      </c>
      <c r="AT21" s="396">
        <v>763.29200000000014</v>
      </c>
      <c r="AU21" s="396">
        <v>1208.8470000000002</v>
      </c>
      <c r="AV21" s="396">
        <v>977.82900000000018</v>
      </c>
      <c r="AW21" s="396">
        <v>1255.1770000000001</v>
      </c>
      <c r="AX21" s="396">
        <v>847.8420000000001</v>
      </c>
      <c r="AY21" s="396">
        <v>857.45700000000011</v>
      </c>
      <c r="AZ21" s="396">
        <v>1077.06</v>
      </c>
      <c r="BA21" s="396">
        <v>1025.0060000000003</v>
      </c>
      <c r="BB21" s="396">
        <v>1333.585</v>
      </c>
      <c r="BC21" s="396">
        <v>1601.508</v>
      </c>
      <c r="BD21" s="396">
        <v>761.88499999999999</v>
      </c>
      <c r="BE21" s="396">
        <v>1117.1770000000001</v>
      </c>
      <c r="BF21" s="396">
        <v>884.846</v>
      </c>
      <c r="BG21">
        <v>1147.8380000000002</v>
      </c>
    </row>
    <row r="22" spans="1:60" x14ac:dyDescent="0.25">
      <c r="A22" s="397"/>
      <c r="B22" s="397"/>
      <c r="C22" s="397"/>
      <c r="D22" s="397"/>
      <c r="E22" s="397"/>
      <c r="F22" s="397"/>
      <c r="G22" s="397"/>
      <c r="H22" s="397"/>
      <c r="I22" s="397"/>
      <c r="J22" s="397"/>
      <c r="K22" s="397"/>
      <c r="L22" s="397"/>
      <c r="M22" s="397"/>
      <c r="N22" s="397"/>
      <c r="O22" s="397"/>
      <c r="P22" s="397"/>
      <c r="Q22" s="397"/>
      <c r="R22" s="397"/>
      <c r="S22" s="397"/>
      <c r="T22" s="397"/>
      <c r="V22" s="396">
        <v>867.49999999962802</v>
      </c>
      <c r="W22" s="396">
        <v>1629.3299999991482</v>
      </c>
      <c r="X22" s="396">
        <v>1267.3800000010024</v>
      </c>
      <c r="Y22" s="396">
        <v>1571.2660000000003</v>
      </c>
      <c r="Z22" s="396">
        <v>1621.1240000000003</v>
      </c>
      <c r="AA22" s="396">
        <v>2631.3110000000006</v>
      </c>
      <c r="AB22" s="396">
        <v>1590.3270000000005</v>
      </c>
      <c r="AC22" s="396">
        <v>1734.5660000000003</v>
      </c>
      <c r="AD22" s="396">
        <v>623.42300000000012</v>
      </c>
      <c r="AE22" s="396">
        <v>1162.7210000000002</v>
      </c>
      <c r="AF22" s="396">
        <v>799.7940000000001</v>
      </c>
      <c r="AG22" s="396">
        <v>837.96100000000013</v>
      </c>
      <c r="AH22" s="396">
        <v>1051.1110000000001</v>
      </c>
      <c r="AI22" s="396">
        <v>702.71800000000007</v>
      </c>
      <c r="AJ22" s="396">
        <v>1886.0540000000001</v>
      </c>
      <c r="AK22" s="396">
        <v>822.00400000000025</v>
      </c>
      <c r="AL22" s="396">
        <v>2009.7970000000003</v>
      </c>
      <c r="AM22" s="396">
        <v>1779.221</v>
      </c>
      <c r="AN22" s="396">
        <v>2185.9290000000005</v>
      </c>
      <c r="AO22" s="396">
        <v>1552.1210000000003</v>
      </c>
      <c r="AP22" s="396">
        <v>1438.1370000000002</v>
      </c>
      <c r="AQ22" s="396">
        <v>1032.8409999999999</v>
      </c>
      <c r="AR22" s="396">
        <v>863.10100000000011</v>
      </c>
      <c r="AS22" s="396">
        <v>439.49000000000012</v>
      </c>
      <c r="AT22" s="396">
        <v>1357.7240000000002</v>
      </c>
      <c r="AU22" s="396">
        <v>883.048</v>
      </c>
      <c r="AV22" s="396">
        <v>1418.616</v>
      </c>
      <c r="AW22" s="396">
        <v>1396.4320000000005</v>
      </c>
      <c r="AX22" s="396">
        <v>819.6880000000001</v>
      </c>
      <c r="AY22" s="396">
        <v>1785.7940000000006</v>
      </c>
      <c r="AZ22" s="396">
        <v>1604.1180000000004</v>
      </c>
      <c r="BA22" s="396">
        <v>1285.1230000000005</v>
      </c>
      <c r="BB22" s="396">
        <v>3070.6310000000008</v>
      </c>
      <c r="BC22" s="396">
        <v>455.04900000000004</v>
      </c>
      <c r="BD22" s="396">
        <v>766.38700000000017</v>
      </c>
      <c r="BE22" s="396">
        <v>1505.0060000000003</v>
      </c>
      <c r="BF22" s="396">
        <v>789.90599999999995</v>
      </c>
      <c r="BG22">
        <v>594.32100000000003</v>
      </c>
    </row>
    <row r="23" spans="1:60" x14ac:dyDescent="0.25">
      <c r="A23" s="397"/>
      <c r="B23" s="397"/>
      <c r="C23" s="397"/>
      <c r="D23" s="397"/>
      <c r="E23" s="397"/>
      <c r="F23" s="397"/>
      <c r="G23" s="397"/>
      <c r="H23" s="397"/>
      <c r="I23" s="397"/>
      <c r="J23" s="397"/>
      <c r="K23" s="397"/>
      <c r="L23" s="397"/>
      <c r="M23" s="397"/>
      <c r="N23" s="397"/>
      <c r="O23" s="397"/>
      <c r="P23" s="397"/>
      <c r="Q23" s="397"/>
      <c r="R23" s="397"/>
      <c r="S23" s="397"/>
      <c r="T23" s="397"/>
      <c r="U23" s="401"/>
      <c r="V23" s="413"/>
      <c r="W23" s="413"/>
      <c r="X23" s="413"/>
      <c r="Y23" s="413"/>
      <c r="Z23" s="413"/>
      <c r="AA23" s="413"/>
      <c r="AB23" s="413"/>
      <c r="AC23" s="413"/>
      <c r="AD23" s="413"/>
      <c r="AE23" s="413"/>
      <c r="AF23" s="413"/>
      <c r="AG23" s="413"/>
      <c r="AH23" s="413"/>
      <c r="AI23" s="413"/>
      <c r="AJ23" s="413"/>
      <c r="AK23" s="413"/>
      <c r="AL23" s="413"/>
      <c r="AM23" s="413"/>
      <c r="AN23" s="413"/>
      <c r="AO23" s="413"/>
      <c r="AP23" s="413"/>
      <c r="AQ23" s="413"/>
      <c r="AR23" s="413"/>
      <c r="AS23" s="413"/>
      <c r="AT23" s="413"/>
      <c r="AU23" s="413"/>
      <c r="AV23" s="413"/>
      <c r="AW23" s="413"/>
      <c r="AX23" s="413"/>
      <c r="AY23" s="413"/>
      <c r="AZ23" s="413"/>
      <c r="BA23" s="413"/>
      <c r="BB23" s="413"/>
      <c r="BC23" s="413"/>
      <c r="BD23" s="413"/>
      <c r="BE23" s="413"/>
      <c r="BF23" s="413"/>
      <c r="BG23" s="413"/>
      <c r="BH23" s="413"/>
    </row>
    <row r="24" spans="1:60" x14ac:dyDescent="0.25">
      <c r="A24" s="397"/>
      <c r="B24" s="397"/>
      <c r="C24" s="397"/>
      <c r="D24" s="397"/>
      <c r="E24" s="397"/>
      <c r="F24" s="397"/>
      <c r="G24" s="397"/>
      <c r="H24" s="397"/>
      <c r="I24" s="397"/>
      <c r="J24" s="397"/>
      <c r="K24" s="397"/>
      <c r="L24" s="397"/>
      <c r="M24" s="397"/>
      <c r="N24" s="397"/>
      <c r="O24" s="397"/>
      <c r="P24" s="397"/>
      <c r="Q24" s="397"/>
      <c r="R24" s="397"/>
      <c r="S24" s="397"/>
      <c r="T24" s="397"/>
      <c r="U24" s="396">
        <f>B13</f>
        <v>1</v>
      </c>
      <c r="V24" s="396"/>
      <c r="W24" s="396"/>
      <c r="X24" s="396"/>
      <c r="Y24" s="396"/>
      <c r="Z24" s="396"/>
      <c r="AA24" s="396"/>
      <c r="AB24" s="396"/>
      <c r="AC24" s="396"/>
      <c r="AD24" s="396"/>
      <c r="AE24" s="396"/>
      <c r="AF24" s="396"/>
      <c r="AG24" s="396"/>
      <c r="AH24" s="396"/>
      <c r="AI24" s="396"/>
      <c r="AJ24" s="396"/>
      <c r="AK24" s="396"/>
      <c r="AL24" s="396"/>
      <c r="AM24" s="396"/>
      <c r="AN24" s="396"/>
      <c r="AO24" s="396"/>
      <c r="AP24" s="396"/>
      <c r="AQ24" s="396"/>
      <c r="AR24" s="396"/>
      <c r="AS24" s="396"/>
      <c r="AT24" s="396"/>
      <c r="AU24" s="396"/>
      <c r="AV24" s="396"/>
      <c r="AW24" s="396"/>
      <c r="AX24" s="396"/>
      <c r="AY24" s="396"/>
      <c r="AZ24" s="396"/>
      <c r="BA24" s="396"/>
      <c r="BB24" s="396"/>
      <c r="BC24" s="396"/>
      <c r="BD24" s="396"/>
      <c r="BE24" s="396"/>
      <c r="BF24" s="396"/>
    </row>
    <row r="25" spans="1:60" x14ac:dyDescent="0.25">
      <c r="A25" s="397"/>
      <c r="B25" s="397"/>
      <c r="C25" s="397"/>
      <c r="D25" s="397"/>
      <c r="E25" s="397"/>
      <c r="F25" s="397"/>
      <c r="G25" s="397"/>
      <c r="H25" s="397"/>
      <c r="I25" s="397"/>
      <c r="J25" s="397"/>
      <c r="K25" s="397"/>
      <c r="L25" s="397"/>
      <c r="M25" s="397"/>
      <c r="N25" s="397"/>
      <c r="O25" s="397"/>
      <c r="P25" s="397"/>
      <c r="Q25" s="397"/>
      <c r="R25" s="397"/>
      <c r="S25" s="397"/>
      <c r="T25" s="397"/>
      <c r="U25" s="396" t="str">
        <f>INDEX(RunInformation!$BK$6:$BK$32,InflowAnnualVolumes!$B$10)&amp;$U$24</f>
        <v>VallecitoInflow1</v>
      </c>
      <c r="V25" s="413"/>
      <c r="W25" s="413"/>
      <c r="X25" s="413"/>
      <c r="Y25" s="413"/>
      <c r="Z25" s="413"/>
      <c r="AA25" s="413"/>
      <c r="AB25" s="413"/>
      <c r="AC25" s="413"/>
      <c r="AD25" s="413"/>
      <c r="AE25" s="413"/>
      <c r="AF25" s="413"/>
      <c r="AG25" s="413"/>
      <c r="AH25" s="413"/>
      <c r="AI25" s="413"/>
      <c r="AJ25" s="413"/>
      <c r="AK25" s="413"/>
      <c r="AL25" s="413"/>
      <c r="AM25" s="413"/>
      <c r="AN25" s="413"/>
      <c r="AO25" s="413"/>
      <c r="AP25" s="413"/>
      <c r="AQ25" s="413"/>
      <c r="AR25" s="413"/>
      <c r="AS25" s="413"/>
      <c r="AT25" s="413"/>
      <c r="AU25" s="413"/>
      <c r="AV25" s="413"/>
      <c r="AW25" s="413"/>
      <c r="AX25" s="413"/>
      <c r="AY25" s="413"/>
      <c r="AZ25" s="413"/>
      <c r="BA25" s="413"/>
      <c r="BB25" s="413"/>
      <c r="BC25" s="413"/>
      <c r="BD25" s="413"/>
      <c r="BE25" s="413"/>
      <c r="BF25" s="413"/>
      <c r="BG25" s="413"/>
    </row>
    <row r="26" spans="1:60" x14ac:dyDescent="0.25">
      <c r="A26" s="397"/>
      <c r="B26" s="397"/>
      <c r="C26" s="397"/>
      <c r="D26" s="397"/>
      <c r="E26" s="397"/>
      <c r="F26" s="397"/>
      <c r="G26" s="397"/>
      <c r="H26" s="397"/>
      <c r="I26" s="397"/>
      <c r="J26" s="397"/>
      <c r="K26" s="397"/>
      <c r="L26" s="397"/>
      <c r="M26" s="397"/>
      <c r="N26" s="397"/>
      <c r="O26" s="397"/>
      <c r="P26" s="397"/>
      <c r="Q26" s="397"/>
      <c r="R26" s="397"/>
      <c r="S26" s="397"/>
      <c r="T26" s="397"/>
      <c r="V26" s="413">
        <v>165.77000000000004</v>
      </c>
      <c r="W26" s="413">
        <v>170.648</v>
      </c>
      <c r="X26" s="413">
        <v>176.08600000000004</v>
      </c>
      <c r="Y26" s="413">
        <v>183.06000000000003</v>
      </c>
      <c r="Z26" s="413">
        <v>185.07000000000002</v>
      </c>
      <c r="AA26" s="413">
        <v>185.63300000000001</v>
      </c>
      <c r="AB26" s="413">
        <v>188.85500000000002</v>
      </c>
      <c r="AC26" s="413">
        <v>194.35200000000003</v>
      </c>
      <c r="AD26" s="413">
        <v>199.32900000000004</v>
      </c>
      <c r="AE26" s="413">
        <v>208.45599999999999</v>
      </c>
      <c r="AF26" s="413">
        <v>217.26800000000003</v>
      </c>
      <c r="AG26" s="413">
        <v>217.99000000000004</v>
      </c>
      <c r="AH26" s="413">
        <v>221.15700000000004</v>
      </c>
      <c r="AI26" s="413">
        <v>222.04499999999999</v>
      </c>
      <c r="AJ26" s="413">
        <v>230.56400000000005</v>
      </c>
      <c r="AK26" s="413">
        <v>232.55000000000004</v>
      </c>
      <c r="AL26" s="413">
        <v>232.65300000000002</v>
      </c>
      <c r="AM26" s="413">
        <v>237.20800000000003</v>
      </c>
      <c r="AN26" s="413">
        <v>237.37300000000002</v>
      </c>
      <c r="AO26" s="413">
        <v>244.39000000000004</v>
      </c>
      <c r="AP26" s="413">
        <v>246.64200000000005</v>
      </c>
      <c r="AQ26" s="413">
        <v>251.77800000000008</v>
      </c>
      <c r="AR26" s="413">
        <v>251.83100000000005</v>
      </c>
      <c r="AS26" s="413">
        <v>252.61300000000003</v>
      </c>
      <c r="AT26" s="413">
        <v>253.3720000000001</v>
      </c>
      <c r="AU26" s="413">
        <v>255.68899999999999</v>
      </c>
      <c r="AV26" s="413">
        <v>256.26100000000002</v>
      </c>
      <c r="AW26" s="413">
        <v>256.81600000000009</v>
      </c>
      <c r="AX26" s="413">
        <v>266.21500000000003</v>
      </c>
      <c r="AY26" s="413">
        <v>268.55099999999999</v>
      </c>
      <c r="AZ26" s="413">
        <v>288.23000000000013</v>
      </c>
      <c r="BA26" s="413">
        <v>302.56500000000005</v>
      </c>
      <c r="BB26" s="413">
        <v>311.84400000000005</v>
      </c>
      <c r="BC26" s="413">
        <v>315.56500000000005</v>
      </c>
      <c r="BD26" s="413">
        <v>324.70700000000005</v>
      </c>
      <c r="BE26" s="413"/>
      <c r="BF26" s="413"/>
      <c r="BG26" s="413"/>
    </row>
    <row r="27" spans="1:60" x14ac:dyDescent="0.25">
      <c r="A27" s="397"/>
      <c r="B27" s="397"/>
      <c r="C27" s="397"/>
      <c r="D27" s="397"/>
      <c r="E27" s="397"/>
      <c r="F27" s="397"/>
      <c r="G27" s="397"/>
      <c r="H27" s="397"/>
      <c r="I27" s="397"/>
      <c r="J27" s="397"/>
      <c r="K27" s="397"/>
      <c r="L27" s="397"/>
      <c r="M27" s="397"/>
      <c r="N27" s="397"/>
      <c r="O27" s="397"/>
      <c r="P27" s="397"/>
      <c r="Q27" s="397"/>
      <c r="R27" s="397"/>
      <c r="S27" s="397"/>
      <c r="T27" s="397"/>
      <c r="V27" s="396"/>
      <c r="W27" s="396"/>
      <c r="X27" s="396"/>
      <c r="Y27" s="396"/>
      <c r="Z27" s="396"/>
      <c r="AA27" s="396"/>
      <c r="AB27" s="396"/>
      <c r="AC27" s="396"/>
      <c r="AD27" s="396"/>
      <c r="AE27" s="396"/>
      <c r="AF27" s="396"/>
      <c r="AG27" s="396"/>
      <c r="AH27" s="396"/>
      <c r="AI27" s="396"/>
      <c r="AJ27" s="396"/>
      <c r="AK27" s="396"/>
      <c r="AL27" s="396"/>
      <c r="AM27" s="396"/>
      <c r="AN27" s="396"/>
      <c r="AO27" s="396"/>
      <c r="AP27" s="396"/>
      <c r="AQ27" s="396"/>
      <c r="AR27" s="396"/>
      <c r="AS27" s="396"/>
      <c r="AT27" s="396"/>
      <c r="AU27" s="396"/>
      <c r="AV27" s="396"/>
      <c r="AW27" s="396"/>
      <c r="AX27" s="396"/>
      <c r="AY27" s="396"/>
      <c r="AZ27" s="396"/>
      <c r="BA27" s="396"/>
      <c r="BB27" s="396"/>
      <c r="BC27" s="396"/>
      <c r="BD27" s="396"/>
      <c r="BE27" s="396"/>
      <c r="BF27" s="396"/>
    </row>
    <row r="28" spans="1:60" x14ac:dyDescent="0.25">
      <c r="A28" s="397"/>
      <c r="B28" s="397"/>
      <c r="C28" s="397"/>
      <c r="D28" s="397"/>
      <c r="E28" s="397"/>
      <c r="F28" s="397"/>
      <c r="G28" s="397"/>
      <c r="H28" s="397"/>
      <c r="I28" s="397"/>
      <c r="J28" s="397"/>
      <c r="K28" s="397"/>
      <c r="L28" s="397"/>
      <c r="M28" s="397"/>
      <c r="N28" s="397"/>
      <c r="O28" s="397"/>
      <c r="P28" s="397"/>
      <c r="Q28" s="397"/>
      <c r="R28" s="397"/>
      <c r="S28" s="397"/>
      <c r="T28" s="397"/>
      <c r="U28" s="396" t="str">
        <f>IF($B$10= 6," WY Inflow Volume"," A-J Inflow Volume")</f>
        <v xml:space="preserve"> A-J Inflow Volume</v>
      </c>
      <c r="V28" s="413"/>
      <c r="W28" s="413"/>
      <c r="X28" s="396"/>
      <c r="Y28" s="396"/>
      <c r="Z28" s="396"/>
      <c r="AA28" s="396"/>
    </row>
    <row r="29" spans="1:60" x14ac:dyDescent="0.25">
      <c r="A29" s="397"/>
      <c r="B29" s="397"/>
      <c r="C29" s="397"/>
      <c r="D29" s="397"/>
      <c r="E29" s="397"/>
      <c r="F29" s="397"/>
      <c r="G29" s="397"/>
      <c r="H29" s="397"/>
      <c r="I29" s="397"/>
      <c r="J29" s="397"/>
      <c r="K29" s="397"/>
      <c r="L29" s="397"/>
      <c r="M29" s="397"/>
      <c r="N29" s="397"/>
      <c r="O29" s="397"/>
      <c r="P29" s="397"/>
      <c r="Q29" s="397"/>
      <c r="R29" s="397"/>
      <c r="S29" s="397"/>
      <c r="T29" s="397"/>
      <c r="V29" s="413"/>
      <c r="W29" s="413"/>
      <c r="X29" s="396"/>
      <c r="Y29" s="396"/>
      <c r="Z29" s="396"/>
      <c r="AA29" s="396"/>
    </row>
    <row r="30" spans="1:60" x14ac:dyDescent="0.25">
      <c r="A30" s="397"/>
      <c r="B30" s="397"/>
      <c r="C30" s="397"/>
      <c r="D30" s="397"/>
      <c r="E30" s="397"/>
      <c r="F30" s="397"/>
      <c r="G30" s="397"/>
      <c r="H30" s="397"/>
      <c r="I30" s="397"/>
      <c r="J30" s="397"/>
      <c r="K30" s="397"/>
      <c r="L30" s="397"/>
      <c r="M30" s="397"/>
      <c r="N30" s="397"/>
      <c r="O30" s="397"/>
      <c r="P30" s="397"/>
      <c r="Q30" s="397"/>
      <c r="R30" s="397"/>
      <c r="S30" s="397"/>
      <c r="T30" s="397"/>
      <c r="U30" s="619" t="s">
        <v>458</v>
      </c>
      <c r="V30" s="396">
        <f>INDEX($G$35:$G$41,$B$10)</f>
        <v>107.054</v>
      </c>
      <c r="W30" s="396">
        <f>V30</f>
        <v>107.054</v>
      </c>
      <c r="X30" s="401">
        <f t="shared" ref="X30:AY32" si="2">W30</f>
        <v>107.054</v>
      </c>
      <c r="Y30" s="401">
        <f t="shared" si="2"/>
        <v>107.054</v>
      </c>
      <c r="Z30" s="401">
        <f t="shared" si="2"/>
        <v>107.054</v>
      </c>
      <c r="AA30" s="401">
        <f t="shared" si="2"/>
        <v>107.054</v>
      </c>
      <c r="AB30" s="401">
        <f t="shared" si="2"/>
        <v>107.054</v>
      </c>
      <c r="AC30" s="401">
        <f t="shared" si="2"/>
        <v>107.054</v>
      </c>
      <c r="AD30" s="401">
        <f t="shared" si="2"/>
        <v>107.054</v>
      </c>
      <c r="AE30" s="401">
        <f t="shared" si="2"/>
        <v>107.054</v>
      </c>
      <c r="AF30" s="401">
        <f t="shared" si="2"/>
        <v>107.054</v>
      </c>
      <c r="AG30" s="401">
        <f t="shared" si="2"/>
        <v>107.054</v>
      </c>
      <c r="AH30" s="401">
        <f t="shared" si="2"/>
        <v>107.054</v>
      </c>
      <c r="AI30" s="401">
        <f t="shared" si="2"/>
        <v>107.054</v>
      </c>
      <c r="AJ30" s="401">
        <f t="shared" si="2"/>
        <v>107.054</v>
      </c>
      <c r="AK30" s="401">
        <f t="shared" si="2"/>
        <v>107.054</v>
      </c>
      <c r="AL30" s="401">
        <f t="shared" si="2"/>
        <v>107.054</v>
      </c>
      <c r="AM30" s="401">
        <f t="shared" si="2"/>
        <v>107.054</v>
      </c>
      <c r="AN30" s="401">
        <f t="shared" si="2"/>
        <v>107.054</v>
      </c>
      <c r="AO30" s="401">
        <f t="shared" si="2"/>
        <v>107.054</v>
      </c>
      <c r="AP30" s="401">
        <f t="shared" si="2"/>
        <v>107.054</v>
      </c>
      <c r="AQ30" s="401">
        <f t="shared" si="2"/>
        <v>107.054</v>
      </c>
      <c r="AR30" s="401">
        <f t="shared" si="2"/>
        <v>107.054</v>
      </c>
      <c r="AS30" s="401">
        <f t="shared" si="2"/>
        <v>107.054</v>
      </c>
      <c r="AT30" s="401">
        <f t="shared" si="2"/>
        <v>107.054</v>
      </c>
      <c r="AU30" s="401">
        <f t="shared" si="2"/>
        <v>107.054</v>
      </c>
      <c r="AV30" s="401">
        <f t="shared" si="2"/>
        <v>107.054</v>
      </c>
      <c r="AW30" s="401">
        <f t="shared" si="2"/>
        <v>107.054</v>
      </c>
      <c r="AX30" s="401">
        <f t="shared" si="2"/>
        <v>107.054</v>
      </c>
      <c r="AY30" s="401">
        <f t="shared" si="2"/>
        <v>107.054</v>
      </c>
      <c r="AZ30" s="413">
        <f t="shared" ref="AZ30:AZ32" si="3">AY30</f>
        <v>107.054</v>
      </c>
      <c r="BA30" s="413">
        <f t="shared" ref="BA30:BA32" si="4">AZ30</f>
        <v>107.054</v>
      </c>
      <c r="BB30" s="413">
        <f t="shared" ref="BB30:BB32" si="5">BA30</f>
        <v>107.054</v>
      </c>
      <c r="BC30" s="413">
        <f t="shared" ref="BC30:BC32" si="6">BB30</f>
        <v>107.054</v>
      </c>
      <c r="BD30" s="413">
        <f t="shared" ref="BD30:BD32" si="7">BC30</f>
        <v>107.054</v>
      </c>
      <c r="BE30" s="413"/>
      <c r="BF30" s="413"/>
      <c r="BG30" s="413"/>
    </row>
    <row r="31" spans="1:60" x14ac:dyDescent="0.25">
      <c r="A31" s="397"/>
      <c r="B31" s="397"/>
      <c r="C31" s="397"/>
      <c r="D31" s="397"/>
      <c r="E31" s="397"/>
      <c r="F31" s="397"/>
      <c r="G31" s="397"/>
      <c r="H31" s="397"/>
      <c r="I31" s="397"/>
      <c r="J31" s="397"/>
      <c r="K31" s="397"/>
      <c r="L31" s="397"/>
      <c r="M31" s="397"/>
      <c r="N31" s="397"/>
      <c r="O31" s="397"/>
      <c r="P31" s="397"/>
      <c r="Q31" s="397"/>
      <c r="R31" s="397"/>
      <c r="S31" s="397"/>
      <c r="T31" s="397"/>
      <c r="U31" s="619" t="s">
        <v>459</v>
      </c>
      <c r="V31" s="413">
        <f>INDEX($F$35:$F$41,$B$10)</f>
        <v>347.25700000000001</v>
      </c>
      <c r="W31" s="401">
        <f t="shared" ref="W31:AL32" si="8">V31</f>
        <v>347.25700000000001</v>
      </c>
      <c r="X31" s="401">
        <f t="shared" si="8"/>
        <v>347.25700000000001</v>
      </c>
      <c r="Y31" s="401">
        <f t="shared" si="8"/>
        <v>347.25700000000001</v>
      </c>
      <c r="Z31" s="401">
        <f t="shared" si="8"/>
        <v>347.25700000000001</v>
      </c>
      <c r="AA31" s="401">
        <f t="shared" si="8"/>
        <v>347.25700000000001</v>
      </c>
      <c r="AB31" s="401">
        <f t="shared" si="8"/>
        <v>347.25700000000001</v>
      </c>
      <c r="AC31" s="401">
        <f t="shared" si="8"/>
        <v>347.25700000000001</v>
      </c>
      <c r="AD31" s="401">
        <f t="shared" si="8"/>
        <v>347.25700000000001</v>
      </c>
      <c r="AE31" s="401">
        <f t="shared" si="8"/>
        <v>347.25700000000001</v>
      </c>
      <c r="AF31" s="401">
        <f t="shared" si="8"/>
        <v>347.25700000000001</v>
      </c>
      <c r="AG31" s="401">
        <f t="shared" si="8"/>
        <v>347.25700000000001</v>
      </c>
      <c r="AH31" s="401">
        <f t="shared" si="8"/>
        <v>347.25700000000001</v>
      </c>
      <c r="AI31" s="401">
        <f t="shared" si="8"/>
        <v>347.25700000000001</v>
      </c>
      <c r="AJ31" s="401">
        <f t="shared" si="8"/>
        <v>347.25700000000001</v>
      </c>
      <c r="AK31" s="401">
        <f t="shared" si="8"/>
        <v>347.25700000000001</v>
      </c>
      <c r="AL31" s="401">
        <f t="shared" si="8"/>
        <v>347.25700000000001</v>
      </c>
      <c r="AM31" s="401">
        <f t="shared" si="2"/>
        <v>347.25700000000001</v>
      </c>
      <c r="AN31" s="401">
        <f t="shared" si="2"/>
        <v>347.25700000000001</v>
      </c>
      <c r="AO31" s="401">
        <f t="shared" si="2"/>
        <v>347.25700000000001</v>
      </c>
      <c r="AP31" s="401">
        <f t="shared" si="2"/>
        <v>347.25700000000001</v>
      </c>
      <c r="AQ31" s="401">
        <f t="shared" si="2"/>
        <v>347.25700000000001</v>
      </c>
      <c r="AR31" s="401">
        <f t="shared" si="2"/>
        <v>347.25700000000001</v>
      </c>
      <c r="AS31" s="401">
        <f t="shared" si="2"/>
        <v>347.25700000000001</v>
      </c>
      <c r="AT31" s="401">
        <f t="shared" si="2"/>
        <v>347.25700000000001</v>
      </c>
      <c r="AU31" s="401">
        <f t="shared" si="2"/>
        <v>347.25700000000001</v>
      </c>
      <c r="AV31" s="401">
        <f t="shared" si="2"/>
        <v>347.25700000000001</v>
      </c>
      <c r="AW31" s="401">
        <f t="shared" si="2"/>
        <v>347.25700000000001</v>
      </c>
      <c r="AX31" s="401">
        <f t="shared" si="2"/>
        <v>347.25700000000001</v>
      </c>
      <c r="AY31" s="401">
        <f t="shared" si="2"/>
        <v>347.25700000000001</v>
      </c>
      <c r="AZ31" s="413">
        <f t="shared" si="3"/>
        <v>347.25700000000001</v>
      </c>
      <c r="BA31" s="413">
        <f t="shared" si="4"/>
        <v>347.25700000000001</v>
      </c>
      <c r="BB31" s="413">
        <f t="shared" si="5"/>
        <v>347.25700000000001</v>
      </c>
      <c r="BC31" s="413">
        <f t="shared" si="6"/>
        <v>347.25700000000001</v>
      </c>
      <c r="BD31" s="413">
        <f t="shared" si="7"/>
        <v>347.25700000000001</v>
      </c>
      <c r="BE31" s="413"/>
      <c r="BF31" s="413"/>
      <c r="BG31" s="413"/>
    </row>
    <row r="32" spans="1:60" x14ac:dyDescent="0.25">
      <c r="A32" s="397"/>
      <c r="B32" s="397"/>
      <c r="C32" s="397"/>
      <c r="D32" s="397"/>
      <c r="E32" s="397"/>
      <c r="F32" s="397"/>
      <c r="G32" s="397"/>
      <c r="H32" s="397"/>
      <c r="I32" s="397"/>
      <c r="J32" s="397"/>
      <c r="K32" s="397"/>
      <c r="L32" s="397"/>
      <c r="M32" s="397"/>
      <c r="N32" s="397"/>
      <c r="O32" s="397"/>
      <c r="P32" s="397"/>
      <c r="Q32" s="399" t="str">
        <f ca="1">INDEX(RunInformation!$BO$7:$BO$8,InflowAnnualVolumes!$U$24)</f>
        <v>WY 2017</v>
      </c>
      <c r="R32" s="397"/>
      <c r="S32" s="397"/>
      <c r="T32" s="397"/>
      <c r="U32" s="619" t="s">
        <v>460</v>
      </c>
      <c r="V32" s="413">
        <f>INDEX($E$35:$E$41,$B$10)</f>
        <v>281.16199999999998</v>
      </c>
      <c r="W32" s="401">
        <f t="shared" si="8"/>
        <v>281.16199999999998</v>
      </c>
      <c r="X32" s="401">
        <f t="shared" si="2"/>
        <v>281.16199999999998</v>
      </c>
      <c r="Y32" s="401">
        <f t="shared" si="2"/>
        <v>281.16199999999998</v>
      </c>
      <c r="Z32" s="401">
        <f t="shared" si="2"/>
        <v>281.16199999999998</v>
      </c>
      <c r="AA32" s="401">
        <f t="shared" si="2"/>
        <v>281.16199999999998</v>
      </c>
      <c r="AB32" s="401">
        <f t="shared" si="2"/>
        <v>281.16199999999998</v>
      </c>
      <c r="AC32" s="401">
        <f t="shared" si="2"/>
        <v>281.16199999999998</v>
      </c>
      <c r="AD32" s="401">
        <f t="shared" si="2"/>
        <v>281.16199999999998</v>
      </c>
      <c r="AE32" s="401">
        <f t="shared" si="2"/>
        <v>281.16199999999998</v>
      </c>
      <c r="AF32" s="401">
        <f t="shared" si="2"/>
        <v>281.16199999999998</v>
      </c>
      <c r="AG32" s="401">
        <f t="shared" si="2"/>
        <v>281.16199999999998</v>
      </c>
      <c r="AH32" s="401">
        <f t="shared" si="2"/>
        <v>281.16199999999998</v>
      </c>
      <c r="AI32" s="401">
        <f t="shared" si="2"/>
        <v>281.16199999999998</v>
      </c>
      <c r="AJ32" s="401">
        <f t="shared" si="2"/>
        <v>281.16199999999998</v>
      </c>
      <c r="AK32" s="401">
        <f t="shared" si="2"/>
        <v>281.16199999999998</v>
      </c>
      <c r="AL32" s="401">
        <f t="shared" si="2"/>
        <v>281.16199999999998</v>
      </c>
      <c r="AM32" s="401">
        <f t="shared" si="2"/>
        <v>281.16199999999998</v>
      </c>
      <c r="AN32" s="401">
        <f t="shared" si="2"/>
        <v>281.16199999999998</v>
      </c>
      <c r="AO32" s="401">
        <f t="shared" si="2"/>
        <v>281.16199999999998</v>
      </c>
      <c r="AP32" s="401">
        <f t="shared" si="2"/>
        <v>281.16199999999998</v>
      </c>
      <c r="AQ32" s="401">
        <f t="shared" si="2"/>
        <v>281.16199999999998</v>
      </c>
      <c r="AR32" s="401">
        <f t="shared" si="2"/>
        <v>281.16199999999998</v>
      </c>
      <c r="AS32" s="401">
        <f t="shared" si="2"/>
        <v>281.16199999999998</v>
      </c>
      <c r="AT32" s="401">
        <f t="shared" si="2"/>
        <v>281.16199999999998</v>
      </c>
      <c r="AU32" s="401">
        <f t="shared" si="2"/>
        <v>281.16199999999998</v>
      </c>
      <c r="AV32" s="401">
        <f t="shared" si="2"/>
        <v>281.16199999999998</v>
      </c>
      <c r="AW32" s="401">
        <f t="shared" si="2"/>
        <v>281.16199999999998</v>
      </c>
      <c r="AX32" s="401">
        <f t="shared" si="2"/>
        <v>281.16199999999998</v>
      </c>
      <c r="AY32" s="401">
        <f t="shared" si="2"/>
        <v>281.16199999999998</v>
      </c>
      <c r="AZ32" s="413">
        <f t="shared" si="3"/>
        <v>281.16199999999998</v>
      </c>
      <c r="BA32" s="413">
        <f t="shared" si="4"/>
        <v>281.16199999999998</v>
      </c>
      <c r="BB32" s="413">
        <f t="shared" si="5"/>
        <v>281.16199999999998</v>
      </c>
      <c r="BC32" s="413">
        <f t="shared" si="6"/>
        <v>281.16199999999998</v>
      </c>
      <c r="BD32" s="413">
        <f t="shared" si="7"/>
        <v>281.16199999999998</v>
      </c>
      <c r="BE32" s="413"/>
      <c r="BF32" s="413"/>
      <c r="BG32" s="413"/>
    </row>
    <row r="33" spans="1:58" x14ac:dyDescent="0.25">
      <c r="A33" s="619"/>
      <c r="B33" s="619"/>
      <c r="U33" s="396"/>
      <c r="V33" s="413"/>
      <c r="W33" s="413"/>
      <c r="X33" s="396"/>
      <c r="Y33" s="396"/>
      <c r="Z33" s="396"/>
      <c r="AA33" s="396"/>
      <c r="AB33" s="396"/>
      <c r="AC33" s="396"/>
      <c r="AD33" s="396"/>
      <c r="AE33" s="396"/>
      <c r="AF33" s="396"/>
      <c r="AG33" s="396"/>
      <c r="AH33" s="396"/>
      <c r="AI33" s="396"/>
      <c r="AJ33" s="396"/>
      <c r="AK33" s="396"/>
      <c r="AL33" s="396"/>
      <c r="AM33" s="396"/>
      <c r="AN33" s="396"/>
      <c r="AO33" s="396"/>
      <c r="AP33" s="396"/>
      <c r="AQ33" s="396"/>
      <c r="AR33" s="396"/>
      <c r="AS33" s="396"/>
      <c r="AT33" s="396"/>
      <c r="AU33" s="396"/>
      <c r="AV33" s="396"/>
      <c r="AW33" s="396"/>
      <c r="AX33" s="396"/>
      <c r="AY33" s="396"/>
      <c r="AZ33" s="396"/>
      <c r="BA33" s="396"/>
      <c r="BB33" s="396"/>
      <c r="BC33" s="396"/>
      <c r="BD33" s="396"/>
      <c r="BE33" s="396"/>
      <c r="BF33" s="396"/>
    </row>
    <row r="34" spans="1:58" x14ac:dyDescent="0.25">
      <c r="E34" s="615" t="s">
        <v>456</v>
      </c>
      <c r="F34" s="615" t="s">
        <v>461</v>
      </c>
      <c r="G34" s="615" t="s">
        <v>462</v>
      </c>
      <c r="V34" s="413"/>
      <c r="W34" s="413"/>
    </row>
    <row r="35" spans="1:58" x14ac:dyDescent="0.25">
      <c r="A35" s="80"/>
      <c r="B35" s="80"/>
      <c r="C35" s="80"/>
      <c r="D35" s="619" t="s">
        <v>406</v>
      </c>
      <c r="E35" s="618">
        <v>676.04899999999998</v>
      </c>
      <c r="F35" s="618">
        <v>1075.838</v>
      </c>
      <c r="G35" s="618">
        <v>321.08999999999997</v>
      </c>
      <c r="V35" s="413"/>
      <c r="W35" s="413"/>
    </row>
    <row r="36" spans="1:58" x14ac:dyDescent="0.25">
      <c r="A36" s="80"/>
      <c r="B36" s="80"/>
      <c r="C36" s="80"/>
      <c r="D36" s="619" t="s">
        <v>419</v>
      </c>
      <c r="E36" s="618">
        <v>281.16199999999998</v>
      </c>
      <c r="F36" s="618">
        <v>347.25700000000001</v>
      </c>
      <c r="G36" s="618">
        <v>107.054</v>
      </c>
      <c r="M36" s="413"/>
      <c r="N36" s="413"/>
      <c r="V36" s="413"/>
      <c r="W36" s="413"/>
    </row>
    <row r="37" spans="1:58" x14ac:dyDescent="0.25">
      <c r="A37" s="80"/>
      <c r="B37" s="80"/>
      <c r="C37" s="80"/>
      <c r="D37" s="619" t="s">
        <v>407</v>
      </c>
      <c r="E37" s="618">
        <v>978.53300000000002</v>
      </c>
      <c r="F37" s="618">
        <v>1702.2249999999999</v>
      </c>
      <c r="G37" s="618">
        <v>347.25700000000001</v>
      </c>
      <c r="V37" s="413"/>
      <c r="W37" s="413"/>
    </row>
    <row r="38" spans="1:58" x14ac:dyDescent="0.25">
      <c r="A38" s="80"/>
      <c r="B38" s="80"/>
      <c r="C38" s="80"/>
      <c r="D38" s="619" t="s">
        <v>408</v>
      </c>
      <c r="E38" s="618">
        <v>725.93899999999996</v>
      </c>
      <c r="F38" s="618">
        <v>1212.6669999999999</v>
      </c>
      <c r="G38" s="618">
        <v>301.36700000000002</v>
      </c>
      <c r="V38" s="413"/>
      <c r="W38" s="413"/>
    </row>
    <row r="39" spans="1:58" x14ac:dyDescent="0.25">
      <c r="A39" s="80"/>
      <c r="B39" s="80"/>
      <c r="C39" s="80"/>
      <c r="D39" s="619" t="s">
        <v>409</v>
      </c>
      <c r="E39" s="618">
        <v>617.67399999999998</v>
      </c>
      <c r="F39" s="618">
        <v>997.75800000000004</v>
      </c>
      <c r="G39" s="618">
        <v>256.226</v>
      </c>
      <c r="V39" s="413"/>
      <c r="W39" s="413"/>
    </row>
    <row r="40" spans="1:58" x14ac:dyDescent="0.25">
      <c r="A40" s="80"/>
      <c r="B40" s="80"/>
      <c r="C40" s="80"/>
      <c r="D40" s="619" t="s">
        <v>410</v>
      </c>
      <c r="E40" s="618">
        <v>10830.741</v>
      </c>
      <c r="F40" s="618">
        <v>17238.424999999999</v>
      </c>
      <c r="G40" s="618">
        <v>4940.8180000000002</v>
      </c>
      <c r="V40" s="413"/>
      <c r="W40" s="413"/>
    </row>
    <row r="41" spans="1:58" x14ac:dyDescent="0.25">
      <c r="A41" s="80"/>
      <c r="B41" s="80"/>
      <c r="C41" s="80"/>
      <c r="D41" s="619" t="s">
        <v>411</v>
      </c>
      <c r="E41" s="618">
        <v>1267</v>
      </c>
      <c r="F41" s="618">
        <v>2007</v>
      </c>
      <c r="G41" s="618">
        <v>576</v>
      </c>
      <c r="V41" s="413"/>
      <c r="W41" s="413"/>
    </row>
    <row r="42" spans="1:58" x14ac:dyDescent="0.25">
      <c r="V42" s="413"/>
      <c r="W42" s="413"/>
    </row>
    <row r="43" spans="1:58" x14ac:dyDescent="0.25">
      <c r="V43" s="413"/>
      <c r="W43" s="413"/>
    </row>
    <row r="44" spans="1:58" x14ac:dyDescent="0.25">
      <c r="V44" s="413"/>
      <c r="W44" s="413"/>
    </row>
    <row r="45" spans="1:58" x14ac:dyDescent="0.25">
      <c r="V45" s="413"/>
      <c r="W45" s="413"/>
    </row>
    <row r="46" spans="1:58" x14ac:dyDescent="0.25">
      <c r="V46" s="413"/>
      <c r="W46" s="413"/>
    </row>
    <row r="47" spans="1:58" x14ac:dyDescent="0.25">
      <c r="V47" s="413"/>
      <c r="W47" s="413"/>
    </row>
    <row r="48" spans="1:58" x14ac:dyDescent="0.25">
      <c r="V48" s="413"/>
      <c r="W48" s="413"/>
    </row>
    <row r="49" spans="22:23" x14ac:dyDescent="0.25">
      <c r="V49" s="413"/>
      <c r="W49" s="413"/>
    </row>
    <row r="50" spans="22:23" x14ac:dyDescent="0.25">
      <c r="V50" s="413"/>
      <c r="W50" s="413"/>
    </row>
    <row r="51" spans="22:23" x14ac:dyDescent="0.25">
      <c r="V51" s="413"/>
      <c r="W51" s="413"/>
    </row>
    <row r="52" spans="22:23" x14ac:dyDescent="0.25">
      <c r="V52" s="413"/>
      <c r="W52" s="413"/>
    </row>
    <row r="53" spans="22:23" x14ac:dyDescent="0.25">
      <c r="V53" s="413"/>
      <c r="W53" s="413"/>
    </row>
    <row r="54" spans="22:23" x14ac:dyDescent="0.25">
      <c r="V54" s="413"/>
      <c r="W54" s="413"/>
    </row>
    <row r="55" spans="22:23" x14ac:dyDescent="0.25">
      <c r="V55" s="413"/>
      <c r="W55" s="413"/>
    </row>
    <row r="56" spans="22:23" x14ac:dyDescent="0.25">
      <c r="V56" s="413"/>
      <c r="W56" s="413"/>
    </row>
    <row r="57" spans="22:23" x14ac:dyDescent="0.25">
      <c r="V57" s="413"/>
      <c r="W57" s="413"/>
    </row>
    <row r="58" spans="22:23" x14ac:dyDescent="0.25">
      <c r="V58" s="413"/>
      <c r="W58" s="413"/>
    </row>
    <row r="59" spans="22:23" x14ac:dyDescent="0.25">
      <c r="V59" s="413"/>
      <c r="W59" s="413"/>
    </row>
    <row r="60" spans="22:23" x14ac:dyDescent="0.25">
      <c r="V60" s="413"/>
      <c r="W60" s="413"/>
    </row>
    <row r="61" spans="22:23" x14ac:dyDescent="0.25">
      <c r="V61" s="413"/>
      <c r="W61" s="413"/>
    </row>
    <row r="62" spans="22:23" x14ac:dyDescent="0.25">
      <c r="V62" s="413"/>
      <c r="W62" s="413"/>
    </row>
    <row r="63" spans="22:23" x14ac:dyDescent="0.25">
      <c r="V63" s="413"/>
      <c r="W63" s="413"/>
    </row>
    <row r="64" spans="22:23" x14ac:dyDescent="0.25">
      <c r="V64" s="413"/>
      <c r="W64" s="413"/>
    </row>
    <row r="65" spans="22:23" x14ac:dyDescent="0.25">
      <c r="V65" s="413"/>
      <c r="W65" s="413"/>
    </row>
  </sheetData>
  <sortState columnSort="1" ref="V25:BG26">
    <sortCondition ref="V26"/>
  </sortState>
  <mergeCells count="3">
    <mergeCell ref="B3:D3"/>
    <mergeCell ref="I3:O3"/>
    <mergeCell ref="B6:C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Group Box 1">
              <controlPr defaultSize="0" autoFill="0" autoPict="0">
                <anchor moveWithCells="1" sizeWithCells="1">
                  <from>
                    <xdr:col>0</xdr:col>
                    <xdr:colOff>542925</xdr:colOff>
                    <xdr:row>1</xdr:row>
                    <xdr:rowOff>66675</xdr:rowOff>
                  </from>
                  <to>
                    <xdr:col>4</xdr:col>
                    <xdr:colOff>428625</xdr:colOff>
                    <xdr:row>3</xdr:row>
                    <xdr:rowOff>133350</xdr:rowOff>
                  </to>
                </anchor>
              </controlPr>
            </control>
          </mc:Choice>
        </mc:AlternateContent>
        <mc:AlternateContent xmlns:mc="http://schemas.openxmlformats.org/markup-compatibility/2006">
          <mc:Choice Requires="x14">
            <control shapeId="181251" r:id="rId4" name="Group Box 3">
              <controlPr defaultSize="0" autoFill="0" autoPict="0">
                <anchor moveWithCells="1">
                  <from>
                    <xdr:col>0</xdr:col>
                    <xdr:colOff>542925</xdr:colOff>
                    <xdr:row>4</xdr:row>
                    <xdr:rowOff>95250</xdr:rowOff>
                  </from>
                  <to>
                    <xdr:col>3</xdr:col>
                    <xdr:colOff>447675</xdr:colOff>
                    <xdr:row>6</xdr:row>
                    <xdr:rowOff>95250</xdr:rowOff>
                  </to>
                </anchor>
              </controlPr>
            </control>
          </mc:Choice>
        </mc:AlternateContent>
        <mc:AlternateContent xmlns:mc="http://schemas.openxmlformats.org/markup-compatibility/2006">
          <mc:Choice Requires="x14">
            <control shapeId="181252" r:id="rId5" name="Drop Down 4">
              <controlPr defaultSize="0" autoLine="0" autoPict="0" macro="[0]!SortInflowVolumes">
                <anchor moveWithCells="1" sizeWithCells="1">
                  <from>
                    <xdr:col>1</xdr:col>
                    <xdr:colOff>19050</xdr:colOff>
                    <xdr:row>8</xdr:row>
                    <xdr:rowOff>152400</xdr:rowOff>
                  </from>
                  <to>
                    <xdr:col>3</xdr:col>
                    <xdr:colOff>409575</xdr:colOff>
                    <xdr:row>10</xdr:row>
                    <xdr:rowOff>9525</xdr:rowOff>
                  </to>
                </anchor>
              </controlPr>
            </control>
          </mc:Choice>
        </mc:AlternateContent>
        <mc:AlternateContent xmlns:mc="http://schemas.openxmlformats.org/markup-compatibility/2006">
          <mc:Choice Requires="x14">
            <control shapeId="181253" r:id="rId6" name="Group Box 5">
              <controlPr defaultSize="0" autoFill="0" autoPict="0">
                <anchor moveWithCells="1" sizeWithCells="1">
                  <from>
                    <xdr:col>0</xdr:col>
                    <xdr:colOff>523875</xdr:colOff>
                    <xdr:row>8</xdr:row>
                    <xdr:rowOff>28575</xdr:rowOff>
                  </from>
                  <to>
                    <xdr:col>3</xdr:col>
                    <xdr:colOff>466725</xdr:colOff>
                    <xdr:row>10</xdr:row>
                    <xdr:rowOff>66675</xdr:rowOff>
                  </to>
                </anchor>
              </controlPr>
            </control>
          </mc:Choice>
        </mc:AlternateContent>
        <mc:AlternateContent xmlns:mc="http://schemas.openxmlformats.org/markup-compatibility/2006">
          <mc:Choice Requires="x14">
            <control shapeId="181254" r:id="rId7" name="Group Box 6">
              <controlPr defaultSize="0" autoFill="0" autoPict="0" altText="Select Year">
                <anchor moveWithCells="1" sizeWithCells="1">
                  <from>
                    <xdr:col>0</xdr:col>
                    <xdr:colOff>542925</xdr:colOff>
                    <xdr:row>11</xdr:row>
                    <xdr:rowOff>85725</xdr:rowOff>
                  </from>
                  <to>
                    <xdr:col>3</xdr:col>
                    <xdr:colOff>485775</xdr:colOff>
                    <xdr:row>13</xdr:row>
                    <xdr:rowOff>123825</xdr:rowOff>
                  </to>
                </anchor>
              </controlPr>
            </control>
          </mc:Choice>
        </mc:AlternateContent>
        <mc:AlternateContent xmlns:mc="http://schemas.openxmlformats.org/markup-compatibility/2006">
          <mc:Choice Requires="x14">
            <control shapeId="181255" r:id="rId8" name="Drop Down 7">
              <controlPr defaultSize="0" autoLine="0" autoPict="0" macro="[0]!SortInflowVolumes">
                <anchor moveWithCells="1" sizeWithCells="1">
                  <from>
                    <xdr:col>1</xdr:col>
                    <xdr:colOff>9525</xdr:colOff>
                    <xdr:row>12</xdr:row>
                    <xdr:rowOff>0</xdr:rowOff>
                  </from>
                  <to>
                    <xdr:col>3</xdr:col>
                    <xdr:colOff>400050</xdr:colOff>
                    <xdr:row>13</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tabColor theme="0"/>
  </sheetPr>
  <dimension ref="A1:BG122"/>
  <sheetViews>
    <sheetView tabSelected="1" workbookViewId="0">
      <selection activeCell="E5" sqref="E5"/>
    </sheetView>
  </sheetViews>
  <sheetFormatPr defaultRowHeight="15" x14ac:dyDescent="0.25"/>
  <cols>
    <col min="3" max="3" width="12.42578125" customWidth="1"/>
    <col min="4" max="4" width="51.7109375" customWidth="1"/>
    <col min="5" max="10" width="10.85546875" customWidth="1"/>
    <col min="11" max="11" width="9.140625" customWidth="1"/>
    <col min="12" max="12" width="0" hidden="1" customWidth="1"/>
    <col min="13" max="13" width="51.7109375" hidden="1" customWidth="1"/>
    <col min="14" max="19" width="0" hidden="1" customWidth="1"/>
  </cols>
  <sheetData>
    <row r="1" spans="1:59" x14ac:dyDescent="0.25">
      <c r="A1" s="397"/>
      <c r="B1" s="397"/>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7"/>
      <c r="AH1" s="397"/>
      <c r="AI1" s="397"/>
      <c r="AJ1" s="397"/>
      <c r="AK1" s="397"/>
      <c r="AL1" s="397"/>
      <c r="AM1" s="397"/>
      <c r="AN1" s="397"/>
      <c r="AO1" s="397"/>
    </row>
    <row r="2" spans="1:59" ht="15.75" thickBot="1" x14ac:dyDescent="0.3">
      <c r="A2" s="397"/>
      <c r="B2" s="397"/>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row>
    <row r="3" spans="1:59" ht="26.25" x14ac:dyDescent="0.4">
      <c r="A3" s="397"/>
      <c r="B3" s="397"/>
      <c r="C3" s="731" t="s">
        <v>644</v>
      </c>
      <c r="D3" s="732"/>
      <c r="E3" s="732"/>
      <c r="F3" s="732"/>
      <c r="G3" s="732"/>
      <c r="H3" s="732"/>
      <c r="I3" s="732"/>
      <c r="J3" s="733"/>
      <c r="K3" s="397"/>
      <c r="L3" s="731" t="s">
        <v>565</v>
      </c>
      <c r="M3" s="732"/>
      <c r="N3" s="732"/>
      <c r="O3" s="732"/>
      <c r="P3" s="732"/>
      <c r="Q3" s="732"/>
      <c r="R3" s="732"/>
      <c r="S3" s="733"/>
      <c r="T3" s="397"/>
      <c r="U3" s="397"/>
      <c r="V3" s="397"/>
      <c r="W3" s="397"/>
      <c r="X3" s="397"/>
      <c r="Y3" s="397"/>
      <c r="Z3" s="397"/>
      <c r="AA3" s="397"/>
      <c r="AB3" s="397"/>
      <c r="AC3" s="397"/>
      <c r="AD3" s="397"/>
      <c r="AE3" s="397"/>
      <c r="AF3" s="397"/>
      <c r="AG3" s="397"/>
      <c r="AH3" s="397"/>
      <c r="AI3" s="397"/>
      <c r="AJ3" s="397"/>
      <c r="AK3" s="397"/>
      <c r="AL3" s="397"/>
      <c r="AM3" s="397"/>
      <c r="AN3" s="397"/>
      <c r="AO3" s="397"/>
    </row>
    <row r="4" spans="1:59" ht="24" thickBot="1" x14ac:dyDescent="0.4">
      <c r="A4" s="397"/>
      <c r="B4" s="397"/>
      <c r="C4" s="728" t="str">
        <f ca="1">RunInformation!BT3</f>
        <v>Results from April 2017 MTOM Run (Values in percent)</v>
      </c>
      <c r="D4" s="729"/>
      <c r="E4" s="729"/>
      <c r="F4" s="729"/>
      <c r="G4" s="729"/>
      <c r="H4" s="729"/>
      <c r="I4" s="729"/>
      <c r="J4" s="730"/>
      <c r="K4" s="397"/>
      <c r="L4" s="728" t="str">
        <f ca="1">RunInformation!CI27</f>
        <v>Results from April 2017 MTOM Run (Values in percent)</v>
      </c>
      <c r="M4" s="729"/>
      <c r="N4" s="729"/>
      <c r="O4" s="729"/>
      <c r="P4" s="729"/>
      <c r="Q4" s="729"/>
      <c r="R4" s="729"/>
      <c r="S4" s="730"/>
      <c r="T4" s="397"/>
      <c r="U4" s="397"/>
      <c r="V4" s="397"/>
      <c r="W4" s="397"/>
      <c r="X4" s="397"/>
      <c r="Y4" s="397"/>
      <c r="Z4" s="397"/>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row>
    <row r="5" spans="1:59" ht="15.75" thickBot="1" x14ac:dyDescent="0.3">
      <c r="A5" s="397"/>
      <c r="B5" s="397"/>
      <c r="C5" s="525"/>
      <c r="D5" s="526" t="s">
        <v>428</v>
      </c>
      <c r="E5" s="527">
        <f ca="1">RunInformation!CK28</f>
        <v>2017</v>
      </c>
      <c r="F5" s="527">
        <f ca="1">RunInformation!CL28</f>
        <v>2018</v>
      </c>
      <c r="G5" s="527">
        <f ca="1">RunInformation!CM28</f>
        <v>2019</v>
      </c>
      <c r="H5" s="527">
        <f ca="1">RunInformation!CN28</f>
        <v>2020</v>
      </c>
      <c r="I5" s="527">
        <f ca="1">RunInformation!CO28</f>
        <v>2021</v>
      </c>
      <c r="J5" s="528">
        <f ca="1">RunInformation!CP28</f>
        <v>2022</v>
      </c>
      <c r="K5" s="397"/>
      <c r="L5" s="525"/>
      <c r="M5" s="526" t="s">
        <v>428</v>
      </c>
      <c r="N5" s="527">
        <f ca="1">RunInformation!CK28</f>
        <v>2017</v>
      </c>
      <c r="O5" s="527">
        <f ca="1">RunInformation!CL28</f>
        <v>2018</v>
      </c>
      <c r="P5" s="527">
        <f ca="1">RunInformation!CM28</f>
        <v>2019</v>
      </c>
      <c r="Q5" s="527">
        <f ca="1">RunInformation!CN28</f>
        <v>2020</v>
      </c>
      <c r="R5" s="527">
        <f ca="1">RunInformation!CO28</f>
        <v>2021</v>
      </c>
      <c r="S5" s="528">
        <f ca="1">RunInformation!CP28</f>
        <v>2022</v>
      </c>
      <c r="T5" s="397"/>
      <c r="U5" s="397"/>
      <c r="V5" s="397"/>
      <c r="W5" s="397"/>
      <c r="X5" s="397"/>
      <c r="Y5" s="397"/>
      <c r="Z5" s="397"/>
      <c r="AA5" s="397"/>
      <c r="AB5" s="397"/>
      <c r="AC5" s="397"/>
      <c r="AD5" s="397"/>
      <c r="AE5" s="397"/>
      <c r="AF5" s="397"/>
      <c r="AG5" s="397"/>
      <c r="AH5" s="397"/>
      <c r="AI5" s="397"/>
      <c r="AJ5" s="397"/>
      <c r="AK5" s="397"/>
      <c r="AL5" s="397"/>
      <c r="AM5" s="397"/>
      <c r="AN5" s="397"/>
      <c r="AO5" s="397"/>
      <c r="AP5" s="397"/>
      <c r="AQ5" s="397"/>
      <c r="AR5" s="397"/>
      <c r="AS5" s="397"/>
      <c r="AT5" s="397"/>
      <c r="AU5" s="397"/>
      <c r="AV5" s="397"/>
      <c r="AW5" s="397"/>
      <c r="AX5" s="397"/>
      <c r="AY5" s="397"/>
      <c r="AZ5" s="397"/>
      <c r="BA5" s="397"/>
      <c r="BB5" s="397"/>
      <c r="BC5" s="397"/>
      <c r="BD5" s="397"/>
      <c r="BE5" s="397"/>
      <c r="BF5" s="397"/>
      <c r="BG5" s="397"/>
    </row>
    <row r="6" spans="1:59" ht="15" customHeight="1" x14ac:dyDescent="0.25">
      <c r="A6" s="397"/>
      <c r="B6" s="397"/>
      <c r="C6" s="725" t="s">
        <v>433</v>
      </c>
      <c r="D6" s="529" t="s">
        <v>429</v>
      </c>
      <c r="E6" s="530">
        <f ca="1">RunInformation!CK29</f>
        <v>0</v>
      </c>
      <c r="F6" s="530">
        <f ca="1">RunInformation!CL29</f>
        <v>60</v>
      </c>
      <c r="G6" s="530">
        <f ca="1">RunInformation!CM29</f>
        <v>51.428571428571423</v>
      </c>
      <c r="H6" s="530">
        <f ca="1">RunInformation!CN29</f>
        <v>48.571428571428569</v>
      </c>
      <c r="I6" s="530">
        <f ca="1">RunInformation!CO29</f>
        <v>51.428571428571423</v>
      </c>
      <c r="J6" s="531">
        <f ca="1">RunInformation!CP29</f>
        <v>48.571428571428569</v>
      </c>
      <c r="K6" s="397"/>
      <c r="L6" s="725" t="s">
        <v>433</v>
      </c>
      <c r="M6" s="547" t="s">
        <v>429</v>
      </c>
      <c r="N6" s="530">
        <f ca="1">RunInformation!CK29</f>
        <v>0</v>
      </c>
      <c r="O6" s="530">
        <f ca="1">RunInformation!CL29</f>
        <v>60</v>
      </c>
      <c r="P6" s="530">
        <f ca="1">RunInformation!CM29</f>
        <v>51.428571428571423</v>
      </c>
      <c r="Q6" s="530">
        <f ca="1">RunInformation!CN29</f>
        <v>48.571428571428569</v>
      </c>
      <c r="R6" s="530">
        <f ca="1">RunInformation!CO29</f>
        <v>51.428571428571423</v>
      </c>
      <c r="S6" s="531">
        <f ca="1">RunInformation!CP29</f>
        <v>48.571428571428569</v>
      </c>
      <c r="T6" s="397"/>
      <c r="U6" s="397"/>
      <c r="V6" s="397"/>
      <c r="W6" s="397"/>
      <c r="X6" s="397"/>
      <c r="Y6" s="397"/>
      <c r="Z6" s="397"/>
      <c r="AA6" s="397"/>
      <c r="AB6" s="397"/>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row>
    <row r="7" spans="1:59" ht="15" customHeight="1" x14ac:dyDescent="0.25">
      <c r="A7" s="397"/>
      <c r="B7" s="397"/>
      <c r="C7" s="726"/>
      <c r="D7" s="457" t="s">
        <v>437</v>
      </c>
      <c r="E7" s="487">
        <f ca="1">RunInformation!CK30</f>
        <v>0</v>
      </c>
      <c r="F7" s="487">
        <f ca="1">RunInformation!CL30</f>
        <v>60</v>
      </c>
      <c r="G7" s="487">
        <f ca="1">RunInformation!CM30</f>
        <v>51.428571428571423</v>
      </c>
      <c r="H7" s="487">
        <f ca="1">RunInformation!CN30</f>
        <v>48.571428571428569</v>
      </c>
      <c r="I7" s="487">
        <f ca="1">RunInformation!CO30</f>
        <v>51.428571428571423</v>
      </c>
      <c r="J7" s="488">
        <f ca="1">RunInformation!CP30</f>
        <v>45.714285714285715</v>
      </c>
      <c r="K7" s="397"/>
      <c r="L7" s="726"/>
      <c r="M7" s="548" t="s">
        <v>437</v>
      </c>
      <c r="N7" s="487">
        <f ca="1">RunInformation!CK30</f>
        <v>0</v>
      </c>
      <c r="O7" s="487">
        <f ca="1">RunInformation!CL30</f>
        <v>60</v>
      </c>
      <c r="P7" s="487">
        <f ca="1">RunInformation!CM30</f>
        <v>51.428571428571423</v>
      </c>
      <c r="Q7" s="487">
        <f ca="1">RunInformation!CN30</f>
        <v>48.571428571428569</v>
      </c>
      <c r="R7" s="487">
        <f ca="1">RunInformation!CO30</f>
        <v>51.428571428571423</v>
      </c>
      <c r="S7" s="488">
        <f ca="1">RunInformation!CP30</f>
        <v>45.714285714285715</v>
      </c>
      <c r="T7" s="397"/>
      <c r="U7" s="397"/>
      <c r="V7" s="397"/>
      <c r="W7" s="397"/>
      <c r="X7" s="397"/>
      <c r="Y7" s="397"/>
      <c r="Z7" s="397"/>
      <c r="AA7" s="397"/>
      <c r="AB7" s="397"/>
      <c r="AC7" s="397"/>
      <c r="AD7" s="397"/>
      <c r="AE7" s="397"/>
      <c r="AF7" s="397"/>
      <c r="AG7" s="397"/>
      <c r="AH7" s="397"/>
      <c r="AI7" s="397"/>
      <c r="AJ7" s="397"/>
      <c r="AK7" s="397"/>
      <c r="AL7" s="397"/>
      <c r="AM7" s="397"/>
      <c r="AN7" s="397"/>
      <c r="AO7" s="397"/>
      <c r="AP7" s="397"/>
      <c r="AQ7" s="397"/>
      <c r="AR7" s="397"/>
      <c r="AS7" s="397"/>
      <c r="AT7" s="397"/>
      <c r="AU7" s="397"/>
      <c r="AV7" s="397"/>
      <c r="AW7" s="397"/>
      <c r="AX7" s="397"/>
      <c r="AY7" s="397"/>
      <c r="AZ7" s="397"/>
      <c r="BA7" s="397"/>
      <c r="BB7" s="397"/>
      <c r="BC7" s="397"/>
      <c r="BD7" s="397"/>
      <c r="BE7" s="397"/>
      <c r="BF7" s="397"/>
      <c r="BG7" s="397"/>
    </row>
    <row r="8" spans="1:59" x14ac:dyDescent="0.25">
      <c r="A8" s="397"/>
      <c r="B8" s="397"/>
      <c r="C8" s="726"/>
      <c r="D8" s="457" t="s">
        <v>438</v>
      </c>
      <c r="E8" s="487">
        <f ca="1">RunInformation!CK31</f>
        <v>0</v>
      </c>
      <c r="F8" s="487">
        <f ca="1">RunInformation!CL31</f>
        <v>0</v>
      </c>
      <c r="G8" s="487">
        <f ca="1">RunInformation!CM31</f>
        <v>0</v>
      </c>
      <c r="H8" s="487">
        <f ca="1">RunInformation!CN31</f>
        <v>0</v>
      </c>
      <c r="I8" s="487">
        <f ca="1">RunInformation!CO31</f>
        <v>0</v>
      </c>
      <c r="J8" s="488">
        <f ca="1">RunInformation!CP31</f>
        <v>2.8571428571428572</v>
      </c>
      <c r="K8" s="397"/>
      <c r="L8" s="726"/>
      <c r="M8" s="548" t="s">
        <v>438</v>
      </c>
      <c r="N8" s="487">
        <f ca="1">RunInformation!CK31</f>
        <v>0</v>
      </c>
      <c r="O8" s="487">
        <f ca="1">RunInformation!CL31</f>
        <v>0</v>
      </c>
      <c r="P8" s="487">
        <f ca="1">RunInformation!CM31</f>
        <v>0</v>
      </c>
      <c r="Q8" s="487">
        <f ca="1">RunInformation!CN31</f>
        <v>0</v>
      </c>
      <c r="R8" s="487">
        <f ca="1">RunInformation!CO31</f>
        <v>0</v>
      </c>
      <c r="S8" s="488">
        <f ca="1">RunInformation!CP31</f>
        <v>2.8571428571428572</v>
      </c>
      <c r="T8" s="397"/>
      <c r="U8" s="397"/>
      <c r="V8" s="397"/>
      <c r="W8" s="397"/>
      <c r="X8" s="397"/>
      <c r="Y8" s="397"/>
      <c r="Z8" s="397"/>
      <c r="AA8" s="397"/>
      <c r="AB8" s="397"/>
      <c r="AC8" s="397"/>
      <c r="AD8" s="397"/>
      <c r="AE8" s="397"/>
      <c r="AF8" s="397"/>
      <c r="AG8" s="397"/>
      <c r="AH8" s="397"/>
      <c r="AI8" s="397"/>
      <c r="AJ8" s="397"/>
      <c r="AK8" s="397"/>
      <c r="AL8" s="397"/>
      <c r="AM8" s="397"/>
      <c r="AN8" s="397"/>
      <c r="AO8" s="397"/>
      <c r="AP8" s="397"/>
      <c r="AQ8" s="397"/>
      <c r="AR8" s="397"/>
      <c r="AS8" s="397"/>
      <c r="AT8" s="397"/>
      <c r="AU8" s="397"/>
      <c r="AV8" s="397"/>
      <c r="AW8" s="397"/>
      <c r="AX8" s="397"/>
      <c r="AY8" s="397"/>
      <c r="AZ8" s="397"/>
      <c r="BA8" s="397"/>
      <c r="BB8" s="397"/>
      <c r="BC8" s="397"/>
      <c r="BD8" s="397"/>
      <c r="BE8" s="397"/>
      <c r="BF8" s="397"/>
      <c r="BG8" s="397"/>
    </row>
    <row r="9" spans="1:59" x14ac:dyDescent="0.25">
      <c r="A9" s="397"/>
      <c r="B9" s="397"/>
      <c r="C9" s="726"/>
      <c r="D9" s="532" t="s">
        <v>430</v>
      </c>
      <c r="E9" s="533">
        <f ca="1">RunInformation!CK32</f>
        <v>100</v>
      </c>
      <c r="F9" s="533">
        <f ca="1">RunInformation!CL32</f>
        <v>40</v>
      </c>
      <c r="G9" s="533">
        <f ca="1">RunInformation!CM32</f>
        <v>48.571428571428569</v>
      </c>
      <c r="H9" s="533">
        <f ca="1">RunInformation!CN32</f>
        <v>48.571428571428569</v>
      </c>
      <c r="I9" s="533">
        <f ca="1">RunInformation!CO32</f>
        <v>40</v>
      </c>
      <c r="J9" s="534">
        <f ca="1">RunInformation!CP32</f>
        <v>40</v>
      </c>
      <c r="K9" s="397"/>
      <c r="L9" s="726"/>
      <c r="M9" s="549" t="s">
        <v>430</v>
      </c>
      <c r="N9" s="533">
        <f ca="1">RunInformation!CK32</f>
        <v>100</v>
      </c>
      <c r="O9" s="533">
        <f ca="1">RunInformation!CL32</f>
        <v>40</v>
      </c>
      <c r="P9" s="533">
        <f ca="1">RunInformation!CM32</f>
        <v>48.571428571428569</v>
      </c>
      <c r="Q9" s="533">
        <f ca="1">RunInformation!CN32</f>
        <v>48.571428571428569</v>
      </c>
      <c r="R9" s="533">
        <f ca="1">RunInformation!CO32</f>
        <v>40</v>
      </c>
      <c r="S9" s="534">
        <f ca="1">RunInformation!CP32</f>
        <v>40</v>
      </c>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row>
    <row r="10" spans="1:59" x14ac:dyDescent="0.25">
      <c r="A10" s="397"/>
      <c r="B10" s="397"/>
      <c r="C10" s="726"/>
      <c r="D10" s="457" t="s">
        <v>439</v>
      </c>
      <c r="E10" s="487">
        <f ca="1">RunInformation!CK33</f>
        <v>100</v>
      </c>
      <c r="F10" s="487">
        <f ca="1">RunInformation!CL33</f>
        <v>40</v>
      </c>
      <c r="G10" s="487">
        <f ca="1">RunInformation!CM33</f>
        <v>25.714285714285712</v>
      </c>
      <c r="H10" s="487">
        <f ca="1">RunInformation!CN33</f>
        <v>20</v>
      </c>
      <c r="I10" s="487">
        <f ca="1">RunInformation!CO33</f>
        <v>14.285714285714285</v>
      </c>
      <c r="J10" s="488">
        <f ca="1">RunInformation!CP33</f>
        <v>20</v>
      </c>
      <c r="K10" s="397"/>
      <c r="L10" s="726"/>
      <c r="M10" s="548" t="s">
        <v>439</v>
      </c>
      <c r="N10" s="487">
        <f ca="1">RunInformation!CK33</f>
        <v>100</v>
      </c>
      <c r="O10" s="487">
        <f ca="1">RunInformation!CL33</f>
        <v>40</v>
      </c>
      <c r="P10" s="487">
        <f ca="1">RunInformation!CM33</f>
        <v>25.714285714285712</v>
      </c>
      <c r="Q10" s="487">
        <f ca="1">RunInformation!CN33</f>
        <v>20</v>
      </c>
      <c r="R10" s="487">
        <f ca="1">RunInformation!CO33</f>
        <v>14.285714285714285</v>
      </c>
      <c r="S10" s="488">
        <f ca="1">RunInformation!CP33</f>
        <v>20</v>
      </c>
      <c r="T10" s="397"/>
      <c r="U10" s="397"/>
      <c r="V10" s="397"/>
      <c r="W10" s="397"/>
      <c r="X10" s="397"/>
      <c r="Y10" s="397"/>
      <c r="Z10" s="397"/>
      <c r="AA10" s="397"/>
      <c r="AB10" s="397"/>
      <c r="AC10" s="397"/>
      <c r="AD10" s="397"/>
      <c r="AE10" s="397"/>
      <c r="AF10" s="397"/>
      <c r="AG10" s="397"/>
      <c r="AH10" s="397"/>
      <c r="AI10" s="397"/>
      <c r="AJ10" s="397"/>
      <c r="AK10" s="397"/>
      <c r="AL10" s="397"/>
      <c r="AM10" s="397"/>
      <c r="AN10" s="397"/>
      <c r="AO10" s="397"/>
      <c r="AP10" s="397"/>
      <c r="AQ10" s="397"/>
      <c r="AR10" s="397"/>
      <c r="AS10" s="397"/>
      <c r="AT10" s="397"/>
      <c r="AU10" s="397"/>
      <c r="AV10" s="397"/>
      <c r="AW10" s="397"/>
      <c r="AX10" s="397"/>
      <c r="AY10" s="397"/>
      <c r="AZ10" s="397"/>
      <c r="BA10" s="397"/>
      <c r="BB10" s="397"/>
      <c r="BC10" s="397"/>
      <c r="BD10" s="397"/>
      <c r="BE10" s="397"/>
      <c r="BF10" s="397"/>
      <c r="BG10" s="397"/>
    </row>
    <row r="11" spans="1:59" x14ac:dyDescent="0.25">
      <c r="A11" s="397"/>
      <c r="B11" s="397"/>
      <c r="C11" s="726"/>
      <c r="D11" s="457" t="s">
        <v>440</v>
      </c>
      <c r="E11" s="487">
        <f ca="1">RunInformation!CK34</f>
        <v>0</v>
      </c>
      <c r="F11" s="487">
        <f ca="1">RunInformation!CL34</f>
        <v>0</v>
      </c>
      <c r="G11" s="487">
        <f ca="1">RunInformation!CM34</f>
        <v>22.857142857142858</v>
      </c>
      <c r="H11" s="487">
        <f ca="1">RunInformation!CN34</f>
        <v>28.571428571428569</v>
      </c>
      <c r="I11" s="487">
        <f ca="1">RunInformation!CO34</f>
        <v>25.714285714285712</v>
      </c>
      <c r="J11" s="488">
        <f ca="1">RunInformation!CP34</f>
        <v>20</v>
      </c>
      <c r="K11" s="397"/>
      <c r="L11" s="726"/>
      <c r="M11" s="548" t="s">
        <v>440</v>
      </c>
      <c r="N11" s="487">
        <f ca="1">RunInformation!CK34</f>
        <v>0</v>
      </c>
      <c r="O11" s="487">
        <f ca="1">RunInformation!CL34</f>
        <v>0</v>
      </c>
      <c r="P11" s="487">
        <f ca="1">RunInformation!CM34</f>
        <v>22.857142857142858</v>
      </c>
      <c r="Q11" s="487">
        <f ca="1">RunInformation!CN34</f>
        <v>28.571428571428569</v>
      </c>
      <c r="R11" s="487">
        <f ca="1">RunInformation!CO34</f>
        <v>25.714285714285712</v>
      </c>
      <c r="S11" s="488">
        <f ca="1">RunInformation!CP34</f>
        <v>20</v>
      </c>
      <c r="T11" s="397"/>
      <c r="U11" s="397"/>
      <c r="V11" s="397"/>
      <c r="W11" s="397"/>
      <c r="X11" s="397"/>
      <c r="Y11" s="397"/>
      <c r="Z11" s="397"/>
      <c r="AA11" s="397"/>
      <c r="AB11" s="397"/>
      <c r="AC11" s="397"/>
      <c r="AD11" s="397"/>
      <c r="AE11" s="397"/>
      <c r="AF11" s="397"/>
      <c r="AG11" s="397"/>
      <c r="AH11" s="397"/>
      <c r="AI11" s="397"/>
      <c r="AJ11" s="397"/>
      <c r="AK11" s="397"/>
      <c r="AL11" s="397"/>
      <c r="AM11" s="397"/>
      <c r="AN11" s="397"/>
      <c r="AO11" s="397"/>
      <c r="AP11" s="397"/>
      <c r="AQ11" s="397"/>
      <c r="AR11" s="397"/>
      <c r="AS11" s="397"/>
      <c r="AT11" s="397"/>
      <c r="AU11" s="397"/>
      <c r="AV11" s="397"/>
      <c r="AW11" s="397"/>
      <c r="AX11" s="397"/>
      <c r="AY11" s="397"/>
      <c r="AZ11" s="397"/>
      <c r="BA11" s="397"/>
      <c r="BB11" s="397"/>
      <c r="BC11" s="397"/>
      <c r="BD11" s="397"/>
      <c r="BE11" s="397"/>
      <c r="BF11" s="397"/>
      <c r="BG11" s="397"/>
    </row>
    <row r="12" spans="1:59" x14ac:dyDescent="0.25">
      <c r="A12" s="397"/>
      <c r="B12" s="397"/>
      <c r="C12" s="726"/>
      <c r="D12" s="457" t="s">
        <v>531</v>
      </c>
      <c r="E12" s="487">
        <f ca="1">RunInformation!CK35</f>
        <v>0</v>
      </c>
      <c r="F12" s="487">
        <f ca="1">RunInformation!CL35</f>
        <v>0</v>
      </c>
      <c r="G12" s="487">
        <f ca="1">RunInformation!CM35</f>
        <v>0</v>
      </c>
      <c r="H12" s="487">
        <f ca="1">RunInformation!CN35</f>
        <v>0</v>
      </c>
      <c r="I12" s="487">
        <f ca="1">RunInformation!CO35</f>
        <v>0</v>
      </c>
      <c r="J12" s="488">
        <f ca="1">RunInformation!CP35</f>
        <v>0</v>
      </c>
      <c r="K12" s="397"/>
      <c r="L12" s="726"/>
      <c r="M12" s="548" t="s">
        <v>531</v>
      </c>
      <c r="N12" s="487">
        <f ca="1">RunInformation!CK35</f>
        <v>0</v>
      </c>
      <c r="O12" s="487">
        <f ca="1">RunInformation!CL35</f>
        <v>0</v>
      </c>
      <c r="P12" s="487">
        <f ca="1">RunInformation!CM35</f>
        <v>0</v>
      </c>
      <c r="Q12" s="487">
        <f ca="1">RunInformation!CN35</f>
        <v>0</v>
      </c>
      <c r="R12" s="487">
        <f ca="1">RunInformation!CO35</f>
        <v>0</v>
      </c>
      <c r="S12" s="488">
        <f ca="1">RunInformation!CP35</f>
        <v>0</v>
      </c>
      <c r="T12" s="397"/>
      <c r="U12" s="397"/>
      <c r="V12" s="397"/>
      <c r="W12" s="397"/>
      <c r="X12" s="397"/>
      <c r="Y12" s="397"/>
      <c r="Z12" s="397"/>
      <c r="AA12" s="397"/>
      <c r="AB12" s="397"/>
      <c r="AC12" s="397"/>
      <c r="AD12" s="397"/>
      <c r="AE12" s="397"/>
      <c r="AF12" s="397"/>
      <c r="AG12" s="397"/>
      <c r="AH12" s="397"/>
      <c r="AI12" s="397"/>
      <c r="AJ12" s="397"/>
      <c r="AK12" s="397"/>
      <c r="AL12" s="397"/>
      <c r="AM12" s="397"/>
      <c r="AN12" s="397"/>
      <c r="AO12" s="397"/>
      <c r="AP12" s="397"/>
      <c r="AQ12" s="397"/>
      <c r="AR12" s="397"/>
      <c r="AS12" s="397"/>
      <c r="AT12" s="397"/>
      <c r="AU12" s="397"/>
      <c r="AV12" s="397"/>
      <c r="AW12" s="397"/>
      <c r="AX12" s="397"/>
      <c r="AY12" s="397"/>
      <c r="AZ12" s="397"/>
      <c r="BA12" s="397"/>
      <c r="BB12" s="397"/>
      <c r="BC12" s="397"/>
      <c r="BD12" s="397"/>
      <c r="BE12" s="397"/>
      <c r="BF12" s="397"/>
      <c r="BG12" s="397"/>
    </row>
    <row r="13" spans="1:59" x14ac:dyDescent="0.25">
      <c r="A13" s="397"/>
      <c r="B13" s="397"/>
      <c r="C13" s="726"/>
      <c r="D13" s="532" t="s">
        <v>532</v>
      </c>
      <c r="E13" s="533">
        <f ca="1">RunInformation!CK36</f>
        <v>0</v>
      </c>
      <c r="F13" s="533">
        <f ca="1">RunInformation!CL36</f>
        <v>0</v>
      </c>
      <c r="G13" s="533">
        <f ca="1">RunInformation!CM36</f>
        <v>0</v>
      </c>
      <c r="H13" s="533">
        <f ca="1">RunInformation!CN36</f>
        <v>2.8571428571428572</v>
      </c>
      <c r="I13" s="533">
        <f ca="1">RunInformation!CO36</f>
        <v>8.5714285714285712</v>
      </c>
      <c r="J13" s="534">
        <f ca="1">RunInformation!CP36</f>
        <v>8.5714285714285712</v>
      </c>
      <c r="K13" s="397"/>
      <c r="L13" s="726"/>
      <c r="M13" s="549" t="s">
        <v>532</v>
      </c>
      <c r="N13" s="533">
        <f ca="1">RunInformation!CK36</f>
        <v>0</v>
      </c>
      <c r="O13" s="533">
        <f ca="1">RunInformation!CL36</f>
        <v>0</v>
      </c>
      <c r="P13" s="533">
        <f ca="1">RunInformation!CM36</f>
        <v>0</v>
      </c>
      <c r="Q13" s="533">
        <f ca="1">RunInformation!CN36</f>
        <v>2.8571428571428572</v>
      </c>
      <c r="R13" s="533">
        <f ca="1">RunInformation!CO36</f>
        <v>8.5714285714285712</v>
      </c>
      <c r="S13" s="534">
        <f ca="1">RunInformation!CP36</f>
        <v>8.5714285714285712</v>
      </c>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7"/>
      <c r="BD13" s="397"/>
      <c r="BE13" s="397"/>
      <c r="BF13" s="397"/>
      <c r="BG13" s="397"/>
    </row>
    <row r="14" spans="1:59" x14ac:dyDescent="0.25">
      <c r="A14" s="397"/>
      <c r="B14" s="397"/>
      <c r="C14" s="726"/>
      <c r="D14" s="468" t="s">
        <v>533</v>
      </c>
      <c r="E14" s="491">
        <f ca="1">RunInformation!CK37</f>
        <v>0</v>
      </c>
      <c r="F14" s="491">
        <f ca="1">RunInformation!CL37</f>
        <v>0</v>
      </c>
      <c r="G14" s="491">
        <f ca="1">RunInformation!CM37</f>
        <v>0</v>
      </c>
      <c r="H14" s="491">
        <f ca="1">RunInformation!CN37</f>
        <v>0</v>
      </c>
      <c r="I14" s="491">
        <f ca="1">RunInformation!CO37</f>
        <v>0</v>
      </c>
      <c r="J14" s="492">
        <f ca="1">RunInformation!CP37</f>
        <v>0</v>
      </c>
      <c r="K14" s="397"/>
      <c r="L14" s="726"/>
      <c r="M14" s="550" t="s">
        <v>533</v>
      </c>
      <c r="N14" s="491">
        <f ca="1">RunInformation!CK37</f>
        <v>0</v>
      </c>
      <c r="O14" s="491">
        <f ca="1">RunInformation!CL37</f>
        <v>0</v>
      </c>
      <c r="P14" s="491">
        <f ca="1">RunInformation!CM37</f>
        <v>0</v>
      </c>
      <c r="Q14" s="491">
        <f ca="1">RunInformation!CN37</f>
        <v>0</v>
      </c>
      <c r="R14" s="491">
        <f ca="1">RunInformation!CO37</f>
        <v>0</v>
      </c>
      <c r="S14" s="492">
        <f ca="1">RunInformation!CP37</f>
        <v>0</v>
      </c>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397"/>
      <c r="BA14" s="397"/>
      <c r="BB14" s="397"/>
      <c r="BC14" s="397"/>
      <c r="BD14" s="397"/>
      <c r="BE14" s="397"/>
      <c r="BF14" s="397"/>
      <c r="BG14" s="397"/>
    </row>
    <row r="15" spans="1:59" x14ac:dyDescent="0.25">
      <c r="A15" s="397"/>
      <c r="B15" s="397"/>
      <c r="C15" s="726"/>
      <c r="D15" s="468" t="s">
        <v>534</v>
      </c>
      <c r="E15" s="491">
        <f ca="1">RunInformation!CK38</f>
        <v>0</v>
      </c>
      <c r="F15" s="491">
        <f ca="1">RunInformation!CL38</f>
        <v>0</v>
      </c>
      <c r="G15" s="491">
        <f ca="1">RunInformation!CM38</f>
        <v>0</v>
      </c>
      <c r="H15" s="491">
        <f ca="1">RunInformation!CN38</f>
        <v>2.8571428571428572</v>
      </c>
      <c r="I15" s="491">
        <f ca="1">RunInformation!CO38</f>
        <v>8.5714285714285712</v>
      </c>
      <c r="J15" s="492">
        <f ca="1">RunInformation!CP38</f>
        <v>8.5714285714285712</v>
      </c>
      <c r="K15" s="397"/>
      <c r="L15" s="726"/>
      <c r="M15" s="550" t="s">
        <v>534</v>
      </c>
      <c r="N15" s="491">
        <f ca="1">RunInformation!CK38</f>
        <v>0</v>
      </c>
      <c r="O15" s="491">
        <f ca="1">RunInformation!CL38</f>
        <v>0</v>
      </c>
      <c r="P15" s="491">
        <f ca="1">RunInformation!CM38</f>
        <v>0</v>
      </c>
      <c r="Q15" s="491">
        <f ca="1">RunInformation!CN38</f>
        <v>2.8571428571428572</v>
      </c>
      <c r="R15" s="491">
        <f ca="1">RunInformation!CO38</f>
        <v>8.5714285714285712</v>
      </c>
      <c r="S15" s="492">
        <f ca="1">RunInformation!CP38</f>
        <v>8.5714285714285712</v>
      </c>
      <c r="T15" s="397"/>
      <c r="U15" s="397"/>
      <c r="V15" s="397"/>
      <c r="W15" s="397"/>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397"/>
      <c r="BA15" s="397"/>
      <c r="BB15" s="397"/>
      <c r="BC15" s="397"/>
      <c r="BD15" s="397"/>
      <c r="BE15" s="397"/>
      <c r="BF15" s="397"/>
      <c r="BG15" s="397"/>
    </row>
    <row r="16" spans="1:59" ht="15.75" thickBot="1" x14ac:dyDescent="0.3">
      <c r="A16" s="397"/>
      <c r="B16" s="397"/>
      <c r="C16" s="727"/>
      <c r="D16" s="535" t="s">
        <v>431</v>
      </c>
      <c r="E16" s="536">
        <f ca="1">RunInformation!CK39</f>
        <v>0</v>
      </c>
      <c r="F16" s="536">
        <f ca="1">RunInformation!CL39</f>
        <v>0</v>
      </c>
      <c r="G16" s="536">
        <f ca="1">RunInformation!CM39</f>
        <v>0</v>
      </c>
      <c r="H16" s="536">
        <f ca="1">RunInformation!CN39</f>
        <v>0</v>
      </c>
      <c r="I16" s="536">
        <f ca="1">RunInformation!CO39</f>
        <v>0</v>
      </c>
      <c r="J16" s="537">
        <f ca="1">RunInformation!CP39</f>
        <v>0</v>
      </c>
      <c r="K16" s="397"/>
      <c r="L16" s="726"/>
      <c r="M16" s="549" t="s">
        <v>431</v>
      </c>
      <c r="N16" s="533">
        <f ca="1">RunInformation!CK39</f>
        <v>0</v>
      </c>
      <c r="O16" s="533">
        <f ca="1">RunInformation!CL39</f>
        <v>0</v>
      </c>
      <c r="P16" s="533">
        <f ca="1">RunInformation!CM39</f>
        <v>0</v>
      </c>
      <c r="Q16" s="533">
        <f ca="1">RunInformation!CN39</f>
        <v>0</v>
      </c>
      <c r="R16" s="533">
        <f ca="1">RunInformation!CO39</f>
        <v>0</v>
      </c>
      <c r="S16" s="534">
        <f ca="1">RunInformation!CP39</f>
        <v>0</v>
      </c>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397"/>
      <c r="BA16" s="397"/>
      <c r="BB16" s="397"/>
      <c r="BC16" s="397"/>
      <c r="BD16" s="397"/>
      <c r="BE16" s="397"/>
      <c r="BF16" s="397"/>
      <c r="BG16" s="397"/>
    </row>
    <row r="17" spans="1:59" x14ac:dyDescent="0.25">
      <c r="A17" s="397"/>
      <c r="B17" s="397"/>
      <c r="C17" s="725" t="s">
        <v>436</v>
      </c>
      <c r="D17" s="529" t="s">
        <v>432</v>
      </c>
      <c r="E17" s="530">
        <f ca="1">RunInformation!CK43</f>
        <v>0</v>
      </c>
      <c r="F17" s="530">
        <f ca="1">RunInformation!CL43</f>
        <v>0</v>
      </c>
      <c r="G17" s="530">
        <f ca="1">RunInformation!CM43</f>
        <v>17.142857142857142</v>
      </c>
      <c r="H17" s="530">
        <f ca="1">RunInformation!CN43</f>
        <v>11.428571428571429</v>
      </c>
      <c r="I17" s="530">
        <f ca="1">RunInformation!CO43</f>
        <v>8.5714285714285712</v>
      </c>
      <c r="J17" s="531">
        <f ca="1">RunInformation!CP43</f>
        <v>16.666666666666668</v>
      </c>
      <c r="K17" s="397"/>
      <c r="L17" s="726"/>
      <c r="M17" s="548" t="s">
        <v>630</v>
      </c>
      <c r="N17" s="487">
        <f ca="1">RunInformation!CK40</f>
        <v>0</v>
      </c>
      <c r="O17" s="487">
        <f ca="1">RunInformation!CL40</f>
        <v>0</v>
      </c>
      <c r="P17" s="487">
        <f ca="1">RunInformation!CM40</f>
        <v>0</v>
      </c>
      <c r="Q17" s="487">
        <f ca="1">RunInformation!CN40</f>
        <v>0</v>
      </c>
      <c r="R17" s="487">
        <f ca="1">RunInformation!CO40</f>
        <v>0</v>
      </c>
      <c r="S17" s="488">
        <f ca="1">RunInformation!CP40</f>
        <v>0</v>
      </c>
      <c r="T17" s="397"/>
      <c r="U17" s="397"/>
      <c r="V17" s="397"/>
      <c r="W17" s="397"/>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row>
    <row r="18" spans="1:59" ht="15" customHeight="1" x14ac:dyDescent="0.25">
      <c r="A18" s="397"/>
      <c r="B18" s="397"/>
      <c r="C18" s="726"/>
      <c r="D18" s="457" t="s">
        <v>528</v>
      </c>
      <c r="E18" s="487">
        <f ca="1">RunInformation!CK44</f>
        <v>0</v>
      </c>
      <c r="F18" s="487">
        <f ca="1">RunInformation!CL44</f>
        <v>0</v>
      </c>
      <c r="G18" s="487">
        <f ca="1">RunInformation!CM44</f>
        <v>17.142857142857142</v>
      </c>
      <c r="H18" s="487">
        <f ca="1">RunInformation!CN44</f>
        <v>11.428571428571429</v>
      </c>
      <c r="I18" s="487">
        <f ca="1">RunInformation!CO44</f>
        <v>5.7142857142857144</v>
      </c>
      <c r="J18" s="488">
        <f ca="1">RunInformation!CP44</f>
        <v>13.333333333333334</v>
      </c>
      <c r="K18" s="397"/>
      <c r="L18" s="726"/>
      <c r="M18" s="548" t="s">
        <v>629</v>
      </c>
      <c r="N18" s="487">
        <f ca="1">RunInformation!CK41</f>
        <v>0</v>
      </c>
      <c r="O18" s="487">
        <f ca="1">RunInformation!CL41</f>
        <v>0</v>
      </c>
      <c r="P18" s="487">
        <f ca="1">RunInformation!CM41</f>
        <v>0</v>
      </c>
      <c r="Q18" s="487">
        <f ca="1">RunInformation!CN41</f>
        <v>0</v>
      </c>
      <c r="R18" s="487">
        <f ca="1">RunInformation!CO41</f>
        <v>0</v>
      </c>
      <c r="S18" s="488">
        <f ca="1">RunInformation!CP41</f>
        <v>0</v>
      </c>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397"/>
      <c r="BA18" s="397"/>
      <c r="BB18" s="397"/>
      <c r="BC18" s="397"/>
      <c r="BD18" s="397"/>
      <c r="BE18" s="397"/>
      <c r="BF18" s="397"/>
      <c r="BG18" s="397"/>
    </row>
    <row r="19" spans="1:59" ht="15.75" thickBot="1" x14ac:dyDescent="0.3">
      <c r="A19" s="397"/>
      <c r="B19" s="397"/>
      <c r="C19" s="726"/>
      <c r="D19" s="457" t="s">
        <v>529</v>
      </c>
      <c r="E19" s="487">
        <f ca="1">RunInformation!CK45</f>
        <v>0</v>
      </c>
      <c r="F19" s="487">
        <f ca="1">RunInformation!CL45</f>
        <v>0</v>
      </c>
      <c r="G19" s="487">
        <f ca="1">RunInformation!CM45</f>
        <v>0</v>
      </c>
      <c r="H19" s="487">
        <f ca="1">RunInformation!CN45</f>
        <v>0</v>
      </c>
      <c r="I19" s="487">
        <f ca="1">RunInformation!CO45</f>
        <v>2.8571428571428572</v>
      </c>
      <c r="J19" s="488">
        <f ca="1">RunInformation!CP45</f>
        <v>0</v>
      </c>
      <c r="K19" s="397"/>
      <c r="L19" s="727"/>
      <c r="M19" s="548" t="s">
        <v>631</v>
      </c>
      <c r="N19" s="487">
        <f ca="1">RunInformation!CK42</f>
        <v>0</v>
      </c>
      <c r="O19" s="487">
        <f ca="1">RunInformation!CL42</f>
        <v>0</v>
      </c>
      <c r="P19" s="487">
        <f ca="1">RunInformation!CM42</f>
        <v>0</v>
      </c>
      <c r="Q19" s="487">
        <f ca="1">RunInformation!CN42</f>
        <v>0</v>
      </c>
      <c r="R19" s="487">
        <f ca="1">RunInformation!CO42</f>
        <v>0</v>
      </c>
      <c r="S19" s="488">
        <f ca="1">RunInformation!CP42</f>
        <v>0</v>
      </c>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397"/>
      <c r="BA19" s="397"/>
      <c r="BB19" s="397"/>
      <c r="BC19" s="397"/>
      <c r="BD19" s="397"/>
      <c r="BE19" s="397"/>
      <c r="BF19" s="397"/>
      <c r="BG19" s="397"/>
    </row>
    <row r="20" spans="1:59" x14ac:dyDescent="0.25">
      <c r="A20" s="397"/>
      <c r="B20" s="397"/>
      <c r="C20" s="726"/>
      <c r="D20" s="457" t="s">
        <v>530</v>
      </c>
      <c r="E20" s="487">
        <f ca="1">RunInformation!CK46</f>
        <v>0</v>
      </c>
      <c r="F20" s="487">
        <f ca="1">RunInformation!CL46</f>
        <v>0</v>
      </c>
      <c r="G20" s="487">
        <f ca="1">RunInformation!CM46</f>
        <v>0</v>
      </c>
      <c r="H20" s="487">
        <f ca="1">RunInformation!CN46</f>
        <v>0</v>
      </c>
      <c r="I20" s="487">
        <f ca="1">RunInformation!CO46</f>
        <v>0</v>
      </c>
      <c r="J20" s="488">
        <f ca="1">RunInformation!CP46</f>
        <v>3.3333333333333335</v>
      </c>
      <c r="K20" s="397"/>
      <c r="L20" s="725" t="s">
        <v>436</v>
      </c>
      <c r="M20" s="529" t="s">
        <v>432</v>
      </c>
      <c r="N20" s="530">
        <f ca="1">RunInformation!CK43</f>
        <v>0</v>
      </c>
      <c r="O20" s="530">
        <f ca="1">RunInformation!CL43</f>
        <v>0</v>
      </c>
      <c r="P20" s="530">
        <f ca="1">RunInformation!CM43</f>
        <v>17.142857142857142</v>
      </c>
      <c r="Q20" s="530">
        <f ca="1">RunInformation!CN43</f>
        <v>11.428571428571429</v>
      </c>
      <c r="R20" s="530">
        <f ca="1">RunInformation!CO43</f>
        <v>8.5714285714285712</v>
      </c>
      <c r="S20" s="531">
        <f ca="1">RunInformation!CP43</f>
        <v>16.666666666666668</v>
      </c>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397"/>
      <c r="BA20" s="397"/>
      <c r="BB20" s="397"/>
      <c r="BC20" s="397"/>
      <c r="BD20" s="397"/>
      <c r="BE20" s="397"/>
      <c r="BF20" s="397"/>
      <c r="BG20" s="397"/>
    </row>
    <row r="21" spans="1:59" x14ac:dyDescent="0.25">
      <c r="A21" s="397"/>
      <c r="B21" s="397"/>
      <c r="C21" s="726"/>
      <c r="D21" s="532" t="s">
        <v>434</v>
      </c>
      <c r="E21" s="533">
        <f ca="1">RunInformation!CK47</f>
        <v>0</v>
      </c>
      <c r="F21" s="533">
        <f ca="1">RunInformation!CL47</f>
        <v>0</v>
      </c>
      <c r="G21" s="533">
        <f ca="1">RunInformation!CM47</f>
        <v>17.142857142857149</v>
      </c>
      <c r="H21" s="533">
        <f ca="1">RunInformation!CN47</f>
        <v>25.714285714285715</v>
      </c>
      <c r="I21" s="533">
        <f ca="1">RunInformation!CO47</f>
        <v>31.428571428571431</v>
      </c>
      <c r="J21" s="534">
        <f ca="1">RunInformation!CP47</f>
        <v>37.61904761904762</v>
      </c>
      <c r="K21" s="397"/>
      <c r="L21" s="726"/>
      <c r="M21" s="457" t="s">
        <v>528</v>
      </c>
      <c r="N21" s="487">
        <f ca="1">RunInformation!CK44</f>
        <v>0</v>
      </c>
      <c r="O21" s="487">
        <f ca="1">RunInformation!CL44</f>
        <v>0</v>
      </c>
      <c r="P21" s="487">
        <f ca="1">RunInformation!CM44</f>
        <v>17.142857142857142</v>
      </c>
      <c r="Q21" s="487">
        <f ca="1">RunInformation!CN44</f>
        <v>11.428571428571429</v>
      </c>
      <c r="R21" s="487">
        <f ca="1">RunInformation!CO44</f>
        <v>5.7142857142857144</v>
      </c>
      <c r="S21" s="488">
        <f ca="1">RunInformation!CP44</f>
        <v>13.333333333333334</v>
      </c>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397"/>
      <c r="BA21" s="397"/>
      <c r="BB21" s="397"/>
      <c r="BC21" s="397"/>
      <c r="BD21" s="397"/>
      <c r="BE21" s="397"/>
      <c r="BF21" s="397"/>
      <c r="BG21" s="397"/>
    </row>
    <row r="22" spans="1:59" x14ac:dyDescent="0.25">
      <c r="A22" s="397"/>
      <c r="B22" s="397"/>
      <c r="C22" s="726"/>
      <c r="D22" s="457" t="s">
        <v>441</v>
      </c>
      <c r="E22" s="487">
        <f ca="1">RunInformation!CK48</f>
        <v>0</v>
      </c>
      <c r="F22" s="487">
        <f ca="1">RunInformation!CL48</f>
        <v>0</v>
      </c>
      <c r="G22" s="487">
        <f ca="1">RunInformation!CM48</f>
        <v>0</v>
      </c>
      <c r="H22" s="487">
        <f ca="1">RunInformation!CN48</f>
        <v>8.5714285714285712</v>
      </c>
      <c r="I22" s="487">
        <f ca="1">RunInformation!CO48</f>
        <v>5.7142857142857144</v>
      </c>
      <c r="J22" s="488">
        <f ca="1">RunInformation!CP48</f>
        <v>3.3333333333333335</v>
      </c>
      <c r="K22" s="397"/>
      <c r="L22" s="726"/>
      <c r="M22" s="457" t="s">
        <v>529</v>
      </c>
      <c r="N22" s="487">
        <f ca="1">RunInformation!CK45</f>
        <v>0</v>
      </c>
      <c r="O22" s="487">
        <f ca="1">RunInformation!CL45</f>
        <v>0</v>
      </c>
      <c r="P22" s="487">
        <f ca="1">RunInformation!CM45</f>
        <v>0</v>
      </c>
      <c r="Q22" s="487">
        <f ca="1">RunInformation!CN45</f>
        <v>0</v>
      </c>
      <c r="R22" s="487">
        <f ca="1">RunInformation!CO45</f>
        <v>2.8571428571428572</v>
      </c>
      <c r="S22" s="488">
        <f ca="1">RunInformation!CP45</f>
        <v>0</v>
      </c>
      <c r="T22" s="397"/>
      <c r="U22" s="397"/>
      <c r="V22" s="397"/>
      <c r="W22" s="397"/>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397"/>
      <c r="BA22" s="397"/>
      <c r="BB22" s="397"/>
      <c r="BC22" s="397"/>
      <c r="BD22" s="397"/>
      <c r="BE22" s="397"/>
      <c r="BF22" s="397"/>
      <c r="BG22" s="397"/>
    </row>
    <row r="23" spans="1:59" ht="15.75" thickBot="1" x14ac:dyDescent="0.3">
      <c r="A23" s="397"/>
      <c r="B23" s="397"/>
      <c r="C23" s="727"/>
      <c r="D23" s="535" t="s">
        <v>435</v>
      </c>
      <c r="E23" s="536">
        <f ca="1">RunInformation!CK49</f>
        <v>100</v>
      </c>
      <c r="F23" s="536">
        <f ca="1">RunInformation!CL49</f>
        <v>100</v>
      </c>
      <c r="G23" s="536">
        <f ca="1">RunInformation!CM49</f>
        <v>65.714285714285708</v>
      </c>
      <c r="H23" s="536">
        <f ca="1">RunInformation!CN49</f>
        <v>62.857142857142854</v>
      </c>
      <c r="I23" s="536">
        <f ca="1">RunInformation!CO49</f>
        <v>60</v>
      </c>
      <c r="J23" s="537">
        <f ca="1">RunInformation!CP49</f>
        <v>45.714285714285715</v>
      </c>
      <c r="K23" s="397"/>
      <c r="L23" s="726"/>
      <c r="M23" s="457" t="s">
        <v>530</v>
      </c>
      <c r="N23" s="487">
        <f ca="1">RunInformation!CK46</f>
        <v>0</v>
      </c>
      <c r="O23" s="487">
        <f ca="1">RunInformation!CL46</f>
        <v>0</v>
      </c>
      <c r="P23" s="487">
        <f ca="1">RunInformation!CM46</f>
        <v>0</v>
      </c>
      <c r="Q23" s="487">
        <f ca="1">RunInformation!CN46</f>
        <v>0</v>
      </c>
      <c r="R23" s="487">
        <f ca="1">RunInformation!CO46</f>
        <v>0</v>
      </c>
      <c r="S23" s="488">
        <f ca="1">RunInformation!CP46</f>
        <v>3.3333333333333335</v>
      </c>
      <c r="T23" s="397"/>
      <c r="U23" s="397"/>
      <c r="V23" s="397"/>
      <c r="W23" s="3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397"/>
      <c r="BA23" s="397"/>
      <c r="BB23" s="397"/>
      <c r="BC23" s="397"/>
      <c r="BD23" s="397"/>
      <c r="BE23" s="397"/>
      <c r="BF23" s="397"/>
      <c r="BG23" s="397"/>
    </row>
    <row r="24" spans="1:59" x14ac:dyDescent="0.25">
      <c r="A24" s="397"/>
      <c r="B24" s="397"/>
      <c r="C24" s="397"/>
      <c r="D24" s="397"/>
      <c r="E24" s="397"/>
      <c r="F24" s="397"/>
      <c r="G24" s="397"/>
      <c r="H24" s="397"/>
      <c r="I24" s="397"/>
      <c r="J24" s="397"/>
      <c r="K24" s="397"/>
      <c r="L24" s="726"/>
      <c r="M24" s="532" t="s">
        <v>434</v>
      </c>
      <c r="N24" s="533">
        <f ca="1">RunInformation!CK47</f>
        <v>0</v>
      </c>
      <c r="O24" s="533">
        <f ca="1">RunInformation!CL47</f>
        <v>0</v>
      </c>
      <c r="P24" s="533">
        <f ca="1">RunInformation!CM47</f>
        <v>17.142857142857149</v>
      </c>
      <c r="Q24" s="533">
        <f ca="1">RunInformation!CN47</f>
        <v>25.714285714285715</v>
      </c>
      <c r="R24" s="533">
        <f ca="1">RunInformation!CO47</f>
        <v>31.428571428571431</v>
      </c>
      <c r="S24" s="534">
        <f ca="1">RunInformation!CP47</f>
        <v>37.61904761904762</v>
      </c>
      <c r="T24" s="397"/>
      <c r="U24" s="397"/>
      <c r="V24" s="397"/>
      <c r="W24" s="397"/>
      <c r="X24" s="397"/>
      <c r="Y24" s="397"/>
      <c r="Z24" s="397"/>
      <c r="AA24" s="397"/>
      <c r="AB24" s="397"/>
      <c r="AC24" s="397"/>
      <c r="AD24" s="397"/>
      <c r="AE24" s="397"/>
      <c r="AF24" s="397"/>
      <c r="AG24" s="397"/>
      <c r="AH24" s="397"/>
      <c r="AI24" s="397"/>
      <c r="AJ24" s="397"/>
      <c r="AK24" s="397"/>
      <c r="AL24" s="397"/>
      <c r="AM24" s="397"/>
      <c r="AN24" s="397"/>
      <c r="AO24" s="397"/>
      <c r="AP24" s="397"/>
      <c r="AQ24" s="397"/>
      <c r="AR24" s="397"/>
      <c r="AS24" s="397"/>
      <c r="AT24" s="397"/>
      <c r="AU24" s="397"/>
      <c r="AV24" s="397"/>
      <c r="AW24" s="397"/>
      <c r="AX24" s="397"/>
      <c r="AY24" s="397"/>
      <c r="AZ24" s="397"/>
      <c r="BA24" s="397"/>
      <c r="BB24" s="397"/>
      <c r="BC24" s="397"/>
      <c r="BD24" s="397"/>
      <c r="BE24" s="397"/>
      <c r="BF24" s="397"/>
      <c r="BG24" s="397"/>
    </row>
    <row r="25" spans="1:59" x14ac:dyDescent="0.25">
      <c r="A25" s="397"/>
      <c r="B25" s="397"/>
      <c r="C25" s="397"/>
      <c r="D25" s="397"/>
      <c r="E25" s="397"/>
      <c r="F25" s="397"/>
      <c r="G25" s="397"/>
      <c r="H25" s="397"/>
      <c r="I25" s="397"/>
      <c r="J25" s="397"/>
      <c r="K25" s="397"/>
      <c r="L25" s="726"/>
      <c r="M25" s="457" t="s">
        <v>441</v>
      </c>
      <c r="N25" s="487">
        <f ca="1">RunInformation!CK48</f>
        <v>0</v>
      </c>
      <c r="O25" s="487">
        <f ca="1">RunInformation!CL48</f>
        <v>0</v>
      </c>
      <c r="P25" s="487">
        <f ca="1">RunInformation!CM48</f>
        <v>0</v>
      </c>
      <c r="Q25" s="487">
        <f ca="1">RunInformation!CN48</f>
        <v>8.5714285714285712</v>
      </c>
      <c r="R25" s="487">
        <f ca="1">RunInformation!CO48</f>
        <v>5.7142857142857144</v>
      </c>
      <c r="S25" s="488">
        <f ca="1">RunInformation!CP48</f>
        <v>3.3333333333333335</v>
      </c>
      <c r="T25" s="397"/>
      <c r="U25" s="397"/>
      <c r="V25" s="397"/>
      <c r="W25" s="397"/>
      <c r="X25" s="397"/>
      <c r="Y25" s="397"/>
      <c r="Z25" s="397"/>
      <c r="AA25" s="397"/>
      <c r="AB25" s="397"/>
      <c r="AC25" s="397"/>
      <c r="AD25" s="397"/>
      <c r="AE25" s="397"/>
      <c r="AF25" s="397"/>
      <c r="AG25" s="397"/>
      <c r="AH25" s="397"/>
      <c r="AI25" s="397"/>
      <c r="AJ25" s="397"/>
      <c r="AK25" s="397"/>
      <c r="AL25" s="397"/>
      <c r="AM25" s="397"/>
      <c r="AN25" s="397"/>
      <c r="AO25" s="397"/>
      <c r="AP25" s="397"/>
      <c r="AQ25" s="397"/>
      <c r="AR25" s="397"/>
      <c r="AS25" s="397"/>
      <c r="AT25" s="397"/>
      <c r="AU25" s="397"/>
      <c r="AV25" s="397"/>
      <c r="AW25" s="397"/>
      <c r="AX25" s="397"/>
      <c r="AY25" s="397"/>
      <c r="AZ25" s="397"/>
      <c r="BA25" s="397"/>
      <c r="BB25" s="397"/>
      <c r="BC25" s="397"/>
      <c r="BD25" s="397"/>
      <c r="BE25" s="397"/>
      <c r="BF25" s="397"/>
      <c r="BG25" s="397"/>
    </row>
    <row r="26" spans="1:59" ht="15.75" thickBot="1" x14ac:dyDescent="0.3">
      <c r="A26" s="397"/>
      <c r="B26" s="397"/>
      <c r="C26" s="397"/>
      <c r="D26" s="397"/>
      <c r="E26" s="397"/>
      <c r="F26" s="397"/>
      <c r="G26" s="397"/>
      <c r="H26" s="397"/>
      <c r="I26" s="397"/>
      <c r="J26" s="397"/>
      <c r="K26" s="397"/>
      <c r="L26" s="727"/>
      <c r="M26" s="535" t="s">
        <v>435</v>
      </c>
      <c r="N26" s="536">
        <f ca="1">RunInformation!CK49</f>
        <v>100</v>
      </c>
      <c r="O26" s="536">
        <f ca="1">RunInformation!CL49</f>
        <v>100</v>
      </c>
      <c r="P26" s="536">
        <f ca="1">RunInformation!CM49</f>
        <v>65.714285714285708</v>
      </c>
      <c r="Q26" s="536">
        <f ca="1">RunInformation!CN49</f>
        <v>62.857142857142854</v>
      </c>
      <c r="R26" s="536">
        <f ca="1">RunInformation!CO49</f>
        <v>60</v>
      </c>
      <c r="S26" s="537">
        <f ca="1">RunInformation!CP49</f>
        <v>45.714285714285715</v>
      </c>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c r="AP26" s="397"/>
      <c r="AQ26" s="397"/>
      <c r="AR26" s="397"/>
      <c r="AS26" s="397"/>
      <c r="AT26" s="397"/>
      <c r="AU26" s="397"/>
      <c r="AV26" s="397"/>
      <c r="AW26" s="397"/>
      <c r="AX26" s="397"/>
      <c r="AY26" s="397"/>
      <c r="AZ26" s="397"/>
      <c r="BA26" s="397"/>
      <c r="BB26" s="397"/>
      <c r="BC26" s="397"/>
      <c r="BD26" s="397"/>
      <c r="BE26" s="397"/>
      <c r="BF26" s="397"/>
      <c r="BG26" s="397"/>
    </row>
    <row r="27" spans="1:59" x14ac:dyDescent="0.25">
      <c r="A27" s="397"/>
      <c r="B27" s="397"/>
      <c r="C27" s="397"/>
      <c r="D27" s="397"/>
      <c r="E27" s="397"/>
      <c r="F27" s="397"/>
      <c r="G27" s="397"/>
      <c r="H27" s="397"/>
      <c r="I27" s="397"/>
      <c r="J27" s="397"/>
      <c r="K27" s="397"/>
      <c r="L27" s="397"/>
      <c r="M27" s="397"/>
      <c r="N27" s="397"/>
      <c r="O27" s="397"/>
      <c r="P27" s="397"/>
      <c r="Q27" s="397"/>
      <c r="R27" s="397"/>
      <c r="S27" s="397"/>
      <c r="T27" s="397"/>
      <c r="U27" s="397"/>
      <c r="V27" s="397"/>
      <c r="W27" s="397"/>
      <c r="X27" s="397"/>
      <c r="Y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397"/>
      <c r="BA27" s="397"/>
      <c r="BB27" s="397"/>
      <c r="BC27" s="397"/>
      <c r="BD27" s="397"/>
      <c r="BE27" s="397"/>
      <c r="BF27" s="397"/>
      <c r="BG27" s="397"/>
    </row>
    <row r="28" spans="1:59" x14ac:dyDescent="0.25">
      <c r="A28" s="397"/>
      <c r="B28" s="397"/>
      <c r="C28" s="397"/>
      <c r="D28" s="397"/>
      <c r="E28" s="397"/>
      <c r="F28" s="397"/>
      <c r="G28" s="397"/>
      <c r="H28" s="397"/>
      <c r="I28" s="397"/>
      <c r="J28" s="397"/>
      <c r="K28" s="397"/>
      <c r="L28" s="397"/>
      <c r="M28" s="397"/>
      <c r="N28" s="397"/>
      <c r="O28" s="397"/>
      <c r="P28" s="397"/>
      <c r="Q28" s="397"/>
      <c r="R28" s="397"/>
      <c r="S28" s="397"/>
      <c r="T28" s="397"/>
      <c r="U28" s="397"/>
      <c r="V28" s="397"/>
      <c r="W28" s="397"/>
      <c r="X28" s="397"/>
      <c r="Y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397"/>
      <c r="BA28" s="397"/>
      <c r="BB28" s="397"/>
      <c r="BC28" s="397"/>
      <c r="BD28" s="397"/>
      <c r="BE28" s="397"/>
      <c r="BF28" s="397"/>
      <c r="BG28" s="397"/>
    </row>
    <row r="29" spans="1:59" x14ac:dyDescent="0.25">
      <c r="A29" s="397"/>
      <c r="B29" s="397"/>
      <c r="C29" s="397"/>
      <c r="D29" s="397"/>
      <c r="E29" s="397"/>
      <c r="F29" s="397"/>
      <c r="G29" s="397"/>
      <c r="H29" s="397"/>
      <c r="I29" s="397"/>
      <c r="J29" s="397"/>
      <c r="K29" s="397"/>
      <c r="L29" s="397"/>
      <c r="M29" s="397"/>
      <c r="N29" s="397"/>
      <c r="O29" s="397"/>
      <c r="P29" s="397"/>
      <c r="Q29" s="397"/>
      <c r="R29" s="397"/>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row>
    <row r="30" spans="1:59" x14ac:dyDescent="0.25">
      <c r="A30" s="397"/>
      <c r="B30" s="397"/>
      <c r="C30" s="397"/>
      <c r="D30" s="397"/>
      <c r="E30" s="397"/>
      <c r="F30" s="397"/>
      <c r="G30" s="397"/>
      <c r="H30" s="397"/>
      <c r="I30" s="397"/>
      <c r="J30" s="397"/>
      <c r="K30" s="397"/>
      <c r="L30" s="397"/>
      <c r="M30" s="397"/>
      <c r="N30" s="397"/>
      <c r="O30" s="397"/>
      <c r="P30" s="397"/>
      <c r="Q30" s="397"/>
      <c r="R30" s="397"/>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c r="AV30" s="397"/>
      <c r="AW30" s="397"/>
      <c r="AX30" s="397"/>
      <c r="AY30" s="397"/>
      <c r="AZ30" s="397"/>
      <c r="BA30" s="397"/>
      <c r="BB30" s="397"/>
      <c r="BC30" s="397"/>
      <c r="BD30" s="397"/>
      <c r="BE30" s="397"/>
      <c r="BF30" s="397"/>
      <c r="BG30" s="397"/>
    </row>
    <row r="31" spans="1:59" x14ac:dyDescent="0.25">
      <c r="A31" s="397"/>
      <c r="B31" s="397"/>
      <c r="C31" s="397"/>
      <c r="D31" s="397"/>
      <c r="E31" s="397"/>
      <c r="F31" s="397"/>
      <c r="G31" s="397"/>
      <c r="H31" s="397"/>
      <c r="I31" s="397"/>
      <c r="J31" s="397"/>
      <c r="K31" s="397"/>
      <c r="L31" s="397"/>
      <c r="M31" s="397"/>
      <c r="N31" s="397"/>
      <c r="O31" s="397"/>
      <c r="P31" s="397"/>
      <c r="Q31" s="397"/>
      <c r="R31" s="397"/>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97"/>
      <c r="BD31" s="397"/>
      <c r="BE31" s="397"/>
      <c r="BF31" s="397"/>
      <c r="BG31" s="397"/>
    </row>
    <row r="32" spans="1:59" x14ac:dyDescent="0.25">
      <c r="A32" s="397"/>
      <c r="B32" s="397"/>
      <c r="C32" s="397"/>
      <c r="D32" s="397"/>
      <c r="E32" s="397"/>
      <c r="F32" s="397"/>
      <c r="G32" s="397"/>
      <c r="H32" s="397"/>
      <c r="I32" s="397"/>
      <c r="J32" s="397"/>
      <c r="K32" s="397"/>
      <c r="L32" s="397"/>
      <c r="M32" s="397"/>
      <c r="N32" s="397"/>
      <c r="O32" s="397"/>
      <c r="P32" s="397"/>
      <c r="Q32" s="397"/>
      <c r="R32" s="397"/>
      <c r="S32" s="397"/>
      <c r="T32" s="397"/>
      <c r="U32" s="397"/>
      <c r="V32" s="397"/>
      <c r="W32" s="397"/>
      <c r="X32" s="397"/>
      <c r="Y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c r="AV32" s="397"/>
      <c r="AW32" s="397"/>
      <c r="AX32" s="397"/>
      <c r="AY32" s="397"/>
      <c r="AZ32" s="397"/>
      <c r="BA32" s="397"/>
      <c r="BB32" s="397"/>
      <c r="BC32" s="397"/>
      <c r="BD32" s="397"/>
      <c r="BE32" s="397"/>
      <c r="BF32" s="397"/>
      <c r="BG32" s="397"/>
    </row>
    <row r="33" spans="1:59" x14ac:dyDescent="0.25">
      <c r="A33" s="397"/>
      <c r="B33" s="397"/>
      <c r="C33" s="397"/>
      <c r="D33" s="397"/>
      <c r="E33" s="397"/>
      <c r="F33" s="397"/>
      <c r="G33" s="397"/>
      <c r="H33" s="397"/>
      <c r="I33" s="397"/>
      <c r="J33" s="397"/>
      <c r="K33" s="397"/>
      <c r="L33" s="397"/>
      <c r="M33" s="397"/>
      <c r="N33" s="397"/>
      <c r="O33" s="397"/>
      <c r="P33" s="397"/>
      <c r="Q33" s="397"/>
      <c r="R33" s="397"/>
      <c r="S33" s="397"/>
      <c r="T33" s="397"/>
      <c r="U33" s="397"/>
      <c r="V33" s="397"/>
      <c r="W33" s="397"/>
      <c r="X33" s="397"/>
      <c r="Y33" s="397"/>
      <c r="Z33" s="397"/>
      <c r="AA33" s="397"/>
      <c r="AB33" s="397"/>
      <c r="AC33" s="397"/>
      <c r="AD33" s="397"/>
      <c r="AE33" s="397"/>
      <c r="AF33" s="397"/>
      <c r="AG33" s="397"/>
      <c r="AH33" s="397"/>
      <c r="AI33" s="397"/>
      <c r="AJ33" s="397"/>
      <c r="AK33" s="397"/>
      <c r="AL33" s="397"/>
      <c r="AM33" s="397"/>
      <c r="AN33" s="397"/>
      <c r="AO33" s="397"/>
      <c r="AP33" s="397"/>
      <c r="AQ33" s="397"/>
      <c r="AR33" s="397"/>
      <c r="AS33" s="397"/>
      <c r="AT33" s="397"/>
      <c r="AU33" s="397"/>
      <c r="AV33" s="397"/>
      <c r="AW33" s="397"/>
      <c r="AX33" s="397"/>
      <c r="AY33" s="397"/>
      <c r="AZ33" s="397"/>
      <c r="BA33" s="397"/>
      <c r="BB33" s="397"/>
      <c r="BC33" s="397"/>
      <c r="BD33" s="397"/>
      <c r="BE33" s="397"/>
      <c r="BF33" s="397"/>
      <c r="BG33" s="397"/>
    </row>
    <row r="34" spans="1:59" x14ac:dyDescent="0.25">
      <c r="U34" s="397"/>
      <c r="V34" s="397"/>
      <c r="W34" s="397"/>
      <c r="X34" s="397"/>
      <c r="Y34" s="397"/>
      <c r="Z34" s="397"/>
      <c r="AA34" s="397"/>
      <c r="AB34" s="397"/>
      <c r="AC34" s="397"/>
      <c r="AD34" s="397"/>
      <c r="AE34" s="397"/>
      <c r="AF34" s="397"/>
      <c r="AG34" s="397"/>
      <c r="AH34" s="397"/>
      <c r="AI34" s="397"/>
      <c r="AJ34" s="397"/>
      <c r="AK34" s="397"/>
      <c r="AL34" s="397"/>
      <c r="AM34" s="397"/>
      <c r="AN34" s="397"/>
      <c r="AO34" s="397"/>
      <c r="AP34" s="397"/>
      <c r="AQ34" s="397"/>
      <c r="AR34" s="397"/>
      <c r="AS34" s="397"/>
      <c r="AT34" s="397"/>
      <c r="AU34" s="397"/>
      <c r="AV34" s="397"/>
      <c r="AW34" s="397"/>
      <c r="AX34" s="397"/>
      <c r="AY34" s="397"/>
      <c r="AZ34" s="397"/>
      <c r="BA34" s="397"/>
      <c r="BB34" s="397"/>
      <c r="BC34" s="397"/>
      <c r="BD34" s="397"/>
      <c r="BE34" s="397"/>
      <c r="BF34" s="397"/>
      <c r="BG34" s="397"/>
    </row>
    <row r="35" spans="1:59" x14ac:dyDescent="0.25">
      <c r="U35" s="397"/>
      <c r="V35" s="397"/>
      <c r="W35" s="397"/>
      <c r="X35" s="397"/>
      <c r="Y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397"/>
      <c r="BA35" s="397"/>
      <c r="BB35" s="397"/>
      <c r="BC35" s="397"/>
      <c r="BD35" s="397"/>
      <c r="BE35" s="397"/>
      <c r="BF35" s="397"/>
      <c r="BG35" s="397"/>
    </row>
    <row r="36" spans="1:59" x14ac:dyDescent="0.25">
      <c r="U36" s="397"/>
      <c r="V36" s="397"/>
      <c r="W36" s="397"/>
      <c r="X36" s="397"/>
      <c r="Y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c r="AV36" s="397"/>
      <c r="AW36" s="397"/>
      <c r="AX36" s="397"/>
      <c r="AY36" s="397"/>
      <c r="AZ36" s="397"/>
      <c r="BA36" s="397"/>
      <c r="BB36" s="397"/>
      <c r="BC36" s="397"/>
      <c r="BD36" s="397"/>
      <c r="BE36" s="397"/>
      <c r="BF36" s="397"/>
      <c r="BG36" s="397"/>
    </row>
    <row r="37" spans="1:59" x14ac:dyDescent="0.25">
      <c r="U37" s="397"/>
      <c r="V37" s="397"/>
      <c r="W37" s="397"/>
      <c r="X37" s="397"/>
      <c r="Y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c r="AV37" s="397"/>
      <c r="AW37" s="397"/>
      <c r="AX37" s="397"/>
      <c r="AY37" s="397"/>
      <c r="AZ37" s="397"/>
      <c r="BA37" s="397"/>
      <c r="BB37" s="397"/>
      <c r="BC37" s="397"/>
      <c r="BD37" s="397"/>
      <c r="BE37" s="397"/>
      <c r="BF37" s="397"/>
      <c r="BG37" s="397"/>
    </row>
    <row r="38" spans="1:59" x14ac:dyDescent="0.25">
      <c r="U38" s="397"/>
      <c r="V38" s="397"/>
      <c r="W38" s="397"/>
      <c r="X38" s="397"/>
      <c r="Y38" s="397"/>
      <c r="Z38" s="397"/>
      <c r="AA38" s="397"/>
      <c r="AB38" s="397"/>
      <c r="AC38" s="397"/>
      <c r="AD38" s="397"/>
      <c r="AE38" s="397"/>
      <c r="AF38" s="397"/>
      <c r="AG38" s="397"/>
      <c r="AH38" s="397"/>
      <c r="AI38" s="397"/>
      <c r="AJ38" s="397"/>
      <c r="AK38" s="397"/>
      <c r="AL38" s="397"/>
      <c r="AM38" s="397"/>
      <c r="AN38" s="397"/>
      <c r="AO38" s="397"/>
      <c r="AP38" s="397"/>
      <c r="AQ38" s="397"/>
      <c r="AR38" s="397"/>
      <c r="AS38" s="397"/>
      <c r="AT38" s="397"/>
      <c r="AU38" s="397"/>
      <c r="AV38" s="397"/>
      <c r="AW38" s="397"/>
      <c r="AX38" s="397"/>
      <c r="AY38" s="397"/>
      <c r="AZ38" s="397"/>
      <c r="BA38" s="397"/>
      <c r="BB38" s="397"/>
      <c r="BC38" s="397"/>
      <c r="BD38" s="397"/>
      <c r="BE38" s="397"/>
      <c r="BF38" s="397"/>
      <c r="BG38" s="397"/>
    </row>
    <row r="39" spans="1:59" x14ac:dyDescent="0.25">
      <c r="U39" s="397"/>
      <c r="V39" s="397"/>
      <c r="W39" s="397"/>
      <c r="X39" s="397"/>
      <c r="Y39" s="397"/>
      <c r="Z39" s="397"/>
      <c r="AA39" s="397"/>
      <c r="AB39" s="397"/>
      <c r="AC39" s="397"/>
      <c r="AD39" s="397"/>
      <c r="AE39" s="397"/>
      <c r="AF39" s="397"/>
      <c r="AG39" s="397"/>
      <c r="AH39" s="397"/>
      <c r="AI39" s="397"/>
      <c r="AJ39" s="397"/>
      <c r="AK39" s="397"/>
      <c r="AL39" s="397"/>
      <c r="AM39" s="397"/>
      <c r="AN39" s="397"/>
      <c r="AO39" s="397"/>
      <c r="AP39" s="397"/>
      <c r="AQ39" s="397"/>
      <c r="AR39" s="397"/>
      <c r="AS39" s="397"/>
      <c r="AT39" s="397"/>
      <c r="AU39" s="397"/>
      <c r="AV39" s="397"/>
      <c r="AW39" s="397"/>
      <c r="AX39" s="397"/>
      <c r="AY39" s="397"/>
      <c r="AZ39" s="397"/>
      <c r="BA39" s="397"/>
      <c r="BB39" s="397"/>
      <c r="BC39" s="397"/>
      <c r="BD39" s="397"/>
      <c r="BE39" s="397"/>
      <c r="BF39" s="397"/>
      <c r="BG39" s="397"/>
    </row>
    <row r="40" spans="1:59" x14ac:dyDescent="0.25">
      <c r="U40" s="397"/>
      <c r="V40" s="397"/>
      <c r="W40" s="397"/>
      <c r="X40" s="397"/>
      <c r="Y40" s="397"/>
      <c r="Z40" s="397"/>
      <c r="AA40" s="397"/>
      <c r="AB40" s="397"/>
      <c r="AC40" s="397"/>
      <c r="AD40" s="397"/>
      <c r="AE40" s="397"/>
      <c r="AF40" s="397"/>
      <c r="AG40" s="397"/>
      <c r="AH40" s="397"/>
      <c r="AI40" s="397"/>
      <c r="AJ40" s="397"/>
      <c r="AK40" s="397"/>
      <c r="AL40" s="397"/>
      <c r="AM40" s="397"/>
      <c r="AN40" s="397"/>
      <c r="AO40" s="397"/>
      <c r="AP40" s="397"/>
      <c r="AQ40" s="397"/>
      <c r="AR40" s="397"/>
      <c r="AS40" s="397"/>
      <c r="AT40" s="397"/>
      <c r="AU40" s="397"/>
      <c r="AV40" s="397"/>
      <c r="AW40" s="397"/>
      <c r="AX40" s="397"/>
      <c r="AY40" s="397"/>
      <c r="AZ40" s="397"/>
      <c r="BA40" s="397"/>
      <c r="BB40" s="397"/>
      <c r="BC40" s="397"/>
      <c r="BD40" s="397"/>
      <c r="BE40" s="397"/>
      <c r="BF40" s="397"/>
      <c r="BG40" s="397"/>
    </row>
    <row r="41" spans="1:59" x14ac:dyDescent="0.25">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row>
    <row r="42" spans="1:59" x14ac:dyDescent="0.25">
      <c r="U42" s="397"/>
      <c r="V42" s="397"/>
      <c r="W42" s="397"/>
      <c r="X42" s="397"/>
      <c r="Y42" s="397"/>
      <c r="Z42" s="397"/>
      <c r="AA42" s="397"/>
      <c r="AB42" s="397"/>
      <c r="AC42" s="397"/>
      <c r="AD42" s="397"/>
      <c r="AE42" s="397"/>
      <c r="AF42" s="397"/>
      <c r="AG42" s="397"/>
      <c r="AH42" s="397"/>
      <c r="AI42" s="397"/>
      <c r="AJ42" s="397"/>
      <c r="AK42" s="397"/>
      <c r="AL42" s="397"/>
      <c r="AM42" s="397"/>
      <c r="AN42" s="397"/>
      <c r="AO42" s="397"/>
      <c r="AP42" s="397"/>
      <c r="AQ42" s="397"/>
      <c r="AR42" s="397"/>
      <c r="AS42" s="397"/>
      <c r="AT42" s="397"/>
      <c r="AU42" s="397"/>
      <c r="AV42" s="397"/>
      <c r="AW42" s="397"/>
      <c r="AX42" s="397"/>
      <c r="AY42" s="397"/>
      <c r="AZ42" s="397"/>
      <c r="BA42" s="397"/>
      <c r="BB42" s="397"/>
      <c r="BC42" s="397"/>
      <c r="BD42" s="397"/>
      <c r="BE42" s="397"/>
      <c r="BF42" s="397"/>
      <c r="BG42" s="397"/>
    </row>
    <row r="43" spans="1:59" x14ac:dyDescent="0.25">
      <c r="U43" s="397"/>
      <c r="V43" s="397"/>
      <c r="W43" s="397"/>
      <c r="X43" s="397"/>
      <c r="Y43" s="397"/>
      <c r="Z43" s="397"/>
      <c r="AA43" s="397"/>
      <c r="AB43" s="397"/>
      <c r="AC43" s="397"/>
      <c r="AD43" s="397"/>
      <c r="AE43" s="397"/>
      <c r="AF43" s="397"/>
      <c r="AG43" s="397"/>
      <c r="AH43" s="397"/>
      <c r="AI43" s="397"/>
      <c r="AJ43" s="397"/>
      <c r="AK43" s="397"/>
      <c r="AL43" s="397"/>
      <c r="AM43" s="397"/>
      <c r="AN43" s="397"/>
      <c r="AO43" s="397"/>
      <c r="AP43" s="397"/>
      <c r="AQ43" s="397"/>
      <c r="AR43" s="397"/>
      <c r="AS43" s="397"/>
      <c r="AT43" s="397"/>
      <c r="AU43" s="397"/>
      <c r="AV43" s="397"/>
      <c r="AW43" s="397"/>
      <c r="AX43" s="397"/>
      <c r="AY43" s="397"/>
      <c r="AZ43" s="397"/>
      <c r="BA43" s="397"/>
      <c r="BB43" s="397"/>
      <c r="BC43" s="397"/>
      <c r="BD43" s="397"/>
      <c r="BE43" s="397"/>
      <c r="BF43" s="397"/>
      <c r="BG43" s="397"/>
    </row>
    <row r="44" spans="1:59" x14ac:dyDescent="0.25">
      <c r="U44" s="397"/>
      <c r="V44" s="397"/>
      <c r="W44" s="397"/>
      <c r="X44" s="397"/>
      <c r="Y44" s="397"/>
      <c r="Z44" s="397"/>
      <c r="AA44" s="397"/>
      <c r="AB44" s="397"/>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397"/>
      <c r="BA44" s="397"/>
      <c r="BB44" s="397"/>
      <c r="BC44" s="397"/>
      <c r="BD44" s="397"/>
      <c r="BE44" s="397"/>
      <c r="BF44" s="397"/>
      <c r="BG44" s="397"/>
    </row>
    <row r="45" spans="1:59" x14ac:dyDescent="0.25">
      <c r="U45" s="397"/>
      <c r="V45" s="397"/>
      <c r="W45" s="397"/>
      <c r="X45" s="397"/>
      <c r="Y45" s="397"/>
      <c r="Z45" s="397"/>
      <c r="AA45" s="397"/>
      <c r="AB45" s="397"/>
      <c r="AC45" s="397"/>
      <c r="AD45" s="397"/>
      <c r="AE45" s="397"/>
      <c r="AF45" s="397"/>
      <c r="AG45" s="397"/>
      <c r="AH45" s="397"/>
      <c r="AI45" s="397"/>
      <c r="AJ45" s="397"/>
      <c r="AK45" s="397"/>
      <c r="AL45" s="397"/>
      <c r="AM45" s="397"/>
      <c r="AN45" s="397"/>
      <c r="AO45" s="397"/>
      <c r="AP45" s="397"/>
      <c r="AQ45" s="397"/>
      <c r="AR45" s="397"/>
      <c r="AS45" s="397"/>
      <c r="AT45" s="397"/>
      <c r="AU45" s="397"/>
      <c r="AV45" s="397"/>
      <c r="AW45" s="397"/>
      <c r="AX45" s="397"/>
      <c r="AY45" s="397"/>
      <c r="AZ45" s="397"/>
      <c r="BA45" s="397"/>
      <c r="BB45" s="397"/>
      <c r="BC45" s="397"/>
      <c r="BD45" s="397"/>
      <c r="BE45" s="397"/>
      <c r="BF45" s="397"/>
      <c r="BG45" s="397"/>
    </row>
    <row r="46" spans="1:59" x14ac:dyDescent="0.25">
      <c r="U46" s="397"/>
      <c r="V46" s="397"/>
      <c r="W46" s="397"/>
      <c r="X46" s="397"/>
      <c r="Y46" s="397"/>
      <c r="Z46" s="397"/>
      <c r="AA46" s="397"/>
      <c r="AB46" s="397"/>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397"/>
      <c r="BA46" s="397"/>
      <c r="BB46" s="397"/>
      <c r="BC46" s="397"/>
      <c r="BD46" s="397"/>
      <c r="BE46" s="397"/>
      <c r="BF46" s="397"/>
      <c r="BG46" s="397"/>
    </row>
    <row r="47" spans="1:59" x14ac:dyDescent="0.25">
      <c r="U47" s="397"/>
      <c r="V47" s="397"/>
      <c r="W47" s="397"/>
      <c r="X47" s="397"/>
      <c r="Y47" s="397"/>
      <c r="Z47" s="397"/>
      <c r="AA47" s="397"/>
      <c r="AB47" s="397"/>
      <c r="AC47" s="397"/>
      <c r="AD47" s="397"/>
      <c r="AE47" s="397"/>
      <c r="AF47" s="397"/>
      <c r="AG47" s="397"/>
      <c r="AH47" s="397"/>
      <c r="AI47" s="397"/>
      <c r="AJ47" s="397"/>
      <c r="AK47" s="397"/>
      <c r="AL47" s="397"/>
      <c r="AM47" s="397"/>
      <c r="AN47" s="397"/>
      <c r="AO47" s="397"/>
      <c r="AP47" s="397"/>
      <c r="AQ47" s="397"/>
      <c r="AR47" s="397"/>
      <c r="AS47" s="397"/>
      <c r="AT47" s="397"/>
      <c r="AU47" s="397"/>
      <c r="AV47" s="397"/>
      <c r="AW47" s="397"/>
      <c r="AX47" s="397"/>
      <c r="AY47" s="397"/>
      <c r="AZ47" s="397"/>
      <c r="BA47" s="397"/>
      <c r="BB47" s="397"/>
      <c r="BC47" s="397"/>
      <c r="BD47" s="397"/>
      <c r="BE47" s="397"/>
      <c r="BF47" s="397"/>
      <c r="BG47" s="397"/>
    </row>
    <row r="48" spans="1:59" x14ac:dyDescent="0.25">
      <c r="U48" s="397"/>
      <c r="V48" s="397"/>
      <c r="W48" s="397"/>
      <c r="X48" s="397"/>
      <c r="Y48" s="397"/>
      <c r="Z48" s="397"/>
      <c r="AA48" s="397"/>
      <c r="AB48" s="397"/>
      <c r="AC48" s="397"/>
      <c r="AD48" s="397"/>
      <c r="AE48" s="397"/>
      <c r="AF48" s="397"/>
      <c r="AG48" s="397"/>
      <c r="AH48" s="397"/>
      <c r="AI48" s="397"/>
      <c r="AJ48" s="397"/>
      <c r="AK48" s="397"/>
      <c r="AL48" s="397"/>
      <c r="AM48" s="397"/>
      <c r="AN48" s="397"/>
      <c r="AO48" s="397"/>
      <c r="AP48" s="397"/>
      <c r="AQ48" s="397"/>
      <c r="AR48" s="397"/>
      <c r="AS48" s="397"/>
      <c r="AT48" s="397"/>
      <c r="AU48" s="397"/>
      <c r="AV48" s="397"/>
      <c r="AW48" s="397"/>
      <c r="AX48" s="397"/>
      <c r="AY48" s="397"/>
      <c r="AZ48" s="397"/>
      <c r="BA48" s="397"/>
      <c r="BB48" s="397"/>
      <c r="BC48" s="397"/>
      <c r="BD48" s="397"/>
      <c r="BE48" s="397"/>
      <c r="BF48" s="397"/>
      <c r="BG48" s="397"/>
    </row>
    <row r="49" spans="21:59" x14ac:dyDescent="0.25">
      <c r="U49" s="397"/>
      <c r="V49" s="397"/>
      <c r="W49" s="397"/>
      <c r="X49" s="397"/>
      <c r="Y49" s="397"/>
      <c r="Z49" s="397"/>
      <c r="AA49" s="397"/>
      <c r="AB49" s="397"/>
      <c r="AC49" s="397"/>
      <c r="AD49" s="397"/>
      <c r="AE49" s="397"/>
      <c r="AF49" s="397"/>
      <c r="AG49" s="397"/>
      <c r="AH49" s="397"/>
      <c r="AI49" s="397"/>
      <c r="AJ49" s="397"/>
      <c r="AK49" s="397"/>
      <c r="AL49" s="397"/>
      <c r="AM49" s="397"/>
      <c r="AN49" s="397"/>
      <c r="AO49" s="397"/>
      <c r="AP49" s="397"/>
      <c r="AQ49" s="397"/>
      <c r="AR49" s="397"/>
      <c r="AS49" s="397"/>
      <c r="AT49" s="397"/>
      <c r="AU49" s="397"/>
      <c r="AV49" s="397"/>
      <c r="AW49" s="397"/>
      <c r="AX49" s="397"/>
      <c r="AY49" s="397"/>
      <c r="AZ49" s="397"/>
      <c r="BA49" s="397"/>
      <c r="BB49" s="397"/>
      <c r="BC49" s="397"/>
      <c r="BD49" s="397"/>
      <c r="BE49" s="397"/>
      <c r="BF49" s="397"/>
      <c r="BG49" s="397"/>
    </row>
    <row r="50" spans="21:59" x14ac:dyDescent="0.25">
      <c r="U50" s="397"/>
      <c r="V50" s="397"/>
      <c r="W50" s="397"/>
      <c r="X50" s="397"/>
      <c r="Y50" s="397"/>
      <c r="Z50" s="397"/>
      <c r="AA50" s="397"/>
      <c r="AB50" s="397"/>
      <c r="AC50" s="397"/>
      <c r="AD50" s="397"/>
      <c r="AE50" s="397"/>
      <c r="AF50" s="397"/>
      <c r="AG50" s="397"/>
      <c r="AH50" s="397"/>
      <c r="AI50" s="397"/>
      <c r="AJ50" s="397"/>
      <c r="AK50" s="397"/>
      <c r="AL50" s="397"/>
      <c r="AM50" s="397"/>
      <c r="AN50" s="397"/>
      <c r="AO50" s="397"/>
      <c r="AP50" s="397"/>
      <c r="AQ50" s="397"/>
      <c r="AR50" s="397"/>
      <c r="AS50" s="397"/>
      <c r="AT50" s="397"/>
      <c r="AU50" s="397"/>
      <c r="AV50" s="397"/>
      <c r="AW50" s="397"/>
      <c r="AX50" s="397"/>
      <c r="AY50" s="397"/>
      <c r="AZ50" s="397"/>
      <c r="BA50" s="397"/>
      <c r="BB50" s="397"/>
      <c r="BC50" s="397"/>
      <c r="BD50" s="397"/>
      <c r="BE50" s="397"/>
      <c r="BF50" s="397"/>
      <c r="BG50" s="397"/>
    </row>
    <row r="51" spans="21:59" x14ac:dyDescent="0.25">
      <c r="U51" s="397"/>
      <c r="V51" s="397"/>
      <c r="W51" s="397"/>
      <c r="X51" s="397"/>
      <c r="Y51" s="397"/>
      <c r="Z51" s="397"/>
      <c r="AA51" s="397"/>
      <c r="AB51" s="397"/>
      <c r="AC51" s="397"/>
      <c r="AD51" s="397"/>
      <c r="AE51" s="397"/>
      <c r="AF51" s="397"/>
      <c r="AG51" s="397"/>
      <c r="AH51" s="397"/>
      <c r="AI51" s="397"/>
      <c r="AJ51" s="397"/>
      <c r="AK51" s="397"/>
      <c r="AL51" s="397"/>
      <c r="AM51" s="397"/>
      <c r="AN51" s="397"/>
      <c r="AO51" s="397"/>
      <c r="AP51" s="397"/>
      <c r="AQ51" s="397"/>
      <c r="AR51" s="397"/>
      <c r="AS51" s="397"/>
      <c r="AT51" s="397"/>
      <c r="AU51" s="397"/>
      <c r="AV51" s="397"/>
      <c r="AW51" s="397"/>
      <c r="AX51" s="397"/>
      <c r="AY51" s="397"/>
      <c r="AZ51" s="397"/>
      <c r="BA51" s="397"/>
      <c r="BB51" s="397"/>
      <c r="BC51" s="397"/>
      <c r="BD51" s="397"/>
      <c r="BE51" s="397"/>
      <c r="BF51" s="397"/>
      <c r="BG51" s="397"/>
    </row>
    <row r="52" spans="21:59" x14ac:dyDescent="0.25">
      <c r="U52" s="397"/>
      <c r="V52" s="397"/>
      <c r="W52" s="397"/>
      <c r="X52" s="397"/>
      <c r="Y52" s="397"/>
      <c r="Z52" s="397"/>
      <c r="AA52" s="397"/>
      <c r="AB52" s="397"/>
      <c r="AC52" s="397"/>
      <c r="AD52" s="397"/>
      <c r="AE52" s="397"/>
      <c r="AF52" s="397"/>
      <c r="AG52" s="397"/>
      <c r="AH52" s="397"/>
      <c r="AI52" s="397"/>
      <c r="AJ52" s="397"/>
      <c r="AK52" s="397"/>
      <c r="AL52" s="397"/>
      <c r="AM52" s="397"/>
      <c r="AN52" s="397"/>
      <c r="AO52" s="397"/>
      <c r="AP52" s="397"/>
      <c r="AQ52" s="397"/>
      <c r="AR52" s="397"/>
      <c r="AS52" s="397"/>
      <c r="AT52" s="397"/>
      <c r="AU52" s="397"/>
      <c r="AV52" s="397"/>
      <c r="AW52" s="397"/>
      <c r="AX52" s="397"/>
      <c r="AY52" s="397"/>
      <c r="AZ52" s="397"/>
      <c r="BA52" s="397"/>
      <c r="BB52" s="397"/>
      <c r="BC52" s="397"/>
      <c r="BD52" s="397"/>
      <c r="BE52" s="397"/>
      <c r="BF52" s="397"/>
      <c r="BG52" s="397"/>
    </row>
    <row r="53" spans="21:59" x14ac:dyDescent="0.25">
      <c r="U53" s="397"/>
      <c r="V53" s="397"/>
      <c r="W53" s="397"/>
      <c r="X53" s="397"/>
      <c r="Y53" s="397"/>
      <c r="Z53" s="397"/>
      <c r="AA53" s="397"/>
      <c r="AB53" s="397"/>
      <c r="AC53" s="397"/>
      <c r="AD53" s="397"/>
      <c r="AE53" s="397"/>
      <c r="AF53" s="397"/>
      <c r="AG53" s="397"/>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row>
    <row r="54" spans="21:59" x14ac:dyDescent="0.25">
      <c r="U54" s="397"/>
      <c r="V54" s="397"/>
      <c r="W54" s="397"/>
      <c r="X54" s="397"/>
      <c r="Y54" s="397"/>
      <c r="Z54" s="397"/>
      <c r="AA54" s="397"/>
      <c r="AB54" s="397"/>
      <c r="AC54" s="397"/>
      <c r="AD54" s="397"/>
      <c r="AE54" s="397"/>
      <c r="AF54" s="397"/>
      <c r="AG54" s="397"/>
      <c r="AH54" s="397"/>
      <c r="AI54" s="397"/>
      <c r="AJ54" s="397"/>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row>
    <row r="55" spans="21:59" x14ac:dyDescent="0.25">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row>
    <row r="56" spans="21:59" x14ac:dyDescent="0.25">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row>
    <row r="57" spans="21:59" x14ac:dyDescent="0.25">
      <c r="U57" s="397"/>
      <c r="V57" s="397"/>
      <c r="W57" s="397"/>
      <c r="X57" s="397"/>
      <c r="Y57" s="397"/>
      <c r="Z57" s="397"/>
      <c r="AA57" s="397"/>
      <c r="AB57" s="397"/>
      <c r="AC57" s="397"/>
      <c r="AD57" s="397"/>
      <c r="AE57" s="397"/>
      <c r="AF57" s="397"/>
      <c r="AG57" s="397"/>
      <c r="AH57" s="397"/>
      <c r="AI57" s="397"/>
      <c r="AJ57" s="397"/>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row>
    <row r="58" spans="21:59" x14ac:dyDescent="0.25">
      <c r="U58" s="397"/>
      <c r="V58" s="397"/>
      <c r="W58" s="397"/>
      <c r="X58" s="397"/>
      <c r="Y58" s="397"/>
      <c r="Z58" s="397"/>
      <c r="AA58" s="397"/>
      <c r="AB58" s="397"/>
      <c r="AC58" s="397"/>
      <c r="AD58" s="397"/>
      <c r="AE58" s="397"/>
      <c r="AF58" s="397"/>
      <c r="AG58" s="397"/>
      <c r="AH58" s="397"/>
      <c r="AI58" s="397"/>
      <c r="AJ58" s="397"/>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row>
    <row r="59" spans="21:59" x14ac:dyDescent="0.25">
      <c r="U59" s="397"/>
      <c r="V59" s="397"/>
      <c r="W59" s="397"/>
      <c r="X59" s="397"/>
      <c r="Y59" s="397"/>
      <c r="Z59" s="397"/>
      <c r="AA59" s="397"/>
      <c r="AB59" s="397"/>
      <c r="AC59" s="397"/>
      <c r="AD59" s="397"/>
      <c r="AE59" s="397"/>
      <c r="AF59" s="397"/>
      <c r="AG59" s="397"/>
      <c r="AH59" s="397"/>
      <c r="AI59" s="397"/>
      <c r="AJ59" s="397"/>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row>
    <row r="60" spans="21:59" x14ac:dyDescent="0.25">
      <c r="U60" s="397"/>
      <c r="V60" s="397"/>
      <c r="W60" s="397"/>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7"/>
      <c r="AZ60" s="397"/>
      <c r="BA60" s="397"/>
      <c r="BB60" s="397"/>
      <c r="BC60" s="397"/>
      <c r="BD60" s="397"/>
      <c r="BE60" s="397"/>
      <c r="BF60" s="397"/>
      <c r="BG60" s="397"/>
    </row>
    <row r="61" spans="21:59" x14ac:dyDescent="0.25">
      <c r="U61" s="397"/>
      <c r="V61" s="397"/>
      <c r="W61" s="397"/>
      <c r="X61" s="397"/>
      <c r="Y61" s="397"/>
      <c r="Z61" s="397"/>
      <c r="AA61" s="397"/>
      <c r="AB61" s="397"/>
      <c r="AC61" s="397"/>
      <c r="AD61" s="397"/>
      <c r="AE61" s="397"/>
      <c r="AF61" s="397"/>
      <c r="AG61" s="397"/>
      <c r="AH61" s="397"/>
      <c r="AI61" s="397"/>
      <c r="AJ61" s="397"/>
      <c r="AK61" s="397"/>
      <c r="AL61" s="397"/>
      <c r="AM61" s="397"/>
      <c r="AN61" s="397"/>
      <c r="AO61" s="397"/>
      <c r="AP61" s="397"/>
      <c r="AQ61" s="397"/>
      <c r="AR61" s="397"/>
      <c r="AS61" s="397"/>
      <c r="AT61" s="397"/>
      <c r="AU61" s="397"/>
      <c r="AV61" s="397"/>
      <c r="AW61" s="397"/>
      <c r="AX61" s="397"/>
      <c r="AY61" s="397"/>
      <c r="AZ61" s="397"/>
      <c r="BA61" s="397"/>
      <c r="BB61" s="397"/>
      <c r="BC61" s="397"/>
      <c r="BD61" s="397"/>
      <c r="BE61" s="397"/>
      <c r="BF61" s="397"/>
      <c r="BG61" s="397"/>
    </row>
    <row r="62" spans="21:59" x14ac:dyDescent="0.25">
      <c r="U62" s="397"/>
      <c r="V62" s="397"/>
      <c r="W62" s="397"/>
      <c r="X62" s="397"/>
      <c r="Y62" s="397"/>
      <c r="Z62" s="397"/>
      <c r="AA62" s="397"/>
      <c r="AB62" s="397"/>
      <c r="AC62" s="397"/>
      <c r="AD62" s="397"/>
      <c r="AE62" s="397"/>
      <c r="AF62" s="397"/>
      <c r="AG62" s="397"/>
      <c r="AH62" s="397"/>
      <c r="AI62" s="397"/>
      <c r="AJ62" s="397"/>
      <c r="AK62" s="397"/>
      <c r="AL62" s="397"/>
      <c r="AM62" s="397"/>
      <c r="AN62" s="397"/>
      <c r="AO62" s="397"/>
      <c r="AP62" s="397"/>
      <c r="AQ62" s="397"/>
      <c r="AR62" s="397"/>
      <c r="AS62" s="397"/>
      <c r="AT62" s="397"/>
      <c r="AU62" s="397"/>
      <c r="AV62" s="397"/>
      <c r="AW62" s="397"/>
      <c r="AX62" s="397"/>
      <c r="AY62" s="397"/>
      <c r="AZ62" s="397"/>
      <c r="BA62" s="397"/>
      <c r="BB62" s="397"/>
      <c r="BC62" s="397"/>
      <c r="BD62" s="397"/>
      <c r="BE62" s="397"/>
      <c r="BF62" s="397"/>
      <c r="BG62" s="397"/>
    </row>
    <row r="63" spans="21:59" x14ac:dyDescent="0.25">
      <c r="U63" s="397"/>
      <c r="V63" s="397"/>
      <c r="W63" s="397"/>
      <c r="X63" s="397"/>
      <c r="Y63" s="397"/>
      <c r="Z63" s="397"/>
      <c r="AA63" s="397"/>
      <c r="AB63" s="397"/>
      <c r="AC63" s="397"/>
      <c r="AD63" s="397"/>
      <c r="AE63" s="397"/>
      <c r="AF63" s="397"/>
      <c r="AG63" s="397"/>
      <c r="AH63" s="397"/>
      <c r="AI63" s="397"/>
      <c r="AJ63" s="397"/>
      <c r="AK63" s="397"/>
      <c r="AL63" s="397"/>
      <c r="AM63" s="397"/>
      <c r="AN63" s="397"/>
      <c r="AO63" s="397"/>
      <c r="AP63" s="397"/>
      <c r="AQ63" s="397"/>
      <c r="AR63" s="397"/>
      <c r="AS63" s="397"/>
      <c r="AT63" s="397"/>
      <c r="AU63" s="397"/>
      <c r="AV63" s="397"/>
      <c r="AW63" s="397"/>
      <c r="AX63" s="397"/>
      <c r="AY63" s="397"/>
      <c r="AZ63" s="397"/>
      <c r="BA63" s="397"/>
      <c r="BB63" s="397"/>
      <c r="BC63" s="397"/>
      <c r="BD63" s="397"/>
      <c r="BE63" s="397"/>
      <c r="BF63" s="397"/>
      <c r="BG63" s="397"/>
    </row>
    <row r="64" spans="21:59" x14ac:dyDescent="0.25">
      <c r="U64" s="397"/>
      <c r="V64" s="397"/>
      <c r="W64" s="397"/>
      <c r="X64" s="397"/>
      <c r="Y64" s="397"/>
      <c r="Z64" s="397"/>
      <c r="AA64" s="397"/>
      <c r="AB64" s="397"/>
      <c r="AC64" s="397"/>
      <c r="AD64" s="397"/>
      <c r="AE64" s="397"/>
      <c r="AF64" s="397"/>
      <c r="AG64" s="397"/>
      <c r="AH64" s="397"/>
      <c r="AI64" s="397"/>
      <c r="AJ64" s="397"/>
      <c r="AK64" s="397"/>
      <c r="AL64" s="397"/>
      <c r="AM64" s="397"/>
      <c r="AN64" s="397"/>
      <c r="AO64" s="397"/>
      <c r="AP64" s="397"/>
      <c r="AQ64" s="397"/>
      <c r="AR64" s="397"/>
      <c r="AS64" s="397"/>
      <c r="AT64" s="397"/>
      <c r="AU64" s="397"/>
      <c r="AV64" s="397"/>
      <c r="AW64" s="397"/>
      <c r="AX64" s="397"/>
      <c r="AY64" s="397"/>
      <c r="AZ64" s="397"/>
      <c r="BA64" s="397"/>
      <c r="BB64" s="397"/>
      <c r="BC64" s="397"/>
      <c r="BD64" s="397"/>
      <c r="BE64" s="397"/>
      <c r="BF64" s="397"/>
      <c r="BG64" s="397"/>
    </row>
    <row r="65" spans="21:59" x14ac:dyDescent="0.25">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7"/>
      <c r="BC65" s="397"/>
      <c r="BD65" s="397"/>
      <c r="BE65" s="397"/>
      <c r="BF65" s="397"/>
      <c r="BG65" s="397"/>
    </row>
    <row r="66" spans="21:59" x14ac:dyDescent="0.25">
      <c r="U66" s="397"/>
      <c r="V66" s="397"/>
      <c r="W66" s="397"/>
      <c r="X66" s="397"/>
      <c r="Y66" s="397"/>
      <c r="Z66" s="397"/>
      <c r="AA66" s="397"/>
      <c r="AB66" s="397"/>
      <c r="AC66" s="397"/>
      <c r="AD66" s="397"/>
      <c r="AE66" s="397"/>
      <c r="AF66" s="397"/>
      <c r="AG66" s="397"/>
      <c r="AH66" s="397"/>
      <c r="AI66" s="397"/>
      <c r="AJ66" s="397"/>
      <c r="AK66" s="397"/>
      <c r="AL66" s="397"/>
      <c r="AM66" s="397"/>
      <c r="AN66" s="397"/>
      <c r="AO66" s="397"/>
      <c r="AP66" s="397"/>
      <c r="AQ66" s="397"/>
      <c r="AR66" s="397"/>
      <c r="AS66" s="397"/>
      <c r="AT66" s="397"/>
      <c r="AU66" s="397"/>
      <c r="AV66" s="397"/>
      <c r="AW66" s="397"/>
      <c r="AX66" s="397"/>
      <c r="AY66" s="397"/>
      <c r="AZ66" s="397"/>
      <c r="BA66" s="397"/>
      <c r="BB66" s="397"/>
      <c r="BC66" s="397"/>
      <c r="BD66" s="397"/>
      <c r="BE66" s="397"/>
      <c r="BF66" s="397"/>
      <c r="BG66" s="397"/>
    </row>
    <row r="67" spans="21:59" x14ac:dyDescent="0.25">
      <c r="U67" s="397"/>
      <c r="V67" s="397"/>
      <c r="W67" s="397"/>
      <c r="X67" s="397"/>
      <c r="Y67" s="397"/>
      <c r="Z67" s="397"/>
      <c r="AA67" s="397"/>
      <c r="AB67" s="397"/>
      <c r="AC67" s="397"/>
      <c r="AD67" s="397"/>
      <c r="AE67" s="397"/>
      <c r="AF67" s="397"/>
      <c r="AG67" s="397"/>
      <c r="AH67" s="397"/>
      <c r="AI67" s="397"/>
      <c r="AJ67" s="397"/>
      <c r="AK67" s="397"/>
      <c r="AL67" s="397"/>
      <c r="AM67" s="397"/>
      <c r="AN67" s="397"/>
      <c r="AO67" s="397"/>
      <c r="AP67" s="397"/>
      <c r="AQ67" s="397"/>
      <c r="AR67" s="397"/>
      <c r="AS67" s="397"/>
      <c r="AT67" s="397"/>
      <c r="AU67" s="397"/>
      <c r="AV67" s="397"/>
      <c r="AW67" s="397"/>
      <c r="AX67" s="397"/>
      <c r="AY67" s="397"/>
      <c r="AZ67" s="397"/>
      <c r="BA67" s="397"/>
      <c r="BB67" s="397"/>
      <c r="BC67" s="397"/>
      <c r="BD67" s="397"/>
      <c r="BE67" s="397"/>
      <c r="BF67" s="397"/>
      <c r="BG67" s="397"/>
    </row>
    <row r="68" spans="21:59" x14ac:dyDescent="0.25">
      <c r="U68" s="397"/>
      <c r="V68" s="397"/>
      <c r="W68" s="397"/>
      <c r="X68" s="397"/>
      <c r="Y68" s="397"/>
      <c r="Z68" s="397"/>
      <c r="AA68" s="397"/>
      <c r="AB68" s="397"/>
      <c r="AC68" s="397"/>
      <c r="AD68" s="397"/>
      <c r="AE68" s="397"/>
      <c r="AF68" s="397"/>
      <c r="AG68" s="397"/>
      <c r="AH68" s="397"/>
      <c r="AI68" s="397"/>
      <c r="AJ68" s="397"/>
      <c r="AK68" s="397"/>
      <c r="AL68" s="397"/>
      <c r="AM68" s="397"/>
      <c r="AN68" s="397"/>
      <c r="AO68" s="397"/>
      <c r="AP68" s="397"/>
      <c r="AQ68" s="397"/>
      <c r="AR68" s="397"/>
      <c r="AS68" s="397"/>
      <c r="AT68" s="397"/>
      <c r="AU68" s="397"/>
      <c r="AV68" s="397"/>
      <c r="AW68" s="397"/>
      <c r="AX68" s="397"/>
      <c r="AY68" s="397"/>
      <c r="AZ68" s="397"/>
      <c r="BA68" s="397"/>
      <c r="BB68" s="397"/>
      <c r="BC68" s="397"/>
      <c r="BD68" s="397"/>
      <c r="BE68" s="397"/>
      <c r="BF68" s="397"/>
      <c r="BG68" s="397"/>
    </row>
    <row r="69" spans="21:59" x14ac:dyDescent="0.25">
      <c r="U69" s="397"/>
      <c r="V69" s="397"/>
      <c r="W69" s="397"/>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397"/>
      <c r="BA69" s="397"/>
      <c r="BB69" s="397"/>
      <c r="BC69" s="397"/>
      <c r="BD69" s="397"/>
      <c r="BE69" s="397"/>
      <c r="BF69" s="397"/>
      <c r="BG69" s="397"/>
    </row>
    <row r="70" spans="21:59" x14ac:dyDescent="0.25">
      <c r="U70" s="397"/>
      <c r="V70" s="397"/>
      <c r="W70" s="397"/>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row>
    <row r="71" spans="21:59" x14ac:dyDescent="0.25">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7"/>
      <c r="BC71" s="397"/>
      <c r="BD71" s="397"/>
      <c r="BE71" s="397"/>
      <c r="BF71" s="397"/>
      <c r="BG71" s="397"/>
    </row>
    <row r="72" spans="21:59" x14ac:dyDescent="0.25">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row>
    <row r="73" spans="21:59" x14ac:dyDescent="0.25">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row>
    <row r="74" spans="21:59" x14ac:dyDescent="0.25">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row>
    <row r="75" spans="21:59" x14ac:dyDescent="0.25">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row>
    <row r="76" spans="21:59" x14ac:dyDescent="0.25">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row>
    <row r="77" spans="21:59" x14ac:dyDescent="0.25">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row>
    <row r="78" spans="21:59" x14ac:dyDescent="0.25">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row>
    <row r="79" spans="21:59" x14ac:dyDescent="0.25">
      <c r="U79" s="397"/>
      <c r="V79" s="397"/>
      <c r="W79" s="397"/>
      <c r="X79" s="397"/>
      <c r="Y79" s="397"/>
      <c r="Z79" s="397"/>
      <c r="AA79" s="397"/>
      <c r="AB79" s="397"/>
      <c r="AC79" s="397"/>
      <c r="AD79" s="397"/>
      <c r="AE79" s="397"/>
      <c r="AF79" s="397"/>
      <c r="AG79" s="397"/>
      <c r="AH79" s="397"/>
      <c r="AI79" s="397"/>
      <c r="AJ79" s="397"/>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row>
    <row r="80" spans="21:59" x14ac:dyDescent="0.25">
      <c r="U80" s="397"/>
      <c r="V80" s="397"/>
      <c r="W80" s="397"/>
      <c r="X80" s="397"/>
      <c r="Y80" s="397"/>
      <c r="Z80" s="397"/>
      <c r="AA80" s="397"/>
      <c r="AB80" s="397"/>
      <c r="AC80" s="397"/>
      <c r="AD80" s="397"/>
      <c r="AE80" s="397"/>
      <c r="AF80" s="397"/>
      <c r="AG80" s="397"/>
      <c r="AH80" s="397"/>
      <c r="AI80" s="397"/>
      <c r="AJ80" s="397"/>
      <c r="AK80" s="397"/>
      <c r="AL80" s="397"/>
      <c r="AM80" s="397"/>
      <c r="AN80" s="397"/>
      <c r="AO80" s="397"/>
      <c r="AP80" s="397"/>
      <c r="AQ80" s="397"/>
      <c r="AR80" s="397"/>
      <c r="AS80" s="397"/>
      <c r="AT80" s="397"/>
      <c r="AU80" s="397"/>
      <c r="AV80" s="397"/>
      <c r="AW80" s="397"/>
      <c r="AX80" s="397"/>
      <c r="AY80" s="397"/>
      <c r="AZ80" s="397"/>
      <c r="BA80" s="397"/>
      <c r="BB80" s="397"/>
      <c r="BC80" s="397"/>
      <c r="BD80" s="397"/>
      <c r="BE80" s="397"/>
      <c r="BF80" s="397"/>
      <c r="BG80" s="397"/>
    </row>
    <row r="81" spans="21:59" x14ac:dyDescent="0.25">
      <c r="U81" s="397"/>
      <c r="V81" s="397"/>
      <c r="W81" s="397"/>
      <c r="X81" s="397"/>
      <c r="Y81" s="397"/>
      <c r="Z81" s="397"/>
      <c r="AA81" s="397"/>
      <c r="AB81" s="397"/>
      <c r="AC81" s="397"/>
      <c r="AD81" s="397"/>
      <c r="AE81" s="397"/>
      <c r="AF81" s="397"/>
      <c r="AG81" s="397"/>
      <c r="AH81" s="397"/>
      <c r="AI81" s="397"/>
      <c r="AJ81" s="397"/>
      <c r="AK81" s="397"/>
      <c r="AL81" s="397"/>
      <c r="AM81" s="397"/>
      <c r="AN81" s="397"/>
      <c r="AO81" s="397"/>
      <c r="AP81" s="397"/>
      <c r="AQ81" s="397"/>
      <c r="AR81" s="397"/>
      <c r="AS81" s="397"/>
      <c r="AT81" s="397"/>
      <c r="AU81" s="397"/>
      <c r="AV81" s="397"/>
      <c r="AW81" s="397"/>
      <c r="AX81" s="397"/>
      <c r="AY81" s="397"/>
      <c r="AZ81" s="397"/>
      <c r="BA81" s="397"/>
      <c r="BB81" s="397"/>
      <c r="BC81" s="397"/>
      <c r="BD81" s="397"/>
      <c r="BE81" s="397"/>
      <c r="BF81" s="397"/>
      <c r="BG81" s="397"/>
    </row>
    <row r="82" spans="21:59" x14ac:dyDescent="0.25">
      <c r="U82" s="397"/>
      <c r="V82" s="397"/>
      <c r="W82" s="397"/>
      <c r="X82" s="397"/>
      <c r="Y82" s="397"/>
      <c r="Z82" s="397"/>
      <c r="AA82" s="397"/>
      <c r="AB82" s="397"/>
      <c r="AC82" s="397"/>
      <c r="AD82" s="397"/>
      <c r="AE82" s="397"/>
      <c r="AF82" s="397"/>
      <c r="AG82" s="397"/>
      <c r="AH82" s="397"/>
      <c r="AI82" s="397"/>
      <c r="AJ82" s="397"/>
      <c r="AK82" s="397"/>
      <c r="AL82" s="397"/>
      <c r="AM82" s="397"/>
      <c r="AN82" s="397"/>
      <c r="AO82" s="397"/>
      <c r="AP82" s="397"/>
      <c r="AQ82" s="397"/>
      <c r="AR82" s="397"/>
      <c r="AS82" s="397"/>
      <c r="AT82" s="397"/>
      <c r="AU82" s="397"/>
      <c r="AV82" s="397"/>
      <c r="AW82" s="397"/>
      <c r="AX82" s="397"/>
      <c r="AY82" s="397"/>
      <c r="AZ82" s="397"/>
      <c r="BA82" s="397"/>
      <c r="BB82" s="397"/>
      <c r="BC82" s="397"/>
      <c r="BD82" s="397"/>
      <c r="BE82" s="397"/>
      <c r="BF82" s="397"/>
      <c r="BG82" s="397"/>
    </row>
    <row r="83" spans="21:59" x14ac:dyDescent="0.25">
      <c r="U83" s="397"/>
      <c r="V83" s="397"/>
      <c r="W83" s="397"/>
      <c r="X83" s="397"/>
      <c r="Y83" s="397"/>
      <c r="Z83" s="397"/>
      <c r="AA83" s="397"/>
      <c r="AB83" s="397"/>
      <c r="AC83" s="397"/>
      <c r="AD83" s="397"/>
      <c r="AE83" s="397"/>
      <c r="AF83" s="397"/>
      <c r="AG83" s="397"/>
      <c r="AH83" s="397"/>
      <c r="AI83" s="397"/>
      <c r="AJ83" s="397"/>
      <c r="AK83" s="397"/>
      <c r="AL83" s="397"/>
      <c r="AM83" s="397"/>
      <c r="AN83" s="397"/>
      <c r="AO83" s="397"/>
      <c r="AP83" s="397"/>
      <c r="AQ83" s="397"/>
      <c r="AR83" s="397"/>
      <c r="AS83" s="397"/>
      <c r="AT83" s="397"/>
      <c r="AU83" s="397"/>
      <c r="AV83" s="397"/>
      <c r="AW83" s="397"/>
      <c r="AX83" s="397"/>
      <c r="AY83" s="397"/>
      <c r="AZ83" s="397"/>
      <c r="BA83" s="397"/>
      <c r="BB83" s="397"/>
      <c r="BC83" s="397"/>
      <c r="BD83" s="397"/>
      <c r="BE83" s="397"/>
      <c r="BF83" s="397"/>
      <c r="BG83" s="397"/>
    </row>
    <row r="84" spans="21:59" x14ac:dyDescent="0.25">
      <c r="U84" s="397"/>
      <c r="V84" s="397"/>
      <c r="W84" s="397"/>
      <c r="X84" s="397"/>
      <c r="Y84" s="397"/>
      <c r="Z84" s="397"/>
      <c r="AA84" s="397"/>
      <c r="AB84" s="397"/>
      <c r="AC84" s="397"/>
      <c r="AD84" s="397"/>
      <c r="AE84" s="397"/>
      <c r="AF84" s="397"/>
      <c r="AG84" s="397"/>
      <c r="AH84" s="397"/>
      <c r="AI84" s="397"/>
      <c r="AJ84" s="397"/>
      <c r="AK84" s="397"/>
      <c r="AL84" s="397"/>
      <c r="AM84" s="397"/>
      <c r="AN84" s="397"/>
      <c r="AO84" s="397"/>
      <c r="AP84" s="397"/>
      <c r="AQ84" s="397"/>
      <c r="AR84" s="397"/>
      <c r="AS84" s="397"/>
      <c r="AT84" s="397"/>
      <c r="AU84" s="397"/>
      <c r="AV84" s="397"/>
      <c r="AW84" s="397"/>
      <c r="AX84" s="397"/>
      <c r="AY84" s="397"/>
      <c r="AZ84" s="397"/>
      <c r="BA84" s="397"/>
      <c r="BB84" s="397"/>
      <c r="BC84" s="397"/>
      <c r="BD84" s="397"/>
      <c r="BE84" s="397"/>
      <c r="BF84" s="397"/>
      <c r="BG84" s="397"/>
    </row>
    <row r="85" spans="21:59" x14ac:dyDescent="0.25">
      <c r="U85" s="397"/>
      <c r="V85" s="397"/>
      <c r="W85" s="397"/>
      <c r="X85" s="397"/>
      <c r="Y85" s="397"/>
      <c r="Z85" s="397"/>
      <c r="AA85" s="397"/>
      <c r="AB85" s="397"/>
      <c r="AC85" s="397"/>
      <c r="AD85" s="397"/>
      <c r="AE85" s="397"/>
      <c r="AF85" s="397"/>
      <c r="AG85" s="397"/>
      <c r="AH85" s="397"/>
      <c r="AI85" s="397"/>
      <c r="AJ85" s="397"/>
      <c r="AK85" s="397"/>
      <c r="AL85" s="397"/>
      <c r="AM85" s="397"/>
      <c r="AN85" s="397"/>
      <c r="AO85" s="397"/>
      <c r="AP85" s="397"/>
      <c r="AQ85" s="397"/>
      <c r="AR85" s="397"/>
      <c r="AS85" s="397"/>
      <c r="AT85" s="397"/>
      <c r="AU85" s="397"/>
      <c r="AV85" s="397"/>
      <c r="AW85" s="397"/>
      <c r="AX85" s="397"/>
      <c r="AY85" s="397"/>
      <c r="AZ85" s="397"/>
      <c r="BA85" s="397"/>
      <c r="BB85" s="397"/>
      <c r="BC85" s="397"/>
      <c r="BD85" s="397"/>
      <c r="BE85" s="397"/>
      <c r="BF85" s="397"/>
      <c r="BG85" s="397"/>
    </row>
    <row r="86" spans="21:59" x14ac:dyDescent="0.25">
      <c r="U86" s="397"/>
      <c r="V86" s="397"/>
      <c r="W86" s="397"/>
      <c r="X86" s="397"/>
      <c r="Y86" s="397"/>
      <c r="Z86" s="397"/>
      <c r="AA86" s="397"/>
      <c r="AB86" s="397"/>
      <c r="AC86" s="397"/>
      <c r="AD86" s="397"/>
      <c r="AE86" s="397"/>
      <c r="AF86" s="397"/>
      <c r="AG86" s="397"/>
      <c r="AH86" s="397"/>
      <c r="AI86" s="397"/>
      <c r="AJ86" s="397"/>
      <c r="AK86" s="397"/>
      <c r="AL86" s="397"/>
      <c r="AM86" s="397"/>
      <c r="AN86" s="397"/>
      <c r="AO86" s="397"/>
      <c r="AP86" s="397"/>
      <c r="AQ86" s="397"/>
      <c r="AR86" s="397"/>
      <c r="AS86" s="397"/>
      <c r="AT86" s="397"/>
      <c r="AU86" s="397"/>
      <c r="AV86" s="397"/>
      <c r="AW86" s="397"/>
      <c r="AX86" s="397"/>
      <c r="AY86" s="397"/>
      <c r="AZ86" s="397"/>
      <c r="BA86" s="397"/>
      <c r="BB86" s="397"/>
      <c r="BC86" s="397"/>
      <c r="BD86" s="397"/>
      <c r="BE86" s="397"/>
      <c r="BF86" s="397"/>
      <c r="BG86" s="397"/>
    </row>
    <row r="87" spans="21:59" x14ac:dyDescent="0.25">
      <c r="U87" s="397"/>
      <c r="V87" s="397"/>
      <c r="W87" s="397"/>
      <c r="X87" s="397"/>
      <c r="Y87" s="397"/>
      <c r="Z87" s="397"/>
      <c r="AA87" s="397"/>
      <c r="AB87" s="397"/>
      <c r="AC87" s="397"/>
      <c r="AD87" s="397"/>
      <c r="AE87" s="397"/>
      <c r="AF87" s="397"/>
      <c r="AG87" s="397"/>
      <c r="AH87" s="397"/>
      <c r="AI87" s="397"/>
      <c r="AJ87" s="397"/>
      <c r="AK87" s="397"/>
      <c r="AL87" s="397"/>
      <c r="AM87" s="397"/>
      <c r="AN87" s="397"/>
      <c r="AO87" s="397"/>
      <c r="AP87" s="397"/>
      <c r="AQ87" s="397"/>
      <c r="AR87" s="397"/>
      <c r="AS87" s="397"/>
      <c r="AT87" s="397"/>
      <c r="AU87" s="397"/>
      <c r="AV87" s="397"/>
      <c r="AW87" s="397"/>
      <c r="AX87" s="397"/>
      <c r="AY87" s="397"/>
      <c r="AZ87" s="397"/>
      <c r="BA87" s="397"/>
      <c r="BB87" s="397"/>
      <c r="BC87" s="397"/>
      <c r="BD87" s="397"/>
      <c r="BE87" s="397"/>
      <c r="BF87" s="397"/>
      <c r="BG87" s="397"/>
    </row>
    <row r="88" spans="21:59" x14ac:dyDescent="0.25">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397"/>
      <c r="BC88" s="397"/>
      <c r="BD88" s="397"/>
      <c r="BE88" s="397"/>
      <c r="BF88" s="397"/>
      <c r="BG88" s="397"/>
    </row>
    <row r="89" spans="21:59" x14ac:dyDescent="0.25">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row>
    <row r="90" spans="21:59" x14ac:dyDescent="0.25">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row>
    <row r="91" spans="21:59" x14ac:dyDescent="0.25">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row>
    <row r="92" spans="21:59" x14ac:dyDescent="0.25">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row>
    <row r="93" spans="21:59" x14ac:dyDescent="0.25">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row>
    <row r="94" spans="21:59" x14ac:dyDescent="0.25">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row>
    <row r="95" spans="21:59" x14ac:dyDescent="0.25">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row>
    <row r="96" spans="21:59" x14ac:dyDescent="0.25">
      <c r="U96" s="397"/>
      <c r="V96" s="397"/>
      <c r="W96" s="397"/>
      <c r="X96" s="397"/>
      <c r="Y96" s="397"/>
      <c r="Z96" s="397"/>
      <c r="AA96" s="397"/>
      <c r="AB96" s="397"/>
      <c r="AC96" s="397"/>
      <c r="AD96" s="397"/>
      <c r="AE96" s="397"/>
      <c r="AF96" s="397"/>
      <c r="AG96" s="397"/>
      <c r="AH96" s="397"/>
      <c r="AI96" s="397"/>
      <c r="AJ96" s="397"/>
      <c r="AK96" s="397"/>
      <c r="AL96" s="397"/>
      <c r="AM96" s="397"/>
      <c r="AN96" s="397"/>
      <c r="AO96" s="397"/>
      <c r="AP96" s="397"/>
      <c r="AQ96" s="397"/>
      <c r="AR96" s="397"/>
      <c r="AS96" s="397"/>
      <c r="AT96" s="397"/>
      <c r="AU96" s="397"/>
      <c r="AV96" s="397"/>
      <c r="AW96" s="397"/>
      <c r="AX96" s="397"/>
      <c r="AY96" s="397"/>
      <c r="AZ96" s="397"/>
      <c r="BA96" s="397"/>
      <c r="BB96" s="397"/>
      <c r="BC96" s="397"/>
      <c r="BD96" s="397"/>
      <c r="BE96" s="397"/>
      <c r="BF96" s="397"/>
      <c r="BG96" s="397"/>
    </row>
    <row r="97" spans="21:59" x14ac:dyDescent="0.25">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397"/>
      <c r="BC97" s="397"/>
      <c r="BD97" s="397"/>
      <c r="BE97" s="397"/>
      <c r="BF97" s="397"/>
      <c r="BG97" s="397"/>
    </row>
    <row r="98" spans="21:59" x14ac:dyDescent="0.25">
      <c r="U98" s="397"/>
      <c r="V98" s="397"/>
      <c r="W98" s="397"/>
      <c r="X98" s="397"/>
      <c r="Y98" s="397"/>
      <c r="Z98" s="397"/>
      <c r="AA98" s="397"/>
      <c r="AB98" s="397"/>
      <c r="AC98" s="397"/>
      <c r="AD98" s="397"/>
      <c r="AE98" s="397"/>
      <c r="AF98" s="397"/>
      <c r="AG98" s="397"/>
      <c r="AH98" s="397"/>
      <c r="AI98" s="397"/>
      <c r="AJ98" s="397"/>
      <c r="AK98" s="397"/>
      <c r="AL98" s="397"/>
      <c r="AM98" s="397"/>
      <c r="AN98" s="397"/>
      <c r="AO98" s="397"/>
      <c r="AP98" s="397"/>
      <c r="AQ98" s="397"/>
      <c r="AR98" s="397"/>
      <c r="AS98" s="397"/>
      <c r="AT98" s="397"/>
      <c r="AU98" s="397"/>
      <c r="AV98" s="397"/>
      <c r="AW98" s="397"/>
      <c r="AX98" s="397"/>
      <c r="AY98" s="397"/>
      <c r="AZ98" s="397"/>
      <c r="BA98" s="397"/>
      <c r="BB98" s="397"/>
      <c r="BC98" s="397"/>
      <c r="BD98" s="397"/>
      <c r="BE98" s="397"/>
      <c r="BF98" s="397"/>
      <c r="BG98" s="397"/>
    </row>
    <row r="99" spans="21:59" x14ac:dyDescent="0.25">
      <c r="U99" s="397"/>
      <c r="V99" s="397"/>
      <c r="W99" s="397"/>
      <c r="X99" s="397"/>
      <c r="Y99" s="397"/>
      <c r="Z99" s="397"/>
      <c r="AA99" s="397"/>
      <c r="AB99" s="397"/>
      <c r="AC99" s="397"/>
      <c r="AD99" s="397"/>
      <c r="AE99" s="397"/>
      <c r="AF99" s="397"/>
      <c r="AG99" s="397"/>
      <c r="AH99" s="397"/>
      <c r="AI99" s="397"/>
      <c r="AJ99" s="397"/>
      <c r="AK99" s="397"/>
      <c r="AL99" s="397"/>
      <c r="AM99" s="397"/>
      <c r="AN99" s="397"/>
      <c r="AO99" s="397"/>
      <c r="AP99" s="397"/>
      <c r="AQ99" s="397"/>
      <c r="AR99" s="397"/>
      <c r="AS99" s="397"/>
      <c r="AT99" s="397"/>
      <c r="AU99" s="397"/>
      <c r="AV99" s="397"/>
      <c r="AW99" s="397"/>
      <c r="AX99" s="397"/>
      <c r="AY99" s="397"/>
      <c r="AZ99" s="397"/>
      <c r="BA99" s="397"/>
      <c r="BB99" s="397"/>
      <c r="BC99" s="397"/>
      <c r="BD99" s="397"/>
      <c r="BE99" s="397"/>
      <c r="BF99" s="397"/>
      <c r="BG99" s="397"/>
    </row>
    <row r="100" spans="21:59" x14ac:dyDescent="0.25">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c r="AP100" s="397"/>
      <c r="AQ100" s="397"/>
      <c r="AR100" s="397"/>
      <c r="AS100" s="397"/>
      <c r="AT100" s="397"/>
      <c r="AU100" s="397"/>
      <c r="AV100" s="397"/>
      <c r="AW100" s="397"/>
      <c r="AX100" s="397"/>
      <c r="AY100" s="397"/>
      <c r="AZ100" s="397"/>
      <c r="BA100" s="397"/>
      <c r="BB100" s="397"/>
      <c r="BC100" s="397"/>
      <c r="BD100" s="397"/>
      <c r="BE100" s="397"/>
      <c r="BF100" s="397"/>
      <c r="BG100" s="397"/>
    </row>
    <row r="101" spans="21:59" x14ac:dyDescent="0.25">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c r="AP101" s="397"/>
      <c r="AQ101" s="397"/>
      <c r="AR101" s="397"/>
      <c r="AS101" s="397"/>
      <c r="AT101" s="397"/>
      <c r="AU101" s="397"/>
      <c r="AV101" s="397"/>
      <c r="AW101" s="397"/>
      <c r="AX101" s="397"/>
      <c r="AY101" s="397"/>
      <c r="AZ101" s="397"/>
      <c r="BA101" s="397"/>
      <c r="BB101" s="397"/>
      <c r="BC101" s="397"/>
      <c r="BD101" s="397"/>
      <c r="BE101" s="397"/>
      <c r="BF101" s="397"/>
      <c r="BG101" s="397"/>
    </row>
    <row r="102" spans="21:59" x14ac:dyDescent="0.25">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397"/>
      <c r="BC102" s="397"/>
      <c r="BD102" s="397"/>
      <c r="BE102" s="397"/>
      <c r="BF102" s="397"/>
      <c r="BG102" s="397"/>
    </row>
    <row r="103" spans="21:59" x14ac:dyDescent="0.25">
      <c r="U103" s="397"/>
      <c r="V103" s="397"/>
      <c r="W103" s="397"/>
      <c r="X103" s="397"/>
      <c r="Y103" s="397"/>
      <c r="Z103" s="397"/>
      <c r="AA103" s="397"/>
      <c r="AB103" s="397"/>
      <c r="AC103" s="397"/>
      <c r="AD103" s="397"/>
      <c r="AE103" s="397"/>
      <c r="AF103" s="397"/>
      <c r="AG103" s="397"/>
      <c r="AH103" s="397"/>
      <c r="AI103" s="397"/>
      <c r="AJ103" s="397"/>
      <c r="AK103" s="397"/>
      <c r="AL103" s="397"/>
      <c r="AM103" s="397"/>
      <c r="AN103" s="397"/>
      <c r="AO103" s="397"/>
      <c r="AP103" s="397"/>
      <c r="AQ103" s="397"/>
      <c r="AR103" s="397"/>
      <c r="AS103" s="397"/>
      <c r="AT103" s="397"/>
      <c r="AU103" s="397"/>
      <c r="AV103" s="397"/>
      <c r="AW103" s="397"/>
      <c r="AX103" s="397"/>
      <c r="AY103" s="397"/>
      <c r="AZ103" s="397"/>
      <c r="BA103" s="397"/>
      <c r="BB103" s="397"/>
      <c r="BC103" s="397"/>
      <c r="BD103" s="397"/>
      <c r="BE103" s="397"/>
      <c r="BF103" s="397"/>
      <c r="BG103" s="397"/>
    </row>
    <row r="104" spans="21:59" x14ac:dyDescent="0.25">
      <c r="U104" s="397"/>
      <c r="V104" s="397"/>
      <c r="W104" s="397"/>
      <c r="X104" s="397"/>
      <c r="Y104" s="397"/>
      <c r="Z104" s="397"/>
      <c r="AA104" s="397"/>
      <c r="AB104" s="397"/>
      <c r="AC104" s="397"/>
      <c r="AD104" s="397"/>
      <c r="AE104" s="397"/>
      <c r="AF104" s="397"/>
      <c r="AG104" s="397"/>
      <c r="AH104" s="397"/>
      <c r="AI104" s="397"/>
      <c r="AJ104" s="397"/>
      <c r="AK104" s="397"/>
      <c r="AL104" s="397"/>
      <c r="AM104" s="397"/>
      <c r="AN104" s="397"/>
      <c r="AO104" s="397"/>
      <c r="AP104" s="397"/>
      <c r="AQ104" s="397"/>
      <c r="AR104" s="397"/>
      <c r="AS104" s="397"/>
      <c r="AT104" s="397"/>
      <c r="AU104" s="397"/>
      <c r="AV104" s="397"/>
      <c r="AW104" s="397"/>
      <c r="AX104" s="397"/>
      <c r="AY104" s="397"/>
      <c r="AZ104" s="397"/>
      <c r="BA104" s="397"/>
      <c r="BB104" s="397"/>
      <c r="BC104" s="397"/>
      <c r="BD104" s="397"/>
      <c r="BE104" s="397"/>
      <c r="BF104" s="397"/>
      <c r="BG104" s="397"/>
    </row>
    <row r="105" spans="21:59" x14ac:dyDescent="0.25">
      <c r="U105" s="397"/>
      <c r="V105" s="397"/>
      <c r="W105" s="397"/>
      <c r="X105" s="397"/>
      <c r="Y105" s="397"/>
      <c r="Z105" s="397"/>
      <c r="AA105" s="397"/>
      <c r="AB105" s="397"/>
      <c r="AC105" s="397"/>
      <c r="AD105" s="397"/>
      <c r="AE105" s="397"/>
      <c r="AF105" s="397"/>
      <c r="AG105" s="397"/>
      <c r="AH105" s="397"/>
      <c r="AI105" s="397"/>
      <c r="AJ105" s="397"/>
      <c r="AK105" s="397"/>
      <c r="AL105" s="397"/>
      <c r="AM105" s="397"/>
      <c r="AN105" s="397"/>
      <c r="AO105" s="397"/>
      <c r="AP105" s="397"/>
      <c r="AQ105" s="397"/>
      <c r="AR105" s="397"/>
      <c r="AS105" s="397"/>
      <c r="AT105" s="397"/>
      <c r="AU105" s="397"/>
      <c r="AV105" s="397"/>
      <c r="AW105" s="397"/>
      <c r="AX105" s="397"/>
      <c r="AY105" s="397"/>
      <c r="AZ105" s="397"/>
      <c r="BA105" s="397"/>
      <c r="BB105" s="397"/>
      <c r="BC105" s="397"/>
      <c r="BD105" s="397"/>
      <c r="BE105" s="397"/>
      <c r="BF105" s="397"/>
      <c r="BG105" s="397"/>
    </row>
    <row r="106" spans="21:59" x14ac:dyDescent="0.25">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397"/>
      <c r="BC106" s="397"/>
      <c r="BD106" s="397"/>
      <c r="BE106" s="397"/>
      <c r="BF106" s="397"/>
      <c r="BG106" s="397"/>
    </row>
    <row r="107" spans="21:59" x14ac:dyDescent="0.25">
      <c r="U107" s="397"/>
      <c r="V107" s="397"/>
      <c r="W107" s="397"/>
      <c r="X107" s="397"/>
      <c r="Y107" s="397"/>
      <c r="Z107" s="397"/>
      <c r="AA107" s="397"/>
      <c r="AB107" s="397"/>
      <c r="AC107" s="397"/>
      <c r="AD107" s="397"/>
      <c r="AE107" s="397"/>
      <c r="AF107" s="397"/>
      <c r="AG107" s="397"/>
      <c r="AH107" s="397"/>
      <c r="AI107" s="397"/>
      <c r="AJ107" s="397"/>
      <c r="AK107" s="397"/>
      <c r="AL107" s="397"/>
      <c r="AM107" s="397"/>
      <c r="AN107" s="397"/>
      <c r="AO107" s="397"/>
      <c r="AP107" s="397"/>
      <c r="AQ107" s="397"/>
      <c r="AR107" s="397"/>
      <c r="AS107" s="397"/>
      <c r="AT107" s="397"/>
      <c r="AU107" s="397"/>
      <c r="AV107" s="397"/>
      <c r="AW107" s="397"/>
      <c r="AX107" s="397"/>
      <c r="AY107" s="397"/>
      <c r="AZ107" s="397"/>
      <c r="BA107" s="397"/>
      <c r="BB107" s="397"/>
      <c r="BC107" s="397"/>
      <c r="BD107" s="397"/>
      <c r="BE107" s="397"/>
      <c r="BF107" s="397"/>
      <c r="BG107" s="397"/>
    </row>
    <row r="108" spans="21:59" x14ac:dyDescent="0.25">
      <c r="U108" s="397"/>
      <c r="V108" s="397"/>
      <c r="W108" s="397"/>
      <c r="X108" s="397"/>
      <c r="Y108" s="397"/>
      <c r="Z108" s="397"/>
      <c r="AA108" s="397"/>
      <c r="AB108" s="397"/>
      <c r="AC108" s="397"/>
      <c r="AD108" s="397"/>
      <c r="AE108" s="397"/>
      <c r="AF108" s="397"/>
      <c r="AG108" s="397"/>
      <c r="AH108" s="397"/>
      <c r="AI108" s="397"/>
      <c r="AJ108" s="397"/>
      <c r="AK108" s="397"/>
      <c r="AL108" s="397"/>
      <c r="AM108" s="397"/>
      <c r="AN108" s="397"/>
      <c r="AO108" s="397"/>
      <c r="AP108" s="397"/>
      <c r="AQ108" s="397"/>
      <c r="AR108" s="397"/>
      <c r="AS108" s="397"/>
      <c r="AT108" s="397"/>
      <c r="AU108" s="397"/>
      <c r="AV108" s="397"/>
      <c r="AW108" s="397"/>
      <c r="AX108" s="397"/>
      <c r="AY108" s="397"/>
      <c r="AZ108" s="397"/>
      <c r="BA108" s="397"/>
      <c r="BB108" s="397"/>
      <c r="BC108" s="397"/>
      <c r="BD108" s="397"/>
      <c r="BE108" s="397"/>
      <c r="BF108" s="397"/>
      <c r="BG108" s="397"/>
    </row>
    <row r="109" spans="21:59" x14ac:dyDescent="0.25">
      <c r="U109" s="397"/>
      <c r="V109" s="397"/>
      <c r="W109" s="397"/>
      <c r="X109" s="397"/>
      <c r="Y109" s="397"/>
      <c r="Z109" s="397"/>
      <c r="AA109" s="397"/>
      <c r="AB109" s="397"/>
      <c r="AC109" s="397"/>
      <c r="AD109" s="397"/>
      <c r="AE109" s="397"/>
      <c r="AF109" s="397"/>
      <c r="AG109" s="397"/>
      <c r="AH109" s="397"/>
      <c r="AI109" s="397"/>
      <c r="AJ109" s="397"/>
      <c r="AK109" s="397"/>
      <c r="AL109" s="397"/>
      <c r="AM109" s="397"/>
      <c r="AN109" s="397"/>
      <c r="AO109" s="397"/>
      <c r="AP109" s="397"/>
      <c r="AQ109" s="397"/>
      <c r="AR109" s="397"/>
      <c r="AS109" s="397"/>
      <c r="AT109" s="397"/>
      <c r="AU109" s="397"/>
      <c r="AV109" s="397"/>
      <c r="AW109" s="397"/>
      <c r="AX109" s="397"/>
      <c r="AY109" s="397"/>
      <c r="AZ109" s="397"/>
      <c r="BA109" s="397"/>
      <c r="BB109" s="397"/>
      <c r="BC109" s="397"/>
      <c r="BD109" s="397"/>
      <c r="BE109" s="397"/>
      <c r="BF109" s="397"/>
      <c r="BG109" s="397"/>
    </row>
    <row r="110" spans="21:59" x14ac:dyDescent="0.25">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397"/>
      <c r="BC110" s="397"/>
      <c r="BD110" s="397"/>
      <c r="BE110" s="397"/>
      <c r="BF110" s="397"/>
      <c r="BG110" s="397"/>
    </row>
    <row r="111" spans="21:59" x14ac:dyDescent="0.25">
      <c r="U111" s="397"/>
      <c r="V111" s="397"/>
      <c r="W111" s="397"/>
      <c r="X111" s="397"/>
      <c r="Y111" s="397"/>
      <c r="Z111" s="397"/>
      <c r="AA111" s="397"/>
      <c r="AB111" s="397"/>
      <c r="AC111" s="397"/>
      <c r="AD111" s="397"/>
      <c r="AE111" s="397"/>
      <c r="AF111" s="397"/>
      <c r="AG111" s="397"/>
      <c r="AH111" s="397"/>
      <c r="AI111" s="397"/>
      <c r="AJ111" s="397"/>
      <c r="AK111" s="397"/>
      <c r="AL111" s="397"/>
      <c r="AM111" s="397"/>
      <c r="AN111" s="397"/>
      <c r="AO111" s="397"/>
      <c r="AP111" s="397"/>
      <c r="AQ111" s="397"/>
      <c r="AR111" s="397"/>
      <c r="AS111" s="397"/>
      <c r="AT111" s="397"/>
      <c r="AU111" s="397"/>
      <c r="AV111" s="397"/>
      <c r="AW111" s="397"/>
      <c r="AX111" s="397"/>
      <c r="AY111" s="397"/>
      <c r="AZ111" s="397"/>
      <c r="BA111" s="397"/>
      <c r="BB111" s="397"/>
      <c r="BC111" s="397"/>
      <c r="BD111" s="397"/>
      <c r="BE111" s="397"/>
      <c r="BF111" s="397"/>
      <c r="BG111" s="397"/>
    </row>
    <row r="112" spans="21:59" x14ac:dyDescent="0.25">
      <c r="U112" s="397"/>
      <c r="V112" s="397"/>
      <c r="W112" s="397"/>
      <c r="X112" s="397"/>
      <c r="Y112" s="397"/>
      <c r="Z112" s="397"/>
      <c r="AA112" s="397"/>
      <c r="AB112" s="397"/>
      <c r="AC112" s="397"/>
      <c r="AD112" s="397"/>
      <c r="AE112" s="397"/>
      <c r="AF112" s="397"/>
      <c r="AG112" s="397"/>
      <c r="AH112" s="397"/>
      <c r="AI112" s="397"/>
      <c r="AJ112" s="397"/>
      <c r="AK112" s="397"/>
      <c r="AL112" s="397"/>
      <c r="AM112" s="397"/>
      <c r="AN112" s="397"/>
      <c r="AO112" s="397"/>
      <c r="AP112" s="397"/>
      <c r="AQ112" s="397"/>
      <c r="AR112" s="397"/>
      <c r="AS112" s="397"/>
      <c r="AT112" s="397"/>
      <c r="AU112" s="397"/>
      <c r="AV112" s="397"/>
      <c r="AW112" s="397"/>
      <c r="AX112" s="397"/>
      <c r="AY112" s="397"/>
      <c r="AZ112" s="397"/>
      <c r="BA112" s="397"/>
      <c r="BB112" s="397"/>
      <c r="BC112" s="397"/>
      <c r="BD112" s="397"/>
      <c r="BE112" s="397"/>
      <c r="BF112" s="397"/>
      <c r="BG112" s="397"/>
    </row>
    <row r="113" spans="21:59" x14ac:dyDescent="0.25">
      <c r="U113" s="397"/>
      <c r="V113" s="397"/>
      <c r="W113" s="397"/>
      <c r="X113" s="397"/>
      <c r="Y113" s="397"/>
      <c r="Z113" s="397"/>
      <c r="AA113" s="397"/>
      <c r="AB113" s="397"/>
      <c r="AC113" s="397"/>
      <c r="AD113" s="397"/>
      <c r="AE113" s="397"/>
      <c r="AF113" s="397"/>
      <c r="AG113" s="397"/>
      <c r="AH113" s="397"/>
      <c r="AI113" s="397"/>
      <c r="AJ113" s="397"/>
      <c r="AK113" s="397"/>
      <c r="AL113" s="397"/>
      <c r="AM113" s="397"/>
      <c r="AN113" s="397"/>
      <c r="AO113" s="397"/>
      <c r="AP113" s="397"/>
      <c r="AQ113" s="397"/>
      <c r="AR113" s="397"/>
      <c r="AS113" s="397"/>
      <c r="AT113" s="397"/>
      <c r="AU113" s="397"/>
      <c r="AV113" s="397"/>
      <c r="AW113" s="397"/>
      <c r="AX113" s="397"/>
      <c r="AY113" s="397"/>
      <c r="AZ113" s="397"/>
      <c r="BA113" s="397"/>
      <c r="BB113" s="397"/>
      <c r="BC113" s="397"/>
      <c r="BD113" s="397"/>
      <c r="BE113" s="397"/>
      <c r="BF113" s="397"/>
      <c r="BG113" s="397"/>
    </row>
    <row r="114" spans="21:59" x14ac:dyDescent="0.25">
      <c r="U114" s="397"/>
      <c r="V114" s="397"/>
      <c r="W114" s="397"/>
      <c r="X114" s="397"/>
      <c r="Y114" s="397"/>
      <c r="Z114" s="397"/>
      <c r="AA114" s="397"/>
      <c r="AB114" s="397"/>
      <c r="AC114" s="397"/>
      <c r="AD114" s="397"/>
      <c r="AE114" s="397"/>
      <c r="AF114" s="397"/>
      <c r="AG114" s="397"/>
      <c r="AH114" s="397"/>
      <c r="AI114" s="397"/>
      <c r="AJ114" s="397"/>
      <c r="AK114" s="397"/>
      <c r="AL114" s="397"/>
      <c r="AM114" s="397"/>
      <c r="AN114" s="397"/>
      <c r="AO114" s="397"/>
      <c r="AP114" s="397"/>
      <c r="AQ114" s="397"/>
      <c r="AR114" s="397"/>
      <c r="AS114" s="397"/>
      <c r="AT114" s="397"/>
      <c r="AU114" s="397"/>
      <c r="AV114" s="397"/>
      <c r="AW114" s="397"/>
      <c r="AX114" s="397"/>
      <c r="AY114" s="397"/>
      <c r="AZ114" s="397"/>
      <c r="BA114" s="397"/>
      <c r="BB114" s="397"/>
      <c r="BC114" s="397"/>
      <c r="BD114" s="397"/>
      <c r="BE114" s="397"/>
      <c r="BF114" s="397"/>
      <c r="BG114" s="397"/>
    </row>
    <row r="115" spans="21:59" x14ac:dyDescent="0.25">
      <c r="U115" s="397"/>
      <c r="V115" s="397"/>
      <c r="W115" s="397"/>
      <c r="X115" s="397"/>
      <c r="Y115" s="397"/>
      <c r="Z115" s="397"/>
      <c r="AA115" s="397"/>
      <c r="AB115" s="397"/>
      <c r="AC115" s="397"/>
      <c r="AD115" s="397"/>
      <c r="AE115" s="397"/>
      <c r="AF115" s="397"/>
      <c r="AG115" s="397"/>
      <c r="AH115" s="397"/>
      <c r="AI115" s="397"/>
      <c r="AJ115" s="397"/>
      <c r="AK115" s="397"/>
      <c r="AL115" s="397"/>
      <c r="AM115" s="397"/>
      <c r="AN115" s="397"/>
      <c r="AO115" s="397"/>
      <c r="AP115" s="397"/>
      <c r="AQ115" s="397"/>
      <c r="AR115" s="397"/>
      <c r="AS115" s="397"/>
      <c r="AT115" s="397"/>
      <c r="AU115" s="397"/>
      <c r="AV115" s="397"/>
      <c r="AW115" s="397"/>
      <c r="AX115" s="397"/>
      <c r="AY115" s="397"/>
      <c r="AZ115" s="397"/>
      <c r="BA115" s="397"/>
      <c r="BB115" s="397"/>
      <c r="BC115" s="397"/>
      <c r="BD115" s="397"/>
      <c r="BE115" s="397"/>
      <c r="BF115" s="397"/>
      <c r="BG115" s="397"/>
    </row>
    <row r="116" spans="21:59" x14ac:dyDescent="0.25">
      <c r="U116" s="397"/>
      <c r="V116" s="397"/>
      <c r="W116" s="397"/>
      <c r="X116" s="397"/>
      <c r="Y116" s="397"/>
      <c r="Z116" s="397"/>
      <c r="AA116" s="397"/>
      <c r="AB116" s="397"/>
      <c r="AC116" s="397"/>
      <c r="AD116" s="397"/>
      <c r="AE116" s="397"/>
      <c r="AF116" s="397"/>
      <c r="AG116" s="397"/>
      <c r="AH116" s="397"/>
      <c r="AI116" s="397"/>
      <c r="AJ116" s="397"/>
      <c r="AK116" s="397"/>
      <c r="AL116" s="397"/>
      <c r="AM116" s="397"/>
      <c r="AN116" s="397"/>
      <c r="AO116" s="397"/>
      <c r="AP116" s="397"/>
      <c r="AQ116" s="397"/>
      <c r="AR116" s="397"/>
      <c r="AS116" s="397"/>
      <c r="AT116" s="397"/>
      <c r="AU116" s="397"/>
      <c r="AV116" s="397"/>
      <c r="AW116" s="397"/>
      <c r="AX116" s="397"/>
      <c r="AY116" s="397"/>
      <c r="AZ116" s="397"/>
      <c r="BA116" s="397"/>
      <c r="BB116" s="397"/>
      <c r="BC116" s="397"/>
      <c r="BD116" s="397"/>
      <c r="BE116" s="397"/>
      <c r="BF116" s="397"/>
      <c r="BG116" s="397"/>
    </row>
    <row r="117" spans="21:59" x14ac:dyDescent="0.25">
      <c r="U117" s="397"/>
      <c r="V117" s="397"/>
      <c r="W117" s="397"/>
      <c r="X117" s="397"/>
      <c r="Y117" s="397"/>
      <c r="Z117" s="397"/>
      <c r="AA117" s="397"/>
      <c r="AB117" s="397"/>
      <c r="AC117" s="397"/>
      <c r="AD117" s="397"/>
      <c r="AE117" s="397"/>
      <c r="AF117" s="397"/>
      <c r="AG117" s="397"/>
      <c r="AH117" s="397"/>
      <c r="AI117" s="397"/>
      <c r="AJ117" s="397"/>
      <c r="AK117" s="397"/>
      <c r="AL117" s="397"/>
      <c r="AM117" s="397"/>
      <c r="AN117" s="397"/>
      <c r="AO117" s="397"/>
      <c r="AP117" s="397"/>
      <c r="AQ117" s="397"/>
      <c r="AR117" s="397"/>
      <c r="AS117" s="397"/>
      <c r="AT117" s="397"/>
      <c r="AU117" s="397"/>
      <c r="AV117" s="397"/>
      <c r="AW117" s="397"/>
      <c r="AX117" s="397"/>
      <c r="AY117" s="397"/>
      <c r="AZ117" s="397"/>
      <c r="BA117" s="397"/>
      <c r="BB117" s="397"/>
      <c r="BC117" s="397"/>
      <c r="BD117" s="397"/>
      <c r="BE117" s="397"/>
      <c r="BF117" s="397"/>
      <c r="BG117" s="397"/>
    </row>
    <row r="118" spans="21:59" x14ac:dyDescent="0.25">
      <c r="U118" s="397"/>
      <c r="V118" s="397"/>
      <c r="W118" s="397"/>
      <c r="X118" s="397"/>
      <c r="Y118" s="397"/>
      <c r="Z118" s="397"/>
      <c r="AA118" s="397"/>
      <c r="AB118" s="397"/>
      <c r="AC118" s="397"/>
      <c r="AD118" s="397"/>
      <c r="AE118" s="397"/>
      <c r="AF118" s="397"/>
      <c r="AG118" s="397"/>
      <c r="AH118" s="397"/>
      <c r="AI118" s="397"/>
      <c r="AJ118" s="397"/>
      <c r="AK118" s="397"/>
      <c r="AL118" s="397"/>
      <c r="AM118" s="397"/>
      <c r="AN118" s="397"/>
      <c r="AO118" s="397"/>
      <c r="AP118" s="397"/>
      <c r="AQ118" s="397"/>
      <c r="AR118" s="397"/>
      <c r="AS118" s="397"/>
      <c r="AT118" s="397"/>
      <c r="AU118" s="397"/>
      <c r="AV118" s="397"/>
      <c r="AW118" s="397"/>
      <c r="AX118" s="397"/>
      <c r="AY118" s="397"/>
      <c r="AZ118" s="397"/>
      <c r="BA118" s="397"/>
      <c r="BB118" s="397"/>
      <c r="BC118" s="397"/>
      <c r="BD118" s="397"/>
      <c r="BE118" s="397"/>
      <c r="BF118" s="397"/>
      <c r="BG118" s="397"/>
    </row>
    <row r="119" spans="21:59" x14ac:dyDescent="0.25">
      <c r="U119" s="397"/>
      <c r="V119" s="397"/>
      <c r="W119" s="397"/>
      <c r="X119" s="397"/>
      <c r="Y119" s="397"/>
      <c r="Z119" s="397"/>
      <c r="AA119" s="397"/>
      <c r="AB119" s="397"/>
      <c r="AC119" s="397"/>
      <c r="AD119" s="397"/>
      <c r="AE119" s="397"/>
      <c r="AF119" s="397"/>
      <c r="AG119" s="397"/>
      <c r="AH119" s="397"/>
      <c r="AI119" s="397"/>
      <c r="AJ119" s="397"/>
      <c r="AK119" s="397"/>
      <c r="AL119" s="397"/>
      <c r="AM119" s="397"/>
      <c r="AN119" s="397"/>
      <c r="AO119" s="397"/>
      <c r="AP119" s="397"/>
      <c r="AQ119" s="397"/>
      <c r="AR119" s="397"/>
      <c r="AS119" s="397"/>
      <c r="AT119" s="397"/>
      <c r="AU119" s="397"/>
      <c r="AV119" s="397"/>
      <c r="AW119" s="397"/>
      <c r="AX119" s="397"/>
      <c r="AY119" s="397"/>
      <c r="AZ119" s="397"/>
      <c r="BA119" s="397"/>
      <c r="BB119" s="397"/>
      <c r="BC119" s="397"/>
      <c r="BD119" s="397"/>
      <c r="BE119" s="397"/>
      <c r="BF119" s="397"/>
      <c r="BG119" s="397"/>
    </row>
    <row r="120" spans="21:59" x14ac:dyDescent="0.25">
      <c r="U120" s="397"/>
      <c r="V120" s="397"/>
      <c r="W120" s="397"/>
      <c r="X120" s="397"/>
      <c r="Y120" s="397"/>
      <c r="Z120" s="397"/>
      <c r="AA120" s="397"/>
      <c r="AB120" s="397"/>
      <c r="AC120" s="397"/>
      <c r="AD120" s="397"/>
      <c r="AE120" s="397"/>
      <c r="AF120" s="397"/>
      <c r="AG120" s="397"/>
      <c r="AH120" s="397"/>
      <c r="AI120" s="397"/>
      <c r="AJ120" s="397"/>
      <c r="AK120" s="397"/>
      <c r="AL120" s="397"/>
      <c r="AM120" s="397"/>
      <c r="AN120" s="397"/>
      <c r="AO120" s="397"/>
      <c r="AP120" s="397"/>
      <c r="AQ120" s="397"/>
      <c r="AR120" s="397"/>
      <c r="AS120" s="397"/>
      <c r="AT120" s="397"/>
      <c r="AU120" s="397"/>
      <c r="AV120" s="397"/>
      <c r="AW120" s="397"/>
      <c r="AX120" s="397"/>
      <c r="AY120" s="397"/>
      <c r="AZ120" s="397"/>
      <c r="BA120" s="397"/>
      <c r="BB120" s="397"/>
      <c r="BC120" s="397"/>
      <c r="BD120" s="397"/>
      <c r="BE120" s="397"/>
      <c r="BF120" s="397"/>
      <c r="BG120" s="397"/>
    </row>
    <row r="121" spans="21:59" x14ac:dyDescent="0.25">
      <c r="U121" s="397"/>
      <c r="V121" s="397"/>
      <c r="W121" s="397"/>
      <c r="X121" s="397"/>
      <c r="Y121" s="397"/>
      <c r="Z121" s="397"/>
      <c r="AA121" s="397"/>
      <c r="AB121" s="397"/>
      <c r="AC121" s="397"/>
      <c r="AD121" s="397"/>
      <c r="AE121" s="397"/>
      <c r="AF121" s="397"/>
      <c r="AG121" s="397"/>
      <c r="AH121" s="397"/>
      <c r="AI121" s="397"/>
      <c r="AJ121" s="397"/>
      <c r="AK121" s="397"/>
      <c r="AL121" s="397"/>
      <c r="AM121" s="397"/>
      <c r="AN121" s="397"/>
      <c r="AO121" s="397"/>
      <c r="AP121" s="397"/>
      <c r="AQ121" s="397"/>
      <c r="AR121" s="397"/>
      <c r="AS121" s="397"/>
      <c r="AT121" s="397"/>
      <c r="AU121" s="397"/>
      <c r="AV121" s="397"/>
      <c r="AW121" s="397"/>
      <c r="AX121" s="397"/>
      <c r="AY121" s="397"/>
      <c r="AZ121" s="397"/>
      <c r="BA121" s="397"/>
      <c r="BB121" s="397"/>
      <c r="BC121" s="397"/>
      <c r="BD121" s="397"/>
      <c r="BE121" s="397"/>
      <c r="BF121" s="397"/>
      <c r="BG121" s="397"/>
    </row>
    <row r="122" spans="21:59" x14ac:dyDescent="0.25">
      <c r="U122" s="397"/>
      <c r="V122" s="397"/>
      <c r="W122" s="397"/>
      <c r="X122" s="397"/>
      <c r="Y122" s="397"/>
      <c r="Z122" s="397"/>
      <c r="AA122" s="397"/>
      <c r="AB122" s="397"/>
      <c r="AC122" s="397"/>
      <c r="AD122" s="397"/>
      <c r="AE122" s="397"/>
      <c r="AF122" s="397"/>
      <c r="AG122" s="397"/>
      <c r="AH122" s="397"/>
      <c r="AI122" s="397"/>
      <c r="AJ122" s="397"/>
      <c r="AK122" s="397"/>
      <c r="AL122" s="397"/>
      <c r="AM122" s="397"/>
      <c r="AN122" s="397"/>
      <c r="AO122" s="397"/>
      <c r="AP122" s="397"/>
      <c r="AQ122" s="397"/>
      <c r="AR122" s="397"/>
      <c r="AS122" s="397"/>
      <c r="AT122" s="397"/>
      <c r="AU122" s="397"/>
      <c r="AV122" s="397"/>
      <c r="AW122" s="397"/>
      <c r="AX122" s="397"/>
      <c r="AY122" s="397"/>
      <c r="AZ122" s="397"/>
      <c r="BA122" s="397"/>
      <c r="BB122" s="397"/>
      <c r="BC122" s="397"/>
      <c r="BD122" s="397"/>
      <c r="BE122" s="397"/>
      <c r="BF122" s="397"/>
      <c r="BG122" s="397"/>
    </row>
  </sheetData>
  <mergeCells count="8">
    <mergeCell ref="C6:C16"/>
    <mergeCell ref="C17:C23"/>
    <mergeCell ref="C4:J4"/>
    <mergeCell ref="C3:J3"/>
    <mergeCell ref="L3:S3"/>
    <mergeCell ref="L4:S4"/>
    <mergeCell ref="L6:L19"/>
    <mergeCell ref="L20:L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C00000"/>
  </sheetPr>
  <dimension ref="A1:BD21"/>
  <sheetViews>
    <sheetView zoomScale="90" zoomScaleNormal="90" workbookViewId="0">
      <selection activeCell="B4" sqref="B4:AM9"/>
    </sheetView>
  </sheetViews>
  <sheetFormatPr defaultRowHeight="15" x14ac:dyDescent="0.25"/>
  <cols>
    <col min="1" max="1" width="17.28515625" bestFit="1" customWidth="1"/>
    <col min="2" max="2" width="10.7109375" style="1" customWidth="1"/>
    <col min="3" max="4" width="7.85546875" style="1" customWidth="1"/>
  </cols>
  <sheetData>
    <row r="1" spans="1:56" s="99" customFormat="1" x14ac:dyDescent="0.25">
      <c r="A1" s="56"/>
      <c r="B1" s="276"/>
      <c r="C1" s="276"/>
      <c r="D1" s="276"/>
      <c r="E1" s="734" t="s">
        <v>168</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99" customFormat="1" x14ac:dyDescent="0.25">
      <c r="A2" s="56" t="s">
        <v>473</v>
      </c>
      <c r="B2" s="276" t="s">
        <v>295</v>
      </c>
      <c r="C2" s="276" t="s">
        <v>296</v>
      </c>
      <c r="D2" s="276" t="s">
        <v>297</v>
      </c>
      <c r="E2" s="99">
        <v>1981</v>
      </c>
      <c r="F2" s="99">
        <v>1982</v>
      </c>
      <c r="G2" s="497">
        <v>1983</v>
      </c>
      <c r="H2" s="497">
        <v>1984</v>
      </c>
      <c r="I2" s="497">
        <v>1985</v>
      </c>
      <c r="J2" s="497">
        <v>1986</v>
      </c>
      <c r="K2" s="497">
        <v>1987</v>
      </c>
      <c r="L2" s="497">
        <v>1988</v>
      </c>
      <c r="M2" s="497">
        <v>1989</v>
      </c>
      <c r="N2" s="497">
        <v>1990</v>
      </c>
      <c r="O2" s="497">
        <v>1991</v>
      </c>
      <c r="P2" s="497">
        <v>1992</v>
      </c>
      <c r="Q2" s="497">
        <v>1993</v>
      </c>
      <c r="R2" s="497">
        <v>1994</v>
      </c>
      <c r="S2" s="497">
        <v>1995</v>
      </c>
      <c r="T2" s="497">
        <v>1996</v>
      </c>
      <c r="U2" s="497">
        <v>1997</v>
      </c>
      <c r="V2" s="497">
        <v>1998</v>
      </c>
      <c r="W2" s="497">
        <v>1999</v>
      </c>
      <c r="X2" s="497">
        <v>2000</v>
      </c>
      <c r="Y2" s="497">
        <v>2001</v>
      </c>
      <c r="Z2" s="497">
        <v>2002</v>
      </c>
      <c r="AA2" s="497">
        <v>2003</v>
      </c>
      <c r="AB2" s="497">
        <v>2004</v>
      </c>
      <c r="AC2" s="497">
        <v>2005</v>
      </c>
      <c r="AD2" s="497">
        <v>2006</v>
      </c>
      <c r="AE2" s="497">
        <v>2007</v>
      </c>
      <c r="AF2" s="497">
        <v>2008</v>
      </c>
      <c r="AG2" s="497">
        <v>2009</v>
      </c>
      <c r="AH2" s="497">
        <v>2010</v>
      </c>
      <c r="AI2" s="99">
        <v>2011</v>
      </c>
      <c r="AJ2" s="99">
        <v>2012</v>
      </c>
      <c r="AK2" s="99">
        <v>2013</v>
      </c>
      <c r="AL2" s="99">
        <v>2014</v>
      </c>
      <c r="AM2" s="99">
        <v>2015</v>
      </c>
      <c r="AN2" s="99">
        <v>2016</v>
      </c>
      <c r="AO2" s="99">
        <v>2017</v>
      </c>
      <c r="AP2" s="99">
        <v>2018</v>
      </c>
      <c r="AQ2" s="99">
        <v>2019</v>
      </c>
      <c r="AR2" s="99">
        <v>2020</v>
      </c>
      <c r="AS2" s="99">
        <v>2021</v>
      </c>
      <c r="AT2" s="99">
        <v>2022</v>
      </c>
      <c r="AU2" s="99">
        <v>2023</v>
      </c>
      <c r="AV2" s="99">
        <v>2024</v>
      </c>
      <c r="AW2" s="99">
        <v>2025</v>
      </c>
      <c r="AX2" s="99">
        <v>2026</v>
      </c>
      <c r="AY2" s="99">
        <v>2027</v>
      </c>
      <c r="AZ2" s="99">
        <v>2028</v>
      </c>
      <c r="BA2" s="99">
        <v>2029</v>
      </c>
      <c r="BB2" s="99">
        <v>2030</v>
      </c>
      <c r="BC2" s="99">
        <v>2031</v>
      </c>
      <c r="BD2" s="99">
        <v>2032</v>
      </c>
    </row>
    <row r="3" spans="1:56" s="59" customFormat="1" x14ac:dyDescent="0.25">
      <c r="A3" s="379" t="s">
        <v>365</v>
      </c>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v>1</v>
      </c>
      <c r="C4" s="280">
        <v>1</v>
      </c>
      <c r="D4" s="280">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c r="AI4">
        <v>1</v>
      </c>
      <c r="AJ4">
        <v>1</v>
      </c>
      <c r="AK4">
        <v>1</v>
      </c>
      <c r="AL4">
        <v>1</v>
      </c>
      <c r="AM4">
        <v>1</v>
      </c>
    </row>
    <row r="5" spans="1:56" x14ac:dyDescent="0.25">
      <c r="A5" s="60">
        <f ca="1">IF(EDATE($A$4,12)&lt;=EDATE(DATE(LOOKUP(Comparison!$D$3,TimestepID,StartYear),1,1),(LOOKUP(Comparison!$B$6,TimestepID,Duration)-1)),EDATE(A4,12),"")</f>
        <v>43101</v>
      </c>
      <c r="B5" s="280">
        <v>1</v>
      </c>
      <c r="C5" s="280">
        <v>0</v>
      </c>
      <c r="D5" s="280">
        <v>0</v>
      </c>
      <c r="E5">
        <v>0</v>
      </c>
      <c r="F5">
        <v>0</v>
      </c>
      <c r="G5" s="413">
        <v>0</v>
      </c>
      <c r="H5">
        <v>0</v>
      </c>
      <c r="I5">
        <v>0</v>
      </c>
      <c r="J5">
        <v>0</v>
      </c>
      <c r="K5">
        <v>1</v>
      </c>
      <c r="L5">
        <v>1</v>
      </c>
      <c r="M5">
        <v>1</v>
      </c>
      <c r="N5">
        <v>0</v>
      </c>
      <c r="O5">
        <v>1</v>
      </c>
      <c r="P5">
        <v>0</v>
      </c>
      <c r="Q5">
        <v>1</v>
      </c>
      <c r="R5">
        <v>0</v>
      </c>
      <c r="S5">
        <v>0</v>
      </c>
      <c r="T5">
        <v>0</v>
      </c>
      <c r="U5">
        <v>0</v>
      </c>
      <c r="V5">
        <v>0</v>
      </c>
      <c r="W5">
        <v>0</v>
      </c>
      <c r="X5">
        <v>1</v>
      </c>
      <c r="Y5">
        <v>1</v>
      </c>
      <c r="Z5">
        <v>1</v>
      </c>
      <c r="AA5">
        <v>1</v>
      </c>
      <c r="AB5">
        <v>0</v>
      </c>
      <c r="AC5">
        <v>0</v>
      </c>
      <c r="AD5">
        <v>1</v>
      </c>
      <c r="AE5">
        <v>0</v>
      </c>
      <c r="AF5">
        <v>0</v>
      </c>
      <c r="AG5">
        <v>1</v>
      </c>
      <c r="AH5">
        <v>0</v>
      </c>
      <c r="AI5">
        <v>0</v>
      </c>
      <c r="AJ5">
        <v>1</v>
      </c>
      <c r="AK5">
        <v>0</v>
      </c>
      <c r="AL5">
        <v>1</v>
      </c>
      <c r="AM5">
        <v>1</v>
      </c>
    </row>
    <row r="6" spans="1:56" x14ac:dyDescent="0.25">
      <c r="A6" s="60">
        <f ca="1">IF(EDATE($A$4,24)&lt;=EDATE(DATE(LOOKUP(Comparison!$D$3,TimestepID,StartYear),12,31),(LOOKUP(Comparison!$B$6,TimestepID,Duration)-1)),EDATE(A5,12),"")</f>
        <v>43466</v>
      </c>
      <c r="B6" s="280">
        <v>1</v>
      </c>
      <c r="C6" s="280">
        <v>0</v>
      </c>
      <c r="D6" s="280">
        <v>1</v>
      </c>
      <c r="E6">
        <v>0</v>
      </c>
      <c r="F6">
        <v>0</v>
      </c>
      <c r="G6" s="413">
        <v>0</v>
      </c>
      <c r="H6">
        <v>0</v>
      </c>
      <c r="I6">
        <v>0</v>
      </c>
      <c r="J6">
        <v>1</v>
      </c>
      <c r="K6">
        <v>1</v>
      </c>
      <c r="L6">
        <v>1</v>
      </c>
      <c r="M6">
        <v>1</v>
      </c>
      <c r="N6">
        <v>1</v>
      </c>
      <c r="O6">
        <v>0</v>
      </c>
      <c r="P6">
        <v>0</v>
      </c>
      <c r="Q6">
        <v>0</v>
      </c>
      <c r="R6">
        <v>0</v>
      </c>
      <c r="S6">
        <v>0</v>
      </c>
      <c r="T6">
        <v>0</v>
      </c>
      <c r="U6">
        <v>0</v>
      </c>
      <c r="V6">
        <v>1</v>
      </c>
      <c r="W6">
        <v>1</v>
      </c>
      <c r="X6">
        <v>1</v>
      </c>
      <c r="Y6">
        <v>1</v>
      </c>
      <c r="Z6">
        <v>1</v>
      </c>
      <c r="AA6">
        <v>0</v>
      </c>
      <c r="AB6">
        <v>0</v>
      </c>
      <c r="AC6">
        <v>1</v>
      </c>
      <c r="AD6">
        <v>0</v>
      </c>
      <c r="AE6">
        <v>0</v>
      </c>
      <c r="AF6">
        <v>1</v>
      </c>
      <c r="AG6">
        <v>0</v>
      </c>
      <c r="AH6">
        <v>1</v>
      </c>
      <c r="AI6">
        <v>1</v>
      </c>
      <c r="AJ6">
        <v>1</v>
      </c>
      <c r="AK6">
        <v>1</v>
      </c>
      <c r="AL6">
        <v>1</v>
      </c>
      <c r="AM6">
        <v>0</v>
      </c>
    </row>
    <row r="7" spans="1:56" x14ac:dyDescent="0.25">
      <c r="A7" s="60">
        <f ca="1">IF(EDATE($A$4,36)&lt;=EDATE(DATE(LOOKUP(Comparison!$D$3,TimestepID,StartYear),1,1),(LOOKUP(Comparison!$B$6,TimestepID,Duration)-1)),EDATE(A6,12),"")</f>
        <v>43831</v>
      </c>
      <c r="B7" s="280">
        <v>1</v>
      </c>
      <c r="C7" s="280">
        <v>0</v>
      </c>
      <c r="D7" s="280">
        <v>0</v>
      </c>
      <c r="E7">
        <v>0</v>
      </c>
      <c r="F7">
        <v>0</v>
      </c>
      <c r="G7" s="413">
        <v>0</v>
      </c>
      <c r="H7">
        <v>0</v>
      </c>
      <c r="I7">
        <v>1</v>
      </c>
      <c r="J7">
        <v>1</v>
      </c>
      <c r="K7">
        <v>1</v>
      </c>
      <c r="L7">
        <v>1</v>
      </c>
      <c r="M7">
        <v>1</v>
      </c>
      <c r="N7">
        <v>0</v>
      </c>
      <c r="O7">
        <v>0</v>
      </c>
      <c r="P7">
        <v>0</v>
      </c>
      <c r="Q7">
        <v>0</v>
      </c>
      <c r="R7">
        <v>0</v>
      </c>
      <c r="S7">
        <v>0</v>
      </c>
      <c r="T7">
        <v>0</v>
      </c>
      <c r="U7">
        <v>1</v>
      </c>
      <c r="V7">
        <v>1</v>
      </c>
      <c r="W7">
        <v>1</v>
      </c>
      <c r="X7">
        <v>2</v>
      </c>
      <c r="Y7">
        <v>1</v>
      </c>
      <c r="Z7">
        <v>1</v>
      </c>
      <c r="AA7">
        <v>0</v>
      </c>
      <c r="AB7">
        <v>0</v>
      </c>
      <c r="AC7">
        <v>0</v>
      </c>
      <c r="AD7">
        <v>1</v>
      </c>
      <c r="AE7">
        <v>0</v>
      </c>
      <c r="AF7">
        <v>0</v>
      </c>
      <c r="AG7">
        <v>1</v>
      </c>
      <c r="AH7">
        <v>1</v>
      </c>
      <c r="AI7">
        <v>1</v>
      </c>
      <c r="AJ7">
        <v>1</v>
      </c>
      <c r="AK7">
        <v>1</v>
      </c>
      <c r="AL7">
        <v>1</v>
      </c>
      <c r="AM7">
        <v>0</v>
      </c>
    </row>
    <row r="8" spans="1:56" x14ac:dyDescent="0.25">
      <c r="A8" s="60">
        <f ca="1">IF(EDATE($A$4,48)&lt;=EDATE(DATE(LOOKUP(Comparison!$D$3,TimestepID,StartYear),1,1),(LOOKUP(Comparison!$B$6,TimestepID,Duration)-1)),EDATE(A7,12),"")</f>
        <v>44197</v>
      </c>
      <c r="B8" s="280">
        <v>1</v>
      </c>
      <c r="C8" s="280">
        <v>0</v>
      </c>
      <c r="D8" s="280">
        <v>1</v>
      </c>
      <c r="E8">
        <v>0</v>
      </c>
      <c r="F8">
        <v>0</v>
      </c>
      <c r="G8" s="413">
        <v>0</v>
      </c>
      <c r="H8">
        <v>0</v>
      </c>
      <c r="I8">
        <v>1</v>
      </c>
      <c r="J8">
        <v>1</v>
      </c>
      <c r="K8">
        <v>2</v>
      </c>
      <c r="L8">
        <v>1</v>
      </c>
      <c r="M8">
        <v>1</v>
      </c>
      <c r="N8">
        <v>0</v>
      </c>
      <c r="O8">
        <v>0</v>
      </c>
      <c r="P8">
        <v>0</v>
      </c>
      <c r="Q8">
        <v>0</v>
      </c>
      <c r="R8">
        <v>0</v>
      </c>
      <c r="S8">
        <v>0</v>
      </c>
      <c r="T8">
        <v>0</v>
      </c>
      <c r="U8">
        <v>1</v>
      </c>
      <c r="V8">
        <v>1</v>
      </c>
      <c r="W8">
        <v>1</v>
      </c>
      <c r="X8">
        <v>2</v>
      </c>
      <c r="Y8">
        <v>2</v>
      </c>
      <c r="Z8">
        <v>1</v>
      </c>
      <c r="AA8">
        <v>0</v>
      </c>
      <c r="AB8">
        <v>0</v>
      </c>
      <c r="AC8">
        <v>0</v>
      </c>
      <c r="AD8">
        <v>0</v>
      </c>
      <c r="AE8">
        <v>0</v>
      </c>
      <c r="AF8">
        <v>1</v>
      </c>
      <c r="AG8">
        <v>1</v>
      </c>
      <c r="AH8">
        <v>1</v>
      </c>
      <c r="AI8">
        <v>1</v>
      </c>
      <c r="AJ8">
        <v>1</v>
      </c>
      <c r="AK8">
        <v>1</v>
      </c>
      <c r="AL8">
        <v>0</v>
      </c>
      <c r="AM8">
        <v>0</v>
      </c>
    </row>
    <row r="9" spans="1:56" x14ac:dyDescent="0.25">
      <c r="A9" s="60">
        <f ca="1">IF(EDATE($A$4,48)&lt;=EDATE(DATE(LOOKUP(Comparison!$D$3,TimestepID,StartYear),1,1),(LOOKUP(Comparison!$B$6,TimestepID,Duration)-1)),EDATE(A8,12),"")</f>
        <v>44562</v>
      </c>
      <c r="B9" s="280">
        <v>1</v>
      </c>
      <c r="C9" s="280">
        <v>0</v>
      </c>
      <c r="D9" s="280">
        <v>0</v>
      </c>
      <c r="E9">
        <v>0</v>
      </c>
      <c r="F9" s="1">
        <v>0</v>
      </c>
      <c r="G9" s="413">
        <v>0</v>
      </c>
      <c r="H9" s="1">
        <v>0</v>
      </c>
      <c r="I9" s="1">
        <v>1</v>
      </c>
      <c r="J9" s="1">
        <v>1</v>
      </c>
      <c r="K9" s="1">
        <v>1</v>
      </c>
      <c r="L9" s="1">
        <v>1</v>
      </c>
      <c r="M9" s="1">
        <v>1</v>
      </c>
      <c r="N9" s="1">
        <v>0</v>
      </c>
      <c r="O9" s="1">
        <v>0</v>
      </c>
      <c r="P9" s="1">
        <v>0</v>
      </c>
      <c r="Q9" s="1">
        <v>0</v>
      </c>
      <c r="R9" s="1">
        <v>0</v>
      </c>
      <c r="S9" s="1">
        <v>0</v>
      </c>
      <c r="T9" s="1">
        <v>1</v>
      </c>
      <c r="U9" s="1">
        <v>1</v>
      </c>
      <c r="V9" s="1">
        <v>1</v>
      </c>
      <c r="W9" s="1">
        <v>2</v>
      </c>
      <c r="X9" s="1">
        <v>2</v>
      </c>
      <c r="Y9" s="1">
        <v>1</v>
      </c>
      <c r="Z9" s="1">
        <v>1</v>
      </c>
      <c r="AA9" s="1">
        <v>0</v>
      </c>
      <c r="AB9" s="1">
        <v>0</v>
      </c>
      <c r="AC9" s="1">
        <v>0</v>
      </c>
      <c r="AD9" s="1">
        <v>0</v>
      </c>
      <c r="AE9" s="1">
        <v>0</v>
      </c>
      <c r="AF9" s="1">
        <v>1</v>
      </c>
      <c r="AG9" s="1">
        <v>1</v>
      </c>
      <c r="AH9">
        <v>1</v>
      </c>
      <c r="AI9">
        <v>1</v>
      </c>
      <c r="AJ9">
        <v>2</v>
      </c>
      <c r="AK9">
        <v>0</v>
      </c>
      <c r="AL9">
        <v>0</v>
      </c>
      <c r="AM9">
        <v>0</v>
      </c>
    </row>
    <row r="10" spans="1:56" x14ac:dyDescent="0.25">
      <c r="A10" s="60">
        <f ca="1">IF(EDATE($A$4,48)&lt;=EDATE(DATE(LOOKUP(Comparison!$D$3,TimestepID,StartYear),1,1),(LOOKUP(Comparison!$B$6,TimestepID,Duration)-1)),EDATE(A9,12),"")</f>
        <v>44927</v>
      </c>
      <c r="B10" s="278"/>
      <c r="C10" s="278"/>
      <c r="D10" s="280"/>
    </row>
    <row r="11" spans="1:56" x14ac:dyDescent="0.25">
      <c r="A11" s="60">
        <f ca="1">IF(EDATE($A$4,48)&lt;=EDATE(DATE(LOOKUP(Comparison!$D$3,TimestepID,StartYear),1,1),(LOOKUP(Comparison!$B$6,TimestepID,Duration)-1)),EDATE(A10,12),"")</f>
        <v>45292</v>
      </c>
      <c r="B11" s="278"/>
      <c r="C11" s="278"/>
      <c r="D11" s="280"/>
    </row>
    <row r="12" spans="1:56" x14ac:dyDescent="0.25">
      <c r="A12" s="60">
        <f ca="1">IF(EDATE($A$4,48)&lt;=EDATE(DATE(LOOKUP(Comparison!$D$3,TimestepID,StartYear),1,1),(LOOKUP(Comparison!$B$6,TimestepID,Duration)-1)),EDATE(A11,12),"")</f>
        <v>45658</v>
      </c>
      <c r="B12" s="278"/>
      <c r="C12" s="278"/>
      <c r="D12" s="280"/>
    </row>
    <row r="13" spans="1:56" x14ac:dyDescent="0.25">
      <c r="A13" s="60"/>
      <c r="B13" s="278"/>
      <c r="C13" s="278"/>
      <c r="D13" s="280"/>
    </row>
    <row r="14" spans="1:56" x14ac:dyDescent="0.25">
      <c r="A14" s="60"/>
      <c r="B14" s="278"/>
      <c r="C14" s="278"/>
      <c r="D14" s="280"/>
    </row>
    <row r="15" spans="1:56" x14ac:dyDescent="0.25">
      <c r="A15" s="61"/>
      <c r="B15" s="279"/>
      <c r="C15" s="279"/>
      <c r="D15" s="281"/>
    </row>
    <row r="16" spans="1:56" x14ac:dyDescent="0.25">
      <c r="A16" s="49"/>
      <c r="B16" s="49"/>
      <c r="C16" s="49"/>
      <c r="D16" s="49"/>
    </row>
    <row r="17" spans="1:34" x14ac:dyDescent="0.25">
      <c r="A17" s="49"/>
      <c r="B17" s="49"/>
      <c r="C17" s="49"/>
      <c r="D17" s="49"/>
    </row>
    <row r="18" spans="1:34" x14ac:dyDescent="0.25">
      <c r="A18" s="49"/>
      <c r="B18" s="49"/>
      <c r="C18" s="49"/>
      <c r="D18" s="49"/>
      <c r="E18" s="413"/>
      <c r="F18" s="413"/>
      <c r="G18" s="413"/>
      <c r="H18" s="413"/>
      <c r="I18" s="413"/>
      <c r="J18" s="413"/>
      <c r="K18" s="413"/>
      <c r="L18" s="413"/>
      <c r="M18" s="413"/>
      <c r="N18" s="413"/>
      <c r="O18" s="413"/>
      <c r="P18" s="413"/>
      <c r="Q18" s="413"/>
      <c r="R18" s="413"/>
      <c r="S18" s="413"/>
      <c r="T18" s="413"/>
      <c r="U18" s="413"/>
      <c r="V18" s="413"/>
      <c r="W18" s="413"/>
      <c r="X18" s="413"/>
      <c r="Y18" s="413"/>
      <c r="Z18" s="413"/>
      <c r="AA18" s="413"/>
      <c r="AB18" s="413"/>
      <c r="AC18" s="413"/>
      <c r="AD18" s="413"/>
      <c r="AE18" s="413"/>
      <c r="AF18" s="413"/>
      <c r="AG18" s="413"/>
      <c r="AH18" s="413"/>
    </row>
    <row r="19" spans="1:34" x14ac:dyDescent="0.25">
      <c r="A19" s="49"/>
      <c r="B19" s="49"/>
      <c r="C19" s="49"/>
      <c r="D19" s="49"/>
      <c r="E19" s="413"/>
    </row>
    <row r="20" spans="1:34" x14ac:dyDescent="0.25">
      <c r="A20" s="49"/>
      <c r="B20" s="49"/>
      <c r="C20" s="49"/>
      <c r="D20" s="49"/>
      <c r="E20" s="413"/>
    </row>
    <row r="21" spans="1:34" x14ac:dyDescent="0.25">
      <c r="A21" s="49"/>
      <c r="B21" s="49"/>
      <c r="C21" s="49"/>
      <c r="D21" s="49"/>
      <c r="E21" s="413"/>
    </row>
  </sheetData>
  <mergeCells count="1">
    <mergeCell ref="E1:AE1"/>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C00000"/>
  </sheetPr>
  <dimension ref="A1:BD21"/>
  <sheetViews>
    <sheetView zoomScale="90" zoomScaleNormal="90" workbookViewId="0">
      <pane xSplit="1" ySplit="3" topLeftCell="B4" activePane="bottomRight" state="frozen"/>
      <selection pane="topRight" activeCell="B1" sqref="B1"/>
      <selection pane="bottomLeft" activeCell="A4" sqref="A4"/>
      <selection pane="bottomRight" activeCell="B4" sqref="B4:AM9"/>
    </sheetView>
  </sheetViews>
  <sheetFormatPr defaultRowHeight="15" x14ac:dyDescent="0.25"/>
  <cols>
    <col min="1" max="1" width="17.28515625" style="1" bestFit="1" customWidth="1"/>
    <col min="2" max="4" width="9.140625" style="1" customWidth="1"/>
  </cols>
  <sheetData>
    <row r="1" spans="1:56" s="99" customFormat="1" x14ac:dyDescent="0.25">
      <c r="A1" s="56"/>
      <c r="B1" s="276"/>
      <c r="C1" s="276"/>
      <c r="D1" s="276"/>
      <c r="E1" s="734" t="s">
        <v>651</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99" customFormat="1" x14ac:dyDescent="0.25">
      <c r="A2" s="56" t="s">
        <v>474</v>
      </c>
      <c r="B2" s="276" t="s">
        <v>295</v>
      </c>
      <c r="C2" s="276" t="s">
        <v>296</v>
      </c>
      <c r="D2" s="276" t="s">
        <v>297</v>
      </c>
      <c r="E2" s="178">
        <v>1981</v>
      </c>
      <c r="F2" s="178">
        <v>1982</v>
      </c>
      <c r="G2" s="497">
        <v>1983</v>
      </c>
      <c r="H2" s="497">
        <v>1984</v>
      </c>
      <c r="I2" s="497">
        <v>1985</v>
      </c>
      <c r="J2" s="497">
        <v>1986</v>
      </c>
      <c r="K2" s="497">
        <v>1987</v>
      </c>
      <c r="L2" s="497">
        <v>1988</v>
      </c>
      <c r="M2" s="497">
        <v>1989</v>
      </c>
      <c r="N2" s="497">
        <v>1990</v>
      </c>
      <c r="O2" s="497">
        <v>1991</v>
      </c>
      <c r="P2" s="497">
        <v>1992</v>
      </c>
      <c r="Q2" s="497">
        <v>1993</v>
      </c>
      <c r="R2" s="497">
        <v>1994</v>
      </c>
      <c r="S2" s="497">
        <v>1995</v>
      </c>
      <c r="T2" s="497">
        <v>1996</v>
      </c>
      <c r="U2" s="497">
        <v>1997</v>
      </c>
      <c r="V2" s="497">
        <v>1998</v>
      </c>
      <c r="W2" s="497">
        <v>1999</v>
      </c>
      <c r="X2" s="497">
        <v>2000</v>
      </c>
      <c r="Y2" s="497">
        <v>2001</v>
      </c>
      <c r="Z2" s="497">
        <v>2002</v>
      </c>
      <c r="AA2" s="497">
        <v>2003</v>
      </c>
      <c r="AB2" s="497">
        <v>2004</v>
      </c>
      <c r="AC2" s="497">
        <v>2005</v>
      </c>
      <c r="AD2" s="497">
        <v>2006</v>
      </c>
      <c r="AE2" s="497">
        <v>2007</v>
      </c>
      <c r="AF2" s="497">
        <v>2008</v>
      </c>
      <c r="AG2" s="497">
        <v>2009</v>
      </c>
      <c r="AH2" s="497">
        <v>2010</v>
      </c>
      <c r="AI2" s="99">
        <v>2011</v>
      </c>
      <c r="AJ2" s="99">
        <v>2012</v>
      </c>
      <c r="AK2" s="99">
        <v>2013</v>
      </c>
      <c r="AL2" s="99">
        <v>2014</v>
      </c>
      <c r="AM2" s="99">
        <v>2015</v>
      </c>
      <c r="AN2" s="99">
        <v>2016</v>
      </c>
      <c r="AO2" s="99">
        <v>2017</v>
      </c>
      <c r="AP2" s="99">
        <v>2018</v>
      </c>
      <c r="AQ2" s="99">
        <v>2019</v>
      </c>
      <c r="AR2" s="99">
        <v>2020</v>
      </c>
      <c r="AS2" s="99">
        <v>2021</v>
      </c>
      <c r="AT2" s="99">
        <v>2022</v>
      </c>
      <c r="AU2" s="99">
        <v>2023</v>
      </c>
      <c r="AV2" s="99">
        <v>2024</v>
      </c>
      <c r="AW2" s="99">
        <v>2025</v>
      </c>
      <c r="AX2" s="99">
        <v>2026</v>
      </c>
      <c r="AY2" s="99">
        <v>2027</v>
      </c>
      <c r="AZ2" s="99">
        <v>2028</v>
      </c>
      <c r="BA2" s="99">
        <v>2029</v>
      </c>
      <c r="BB2" s="99">
        <v>2030</v>
      </c>
      <c r="BC2" s="99">
        <v>2031</v>
      </c>
      <c r="BD2" s="99">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v>8999.9999999999964</v>
      </c>
      <c r="C4" s="280">
        <v>8999.9999999999964</v>
      </c>
      <c r="D4" s="280">
        <v>8999.9999999999964</v>
      </c>
      <c r="E4" s="280">
        <v>8999.9999999999964</v>
      </c>
      <c r="F4" s="280">
        <v>8999.9999999999964</v>
      </c>
      <c r="G4" s="280">
        <v>8999.9999999999964</v>
      </c>
      <c r="H4" s="280">
        <v>8999.9999999999964</v>
      </c>
      <c r="I4" s="280">
        <v>8999.9999999999964</v>
      </c>
      <c r="J4" s="280">
        <v>8999.9999999999964</v>
      </c>
      <c r="K4" s="280">
        <v>8999.9999999999964</v>
      </c>
      <c r="L4" s="280">
        <v>8999.9999999999964</v>
      </c>
      <c r="M4" s="280">
        <v>8999.9999999999964</v>
      </c>
      <c r="N4" s="280">
        <v>8999.9999999999964</v>
      </c>
      <c r="O4" s="280">
        <v>8999.9999999999964</v>
      </c>
      <c r="P4" s="280">
        <v>8999.9999999999964</v>
      </c>
      <c r="Q4" s="280">
        <v>8999.9999999999964</v>
      </c>
      <c r="R4" s="280">
        <v>8999.9999999999964</v>
      </c>
      <c r="S4" s="280">
        <v>8999.9999999999964</v>
      </c>
      <c r="T4" s="280">
        <v>8999.9999999999964</v>
      </c>
      <c r="U4" s="280">
        <v>8999.9999999999964</v>
      </c>
      <c r="V4" s="280">
        <v>8999.9999999999964</v>
      </c>
      <c r="W4" s="280">
        <v>8999.9999999999964</v>
      </c>
      <c r="X4" s="280">
        <v>8999.9999999999964</v>
      </c>
      <c r="Y4" s="280">
        <v>8999.9999999999964</v>
      </c>
      <c r="Z4" s="280">
        <v>8999.9999999999964</v>
      </c>
      <c r="AA4" s="280">
        <v>8999.9999999999964</v>
      </c>
      <c r="AB4" s="280">
        <v>8999.9999999999964</v>
      </c>
      <c r="AC4" s="280">
        <v>8999.9999999999964</v>
      </c>
      <c r="AD4" s="280">
        <v>8999.9999999999964</v>
      </c>
      <c r="AE4" s="280">
        <v>8999.9999999999964</v>
      </c>
      <c r="AF4" s="280">
        <v>8999.9999999999964</v>
      </c>
      <c r="AG4" s="280">
        <v>8999.9999999999964</v>
      </c>
      <c r="AH4" s="280">
        <v>8999.9999999999964</v>
      </c>
      <c r="AI4">
        <v>8999.9999999999964</v>
      </c>
      <c r="AJ4">
        <v>8999.9999999999964</v>
      </c>
      <c r="AK4">
        <v>8999.9999999999964</v>
      </c>
      <c r="AL4">
        <v>8999.9999999999964</v>
      </c>
      <c r="AM4">
        <v>8999.9999999999964</v>
      </c>
    </row>
    <row r="5" spans="1:56" x14ac:dyDescent="0.25">
      <c r="A5" s="60">
        <f ca="1">IF(EDATE($A$4,12)&lt;=EDATE(DATE(LOOKUP(Comparison!$D$3,TimestepID,StartYear),1,1),(LOOKUP(Comparison!$B$6,TimestepID,Duration)-1)),EDATE(A4,12),"")</f>
        <v>43101</v>
      </c>
      <c r="B5" s="280">
        <v>8999.9999999999964</v>
      </c>
      <c r="C5" s="280">
        <v>14468.853330221113</v>
      </c>
      <c r="D5" s="280">
        <v>11366.172124148623</v>
      </c>
      <c r="E5" s="280">
        <v>11674.926248939044</v>
      </c>
      <c r="F5" s="280">
        <v>14541.76642287132</v>
      </c>
      <c r="G5" s="280">
        <v>17532.286350868304</v>
      </c>
      <c r="H5" s="280">
        <v>15612.981255652803</v>
      </c>
      <c r="I5" s="280">
        <v>15994.480154326346</v>
      </c>
      <c r="J5" s="280">
        <v>11934.36199390195</v>
      </c>
      <c r="K5" s="280">
        <v>8999.9999999999964</v>
      </c>
      <c r="L5" s="280">
        <v>8999.9999999999964</v>
      </c>
      <c r="M5" s="280">
        <v>8999.9999999999964</v>
      </c>
      <c r="N5" s="280">
        <v>11483.525623676529</v>
      </c>
      <c r="O5" s="280">
        <v>8999.9999999999964</v>
      </c>
      <c r="P5" s="280">
        <v>14969.676846652663</v>
      </c>
      <c r="Q5" s="280">
        <v>8999.9999999999964</v>
      </c>
      <c r="R5" s="280">
        <v>15849.332731271543</v>
      </c>
      <c r="S5" s="280">
        <v>15986.283608135114</v>
      </c>
      <c r="T5" s="280">
        <v>15005.033399803753</v>
      </c>
      <c r="U5" s="280">
        <v>11608.882297995389</v>
      </c>
      <c r="V5" s="280">
        <v>11468.319803644996</v>
      </c>
      <c r="W5" s="280">
        <v>11982.976372693431</v>
      </c>
      <c r="X5" s="280">
        <v>8999.9999999999964</v>
      </c>
      <c r="Y5" s="280">
        <v>8999.9999999999964</v>
      </c>
      <c r="Z5" s="280">
        <v>8999.9999999999964</v>
      </c>
      <c r="AA5" s="280">
        <v>8999.9999999999964</v>
      </c>
      <c r="AB5" s="280">
        <v>13169.021441212775</v>
      </c>
      <c r="AC5" s="280">
        <v>10962.04463226919</v>
      </c>
      <c r="AD5" s="280">
        <v>8999.9999999999964</v>
      </c>
      <c r="AE5" s="280">
        <v>12079.124243313207</v>
      </c>
      <c r="AF5" s="280">
        <v>11459.282673897025</v>
      </c>
      <c r="AG5" s="280">
        <v>8999.9999999999964</v>
      </c>
      <c r="AH5" s="280">
        <v>15815.376650202756</v>
      </c>
      <c r="AI5">
        <v>10321.116215487444</v>
      </c>
      <c r="AJ5">
        <v>8999.9999999999964</v>
      </c>
      <c r="AK5">
        <v>12051.955510194004</v>
      </c>
      <c r="AL5">
        <v>8999.9999999999964</v>
      </c>
      <c r="AM5">
        <v>8999.9999999999964</v>
      </c>
    </row>
    <row r="6" spans="1:56" x14ac:dyDescent="0.25">
      <c r="A6" s="60">
        <f ca="1">IF(EDATE($A$4,24)&lt;=EDATE(DATE(LOOKUP(Comparison!$D$3,TimestepID,StartYear),12,31),(LOOKUP(Comparison!$B$6,TimestepID,Duration)-1)),EDATE(A5,12),"")</f>
        <v>43466</v>
      </c>
      <c r="B6" s="280">
        <v>8999.9999999999964</v>
      </c>
      <c r="C6" s="280">
        <v>10263.422104609999</v>
      </c>
      <c r="D6" s="280">
        <v>8229.9999999999964</v>
      </c>
      <c r="E6" s="280">
        <v>15921.518026940295</v>
      </c>
      <c r="F6" s="280">
        <v>14767.098599289953</v>
      </c>
      <c r="G6" s="280">
        <v>12560.901370606851</v>
      </c>
      <c r="H6" s="280">
        <v>13838.726286930454</v>
      </c>
      <c r="I6" s="280">
        <v>11236.650933569126</v>
      </c>
      <c r="J6" s="280">
        <v>8229.9999999999964</v>
      </c>
      <c r="K6" s="280">
        <v>8999.9999999999964</v>
      </c>
      <c r="L6" s="280">
        <v>8999.9999999999964</v>
      </c>
      <c r="M6" s="280">
        <v>8999.9999999999964</v>
      </c>
      <c r="N6" s="280">
        <v>8229.9999999999964</v>
      </c>
      <c r="O6" s="280">
        <v>13410.801156759459</v>
      </c>
      <c r="P6" s="280">
        <v>9000.2056537092576</v>
      </c>
      <c r="Q6" s="280">
        <v>14267.57921255202</v>
      </c>
      <c r="R6" s="280">
        <v>11695.535353449757</v>
      </c>
      <c r="S6" s="280">
        <v>14171.942355789824</v>
      </c>
      <c r="T6" s="280">
        <v>12471.702143952196</v>
      </c>
      <c r="U6" s="280">
        <v>11526.655493558963</v>
      </c>
      <c r="V6" s="280">
        <v>8229.9999999999964</v>
      </c>
      <c r="W6" s="280">
        <v>8229.9999999999964</v>
      </c>
      <c r="X6" s="280">
        <v>8999.9999999999964</v>
      </c>
      <c r="Y6" s="280">
        <v>8999.9999999999964</v>
      </c>
      <c r="Z6" s="280">
        <v>8999.9999999999964</v>
      </c>
      <c r="AA6" s="280">
        <v>11426.553642794745</v>
      </c>
      <c r="AB6" s="280">
        <v>9759.1890821278648</v>
      </c>
      <c r="AC6" s="280">
        <v>8229.9999999999964</v>
      </c>
      <c r="AD6" s="280">
        <v>12443.153166271875</v>
      </c>
      <c r="AE6" s="280">
        <v>10855.904236551711</v>
      </c>
      <c r="AF6" s="280">
        <v>8229.9999999999964</v>
      </c>
      <c r="AG6" s="280">
        <v>14756.546932837879</v>
      </c>
      <c r="AH6" s="280">
        <v>8229.9999999999964</v>
      </c>
      <c r="AI6">
        <v>8999.9999999999964</v>
      </c>
      <c r="AJ6">
        <v>8999.9999999999964</v>
      </c>
      <c r="AK6">
        <v>8229.9999999999964</v>
      </c>
      <c r="AL6">
        <v>8999.9999999999964</v>
      </c>
      <c r="AM6">
        <v>11490.641770384927</v>
      </c>
    </row>
    <row r="7" spans="1:56" x14ac:dyDescent="0.25">
      <c r="A7" s="60">
        <f ca="1">IF(EDATE($A$4,36)&lt;=EDATE(DATE(LOOKUP(Comparison!$D$3,TimestepID,StartYear),1,1),(LOOKUP(Comparison!$B$6,TimestepID,Duration)-1)),EDATE(A6,12),"")</f>
        <v>43831</v>
      </c>
      <c r="B7" s="280">
        <v>8999.9999999999964</v>
      </c>
      <c r="C7" s="280">
        <v>9999.0531448508355</v>
      </c>
      <c r="D7" s="280">
        <v>11117.206897093029</v>
      </c>
      <c r="E7" s="280">
        <v>13801.886649684278</v>
      </c>
      <c r="F7" s="280">
        <v>12611.136265338779</v>
      </c>
      <c r="G7" s="280">
        <v>13193.981413138417</v>
      </c>
      <c r="H7" s="280">
        <v>10381.325261858383</v>
      </c>
      <c r="I7" s="280">
        <v>8229.9999999999964</v>
      </c>
      <c r="J7" s="280">
        <v>8229.9999999999964</v>
      </c>
      <c r="K7" s="280">
        <v>8999.9999999999964</v>
      </c>
      <c r="L7" s="280">
        <v>8999.9999999999964</v>
      </c>
      <c r="M7" s="280">
        <v>8229.9999999999964</v>
      </c>
      <c r="N7" s="280">
        <v>12028.530070211113</v>
      </c>
      <c r="O7" s="280">
        <v>8721.1741418338006</v>
      </c>
      <c r="P7" s="280">
        <v>13316.071206419449</v>
      </c>
      <c r="Q7" s="280">
        <v>11980.552960340836</v>
      </c>
      <c r="R7" s="280">
        <v>13443.626817982868</v>
      </c>
      <c r="S7" s="280">
        <v>11134.836770721236</v>
      </c>
      <c r="T7" s="280">
        <v>10647.444413805471</v>
      </c>
      <c r="U7" s="280">
        <v>8229.9999999999964</v>
      </c>
      <c r="V7" s="280">
        <v>8229.9999999999964</v>
      </c>
      <c r="W7" s="280">
        <v>8229.9999999999964</v>
      </c>
      <c r="X7" s="280">
        <v>7479.9999999999982</v>
      </c>
      <c r="Y7" s="280">
        <v>8999.9999999999964</v>
      </c>
      <c r="Z7" s="280">
        <v>8999.9999999999964</v>
      </c>
      <c r="AA7" s="280">
        <v>9416.4756593592392</v>
      </c>
      <c r="AB7" s="280">
        <v>9057.104467172785</v>
      </c>
      <c r="AC7" s="280">
        <v>11411.43378234661</v>
      </c>
      <c r="AD7" s="280">
        <v>8229.9999999999964</v>
      </c>
      <c r="AE7" s="280">
        <v>8492.6349270946412</v>
      </c>
      <c r="AF7" s="280">
        <v>13432.009127309246</v>
      </c>
      <c r="AG7" s="280">
        <v>8229.9999999999964</v>
      </c>
      <c r="AH7" s="280">
        <v>8229.9999999999964</v>
      </c>
      <c r="AI7">
        <v>8999.9999999999964</v>
      </c>
      <c r="AJ7">
        <v>8999.9999999999964</v>
      </c>
      <c r="AK7">
        <v>8229.9999999999964</v>
      </c>
      <c r="AL7">
        <v>8999.9999999999964</v>
      </c>
      <c r="AM7">
        <v>14542.266390931785</v>
      </c>
    </row>
    <row r="8" spans="1:56" x14ac:dyDescent="0.25">
      <c r="A8" s="60">
        <f ca="1">IF(EDATE($A$4,48)&lt;=EDATE(DATE(LOOKUP(Comparison!$D$3,TimestepID,StartYear),1,1),(LOOKUP(Comparison!$B$6,TimestepID,Duration)-1)),EDATE(A7,12),"")</f>
        <v>44197</v>
      </c>
      <c r="B8" s="280">
        <v>8999.9999999999964</v>
      </c>
      <c r="C8" s="280">
        <v>10013.814983254904</v>
      </c>
      <c r="D8" s="280">
        <v>8229.9999999999964</v>
      </c>
      <c r="E8" s="280">
        <v>12636.843507285979</v>
      </c>
      <c r="F8" s="280">
        <v>13320.604002426866</v>
      </c>
      <c r="G8" s="280">
        <v>10623.400361631368</v>
      </c>
      <c r="H8" s="280">
        <v>8656.1509937725859</v>
      </c>
      <c r="I8" s="280">
        <v>8229.9999999999964</v>
      </c>
      <c r="J8" s="280">
        <v>8229.9999999999964</v>
      </c>
      <c r="K8" s="280">
        <v>7479.9999999999982</v>
      </c>
      <c r="L8" s="280">
        <v>8229.9999999999964</v>
      </c>
      <c r="M8" s="280">
        <v>8229.9999999999964</v>
      </c>
      <c r="N8" s="280">
        <v>8642.180156226641</v>
      </c>
      <c r="O8" s="280">
        <v>14170.197415295979</v>
      </c>
      <c r="P8" s="280">
        <v>11195.316093078805</v>
      </c>
      <c r="Q8" s="280">
        <v>13928.728428508402</v>
      </c>
      <c r="R8" s="280">
        <v>11176.526993888991</v>
      </c>
      <c r="S8" s="280">
        <v>10924.527587033257</v>
      </c>
      <c r="T8" s="280">
        <v>8998.2198689306369</v>
      </c>
      <c r="U8" s="280">
        <v>8229.9999999999964</v>
      </c>
      <c r="V8" s="280">
        <v>8999.9999999999964</v>
      </c>
      <c r="W8" s="280">
        <v>8999.9999999999964</v>
      </c>
      <c r="X8" s="280">
        <v>7479.9999999999982</v>
      </c>
      <c r="Y8" s="280">
        <v>7479.9999999999982</v>
      </c>
      <c r="Z8" s="280">
        <v>8999.9999999999964</v>
      </c>
      <c r="AA8" s="280">
        <v>8965.0927971956335</v>
      </c>
      <c r="AB8" s="280">
        <v>11963.325351890488</v>
      </c>
      <c r="AC8" s="280">
        <v>9626.5073018603453</v>
      </c>
      <c r="AD8" s="280">
        <v>10454.754559323468</v>
      </c>
      <c r="AE8" s="280">
        <v>15369.286763247046</v>
      </c>
      <c r="AF8" s="280">
        <v>8229.9999999999964</v>
      </c>
      <c r="AG8" s="280">
        <v>8229.9999999999964</v>
      </c>
      <c r="AH8" s="280">
        <v>8229.9999999999964</v>
      </c>
      <c r="AI8">
        <v>8999.9999999999964</v>
      </c>
      <c r="AJ8">
        <v>8857.2753873715865</v>
      </c>
      <c r="AK8">
        <v>8229.9999999999964</v>
      </c>
      <c r="AL8">
        <v>12362.498378877994</v>
      </c>
      <c r="AM8">
        <v>14049.167719085355</v>
      </c>
    </row>
    <row r="9" spans="1:56" x14ac:dyDescent="0.25">
      <c r="A9" s="60">
        <f ca="1">IF(EDATE($A$4,48)&lt;=EDATE(DATE(LOOKUP(Comparison!$D$3,TimestepID,StartYear),1,1),(LOOKUP(Comparison!$B$6,TimestepID,Duration)-1)),EDATE(A8,12),"")</f>
        <v>44562</v>
      </c>
      <c r="B9" s="280">
        <v>8999.9999999999964</v>
      </c>
      <c r="C9" s="280">
        <v>10112.055787977128</v>
      </c>
      <c r="D9" s="280">
        <v>10759.117203861661</v>
      </c>
      <c r="E9" s="280">
        <v>14600.56717148896</v>
      </c>
      <c r="F9" s="280">
        <v>12124.030001693805</v>
      </c>
      <c r="G9" s="280">
        <v>9677.1432348676026</v>
      </c>
      <c r="H9" s="280">
        <v>8229.9999999999964</v>
      </c>
      <c r="I9" s="280">
        <v>8229.9999999999964</v>
      </c>
      <c r="J9" s="280">
        <v>8999.9999999999964</v>
      </c>
      <c r="K9" s="280">
        <v>8999.9999999999964</v>
      </c>
      <c r="L9" s="280">
        <v>8229.9999999999964</v>
      </c>
      <c r="M9" s="280">
        <v>8999.9999999999964</v>
      </c>
      <c r="N9" s="280">
        <v>14213.37414371289</v>
      </c>
      <c r="O9" s="280">
        <v>10968.147341555352</v>
      </c>
      <c r="P9" s="280">
        <v>13512.560377104912</v>
      </c>
      <c r="Q9" s="280">
        <v>11059.459890285118</v>
      </c>
      <c r="R9" s="280">
        <v>10884.943048640904</v>
      </c>
      <c r="S9" s="280">
        <v>8932.3013453895255</v>
      </c>
      <c r="T9" s="280">
        <v>8229.9999999999964</v>
      </c>
      <c r="U9" s="280">
        <v>8229.9999999999964</v>
      </c>
      <c r="V9" s="280">
        <v>8794.4852515961611</v>
      </c>
      <c r="W9" s="280">
        <v>7479.9999999999982</v>
      </c>
      <c r="X9" s="280">
        <v>7479.9999999999982</v>
      </c>
      <c r="Y9" s="280">
        <v>8999.9999999999964</v>
      </c>
      <c r="Z9" s="280">
        <v>8999.9999999999964</v>
      </c>
      <c r="AA9" s="280">
        <v>12078.290729473363</v>
      </c>
      <c r="AB9" s="280">
        <v>10725.734322128867</v>
      </c>
      <c r="AC9" s="280">
        <v>9434.7980484733271</v>
      </c>
      <c r="AD9" s="280">
        <v>13694.679898317072</v>
      </c>
      <c r="AE9" s="280">
        <v>7146.1644272097919</v>
      </c>
      <c r="AF9" s="280">
        <v>8229.9999999999964</v>
      </c>
      <c r="AG9" s="280">
        <v>8229.9999999999964</v>
      </c>
      <c r="AH9" s="280">
        <v>8229.9999999999964</v>
      </c>
      <c r="AI9">
        <v>8830.0332916828029</v>
      </c>
      <c r="AJ9">
        <v>7479.9999999999982</v>
      </c>
      <c r="AK9">
        <v>14421.920673910443</v>
      </c>
      <c r="AL9">
        <v>16373.027362017452</v>
      </c>
      <c r="AM9">
        <v>14158.042208206169</v>
      </c>
    </row>
    <row r="10" spans="1:56" x14ac:dyDescent="0.25">
      <c r="A10" s="60">
        <f ca="1">IF(EDATE($A$4,48)&lt;=EDATE(DATE(LOOKUP(Comparison!$D$3,TimestepID,StartYear),1,1),(LOOKUP(Comparison!$B$6,TimestepID,Duration)-1)),EDATE(A9,12),"")</f>
        <v>44927</v>
      </c>
      <c r="B10" s="280"/>
      <c r="C10" s="280"/>
      <c r="D10" s="280"/>
    </row>
    <row r="11" spans="1:56" x14ac:dyDescent="0.25">
      <c r="A11" s="60">
        <f ca="1">IF(EDATE($A$4,48)&lt;=EDATE(DATE(LOOKUP(Comparison!$D$3,TimestepID,StartYear),1,1),(LOOKUP(Comparison!$B$6,TimestepID,Duration)-1)),EDATE(A10,12),"")</f>
        <v>45292</v>
      </c>
      <c r="B11" s="280"/>
      <c r="C11" s="280"/>
      <c r="D11" s="280"/>
    </row>
    <row r="12" spans="1:56" x14ac:dyDescent="0.25">
      <c r="A12" s="60">
        <f ca="1">IF(EDATE($A$4,48)&lt;=EDATE(DATE(LOOKUP(Comparison!$D$3,TimestepID,StartYear),1,1),(LOOKUP(Comparison!$B$6,TimestepID,Duration)-1)),EDATE(A11,12),"")</f>
        <v>45658</v>
      </c>
      <c r="B12" s="280"/>
      <c r="C12" s="280"/>
      <c r="D12" s="280"/>
    </row>
    <row r="13" spans="1:56" x14ac:dyDescent="0.25">
      <c r="A13" s="60">
        <f ca="1">IF(EDATE($A$4,48)&lt;=EDATE(DATE(LOOKUP(Comparison!$D$3,TimestepID,StartYear),1,1),(LOOKUP(Comparison!$B$6,TimestepID,Duration)-1)),EDATE(A12,12),"")</f>
        <v>46023</v>
      </c>
      <c r="B13" s="280"/>
      <c r="C13" s="280"/>
      <c r="D13" s="280"/>
    </row>
    <row r="14" spans="1:56" x14ac:dyDescent="0.25">
      <c r="A14" s="60"/>
      <c r="B14" s="280"/>
      <c r="C14" s="280"/>
      <c r="D14" s="280"/>
    </row>
    <row r="15" spans="1:56" x14ac:dyDescent="0.25">
      <c r="A15" s="61"/>
      <c r="B15" s="281"/>
      <c r="C15" s="281"/>
      <c r="D15" s="281"/>
    </row>
    <row r="16" spans="1:56" x14ac:dyDescent="0.25">
      <c r="A16" s="49"/>
      <c r="B16" s="49"/>
      <c r="C16" s="49"/>
      <c r="D16" s="49"/>
    </row>
    <row r="17" spans="1:4" x14ac:dyDescent="0.25">
      <c r="A17" s="49"/>
      <c r="B17" s="49"/>
      <c r="C17" s="49"/>
      <c r="D17" s="49"/>
    </row>
    <row r="18" spans="1:4" x14ac:dyDescent="0.25">
      <c r="A18" s="49"/>
      <c r="B18" s="49"/>
      <c r="C18" s="49"/>
      <c r="D18" s="49"/>
    </row>
    <row r="19" spans="1:4" x14ac:dyDescent="0.25">
      <c r="A19" s="49"/>
      <c r="B19" s="49"/>
      <c r="C19" s="49"/>
      <c r="D19" s="49"/>
    </row>
    <row r="20" spans="1:4" x14ac:dyDescent="0.25">
      <c r="A20" s="49"/>
      <c r="B20" s="49"/>
      <c r="C20" s="49"/>
      <c r="D20" s="49"/>
    </row>
    <row r="21" spans="1:4" x14ac:dyDescent="0.25">
      <c r="A21" s="49"/>
      <c r="B21" s="49"/>
      <c r="C21" s="49"/>
      <c r="D21" s="49"/>
    </row>
  </sheetData>
  <mergeCells count="1">
    <mergeCell ref="E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 id="{46242DC1-C5B4-4EE0-BD99-56B65E3C69A5}">
            <xm:f>PowellData.ReleaseTier!B4=2</xm:f>
            <x14:dxf>
              <fill>
                <patternFill>
                  <bgColor theme="9" tint="0.79998168889431442"/>
                </patternFill>
              </fill>
            </x14:dxf>
          </x14:cfRule>
          <xm:sqref>B4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tabColor rgb="FFC00000"/>
  </sheetPr>
  <dimension ref="A1:BD15"/>
  <sheetViews>
    <sheetView topLeftCell="Q1" workbookViewId="0">
      <selection activeCell="AO4" sqref="AO4"/>
    </sheetView>
  </sheetViews>
  <sheetFormatPr defaultRowHeight="15" x14ac:dyDescent="0.25"/>
  <cols>
    <col min="1" max="1" width="18.42578125" bestFit="1" customWidth="1"/>
  </cols>
  <sheetData>
    <row r="1" spans="1:56" x14ac:dyDescent="0.25">
      <c r="A1" s="56"/>
      <c r="B1" s="598"/>
      <c r="C1" s="598"/>
      <c r="D1" s="598"/>
      <c r="E1" s="734" t="s">
        <v>651</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x14ac:dyDescent="0.25">
      <c r="A2" s="56" t="s">
        <v>652</v>
      </c>
      <c r="B2" s="598" t="s">
        <v>295</v>
      </c>
      <c r="C2" s="598" t="s">
        <v>296</v>
      </c>
      <c r="D2" s="598" t="s">
        <v>297</v>
      </c>
      <c r="E2" s="597">
        <v>1981</v>
      </c>
      <c r="F2" s="597">
        <v>1982</v>
      </c>
      <c r="G2" s="597">
        <v>1983</v>
      </c>
      <c r="H2" s="597">
        <v>1984</v>
      </c>
      <c r="I2" s="597">
        <v>1985</v>
      </c>
      <c r="J2" s="597">
        <v>1986</v>
      </c>
      <c r="K2" s="597">
        <v>1987</v>
      </c>
      <c r="L2" s="597">
        <v>1988</v>
      </c>
      <c r="M2" s="597">
        <v>1989</v>
      </c>
      <c r="N2" s="597">
        <v>1990</v>
      </c>
      <c r="O2" s="597">
        <v>1991</v>
      </c>
      <c r="P2" s="597">
        <v>1992</v>
      </c>
      <c r="Q2" s="597">
        <v>1993</v>
      </c>
      <c r="R2" s="597">
        <v>1994</v>
      </c>
      <c r="S2" s="597">
        <v>1995</v>
      </c>
      <c r="T2" s="597">
        <v>1996</v>
      </c>
      <c r="U2" s="597">
        <v>1997</v>
      </c>
      <c r="V2" s="597">
        <v>1998</v>
      </c>
      <c r="W2" s="597">
        <v>1999</v>
      </c>
      <c r="X2" s="597">
        <v>2000</v>
      </c>
      <c r="Y2" s="597">
        <v>2001</v>
      </c>
      <c r="Z2" s="597">
        <v>2002</v>
      </c>
      <c r="AA2" s="597">
        <v>2003</v>
      </c>
      <c r="AB2" s="597">
        <v>2004</v>
      </c>
      <c r="AC2" s="597">
        <v>2005</v>
      </c>
      <c r="AD2" s="597">
        <v>2006</v>
      </c>
      <c r="AE2" s="597">
        <v>2007</v>
      </c>
      <c r="AF2" s="597">
        <v>2008</v>
      </c>
      <c r="AG2" s="597">
        <v>2009</v>
      </c>
      <c r="AH2" s="597">
        <v>2010</v>
      </c>
      <c r="AI2" s="597">
        <v>2011</v>
      </c>
      <c r="AJ2" s="597">
        <v>2012</v>
      </c>
      <c r="AK2" s="597">
        <v>2013</v>
      </c>
      <c r="AL2" s="597">
        <v>2014</v>
      </c>
      <c r="AM2" s="597">
        <v>2015</v>
      </c>
      <c r="AN2" s="597">
        <v>2016</v>
      </c>
      <c r="AO2" s="597">
        <v>2017</v>
      </c>
      <c r="AP2" s="597">
        <v>2018</v>
      </c>
      <c r="AQ2" s="597">
        <v>2019</v>
      </c>
      <c r="AR2" s="597">
        <v>2020</v>
      </c>
      <c r="AS2" s="597">
        <v>2021</v>
      </c>
      <c r="AT2" s="597">
        <v>2022</v>
      </c>
      <c r="AU2" s="597">
        <v>2023</v>
      </c>
      <c r="AV2" s="597">
        <v>2024</v>
      </c>
      <c r="AW2" s="597">
        <v>2025</v>
      </c>
      <c r="AX2" s="597">
        <v>2026</v>
      </c>
      <c r="AY2" s="597">
        <v>2027</v>
      </c>
      <c r="AZ2" s="597">
        <v>2028</v>
      </c>
      <c r="BA2" s="597">
        <v>2029</v>
      </c>
      <c r="BB2" s="597">
        <v>2030</v>
      </c>
      <c r="BC2" s="597">
        <v>2031</v>
      </c>
      <c r="BD2" s="597">
        <v>2032</v>
      </c>
    </row>
    <row r="3" spans="1:56" x14ac:dyDescent="0.25">
      <c r="A3" s="58" t="s">
        <v>653</v>
      </c>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v>8999.9999999999982</v>
      </c>
      <c r="C4" s="280">
        <v>8999.9999999999982</v>
      </c>
      <c r="D4" s="280">
        <v>8999.9999999999982</v>
      </c>
      <c r="E4" s="413">
        <v>8999.9999999999982</v>
      </c>
      <c r="F4" s="413">
        <v>8999.9999999999982</v>
      </c>
      <c r="G4" s="413">
        <v>8999.9999999999982</v>
      </c>
      <c r="H4" s="413">
        <v>8999.9999999999982</v>
      </c>
      <c r="I4" s="413">
        <v>8999.9999999999982</v>
      </c>
      <c r="J4" s="413">
        <v>8999.9999999999982</v>
      </c>
      <c r="K4" s="413">
        <v>8999.9999999999982</v>
      </c>
      <c r="L4" s="413">
        <v>8999.9999999999982</v>
      </c>
      <c r="M4" s="413">
        <v>8999.9999999999982</v>
      </c>
      <c r="N4" s="413">
        <v>8999.9999999999982</v>
      </c>
      <c r="O4" s="413">
        <v>8999.9999999999982</v>
      </c>
      <c r="P4" s="413">
        <v>8999.9999999999982</v>
      </c>
      <c r="Q4" s="413">
        <v>8999.9999999999982</v>
      </c>
      <c r="R4" s="413">
        <v>8999.9999999999982</v>
      </c>
      <c r="S4" s="413">
        <v>8999.9999999999982</v>
      </c>
      <c r="T4" s="413">
        <v>8999.9999999999982</v>
      </c>
      <c r="U4" s="413">
        <v>8999.9999999999982</v>
      </c>
      <c r="V4" s="413">
        <v>8999.9999999999982</v>
      </c>
      <c r="W4" s="413">
        <v>8999.9999999999982</v>
      </c>
      <c r="X4" s="413">
        <v>8999.9999999999982</v>
      </c>
      <c r="Y4" s="413">
        <v>8999.9999999999982</v>
      </c>
      <c r="Z4" s="413">
        <v>8999.9999999999982</v>
      </c>
      <c r="AA4" s="413">
        <v>8999.9999999999982</v>
      </c>
      <c r="AB4" s="413">
        <v>8999.9999999999982</v>
      </c>
      <c r="AC4" s="413">
        <v>8999.9999999999982</v>
      </c>
      <c r="AD4" s="413">
        <v>8999.9999999999982</v>
      </c>
      <c r="AE4" s="413">
        <v>8999.9999999999982</v>
      </c>
      <c r="AF4">
        <v>8999.9999999999982</v>
      </c>
      <c r="AG4">
        <v>8999.9999999999982</v>
      </c>
      <c r="AH4">
        <v>8999.9999999999982</v>
      </c>
      <c r="AI4">
        <v>8999.9999999999982</v>
      </c>
      <c r="AJ4">
        <v>8999.9999999999982</v>
      </c>
      <c r="AK4">
        <v>8999.9999999999982</v>
      </c>
      <c r="AL4">
        <v>8999.9999999999982</v>
      </c>
      <c r="AM4">
        <v>8999.9999999999982</v>
      </c>
    </row>
    <row r="5" spans="1:56" x14ac:dyDescent="0.25">
      <c r="A5" s="60">
        <f ca="1">IF(EDATE($A$4,12)&lt;=EDATE(DATE(LOOKUP(Comparison!$D$3,TimestepID,StartYear),1,1),(LOOKUP(Comparison!$B$6,TimestepID,Duration)-1)),EDATE(A4,12),"")</f>
        <v>43101</v>
      </c>
      <c r="B5" s="280">
        <v>8999.9999999999964</v>
      </c>
      <c r="C5" s="378">
        <v>14468.853330221113</v>
      </c>
      <c r="D5" s="378">
        <v>11366.172124148623</v>
      </c>
      <c r="E5" s="377">
        <v>11674.926248939044</v>
      </c>
      <c r="F5" s="377">
        <v>14541.76642287132</v>
      </c>
      <c r="G5" s="413">
        <v>17532.286350868304</v>
      </c>
      <c r="H5" s="377">
        <v>15612.981255652805</v>
      </c>
      <c r="I5" s="377">
        <v>15994.480154326346</v>
      </c>
      <c r="J5" s="413">
        <v>11934.361993901952</v>
      </c>
      <c r="K5" s="413">
        <v>8999.9999999999964</v>
      </c>
      <c r="L5" s="413">
        <v>8999.9999999999964</v>
      </c>
      <c r="M5" s="413">
        <v>8999.9999999999964</v>
      </c>
      <c r="N5" s="413">
        <v>11483.525623676529</v>
      </c>
      <c r="O5" s="413">
        <v>8999.9999999999964</v>
      </c>
      <c r="P5" s="377">
        <v>14969.676846652663</v>
      </c>
      <c r="Q5" s="413">
        <v>8999.9999999999964</v>
      </c>
      <c r="R5" s="413">
        <v>15849.332731271543</v>
      </c>
      <c r="S5" s="413">
        <v>15986.283608135114</v>
      </c>
      <c r="T5" s="377">
        <v>15005.033399803753</v>
      </c>
      <c r="U5" s="377">
        <v>11608.882297995391</v>
      </c>
      <c r="V5" s="377">
        <v>11468.319803644996</v>
      </c>
      <c r="W5" s="377">
        <v>11982.976372693431</v>
      </c>
      <c r="X5" s="377">
        <v>8999.9999999999964</v>
      </c>
      <c r="Y5" s="377">
        <v>8999.9999999999964</v>
      </c>
      <c r="Z5" s="377">
        <v>8999.9999999999964</v>
      </c>
      <c r="AA5" s="377">
        <v>8999.9999999999964</v>
      </c>
      <c r="AB5" s="377">
        <v>13169.021441212775</v>
      </c>
      <c r="AC5" s="377">
        <v>10962.044632269188</v>
      </c>
      <c r="AD5" s="377">
        <v>8999.9999999999964</v>
      </c>
      <c r="AE5" s="413">
        <v>12079.124243313208</v>
      </c>
      <c r="AF5">
        <v>11459.282673897025</v>
      </c>
      <c r="AG5">
        <v>8999.9999999999964</v>
      </c>
      <c r="AH5">
        <v>15815.376650202756</v>
      </c>
      <c r="AI5">
        <v>10321.116215487446</v>
      </c>
      <c r="AJ5">
        <v>8999.9999999999964</v>
      </c>
      <c r="AK5">
        <v>12051.955510194004</v>
      </c>
      <c r="AL5">
        <v>8999.9999999999964</v>
      </c>
      <c r="AM5">
        <v>8999.9999999999964</v>
      </c>
    </row>
    <row r="6" spans="1:56" x14ac:dyDescent="0.25">
      <c r="A6" s="60">
        <f ca="1">IF(EDATE($A$4,24)&lt;=EDATE(DATE(LOOKUP(Comparison!$D$3,TimestepID,StartYear),12,31),(LOOKUP(Comparison!$B$6,TimestepID,Duration)-1)),EDATE(A5,12),"")</f>
        <v>43466</v>
      </c>
      <c r="B6" s="280">
        <v>8999.9999999999964</v>
      </c>
      <c r="C6" s="378">
        <v>10263.422104610001</v>
      </c>
      <c r="D6" s="378">
        <v>8229.9999999991105</v>
      </c>
      <c r="E6" s="377">
        <v>15921.518026940295</v>
      </c>
      <c r="F6" s="377">
        <v>14767.098599289953</v>
      </c>
      <c r="G6" s="413">
        <v>12560.901370606849</v>
      </c>
      <c r="H6" s="377">
        <v>13838.726286930454</v>
      </c>
      <c r="I6" s="377">
        <v>11236.650933569128</v>
      </c>
      <c r="J6" s="413">
        <v>8229.9999999991105</v>
      </c>
      <c r="K6" s="413">
        <v>8999.9999999999964</v>
      </c>
      <c r="L6" s="413">
        <v>8999.9999999999964</v>
      </c>
      <c r="M6" s="413">
        <v>8999.9999999999964</v>
      </c>
      <c r="N6" s="413">
        <v>8229.9999999991105</v>
      </c>
      <c r="O6" s="377">
        <v>13410.801156759459</v>
      </c>
      <c r="P6" s="377">
        <v>9000.2056537092594</v>
      </c>
      <c r="Q6" s="377">
        <v>14267.579212552022</v>
      </c>
      <c r="R6" s="377">
        <v>11695.535353449757</v>
      </c>
      <c r="S6" s="377">
        <v>14171.94235578983</v>
      </c>
      <c r="T6" s="377">
        <v>12471.702143952196</v>
      </c>
      <c r="U6" s="377">
        <v>11526.655493558963</v>
      </c>
      <c r="V6" s="377">
        <v>8229.9999999991105</v>
      </c>
      <c r="W6" s="377">
        <v>8229.9999999991105</v>
      </c>
      <c r="X6" s="377">
        <v>8999.9999999999964</v>
      </c>
      <c r="Y6" s="377">
        <v>8999.9999999999964</v>
      </c>
      <c r="Z6" s="377">
        <v>8999.9999999999964</v>
      </c>
      <c r="AA6" s="377">
        <v>11426.553642794745</v>
      </c>
      <c r="AB6" s="377">
        <v>9759.1890821278648</v>
      </c>
      <c r="AC6" s="377">
        <v>8229.9999999991105</v>
      </c>
      <c r="AD6" s="377">
        <v>12443.153166271875</v>
      </c>
      <c r="AE6" s="377">
        <v>10855.904236551709</v>
      </c>
      <c r="AF6">
        <v>8229.9999999991105</v>
      </c>
      <c r="AG6">
        <v>14756.546932837879</v>
      </c>
      <c r="AH6">
        <v>8229.9999999991105</v>
      </c>
      <c r="AI6">
        <v>8999.9999999999964</v>
      </c>
      <c r="AJ6">
        <v>8999.9999999999964</v>
      </c>
      <c r="AK6">
        <v>8229.9999999991105</v>
      </c>
      <c r="AL6">
        <v>8999.9999999999964</v>
      </c>
      <c r="AM6">
        <v>11490.641770384927</v>
      </c>
    </row>
    <row r="7" spans="1:56" x14ac:dyDescent="0.25">
      <c r="A7" s="60">
        <f ca="1">IF(EDATE($A$4,36)&lt;=EDATE(DATE(LOOKUP(Comparison!$D$3,TimestepID,StartYear),1,1),(LOOKUP(Comparison!$B$6,TimestepID,Duration)-1)),EDATE(A6,12),"")</f>
        <v>43831</v>
      </c>
      <c r="B7" s="280">
        <v>8999.9999999999964</v>
      </c>
      <c r="C7" s="280">
        <v>9999.0531448508355</v>
      </c>
      <c r="D7" s="280">
        <v>11117.206897093029</v>
      </c>
      <c r="E7" s="413">
        <v>13801.88664968428</v>
      </c>
      <c r="F7" s="413">
        <v>12611.136265338779</v>
      </c>
      <c r="G7" s="413">
        <v>13193.981413138414</v>
      </c>
      <c r="H7" s="413">
        <v>10381.325261858383</v>
      </c>
      <c r="I7" s="413">
        <v>8229.9999999991105</v>
      </c>
      <c r="J7" s="413">
        <v>8229.9999999991105</v>
      </c>
      <c r="K7" s="413">
        <v>8999.9999999999964</v>
      </c>
      <c r="L7" s="413">
        <v>8999.9999999999964</v>
      </c>
      <c r="M7" s="413">
        <v>8229.9999999991105</v>
      </c>
      <c r="N7" s="413">
        <v>12028.530070211113</v>
      </c>
      <c r="O7" s="413">
        <v>8721.1741418338006</v>
      </c>
      <c r="P7" s="413">
        <v>13316.071206419449</v>
      </c>
      <c r="Q7" s="413">
        <v>11980.552960340836</v>
      </c>
      <c r="R7" s="413">
        <v>13443.626817982868</v>
      </c>
      <c r="S7" s="413">
        <v>11134.836770721238</v>
      </c>
      <c r="T7" s="413">
        <v>10647.44441380547</v>
      </c>
      <c r="U7" s="413">
        <v>8229.9999999991105</v>
      </c>
      <c r="V7" s="413">
        <v>8229.9999999991105</v>
      </c>
      <c r="W7" s="413">
        <v>8229.9999999991105</v>
      </c>
      <c r="X7" s="413">
        <v>7479.9999999999982</v>
      </c>
      <c r="Y7" s="413">
        <v>8999.9999999999964</v>
      </c>
      <c r="Z7" s="413">
        <v>8999.9999999999964</v>
      </c>
      <c r="AA7" s="413">
        <v>9416.475659359241</v>
      </c>
      <c r="AB7" s="413">
        <v>9057.104467172785</v>
      </c>
      <c r="AC7" s="413">
        <v>11411.43378234661</v>
      </c>
      <c r="AD7" s="413">
        <v>8229.9999999991105</v>
      </c>
      <c r="AE7" s="413">
        <v>8492.6349270946412</v>
      </c>
      <c r="AF7">
        <v>13432.009127309248</v>
      </c>
      <c r="AG7">
        <v>8229.9999999991105</v>
      </c>
      <c r="AH7">
        <v>8229.9999999991105</v>
      </c>
      <c r="AI7">
        <v>8999.9999999999964</v>
      </c>
      <c r="AJ7">
        <v>8999.9999999999964</v>
      </c>
      <c r="AK7">
        <v>8229.9999999991105</v>
      </c>
      <c r="AL7">
        <v>8999.9999999999964</v>
      </c>
      <c r="AM7">
        <v>14542.266390931785</v>
      </c>
    </row>
    <row r="8" spans="1:56" x14ac:dyDescent="0.25">
      <c r="A8" s="60">
        <f ca="1">IF(EDATE($A$4,48)&lt;=EDATE(DATE(LOOKUP(Comparison!$D$3,TimestepID,StartYear),1,1),(LOOKUP(Comparison!$B$6,TimestepID,Duration)-1)),EDATE(A7,12),"")</f>
        <v>44197</v>
      </c>
      <c r="B8" s="280">
        <v>8999.9999999999964</v>
      </c>
      <c r="C8" s="280">
        <v>10013.814983254904</v>
      </c>
      <c r="D8" s="280">
        <v>8229.9999999991105</v>
      </c>
      <c r="E8" s="413">
        <v>12636.843507285979</v>
      </c>
      <c r="F8" s="413">
        <v>13320.604002426866</v>
      </c>
      <c r="G8" s="413">
        <v>10623.400361631366</v>
      </c>
      <c r="H8" s="413">
        <v>8656.1509937725859</v>
      </c>
      <c r="I8" s="413">
        <v>8229.9999999991105</v>
      </c>
      <c r="J8" s="413">
        <v>8229.9999999991105</v>
      </c>
      <c r="K8" s="413">
        <v>7479.9999999999982</v>
      </c>
      <c r="L8" s="413">
        <v>8229.9999999991105</v>
      </c>
      <c r="M8" s="413">
        <v>8229.9999999991105</v>
      </c>
      <c r="N8" s="413">
        <v>8642.180156226641</v>
      </c>
      <c r="O8" s="413">
        <v>14170.197415295983</v>
      </c>
      <c r="P8" s="413">
        <v>11195.316093078807</v>
      </c>
      <c r="Q8" s="413">
        <v>13928.728428508402</v>
      </c>
      <c r="R8" s="413">
        <v>11176.526993888991</v>
      </c>
      <c r="S8" s="413">
        <v>10924.527587033255</v>
      </c>
      <c r="T8" s="413">
        <v>8998.2198689306369</v>
      </c>
      <c r="U8" s="413">
        <v>8229.9999999991105</v>
      </c>
      <c r="V8" s="413">
        <v>8999.9999999999964</v>
      </c>
      <c r="W8" s="413">
        <v>8999.9999999999964</v>
      </c>
      <c r="X8" s="413">
        <v>7479.9999999999982</v>
      </c>
      <c r="Y8" s="413">
        <v>7479.9999999999982</v>
      </c>
      <c r="Z8" s="413">
        <v>8999.9999999999964</v>
      </c>
      <c r="AA8" s="413">
        <v>8965.0927971956335</v>
      </c>
      <c r="AB8" s="413">
        <v>11963.325351890488</v>
      </c>
      <c r="AC8" s="413">
        <v>9626.5073018603453</v>
      </c>
      <c r="AD8" s="413">
        <v>10454.75455932347</v>
      </c>
      <c r="AE8" s="413">
        <v>15369.28676324705</v>
      </c>
      <c r="AF8">
        <v>8229.9999999991105</v>
      </c>
      <c r="AG8">
        <v>8229.9999999991105</v>
      </c>
      <c r="AH8">
        <v>8229.9999999991105</v>
      </c>
      <c r="AI8">
        <v>8999.9999999999964</v>
      </c>
      <c r="AJ8">
        <v>8857.2753873715865</v>
      </c>
      <c r="AK8">
        <v>8229.9999999991105</v>
      </c>
      <c r="AL8">
        <v>12362.498378877994</v>
      </c>
      <c r="AM8">
        <v>14049.167719085359</v>
      </c>
    </row>
    <row r="9" spans="1:56" x14ac:dyDescent="0.25">
      <c r="A9" s="60">
        <f ca="1">IF(EDATE($A$4,48)&lt;=EDATE(DATE(LOOKUP(Comparison!$D$3,TimestepID,StartYear),1,1),(LOOKUP(Comparison!$B$6,TimestepID,Duration)-1)),EDATE(A8,12),"")</f>
        <v>44562</v>
      </c>
      <c r="B9" s="280">
        <v>8999.9999999999964</v>
      </c>
      <c r="C9" s="280">
        <v>10112.055787977128</v>
      </c>
      <c r="D9" s="280">
        <v>10759.117203861659</v>
      </c>
      <c r="E9" s="413">
        <v>14600.56717148896</v>
      </c>
      <c r="F9" s="413">
        <v>12124.030001693805</v>
      </c>
      <c r="G9" s="413">
        <v>9677.1432348676026</v>
      </c>
      <c r="H9" s="413">
        <v>8229.9999999991105</v>
      </c>
      <c r="I9" s="413">
        <v>8229.9999999991105</v>
      </c>
      <c r="J9" s="413">
        <v>8999.9999999999964</v>
      </c>
      <c r="K9" s="413">
        <v>8999.9999999999964</v>
      </c>
      <c r="L9" s="413">
        <v>8229.9999999991105</v>
      </c>
      <c r="M9" s="413">
        <v>8999.9999999999964</v>
      </c>
      <c r="N9" s="413">
        <v>14213.374143712894</v>
      </c>
      <c r="O9" s="413">
        <v>10968.147341555348</v>
      </c>
      <c r="P9" s="413">
        <v>13512.560377104912</v>
      </c>
      <c r="Q9" s="413">
        <v>11059.459890285118</v>
      </c>
      <c r="R9" s="413">
        <v>10884.943048640902</v>
      </c>
      <c r="S9" s="413">
        <v>8932.3013453895255</v>
      </c>
      <c r="T9" s="413">
        <v>8229.9999999991105</v>
      </c>
      <c r="U9" s="413">
        <v>8229.9999999991105</v>
      </c>
      <c r="V9" s="413">
        <v>8794.4852515961629</v>
      </c>
      <c r="W9" s="413">
        <v>7479.9999999999982</v>
      </c>
      <c r="X9" s="413">
        <v>7479.9999999999982</v>
      </c>
      <c r="Y9" s="413">
        <v>8999.9999999999964</v>
      </c>
      <c r="Z9" s="413">
        <v>8999.9999999999964</v>
      </c>
      <c r="AA9" s="413">
        <v>12078.290729473363</v>
      </c>
      <c r="AB9" s="413">
        <v>10725.734322128865</v>
      </c>
      <c r="AC9" s="413">
        <v>9434.7980484733289</v>
      </c>
      <c r="AD9" s="413">
        <v>13694.679898317072</v>
      </c>
      <c r="AE9" s="413">
        <v>7146.1644272097919</v>
      </c>
      <c r="AF9">
        <v>8229.9999999991105</v>
      </c>
      <c r="AG9">
        <v>8229.9999999991105</v>
      </c>
      <c r="AH9">
        <v>8229.9999999991105</v>
      </c>
      <c r="AI9">
        <v>8830.0332916828047</v>
      </c>
      <c r="AJ9">
        <v>7479.9999999999982</v>
      </c>
      <c r="AK9">
        <v>14421.920673910447</v>
      </c>
      <c r="AL9">
        <v>16373.027362017445</v>
      </c>
      <c r="AM9">
        <v>14158.04220820617</v>
      </c>
    </row>
    <row r="10" spans="1:56" x14ac:dyDescent="0.25">
      <c r="A10" s="60">
        <f ca="1">IF(EDATE($A$4,48)&lt;=EDATE(DATE(LOOKUP(Comparison!$D$3,TimestepID,StartYear),1,1),(LOOKUP(Comparison!$B$6,TimestepID,Duration)-1)),EDATE(A9,12),"")</f>
        <v>44927</v>
      </c>
      <c r="B10" s="280"/>
      <c r="C10" s="280"/>
      <c r="D10" s="280"/>
      <c r="E10" s="413"/>
      <c r="F10" s="413"/>
      <c r="G10" s="413"/>
      <c r="H10" s="413"/>
      <c r="I10" s="413"/>
      <c r="J10" s="413"/>
      <c r="K10" s="413"/>
      <c r="L10" s="413"/>
      <c r="M10" s="413"/>
      <c r="N10" s="413"/>
      <c r="O10" s="413"/>
      <c r="P10" s="413"/>
      <c r="Q10" s="413"/>
      <c r="R10" s="413"/>
      <c r="S10" s="413"/>
      <c r="T10" s="413"/>
      <c r="U10" s="413"/>
      <c r="V10" s="413"/>
      <c r="W10" s="413"/>
      <c r="X10" s="413"/>
      <c r="Y10" s="413"/>
      <c r="Z10" s="413"/>
      <c r="AA10" s="413"/>
      <c r="AB10" s="413"/>
      <c r="AC10" s="413"/>
      <c r="AD10" s="413"/>
      <c r="AE10" s="413"/>
    </row>
    <row r="11" spans="1:56" x14ac:dyDescent="0.25">
      <c r="A11" s="60">
        <f ca="1">IF(EDATE($A$4,48)&lt;=EDATE(DATE(LOOKUP(Comparison!$D$3,TimestepID,StartYear),1,1),(LOOKUP(Comparison!$B$6,TimestepID,Duration)-1)),EDATE(A10,12),"")</f>
        <v>45292</v>
      </c>
      <c r="B11" s="280"/>
      <c r="C11" s="280"/>
      <c r="D11" s="280"/>
      <c r="E11" s="413"/>
      <c r="F11" s="413"/>
      <c r="G11" s="413"/>
      <c r="H11" s="413"/>
      <c r="I11" s="413"/>
      <c r="J11" s="413"/>
      <c r="K11" s="413"/>
      <c r="L11" s="413"/>
      <c r="M11" s="413"/>
      <c r="N11" s="413"/>
      <c r="O11" s="413"/>
      <c r="P11" s="413"/>
      <c r="Q11" s="413"/>
      <c r="R11" s="413"/>
      <c r="S11" s="413"/>
      <c r="T11" s="413"/>
      <c r="U11" s="413"/>
      <c r="V11" s="413"/>
      <c r="W11" s="413"/>
      <c r="X11" s="413"/>
      <c r="Y11" s="413"/>
      <c r="Z11" s="413"/>
      <c r="AA11" s="413"/>
      <c r="AB11" s="413"/>
      <c r="AC11" s="413"/>
      <c r="AD11" s="413"/>
      <c r="AE11" s="413"/>
    </row>
    <row r="12" spans="1:56" x14ac:dyDescent="0.25">
      <c r="A12" s="60">
        <f ca="1">IF(EDATE($A$4,48)&lt;=EDATE(DATE(LOOKUP(Comparison!$D$3,TimestepID,StartYear),1,1),(LOOKUP(Comparison!$B$6,TimestepID,Duration)-1)),EDATE(A11,12),"")</f>
        <v>45658</v>
      </c>
      <c r="B12" s="280"/>
      <c r="C12" s="280"/>
      <c r="D12" s="280"/>
      <c r="E12" s="413"/>
      <c r="F12" s="413"/>
      <c r="G12" s="413"/>
      <c r="H12" s="413"/>
      <c r="I12" s="413"/>
      <c r="J12" s="413"/>
      <c r="K12" s="413"/>
      <c r="L12" s="413"/>
      <c r="M12" s="413"/>
      <c r="N12" s="413"/>
      <c r="O12" s="413"/>
      <c r="P12" s="413"/>
      <c r="Q12" s="413"/>
      <c r="R12" s="413"/>
      <c r="S12" s="413"/>
      <c r="T12" s="413"/>
      <c r="U12" s="413"/>
      <c r="V12" s="413"/>
      <c r="W12" s="413"/>
      <c r="X12" s="413"/>
      <c r="Y12" s="413"/>
      <c r="Z12" s="413"/>
      <c r="AA12" s="413"/>
      <c r="AB12" s="413"/>
      <c r="AC12" s="413"/>
      <c r="AD12" s="413"/>
      <c r="AE12" s="413"/>
    </row>
    <row r="13" spans="1:56" x14ac:dyDescent="0.25">
      <c r="A13" s="60">
        <f ca="1">IF(EDATE($A$4,48)&lt;=EDATE(DATE(LOOKUP(Comparison!$D$3,TimestepID,StartYear),1,1),(LOOKUP(Comparison!$B$6,TimestepID,Duration)-1)),EDATE(A12,12),"")</f>
        <v>46023</v>
      </c>
      <c r="B13" s="280"/>
      <c r="C13" s="280"/>
      <c r="D13" s="280"/>
      <c r="E13" s="413"/>
      <c r="F13" s="413"/>
      <c r="G13" s="413"/>
      <c r="H13" s="413"/>
      <c r="I13" s="413"/>
      <c r="J13" s="413"/>
      <c r="K13" s="413"/>
      <c r="L13" s="413"/>
      <c r="M13" s="413"/>
      <c r="N13" s="413"/>
      <c r="O13" s="413"/>
      <c r="P13" s="413"/>
      <c r="Q13" s="413"/>
      <c r="R13" s="413"/>
      <c r="S13" s="413"/>
      <c r="T13" s="413"/>
      <c r="U13" s="413"/>
      <c r="V13" s="413"/>
      <c r="W13" s="413"/>
      <c r="X13" s="413"/>
      <c r="Y13" s="413"/>
      <c r="Z13" s="413"/>
      <c r="AA13" s="413"/>
      <c r="AB13" s="413"/>
      <c r="AC13" s="413"/>
      <c r="AD13" s="413"/>
      <c r="AE13" s="413"/>
    </row>
    <row r="14" spans="1:56" x14ac:dyDescent="0.25">
      <c r="A14" s="60"/>
      <c r="B14" s="280"/>
      <c r="C14" s="280"/>
      <c r="D14" s="280"/>
      <c r="E14" s="413"/>
      <c r="F14" s="413"/>
      <c r="G14" s="413"/>
      <c r="H14" s="413"/>
      <c r="I14" s="413"/>
      <c r="J14" s="413"/>
      <c r="K14" s="413"/>
      <c r="L14" s="413"/>
      <c r="M14" s="413"/>
      <c r="N14" s="413"/>
      <c r="O14" s="413"/>
      <c r="P14" s="413"/>
      <c r="Q14" s="413"/>
      <c r="R14" s="413"/>
      <c r="S14" s="413"/>
      <c r="T14" s="413"/>
      <c r="U14" s="413"/>
      <c r="V14" s="413"/>
      <c r="W14" s="413"/>
      <c r="X14" s="413"/>
      <c r="Y14" s="413"/>
      <c r="Z14" s="413"/>
      <c r="AA14" s="413"/>
      <c r="AB14" s="413"/>
      <c r="AC14" s="413"/>
      <c r="AD14" s="413"/>
      <c r="AE14" s="413"/>
    </row>
    <row r="15" spans="1:56" x14ac:dyDescent="0.25">
      <c r="A15" s="61"/>
      <c r="B15" s="281"/>
      <c r="C15" s="281"/>
      <c r="D15" s="281"/>
      <c r="E15" s="413"/>
      <c r="F15" s="413"/>
      <c r="G15" s="413"/>
      <c r="H15" s="413"/>
      <c r="I15" s="413"/>
      <c r="J15" s="413"/>
      <c r="K15" s="413"/>
      <c r="L15" s="413"/>
      <c r="M15" s="413"/>
      <c r="N15" s="413"/>
      <c r="O15" s="413"/>
      <c r="P15" s="413"/>
      <c r="Q15" s="413"/>
      <c r="R15" s="413"/>
      <c r="S15" s="413"/>
      <c r="T15" s="413"/>
      <c r="U15" s="413"/>
      <c r="V15" s="413"/>
      <c r="W15" s="413"/>
      <c r="X15" s="413"/>
      <c r="Y15" s="413"/>
      <c r="Z15" s="413"/>
      <c r="AA15" s="413"/>
      <c r="AB15" s="413"/>
      <c r="AC15" s="413"/>
      <c r="AD15" s="413"/>
      <c r="AE15" s="413"/>
    </row>
  </sheetData>
  <mergeCells count="1">
    <mergeCell ref="E1:AE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rgb="FFC00000"/>
  </sheetPr>
  <dimension ref="A1:BD28"/>
  <sheetViews>
    <sheetView workbookViewId="0">
      <selection activeCell="B4" sqref="B4:AM9"/>
    </sheetView>
  </sheetViews>
  <sheetFormatPr defaultRowHeight="15" x14ac:dyDescent="0.25"/>
  <cols>
    <col min="1" max="1" width="14.28515625" bestFit="1" customWidth="1"/>
    <col min="4" max="4" width="8.85546875" customWidth="1"/>
    <col min="5" max="5" width="9.7109375" customWidth="1"/>
    <col min="31" max="31" width="14.42578125" customWidth="1"/>
  </cols>
  <sheetData>
    <row r="1" spans="1:56" x14ac:dyDescent="0.25">
      <c r="A1" s="56"/>
      <c r="B1" s="735" t="s">
        <v>317</v>
      </c>
      <c r="C1" s="736"/>
      <c r="D1" s="736"/>
      <c r="E1" s="736"/>
      <c r="F1" s="736"/>
      <c r="G1" s="736"/>
      <c r="H1" s="736"/>
      <c r="I1" s="736"/>
      <c r="J1" s="736"/>
      <c r="K1" s="736"/>
      <c r="L1" s="736"/>
      <c r="M1" s="736"/>
      <c r="N1" s="736"/>
      <c r="O1" s="736"/>
      <c r="P1" s="736"/>
      <c r="Q1" s="736"/>
      <c r="R1" s="736"/>
      <c r="S1" s="736"/>
      <c r="T1" s="736"/>
      <c r="U1" s="736"/>
      <c r="V1" s="736"/>
      <c r="W1" s="736"/>
      <c r="X1" s="736"/>
      <c r="Y1" s="736"/>
      <c r="Z1" s="736"/>
      <c r="AA1" s="736"/>
      <c r="AB1" s="736"/>
      <c r="AC1" s="736"/>
      <c r="AD1" s="736"/>
      <c r="AE1" s="736"/>
      <c r="AF1" s="736"/>
      <c r="AG1" s="736"/>
      <c r="AH1" s="736"/>
      <c r="AI1" s="736"/>
      <c r="AJ1" t="s">
        <v>316</v>
      </c>
    </row>
    <row r="2" spans="1:56" x14ac:dyDescent="0.25">
      <c r="A2" s="56"/>
      <c r="B2" s="276" t="s">
        <v>295</v>
      </c>
      <c r="C2" s="276" t="s">
        <v>296</v>
      </c>
      <c r="D2" s="276" t="s">
        <v>297</v>
      </c>
      <c r="E2" s="310">
        <v>1981</v>
      </c>
      <c r="F2" s="310">
        <v>1982</v>
      </c>
      <c r="G2" s="311">
        <v>1983</v>
      </c>
      <c r="H2" s="311">
        <v>1984</v>
      </c>
      <c r="I2" s="311">
        <v>1985</v>
      </c>
      <c r="J2" s="311">
        <v>1986</v>
      </c>
      <c r="K2" s="311">
        <v>1987</v>
      </c>
      <c r="L2" s="311">
        <v>1988</v>
      </c>
      <c r="M2" s="311">
        <v>1989</v>
      </c>
      <c r="N2" s="311">
        <v>1990</v>
      </c>
      <c r="O2" s="311">
        <v>1991</v>
      </c>
      <c r="P2" s="311">
        <v>1992</v>
      </c>
      <c r="Q2" s="311">
        <v>1993</v>
      </c>
      <c r="R2" s="311">
        <v>1994</v>
      </c>
      <c r="S2" s="311">
        <v>1995</v>
      </c>
      <c r="T2" s="311">
        <v>1996</v>
      </c>
      <c r="U2" s="311">
        <v>1997</v>
      </c>
      <c r="V2" s="311">
        <v>1998</v>
      </c>
      <c r="W2" s="311">
        <v>1999</v>
      </c>
      <c r="X2" s="311">
        <v>2000</v>
      </c>
      <c r="Y2" s="311">
        <v>2001</v>
      </c>
      <c r="Z2" s="311">
        <v>2002</v>
      </c>
      <c r="AA2" s="311">
        <v>2003</v>
      </c>
      <c r="AB2" s="311">
        <v>2004</v>
      </c>
      <c r="AC2" s="311">
        <v>2005</v>
      </c>
      <c r="AD2" s="311">
        <v>2006</v>
      </c>
      <c r="AE2" s="311">
        <v>2007</v>
      </c>
      <c r="AF2" s="312">
        <v>2008</v>
      </c>
      <c r="AG2" s="312">
        <v>2009</v>
      </c>
      <c r="AH2" s="312">
        <v>2010</v>
      </c>
      <c r="AI2" s="314">
        <v>2011</v>
      </c>
      <c r="AJ2">
        <v>2012</v>
      </c>
      <c r="AK2">
        <v>2013</v>
      </c>
      <c r="AL2">
        <v>2014</v>
      </c>
      <c r="AM2">
        <v>2015</v>
      </c>
      <c r="AN2">
        <v>2016</v>
      </c>
      <c r="AO2">
        <v>2017</v>
      </c>
      <c r="AP2">
        <v>2018</v>
      </c>
      <c r="AQ2">
        <v>2019</v>
      </c>
      <c r="AR2">
        <v>2020</v>
      </c>
      <c r="AS2">
        <v>2021</v>
      </c>
      <c r="AT2">
        <v>2022</v>
      </c>
      <c r="AU2">
        <v>2023</v>
      </c>
      <c r="AV2">
        <v>2024</v>
      </c>
      <c r="AW2">
        <v>2025</v>
      </c>
      <c r="AX2">
        <v>2026</v>
      </c>
      <c r="AY2">
        <v>2027</v>
      </c>
      <c r="AZ2">
        <v>2028</v>
      </c>
      <c r="BA2">
        <v>2029</v>
      </c>
      <c r="BB2">
        <v>2030</v>
      </c>
      <c r="BC2">
        <v>2031</v>
      </c>
      <c r="BD2">
        <v>2032</v>
      </c>
    </row>
    <row r="3" spans="1:56" x14ac:dyDescent="0.25">
      <c r="A3" s="379" t="s">
        <v>365</v>
      </c>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313" t="s">
        <v>362</v>
      </c>
      <c r="AG3" s="313" t="s">
        <v>363</v>
      </c>
      <c r="AH3" s="313" t="s">
        <v>364</v>
      </c>
      <c r="AI3" s="313" t="s">
        <v>384</v>
      </c>
      <c r="AJ3" t="s">
        <v>385</v>
      </c>
      <c r="AK3" t="s">
        <v>386</v>
      </c>
      <c r="AL3" t="s">
        <v>387</v>
      </c>
      <c r="AM3" t="s">
        <v>388</v>
      </c>
      <c r="AN3" t="s">
        <v>389</v>
      </c>
      <c r="AO3" t="s">
        <v>390</v>
      </c>
      <c r="AP3" t="s">
        <v>391</v>
      </c>
      <c r="AQ3" t="s">
        <v>392</v>
      </c>
      <c r="AR3" t="s">
        <v>393</v>
      </c>
      <c r="AS3" t="s">
        <v>394</v>
      </c>
      <c r="AT3" t="s">
        <v>395</v>
      </c>
      <c r="AU3" t="s">
        <v>396</v>
      </c>
      <c r="AV3" t="s">
        <v>397</v>
      </c>
      <c r="AW3" t="s">
        <v>398</v>
      </c>
      <c r="AX3" t="s">
        <v>399</v>
      </c>
      <c r="AY3" t="s">
        <v>400</v>
      </c>
      <c r="AZ3" t="s">
        <v>401</v>
      </c>
      <c r="BA3" t="s">
        <v>402</v>
      </c>
      <c r="BB3" t="s">
        <v>403</v>
      </c>
      <c r="BC3" t="s">
        <v>404</v>
      </c>
      <c r="BD3" t="s">
        <v>405</v>
      </c>
    </row>
    <row r="4" spans="1:56" x14ac:dyDescent="0.25">
      <c r="A4" s="60">
        <f ca="1">DATE(LOOKUP(Comparison!$D$3,TimestepID,StartYear),1,1)</f>
        <v>42736</v>
      </c>
      <c r="B4" s="280">
        <v>1.4</v>
      </c>
      <c r="C4" s="645">
        <v>1.4</v>
      </c>
      <c r="D4" s="280">
        <v>1.4</v>
      </c>
      <c r="E4" s="280">
        <v>1.4</v>
      </c>
      <c r="F4" s="280">
        <v>1.4</v>
      </c>
      <c r="G4" s="280">
        <v>1.4</v>
      </c>
      <c r="H4" s="280">
        <v>1.4</v>
      </c>
      <c r="I4" s="280">
        <v>1.4</v>
      </c>
      <c r="J4" s="280">
        <v>1.4</v>
      </c>
      <c r="K4" s="280">
        <v>1.4</v>
      </c>
      <c r="L4" s="280">
        <v>1.4</v>
      </c>
      <c r="M4" s="1">
        <v>1.4</v>
      </c>
      <c r="N4" s="1">
        <v>1.4</v>
      </c>
      <c r="O4" s="1">
        <v>1.4</v>
      </c>
      <c r="P4" s="1">
        <v>1.4</v>
      </c>
      <c r="Q4" s="1">
        <v>1.4</v>
      </c>
      <c r="R4" s="1">
        <v>1.4</v>
      </c>
      <c r="S4" s="1">
        <v>1.4</v>
      </c>
      <c r="T4" s="1">
        <v>1.4</v>
      </c>
      <c r="U4" s="1">
        <v>1.4</v>
      </c>
      <c r="V4" s="1">
        <v>1.4</v>
      </c>
      <c r="W4" s="1">
        <v>1.4</v>
      </c>
      <c r="X4" s="1">
        <v>1.4</v>
      </c>
      <c r="Y4" s="1">
        <v>1.4</v>
      </c>
      <c r="Z4" s="1">
        <v>1.4</v>
      </c>
      <c r="AA4" s="1">
        <v>1.4</v>
      </c>
      <c r="AB4" s="1">
        <v>1.4</v>
      </c>
      <c r="AC4" s="1">
        <v>1.4</v>
      </c>
      <c r="AD4" s="1">
        <v>1.4</v>
      </c>
      <c r="AE4" s="1">
        <v>1.4</v>
      </c>
      <c r="AF4" s="1">
        <v>1.4</v>
      </c>
      <c r="AG4" s="1">
        <v>1.4</v>
      </c>
      <c r="AH4" s="1">
        <v>1.4</v>
      </c>
      <c r="AI4">
        <v>1.4</v>
      </c>
      <c r="AJ4">
        <v>1.4</v>
      </c>
      <c r="AK4">
        <v>1.4</v>
      </c>
      <c r="AL4">
        <v>1.4</v>
      </c>
      <c r="AM4">
        <v>1.4</v>
      </c>
    </row>
    <row r="5" spans="1:56" x14ac:dyDescent="0.25">
      <c r="A5" s="60">
        <f ca="1">IF(EDATE($A$4,12)&lt;=EDATE(DATE(LOOKUP(Comparison!$D$3,TimestepID,StartYear),1,1),(LOOKUP(Comparison!$B$6,TimestepID,Duration)-1)),EDATE(A4,12),"")</f>
        <v>43101</v>
      </c>
      <c r="B5" s="280">
        <v>1.4</v>
      </c>
      <c r="C5" s="645">
        <v>999</v>
      </c>
      <c r="D5" s="280">
        <v>1.3</v>
      </c>
      <c r="E5" s="280">
        <v>1.3</v>
      </c>
      <c r="F5" s="280">
        <v>1.3</v>
      </c>
      <c r="G5" s="280">
        <v>999</v>
      </c>
      <c r="H5" s="280">
        <v>999</v>
      </c>
      <c r="I5" s="280">
        <v>1.3</v>
      </c>
      <c r="J5" s="280">
        <v>1.3</v>
      </c>
      <c r="K5" s="280">
        <v>1.4</v>
      </c>
      <c r="L5" s="280">
        <v>1.4</v>
      </c>
      <c r="M5" s="1">
        <v>1.4</v>
      </c>
      <c r="N5" s="1">
        <v>1.3</v>
      </c>
      <c r="O5" s="1">
        <v>1.4</v>
      </c>
      <c r="P5" s="1">
        <v>1.3</v>
      </c>
      <c r="Q5" s="1">
        <v>1.4</v>
      </c>
      <c r="R5" s="1">
        <v>1.3</v>
      </c>
      <c r="S5" s="1">
        <v>999</v>
      </c>
      <c r="T5" s="1">
        <v>1.3</v>
      </c>
      <c r="U5" s="1">
        <v>1.3</v>
      </c>
      <c r="V5" s="1">
        <v>1.3</v>
      </c>
      <c r="W5" s="1">
        <v>999</v>
      </c>
      <c r="X5" s="1">
        <v>1.4</v>
      </c>
      <c r="Y5" s="1">
        <v>1.4</v>
      </c>
      <c r="Z5" s="1">
        <v>1.4</v>
      </c>
      <c r="AA5" s="1">
        <v>1.4</v>
      </c>
      <c r="AB5" s="1">
        <v>1.3</v>
      </c>
      <c r="AC5" s="1">
        <v>1.3</v>
      </c>
      <c r="AD5" s="1">
        <v>1.4</v>
      </c>
      <c r="AE5" s="1">
        <v>1.3</v>
      </c>
      <c r="AF5" s="1">
        <v>1.3</v>
      </c>
      <c r="AG5" s="1">
        <v>1.4</v>
      </c>
      <c r="AH5" s="1">
        <v>1.3</v>
      </c>
      <c r="AI5">
        <v>999</v>
      </c>
      <c r="AJ5">
        <v>1.4</v>
      </c>
      <c r="AK5">
        <v>1.3</v>
      </c>
      <c r="AL5">
        <v>1.4</v>
      </c>
      <c r="AM5">
        <v>1.4</v>
      </c>
    </row>
    <row r="6" spans="1:56" x14ac:dyDescent="0.25">
      <c r="A6" s="60">
        <f ca="1">IF(EDATE($A$4,24)&lt;=EDATE(DATE(LOOKUP(Comparison!$D$3,TimestepID,StartYear),12,31),(LOOKUP(Comparison!$B$6,TimestepID,Duration)-1)),EDATE(A5,12),"")</f>
        <v>43466</v>
      </c>
      <c r="B6" s="280">
        <v>1.29</v>
      </c>
      <c r="C6" s="645">
        <v>1.3</v>
      </c>
      <c r="D6" s="280">
        <v>1.1000000000000001</v>
      </c>
      <c r="E6" s="280">
        <v>1.3</v>
      </c>
      <c r="F6" s="280">
        <v>1.3</v>
      </c>
      <c r="G6" s="280">
        <v>999</v>
      </c>
      <c r="H6" s="280">
        <v>1.3</v>
      </c>
      <c r="I6" s="280">
        <v>999</v>
      </c>
      <c r="J6" s="280">
        <v>1.1000000000000001</v>
      </c>
      <c r="K6" s="1">
        <v>1.4</v>
      </c>
      <c r="L6" s="1">
        <v>1.4</v>
      </c>
      <c r="M6" s="1">
        <v>1.4</v>
      </c>
      <c r="N6" s="1">
        <v>1.1000000000000001</v>
      </c>
      <c r="O6" s="1">
        <v>1.3</v>
      </c>
      <c r="P6" s="1">
        <v>1.3</v>
      </c>
      <c r="Q6" s="1">
        <v>1.3</v>
      </c>
      <c r="R6" s="1">
        <v>1.3</v>
      </c>
      <c r="S6" s="1">
        <v>1.3</v>
      </c>
      <c r="T6" s="1">
        <v>999</v>
      </c>
      <c r="U6" s="1">
        <v>1.3</v>
      </c>
      <c r="V6" s="1">
        <v>1.1000000000000001</v>
      </c>
      <c r="W6" s="1">
        <v>1.1000000000000001</v>
      </c>
      <c r="X6" s="1">
        <v>1.29</v>
      </c>
      <c r="Y6" s="1">
        <v>1.29</v>
      </c>
      <c r="Z6" s="1">
        <v>1.29</v>
      </c>
      <c r="AA6" s="1">
        <v>1.3</v>
      </c>
      <c r="AB6" s="1">
        <v>1.3</v>
      </c>
      <c r="AC6" s="1">
        <v>1.1000000000000001</v>
      </c>
      <c r="AD6" s="1">
        <v>1.3</v>
      </c>
      <c r="AE6" s="1">
        <v>1.3</v>
      </c>
      <c r="AF6" s="1">
        <v>1.1000000000000001</v>
      </c>
      <c r="AG6" s="1">
        <v>1.3</v>
      </c>
      <c r="AH6" s="1">
        <v>1.1000000000000001</v>
      </c>
      <c r="AI6">
        <v>1.4</v>
      </c>
      <c r="AJ6">
        <v>1.29</v>
      </c>
      <c r="AK6">
        <v>1.1000000000000001</v>
      </c>
      <c r="AL6">
        <v>1.4</v>
      </c>
      <c r="AM6">
        <v>1.3</v>
      </c>
    </row>
    <row r="7" spans="1:56" x14ac:dyDescent="0.25">
      <c r="A7" s="60">
        <f ca="1">IF(EDATE($A$4,36)&lt;=EDATE(DATE(LOOKUP(Comparison!$D$3,TimestepID,StartYear),1,1),(LOOKUP(Comparison!$B$6,TimestepID,Duration)-1)),EDATE(A6,12),"")</f>
        <v>43831</v>
      </c>
      <c r="B7" s="280">
        <v>1.29</v>
      </c>
      <c r="C7" s="645">
        <v>1.3</v>
      </c>
      <c r="D7" s="280">
        <v>1.3</v>
      </c>
      <c r="E7" s="1">
        <v>999</v>
      </c>
      <c r="F7" s="1">
        <v>999</v>
      </c>
      <c r="G7" s="1">
        <v>999</v>
      </c>
      <c r="H7" s="1">
        <v>999</v>
      </c>
      <c r="I7" s="1">
        <v>1.1000000000000001</v>
      </c>
      <c r="J7" s="1">
        <v>1.1000000000000001</v>
      </c>
      <c r="K7" s="1">
        <v>1.4</v>
      </c>
      <c r="L7" s="1">
        <v>1.4</v>
      </c>
      <c r="M7" s="1">
        <v>1.1000000000000001</v>
      </c>
      <c r="N7" s="1">
        <v>1.3</v>
      </c>
      <c r="O7" s="1">
        <v>1.3</v>
      </c>
      <c r="P7" s="1">
        <v>1.3</v>
      </c>
      <c r="Q7" s="1">
        <v>1.3</v>
      </c>
      <c r="R7" s="1">
        <v>999</v>
      </c>
      <c r="S7" s="1">
        <v>999</v>
      </c>
      <c r="T7" s="1">
        <v>1.3</v>
      </c>
      <c r="U7" s="1">
        <v>1.1000000000000001</v>
      </c>
      <c r="V7" s="1">
        <v>1.1000000000000001</v>
      </c>
      <c r="W7" s="1">
        <v>1.1000000000000001</v>
      </c>
      <c r="X7" s="1">
        <v>999</v>
      </c>
      <c r="Y7" s="1">
        <v>1.29</v>
      </c>
      <c r="Z7" s="1">
        <v>1.29</v>
      </c>
      <c r="AA7" s="1">
        <v>1.3</v>
      </c>
      <c r="AB7" s="1">
        <v>1.3</v>
      </c>
      <c r="AC7" s="1">
        <v>1.3</v>
      </c>
      <c r="AD7" s="1">
        <v>1.1000000000000001</v>
      </c>
      <c r="AE7" s="1">
        <v>1.3</v>
      </c>
      <c r="AF7">
        <v>1.3</v>
      </c>
      <c r="AG7">
        <v>1.1000000000000001</v>
      </c>
      <c r="AH7">
        <v>1.1000000000000001</v>
      </c>
      <c r="AI7">
        <v>1.4</v>
      </c>
      <c r="AJ7">
        <v>1.29</v>
      </c>
      <c r="AK7">
        <v>1.1000000000000001</v>
      </c>
      <c r="AL7">
        <v>1.4</v>
      </c>
      <c r="AM7">
        <v>1.3</v>
      </c>
    </row>
    <row r="8" spans="1:56" x14ac:dyDescent="0.25">
      <c r="A8" s="60">
        <f ca="1">IF(EDATE($A$4,48)&lt;=EDATE(DATE(LOOKUP(Comparison!$D$3,TimestepID,StartYear),1,1),(LOOKUP(Comparison!$B$6,TimestepID,Duration)-1)),EDATE(A7,12),"")</f>
        <v>44197</v>
      </c>
      <c r="B8" s="280">
        <v>1.29</v>
      </c>
      <c r="C8" s="645">
        <v>1.3</v>
      </c>
      <c r="D8" s="280">
        <v>1.1000000000000001</v>
      </c>
      <c r="E8" s="1">
        <v>999</v>
      </c>
      <c r="F8" s="1">
        <v>999</v>
      </c>
      <c r="G8" s="1">
        <v>999</v>
      </c>
      <c r="H8" s="1">
        <v>999</v>
      </c>
      <c r="I8" s="1">
        <v>1.1000000000000001</v>
      </c>
      <c r="J8" s="1">
        <v>1.1000000000000001</v>
      </c>
      <c r="K8" s="1">
        <v>999</v>
      </c>
      <c r="L8" s="1">
        <v>1.1000000000000001</v>
      </c>
      <c r="M8" s="1">
        <v>1.1000000000000001</v>
      </c>
      <c r="N8" s="1">
        <v>1.3</v>
      </c>
      <c r="O8" s="1">
        <v>1.3</v>
      </c>
      <c r="P8" s="1">
        <v>999</v>
      </c>
      <c r="Q8" s="1">
        <v>1.3</v>
      </c>
      <c r="R8" s="1">
        <v>999</v>
      </c>
      <c r="S8" s="1">
        <v>999</v>
      </c>
      <c r="T8" s="1">
        <v>999</v>
      </c>
      <c r="U8" s="1">
        <v>1.1000000000000001</v>
      </c>
      <c r="V8" s="1">
        <v>1.4</v>
      </c>
      <c r="W8" s="1">
        <v>1.4</v>
      </c>
      <c r="X8" s="1">
        <v>999</v>
      </c>
      <c r="Y8" s="1">
        <v>999</v>
      </c>
      <c r="Z8" s="1">
        <v>1.4</v>
      </c>
      <c r="AA8" s="1">
        <v>1.3</v>
      </c>
      <c r="AB8" s="1">
        <v>1.3</v>
      </c>
      <c r="AC8" s="1">
        <v>1.3</v>
      </c>
      <c r="AD8" s="1">
        <v>1.3</v>
      </c>
      <c r="AE8" s="1">
        <v>1.3</v>
      </c>
      <c r="AF8">
        <v>1.1000000000000001</v>
      </c>
      <c r="AG8">
        <v>1.1000000000000001</v>
      </c>
      <c r="AH8">
        <v>1.1000000000000001</v>
      </c>
      <c r="AI8">
        <v>1.29</v>
      </c>
      <c r="AJ8">
        <v>1.29</v>
      </c>
      <c r="AK8">
        <v>1.1000000000000001</v>
      </c>
      <c r="AL8">
        <v>1.3</v>
      </c>
      <c r="AM8">
        <v>1.3</v>
      </c>
    </row>
    <row r="9" spans="1:56" x14ac:dyDescent="0.25">
      <c r="A9" s="60">
        <f ca="1">IF(EDATE($A$4,48)&lt;=EDATE(DATE(LOOKUP(Comparison!$D$3,TimestepID,StartYear),1,1),(LOOKUP(Comparison!$B$6,TimestepID,Duration)-1)),EDATE(A8,12),"")</f>
        <v>44562</v>
      </c>
      <c r="B9" s="499">
        <v>1.29</v>
      </c>
      <c r="C9" s="499">
        <v>1.3</v>
      </c>
      <c r="D9" s="280">
        <v>1.3</v>
      </c>
      <c r="E9" s="1">
        <v>999</v>
      </c>
      <c r="F9" s="1">
        <v>999</v>
      </c>
      <c r="G9" s="1">
        <v>999</v>
      </c>
      <c r="H9" s="1">
        <v>999</v>
      </c>
      <c r="I9" s="1">
        <v>1.1000000000000001</v>
      </c>
      <c r="J9" s="1">
        <v>1.4</v>
      </c>
      <c r="K9" s="1">
        <v>1.29</v>
      </c>
      <c r="L9" s="1">
        <v>1.1000000000000001</v>
      </c>
      <c r="M9" s="1">
        <v>1.4</v>
      </c>
      <c r="N9" s="1">
        <v>1.3</v>
      </c>
      <c r="O9" s="1">
        <v>999</v>
      </c>
      <c r="P9" s="1">
        <v>999</v>
      </c>
      <c r="Q9" s="1">
        <v>999</v>
      </c>
      <c r="R9" s="1">
        <v>999</v>
      </c>
      <c r="S9" s="1">
        <v>999</v>
      </c>
      <c r="T9" s="1">
        <v>1.1000000000000001</v>
      </c>
      <c r="U9" s="1">
        <v>1.1000000000000001</v>
      </c>
      <c r="V9" s="1">
        <v>1.29</v>
      </c>
      <c r="W9" s="1">
        <v>999</v>
      </c>
      <c r="X9" s="1">
        <v>999</v>
      </c>
      <c r="Y9" s="1">
        <v>1.29</v>
      </c>
      <c r="Z9" s="1">
        <v>1.4</v>
      </c>
      <c r="AA9" s="1">
        <v>1.3</v>
      </c>
      <c r="AB9" s="1">
        <v>1.3</v>
      </c>
      <c r="AC9" s="1">
        <v>1.3</v>
      </c>
      <c r="AD9" s="1">
        <v>1.3</v>
      </c>
      <c r="AE9" s="1">
        <v>999</v>
      </c>
      <c r="AF9">
        <v>1.1000000000000001</v>
      </c>
      <c r="AG9">
        <v>1.1000000000000001</v>
      </c>
      <c r="AH9">
        <v>1.1000000000000001</v>
      </c>
      <c r="AI9">
        <v>1.29</v>
      </c>
      <c r="AJ9">
        <v>999</v>
      </c>
      <c r="AK9">
        <v>1.3</v>
      </c>
      <c r="AL9">
        <v>1.3</v>
      </c>
      <c r="AM9">
        <v>999</v>
      </c>
    </row>
    <row r="10" spans="1:56" x14ac:dyDescent="0.25">
      <c r="A10" s="60">
        <f ca="1">IF(EDATE($A$4,48)&lt;=EDATE(DATE(LOOKUP(Comparison!$D$3,TimestepID,StartYear),1,1),(LOOKUP(Comparison!$B$6,TimestepID,Duration)-1)),EDATE(A9,12),"")</f>
        <v>44927</v>
      </c>
      <c r="B10" s="278"/>
      <c r="C10" s="278"/>
      <c r="D10" s="278"/>
      <c r="E10" s="1"/>
      <c r="F10" s="1"/>
      <c r="G10" s="1"/>
      <c r="H10" s="1"/>
      <c r="I10" s="1"/>
      <c r="J10" s="1"/>
      <c r="K10" s="1"/>
      <c r="L10" s="1"/>
      <c r="M10" s="1"/>
      <c r="N10" s="1"/>
      <c r="O10" s="1"/>
      <c r="P10" s="1"/>
      <c r="Q10" s="1"/>
      <c r="R10" s="1"/>
      <c r="S10" s="1"/>
      <c r="T10" s="1"/>
      <c r="U10" s="1"/>
      <c r="V10" s="1"/>
      <c r="W10" s="1"/>
      <c r="X10" s="1"/>
      <c r="Y10" s="1"/>
      <c r="Z10" s="1"/>
      <c r="AA10" s="1"/>
      <c r="AB10" s="1"/>
      <c r="AC10" s="1"/>
      <c r="AD10" s="1"/>
      <c r="AE10" s="1"/>
    </row>
    <row r="11" spans="1:56" x14ac:dyDescent="0.25">
      <c r="A11" s="60">
        <f ca="1">IF(EDATE($A$4,48)&lt;=EDATE(DATE(LOOKUP(Comparison!$D$3,TimestepID,StartYear),1,1),(LOOKUP(Comparison!$B$6,TimestepID,Duration)-1)),EDATE(A10,12),"")</f>
        <v>45292</v>
      </c>
      <c r="B11" s="278"/>
      <c r="C11" s="278"/>
      <c r="D11" s="278"/>
      <c r="E11" s="378"/>
      <c r="F11" s="615"/>
      <c r="G11" s="648"/>
      <c r="H11" s="412"/>
      <c r="I11" s="646"/>
      <c r="J11" s="647"/>
      <c r="K11" s="1"/>
      <c r="L11" s="1"/>
      <c r="M11" s="1"/>
      <c r="N11" s="1"/>
      <c r="O11" s="1"/>
      <c r="P11" s="1"/>
      <c r="Q11" s="1"/>
      <c r="R11" s="1"/>
      <c r="S11" s="1"/>
      <c r="T11" s="1"/>
      <c r="U11" s="1"/>
      <c r="V11" s="1"/>
      <c r="W11" s="1"/>
      <c r="X11" s="1"/>
      <c r="Y11" s="1"/>
      <c r="Z11" s="1"/>
      <c r="AA11" s="1"/>
      <c r="AB11" s="1"/>
      <c r="AC11" s="1"/>
      <c r="AD11" s="1"/>
      <c r="AE11" s="1"/>
    </row>
    <row r="12" spans="1:56" x14ac:dyDescent="0.25">
      <c r="A12" s="60">
        <f ca="1">IF(EDATE($A$4,48)&lt;=EDATE(DATE(LOOKUP(Comparison!$D$3,TimestepID,StartYear),1,1),(LOOKUP(Comparison!$B$6,TimestepID,Duration)-1)),EDATE(A11,12),"")</f>
        <v>45658</v>
      </c>
      <c r="B12" s="278"/>
      <c r="C12" s="278"/>
      <c r="D12" s="378"/>
      <c r="E12" s="378"/>
      <c r="F12" s="615"/>
      <c r="G12" s="648"/>
      <c r="H12" s="615"/>
      <c r="I12" s="615"/>
      <c r="J12" s="615"/>
      <c r="K12" s="615"/>
      <c r="L12" s="1"/>
      <c r="M12" s="1"/>
      <c r="N12" s="1"/>
      <c r="O12" s="1"/>
      <c r="P12" s="1"/>
      <c r="Q12" s="1"/>
      <c r="R12" s="1"/>
      <c r="S12" s="1"/>
      <c r="T12" s="1"/>
      <c r="U12" s="1"/>
      <c r="V12" s="1"/>
      <c r="W12" s="1"/>
      <c r="X12" s="1"/>
      <c r="Y12" s="1"/>
      <c r="Z12" s="1"/>
      <c r="AA12" s="1"/>
      <c r="AB12" s="1"/>
      <c r="AC12" s="1"/>
      <c r="AD12" s="1"/>
      <c r="AE12" s="1"/>
    </row>
    <row r="13" spans="1:56" x14ac:dyDescent="0.25">
      <c r="A13" s="60"/>
      <c r="B13" s="278"/>
      <c r="C13" s="278"/>
      <c r="D13" s="378"/>
      <c r="E13" s="378"/>
      <c r="F13" s="615"/>
      <c r="G13" s="648"/>
      <c r="H13" s="615"/>
      <c r="I13" s="615"/>
      <c r="J13" s="615"/>
      <c r="K13" s="615"/>
      <c r="L13" s="1"/>
      <c r="M13" s="1"/>
      <c r="N13" s="1"/>
      <c r="O13" s="1"/>
      <c r="P13" s="1"/>
      <c r="Q13" s="1"/>
      <c r="R13" s="1"/>
      <c r="S13" s="1"/>
      <c r="T13" s="1"/>
      <c r="U13" s="1"/>
      <c r="V13" s="1"/>
      <c r="W13" s="1"/>
      <c r="X13" s="1"/>
      <c r="Y13" s="1"/>
      <c r="Z13" s="1"/>
      <c r="AA13" s="1"/>
      <c r="AB13" s="1"/>
      <c r="AC13" s="1"/>
      <c r="AD13" s="1"/>
      <c r="AE13" s="1"/>
    </row>
    <row r="14" spans="1:56" x14ac:dyDescent="0.25">
      <c r="A14" s="60"/>
      <c r="B14" s="278"/>
      <c r="C14" s="278"/>
      <c r="D14" s="378"/>
      <c r="E14" s="378"/>
      <c r="F14" s="615"/>
      <c r="G14" s="648"/>
      <c r="H14" s="615"/>
      <c r="I14" s="615"/>
      <c r="J14" s="615"/>
      <c r="K14" s="615"/>
      <c r="L14" s="1"/>
      <c r="M14" s="1"/>
      <c r="N14" s="1"/>
      <c r="O14" s="1"/>
      <c r="P14" s="1"/>
      <c r="Q14" s="1"/>
      <c r="R14" s="1"/>
      <c r="S14" s="1"/>
      <c r="T14" s="1"/>
      <c r="U14" s="1"/>
      <c r="V14" s="1"/>
      <c r="W14" s="1"/>
      <c r="X14" s="1"/>
      <c r="Y14" s="1"/>
      <c r="Z14" s="1"/>
      <c r="AA14" s="1"/>
      <c r="AB14" s="1"/>
      <c r="AC14" s="1"/>
      <c r="AD14" s="1"/>
      <c r="AE14" s="1"/>
    </row>
    <row r="15" spans="1:56" x14ac:dyDescent="0.25">
      <c r="A15" s="61"/>
      <c r="B15" s="279"/>
      <c r="C15" s="279"/>
      <c r="D15" s="378"/>
      <c r="E15" s="378"/>
      <c r="F15" s="615"/>
      <c r="G15" s="648"/>
      <c r="H15" s="615"/>
      <c r="I15" s="615"/>
      <c r="J15" s="615"/>
      <c r="K15" s="615"/>
      <c r="L15" s="1"/>
      <c r="M15" s="1"/>
      <c r="N15" s="1"/>
      <c r="O15" s="1"/>
      <c r="P15" s="1"/>
      <c r="Q15" s="1"/>
      <c r="R15" s="1"/>
      <c r="S15" s="1"/>
      <c r="T15" s="1"/>
      <c r="U15" s="1"/>
      <c r="V15" s="1"/>
      <c r="W15" s="1"/>
      <c r="X15" s="1"/>
      <c r="Y15" s="1"/>
      <c r="Z15" s="1"/>
      <c r="AA15" s="1"/>
      <c r="AB15" s="1"/>
      <c r="AC15" s="1"/>
      <c r="AD15" s="1"/>
      <c r="AE15" s="1"/>
    </row>
    <row r="16" spans="1:56" x14ac:dyDescent="0.25">
      <c r="D16" s="378"/>
      <c r="E16" s="378"/>
      <c r="F16" s="615"/>
      <c r="G16" s="648"/>
      <c r="H16" s="615"/>
      <c r="I16" s="615"/>
      <c r="J16" s="615"/>
      <c r="K16" s="615"/>
    </row>
    <row r="17" spans="4:11" x14ac:dyDescent="0.25">
      <c r="D17" s="17"/>
    </row>
    <row r="18" spans="4:11" x14ac:dyDescent="0.25">
      <c r="D18" s="17"/>
      <c r="F18" s="648"/>
      <c r="G18" s="648"/>
      <c r="H18" s="648"/>
      <c r="I18" s="648"/>
      <c r="J18" s="648"/>
      <c r="K18" s="649"/>
    </row>
    <row r="19" spans="4:11" x14ac:dyDescent="0.25">
      <c r="D19" s="17"/>
      <c r="F19" s="648"/>
      <c r="G19" s="648"/>
      <c r="H19" s="648"/>
      <c r="I19" s="648"/>
      <c r="J19" s="648"/>
      <c r="K19" s="649"/>
    </row>
    <row r="20" spans="4:11" x14ac:dyDescent="0.25">
      <c r="F20" s="648"/>
      <c r="G20" s="648"/>
      <c r="H20" s="648"/>
      <c r="I20" s="648"/>
      <c r="J20" s="648"/>
      <c r="K20" s="649"/>
    </row>
    <row r="21" spans="4:11" x14ac:dyDescent="0.25">
      <c r="F21" s="648"/>
      <c r="G21" s="648"/>
      <c r="H21" s="648"/>
      <c r="I21" s="648"/>
      <c r="J21" s="648"/>
      <c r="K21" s="649"/>
    </row>
    <row r="22" spans="4:11" x14ac:dyDescent="0.25">
      <c r="F22" s="648"/>
      <c r="G22" s="648"/>
      <c r="H22" s="648"/>
      <c r="I22" s="648"/>
      <c r="J22" s="648"/>
      <c r="K22" s="649"/>
    </row>
    <row r="23" spans="4:11" x14ac:dyDescent="0.25">
      <c r="K23" s="649"/>
    </row>
    <row r="24" spans="4:11" x14ac:dyDescent="0.25">
      <c r="F24" s="648"/>
      <c r="G24" s="648"/>
      <c r="H24" s="648"/>
      <c r="I24" s="648"/>
      <c r="J24" s="648"/>
      <c r="K24" s="649"/>
    </row>
    <row r="25" spans="4:11" x14ac:dyDescent="0.25">
      <c r="F25" s="648"/>
      <c r="G25" s="648"/>
      <c r="H25" s="648"/>
      <c r="I25" s="648"/>
      <c r="J25" s="648"/>
      <c r="K25" s="649"/>
    </row>
    <row r="26" spans="4:11" x14ac:dyDescent="0.25">
      <c r="F26" s="648"/>
      <c r="G26" s="648"/>
      <c r="H26" s="648"/>
      <c r="I26" s="648"/>
      <c r="J26" s="648"/>
      <c r="K26" s="649"/>
    </row>
    <row r="27" spans="4:11" x14ac:dyDescent="0.25">
      <c r="F27" s="648"/>
      <c r="G27" s="648"/>
      <c r="H27" s="648"/>
      <c r="I27" s="648"/>
      <c r="J27" s="648"/>
      <c r="K27" s="649"/>
    </row>
    <row r="28" spans="4:11" x14ac:dyDescent="0.25">
      <c r="F28" s="648"/>
      <c r="G28" s="648"/>
      <c r="H28" s="648"/>
      <c r="I28" s="648"/>
      <c r="J28" s="648"/>
      <c r="K28" s="649"/>
    </row>
  </sheetData>
  <mergeCells count="1">
    <mergeCell ref="B1:AI1"/>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C00000"/>
  </sheetPr>
  <dimension ref="A1:BD16"/>
  <sheetViews>
    <sheetView zoomScale="90" zoomScaleNormal="90" workbookViewId="0">
      <selection activeCell="B4" sqref="B4:AM9"/>
    </sheetView>
  </sheetViews>
  <sheetFormatPr defaultColWidth="9.140625" defaultRowHeight="15" x14ac:dyDescent="0.25"/>
  <cols>
    <col min="1" max="1" width="16.7109375" style="1" customWidth="1"/>
    <col min="2" max="4" width="9.140625" style="1"/>
    <col min="5" max="5" width="9.85546875" style="1" customWidth="1"/>
    <col min="6" max="30" width="9.140625" style="1"/>
    <col min="31" max="31" width="14.42578125" style="1" customWidth="1"/>
    <col min="32" max="16384" width="9.140625" style="1"/>
  </cols>
  <sheetData>
    <row r="1" spans="1:56" x14ac:dyDescent="0.25">
      <c r="A1" s="56"/>
      <c r="B1" s="735" t="s">
        <v>317</v>
      </c>
      <c r="C1" s="736"/>
      <c r="D1" s="736"/>
      <c r="E1" s="736"/>
      <c r="F1" s="736"/>
      <c r="G1" s="736"/>
      <c r="H1" s="736"/>
      <c r="I1" s="736"/>
      <c r="J1" s="736"/>
      <c r="K1" s="736"/>
      <c r="L1" s="736"/>
      <c r="M1" s="736"/>
      <c r="N1" s="736"/>
      <c r="O1" s="736"/>
      <c r="P1" s="736"/>
      <c r="Q1" s="736"/>
      <c r="R1" s="736"/>
      <c r="S1" s="736"/>
      <c r="T1" s="736"/>
      <c r="U1" s="736"/>
      <c r="V1" s="736"/>
      <c r="W1" s="736"/>
      <c r="X1" s="736"/>
      <c r="Y1" s="736"/>
      <c r="Z1" s="736"/>
      <c r="AA1" s="736"/>
      <c r="AB1" s="736"/>
      <c r="AC1" s="736"/>
      <c r="AD1" s="736"/>
      <c r="AE1" s="736"/>
      <c r="AF1" s="736"/>
      <c r="AG1" s="736"/>
      <c r="AH1" s="736"/>
      <c r="AI1" s="736"/>
      <c r="AJ1" s="1" t="s">
        <v>316</v>
      </c>
    </row>
    <row r="2" spans="1:56" x14ac:dyDescent="0.25">
      <c r="A2" s="56"/>
      <c r="B2" s="334" t="s">
        <v>295</v>
      </c>
      <c r="C2" s="334" t="s">
        <v>296</v>
      </c>
      <c r="D2" s="334" t="s">
        <v>297</v>
      </c>
      <c r="E2" s="335">
        <v>1981</v>
      </c>
      <c r="F2" s="335">
        <v>1982</v>
      </c>
      <c r="G2" s="335">
        <v>1983</v>
      </c>
      <c r="H2" s="335">
        <v>1984</v>
      </c>
      <c r="I2" s="335">
        <v>1985</v>
      </c>
      <c r="J2" s="335">
        <v>1986</v>
      </c>
      <c r="K2" s="335">
        <v>1987</v>
      </c>
      <c r="L2" s="335">
        <v>1988</v>
      </c>
      <c r="M2" s="335">
        <v>1989</v>
      </c>
      <c r="N2" s="335">
        <v>1990</v>
      </c>
      <c r="O2" s="335">
        <v>1991</v>
      </c>
      <c r="P2" s="335">
        <v>1992</v>
      </c>
      <c r="Q2" s="335">
        <v>1993</v>
      </c>
      <c r="R2" s="335">
        <v>1994</v>
      </c>
      <c r="S2" s="335">
        <v>1995</v>
      </c>
      <c r="T2" s="335">
        <v>1996</v>
      </c>
      <c r="U2" s="335">
        <v>1997</v>
      </c>
      <c r="V2" s="335">
        <v>1998</v>
      </c>
      <c r="W2" s="335">
        <v>1999</v>
      </c>
      <c r="X2" s="335">
        <v>2000</v>
      </c>
      <c r="Y2" s="335">
        <v>2001</v>
      </c>
      <c r="Z2" s="335">
        <v>2002</v>
      </c>
      <c r="AA2" s="335">
        <v>2003</v>
      </c>
      <c r="AB2" s="335">
        <v>2004</v>
      </c>
      <c r="AC2" s="335">
        <v>2005</v>
      </c>
      <c r="AD2" s="335">
        <v>2006</v>
      </c>
      <c r="AE2" s="335">
        <v>2007</v>
      </c>
      <c r="AF2" s="312">
        <v>2008</v>
      </c>
      <c r="AG2" s="312">
        <v>2009</v>
      </c>
      <c r="AH2" s="312">
        <v>2010</v>
      </c>
      <c r="AI2" s="314">
        <v>2011</v>
      </c>
      <c r="AJ2" s="1">
        <v>2012</v>
      </c>
      <c r="AK2" s="1">
        <v>2013</v>
      </c>
      <c r="AL2" s="1">
        <v>2014</v>
      </c>
      <c r="AM2" s="1">
        <v>2015</v>
      </c>
      <c r="AN2" s="1">
        <v>2016</v>
      </c>
      <c r="AO2" s="1">
        <v>2017</v>
      </c>
      <c r="AP2" s="1">
        <v>2018</v>
      </c>
      <c r="AQ2" s="1">
        <v>2019</v>
      </c>
      <c r="AR2" s="1">
        <v>2020</v>
      </c>
      <c r="AS2" s="1">
        <v>2021</v>
      </c>
      <c r="AT2" s="1">
        <v>2022</v>
      </c>
      <c r="AU2" s="1">
        <v>2023</v>
      </c>
      <c r="AV2" s="1">
        <v>2024</v>
      </c>
      <c r="AW2" s="1">
        <v>2025</v>
      </c>
      <c r="AX2" s="1">
        <v>2026</v>
      </c>
      <c r="AY2" s="1">
        <v>2027</v>
      </c>
      <c r="AZ2" s="1">
        <v>2028</v>
      </c>
      <c r="BA2" s="1">
        <v>2029</v>
      </c>
      <c r="BB2" s="1">
        <v>2030</v>
      </c>
      <c r="BC2" s="1">
        <v>2031</v>
      </c>
      <c r="BD2" s="1">
        <v>2032</v>
      </c>
    </row>
    <row r="3" spans="1:56" x14ac:dyDescent="0.25">
      <c r="A3" s="379" t="s">
        <v>365</v>
      </c>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313" t="s">
        <v>362</v>
      </c>
      <c r="AG3" s="313" t="s">
        <v>363</v>
      </c>
      <c r="AH3" s="313" t="s">
        <v>364</v>
      </c>
      <c r="AI3" s="313" t="s">
        <v>384</v>
      </c>
      <c r="AJ3" s="1" t="s">
        <v>385</v>
      </c>
      <c r="AK3" s="1" t="s">
        <v>386</v>
      </c>
      <c r="AL3" s="1" t="s">
        <v>387</v>
      </c>
      <c r="AM3" s="1" t="s">
        <v>388</v>
      </c>
      <c r="AN3" s="1" t="s">
        <v>389</v>
      </c>
      <c r="AO3" s="1" t="s">
        <v>390</v>
      </c>
      <c r="AP3" s="1" t="s">
        <v>391</v>
      </c>
      <c r="AQ3" s="1" t="s">
        <v>392</v>
      </c>
      <c r="AR3" s="1" t="s">
        <v>393</v>
      </c>
      <c r="AS3" s="1" t="s">
        <v>394</v>
      </c>
      <c r="AT3" s="1" t="s">
        <v>395</v>
      </c>
      <c r="AU3" s="1" t="s">
        <v>396</v>
      </c>
      <c r="AV3" s="1" t="s">
        <v>397</v>
      </c>
      <c r="AW3" s="1" t="s">
        <v>398</v>
      </c>
      <c r="AX3" s="1" t="s">
        <v>399</v>
      </c>
      <c r="AY3" s="1" t="s">
        <v>400</v>
      </c>
      <c r="AZ3" s="1" t="s">
        <v>401</v>
      </c>
      <c r="BA3" s="1" t="s">
        <v>402</v>
      </c>
      <c r="BB3" s="1" t="s">
        <v>403</v>
      </c>
      <c r="BC3" s="1" t="s">
        <v>404</v>
      </c>
      <c r="BD3" s="1" t="s">
        <v>405</v>
      </c>
    </row>
    <row r="4" spans="1:56" x14ac:dyDescent="0.25">
      <c r="A4" s="60">
        <f ca="1">DATE(LOOKUP(Comparison!$D$3,TimestepID,StartYear),1,1)</f>
        <v>42736</v>
      </c>
      <c r="B4" s="280" t="s">
        <v>665</v>
      </c>
      <c r="C4" s="280" t="s">
        <v>665</v>
      </c>
      <c r="D4" s="280" t="s">
        <v>665</v>
      </c>
      <c r="E4" s="280" t="s">
        <v>665</v>
      </c>
      <c r="F4" s="280" t="s">
        <v>665</v>
      </c>
      <c r="G4" s="280" t="s">
        <v>665</v>
      </c>
      <c r="H4" s="280" t="s">
        <v>665</v>
      </c>
      <c r="I4" s="280" t="s">
        <v>665</v>
      </c>
      <c r="J4" s="280" t="s">
        <v>665</v>
      </c>
      <c r="K4" s="280" t="s">
        <v>665</v>
      </c>
      <c r="L4" s="280" t="s">
        <v>665</v>
      </c>
      <c r="M4" s="1" t="s">
        <v>665</v>
      </c>
      <c r="N4" s="1" t="s">
        <v>665</v>
      </c>
      <c r="O4" s="1" t="s">
        <v>665</v>
      </c>
      <c r="P4" s="1" t="s">
        <v>665</v>
      </c>
      <c r="Q4" s="1" t="s">
        <v>665</v>
      </c>
      <c r="R4" s="1" t="s">
        <v>665</v>
      </c>
      <c r="S4" s="1" t="s">
        <v>665</v>
      </c>
      <c r="T4" s="1" t="s">
        <v>665</v>
      </c>
      <c r="U4" s="1" t="s">
        <v>665</v>
      </c>
      <c r="V4" s="1" t="s">
        <v>665</v>
      </c>
      <c r="W4" s="1" t="s">
        <v>665</v>
      </c>
      <c r="X4" s="1" t="s">
        <v>665</v>
      </c>
      <c r="Y4" s="1" t="s">
        <v>665</v>
      </c>
      <c r="Z4" s="1" t="s">
        <v>665</v>
      </c>
      <c r="AA4" s="1" t="s">
        <v>665</v>
      </c>
      <c r="AB4" s="1" t="s">
        <v>665</v>
      </c>
      <c r="AC4" s="1" t="s">
        <v>665</v>
      </c>
      <c r="AD4" s="1" t="s">
        <v>665</v>
      </c>
      <c r="AE4" s="1" t="s">
        <v>665</v>
      </c>
      <c r="AF4" s="1" t="s">
        <v>665</v>
      </c>
      <c r="AG4" s="1" t="s">
        <v>665</v>
      </c>
      <c r="AH4" s="1" t="s">
        <v>665</v>
      </c>
      <c r="AI4" s="1" t="s">
        <v>665</v>
      </c>
      <c r="AJ4" s="1" t="s">
        <v>665</v>
      </c>
      <c r="AK4" s="1" t="s">
        <v>665</v>
      </c>
      <c r="AL4" s="1" t="s">
        <v>665</v>
      </c>
      <c r="AM4" s="1" t="s">
        <v>665</v>
      </c>
    </row>
    <row r="5" spans="1:56" x14ac:dyDescent="0.25">
      <c r="A5" s="60">
        <f ca="1">IF(EDATE($A$4,12)&lt;=EDATE(DATE(LOOKUP(Comparison!$D$3,TimestepID,StartYear),1,1),(LOOKUP(Comparison!$B$6,TimestepID,Duration)-1)),EDATE(A4,12),"")</f>
        <v>43101</v>
      </c>
      <c r="B5" s="280">
        <v>999</v>
      </c>
      <c r="C5" s="280">
        <v>0.1</v>
      </c>
      <c r="D5" s="280">
        <v>0.5</v>
      </c>
      <c r="E5" s="280">
        <v>0.1</v>
      </c>
      <c r="F5" s="280">
        <v>0.1</v>
      </c>
      <c r="G5" s="280">
        <v>0.2</v>
      </c>
      <c r="H5" s="280">
        <v>0.1</v>
      </c>
      <c r="I5" s="280">
        <v>0.1</v>
      </c>
      <c r="J5" s="280">
        <v>0.4</v>
      </c>
      <c r="K5" s="280">
        <v>999</v>
      </c>
      <c r="L5" s="280">
        <v>999</v>
      </c>
      <c r="M5" s="1">
        <v>999</v>
      </c>
      <c r="N5" s="1">
        <v>0.4</v>
      </c>
      <c r="O5" s="1">
        <v>999</v>
      </c>
      <c r="P5" s="1">
        <v>0.1</v>
      </c>
      <c r="Q5" s="1">
        <v>999</v>
      </c>
      <c r="R5" s="1">
        <v>0.1</v>
      </c>
      <c r="S5" s="1">
        <v>0.1</v>
      </c>
      <c r="T5" s="1">
        <v>0.1</v>
      </c>
      <c r="U5" s="1">
        <v>0.4</v>
      </c>
      <c r="V5" s="1">
        <v>0.4</v>
      </c>
      <c r="W5" s="1">
        <v>0.4</v>
      </c>
      <c r="X5" s="1">
        <v>999</v>
      </c>
      <c r="Y5" s="1">
        <v>999</v>
      </c>
      <c r="Z5" s="1">
        <v>999</v>
      </c>
      <c r="AA5" s="1">
        <v>999</v>
      </c>
      <c r="AB5" s="1">
        <v>0.1</v>
      </c>
      <c r="AC5" s="1">
        <v>0.5</v>
      </c>
      <c r="AD5" s="1">
        <v>999</v>
      </c>
      <c r="AE5" s="1">
        <v>0.4</v>
      </c>
      <c r="AF5" s="1">
        <v>0.5</v>
      </c>
      <c r="AG5" s="1">
        <v>999</v>
      </c>
      <c r="AH5" s="1">
        <v>0.1</v>
      </c>
      <c r="AI5" s="1">
        <v>0.5</v>
      </c>
      <c r="AJ5" s="1">
        <v>999</v>
      </c>
      <c r="AK5" s="1">
        <v>0.4</v>
      </c>
      <c r="AL5" s="1">
        <v>999</v>
      </c>
      <c r="AM5" s="1">
        <v>999</v>
      </c>
    </row>
    <row r="6" spans="1:56" x14ac:dyDescent="0.25">
      <c r="A6" s="60">
        <f ca="1">IF(EDATE($A$4,24)&lt;=EDATE(DATE(LOOKUP(Comparison!$D$3,TimestepID,StartYear),12,31),(LOOKUP(Comparison!$B$6,TimestepID,Duration)-1)),EDATE(A5,12),"")</f>
        <v>43466</v>
      </c>
      <c r="B6" s="280">
        <v>999</v>
      </c>
      <c r="C6" s="280">
        <v>0.1</v>
      </c>
      <c r="D6" s="280">
        <v>999</v>
      </c>
      <c r="E6" s="280">
        <v>0.2</v>
      </c>
      <c r="F6" s="280">
        <v>0.2</v>
      </c>
      <c r="G6" s="280">
        <v>0.2</v>
      </c>
      <c r="H6" s="280">
        <v>0.2</v>
      </c>
      <c r="I6" s="280">
        <v>0.1</v>
      </c>
      <c r="J6" s="280">
        <v>999</v>
      </c>
      <c r="K6" s="1">
        <v>999</v>
      </c>
      <c r="L6" s="1">
        <v>999</v>
      </c>
      <c r="M6" s="1">
        <v>999</v>
      </c>
      <c r="N6" s="1">
        <v>999</v>
      </c>
      <c r="O6" s="1">
        <v>0.1</v>
      </c>
      <c r="P6" s="1">
        <v>0.1</v>
      </c>
      <c r="Q6" s="1">
        <v>0.1</v>
      </c>
      <c r="R6" s="1">
        <v>0.2</v>
      </c>
      <c r="S6" s="1">
        <v>0.2</v>
      </c>
      <c r="T6" s="1">
        <v>0.2</v>
      </c>
      <c r="U6" s="1">
        <v>0.1</v>
      </c>
      <c r="V6" s="1">
        <v>999</v>
      </c>
      <c r="W6" s="1">
        <v>999</v>
      </c>
      <c r="X6" s="1">
        <v>999</v>
      </c>
      <c r="Y6" s="1">
        <v>999</v>
      </c>
      <c r="Z6" s="1">
        <v>999</v>
      </c>
      <c r="AA6" s="1">
        <v>0.1</v>
      </c>
      <c r="AB6" s="1">
        <v>0.1</v>
      </c>
      <c r="AC6" s="1">
        <v>999</v>
      </c>
      <c r="AD6" s="1">
        <v>0.5</v>
      </c>
      <c r="AE6" s="1">
        <v>0.1</v>
      </c>
      <c r="AF6" s="1">
        <v>999</v>
      </c>
      <c r="AG6" s="1">
        <v>0.1</v>
      </c>
      <c r="AH6" s="1">
        <v>999</v>
      </c>
      <c r="AI6" s="1">
        <v>999</v>
      </c>
      <c r="AJ6" s="1">
        <v>999</v>
      </c>
      <c r="AK6" s="1">
        <v>999</v>
      </c>
      <c r="AL6" s="1">
        <v>999</v>
      </c>
      <c r="AM6" s="1">
        <v>0.5</v>
      </c>
    </row>
    <row r="7" spans="1:56" x14ac:dyDescent="0.25">
      <c r="A7" s="60">
        <f ca="1">IF(EDATE($A$4,36)&lt;=EDATE(DATE(LOOKUP(Comparison!$D$3,TimestepID,StartYear),1,1),(LOOKUP(Comparison!$B$6,TimestepID,Duration)-1)),EDATE(A6,12),"")</f>
        <v>43831</v>
      </c>
      <c r="B7" s="280">
        <v>999</v>
      </c>
      <c r="C7" s="280">
        <v>0.1</v>
      </c>
      <c r="D7" s="280">
        <v>0.4</v>
      </c>
      <c r="E7" s="1">
        <v>0.2</v>
      </c>
      <c r="F7" s="1">
        <v>0.2</v>
      </c>
      <c r="G7" s="1">
        <v>0.2</v>
      </c>
      <c r="H7" s="1">
        <v>0.2</v>
      </c>
      <c r="I7" s="1">
        <v>999</v>
      </c>
      <c r="J7" s="1">
        <v>999</v>
      </c>
      <c r="K7" s="1">
        <v>999</v>
      </c>
      <c r="L7" s="1">
        <v>999</v>
      </c>
      <c r="M7" s="1">
        <v>999</v>
      </c>
      <c r="N7" s="1">
        <v>0.1</v>
      </c>
      <c r="O7" s="1">
        <v>0.1</v>
      </c>
      <c r="P7" s="1">
        <v>0.2</v>
      </c>
      <c r="Q7" s="1">
        <v>0.1</v>
      </c>
      <c r="R7" s="1">
        <v>0.2</v>
      </c>
      <c r="S7" s="1">
        <v>0.2</v>
      </c>
      <c r="T7" s="1">
        <v>0.2</v>
      </c>
      <c r="U7" s="1">
        <v>999</v>
      </c>
      <c r="V7" s="1">
        <v>999</v>
      </c>
      <c r="W7" s="1">
        <v>999</v>
      </c>
      <c r="X7" s="1">
        <v>999</v>
      </c>
      <c r="Y7" s="1">
        <v>999</v>
      </c>
      <c r="Z7" s="1">
        <v>999</v>
      </c>
      <c r="AA7" s="1">
        <v>0.1</v>
      </c>
      <c r="AB7" s="1">
        <v>0.1</v>
      </c>
      <c r="AC7" s="1">
        <v>0.4</v>
      </c>
      <c r="AD7" s="1">
        <v>999</v>
      </c>
      <c r="AE7" s="1">
        <v>0.1</v>
      </c>
      <c r="AF7" s="1">
        <v>0.1</v>
      </c>
      <c r="AG7" s="1">
        <v>999</v>
      </c>
      <c r="AH7" s="1">
        <v>999</v>
      </c>
      <c r="AI7" s="1">
        <v>999</v>
      </c>
      <c r="AJ7" s="1">
        <v>999</v>
      </c>
      <c r="AK7" s="1">
        <v>999</v>
      </c>
      <c r="AL7" s="1">
        <v>999</v>
      </c>
      <c r="AM7" s="1">
        <v>0.1</v>
      </c>
    </row>
    <row r="8" spans="1:56" x14ac:dyDescent="0.25">
      <c r="A8" s="60">
        <f ca="1">IF(EDATE($A$4,48)&lt;=EDATE(DATE(LOOKUP(Comparison!$D$3,TimestepID,StartYear),1,1),(LOOKUP(Comparison!$B$6,TimestepID,Duration)-1)),EDATE(A7,12),"")</f>
        <v>44197</v>
      </c>
      <c r="B8" s="280">
        <v>999</v>
      </c>
      <c r="C8" s="280">
        <v>0.1</v>
      </c>
      <c r="D8" s="280">
        <v>999</v>
      </c>
      <c r="E8" s="1">
        <v>0.2</v>
      </c>
      <c r="F8" s="1">
        <v>0.2</v>
      </c>
      <c r="G8" s="1">
        <v>0.2</v>
      </c>
      <c r="H8" s="1">
        <v>0.2</v>
      </c>
      <c r="I8" s="1">
        <v>999</v>
      </c>
      <c r="J8" s="1">
        <v>999</v>
      </c>
      <c r="K8" s="1">
        <v>999</v>
      </c>
      <c r="L8" s="1">
        <v>999</v>
      </c>
      <c r="M8" s="1">
        <v>999</v>
      </c>
      <c r="N8" s="1">
        <v>0.1</v>
      </c>
      <c r="O8" s="1">
        <v>0.2</v>
      </c>
      <c r="P8" s="1">
        <v>0.2</v>
      </c>
      <c r="Q8" s="1">
        <v>0.2</v>
      </c>
      <c r="R8" s="1">
        <v>0.2</v>
      </c>
      <c r="S8" s="1">
        <v>0.2</v>
      </c>
      <c r="T8" s="1">
        <v>0.2</v>
      </c>
      <c r="U8" s="1">
        <v>999</v>
      </c>
      <c r="V8" s="1">
        <v>999</v>
      </c>
      <c r="W8" s="1">
        <v>999</v>
      </c>
      <c r="X8" s="1">
        <v>999</v>
      </c>
      <c r="Y8" s="1">
        <v>999</v>
      </c>
      <c r="Z8" s="1">
        <v>999</v>
      </c>
      <c r="AA8" s="1">
        <v>0.1</v>
      </c>
      <c r="AB8" s="1">
        <v>0.1</v>
      </c>
      <c r="AC8" s="1">
        <v>0.4</v>
      </c>
      <c r="AD8" s="1">
        <v>0.4</v>
      </c>
      <c r="AE8" s="1">
        <v>0.2</v>
      </c>
      <c r="AF8" s="1">
        <v>999</v>
      </c>
      <c r="AG8" s="1">
        <v>999</v>
      </c>
      <c r="AH8" s="1">
        <v>999</v>
      </c>
      <c r="AI8" s="1">
        <v>999</v>
      </c>
      <c r="AJ8" s="1">
        <v>999</v>
      </c>
      <c r="AK8" s="1">
        <v>999</v>
      </c>
      <c r="AL8" s="1">
        <v>0.1</v>
      </c>
      <c r="AM8" s="1">
        <v>0.2</v>
      </c>
    </row>
    <row r="9" spans="1:56" x14ac:dyDescent="0.25">
      <c r="A9" s="60">
        <f ca="1">IF(EDATE($A$4,48)&lt;=EDATE(DATE(LOOKUP(Comparison!$D$3,TimestepID,StartYear),1,1),(LOOKUP(Comparison!$B$6,TimestepID,Duration)-1)),EDATE(A8,12),"")</f>
        <v>44562</v>
      </c>
      <c r="B9" s="412">
        <v>999</v>
      </c>
      <c r="C9" s="412">
        <v>0.1</v>
      </c>
      <c r="D9" s="280">
        <v>0.4</v>
      </c>
      <c r="E9" s="1">
        <v>0.2</v>
      </c>
      <c r="F9" s="1">
        <v>0.2</v>
      </c>
      <c r="G9" s="1">
        <v>0.2</v>
      </c>
      <c r="H9" s="1">
        <v>0.2</v>
      </c>
      <c r="I9" s="1">
        <v>999</v>
      </c>
      <c r="J9" s="1">
        <v>999</v>
      </c>
      <c r="K9" s="1">
        <v>999</v>
      </c>
      <c r="L9" s="1">
        <v>999</v>
      </c>
      <c r="M9" s="1">
        <v>999</v>
      </c>
      <c r="N9" s="1">
        <v>0.2</v>
      </c>
      <c r="O9" s="1">
        <v>0.2</v>
      </c>
      <c r="P9" s="1">
        <v>0.2</v>
      </c>
      <c r="Q9" s="1">
        <v>0.2</v>
      </c>
      <c r="R9" s="1">
        <v>0.2</v>
      </c>
      <c r="S9" s="1">
        <v>0.2</v>
      </c>
      <c r="T9" s="1">
        <v>999</v>
      </c>
      <c r="U9" s="1">
        <v>999</v>
      </c>
      <c r="V9" s="1">
        <v>999</v>
      </c>
      <c r="W9" s="1">
        <v>999</v>
      </c>
      <c r="X9" s="1">
        <v>999</v>
      </c>
      <c r="Y9" s="1">
        <v>999</v>
      </c>
      <c r="Z9" s="1">
        <v>999</v>
      </c>
      <c r="AA9" s="1">
        <v>0.1</v>
      </c>
      <c r="AB9" s="1">
        <v>0.1</v>
      </c>
      <c r="AC9" s="1">
        <v>0.4</v>
      </c>
      <c r="AD9" s="1">
        <v>0.1</v>
      </c>
      <c r="AE9" s="1">
        <v>0.1</v>
      </c>
      <c r="AF9" s="1">
        <v>999</v>
      </c>
      <c r="AG9" s="1">
        <v>999</v>
      </c>
      <c r="AH9" s="1">
        <v>999</v>
      </c>
      <c r="AI9" s="1">
        <v>999</v>
      </c>
      <c r="AJ9" s="1">
        <v>999</v>
      </c>
      <c r="AK9" s="1">
        <v>0.1</v>
      </c>
      <c r="AL9" s="1">
        <v>0.2</v>
      </c>
      <c r="AM9" s="1">
        <v>0.2</v>
      </c>
    </row>
    <row r="10" spans="1:56" x14ac:dyDescent="0.25">
      <c r="A10" s="60">
        <f ca="1">IF(EDATE($A$4,48)&lt;=EDATE(DATE(LOOKUP(Comparison!$D$3,TimestepID,StartYear),1,1),(LOOKUP(Comparison!$B$6,TimestepID,Duration)-1)),EDATE(A9,12),"")</f>
        <v>44927</v>
      </c>
      <c r="B10" s="278"/>
      <c r="C10" s="278"/>
      <c r="D10" s="278"/>
    </row>
    <row r="11" spans="1:56" x14ac:dyDescent="0.25">
      <c r="A11" s="60">
        <f ca="1">IF(EDATE($A$4,48)&lt;=EDATE(DATE(LOOKUP(Comparison!$D$3,TimestepID,StartYear),1,1),(LOOKUP(Comparison!$B$6,TimestepID,Duration)-1)),EDATE(A10,12),"")</f>
        <v>45292</v>
      </c>
      <c r="B11" s="278"/>
      <c r="C11" s="278"/>
      <c r="D11" s="278"/>
      <c r="E11" s="378"/>
      <c r="F11" s="615"/>
      <c r="G11" s="653"/>
    </row>
    <row r="12" spans="1:56" x14ac:dyDescent="0.25">
      <c r="A12" s="60">
        <f ca="1">IF(EDATE($A$4,48)&lt;=EDATE(DATE(LOOKUP(Comparison!$D$3,TimestepID,StartYear),1,1),(LOOKUP(Comparison!$B$6,TimestepID,Duration)-1)),EDATE(A11,12),"")</f>
        <v>45658</v>
      </c>
      <c r="B12" s="278"/>
      <c r="C12" s="278"/>
      <c r="D12" s="278"/>
      <c r="E12" s="378"/>
      <c r="F12" s="615"/>
      <c r="G12" s="648"/>
    </row>
    <row r="13" spans="1:56" x14ac:dyDescent="0.25">
      <c r="A13" s="60">
        <f ca="1">IF(EDATE($A$4,48)&lt;=EDATE(DATE(LOOKUP(Comparison!$D$3,TimestepID,StartYear),1,1),(LOOKUP(Comparison!$B$6,TimestepID,Duration)-1)),EDATE(A12,12),"")</f>
        <v>46023</v>
      </c>
      <c r="B13" s="278"/>
      <c r="C13" s="278"/>
      <c r="D13" s="278"/>
      <c r="E13" s="378"/>
      <c r="F13" s="615"/>
      <c r="G13" s="648"/>
    </row>
    <row r="14" spans="1:56" x14ac:dyDescent="0.25">
      <c r="A14" s="60"/>
      <c r="B14" s="278"/>
      <c r="C14" s="278"/>
      <c r="D14" s="278"/>
      <c r="E14" s="378"/>
      <c r="F14" s="615"/>
      <c r="G14" s="648"/>
    </row>
    <row r="15" spans="1:56" x14ac:dyDescent="0.25">
      <c r="A15" s="60"/>
      <c r="B15" s="279"/>
      <c r="C15" s="279"/>
      <c r="D15" s="279"/>
      <c r="E15" s="378"/>
      <c r="F15" s="615"/>
      <c r="G15" s="648"/>
    </row>
    <row r="16" spans="1:56" x14ac:dyDescent="0.25">
      <c r="E16" s="378"/>
      <c r="F16" s="615"/>
      <c r="G16" s="648"/>
    </row>
  </sheetData>
  <mergeCells count="1">
    <mergeCell ref="B1:AI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C00000"/>
  </sheetPr>
  <dimension ref="A1:BD21"/>
  <sheetViews>
    <sheetView workbookViewId="0">
      <selection activeCell="B4" sqref="B4:AM9"/>
    </sheetView>
  </sheetViews>
  <sheetFormatPr defaultColWidth="9.140625" defaultRowHeight="15" x14ac:dyDescent="0.25"/>
  <cols>
    <col min="1" max="1" width="17.28515625" style="62" bestFit="1" customWidth="1"/>
    <col min="2" max="4" width="9.140625" style="281" customWidth="1"/>
    <col min="5" max="16384" width="9.140625" style="413"/>
  </cols>
  <sheetData>
    <row r="1" spans="1:56" s="505" customFormat="1" x14ac:dyDescent="0.25">
      <c r="A1" s="56"/>
      <c r="B1" s="506"/>
      <c r="C1" s="506"/>
      <c r="D1" s="506"/>
      <c r="E1" s="734" t="s">
        <v>491</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05" customFormat="1" x14ac:dyDescent="0.25">
      <c r="A2" s="56" t="s">
        <v>490</v>
      </c>
      <c r="B2" s="506" t="s">
        <v>295</v>
      </c>
      <c r="C2" s="506" t="s">
        <v>296</v>
      </c>
      <c r="D2" s="506" t="s">
        <v>297</v>
      </c>
      <c r="E2" s="505">
        <v>1981</v>
      </c>
      <c r="F2" s="505">
        <v>1982</v>
      </c>
      <c r="G2" s="505">
        <v>1983</v>
      </c>
      <c r="H2" s="505">
        <v>1984</v>
      </c>
      <c r="I2" s="505">
        <v>1985</v>
      </c>
      <c r="J2" s="505">
        <v>1986</v>
      </c>
      <c r="K2" s="505">
        <v>1987</v>
      </c>
      <c r="L2" s="505">
        <v>1988</v>
      </c>
      <c r="M2" s="505">
        <v>1989</v>
      </c>
      <c r="N2" s="505">
        <v>1990</v>
      </c>
      <c r="O2" s="505">
        <v>1991</v>
      </c>
      <c r="P2" s="505">
        <v>1992</v>
      </c>
      <c r="Q2" s="505">
        <v>1993</v>
      </c>
      <c r="R2" s="505">
        <v>1994</v>
      </c>
      <c r="S2" s="505">
        <v>1995</v>
      </c>
      <c r="T2" s="505">
        <v>1996</v>
      </c>
      <c r="U2" s="505">
        <v>1997</v>
      </c>
      <c r="V2" s="505">
        <v>1998</v>
      </c>
      <c r="W2" s="505">
        <v>1999</v>
      </c>
      <c r="X2" s="505">
        <v>2000</v>
      </c>
      <c r="Y2" s="505">
        <v>2001</v>
      </c>
      <c r="Z2" s="505">
        <v>2002</v>
      </c>
      <c r="AA2" s="505">
        <v>2003</v>
      </c>
      <c r="AB2" s="505">
        <v>2004</v>
      </c>
      <c r="AC2" s="505">
        <v>2005</v>
      </c>
      <c r="AD2" s="505">
        <v>2006</v>
      </c>
      <c r="AE2" s="505">
        <v>2007</v>
      </c>
      <c r="AF2" s="505">
        <v>2008</v>
      </c>
      <c r="AG2" s="505">
        <v>2009</v>
      </c>
      <c r="AH2" s="505">
        <v>2010</v>
      </c>
      <c r="AI2" s="505">
        <v>2011</v>
      </c>
      <c r="AJ2" s="505">
        <v>2012</v>
      </c>
      <c r="AK2" s="505">
        <v>2013</v>
      </c>
      <c r="AL2" s="505">
        <v>2014</v>
      </c>
      <c r="AM2" s="505">
        <v>2015</v>
      </c>
      <c r="AN2" s="505">
        <v>2016</v>
      </c>
      <c r="AO2" s="505">
        <v>2017</v>
      </c>
      <c r="AP2" s="505">
        <v>2018</v>
      </c>
      <c r="AQ2" s="505">
        <v>2019</v>
      </c>
      <c r="AR2" s="505">
        <v>2020</v>
      </c>
      <c r="AS2" s="505">
        <v>2021</v>
      </c>
      <c r="AT2" s="505">
        <v>2022</v>
      </c>
      <c r="AU2" s="505">
        <v>2023</v>
      </c>
      <c r="AV2" s="505">
        <v>2024</v>
      </c>
      <c r="AW2" s="505">
        <v>2025</v>
      </c>
      <c r="AX2" s="505">
        <v>2026</v>
      </c>
      <c r="AY2" s="505">
        <v>2027</v>
      </c>
      <c r="AZ2" s="505">
        <v>2028</v>
      </c>
      <c r="BA2" s="505">
        <v>2029</v>
      </c>
      <c r="BB2" s="505">
        <v>2030</v>
      </c>
      <c r="BC2" s="505">
        <v>2031</v>
      </c>
      <c r="BD2" s="505">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t="s">
        <v>665</v>
      </c>
      <c r="C4" s="280" t="s">
        <v>665</v>
      </c>
      <c r="D4" s="280" t="s">
        <v>665</v>
      </c>
      <c r="E4" s="413">
        <v>0</v>
      </c>
      <c r="F4" s="413">
        <v>0</v>
      </c>
      <c r="G4" s="413">
        <v>1</v>
      </c>
      <c r="H4" s="413">
        <v>1</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56" x14ac:dyDescent="0.25">
      <c r="A5" s="60">
        <f ca="1">IF(EDATE($A$4,12)&lt;=EDATE(DATE(LOOKUP(Comparison!$D$3,TimestepID,StartYear),1,1),(LOOKUP(Comparison!$B$6,TimestepID,Duration)-1)),EDATE(A4,12),"")</f>
        <v>43101</v>
      </c>
      <c r="B5" s="280" t="s">
        <v>665</v>
      </c>
      <c r="C5" s="280" t="s">
        <v>665</v>
      </c>
      <c r="D5" s="280" t="s">
        <v>665</v>
      </c>
      <c r="E5" s="413">
        <v>0</v>
      </c>
      <c r="F5" s="413">
        <v>1</v>
      </c>
      <c r="G5" s="413">
        <v>0</v>
      </c>
      <c r="H5" s="413">
        <v>0</v>
      </c>
      <c r="I5" s="413">
        <v>0</v>
      </c>
      <c r="J5" s="413">
        <v>0</v>
      </c>
      <c r="K5" s="413">
        <v>0</v>
      </c>
      <c r="L5" s="413">
        <v>0</v>
      </c>
      <c r="M5" s="413">
        <v>0</v>
      </c>
      <c r="N5" s="413">
        <v>0</v>
      </c>
      <c r="O5" s="413">
        <v>0</v>
      </c>
      <c r="P5" s="413">
        <v>1</v>
      </c>
      <c r="Q5" s="413">
        <v>0</v>
      </c>
      <c r="R5" s="413">
        <v>0</v>
      </c>
      <c r="S5" s="413">
        <v>-1</v>
      </c>
      <c r="T5" s="413">
        <v>0</v>
      </c>
      <c r="U5" s="413">
        <v>0</v>
      </c>
      <c r="V5" s="413">
        <v>0</v>
      </c>
      <c r="W5" s="413">
        <v>0</v>
      </c>
      <c r="X5" s="413">
        <v>0</v>
      </c>
      <c r="Y5" s="413">
        <v>-1</v>
      </c>
      <c r="Z5" s="413">
        <v>0</v>
      </c>
      <c r="AA5" s="413">
        <v>0</v>
      </c>
      <c r="AB5" s="413">
        <v>1</v>
      </c>
      <c r="AC5" s="413">
        <v>0</v>
      </c>
      <c r="AD5" s="413">
        <v>0</v>
      </c>
      <c r="AE5" s="413">
        <v>0</v>
      </c>
      <c r="AF5" s="413">
        <v>-1</v>
      </c>
      <c r="AG5" s="413">
        <v>0</v>
      </c>
      <c r="AH5" s="413">
        <v>0</v>
      </c>
      <c r="AI5" s="413">
        <v>0</v>
      </c>
      <c r="AJ5" s="413">
        <v>0</v>
      </c>
      <c r="AK5" s="413">
        <v>0</v>
      </c>
      <c r="AL5" s="413">
        <v>0</v>
      </c>
      <c r="AM5" s="413">
        <v>0</v>
      </c>
    </row>
    <row r="6" spans="1:56" x14ac:dyDescent="0.25">
      <c r="A6" s="60">
        <f ca="1">IF(EDATE($A$4,24)&lt;=EDATE(DATE(LOOKUP(Comparison!$D$3,TimestepID,StartYear),12,31),(LOOKUP(Comparison!$B$6,TimestepID,Duration)-1)),EDATE(A5,12),"")</f>
        <v>43466</v>
      </c>
      <c r="B6" s="280">
        <v>2</v>
      </c>
      <c r="C6" s="280" t="s">
        <v>665</v>
      </c>
      <c r="D6" s="280" t="s">
        <v>665</v>
      </c>
      <c r="E6" s="413">
        <v>1</v>
      </c>
      <c r="F6" s="413">
        <v>0</v>
      </c>
      <c r="G6" s="413">
        <v>2</v>
      </c>
      <c r="H6" s="413">
        <v>2</v>
      </c>
      <c r="I6" s="413">
        <v>2</v>
      </c>
      <c r="J6" s="413">
        <v>0</v>
      </c>
      <c r="K6" s="413">
        <v>0</v>
      </c>
      <c r="L6" s="413">
        <v>0</v>
      </c>
      <c r="M6" s="413">
        <v>0</v>
      </c>
      <c r="N6" s="413">
        <v>0</v>
      </c>
      <c r="O6" s="413">
        <v>1</v>
      </c>
      <c r="P6" s="413">
        <v>2</v>
      </c>
      <c r="Q6" s="413">
        <v>0</v>
      </c>
      <c r="R6" s="413">
        <v>2</v>
      </c>
      <c r="S6" s="413">
        <v>0</v>
      </c>
      <c r="T6" s="413">
        <v>0</v>
      </c>
      <c r="U6" s="413">
        <v>0</v>
      </c>
      <c r="V6" s="413">
        <v>0</v>
      </c>
      <c r="W6" s="413">
        <v>0</v>
      </c>
      <c r="X6" s="413">
        <v>2</v>
      </c>
      <c r="Y6" s="413">
        <v>2</v>
      </c>
      <c r="Z6" s="413">
        <v>2</v>
      </c>
      <c r="AA6" s="413">
        <v>2</v>
      </c>
      <c r="AB6" s="413">
        <v>0</v>
      </c>
      <c r="AC6" s="413">
        <v>0</v>
      </c>
      <c r="AD6" s="413">
        <v>2</v>
      </c>
      <c r="AE6" s="413">
        <v>-1</v>
      </c>
      <c r="AF6" s="413">
        <v>0</v>
      </c>
      <c r="AG6" s="413">
        <v>0</v>
      </c>
      <c r="AH6" s="413">
        <v>2</v>
      </c>
      <c r="AI6" s="413">
        <v>0</v>
      </c>
      <c r="AJ6" s="413">
        <v>2</v>
      </c>
      <c r="AK6" s="413">
        <v>0</v>
      </c>
      <c r="AL6" s="413">
        <v>0</v>
      </c>
      <c r="AM6" s="413">
        <v>0</v>
      </c>
    </row>
    <row r="7" spans="1:56" x14ac:dyDescent="0.25">
      <c r="A7" s="60">
        <f ca="1">IF(EDATE($A$4,36)&lt;=EDATE(DATE(LOOKUP(Comparison!$D$3,TimestepID,StartYear),1,1),(LOOKUP(Comparison!$B$6,TimestepID,Duration)-1)),EDATE(A6,12),"")</f>
        <v>43831</v>
      </c>
      <c r="B7" s="280">
        <v>2</v>
      </c>
      <c r="C7" s="280" t="s">
        <v>665</v>
      </c>
      <c r="D7" s="280" t="s">
        <v>665</v>
      </c>
      <c r="E7" s="413">
        <v>2</v>
      </c>
      <c r="F7" s="413">
        <v>2</v>
      </c>
      <c r="G7" s="413">
        <v>2</v>
      </c>
      <c r="H7" s="413">
        <v>2</v>
      </c>
      <c r="I7" s="413">
        <v>2</v>
      </c>
      <c r="J7" s="413">
        <v>0</v>
      </c>
      <c r="K7" s="413">
        <v>0</v>
      </c>
      <c r="L7" s="413">
        <v>0</v>
      </c>
      <c r="M7" s="413">
        <v>0</v>
      </c>
      <c r="N7" s="413">
        <v>1</v>
      </c>
      <c r="O7" s="413">
        <v>0</v>
      </c>
      <c r="P7" s="413">
        <v>2</v>
      </c>
      <c r="Q7" s="413">
        <v>-1</v>
      </c>
      <c r="R7" s="413">
        <v>2</v>
      </c>
      <c r="S7" s="413">
        <v>2</v>
      </c>
      <c r="T7" s="413">
        <v>2</v>
      </c>
      <c r="U7" s="413">
        <v>0</v>
      </c>
      <c r="V7" s="413">
        <v>0</v>
      </c>
      <c r="W7" s="413">
        <v>-1</v>
      </c>
      <c r="X7" s="413">
        <v>2</v>
      </c>
      <c r="Y7" s="413">
        <v>2</v>
      </c>
      <c r="Z7" s="413">
        <v>2</v>
      </c>
      <c r="AA7" s="413">
        <v>0</v>
      </c>
      <c r="AB7" s="413">
        <v>0</v>
      </c>
      <c r="AC7" s="413">
        <v>0</v>
      </c>
      <c r="AD7" s="413">
        <v>-1</v>
      </c>
      <c r="AE7" s="413">
        <v>0</v>
      </c>
      <c r="AF7" s="413">
        <v>0</v>
      </c>
      <c r="AG7" s="413">
        <v>0</v>
      </c>
      <c r="AH7" s="413">
        <v>0</v>
      </c>
      <c r="AI7" s="413">
        <v>0</v>
      </c>
      <c r="AJ7" s="413">
        <v>2</v>
      </c>
      <c r="AK7" s="413">
        <v>0</v>
      </c>
      <c r="AL7" s="413">
        <v>0</v>
      </c>
      <c r="AM7" s="413">
        <v>1</v>
      </c>
    </row>
    <row r="8" spans="1:56" x14ac:dyDescent="0.25">
      <c r="A8" s="60">
        <f ca="1">IF(EDATE($A$4,48)&lt;=EDATE(DATE(LOOKUP(Comparison!$D$3,TimestepID,StartYear),1,1),(LOOKUP(Comparison!$B$6,TimestepID,Duration)-1)),EDATE(A7,12),"")</f>
        <v>44197</v>
      </c>
      <c r="B8" s="280">
        <v>2</v>
      </c>
      <c r="C8" s="280" t="s">
        <v>665</v>
      </c>
      <c r="D8" s="280" t="s">
        <v>665</v>
      </c>
      <c r="E8" s="413">
        <v>2</v>
      </c>
      <c r="F8" s="413">
        <v>2</v>
      </c>
      <c r="G8" s="413">
        <v>2</v>
      </c>
      <c r="H8" s="413">
        <v>2</v>
      </c>
      <c r="I8" s="413">
        <v>2</v>
      </c>
      <c r="J8" s="413">
        <v>0</v>
      </c>
      <c r="K8" s="413">
        <v>0</v>
      </c>
      <c r="L8" s="413">
        <v>0</v>
      </c>
      <c r="M8" s="413">
        <v>1</v>
      </c>
      <c r="N8" s="413">
        <v>0</v>
      </c>
      <c r="O8" s="413">
        <v>0</v>
      </c>
      <c r="P8" s="413">
        <v>2</v>
      </c>
      <c r="Q8" s="413">
        <v>2</v>
      </c>
      <c r="R8" s="413">
        <v>2</v>
      </c>
      <c r="S8" s="413">
        <v>2</v>
      </c>
      <c r="T8" s="413">
        <v>2</v>
      </c>
      <c r="U8" s="413">
        <v>0</v>
      </c>
      <c r="V8" s="413">
        <v>-1</v>
      </c>
      <c r="W8" s="413">
        <v>0</v>
      </c>
      <c r="X8" s="413">
        <v>2</v>
      </c>
      <c r="Y8" s="413">
        <v>2</v>
      </c>
      <c r="Z8" s="413">
        <v>0</v>
      </c>
      <c r="AA8" s="413">
        <v>0</v>
      </c>
      <c r="AB8" s="413">
        <v>0</v>
      </c>
      <c r="AC8" s="413">
        <v>-1</v>
      </c>
      <c r="AD8" s="413">
        <v>0</v>
      </c>
      <c r="AE8" s="413">
        <v>0</v>
      </c>
      <c r="AF8" s="413">
        <v>0</v>
      </c>
      <c r="AG8" s="413">
        <v>0</v>
      </c>
      <c r="AH8" s="413">
        <v>0</v>
      </c>
      <c r="AI8" s="413">
        <v>2</v>
      </c>
      <c r="AJ8" s="413">
        <v>2</v>
      </c>
      <c r="AK8" s="413">
        <v>0</v>
      </c>
      <c r="AL8" s="413">
        <v>1</v>
      </c>
      <c r="AM8" s="413">
        <v>2</v>
      </c>
    </row>
    <row r="9" spans="1:56" x14ac:dyDescent="0.25">
      <c r="A9" s="60">
        <f ca="1">IF(EDATE($A$4,48)&lt;=EDATE(DATE(LOOKUP(Comparison!$D$3,TimestepID,StartYear),1,1),(LOOKUP(Comparison!$B$6,TimestepID,Duration)-1)),EDATE(A8,12),"")</f>
        <v>44562</v>
      </c>
      <c r="B9" s="280">
        <v>2</v>
      </c>
      <c r="C9" s="280">
        <v>2</v>
      </c>
      <c r="D9" s="280" t="s">
        <v>665</v>
      </c>
      <c r="E9" s="413">
        <v>2</v>
      </c>
      <c r="F9" s="413">
        <v>2</v>
      </c>
      <c r="G9" s="413">
        <v>2</v>
      </c>
      <c r="H9" s="413">
        <v>2</v>
      </c>
      <c r="I9" s="413">
        <v>0</v>
      </c>
      <c r="J9" s="413">
        <v>0</v>
      </c>
      <c r="K9" s="413">
        <v>2</v>
      </c>
      <c r="L9" s="413">
        <v>1</v>
      </c>
      <c r="M9" s="413">
        <v>-1</v>
      </c>
      <c r="N9" s="413">
        <v>0</v>
      </c>
      <c r="O9" s="413">
        <v>2</v>
      </c>
      <c r="P9" s="413">
        <v>2</v>
      </c>
      <c r="Q9" s="413">
        <v>2</v>
      </c>
      <c r="R9" s="413">
        <v>2</v>
      </c>
      <c r="S9" s="413">
        <v>2</v>
      </c>
      <c r="T9" s="413">
        <v>2</v>
      </c>
      <c r="U9" s="413">
        <v>-1</v>
      </c>
      <c r="V9" s="413">
        <v>2</v>
      </c>
      <c r="W9" s="413">
        <v>2</v>
      </c>
      <c r="X9" s="413">
        <v>2</v>
      </c>
      <c r="Y9" s="413">
        <v>2</v>
      </c>
      <c r="Z9" s="413">
        <v>-1</v>
      </c>
      <c r="AA9" s="413">
        <v>0</v>
      </c>
      <c r="AB9" s="413">
        <v>2</v>
      </c>
      <c r="AC9" s="413">
        <v>0</v>
      </c>
      <c r="AD9" s="413">
        <v>0</v>
      </c>
      <c r="AE9" s="413">
        <v>2</v>
      </c>
      <c r="AF9" s="413">
        <v>0</v>
      </c>
      <c r="AG9" s="413">
        <v>0</v>
      </c>
      <c r="AH9" s="413">
        <v>0</v>
      </c>
      <c r="AI9" s="413">
        <v>2</v>
      </c>
      <c r="AJ9" s="413">
        <v>2</v>
      </c>
      <c r="AK9" s="413">
        <v>0</v>
      </c>
      <c r="AL9" s="413">
        <v>0</v>
      </c>
      <c r="AM9" s="413">
        <v>2</v>
      </c>
    </row>
    <row r="10" spans="1:56" x14ac:dyDescent="0.25">
      <c r="A10" s="60">
        <f ca="1">IF(EDATE($A$4,48)&lt;=EDATE(DATE(LOOKUP(Comparison!$D$3,TimestepID,StartYear),1,1),(LOOKUP(Comparison!$B$6,TimestepID,Duration)-1)),EDATE(A9,12),"")</f>
        <v>44927</v>
      </c>
      <c r="B10" s="280"/>
      <c r="C10" s="280"/>
      <c r="D10" s="280"/>
    </row>
    <row r="11" spans="1:56" x14ac:dyDescent="0.25">
      <c r="A11" s="60">
        <f ca="1">IF(EDATE($A$4,48)&lt;=EDATE(DATE(LOOKUP(Comparison!$D$3,TimestepID,StartYear),1,1),(LOOKUP(Comparison!$B$6,TimestepID,Duration)-1)),EDATE(A10,12),"")</f>
        <v>45292</v>
      </c>
      <c r="B11" s="280"/>
      <c r="C11" s="280"/>
      <c r="D11" s="280"/>
    </row>
    <row r="12" spans="1:56" x14ac:dyDescent="0.25">
      <c r="A12" s="60">
        <f ca="1">IF(EDATE($A$4,48)&lt;=EDATE(DATE(LOOKUP(Comparison!$D$3,TimestepID,StartYear),1,1),(LOOKUP(Comparison!$B$6,TimestepID,Duration)-1)),EDATE(A11,12),"")</f>
        <v>45658</v>
      </c>
      <c r="B12" s="280"/>
      <c r="C12" s="280"/>
      <c r="D12" s="280"/>
    </row>
    <row r="13" spans="1:56" x14ac:dyDescent="0.25">
      <c r="A13" s="60">
        <f ca="1">IF(EDATE($A$4,48)&lt;=EDATE(DATE(LOOKUP(Comparison!$D$3,TimestepID,StartYear),1,1),(LOOKUP(Comparison!$B$6,TimestepID,Duration)-1)),EDATE(A12,12),"")</f>
        <v>46023</v>
      </c>
      <c r="B13" s="280"/>
      <c r="C13" s="280"/>
      <c r="D13" s="280"/>
    </row>
    <row r="14" spans="1:56" x14ac:dyDescent="0.25">
      <c r="A14" s="60"/>
      <c r="B14" s="280"/>
      <c r="C14" s="280"/>
      <c r="D14" s="280"/>
    </row>
    <row r="15" spans="1:56" x14ac:dyDescent="0.25">
      <c r="A15" s="61"/>
    </row>
    <row r="16" spans="1:56" x14ac:dyDescent="0.25">
      <c r="A16" s="61"/>
    </row>
    <row r="17" spans="1:1" s="413" customFormat="1" x14ac:dyDescent="0.25">
      <c r="A17" s="61"/>
    </row>
    <row r="18" spans="1:1" s="413" customFormat="1" x14ac:dyDescent="0.25">
      <c r="A18" s="61"/>
    </row>
    <row r="19" spans="1:1" s="413" customFormat="1" x14ac:dyDescent="0.25">
      <c r="A19" s="61"/>
    </row>
    <row r="20" spans="1:1" s="413" customFormat="1" x14ac:dyDescent="0.25">
      <c r="A20" s="61"/>
    </row>
    <row r="21" spans="1:1" s="413" customFormat="1" x14ac:dyDescent="0.25">
      <c r="A21" s="61"/>
    </row>
  </sheetData>
  <mergeCells count="1">
    <mergeCell ref="E1:AE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rgb="FFC00000"/>
  </sheetPr>
  <dimension ref="A1:BD21"/>
  <sheetViews>
    <sheetView workbookViewId="0">
      <selection activeCell="B4" sqref="B4:AM9"/>
    </sheetView>
  </sheetViews>
  <sheetFormatPr defaultColWidth="9.140625" defaultRowHeight="15" x14ac:dyDescent="0.25"/>
  <cols>
    <col min="1" max="1" width="17.28515625" style="62" bestFit="1" customWidth="1"/>
    <col min="2" max="4" width="9.140625" style="281" customWidth="1"/>
    <col min="5" max="16384" width="9.140625" style="413"/>
  </cols>
  <sheetData>
    <row r="1" spans="1:56" s="505" customFormat="1" x14ac:dyDescent="0.25">
      <c r="A1" s="56"/>
      <c r="B1" s="506"/>
      <c r="C1" s="506"/>
      <c r="D1" s="506"/>
      <c r="E1" s="734" t="s">
        <v>125</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05" customFormat="1" x14ac:dyDescent="0.25">
      <c r="A2" s="56"/>
      <c r="B2" s="506" t="s">
        <v>295</v>
      </c>
      <c r="C2" s="506" t="s">
        <v>296</v>
      </c>
      <c r="D2" s="506" t="s">
        <v>297</v>
      </c>
      <c r="E2" s="505">
        <v>1981</v>
      </c>
      <c r="F2" s="505">
        <v>1982</v>
      </c>
      <c r="G2" s="505">
        <v>1983</v>
      </c>
      <c r="H2" s="505">
        <v>1984</v>
      </c>
      <c r="I2" s="505">
        <v>1985</v>
      </c>
      <c r="J2" s="505">
        <v>1986</v>
      </c>
      <c r="K2" s="505">
        <v>1987</v>
      </c>
      <c r="L2" s="505">
        <v>1988</v>
      </c>
      <c r="M2" s="505">
        <v>1989</v>
      </c>
      <c r="N2" s="505">
        <v>1990</v>
      </c>
      <c r="O2" s="505">
        <v>1991</v>
      </c>
      <c r="P2" s="505">
        <v>1992</v>
      </c>
      <c r="Q2" s="505">
        <v>1993</v>
      </c>
      <c r="R2" s="505">
        <v>1994</v>
      </c>
      <c r="S2" s="505">
        <v>1995</v>
      </c>
      <c r="T2" s="505">
        <v>1996</v>
      </c>
      <c r="U2" s="505">
        <v>1997</v>
      </c>
      <c r="V2" s="505">
        <v>1998</v>
      </c>
      <c r="W2" s="505">
        <v>1999</v>
      </c>
      <c r="X2" s="505">
        <v>2000</v>
      </c>
      <c r="Y2" s="505">
        <v>2001</v>
      </c>
      <c r="Z2" s="505">
        <v>2002</v>
      </c>
      <c r="AA2" s="505">
        <v>2003</v>
      </c>
      <c r="AB2" s="505">
        <v>2004</v>
      </c>
      <c r="AC2" s="505">
        <v>2005</v>
      </c>
      <c r="AD2" s="505">
        <v>2006</v>
      </c>
      <c r="AE2" s="505">
        <v>2007</v>
      </c>
      <c r="AF2" s="505">
        <v>2008</v>
      </c>
      <c r="AG2" s="505">
        <v>2009</v>
      </c>
      <c r="AH2" s="505">
        <v>2010</v>
      </c>
      <c r="AI2" s="505">
        <v>2011</v>
      </c>
      <c r="AJ2" s="505">
        <v>2012</v>
      </c>
      <c r="AK2" s="505">
        <v>2013</v>
      </c>
      <c r="AL2" s="505">
        <v>2014</v>
      </c>
      <c r="AM2" s="505">
        <v>2015</v>
      </c>
      <c r="AN2" s="505">
        <v>2016</v>
      </c>
      <c r="AO2" s="505">
        <v>2017</v>
      </c>
      <c r="AP2" s="505">
        <v>2018</v>
      </c>
      <c r="AQ2" s="505">
        <v>2019</v>
      </c>
      <c r="AR2" s="505">
        <v>2020</v>
      </c>
      <c r="AS2" s="505">
        <v>2021</v>
      </c>
      <c r="AT2" s="505">
        <v>2022</v>
      </c>
      <c r="AU2" s="505">
        <v>2023</v>
      </c>
      <c r="AV2" s="505">
        <v>2024</v>
      </c>
      <c r="AW2" s="505">
        <v>2025</v>
      </c>
      <c r="AX2" s="505">
        <v>2026</v>
      </c>
      <c r="AY2" s="505">
        <v>2027</v>
      </c>
      <c r="AZ2" s="505">
        <v>2028</v>
      </c>
      <c r="BA2" s="505">
        <v>2029</v>
      </c>
      <c r="BB2" s="505">
        <v>2030</v>
      </c>
      <c r="BC2" s="505">
        <v>2031</v>
      </c>
      <c r="BD2" s="505">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t="s">
        <v>665</v>
      </c>
      <c r="C4" s="280" t="s">
        <v>665</v>
      </c>
      <c r="D4" s="280" t="s">
        <v>665</v>
      </c>
      <c r="E4" s="413" t="s">
        <v>665</v>
      </c>
      <c r="F4" s="413" t="s">
        <v>665</v>
      </c>
      <c r="G4" s="413" t="s">
        <v>665</v>
      </c>
      <c r="H4" s="413" t="s">
        <v>665</v>
      </c>
      <c r="I4" s="413" t="s">
        <v>665</v>
      </c>
      <c r="J4" s="413" t="s">
        <v>665</v>
      </c>
      <c r="K4" s="413" t="s">
        <v>665</v>
      </c>
      <c r="L4" s="413" t="s">
        <v>665</v>
      </c>
      <c r="M4" s="413" t="s">
        <v>665</v>
      </c>
      <c r="N4" s="413" t="s">
        <v>665</v>
      </c>
      <c r="O4" s="413" t="s">
        <v>665</v>
      </c>
      <c r="P4" s="413" t="s">
        <v>665</v>
      </c>
      <c r="Q4" s="413" t="s">
        <v>665</v>
      </c>
      <c r="R4" s="413" t="s">
        <v>665</v>
      </c>
      <c r="S4" s="413" t="s">
        <v>665</v>
      </c>
      <c r="T4" s="413" t="s">
        <v>665</v>
      </c>
      <c r="U4" s="413" t="s">
        <v>665</v>
      </c>
      <c r="V4" s="413" t="s">
        <v>665</v>
      </c>
      <c r="W4" s="413" t="s">
        <v>665</v>
      </c>
      <c r="X4" s="413" t="s">
        <v>665</v>
      </c>
      <c r="Y4" s="413" t="s">
        <v>665</v>
      </c>
      <c r="Z4" s="413" t="s">
        <v>665</v>
      </c>
      <c r="AA4" s="413" t="s">
        <v>665</v>
      </c>
      <c r="AB4" s="413" t="s">
        <v>665</v>
      </c>
      <c r="AC4" s="413" t="s">
        <v>665</v>
      </c>
      <c r="AD4" s="413" t="s">
        <v>665</v>
      </c>
      <c r="AE4" s="413" t="s">
        <v>665</v>
      </c>
      <c r="AF4" s="413" t="s">
        <v>665</v>
      </c>
      <c r="AG4" s="413" t="s">
        <v>665</v>
      </c>
      <c r="AH4" s="413" t="s">
        <v>665</v>
      </c>
      <c r="AI4" s="413" t="s">
        <v>665</v>
      </c>
      <c r="AJ4" s="413" t="s">
        <v>665</v>
      </c>
      <c r="AK4" s="413" t="s">
        <v>665</v>
      </c>
      <c r="AL4" s="413" t="s">
        <v>665</v>
      </c>
      <c r="AM4" s="413" t="s">
        <v>665</v>
      </c>
    </row>
    <row r="5" spans="1:56" x14ac:dyDescent="0.25">
      <c r="A5" s="60">
        <f ca="1">IF(EDATE($A$4,12)&lt;=EDATE(DATE(LOOKUP(Comparison!$D$3,TimestepID,StartYear),1,1),(LOOKUP(Comparison!$B$6,TimestepID,Duration)-1)),EDATE(A4,12),"")</f>
        <v>43101</v>
      </c>
      <c r="B5" s="280" t="s">
        <v>665</v>
      </c>
      <c r="C5" s="280" t="s">
        <v>665</v>
      </c>
      <c r="D5" s="280" t="s">
        <v>665</v>
      </c>
      <c r="E5" s="413">
        <v>1</v>
      </c>
      <c r="F5" s="413">
        <v>1</v>
      </c>
      <c r="G5" s="413">
        <v>1</v>
      </c>
      <c r="H5" s="413">
        <v>1</v>
      </c>
      <c r="I5" s="413">
        <v>1</v>
      </c>
      <c r="J5" s="413">
        <v>0</v>
      </c>
      <c r="K5" s="413">
        <v>0</v>
      </c>
      <c r="L5" s="413">
        <v>0</v>
      </c>
      <c r="M5" s="413">
        <v>-1</v>
      </c>
      <c r="N5" s="413">
        <v>0</v>
      </c>
      <c r="O5" s="413">
        <v>0</v>
      </c>
      <c r="P5" s="413">
        <v>1</v>
      </c>
      <c r="Q5" s="413">
        <v>0</v>
      </c>
      <c r="R5" s="413">
        <v>1</v>
      </c>
      <c r="S5" s="413">
        <v>0</v>
      </c>
      <c r="T5" s="413">
        <v>1</v>
      </c>
      <c r="U5" s="413">
        <v>0</v>
      </c>
      <c r="V5" s="413">
        <v>0</v>
      </c>
      <c r="W5" s="413">
        <v>0</v>
      </c>
      <c r="X5" s="413">
        <v>0</v>
      </c>
      <c r="Y5" s="413">
        <v>-1</v>
      </c>
      <c r="Z5" s="413">
        <v>0</v>
      </c>
      <c r="AA5" s="413">
        <v>0</v>
      </c>
      <c r="AB5" s="413">
        <v>1</v>
      </c>
      <c r="AC5" s="413">
        <v>0</v>
      </c>
      <c r="AD5" s="413">
        <v>0</v>
      </c>
      <c r="AE5" s="413">
        <v>1</v>
      </c>
      <c r="AF5" s="413">
        <v>0</v>
      </c>
      <c r="AG5" s="413">
        <v>0</v>
      </c>
      <c r="AH5" s="413">
        <v>1</v>
      </c>
      <c r="AI5" s="413">
        <v>-1</v>
      </c>
      <c r="AJ5" s="413">
        <v>-1</v>
      </c>
      <c r="AK5" s="413">
        <v>0</v>
      </c>
      <c r="AL5" s="413">
        <v>0</v>
      </c>
      <c r="AM5" s="413">
        <v>-1</v>
      </c>
    </row>
    <row r="6" spans="1:56" x14ac:dyDescent="0.25">
      <c r="A6" s="60">
        <f ca="1">IF(EDATE($A$4,24)&lt;=EDATE(DATE(LOOKUP(Comparison!$D$3,TimestepID,StartYear),12,31),(LOOKUP(Comparison!$B$6,TimestepID,Duration)-1)),EDATE(A5,12),"")</f>
        <v>43466</v>
      </c>
      <c r="B6" s="280" t="s">
        <v>665</v>
      </c>
      <c r="C6" s="280" t="s">
        <v>665</v>
      </c>
      <c r="D6" s="280" t="s">
        <v>665</v>
      </c>
      <c r="E6" s="413">
        <v>1</v>
      </c>
      <c r="F6" s="413">
        <v>1</v>
      </c>
      <c r="G6" s="413" t="s">
        <v>665</v>
      </c>
      <c r="H6" s="413" t="s">
        <v>665</v>
      </c>
      <c r="I6" s="413" t="s">
        <v>665</v>
      </c>
      <c r="J6" s="413">
        <v>0</v>
      </c>
      <c r="K6" s="413">
        <v>0</v>
      </c>
      <c r="L6" s="413">
        <v>-1</v>
      </c>
      <c r="M6" s="413">
        <v>0</v>
      </c>
      <c r="N6" s="413">
        <v>0</v>
      </c>
      <c r="O6" s="413">
        <v>1</v>
      </c>
      <c r="P6" s="413" t="s">
        <v>665</v>
      </c>
      <c r="Q6" s="413">
        <v>1</v>
      </c>
      <c r="R6" s="413" t="s">
        <v>665</v>
      </c>
      <c r="S6" s="413">
        <v>1</v>
      </c>
      <c r="T6" s="413">
        <v>0</v>
      </c>
      <c r="U6" s="413">
        <v>0</v>
      </c>
      <c r="V6" s="413">
        <v>0</v>
      </c>
      <c r="W6" s="413">
        <v>0</v>
      </c>
      <c r="X6" s="413" t="s">
        <v>665</v>
      </c>
      <c r="Y6" s="413" t="s">
        <v>665</v>
      </c>
      <c r="Z6" s="413" t="s">
        <v>665</v>
      </c>
      <c r="AA6" s="413" t="s">
        <v>665</v>
      </c>
      <c r="AB6" s="413">
        <v>0</v>
      </c>
      <c r="AC6" s="413">
        <v>0</v>
      </c>
      <c r="AD6" s="413" t="s">
        <v>665</v>
      </c>
      <c r="AE6" s="413">
        <v>0</v>
      </c>
      <c r="AF6" s="413">
        <v>0</v>
      </c>
      <c r="AG6" s="413">
        <v>1</v>
      </c>
      <c r="AH6" s="413" t="s">
        <v>665</v>
      </c>
      <c r="AI6" s="413">
        <v>-1</v>
      </c>
      <c r="AJ6" s="413" t="s">
        <v>665</v>
      </c>
      <c r="AK6" s="413">
        <v>0</v>
      </c>
      <c r="AL6" s="413">
        <v>-1</v>
      </c>
      <c r="AM6" s="413">
        <v>0</v>
      </c>
    </row>
    <row r="7" spans="1:56" x14ac:dyDescent="0.25">
      <c r="A7" s="60">
        <f ca="1">IF(EDATE($A$4,36)&lt;=EDATE(DATE(LOOKUP(Comparison!$D$3,TimestepID,StartYear),1,1),(LOOKUP(Comparison!$B$6,TimestepID,Duration)-1)),EDATE(A6,12),"")</f>
        <v>43831</v>
      </c>
      <c r="B7" s="280" t="s">
        <v>665</v>
      </c>
      <c r="C7" s="280" t="s">
        <v>665</v>
      </c>
      <c r="D7" s="280" t="s">
        <v>665</v>
      </c>
      <c r="E7" s="413" t="s">
        <v>665</v>
      </c>
      <c r="F7" s="413" t="s">
        <v>665</v>
      </c>
      <c r="G7" s="413" t="s">
        <v>665</v>
      </c>
      <c r="H7" s="413" t="s">
        <v>665</v>
      </c>
      <c r="I7" s="413" t="s">
        <v>665</v>
      </c>
      <c r="J7" s="413">
        <v>0</v>
      </c>
      <c r="K7" s="413">
        <v>-1</v>
      </c>
      <c r="L7" s="413">
        <v>0</v>
      </c>
      <c r="M7" s="413">
        <v>0</v>
      </c>
      <c r="N7" s="413">
        <v>1</v>
      </c>
      <c r="O7" s="413">
        <v>0</v>
      </c>
      <c r="P7" s="413" t="s">
        <v>665</v>
      </c>
      <c r="Q7" s="413">
        <v>0</v>
      </c>
      <c r="R7" s="413" t="s">
        <v>665</v>
      </c>
      <c r="S7" s="413" t="s">
        <v>665</v>
      </c>
      <c r="T7" s="413" t="s">
        <v>665</v>
      </c>
      <c r="U7" s="413">
        <v>0</v>
      </c>
      <c r="V7" s="413">
        <v>0</v>
      </c>
      <c r="W7" s="413">
        <v>-1</v>
      </c>
      <c r="X7" s="413" t="s">
        <v>665</v>
      </c>
      <c r="Y7" s="413" t="s">
        <v>665</v>
      </c>
      <c r="Z7" s="413" t="s">
        <v>665</v>
      </c>
      <c r="AA7" s="413">
        <v>0</v>
      </c>
      <c r="AB7" s="413">
        <v>0</v>
      </c>
      <c r="AC7" s="413">
        <v>0</v>
      </c>
      <c r="AD7" s="413">
        <v>0</v>
      </c>
      <c r="AE7" s="413">
        <v>0</v>
      </c>
      <c r="AF7" s="413">
        <v>1</v>
      </c>
      <c r="AG7" s="413">
        <v>-1</v>
      </c>
      <c r="AH7" s="413">
        <v>-1</v>
      </c>
      <c r="AI7" s="413">
        <v>0</v>
      </c>
      <c r="AJ7" s="413" t="s">
        <v>665</v>
      </c>
      <c r="AK7" s="413">
        <v>-1</v>
      </c>
      <c r="AL7" s="413">
        <v>0</v>
      </c>
      <c r="AM7" s="413">
        <v>1</v>
      </c>
    </row>
    <row r="8" spans="1:56" x14ac:dyDescent="0.25">
      <c r="A8" s="60">
        <f ca="1">IF(EDATE($A$4,48)&lt;=EDATE(DATE(LOOKUP(Comparison!$D$3,TimestepID,StartYear),1,1),(LOOKUP(Comparison!$B$6,TimestepID,Duration)-1)),EDATE(A7,12),"")</f>
        <v>44197</v>
      </c>
      <c r="B8" s="280" t="s">
        <v>665</v>
      </c>
      <c r="C8" s="280" t="s">
        <v>665</v>
      </c>
      <c r="D8" s="280" t="s">
        <v>665</v>
      </c>
      <c r="E8" s="413" t="s">
        <v>665</v>
      </c>
      <c r="F8" s="413" t="s">
        <v>665</v>
      </c>
      <c r="G8" s="413" t="s">
        <v>665</v>
      </c>
      <c r="H8" s="413" t="s">
        <v>665</v>
      </c>
      <c r="I8" s="413" t="s">
        <v>665</v>
      </c>
      <c r="J8" s="413">
        <v>-1</v>
      </c>
      <c r="K8" s="413">
        <v>0</v>
      </c>
      <c r="L8" s="413">
        <v>0</v>
      </c>
      <c r="M8" s="413">
        <v>1</v>
      </c>
      <c r="N8" s="413">
        <v>0</v>
      </c>
      <c r="O8" s="413">
        <v>1</v>
      </c>
      <c r="P8" s="413" t="s">
        <v>665</v>
      </c>
      <c r="Q8" s="413" t="s">
        <v>665</v>
      </c>
      <c r="R8" s="413" t="s">
        <v>665</v>
      </c>
      <c r="S8" s="413" t="s">
        <v>665</v>
      </c>
      <c r="T8" s="413" t="s">
        <v>665</v>
      </c>
      <c r="U8" s="413">
        <v>0</v>
      </c>
      <c r="V8" s="413">
        <v>-1</v>
      </c>
      <c r="W8" s="413">
        <v>0</v>
      </c>
      <c r="X8" s="413" t="s">
        <v>665</v>
      </c>
      <c r="Y8" s="413" t="s">
        <v>665</v>
      </c>
      <c r="Z8" s="413">
        <v>0</v>
      </c>
      <c r="AA8" s="413">
        <v>0</v>
      </c>
      <c r="AB8" s="413">
        <v>0</v>
      </c>
      <c r="AC8" s="413">
        <v>0</v>
      </c>
      <c r="AD8" s="413">
        <v>0</v>
      </c>
      <c r="AE8" s="413">
        <v>1</v>
      </c>
      <c r="AF8" s="413">
        <v>-1</v>
      </c>
      <c r="AG8" s="413">
        <v>-1</v>
      </c>
      <c r="AH8" s="413">
        <v>0</v>
      </c>
      <c r="AI8" s="413" t="s">
        <v>665</v>
      </c>
      <c r="AJ8" s="413" t="s">
        <v>665</v>
      </c>
      <c r="AK8" s="413">
        <v>0</v>
      </c>
      <c r="AL8" s="413">
        <v>1</v>
      </c>
      <c r="AM8" s="413" t="s">
        <v>665</v>
      </c>
    </row>
    <row r="9" spans="1:56" x14ac:dyDescent="0.25">
      <c r="A9" s="60">
        <f ca="1">IF(EDATE($A$4,48)&lt;=EDATE(DATE(LOOKUP(Comparison!$D$3,TimestepID,StartYear),1,1),(LOOKUP(Comparison!$B$6,TimestepID,Duration)-1)),EDATE(A8,12),"")</f>
        <v>44562</v>
      </c>
      <c r="B9" s="280" t="s">
        <v>665</v>
      </c>
      <c r="C9" s="280" t="s">
        <v>665</v>
      </c>
      <c r="D9" s="280" t="s">
        <v>665</v>
      </c>
      <c r="E9" s="413" t="s">
        <v>665</v>
      </c>
      <c r="F9" s="413" t="s">
        <v>665</v>
      </c>
      <c r="G9" s="413" t="s">
        <v>665</v>
      </c>
      <c r="H9" s="413" t="s">
        <v>665</v>
      </c>
      <c r="I9" s="413">
        <v>-1</v>
      </c>
      <c r="J9" s="413">
        <v>0</v>
      </c>
      <c r="K9" s="413" t="s">
        <v>665</v>
      </c>
      <c r="L9" s="413">
        <v>1</v>
      </c>
      <c r="M9" s="413">
        <v>0</v>
      </c>
      <c r="N9" s="413">
        <v>1</v>
      </c>
      <c r="O9" s="413" t="s">
        <v>665</v>
      </c>
      <c r="P9" s="413" t="s">
        <v>665</v>
      </c>
      <c r="Q9" s="413" t="s">
        <v>665</v>
      </c>
      <c r="R9" s="413" t="s">
        <v>665</v>
      </c>
      <c r="S9" s="413" t="s">
        <v>665</v>
      </c>
      <c r="T9" s="413" t="s">
        <v>665</v>
      </c>
      <c r="U9" s="413">
        <v>-1</v>
      </c>
      <c r="V9" s="413" t="s">
        <v>665</v>
      </c>
      <c r="W9" s="413" t="s">
        <v>665</v>
      </c>
      <c r="X9" s="413" t="s">
        <v>665</v>
      </c>
      <c r="Y9" s="413" t="s">
        <v>665</v>
      </c>
      <c r="Z9" s="413">
        <v>0</v>
      </c>
      <c r="AA9" s="413">
        <v>0</v>
      </c>
      <c r="AB9" s="413" t="s">
        <v>665</v>
      </c>
      <c r="AC9" s="413">
        <v>0</v>
      </c>
      <c r="AD9" s="413">
        <v>1</v>
      </c>
      <c r="AE9" s="413" t="s">
        <v>665</v>
      </c>
      <c r="AF9" s="413">
        <v>-1</v>
      </c>
      <c r="AG9" s="413">
        <v>0</v>
      </c>
      <c r="AH9" s="413">
        <v>0</v>
      </c>
      <c r="AI9" s="413" t="s">
        <v>665</v>
      </c>
      <c r="AJ9" s="413" t="s">
        <v>665</v>
      </c>
      <c r="AK9" s="413">
        <v>1</v>
      </c>
      <c r="AL9" s="413">
        <v>1</v>
      </c>
      <c r="AM9" s="413" t="s">
        <v>665</v>
      </c>
    </row>
    <row r="10" spans="1:56" x14ac:dyDescent="0.25">
      <c r="A10" s="60">
        <f ca="1">IF(EDATE($A$4,48)&lt;=EDATE(DATE(LOOKUP(Comparison!$D$3,TimestepID,StartYear),1,1),(LOOKUP(Comparison!$B$6,TimestepID,Duration)-1)),EDATE(A9,12),"")</f>
        <v>44927</v>
      </c>
      <c r="B10" s="280"/>
      <c r="C10" s="280"/>
      <c r="D10" s="280"/>
    </row>
    <row r="11" spans="1:56" x14ac:dyDescent="0.25">
      <c r="A11" s="60">
        <f ca="1">IF(EDATE($A$4,48)&lt;=EDATE(DATE(LOOKUP(Comparison!$D$3,TimestepID,StartYear),1,1),(LOOKUP(Comparison!$B$6,TimestepID,Duration)-1)),EDATE(A10,12),"")</f>
        <v>45292</v>
      </c>
      <c r="B11" s="280"/>
      <c r="C11" s="280"/>
      <c r="D11" s="280"/>
    </row>
    <row r="12" spans="1:56" x14ac:dyDescent="0.25">
      <c r="A12" s="60">
        <f ca="1">IF(EDATE($A$4,48)&lt;=EDATE(DATE(LOOKUP(Comparison!$D$3,TimestepID,StartYear),1,1),(LOOKUP(Comparison!$B$6,TimestepID,Duration)-1)),EDATE(A11,12),"")</f>
        <v>45658</v>
      </c>
      <c r="B12" s="280"/>
      <c r="C12" s="280"/>
      <c r="D12" s="280"/>
    </row>
    <row r="13" spans="1:56" x14ac:dyDescent="0.25">
      <c r="A13" s="60">
        <f ca="1">IF(EDATE($A$4,48)&lt;=EDATE(DATE(LOOKUP(Comparison!$D$3,TimestepID,StartYear),1,1),(LOOKUP(Comparison!$B$6,TimestepID,Duration)-1)),EDATE(A12,12),"")</f>
        <v>46023</v>
      </c>
      <c r="B13" s="280"/>
      <c r="C13" s="280"/>
      <c r="D13" s="280"/>
    </row>
    <row r="14" spans="1:56" x14ac:dyDescent="0.25">
      <c r="A14" s="60"/>
      <c r="B14" s="280"/>
      <c r="C14" s="280"/>
      <c r="D14" s="280"/>
    </row>
    <row r="15" spans="1:56" x14ac:dyDescent="0.25">
      <c r="A15" s="61"/>
    </row>
    <row r="16" spans="1:56" x14ac:dyDescent="0.25">
      <c r="A16" s="61"/>
    </row>
    <row r="17" spans="1:1" s="413" customFormat="1" x14ac:dyDescent="0.25">
      <c r="A17" s="61"/>
    </row>
    <row r="18" spans="1:1" s="413" customFormat="1" x14ac:dyDescent="0.25">
      <c r="A18" s="61"/>
    </row>
    <row r="19" spans="1:1" s="413" customFormat="1" x14ac:dyDescent="0.25">
      <c r="A19" s="61"/>
    </row>
    <row r="20" spans="1:1" s="413" customFormat="1" x14ac:dyDescent="0.25">
      <c r="A20" s="61"/>
    </row>
    <row r="21" spans="1:1" s="413" customFormat="1" x14ac:dyDescent="0.25">
      <c r="A21" s="61"/>
    </row>
  </sheetData>
  <mergeCells count="1">
    <mergeCell ref="E1:AE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C00000"/>
  </sheetPr>
  <dimension ref="A1:BD21"/>
  <sheetViews>
    <sheetView zoomScale="90" zoomScaleNormal="90" workbookViewId="0">
      <selection activeCell="B4" sqref="B4:AM9"/>
    </sheetView>
  </sheetViews>
  <sheetFormatPr defaultRowHeight="15" x14ac:dyDescent="0.25"/>
  <cols>
    <col min="1" max="1" width="17.28515625" style="62" bestFit="1" customWidth="1"/>
    <col min="2" max="4" width="9.140625" style="281" customWidth="1"/>
  </cols>
  <sheetData>
    <row r="1" spans="1:56" s="57" customFormat="1" x14ac:dyDescent="0.25">
      <c r="A1" s="56"/>
      <c r="B1" s="276"/>
      <c r="C1" s="276"/>
      <c r="D1" s="276"/>
      <c r="E1" s="734" t="s">
        <v>125</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7" customFormat="1" x14ac:dyDescent="0.25">
      <c r="A2" s="56"/>
      <c r="B2" s="276" t="s">
        <v>295</v>
      </c>
      <c r="C2" s="276" t="s">
        <v>296</v>
      </c>
      <c r="D2" s="276" t="s">
        <v>297</v>
      </c>
      <c r="E2" s="178">
        <v>1981</v>
      </c>
      <c r="F2" s="178">
        <v>1982</v>
      </c>
      <c r="G2" s="178">
        <v>1983</v>
      </c>
      <c r="H2" s="178">
        <v>1984</v>
      </c>
      <c r="I2" s="178">
        <v>1985</v>
      </c>
      <c r="J2" s="178">
        <v>1986</v>
      </c>
      <c r="K2" s="178">
        <v>1987</v>
      </c>
      <c r="L2" s="178">
        <v>1988</v>
      </c>
      <c r="M2" s="178">
        <v>1989</v>
      </c>
      <c r="N2" s="178">
        <v>1990</v>
      </c>
      <c r="O2" s="178">
        <v>1991</v>
      </c>
      <c r="P2" s="178">
        <v>1992</v>
      </c>
      <c r="Q2" s="178">
        <v>1993</v>
      </c>
      <c r="R2" s="178">
        <v>1994</v>
      </c>
      <c r="S2" s="178">
        <v>1995</v>
      </c>
      <c r="T2" s="178">
        <v>1996</v>
      </c>
      <c r="U2" s="178">
        <v>1997</v>
      </c>
      <c r="V2" s="178">
        <v>1998</v>
      </c>
      <c r="W2" s="178">
        <v>1999</v>
      </c>
      <c r="X2" s="178">
        <v>2000</v>
      </c>
      <c r="Y2" s="178">
        <v>2001</v>
      </c>
      <c r="Z2" s="178">
        <v>2002</v>
      </c>
      <c r="AA2" s="178">
        <v>2003</v>
      </c>
      <c r="AB2" s="178">
        <v>2004</v>
      </c>
      <c r="AC2" s="178">
        <v>2005</v>
      </c>
      <c r="AD2" s="178">
        <v>2006</v>
      </c>
      <c r="AE2" s="178">
        <v>2007</v>
      </c>
      <c r="AF2" s="178">
        <v>2008</v>
      </c>
      <c r="AG2" s="180">
        <v>2009</v>
      </c>
      <c r="AH2" s="57">
        <v>2010</v>
      </c>
      <c r="AI2" s="57">
        <v>2011</v>
      </c>
      <c r="AJ2" s="57">
        <v>2012</v>
      </c>
      <c r="AK2" s="57">
        <v>2013</v>
      </c>
      <c r="AL2" s="57">
        <v>2014</v>
      </c>
      <c r="AM2" s="57">
        <v>2015</v>
      </c>
      <c r="AN2" s="57">
        <v>2016</v>
      </c>
      <c r="AO2" s="57">
        <v>2017</v>
      </c>
      <c r="AP2" s="57">
        <v>2018</v>
      </c>
      <c r="AQ2" s="57">
        <v>2019</v>
      </c>
      <c r="AR2" s="57">
        <v>2020</v>
      </c>
      <c r="AS2" s="57">
        <v>2021</v>
      </c>
      <c r="AT2" s="57">
        <v>2022</v>
      </c>
      <c r="AU2" s="57">
        <v>2023</v>
      </c>
      <c r="AV2" s="57">
        <v>2024</v>
      </c>
      <c r="AW2" s="57">
        <v>2025</v>
      </c>
      <c r="AX2" s="57">
        <v>2026</v>
      </c>
      <c r="AY2" s="57">
        <v>2027</v>
      </c>
      <c r="AZ2" s="57">
        <v>2028</v>
      </c>
      <c r="BA2" s="57">
        <v>2029</v>
      </c>
      <c r="BB2" s="57">
        <v>2030</v>
      </c>
      <c r="BC2" s="57">
        <v>2031</v>
      </c>
      <c r="BD2" s="57">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t="s">
        <v>665</v>
      </c>
      <c r="C4" s="280" t="s">
        <v>665</v>
      </c>
      <c r="D4" s="280" t="s">
        <v>665</v>
      </c>
      <c r="E4" s="1" t="s">
        <v>665</v>
      </c>
      <c r="F4" s="1" t="s">
        <v>665</v>
      </c>
      <c r="G4" s="1" t="s">
        <v>665</v>
      </c>
      <c r="H4" s="1" t="s">
        <v>665</v>
      </c>
      <c r="I4" s="1" t="s">
        <v>665</v>
      </c>
      <c r="J4" s="1" t="s">
        <v>665</v>
      </c>
      <c r="K4" s="1" t="s">
        <v>665</v>
      </c>
      <c r="L4" s="1" t="s">
        <v>665</v>
      </c>
      <c r="M4" s="1" t="s">
        <v>665</v>
      </c>
      <c r="N4" s="1" t="s">
        <v>665</v>
      </c>
      <c r="O4" s="1" t="s">
        <v>665</v>
      </c>
      <c r="P4" s="1" t="s">
        <v>665</v>
      </c>
      <c r="Q4" s="1" t="s">
        <v>665</v>
      </c>
      <c r="R4" s="1" t="s">
        <v>665</v>
      </c>
      <c r="S4" s="1" t="s">
        <v>665</v>
      </c>
      <c r="T4" s="1" t="s">
        <v>665</v>
      </c>
      <c r="U4" s="1" t="s">
        <v>665</v>
      </c>
      <c r="V4" s="1" t="s">
        <v>665</v>
      </c>
      <c r="W4" s="1" t="s">
        <v>665</v>
      </c>
      <c r="X4" s="1" t="s">
        <v>665</v>
      </c>
      <c r="Y4" s="1" t="s">
        <v>665</v>
      </c>
      <c r="Z4" s="1" t="s">
        <v>665</v>
      </c>
      <c r="AA4" s="1" t="s">
        <v>665</v>
      </c>
      <c r="AB4" s="1" t="s">
        <v>665</v>
      </c>
      <c r="AC4" s="1" t="s">
        <v>665</v>
      </c>
      <c r="AD4" s="1" t="s">
        <v>665</v>
      </c>
      <c r="AE4" s="1" t="s">
        <v>665</v>
      </c>
      <c r="AF4" s="1" t="s">
        <v>665</v>
      </c>
      <c r="AG4" s="1" t="s">
        <v>665</v>
      </c>
      <c r="AH4" s="1" t="s">
        <v>665</v>
      </c>
      <c r="AI4" t="s">
        <v>665</v>
      </c>
      <c r="AJ4" t="s">
        <v>665</v>
      </c>
      <c r="AK4" t="s">
        <v>665</v>
      </c>
      <c r="AL4" t="s">
        <v>665</v>
      </c>
      <c r="AM4" t="s">
        <v>665</v>
      </c>
    </row>
    <row r="5" spans="1:56" x14ac:dyDescent="0.25">
      <c r="A5" s="60">
        <f ca="1">IF(EDATE($A$4,12)&lt;=EDATE(DATE(LOOKUP(Comparison!$D$3,TimestepID,StartYear),1,1),(LOOKUP(Comparison!$B$6,TimestepID,Duration)-1)),EDATE(A4,12),"")</f>
        <v>43101</v>
      </c>
      <c r="B5" s="280">
        <v>0</v>
      </c>
      <c r="C5" s="280">
        <v>0</v>
      </c>
      <c r="D5" s="280">
        <v>0</v>
      </c>
      <c r="E5">
        <v>0</v>
      </c>
      <c r="F5">
        <v>0</v>
      </c>
      <c r="G5">
        <v>0</v>
      </c>
      <c r="H5">
        <v>0</v>
      </c>
      <c r="I5">
        <v>0</v>
      </c>
      <c r="J5">
        <v>0</v>
      </c>
      <c r="K5">
        <v>0</v>
      </c>
      <c r="L5">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s="1">
        <v>0</v>
      </c>
      <c r="AG5" s="1">
        <v>0</v>
      </c>
      <c r="AH5" s="1">
        <v>0</v>
      </c>
      <c r="AI5" s="1">
        <v>0</v>
      </c>
      <c r="AJ5" s="1">
        <v>0</v>
      </c>
      <c r="AK5">
        <v>0</v>
      </c>
      <c r="AL5">
        <v>0</v>
      </c>
      <c r="AM5">
        <v>0</v>
      </c>
    </row>
    <row r="6" spans="1:56" x14ac:dyDescent="0.25">
      <c r="A6" s="60">
        <f ca="1">IF(EDATE($A$4,24)&lt;=EDATE(DATE(LOOKUP(Comparison!$D$3,TimestepID,StartYear),12,31),(LOOKUP(Comparison!$B$6,TimestepID,Duration)-1)),EDATE(A5,12),"")</f>
        <v>43466</v>
      </c>
      <c r="B6" s="280">
        <v>1</v>
      </c>
      <c r="C6" s="280">
        <v>0</v>
      </c>
      <c r="D6" s="280">
        <v>0</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1</v>
      </c>
      <c r="Y6" s="1">
        <v>1</v>
      </c>
      <c r="Z6" s="1">
        <v>1</v>
      </c>
      <c r="AA6" s="1">
        <v>1</v>
      </c>
      <c r="AB6" s="1">
        <v>0</v>
      </c>
      <c r="AC6" s="1">
        <v>0</v>
      </c>
      <c r="AD6" s="1">
        <v>1</v>
      </c>
      <c r="AE6" s="1">
        <v>0</v>
      </c>
      <c r="AF6">
        <v>0</v>
      </c>
      <c r="AG6">
        <v>0</v>
      </c>
      <c r="AH6">
        <v>0</v>
      </c>
      <c r="AI6">
        <v>0</v>
      </c>
      <c r="AJ6">
        <v>1</v>
      </c>
      <c r="AK6">
        <v>0</v>
      </c>
      <c r="AL6">
        <v>0</v>
      </c>
      <c r="AM6">
        <v>0</v>
      </c>
    </row>
    <row r="7" spans="1:56" x14ac:dyDescent="0.25">
      <c r="A7" s="60">
        <f ca="1">IF(EDATE($A$4,36)&lt;=EDATE(DATE(LOOKUP(Comparison!$D$3,TimestepID,StartYear),1,1),(LOOKUP(Comparison!$B$6,TimestepID,Duration)-1)),EDATE(A6,12),"")</f>
        <v>43831</v>
      </c>
      <c r="B7" s="280">
        <v>1</v>
      </c>
      <c r="C7" s="280">
        <v>0</v>
      </c>
      <c r="D7" s="280">
        <v>0</v>
      </c>
      <c r="E7">
        <v>0</v>
      </c>
      <c r="F7">
        <v>0</v>
      </c>
      <c r="G7">
        <v>0</v>
      </c>
      <c r="H7">
        <v>0</v>
      </c>
      <c r="I7">
        <v>0</v>
      </c>
      <c r="J7">
        <v>0</v>
      </c>
      <c r="K7">
        <v>0</v>
      </c>
      <c r="L7">
        <v>0</v>
      </c>
      <c r="M7">
        <v>0</v>
      </c>
      <c r="N7">
        <v>0</v>
      </c>
      <c r="O7">
        <v>0</v>
      </c>
      <c r="P7">
        <v>0</v>
      </c>
      <c r="Q7">
        <v>0</v>
      </c>
      <c r="R7">
        <v>0</v>
      </c>
      <c r="S7">
        <v>0</v>
      </c>
      <c r="T7">
        <v>0</v>
      </c>
      <c r="U7">
        <v>0</v>
      </c>
      <c r="V7">
        <v>0</v>
      </c>
      <c r="W7">
        <v>0</v>
      </c>
      <c r="X7">
        <v>1</v>
      </c>
      <c r="Y7">
        <v>1</v>
      </c>
      <c r="Z7">
        <v>1</v>
      </c>
      <c r="AA7">
        <v>0</v>
      </c>
      <c r="AB7">
        <v>0</v>
      </c>
      <c r="AC7">
        <v>0</v>
      </c>
      <c r="AD7">
        <v>0</v>
      </c>
      <c r="AE7">
        <v>0</v>
      </c>
      <c r="AF7">
        <v>0</v>
      </c>
      <c r="AG7">
        <v>0</v>
      </c>
      <c r="AH7">
        <v>0</v>
      </c>
      <c r="AI7">
        <v>0</v>
      </c>
      <c r="AJ7">
        <v>1</v>
      </c>
      <c r="AK7">
        <v>0</v>
      </c>
      <c r="AL7">
        <v>0</v>
      </c>
      <c r="AM7">
        <v>0</v>
      </c>
    </row>
    <row r="8" spans="1:56" x14ac:dyDescent="0.25">
      <c r="A8" s="60">
        <f ca="1">IF(EDATE($A$4,48)&lt;=EDATE(DATE(LOOKUP(Comparison!$D$3,TimestepID,StartYear),1,1),(LOOKUP(Comparison!$B$6,TimestepID,Duration)-1)),EDATE(A7,12),"")</f>
        <v>44197</v>
      </c>
      <c r="B8" s="280">
        <v>1</v>
      </c>
      <c r="C8" s="280">
        <v>0</v>
      </c>
      <c r="D8" s="280">
        <v>0</v>
      </c>
      <c r="E8">
        <v>0</v>
      </c>
      <c r="F8">
        <v>0</v>
      </c>
      <c r="G8">
        <v>0</v>
      </c>
      <c r="H8">
        <v>0</v>
      </c>
      <c r="I8">
        <v>0</v>
      </c>
      <c r="J8">
        <v>0</v>
      </c>
      <c r="K8">
        <v>0</v>
      </c>
      <c r="L8">
        <v>0</v>
      </c>
      <c r="M8">
        <v>0</v>
      </c>
      <c r="N8">
        <v>0</v>
      </c>
      <c r="O8">
        <v>0</v>
      </c>
      <c r="P8">
        <v>0</v>
      </c>
      <c r="Q8">
        <v>0</v>
      </c>
      <c r="R8">
        <v>0</v>
      </c>
      <c r="S8">
        <v>0</v>
      </c>
      <c r="T8">
        <v>0</v>
      </c>
      <c r="U8">
        <v>0</v>
      </c>
      <c r="V8">
        <v>0</v>
      </c>
      <c r="W8">
        <v>0</v>
      </c>
      <c r="X8">
        <v>2</v>
      </c>
      <c r="Y8">
        <v>1</v>
      </c>
      <c r="Z8">
        <v>0</v>
      </c>
      <c r="AA8">
        <v>0</v>
      </c>
      <c r="AB8">
        <v>0</v>
      </c>
      <c r="AC8">
        <v>0</v>
      </c>
      <c r="AD8">
        <v>0</v>
      </c>
      <c r="AE8">
        <v>0</v>
      </c>
      <c r="AF8">
        <v>0</v>
      </c>
      <c r="AG8">
        <v>0</v>
      </c>
      <c r="AH8">
        <v>0</v>
      </c>
      <c r="AI8">
        <v>0</v>
      </c>
      <c r="AJ8">
        <v>1</v>
      </c>
      <c r="AK8">
        <v>0</v>
      </c>
      <c r="AL8">
        <v>0</v>
      </c>
      <c r="AM8">
        <v>0</v>
      </c>
    </row>
    <row r="9" spans="1:56" x14ac:dyDescent="0.25">
      <c r="A9" s="60">
        <f ca="1">IF(EDATE($A$4,48)&lt;=EDATE(DATE(LOOKUP(Comparison!$D$3,TimestepID,StartYear),1,1),(LOOKUP(Comparison!$B$6,TimestepID,Duration)-1)),EDATE(A8,12),"")</f>
        <v>44562</v>
      </c>
      <c r="B9" s="280">
        <v>1</v>
      </c>
      <c r="C9" s="280">
        <v>0</v>
      </c>
      <c r="D9" s="280">
        <v>0</v>
      </c>
      <c r="E9">
        <v>0</v>
      </c>
      <c r="F9" s="1">
        <v>0</v>
      </c>
      <c r="G9" s="1">
        <v>0</v>
      </c>
      <c r="H9" s="1">
        <v>0</v>
      </c>
      <c r="I9" s="1">
        <v>0</v>
      </c>
      <c r="J9" s="1">
        <v>0</v>
      </c>
      <c r="K9" s="1">
        <v>1</v>
      </c>
      <c r="L9" s="1">
        <v>0</v>
      </c>
      <c r="M9" s="1">
        <v>0</v>
      </c>
      <c r="N9" s="1">
        <v>0</v>
      </c>
      <c r="O9" s="1">
        <v>0</v>
      </c>
      <c r="P9" s="1">
        <v>0</v>
      </c>
      <c r="Q9" s="1">
        <v>0</v>
      </c>
      <c r="R9" s="1">
        <v>0</v>
      </c>
      <c r="S9" s="1">
        <v>0</v>
      </c>
      <c r="T9" s="1">
        <v>0</v>
      </c>
      <c r="U9" s="1">
        <v>0</v>
      </c>
      <c r="V9" s="1">
        <v>1</v>
      </c>
      <c r="W9" s="1">
        <v>1</v>
      </c>
      <c r="X9" s="1">
        <v>3</v>
      </c>
      <c r="Y9" s="1">
        <v>1</v>
      </c>
      <c r="Z9" s="1">
        <v>0</v>
      </c>
      <c r="AA9" s="1">
        <v>0</v>
      </c>
      <c r="AB9" s="1">
        <v>0</v>
      </c>
      <c r="AC9" s="1">
        <v>0</v>
      </c>
      <c r="AD9" s="1">
        <v>0</v>
      </c>
      <c r="AE9" s="1">
        <v>0</v>
      </c>
      <c r="AF9" s="1">
        <v>0</v>
      </c>
      <c r="AG9" s="1">
        <v>0</v>
      </c>
      <c r="AH9">
        <v>0</v>
      </c>
      <c r="AI9">
        <v>0</v>
      </c>
      <c r="AJ9">
        <v>1</v>
      </c>
      <c r="AK9">
        <v>0</v>
      </c>
      <c r="AL9">
        <v>0</v>
      </c>
      <c r="AM9">
        <v>0</v>
      </c>
    </row>
    <row r="10" spans="1:56" x14ac:dyDescent="0.25">
      <c r="A10" s="60">
        <f ca="1">IF(EDATE($A$4,48)&lt;=EDATE(DATE(LOOKUP(Comparison!$D$3,TimestepID,StartYear),1,1),(LOOKUP(Comparison!$B$6,TimestepID,Duration)-1)),EDATE(A9,12),"")</f>
        <v>44927</v>
      </c>
      <c r="B10" s="280"/>
      <c r="C10" s="280"/>
      <c r="D10" s="280"/>
    </row>
    <row r="11" spans="1:56" x14ac:dyDescent="0.25">
      <c r="A11" s="60">
        <f ca="1">IF(EDATE($A$4,48)&lt;=EDATE(DATE(LOOKUP(Comparison!$D$3,TimestepID,StartYear),1,1),(LOOKUP(Comparison!$B$6,TimestepID,Duration)-1)),EDATE(A10,12),"")</f>
        <v>45292</v>
      </c>
      <c r="B11" s="280"/>
      <c r="C11" s="280"/>
      <c r="D11" s="280"/>
    </row>
    <row r="12" spans="1:56" x14ac:dyDescent="0.25">
      <c r="A12" s="60">
        <f ca="1">IF(EDATE($A$4,48)&lt;=EDATE(DATE(LOOKUP(Comparison!$D$3,TimestepID,StartYear),1,1),(LOOKUP(Comparison!$B$6,TimestepID,Duration)-1)),EDATE(A11,12),"")</f>
        <v>45658</v>
      </c>
      <c r="B12" s="280"/>
      <c r="C12" s="280"/>
      <c r="D12" s="280"/>
    </row>
    <row r="13" spans="1:56" x14ac:dyDescent="0.25">
      <c r="A13" s="60">
        <f ca="1">IF(EDATE($A$4,48)&lt;=EDATE(DATE(LOOKUP(Comparison!$D$3,TimestepID,StartYear),1,1),(LOOKUP(Comparison!$B$6,TimestepID,Duration)-1)),EDATE(A12,12),"")</f>
        <v>46023</v>
      </c>
      <c r="B13" s="280"/>
      <c r="C13" s="280"/>
      <c r="D13" s="280"/>
    </row>
    <row r="14" spans="1:56" x14ac:dyDescent="0.25">
      <c r="A14" s="60"/>
      <c r="B14" s="280"/>
      <c r="C14" s="280"/>
      <c r="D14" s="280"/>
    </row>
    <row r="15" spans="1:56" x14ac:dyDescent="0.25">
      <c r="A15" s="61"/>
    </row>
    <row r="16" spans="1:56" x14ac:dyDescent="0.25">
      <c r="A16" s="61"/>
    </row>
    <row r="17" spans="1:4" x14ac:dyDescent="0.25">
      <c r="A17" s="61"/>
      <c r="B17"/>
      <c r="C17"/>
      <c r="D17"/>
    </row>
    <row r="18" spans="1:4" x14ac:dyDescent="0.25">
      <c r="A18" s="61"/>
      <c r="B18"/>
      <c r="C18"/>
      <c r="D18"/>
    </row>
    <row r="19" spans="1:4" x14ac:dyDescent="0.25">
      <c r="A19" s="61"/>
      <c r="B19"/>
      <c r="C19"/>
      <c r="D19"/>
    </row>
    <row r="20" spans="1:4" x14ac:dyDescent="0.25">
      <c r="A20" s="61"/>
      <c r="B20"/>
      <c r="C20"/>
      <c r="D20"/>
    </row>
    <row r="21" spans="1:4" x14ac:dyDescent="0.25">
      <c r="A21" s="61"/>
      <c r="B21"/>
      <c r="C21"/>
      <c r="D21"/>
    </row>
  </sheetData>
  <mergeCells count="1">
    <mergeCell ref="E1:AE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00000"/>
  </sheetPr>
  <dimension ref="A1:BD21"/>
  <sheetViews>
    <sheetView zoomScale="90" zoomScaleNormal="90" workbookViewId="0">
      <selection activeCell="B4" sqref="B4:AM9"/>
    </sheetView>
  </sheetViews>
  <sheetFormatPr defaultRowHeight="15" x14ac:dyDescent="0.25"/>
  <cols>
    <col min="1" max="1" width="17.28515625" style="62" bestFit="1" customWidth="1"/>
    <col min="2" max="4" width="9.140625" style="281" customWidth="1"/>
  </cols>
  <sheetData>
    <row r="1" spans="1:56" s="57" customFormat="1" x14ac:dyDescent="0.25">
      <c r="A1" s="56"/>
      <c r="B1" s="276"/>
      <c r="C1" s="276"/>
      <c r="D1" s="276"/>
      <c r="E1" s="734" t="s">
        <v>200</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7" customFormat="1" x14ac:dyDescent="0.25">
      <c r="A2" s="56"/>
      <c r="B2" s="276" t="s">
        <v>295</v>
      </c>
      <c r="C2" s="276" t="s">
        <v>296</v>
      </c>
      <c r="D2" s="276" t="s">
        <v>297</v>
      </c>
      <c r="E2" s="178">
        <v>1981</v>
      </c>
      <c r="F2" s="178">
        <v>1982</v>
      </c>
      <c r="G2" s="178">
        <v>1983</v>
      </c>
      <c r="H2" s="178">
        <v>1984</v>
      </c>
      <c r="I2" s="178">
        <v>1985</v>
      </c>
      <c r="J2" s="178">
        <v>1986</v>
      </c>
      <c r="K2" s="178">
        <v>1987</v>
      </c>
      <c r="L2" s="178">
        <v>1988</v>
      </c>
      <c r="M2" s="178">
        <v>1989</v>
      </c>
      <c r="N2" s="178">
        <v>1990</v>
      </c>
      <c r="O2" s="178">
        <v>1991</v>
      </c>
      <c r="P2" s="178">
        <v>1992</v>
      </c>
      <c r="Q2" s="178">
        <v>1993</v>
      </c>
      <c r="R2" s="178">
        <v>1994</v>
      </c>
      <c r="S2" s="178">
        <v>1995</v>
      </c>
      <c r="T2" s="178">
        <v>1996</v>
      </c>
      <c r="U2" s="178">
        <v>1997</v>
      </c>
      <c r="V2" s="178">
        <v>1998</v>
      </c>
      <c r="W2" s="178">
        <v>1999</v>
      </c>
      <c r="X2" s="178">
        <v>2000</v>
      </c>
      <c r="Y2" s="178">
        <v>2001</v>
      </c>
      <c r="Z2" s="178">
        <v>2002</v>
      </c>
      <c r="AA2" s="178">
        <v>2003</v>
      </c>
      <c r="AB2" s="178">
        <v>2004</v>
      </c>
      <c r="AC2" s="178">
        <v>2005</v>
      </c>
      <c r="AD2" s="178">
        <v>2006</v>
      </c>
      <c r="AE2" s="178">
        <v>2007</v>
      </c>
      <c r="AF2" s="178">
        <v>2008</v>
      </c>
      <c r="AG2" s="180">
        <v>2009</v>
      </c>
      <c r="AH2" s="57">
        <v>2010</v>
      </c>
      <c r="AI2" s="57">
        <v>2011</v>
      </c>
      <c r="AJ2" s="57">
        <v>2012</v>
      </c>
      <c r="AK2" s="57">
        <v>2013</v>
      </c>
      <c r="AL2" s="57">
        <v>2014</v>
      </c>
      <c r="AM2" s="57">
        <v>2015</v>
      </c>
      <c r="AN2" s="57">
        <v>2016</v>
      </c>
      <c r="AO2" s="57">
        <v>2017</v>
      </c>
      <c r="AP2" s="57">
        <v>2018</v>
      </c>
      <c r="AQ2" s="57">
        <v>2019</v>
      </c>
      <c r="AR2" s="57">
        <v>2020</v>
      </c>
      <c r="AS2" s="57">
        <v>2021</v>
      </c>
      <c r="AT2" s="57">
        <v>2022</v>
      </c>
      <c r="AU2" s="57">
        <v>2023</v>
      </c>
      <c r="AV2" s="57">
        <v>2024</v>
      </c>
      <c r="AW2" s="57">
        <v>2025</v>
      </c>
      <c r="AX2" s="57">
        <v>2026</v>
      </c>
      <c r="AY2" s="57">
        <v>2027</v>
      </c>
      <c r="AZ2" s="57">
        <v>2028</v>
      </c>
      <c r="BA2" s="57">
        <v>2029</v>
      </c>
      <c r="BB2" s="57">
        <v>2030</v>
      </c>
      <c r="BC2" s="57">
        <v>2031</v>
      </c>
      <c r="BD2" s="57">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280">
        <v>0</v>
      </c>
      <c r="C4" s="280">
        <v>0</v>
      </c>
      <c r="D4" s="280">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row>
    <row r="5" spans="1:56" x14ac:dyDescent="0.25">
      <c r="A5" s="60">
        <f ca="1">IF(EDATE($A$4,12)&lt;=EDATE(DATE(LOOKUP(Comparison!$D$3,TimestepID,StartYear),1,1),(LOOKUP(Comparison!$B$6,TimestepID,Duration)-1)),EDATE(A4,12),"")</f>
        <v>43101</v>
      </c>
      <c r="B5" s="280">
        <v>0</v>
      </c>
      <c r="C5" s="280">
        <v>0</v>
      </c>
      <c r="D5" s="280">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row>
    <row r="6" spans="1:56" x14ac:dyDescent="0.25">
      <c r="A6" s="60">
        <f ca="1">IF(EDATE($A$4,24)&lt;=EDATE(DATE(LOOKUP(Comparison!$D$3,TimestepID,StartYear),12,31),(LOOKUP(Comparison!$B$6,TimestepID,Duration)-1)),EDATE(A5,12),"")</f>
        <v>43466</v>
      </c>
      <c r="B6" s="280">
        <v>0</v>
      </c>
      <c r="C6" s="280">
        <v>0</v>
      </c>
      <c r="D6" s="280">
        <v>0</v>
      </c>
      <c r="E6">
        <v>0</v>
      </c>
      <c r="F6">
        <v>0</v>
      </c>
      <c r="G6">
        <v>1</v>
      </c>
      <c r="H6">
        <v>1</v>
      </c>
      <c r="I6">
        <v>1</v>
      </c>
      <c r="J6">
        <v>0</v>
      </c>
      <c r="K6">
        <v>0</v>
      </c>
      <c r="L6">
        <v>0</v>
      </c>
      <c r="M6">
        <v>0</v>
      </c>
      <c r="N6">
        <v>0</v>
      </c>
      <c r="O6">
        <v>0</v>
      </c>
      <c r="P6">
        <v>1</v>
      </c>
      <c r="Q6">
        <v>0</v>
      </c>
      <c r="R6">
        <v>1</v>
      </c>
      <c r="S6">
        <v>0</v>
      </c>
      <c r="T6">
        <v>0</v>
      </c>
      <c r="U6">
        <v>0</v>
      </c>
      <c r="V6">
        <v>0</v>
      </c>
      <c r="W6">
        <v>0</v>
      </c>
      <c r="X6">
        <v>0</v>
      </c>
      <c r="Y6">
        <v>0</v>
      </c>
      <c r="Z6">
        <v>0</v>
      </c>
      <c r="AA6">
        <v>0</v>
      </c>
      <c r="AB6">
        <v>0</v>
      </c>
      <c r="AC6">
        <v>0</v>
      </c>
      <c r="AD6">
        <v>0</v>
      </c>
      <c r="AE6">
        <v>0</v>
      </c>
      <c r="AF6">
        <v>0</v>
      </c>
      <c r="AG6">
        <v>0</v>
      </c>
      <c r="AH6">
        <v>1</v>
      </c>
      <c r="AI6">
        <v>0</v>
      </c>
      <c r="AJ6">
        <v>0</v>
      </c>
      <c r="AK6">
        <v>0</v>
      </c>
      <c r="AL6">
        <v>0</v>
      </c>
      <c r="AM6">
        <v>0</v>
      </c>
    </row>
    <row r="7" spans="1:56" x14ac:dyDescent="0.25">
      <c r="A7" s="60">
        <f ca="1">IF(EDATE($A$4,36)&lt;=EDATE(DATE(LOOKUP(Comparison!$D$3,TimestepID,StartYear),1,1),(LOOKUP(Comparison!$B$6,TimestepID,Duration)-1)),EDATE(A6,12),"")</f>
        <v>43831</v>
      </c>
      <c r="B7" s="280">
        <v>0</v>
      </c>
      <c r="C7" s="280">
        <v>0</v>
      </c>
      <c r="D7" s="280">
        <v>0</v>
      </c>
      <c r="E7">
        <v>3</v>
      </c>
      <c r="F7">
        <v>3</v>
      </c>
      <c r="G7">
        <v>3</v>
      </c>
      <c r="H7">
        <v>1</v>
      </c>
      <c r="I7">
        <v>1</v>
      </c>
      <c r="J7">
        <v>0</v>
      </c>
      <c r="K7">
        <v>0</v>
      </c>
      <c r="L7">
        <v>0</v>
      </c>
      <c r="M7">
        <v>0</v>
      </c>
      <c r="N7">
        <v>0</v>
      </c>
      <c r="O7">
        <v>0</v>
      </c>
      <c r="P7">
        <v>1</v>
      </c>
      <c r="Q7">
        <v>0</v>
      </c>
      <c r="R7">
        <v>1</v>
      </c>
      <c r="S7">
        <v>1</v>
      </c>
      <c r="T7">
        <v>1</v>
      </c>
      <c r="U7">
        <v>0</v>
      </c>
      <c r="V7">
        <v>0</v>
      </c>
      <c r="W7">
        <v>0</v>
      </c>
      <c r="X7">
        <v>0</v>
      </c>
      <c r="Y7">
        <v>0</v>
      </c>
      <c r="Z7">
        <v>0</v>
      </c>
      <c r="AA7">
        <v>0</v>
      </c>
      <c r="AB7">
        <v>0</v>
      </c>
      <c r="AC7">
        <v>0</v>
      </c>
      <c r="AD7">
        <v>0</v>
      </c>
      <c r="AE7">
        <v>0</v>
      </c>
      <c r="AF7">
        <v>0</v>
      </c>
      <c r="AG7">
        <v>0</v>
      </c>
      <c r="AH7">
        <v>0</v>
      </c>
      <c r="AI7">
        <v>0</v>
      </c>
      <c r="AJ7">
        <v>0</v>
      </c>
      <c r="AK7">
        <v>0</v>
      </c>
      <c r="AL7">
        <v>0</v>
      </c>
      <c r="AM7">
        <v>0</v>
      </c>
    </row>
    <row r="8" spans="1:56" x14ac:dyDescent="0.25">
      <c r="A8" s="60">
        <f ca="1">IF(EDATE($A$4,48)&lt;=EDATE(DATE(LOOKUP(Comparison!$D$3,TimestepID,StartYear),1,1),(LOOKUP(Comparison!$B$6,TimestepID,Duration)-1)),EDATE(A7,12),"")</f>
        <v>44197</v>
      </c>
      <c r="B8" s="280">
        <v>0</v>
      </c>
      <c r="C8" s="280">
        <v>0</v>
      </c>
      <c r="D8" s="280">
        <v>0</v>
      </c>
      <c r="E8">
        <v>3</v>
      </c>
      <c r="F8">
        <v>3</v>
      </c>
      <c r="G8">
        <v>1</v>
      </c>
      <c r="H8">
        <v>1</v>
      </c>
      <c r="I8">
        <v>1</v>
      </c>
      <c r="J8">
        <v>0</v>
      </c>
      <c r="K8">
        <v>0</v>
      </c>
      <c r="L8">
        <v>0</v>
      </c>
      <c r="M8">
        <v>0</v>
      </c>
      <c r="N8">
        <v>0</v>
      </c>
      <c r="O8">
        <v>0</v>
      </c>
      <c r="P8">
        <v>1</v>
      </c>
      <c r="Q8">
        <v>1</v>
      </c>
      <c r="R8">
        <v>1</v>
      </c>
      <c r="S8">
        <v>1</v>
      </c>
      <c r="T8">
        <v>1</v>
      </c>
      <c r="U8">
        <v>0</v>
      </c>
      <c r="V8">
        <v>0</v>
      </c>
      <c r="W8">
        <v>0</v>
      </c>
      <c r="X8">
        <v>0</v>
      </c>
      <c r="Y8">
        <v>0</v>
      </c>
      <c r="Z8">
        <v>0</v>
      </c>
      <c r="AA8">
        <v>0</v>
      </c>
      <c r="AB8">
        <v>0</v>
      </c>
      <c r="AC8">
        <v>0</v>
      </c>
      <c r="AD8">
        <v>0</v>
      </c>
      <c r="AE8">
        <v>0</v>
      </c>
      <c r="AF8">
        <v>0</v>
      </c>
      <c r="AG8">
        <v>0</v>
      </c>
      <c r="AH8">
        <v>0</v>
      </c>
      <c r="AI8">
        <v>0</v>
      </c>
      <c r="AJ8">
        <v>0</v>
      </c>
      <c r="AK8">
        <v>0</v>
      </c>
      <c r="AL8">
        <v>0</v>
      </c>
      <c r="AM8">
        <v>1</v>
      </c>
    </row>
    <row r="9" spans="1:56" x14ac:dyDescent="0.25">
      <c r="A9" s="60">
        <f ca="1">IF(EDATE($A$4,48)&lt;=EDATE(DATE(LOOKUP(Comparison!$D$3,TimestepID,StartYear),1,1),(LOOKUP(Comparison!$B$6,TimestepID,Duration)-1)),EDATE(A8,12),"")</f>
        <v>44562</v>
      </c>
      <c r="B9" s="280">
        <v>0</v>
      </c>
      <c r="C9" s="280">
        <v>1</v>
      </c>
      <c r="D9" s="280">
        <v>0</v>
      </c>
      <c r="E9">
        <v>3</v>
      </c>
      <c r="F9" s="1">
        <v>1</v>
      </c>
      <c r="G9" s="1">
        <v>1</v>
      </c>
      <c r="H9" s="1">
        <v>1</v>
      </c>
      <c r="I9" s="1">
        <v>0</v>
      </c>
      <c r="J9" s="1">
        <v>0</v>
      </c>
      <c r="K9" s="1">
        <v>0</v>
      </c>
      <c r="L9" s="1">
        <v>0</v>
      </c>
      <c r="M9" s="1">
        <v>0</v>
      </c>
      <c r="N9" s="1">
        <v>0</v>
      </c>
      <c r="O9" s="1">
        <v>1</v>
      </c>
      <c r="P9" s="1">
        <v>1</v>
      </c>
      <c r="Q9" s="1">
        <v>1</v>
      </c>
      <c r="R9" s="1">
        <v>1</v>
      </c>
      <c r="S9" s="1">
        <v>1</v>
      </c>
      <c r="T9" s="1">
        <v>1</v>
      </c>
      <c r="U9" s="1">
        <v>0</v>
      </c>
      <c r="V9" s="1">
        <v>0</v>
      </c>
      <c r="W9" s="1">
        <v>0</v>
      </c>
      <c r="X9" s="1">
        <v>0</v>
      </c>
      <c r="Y9" s="1">
        <v>0</v>
      </c>
      <c r="Z9" s="1">
        <v>0</v>
      </c>
      <c r="AA9" s="1">
        <v>0</v>
      </c>
      <c r="AB9" s="1">
        <v>1</v>
      </c>
      <c r="AC9" s="1">
        <v>0</v>
      </c>
      <c r="AD9" s="1">
        <v>0</v>
      </c>
      <c r="AE9" s="1">
        <v>1</v>
      </c>
      <c r="AF9" s="1">
        <v>0</v>
      </c>
      <c r="AG9" s="1">
        <v>0</v>
      </c>
      <c r="AH9">
        <v>0</v>
      </c>
      <c r="AI9">
        <v>0</v>
      </c>
      <c r="AJ9">
        <v>0</v>
      </c>
      <c r="AK9">
        <v>0</v>
      </c>
      <c r="AL9">
        <v>0</v>
      </c>
      <c r="AM9">
        <v>3</v>
      </c>
    </row>
    <row r="10" spans="1:56" x14ac:dyDescent="0.25">
      <c r="A10" s="60">
        <f ca="1">IF(EDATE($A$4,48)&lt;=EDATE(DATE(LOOKUP(Comparison!$D$3,TimestepID,StartYear),1,1),(LOOKUP(Comparison!$B$6,TimestepID,Duration)-1)),EDATE(A9,12),"")</f>
        <v>44927</v>
      </c>
      <c r="B10" s="280"/>
      <c r="C10" s="280"/>
      <c r="D10" s="280"/>
    </row>
    <row r="11" spans="1:56" x14ac:dyDescent="0.25">
      <c r="A11" s="60">
        <f ca="1">IF(EDATE($A$4,48)&lt;=EDATE(DATE(LOOKUP(Comparison!$D$3,TimestepID,StartYear),1,1),(LOOKUP(Comparison!$B$6,TimestepID,Duration)-1)),EDATE(A10,12),"")</f>
        <v>45292</v>
      </c>
      <c r="B11" s="280"/>
      <c r="C11" s="280"/>
      <c r="D11" s="280"/>
    </row>
    <row r="12" spans="1:56" x14ac:dyDescent="0.25">
      <c r="A12" s="60">
        <f ca="1">IF(EDATE($A$4,48)&lt;=EDATE(DATE(LOOKUP(Comparison!$D$3,TimestepID,StartYear),1,1),(LOOKUP(Comparison!$B$6,TimestepID,Duration)-1)),EDATE(A11,12),"")</f>
        <v>45658</v>
      </c>
      <c r="B12" s="280"/>
      <c r="C12" s="280"/>
      <c r="D12" s="280"/>
    </row>
    <row r="13" spans="1:56" x14ac:dyDescent="0.25">
      <c r="A13" s="60">
        <f ca="1">IF(EDATE($A$4,48)&lt;=EDATE(DATE(LOOKUP(Comparison!$D$3,TimestepID,StartYear),1,1),(LOOKUP(Comparison!$B$6,TimestepID,Duration)-1)),EDATE(A12,12),"")</f>
        <v>46023</v>
      </c>
      <c r="B13" s="280"/>
      <c r="C13" s="280"/>
      <c r="D13" s="280"/>
    </row>
    <row r="14" spans="1:56" x14ac:dyDescent="0.25">
      <c r="A14" s="60"/>
      <c r="B14" s="280"/>
      <c r="C14" s="280"/>
      <c r="D14" s="280"/>
    </row>
    <row r="15" spans="1:56" x14ac:dyDescent="0.25">
      <c r="A15" s="61"/>
    </row>
    <row r="16" spans="1:56" x14ac:dyDescent="0.25">
      <c r="A16" s="61"/>
    </row>
    <row r="17" spans="1:1" x14ac:dyDescent="0.25">
      <c r="A17" s="61"/>
    </row>
    <row r="18" spans="1:1" x14ac:dyDescent="0.25">
      <c r="A18" s="61"/>
    </row>
    <row r="19" spans="1:1" x14ac:dyDescent="0.25">
      <c r="A19" s="61"/>
    </row>
    <row r="20" spans="1:1" x14ac:dyDescent="0.25">
      <c r="A20" s="61"/>
    </row>
    <row r="21" spans="1:1" x14ac:dyDescent="0.25">
      <c r="A21" s="61"/>
    </row>
  </sheetData>
  <mergeCells count="1">
    <mergeCell ref="E1:AE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C00000"/>
  </sheetPr>
  <dimension ref="A1:BD22"/>
  <sheetViews>
    <sheetView zoomScale="90" zoomScaleNormal="90" workbookViewId="0">
      <selection activeCell="B4" sqref="B4:AM9"/>
    </sheetView>
  </sheetViews>
  <sheetFormatPr defaultRowHeight="15" x14ac:dyDescent="0.25"/>
  <cols>
    <col min="1" max="1" width="17.28515625" style="62" bestFit="1" customWidth="1"/>
    <col min="2" max="3" width="9.140625" style="45" customWidth="1"/>
    <col min="4" max="4" width="14.7109375" style="45" customWidth="1"/>
  </cols>
  <sheetData>
    <row r="1" spans="1:56" s="57" customFormat="1" x14ac:dyDescent="0.25">
      <c r="A1" s="56"/>
      <c r="B1" s="276"/>
      <c r="C1" s="276"/>
      <c r="D1" s="276"/>
      <c r="E1" s="734" t="s">
        <v>201</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7" customFormat="1" x14ac:dyDescent="0.25">
      <c r="A2" s="56"/>
      <c r="B2" s="276" t="s">
        <v>295</v>
      </c>
      <c r="C2" s="276" t="s">
        <v>296</v>
      </c>
      <c r="D2" s="276" t="s">
        <v>297</v>
      </c>
      <c r="E2" s="178">
        <v>1981</v>
      </c>
      <c r="F2" s="178">
        <v>1982</v>
      </c>
      <c r="G2" s="178">
        <v>1983</v>
      </c>
      <c r="H2" s="178">
        <v>1984</v>
      </c>
      <c r="I2" s="178">
        <v>1985</v>
      </c>
      <c r="J2" s="178">
        <v>1986</v>
      </c>
      <c r="K2" s="178">
        <v>1987</v>
      </c>
      <c r="L2" s="178">
        <v>1988</v>
      </c>
      <c r="M2" s="178">
        <v>1989</v>
      </c>
      <c r="N2" s="178">
        <v>1990</v>
      </c>
      <c r="O2" s="178">
        <v>1991</v>
      </c>
      <c r="P2" s="178">
        <v>1992</v>
      </c>
      <c r="Q2" s="178">
        <v>1993</v>
      </c>
      <c r="R2" s="178">
        <v>1994</v>
      </c>
      <c r="S2" s="178">
        <v>1995</v>
      </c>
      <c r="T2" s="178">
        <v>1996</v>
      </c>
      <c r="U2" s="178">
        <v>1997</v>
      </c>
      <c r="V2" s="178">
        <v>1998</v>
      </c>
      <c r="W2" s="178">
        <v>1999</v>
      </c>
      <c r="X2" s="178">
        <v>2000</v>
      </c>
      <c r="Y2" s="178">
        <v>2001</v>
      </c>
      <c r="Z2" s="178">
        <v>2002</v>
      </c>
      <c r="AA2" s="178">
        <v>2003</v>
      </c>
      <c r="AB2" s="178">
        <v>2004</v>
      </c>
      <c r="AC2" s="178">
        <v>2005</v>
      </c>
      <c r="AD2" s="178">
        <v>2006</v>
      </c>
      <c r="AE2" s="178">
        <v>2007</v>
      </c>
      <c r="AF2" s="178">
        <v>2008</v>
      </c>
      <c r="AG2" s="180">
        <v>2009</v>
      </c>
      <c r="AH2" s="57">
        <v>2010</v>
      </c>
      <c r="AI2" s="57">
        <v>2011</v>
      </c>
      <c r="AJ2" s="57">
        <v>2012</v>
      </c>
      <c r="AK2" s="57">
        <v>2013</v>
      </c>
      <c r="AL2" s="57">
        <v>2014</v>
      </c>
      <c r="AM2" s="57">
        <v>2015</v>
      </c>
      <c r="AN2" s="57">
        <v>2016</v>
      </c>
      <c r="AO2" s="57">
        <v>2017</v>
      </c>
      <c r="AP2" s="57">
        <v>2018</v>
      </c>
      <c r="AQ2" s="57">
        <v>2019</v>
      </c>
      <c r="AR2" s="57">
        <v>2020</v>
      </c>
      <c r="AS2" s="57">
        <v>2021</v>
      </c>
      <c r="AT2" s="57">
        <v>2022</v>
      </c>
      <c r="AU2" s="57">
        <v>2023</v>
      </c>
      <c r="AV2" s="57">
        <v>2024</v>
      </c>
      <c r="AW2" s="57">
        <v>2025</v>
      </c>
      <c r="AX2" s="57">
        <v>2026</v>
      </c>
      <c r="AY2" s="57">
        <v>2027</v>
      </c>
      <c r="AZ2" s="57">
        <v>2028</v>
      </c>
      <c r="BA2" s="57">
        <v>2029</v>
      </c>
      <c r="BB2" s="57">
        <v>2030</v>
      </c>
      <c r="BC2" s="57">
        <v>2031</v>
      </c>
      <c r="BD2" s="57">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0">
        <f ca="1">DATE(LOOKUP(Comparison!$D$3,TimestepID,StartYear),1,1)</f>
        <v>42736</v>
      </c>
      <c r="B4" s="195">
        <v>0</v>
      </c>
      <c r="C4" s="195">
        <v>0</v>
      </c>
      <c r="D4" s="602">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row>
    <row r="5" spans="1:56" x14ac:dyDescent="0.25">
      <c r="A5" s="60">
        <f ca="1">IF(EDATE($A$4,12)&lt;=EDATE(DATE(LOOKUP(Comparison!$D$3,TimestepID,StartYear),1,1),(LOOKUP(Comparison!$B$6,TimestepID,Duration)-1)),EDATE(A4,12),"")</f>
        <v>43101</v>
      </c>
      <c r="B5" s="1">
        <v>0</v>
      </c>
      <c r="C5" s="1">
        <v>0</v>
      </c>
      <c r="D5" s="603">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v>0</v>
      </c>
      <c r="AJ5">
        <v>0</v>
      </c>
      <c r="AK5">
        <v>0</v>
      </c>
      <c r="AL5">
        <v>0</v>
      </c>
      <c r="AM5">
        <v>0</v>
      </c>
    </row>
    <row r="6" spans="1:56" x14ac:dyDescent="0.25">
      <c r="A6" s="60">
        <f ca="1">IF(EDATE($A$4,24)&lt;=EDATE(DATE(LOOKUP(Comparison!$D$3,TimestepID,StartYear),12,31),(LOOKUP(Comparison!$B$6,TimestepID,Duration)-1)),EDATE(A5,12),"")</f>
        <v>43466</v>
      </c>
      <c r="B6" s="1">
        <v>0</v>
      </c>
      <c r="C6" s="1">
        <v>0</v>
      </c>
      <c r="D6" s="602">
        <v>0</v>
      </c>
      <c r="E6" s="413">
        <v>0</v>
      </c>
      <c r="F6" s="413">
        <v>0</v>
      </c>
      <c r="G6" s="413">
        <v>1</v>
      </c>
      <c r="H6" s="413">
        <v>1</v>
      </c>
      <c r="I6" s="413">
        <v>1</v>
      </c>
      <c r="J6" s="413">
        <v>0</v>
      </c>
      <c r="K6" s="413">
        <v>0</v>
      </c>
      <c r="L6" s="413">
        <v>0</v>
      </c>
      <c r="M6" s="413">
        <v>0</v>
      </c>
      <c r="N6" s="413">
        <v>0</v>
      </c>
      <c r="O6" s="413">
        <v>0</v>
      </c>
      <c r="P6" s="413">
        <v>1</v>
      </c>
      <c r="Q6" s="413">
        <v>0</v>
      </c>
      <c r="R6" s="413">
        <v>1</v>
      </c>
      <c r="S6" s="413">
        <v>0</v>
      </c>
      <c r="T6" s="413">
        <v>0</v>
      </c>
      <c r="U6" s="413">
        <v>0</v>
      </c>
      <c r="V6" s="413">
        <v>0</v>
      </c>
      <c r="W6" s="413">
        <v>0</v>
      </c>
      <c r="X6" s="413">
        <v>0</v>
      </c>
      <c r="Y6" s="413">
        <v>0</v>
      </c>
      <c r="Z6" s="413">
        <v>0</v>
      </c>
      <c r="AA6" s="413">
        <v>0</v>
      </c>
      <c r="AB6" s="413">
        <v>0</v>
      </c>
      <c r="AC6" s="413">
        <v>0</v>
      </c>
      <c r="AD6" s="413">
        <v>0</v>
      </c>
      <c r="AE6" s="413">
        <v>0</v>
      </c>
      <c r="AF6" s="413">
        <v>0</v>
      </c>
      <c r="AG6" s="413">
        <v>0</v>
      </c>
      <c r="AH6" s="413">
        <v>1</v>
      </c>
      <c r="AI6">
        <v>0</v>
      </c>
      <c r="AJ6">
        <v>0</v>
      </c>
      <c r="AK6">
        <v>0</v>
      </c>
      <c r="AL6">
        <v>0</v>
      </c>
      <c r="AM6">
        <v>0</v>
      </c>
    </row>
    <row r="7" spans="1:56" x14ac:dyDescent="0.25">
      <c r="A7" s="60">
        <f ca="1">IF(EDATE($A$4,36)&lt;=EDATE(DATE(LOOKUP(Comparison!$D$3,TimestepID,StartYear),1,1),(LOOKUP(Comparison!$B$6,TimestepID,Duration)-1)),EDATE(A6,12),"")</f>
        <v>43831</v>
      </c>
      <c r="B7" s="394">
        <v>0</v>
      </c>
      <c r="C7" s="394">
        <v>0</v>
      </c>
      <c r="D7" s="602">
        <v>0</v>
      </c>
      <c r="E7" s="413">
        <v>1</v>
      </c>
      <c r="F7" s="413">
        <v>1</v>
      </c>
      <c r="G7" s="413">
        <v>1</v>
      </c>
      <c r="H7" s="413">
        <v>1</v>
      </c>
      <c r="I7" s="413">
        <v>1</v>
      </c>
      <c r="J7" s="413">
        <v>0</v>
      </c>
      <c r="K7" s="413">
        <v>0</v>
      </c>
      <c r="L7" s="413">
        <v>0</v>
      </c>
      <c r="M7" s="413">
        <v>0</v>
      </c>
      <c r="N7" s="413">
        <v>0</v>
      </c>
      <c r="O7" s="413">
        <v>0</v>
      </c>
      <c r="P7" s="413">
        <v>1</v>
      </c>
      <c r="Q7" s="413">
        <v>0</v>
      </c>
      <c r="R7" s="413">
        <v>1</v>
      </c>
      <c r="S7" s="413">
        <v>1</v>
      </c>
      <c r="T7" s="413">
        <v>1</v>
      </c>
      <c r="U7" s="413">
        <v>0</v>
      </c>
      <c r="V7" s="413">
        <v>0</v>
      </c>
      <c r="W7" s="413">
        <v>0</v>
      </c>
      <c r="X7" s="413">
        <v>0</v>
      </c>
      <c r="Y7" s="413">
        <v>0</v>
      </c>
      <c r="Z7" s="413">
        <v>0</v>
      </c>
      <c r="AA7" s="413">
        <v>0</v>
      </c>
      <c r="AB7" s="413">
        <v>0</v>
      </c>
      <c r="AC7" s="413">
        <v>0</v>
      </c>
      <c r="AD7" s="413">
        <v>0</v>
      </c>
      <c r="AE7" s="413">
        <v>0</v>
      </c>
      <c r="AF7" s="413">
        <v>0</v>
      </c>
      <c r="AG7" s="413">
        <v>0</v>
      </c>
      <c r="AH7" s="413">
        <v>0</v>
      </c>
      <c r="AI7">
        <v>0</v>
      </c>
      <c r="AJ7">
        <v>0</v>
      </c>
      <c r="AK7">
        <v>0</v>
      </c>
      <c r="AL7">
        <v>0</v>
      </c>
      <c r="AM7">
        <v>0</v>
      </c>
    </row>
    <row r="8" spans="1:56" x14ac:dyDescent="0.25">
      <c r="A8" s="60">
        <f ca="1">IF(EDATE($A$4,48)&lt;=EDATE(DATE(LOOKUP(Comparison!$D$3,TimestepID,StartYear),1,1),(LOOKUP(Comparison!$B$6,TimestepID,Duration)-1)),EDATE(A7,12),"")</f>
        <v>44197</v>
      </c>
      <c r="B8" s="394">
        <v>0</v>
      </c>
      <c r="C8" s="394">
        <v>0</v>
      </c>
      <c r="D8" s="602">
        <v>0</v>
      </c>
      <c r="E8" s="413">
        <v>1</v>
      </c>
      <c r="F8" s="413">
        <v>1</v>
      </c>
      <c r="G8" s="413">
        <v>1</v>
      </c>
      <c r="H8" s="413">
        <v>1</v>
      </c>
      <c r="I8" s="413">
        <v>1</v>
      </c>
      <c r="J8" s="413">
        <v>0</v>
      </c>
      <c r="K8" s="413">
        <v>0</v>
      </c>
      <c r="L8" s="413">
        <v>0</v>
      </c>
      <c r="M8" s="413">
        <v>0</v>
      </c>
      <c r="N8" s="413">
        <v>0</v>
      </c>
      <c r="O8" s="413">
        <v>0</v>
      </c>
      <c r="P8" s="413">
        <v>1</v>
      </c>
      <c r="Q8" s="413">
        <v>1</v>
      </c>
      <c r="R8" s="413">
        <v>1</v>
      </c>
      <c r="S8" s="413">
        <v>1</v>
      </c>
      <c r="T8" s="413">
        <v>1</v>
      </c>
      <c r="U8" s="413">
        <v>0</v>
      </c>
      <c r="V8" s="413">
        <v>0</v>
      </c>
      <c r="W8" s="413">
        <v>0</v>
      </c>
      <c r="X8" s="413">
        <v>0</v>
      </c>
      <c r="Y8" s="413">
        <v>0</v>
      </c>
      <c r="Z8" s="413">
        <v>0</v>
      </c>
      <c r="AA8" s="413">
        <v>0</v>
      </c>
      <c r="AB8" s="413">
        <v>0</v>
      </c>
      <c r="AC8" s="413">
        <v>0</v>
      </c>
      <c r="AD8" s="413">
        <v>0</v>
      </c>
      <c r="AE8" s="413">
        <v>0</v>
      </c>
      <c r="AF8" s="413">
        <v>0</v>
      </c>
      <c r="AG8" s="413">
        <v>0</v>
      </c>
      <c r="AH8" s="413">
        <v>0</v>
      </c>
      <c r="AI8">
        <v>0</v>
      </c>
      <c r="AJ8">
        <v>0</v>
      </c>
      <c r="AK8">
        <v>0</v>
      </c>
      <c r="AL8">
        <v>0</v>
      </c>
      <c r="AM8">
        <v>1</v>
      </c>
    </row>
    <row r="9" spans="1:56" x14ac:dyDescent="0.25">
      <c r="A9" s="60">
        <f ca="1">IF(EDATE($A$4,48)&lt;=EDATE(DATE(LOOKUP(Comparison!$D$3,TimestepID,StartYear),1,1),(LOOKUP(Comparison!$B$6,TimestepID,Duration)-1)),EDATE(A8,12),"")</f>
        <v>44562</v>
      </c>
      <c r="B9" s="394">
        <v>0</v>
      </c>
      <c r="C9" s="394">
        <v>1</v>
      </c>
      <c r="D9" s="602">
        <v>0</v>
      </c>
      <c r="E9" s="413">
        <v>1</v>
      </c>
      <c r="F9" s="413">
        <v>1</v>
      </c>
      <c r="G9" s="413">
        <v>1</v>
      </c>
      <c r="H9" s="413">
        <v>1</v>
      </c>
      <c r="I9" s="413">
        <v>0</v>
      </c>
      <c r="J9" s="413">
        <v>0</v>
      </c>
      <c r="K9" s="413">
        <v>0</v>
      </c>
      <c r="L9" s="413">
        <v>0</v>
      </c>
      <c r="M9" s="413">
        <v>0</v>
      </c>
      <c r="N9" s="413">
        <v>0</v>
      </c>
      <c r="O9" s="413">
        <v>1</v>
      </c>
      <c r="P9" s="413">
        <v>1</v>
      </c>
      <c r="Q9" s="413">
        <v>1</v>
      </c>
      <c r="R9" s="413">
        <v>1</v>
      </c>
      <c r="S9" s="413">
        <v>1</v>
      </c>
      <c r="T9" s="413">
        <v>1</v>
      </c>
      <c r="U9" s="413">
        <v>0</v>
      </c>
      <c r="V9" s="413">
        <v>0</v>
      </c>
      <c r="W9" s="413">
        <v>0</v>
      </c>
      <c r="X9" s="413">
        <v>0</v>
      </c>
      <c r="Y9" s="413">
        <v>0</v>
      </c>
      <c r="Z9" s="413">
        <v>0</v>
      </c>
      <c r="AA9" s="413">
        <v>0</v>
      </c>
      <c r="AB9" s="413">
        <v>1</v>
      </c>
      <c r="AC9" s="413">
        <v>0</v>
      </c>
      <c r="AD9" s="413">
        <v>0</v>
      </c>
      <c r="AE9" s="413">
        <v>1</v>
      </c>
      <c r="AF9" s="413">
        <v>0</v>
      </c>
      <c r="AG9" s="413">
        <v>0</v>
      </c>
      <c r="AH9" s="413">
        <v>0</v>
      </c>
      <c r="AI9">
        <v>0</v>
      </c>
      <c r="AJ9">
        <v>0</v>
      </c>
      <c r="AK9">
        <v>0</v>
      </c>
      <c r="AL9">
        <v>0</v>
      </c>
      <c r="AM9">
        <v>1</v>
      </c>
    </row>
    <row r="10" spans="1:56" x14ac:dyDescent="0.25">
      <c r="A10" s="60">
        <f ca="1">IF(EDATE($A$4,48)&lt;=EDATE(DATE(LOOKUP(Comparison!$D$3,TimestepID,StartYear),1,1),(LOOKUP(Comparison!$B$6,TimestepID,Duration)-1)),EDATE(A9,12),"")</f>
        <v>44927</v>
      </c>
      <c r="B10" s="195"/>
      <c r="C10" s="195"/>
      <c r="D10" s="394"/>
    </row>
    <row r="11" spans="1:56" x14ac:dyDescent="0.25">
      <c r="A11" s="60">
        <f ca="1">IF(EDATE($A$4,48)&lt;=EDATE(DATE(LOOKUP(Comparison!$D$3,TimestepID,StartYear),1,1),(LOOKUP(Comparison!$B$6,TimestepID,Duration)-1)),EDATE(A10,12),"")</f>
        <v>45292</v>
      </c>
      <c r="B11" s="195"/>
      <c r="C11" s="195"/>
      <c r="D11" s="394"/>
    </row>
    <row r="12" spans="1:56" x14ac:dyDescent="0.25">
      <c r="A12" s="60">
        <f ca="1">IF(EDATE($A$4,48)&lt;=EDATE(DATE(LOOKUP(Comparison!$D$3,TimestepID,StartYear),1,1),(LOOKUP(Comparison!$B$6,TimestepID,Duration)-1)),EDATE(A11,12),"")</f>
        <v>45658</v>
      </c>
      <c r="B12" s="195"/>
      <c r="C12" s="195"/>
      <c r="D12" s="394"/>
    </row>
    <row r="13" spans="1:56" x14ac:dyDescent="0.25">
      <c r="A13" s="60">
        <f ca="1">IF(EDATE($A$4,48)&lt;=EDATE(DATE(LOOKUP(Comparison!$D$3,TimestepID,StartYear),1,1),(LOOKUP(Comparison!$B$6,TimestepID,Duration)-1)),EDATE(A12,12),"")</f>
        <v>46023</v>
      </c>
      <c r="B13" s="195"/>
      <c r="C13" s="195"/>
      <c r="D13" s="394"/>
    </row>
    <row r="14" spans="1:56" x14ac:dyDescent="0.25">
      <c r="A14" s="60"/>
      <c r="B14" s="195"/>
      <c r="C14" s="195"/>
      <c r="D14" s="394"/>
    </row>
    <row r="15" spans="1:56" x14ac:dyDescent="0.25">
      <c r="A15" s="61"/>
      <c r="B15" s="277"/>
      <c r="C15" s="277"/>
      <c r="D15" s="539"/>
    </row>
    <row r="16" spans="1:56" x14ac:dyDescent="0.25">
      <c r="A16" s="61"/>
      <c r="B16" s="277"/>
      <c r="C16" s="277"/>
      <c r="D16" s="539"/>
    </row>
    <row r="17" spans="1:4" x14ac:dyDescent="0.25">
      <c r="A17" s="61"/>
      <c r="B17" s="277"/>
      <c r="C17" s="277"/>
      <c r="D17" s="539"/>
    </row>
    <row r="18" spans="1:4" x14ac:dyDescent="0.25">
      <c r="A18" s="61"/>
      <c r="B18" s="277"/>
      <c r="C18" s="277"/>
      <c r="D18" s="539"/>
    </row>
    <row r="19" spans="1:4" x14ac:dyDescent="0.25">
      <c r="A19" s="61"/>
      <c r="B19" s="277"/>
      <c r="C19" s="277"/>
      <c r="D19" s="539"/>
    </row>
    <row r="20" spans="1:4" x14ac:dyDescent="0.25">
      <c r="A20" s="61"/>
      <c r="B20" s="277"/>
      <c r="C20" s="277"/>
      <c r="D20" s="539"/>
    </row>
    <row r="21" spans="1:4" x14ac:dyDescent="0.25">
      <c r="A21" s="61"/>
      <c r="B21" s="277"/>
      <c r="C21" s="277"/>
      <c r="D21" s="539"/>
    </row>
    <row r="22" spans="1:4" x14ac:dyDescent="0.25">
      <c r="D22" s="539"/>
    </row>
  </sheetData>
  <mergeCells count="1">
    <mergeCell ref="E1:A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C00000"/>
  </sheetPr>
  <dimension ref="A1:BD100"/>
  <sheetViews>
    <sheetView zoomScale="90" zoomScaleNormal="90" workbookViewId="0">
      <selection activeCell="B4" sqref="B4:AM69"/>
    </sheetView>
  </sheetViews>
  <sheetFormatPr defaultRowHeight="15" x14ac:dyDescent="0.25"/>
  <cols>
    <col min="1" max="1" width="8.85546875" style="57"/>
    <col min="2" max="4" width="9.140625" style="282"/>
  </cols>
  <sheetData>
    <row r="1" spans="1:56" s="57" customFormat="1" x14ac:dyDescent="0.25">
      <c r="A1" s="56"/>
      <c r="B1" s="276"/>
      <c r="C1" s="276"/>
      <c r="D1" s="276"/>
      <c r="E1" s="734" t="s">
        <v>244</v>
      </c>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row>
    <row r="2" spans="1:56" s="57" customFormat="1" x14ac:dyDescent="0.25">
      <c r="A2" s="56"/>
      <c r="B2" s="276" t="s">
        <v>295</v>
      </c>
      <c r="C2" s="276" t="s">
        <v>296</v>
      </c>
      <c r="D2" s="276" t="s">
        <v>297</v>
      </c>
      <c r="E2" s="178">
        <v>1981</v>
      </c>
      <c r="F2" s="178">
        <v>1982</v>
      </c>
      <c r="G2" s="178">
        <v>1983</v>
      </c>
      <c r="H2" s="178">
        <v>1984</v>
      </c>
      <c r="I2" s="178">
        <v>1985</v>
      </c>
      <c r="J2" s="178">
        <v>1986</v>
      </c>
      <c r="K2" s="178">
        <v>1987</v>
      </c>
      <c r="L2" s="178">
        <v>1988</v>
      </c>
      <c r="M2" s="178">
        <v>1989</v>
      </c>
      <c r="N2" s="178">
        <v>1990</v>
      </c>
      <c r="O2" s="178">
        <v>1991</v>
      </c>
      <c r="P2" s="178">
        <v>1992</v>
      </c>
      <c r="Q2" s="178">
        <v>1993</v>
      </c>
      <c r="R2" s="178">
        <v>1994</v>
      </c>
      <c r="S2" s="178">
        <v>1995</v>
      </c>
      <c r="T2" s="178">
        <v>1996</v>
      </c>
      <c r="U2" s="178">
        <v>1997</v>
      </c>
      <c r="V2" s="178">
        <v>1998</v>
      </c>
      <c r="W2" s="178">
        <v>1999</v>
      </c>
      <c r="X2" s="178">
        <v>2000</v>
      </c>
      <c r="Y2" s="178">
        <v>2001</v>
      </c>
      <c r="Z2" s="178">
        <v>2002</v>
      </c>
      <c r="AA2" s="178">
        <v>2003</v>
      </c>
      <c r="AB2" s="178">
        <v>2004</v>
      </c>
      <c r="AC2" s="178">
        <v>2005</v>
      </c>
      <c r="AD2" s="178">
        <v>2006</v>
      </c>
      <c r="AE2" s="178">
        <v>2007</v>
      </c>
      <c r="AF2" s="178">
        <v>2008</v>
      </c>
      <c r="AG2" s="180">
        <v>2009</v>
      </c>
      <c r="AH2" s="57">
        <v>2010</v>
      </c>
      <c r="AI2" s="57">
        <v>2011</v>
      </c>
      <c r="AJ2" s="57">
        <v>2012</v>
      </c>
      <c r="AK2" s="57">
        <v>2013</v>
      </c>
      <c r="AL2" s="57">
        <v>2014</v>
      </c>
      <c r="AM2" s="57">
        <v>2015</v>
      </c>
      <c r="AN2" s="57">
        <v>2016</v>
      </c>
      <c r="AO2" s="57">
        <v>2017</v>
      </c>
      <c r="AP2" s="57">
        <v>2018</v>
      </c>
      <c r="AQ2" s="57">
        <v>2019</v>
      </c>
      <c r="AR2" s="57">
        <v>2020</v>
      </c>
      <c r="AS2" s="57">
        <v>2021</v>
      </c>
      <c r="AT2" s="57">
        <v>2022</v>
      </c>
      <c r="AU2" s="57">
        <v>2023</v>
      </c>
      <c r="AV2" s="57">
        <v>2024</v>
      </c>
      <c r="AW2" s="57">
        <v>2025</v>
      </c>
      <c r="AX2" s="57">
        <v>2026</v>
      </c>
      <c r="AY2" s="57">
        <v>2027</v>
      </c>
      <c r="AZ2" s="57">
        <v>2028</v>
      </c>
      <c r="BA2" s="57">
        <v>2029</v>
      </c>
      <c r="BB2" s="57">
        <v>2030</v>
      </c>
      <c r="BC2" s="57">
        <v>2031</v>
      </c>
      <c r="BD2" s="57">
        <v>2032</v>
      </c>
    </row>
    <row r="3" spans="1:56" s="59" customFormat="1" x14ac:dyDescent="0.25">
      <c r="A3" s="58"/>
      <c r="B3" s="59" t="s">
        <v>332</v>
      </c>
      <c r="C3" s="59" t="s">
        <v>333</v>
      </c>
      <c r="D3" s="59" t="s">
        <v>334</v>
      </c>
      <c r="E3" s="59" t="s">
        <v>335</v>
      </c>
      <c r="F3" s="59" t="s">
        <v>336</v>
      </c>
      <c r="G3" s="59" t="s">
        <v>337</v>
      </c>
      <c r="H3" s="59" t="s">
        <v>338</v>
      </c>
      <c r="I3" s="59" t="s">
        <v>339</v>
      </c>
      <c r="J3" s="59" t="s">
        <v>340</v>
      </c>
      <c r="K3" s="59" t="s">
        <v>341</v>
      </c>
      <c r="L3" s="59" t="s">
        <v>342</v>
      </c>
      <c r="M3" s="59" t="s">
        <v>343</v>
      </c>
      <c r="N3" s="59" t="s">
        <v>344</v>
      </c>
      <c r="O3" s="59" t="s">
        <v>345</v>
      </c>
      <c r="P3" s="59" t="s">
        <v>346</v>
      </c>
      <c r="Q3" s="59" t="s">
        <v>347</v>
      </c>
      <c r="R3" s="59" t="s">
        <v>348</v>
      </c>
      <c r="S3" s="59" t="s">
        <v>349</v>
      </c>
      <c r="T3" s="59" t="s">
        <v>350</v>
      </c>
      <c r="U3" s="59" t="s">
        <v>351</v>
      </c>
      <c r="V3" s="59" t="s">
        <v>352</v>
      </c>
      <c r="W3" s="59" t="s">
        <v>353</v>
      </c>
      <c r="X3" s="59" t="s">
        <v>354</v>
      </c>
      <c r="Y3" s="59" t="s">
        <v>355</v>
      </c>
      <c r="Z3" s="59" t="s">
        <v>356</v>
      </c>
      <c r="AA3" s="59" t="s">
        <v>357</v>
      </c>
      <c r="AB3" s="59" t="s">
        <v>358</v>
      </c>
      <c r="AC3" s="59" t="s">
        <v>359</v>
      </c>
      <c r="AD3" s="59" t="s">
        <v>360</v>
      </c>
      <c r="AE3" s="59" t="s">
        <v>361</v>
      </c>
      <c r="AF3" s="59" t="s">
        <v>362</v>
      </c>
      <c r="AG3" s="59" t="s">
        <v>363</v>
      </c>
      <c r="AH3" s="59" t="s">
        <v>364</v>
      </c>
      <c r="AI3" s="59" t="s">
        <v>384</v>
      </c>
      <c r="AJ3" s="59" t="s">
        <v>385</v>
      </c>
      <c r="AK3" s="59" t="s">
        <v>386</v>
      </c>
      <c r="AL3" s="59" t="s">
        <v>387</v>
      </c>
      <c r="AM3" s="59" t="s">
        <v>388</v>
      </c>
      <c r="AN3" s="59" t="s">
        <v>389</v>
      </c>
      <c r="AO3" s="59" t="s">
        <v>390</v>
      </c>
      <c r="AP3" s="59" t="s">
        <v>391</v>
      </c>
      <c r="AQ3" s="59" t="s">
        <v>392</v>
      </c>
      <c r="AR3" s="59" t="s">
        <v>393</v>
      </c>
      <c r="AS3" s="59" t="s">
        <v>394</v>
      </c>
      <c r="AT3" s="59" t="s">
        <v>395</v>
      </c>
      <c r="AU3" s="59" t="s">
        <v>396</v>
      </c>
      <c r="AV3" s="59" t="s">
        <v>397</v>
      </c>
      <c r="AW3" s="59" t="s">
        <v>398</v>
      </c>
      <c r="AX3" s="59" t="s">
        <v>399</v>
      </c>
      <c r="AY3" s="59" t="s">
        <v>400</v>
      </c>
      <c r="AZ3" s="59" t="s">
        <v>401</v>
      </c>
      <c r="BA3" s="59" t="s">
        <v>402</v>
      </c>
      <c r="BB3" s="59" t="s">
        <v>403</v>
      </c>
      <c r="BC3" s="59" t="s">
        <v>404</v>
      </c>
      <c r="BD3" s="59" t="s">
        <v>405</v>
      </c>
    </row>
    <row r="4" spans="1:56" x14ac:dyDescent="0.25">
      <c r="A4" s="63">
        <f ca="1">Exceedance!U4</f>
        <v>42826</v>
      </c>
      <c r="B4" s="280">
        <v>0</v>
      </c>
      <c r="C4" s="280">
        <v>0</v>
      </c>
      <c r="D4" s="280">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row>
    <row r="5" spans="1:56" x14ac:dyDescent="0.25">
      <c r="A5" s="63">
        <f ca="1">Exceedance!U5</f>
        <v>42856</v>
      </c>
      <c r="B5" s="280">
        <v>0</v>
      </c>
      <c r="C5" s="280">
        <v>0</v>
      </c>
      <c r="D5" s="280">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row>
    <row r="6" spans="1:56" x14ac:dyDescent="0.25">
      <c r="A6" s="63">
        <f ca="1">Exceedance!U6</f>
        <v>42887</v>
      </c>
      <c r="B6" s="280">
        <v>0</v>
      </c>
      <c r="C6" s="280">
        <v>0</v>
      </c>
      <c r="D6" s="280">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row>
    <row r="7" spans="1:56" x14ac:dyDescent="0.25">
      <c r="A7" s="63">
        <f ca="1">Exceedance!U7</f>
        <v>42917</v>
      </c>
      <c r="B7" s="280">
        <v>0</v>
      </c>
      <c r="C7" s="280">
        <v>0</v>
      </c>
      <c r="D7" s="280">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row>
    <row r="8" spans="1:56" x14ac:dyDescent="0.25">
      <c r="A8" s="63">
        <f ca="1">Exceedance!U8</f>
        <v>42948</v>
      </c>
      <c r="B8" s="280">
        <v>0</v>
      </c>
      <c r="C8" s="280">
        <v>0</v>
      </c>
      <c r="D8" s="280">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row>
    <row r="9" spans="1:56" x14ac:dyDescent="0.25">
      <c r="A9" s="63">
        <f ca="1">Exceedance!U9</f>
        <v>42979</v>
      </c>
      <c r="B9" s="280">
        <v>0</v>
      </c>
      <c r="C9" s="280">
        <v>0</v>
      </c>
      <c r="D9" s="280">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row>
    <row r="10" spans="1:56" x14ac:dyDescent="0.25">
      <c r="A10" s="63">
        <f ca="1">Exceedance!U10</f>
        <v>43009</v>
      </c>
      <c r="B10" s="280">
        <v>0</v>
      </c>
      <c r="C10" s="280">
        <v>0</v>
      </c>
      <c r="D10" s="28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row>
    <row r="11" spans="1:56" x14ac:dyDescent="0.25">
      <c r="A11" s="63">
        <f ca="1">Exceedance!U11</f>
        <v>43040</v>
      </c>
      <c r="B11" s="280">
        <v>0</v>
      </c>
      <c r="C11" s="280">
        <v>0</v>
      </c>
      <c r="D11" s="280">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row>
    <row r="12" spans="1:56" x14ac:dyDescent="0.25">
      <c r="A12" s="63">
        <f ca="1">Exceedance!U12</f>
        <v>43070</v>
      </c>
      <c r="B12" s="280">
        <v>0</v>
      </c>
      <c r="C12" s="280">
        <v>0</v>
      </c>
      <c r="D12" s="280">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row>
    <row r="13" spans="1:56" x14ac:dyDescent="0.25">
      <c r="A13" s="63">
        <f ca="1">Exceedance!U13</f>
        <v>43101</v>
      </c>
      <c r="B13" s="280">
        <v>0</v>
      </c>
      <c r="C13" s="280">
        <v>0</v>
      </c>
      <c r="D13" s="280">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row>
    <row r="14" spans="1:56" x14ac:dyDescent="0.25">
      <c r="A14" s="63">
        <f ca="1">Exceedance!U14</f>
        <v>43132</v>
      </c>
      <c r="B14" s="280">
        <v>0</v>
      </c>
      <c r="C14" s="280">
        <v>0</v>
      </c>
      <c r="D14" s="280">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row>
    <row r="15" spans="1:56" x14ac:dyDescent="0.25">
      <c r="A15" s="63">
        <f ca="1">Exceedance!U15</f>
        <v>43160</v>
      </c>
      <c r="B15" s="280">
        <v>0</v>
      </c>
      <c r="C15" s="280">
        <v>0</v>
      </c>
      <c r="D15" s="280">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row>
    <row r="16" spans="1:56" x14ac:dyDescent="0.25">
      <c r="A16" s="63">
        <f ca="1">Exceedance!U16</f>
        <v>43191</v>
      </c>
      <c r="B16" s="280">
        <v>0</v>
      </c>
      <c r="C16" s="280">
        <v>0</v>
      </c>
      <c r="D16" s="280">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row>
    <row r="17" spans="1:39" x14ac:dyDescent="0.25">
      <c r="A17" s="63">
        <f ca="1">Exceedance!U17</f>
        <v>43221</v>
      </c>
      <c r="B17" s="280">
        <v>0</v>
      </c>
      <c r="C17" s="280">
        <v>0</v>
      </c>
      <c r="D17" s="280">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row>
    <row r="18" spans="1:39" x14ac:dyDescent="0.25">
      <c r="A18" s="63">
        <f ca="1">Exceedance!U18</f>
        <v>43252</v>
      </c>
      <c r="B18" s="280">
        <v>0</v>
      </c>
      <c r="C18" s="280">
        <v>0</v>
      </c>
      <c r="D18" s="280">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row>
    <row r="19" spans="1:39" x14ac:dyDescent="0.25">
      <c r="A19" s="63">
        <f ca="1">Exceedance!U19</f>
        <v>43282</v>
      </c>
      <c r="B19" s="280">
        <v>0</v>
      </c>
      <c r="C19" s="280">
        <v>0</v>
      </c>
      <c r="D19" s="280">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row>
    <row r="20" spans="1:39" x14ac:dyDescent="0.25">
      <c r="A20" s="63">
        <f ca="1">Exceedance!U20</f>
        <v>43313</v>
      </c>
      <c r="B20" s="280">
        <v>0</v>
      </c>
      <c r="C20" s="280">
        <v>0</v>
      </c>
      <c r="D20" s="28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row>
    <row r="21" spans="1:39" x14ac:dyDescent="0.25">
      <c r="A21" s="63">
        <f ca="1">Exceedance!U21</f>
        <v>43344</v>
      </c>
      <c r="B21" s="280">
        <v>0</v>
      </c>
      <c r="C21" s="280">
        <v>0</v>
      </c>
      <c r="D21" s="280">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row>
    <row r="22" spans="1:39" x14ac:dyDescent="0.25">
      <c r="A22" s="63">
        <f ca="1">Exceedance!U22</f>
        <v>43374</v>
      </c>
      <c r="B22" s="280">
        <v>0</v>
      </c>
      <c r="C22" s="280">
        <v>0</v>
      </c>
      <c r="D22" s="280">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row>
    <row r="23" spans="1:39" x14ac:dyDescent="0.25">
      <c r="A23" s="63">
        <f ca="1">Exceedance!U23</f>
        <v>43405</v>
      </c>
      <c r="B23" s="280">
        <v>0</v>
      </c>
      <c r="C23" s="280">
        <v>0</v>
      </c>
      <c r="D23" s="280">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row>
    <row r="24" spans="1:39" x14ac:dyDescent="0.25">
      <c r="A24" s="63">
        <f ca="1">Exceedance!U24</f>
        <v>43435</v>
      </c>
      <c r="B24" s="280">
        <v>0</v>
      </c>
      <c r="C24" s="280">
        <v>0</v>
      </c>
      <c r="D24" s="280">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row>
    <row r="25" spans="1:39" x14ac:dyDescent="0.25">
      <c r="A25" s="63">
        <f ca="1">Exceedance!U25</f>
        <v>43466</v>
      </c>
      <c r="B25" s="280">
        <v>0</v>
      </c>
      <c r="C25" s="280">
        <v>0</v>
      </c>
      <c r="D25" s="280">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row>
    <row r="26" spans="1:39" x14ac:dyDescent="0.25">
      <c r="A26" s="63">
        <f ca="1">Exceedance!U26</f>
        <v>43497</v>
      </c>
      <c r="B26" s="280">
        <v>0</v>
      </c>
      <c r="C26" s="280">
        <v>0</v>
      </c>
      <c r="D26" s="280">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row>
    <row r="27" spans="1:39" x14ac:dyDescent="0.25">
      <c r="A27" s="63">
        <f ca="1">Exceedance!U27</f>
        <v>43525</v>
      </c>
      <c r="B27" s="280">
        <v>0</v>
      </c>
      <c r="C27" s="280">
        <v>0</v>
      </c>
      <c r="D27" s="280">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row>
    <row r="28" spans="1:39" x14ac:dyDescent="0.25">
      <c r="A28" s="63">
        <f ca="1">Exceedance!U28</f>
        <v>43556</v>
      </c>
      <c r="B28" s="280">
        <v>0</v>
      </c>
      <c r="C28" s="280">
        <v>0</v>
      </c>
      <c r="D28" s="280">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row>
    <row r="29" spans="1:39" x14ac:dyDescent="0.25">
      <c r="A29" s="63">
        <f ca="1">Exceedance!U29</f>
        <v>43586</v>
      </c>
      <c r="B29" s="280">
        <v>0</v>
      </c>
      <c r="C29" s="280">
        <v>0</v>
      </c>
      <c r="D29" s="280">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row>
    <row r="30" spans="1:39" x14ac:dyDescent="0.25">
      <c r="A30" s="63">
        <f ca="1">Exceedance!U30</f>
        <v>43617</v>
      </c>
      <c r="B30" s="280">
        <v>0</v>
      </c>
      <c r="C30" s="280">
        <v>0</v>
      </c>
      <c r="D30" s="28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row>
    <row r="31" spans="1:39" x14ac:dyDescent="0.25">
      <c r="A31" s="63">
        <f ca="1">Exceedance!U31</f>
        <v>43647</v>
      </c>
      <c r="B31" s="280">
        <v>0</v>
      </c>
      <c r="C31" s="280">
        <v>0</v>
      </c>
      <c r="D31" s="280">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row>
    <row r="32" spans="1:39" x14ac:dyDescent="0.25">
      <c r="A32" s="63">
        <f ca="1">Exceedance!U32</f>
        <v>43678</v>
      </c>
      <c r="B32" s="280">
        <v>0</v>
      </c>
      <c r="C32" s="280">
        <v>0</v>
      </c>
      <c r="D32" s="280">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row>
    <row r="33" spans="1:39" x14ac:dyDescent="0.25">
      <c r="A33" s="63">
        <f ca="1">Exceedance!U33</f>
        <v>43709</v>
      </c>
      <c r="B33" s="280">
        <v>0</v>
      </c>
      <c r="C33" s="280">
        <v>0</v>
      </c>
      <c r="D33" s="280">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row>
    <row r="34" spans="1:39" x14ac:dyDescent="0.25">
      <c r="A34" s="63">
        <f ca="1">Exceedance!U34</f>
        <v>43739</v>
      </c>
      <c r="B34" s="280">
        <v>0</v>
      </c>
      <c r="C34" s="280">
        <v>0</v>
      </c>
      <c r="D34" s="280">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row>
    <row r="35" spans="1:39" x14ac:dyDescent="0.25">
      <c r="A35" s="63">
        <f ca="1">Exceedance!U35</f>
        <v>43770</v>
      </c>
      <c r="B35" s="280">
        <v>0</v>
      </c>
      <c r="C35" s="280">
        <v>0</v>
      </c>
      <c r="D35" s="280">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row>
    <row r="36" spans="1:39" x14ac:dyDescent="0.25">
      <c r="A36" s="63">
        <f ca="1">Exceedance!U36</f>
        <v>43800</v>
      </c>
      <c r="B36" s="280">
        <v>0</v>
      </c>
      <c r="C36" s="280">
        <v>0</v>
      </c>
      <c r="D36" s="280">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row>
    <row r="37" spans="1:39" x14ac:dyDescent="0.25">
      <c r="A37" s="63">
        <f ca="1">Exceedance!U37</f>
        <v>43831</v>
      </c>
      <c r="B37" s="280">
        <v>0</v>
      </c>
      <c r="C37" s="280">
        <v>0</v>
      </c>
      <c r="D37" s="280">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row>
    <row r="38" spans="1:39" x14ac:dyDescent="0.25">
      <c r="A38" s="63">
        <f ca="1">Exceedance!U38</f>
        <v>43862</v>
      </c>
      <c r="B38" s="280">
        <v>0</v>
      </c>
      <c r="C38" s="280">
        <v>0</v>
      </c>
      <c r="D38" s="280">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row>
    <row r="39" spans="1:39" x14ac:dyDescent="0.25">
      <c r="A39" s="63">
        <f ca="1">Exceedance!U39</f>
        <v>43891</v>
      </c>
      <c r="B39" s="280">
        <v>0</v>
      </c>
      <c r="C39" s="280">
        <v>0</v>
      </c>
      <c r="D39" s="280">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row>
    <row r="40" spans="1:39" x14ac:dyDescent="0.25">
      <c r="A40" s="63">
        <f ca="1">Exceedance!U40</f>
        <v>43922</v>
      </c>
      <c r="B40" s="280">
        <v>0</v>
      </c>
      <c r="C40" s="280">
        <v>0</v>
      </c>
      <c r="D40" s="28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row>
    <row r="41" spans="1:39" x14ac:dyDescent="0.25">
      <c r="A41" s="63">
        <f ca="1">Exceedance!U41</f>
        <v>43952</v>
      </c>
      <c r="B41" s="280">
        <v>0</v>
      </c>
      <c r="C41" s="280">
        <v>0</v>
      </c>
      <c r="D41" s="280">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row>
    <row r="42" spans="1:39" x14ac:dyDescent="0.25">
      <c r="A42" s="63">
        <f ca="1">Exceedance!U42</f>
        <v>43983</v>
      </c>
      <c r="B42" s="280">
        <v>0</v>
      </c>
      <c r="C42" s="280">
        <v>0</v>
      </c>
      <c r="D42" s="280">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row>
    <row r="43" spans="1:39" x14ac:dyDescent="0.25">
      <c r="A43" s="63">
        <f ca="1">Exceedance!U43</f>
        <v>44013</v>
      </c>
      <c r="B43" s="280">
        <v>0</v>
      </c>
      <c r="C43" s="280">
        <v>0</v>
      </c>
      <c r="D43" s="280">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row>
    <row r="44" spans="1:39" x14ac:dyDescent="0.25">
      <c r="A44" s="63">
        <f ca="1">Exceedance!U44</f>
        <v>44044</v>
      </c>
      <c r="B44" s="280">
        <v>0</v>
      </c>
      <c r="C44" s="280">
        <v>0</v>
      </c>
      <c r="D44" s="280">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row>
    <row r="45" spans="1:39" x14ac:dyDescent="0.25">
      <c r="A45" s="63">
        <f ca="1">Exceedance!U45</f>
        <v>44075</v>
      </c>
      <c r="B45" s="280">
        <v>0</v>
      </c>
      <c r="C45" s="280">
        <v>0</v>
      </c>
      <c r="D45" s="280">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row>
    <row r="46" spans="1:39" x14ac:dyDescent="0.25">
      <c r="A46" s="63">
        <f ca="1">Exceedance!U46</f>
        <v>44105</v>
      </c>
      <c r="B46" s="280">
        <v>0</v>
      </c>
      <c r="C46" s="280">
        <v>0</v>
      </c>
      <c r="D46" s="280">
        <v>0</v>
      </c>
      <c r="E46">
        <v>0</v>
      </c>
      <c r="F46">
        <v>0</v>
      </c>
      <c r="G46">
        <v>1</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row>
    <row r="47" spans="1:39" x14ac:dyDescent="0.25">
      <c r="A47" s="63">
        <f ca="1">Exceedance!U47</f>
        <v>44136</v>
      </c>
      <c r="B47" s="280">
        <v>0</v>
      </c>
      <c r="C47" s="280">
        <v>0</v>
      </c>
      <c r="D47" s="280">
        <v>0</v>
      </c>
      <c r="E47">
        <v>0</v>
      </c>
      <c r="F47">
        <v>1</v>
      </c>
      <c r="G47">
        <v>1</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row>
    <row r="48" spans="1:39" x14ac:dyDescent="0.25">
      <c r="A48" s="63">
        <f ca="1">Exceedance!U48</f>
        <v>44166</v>
      </c>
      <c r="B48" s="280">
        <v>0</v>
      </c>
      <c r="C48" s="280">
        <v>0</v>
      </c>
      <c r="D48" s="280">
        <v>0</v>
      </c>
      <c r="E48">
        <v>1</v>
      </c>
      <c r="F48">
        <v>1</v>
      </c>
      <c r="G48">
        <v>1</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row>
    <row r="49" spans="1:39" x14ac:dyDescent="0.25">
      <c r="A49" s="63">
        <f ca="1">Exceedance!U49</f>
        <v>44197</v>
      </c>
      <c r="B49" s="280">
        <v>0</v>
      </c>
      <c r="C49" s="280">
        <v>0</v>
      </c>
      <c r="D49" s="280">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row>
    <row r="50" spans="1:39" x14ac:dyDescent="0.25">
      <c r="A50" s="63">
        <f ca="1">Exceedance!U50</f>
        <v>44228</v>
      </c>
      <c r="B50" s="280">
        <v>0</v>
      </c>
      <c r="C50" s="280">
        <v>0</v>
      </c>
      <c r="D50" s="28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row>
    <row r="51" spans="1:39" x14ac:dyDescent="0.25">
      <c r="A51" s="63">
        <f ca="1">Exceedance!U51</f>
        <v>44256</v>
      </c>
      <c r="B51" s="280">
        <v>0</v>
      </c>
      <c r="C51" s="280">
        <v>0</v>
      </c>
      <c r="D51" s="280">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row>
    <row r="52" spans="1:39" x14ac:dyDescent="0.25">
      <c r="A52" s="63">
        <f ca="1">Exceedance!U52</f>
        <v>44287</v>
      </c>
      <c r="B52" s="280">
        <v>0</v>
      </c>
      <c r="C52" s="280">
        <v>0</v>
      </c>
      <c r="D52" s="280">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row>
    <row r="53" spans="1:39" x14ac:dyDescent="0.25">
      <c r="A53" s="63">
        <f ca="1">Exceedance!U53</f>
        <v>44317</v>
      </c>
      <c r="B53" s="280">
        <v>0</v>
      </c>
      <c r="C53" s="280">
        <v>0</v>
      </c>
      <c r="D53" s="280">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row>
    <row r="54" spans="1:39" x14ac:dyDescent="0.25">
      <c r="A54" s="63">
        <f ca="1">Exceedance!U54</f>
        <v>44348</v>
      </c>
      <c r="B54" s="280">
        <v>0</v>
      </c>
      <c r="C54" s="280">
        <v>0</v>
      </c>
      <c r="D54" s="280">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row>
    <row r="55" spans="1:39" x14ac:dyDescent="0.25">
      <c r="A55" s="63">
        <f ca="1">Exceedance!U55</f>
        <v>44378</v>
      </c>
      <c r="B55" s="280">
        <v>0</v>
      </c>
      <c r="C55" s="280">
        <v>0</v>
      </c>
      <c r="D55" s="280">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row>
    <row r="56" spans="1:39" x14ac:dyDescent="0.25">
      <c r="A56" s="63">
        <f ca="1">Exceedance!U56</f>
        <v>44409</v>
      </c>
      <c r="B56" s="280">
        <v>0</v>
      </c>
      <c r="C56" s="280">
        <v>0</v>
      </c>
      <c r="D56" s="280">
        <v>0</v>
      </c>
      <c r="E56">
        <v>1</v>
      </c>
      <c r="F56">
        <v>1</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row>
    <row r="57" spans="1:39" x14ac:dyDescent="0.25">
      <c r="A57" s="63">
        <f ca="1">Exceedance!U57</f>
        <v>44440</v>
      </c>
      <c r="B57" s="280">
        <v>0</v>
      </c>
      <c r="C57" s="280">
        <v>0</v>
      </c>
      <c r="D57" s="280">
        <v>0</v>
      </c>
      <c r="E57">
        <v>1</v>
      </c>
      <c r="F57">
        <v>1</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row>
    <row r="58" spans="1:39" x14ac:dyDescent="0.25">
      <c r="A58" s="63">
        <f ca="1">Exceedance!U58</f>
        <v>44470</v>
      </c>
      <c r="B58" s="280">
        <v>0</v>
      </c>
      <c r="C58" s="280">
        <v>0</v>
      </c>
      <c r="D58" s="280">
        <v>0</v>
      </c>
      <c r="E58">
        <v>1</v>
      </c>
      <c r="F58">
        <v>1</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row>
    <row r="59" spans="1:39" x14ac:dyDescent="0.25">
      <c r="A59" s="63">
        <f ca="1">Exceedance!U59</f>
        <v>44501</v>
      </c>
      <c r="B59" s="280">
        <v>0</v>
      </c>
      <c r="C59" s="280">
        <v>0</v>
      </c>
      <c r="D59" s="280">
        <v>0</v>
      </c>
      <c r="E59">
        <v>1</v>
      </c>
      <c r="F59">
        <v>1</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row>
    <row r="60" spans="1:39" x14ac:dyDescent="0.25">
      <c r="A60" s="63">
        <f ca="1">Exceedance!U60</f>
        <v>44531</v>
      </c>
      <c r="B60" s="280">
        <v>0</v>
      </c>
      <c r="C60" s="280">
        <v>0</v>
      </c>
      <c r="D60" s="280">
        <v>0</v>
      </c>
      <c r="E60">
        <v>1</v>
      </c>
      <c r="F60">
        <v>1</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row>
    <row r="61" spans="1:39" x14ac:dyDescent="0.25">
      <c r="A61" s="63">
        <f ca="1">Exceedance!U61</f>
        <v>44562</v>
      </c>
      <c r="B61" s="280">
        <v>0</v>
      </c>
      <c r="C61" s="280">
        <v>0</v>
      </c>
      <c r="D61" s="280">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row>
    <row r="62" spans="1:39" x14ac:dyDescent="0.25">
      <c r="A62" s="63">
        <f ca="1">Exceedance!U62</f>
        <v>44593</v>
      </c>
      <c r="B62" s="280">
        <v>0</v>
      </c>
      <c r="C62" s="280">
        <v>0</v>
      </c>
      <c r="D62" s="280">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row>
    <row r="63" spans="1:39" x14ac:dyDescent="0.25">
      <c r="A63" s="63">
        <f ca="1">Exceedance!U63</f>
        <v>44621</v>
      </c>
      <c r="B63" s="280">
        <v>0</v>
      </c>
      <c r="C63" s="280">
        <v>0</v>
      </c>
      <c r="D63" s="280">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row>
    <row r="64" spans="1:39" x14ac:dyDescent="0.25">
      <c r="A64" s="63" t="str">
        <f ca="1">Exceedance!U64</f>
        <v/>
      </c>
      <c r="B64" s="280">
        <v>0</v>
      </c>
      <c r="C64" s="280">
        <v>0</v>
      </c>
      <c r="D64" s="280">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row>
    <row r="65" spans="1:39" x14ac:dyDescent="0.25">
      <c r="A65" s="63" t="str">
        <f ca="1">Exceedance!U65</f>
        <v/>
      </c>
      <c r="B65" s="280">
        <v>0</v>
      </c>
      <c r="C65" s="280">
        <v>0</v>
      </c>
      <c r="D65" s="280">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row>
    <row r="66" spans="1:39" x14ac:dyDescent="0.25">
      <c r="A66" s="63" t="str">
        <f ca="1">Exceedance!U66</f>
        <v/>
      </c>
      <c r="B66" s="280">
        <v>0</v>
      </c>
      <c r="C66" s="280">
        <v>0</v>
      </c>
      <c r="D66" s="280">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row>
    <row r="67" spans="1:39" x14ac:dyDescent="0.25">
      <c r="A67" s="63" t="str">
        <f ca="1">Exceedance!U67</f>
        <v/>
      </c>
      <c r="B67" s="280">
        <v>0</v>
      </c>
      <c r="C67" s="280">
        <v>0</v>
      </c>
      <c r="D67" s="280">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row>
    <row r="68" spans="1:39" x14ac:dyDescent="0.25">
      <c r="A68" s="63" t="str">
        <f ca="1">Exceedance!U68</f>
        <v/>
      </c>
      <c r="B68" s="280">
        <v>0</v>
      </c>
      <c r="C68" s="280">
        <v>0</v>
      </c>
      <c r="D68" s="280">
        <v>0</v>
      </c>
      <c r="E68">
        <v>1</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1</v>
      </c>
    </row>
    <row r="69" spans="1:39" x14ac:dyDescent="0.25">
      <c r="A69" s="63" t="str">
        <f ca="1">Exceedance!U69</f>
        <v/>
      </c>
      <c r="B69" s="280">
        <v>0</v>
      </c>
      <c r="C69" s="280">
        <v>0</v>
      </c>
      <c r="D69" s="280">
        <v>0</v>
      </c>
      <c r="E69">
        <v>1</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1</v>
      </c>
    </row>
    <row r="70" spans="1:39" x14ac:dyDescent="0.25">
      <c r="A70" s="63" t="str">
        <f ca="1">Exceedance!U70</f>
        <v/>
      </c>
      <c r="B70" s="280"/>
      <c r="C70" s="280"/>
      <c r="D70" s="280"/>
    </row>
    <row r="71" spans="1:39" x14ac:dyDescent="0.25">
      <c r="A71" s="63" t="str">
        <f ca="1">Exceedance!U71</f>
        <v/>
      </c>
      <c r="B71" s="280"/>
      <c r="C71" s="280"/>
      <c r="D71" s="280"/>
    </row>
    <row r="72" spans="1:39" x14ac:dyDescent="0.25">
      <c r="A72" s="63" t="str">
        <f ca="1">Exceedance!U72</f>
        <v/>
      </c>
      <c r="B72" s="280"/>
      <c r="C72" s="280"/>
      <c r="D72" s="280"/>
    </row>
    <row r="73" spans="1:39" x14ac:dyDescent="0.25">
      <c r="A73" s="63" t="str">
        <f ca="1">Exceedance!U73</f>
        <v/>
      </c>
      <c r="B73" s="280"/>
      <c r="C73" s="280"/>
      <c r="D73" s="280"/>
    </row>
    <row r="74" spans="1:39" x14ac:dyDescent="0.25">
      <c r="A74" s="63" t="str">
        <f ca="1">Exceedance!U74</f>
        <v/>
      </c>
      <c r="B74" s="280"/>
      <c r="C74" s="280"/>
      <c r="D74" s="280"/>
    </row>
    <row r="75" spans="1:39" x14ac:dyDescent="0.25">
      <c r="A75" s="63" t="str">
        <f ca="1">Exceedance!U75</f>
        <v/>
      </c>
      <c r="B75" s="280"/>
      <c r="C75" s="280"/>
      <c r="D75" s="280"/>
    </row>
    <row r="76" spans="1:39" x14ac:dyDescent="0.25">
      <c r="A76" s="63" t="str">
        <f ca="1">Exceedance!U76</f>
        <v/>
      </c>
      <c r="B76" s="280"/>
      <c r="C76" s="280"/>
      <c r="D76" s="280"/>
    </row>
    <row r="77" spans="1:39" x14ac:dyDescent="0.25">
      <c r="A77" s="63" t="str">
        <f ca="1">Exceedance!U77</f>
        <v/>
      </c>
      <c r="B77" s="280"/>
      <c r="C77" s="280"/>
      <c r="D77" s="280"/>
    </row>
    <row r="78" spans="1:39" x14ac:dyDescent="0.25">
      <c r="A78" s="63" t="str">
        <f ca="1">Exceedance!U78</f>
        <v/>
      </c>
      <c r="B78" s="280"/>
      <c r="C78" s="280"/>
      <c r="D78" s="280"/>
    </row>
    <row r="79" spans="1:39" x14ac:dyDescent="0.25">
      <c r="A79" s="63" t="str">
        <f ca="1">Exceedance!U79</f>
        <v/>
      </c>
      <c r="B79" s="280"/>
      <c r="C79" s="280"/>
      <c r="D79" s="280"/>
    </row>
    <row r="80" spans="1:39" x14ac:dyDescent="0.25">
      <c r="A80" s="63" t="str">
        <f ca="1">Exceedance!U80</f>
        <v/>
      </c>
      <c r="B80" s="280"/>
      <c r="C80" s="280"/>
      <c r="D80" s="280"/>
    </row>
    <row r="81" spans="1:4" x14ac:dyDescent="0.25">
      <c r="A81" s="63" t="str">
        <f ca="1">Exceedance!U81</f>
        <v/>
      </c>
      <c r="B81" s="280"/>
      <c r="C81" s="280"/>
      <c r="D81" s="280"/>
    </row>
    <row r="82" spans="1:4" x14ac:dyDescent="0.25">
      <c r="A82" s="63" t="str">
        <f ca="1">Exceedance!U82</f>
        <v/>
      </c>
      <c r="B82" s="280"/>
      <c r="C82" s="280"/>
      <c r="D82" s="280"/>
    </row>
    <row r="83" spans="1:4" x14ac:dyDescent="0.25">
      <c r="A83" s="63" t="str">
        <f ca="1">Exceedance!U83</f>
        <v/>
      </c>
      <c r="B83" s="280"/>
      <c r="C83" s="280"/>
      <c r="D83" s="280"/>
    </row>
    <row r="84" spans="1:4" x14ac:dyDescent="0.25">
      <c r="A84" s="63" t="str">
        <f ca="1">Exceedance!U84</f>
        <v/>
      </c>
      <c r="B84" s="280"/>
      <c r="C84" s="280"/>
      <c r="D84" s="280"/>
    </row>
    <row r="85" spans="1:4" x14ac:dyDescent="0.25">
      <c r="A85" s="63" t="str">
        <f ca="1">Exceedance!U85</f>
        <v/>
      </c>
      <c r="B85" s="280"/>
      <c r="C85" s="280"/>
      <c r="D85" s="280"/>
    </row>
    <row r="86" spans="1:4" x14ac:dyDescent="0.25">
      <c r="A86" s="63" t="str">
        <f ca="1">Exceedance!U86</f>
        <v/>
      </c>
      <c r="B86" s="280"/>
      <c r="C86" s="280"/>
      <c r="D86" s="280"/>
    </row>
    <row r="87" spans="1:4" x14ac:dyDescent="0.25">
      <c r="A87" s="63" t="str">
        <f ca="1">Exceedance!U87</f>
        <v/>
      </c>
      <c r="B87" s="280"/>
      <c r="C87" s="280"/>
      <c r="D87" s="280"/>
    </row>
    <row r="88" spans="1:4" x14ac:dyDescent="0.25">
      <c r="A88" s="63" t="str">
        <f ca="1">Exceedance!U88</f>
        <v/>
      </c>
      <c r="B88" s="280"/>
      <c r="C88" s="280"/>
      <c r="D88" s="280"/>
    </row>
    <row r="89" spans="1:4" x14ac:dyDescent="0.25">
      <c r="A89" s="63" t="str">
        <f ca="1">Exceedance!U89</f>
        <v/>
      </c>
      <c r="B89" s="280"/>
      <c r="C89" s="280"/>
      <c r="D89" s="280"/>
    </row>
    <row r="90" spans="1:4" x14ac:dyDescent="0.25">
      <c r="A90" s="63" t="str">
        <f ca="1">Exceedance!U90</f>
        <v/>
      </c>
      <c r="B90" s="280"/>
      <c r="C90" s="280"/>
      <c r="D90" s="280"/>
    </row>
    <row r="91" spans="1:4" x14ac:dyDescent="0.25">
      <c r="A91" s="63" t="str">
        <f ca="1">Exceedance!U91</f>
        <v/>
      </c>
      <c r="B91" s="280"/>
      <c r="C91" s="280"/>
      <c r="D91" s="280"/>
    </row>
    <row r="92" spans="1:4" x14ac:dyDescent="0.25">
      <c r="A92" s="63" t="str">
        <f ca="1">Exceedance!U92</f>
        <v/>
      </c>
      <c r="B92" s="280"/>
      <c r="C92" s="280"/>
      <c r="D92" s="280"/>
    </row>
    <row r="93" spans="1:4" x14ac:dyDescent="0.25">
      <c r="A93" s="63" t="str">
        <f ca="1">Exceedance!U93</f>
        <v/>
      </c>
      <c r="B93" s="280"/>
      <c r="C93" s="280"/>
      <c r="D93" s="280"/>
    </row>
    <row r="94" spans="1:4" x14ac:dyDescent="0.25">
      <c r="A94" s="63" t="str">
        <f ca="1">Exceedance!U94</f>
        <v/>
      </c>
      <c r="B94" s="280"/>
      <c r="C94" s="280"/>
      <c r="D94" s="280"/>
    </row>
    <row r="95" spans="1:4" x14ac:dyDescent="0.25">
      <c r="A95" s="63" t="str">
        <f ca="1">Exceedance!U95</f>
        <v/>
      </c>
      <c r="B95" s="280"/>
      <c r="C95" s="280"/>
      <c r="D95" s="280"/>
    </row>
    <row r="96" spans="1:4" x14ac:dyDescent="0.25">
      <c r="A96" s="63" t="str">
        <f ca="1">Exceedance!U96</f>
        <v/>
      </c>
      <c r="B96" s="280"/>
      <c r="C96" s="280"/>
      <c r="D96" s="280"/>
    </row>
    <row r="97" spans="1:4" x14ac:dyDescent="0.25">
      <c r="A97" s="63" t="str">
        <f ca="1">Exceedance!U97</f>
        <v/>
      </c>
      <c r="B97" s="280"/>
      <c r="C97" s="280"/>
      <c r="D97" s="280"/>
    </row>
    <row r="98" spans="1:4" x14ac:dyDescent="0.25">
      <c r="A98" s="63" t="str">
        <f ca="1">Exceedance!U98</f>
        <v/>
      </c>
      <c r="B98" s="280"/>
      <c r="C98" s="280"/>
      <c r="D98" s="280"/>
    </row>
    <row r="99" spans="1:4" x14ac:dyDescent="0.25">
      <c r="A99" s="63" t="str">
        <f ca="1">Exceedance!U99</f>
        <v/>
      </c>
      <c r="B99" s="280"/>
      <c r="C99" s="280"/>
      <c r="D99" s="280"/>
    </row>
    <row r="100" spans="1:4" x14ac:dyDescent="0.25">
      <c r="A100" s="63" t="str">
        <f ca="1">Exceedance!U100</f>
        <v/>
      </c>
      <c r="B100" s="280"/>
      <c r="C100" s="280"/>
      <c r="D100" s="280"/>
    </row>
  </sheetData>
  <mergeCells count="1">
    <mergeCell ref="E1:AE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theme="3" tint="0.79998168889431442"/>
  </sheetPr>
  <dimension ref="A1:BD178"/>
  <sheetViews>
    <sheetView zoomScale="90" zoomScaleNormal="90" workbookViewId="0">
      <selection activeCell="B4" sqref="B4:AM69"/>
    </sheetView>
  </sheetViews>
  <sheetFormatPr defaultColWidth="8.85546875" defaultRowHeight="15" x14ac:dyDescent="0.25"/>
  <cols>
    <col min="1" max="1" width="8.85546875" style="100"/>
    <col min="2" max="4" width="8.85546875" style="247"/>
    <col min="5" max="16384" width="8.85546875" style="1"/>
  </cols>
  <sheetData>
    <row r="1" spans="1:56" s="100" customFormat="1" x14ac:dyDescent="0.25">
      <c r="A1" s="68"/>
      <c r="B1" s="252"/>
      <c r="C1" s="252"/>
      <c r="D1" s="252"/>
      <c r="E1" s="737" t="s">
        <v>31</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0" customFormat="1" x14ac:dyDescent="0.25">
      <c r="A2" s="68"/>
      <c r="B2" s="252" t="s">
        <v>295</v>
      </c>
      <c r="C2" s="252" t="s">
        <v>296</v>
      </c>
      <c r="D2" s="252" t="s">
        <v>297</v>
      </c>
      <c r="E2" s="100">
        <v>1981</v>
      </c>
      <c r="F2" s="100">
        <v>1982</v>
      </c>
      <c r="G2" s="100">
        <v>1983</v>
      </c>
      <c r="H2" s="100">
        <v>1984</v>
      </c>
      <c r="I2" s="100">
        <v>1985</v>
      </c>
      <c r="J2" s="100">
        <v>1986</v>
      </c>
      <c r="K2" s="100">
        <v>1987</v>
      </c>
      <c r="L2" s="100">
        <v>1988</v>
      </c>
      <c r="M2" s="100">
        <v>1989</v>
      </c>
      <c r="N2" s="100">
        <v>1990</v>
      </c>
      <c r="O2" s="100">
        <v>1991</v>
      </c>
      <c r="P2" s="100">
        <v>1992</v>
      </c>
      <c r="Q2" s="100">
        <v>1993</v>
      </c>
      <c r="R2" s="100">
        <v>1994</v>
      </c>
      <c r="S2" s="100">
        <v>1995</v>
      </c>
      <c r="T2" s="100">
        <v>1996</v>
      </c>
      <c r="U2" s="100">
        <v>1997</v>
      </c>
      <c r="V2" s="100">
        <v>1998</v>
      </c>
      <c r="W2" s="100">
        <v>1999</v>
      </c>
      <c r="X2" s="100">
        <v>2000</v>
      </c>
      <c r="Y2" s="100">
        <v>2001</v>
      </c>
      <c r="Z2" s="100">
        <v>2002</v>
      </c>
      <c r="AA2" s="100">
        <v>2003</v>
      </c>
      <c r="AB2" s="100">
        <v>2004</v>
      </c>
      <c r="AC2" s="100">
        <v>2005</v>
      </c>
      <c r="AD2" s="100">
        <v>2006</v>
      </c>
      <c r="AE2" s="100">
        <v>2007</v>
      </c>
      <c r="AF2" s="100">
        <v>2008</v>
      </c>
      <c r="AG2" s="179">
        <v>2009</v>
      </c>
      <c r="AH2" s="198">
        <v>2010</v>
      </c>
      <c r="AI2" s="100">
        <v>2011</v>
      </c>
      <c r="AJ2" s="100">
        <v>2012</v>
      </c>
      <c r="AK2" s="100">
        <v>2013</v>
      </c>
      <c r="AL2" s="100">
        <v>2014</v>
      </c>
      <c r="AM2" s="100">
        <v>2015</v>
      </c>
      <c r="AN2" s="100">
        <v>2016</v>
      </c>
      <c r="AO2" s="100">
        <v>2017</v>
      </c>
      <c r="AP2" s="100">
        <v>2018</v>
      </c>
      <c r="AQ2" s="100">
        <v>2019</v>
      </c>
      <c r="AR2" s="100">
        <v>2020</v>
      </c>
      <c r="AS2" s="100">
        <v>2021</v>
      </c>
      <c r="AT2" s="100">
        <v>2022</v>
      </c>
      <c r="AU2" s="100">
        <v>2023</v>
      </c>
      <c r="AV2" s="100">
        <v>2024</v>
      </c>
      <c r="AW2" s="100">
        <v>2025</v>
      </c>
      <c r="AX2" s="100">
        <v>2026</v>
      </c>
      <c r="AY2" s="100">
        <v>2027</v>
      </c>
      <c r="AZ2" s="100">
        <v>2028</v>
      </c>
      <c r="BA2" s="100">
        <v>2029</v>
      </c>
      <c r="BB2" s="100">
        <v>2030</v>
      </c>
      <c r="BC2" s="100">
        <v>2031</v>
      </c>
      <c r="BD2" s="100">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163.58000000000001</v>
      </c>
      <c r="C4" s="273">
        <v>225.95</v>
      </c>
      <c r="D4" s="273">
        <v>240</v>
      </c>
      <c r="E4" s="1">
        <v>308.065</v>
      </c>
      <c r="F4" s="1">
        <v>206.22200000000001</v>
      </c>
      <c r="G4" s="1">
        <v>215.19399999999999</v>
      </c>
      <c r="H4" s="1">
        <v>228.505</v>
      </c>
      <c r="I4" s="1">
        <v>277.89800000000002</v>
      </c>
      <c r="J4" s="1">
        <v>261.71800000000002</v>
      </c>
      <c r="K4" s="1">
        <v>293.29399999999998</v>
      </c>
      <c r="L4" s="1">
        <v>300.92</v>
      </c>
      <c r="M4" s="1">
        <v>314.827</v>
      </c>
      <c r="N4" s="1">
        <v>324.548</v>
      </c>
      <c r="O4" s="1">
        <v>212.74600000000001</v>
      </c>
      <c r="P4" s="1">
        <v>278.423</v>
      </c>
      <c r="Q4" s="1">
        <v>200.19200000000001</v>
      </c>
      <c r="R4" s="1">
        <v>327.29000000000002</v>
      </c>
      <c r="S4" s="1">
        <v>206.358</v>
      </c>
      <c r="T4" s="1">
        <v>192.09299999999999</v>
      </c>
      <c r="U4" s="1">
        <v>221.74799999999999</v>
      </c>
      <c r="V4" s="1">
        <v>217.684</v>
      </c>
      <c r="W4" s="1">
        <v>217.33799999999999</v>
      </c>
      <c r="X4" s="1">
        <v>280.10599999999999</v>
      </c>
      <c r="Y4" s="1">
        <v>235.34399999999999</v>
      </c>
      <c r="Z4" s="1">
        <v>236.00200000000001</v>
      </c>
      <c r="AA4" s="1">
        <v>263.10700000000003</v>
      </c>
      <c r="AB4" s="1">
        <v>260.78699999999998</v>
      </c>
      <c r="AC4" s="1">
        <v>238.964</v>
      </c>
      <c r="AD4" s="1">
        <v>270.49099999999999</v>
      </c>
      <c r="AE4" s="1">
        <v>240</v>
      </c>
      <c r="AF4" s="1">
        <v>200.136</v>
      </c>
      <c r="AG4" s="1">
        <v>283.024</v>
      </c>
      <c r="AH4" s="1">
        <v>278.75099999999998</v>
      </c>
      <c r="AI4" s="1">
        <v>203.524</v>
      </c>
      <c r="AJ4" s="1">
        <v>291.40699999999998</v>
      </c>
      <c r="AK4" s="1">
        <v>189.55100000000002</v>
      </c>
      <c r="AL4" s="1">
        <v>228.601</v>
      </c>
      <c r="AM4" s="1">
        <v>253.904</v>
      </c>
    </row>
    <row r="5" spans="1:56" x14ac:dyDescent="0.25">
      <c r="A5" s="70">
        <f ca="1">Exceedance!U5</f>
        <v>42856</v>
      </c>
      <c r="B5" s="273">
        <v>313.55</v>
      </c>
      <c r="C5" s="273">
        <v>433.1</v>
      </c>
      <c r="D5" s="273">
        <v>389.99999999999994</v>
      </c>
      <c r="E5" s="1">
        <v>421.76400000000001</v>
      </c>
      <c r="F5" s="1">
        <v>310.44799999999998</v>
      </c>
      <c r="G5" s="1">
        <v>274.06900000000002</v>
      </c>
      <c r="H5" s="1">
        <v>336.51799999999997</v>
      </c>
      <c r="I5" s="1">
        <v>517.99300000000005</v>
      </c>
      <c r="J5" s="1">
        <v>367.54700000000003</v>
      </c>
      <c r="K5" s="1">
        <v>729.69200000000001</v>
      </c>
      <c r="L5" s="1">
        <v>460.322</v>
      </c>
      <c r="M5" s="1">
        <v>409.25700000000001</v>
      </c>
      <c r="N5" s="1">
        <v>301.62</v>
      </c>
      <c r="O5" s="1">
        <v>349.06</v>
      </c>
      <c r="P5" s="1">
        <v>650.19500000000005</v>
      </c>
      <c r="Q5" s="1">
        <v>481.83300000000003</v>
      </c>
      <c r="R5" s="1">
        <v>551.78300000000002</v>
      </c>
      <c r="S5" s="1">
        <v>295.036</v>
      </c>
      <c r="T5" s="1">
        <v>282.185</v>
      </c>
      <c r="U5" s="1">
        <v>429.84399999999999</v>
      </c>
      <c r="V5" s="1">
        <v>369.66500000000002</v>
      </c>
      <c r="W5" s="1">
        <v>322.94099999999997</v>
      </c>
      <c r="X5" s="1">
        <v>467.78500000000003</v>
      </c>
      <c r="Y5" s="1">
        <v>481.041</v>
      </c>
      <c r="Z5" s="1">
        <v>294.86799999999999</v>
      </c>
      <c r="AA5" s="1">
        <v>274.13400000000001</v>
      </c>
      <c r="AB5" s="1">
        <v>402.125</v>
      </c>
      <c r="AC5" s="1">
        <v>389.99999999999994</v>
      </c>
      <c r="AD5" s="1">
        <v>473.61399999999998</v>
      </c>
      <c r="AE5" s="1">
        <v>603.04</v>
      </c>
      <c r="AF5" s="1">
        <v>323.24099999999999</v>
      </c>
      <c r="AG5" s="1">
        <v>347.53800000000001</v>
      </c>
      <c r="AH5" s="1">
        <v>210.745</v>
      </c>
      <c r="AI5" s="1">
        <v>269.69600000000003</v>
      </c>
      <c r="AJ5" s="1">
        <v>434.72800000000001</v>
      </c>
      <c r="AK5" s="1">
        <v>474.25200000000001</v>
      </c>
      <c r="AL5" s="1">
        <v>336.06299999999999</v>
      </c>
      <c r="AM5" s="1">
        <v>396.32900000000001</v>
      </c>
    </row>
    <row r="6" spans="1:56" x14ac:dyDescent="0.25">
      <c r="A6" s="70">
        <f ca="1">Exceedance!U6</f>
        <v>42887</v>
      </c>
      <c r="B6" s="273">
        <v>572.96</v>
      </c>
      <c r="C6" s="273">
        <v>791.43</v>
      </c>
      <c r="D6" s="273">
        <v>650</v>
      </c>
      <c r="E6" s="1">
        <v>666.39099999999996</v>
      </c>
      <c r="F6" s="1">
        <v>552.58600000000001</v>
      </c>
      <c r="G6" s="1">
        <v>739.02700000000004</v>
      </c>
      <c r="H6" s="1">
        <v>682.41800000000001</v>
      </c>
      <c r="I6" s="1">
        <v>528.87400000000002</v>
      </c>
      <c r="J6" s="1">
        <v>921.05799999999999</v>
      </c>
      <c r="K6" s="1">
        <v>511.60300000000001</v>
      </c>
      <c r="L6" s="1">
        <v>695.452</v>
      </c>
      <c r="M6" s="1">
        <v>542.18499999999995</v>
      </c>
      <c r="N6" s="1">
        <v>669.61599999999987</v>
      </c>
      <c r="O6" s="1">
        <v>835.17</v>
      </c>
      <c r="P6" s="1">
        <v>496.66500000000002</v>
      </c>
      <c r="Q6" s="1">
        <v>692.50699999999995</v>
      </c>
      <c r="R6" s="1">
        <v>570.19000000000005</v>
      </c>
      <c r="S6" s="1">
        <v>757.49599999999998</v>
      </c>
      <c r="T6" s="1">
        <v>820.96299999999997</v>
      </c>
      <c r="U6" s="1">
        <v>761.55899999999997</v>
      </c>
      <c r="V6" s="1">
        <v>523.59199999999998</v>
      </c>
      <c r="W6" s="1">
        <v>754.92</v>
      </c>
      <c r="X6" s="1">
        <v>608.70000000000005</v>
      </c>
      <c r="Y6" s="1">
        <v>558.90599999999995</v>
      </c>
      <c r="Z6" s="1">
        <v>727.69399999999996</v>
      </c>
      <c r="AA6" s="1">
        <v>663.37300000000005</v>
      </c>
      <c r="AB6" s="1">
        <v>645.01900000000001</v>
      </c>
      <c r="AC6" s="1">
        <v>688.18600000000004</v>
      </c>
      <c r="AD6" s="1">
        <v>525.91</v>
      </c>
      <c r="AE6" s="1">
        <v>505.38</v>
      </c>
      <c r="AF6" s="1">
        <v>584.30899999999997</v>
      </c>
      <c r="AG6" s="1">
        <v>733.16499999999996</v>
      </c>
      <c r="AH6" s="1">
        <v>605.697</v>
      </c>
      <c r="AI6" s="1">
        <v>541.64599999999996</v>
      </c>
      <c r="AJ6" s="1">
        <v>573.50199999999995</v>
      </c>
      <c r="AK6" s="1">
        <v>650</v>
      </c>
      <c r="AL6" s="1">
        <v>626.25900000000001</v>
      </c>
      <c r="AM6" s="1">
        <v>768.81100000000004</v>
      </c>
    </row>
    <row r="7" spans="1:56" x14ac:dyDescent="0.25">
      <c r="A7" s="70">
        <f ca="1">Exceedance!U7</f>
        <v>42917</v>
      </c>
      <c r="B7" s="273">
        <v>339.91</v>
      </c>
      <c r="C7" s="273">
        <v>469.52</v>
      </c>
      <c r="D7" s="273">
        <v>400</v>
      </c>
      <c r="E7" s="1">
        <v>400</v>
      </c>
      <c r="F7" s="1">
        <v>505.54499999999996</v>
      </c>
      <c r="G7" s="1">
        <v>589.48299999999995</v>
      </c>
      <c r="H7" s="1">
        <v>518.03399999999999</v>
      </c>
      <c r="I7" s="1">
        <v>244</v>
      </c>
      <c r="J7" s="1">
        <v>322.17500000000001</v>
      </c>
      <c r="K7" s="1">
        <v>238.67099999999999</v>
      </c>
      <c r="L7" s="1">
        <v>191.51400000000001</v>
      </c>
      <c r="M7" s="1">
        <v>354.91199999999998</v>
      </c>
      <c r="N7" s="1">
        <v>520.5</v>
      </c>
      <c r="O7" s="1">
        <v>482.017</v>
      </c>
      <c r="P7" s="1">
        <v>256.20600000000002</v>
      </c>
      <c r="Q7" s="1">
        <v>410.66500000000002</v>
      </c>
      <c r="R7" s="1">
        <v>183.095</v>
      </c>
      <c r="S7" s="1">
        <v>713.55399999999997</v>
      </c>
      <c r="T7" s="1">
        <v>434.54199999999997</v>
      </c>
      <c r="U7" s="1">
        <v>332.851</v>
      </c>
      <c r="V7" s="1">
        <v>636.62300000000005</v>
      </c>
      <c r="W7" s="1">
        <v>518.39300000000003</v>
      </c>
      <c r="X7" s="1">
        <v>241.51499999999999</v>
      </c>
      <c r="Y7" s="1">
        <v>254.04</v>
      </c>
      <c r="Z7" s="1">
        <v>385.77699999999999</v>
      </c>
      <c r="AA7" s="1">
        <v>273.70600000000002</v>
      </c>
      <c r="AB7" s="1">
        <v>477.37900000000002</v>
      </c>
      <c r="AC7" s="1">
        <v>519.91600000000005</v>
      </c>
      <c r="AD7" s="1">
        <v>172.08999999999997</v>
      </c>
      <c r="AE7" s="1">
        <v>200.26</v>
      </c>
      <c r="AF7" s="1">
        <v>454.72800000000001</v>
      </c>
      <c r="AG7" s="1">
        <v>570.423</v>
      </c>
      <c r="AH7" s="1">
        <v>625.726</v>
      </c>
      <c r="AI7" s="1">
        <v>804.17</v>
      </c>
      <c r="AJ7" s="1">
        <v>275.42500000000001</v>
      </c>
      <c r="AK7" s="1">
        <v>317.31099999999998</v>
      </c>
      <c r="AL7" s="1">
        <v>370.66500000000002</v>
      </c>
      <c r="AM7" s="1">
        <v>418.67099999999999</v>
      </c>
    </row>
    <row r="8" spans="1:56" x14ac:dyDescent="0.25">
      <c r="A8" s="70">
        <f ca="1">Exceedance!U8</f>
        <v>42948</v>
      </c>
      <c r="B8" s="273">
        <v>116.46000000000001</v>
      </c>
      <c r="C8" s="273">
        <v>164.88</v>
      </c>
      <c r="D8" s="273">
        <v>145</v>
      </c>
      <c r="E8" s="1">
        <v>147.66</v>
      </c>
      <c r="F8" s="1">
        <v>226.86600000000001</v>
      </c>
      <c r="G8" s="1">
        <v>265.245</v>
      </c>
      <c r="H8" s="1">
        <v>190.755</v>
      </c>
      <c r="I8" s="1">
        <v>106.679</v>
      </c>
      <c r="J8" s="1">
        <v>133.36799999999999</v>
      </c>
      <c r="K8" s="1">
        <v>134.29400000000001</v>
      </c>
      <c r="L8" s="1">
        <v>92.789000000000001</v>
      </c>
      <c r="M8" s="1">
        <v>136.726</v>
      </c>
      <c r="N8" s="1">
        <v>160.57499999999999</v>
      </c>
      <c r="O8" s="1">
        <v>203.03700000000001</v>
      </c>
      <c r="P8" s="1">
        <v>117.599</v>
      </c>
      <c r="Q8" s="1">
        <v>312.39400000000001</v>
      </c>
      <c r="R8" s="1">
        <v>91.587999999999994</v>
      </c>
      <c r="S8" s="1">
        <v>305.85199999999998</v>
      </c>
      <c r="T8" s="1">
        <v>142.953</v>
      </c>
      <c r="U8" s="1">
        <v>181.41499999999999</v>
      </c>
      <c r="V8" s="1">
        <v>243.364</v>
      </c>
      <c r="W8" s="1">
        <v>206.59399999999999</v>
      </c>
      <c r="X8" s="1">
        <v>106.971</v>
      </c>
      <c r="Y8" s="1">
        <v>99.558999999999997</v>
      </c>
      <c r="Z8" s="1">
        <v>124.291</v>
      </c>
      <c r="AA8" s="1">
        <v>110.64100000000001</v>
      </c>
      <c r="AB8" s="1">
        <v>208.22200000000001</v>
      </c>
      <c r="AC8" s="1">
        <v>181.822</v>
      </c>
      <c r="AD8" s="1">
        <v>87.603999999999999</v>
      </c>
      <c r="AE8" s="1">
        <v>104.55500000000001</v>
      </c>
      <c r="AF8" s="1">
        <v>145</v>
      </c>
      <c r="AG8" s="1">
        <v>211.31100000000001</v>
      </c>
      <c r="AH8" s="1">
        <v>239.56700000000001</v>
      </c>
      <c r="AI8" s="1">
        <v>284.05</v>
      </c>
      <c r="AJ8" s="1">
        <v>104.96899999999999</v>
      </c>
      <c r="AK8" s="1">
        <v>116.148</v>
      </c>
      <c r="AL8" s="1">
        <v>145.44599999999997</v>
      </c>
      <c r="AM8" s="1">
        <v>140.83099999999999</v>
      </c>
    </row>
    <row r="9" spans="1:56" x14ac:dyDescent="0.25">
      <c r="A9" s="70">
        <f ca="1">Exceedance!U9</f>
        <v>42979</v>
      </c>
      <c r="B9" s="273">
        <v>51.81</v>
      </c>
      <c r="C9" s="273">
        <v>76.38</v>
      </c>
      <c r="D9" s="273">
        <v>85</v>
      </c>
      <c r="E9" s="1">
        <v>74.307000000000002</v>
      </c>
      <c r="F9" s="1">
        <v>112.69199999999999</v>
      </c>
      <c r="G9" s="1">
        <v>119.31399999999999</v>
      </c>
      <c r="H9" s="1">
        <v>105.29900000000001</v>
      </c>
      <c r="I9" s="1">
        <v>80.099999999999994</v>
      </c>
      <c r="J9" s="1">
        <v>77.393000000000001</v>
      </c>
      <c r="K9" s="1">
        <v>77.230999999999995</v>
      </c>
      <c r="L9" s="1">
        <v>63.704999999999998</v>
      </c>
      <c r="M9" s="1">
        <v>82.42</v>
      </c>
      <c r="N9" s="1">
        <v>89.501999999999995</v>
      </c>
      <c r="O9" s="1">
        <v>113.96</v>
      </c>
      <c r="P9" s="1">
        <v>75.738</v>
      </c>
      <c r="Q9" s="1">
        <v>118.16200000000001</v>
      </c>
      <c r="R9" s="1">
        <v>64.108999999999995</v>
      </c>
      <c r="S9" s="1">
        <v>113.158</v>
      </c>
      <c r="T9" s="1">
        <v>77.87</v>
      </c>
      <c r="U9" s="1">
        <v>108.67700000000001</v>
      </c>
      <c r="V9" s="1">
        <v>96.688000000000002</v>
      </c>
      <c r="W9" s="1">
        <v>113.87</v>
      </c>
      <c r="X9" s="1">
        <v>81.466999999999999</v>
      </c>
      <c r="Y9" s="1">
        <v>64.754000000000005</v>
      </c>
      <c r="Z9" s="1">
        <v>85</v>
      </c>
      <c r="AA9" s="1">
        <v>76.956000000000003</v>
      </c>
      <c r="AB9" s="1">
        <v>110.724</v>
      </c>
      <c r="AC9" s="1">
        <v>85.727999999999994</v>
      </c>
      <c r="AD9" s="1">
        <v>62.454000000000001</v>
      </c>
      <c r="AE9" s="1">
        <v>69.822999999999993</v>
      </c>
      <c r="AF9" s="1">
        <v>85.450999999999993</v>
      </c>
      <c r="AG9" s="1">
        <v>90.793999999999997</v>
      </c>
      <c r="AH9" s="1">
        <v>101.94199999999999</v>
      </c>
      <c r="AI9" s="1">
        <v>108.602</v>
      </c>
      <c r="AJ9" s="1">
        <v>65.025999999999996</v>
      </c>
      <c r="AK9" s="1">
        <v>83.65</v>
      </c>
      <c r="AL9" s="1">
        <v>91.135999999999996</v>
      </c>
      <c r="AM9" s="1">
        <v>82.296000000000006</v>
      </c>
    </row>
    <row r="10" spans="1:56" x14ac:dyDescent="0.25">
      <c r="A10" s="70">
        <f ca="1">Exceedance!U10</f>
        <v>43009</v>
      </c>
      <c r="B10" s="273">
        <v>35.83</v>
      </c>
      <c r="C10" s="273">
        <v>57.15</v>
      </c>
      <c r="D10" s="273">
        <v>76.290000000000006</v>
      </c>
      <c r="E10" s="1">
        <v>70.658000000000001</v>
      </c>
      <c r="F10" s="1">
        <v>129.13900000000001</v>
      </c>
      <c r="G10" s="1">
        <v>103.104</v>
      </c>
      <c r="H10" s="1">
        <v>98.483000000000004</v>
      </c>
      <c r="I10" s="1">
        <v>76.897000000000006</v>
      </c>
      <c r="J10" s="1">
        <v>78.701999999999998</v>
      </c>
      <c r="K10" s="1">
        <v>60.981999999999999</v>
      </c>
      <c r="L10" s="1">
        <v>58.069000000000003</v>
      </c>
      <c r="M10" s="1">
        <v>68.727000000000004</v>
      </c>
      <c r="N10" s="1">
        <v>82.87</v>
      </c>
      <c r="O10" s="1">
        <v>74.185000000000002</v>
      </c>
      <c r="P10" s="1">
        <v>61.268999999999998</v>
      </c>
      <c r="Q10" s="1">
        <v>84.787000000000006</v>
      </c>
      <c r="R10" s="1">
        <v>69.763000000000005</v>
      </c>
      <c r="S10" s="1">
        <v>85.793000000000006</v>
      </c>
      <c r="T10" s="1">
        <v>69.692999999999998</v>
      </c>
      <c r="U10" s="1">
        <v>92.858999999999995</v>
      </c>
      <c r="V10" s="1">
        <v>81.19</v>
      </c>
      <c r="W10" s="1">
        <v>73.739999999999995</v>
      </c>
      <c r="X10" s="1">
        <v>69.366</v>
      </c>
      <c r="Y10" s="1">
        <v>58.378</v>
      </c>
      <c r="Z10" s="1">
        <v>73.712000000000003</v>
      </c>
      <c r="AA10" s="1">
        <v>59.875</v>
      </c>
      <c r="AB10" s="1">
        <v>85.147000000000006</v>
      </c>
      <c r="AC10" s="1">
        <v>75.067999999999998</v>
      </c>
      <c r="AD10" s="1">
        <v>77.221999999999994</v>
      </c>
      <c r="AE10" s="1">
        <v>83.153999999999996</v>
      </c>
      <c r="AF10" s="1">
        <v>68.738</v>
      </c>
      <c r="AG10" s="1">
        <v>77.855999999999995</v>
      </c>
      <c r="AH10" s="1">
        <v>73.230999999999995</v>
      </c>
      <c r="AI10" s="1">
        <v>85.338999999999999</v>
      </c>
      <c r="AJ10" s="1">
        <v>58.783000000000001</v>
      </c>
      <c r="AK10" s="1">
        <v>77.334999999999994</v>
      </c>
      <c r="AL10" s="1">
        <v>141.12100000000001</v>
      </c>
      <c r="AM10" s="1">
        <v>69.192999999999998</v>
      </c>
    </row>
    <row r="11" spans="1:56" x14ac:dyDescent="0.25">
      <c r="A11" s="70">
        <f ca="1">Exceedance!U11</f>
        <v>43040</v>
      </c>
      <c r="B11" s="273">
        <v>38.119999999999997</v>
      </c>
      <c r="C11" s="273">
        <v>48.08</v>
      </c>
      <c r="D11" s="273">
        <v>54.07</v>
      </c>
      <c r="E11" s="1">
        <v>67.516999999999996</v>
      </c>
      <c r="F11" s="1">
        <v>73.120999999999995</v>
      </c>
      <c r="G11" s="1">
        <v>78.712000000000003</v>
      </c>
      <c r="H11" s="1">
        <v>66.031999999999996</v>
      </c>
      <c r="I11" s="1">
        <v>67.543999999999997</v>
      </c>
      <c r="J11" s="1">
        <v>66.350999999999999</v>
      </c>
      <c r="K11" s="1">
        <v>55.732999999999997</v>
      </c>
      <c r="L11" s="1">
        <v>54.988999999999997</v>
      </c>
      <c r="M11" s="1">
        <v>57.645000000000003</v>
      </c>
      <c r="N11" s="1">
        <v>68.281000000000006</v>
      </c>
      <c r="O11" s="1">
        <v>66.876000000000005</v>
      </c>
      <c r="P11" s="1">
        <v>55.802</v>
      </c>
      <c r="Q11" s="1">
        <v>65.489999999999981</v>
      </c>
      <c r="R11" s="1">
        <v>60.031999999999996</v>
      </c>
      <c r="S11" s="1">
        <v>70.558000000000007</v>
      </c>
      <c r="T11" s="1">
        <v>64.212999999999994</v>
      </c>
      <c r="U11" s="1">
        <v>64.721999999999994</v>
      </c>
      <c r="V11" s="1">
        <v>63.353999999999999</v>
      </c>
      <c r="W11" s="1">
        <v>61.768999999999998</v>
      </c>
      <c r="X11" s="1">
        <v>58.404000000000003</v>
      </c>
      <c r="Y11" s="1">
        <v>62.981000000000002</v>
      </c>
      <c r="Z11" s="1">
        <v>60.472999999999999</v>
      </c>
      <c r="AA11" s="1">
        <v>55.164000000000001</v>
      </c>
      <c r="AB11" s="1">
        <v>75.715000000000003</v>
      </c>
      <c r="AC11" s="1">
        <v>63.207999999999998</v>
      </c>
      <c r="AD11" s="1">
        <v>58.277999999999999</v>
      </c>
      <c r="AE11" s="1">
        <v>66.53</v>
      </c>
      <c r="AF11" s="1">
        <v>64.936999999999998</v>
      </c>
      <c r="AG11" s="1">
        <v>67.319999999999993</v>
      </c>
      <c r="AH11" s="1">
        <v>64.182000000000002</v>
      </c>
      <c r="AI11" s="1">
        <v>69.215000000000003</v>
      </c>
      <c r="AJ11" s="1">
        <v>60.835000000000001</v>
      </c>
      <c r="AK11" s="1">
        <v>62.597999999999999</v>
      </c>
      <c r="AL11" s="1">
        <v>75.876000000000005</v>
      </c>
      <c r="AM11" s="1">
        <v>61.664000000000001</v>
      </c>
    </row>
    <row r="12" spans="1:56" x14ac:dyDescent="0.25">
      <c r="A12" s="70">
        <f ca="1">Exceedance!U12</f>
        <v>43070</v>
      </c>
      <c r="B12" s="273">
        <v>30.35</v>
      </c>
      <c r="C12" s="273">
        <v>34.65</v>
      </c>
      <c r="D12" s="273">
        <v>31.99</v>
      </c>
      <c r="E12" s="1">
        <v>59.685000000000002</v>
      </c>
      <c r="F12" s="1">
        <v>57.497999999999998</v>
      </c>
      <c r="G12" s="1">
        <v>60.963999999999999</v>
      </c>
      <c r="H12" s="1">
        <v>54.994999999999997</v>
      </c>
      <c r="I12" s="1">
        <v>51.154000000000003</v>
      </c>
      <c r="J12" s="1">
        <v>53.892000000000003</v>
      </c>
      <c r="K12" s="1">
        <v>49.637999999999998</v>
      </c>
      <c r="L12" s="1">
        <v>48.665999999999997</v>
      </c>
      <c r="M12" s="1">
        <v>50.094000000000001</v>
      </c>
      <c r="N12" s="1">
        <v>56.05</v>
      </c>
      <c r="O12" s="1">
        <v>58.165999999999997</v>
      </c>
      <c r="P12" s="1">
        <v>49.1</v>
      </c>
      <c r="Q12" s="1">
        <v>55.451000000000001</v>
      </c>
      <c r="R12" s="1">
        <v>50.106999999999999</v>
      </c>
      <c r="S12" s="1">
        <v>66.721999999999994</v>
      </c>
      <c r="T12" s="1">
        <v>58.625</v>
      </c>
      <c r="U12" s="1">
        <v>53.488999999999997</v>
      </c>
      <c r="V12" s="1">
        <v>55.893000000000001</v>
      </c>
      <c r="W12" s="1">
        <v>53.869</v>
      </c>
      <c r="X12" s="1">
        <v>49.588999999999999</v>
      </c>
      <c r="Y12" s="1">
        <v>50.744999999999997</v>
      </c>
      <c r="Z12" s="1">
        <v>51.826999999999998</v>
      </c>
      <c r="AA12" s="1">
        <v>48.283999999999999</v>
      </c>
      <c r="AB12" s="1">
        <v>57.408000000000001</v>
      </c>
      <c r="AC12" s="1">
        <v>55.290999999999997</v>
      </c>
      <c r="AD12" s="1">
        <v>51.225999999999999</v>
      </c>
      <c r="AE12" s="1">
        <v>52.058</v>
      </c>
      <c r="AF12" s="1">
        <v>52.972999999999999</v>
      </c>
      <c r="AG12" s="1">
        <v>55.235999999999997</v>
      </c>
      <c r="AH12" s="1">
        <v>54.637</v>
      </c>
      <c r="AI12" s="1">
        <v>57.097999999999999</v>
      </c>
      <c r="AJ12" s="1">
        <v>51.848999999999997</v>
      </c>
      <c r="AK12" s="1">
        <v>52.488000000000007</v>
      </c>
      <c r="AL12" s="1">
        <v>59.265000000000001</v>
      </c>
      <c r="AM12" s="1">
        <v>56.222000000000008</v>
      </c>
    </row>
    <row r="13" spans="1:56" x14ac:dyDescent="0.25">
      <c r="A13" s="70">
        <f ca="1">Exceedance!U13</f>
        <v>43101</v>
      </c>
      <c r="B13" s="273">
        <v>28.41</v>
      </c>
      <c r="C13" s="273">
        <v>33.58</v>
      </c>
      <c r="D13" s="273">
        <v>30.31</v>
      </c>
      <c r="E13" s="1">
        <v>52.572000000000003</v>
      </c>
      <c r="F13" s="1">
        <v>50.801000000000002</v>
      </c>
      <c r="G13" s="1">
        <v>52.567999999999998</v>
      </c>
      <c r="H13" s="1">
        <v>47.491</v>
      </c>
      <c r="I13" s="1">
        <v>44.150999999999996</v>
      </c>
      <c r="J13" s="1">
        <v>46.468000000000004</v>
      </c>
      <c r="K13" s="1">
        <v>43.366999999999997</v>
      </c>
      <c r="L13" s="1">
        <v>42.722000000000001</v>
      </c>
      <c r="M13" s="1">
        <v>43.616</v>
      </c>
      <c r="N13" s="1">
        <v>47.795999999999999</v>
      </c>
      <c r="O13" s="1">
        <v>50.094000000000001</v>
      </c>
      <c r="P13" s="1">
        <v>43.548000000000002</v>
      </c>
      <c r="Q13" s="1">
        <v>48.095999999999997</v>
      </c>
      <c r="R13" s="1">
        <v>43.671999999999997</v>
      </c>
      <c r="S13" s="1">
        <v>53.137</v>
      </c>
      <c r="T13" s="1">
        <v>56.485999999999997</v>
      </c>
      <c r="U13" s="1">
        <v>46.152999999999999</v>
      </c>
      <c r="V13" s="1">
        <v>47.612000000000002</v>
      </c>
      <c r="W13" s="1">
        <v>47.101999999999997</v>
      </c>
      <c r="X13" s="1">
        <v>43.238</v>
      </c>
      <c r="Y13" s="1">
        <v>43.081000000000003</v>
      </c>
      <c r="Z13" s="1">
        <v>45.256</v>
      </c>
      <c r="AA13" s="1">
        <v>42.709000000000003</v>
      </c>
      <c r="AB13" s="1">
        <v>48.845999999999997</v>
      </c>
      <c r="AC13" s="1">
        <v>52.183</v>
      </c>
      <c r="AD13" s="1">
        <v>46.316000000000003</v>
      </c>
      <c r="AE13" s="1">
        <v>44.149000000000001</v>
      </c>
      <c r="AF13" s="1">
        <v>47.573999999999998</v>
      </c>
      <c r="AG13" s="1">
        <v>47.503</v>
      </c>
      <c r="AH13" s="1">
        <v>48.494999999999997</v>
      </c>
      <c r="AI13" s="1">
        <v>50.725999999999999</v>
      </c>
      <c r="AJ13" s="1">
        <v>44.206000000000003</v>
      </c>
      <c r="AK13" s="1">
        <v>46.188000000000009</v>
      </c>
      <c r="AL13" s="1">
        <v>53.329000000000001</v>
      </c>
      <c r="AM13" s="1">
        <v>57.618000000000002</v>
      </c>
    </row>
    <row r="14" spans="1:56" x14ac:dyDescent="0.25">
      <c r="A14" s="70">
        <f ca="1">Exceedance!U14</f>
        <v>43132</v>
      </c>
      <c r="B14" s="273">
        <v>26.21</v>
      </c>
      <c r="C14" s="273">
        <v>30.45</v>
      </c>
      <c r="D14" s="273">
        <v>27.66</v>
      </c>
      <c r="E14" s="1">
        <v>47.633000000000003</v>
      </c>
      <c r="F14" s="1">
        <v>43.344999999999999</v>
      </c>
      <c r="G14" s="1">
        <v>43.761000000000003</v>
      </c>
      <c r="H14" s="1">
        <v>40.067999999999998</v>
      </c>
      <c r="I14" s="1">
        <v>81.084000000000003</v>
      </c>
      <c r="J14" s="1">
        <v>40.484999999999999</v>
      </c>
      <c r="K14" s="1">
        <v>36.031999999999996</v>
      </c>
      <c r="L14" s="1">
        <v>37.406999999999996</v>
      </c>
      <c r="M14" s="1">
        <v>37.305999999999997</v>
      </c>
      <c r="N14" s="1">
        <v>44.18</v>
      </c>
      <c r="O14" s="1">
        <v>41.935000000000002</v>
      </c>
      <c r="P14" s="1">
        <v>37.582000000000001</v>
      </c>
      <c r="Q14" s="1">
        <v>39.792999999999999</v>
      </c>
      <c r="R14" s="1">
        <v>48.061999999999998</v>
      </c>
      <c r="S14" s="1">
        <v>53.375</v>
      </c>
      <c r="T14" s="1">
        <v>45.204000000000001</v>
      </c>
      <c r="U14" s="1">
        <v>38.255000000000003</v>
      </c>
      <c r="V14" s="1">
        <v>41.420999999999999</v>
      </c>
      <c r="W14" s="1">
        <v>43.552</v>
      </c>
      <c r="X14" s="1">
        <v>36.408999999999999</v>
      </c>
      <c r="Y14" s="1">
        <v>35.895000000000003</v>
      </c>
      <c r="Z14" s="1">
        <v>47.113999999999997</v>
      </c>
      <c r="AA14" s="1">
        <v>37.026000000000003</v>
      </c>
      <c r="AB14" s="1">
        <v>41.387999999999998</v>
      </c>
      <c r="AC14" s="1">
        <v>42.747999999999998</v>
      </c>
      <c r="AD14" s="1">
        <v>40.948</v>
      </c>
      <c r="AE14" s="1">
        <v>36.405000000000001</v>
      </c>
      <c r="AF14" s="1">
        <v>42.14</v>
      </c>
      <c r="AG14" s="1">
        <v>39.244999999999997</v>
      </c>
      <c r="AH14" s="1">
        <v>42.396000000000001</v>
      </c>
      <c r="AI14" s="1">
        <v>44.49</v>
      </c>
      <c r="AJ14" s="1">
        <v>37.313000000000002</v>
      </c>
      <c r="AK14" s="1">
        <v>45.807000000000002</v>
      </c>
      <c r="AL14" s="1">
        <v>53.677999999999997</v>
      </c>
      <c r="AM14" s="1">
        <v>47.491</v>
      </c>
    </row>
    <row r="15" spans="1:56" x14ac:dyDescent="0.25">
      <c r="A15" s="70">
        <f ca="1">Exceedance!U15</f>
        <v>43160</v>
      </c>
      <c r="B15" s="273">
        <v>47.46</v>
      </c>
      <c r="C15" s="273">
        <v>58.86</v>
      </c>
      <c r="D15" s="273">
        <v>52.6</v>
      </c>
      <c r="E15" s="1">
        <v>65.45</v>
      </c>
      <c r="F15" s="1">
        <v>57.673999999999999</v>
      </c>
      <c r="G15" s="1">
        <v>52.819000000000003</v>
      </c>
      <c r="H15" s="1">
        <v>48.155000000000001</v>
      </c>
      <c r="I15" s="1">
        <v>143.71299999999999</v>
      </c>
      <c r="J15" s="1">
        <v>55.418999999999997</v>
      </c>
      <c r="K15" s="1">
        <v>50.125</v>
      </c>
      <c r="L15" s="1">
        <v>73.400000000000006</v>
      </c>
      <c r="M15" s="1">
        <v>56.878999999999998</v>
      </c>
      <c r="N15" s="1">
        <v>51.37</v>
      </c>
      <c r="O15" s="1">
        <v>65.498000000000005</v>
      </c>
      <c r="P15" s="1">
        <v>61.378</v>
      </c>
      <c r="Q15" s="1">
        <v>62.814999999999998</v>
      </c>
      <c r="R15" s="1">
        <v>80.037999999999997</v>
      </c>
      <c r="S15" s="1">
        <v>70.260999999999996</v>
      </c>
      <c r="T15" s="1">
        <v>71.057000000000002</v>
      </c>
      <c r="U15" s="1">
        <v>57.625999999999998</v>
      </c>
      <c r="V15" s="1">
        <v>59.661000000000001</v>
      </c>
      <c r="W15" s="1">
        <v>53.453000000000003</v>
      </c>
      <c r="X15" s="1">
        <v>50.64</v>
      </c>
      <c r="Y15" s="1">
        <v>44.661000000000001</v>
      </c>
      <c r="Z15" s="1">
        <v>55.591999999999999</v>
      </c>
      <c r="AA15" s="1">
        <v>69.927000000000007</v>
      </c>
      <c r="AB15" s="1">
        <v>63.938000000000002</v>
      </c>
      <c r="AC15" s="1">
        <v>51.311999999999998</v>
      </c>
      <c r="AD15" s="1">
        <v>78.683000000000007</v>
      </c>
      <c r="AE15" s="1">
        <v>44.356999999999999</v>
      </c>
      <c r="AF15" s="1">
        <v>62.814</v>
      </c>
      <c r="AG15" s="1">
        <v>49.651000000000003</v>
      </c>
      <c r="AH15" s="1">
        <v>50.176000000000002</v>
      </c>
      <c r="AI15" s="1">
        <v>73.447999999999993</v>
      </c>
      <c r="AJ15" s="1">
        <v>52.329000000000001</v>
      </c>
      <c r="AK15" s="1">
        <v>59.664000000000001</v>
      </c>
      <c r="AL15" s="1">
        <v>84.638999999999996</v>
      </c>
      <c r="AM15" s="1">
        <v>63.752000000000002</v>
      </c>
    </row>
    <row r="16" spans="1:56" x14ac:dyDescent="0.25">
      <c r="A16" s="70">
        <f ca="1">Exceedance!U16</f>
        <v>43191</v>
      </c>
      <c r="B16" s="273">
        <v>64.97</v>
      </c>
      <c r="C16" s="273">
        <v>102.28</v>
      </c>
      <c r="D16" s="273">
        <v>85.43</v>
      </c>
      <c r="E16" s="1">
        <v>72.781999999999996</v>
      </c>
      <c r="F16" s="1">
        <v>65.787999999999997</v>
      </c>
      <c r="G16" s="1">
        <v>65.436999999999998</v>
      </c>
      <c r="H16" s="1">
        <v>105.71</v>
      </c>
      <c r="I16" s="1">
        <v>228.81700000000001</v>
      </c>
      <c r="J16" s="1">
        <v>96.796000000000006</v>
      </c>
      <c r="K16" s="1">
        <v>86.819000000000003</v>
      </c>
      <c r="L16" s="1">
        <v>133.988</v>
      </c>
      <c r="M16" s="1">
        <v>106.71</v>
      </c>
      <c r="N16" s="1">
        <v>76.144000000000005</v>
      </c>
      <c r="O16" s="1">
        <v>82.808999999999997</v>
      </c>
      <c r="P16" s="1">
        <v>83.503</v>
      </c>
      <c r="Q16" s="1">
        <v>106.31100000000001</v>
      </c>
      <c r="R16" s="1">
        <v>77.251999999999995</v>
      </c>
      <c r="S16" s="1">
        <v>128.71100000000001</v>
      </c>
      <c r="T16" s="1">
        <v>100.455</v>
      </c>
      <c r="U16" s="1">
        <v>89.284999999999997</v>
      </c>
      <c r="V16" s="1">
        <v>74.397999999999996</v>
      </c>
      <c r="W16" s="1">
        <v>90.054000000000016</v>
      </c>
      <c r="X16" s="1">
        <v>61.454000000000001</v>
      </c>
      <c r="Y16" s="1">
        <v>76.78</v>
      </c>
      <c r="Z16" s="1">
        <v>81.933999999999997</v>
      </c>
      <c r="AA16" s="1">
        <v>128.846</v>
      </c>
      <c r="AB16" s="1">
        <v>90.189999999999984</v>
      </c>
      <c r="AC16" s="1">
        <v>114.896</v>
      </c>
      <c r="AD16" s="1">
        <v>80.832999999999998</v>
      </c>
      <c r="AE16" s="1">
        <v>48.076000000000001</v>
      </c>
      <c r="AF16" s="1">
        <v>94.816999999999993</v>
      </c>
      <c r="AG16" s="1">
        <v>64.277000000000001</v>
      </c>
      <c r="AH16" s="1">
        <v>74.466999999999999</v>
      </c>
      <c r="AI16" s="1">
        <v>138.13900000000001</v>
      </c>
      <c r="AJ16" s="1">
        <v>59.015999999999998</v>
      </c>
      <c r="AK16" s="1">
        <v>92.198999999999998</v>
      </c>
      <c r="AL16" s="1">
        <v>92.537000000000006</v>
      </c>
      <c r="AM16" s="1">
        <v>72.825000000000003</v>
      </c>
    </row>
    <row r="17" spans="1:39" x14ac:dyDescent="0.25">
      <c r="A17" s="70">
        <f ca="1">Exceedance!U17</f>
        <v>43221</v>
      </c>
      <c r="B17" s="273">
        <v>116.46000000000001</v>
      </c>
      <c r="C17" s="273">
        <v>212.36</v>
      </c>
      <c r="D17" s="273">
        <v>163.75</v>
      </c>
      <c r="E17" s="1">
        <v>243.96100000000001</v>
      </c>
      <c r="F17" s="1">
        <v>146.84700000000001</v>
      </c>
      <c r="G17" s="1">
        <v>176.64</v>
      </c>
      <c r="H17" s="1">
        <v>261.779</v>
      </c>
      <c r="I17" s="1">
        <v>338.12</v>
      </c>
      <c r="J17" s="1">
        <v>282.11900000000003</v>
      </c>
      <c r="K17" s="1">
        <v>132.393</v>
      </c>
      <c r="L17" s="1">
        <v>171.31100000000001</v>
      </c>
      <c r="M17" s="1">
        <v>106.64399999999999</v>
      </c>
      <c r="N17" s="1">
        <v>119.801</v>
      </c>
      <c r="O17" s="1">
        <v>179.50200000000001</v>
      </c>
      <c r="P17" s="1">
        <v>231.9</v>
      </c>
      <c r="Q17" s="1">
        <v>214.81800000000001</v>
      </c>
      <c r="R17" s="1">
        <v>79.040000000000006</v>
      </c>
      <c r="S17" s="1">
        <v>173.93199999999996</v>
      </c>
      <c r="T17" s="1">
        <v>361.60500000000002</v>
      </c>
      <c r="U17" s="1">
        <v>165.97900000000001</v>
      </c>
      <c r="V17" s="1">
        <v>185.5</v>
      </c>
      <c r="W17" s="1">
        <v>180.11</v>
      </c>
      <c r="X17" s="1">
        <v>131.12100000000001</v>
      </c>
      <c r="Y17" s="1">
        <v>75.001999999999995</v>
      </c>
      <c r="Z17" s="1">
        <v>85.27</v>
      </c>
      <c r="AA17" s="1">
        <v>126.217</v>
      </c>
      <c r="AB17" s="1">
        <v>170.62299999999999</v>
      </c>
      <c r="AC17" s="1">
        <v>261.38200000000001</v>
      </c>
      <c r="AD17" s="1">
        <v>191.536</v>
      </c>
      <c r="AE17" s="1">
        <v>135.26599999999999</v>
      </c>
      <c r="AF17" s="1">
        <v>163.697</v>
      </c>
      <c r="AG17" s="1">
        <v>36.871000000000002</v>
      </c>
      <c r="AH17" s="1">
        <v>173.56800000000001</v>
      </c>
      <c r="AI17" s="1">
        <v>197.24100000000001</v>
      </c>
      <c r="AJ17" s="1">
        <v>92.926000000000002</v>
      </c>
      <c r="AK17" s="1">
        <v>217.739</v>
      </c>
      <c r="AL17" s="1">
        <v>196.47800000000001</v>
      </c>
      <c r="AM17" s="1">
        <v>136.774</v>
      </c>
    </row>
    <row r="18" spans="1:39" x14ac:dyDescent="0.25">
      <c r="A18" s="70">
        <f ca="1">Exceedance!U18</f>
        <v>43252</v>
      </c>
      <c r="B18" s="273">
        <v>179.95</v>
      </c>
      <c r="C18" s="273">
        <v>388.98</v>
      </c>
      <c r="D18" s="273">
        <v>299.23</v>
      </c>
      <c r="E18" s="1">
        <v>492.82100000000003</v>
      </c>
      <c r="F18" s="1">
        <v>564.00300000000004</v>
      </c>
      <c r="G18" s="1">
        <v>399.40100000000001</v>
      </c>
      <c r="H18" s="1">
        <v>218.66200000000001</v>
      </c>
      <c r="I18" s="1">
        <v>902.36099999999999</v>
      </c>
      <c r="J18" s="1">
        <v>202.887</v>
      </c>
      <c r="K18" s="1">
        <v>155.99</v>
      </c>
      <c r="L18" s="1">
        <v>278.52800000000002</v>
      </c>
      <c r="M18" s="1">
        <v>282.25400000000002</v>
      </c>
      <c r="N18" s="1">
        <v>403.45100000000008</v>
      </c>
      <c r="O18" s="1">
        <v>76.453000000000017</v>
      </c>
      <c r="P18" s="1">
        <v>392.43799999999999</v>
      </c>
      <c r="Q18" s="1">
        <v>181.74199999999999</v>
      </c>
      <c r="R18" s="1">
        <v>444.21100000000001</v>
      </c>
      <c r="S18" s="1">
        <v>603.04</v>
      </c>
      <c r="T18" s="1">
        <v>730.36</v>
      </c>
      <c r="U18" s="1">
        <v>314.48</v>
      </c>
      <c r="V18" s="1">
        <v>565.38699999999994</v>
      </c>
      <c r="W18" s="1">
        <v>237.596</v>
      </c>
      <c r="X18" s="1">
        <v>142.57300000000001</v>
      </c>
      <c r="Y18" s="1">
        <v>222.85499999999999</v>
      </c>
      <c r="Z18" s="1">
        <v>256.74299999999999</v>
      </c>
      <c r="AA18" s="1">
        <v>265.67700000000002</v>
      </c>
      <c r="AB18" s="1">
        <v>397.56400000000002</v>
      </c>
      <c r="AC18" s="1">
        <v>298.32299999999998</v>
      </c>
      <c r="AD18" s="1">
        <v>78.835999999999999</v>
      </c>
      <c r="AE18" s="1">
        <v>305.65699999999998</v>
      </c>
      <c r="AF18" s="1">
        <v>480.04199999999997</v>
      </c>
      <c r="AG18" s="1">
        <v>225.96799999999999</v>
      </c>
      <c r="AH18" s="1">
        <v>432.19400000000002</v>
      </c>
      <c r="AI18" s="1">
        <v>217.11699999999999</v>
      </c>
      <c r="AJ18" s="1">
        <v>119.039</v>
      </c>
      <c r="AK18" s="1">
        <v>495.899</v>
      </c>
      <c r="AL18" s="1">
        <v>306.40199999999999</v>
      </c>
      <c r="AM18" s="1">
        <v>200.36700000000002</v>
      </c>
    </row>
    <row r="19" spans="1:39" x14ac:dyDescent="0.25">
      <c r="A19" s="70">
        <f ca="1">Exceedance!U19</f>
        <v>43282</v>
      </c>
      <c r="B19" s="273">
        <v>98.65</v>
      </c>
      <c r="C19" s="273">
        <v>239.56</v>
      </c>
      <c r="D19" s="273">
        <v>177.52</v>
      </c>
      <c r="E19" s="1">
        <v>485.22300000000001</v>
      </c>
      <c r="F19" s="1">
        <v>415.43299999999999</v>
      </c>
      <c r="G19" s="1">
        <v>255.77</v>
      </c>
      <c r="H19" s="1">
        <v>88.632000000000005</v>
      </c>
      <c r="I19" s="1">
        <v>322.29700000000003</v>
      </c>
      <c r="J19" s="1">
        <v>88.555999999999997</v>
      </c>
      <c r="K19" s="1">
        <v>36.709000000000003</v>
      </c>
      <c r="L19" s="1">
        <v>160.72999999999999</v>
      </c>
      <c r="M19" s="1">
        <v>178.44200000000001</v>
      </c>
      <c r="N19" s="1">
        <v>191.78299999999999</v>
      </c>
      <c r="O19" s="1">
        <v>45.085000000000001</v>
      </c>
      <c r="P19" s="1">
        <v>242.226</v>
      </c>
      <c r="Q19" s="1">
        <v>41.911999999999999</v>
      </c>
      <c r="R19" s="1">
        <v>445.85999999999996</v>
      </c>
      <c r="S19" s="1">
        <v>307.19400000000002</v>
      </c>
      <c r="T19" s="1">
        <v>320.34300000000002</v>
      </c>
      <c r="U19" s="1">
        <v>359.03800000000001</v>
      </c>
      <c r="V19" s="1">
        <v>344.45</v>
      </c>
      <c r="W19" s="1">
        <v>75.436999999999998</v>
      </c>
      <c r="X19" s="1">
        <v>41.734000000000002</v>
      </c>
      <c r="Y19" s="1">
        <v>94.153000000000006</v>
      </c>
      <c r="Z19" s="1">
        <v>91.31</v>
      </c>
      <c r="AA19" s="1">
        <v>187.268</v>
      </c>
      <c r="AB19" s="1">
        <v>274.10599999999999</v>
      </c>
      <c r="AC19" s="1">
        <v>86.475999999999999</v>
      </c>
      <c r="AD19" s="1">
        <v>18.786000000000001</v>
      </c>
      <c r="AE19" s="1">
        <v>221.63200000000001</v>
      </c>
      <c r="AF19" s="1">
        <v>360.80099999999999</v>
      </c>
      <c r="AG19" s="1">
        <v>193.79499999999999</v>
      </c>
      <c r="AH19" s="1">
        <v>653.31600000000003</v>
      </c>
      <c r="AI19" s="1">
        <v>83.084999999999994</v>
      </c>
      <c r="AJ19" s="1">
        <v>47.789000000000001</v>
      </c>
      <c r="AK19" s="1">
        <v>305.08100000000002</v>
      </c>
      <c r="AL19" s="1">
        <v>144.27099999999999</v>
      </c>
      <c r="AM19" s="1">
        <v>80.515000000000001</v>
      </c>
    </row>
    <row r="20" spans="1:39" x14ac:dyDescent="0.25">
      <c r="A20" s="70">
        <f ca="1">Exceedance!U20</f>
        <v>43313</v>
      </c>
      <c r="B20" s="273">
        <v>46.5</v>
      </c>
      <c r="C20" s="273">
        <v>100.5</v>
      </c>
      <c r="D20" s="273">
        <v>76.510000000000005</v>
      </c>
      <c r="E20" s="1">
        <v>187.655</v>
      </c>
      <c r="F20" s="1">
        <v>167.209</v>
      </c>
      <c r="G20" s="1">
        <v>95.180999999999997</v>
      </c>
      <c r="H20" s="1">
        <v>48.34</v>
      </c>
      <c r="I20" s="1">
        <v>115.121</v>
      </c>
      <c r="J20" s="1">
        <v>62.195</v>
      </c>
      <c r="K20" s="1">
        <v>31.84</v>
      </c>
      <c r="L20" s="1">
        <v>65.884</v>
      </c>
      <c r="M20" s="1">
        <v>61.542999999999999</v>
      </c>
      <c r="N20" s="1">
        <v>83.304000000000002</v>
      </c>
      <c r="O20" s="1">
        <v>29.231999999999999</v>
      </c>
      <c r="P20" s="1">
        <v>187.744</v>
      </c>
      <c r="Q20" s="1">
        <v>33.712000000000003</v>
      </c>
      <c r="R20" s="1">
        <v>158.46700000000001</v>
      </c>
      <c r="S20" s="1">
        <v>98.194999999999993</v>
      </c>
      <c r="T20" s="1">
        <v>154.881</v>
      </c>
      <c r="U20" s="1">
        <v>122.89700000000001</v>
      </c>
      <c r="V20" s="1">
        <v>121.21299999999999</v>
      </c>
      <c r="W20" s="1">
        <v>43.226999999999997</v>
      </c>
      <c r="X20" s="1">
        <v>28.489000000000001</v>
      </c>
      <c r="Y20" s="1">
        <v>42.984000000000002</v>
      </c>
      <c r="Z20" s="1">
        <v>43.642000000000003</v>
      </c>
      <c r="AA20" s="1">
        <v>74.727999999999994</v>
      </c>
      <c r="AB20" s="1">
        <v>91.206999999999994</v>
      </c>
      <c r="AC20" s="1">
        <v>51.204999999999998</v>
      </c>
      <c r="AD20" s="1">
        <v>33.988</v>
      </c>
      <c r="AE20" s="1">
        <v>71.5</v>
      </c>
      <c r="AF20" s="1">
        <v>114.057</v>
      </c>
      <c r="AG20" s="1">
        <v>66.209000000000003</v>
      </c>
      <c r="AH20" s="1">
        <v>191.48</v>
      </c>
      <c r="AI20" s="1">
        <v>42.6</v>
      </c>
      <c r="AJ20" s="1">
        <v>31.347000000000001</v>
      </c>
      <c r="AK20" s="1">
        <v>105.285</v>
      </c>
      <c r="AL20" s="1">
        <v>57.643999999999998</v>
      </c>
      <c r="AM20" s="1">
        <v>40.540999999999997</v>
      </c>
    </row>
    <row r="21" spans="1:39" x14ac:dyDescent="0.25">
      <c r="A21" s="70">
        <f ca="1">Exceedance!U21</f>
        <v>43344</v>
      </c>
      <c r="B21" s="273">
        <v>33.159999999999997</v>
      </c>
      <c r="C21" s="273">
        <v>56.51</v>
      </c>
      <c r="D21" s="273">
        <v>45.87</v>
      </c>
      <c r="E21" s="1">
        <v>98.905000000000001</v>
      </c>
      <c r="F21" s="1">
        <v>87.188000000000002</v>
      </c>
      <c r="G21" s="1">
        <v>68.331999999999994</v>
      </c>
      <c r="H21" s="1">
        <v>48.600999999999999</v>
      </c>
      <c r="I21" s="1">
        <v>69.138999999999996</v>
      </c>
      <c r="J21" s="1">
        <v>42.484000000000002</v>
      </c>
      <c r="K21" s="1">
        <v>28.384999999999998</v>
      </c>
      <c r="L21" s="1">
        <v>51.139000000000003</v>
      </c>
      <c r="M21" s="1">
        <v>46.421999999999997</v>
      </c>
      <c r="N21" s="1">
        <v>66.831999999999994</v>
      </c>
      <c r="O21" s="1">
        <v>31.227</v>
      </c>
      <c r="P21" s="1">
        <v>74.489000000000004</v>
      </c>
      <c r="Q21" s="1">
        <v>31.091000000000001</v>
      </c>
      <c r="R21" s="1">
        <v>68.433000000000007</v>
      </c>
      <c r="S21" s="1">
        <v>59.05</v>
      </c>
      <c r="T21" s="1">
        <v>98.055000000000007</v>
      </c>
      <c r="U21" s="1">
        <v>59.015999999999998</v>
      </c>
      <c r="V21" s="1">
        <v>82.433999999999997</v>
      </c>
      <c r="W21" s="1">
        <v>46.734000000000002</v>
      </c>
      <c r="X21" s="1">
        <v>26.187000000000001</v>
      </c>
      <c r="Y21" s="1">
        <v>42.030999999999999</v>
      </c>
      <c r="Z21" s="1">
        <v>41.887999999999998</v>
      </c>
      <c r="AA21" s="1">
        <v>60.406999999999996</v>
      </c>
      <c r="AB21" s="1">
        <v>52.438000000000002</v>
      </c>
      <c r="AC21" s="1">
        <v>41.543999999999997</v>
      </c>
      <c r="AD21" s="1">
        <v>31.106999999999999</v>
      </c>
      <c r="AE21" s="1">
        <v>52.261000000000003</v>
      </c>
      <c r="AF21" s="1">
        <v>56.478000000000002</v>
      </c>
      <c r="AG21" s="1">
        <v>44.307000000000002</v>
      </c>
      <c r="AH21" s="1">
        <v>84.385999999999996</v>
      </c>
      <c r="AI21" s="1">
        <v>33.430999999999997</v>
      </c>
      <c r="AJ21" s="1">
        <v>36.691000000000003</v>
      </c>
      <c r="AK21" s="1">
        <v>72.602000000000004</v>
      </c>
      <c r="AL21" s="1">
        <v>44.012999999999998</v>
      </c>
      <c r="AM21" s="1">
        <v>29.78</v>
      </c>
    </row>
    <row r="22" spans="1:39" x14ac:dyDescent="0.25">
      <c r="A22" s="70">
        <f ca="1">Exceedance!U22</f>
        <v>43374</v>
      </c>
      <c r="B22" s="273">
        <v>36.479999999999997</v>
      </c>
      <c r="C22" s="273">
        <v>55.69</v>
      </c>
      <c r="D22" s="273">
        <v>48.63</v>
      </c>
      <c r="E22" s="1">
        <v>115.33</v>
      </c>
      <c r="F22" s="1">
        <v>82.807000000000002</v>
      </c>
      <c r="G22" s="1">
        <v>73.602999999999994</v>
      </c>
      <c r="H22" s="1">
        <v>51.741</v>
      </c>
      <c r="I22" s="1">
        <v>71.557000000000002</v>
      </c>
      <c r="J22" s="1">
        <v>35.207000000000001</v>
      </c>
      <c r="K22" s="1">
        <v>29.094000000000001</v>
      </c>
      <c r="L22" s="1">
        <v>46.401000000000003</v>
      </c>
      <c r="M22" s="1">
        <v>51.731999999999999</v>
      </c>
      <c r="N22" s="1">
        <v>45.512999999999998</v>
      </c>
      <c r="O22" s="1">
        <v>29.314</v>
      </c>
      <c r="P22" s="1">
        <v>57.7</v>
      </c>
      <c r="Q22" s="1">
        <v>41.676000000000002</v>
      </c>
      <c r="R22" s="1">
        <v>58.832999999999998</v>
      </c>
      <c r="S22" s="1">
        <v>55.234999999999999</v>
      </c>
      <c r="T22" s="1">
        <v>84.575000000000003</v>
      </c>
      <c r="U22" s="1">
        <v>56.280999999999999</v>
      </c>
      <c r="V22" s="1">
        <v>54.966000000000001</v>
      </c>
      <c r="W22" s="1">
        <v>43.265999999999998</v>
      </c>
      <c r="X22" s="1">
        <v>28.007000000000001</v>
      </c>
      <c r="Y22" s="1">
        <v>41.808999999999997</v>
      </c>
      <c r="Z22" s="1">
        <v>34.396999999999998</v>
      </c>
      <c r="AA22" s="1">
        <v>53.951000000000001</v>
      </c>
      <c r="AB22" s="1">
        <v>50.932000000000002</v>
      </c>
      <c r="AC22" s="1">
        <v>57.86</v>
      </c>
      <c r="AD22" s="1">
        <v>47.813000000000002</v>
      </c>
      <c r="AE22" s="1">
        <v>46.243000000000002</v>
      </c>
      <c r="AF22" s="1">
        <v>55.488</v>
      </c>
      <c r="AG22" s="1">
        <v>37.21200000000001</v>
      </c>
      <c r="AH22" s="1">
        <v>70.783000000000001</v>
      </c>
      <c r="AI22" s="1">
        <v>34.290999999999997</v>
      </c>
      <c r="AJ22" s="1">
        <v>40.363999999999997</v>
      </c>
      <c r="AK22" s="1">
        <v>122.717</v>
      </c>
      <c r="AL22" s="1">
        <v>41.908000000000001</v>
      </c>
      <c r="AM22" s="1">
        <v>37.225000000000001</v>
      </c>
    </row>
    <row r="23" spans="1:39" x14ac:dyDescent="0.25">
      <c r="A23" s="70">
        <f ca="1">Exceedance!U23</f>
        <v>43405</v>
      </c>
      <c r="B23" s="273">
        <v>39.49</v>
      </c>
      <c r="C23" s="273">
        <v>45.62</v>
      </c>
      <c r="D23" s="273">
        <v>42.1</v>
      </c>
      <c r="E23" s="1">
        <v>65.381</v>
      </c>
      <c r="F23" s="1">
        <v>64.747</v>
      </c>
      <c r="G23" s="1">
        <v>49.338999999999999</v>
      </c>
      <c r="H23" s="1">
        <v>48.154000000000003</v>
      </c>
      <c r="I23" s="1">
        <v>60.753999999999998</v>
      </c>
      <c r="J23" s="1">
        <v>35.119</v>
      </c>
      <c r="K23" s="1">
        <v>31.143999999999998</v>
      </c>
      <c r="L23" s="1">
        <v>40.651000000000003</v>
      </c>
      <c r="M23" s="1">
        <v>44.701000000000001</v>
      </c>
      <c r="N23" s="1">
        <v>44.95900000000001</v>
      </c>
      <c r="O23" s="1">
        <v>30.329000000000001</v>
      </c>
      <c r="P23" s="1">
        <v>48.063000000000002</v>
      </c>
      <c r="Q23" s="1">
        <v>38.161000000000001</v>
      </c>
      <c r="R23" s="1">
        <v>51.655000000000001</v>
      </c>
      <c r="S23" s="1">
        <v>52.588000000000001</v>
      </c>
      <c r="T23" s="1">
        <v>58.56</v>
      </c>
      <c r="U23" s="1">
        <v>45.720999999999997</v>
      </c>
      <c r="V23" s="1">
        <v>47.982999999999997</v>
      </c>
      <c r="W23" s="1">
        <v>38.623999999999995</v>
      </c>
      <c r="X23" s="1">
        <v>36.584000000000003</v>
      </c>
      <c r="Y23" s="1">
        <v>36.015999999999998</v>
      </c>
      <c r="Z23" s="1">
        <v>34.75</v>
      </c>
      <c r="AA23" s="1">
        <v>53.378999999999998</v>
      </c>
      <c r="AB23" s="1">
        <v>45.38</v>
      </c>
      <c r="AC23" s="1">
        <v>44.003999999999998</v>
      </c>
      <c r="AD23" s="1">
        <v>40.313000000000002</v>
      </c>
      <c r="AE23" s="1">
        <v>46.484999999999999</v>
      </c>
      <c r="AF23" s="1">
        <v>51.100999999999999</v>
      </c>
      <c r="AG23" s="1">
        <v>37.57</v>
      </c>
      <c r="AH23" s="1">
        <v>59.427</v>
      </c>
      <c r="AI23" s="1">
        <v>40.497</v>
      </c>
      <c r="AJ23" s="1">
        <v>34.457000000000001</v>
      </c>
      <c r="AK23" s="1">
        <v>64.725999999999999</v>
      </c>
      <c r="AL23" s="1">
        <v>40.252000000000002</v>
      </c>
      <c r="AM23" s="1">
        <v>40.603999999999999</v>
      </c>
    </row>
    <row r="24" spans="1:39" x14ac:dyDescent="0.25">
      <c r="A24" s="70">
        <f ca="1">Exceedance!U24</f>
        <v>43435</v>
      </c>
      <c r="B24" s="273">
        <v>31.99</v>
      </c>
      <c r="C24" s="273">
        <v>31.99</v>
      </c>
      <c r="D24" s="273">
        <v>31.99</v>
      </c>
      <c r="E24" s="1">
        <v>51.302999999999997</v>
      </c>
      <c r="F24" s="1">
        <v>49.15</v>
      </c>
      <c r="G24" s="1">
        <v>40.631</v>
      </c>
      <c r="H24" s="1">
        <v>34.956000000000003</v>
      </c>
      <c r="I24" s="1">
        <v>48.976999999999997</v>
      </c>
      <c r="J24" s="1">
        <v>31.234000000000002</v>
      </c>
      <c r="K24" s="1">
        <v>27.247000000000003</v>
      </c>
      <c r="L24" s="1">
        <v>35.049999999999997</v>
      </c>
      <c r="M24" s="1">
        <v>36.049999999999997</v>
      </c>
      <c r="N24" s="1">
        <v>39.081000000000003</v>
      </c>
      <c r="O24" s="1">
        <v>26.370999999999999</v>
      </c>
      <c r="P24" s="1">
        <v>40.924999999999997</v>
      </c>
      <c r="Q24" s="1">
        <v>30.933</v>
      </c>
      <c r="R24" s="1">
        <v>50.145000000000003</v>
      </c>
      <c r="S24" s="1">
        <v>48.938000000000002</v>
      </c>
      <c r="T24" s="1">
        <v>48.072000000000003</v>
      </c>
      <c r="U24" s="1">
        <v>40.46</v>
      </c>
      <c r="V24" s="1">
        <v>41.914999999999999</v>
      </c>
      <c r="W24" s="1">
        <v>32.076999999999998</v>
      </c>
      <c r="X24" s="1">
        <v>28.542000000000002</v>
      </c>
      <c r="Y24" s="1">
        <v>30.167999999999999</v>
      </c>
      <c r="Z24" s="1">
        <v>30.015000000000001</v>
      </c>
      <c r="AA24" s="1">
        <v>38.765000000000001</v>
      </c>
      <c r="AB24" s="1">
        <v>39.869</v>
      </c>
      <c r="AC24" s="1">
        <v>38.515999999999998</v>
      </c>
      <c r="AD24" s="1">
        <v>29.998999999999999</v>
      </c>
      <c r="AE24" s="1">
        <v>37.456000000000003</v>
      </c>
      <c r="AF24" s="1">
        <v>41.524999999999999</v>
      </c>
      <c r="AG24" s="1">
        <v>31.867999999999999</v>
      </c>
      <c r="AH24" s="1">
        <v>48.871000000000002</v>
      </c>
      <c r="AI24" s="1">
        <v>34.335000000000001</v>
      </c>
      <c r="AJ24" s="1">
        <v>27.861999999999998</v>
      </c>
      <c r="AK24" s="1">
        <v>49.683</v>
      </c>
      <c r="AL24" s="1">
        <v>37.143999999999998</v>
      </c>
      <c r="AM24" s="1">
        <v>36.143000000000001</v>
      </c>
    </row>
    <row r="25" spans="1:39" x14ac:dyDescent="0.25">
      <c r="A25" s="70">
        <f ca="1">Exceedance!U25</f>
        <v>43466</v>
      </c>
      <c r="B25" s="273">
        <v>30.31</v>
      </c>
      <c r="C25" s="273">
        <v>30.31</v>
      </c>
      <c r="D25" s="273">
        <v>30.31</v>
      </c>
      <c r="E25" s="1">
        <v>45.517000000000003</v>
      </c>
      <c r="F25" s="1">
        <v>42.433999999999997</v>
      </c>
      <c r="G25" s="1">
        <v>35.112000000000002</v>
      </c>
      <c r="H25" s="1">
        <v>30.114999999999998</v>
      </c>
      <c r="I25" s="1">
        <v>42.253999999999998</v>
      </c>
      <c r="J25" s="1">
        <v>27.370999999999999</v>
      </c>
      <c r="K25" s="1">
        <v>23.946000000000002</v>
      </c>
      <c r="L25" s="1">
        <v>30.515999999999998</v>
      </c>
      <c r="M25" s="1">
        <v>30.608000000000001</v>
      </c>
      <c r="N25" s="1">
        <v>33.673999999999999</v>
      </c>
      <c r="O25" s="1">
        <v>23.678000000000001</v>
      </c>
      <c r="P25" s="1">
        <v>35.707000000000001</v>
      </c>
      <c r="Q25" s="1">
        <v>26.972999999999999</v>
      </c>
      <c r="R25" s="1">
        <v>39.734000000000002</v>
      </c>
      <c r="S25" s="1">
        <v>47.670999999999999</v>
      </c>
      <c r="T25" s="1">
        <v>41.491</v>
      </c>
      <c r="U25" s="1">
        <v>34.468000000000004</v>
      </c>
      <c r="V25" s="1">
        <v>36.798000000000002</v>
      </c>
      <c r="W25" s="1">
        <v>27.957000000000001</v>
      </c>
      <c r="X25" s="1">
        <v>23.863</v>
      </c>
      <c r="Y25" s="1">
        <v>26.35</v>
      </c>
      <c r="Z25" s="1">
        <v>26.699000000000002</v>
      </c>
      <c r="AA25" s="1">
        <v>32.698</v>
      </c>
      <c r="AB25" s="1">
        <v>38.765999999999998</v>
      </c>
      <c r="AC25" s="1">
        <v>35.215000000000003</v>
      </c>
      <c r="AD25" s="1">
        <v>25.021000000000001</v>
      </c>
      <c r="AE25" s="1">
        <v>33.911000000000001</v>
      </c>
      <c r="AF25" s="1">
        <v>35.723999999999997</v>
      </c>
      <c r="AG25" s="1">
        <v>28.741</v>
      </c>
      <c r="AH25" s="1">
        <v>43.613</v>
      </c>
      <c r="AI25" s="1">
        <v>29.048999999999999</v>
      </c>
      <c r="AJ25" s="1">
        <v>24.638999999999999</v>
      </c>
      <c r="AK25" s="1">
        <v>44.817</v>
      </c>
      <c r="AL25" s="1">
        <v>40.262</v>
      </c>
      <c r="AM25" s="1">
        <v>32.654000000000003</v>
      </c>
    </row>
    <row r="26" spans="1:39" x14ac:dyDescent="0.25">
      <c r="A26" s="70">
        <f ca="1">Exceedance!U26</f>
        <v>43497</v>
      </c>
      <c r="B26" s="273">
        <v>27.66</v>
      </c>
      <c r="C26" s="273">
        <v>27.66</v>
      </c>
      <c r="D26" s="273">
        <v>27.66</v>
      </c>
      <c r="E26" s="1">
        <v>39.155999999999999</v>
      </c>
      <c r="F26" s="1">
        <v>35.792999999999999</v>
      </c>
      <c r="G26" s="1">
        <v>30.125</v>
      </c>
      <c r="H26" s="1">
        <v>65.891999999999996</v>
      </c>
      <c r="I26" s="1">
        <v>37.116999999999997</v>
      </c>
      <c r="J26" s="1">
        <v>23.323</v>
      </c>
      <c r="K26" s="1">
        <v>22.175000000000001</v>
      </c>
      <c r="L26" s="1">
        <v>26.818000000000001</v>
      </c>
      <c r="M26" s="1">
        <v>30.152999999999999</v>
      </c>
      <c r="N26" s="1">
        <v>28.928000000000001</v>
      </c>
      <c r="O26" s="1">
        <v>21.667999999999999</v>
      </c>
      <c r="P26" s="1">
        <v>30.013999999999999</v>
      </c>
      <c r="Q26" s="1">
        <v>33.970999999999997</v>
      </c>
      <c r="R26" s="1">
        <v>42.186</v>
      </c>
      <c r="S26" s="1">
        <v>38.421999999999997</v>
      </c>
      <c r="T26" s="1">
        <v>34.588999999999999</v>
      </c>
      <c r="U26" s="1">
        <v>30.971</v>
      </c>
      <c r="V26" s="1">
        <v>35.180999999999997</v>
      </c>
      <c r="W26" s="1">
        <v>24.082000000000001</v>
      </c>
      <c r="X26" s="1">
        <v>20.573</v>
      </c>
      <c r="Y26" s="1">
        <v>31.265999999999998</v>
      </c>
      <c r="Z26" s="1">
        <v>24.18</v>
      </c>
      <c r="AA26" s="1">
        <v>28.527000000000001</v>
      </c>
      <c r="AB26" s="1">
        <v>32.286000000000001</v>
      </c>
      <c r="AC26" s="1">
        <v>31.974</v>
      </c>
      <c r="AD26" s="1">
        <v>21.16</v>
      </c>
      <c r="AE26" s="1">
        <v>30.86</v>
      </c>
      <c r="AF26" s="1">
        <v>29.925999999999998</v>
      </c>
      <c r="AG26" s="1">
        <v>26.577999999999999</v>
      </c>
      <c r="AH26" s="1">
        <v>38.799999999999997</v>
      </c>
      <c r="AI26" s="1">
        <v>25.241</v>
      </c>
      <c r="AJ26" s="1">
        <v>28.248999999999999</v>
      </c>
      <c r="AK26" s="1">
        <v>46.569000000000003</v>
      </c>
      <c r="AL26" s="1">
        <v>33.853999999999999</v>
      </c>
      <c r="AM26" s="1">
        <v>31.463999999999999</v>
      </c>
    </row>
    <row r="27" spans="1:39" x14ac:dyDescent="0.25">
      <c r="A27" s="70">
        <f ca="1">Exceedance!U27</f>
        <v>43525</v>
      </c>
      <c r="B27" s="273">
        <v>52.6</v>
      </c>
      <c r="C27" s="273">
        <v>52.6</v>
      </c>
      <c r="D27" s="273">
        <v>52.6</v>
      </c>
      <c r="E27" s="1">
        <v>53.381</v>
      </c>
      <c r="F27" s="1">
        <v>45.006999999999998</v>
      </c>
      <c r="G27" s="1">
        <v>38.368000000000002</v>
      </c>
      <c r="H27" s="1">
        <v>126.081</v>
      </c>
      <c r="I27" s="1">
        <v>51.969000000000001</v>
      </c>
      <c r="J27" s="1">
        <v>36.832999999999998</v>
      </c>
      <c r="K27" s="1">
        <v>55.180999999999997</v>
      </c>
      <c r="L27" s="1">
        <v>45.786999999999999</v>
      </c>
      <c r="M27" s="1">
        <v>37.700000000000003</v>
      </c>
      <c r="N27" s="1">
        <v>50.973999999999997</v>
      </c>
      <c r="O27" s="1">
        <v>42.076999999999998</v>
      </c>
      <c r="P27" s="1">
        <v>52.207000000000001</v>
      </c>
      <c r="Q27" s="1">
        <v>64.356999999999999</v>
      </c>
      <c r="R27" s="1">
        <v>58.609000000000002</v>
      </c>
      <c r="S27" s="1">
        <v>62.027999999999999</v>
      </c>
      <c r="T27" s="1">
        <v>53.808999999999997</v>
      </c>
      <c r="U27" s="1">
        <v>48.363999999999997</v>
      </c>
      <c r="V27" s="1">
        <v>45.119</v>
      </c>
      <c r="W27" s="1">
        <v>37.533000000000001</v>
      </c>
      <c r="X27" s="1">
        <v>29.434000000000001</v>
      </c>
      <c r="Y27" s="1">
        <v>39.786000000000001</v>
      </c>
      <c r="Z27" s="1">
        <v>54.662000000000006</v>
      </c>
      <c r="AA27" s="1">
        <v>49.329000000000001</v>
      </c>
      <c r="AB27" s="1">
        <v>41.061999999999998</v>
      </c>
      <c r="AC27" s="1">
        <v>67.572999999999993</v>
      </c>
      <c r="AD27" s="1">
        <v>29.302</v>
      </c>
      <c r="AE27" s="1">
        <v>50.905999999999999</v>
      </c>
      <c r="AF27" s="1">
        <v>40.189</v>
      </c>
      <c r="AG27" s="1">
        <v>34.514000000000003</v>
      </c>
      <c r="AH27" s="1">
        <v>66.941000000000003</v>
      </c>
      <c r="AI27" s="1">
        <v>39.252000000000002</v>
      </c>
      <c r="AJ27" s="1">
        <v>41.790999999999997</v>
      </c>
      <c r="AK27" s="1">
        <v>76.65600000000002</v>
      </c>
      <c r="AL27" s="1">
        <v>49.357999999999997</v>
      </c>
      <c r="AM27" s="1">
        <v>48.795999999999999</v>
      </c>
    </row>
    <row r="28" spans="1:39" x14ac:dyDescent="0.25">
      <c r="A28" s="70">
        <f ca="1">Exceedance!U28</f>
        <v>43556</v>
      </c>
      <c r="B28" s="273">
        <v>85.43</v>
      </c>
      <c r="C28" s="273">
        <v>85.43</v>
      </c>
      <c r="D28" s="273">
        <v>85.43</v>
      </c>
      <c r="E28" s="1">
        <v>61.591000000000001</v>
      </c>
      <c r="F28" s="1">
        <v>57.316000000000003</v>
      </c>
      <c r="G28" s="1">
        <v>90.742000000000004</v>
      </c>
      <c r="H28" s="1">
        <v>208.96700000000001</v>
      </c>
      <c r="I28" s="1">
        <v>93.120999999999995</v>
      </c>
      <c r="J28" s="1">
        <v>70.778000000000006</v>
      </c>
      <c r="K28" s="1">
        <v>108.702</v>
      </c>
      <c r="L28" s="1">
        <v>92.46</v>
      </c>
      <c r="M28" s="1">
        <v>60.664999999999999</v>
      </c>
      <c r="N28" s="1">
        <v>67.123999999999995</v>
      </c>
      <c r="O28" s="1">
        <v>66.263000000000005</v>
      </c>
      <c r="P28" s="1">
        <v>91.384</v>
      </c>
      <c r="Q28" s="1">
        <v>63.055</v>
      </c>
      <c r="R28" s="1">
        <v>113.38200000000001</v>
      </c>
      <c r="S28" s="1">
        <v>89.236999999999995</v>
      </c>
      <c r="T28" s="1">
        <v>85.438999999999993</v>
      </c>
      <c r="U28" s="1">
        <v>63.241999999999997</v>
      </c>
      <c r="V28" s="1">
        <v>80.105999999999995</v>
      </c>
      <c r="W28" s="1">
        <v>47.241</v>
      </c>
      <c r="X28" s="1">
        <v>59.225000000000001</v>
      </c>
      <c r="Y28" s="1">
        <v>63.892000000000003</v>
      </c>
      <c r="Z28" s="1">
        <v>110.571</v>
      </c>
      <c r="AA28" s="1">
        <v>72.968999999999994</v>
      </c>
      <c r="AB28" s="1">
        <v>100.417</v>
      </c>
      <c r="AC28" s="1">
        <v>71.14</v>
      </c>
      <c r="AD28" s="1">
        <v>34.064</v>
      </c>
      <c r="AE28" s="1">
        <v>79.022000000000006</v>
      </c>
      <c r="AF28" s="1">
        <v>54.228999999999999</v>
      </c>
      <c r="AG28" s="1">
        <v>58.085999999999999</v>
      </c>
      <c r="AH28" s="1">
        <v>129.328</v>
      </c>
      <c r="AI28" s="1">
        <v>46.085000000000001</v>
      </c>
      <c r="AJ28" s="1">
        <v>71.841999999999999</v>
      </c>
      <c r="AK28" s="1">
        <v>84.625</v>
      </c>
      <c r="AL28" s="1">
        <v>57.704000000000001</v>
      </c>
      <c r="AM28" s="1">
        <v>56.585999999999999</v>
      </c>
    </row>
    <row r="29" spans="1:39" x14ac:dyDescent="0.25">
      <c r="A29" s="70">
        <f ca="1">Exceedance!U29</f>
        <v>43586</v>
      </c>
      <c r="B29" s="273">
        <v>163.75</v>
      </c>
      <c r="C29" s="273">
        <v>163.75</v>
      </c>
      <c r="D29" s="273">
        <v>163.75</v>
      </c>
      <c r="E29" s="1">
        <v>140.821</v>
      </c>
      <c r="F29" s="1">
        <v>161.82499999999999</v>
      </c>
      <c r="G29" s="1">
        <v>227.95500000000001</v>
      </c>
      <c r="H29" s="1">
        <v>311.59300000000002</v>
      </c>
      <c r="I29" s="1">
        <v>277.32100000000003</v>
      </c>
      <c r="J29" s="1">
        <v>110.544</v>
      </c>
      <c r="K29" s="1">
        <v>141.27099999999999</v>
      </c>
      <c r="L29" s="1">
        <v>90.707999999999998</v>
      </c>
      <c r="M29" s="1">
        <v>94.421999999999997</v>
      </c>
      <c r="N29" s="1">
        <v>151.458</v>
      </c>
      <c r="O29" s="1">
        <v>177.661</v>
      </c>
      <c r="P29" s="1">
        <v>186.363</v>
      </c>
      <c r="Q29" s="1">
        <v>60.87</v>
      </c>
      <c r="R29" s="1">
        <v>151.179</v>
      </c>
      <c r="S29" s="1">
        <v>333.59399999999999</v>
      </c>
      <c r="T29" s="1">
        <v>161.91699999999997</v>
      </c>
      <c r="U29" s="1">
        <v>163.87500000000003</v>
      </c>
      <c r="V29" s="1">
        <v>164.78899999999999</v>
      </c>
      <c r="W29" s="1">
        <v>98.02</v>
      </c>
      <c r="X29" s="1">
        <v>53.188000000000002</v>
      </c>
      <c r="Y29" s="1">
        <v>62.281999999999996</v>
      </c>
      <c r="Z29" s="1">
        <v>102.587</v>
      </c>
      <c r="AA29" s="1">
        <v>131.88999999999999</v>
      </c>
      <c r="AB29" s="1">
        <v>236.12799999999999</v>
      </c>
      <c r="AC29" s="1">
        <v>172.59299999999999</v>
      </c>
      <c r="AD29" s="1">
        <v>102.956</v>
      </c>
      <c r="AE29" s="1">
        <v>130.50800000000001</v>
      </c>
      <c r="AF29" s="1">
        <v>28.475000000000001</v>
      </c>
      <c r="AG29" s="1">
        <v>142.96899999999999</v>
      </c>
      <c r="AH29" s="1">
        <v>182.10599999999999</v>
      </c>
      <c r="AI29" s="1">
        <v>68.004999999999995</v>
      </c>
      <c r="AJ29" s="1">
        <v>175.40100000000001</v>
      </c>
      <c r="AK29" s="1">
        <v>186.51400000000001</v>
      </c>
      <c r="AL29" s="1">
        <v>108.758</v>
      </c>
      <c r="AM29" s="1">
        <v>206.089</v>
      </c>
    </row>
    <row r="30" spans="1:39" x14ac:dyDescent="0.25">
      <c r="A30" s="70">
        <f ca="1">Exceedance!U30</f>
        <v>43617</v>
      </c>
      <c r="B30" s="273">
        <v>299.23</v>
      </c>
      <c r="C30" s="273">
        <v>299.23</v>
      </c>
      <c r="D30" s="273">
        <v>299.23</v>
      </c>
      <c r="E30" s="1">
        <v>557.47299999999996</v>
      </c>
      <c r="F30" s="1">
        <v>384.041</v>
      </c>
      <c r="G30" s="1">
        <v>212.059</v>
      </c>
      <c r="H30" s="1">
        <v>875.05499999999995</v>
      </c>
      <c r="I30" s="1">
        <v>200.20500000000001</v>
      </c>
      <c r="J30" s="1">
        <v>137.52500000000001</v>
      </c>
      <c r="K30" s="1">
        <v>248.61</v>
      </c>
      <c r="L30" s="1">
        <v>261.70400000000001</v>
      </c>
      <c r="M30" s="1">
        <v>369.27600000000001</v>
      </c>
      <c r="N30" s="1">
        <v>61.761000000000003</v>
      </c>
      <c r="O30" s="1">
        <v>354.82799999999997</v>
      </c>
      <c r="P30" s="1">
        <v>161.48500000000001</v>
      </c>
      <c r="Q30" s="1">
        <v>401.589</v>
      </c>
      <c r="R30" s="1">
        <v>573.59799999999996</v>
      </c>
      <c r="S30" s="1">
        <v>708.50300000000004</v>
      </c>
      <c r="T30" s="1">
        <v>310.65300000000002</v>
      </c>
      <c r="U30" s="1">
        <v>534.49800000000005</v>
      </c>
      <c r="V30" s="1">
        <v>226.59099999999998</v>
      </c>
      <c r="W30" s="1">
        <v>126.062</v>
      </c>
      <c r="X30" s="1">
        <v>191.27</v>
      </c>
      <c r="Y30" s="1">
        <v>222.584</v>
      </c>
      <c r="Z30" s="1">
        <v>242.054</v>
      </c>
      <c r="AA30" s="1">
        <v>354.73700000000002</v>
      </c>
      <c r="AB30" s="1">
        <v>282.24900000000002</v>
      </c>
      <c r="AC30" s="1">
        <v>69.870999999999995</v>
      </c>
      <c r="AD30" s="1">
        <v>266.51100000000002</v>
      </c>
      <c r="AE30" s="1">
        <v>443.93</v>
      </c>
      <c r="AF30" s="1">
        <v>202.17099999999999</v>
      </c>
      <c r="AG30" s="1">
        <v>378.13499999999999</v>
      </c>
      <c r="AH30" s="1">
        <v>209.00200000000001</v>
      </c>
      <c r="AI30" s="1">
        <v>98.66</v>
      </c>
      <c r="AJ30" s="1">
        <v>449.66399999999999</v>
      </c>
      <c r="AK30" s="1">
        <v>299.10700000000003</v>
      </c>
      <c r="AL30" s="1">
        <v>178.56200000000001</v>
      </c>
      <c r="AM30" s="1">
        <v>439.76400000000001</v>
      </c>
    </row>
    <row r="31" spans="1:39" x14ac:dyDescent="0.25">
      <c r="A31" s="70">
        <f ca="1">Exceedance!U31</f>
        <v>43647</v>
      </c>
      <c r="B31" s="273">
        <v>177.52</v>
      </c>
      <c r="C31" s="273">
        <v>177.52</v>
      </c>
      <c r="D31" s="273">
        <v>177.52</v>
      </c>
      <c r="E31" s="1">
        <v>412.88499999999999</v>
      </c>
      <c r="F31" s="1">
        <v>249.55799999999999</v>
      </c>
      <c r="G31" s="1">
        <v>87.007999999999996</v>
      </c>
      <c r="H31" s="1">
        <v>316.76100000000002</v>
      </c>
      <c r="I31" s="1">
        <v>86.602999999999994</v>
      </c>
      <c r="J31" s="1">
        <v>28.088000000000001</v>
      </c>
      <c r="K31" s="1">
        <v>153.92099999999999</v>
      </c>
      <c r="L31" s="1">
        <v>169.68</v>
      </c>
      <c r="M31" s="1">
        <v>180.547</v>
      </c>
      <c r="N31" s="1">
        <v>35.981999999999999</v>
      </c>
      <c r="O31" s="1">
        <v>229.072</v>
      </c>
      <c r="P31" s="1">
        <v>32.731000000000002</v>
      </c>
      <c r="Q31" s="1">
        <v>426.32499999999999</v>
      </c>
      <c r="R31" s="1">
        <v>298.31400000000002</v>
      </c>
      <c r="S31" s="1">
        <v>325.91500000000002</v>
      </c>
      <c r="T31" s="1">
        <v>356.42700000000002</v>
      </c>
      <c r="U31" s="1">
        <v>335.238</v>
      </c>
      <c r="V31" s="1">
        <v>70.427999999999997</v>
      </c>
      <c r="W31" s="1">
        <v>36.085999999999999</v>
      </c>
      <c r="X31" s="1">
        <v>81.891999999999982</v>
      </c>
      <c r="Y31" s="1">
        <v>79.546000000000006</v>
      </c>
      <c r="Z31" s="1">
        <v>176.858</v>
      </c>
      <c r="AA31" s="1">
        <v>274.39</v>
      </c>
      <c r="AB31" s="1">
        <v>80.186999999999998</v>
      </c>
      <c r="AC31" s="1">
        <v>13.55</v>
      </c>
      <c r="AD31" s="1">
        <v>205.75200000000001</v>
      </c>
      <c r="AE31" s="1">
        <v>361.12700000000001</v>
      </c>
      <c r="AF31" s="1">
        <v>181.09200000000001</v>
      </c>
      <c r="AG31" s="1">
        <v>621.90599999999995</v>
      </c>
      <c r="AH31" s="1">
        <v>79.180000000000007</v>
      </c>
      <c r="AI31" s="1">
        <v>40.174999999999997</v>
      </c>
      <c r="AJ31" s="1">
        <v>290.72300000000001</v>
      </c>
      <c r="AK31" s="1">
        <v>140.27600000000001</v>
      </c>
      <c r="AL31" s="1">
        <v>71.209999999999994</v>
      </c>
      <c r="AM31" s="1">
        <v>463.72300000000001</v>
      </c>
    </row>
    <row r="32" spans="1:39" x14ac:dyDescent="0.25">
      <c r="A32" s="70">
        <f ca="1">Exceedance!U32</f>
        <v>43678</v>
      </c>
      <c r="B32" s="273">
        <v>76.510000000000005</v>
      </c>
      <c r="C32" s="273">
        <v>76.510000000000005</v>
      </c>
      <c r="D32" s="273">
        <v>76.510000000000005</v>
      </c>
      <c r="E32" s="1">
        <v>165.625</v>
      </c>
      <c r="F32" s="1">
        <v>91.581000000000003</v>
      </c>
      <c r="G32" s="1">
        <v>44.823</v>
      </c>
      <c r="H32" s="1">
        <v>112.29900000000001</v>
      </c>
      <c r="I32" s="1">
        <v>60.621000000000002</v>
      </c>
      <c r="J32" s="1">
        <v>25.507999999999999</v>
      </c>
      <c r="K32" s="1">
        <v>61.112000000000002</v>
      </c>
      <c r="L32" s="1">
        <v>56.981999999999999</v>
      </c>
      <c r="M32" s="1">
        <v>76.94</v>
      </c>
      <c r="N32" s="1">
        <v>22.538</v>
      </c>
      <c r="O32" s="1">
        <v>185.31299999999999</v>
      </c>
      <c r="P32" s="1">
        <v>28.315999999999999</v>
      </c>
      <c r="Q32" s="1">
        <v>151.91399999999999</v>
      </c>
      <c r="R32" s="1">
        <v>94.055000000000007</v>
      </c>
      <c r="S32" s="1">
        <v>154.821</v>
      </c>
      <c r="T32" s="1">
        <v>121.334</v>
      </c>
      <c r="U32" s="1">
        <v>117.002</v>
      </c>
      <c r="V32" s="1">
        <v>39.548999999999999</v>
      </c>
      <c r="W32" s="1">
        <v>22.734999999999999</v>
      </c>
      <c r="X32" s="1">
        <v>35.524999999999999</v>
      </c>
      <c r="Y32" s="1">
        <v>36.343000000000004</v>
      </c>
      <c r="Z32" s="1">
        <v>69.012</v>
      </c>
      <c r="AA32" s="1">
        <v>87.12</v>
      </c>
      <c r="AB32" s="1">
        <v>46.829000000000008</v>
      </c>
      <c r="AC32" s="1">
        <v>29.684000000000001</v>
      </c>
      <c r="AD32" s="1">
        <v>64.271000000000001</v>
      </c>
      <c r="AE32" s="1">
        <v>114.861</v>
      </c>
      <c r="AF32" s="1">
        <v>60.548999999999999</v>
      </c>
      <c r="AG32" s="1">
        <v>184.446</v>
      </c>
      <c r="AH32" s="1">
        <v>40.13900000000001</v>
      </c>
      <c r="AI32" s="1">
        <v>25.465</v>
      </c>
      <c r="AJ32" s="1">
        <v>98.965999999999994</v>
      </c>
      <c r="AK32" s="1">
        <v>54.865000000000002</v>
      </c>
      <c r="AL32" s="1">
        <v>34.238999999999997</v>
      </c>
      <c r="AM32" s="1">
        <v>180.74</v>
      </c>
    </row>
    <row r="33" spans="1:39" x14ac:dyDescent="0.25">
      <c r="A33" s="70">
        <f ca="1">Exceedance!U33</f>
        <v>43709</v>
      </c>
      <c r="B33" s="273">
        <v>45.87</v>
      </c>
      <c r="C33" s="273">
        <v>45.87</v>
      </c>
      <c r="D33" s="273">
        <v>45.87</v>
      </c>
      <c r="E33" s="1">
        <v>85.936999999999998</v>
      </c>
      <c r="F33" s="1">
        <v>65.481999999999999</v>
      </c>
      <c r="G33" s="1">
        <v>44.366999999999997</v>
      </c>
      <c r="H33" s="1">
        <v>67.08</v>
      </c>
      <c r="I33" s="1">
        <v>41.219000000000001</v>
      </c>
      <c r="J33" s="1">
        <v>23.271000000000001</v>
      </c>
      <c r="K33" s="1">
        <v>45.875</v>
      </c>
      <c r="L33" s="1">
        <v>42.777999999999999</v>
      </c>
      <c r="M33" s="1">
        <v>61.771999999999998</v>
      </c>
      <c r="N33" s="1">
        <v>25.672999999999998</v>
      </c>
      <c r="O33" s="1">
        <v>71.126000000000005</v>
      </c>
      <c r="P33" s="1">
        <v>26.940999999999999</v>
      </c>
      <c r="Q33" s="1">
        <v>64.233999999999995</v>
      </c>
      <c r="R33" s="1">
        <v>56.084000000000003</v>
      </c>
      <c r="S33" s="1">
        <v>95.793000000000006</v>
      </c>
      <c r="T33" s="1">
        <v>57.835999999999999</v>
      </c>
      <c r="U33" s="1">
        <v>79.254000000000005</v>
      </c>
      <c r="V33" s="1">
        <v>43.604999999999997</v>
      </c>
      <c r="W33" s="1">
        <v>21.155000000000001</v>
      </c>
      <c r="X33" s="1">
        <v>35.790999999999997</v>
      </c>
      <c r="Y33" s="1">
        <v>35.868000000000002</v>
      </c>
      <c r="Z33" s="1">
        <v>55.847000000000001</v>
      </c>
      <c r="AA33" s="1">
        <v>48.600999999999999</v>
      </c>
      <c r="AB33" s="1">
        <v>38.018000000000001</v>
      </c>
      <c r="AC33" s="1">
        <v>27.550999999999998</v>
      </c>
      <c r="AD33" s="1">
        <v>46.619</v>
      </c>
      <c r="AE33" s="1">
        <v>54.070999999999998</v>
      </c>
      <c r="AF33" s="1">
        <v>40.271000000000001</v>
      </c>
      <c r="AG33" s="1">
        <v>80.353999999999999</v>
      </c>
      <c r="AH33" s="1">
        <v>31.472000000000001</v>
      </c>
      <c r="AI33" s="1">
        <v>30.844000000000001</v>
      </c>
      <c r="AJ33" s="1">
        <v>67.58</v>
      </c>
      <c r="AK33" s="1">
        <v>41.716000000000001</v>
      </c>
      <c r="AL33" s="1">
        <v>24.71</v>
      </c>
      <c r="AM33" s="1">
        <v>94.402000000000001</v>
      </c>
    </row>
    <row r="34" spans="1:39" x14ac:dyDescent="0.25">
      <c r="A34" s="70">
        <f ca="1">Exceedance!U34</f>
        <v>43739</v>
      </c>
      <c r="B34" s="273">
        <v>36.479999999999997</v>
      </c>
      <c r="C34" s="273">
        <v>55.69</v>
      </c>
      <c r="D34" s="273">
        <v>48.63</v>
      </c>
      <c r="E34" s="1">
        <v>81.715999999999994</v>
      </c>
      <c r="F34" s="1">
        <v>71.057000000000002</v>
      </c>
      <c r="G34" s="1">
        <v>48.216999999999999</v>
      </c>
      <c r="H34" s="1">
        <v>69.703999999999994</v>
      </c>
      <c r="I34" s="1">
        <v>34.091999999999999</v>
      </c>
      <c r="J34" s="1">
        <v>24.518000000000001</v>
      </c>
      <c r="K34" s="1">
        <v>42.786999999999999</v>
      </c>
      <c r="L34" s="1">
        <v>48.432000000000002</v>
      </c>
      <c r="M34" s="1">
        <v>41.293999999999997</v>
      </c>
      <c r="N34" s="1">
        <v>24.408999999999999</v>
      </c>
      <c r="O34" s="1">
        <v>54.283999999999999</v>
      </c>
      <c r="P34" s="1">
        <v>37.877000000000002</v>
      </c>
      <c r="Q34" s="1">
        <v>55.225999999999999</v>
      </c>
      <c r="R34" s="1">
        <v>52.637999999999998</v>
      </c>
      <c r="S34" s="1">
        <v>84.853999999999999</v>
      </c>
      <c r="T34" s="1">
        <v>55.234000000000002</v>
      </c>
      <c r="U34" s="1">
        <v>52.313000000000002</v>
      </c>
      <c r="V34" s="1">
        <v>40.500999999999998</v>
      </c>
      <c r="W34" s="1">
        <v>23.474</v>
      </c>
      <c r="X34" s="1">
        <v>36.35</v>
      </c>
      <c r="Y34" s="1">
        <v>29.227</v>
      </c>
      <c r="Z34" s="1">
        <v>49.942</v>
      </c>
      <c r="AA34" s="1">
        <v>47.311999999999998</v>
      </c>
      <c r="AB34" s="1">
        <v>54.540999999999997</v>
      </c>
      <c r="AC34" s="1">
        <v>44.332000000000001</v>
      </c>
      <c r="AD34" s="1">
        <v>41.328000000000003</v>
      </c>
      <c r="AE34" s="1">
        <v>52.421999999999997</v>
      </c>
      <c r="AF34" s="1">
        <v>33.758000000000003</v>
      </c>
      <c r="AG34" s="1">
        <v>67.373999999999995</v>
      </c>
      <c r="AH34" s="1">
        <v>32.545999999999999</v>
      </c>
      <c r="AI34" s="1">
        <v>35.667000000000002</v>
      </c>
      <c r="AJ34" s="1">
        <v>117.28700000000001</v>
      </c>
      <c r="AK34" s="1">
        <v>39.863</v>
      </c>
      <c r="AL34" s="1">
        <v>32.503999999999998</v>
      </c>
      <c r="AM34" s="1">
        <v>110.91500000000001</v>
      </c>
    </row>
    <row r="35" spans="1:39" x14ac:dyDescent="0.25">
      <c r="A35" s="70">
        <f ca="1">Exceedance!U35</f>
        <v>43770</v>
      </c>
      <c r="B35" s="273">
        <v>39.49</v>
      </c>
      <c r="C35" s="273">
        <v>45.62</v>
      </c>
      <c r="D35" s="273">
        <v>42.1</v>
      </c>
      <c r="E35" s="1">
        <v>63.854999999999997</v>
      </c>
      <c r="F35" s="1">
        <v>47.363999999999997</v>
      </c>
      <c r="G35" s="1">
        <v>46.165999999999997</v>
      </c>
      <c r="H35" s="1">
        <v>59.256999999999998</v>
      </c>
      <c r="I35" s="1">
        <v>34.186999999999998</v>
      </c>
      <c r="J35" s="1">
        <v>27.251999999999999</v>
      </c>
      <c r="K35" s="1">
        <v>37.173999999999999</v>
      </c>
      <c r="L35" s="1">
        <v>41.969000000000001</v>
      </c>
      <c r="M35" s="1">
        <v>41.392000000000003</v>
      </c>
      <c r="N35" s="1">
        <v>26.172999999999998</v>
      </c>
      <c r="O35" s="1">
        <v>44.957000000000001</v>
      </c>
      <c r="P35" s="1">
        <v>35.072000000000003</v>
      </c>
      <c r="Q35" s="1">
        <v>48.619</v>
      </c>
      <c r="R35" s="1">
        <v>50.377000000000002</v>
      </c>
      <c r="S35" s="1">
        <v>57.777999999999999</v>
      </c>
      <c r="T35" s="1">
        <v>44.863</v>
      </c>
      <c r="U35" s="1">
        <v>45.774999999999999</v>
      </c>
      <c r="V35" s="1">
        <v>36.338999999999999</v>
      </c>
      <c r="W35" s="1">
        <v>32.502000000000002</v>
      </c>
      <c r="X35" s="1">
        <v>31.539000000000001</v>
      </c>
      <c r="Y35" s="1">
        <v>30.376999999999999</v>
      </c>
      <c r="Z35" s="1">
        <v>49.904000000000003</v>
      </c>
      <c r="AA35" s="1">
        <v>42.381999999999998</v>
      </c>
      <c r="AB35" s="1">
        <v>41.341999999999999</v>
      </c>
      <c r="AC35" s="1">
        <v>37.540999999999997</v>
      </c>
      <c r="AD35" s="1">
        <v>42.268000000000001</v>
      </c>
      <c r="AE35" s="1">
        <v>49.084000000000003</v>
      </c>
      <c r="AF35" s="1">
        <v>34.646000000000001</v>
      </c>
      <c r="AG35" s="1">
        <v>56.725999999999999</v>
      </c>
      <c r="AH35" s="1">
        <v>38.982999999999997</v>
      </c>
      <c r="AI35" s="1">
        <v>30.780999999999999</v>
      </c>
      <c r="AJ35" s="1">
        <v>61.247999999999998</v>
      </c>
      <c r="AK35" s="1">
        <v>38.521000000000001</v>
      </c>
      <c r="AL35" s="1">
        <v>36.521000000000001</v>
      </c>
      <c r="AM35" s="1">
        <v>62.527000000000001</v>
      </c>
    </row>
    <row r="36" spans="1:39" x14ac:dyDescent="0.25">
      <c r="A36" s="70">
        <f ca="1">Exceedance!U36</f>
        <v>43800</v>
      </c>
      <c r="B36" s="273">
        <v>31.99</v>
      </c>
      <c r="C36" s="273">
        <v>31.99</v>
      </c>
      <c r="D36" s="273">
        <v>31.99</v>
      </c>
      <c r="E36" s="1">
        <v>48.353999999999999</v>
      </c>
      <c r="F36" s="1">
        <v>38.875</v>
      </c>
      <c r="G36" s="1">
        <v>32.787999999999997</v>
      </c>
      <c r="H36" s="1">
        <v>47.66</v>
      </c>
      <c r="I36" s="1">
        <v>30.4</v>
      </c>
      <c r="J36" s="1">
        <v>23.710999999999999</v>
      </c>
      <c r="K36" s="1">
        <v>31.838000000000001</v>
      </c>
      <c r="L36" s="1">
        <v>33.634</v>
      </c>
      <c r="M36" s="1">
        <v>35.863</v>
      </c>
      <c r="N36" s="1">
        <v>22.594999999999999</v>
      </c>
      <c r="O36" s="1">
        <v>37.99</v>
      </c>
      <c r="P36" s="1">
        <v>28.190999999999999</v>
      </c>
      <c r="Q36" s="1">
        <v>47.304000000000002</v>
      </c>
      <c r="R36" s="1">
        <v>46.94100000000001</v>
      </c>
      <c r="S36" s="1">
        <v>47.109000000000002</v>
      </c>
      <c r="T36" s="1">
        <v>39.692</v>
      </c>
      <c r="U36" s="1">
        <v>39.923999999999999</v>
      </c>
      <c r="V36" s="1">
        <v>30.027000000000001</v>
      </c>
      <c r="W36" s="1">
        <v>25.175000000000001</v>
      </c>
      <c r="X36" s="1">
        <v>26.105</v>
      </c>
      <c r="Y36" s="1">
        <v>26.021000000000004</v>
      </c>
      <c r="Z36" s="1">
        <v>35.786999999999999</v>
      </c>
      <c r="AA36" s="1">
        <v>37.036999999999999</v>
      </c>
      <c r="AB36" s="1">
        <v>36.115000000000002</v>
      </c>
      <c r="AC36" s="1">
        <v>27.59</v>
      </c>
      <c r="AD36" s="1">
        <v>33.74</v>
      </c>
      <c r="AE36" s="1">
        <v>39.570999999999998</v>
      </c>
      <c r="AF36" s="1">
        <v>29.25</v>
      </c>
      <c r="AG36" s="1">
        <v>46.485999999999997</v>
      </c>
      <c r="AH36" s="1">
        <v>32.991</v>
      </c>
      <c r="AI36" s="1">
        <v>24.396000000000001</v>
      </c>
      <c r="AJ36" s="1">
        <v>46.606999999999999</v>
      </c>
      <c r="AK36" s="1">
        <v>35.552</v>
      </c>
      <c r="AL36" s="1">
        <v>32.337000000000003</v>
      </c>
      <c r="AM36" s="1">
        <v>48.814999999999998</v>
      </c>
    </row>
    <row r="37" spans="1:39" x14ac:dyDescent="0.25">
      <c r="A37" s="70">
        <f ca="1">Exceedance!U37</f>
        <v>43831</v>
      </c>
      <c r="B37" s="254">
        <v>30.31</v>
      </c>
      <c r="C37" s="254">
        <v>30.31</v>
      </c>
      <c r="D37" s="413">
        <v>30.31</v>
      </c>
      <c r="E37" s="1">
        <v>41.744</v>
      </c>
      <c r="F37" s="1">
        <v>33.590000000000003</v>
      </c>
      <c r="G37" s="1">
        <v>28.131</v>
      </c>
      <c r="H37" s="1">
        <v>41.116999999999997</v>
      </c>
      <c r="I37" s="1">
        <v>26.652000000000001</v>
      </c>
      <c r="J37" s="1">
        <v>20.829000000000001</v>
      </c>
      <c r="K37" s="1">
        <v>27.643999999999998</v>
      </c>
      <c r="L37" s="1">
        <v>28.501999999999999</v>
      </c>
      <c r="M37" s="1">
        <v>30.861000000000001</v>
      </c>
      <c r="N37" s="1">
        <v>20.353000000000002</v>
      </c>
      <c r="O37" s="1">
        <v>33.098999999999997</v>
      </c>
      <c r="P37" s="1">
        <v>24.568999999999999</v>
      </c>
      <c r="Q37" s="1">
        <v>37.387</v>
      </c>
      <c r="R37" s="1">
        <v>45.914000000000001</v>
      </c>
      <c r="S37" s="1">
        <v>40.585000000000008</v>
      </c>
      <c r="T37" s="1">
        <v>33.808999999999997</v>
      </c>
      <c r="U37" s="1">
        <v>35.055999999999997</v>
      </c>
      <c r="V37" s="1">
        <v>26.161000000000001</v>
      </c>
      <c r="W37" s="1">
        <v>20.827999999999999</v>
      </c>
      <c r="X37" s="1">
        <v>22.757999999999999</v>
      </c>
      <c r="Y37" s="1">
        <v>23.161999999999999</v>
      </c>
      <c r="Z37" s="1">
        <v>30.090000000000003</v>
      </c>
      <c r="AA37" s="1">
        <v>36.42</v>
      </c>
      <c r="AB37" s="1">
        <v>33.116999999999997</v>
      </c>
      <c r="AC37" s="1">
        <v>22.914999999999999</v>
      </c>
      <c r="AD37" s="1">
        <v>30.646000000000001</v>
      </c>
      <c r="AE37" s="1">
        <v>33.959000000000003</v>
      </c>
      <c r="AF37" s="1">
        <v>26.434000000000001</v>
      </c>
      <c r="AG37" s="1">
        <v>41.524000000000001</v>
      </c>
      <c r="AH37" s="1">
        <v>27.887</v>
      </c>
      <c r="AI37" s="1">
        <v>21.58</v>
      </c>
      <c r="AJ37" s="1">
        <v>42.119</v>
      </c>
      <c r="AK37" s="1">
        <v>38.814</v>
      </c>
      <c r="AL37" s="1">
        <v>29.466999999999999</v>
      </c>
      <c r="AM37" s="1">
        <v>43.332999999999998</v>
      </c>
    </row>
    <row r="38" spans="1:39" x14ac:dyDescent="0.25">
      <c r="A38" s="70">
        <f ca="1">Exceedance!U38</f>
        <v>43862</v>
      </c>
      <c r="B38" s="254">
        <v>27.66</v>
      </c>
      <c r="C38" s="254">
        <v>27.66</v>
      </c>
      <c r="D38" s="413">
        <v>27.66</v>
      </c>
      <c r="E38" s="1">
        <v>36.533999999999999</v>
      </c>
      <c r="F38" s="1">
        <v>30.042000000000002</v>
      </c>
      <c r="G38" s="1">
        <v>64.900000000000006</v>
      </c>
      <c r="H38" s="1">
        <v>37.512</v>
      </c>
      <c r="I38" s="1">
        <v>23.631</v>
      </c>
      <c r="J38" s="1">
        <v>20.568000000000001</v>
      </c>
      <c r="K38" s="1">
        <v>25.436</v>
      </c>
      <c r="L38" s="1">
        <v>29.613</v>
      </c>
      <c r="M38" s="1">
        <v>27.68</v>
      </c>
      <c r="N38" s="1">
        <v>19.742999999999999</v>
      </c>
      <c r="O38" s="1">
        <v>28.952000000000002</v>
      </c>
      <c r="P38" s="1">
        <v>33.744999999999997</v>
      </c>
      <c r="Q38" s="1">
        <v>41.854999999999997</v>
      </c>
      <c r="R38" s="1">
        <v>38.372999999999998</v>
      </c>
      <c r="S38" s="1">
        <v>35.098999999999997</v>
      </c>
      <c r="T38" s="1">
        <v>31.68</v>
      </c>
      <c r="U38" s="1">
        <v>35.125</v>
      </c>
      <c r="V38" s="1">
        <v>23.626000000000001</v>
      </c>
      <c r="W38" s="1">
        <v>18.818000000000001</v>
      </c>
      <c r="X38" s="1">
        <v>29.181000000000001</v>
      </c>
      <c r="Y38" s="1">
        <v>22.158000000000001</v>
      </c>
      <c r="Z38" s="1">
        <v>27.434999999999999</v>
      </c>
      <c r="AA38" s="1">
        <v>31.462</v>
      </c>
      <c r="AB38" s="1">
        <v>31.396999999999998</v>
      </c>
      <c r="AC38" s="1">
        <v>20.218</v>
      </c>
      <c r="AD38" s="1">
        <v>29.591999999999999</v>
      </c>
      <c r="AE38" s="1">
        <v>29.556000000000001</v>
      </c>
      <c r="AF38" s="1">
        <v>25.646000000000001</v>
      </c>
      <c r="AG38" s="1">
        <v>38.497</v>
      </c>
      <c r="AH38" s="1">
        <v>25.239000000000001</v>
      </c>
      <c r="AI38" s="1">
        <v>26.457000000000001</v>
      </c>
      <c r="AJ38" s="1">
        <v>45.725999999999999</v>
      </c>
      <c r="AK38" s="1">
        <v>34.512</v>
      </c>
      <c r="AL38" s="1">
        <v>30.367999999999999</v>
      </c>
      <c r="AM38" s="1">
        <v>38.847999999999999</v>
      </c>
    </row>
    <row r="39" spans="1:39" x14ac:dyDescent="0.25">
      <c r="A39" s="70">
        <f ca="1">Exceedance!U39</f>
        <v>43891</v>
      </c>
      <c r="B39" s="254">
        <v>52.6</v>
      </c>
      <c r="C39" s="254">
        <v>52.6</v>
      </c>
      <c r="D39" s="413">
        <v>52.6</v>
      </c>
      <c r="E39" s="1">
        <v>44.596999999999994</v>
      </c>
      <c r="F39" s="1">
        <v>37.253</v>
      </c>
      <c r="G39" s="1">
        <v>124.119</v>
      </c>
      <c r="H39" s="1">
        <v>51.173999999999999</v>
      </c>
      <c r="I39" s="1">
        <v>36.604999999999997</v>
      </c>
      <c r="J39" s="1">
        <v>53.055999999999997</v>
      </c>
      <c r="K39" s="1">
        <v>43.210999999999999</v>
      </c>
      <c r="L39" s="1">
        <v>35.9</v>
      </c>
      <c r="M39" s="1">
        <v>49.066000000000003</v>
      </c>
      <c r="N39" s="1">
        <v>41.204999999999998</v>
      </c>
      <c r="O39" s="1">
        <v>49.823999999999998</v>
      </c>
      <c r="P39" s="1">
        <v>61.945999999999998</v>
      </c>
      <c r="Q39" s="1">
        <v>56.826000000000001</v>
      </c>
      <c r="R39" s="1">
        <v>61.381999999999998</v>
      </c>
      <c r="S39" s="1">
        <v>52.890999999999998</v>
      </c>
      <c r="T39" s="1">
        <v>48.295000000000002</v>
      </c>
      <c r="U39" s="1">
        <v>44.073</v>
      </c>
      <c r="V39" s="1">
        <v>36.469000000000001</v>
      </c>
      <c r="W39" s="1">
        <v>26.925000000000001</v>
      </c>
      <c r="X39" s="1">
        <v>36.920999999999999</v>
      </c>
      <c r="Y39" s="1">
        <v>53.177999999999997</v>
      </c>
      <c r="Z39" s="1">
        <v>47.752000000000002</v>
      </c>
      <c r="AA39" s="1">
        <v>39.070999999999998</v>
      </c>
      <c r="AB39" s="1">
        <v>67.070999999999998</v>
      </c>
      <c r="AC39" s="1">
        <v>27.876000000000001</v>
      </c>
      <c r="AD39" s="1">
        <v>48.091000000000001</v>
      </c>
      <c r="AE39" s="1">
        <v>38.631999999999998</v>
      </c>
      <c r="AF39" s="1">
        <v>32.716999999999999</v>
      </c>
      <c r="AG39" s="1">
        <v>67.378</v>
      </c>
      <c r="AH39" s="1">
        <v>38.776000000000003</v>
      </c>
      <c r="AI39" s="1">
        <v>39.070999999999998</v>
      </c>
      <c r="AJ39" s="1">
        <v>75.871999999999986</v>
      </c>
      <c r="AK39" s="1">
        <v>47.953000000000003</v>
      </c>
      <c r="AL39" s="1">
        <v>46.122999999999998</v>
      </c>
      <c r="AM39" s="1">
        <v>51.405000000000001</v>
      </c>
    </row>
    <row r="40" spans="1:39" x14ac:dyDescent="0.25">
      <c r="A40" s="70">
        <f ca="1">Exceedance!U40</f>
        <v>43922</v>
      </c>
      <c r="B40" s="254">
        <v>85.43</v>
      </c>
      <c r="C40" s="254">
        <v>85.43</v>
      </c>
      <c r="D40" s="413">
        <v>85.43</v>
      </c>
      <c r="E40" s="1">
        <v>57.505000000000003</v>
      </c>
      <c r="F40" s="1">
        <v>90.039000000000001</v>
      </c>
      <c r="G40" s="1">
        <v>205.64500000000001</v>
      </c>
      <c r="H40" s="1">
        <v>98.549000000000007</v>
      </c>
      <c r="I40" s="1">
        <v>70.978999999999999</v>
      </c>
      <c r="J40" s="1">
        <v>107.518</v>
      </c>
      <c r="K40" s="1">
        <v>88.372</v>
      </c>
      <c r="L40" s="1">
        <v>59.35</v>
      </c>
      <c r="M40" s="1">
        <v>65.400000000000006</v>
      </c>
      <c r="N40" s="1">
        <v>62.322000000000003</v>
      </c>
      <c r="O40" s="1">
        <v>87.822999999999993</v>
      </c>
      <c r="P40" s="1">
        <v>61.094999999999999</v>
      </c>
      <c r="Q40" s="1">
        <v>111.93899999999999</v>
      </c>
      <c r="R40" s="1">
        <v>89.626000000000005</v>
      </c>
      <c r="S40" s="1">
        <v>83.587000000000003</v>
      </c>
      <c r="T40" s="1">
        <v>65.474000000000004</v>
      </c>
      <c r="U40" s="1">
        <v>79.772000000000006</v>
      </c>
      <c r="V40" s="1">
        <v>46.427</v>
      </c>
      <c r="W40" s="1">
        <v>55.646999999999998</v>
      </c>
      <c r="X40" s="1">
        <v>60.619</v>
      </c>
      <c r="Y40" s="1">
        <v>106.01600000000001</v>
      </c>
      <c r="Z40" s="1">
        <v>71.358999999999995</v>
      </c>
      <c r="AA40" s="1">
        <v>96.667000000000002</v>
      </c>
      <c r="AB40" s="1">
        <v>69.293999999999997</v>
      </c>
      <c r="AC40" s="1">
        <v>32.292999999999999</v>
      </c>
      <c r="AD40" s="1">
        <v>76.930999999999997</v>
      </c>
      <c r="AE40" s="1">
        <v>51.728000000000002</v>
      </c>
      <c r="AF40" s="1">
        <v>56.576999999999998</v>
      </c>
      <c r="AG40" s="1">
        <v>130.19</v>
      </c>
      <c r="AH40" s="1">
        <v>45.207000000000001</v>
      </c>
      <c r="AI40" s="1">
        <v>68.105000000000004</v>
      </c>
      <c r="AJ40" s="1">
        <v>81.546999999999997</v>
      </c>
      <c r="AK40" s="1">
        <v>59.143000000000001</v>
      </c>
      <c r="AL40" s="1">
        <v>56.374000000000002</v>
      </c>
      <c r="AM40" s="1">
        <v>61.006</v>
      </c>
    </row>
    <row r="41" spans="1:39" x14ac:dyDescent="0.25">
      <c r="A41" s="70">
        <f ca="1">Exceedance!U41</f>
        <v>43952</v>
      </c>
      <c r="B41" s="254">
        <v>163.75</v>
      </c>
      <c r="C41" s="254">
        <v>163.75</v>
      </c>
      <c r="D41" s="413">
        <v>163.75</v>
      </c>
      <c r="E41" s="1">
        <v>169.05</v>
      </c>
      <c r="F41" s="1">
        <v>236.417</v>
      </c>
      <c r="G41" s="1">
        <v>308.59800000000001</v>
      </c>
      <c r="H41" s="1">
        <v>278.12200000000001</v>
      </c>
      <c r="I41" s="1">
        <v>116.438</v>
      </c>
      <c r="J41" s="1">
        <v>137.989</v>
      </c>
      <c r="K41" s="1">
        <v>86.829000000000008</v>
      </c>
      <c r="L41" s="1">
        <v>96.459000000000003</v>
      </c>
      <c r="M41" s="1">
        <v>151.98599999999999</v>
      </c>
      <c r="N41" s="1">
        <v>184.626</v>
      </c>
      <c r="O41" s="1">
        <v>183.09</v>
      </c>
      <c r="P41" s="1">
        <v>61.408999999999999</v>
      </c>
      <c r="Q41" s="1">
        <v>153.51599999999999</v>
      </c>
      <c r="R41" s="1">
        <v>339.27600000000001</v>
      </c>
      <c r="S41" s="1">
        <v>160.41200000000001</v>
      </c>
      <c r="T41" s="1">
        <v>176.32300000000001</v>
      </c>
      <c r="U41" s="1">
        <v>171.08599999999998</v>
      </c>
      <c r="V41" s="1">
        <v>102.148</v>
      </c>
      <c r="W41" s="1">
        <v>49.372</v>
      </c>
      <c r="X41" s="1">
        <v>69.206000000000003</v>
      </c>
      <c r="Y41" s="1">
        <v>100.48399999999999</v>
      </c>
      <c r="Z41" s="1">
        <v>136.18100000000001</v>
      </c>
      <c r="AA41" s="1">
        <v>232.541</v>
      </c>
      <c r="AB41" s="1">
        <v>172.68100000000001</v>
      </c>
      <c r="AC41" s="1">
        <v>106.551</v>
      </c>
      <c r="AD41" s="1">
        <v>135.29900000000001</v>
      </c>
      <c r="AE41" s="1">
        <v>26.748000000000001</v>
      </c>
      <c r="AF41" s="1">
        <v>144.24799999999999</v>
      </c>
      <c r="AG41" s="1">
        <v>178.797</v>
      </c>
      <c r="AH41" s="1">
        <v>69.863</v>
      </c>
      <c r="AI41" s="1">
        <v>169.80699999999999</v>
      </c>
      <c r="AJ41" s="1">
        <v>188.31</v>
      </c>
      <c r="AK41" s="1">
        <v>111.51600000000001</v>
      </c>
      <c r="AL41" s="1">
        <v>211.24</v>
      </c>
      <c r="AM41" s="1">
        <v>154.02099999999999</v>
      </c>
    </row>
    <row r="42" spans="1:39" x14ac:dyDescent="0.25">
      <c r="A42" s="70">
        <f ca="1">Exceedance!U42</f>
        <v>43983</v>
      </c>
      <c r="B42" s="254">
        <v>299.23</v>
      </c>
      <c r="C42" s="254">
        <v>299.23</v>
      </c>
      <c r="D42" s="413">
        <v>299.23</v>
      </c>
      <c r="E42" s="1">
        <v>389.36</v>
      </c>
      <c r="F42" s="1">
        <v>206.65199999999999</v>
      </c>
      <c r="G42" s="1">
        <v>874.65700000000004</v>
      </c>
      <c r="H42" s="1">
        <v>195.83</v>
      </c>
      <c r="I42" s="1">
        <v>132.67699999999999</v>
      </c>
      <c r="J42" s="1">
        <v>249.74799999999999</v>
      </c>
      <c r="K42" s="1">
        <v>260.12200000000001</v>
      </c>
      <c r="L42" s="1">
        <v>373.95699999999999</v>
      </c>
      <c r="M42" s="1">
        <v>59.505000000000003</v>
      </c>
      <c r="N42" s="1">
        <v>350.22800000000001</v>
      </c>
      <c r="O42" s="1">
        <v>161.02199999999999</v>
      </c>
      <c r="P42" s="1">
        <v>415.476</v>
      </c>
      <c r="Q42" s="1">
        <v>582.69200000000001</v>
      </c>
      <c r="R42" s="1">
        <v>712.86599999999999</v>
      </c>
      <c r="S42" s="1">
        <v>311.339</v>
      </c>
      <c r="T42" s="1">
        <v>536.66200000000003</v>
      </c>
      <c r="U42" s="1">
        <v>220.816</v>
      </c>
      <c r="V42" s="1">
        <v>122.16</v>
      </c>
      <c r="W42" s="1">
        <v>189.54400000000001</v>
      </c>
      <c r="X42" s="1">
        <v>213.488</v>
      </c>
      <c r="Y42" s="1">
        <v>245.43</v>
      </c>
      <c r="Z42" s="1">
        <v>362.04500000000002</v>
      </c>
      <c r="AA42" s="1">
        <v>281.678</v>
      </c>
      <c r="AB42" s="1">
        <v>66.765000000000001</v>
      </c>
      <c r="AC42" s="1">
        <v>272.50099999999998</v>
      </c>
      <c r="AD42" s="1">
        <v>448.18700000000001</v>
      </c>
      <c r="AE42" s="1">
        <v>202.214</v>
      </c>
      <c r="AF42" s="1">
        <v>397.13799999999998</v>
      </c>
      <c r="AG42" s="1">
        <v>209.66099999999997</v>
      </c>
      <c r="AH42" s="1">
        <v>97.475999999999999</v>
      </c>
      <c r="AI42" s="1">
        <v>446.815</v>
      </c>
      <c r="AJ42" s="1">
        <v>299.25400000000002</v>
      </c>
      <c r="AK42" s="1">
        <v>176.72900000000001</v>
      </c>
      <c r="AL42" s="1">
        <v>447.61200000000002</v>
      </c>
      <c r="AM42" s="1">
        <v>558.99400000000003</v>
      </c>
    </row>
    <row r="43" spans="1:39" x14ac:dyDescent="0.25">
      <c r="A43" s="70">
        <f ca="1">Exceedance!U43</f>
        <v>44013</v>
      </c>
      <c r="B43" s="254">
        <v>177.52</v>
      </c>
      <c r="C43" s="254">
        <v>177.52</v>
      </c>
      <c r="D43" s="413">
        <v>177.52</v>
      </c>
      <c r="E43" s="1">
        <v>242.65899999999999</v>
      </c>
      <c r="F43" s="1">
        <v>83.787000000000006</v>
      </c>
      <c r="G43" s="1">
        <v>318.09800000000001</v>
      </c>
      <c r="H43" s="1">
        <v>86.087999999999994</v>
      </c>
      <c r="I43" s="1">
        <v>27.466999999999999</v>
      </c>
      <c r="J43" s="1">
        <v>150.053</v>
      </c>
      <c r="K43" s="1">
        <v>169.995</v>
      </c>
      <c r="L43" s="1">
        <v>174.578</v>
      </c>
      <c r="M43" s="1">
        <v>33.774000000000001</v>
      </c>
      <c r="N43" s="1">
        <v>227.79200000000003</v>
      </c>
      <c r="O43" s="1">
        <v>33.353999999999999</v>
      </c>
      <c r="P43" s="1">
        <v>415.12099999999998</v>
      </c>
      <c r="Q43" s="1">
        <v>287.68599999999998</v>
      </c>
      <c r="R43" s="1">
        <v>316.52699999999999</v>
      </c>
      <c r="S43" s="1">
        <v>358.08600000000001</v>
      </c>
      <c r="T43" s="1">
        <v>326.28500000000003</v>
      </c>
      <c r="U43" s="1">
        <v>67.832999999999998</v>
      </c>
      <c r="V43" s="1">
        <v>33.863</v>
      </c>
      <c r="W43" s="1">
        <v>82.260999999999996</v>
      </c>
      <c r="X43" s="1">
        <v>75.715999999999994</v>
      </c>
      <c r="Y43" s="1">
        <v>170.26300000000001</v>
      </c>
      <c r="Z43" s="1">
        <v>260.60399999999998</v>
      </c>
      <c r="AA43" s="1">
        <v>81.004999999999995</v>
      </c>
      <c r="AB43" s="1">
        <v>13.875</v>
      </c>
      <c r="AC43" s="1">
        <v>195.80600000000001</v>
      </c>
      <c r="AD43" s="1">
        <v>350.28800000000001</v>
      </c>
      <c r="AE43" s="1">
        <v>182.077</v>
      </c>
      <c r="AF43" s="1">
        <v>607.28399999999999</v>
      </c>
      <c r="AG43" s="1">
        <v>75.281000000000006</v>
      </c>
      <c r="AH43" s="1">
        <v>39.423000000000002</v>
      </c>
      <c r="AI43" s="1">
        <v>291.00299999999999</v>
      </c>
      <c r="AJ43" s="1">
        <v>135.75800000000001</v>
      </c>
      <c r="AK43" s="1">
        <v>68.378</v>
      </c>
      <c r="AL43" s="1">
        <v>452.45699999999999</v>
      </c>
      <c r="AM43" s="1">
        <v>399.44499999999999</v>
      </c>
    </row>
    <row r="44" spans="1:39" x14ac:dyDescent="0.25">
      <c r="A44" s="70">
        <f ca="1">Exceedance!U44</f>
        <v>44044</v>
      </c>
      <c r="B44" s="254">
        <v>76.510000000000005</v>
      </c>
      <c r="C44" s="254">
        <v>76.510000000000005</v>
      </c>
      <c r="D44" s="413">
        <v>76.510000000000005</v>
      </c>
      <c r="E44" s="1">
        <v>88.725999999999999</v>
      </c>
      <c r="F44" s="1">
        <v>44.069000000000003</v>
      </c>
      <c r="G44" s="1">
        <v>112.547</v>
      </c>
      <c r="H44" s="1">
        <v>60.402999999999999</v>
      </c>
      <c r="I44" s="1">
        <v>25.489000000000001</v>
      </c>
      <c r="J44" s="1">
        <v>59.365000000000002</v>
      </c>
      <c r="K44" s="1">
        <v>56.628999999999998</v>
      </c>
      <c r="L44" s="1">
        <v>75.247</v>
      </c>
      <c r="M44" s="1">
        <v>21.617999999999999</v>
      </c>
      <c r="N44" s="1">
        <v>179.072</v>
      </c>
      <c r="O44" s="1">
        <v>28.026</v>
      </c>
      <c r="P44" s="1">
        <v>145.94200000000001</v>
      </c>
      <c r="Q44" s="1">
        <v>91.77</v>
      </c>
      <c r="R44" s="1">
        <v>152.411</v>
      </c>
      <c r="S44" s="1">
        <v>121.688</v>
      </c>
      <c r="T44" s="1">
        <v>113.914</v>
      </c>
      <c r="U44" s="1">
        <v>38.97</v>
      </c>
      <c r="V44" s="1">
        <v>22.221</v>
      </c>
      <c r="W44" s="1">
        <v>35.033000000000001</v>
      </c>
      <c r="X44" s="1">
        <v>35.049999999999997</v>
      </c>
      <c r="Y44" s="1">
        <v>67.593999999999994</v>
      </c>
      <c r="Z44" s="1">
        <v>84.778000000000006</v>
      </c>
      <c r="AA44" s="1">
        <v>46.656999999999996</v>
      </c>
      <c r="AB44" s="1">
        <v>28.951000000000001</v>
      </c>
      <c r="AC44" s="1">
        <v>62.529000000000003</v>
      </c>
      <c r="AD44" s="1">
        <v>109.39700000000001</v>
      </c>
      <c r="AE44" s="1">
        <v>60.475000000000001</v>
      </c>
      <c r="AF44" s="1">
        <v>178.059</v>
      </c>
      <c r="AG44" s="1">
        <v>39.360999999999997</v>
      </c>
      <c r="AH44" s="1">
        <v>25.079000000000001</v>
      </c>
      <c r="AI44" s="1">
        <v>98.722999999999999</v>
      </c>
      <c r="AJ44" s="1">
        <v>53.375999999999998</v>
      </c>
      <c r="AK44" s="1">
        <v>33.305999999999997</v>
      </c>
      <c r="AL44" s="1">
        <v>170.904</v>
      </c>
      <c r="AM44" s="1">
        <v>161.30600000000001</v>
      </c>
    </row>
    <row r="45" spans="1:39" x14ac:dyDescent="0.25">
      <c r="A45" s="70">
        <f ca="1">Exceedance!U45</f>
        <v>44075</v>
      </c>
      <c r="B45" s="254">
        <v>45.87</v>
      </c>
      <c r="C45" s="254">
        <v>45.87</v>
      </c>
      <c r="D45" s="413">
        <v>45.87</v>
      </c>
      <c r="E45" s="1">
        <v>65.528000000000006</v>
      </c>
      <c r="F45" s="1">
        <v>44.552999999999997</v>
      </c>
      <c r="G45" s="1">
        <v>66.879000000000005</v>
      </c>
      <c r="H45" s="1">
        <v>40.055999999999997</v>
      </c>
      <c r="I45" s="1">
        <v>23.103999999999999</v>
      </c>
      <c r="J45" s="1">
        <v>45.441000000000003</v>
      </c>
      <c r="K45" s="1">
        <v>42.055999999999997</v>
      </c>
      <c r="L45" s="1">
        <v>59.834000000000003</v>
      </c>
      <c r="M45" s="1">
        <v>24.863</v>
      </c>
      <c r="N45" s="1">
        <v>69.016999999999996</v>
      </c>
      <c r="O45" s="1">
        <v>26.247</v>
      </c>
      <c r="P45" s="1">
        <v>62.796999999999997</v>
      </c>
      <c r="Q45" s="1">
        <v>55.213000000000001</v>
      </c>
      <c r="R45" s="1">
        <v>95.9</v>
      </c>
      <c r="S45" s="1">
        <v>57.654000000000003</v>
      </c>
      <c r="T45" s="1">
        <v>78.694999999999993</v>
      </c>
      <c r="U45" s="1">
        <v>43.149000000000001</v>
      </c>
      <c r="V45" s="1">
        <v>20.663</v>
      </c>
      <c r="W45" s="1">
        <v>34.924999999999997</v>
      </c>
      <c r="X45" s="1">
        <v>34.808</v>
      </c>
      <c r="Y45" s="1">
        <v>54.279000000000003</v>
      </c>
      <c r="Z45" s="1">
        <v>47.545999999999999</v>
      </c>
      <c r="AA45" s="1">
        <v>37.459000000000003</v>
      </c>
      <c r="AB45" s="1">
        <v>27.224</v>
      </c>
      <c r="AC45" s="1">
        <v>46.51</v>
      </c>
      <c r="AD45" s="1">
        <v>52.691000000000003</v>
      </c>
      <c r="AE45" s="1">
        <v>39.767000000000003</v>
      </c>
      <c r="AF45" s="1">
        <v>78.513999999999996</v>
      </c>
      <c r="AG45" s="1">
        <v>30.876000000000001</v>
      </c>
      <c r="AH45" s="1">
        <v>30.949000000000002</v>
      </c>
      <c r="AI45" s="1">
        <v>66.960999999999999</v>
      </c>
      <c r="AJ45" s="1">
        <v>41.039000000000001</v>
      </c>
      <c r="AK45" s="1">
        <v>24.242999999999999</v>
      </c>
      <c r="AL45" s="1">
        <v>99.158000000000001</v>
      </c>
      <c r="AM45" s="1">
        <v>83.956000000000003</v>
      </c>
    </row>
    <row r="46" spans="1:39" x14ac:dyDescent="0.25">
      <c r="A46" s="70">
        <f ca="1">Exceedance!U46</f>
        <v>44105</v>
      </c>
      <c r="B46" s="254">
        <v>36.479999999999997</v>
      </c>
      <c r="C46" s="254">
        <v>55.69</v>
      </c>
      <c r="D46" s="413">
        <v>48.63</v>
      </c>
      <c r="E46" s="1">
        <v>70.287999999999997</v>
      </c>
      <c r="F46" s="1">
        <v>48.143999999999998</v>
      </c>
      <c r="G46" s="1">
        <v>69.613</v>
      </c>
      <c r="H46" s="1">
        <v>33.819000000000003</v>
      </c>
      <c r="I46" s="1">
        <v>24.454999999999998</v>
      </c>
      <c r="J46" s="1">
        <v>41.500999999999998</v>
      </c>
      <c r="K46" s="1">
        <v>47.847000000000001</v>
      </c>
      <c r="L46" s="1">
        <v>40.664000000000001</v>
      </c>
      <c r="M46" s="1">
        <v>23.692</v>
      </c>
      <c r="N46" s="1">
        <v>53.066000000000003</v>
      </c>
      <c r="O46" s="1">
        <v>37.296999999999997</v>
      </c>
      <c r="P46" s="1">
        <v>54.488</v>
      </c>
      <c r="Q46" s="1">
        <v>52.232999999999997</v>
      </c>
      <c r="R46" s="1">
        <v>82.804000000000002</v>
      </c>
      <c r="S46" s="1">
        <v>55.143999999999998</v>
      </c>
      <c r="T46" s="1">
        <v>51.860999999999997</v>
      </c>
      <c r="U46" s="1">
        <v>40.246000000000002</v>
      </c>
      <c r="V46" s="1">
        <v>23.14</v>
      </c>
      <c r="W46" s="1">
        <v>35.642000000000003</v>
      </c>
      <c r="X46" s="1">
        <v>28.346</v>
      </c>
      <c r="Y46" s="1">
        <v>49.155999999999999</v>
      </c>
      <c r="Z46" s="1">
        <v>46.744999999999997</v>
      </c>
      <c r="AA46" s="1">
        <v>54.106000000000002</v>
      </c>
      <c r="AB46" s="1">
        <v>44.073999999999998</v>
      </c>
      <c r="AC46" s="1">
        <v>40.262999999999998</v>
      </c>
      <c r="AD46" s="1">
        <v>52.051000000000002</v>
      </c>
      <c r="AE46" s="1">
        <v>33.389000000000003</v>
      </c>
      <c r="AF46" s="1">
        <v>67.116</v>
      </c>
      <c r="AG46" s="1">
        <v>32.215000000000003</v>
      </c>
      <c r="AH46" s="1">
        <v>35.207000000000001</v>
      </c>
      <c r="AI46" s="1">
        <v>116.67999999999998</v>
      </c>
      <c r="AJ46" s="1">
        <v>39.064</v>
      </c>
      <c r="AK46" s="1">
        <v>32.450000000000003</v>
      </c>
      <c r="AL46" s="1">
        <v>103.76300000000001</v>
      </c>
      <c r="AM46" s="1">
        <v>81.445999999999998</v>
      </c>
    </row>
    <row r="47" spans="1:39" x14ac:dyDescent="0.25">
      <c r="A47" s="70">
        <f ca="1">Exceedance!U47</f>
        <v>44136</v>
      </c>
      <c r="B47" s="254">
        <v>39.49</v>
      </c>
      <c r="C47" s="254">
        <v>45.62</v>
      </c>
      <c r="D47" s="413">
        <v>42.1</v>
      </c>
      <c r="E47" s="1">
        <v>46.965000000000003</v>
      </c>
      <c r="F47" s="1">
        <v>45.188000000000002</v>
      </c>
      <c r="G47" s="1">
        <v>59.148000000000003</v>
      </c>
      <c r="H47" s="1">
        <v>34.030999999999999</v>
      </c>
      <c r="I47" s="1">
        <v>27.186</v>
      </c>
      <c r="J47" s="1">
        <v>36.521000000000001</v>
      </c>
      <c r="K47" s="1">
        <v>41.45</v>
      </c>
      <c r="L47" s="1">
        <v>40.957999999999998</v>
      </c>
      <c r="M47" s="1">
        <v>25.571999999999999</v>
      </c>
      <c r="N47" s="1">
        <v>44.226999999999997</v>
      </c>
      <c r="O47" s="1">
        <v>34.566000000000003</v>
      </c>
      <c r="P47" s="1">
        <v>48.395000000000003</v>
      </c>
      <c r="Q47" s="1">
        <v>50.32</v>
      </c>
      <c r="R47" s="1">
        <v>57.118000000000002</v>
      </c>
      <c r="S47" s="1">
        <v>44.749000000000002</v>
      </c>
      <c r="T47" s="1">
        <v>45.673999999999999</v>
      </c>
      <c r="U47" s="1">
        <v>35.866</v>
      </c>
      <c r="V47" s="1">
        <v>32.228000000000002</v>
      </c>
      <c r="W47" s="1">
        <v>30.925999999999998</v>
      </c>
      <c r="X47" s="1">
        <v>29.571999999999999</v>
      </c>
      <c r="Y47" s="1">
        <v>48.564999999999998</v>
      </c>
      <c r="Z47" s="1">
        <v>41.854999999999997</v>
      </c>
      <c r="AA47" s="1">
        <v>40.957000000000001</v>
      </c>
      <c r="AB47" s="1">
        <v>36.573999999999998</v>
      </c>
      <c r="AC47" s="1">
        <v>41.713999999999999</v>
      </c>
      <c r="AD47" s="1">
        <v>48.258000000000003</v>
      </c>
      <c r="AE47" s="1">
        <v>34.31</v>
      </c>
      <c r="AF47" s="1">
        <v>56.127999999999993</v>
      </c>
      <c r="AG47" s="1">
        <v>38.563000000000002</v>
      </c>
      <c r="AH47" s="1">
        <v>30.292000000000002</v>
      </c>
      <c r="AI47" s="1">
        <v>60.835000000000001</v>
      </c>
      <c r="AJ47" s="1">
        <v>37.93</v>
      </c>
      <c r="AK47" s="1">
        <v>35.978000000000002</v>
      </c>
      <c r="AL47" s="1">
        <v>61.399999999999991</v>
      </c>
      <c r="AM47" s="1">
        <v>62.31</v>
      </c>
    </row>
    <row r="48" spans="1:39" x14ac:dyDescent="0.25">
      <c r="A48" s="70">
        <f ca="1">Exceedance!U48</f>
        <v>44166</v>
      </c>
      <c r="B48" s="254">
        <v>31.99</v>
      </c>
      <c r="C48" s="254">
        <v>31.99</v>
      </c>
      <c r="D48" s="413">
        <v>31.99</v>
      </c>
      <c r="E48" s="1">
        <v>38.643999999999998</v>
      </c>
      <c r="F48" s="1">
        <v>32.334000000000003</v>
      </c>
      <c r="G48" s="1">
        <v>47.491999999999997</v>
      </c>
      <c r="H48" s="1">
        <v>30.135999999999999</v>
      </c>
      <c r="I48" s="1">
        <v>23.559000000000001</v>
      </c>
      <c r="J48" s="1">
        <v>31.2</v>
      </c>
      <c r="K48" s="1">
        <v>33.091000000000001</v>
      </c>
      <c r="L48" s="1">
        <v>35.276000000000003</v>
      </c>
      <c r="M48" s="1">
        <v>21.952000000000002</v>
      </c>
      <c r="N48" s="1">
        <v>37.390999999999998</v>
      </c>
      <c r="O48" s="1">
        <v>27.655999999999999</v>
      </c>
      <c r="P48" s="1">
        <v>46.674999999999997</v>
      </c>
      <c r="Q48" s="1">
        <v>46.219000000000001</v>
      </c>
      <c r="R48" s="1">
        <v>46.694000000000003</v>
      </c>
      <c r="S48" s="1">
        <v>39.515000000000001</v>
      </c>
      <c r="T48" s="1">
        <v>39.795999999999999</v>
      </c>
      <c r="U48" s="1">
        <v>29.63</v>
      </c>
      <c r="V48" s="1">
        <v>24.645</v>
      </c>
      <c r="W48" s="1">
        <v>25.474</v>
      </c>
      <c r="X48" s="1">
        <v>25.254999999999999</v>
      </c>
      <c r="Y48" s="1">
        <v>34.854999999999997</v>
      </c>
      <c r="Z48" s="1">
        <v>36.585000000000001</v>
      </c>
      <c r="AA48" s="1">
        <v>35.68</v>
      </c>
      <c r="AB48" s="1">
        <v>26.967999999999996</v>
      </c>
      <c r="AC48" s="1">
        <v>33.116</v>
      </c>
      <c r="AD48" s="1">
        <v>38.932000000000002</v>
      </c>
      <c r="AE48" s="1">
        <v>28.85</v>
      </c>
      <c r="AF48" s="1">
        <v>46.109000000000002</v>
      </c>
      <c r="AG48" s="1">
        <v>32.415999999999997</v>
      </c>
      <c r="AH48" s="1">
        <v>24.048999999999999</v>
      </c>
      <c r="AI48" s="1">
        <v>46.161999999999999</v>
      </c>
      <c r="AJ48" s="1">
        <v>35.305999999999997</v>
      </c>
      <c r="AK48" s="1">
        <v>32.070999999999998</v>
      </c>
      <c r="AL48" s="1">
        <v>48.19</v>
      </c>
      <c r="AM48" s="1">
        <v>47.610999999999997</v>
      </c>
    </row>
    <row r="49" spans="1:39" x14ac:dyDescent="0.25">
      <c r="A49" s="70">
        <f ca="1">Exceedance!U49</f>
        <v>44197</v>
      </c>
      <c r="B49" s="254">
        <v>30.31</v>
      </c>
      <c r="C49" s="254">
        <v>30.31</v>
      </c>
      <c r="D49" s="413">
        <v>30.31</v>
      </c>
      <c r="E49" s="1">
        <v>33.430999999999997</v>
      </c>
      <c r="F49" s="1">
        <v>27.831</v>
      </c>
      <c r="G49" s="1">
        <v>40.972000000000001</v>
      </c>
      <c r="H49" s="1">
        <v>26.437999999999995</v>
      </c>
      <c r="I49" s="1">
        <v>20.702000000000002</v>
      </c>
      <c r="J49" s="1">
        <v>27.117000000000001</v>
      </c>
      <c r="K49" s="1">
        <v>28.024999999999999</v>
      </c>
      <c r="L49" s="1">
        <v>30.434999999999999</v>
      </c>
      <c r="M49" s="1">
        <v>19.757999999999999</v>
      </c>
      <c r="N49" s="1">
        <v>32.597000000000001</v>
      </c>
      <c r="O49" s="1">
        <v>24.093</v>
      </c>
      <c r="P49" s="1">
        <v>36.920999999999999</v>
      </c>
      <c r="Q49" s="1">
        <v>45.533999999999999</v>
      </c>
      <c r="R49" s="1">
        <v>40.286000000000001</v>
      </c>
      <c r="S49" s="1">
        <v>33.655000000000001</v>
      </c>
      <c r="T49" s="1">
        <v>34.956000000000003</v>
      </c>
      <c r="U49" s="1">
        <v>25.829000000000001</v>
      </c>
      <c r="V49" s="1">
        <v>20.448</v>
      </c>
      <c r="W49" s="1">
        <v>22.193000000000001</v>
      </c>
      <c r="X49" s="1">
        <v>22.501999999999999</v>
      </c>
      <c r="Y49" s="1">
        <v>29.379000000000001</v>
      </c>
      <c r="Z49" s="1">
        <v>35.851999999999997</v>
      </c>
      <c r="AA49" s="1">
        <v>32.729999999999997</v>
      </c>
      <c r="AB49" s="1">
        <v>22.468</v>
      </c>
      <c r="AC49" s="1">
        <v>30.268999999999998</v>
      </c>
      <c r="AD49" s="1">
        <v>33.450000000000003</v>
      </c>
      <c r="AE49" s="1">
        <v>26.077000000000002</v>
      </c>
      <c r="AF49" s="1">
        <v>41.366999999999997</v>
      </c>
      <c r="AG49" s="1">
        <v>27.459</v>
      </c>
      <c r="AH49" s="1">
        <v>21.27</v>
      </c>
      <c r="AI49" s="1">
        <v>41.723999999999997</v>
      </c>
      <c r="AJ49" s="1">
        <v>37.892000000000003</v>
      </c>
      <c r="AK49" s="1">
        <v>28.918999999999997</v>
      </c>
      <c r="AL49" s="1">
        <v>42.84</v>
      </c>
      <c r="AM49" s="1">
        <v>41.298000000000002</v>
      </c>
    </row>
    <row r="50" spans="1:39" x14ac:dyDescent="0.25">
      <c r="A50" s="70">
        <f ca="1">Exceedance!U50</f>
        <v>44228</v>
      </c>
      <c r="B50" s="254">
        <v>27.66</v>
      </c>
      <c r="C50" s="254">
        <v>27.66</v>
      </c>
      <c r="D50" s="413">
        <v>27.66</v>
      </c>
      <c r="E50" s="1">
        <v>28.905999999999999</v>
      </c>
      <c r="F50" s="1">
        <v>63.320999999999991</v>
      </c>
      <c r="G50" s="1">
        <v>36.091999999999999</v>
      </c>
      <c r="H50" s="1">
        <v>22.603999999999999</v>
      </c>
      <c r="I50" s="1">
        <v>19.710999999999999</v>
      </c>
      <c r="J50" s="1">
        <v>24.073</v>
      </c>
      <c r="K50" s="1">
        <v>28.013999999999999</v>
      </c>
      <c r="L50" s="1">
        <v>26.373000000000001</v>
      </c>
      <c r="M50" s="1">
        <v>18.515999999999998</v>
      </c>
      <c r="N50" s="1">
        <v>27.518999999999998</v>
      </c>
      <c r="O50" s="1">
        <v>31.532000000000004</v>
      </c>
      <c r="P50" s="1">
        <v>40.255000000000003</v>
      </c>
      <c r="Q50" s="1">
        <v>36.71</v>
      </c>
      <c r="R50" s="1">
        <v>33.628999999999998</v>
      </c>
      <c r="S50" s="1">
        <v>30.318000000000001</v>
      </c>
      <c r="T50" s="1">
        <v>33.96</v>
      </c>
      <c r="U50" s="1">
        <v>22.515000000000001</v>
      </c>
      <c r="V50" s="1">
        <v>17.827999999999999</v>
      </c>
      <c r="W50" s="1">
        <v>27.768999999999998</v>
      </c>
      <c r="X50" s="1">
        <v>20.803000000000001</v>
      </c>
      <c r="Y50" s="1">
        <v>25.858000000000001</v>
      </c>
      <c r="Z50" s="1">
        <v>29.989000000000001</v>
      </c>
      <c r="AA50" s="1">
        <v>29.940999999999999</v>
      </c>
      <c r="AB50" s="1">
        <v>19.128</v>
      </c>
      <c r="AC50" s="1">
        <v>28.228000000000002</v>
      </c>
      <c r="AD50" s="1">
        <v>28.103000000000002</v>
      </c>
      <c r="AE50" s="1">
        <v>24.425000000000001</v>
      </c>
      <c r="AF50" s="1">
        <v>36.881999999999998</v>
      </c>
      <c r="AG50" s="1">
        <v>23.986000000000001</v>
      </c>
      <c r="AH50" s="1">
        <v>25.486999999999998</v>
      </c>
      <c r="AI50" s="1">
        <v>43.835999999999999</v>
      </c>
      <c r="AJ50" s="1">
        <v>32.860999999999997</v>
      </c>
      <c r="AK50" s="1">
        <v>29.09</v>
      </c>
      <c r="AL50" s="1">
        <v>37.168999999999997</v>
      </c>
      <c r="AM50" s="1">
        <v>34.887999999999998</v>
      </c>
    </row>
    <row r="51" spans="1:39" x14ac:dyDescent="0.25">
      <c r="A51" s="70">
        <f ca="1">Exceedance!U51</f>
        <v>44256</v>
      </c>
      <c r="B51" s="254">
        <v>52.6</v>
      </c>
      <c r="C51" s="254">
        <v>52.6</v>
      </c>
      <c r="D51" s="413">
        <v>52.6</v>
      </c>
      <c r="E51" s="1">
        <v>37.137999999999998</v>
      </c>
      <c r="F51" s="1">
        <v>123.21299999999999</v>
      </c>
      <c r="G51" s="1">
        <v>50.921999999999997</v>
      </c>
      <c r="H51" s="1">
        <v>36.395000000000003</v>
      </c>
      <c r="I51" s="1">
        <v>52.984000000000002</v>
      </c>
      <c r="J51" s="1">
        <v>42.817999999999998</v>
      </c>
      <c r="K51" s="1">
        <v>35.578000000000003</v>
      </c>
      <c r="L51" s="1">
        <v>48.743000000000002</v>
      </c>
      <c r="M51" s="1">
        <v>40.743000000000002</v>
      </c>
      <c r="N51" s="1">
        <v>49.436999999999998</v>
      </c>
      <c r="O51" s="1">
        <v>61.595999999999997</v>
      </c>
      <c r="P51" s="1">
        <v>56.645000000000003</v>
      </c>
      <c r="Q51" s="1">
        <v>61.189</v>
      </c>
      <c r="R51" s="1">
        <v>52.752000000000002</v>
      </c>
      <c r="S51" s="1">
        <v>47.665999999999997</v>
      </c>
      <c r="T51" s="1">
        <v>44.14</v>
      </c>
      <c r="U51" s="1">
        <v>36.232999999999997</v>
      </c>
      <c r="V51" s="1">
        <v>26.690000000000005</v>
      </c>
      <c r="W51" s="1">
        <v>36.261000000000003</v>
      </c>
      <c r="X51" s="1">
        <v>52.552999999999997</v>
      </c>
      <c r="Y51" s="1">
        <v>47.252000000000002</v>
      </c>
      <c r="Z51" s="1">
        <v>38.765999999999998</v>
      </c>
      <c r="AA51" s="1">
        <v>65.061000000000021</v>
      </c>
      <c r="AB51" s="1">
        <v>27.58</v>
      </c>
      <c r="AC51" s="1">
        <v>47.828000000000003</v>
      </c>
      <c r="AD51" s="1">
        <v>38.302999999999997</v>
      </c>
      <c r="AE51" s="1">
        <v>32.36</v>
      </c>
      <c r="AF51" s="1">
        <v>67.242999999999995</v>
      </c>
      <c r="AG51" s="1">
        <v>38.511000000000003</v>
      </c>
      <c r="AH51" s="1">
        <v>38.959000000000003</v>
      </c>
      <c r="AI51" s="1">
        <v>73.451999999999998</v>
      </c>
      <c r="AJ51" s="1">
        <v>47.543999999999997</v>
      </c>
      <c r="AK51" s="1">
        <v>45.872</v>
      </c>
      <c r="AL51" s="1">
        <v>51.100999999999999</v>
      </c>
      <c r="AM51" s="1">
        <v>44.396999999999998</v>
      </c>
    </row>
    <row r="52" spans="1:39" x14ac:dyDescent="0.25">
      <c r="A52" s="70">
        <f ca="1">Exceedance!U52</f>
        <v>44287</v>
      </c>
      <c r="B52" s="254">
        <v>85.43</v>
      </c>
      <c r="C52" s="254">
        <v>85.43</v>
      </c>
      <c r="D52" s="413">
        <v>85.43</v>
      </c>
      <c r="E52" s="1">
        <v>90.751999999999995</v>
      </c>
      <c r="F52" s="1">
        <v>205.91399999999999</v>
      </c>
      <c r="G52" s="1">
        <v>91.93</v>
      </c>
      <c r="H52" s="1">
        <v>71.72</v>
      </c>
      <c r="I52" s="1">
        <v>108.214</v>
      </c>
      <c r="J52" s="1">
        <v>88.656999999999996</v>
      </c>
      <c r="K52" s="1">
        <v>58.274999999999999</v>
      </c>
      <c r="L52" s="1">
        <v>65.808999999999997</v>
      </c>
      <c r="M52" s="1">
        <v>62.515999999999998</v>
      </c>
      <c r="N52" s="1">
        <v>88.077000000000012</v>
      </c>
      <c r="O52" s="1">
        <v>60.537999999999997</v>
      </c>
      <c r="P52" s="1">
        <v>112.084</v>
      </c>
      <c r="Q52" s="1">
        <v>90.085999999999999</v>
      </c>
      <c r="R52" s="1">
        <v>84.206999999999994</v>
      </c>
      <c r="S52" s="1">
        <v>62.537999999999997</v>
      </c>
      <c r="T52" s="1">
        <v>80.653000000000006</v>
      </c>
      <c r="U52" s="1">
        <v>47</v>
      </c>
      <c r="V52" s="1">
        <v>56.078000000000003</v>
      </c>
      <c r="W52" s="1">
        <v>59.826000000000001</v>
      </c>
      <c r="X52" s="1">
        <v>105.995</v>
      </c>
      <c r="Y52" s="1">
        <v>71.367000000000004</v>
      </c>
      <c r="Z52" s="1">
        <v>96.924000000000007</v>
      </c>
      <c r="AA52" s="1">
        <v>68.927000000000007</v>
      </c>
      <c r="AB52" s="1">
        <v>32.707999999999998</v>
      </c>
      <c r="AC52" s="1">
        <v>77.239999999999995</v>
      </c>
      <c r="AD52" s="1">
        <v>52.201999999999998</v>
      </c>
      <c r="AE52" s="1">
        <v>55.679000000000002</v>
      </c>
      <c r="AF52" s="1">
        <v>130.59299999999999</v>
      </c>
      <c r="AG52" s="1">
        <v>45.661999999999999</v>
      </c>
      <c r="AH52" s="1">
        <v>68.619</v>
      </c>
      <c r="AI52" s="1">
        <v>81.959000000000003</v>
      </c>
      <c r="AJ52" s="1">
        <v>59.597999999999999</v>
      </c>
      <c r="AK52" s="1">
        <v>56.603999999999999</v>
      </c>
      <c r="AL52" s="1">
        <v>61.33</v>
      </c>
      <c r="AM52" s="1">
        <v>57.918999999999997</v>
      </c>
    </row>
    <row r="53" spans="1:39" x14ac:dyDescent="0.25">
      <c r="A53" s="70">
        <f ca="1">Exceedance!U53</f>
        <v>44317</v>
      </c>
      <c r="B53" s="254">
        <v>163.75</v>
      </c>
      <c r="C53" s="254">
        <v>163.75</v>
      </c>
      <c r="D53" s="413">
        <v>163.75</v>
      </c>
      <c r="E53" s="1">
        <v>236.81199999999998</v>
      </c>
      <c r="F53" s="1">
        <v>308.95600000000002</v>
      </c>
      <c r="G53" s="1">
        <v>276.22699999999998</v>
      </c>
      <c r="H53" s="1">
        <v>117.024</v>
      </c>
      <c r="I53" s="1">
        <v>139.053</v>
      </c>
      <c r="J53" s="1">
        <v>87.13</v>
      </c>
      <c r="K53" s="1">
        <v>91.661000000000001</v>
      </c>
      <c r="L53" s="1">
        <v>152.25899999999999</v>
      </c>
      <c r="M53" s="1">
        <v>184.541</v>
      </c>
      <c r="N53" s="1">
        <v>182.95599999999999</v>
      </c>
      <c r="O53" s="1">
        <v>57.984000000000002</v>
      </c>
      <c r="P53" s="1">
        <v>153.809</v>
      </c>
      <c r="Q53" s="1">
        <v>338.96499999999997</v>
      </c>
      <c r="R53" s="1">
        <v>160.71700000000001</v>
      </c>
      <c r="S53" s="1">
        <v>163.10900000000001</v>
      </c>
      <c r="T53" s="1">
        <v>171.31100000000001</v>
      </c>
      <c r="U53" s="1">
        <v>102.804</v>
      </c>
      <c r="V53" s="1">
        <v>49.954999999999998</v>
      </c>
      <c r="W53" s="1">
        <v>58.249000000000002</v>
      </c>
      <c r="X53" s="1">
        <v>100.63200000000001</v>
      </c>
      <c r="Y53" s="1">
        <v>135.80799999999999</v>
      </c>
      <c r="Z53" s="1">
        <v>232.35</v>
      </c>
      <c r="AA53" s="1">
        <v>170.36399999999998</v>
      </c>
      <c r="AB53" s="1">
        <v>106.73699999999999</v>
      </c>
      <c r="AC53" s="1">
        <v>135.34200000000001</v>
      </c>
      <c r="AD53" s="1">
        <v>27.065999999999999</v>
      </c>
      <c r="AE53" s="1">
        <v>138.81</v>
      </c>
      <c r="AF53" s="1">
        <v>178.66200000000001</v>
      </c>
      <c r="AG53" s="1">
        <v>70.719000000000008</v>
      </c>
      <c r="AH53" s="1">
        <v>170.24600000000001</v>
      </c>
      <c r="AI53" s="1">
        <v>183.16399999999999</v>
      </c>
      <c r="AJ53" s="1">
        <v>111.542</v>
      </c>
      <c r="AK53" s="1">
        <v>211.52199999999999</v>
      </c>
      <c r="AL53" s="1">
        <v>153.899</v>
      </c>
      <c r="AM53" s="1">
        <v>168.999</v>
      </c>
    </row>
    <row r="54" spans="1:39" x14ac:dyDescent="0.25">
      <c r="A54" s="70">
        <f ca="1">Exceedance!U54</f>
        <v>44348</v>
      </c>
      <c r="B54" s="254">
        <v>299.23</v>
      </c>
      <c r="C54" s="254">
        <v>299.23</v>
      </c>
      <c r="D54" s="413">
        <v>299.23</v>
      </c>
      <c r="E54" s="1">
        <v>205.16900000000001</v>
      </c>
      <c r="F54" s="1">
        <v>872.82899999999995</v>
      </c>
      <c r="G54" s="1">
        <v>199.51400000000001</v>
      </c>
      <c r="H54" s="1">
        <v>131.37899999999999</v>
      </c>
      <c r="I54" s="1">
        <v>248.84299999999999</v>
      </c>
      <c r="J54" s="1">
        <v>258.05700000000002</v>
      </c>
      <c r="K54" s="1">
        <v>366.36799999999999</v>
      </c>
      <c r="L54" s="1">
        <v>58.393000000000001</v>
      </c>
      <c r="M54" s="1">
        <v>348.42899999999997</v>
      </c>
      <c r="N54" s="1">
        <v>159.43700000000001</v>
      </c>
      <c r="O54" s="1">
        <v>396.96199999999999</v>
      </c>
      <c r="P54" s="1">
        <v>580.42999999999995</v>
      </c>
      <c r="Q54" s="1">
        <v>711.38699999999994</v>
      </c>
      <c r="R54" s="1">
        <v>309.75200000000001</v>
      </c>
      <c r="S54" s="1">
        <v>534.05899999999997</v>
      </c>
      <c r="T54" s="1">
        <v>219.428</v>
      </c>
      <c r="U54" s="1">
        <v>120.61900000000001</v>
      </c>
      <c r="V54" s="1">
        <v>187.78299999999999</v>
      </c>
      <c r="W54" s="1">
        <v>218.32</v>
      </c>
      <c r="X54" s="1">
        <v>243.58199999999999</v>
      </c>
      <c r="Y54" s="1">
        <v>359.75700000000001</v>
      </c>
      <c r="Z54" s="1">
        <v>280.048</v>
      </c>
      <c r="AA54" s="1">
        <v>68.548000000000002</v>
      </c>
      <c r="AB54" s="1">
        <v>270.53199999999998</v>
      </c>
      <c r="AC54" s="1">
        <v>445.95600000000002</v>
      </c>
      <c r="AD54" s="1">
        <v>200.233</v>
      </c>
      <c r="AE54" s="1">
        <v>374.67899999999997</v>
      </c>
      <c r="AF54" s="1">
        <v>208.06</v>
      </c>
      <c r="AG54" s="1">
        <v>95.9</v>
      </c>
      <c r="AH54" s="1">
        <v>444.83699999999999</v>
      </c>
      <c r="AI54" s="1">
        <v>296.61599999999999</v>
      </c>
      <c r="AJ54" s="1">
        <v>175.17500000000001</v>
      </c>
      <c r="AK54" s="1">
        <v>445.75400000000002</v>
      </c>
      <c r="AL54" s="1">
        <v>556.24300000000005</v>
      </c>
      <c r="AM54" s="1">
        <v>387.23200000000003</v>
      </c>
    </row>
    <row r="55" spans="1:39" x14ac:dyDescent="0.25">
      <c r="A55" s="70">
        <f ca="1">Exceedance!U55</f>
        <v>44378</v>
      </c>
      <c r="B55" s="254">
        <v>177.52</v>
      </c>
      <c r="C55" s="254">
        <v>177.52</v>
      </c>
      <c r="D55" s="413">
        <v>177.52</v>
      </c>
      <c r="E55" s="1">
        <v>81.8</v>
      </c>
      <c r="F55" s="1">
        <v>316.14600000000002</v>
      </c>
      <c r="G55" s="1">
        <v>86.087000000000003</v>
      </c>
      <c r="H55" s="1">
        <v>25.721</v>
      </c>
      <c r="I55" s="1">
        <v>148.42099999999999</v>
      </c>
      <c r="J55" s="1">
        <v>167.86600000000001</v>
      </c>
      <c r="K55" s="1">
        <v>179.28399999999996</v>
      </c>
      <c r="L55" s="1">
        <v>32.119999999999997</v>
      </c>
      <c r="M55" s="1">
        <v>226.02499999999998</v>
      </c>
      <c r="N55" s="1">
        <v>31.434000000000001</v>
      </c>
      <c r="O55" s="1">
        <v>424.005</v>
      </c>
      <c r="P55" s="1">
        <v>285.60500000000002</v>
      </c>
      <c r="Q55" s="1">
        <v>315.005</v>
      </c>
      <c r="R55" s="1">
        <v>355.81700000000001</v>
      </c>
      <c r="S55" s="1">
        <v>334.91300000000001</v>
      </c>
      <c r="T55" s="1">
        <v>66.114000000000004</v>
      </c>
      <c r="U55" s="1">
        <v>31.855</v>
      </c>
      <c r="V55" s="1">
        <v>80.150999999999996</v>
      </c>
      <c r="W55" s="1">
        <v>77.555999999999997</v>
      </c>
      <c r="X55" s="1">
        <v>168.32</v>
      </c>
      <c r="Y55" s="1">
        <v>258.51600000000002</v>
      </c>
      <c r="Z55" s="1">
        <v>79.064999999999998</v>
      </c>
      <c r="AA55" s="1">
        <v>12.519</v>
      </c>
      <c r="AB55" s="1">
        <v>193.494</v>
      </c>
      <c r="AC55" s="1">
        <v>348.10599999999999</v>
      </c>
      <c r="AD55" s="1">
        <v>179.874</v>
      </c>
      <c r="AE55" s="1">
        <v>619.84299999999996</v>
      </c>
      <c r="AF55" s="1">
        <v>73.322000000000003</v>
      </c>
      <c r="AG55" s="1">
        <v>37.402000000000001</v>
      </c>
      <c r="AH55" s="1">
        <v>288.95499999999998</v>
      </c>
      <c r="AI55" s="1">
        <v>138.93199999999999</v>
      </c>
      <c r="AJ55" s="1">
        <v>66.510999999999996</v>
      </c>
      <c r="AK55" s="1">
        <v>450.387</v>
      </c>
      <c r="AL55" s="1">
        <v>397.21899999999999</v>
      </c>
      <c r="AM55" s="1">
        <v>240.45599999999999</v>
      </c>
    </row>
    <row r="56" spans="1:39" x14ac:dyDescent="0.25">
      <c r="A56" s="70">
        <f ca="1">Exceedance!U56</f>
        <v>44409</v>
      </c>
      <c r="B56" s="254">
        <v>76.510000000000005</v>
      </c>
      <c r="C56" s="254">
        <v>76.510000000000005</v>
      </c>
      <c r="D56" s="413">
        <v>76.510000000000005</v>
      </c>
      <c r="E56" s="1">
        <v>43.457000000000001</v>
      </c>
      <c r="F56" s="1">
        <v>111.914</v>
      </c>
      <c r="G56" s="1">
        <v>60.192</v>
      </c>
      <c r="H56" s="1">
        <v>24.88</v>
      </c>
      <c r="I56" s="1">
        <v>58.817999999999998</v>
      </c>
      <c r="J56" s="1">
        <v>55.847000000000001</v>
      </c>
      <c r="K56" s="1">
        <v>76.078999999999994</v>
      </c>
      <c r="L56" s="1">
        <v>20.899000000000001</v>
      </c>
      <c r="M56" s="1">
        <v>178.30600000000001</v>
      </c>
      <c r="N56" s="1">
        <v>27.231000000000002</v>
      </c>
      <c r="O56" s="1">
        <v>150.94999999999999</v>
      </c>
      <c r="P56" s="1">
        <v>91.061000000000007</v>
      </c>
      <c r="Q56" s="1">
        <v>151.84800000000001</v>
      </c>
      <c r="R56" s="1">
        <v>120.911</v>
      </c>
      <c r="S56" s="1">
        <v>116.74299999999999</v>
      </c>
      <c r="T56" s="1">
        <v>38.348999999999997</v>
      </c>
      <c r="U56" s="1">
        <v>21.468</v>
      </c>
      <c r="V56" s="1">
        <v>34.298999999999999</v>
      </c>
      <c r="W56" s="1">
        <v>34.881999999999998</v>
      </c>
      <c r="X56" s="1">
        <v>66.808999999999997</v>
      </c>
      <c r="Y56" s="1">
        <v>83.987000000000009</v>
      </c>
      <c r="Z56" s="1">
        <v>45.948999999999998</v>
      </c>
      <c r="AA56" s="1">
        <v>28.780999999999999</v>
      </c>
      <c r="AB56" s="1">
        <v>61.734000000000002</v>
      </c>
      <c r="AC56" s="1">
        <v>108.669</v>
      </c>
      <c r="AD56" s="1">
        <v>59.679000000000002</v>
      </c>
      <c r="AE56" s="1">
        <v>183.721</v>
      </c>
      <c r="AF56" s="1">
        <v>38.659999999999989</v>
      </c>
      <c r="AG56" s="1">
        <v>24.349</v>
      </c>
      <c r="AH56" s="1">
        <v>98.043000000000006</v>
      </c>
      <c r="AI56" s="1">
        <v>53.854999999999997</v>
      </c>
      <c r="AJ56" s="1">
        <v>32.555999999999997</v>
      </c>
      <c r="AK56" s="1">
        <v>170.172</v>
      </c>
      <c r="AL56" s="1">
        <v>160.47999999999999</v>
      </c>
      <c r="AM56" s="1">
        <v>87.933000000000007</v>
      </c>
    </row>
    <row r="57" spans="1:39" x14ac:dyDescent="0.25">
      <c r="A57" s="70">
        <f ca="1">Exceedance!U57</f>
        <v>44440</v>
      </c>
      <c r="B57" s="254">
        <v>45.87</v>
      </c>
      <c r="C57" s="254">
        <v>45.87</v>
      </c>
      <c r="D57" s="413">
        <v>45.87</v>
      </c>
      <c r="E57" s="1">
        <v>44.435000000000002</v>
      </c>
      <c r="F57" s="1">
        <v>66.781999999999996</v>
      </c>
      <c r="G57" s="1">
        <v>40.866</v>
      </c>
      <c r="H57" s="1">
        <v>22.995000000000001</v>
      </c>
      <c r="I57" s="1">
        <v>45.375</v>
      </c>
      <c r="J57" s="1">
        <v>41.82</v>
      </c>
      <c r="K57" s="1">
        <v>61.042999999999999</v>
      </c>
      <c r="L57" s="1">
        <v>24.684000000000001</v>
      </c>
      <c r="M57" s="1">
        <v>68.808999999999997</v>
      </c>
      <c r="N57" s="1">
        <v>26.018999999999998</v>
      </c>
      <c r="O57" s="1">
        <v>63.552</v>
      </c>
      <c r="P57" s="1">
        <v>55.063000000000002</v>
      </c>
      <c r="Q57" s="1">
        <v>95.801000000000002</v>
      </c>
      <c r="R57" s="1">
        <v>57.496000000000002</v>
      </c>
      <c r="S57" s="1">
        <v>79.034000000000006</v>
      </c>
      <c r="T57" s="1">
        <v>43.066000000000003</v>
      </c>
      <c r="U57" s="1">
        <v>20.478999999999999</v>
      </c>
      <c r="V57" s="1">
        <v>34.719000000000001</v>
      </c>
      <c r="W57" s="1">
        <v>34.603000000000002</v>
      </c>
      <c r="X57" s="1">
        <v>54.021000000000001</v>
      </c>
      <c r="Y57" s="1">
        <v>47.305</v>
      </c>
      <c r="Z57" s="1">
        <v>37.274000000000001</v>
      </c>
      <c r="AA57" s="1">
        <v>26.783000000000001</v>
      </c>
      <c r="AB57" s="1">
        <v>46.289000000000001</v>
      </c>
      <c r="AC57" s="1">
        <v>52.514000000000003</v>
      </c>
      <c r="AD57" s="1">
        <v>39.539000000000001</v>
      </c>
      <c r="AE57" s="1">
        <v>79.855000000000004</v>
      </c>
      <c r="AF57" s="1">
        <v>30.731999999999999</v>
      </c>
      <c r="AG57" s="1">
        <v>30.756</v>
      </c>
      <c r="AH57" s="1">
        <v>66.813999999999993</v>
      </c>
      <c r="AI57" s="1">
        <v>40.845999999999997</v>
      </c>
      <c r="AJ57" s="1">
        <v>24.016999999999999</v>
      </c>
      <c r="AK57" s="1">
        <v>98.998000000000005</v>
      </c>
      <c r="AL57" s="1">
        <v>83.768000000000001</v>
      </c>
      <c r="AM57" s="1">
        <v>65.328000000000003</v>
      </c>
    </row>
    <row r="58" spans="1:39" x14ac:dyDescent="0.25">
      <c r="A58" s="70">
        <f ca="1">Exceedance!U58</f>
        <v>44470</v>
      </c>
      <c r="B58" s="254">
        <v>36.479999999999997</v>
      </c>
      <c r="C58" s="254">
        <v>55.69</v>
      </c>
      <c r="D58" s="413">
        <v>48.63</v>
      </c>
      <c r="E58" s="1">
        <v>47.945</v>
      </c>
      <c r="F58" s="1">
        <v>69.432000000000002</v>
      </c>
      <c r="G58" s="1">
        <v>33.779000000000003</v>
      </c>
      <c r="H58" s="1">
        <v>24.245999999999999</v>
      </c>
      <c r="I58" s="1">
        <v>41.353999999999999</v>
      </c>
      <c r="J58" s="1">
        <v>47.55</v>
      </c>
      <c r="K58" s="1">
        <v>40.655999999999999</v>
      </c>
      <c r="L58" s="1">
        <v>23.423999999999999</v>
      </c>
      <c r="M58" s="1">
        <v>52.792999999999992</v>
      </c>
      <c r="N58" s="1">
        <v>36.994999999999997</v>
      </c>
      <c r="O58" s="1">
        <v>54.621000000000002</v>
      </c>
      <c r="P58" s="1">
        <v>52.030999999999999</v>
      </c>
      <c r="Q58" s="1">
        <v>82.611999999999995</v>
      </c>
      <c r="R58" s="1">
        <v>54.924999999999997</v>
      </c>
      <c r="S58" s="1">
        <v>52.119</v>
      </c>
      <c r="T58" s="1">
        <v>40.083000000000006</v>
      </c>
      <c r="U58" s="1">
        <v>22.885000000000002</v>
      </c>
      <c r="V58" s="1">
        <v>35.387</v>
      </c>
      <c r="W58" s="1">
        <v>28.102</v>
      </c>
      <c r="X58" s="1">
        <v>48.826999999999998</v>
      </c>
      <c r="Y58" s="1">
        <v>46.421999999999997</v>
      </c>
      <c r="Z58" s="1">
        <v>53.841999999999999</v>
      </c>
      <c r="AA58" s="1">
        <v>43.595000000000006</v>
      </c>
      <c r="AB58" s="1">
        <v>39.976999999999997</v>
      </c>
      <c r="AC58" s="1">
        <v>51.81</v>
      </c>
      <c r="AD58" s="1">
        <v>33.093000000000004</v>
      </c>
      <c r="AE58" s="1">
        <v>66.927999999999997</v>
      </c>
      <c r="AF58" s="1">
        <v>31.995999999999999</v>
      </c>
      <c r="AG58" s="1">
        <v>34.938000000000002</v>
      </c>
      <c r="AH58" s="1">
        <v>116.43600000000001</v>
      </c>
      <c r="AI58" s="1">
        <v>39.08</v>
      </c>
      <c r="AJ58" s="1">
        <v>32.15</v>
      </c>
      <c r="AK58" s="1">
        <v>103.52400000000002</v>
      </c>
      <c r="AL58" s="1">
        <v>81.188000000000002</v>
      </c>
      <c r="AM58" s="1">
        <v>70.058999999999997</v>
      </c>
    </row>
    <row r="59" spans="1:39" x14ac:dyDescent="0.25">
      <c r="A59" s="70">
        <f ca="1">Exceedance!U59</f>
        <v>44501</v>
      </c>
      <c r="B59" s="254">
        <v>39.49</v>
      </c>
      <c r="C59" s="254">
        <v>45.62</v>
      </c>
      <c r="D59" s="413">
        <v>42.1</v>
      </c>
      <c r="E59" s="1">
        <v>45.055999999999997</v>
      </c>
      <c r="F59" s="1">
        <v>59.036000000000001</v>
      </c>
      <c r="G59" s="1">
        <v>33.923000000000002</v>
      </c>
      <c r="H59" s="1">
        <v>27.042000000000002</v>
      </c>
      <c r="I59" s="1">
        <v>36.409999999999997</v>
      </c>
      <c r="J59" s="1">
        <v>41.218000000000004</v>
      </c>
      <c r="K59" s="1">
        <v>40.841000000000001</v>
      </c>
      <c r="L59" s="1">
        <v>25.376000000000001</v>
      </c>
      <c r="M59" s="1">
        <v>44.021999999999998</v>
      </c>
      <c r="N59" s="1">
        <v>34.331000000000003</v>
      </c>
      <c r="O59" s="1">
        <v>48.094000000000001</v>
      </c>
      <c r="P59" s="1">
        <v>50.143000000000001</v>
      </c>
      <c r="Q59" s="1">
        <v>56.969000000000001</v>
      </c>
      <c r="R59" s="1">
        <v>44.6</v>
      </c>
      <c r="S59" s="1">
        <v>45.612000000000002</v>
      </c>
      <c r="T59" s="1">
        <v>35.786000000000001</v>
      </c>
      <c r="U59" s="1">
        <v>32.008000000000003</v>
      </c>
      <c r="V59" s="1">
        <v>30.738</v>
      </c>
      <c r="W59" s="1">
        <v>29.408000000000001</v>
      </c>
      <c r="X59" s="1">
        <v>48.286999999999999</v>
      </c>
      <c r="Y59" s="1">
        <v>41.604999999999997</v>
      </c>
      <c r="Z59" s="1">
        <v>40.756999999999998</v>
      </c>
      <c r="AA59" s="1">
        <v>36.927</v>
      </c>
      <c r="AB59" s="1">
        <v>41.484000000000002</v>
      </c>
      <c r="AC59" s="1">
        <v>48.066000000000003</v>
      </c>
      <c r="AD59" s="1">
        <v>34.063000000000002</v>
      </c>
      <c r="AE59" s="1">
        <v>56.359000000000002</v>
      </c>
      <c r="AF59" s="1">
        <v>38.389000000000003</v>
      </c>
      <c r="AG59" s="1">
        <v>30.088999999999999</v>
      </c>
      <c r="AH59" s="1">
        <v>60.688000000000002</v>
      </c>
      <c r="AI59" s="1">
        <v>37.847000000000001</v>
      </c>
      <c r="AJ59" s="1">
        <v>35.712000000000003</v>
      </c>
      <c r="AK59" s="1">
        <v>61.243000000000002</v>
      </c>
      <c r="AL59" s="1">
        <v>62.113999999999997</v>
      </c>
      <c r="AM59" s="1">
        <v>46.787999999999997</v>
      </c>
    </row>
    <row r="60" spans="1:39" x14ac:dyDescent="0.25">
      <c r="A60" s="70">
        <f ca="1">Exceedance!U60</f>
        <v>44531</v>
      </c>
      <c r="B60" s="254">
        <v>31.99</v>
      </c>
      <c r="C60" s="254">
        <v>31.99</v>
      </c>
      <c r="D60" s="413">
        <v>31.99</v>
      </c>
      <c r="E60" s="1">
        <v>32.290999999999997</v>
      </c>
      <c r="F60" s="1">
        <v>47.463999999999999</v>
      </c>
      <c r="G60" s="1">
        <v>30.161999999999999</v>
      </c>
      <c r="H60" s="1">
        <v>23.510999999999996</v>
      </c>
      <c r="I60" s="1">
        <v>31.183</v>
      </c>
      <c r="J60" s="1">
        <v>32.957999999999998</v>
      </c>
      <c r="K60" s="1">
        <v>35.357999999999997</v>
      </c>
      <c r="L60" s="1">
        <v>21.847999999999999</v>
      </c>
      <c r="M60" s="1">
        <v>37.271000000000001</v>
      </c>
      <c r="N60" s="1">
        <v>27.521999999999998</v>
      </c>
      <c r="O60" s="1">
        <v>46.798999999999999</v>
      </c>
      <c r="P60" s="1">
        <v>46.143000000000001</v>
      </c>
      <c r="Q60" s="1">
        <v>46.64</v>
      </c>
      <c r="R60" s="1">
        <v>39.448999999999998</v>
      </c>
      <c r="S60" s="1">
        <v>39.777000000000001</v>
      </c>
      <c r="T60" s="1">
        <v>29.608000000000001</v>
      </c>
      <c r="U60" s="1">
        <v>24.544</v>
      </c>
      <c r="V60" s="1">
        <v>25.366</v>
      </c>
      <c r="W60" s="1">
        <v>25.123999999999999</v>
      </c>
      <c r="X60" s="1">
        <v>34.695</v>
      </c>
      <c r="Y60" s="1">
        <v>36.436999999999998</v>
      </c>
      <c r="Z60" s="1">
        <v>35.576000000000001</v>
      </c>
      <c r="AA60" s="1">
        <v>27.047999999999998</v>
      </c>
      <c r="AB60" s="1">
        <v>33.000999999999998</v>
      </c>
      <c r="AC60" s="1">
        <v>38.844999999999999</v>
      </c>
      <c r="AD60" s="1">
        <v>28.722000000000001</v>
      </c>
      <c r="AE60" s="1">
        <v>46.156999999999996</v>
      </c>
      <c r="AF60" s="1">
        <v>32.346999999999994</v>
      </c>
      <c r="AG60" s="1">
        <v>23.949000000000002</v>
      </c>
      <c r="AH60" s="1">
        <v>46.106000000000002</v>
      </c>
      <c r="AI60" s="1">
        <v>34.923999999999999</v>
      </c>
      <c r="AJ60" s="1">
        <v>31.920999999999999</v>
      </c>
      <c r="AK60" s="1">
        <v>48.122</v>
      </c>
      <c r="AL60" s="1">
        <v>47.527000000000001</v>
      </c>
      <c r="AM60" s="1">
        <v>38.555</v>
      </c>
    </row>
    <row r="61" spans="1:39" x14ac:dyDescent="0.25">
      <c r="A61" s="70">
        <f ca="1">Exceedance!U61</f>
        <v>44562</v>
      </c>
      <c r="B61" s="254">
        <v>30.31</v>
      </c>
      <c r="C61" s="254">
        <v>30.31</v>
      </c>
      <c r="D61" s="413">
        <v>30.31</v>
      </c>
      <c r="E61" s="1">
        <v>27.792999999999999</v>
      </c>
      <c r="F61" s="1">
        <v>40.948000000000008</v>
      </c>
      <c r="G61" s="1">
        <v>26.445</v>
      </c>
      <c r="H61" s="1">
        <v>20.658000000000001</v>
      </c>
      <c r="I61" s="1">
        <v>27.103000000000002</v>
      </c>
      <c r="J61" s="1">
        <v>27.907</v>
      </c>
      <c r="K61" s="1">
        <v>30.411999999999999</v>
      </c>
      <c r="L61" s="1">
        <v>19.664999999999996</v>
      </c>
      <c r="M61" s="1">
        <v>32.488999999999997</v>
      </c>
      <c r="N61" s="1">
        <v>23.972999999999999</v>
      </c>
      <c r="O61" s="1">
        <v>36.97</v>
      </c>
      <c r="P61" s="1">
        <v>45.466999999999999</v>
      </c>
      <c r="Q61" s="1">
        <v>40.237000000000002</v>
      </c>
      <c r="R61" s="1">
        <v>33.595999999999997</v>
      </c>
      <c r="S61" s="1">
        <v>34.927</v>
      </c>
      <c r="T61" s="1">
        <v>25.81</v>
      </c>
      <c r="U61" s="1">
        <v>20.356999999999999</v>
      </c>
      <c r="V61" s="1">
        <v>22.096</v>
      </c>
      <c r="W61" s="1">
        <v>22.356999999999999</v>
      </c>
      <c r="X61" s="1">
        <v>29.236000000000001</v>
      </c>
      <c r="Y61" s="1">
        <v>35.719000000000001</v>
      </c>
      <c r="Z61" s="1">
        <v>32.636000000000003</v>
      </c>
      <c r="AA61" s="1">
        <v>22.437999999999999</v>
      </c>
      <c r="AB61" s="1">
        <v>30.167000000000002</v>
      </c>
      <c r="AC61" s="1">
        <v>33.372</v>
      </c>
      <c r="AD61" s="1">
        <v>25.962</v>
      </c>
      <c r="AE61" s="1">
        <v>41.232999999999997</v>
      </c>
      <c r="AF61" s="1">
        <v>27.399000000000001</v>
      </c>
      <c r="AG61" s="1">
        <v>21.181999999999999</v>
      </c>
      <c r="AH61" s="1">
        <v>41.676000000000002</v>
      </c>
      <c r="AI61" s="1">
        <v>38.223999999999997</v>
      </c>
      <c r="AJ61" s="1">
        <v>28.789000000000001</v>
      </c>
      <c r="AK61" s="1">
        <v>42.779000000000003</v>
      </c>
      <c r="AL61" s="1">
        <v>41.222999999999999</v>
      </c>
      <c r="AM61" s="1">
        <v>33.353000000000002</v>
      </c>
    </row>
    <row r="62" spans="1:39" x14ac:dyDescent="0.25">
      <c r="A62" s="70">
        <f ca="1">Exceedance!U62</f>
        <v>44593</v>
      </c>
      <c r="B62" s="254">
        <v>27.66</v>
      </c>
      <c r="C62" s="254">
        <v>27.66</v>
      </c>
      <c r="D62" s="413">
        <v>27.66</v>
      </c>
      <c r="E62" s="1">
        <v>63.284999999999989</v>
      </c>
      <c r="F62" s="1">
        <v>36.073</v>
      </c>
      <c r="G62" s="1">
        <v>22.594000000000001</v>
      </c>
      <c r="H62" s="1">
        <v>19.675999999999998</v>
      </c>
      <c r="I62" s="1">
        <v>24.062000000000001</v>
      </c>
      <c r="J62" s="1">
        <v>27.913</v>
      </c>
      <c r="K62" s="1">
        <v>26.314</v>
      </c>
      <c r="L62" s="1">
        <v>18.439</v>
      </c>
      <c r="M62" s="1">
        <v>27.431000000000001</v>
      </c>
      <c r="N62" s="1">
        <v>31.428999999999998</v>
      </c>
      <c r="O62" s="1">
        <v>39.854999999999997</v>
      </c>
      <c r="P62" s="1">
        <v>36.655999999999999</v>
      </c>
      <c r="Q62" s="1">
        <v>33.588999999999999</v>
      </c>
      <c r="R62" s="1">
        <v>30.27</v>
      </c>
      <c r="S62" s="1">
        <v>33.655000000000001</v>
      </c>
      <c r="T62" s="1">
        <v>22.498999999999999</v>
      </c>
      <c r="U62" s="1">
        <v>17.754000000000001</v>
      </c>
      <c r="V62" s="1">
        <v>27.684000000000001</v>
      </c>
      <c r="W62" s="1">
        <v>20.664999999999999</v>
      </c>
      <c r="X62" s="1">
        <v>25.74</v>
      </c>
      <c r="Y62" s="1">
        <v>29.882000000000001</v>
      </c>
      <c r="Z62" s="1">
        <v>29.861999999999998</v>
      </c>
      <c r="AA62" s="1">
        <v>19.087</v>
      </c>
      <c r="AB62" s="1">
        <v>28.145</v>
      </c>
      <c r="AC62" s="1">
        <v>28.04</v>
      </c>
      <c r="AD62" s="1">
        <v>24.33</v>
      </c>
      <c r="AE62" s="1">
        <v>36.89</v>
      </c>
      <c r="AF62" s="1">
        <v>23.937999999999999</v>
      </c>
      <c r="AG62" s="1">
        <v>25.414000000000001</v>
      </c>
      <c r="AH62" s="1">
        <v>43.792000000000002</v>
      </c>
      <c r="AI62" s="1">
        <v>32.223999999999997</v>
      </c>
      <c r="AJ62" s="1">
        <v>28.981000000000002</v>
      </c>
      <c r="AK62" s="1">
        <v>37.119</v>
      </c>
      <c r="AL62" s="1">
        <v>34.826999999999998</v>
      </c>
      <c r="AM62" s="1">
        <v>28.841999999999999</v>
      </c>
    </row>
    <row r="63" spans="1:39" x14ac:dyDescent="0.25">
      <c r="A63" s="70">
        <f ca="1">Exceedance!U63</f>
        <v>44621</v>
      </c>
      <c r="B63" s="254">
        <v>52.6</v>
      </c>
      <c r="C63" s="254">
        <v>52.6</v>
      </c>
      <c r="D63" s="413">
        <v>52.6</v>
      </c>
      <c r="E63" s="1">
        <v>123.17100000000001</v>
      </c>
      <c r="F63" s="1">
        <v>50.902000000000001</v>
      </c>
      <c r="G63" s="1">
        <v>36.094000000000001</v>
      </c>
      <c r="H63" s="1">
        <v>52.942999999999998</v>
      </c>
      <c r="I63" s="1">
        <v>42.807000000000002</v>
      </c>
      <c r="J63" s="1">
        <v>35.475000000000001</v>
      </c>
      <c r="K63" s="1">
        <v>47.973999999999997</v>
      </c>
      <c r="L63" s="1">
        <v>40.652999999999999</v>
      </c>
      <c r="M63" s="1">
        <v>49.326999999999998</v>
      </c>
      <c r="N63" s="1">
        <v>61.470999999999997</v>
      </c>
      <c r="O63" s="1">
        <v>56.167000000000002</v>
      </c>
      <c r="P63" s="1">
        <v>61.121000000000002</v>
      </c>
      <c r="Q63" s="1">
        <v>52.703000000000003</v>
      </c>
      <c r="R63" s="1">
        <v>47.609000000000009</v>
      </c>
      <c r="S63" s="1">
        <v>43.582000000000001</v>
      </c>
      <c r="T63" s="1">
        <v>36.218000000000004</v>
      </c>
      <c r="U63" s="1">
        <v>26.616</v>
      </c>
      <c r="V63" s="1">
        <v>36.171999999999997</v>
      </c>
      <c r="W63" s="1">
        <v>50.551000000000002</v>
      </c>
      <c r="X63" s="1">
        <v>47.122</v>
      </c>
      <c r="Y63" s="1">
        <v>38.655000000000001</v>
      </c>
      <c r="Z63" s="1">
        <v>64.953999999999994</v>
      </c>
      <c r="AA63" s="1">
        <v>27.24</v>
      </c>
      <c r="AB63" s="1">
        <v>47.734000000000002</v>
      </c>
      <c r="AC63" s="1">
        <v>38.237000000000002</v>
      </c>
      <c r="AD63" s="1">
        <v>32.261000000000003</v>
      </c>
      <c r="AE63" s="1">
        <v>64.622</v>
      </c>
      <c r="AF63" s="1">
        <v>38.459000000000003</v>
      </c>
      <c r="AG63" s="1">
        <v>38.881999999999998</v>
      </c>
      <c r="AH63" s="1">
        <v>73.400999999999996</v>
      </c>
      <c r="AI63" s="1">
        <v>47.65</v>
      </c>
      <c r="AJ63" s="1">
        <v>45.755000000000003</v>
      </c>
      <c r="AK63" s="1">
        <v>51.043999999999997</v>
      </c>
      <c r="AL63" s="1">
        <v>44.335999999999999</v>
      </c>
      <c r="AM63" s="1">
        <v>37.073999999999998</v>
      </c>
    </row>
    <row r="64" spans="1:39" x14ac:dyDescent="0.25">
      <c r="A64" s="70" t="str">
        <f ca="1">Exceedance!U64</f>
        <v/>
      </c>
      <c r="B64" s="254">
        <v>85.43</v>
      </c>
      <c r="C64" s="254">
        <v>85.43</v>
      </c>
      <c r="D64" s="413">
        <v>85.43</v>
      </c>
      <c r="E64" s="1">
        <v>205.91399999999999</v>
      </c>
      <c r="F64" s="1">
        <v>91.93</v>
      </c>
      <c r="G64" s="1">
        <v>71.72</v>
      </c>
      <c r="H64" s="1">
        <v>108.214</v>
      </c>
      <c r="I64" s="1">
        <v>88.656999999999996</v>
      </c>
      <c r="J64" s="1">
        <v>58.274999999999999</v>
      </c>
      <c r="K64" s="1">
        <v>65.808999999999997</v>
      </c>
      <c r="L64" s="1">
        <v>62.515999999999998</v>
      </c>
      <c r="M64" s="1">
        <v>88.077000000000012</v>
      </c>
      <c r="N64" s="1">
        <v>60.537999999999997</v>
      </c>
      <c r="O64" s="1">
        <v>112.084</v>
      </c>
      <c r="P64" s="1">
        <v>90.085999999999999</v>
      </c>
      <c r="Q64" s="1">
        <v>84.206999999999994</v>
      </c>
      <c r="R64" s="1">
        <v>62.537999999999997</v>
      </c>
      <c r="S64" s="1">
        <v>80.653000000000006</v>
      </c>
      <c r="T64" s="1">
        <v>47</v>
      </c>
      <c r="U64" s="1">
        <v>56.078000000000003</v>
      </c>
      <c r="V64" s="1">
        <v>59.826000000000001</v>
      </c>
      <c r="W64" s="1">
        <v>105.995</v>
      </c>
      <c r="X64" s="1">
        <v>71.367000000000004</v>
      </c>
      <c r="Y64" s="1">
        <v>96.924000000000007</v>
      </c>
      <c r="Z64" s="1">
        <v>68.927000000000007</v>
      </c>
      <c r="AA64" s="1">
        <v>32.707999999999998</v>
      </c>
      <c r="AB64" s="1">
        <v>77.239999999999995</v>
      </c>
      <c r="AC64" s="1">
        <v>52.201999999999998</v>
      </c>
      <c r="AD64" s="1">
        <v>55.679000000000002</v>
      </c>
      <c r="AE64" s="1">
        <v>130.59299999999999</v>
      </c>
      <c r="AF64" s="1">
        <v>45.661999999999999</v>
      </c>
      <c r="AG64" s="1">
        <v>68.619</v>
      </c>
      <c r="AH64" s="1">
        <v>81.959000000000003</v>
      </c>
      <c r="AI64" s="1">
        <v>59.597999999999999</v>
      </c>
      <c r="AJ64" s="1">
        <v>56.603999999999999</v>
      </c>
      <c r="AK64" s="1">
        <v>61.33</v>
      </c>
      <c r="AL64" s="1">
        <v>57.918999999999997</v>
      </c>
      <c r="AM64" s="1">
        <v>57.918999999999997</v>
      </c>
    </row>
    <row r="65" spans="1:39" x14ac:dyDescent="0.25">
      <c r="A65" s="70" t="str">
        <f ca="1">Exceedance!U65</f>
        <v/>
      </c>
      <c r="B65" s="254">
        <v>163.75</v>
      </c>
      <c r="C65" s="254">
        <v>163.75</v>
      </c>
      <c r="D65" s="413">
        <v>163.75</v>
      </c>
      <c r="E65" s="1">
        <v>308.95600000000002</v>
      </c>
      <c r="F65" s="1">
        <v>276.22699999999998</v>
      </c>
      <c r="G65" s="1">
        <v>117.024</v>
      </c>
      <c r="H65" s="1">
        <v>139.053</v>
      </c>
      <c r="I65" s="1">
        <v>87.13</v>
      </c>
      <c r="J65" s="1">
        <v>91.661000000000001</v>
      </c>
      <c r="K65" s="1">
        <v>152.25899999999999</v>
      </c>
      <c r="L65" s="1">
        <v>184.541</v>
      </c>
      <c r="M65" s="1">
        <v>182.95599999999999</v>
      </c>
      <c r="N65" s="1">
        <v>57.984000000000002</v>
      </c>
      <c r="O65" s="1">
        <v>153.809</v>
      </c>
      <c r="P65" s="1">
        <v>338.96499999999997</v>
      </c>
      <c r="Q65" s="1">
        <v>160.71700000000001</v>
      </c>
      <c r="R65" s="1">
        <v>163.10900000000001</v>
      </c>
      <c r="S65" s="1">
        <v>171.31100000000001</v>
      </c>
      <c r="T65" s="1">
        <v>102.804</v>
      </c>
      <c r="U65" s="1">
        <v>49.954999999999998</v>
      </c>
      <c r="V65" s="1">
        <v>58.249000000000002</v>
      </c>
      <c r="W65" s="1">
        <v>100.63200000000001</v>
      </c>
      <c r="X65" s="1">
        <v>135.80799999999999</v>
      </c>
      <c r="Y65" s="1">
        <v>232.35</v>
      </c>
      <c r="Z65" s="1">
        <v>170.36399999999998</v>
      </c>
      <c r="AA65" s="1">
        <v>106.73699999999999</v>
      </c>
      <c r="AB65" s="1">
        <v>135.34200000000001</v>
      </c>
      <c r="AC65" s="1">
        <v>27.065999999999999</v>
      </c>
      <c r="AD65" s="1">
        <v>138.81</v>
      </c>
      <c r="AE65" s="1">
        <v>178.66200000000001</v>
      </c>
      <c r="AF65" s="1">
        <v>70.719000000000008</v>
      </c>
      <c r="AG65" s="1">
        <v>170.24600000000001</v>
      </c>
      <c r="AH65" s="1">
        <v>183.16399999999999</v>
      </c>
      <c r="AI65" s="1">
        <v>111.542</v>
      </c>
      <c r="AJ65" s="1">
        <v>211.52199999999999</v>
      </c>
      <c r="AK65" s="1">
        <v>153.899</v>
      </c>
      <c r="AL65" s="1">
        <v>168.999</v>
      </c>
      <c r="AM65" s="1">
        <v>168.999</v>
      </c>
    </row>
    <row r="66" spans="1:39" x14ac:dyDescent="0.25">
      <c r="A66" s="70" t="str">
        <f ca="1">Exceedance!U66</f>
        <v/>
      </c>
      <c r="B66" s="254">
        <v>299.23</v>
      </c>
      <c r="C66" s="254">
        <v>299.23</v>
      </c>
      <c r="D66" s="254">
        <v>299.23</v>
      </c>
      <c r="E66" s="1">
        <v>872.82899999999995</v>
      </c>
      <c r="F66" s="1">
        <v>199.51400000000001</v>
      </c>
      <c r="G66" s="1">
        <v>131.37899999999999</v>
      </c>
      <c r="H66" s="1">
        <v>248.84299999999999</v>
      </c>
      <c r="I66" s="1">
        <v>258.05700000000002</v>
      </c>
      <c r="J66" s="1">
        <v>366.36799999999999</v>
      </c>
      <c r="K66" s="1">
        <v>58.393000000000001</v>
      </c>
      <c r="L66" s="1">
        <v>348.42899999999997</v>
      </c>
      <c r="M66" s="1">
        <v>159.43700000000001</v>
      </c>
      <c r="N66" s="1">
        <v>396.96199999999999</v>
      </c>
      <c r="O66" s="1">
        <v>580.42999999999995</v>
      </c>
      <c r="P66" s="1">
        <v>711.38699999999994</v>
      </c>
      <c r="Q66" s="1">
        <v>309.75200000000001</v>
      </c>
      <c r="R66" s="1">
        <v>534.05899999999997</v>
      </c>
      <c r="S66" s="1">
        <v>219.428</v>
      </c>
      <c r="T66" s="1">
        <v>120.61900000000001</v>
      </c>
      <c r="U66" s="1">
        <v>187.78299999999999</v>
      </c>
      <c r="V66" s="1">
        <v>218.32</v>
      </c>
      <c r="W66" s="1">
        <v>243.58199999999999</v>
      </c>
      <c r="X66" s="1">
        <v>359.75700000000001</v>
      </c>
      <c r="Y66" s="1">
        <v>280.048</v>
      </c>
      <c r="Z66" s="1">
        <v>68.548000000000002</v>
      </c>
      <c r="AA66" s="1">
        <v>270.53199999999998</v>
      </c>
      <c r="AB66" s="1">
        <v>445.95600000000002</v>
      </c>
      <c r="AC66" s="1">
        <v>200.233</v>
      </c>
      <c r="AD66" s="1">
        <v>374.67899999999997</v>
      </c>
      <c r="AE66" s="1">
        <v>208.06</v>
      </c>
      <c r="AF66" s="1">
        <v>95.9</v>
      </c>
      <c r="AG66" s="1">
        <v>444.83699999999999</v>
      </c>
      <c r="AH66" s="1">
        <v>296.61599999999999</v>
      </c>
      <c r="AI66" s="1">
        <v>175.17500000000001</v>
      </c>
      <c r="AJ66" s="1">
        <v>445.75400000000002</v>
      </c>
      <c r="AK66" s="1">
        <v>556.24300000000005</v>
      </c>
      <c r="AL66" s="1">
        <v>387.23200000000003</v>
      </c>
      <c r="AM66" s="1">
        <v>387.23200000000003</v>
      </c>
    </row>
    <row r="67" spans="1:39" x14ac:dyDescent="0.25">
      <c r="A67" s="70" t="str">
        <f ca="1">Exceedance!U67</f>
        <v/>
      </c>
      <c r="B67" s="254">
        <v>177.52</v>
      </c>
      <c r="C67" s="254">
        <v>177.52</v>
      </c>
      <c r="D67" s="254">
        <v>177.52</v>
      </c>
      <c r="E67" s="1">
        <v>316.14600000000002</v>
      </c>
      <c r="F67" s="1">
        <v>86.087000000000003</v>
      </c>
      <c r="G67" s="1">
        <v>25.721</v>
      </c>
      <c r="H67" s="1">
        <v>148.42099999999999</v>
      </c>
      <c r="I67" s="1">
        <v>167.86600000000001</v>
      </c>
      <c r="J67" s="1">
        <v>179.28399999999996</v>
      </c>
      <c r="K67" s="1">
        <v>32.119999999999997</v>
      </c>
      <c r="L67" s="1">
        <v>226.02499999999998</v>
      </c>
      <c r="M67" s="1">
        <v>31.434000000000001</v>
      </c>
      <c r="N67" s="1">
        <v>424.005</v>
      </c>
      <c r="O67" s="1">
        <v>285.60500000000002</v>
      </c>
      <c r="P67" s="1">
        <v>315.005</v>
      </c>
      <c r="Q67" s="1">
        <v>355.81700000000001</v>
      </c>
      <c r="R67" s="1">
        <v>334.91300000000001</v>
      </c>
      <c r="S67" s="1">
        <v>66.114000000000004</v>
      </c>
      <c r="T67" s="1">
        <v>31.855</v>
      </c>
      <c r="U67" s="1">
        <v>80.150999999999996</v>
      </c>
      <c r="V67" s="1">
        <v>77.555999999999997</v>
      </c>
      <c r="W67" s="1">
        <v>168.32</v>
      </c>
      <c r="X67" s="1">
        <v>258.51600000000002</v>
      </c>
      <c r="Y67" s="1">
        <v>79.064999999999998</v>
      </c>
      <c r="Z67" s="1">
        <v>12.519</v>
      </c>
      <c r="AA67" s="1">
        <v>193.494</v>
      </c>
      <c r="AB67" s="1">
        <v>348.10599999999999</v>
      </c>
      <c r="AC67" s="1">
        <v>179.874</v>
      </c>
      <c r="AD67" s="1">
        <v>619.84299999999996</v>
      </c>
      <c r="AE67" s="1">
        <v>73.322000000000003</v>
      </c>
      <c r="AF67" s="1">
        <v>37.402000000000001</v>
      </c>
      <c r="AG67" s="1">
        <v>288.95499999999998</v>
      </c>
      <c r="AH67" s="1">
        <v>138.93199999999999</v>
      </c>
      <c r="AI67" s="1">
        <v>66.510999999999996</v>
      </c>
      <c r="AJ67" s="1">
        <v>450.387</v>
      </c>
      <c r="AK67" s="1">
        <v>397.21899999999999</v>
      </c>
      <c r="AL67" s="1">
        <v>240.45599999999999</v>
      </c>
      <c r="AM67" s="1">
        <v>240.45599999999999</v>
      </c>
    </row>
    <row r="68" spans="1:39" x14ac:dyDescent="0.25">
      <c r="A68" s="70" t="str">
        <f ca="1">Exceedance!U68</f>
        <v/>
      </c>
      <c r="B68" s="254">
        <v>76.510000000000005</v>
      </c>
      <c r="C68" s="254">
        <v>76.510000000000005</v>
      </c>
      <c r="D68" s="254">
        <v>76.510000000000005</v>
      </c>
      <c r="E68" s="1">
        <v>111.914</v>
      </c>
      <c r="F68" s="1">
        <v>60.192</v>
      </c>
      <c r="G68" s="1">
        <v>24.88</v>
      </c>
      <c r="H68" s="1">
        <v>58.817999999999998</v>
      </c>
      <c r="I68" s="1">
        <v>55.847000000000001</v>
      </c>
      <c r="J68" s="1">
        <v>76.078999999999994</v>
      </c>
      <c r="K68" s="1">
        <v>20.899000000000001</v>
      </c>
      <c r="L68" s="1">
        <v>178.30600000000001</v>
      </c>
      <c r="M68" s="1">
        <v>27.231000000000002</v>
      </c>
      <c r="N68" s="1">
        <v>150.94999999999999</v>
      </c>
      <c r="O68" s="1">
        <v>91.061000000000007</v>
      </c>
      <c r="P68" s="1">
        <v>151.84800000000001</v>
      </c>
      <c r="Q68" s="1">
        <v>120.911</v>
      </c>
      <c r="R68" s="1">
        <v>116.74299999999999</v>
      </c>
      <c r="S68" s="1">
        <v>38.348999999999997</v>
      </c>
      <c r="T68" s="1">
        <v>21.468</v>
      </c>
      <c r="U68" s="1">
        <v>34.298999999999999</v>
      </c>
      <c r="V68" s="1">
        <v>34.881999999999998</v>
      </c>
      <c r="W68" s="1">
        <v>66.808999999999997</v>
      </c>
      <c r="X68" s="1">
        <v>83.987000000000009</v>
      </c>
      <c r="Y68" s="1">
        <v>45.948999999999998</v>
      </c>
      <c r="Z68" s="1">
        <v>28.780999999999999</v>
      </c>
      <c r="AA68" s="1">
        <v>61.734000000000002</v>
      </c>
      <c r="AB68" s="1">
        <v>108.669</v>
      </c>
      <c r="AC68" s="1">
        <v>59.679000000000002</v>
      </c>
      <c r="AD68" s="1">
        <v>183.721</v>
      </c>
      <c r="AE68" s="1">
        <v>38.659999999999989</v>
      </c>
      <c r="AF68" s="1">
        <v>24.349</v>
      </c>
      <c r="AG68" s="1">
        <v>98.043000000000006</v>
      </c>
      <c r="AH68" s="1">
        <v>53.854999999999997</v>
      </c>
      <c r="AI68" s="1">
        <v>32.555999999999997</v>
      </c>
      <c r="AJ68" s="1">
        <v>170.172</v>
      </c>
      <c r="AK68" s="1">
        <v>160.47999999999999</v>
      </c>
      <c r="AL68" s="1">
        <v>87.933000000000007</v>
      </c>
      <c r="AM68" s="1">
        <v>87.933000000000007</v>
      </c>
    </row>
    <row r="69" spans="1:39" x14ac:dyDescent="0.25">
      <c r="A69" s="70" t="str">
        <f ca="1">Exceedance!U69</f>
        <v/>
      </c>
      <c r="B69" s="254">
        <v>45.87</v>
      </c>
      <c r="C69" s="254">
        <v>45.87</v>
      </c>
      <c r="D69" s="254">
        <v>45.87</v>
      </c>
      <c r="E69" s="1">
        <v>66.781999999999996</v>
      </c>
      <c r="F69" s="1">
        <v>40.866</v>
      </c>
      <c r="G69" s="1">
        <v>22.995000000000001</v>
      </c>
      <c r="H69" s="1">
        <v>45.375</v>
      </c>
      <c r="I69" s="1">
        <v>41.82</v>
      </c>
      <c r="J69" s="1">
        <v>61.042999999999999</v>
      </c>
      <c r="K69" s="1">
        <v>24.684000000000001</v>
      </c>
      <c r="L69" s="1">
        <v>68.808999999999997</v>
      </c>
      <c r="M69" s="1">
        <v>26.018999999999998</v>
      </c>
      <c r="N69" s="1">
        <v>63.552</v>
      </c>
      <c r="O69" s="1">
        <v>55.063000000000002</v>
      </c>
      <c r="P69" s="1">
        <v>95.801000000000002</v>
      </c>
      <c r="Q69" s="1">
        <v>57.496000000000002</v>
      </c>
      <c r="R69" s="1">
        <v>79.034000000000006</v>
      </c>
      <c r="S69" s="1">
        <v>43.066000000000003</v>
      </c>
      <c r="T69" s="1">
        <v>20.478999999999999</v>
      </c>
      <c r="U69" s="1">
        <v>34.719000000000001</v>
      </c>
      <c r="V69" s="1">
        <v>34.603000000000002</v>
      </c>
      <c r="W69" s="1">
        <v>54.021000000000001</v>
      </c>
      <c r="X69" s="1">
        <v>47.305</v>
      </c>
      <c r="Y69" s="1">
        <v>37.274000000000001</v>
      </c>
      <c r="Z69" s="1">
        <v>26.783000000000001</v>
      </c>
      <c r="AA69" s="1">
        <v>46.289000000000001</v>
      </c>
      <c r="AB69" s="1">
        <v>52.514000000000003</v>
      </c>
      <c r="AC69" s="1">
        <v>39.539000000000001</v>
      </c>
      <c r="AD69" s="1">
        <v>79.855000000000004</v>
      </c>
      <c r="AE69" s="1">
        <v>30.731999999999999</v>
      </c>
      <c r="AF69" s="1">
        <v>30.756</v>
      </c>
      <c r="AG69" s="1">
        <v>66.813999999999993</v>
      </c>
      <c r="AH69" s="1">
        <v>40.845999999999997</v>
      </c>
      <c r="AI69" s="1">
        <v>24.016999999999999</v>
      </c>
      <c r="AJ69" s="1">
        <v>98.998000000000005</v>
      </c>
      <c r="AK69" s="1">
        <v>83.768000000000001</v>
      </c>
      <c r="AL69" s="1">
        <v>65.328000000000003</v>
      </c>
      <c r="AM69" s="1">
        <v>65.328000000000003</v>
      </c>
    </row>
    <row r="70" spans="1:39" x14ac:dyDescent="0.25">
      <c r="A70" s="70" t="str">
        <f ca="1">Exceedance!U70</f>
        <v/>
      </c>
      <c r="B70" s="254"/>
      <c r="C70" s="254"/>
      <c r="D70" s="254"/>
    </row>
    <row r="71" spans="1:39" x14ac:dyDescent="0.25">
      <c r="A71" s="70" t="str">
        <f ca="1">Exceedance!U71</f>
        <v/>
      </c>
      <c r="B71" s="254"/>
      <c r="C71" s="254"/>
      <c r="D71" s="254"/>
    </row>
    <row r="72" spans="1:39" x14ac:dyDescent="0.25">
      <c r="A72" s="70" t="str">
        <f ca="1">Exceedance!U72</f>
        <v/>
      </c>
      <c r="B72" s="254"/>
      <c r="C72" s="254"/>
      <c r="D72" s="254"/>
    </row>
    <row r="73" spans="1:39" x14ac:dyDescent="0.25">
      <c r="A73" s="70" t="str">
        <f ca="1">Exceedance!U73</f>
        <v/>
      </c>
      <c r="B73" s="254"/>
      <c r="C73" s="254"/>
      <c r="D73" s="254"/>
    </row>
    <row r="74" spans="1:39" x14ac:dyDescent="0.25">
      <c r="A74" s="70" t="str">
        <f ca="1">Exceedance!U74</f>
        <v/>
      </c>
      <c r="B74" s="254"/>
      <c r="C74" s="254"/>
      <c r="D74" s="254"/>
    </row>
    <row r="75" spans="1:39" x14ac:dyDescent="0.25">
      <c r="A75" s="70" t="str">
        <f ca="1">Exceedance!U75</f>
        <v/>
      </c>
      <c r="B75" s="254"/>
      <c r="C75" s="254"/>
      <c r="D75" s="254"/>
    </row>
    <row r="76" spans="1:39" x14ac:dyDescent="0.25">
      <c r="A76" s="70" t="str">
        <f ca="1">Exceedance!U76</f>
        <v/>
      </c>
      <c r="B76" s="254"/>
      <c r="C76" s="254"/>
      <c r="D76" s="254"/>
    </row>
    <row r="77" spans="1:39" x14ac:dyDescent="0.25">
      <c r="A77" s="70" t="str">
        <f ca="1">Exceedance!U77</f>
        <v/>
      </c>
      <c r="B77" s="254"/>
      <c r="C77" s="254"/>
      <c r="D77" s="254"/>
    </row>
    <row r="78" spans="1:39" x14ac:dyDescent="0.25">
      <c r="A78" s="70" t="str">
        <f ca="1">Exceedance!U78</f>
        <v/>
      </c>
      <c r="B78" s="254"/>
      <c r="C78" s="254"/>
      <c r="D78" s="254"/>
    </row>
    <row r="79" spans="1:39" x14ac:dyDescent="0.25">
      <c r="A79" s="70" t="str">
        <f ca="1">Exceedance!U79</f>
        <v/>
      </c>
      <c r="B79" s="254"/>
      <c r="C79" s="254"/>
      <c r="D79" s="254"/>
    </row>
    <row r="80" spans="1:39" x14ac:dyDescent="0.25">
      <c r="A80" s="70" t="str">
        <f ca="1">Exceedance!U80</f>
        <v/>
      </c>
      <c r="B80" s="254"/>
      <c r="C80" s="254"/>
      <c r="D80" s="254"/>
    </row>
    <row r="81" spans="1:4" x14ac:dyDescent="0.25">
      <c r="A81" s="70" t="str">
        <f ca="1">Exceedance!U81</f>
        <v/>
      </c>
      <c r="B81" s="254"/>
      <c r="C81" s="254"/>
      <c r="D81" s="254"/>
    </row>
    <row r="82" spans="1:4" x14ac:dyDescent="0.25">
      <c r="A82" s="70" t="str">
        <f ca="1">Exceedance!U82</f>
        <v/>
      </c>
      <c r="B82" s="254"/>
      <c r="C82" s="254"/>
      <c r="D82" s="254"/>
    </row>
    <row r="83" spans="1:4" x14ac:dyDescent="0.25">
      <c r="A83" s="70" t="str">
        <f ca="1">Exceedance!U83</f>
        <v/>
      </c>
      <c r="B83" s="254"/>
      <c r="C83" s="254"/>
      <c r="D83" s="254"/>
    </row>
    <row r="84" spans="1:4" x14ac:dyDescent="0.25">
      <c r="A84" s="70" t="str">
        <f ca="1">Exceedance!U84</f>
        <v/>
      </c>
      <c r="B84" s="254"/>
      <c r="C84" s="254"/>
      <c r="D84" s="254"/>
    </row>
    <row r="85" spans="1:4" x14ac:dyDescent="0.25">
      <c r="A85" s="70" t="str">
        <f ca="1">Exceedance!U85</f>
        <v/>
      </c>
      <c r="B85" s="254"/>
      <c r="C85" s="254"/>
      <c r="D85" s="254"/>
    </row>
    <row r="86" spans="1:4" x14ac:dyDescent="0.25">
      <c r="A86" s="70" t="str">
        <f ca="1">Exceedance!U86</f>
        <v/>
      </c>
      <c r="B86" s="254"/>
      <c r="C86" s="254"/>
      <c r="D86" s="254"/>
    </row>
    <row r="87" spans="1:4" x14ac:dyDescent="0.25">
      <c r="A87" s="70" t="str">
        <f ca="1">Exceedance!U87</f>
        <v/>
      </c>
      <c r="B87" s="254"/>
      <c r="C87" s="254"/>
      <c r="D87" s="254"/>
    </row>
    <row r="88" spans="1:4" x14ac:dyDescent="0.25">
      <c r="A88" s="70" t="str">
        <f ca="1">Exceedance!U88</f>
        <v/>
      </c>
      <c r="B88" s="254"/>
      <c r="C88" s="254"/>
      <c r="D88" s="254"/>
    </row>
    <row r="89" spans="1:4" x14ac:dyDescent="0.25">
      <c r="A89" s="70" t="str">
        <f ca="1">Exceedance!U89</f>
        <v/>
      </c>
      <c r="B89" s="254"/>
      <c r="C89" s="254"/>
      <c r="D89" s="254"/>
    </row>
    <row r="90" spans="1:4" x14ac:dyDescent="0.25">
      <c r="A90" s="70" t="str">
        <f ca="1">Exceedance!U90</f>
        <v/>
      </c>
      <c r="B90" s="254"/>
      <c r="C90" s="254"/>
      <c r="D90" s="254"/>
    </row>
    <row r="91" spans="1:4" x14ac:dyDescent="0.25">
      <c r="A91" s="70" t="str">
        <f ca="1">Exceedance!U91</f>
        <v/>
      </c>
      <c r="B91" s="254"/>
      <c r="C91" s="254"/>
      <c r="D91" s="254"/>
    </row>
    <row r="92" spans="1:4" x14ac:dyDescent="0.25">
      <c r="A92" s="70" t="str">
        <f ca="1">Exceedance!U92</f>
        <v/>
      </c>
      <c r="B92" s="254"/>
      <c r="C92" s="254"/>
      <c r="D92" s="254"/>
    </row>
    <row r="93" spans="1:4" x14ac:dyDescent="0.25">
      <c r="A93" s="70" t="str">
        <f ca="1">Exceedance!U93</f>
        <v/>
      </c>
      <c r="B93" s="254"/>
      <c r="C93" s="254"/>
      <c r="D93" s="254"/>
    </row>
    <row r="94" spans="1:4" x14ac:dyDescent="0.25">
      <c r="A94" s="70" t="str">
        <f ca="1">Exceedance!U94</f>
        <v/>
      </c>
      <c r="B94" s="254"/>
      <c r="C94" s="254"/>
      <c r="D94" s="254"/>
    </row>
    <row r="95" spans="1:4" x14ac:dyDescent="0.25">
      <c r="A95" s="70" t="str">
        <f ca="1">Exceedance!U95</f>
        <v/>
      </c>
      <c r="B95" s="254"/>
      <c r="C95" s="254"/>
      <c r="D95" s="254"/>
    </row>
    <row r="96" spans="1:4" x14ac:dyDescent="0.25">
      <c r="A96" s="70" t="str">
        <f ca="1">Exceedance!U96</f>
        <v/>
      </c>
      <c r="B96" s="254"/>
      <c r="C96" s="254"/>
      <c r="D96" s="254"/>
    </row>
    <row r="97" spans="1:4" x14ac:dyDescent="0.25">
      <c r="A97" s="70" t="str">
        <f ca="1">Exceedance!U97</f>
        <v/>
      </c>
      <c r="B97" s="254"/>
      <c r="C97" s="254"/>
      <c r="D97" s="254"/>
    </row>
    <row r="98" spans="1:4" x14ac:dyDescent="0.25">
      <c r="A98" s="70" t="str">
        <f ca="1">Exceedance!U98</f>
        <v/>
      </c>
      <c r="B98" s="254"/>
      <c r="C98" s="254"/>
      <c r="D98" s="254"/>
    </row>
    <row r="99" spans="1:4" x14ac:dyDescent="0.25">
      <c r="A99" s="70" t="str">
        <f ca="1">Exceedance!U99</f>
        <v/>
      </c>
      <c r="B99" s="254"/>
      <c r="C99" s="254"/>
      <c r="D99" s="254"/>
    </row>
    <row r="100" spans="1:4" x14ac:dyDescent="0.25">
      <c r="A100" s="70" t="str">
        <f ca="1">Exceedance!U100</f>
        <v/>
      </c>
      <c r="B100" s="254"/>
      <c r="C100" s="254"/>
      <c r="D100" s="254"/>
    </row>
    <row r="101" spans="1:4" x14ac:dyDescent="0.25">
      <c r="B101" s="255"/>
      <c r="C101" s="255"/>
      <c r="D101" s="255"/>
    </row>
    <row r="102" spans="1:4" x14ac:dyDescent="0.25">
      <c r="B102" s="255"/>
      <c r="C102" s="255"/>
      <c r="D102" s="255"/>
    </row>
    <row r="103" spans="1:4" x14ac:dyDescent="0.25">
      <c r="B103" s="255"/>
      <c r="C103" s="255"/>
      <c r="D103" s="255"/>
    </row>
    <row r="104" spans="1:4" x14ac:dyDescent="0.25">
      <c r="B104" s="255"/>
      <c r="C104" s="255"/>
      <c r="D104" s="255"/>
    </row>
    <row r="105" spans="1:4" x14ac:dyDescent="0.25">
      <c r="B105" s="255"/>
      <c r="C105" s="255"/>
      <c r="D105" s="255"/>
    </row>
    <row r="106" spans="1:4" x14ac:dyDescent="0.25">
      <c r="B106" s="255"/>
      <c r="C106" s="255"/>
      <c r="D106" s="255"/>
    </row>
    <row r="107" spans="1:4" x14ac:dyDescent="0.25">
      <c r="B107" s="255"/>
      <c r="C107" s="255"/>
      <c r="D107" s="255"/>
    </row>
    <row r="108" spans="1:4" x14ac:dyDescent="0.25">
      <c r="B108" s="255"/>
      <c r="C108" s="255"/>
      <c r="D108" s="255"/>
    </row>
    <row r="109" spans="1:4" x14ac:dyDescent="0.25">
      <c r="B109" s="255"/>
      <c r="C109" s="255"/>
      <c r="D109" s="255"/>
    </row>
    <row r="110" spans="1:4" x14ac:dyDescent="0.25">
      <c r="B110" s="255"/>
      <c r="C110" s="255"/>
      <c r="D110" s="255"/>
    </row>
    <row r="111" spans="1:4" x14ac:dyDescent="0.25">
      <c r="B111" s="255"/>
      <c r="C111" s="255"/>
      <c r="D111" s="255"/>
    </row>
    <row r="112" spans="1:4" x14ac:dyDescent="0.25">
      <c r="B112" s="255"/>
      <c r="C112" s="255"/>
      <c r="D112" s="255"/>
    </row>
    <row r="113" spans="2:4" x14ac:dyDescent="0.25">
      <c r="B113" s="255"/>
      <c r="C113" s="255"/>
      <c r="D113" s="255"/>
    </row>
    <row r="114" spans="2:4" x14ac:dyDescent="0.25">
      <c r="B114" s="255"/>
      <c r="C114" s="255"/>
      <c r="D114" s="255"/>
    </row>
    <row r="115" spans="2:4" x14ac:dyDescent="0.25">
      <c r="B115" s="255"/>
      <c r="C115" s="255"/>
      <c r="D115" s="255"/>
    </row>
    <row r="116" spans="2:4" x14ac:dyDescent="0.25">
      <c r="B116" s="255"/>
      <c r="C116" s="255"/>
      <c r="D116" s="255"/>
    </row>
    <row r="117" spans="2:4" x14ac:dyDescent="0.25">
      <c r="B117" s="255"/>
      <c r="C117" s="255"/>
      <c r="D117" s="255"/>
    </row>
    <row r="118" spans="2:4" x14ac:dyDescent="0.25">
      <c r="B118" s="255"/>
      <c r="C118" s="255"/>
      <c r="D118" s="255"/>
    </row>
    <row r="119" spans="2:4" x14ac:dyDescent="0.25">
      <c r="B119" s="255"/>
      <c r="C119" s="255"/>
      <c r="D119" s="255"/>
    </row>
    <row r="120" spans="2:4" x14ac:dyDescent="0.25">
      <c r="B120" s="255"/>
      <c r="C120" s="255"/>
      <c r="D120" s="255"/>
    </row>
    <row r="121" spans="2:4" x14ac:dyDescent="0.25">
      <c r="B121" s="255"/>
      <c r="C121" s="255"/>
      <c r="D121" s="255"/>
    </row>
    <row r="122" spans="2:4" x14ac:dyDescent="0.25">
      <c r="B122" s="255"/>
      <c r="C122" s="255"/>
      <c r="D122" s="255"/>
    </row>
    <row r="123" spans="2:4" x14ac:dyDescent="0.25">
      <c r="B123" s="255"/>
      <c r="C123" s="255"/>
      <c r="D123" s="255"/>
    </row>
    <row r="124" spans="2:4" x14ac:dyDescent="0.25">
      <c r="B124" s="255"/>
      <c r="C124" s="255"/>
      <c r="D124" s="255"/>
    </row>
    <row r="125" spans="2:4" x14ac:dyDescent="0.25">
      <c r="B125" s="255"/>
      <c r="C125" s="255"/>
      <c r="D125" s="255"/>
    </row>
    <row r="126" spans="2:4" x14ac:dyDescent="0.25">
      <c r="B126" s="255"/>
      <c r="C126" s="255"/>
      <c r="D126" s="255"/>
    </row>
    <row r="127" spans="2:4" x14ac:dyDescent="0.25">
      <c r="B127" s="255"/>
      <c r="C127" s="255"/>
      <c r="D127" s="255"/>
    </row>
    <row r="128" spans="2:4" x14ac:dyDescent="0.25">
      <c r="B128" s="255"/>
      <c r="C128" s="255"/>
      <c r="D128" s="255"/>
    </row>
    <row r="129" spans="2:4" x14ac:dyDescent="0.25">
      <c r="B129" s="255"/>
      <c r="C129" s="255"/>
      <c r="D129" s="255"/>
    </row>
    <row r="130" spans="2:4" x14ac:dyDescent="0.25">
      <c r="B130" s="255"/>
      <c r="C130" s="255"/>
      <c r="D130" s="255"/>
    </row>
    <row r="131" spans="2:4" x14ac:dyDescent="0.25">
      <c r="B131" s="255"/>
      <c r="C131" s="255"/>
      <c r="D131" s="255"/>
    </row>
    <row r="132" spans="2:4" x14ac:dyDescent="0.25">
      <c r="B132" s="255"/>
      <c r="C132" s="255"/>
      <c r="D132" s="255"/>
    </row>
    <row r="133" spans="2:4" x14ac:dyDescent="0.25">
      <c r="B133" s="255"/>
      <c r="C133" s="255"/>
      <c r="D133" s="255"/>
    </row>
    <row r="134" spans="2:4" x14ac:dyDescent="0.25">
      <c r="B134" s="255"/>
      <c r="C134" s="255"/>
      <c r="D134" s="255"/>
    </row>
    <row r="135" spans="2:4" x14ac:dyDescent="0.25">
      <c r="B135" s="255"/>
      <c r="C135" s="255"/>
      <c r="D135" s="255"/>
    </row>
    <row r="136" spans="2:4" x14ac:dyDescent="0.25">
      <c r="B136" s="255"/>
      <c r="C136" s="255"/>
      <c r="D136" s="255"/>
    </row>
    <row r="137" spans="2:4" x14ac:dyDescent="0.25">
      <c r="B137" s="255"/>
      <c r="C137" s="255"/>
      <c r="D137" s="255"/>
    </row>
    <row r="138" spans="2:4" x14ac:dyDescent="0.25">
      <c r="B138" s="255"/>
      <c r="C138" s="255"/>
      <c r="D138" s="255"/>
    </row>
    <row r="139" spans="2:4" x14ac:dyDescent="0.25">
      <c r="B139" s="255"/>
      <c r="C139" s="255"/>
      <c r="D139" s="255"/>
    </row>
    <row r="140" spans="2:4" x14ac:dyDescent="0.25">
      <c r="B140" s="255"/>
      <c r="C140" s="255"/>
      <c r="D140" s="255"/>
    </row>
    <row r="141" spans="2:4" x14ac:dyDescent="0.25">
      <c r="B141" s="255"/>
      <c r="C141" s="255"/>
      <c r="D141" s="255"/>
    </row>
    <row r="142" spans="2:4" x14ac:dyDescent="0.25">
      <c r="B142" s="255"/>
      <c r="C142" s="255"/>
      <c r="D142" s="255"/>
    </row>
    <row r="143" spans="2:4" x14ac:dyDescent="0.25">
      <c r="B143" s="255"/>
      <c r="C143" s="255"/>
      <c r="D143" s="255"/>
    </row>
    <row r="144" spans="2:4" x14ac:dyDescent="0.25">
      <c r="B144" s="255"/>
      <c r="C144" s="255"/>
      <c r="D144" s="255"/>
    </row>
    <row r="145" spans="2:4" x14ac:dyDescent="0.25">
      <c r="B145" s="255"/>
      <c r="C145" s="255"/>
      <c r="D145" s="255"/>
    </row>
    <row r="146" spans="2:4" x14ac:dyDescent="0.25">
      <c r="B146" s="255"/>
      <c r="C146" s="255"/>
      <c r="D146" s="255"/>
    </row>
    <row r="147" spans="2:4" x14ac:dyDescent="0.25">
      <c r="B147" s="255"/>
      <c r="C147" s="255"/>
      <c r="D147" s="255"/>
    </row>
    <row r="148" spans="2:4" x14ac:dyDescent="0.25">
      <c r="B148" s="255"/>
      <c r="C148" s="255"/>
      <c r="D148" s="255"/>
    </row>
    <row r="149" spans="2:4" x14ac:dyDescent="0.25">
      <c r="B149" s="255"/>
      <c r="C149" s="255"/>
      <c r="D149" s="255"/>
    </row>
    <row r="150" spans="2:4" x14ac:dyDescent="0.25">
      <c r="B150" s="255"/>
      <c r="C150" s="255"/>
      <c r="D150" s="255"/>
    </row>
    <row r="151" spans="2:4" x14ac:dyDescent="0.25">
      <c r="B151" s="255"/>
      <c r="C151" s="255"/>
      <c r="D151" s="255"/>
    </row>
    <row r="152" spans="2:4" x14ac:dyDescent="0.25">
      <c r="B152" s="255"/>
      <c r="C152" s="255"/>
      <c r="D152" s="255"/>
    </row>
    <row r="153" spans="2:4" x14ac:dyDescent="0.25">
      <c r="B153" s="255"/>
      <c r="C153" s="255"/>
      <c r="D153" s="255"/>
    </row>
    <row r="154" spans="2:4" x14ac:dyDescent="0.25">
      <c r="B154" s="255"/>
      <c r="C154" s="255"/>
      <c r="D154" s="255"/>
    </row>
    <row r="155" spans="2:4" x14ac:dyDescent="0.25">
      <c r="B155" s="255"/>
      <c r="C155" s="255"/>
      <c r="D155" s="255"/>
    </row>
    <row r="156" spans="2:4" x14ac:dyDescent="0.25">
      <c r="B156" s="255"/>
      <c r="C156" s="255"/>
      <c r="D156" s="255"/>
    </row>
    <row r="157" spans="2:4" x14ac:dyDescent="0.25">
      <c r="B157" s="255"/>
      <c r="C157" s="255"/>
      <c r="D157" s="255"/>
    </row>
    <row r="158" spans="2:4" x14ac:dyDescent="0.25">
      <c r="B158" s="255"/>
      <c r="C158" s="255"/>
      <c r="D158" s="255"/>
    </row>
    <row r="159" spans="2:4" x14ac:dyDescent="0.25">
      <c r="B159" s="255"/>
      <c r="C159" s="255"/>
      <c r="D159" s="255"/>
    </row>
    <row r="160" spans="2:4" x14ac:dyDescent="0.25">
      <c r="B160" s="255"/>
      <c r="C160" s="255"/>
      <c r="D160" s="255"/>
    </row>
    <row r="161" spans="2:4" x14ac:dyDescent="0.25">
      <c r="B161" s="255"/>
      <c r="C161" s="255"/>
      <c r="D161" s="255"/>
    </row>
    <row r="162" spans="2:4" x14ac:dyDescent="0.25">
      <c r="B162" s="255"/>
      <c r="C162" s="255"/>
      <c r="D162" s="255"/>
    </row>
    <row r="163" spans="2:4" x14ac:dyDescent="0.25">
      <c r="B163" s="255"/>
      <c r="C163" s="255"/>
      <c r="D163" s="255"/>
    </row>
    <row r="164" spans="2:4" x14ac:dyDescent="0.25">
      <c r="B164" s="255"/>
      <c r="C164" s="255"/>
      <c r="D164" s="255"/>
    </row>
    <row r="165" spans="2:4" x14ac:dyDescent="0.25">
      <c r="B165" s="255"/>
      <c r="C165" s="255"/>
      <c r="D165" s="255"/>
    </row>
    <row r="166" spans="2:4" x14ac:dyDescent="0.25">
      <c r="B166" s="255"/>
      <c r="C166" s="255"/>
      <c r="D166" s="255"/>
    </row>
    <row r="167" spans="2:4" x14ac:dyDescent="0.25">
      <c r="B167" s="255"/>
      <c r="C167" s="255"/>
      <c r="D167" s="255"/>
    </row>
    <row r="168" spans="2:4" x14ac:dyDescent="0.25">
      <c r="B168" s="255"/>
      <c r="C168" s="255"/>
      <c r="D168" s="255"/>
    </row>
    <row r="169" spans="2:4" x14ac:dyDescent="0.25">
      <c r="B169" s="255"/>
      <c r="C169" s="255"/>
      <c r="D169" s="255"/>
    </row>
    <row r="170" spans="2:4" x14ac:dyDescent="0.25">
      <c r="B170" s="255"/>
      <c r="C170" s="255"/>
      <c r="D170" s="255"/>
    </row>
    <row r="171" spans="2:4" x14ac:dyDescent="0.25">
      <c r="B171" s="255"/>
      <c r="C171" s="255"/>
      <c r="D171" s="255"/>
    </row>
    <row r="172" spans="2:4" x14ac:dyDescent="0.25">
      <c r="B172" s="255"/>
      <c r="C172" s="255"/>
      <c r="D172" s="255"/>
    </row>
    <row r="173" spans="2:4" x14ac:dyDescent="0.25">
      <c r="B173" s="255"/>
      <c r="C173" s="255"/>
      <c r="D173" s="255"/>
    </row>
    <row r="174" spans="2:4" x14ac:dyDescent="0.25">
      <c r="B174" s="255"/>
      <c r="C174" s="255"/>
      <c r="D174" s="255"/>
    </row>
    <row r="175" spans="2:4" x14ac:dyDescent="0.25">
      <c r="B175" s="255"/>
      <c r="C175" s="255"/>
      <c r="D175" s="255"/>
    </row>
    <row r="176" spans="2:4" x14ac:dyDescent="0.25">
      <c r="B176" s="255"/>
      <c r="C176" s="255"/>
      <c r="D176" s="255"/>
    </row>
    <row r="177" spans="2:4" x14ac:dyDescent="0.25">
      <c r="B177" s="255"/>
      <c r="C177" s="255"/>
      <c r="D177" s="255"/>
    </row>
    <row r="178" spans="2:4" x14ac:dyDescent="0.25">
      <c r="B178" s="255"/>
      <c r="C178" s="255"/>
      <c r="D178" s="255"/>
    </row>
  </sheetData>
  <mergeCells count="1">
    <mergeCell ref="E1:AE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79998168889431442"/>
  </sheetPr>
  <dimension ref="A1:BD100"/>
  <sheetViews>
    <sheetView zoomScaleNormal="100" workbookViewId="0">
      <selection activeCell="B4" sqref="B4:AM69"/>
    </sheetView>
  </sheetViews>
  <sheetFormatPr defaultColWidth="8.85546875" defaultRowHeight="15" x14ac:dyDescent="0.25"/>
  <cols>
    <col min="1" max="1" width="8.85546875" style="101"/>
    <col min="2" max="4" width="8.85546875" style="255"/>
    <col min="5" max="16384" width="8.85546875" style="2"/>
  </cols>
  <sheetData>
    <row r="1" spans="1:56" s="108" customFormat="1" x14ac:dyDescent="0.25">
      <c r="A1" s="68"/>
      <c r="B1" s="252"/>
      <c r="C1" s="252"/>
      <c r="D1" s="252"/>
      <c r="E1" s="737" t="s">
        <v>52</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1" customFormat="1" x14ac:dyDescent="0.25">
      <c r="A2" s="68"/>
      <c r="B2" s="252" t="s">
        <v>295</v>
      </c>
      <c r="C2" s="252" t="s">
        <v>296</v>
      </c>
      <c r="D2" s="252" t="s">
        <v>297</v>
      </c>
      <c r="E2" s="101">
        <v>1981</v>
      </c>
      <c r="F2" s="101">
        <v>1982</v>
      </c>
      <c r="G2" s="101">
        <v>1983</v>
      </c>
      <c r="H2" s="101">
        <v>1984</v>
      </c>
      <c r="I2" s="101">
        <v>1985</v>
      </c>
      <c r="J2" s="101">
        <v>1986</v>
      </c>
      <c r="K2" s="101">
        <v>1987</v>
      </c>
      <c r="L2" s="101">
        <v>1988</v>
      </c>
      <c r="M2" s="101">
        <v>1989</v>
      </c>
      <c r="N2" s="101">
        <v>1990</v>
      </c>
      <c r="O2" s="101">
        <v>1991</v>
      </c>
      <c r="P2" s="101">
        <v>1992</v>
      </c>
      <c r="Q2" s="101">
        <v>1993</v>
      </c>
      <c r="R2" s="101">
        <v>1994</v>
      </c>
      <c r="S2" s="101">
        <v>1995</v>
      </c>
      <c r="T2" s="101">
        <v>1996</v>
      </c>
      <c r="U2" s="101">
        <v>1997</v>
      </c>
      <c r="V2" s="101">
        <v>1998</v>
      </c>
      <c r="W2" s="101">
        <v>1999</v>
      </c>
      <c r="X2" s="101">
        <v>2000</v>
      </c>
      <c r="Y2" s="101">
        <v>2001</v>
      </c>
      <c r="Z2" s="101">
        <v>2002</v>
      </c>
      <c r="AA2" s="101">
        <v>2003</v>
      </c>
      <c r="AB2" s="101">
        <v>2004</v>
      </c>
      <c r="AC2" s="101">
        <v>2005</v>
      </c>
      <c r="AD2" s="101">
        <v>2006</v>
      </c>
      <c r="AE2" s="101">
        <v>2007</v>
      </c>
      <c r="AF2" s="101">
        <v>2008</v>
      </c>
      <c r="AG2" s="179">
        <v>2009</v>
      </c>
      <c r="AH2" s="101">
        <v>2010</v>
      </c>
      <c r="AI2" s="101">
        <v>2011</v>
      </c>
      <c r="AJ2" s="101">
        <v>2012</v>
      </c>
      <c r="AK2" s="101">
        <v>2013</v>
      </c>
      <c r="AL2" s="101">
        <v>2014</v>
      </c>
      <c r="AM2" s="101">
        <v>2015</v>
      </c>
      <c r="AN2" s="101">
        <v>2016</v>
      </c>
      <c r="AO2" s="101">
        <v>2017</v>
      </c>
      <c r="AP2" s="101">
        <v>2018</v>
      </c>
      <c r="AQ2" s="101">
        <v>2019</v>
      </c>
      <c r="AR2" s="101">
        <v>2020</v>
      </c>
      <c r="AS2" s="101">
        <v>2021</v>
      </c>
      <c r="AT2" s="101">
        <v>2022</v>
      </c>
      <c r="AU2" s="101">
        <v>2023</v>
      </c>
      <c r="AV2" s="101">
        <v>2024</v>
      </c>
      <c r="AW2" s="101">
        <v>2025</v>
      </c>
      <c r="AX2" s="101">
        <v>2026</v>
      </c>
      <c r="AY2" s="101">
        <v>2027</v>
      </c>
      <c r="AZ2" s="101">
        <v>2028</v>
      </c>
      <c r="BA2" s="101">
        <v>2029</v>
      </c>
      <c r="BB2" s="101">
        <v>2030</v>
      </c>
      <c r="BC2" s="101">
        <v>2031</v>
      </c>
      <c r="BD2" s="101">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6496.0000722759341</v>
      </c>
      <c r="C4" s="273">
        <v>6504.2656341362081</v>
      </c>
      <c r="D4" s="273">
        <v>6505.9999999999854</v>
      </c>
      <c r="E4" s="1">
        <v>6505.9999999999854</v>
      </c>
      <c r="F4" s="1">
        <v>6501.7331961287664</v>
      </c>
      <c r="G4" s="1">
        <v>6502.89366868054</v>
      </c>
      <c r="H4" s="1">
        <v>6504.5885689026136</v>
      </c>
      <c r="I4" s="1">
        <v>6505.9999999999854</v>
      </c>
      <c r="J4" s="1">
        <v>6505.9999999999854</v>
      </c>
      <c r="K4" s="1">
        <v>6505.9999999999854</v>
      </c>
      <c r="L4" s="1">
        <v>6505.9999999999854</v>
      </c>
      <c r="M4" s="1">
        <v>6505.9999999999854</v>
      </c>
      <c r="N4" s="1">
        <v>6505.9999999999854</v>
      </c>
      <c r="O4" s="1">
        <v>6502.5785247802405</v>
      </c>
      <c r="P4" s="1">
        <v>6505.9999999999854</v>
      </c>
      <c r="Q4" s="1">
        <v>6500.9452348024024</v>
      </c>
      <c r="R4" s="1">
        <v>6505.9999999999854</v>
      </c>
      <c r="S4" s="1">
        <v>6501.7508955202211</v>
      </c>
      <c r="T4" s="1">
        <v>6499.8759465249568</v>
      </c>
      <c r="U4" s="1">
        <v>6503.7320579364605</v>
      </c>
      <c r="V4" s="1">
        <v>6503.2130128816971</v>
      </c>
      <c r="W4" s="1">
        <v>6503.1687213667228</v>
      </c>
      <c r="X4" s="1">
        <v>6505.9999999999854</v>
      </c>
      <c r="Y4" s="1">
        <v>6505.4465979456418</v>
      </c>
      <c r="Z4" s="1">
        <v>6505.5287509181771</v>
      </c>
      <c r="AA4" s="1">
        <v>6505.9999999999854</v>
      </c>
      <c r="AB4" s="1">
        <v>6505.9999999999854</v>
      </c>
      <c r="AC4" s="1">
        <v>6505.8971290965155</v>
      </c>
      <c r="AD4" s="1">
        <v>6505.9999999999854</v>
      </c>
      <c r="AE4" s="1">
        <v>6505.9999999999854</v>
      </c>
      <c r="AF4" s="2">
        <v>6500.9378662650042</v>
      </c>
      <c r="AG4" s="2">
        <v>6505.9999999999854</v>
      </c>
      <c r="AH4" s="2">
        <v>6505.9999999999854</v>
      </c>
      <c r="AI4" s="2">
        <v>6501.3814543229164</v>
      </c>
      <c r="AJ4" s="2">
        <v>6505.9999999999854</v>
      </c>
      <c r="AK4" s="2">
        <v>6499.5377104090048</v>
      </c>
      <c r="AL4" s="2">
        <v>6504.6006494648636</v>
      </c>
      <c r="AM4" s="2">
        <v>6505.9999999999854</v>
      </c>
    </row>
    <row r="5" spans="1:56" x14ac:dyDescent="0.25">
      <c r="A5" s="70">
        <f ca="1">Exceedance!U5</f>
        <v>42856</v>
      </c>
      <c r="B5" s="273">
        <v>6479.9999999999727</v>
      </c>
      <c r="C5" s="273">
        <v>6479.9999999999645</v>
      </c>
      <c r="D5" s="273">
        <v>6479.9999999999618</v>
      </c>
      <c r="E5" s="1">
        <v>6479.9999999999618</v>
      </c>
      <c r="F5" s="1">
        <v>6479.9999999999663</v>
      </c>
      <c r="G5" s="1">
        <v>6479.9999999999654</v>
      </c>
      <c r="H5" s="1">
        <v>6479.9999999999645</v>
      </c>
      <c r="I5" s="1">
        <v>6479.9999999999618</v>
      </c>
      <c r="J5" s="1">
        <v>6479.9999999999618</v>
      </c>
      <c r="K5" s="1">
        <v>6505.9999999999936</v>
      </c>
      <c r="L5" s="1">
        <v>6479.9999999999618</v>
      </c>
      <c r="M5" s="1">
        <v>6479.9999999999618</v>
      </c>
      <c r="N5" s="1">
        <v>6479.9999999999618</v>
      </c>
      <c r="O5" s="1">
        <v>6479.9999999999654</v>
      </c>
      <c r="P5" s="1">
        <v>6498.375850155111</v>
      </c>
      <c r="Q5" s="1">
        <v>6479.9999999999673</v>
      </c>
      <c r="R5" s="1">
        <v>6483.8051160466575</v>
      </c>
      <c r="S5" s="1">
        <v>6479.9999999999663</v>
      </c>
      <c r="T5" s="1">
        <v>6479.9999999999691</v>
      </c>
      <c r="U5" s="1">
        <v>6479.9999999999645</v>
      </c>
      <c r="V5" s="1">
        <v>6479.9999999999645</v>
      </c>
      <c r="W5" s="1">
        <v>6479.9999999999645</v>
      </c>
      <c r="X5" s="1">
        <v>6479.9999999999618</v>
      </c>
      <c r="Y5" s="1">
        <v>6479.9999999999627</v>
      </c>
      <c r="Z5" s="1">
        <v>6479.9999999999636</v>
      </c>
      <c r="AA5" s="1">
        <v>6479.9999999999618</v>
      </c>
      <c r="AB5" s="1">
        <v>6479.9999999999618</v>
      </c>
      <c r="AC5" s="1">
        <v>6479.9999999999627</v>
      </c>
      <c r="AD5" s="1">
        <v>6479.9999999999618</v>
      </c>
      <c r="AE5" s="1">
        <v>6491.7506016094458</v>
      </c>
      <c r="AF5" s="2">
        <v>6479.9999999999673</v>
      </c>
      <c r="AG5" s="2">
        <v>6479.9999999999618</v>
      </c>
      <c r="AH5" s="2">
        <v>6479.9999999999618</v>
      </c>
      <c r="AI5" s="2">
        <v>6479.9999999999673</v>
      </c>
      <c r="AJ5" s="2">
        <v>6479.9999999999618</v>
      </c>
      <c r="AK5" s="2">
        <v>6479.9999999999691</v>
      </c>
      <c r="AL5" s="2">
        <v>6479.9999999999636</v>
      </c>
      <c r="AM5" s="2">
        <v>6479.9999999999618</v>
      </c>
    </row>
    <row r="6" spans="1:56" x14ac:dyDescent="0.25">
      <c r="A6" s="70">
        <f ca="1">Exceedance!U6</f>
        <v>42887</v>
      </c>
      <c r="B6" s="273">
        <v>6499.9999999987012</v>
      </c>
      <c r="C6" s="273">
        <v>6499.9999999987003</v>
      </c>
      <c r="D6" s="273">
        <v>6499.9999999987012</v>
      </c>
      <c r="E6" s="1">
        <v>6499.9999999987012</v>
      </c>
      <c r="F6" s="1">
        <v>6499.9999999987012</v>
      </c>
      <c r="G6" s="1">
        <v>6499.9999999987003</v>
      </c>
      <c r="H6" s="1">
        <v>6499.9999999987012</v>
      </c>
      <c r="I6" s="1">
        <v>6499.9999999987012</v>
      </c>
      <c r="J6" s="1">
        <v>6505.9999999995216</v>
      </c>
      <c r="K6" s="1">
        <v>6505.5000000000018</v>
      </c>
      <c r="L6" s="1">
        <v>6499.9999999987012</v>
      </c>
      <c r="M6" s="1">
        <v>6499.9999999987012</v>
      </c>
      <c r="N6" s="1">
        <v>6499.9999999987012</v>
      </c>
      <c r="O6" s="1">
        <v>6505.499999999518</v>
      </c>
      <c r="P6" s="1">
        <v>6499.9999999999191</v>
      </c>
      <c r="Q6" s="1">
        <v>6499.9999999987012</v>
      </c>
      <c r="R6" s="1">
        <v>6499.9999999991205</v>
      </c>
      <c r="S6" s="1">
        <v>6499.9999999987003</v>
      </c>
      <c r="T6" s="1">
        <v>6505.499999999518</v>
      </c>
      <c r="U6" s="1">
        <v>6499.9999999987012</v>
      </c>
      <c r="V6" s="1">
        <v>6499.9999999987012</v>
      </c>
      <c r="W6" s="1">
        <v>6499.9999999987012</v>
      </c>
      <c r="X6" s="1">
        <v>6499.9999999987012</v>
      </c>
      <c r="Y6" s="1">
        <v>6499.9999999987012</v>
      </c>
      <c r="Z6" s="1">
        <v>6499.9999999987003</v>
      </c>
      <c r="AA6" s="1">
        <v>6499.9999999987012</v>
      </c>
      <c r="AB6" s="1">
        <v>6499.9999999987012</v>
      </c>
      <c r="AC6" s="1">
        <v>6499.9999999987012</v>
      </c>
      <c r="AD6" s="1">
        <v>6499.9999999987012</v>
      </c>
      <c r="AE6" s="1">
        <v>6499.9999999996162</v>
      </c>
      <c r="AF6" s="2">
        <v>6499.9999999987012</v>
      </c>
      <c r="AG6" s="2">
        <v>6499.9999999987012</v>
      </c>
      <c r="AH6" s="2">
        <v>6499.9999999987012</v>
      </c>
      <c r="AI6" s="2">
        <v>6499.9999999987003</v>
      </c>
      <c r="AJ6" s="2">
        <v>6499.9999999987012</v>
      </c>
      <c r="AK6" s="2">
        <v>6499.9999999987012</v>
      </c>
      <c r="AL6" s="2">
        <v>6499.9999999987012</v>
      </c>
      <c r="AM6" s="2">
        <v>6499.9999999987012</v>
      </c>
    </row>
    <row r="7" spans="1:56" x14ac:dyDescent="0.25">
      <c r="A7" s="70">
        <f ca="1">Exceedance!U7</f>
        <v>42917</v>
      </c>
      <c r="B7" s="273">
        <v>6505.4999999998909</v>
      </c>
      <c r="C7" s="273">
        <v>6505.4999999998918</v>
      </c>
      <c r="D7" s="273">
        <v>6505.4999999998909</v>
      </c>
      <c r="E7" s="1">
        <v>6505.4999999998909</v>
      </c>
      <c r="F7" s="1">
        <v>6505.4999999998909</v>
      </c>
      <c r="G7" s="1">
        <v>6505.4999999998918</v>
      </c>
      <c r="H7" s="1">
        <v>6505.4999999998909</v>
      </c>
      <c r="I7" s="1">
        <v>6505.4999999998909</v>
      </c>
      <c r="J7" s="1">
        <v>6505.5000000000027</v>
      </c>
      <c r="K7" s="1">
        <v>6505.4999999999936</v>
      </c>
      <c r="L7" s="1">
        <v>6505.4999999998909</v>
      </c>
      <c r="M7" s="1">
        <v>6505.4999999998909</v>
      </c>
      <c r="N7" s="1">
        <v>6505.4999999998909</v>
      </c>
      <c r="O7" s="1">
        <v>6505.4999999999945</v>
      </c>
      <c r="P7" s="1">
        <v>6505.4999999998918</v>
      </c>
      <c r="Q7" s="1">
        <v>6505.4999999998909</v>
      </c>
      <c r="R7" s="1">
        <v>6505.4999999998909</v>
      </c>
      <c r="S7" s="1">
        <v>6505.4999999998918</v>
      </c>
      <c r="T7" s="1">
        <v>6505.4999999999945</v>
      </c>
      <c r="U7" s="1">
        <v>6505.4999999998909</v>
      </c>
      <c r="V7" s="1">
        <v>6505.4999999998909</v>
      </c>
      <c r="W7" s="1">
        <v>6505.4999999998909</v>
      </c>
      <c r="X7" s="1">
        <v>6505.4999999998909</v>
      </c>
      <c r="Y7" s="1">
        <v>6505.4999999998909</v>
      </c>
      <c r="Z7" s="1">
        <v>6505.4999999998918</v>
      </c>
      <c r="AA7" s="1">
        <v>6505.4999999998909</v>
      </c>
      <c r="AB7" s="1">
        <v>6505.4999999998909</v>
      </c>
      <c r="AC7" s="1">
        <v>6505.4999999998909</v>
      </c>
      <c r="AD7" s="1">
        <v>6505.4999999998909</v>
      </c>
      <c r="AE7" s="1">
        <v>6505.4999999998918</v>
      </c>
      <c r="AF7" s="2">
        <v>6505.4999999998909</v>
      </c>
      <c r="AG7" s="2">
        <v>6505.4999999998909</v>
      </c>
      <c r="AH7" s="2">
        <v>6505.4999999998909</v>
      </c>
      <c r="AI7" s="2">
        <v>6505.9999999998854</v>
      </c>
      <c r="AJ7" s="2">
        <v>6505.4999999998909</v>
      </c>
      <c r="AK7" s="2">
        <v>6505.4999999998909</v>
      </c>
      <c r="AL7" s="2">
        <v>6505.4999999998909</v>
      </c>
      <c r="AM7" s="2">
        <v>6505.4999999998909</v>
      </c>
    </row>
    <row r="8" spans="1:56" x14ac:dyDescent="0.25">
      <c r="A8" s="70">
        <f ca="1">Exceedance!U8</f>
        <v>42948</v>
      </c>
      <c r="B8" s="273">
        <v>6505.9999999999891</v>
      </c>
      <c r="C8" s="273">
        <v>6505.9999999999891</v>
      </c>
      <c r="D8" s="273">
        <v>6505.9999999999891</v>
      </c>
      <c r="E8" s="1">
        <v>6505.9999999999891</v>
      </c>
      <c r="F8" s="1">
        <v>6505.9999999999891</v>
      </c>
      <c r="G8" s="1">
        <v>6505.9999999999891</v>
      </c>
      <c r="H8" s="1">
        <v>6505.9999999999891</v>
      </c>
      <c r="I8" s="1">
        <v>6505.9999999999891</v>
      </c>
      <c r="J8" s="1">
        <v>6505.9999999999891</v>
      </c>
      <c r="K8" s="1">
        <v>6505.9999999999891</v>
      </c>
      <c r="L8" s="1">
        <v>6504.5077840268814</v>
      </c>
      <c r="M8" s="1">
        <v>6505.9999999999891</v>
      </c>
      <c r="N8" s="1">
        <v>6505.9999999999891</v>
      </c>
      <c r="O8" s="1">
        <v>6505.9999999999891</v>
      </c>
      <c r="P8" s="1">
        <v>6505.9999999999891</v>
      </c>
      <c r="Q8" s="1">
        <v>6505.9999999999891</v>
      </c>
      <c r="R8" s="1">
        <v>6504.3559170224853</v>
      </c>
      <c r="S8" s="1">
        <v>6505.9999999999891</v>
      </c>
      <c r="T8" s="1">
        <v>6505.9999999999891</v>
      </c>
      <c r="U8" s="1">
        <v>6505.9999999999891</v>
      </c>
      <c r="V8" s="1">
        <v>6505.9999999999891</v>
      </c>
      <c r="W8" s="1">
        <v>6505.9999999999891</v>
      </c>
      <c r="X8" s="1">
        <v>6505.9999999999891</v>
      </c>
      <c r="Y8" s="1">
        <v>6505.356888149804</v>
      </c>
      <c r="Z8" s="1">
        <v>6505.9999999999891</v>
      </c>
      <c r="AA8" s="1">
        <v>6505.9999999999891</v>
      </c>
      <c r="AB8" s="1">
        <v>6505.9999999999891</v>
      </c>
      <c r="AC8" s="1">
        <v>6505.9999999999891</v>
      </c>
      <c r="AD8" s="1">
        <v>6503.8510850983985</v>
      </c>
      <c r="AE8" s="1">
        <v>6505.9785344269922</v>
      </c>
      <c r="AF8" s="2">
        <v>6505.9999999999891</v>
      </c>
      <c r="AG8" s="2">
        <v>6505.9999999999891</v>
      </c>
      <c r="AH8" s="2">
        <v>6505.9999999999891</v>
      </c>
      <c r="AI8" s="2">
        <v>6505.9999999999936</v>
      </c>
      <c r="AJ8" s="2">
        <v>6505.9999999999891</v>
      </c>
      <c r="AK8" s="2">
        <v>6505.9999999999891</v>
      </c>
      <c r="AL8" s="2">
        <v>6505.9999999999891</v>
      </c>
      <c r="AM8" s="2">
        <v>6505.9999999999891</v>
      </c>
    </row>
    <row r="9" spans="1:56" x14ac:dyDescent="0.25">
      <c r="A9" s="70">
        <f ca="1">Exceedance!U9</f>
        <v>42979</v>
      </c>
      <c r="B9" s="273">
        <v>6503.4980018454862</v>
      </c>
      <c r="C9" s="273">
        <v>6505.1553427977469</v>
      </c>
      <c r="D9" s="273">
        <v>6505.8986758163283</v>
      </c>
      <c r="E9" s="1">
        <v>6503.1240774944717</v>
      </c>
      <c r="F9" s="1">
        <v>6505.9999999999936</v>
      </c>
      <c r="G9" s="1">
        <v>6505.9999999999936</v>
      </c>
      <c r="H9" s="1">
        <v>6505.9999999999936</v>
      </c>
      <c r="I9" s="1">
        <v>6501.9217880637916</v>
      </c>
      <c r="J9" s="1">
        <v>6503.8630675762788</v>
      </c>
      <c r="K9" s="1">
        <v>6504.6589230993422</v>
      </c>
      <c r="L9" s="1">
        <v>6501.5102866232637</v>
      </c>
      <c r="M9" s="1">
        <v>6504.8918819564769</v>
      </c>
      <c r="N9" s="1">
        <v>6505.0107757662827</v>
      </c>
      <c r="O9" s="1">
        <v>6505.9999999999936</v>
      </c>
      <c r="P9" s="1">
        <v>6504.2684959566068</v>
      </c>
      <c r="Q9" s="1">
        <v>6505.9999999999936</v>
      </c>
      <c r="R9" s="1">
        <v>6500.7459941933839</v>
      </c>
      <c r="S9" s="1">
        <v>6505.9999999999936</v>
      </c>
      <c r="T9" s="1">
        <v>6503.4835058466233</v>
      </c>
      <c r="U9" s="1">
        <v>6505.9999999999936</v>
      </c>
      <c r="V9" s="1">
        <v>6505.8053880074058</v>
      </c>
      <c r="W9" s="1">
        <v>6505.9999999999936</v>
      </c>
      <c r="X9" s="1">
        <v>6504.9068217724634</v>
      </c>
      <c r="Y9" s="1">
        <v>6502.7345515164589</v>
      </c>
      <c r="Z9" s="1">
        <v>6504.8197159536703</v>
      </c>
      <c r="AA9" s="1">
        <v>6504.3237002847172</v>
      </c>
      <c r="AB9" s="1">
        <v>6505.9999999999936</v>
      </c>
      <c r="AC9" s="1">
        <v>6504.7944539967148</v>
      </c>
      <c r="AD9" s="1">
        <v>6500.090659049376</v>
      </c>
      <c r="AE9" s="1">
        <v>6503.2800435640465</v>
      </c>
      <c r="AF9" s="2">
        <v>6504.7758302442107</v>
      </c>
      <c r="AG9" s="2">
        <v>6505.3925177569827</v>
      </c>
      <c r="AH9" s="2">
        <v>6505.9999999999936</v>
      </c>
      <c r="AI9" s="2">
        <v>6505.9999999999936</v>
      </c>
      <c r="AJ9" s="2">
        <v>6503.1583911290818</v>
      </c>
      <c r="AK9" s="2">
        <v>6504.4940699990157</v>
      </c>
      <c r="AL9" s="2">
        <v>6503.0824893065601</v>
      </c>
      <c r="AM9" s="2">
        <v>6504.1346426496248</v>
      </c>
    </row>
    <row r="10" spans="1:56" x14ac:dyDescent="0.25">
      <c r="A10" s="70">
        <f ca="1">Exceedance!U10</f>
        <v>43009</v>
      </c>
      <c r="B10" s="273">
        <v>6498.6217411125926</v>
      </c>
      <c r="C10" s="273">
        <v>6501.6116273054586</v>
      </c>
      <c r="D10" s="273">
        <v>6504.4785739458039</v>
      </c>
      <c r="E10" s="1">
        <v>6499.379408666282</v>
      </c>
      <c r="F10" s="1">
        <v>6505.9999999999936</v>
      </c>
      <c r="G10" s="1">
        <v>6505.3846780996582</v>
      </c>
      <c r="H10" s="1">
        <v>6505.5881594551302</v>
      </c>
      <c r="I10" s="1">
        <v>6496.8445191698211</v>
      </c>
      <c r="J10" s="1">
        <v>6501.5718743057523</v>
      </c>
      <c r="K10" s="1">
        <v>6500.9474679598834</v>
      </c>
      <c r="L10" s="1">
        <v>6497.3912079897646</v>
      </c>
      <c r="M10" s="1">
        <v>6501.7503489025548</v>
      </c>
      <c r="N10" s="1">
        <v>6502.8814413716236</v>
      </c>
      <c r="O10" s="1">
        <v>6502.4725463830055</v>
      </c>
      <c r="P10" s="1">
        <v>6500.3609511543727</v>
      </c>
      <c r="Q10" s="1">
        <v>6503.8379650408142</v>
      </c>
      <c r="R10" s="1">
        <v>6497.4818234880731</v>
      </c>
      <c r="S10" s="1">
        <v>6503.0219657850048</v>
      </c>
      <c r="T10" s="1">
        <v>6499.5211555505248</v>
      </c>
      <c r="U10" s="1">
        <v>6504.9298960664964</v>
      </c>
      <c r="V10" s="1">
        <v>6503.3726180727226</v>
      </c>
      <c r="W10" s="1">
        <v>6502.9255810198474</v>
      </c>
      <c r="X10" s="1">
        <v>6501.9930456402235</v>
      </c>
      <c r="Y10" s="1">
        <v>6498.9445930941738</v>
      </c>
      <c r="Z10" s="1">
        <v>6501.9004470398049</v>
      </c>
      <c r="AA10" s="1">
        <v>6500.1275357361783</v>
      </c>
      <c r="AB10" s="1">
        <v>6503.5365436197235</v>
      </c>
      <c r="AC10" s="1">
        <v>6501.9259174292756</v>
      </c>
      <c r="AD10" s="1">
        <v>6497.9152555541623</v>
      </c>
      <c r="AE10" s="1">
        <v>6501.9838193856485</v>
      </c>
      <c r="AF10" s="2">
        <v>6501.0982195860806</v>
      </c>
      <c r="AG10" s="2">
        <v>6502.86240001841</v>
      </c>
      <c r="AH10" s="2">
        <v>6502.8681302838995</v>
      </c>
      <c r="AI10" s="2">
        <v>6503.3896403543622</v>
      </c>
      <c r="AJ10" s="2">
        <v>6499.1465715618506</v>
      </c>
      <c r="AK10" s="2">
        <v>6501.8691043042318</v>
      </c>
      <c r="AL10" s="2">
        <v>6505.9999999999909</v>
      </c>
      <c r="AM10" s="2">
        <v>6500.2286275170009</v>
      </c>
    </row>
    <row r="11" spans="1:56" x14ac:dyDescent="0.25">
      <c r="A11" s="70">
        <f ca="1">Exceedance!U11</f>
        <v>43040</v>
      </c>
      <c r="B11" s="273">
        <v>6494.180429136637</v>
      </c>
      <c r="C11" s="273">
        <v>6497.1199639309752</v>
      </c>
      <c r="D11" s="273">
        <v>6500.5701279765053</v>
      </c>
      <c r="E11" s="1">
        <v>6495.5365917213157</v>
      </c>
      <c r="F11" s="1">
        <v>6499.3796589668664</v>
      </c>
      <c r="G11" s="1">
        <v>6502.1513668626267</v>
      </c>
      <c r="H11" s="1">
        <v>6501.5011673432609</v>
      </c>
      <c r="I11" s="1">
        <v>6490.6820861808474</v>
      </c>
      <c r="J11" s="1">
        <v>6498.0357847212572</v>
      </c>
      <c r="K11" s="1">
        <v>6496.8137190071957</v>
      </c>
      <c r="L11" s="1">
        <v>6493.0950527087261</v>
      </c>
      <c r="M11" s="1">
        <v>6497.4609335651894</v>
      </c>
      <c r="N11" s="1">
        <v>6499.2512902630615</v>
      </c>
      <c r="O11" s="1">
        <v>6498.3216934846041</v>
      </c>
      <c r="P11" s="1">
        <v>6495.986171246901</v>
      </c>
      <c r="Q11" s="1">
        <v>6499.5726482705104</v>
      </c>
      <c r="R11" s="1">
        <v>6493.18989035302</v>
      </c>
      <c r="S11" s="1">
        <v>6498.4356312598575</v>
      </c>
      <c r="T11" s="1">
        <v>6495.1159010738902</v>
      </c>
      <c r="U11" s="1">
        <v>6500.6860765408392</v>
      </c>
      <c r="V11" s="1">
        <v>6498.9948736758251</v>
      </c>
      <c r="W11" s="1">
        <v>6498.6247002983855</v>
      </c>
      <c r="X11" s="1">
        <v>6497.9644762238886</v>
      </c>
      <c r="Y11" s="1">
        <v>6496.0794847959669</v>
      </c>
      <c r="Z11" s="1">
        <v>6497.573715920541</v>
      </c>
      <c r="AA11" s="1">
        <v>6495.5421630368346</v>
      </c>
      <c r="AB11" s="1">
        <v>6500.2659470215503</v>
      </c>
      <c r="AC11" s="1">
        <v>6497.8464832354457</v>
      </c>
      <c r="AD11" s="1">
        <v>6493.4879774423962</v>
      </c>
      <c r="AE11" s="1">
        <v>6498.9152950626521</v>
      </c>
      <c r="AF11" s="2">
        <v>6497.2346855507685</v>
      </c>
      <c r="AG11" s="2">
        <v>6499.3386999640907</v>
      </c>
      <c r="AH11" s="2">
        <v>6498.8978677739051</v>
      </c>
      <c r="AI11" s="2">
        <v>6499.0746516850149</v>
      </c>
      <c r="AJ11" s="2">
        <v>6495.6942993065659</v>
      </c>
      <c r="AK11" s="2">
        <v>6497.6615903238344</v>
      </c>
      <c r="AL11" s="2">
        <v>6501.1655636404621</v>
      </c>
      <c r="AM11" s="2">
        <v>6495.6019397865057</v>
      </c>
    </row>
    <row r="12" spans="1:56" x14ac:dyDescent="0.25">
      <c r="A12" s="70">
        <f ca="1">Exceedance!U12</f>
        <v>43070</v>
      </c>
      <c r="B12" s="273">
        <v>6487.9694584298322</v>
      </c>
      <c r="C12" s="273">
        <v>6490.0118768726861</v>
      </c>
      <c r="D12" s="273">
        <v>6492.9740462004875</v>
      </c>
      <c r="E12" s="1">
        <v>6489.8910078661802</v>
      </c>
      <c r="F12" s="1">
        <v>6489.3022493817662</v>
      </c>
      <c r="G12" s="1">
        <v>6495.9004748851667</v>
      </c>
      <c r="H12" s="1">
        <v>6495.2410942090764</v>
      </c>
      <c r="I12" s="1">
        <v>6480.4439648987991</v>
      </c>
      <c r="J12" s="1">
        <v>6492.1183010262694</v>
      </c>
      <c r="K12" s="1">
        <v>6491.1673198579565</v>
      </c>
      <c r="L12" s="1">
        <v>6487.162796769443</v>
      </c>
      <c r="M12" s="1">
        <v>6491.4193137691627</v>
      </c>
      <c r="N12" s="1">
        <v>6493.2808415677082</v>
      </c>
      <c r="O12" s="1">
        <v>6492.2427617425119</v>
      </c>
      <c r="P12" s="1">
        <v>6489.9573191128638</v>
      </c>
      <c r="Q12" s="1">
        <v>6493.2018586905497</v>
      </c>
      <c r="R12" s="1">
        <v>6486.673291256122</v>
      </c>
      <c r="S12" s="1">
        <v>6492.5410911481795</v>
      </c>
      <c r="T12" s="1">
        <v>6489.1654091836645</v>
      </c>
      <c r="U12" s="1">
        <v>6494.2021989098948</v>
      </c>
      <c r="V12" s="1">
        <v>6492.8617595627311</v>
      </c>
      <c r="W12" s="1">
        <v>6492.519383535745</v>
      </c>
      <c r="X12" s="1">
        <v>6492.0460854299863</v>
      </c>
      <c r="Y12" s="1">
        <v>6490.9321993552976</v>
      </c>
      <c r="Z12" s="1">
        <v>6491.3163605360232</v>
      </c>
      <c r="AA12" s="1">
        <v>6489.2371739874352</v>
      </c>
      <c r="AB12" s="1">
        <v>6493.8385072756519</v>
      </c>
      <c r="AC12" s="1">
        <v>6491.9748924900832</v>
      </c>
      <c r="AD12" s="1">
        <v>6487.2810087501639</v>
      </c>
      <c r="AE12" s="1">
        <v>6493.2662144034311</v>
      </c>
      <c r="AF12" s="2">
        <v>6491.0000334507822</v>
      </c>
      <c r="AG12" s="2">
        <v>6493.518989068185</v>
      </c>
      <c r="AH12" s="2">
        <v>6492.9319427341288</v>
      </c>
      <c r="AI12" s="2">
        <v>6492.3151569168585</v>
      </c>
      <c r="AJ12" s="2">
        <v>6490.3625852157857</v>
      </c>
      <c r="AK12" s="2">
        <v>6491.3199049856121</v>
      </c>
      <c r="AL12" s="2">
        <v>6493.1759480199198</v>
      </c>
      <c r="AM12" s="2">
        <v>6489.4337676882624</v>
      </c>
    </row>
    <row r="13" spans="1:56" x14ac:dyDescent="0.25">
      <c r="A13" s="70">
        <f ca="1">Exceedance!U13</f>
        <v>43101</v>
      </c>
      <c r="B13" s="273">
        <v>6480.6568523885499</v>
      </c>
      <c r="C13" s="273">
        <v>6481.8672328740531</v>
      </c>
      <c r="D13" s="273">
        <v>6484.2876361750323</v>
      </c>
      <c r="E13" s="1">
        <v>6482.5208384544894</v>
      </c>
      <c r="F13" s="1">
        <v>6475.8216562592224</v>
      </c>
      <c r="G13" s="1">
        <v>6487.8821768516182</v>
      </c>
      <c r="H13" s="1">
        <v>6487.3331858812307</v>
      </c>
      <c r="I13" s="1">
        <v>6465.0905595923332</v>
      </c>
      <c r="J13" s="1">
        <v>6484.5131674439808</v>
      </c>
      <c r="K13" s="1">
        <v>6484.0273683181522</v>
      </c>
      <c r="L13" s="1">
        <v>6479.4039254586614</v>
      </c>
      <c r="M13" s="1">
        <v>6483.7787015844751</v>
      </c>
      <c r="N13" s="1">
        <v>6485.5333668364037</v>
      </c>
      <c r="O13" s="1">
        <v>6484.3403164860829</v>
      </c>
      <c r="P13" s="1">
        <v>6482.3872144611641</v>
      </c>
      <c r="Q13" s="1">
        <v>6485.1107270615157</v>
      </c>
      <c r="R13" s="1">
        <v>6477.9912549569653</v>
      </c>
      <c r="S13" s="1">
        <v>6483.9678899374258</v>
      </c>
      <c r="T13" s="1">
        <v>6482.2280654160668</v>
      </c>
      <c r="U13" s="1">
        <v>6486.0179713630387</v>
      </c>
      <c r="V13" s="1">
        <v>6484.8927765122035</v>
      </c>
      <c r="W13" s="1">
        <v>6484.814082046064</v>
      </c>
      <c r="X13" s="1">
        <v>6484.6121852627666</v>
      </c>
      <c r="Y13" s="1">
        <v>6484.1453909313232</v>
      </c>
      <c r="Z13" s="1">
        <v>6483.3883938558665</v>
      </c>
      <c r="AA13" s="1">
        <v>6481.2557363363658</v>
      </c>
      <c r="AB13" s="1">
        <v>6485.5110295499217</v>
      </c>
      <c r="AC13" s="1">
        <v>6485.124859137577</v>
      </c>
      <c r="AD13" s="1">
        <v>6479.3683643882268</v>
      </c>
      <c r="AE13" s="1">
        <v>6485.9589903160413</v>
      </c>
      <c r="AF13" s="2">
        <v>6483.2763472303077</v>
      </c>
      <c r="AG13" s="2">
        <v>6486.0453555340346</v>
      </c>
      <c r="AH13" s="2">
        <v>6485.5163842743359</v>
      </c>
      <c r="AI13" s="2">
        <v>6483.8604760383623</v>
      </c>
      <c r="AJ13" s="2">
        <v>6483.3199785195948</v>
      </c>
      <c r="AK13" s="2">
        <v>6483.333272269866</v>
      </c>
      <c r="AL13" s="2">
        <v>6483.2862133608151</v>
      </c>
      <c r="AM13" s="2">
        <v>6482.8540029804535</v>
      </c>
    </row>
    <row r="14" spans="1:56" x14ac:dyDescent="0.25">
      <c r="A14" s="70">
        <f ca="1">Exceedance!U14</f>
        <v>43132</v>
      </c>
      <c r="B14" s="273">
        <v>6472.8021303351607</v>
      </c>
      <c r="C14" s="273">
        <v>6472.8710903566771</v>
      </c>
      <c r="D14" s="273">
        <v>6474.7850559229337</v>
      </c>
      <c r="E14" s="1">
        <v>6474.5725584526117</v>
      </c>
      <c r="F14" s="1">
        <v>6465.0000000000127</v>
      </c>
      <c r="G14" s="1">
        <v>6478.8188749839637</v>
      </c>
      <c r="H14" s="1">
        <v>6478.5178696974981</v>
      </c>
      <c r="I14" s="1">
        <v>6464.9999999998563</v>
      </c>
      <c r="J14" s="1">
        <v>6476.0603025259697</v>
      </c>
      <c r="K14" s="1">
        <v>6475.7831062017149</v>
      </c>
      <c r="L14" s="1">
        <v>6470.551364264843</v>
      </c>
      <c r="M14" s="1">
        <v>6475.0953309545221</v>
      </c>
      <c r="N14" s="1">
        <v>6477.4902491135053</v>
      </c>
      <c r="O14" s="1">
        <v>6475.1140688232063</v>
      </c>
      <c r="P14" s="1">
        <v>6473.769095919557</v>
      </c>
      <c r="Q14" s="1">
        <v>6475.6500952198676</v>
      </c>
      <c r="R14" s="1">
        <v>6470.223663032828</v>
      </c>
      <c r="S14" s="1">
        <v>6475.6479719524086</v>
      </c>
      <c r="T14" s="1">
        <v>6473.5429897669401</v>
      </c>
      <c r="U14" s="1">
        <v>6476.5837775726623</v>
      </c>
      <c r="V14" s="1">
        <v>6475.9919756918589</v>
      </c>
      <c r="W14" s="1">
        <v>6476.7663194735305</v>
      </c>
      <c r="X14" s="1">
        <v>6476.1491005446769</v>
      </c>
      <c r="Y14" s="1">
        <v>6476.378925245971</v>
      </c>
      <c r="Z14" s="1">
        <v>6476.0360149418921</v>
      </c>
      <c r="AA14" s="1">
        <v>6472.0763592564417</v>
      </c>
      <c r="AB14" s="1">
        <v>6475.9769219180844</v>
      </c>
      <c r="AC14" s="1">
        <v>6477.0875219164454</v>
      </c>
      <c r="AD14" s="1">
        <v>6470.3775781318282</v>
      </c>
      <c r="AE14" s="1">
        <v>6477.6158836968216</v>
      </c>
      <c r="AF14" s="2">
        <v>6474.7115010624166</v>
      </c>
      <c r="AG14" s="2">
        <v>6477.4674233026681</v>
      </c>
      <c r="AH14" s="2">
        <v>6477.4053196672576</v>
      </c>
      <c r="AI14" s="2">
        <v>6474.2821564696351</v>
      </c>
      <c r="AJ14" s="2">
        <v>6475.2552442275182</v>
      </c>
      <c r="AK14" s="2">
        <v>6475.4622344126055</v>
      </c>
      <c r="AL14" s="2">
        <v>6473.2002893014587</v>
      </c>
      <c r="AM14" s="2">
        <v>6474.9389273093411</v>
      </c>
    </row>
    <row r="15" spans="1:56" x14ac:dyDescent="0.25">
      <c r="A15" s="70">
        <f ca="1">Exceedance!U15</f>
        <v>43160</v>
      </c>
      <c r="B15" s="273">
        <v>6466.965078539145</v>
      </c>
      <c r="C15" s="273">
        <v>6466.9338293593937</v>
      </c>
      <c r="D15" s="273">
        <v>6466.9023668443733</v>
      </c>
      <c r="E15" s="1">
        <v>6466.9413039491219</v>
      </c>
      <c r="F15" s="1">
        <v>6464.9999999999927</v>
      </c>
      <c r="G15" s="1">
        <v>6466.865207256189</v>
      </c>
      <c r="H15" s="1">
        <v>6466.8702400348047</v>
      </c>
      <c r="I15" s="1">
        <v>6477.2358264431778</v>
      </c>
      <c r="J15" s="1">
        <v>6466.918030465702</v>
      </c>
      <c r="K15" s="1">
        <v>6466.9252119954535</v>
      </c>
      <c r="L15" s="1">
        <v>6466.9900445101266</v>
      </c>
      <c r="M15" s="1">
        <v>6466.9235853457221</v>
      </c>
      <c r="N15" s="1">
        <v>6466.8997020828656</v>
      </c>
      <c r="O15" s="1">
        <v>6466.9138505421661</v>
      </c>
      <c r="P15" s="1">
        <v>6466.9371982454204</v>
      </c>
      <c r="Q15" s="1">
        <v>6466.9012321435612</v>
      </c>
      <c r="R15" s="1">
        <v>6466.9974752428116</v>
      </c>
      <c r="S15" s="1">
        <v>6466.9115983897118</v>
      </c>
      <c r="T15" s="1">
        <v>6466.9479459333497</v>
      </c>
      <c r="U15" s="1">
        <v>6466.886434617335</v>
      </c>
      <c r="V15" s="1">
        <v>6466.9046673899411</v>
      </c>
      <c r="W15" s="1">
        <v>6466.9052012063403</v>
      </c>
      <c r="X15" s="1">
        <v>6466.9145464026988</v>
      </c>
      <c r="Y15" s="1">
        <v>6466.9352262146303</v>
      </c>
      <c r="Z15" s="1">
        <v>6466.9223643797168</v>
      </c>
      <c r="AA15" s="1">
        <v>6466.9511371050166</v>
      </c>
      <c r="AB15" s="1">
        <v>6466.8963617649215</v>
      </c>
      <c r="AC15" s="1">
        <v>6466.9107944384032</v>
      </c>
      <c r="AD15" s="1">
        <v>6466.9911307241173</v>
      </c>
      <c r="AE15" s="1">
        <v>6466.9040038202584</v>
      </c>
      <c r="AF15" s="2">
        <v>6466.9299009191463</v>
      </c>
      <c r="AG15" s="2">
        <v>6466.8963951049755</v>
      </c>
      <c r="AH15" s="2">
        <v>6466.8995153439419</v>
      </c>
      <c r="AI15" s="2">
        <v>6466.9138056878137</v>
      </c>
      <c r="AJ15" s="2">
        <v>6466.9402806791004</v>
      </c>
      <c r="AK15" s="2">
        <v>6466.9246318848227</v>
      </c>
      <c r="AL15" s="2">
        <v>6465.4337902856823</v>
      </c>
      <c r="AM15" s="2">
        <v>6466.9360888271949</v>
      </c>
    </row>
    <row r="16" spans="1:56" x14ac:dyDescent="0.25">
      <c r="A16" s="70">
        <f ca="1">Exceedance!U16</f>
        <v>43191</v>
      </c>
      <c r="B16" s="273">
        <v>6469.4570684315358</v>
      </c>
      <c r="C16" s="273">
        <v>6469.5656838695058</v>
      </c>
      <c r="D16" s="273">
        <v>6465.3470189596628</v>
      </c>
      <c r="E16" s="1">
        <v>6465.0000000000055</v>
      </c>
      <c r="F16" s="1">
        <v>6464.9999999999927</v>
      </c>
      <c r="G16" s="1">
        <v>6465.0000000000045</v>
      </c>
      <c r="H16" s="1">
        <v>6470.3229022619689</v>
      </c>
      <c r="I16" s="1">
        <v>6498.0490405527335</v>
      </c>
      <c r="J16" s="1">
        <v>6468.229205141356</v>
      </c>
      <c r="K16" s="1">
        <v>6473.3699759144829</v>
      </c>
      <c r="L16" s="1">
        <v>6476.547620795468</v>
      </c>
      <c r="M16" s="1">
        <v>6470.5989231343319</v>
      </c>
      <c r="N16" s="1">
        <v>6465.0000000000055</v>
      </c>
      <c r="O16" s="1">
        <v>6475.068631619506</v>
      </c>
      <c r="P16" s="1">
        <v>6465.0000000000055</v>
      </c>
      <c r="Q16" s="1">
        <v>6470.4886268694145</v>
      </c>
      <c r="R16" s="1">
        <v>6465.0000000000064</v>
      </c>
      <c r="S16" s="1">
        <v>6475.4123215102572</v>
      </c>
      <c r="T16" s="1">
        <v>6469.1409829278618</v>
      </c>
      <c r="U16" s="1">
        <v>6466.3264920146767</v>
      </c>
      <c r="V16" s="1">
        <v>6465.0000000000055</v>
      </c>
      <c r="W16" s="1">
        <v>6466.5389167075773</v>
      </c>
      <c r="X16" s="1">
        <v>6470.6328419977999</v>
      </c>
      <c r="Y16" s="1">
        <v>6471.1775937014954</v>
      </c>
      <c r="Z16" s="1">
        <v>6468.5481418597647</v>
      </c>
      <c r="AA16" s="1">
        <v>6475.4686748349186</v>
      </c>
      <c r="AB16" s="1">
        <v>6466.5656002802152</v>
      </c>
      <c r="AC16" s="1">
        <v>6472.4488054365138</v>
      </c>
      <c r="AD16" s="1">
        <v>6473.8238253360041</v>
      </c>
      <c r="AE16" s="1">
        <v>6465.0000000000055</v>
      </c>
      <c r="AF16" s="2">
        <v>6467.7525538846412</v>
      </c>
      <c r="AG16" s="2">
        <v>6471.8728999436798</v>
      </c>
      <c r="AH16" s="2">
        <v>6465.0000000000055</v>
      </c>
      <c r="AI16" s="2">
        <v>6477.3260421566583</v>
      </c>
      <c r="AJ16" s="2">
        <v>6472.3338885918092</v>
      </c>
      <c r="AK16" s="2">
        <v>6467.0966456700762</v>
      </c>
      <c r="AL16" s="2">
        <v>6465.9005812396135</v>
      </c>
      <c r="AM16" s="2">
        <v>6467.4506663113707</v>
      </c>
    </row>
    <row r="17" spans="1:39" x14ac:dyDescent="0.25">
      <c r="A17" s="70">
        <f ca="1">Exceedance!U17</f>
        <v>43221</v>
      </c>
      <c r="B17" s="273">
        <v>6480.0000000000055</v>
      </c>
      <c r="C17" s="273">
        <v>6480.0000000000055</v>
      </c>
      <c r="D17" s="273">
        <v>6480.0000000000091</v>
      </c>
      <c r="E17" s="1">
        <v>6480.00000000001</v>
      </c>
      <c r="F17" s="1">
        <v>6480.00000000001</v>
      </c>
      <c r="G17" s="1">
        <v>6480.00000000001</v>
      </c>
      <c r="H17" s="1">
        <v>6480.0000000000045</v>
      </c>
      <c r="I17" s="1">
        <v>6479.9999999999709</v>
      </c>
      <c r="J17" s="1">
        <v>6480.0000000000064</v>
      </c>
      <c r="K17" s="1">
        <v>6480.0000000000009</v>
      </c>
      <c r="L17" s="1">
        <v>6479.9999999983447</v>
      </c>
      <c r="M17" s="1">
        <v>6473.2020396340831</v>
      </c>
      <c r="N17" s="1">
        <v>6472.9439116988697</v>
      </c>
      <c r="O17" s="1">
        <v>6479.999999997638</v>
      </c>
      <c r="P17" s="1">
        <v>6480.00000000001</v>
      </c>
      <c r="Q17" s="1">
        <v>6480.0000000000045</v>
      </c>
      <c r="R17" s="1">
        <v>6464.9999999999927</v>
      </c>
      <c r="S17" s="1">
        <v>6479.9999999978018</v>
      </c>
      <c r="T17" s="1">
        <v>6480.0000000000064</v>
      </c>
      <c r="U17" s="1">
        <v>6480.0000000000082</v>
      </c>
      <c r="V17" s="1">
        <v>6480.00000000001</v>
      </c>
      <c r="W17" s="1">
        <v>6480.0000000000082</v>
      </c>
      <c r="X17" s="1">
        <v>6480.0000000000036</v>
      </c>
      <c r="Y17" s="1">
        <v>6474.135032013829</v>
      </c>
      <c r="Z17" s="1">
        <v>6470.2042021707412</v>
      </c>
      <c r="AA17" s="1">
        <v>6479.999999997829</v>
      </c>
      <c r="AB17" s="1">
        <v>6480.0000000000082</v>
      </c>
      <c r="AC17" s="1">
        <v>6480.0000000000018</v>
      </c>
      <c r="AD17" s="1">
        <v>6480.0000000000009</v>
      </c>
      <c r="AE17" s="1">
        <v>6480.00000000001</v>
      </c>
      <c r="AF17" s="2">
        <v>6480.0000000000064</v>
      </c>
      <c r="AG17" s="2">
        <v>6469.9120960847858</v>
      </c>
      <c r="AH17" s="2">
        <v>6480.00000000001</v>
      </c>
      <c r="AI17" s="2">
        <v>6479.9999999987158</v>
      </c>
      <c r="AJ17" s="2">
        <v>6480.0000000000018</v>
      </c>
      <c r="AK17" s="2">
        <v>6480.0000000000073</v>
      </c>
      <c r="AL17" s="2">
        <v>6480.0000000000082</v>
      </c>
      <c r="AM17" s="2">
        <v>6480.0000000000073</v>
      </c>
    </row>
    <row r="18" spans="1:39" x14ac:dyDescent="0.25">
      <c r="A18" s="70">
        <f ca="1">Exceedance!U18</f>
        <v>43252</v>
      </c>
      <c r="B18" s="273">
        <v>6499.9999999987012</v>
      </c>
      <c r="C18" s="273">
        <v>6499.9999999987003</v>
      </c>
      <c r="D18" s="273">
        <v>6499.9999999987012</v>
      </c>
      <c r="E18" s="1">
        <v>6499.9999999987012</v>
      </c>
      <c r="F18" s="1">
        <v>6499.9999999987003</v>
      </c>
      <c r="G18" s="1">
        <v>6499.9999999987012</v>
      </c>
      <c r="H18" s="1">
        <v>6499.9999999987012</v>
      </c>
      <c r="I18" s="1">
        <v>6505.9999999995207</v>
      </c>
      <c r="J18" s="1">
        <v>6499.9999999987003</v>
      </c>
      <c r="K18" s="1">
        <v>6498.1388546281878</v>
      </c>
      <c r="L18" s="1">
        <v>6499.9999999987003</v>
      </c>
      <c r="M18" s="1">
        <v>6499.9999999999964</v>
      </c>
      <c r="N18" s="1">
        <v>6499.9999999999964</v>
      </c>
      <c r="O18" s="1">
        <v>6486.5935028681797</v>
      </c>
      <c r="P18" s="1">
        <v>6499.9999999987012</v>
      </c>
      <c r="Q18" s="1">
        <v>6499.9999999987012</v>
      </c>
      <c r="R18" s="1">
        <v>6499.9999999999973</v>
      </c>
      <c r="S18" s="1">
        <v>6499.9999999987012</v>
      </c>
      <c r="T18" s="1">
        <v>6499.9999999987003</v>
      </c>
      <c r="U18" s="1">
        <v>6499.9999999987012</v>
      </c>
      <c r="V18" s="1">
        <v>6499.9999999987003</v>
      </c>
      <c r="W18" s="1">
        <v>6499.9999999987012</v>
      </c>
      <c r="X18" s="1">
        <v>6496.3010603275534</v>
      </c>
      <c r="Y18" s="1">
        <v>6499.9999999999964</v>
      </c>
      <c r="Z18" s="1">
        <v>6499.9999999999973</v>
      </c>
      <c r="AA18" s="1">
        <v>6499.9999999987003</v>
      </c>
      <c r="AB18" s="1">
        <v>6499.9999999987003</v>
      </c>
      <c r="AC18" s="1">
        <v>6499.9999999987012</v>
      </c>
      <c r="AD18" s="1">
        <v>6486.9686095177813</v>
      </c>
      <c r="AE18" s="1">
        <v>6499.9999999987003</v>
      </c>
      <c r="AF18" s="2">
        <v>6499.9999999987012</v>
      </c>
      <c r="AG18" s="2">
        <v>6499.9999999999973</v>
      </c>
      <c r="AH18" s="2">
        <v>6499.9999999987003</v>
      </c>
      <c r="AI18" s="2">
        <v>6499.9999999987012</v>
      </c>
      <c r="AJ18" s="2">
        <v>6492.9783090002629</v>
      </c>
      <c r="AK18" s="2">
        <v>6499.9999999987012</v>
      </c>
      <c r="AL18" s="2">
        <v>6499.9999999987012</v>
      </c>
      <c r="AM18" s="2">
        <v>6499.9999999987012</v>
      </c>
    </row>
    <row r="19" spans="1:39" x14ac:dyDescent="0.25">
      <c r="A19" s="70">
        <f ca="1">Exceedance!U19</f>
        <v>43282</v>
      </c>
      <c r="B19" s="273">
        <v>6505.4999999998909</v>
      </c>
      <c r="C19" s="273">
        <v>6505.4999999998918</v>
      </c>
      <c r="D19" s="273">
        <v>6505.4999999998909</v>
      </c>
      <c r="E19" s="1">
        <v>6505.4999999998909</v>
      </c>
      <c r="F19" s="1">
        <v>6505.4999999998918</v>
      </c>
      <c r="G19" s="1">
        <v>6505.4999999998909</v>
      </c>
      <c r="H19" s="1">
        <v>6505.4999999998909</v>
      </c>
      <c r="I19" s="1">
        <v>6505.5000000000027</v>
      </c>
      <c r="J19" s="1">
        <v>6505.4999999998918</v>
      </c>
      <c r="K19" s="1">
        <v>6497.7648856567084</v>
      </c>
      <c r="L19" s="1">
        <v>6505.4999999998918</v>
      </c>
      <c r="M19" s="1">
        <v>6505.4999999998918</v>
      </c>
      <c r="N19" s="1">
        <v>6505.4999999998909</v>
      </c>
      <c r="O19" s="1">
        <v>6487.5229625952261</v>
      </c>
      <c r="P19" s="1">
        <v>6505.4999999998909</v>
      </c>
      <c r="Q19" s="1">
        <v>6500.316240381856</v>
      </c>
      <c r="R19" s="1">
        <v>6505.4999999998909</v>
      </c>
      <c r="S19" s="1">
        <v>6505.4999999998909</v>
      </c>
      <c r="T19" s="1">
        <v>6505.4999999998918</v>
      </c>
      <c r="U19" s="1">
        <v>6505.4999999998909</v>
      </c>
      <c r="V19" s="1">
        <v>6505.4999999998918</v>
      </c>
      <c r="W19" s="1">
        <v>6504.638582689975</v>
      </c>
      <c r="X19" s="1">
        <v>6496.6219607199337</v>
      </c>
      <c r="Y19" s="1">
        <v>6505.4999999998909</v>
      </c>
      <c r="Z19" s="1">
        <v>6505.4999999998909</v>
      </c>
      <c r="AA19" s="1">
        <v>6505.4999999998918</v>
      </c>
      <c r="AB19" s="1">
        <v>6505.4999999998918</v>
      </c>
      <c r="AC19" s="1">
        <v>6505.4999999998909</v>
      </c>
      <c r="AD19" s="1">
        <v>6483.6696529842648</v>
      </c>
      <c r="AE19" s="1">
        <v>6505.4999999998918</v>
      </c>
      <c r="AF19" s="2">
        <v>6505.4999999998909</v>
      </c>
      <c r="AG19" s="2">
        <v>6505.4999999998909</v>
      </c>
      <c r="AH19" s="2">
        <v>6505.4999999998918</v>
      </c>
      <c r="AI19" s="2">
        <v>6505.4999999998909</v>
      </c>
      <c r="AJ19" s="2">
        <v>6494.1882801187376</v>
      </c>
      <c r="AK19" s="2">
        <v>6505.4999999998909</v>
      </c>
      <c r="AL19" s="2">
        <v>6505.4999999998909</v>
      </c>
      <c r="AM19" s="2">
        <v>6505.2752019488253</v>
      </c>
    </row>
    <row r="20" spans="1:39" x14ac:dyDescent="0.25">
      <c r="A20" s="70">
        <f ca="1">Exceedance!U20</f>
        <v>43313</v>
      </c>
      <c r="B20" s="273">
        <v>6504.3640414782949</v>
      </c>
      <c r="C20" s="273">
        <v>6505.4745164579763</v>
      </c>
      <c r="D20" s="273">
        <v>6502.4303183916609</v>
      </c>
      <c r="E20" s="1">
        <v>6505.9999999999891</v>
      </c>
      <c r="F20" s="1">
        <v>6505.9999999999891</v>
      </c>
      <c r="G20" s="1">
        <v>6504.8085217269063</v>
      </c>
      <c r="H20" s="1">
        <v>6505.8487134665111</v>
      </c>
      <c r="I20" s="1">
        <v>6505.9999999999891</v>
      </c>
      <c r="J20" s="1">
        <v>6505.9999999999891</v>
      </c>
      <c r="K20" s="1">
        <v>6496.7826341394139</v>
      </c>
      <c r="L20" s="1">
        <v>6501.0486707369855</v>
      </c>
      <c r="M20" s="1">
        <v>6500.4781530880282</v>
      </c>
      <c r="N20" s="1">
        <v>6503.3028812202774</v>
      </c>
      <c r="O20" s="1">
        <v>6486.0163468443352</v>
      </c>
      <c r="P20" s="1">
        <v>6505.9999999999891</v>
      </c>
      <c r="Q20" s="1">
        <v>6499.604950804518</v>
      </c>
      <c r="R20" s="1">
        <v>6505.9999999999891</v>
      </c>
      <c r="S20" s="1">
        <v>6505.1863833543457</v>
      </c>
      <c r="T20" s="1">
        <v>6505.9999999999891</v>
      </c>
      <c r="U20" s="1">
        <v>6505.9999999999891</v>
      </c>
      <c r="V20" s="1">
        <v>6505.9999999999891</v>
      </c>
      <c r="W20" s="1">
        <v>6505.1450657172063</v>
      </c>
      <c r="X20" s="1">
        <v>6495.1605751282086</v>
      </c>
      <c r="Y20" s="1">
        <v>6504.4881279821793</v>
      </c>
      <c r="Z20" s="1">
        <v>6504.928367976001</v>
      </c>
      <c r="AA20" s="1">
        <v>6502.1999125826542</v>
      </c>
      <c r="AB20" s="1">
        <v>6504.3077244037986</v>
      </c>
      <c r="AC20" s="1">
        <v>6505.9999999999891</v>
      </c>
      <c r="AD20" s="1">
        <v>6482.885408429981</v>
      </c>
      <c r="AE20" s="1">
        <v>6501.7813002944658</v>
      </c>
      <c r="AF20" s="2">
        <v>6505.9999999999891</v>
      </c>
      <c r="AG20" s="2">
        <v>6501.0911533975195</v>
      </c>
      <c r="AH20" s="2">
        <v>6505.9999999999891</v>
      </c>
      <c r="AI20" s="2">
        <v>6505.8247316827283</v>
      </c>
      <c r="AJ20" s="2">
        <v>6493.1044423225576</v>
      </c>
      <c r="AK20" s="2">
        <v>6505.9999999999891</v>
      </c>
      <c r="AL20" s="2">
        <v>6499.9634046328465</v>
      </c>
      <c r="AM20" s="2">
        <v>6505.4416549055977</v>
      </c>
    </row>
    <row r="21" spans="1:39" x14ac:dyDescent="0.25">
      <c r="A21" s="70">
        <f ca="1">Exceedance!U21</f>
        <v>43344</v>
      </c>
      <c r="B21" s="273">
        <v>6499.7319478425234</v>
      </c>
      <c r="C21" s="273">
        <v>6502.8719596804176</v>
      </c>
      <c r="D21" s="273">
        <v>6499.1800240022585</v>
      </c>
      <c r="E21" s="1">
        <v>6505.6736966770359</v>
      </c>
      <c r="F21" s="1">
        <v>6505.3039854462395</v>
      </c>
      <c r="G21" s="1">
        <v>6503.1669367327222</v>
      </c>
      <c r="H21" s="1">
        <v>6500.2376018548584</v>
      </c>
      <c r="I21" s="1">
        <v>6503.4777472778824</v>
      </c>
      <c r="J21" s="1">
        <v>6502.7855479983455</v>
      </c>
      <c r="K21" s="1">
        <v>6492.9302327361784</v>
      </c>
      <c r="L21" s="1">
        <v>6498.7195910491064</v>
      </c>
      <c r="M21" s="1">
        <v>6497.5576267087326</v>
      </c>
      <c r="N21" s="1">
        <v>6502.1305079283957</v>
      </c>
      <c r="O21" s="1">
        <v>6484.032326845364</v>
      </c>
      <c r="P21" s="1">
        <v>6504.9192225790612</v>
      </c>
      <c r="Q21" s="1">
        <v>6494.8497127285791</v>
      </c>
      <c r="R21" s="1">
        <v>6503.6072448057866</v>
      </c>
      <c r="S21" s="1">
        <v>6501.7829892753271</v>
      </c>
      <c r="T21" s="1">
        <v>6505.9999999999936</v>
      </c>
      <c r="U21" s="1">
        <v>6503.386319890551</v>
      </c>
      <c r="V21" s="1">
        <v>6505.8176075764795</v>
      </c>
      <c r="W21" s="1">
        <v>6502.2349466303103</v>
      </c>
      <c r="X21" s="1">
        <v>6491.6557760847063</v>
      </c>
      <c r="Y21" s="1">
        <v>6501.0926863718241</v>
      </c>
      <c r="Z21" s="1">
        <v>6501.4810859392173</v>
      </c>
      <c r="AA21" s="1">
        <v>6500.1977244715417</v>
      </c>
      <c r="AB21" s="1">
        <v>6501.3075561847236</v>
      </c>
      <c r="AC21" s="1">
        <v>6501.1005280299441</v>
      </c>
      <c r="AD21" s="1">
        <v>6480.7199795371553</v>
      </c>
      <c r="AE21" s="1">
        <v>6499.1024342784694</v>
      </c>
      <c r="AF21" s="2">
        <v>6503.149413507138</v>
      </c>
      <c r="AG21" s="2">
        <v>6498.51498534649</v>
      </c>
      <c r="AH21" s="2">
        <v>6504.8520005258415</v>
      </c>
      <c r="AI21" s="2">
        <v>6501.3730667475938</v>
      </c>
      <c r="AJ21" s="2">
        <v>6490.5297890209504</v>
      </c>
      <c r="AK21" s="2">
        <v>6502.176389891828</v>
      </c>
      <c r="AL21" s="2">
        <v>6496.5869871775776</v>
      </c>
      <c r="AM21" s="2">
        <v>6500.1644067794168</v>
      </c>
    </row>
    <row r="22" spans="1:39" x14ac:dyDescent="0.25">
      <c r="A22" s="70">
        <f ca="1">Exceedance!U22</f>
        <v>43374</v>
      </c>
      <c r="B22" s="273">
        <v>6495.1325717336258</v>
      </c>
      <c r="C22" s="273">
        <v>6499.8836435442372</v>
      </c>
      <c r="D22" s="273">
        <v>6496.0014724249095</v>
      </c>
      <c r="E22" s="1">
        <v>6506.0000000002665</v>
      </c>
      <c r="F22" s="1">
        <v>6503.7882716981321</v>
      </c>
      <c r="G22" s="1">
        <v>6501.9639867037258</v>
      </c>
      <c r="H22" s="1">
        <v>6494.4042802004506</v>
      </c>
      <c r="I22" s="1">
        <v>6500.9488642132046</v>
      </c>
      <c r="J22" s="1">
        <v>6498.3138014585456</v>
      </c>
      <c r="K22" s="1">
        <v>6488.8692699488356</v>
      </c>
      <c r="L22" s="1">
        <v>6495.4860083869271</v>
      </c>
      <c r="M22" s="1">
        <v>6495.101450823774</v>
      </c>
      <c r="N22" s="1">
        <v>6497.8932596353488</v>
      </c>
      <c r="O22" s="1">
        <v>6481.5167621754963</v>
      </c>
      <c r="P22" s="1">
        <v>6501.4390167979691</v>
      </c>
      <c r="Q22" s="1">
        <v>6491.2083355451432</v>
      </c>
      <c r="R22" s="1">
        <v>6499.6362355029223</v>
      </c>
      <c r="S22" s="1">
        <v>6497.4827385973904</v>
      </c>
      <c r="T22" s="1">
        <v>6504.5735510174109</v>
      </c>
      <c r="U22" s="1">
        <v>6500.1226644999269</v>
      </c>
      <c r="V22" s="1">
        <v>6501.9173301361407</v>
      </c>
      <c r="W22" s="1">
        <v>6498.5927978155169</v>
      </c>
      <c r="X22" s="1">
        <v>6488.1592810439106</v>
      </c>
      <c r="Y22" s="1">
        <v>6497.364920456037</v>
      </c>
      <c r="Z22" s="1">
        <v>6496.7003824901449</v>
      </c>
      <c r="AA22" s="1">
        <v>6497.0617427468978</v>
      </c>
      <c r="AB22" s="1">
        <v>6497.7984201024547</v>
      </c>
      <c r="AC22" s="1">
        <v>6497.9407326975379</v>
      </c>
      <c r="AD22" s="1">
        <v>6481.3887803284197</v>
      </c>
      <c r="AE22" s="1">
        <v>6495.3014929240981</v>
      </c>
      <c r="AF22" s="2">
        <v>6499.8664715356053</v>
      </c>
      <c r="AG22" s="2">
        <v>6494.7050904359685</v>
      </c>
      <c r="AH22" s="2">
        <v>6501.6697148805433</v>
      </c>
      <c r="AI22" s="2">
        <v>6496.6393444888845</v>
      </c>
      <c r="AJ22" s="2">
        <v>6488.2888311593215</v>
      </c>
      <c r="AK22" s="2">
        <v>6504.4284134587924</v>
      </c>
      <c r="AL22" s="2">
        <v>6492.5777039286941</v>
      </c>
      <c r="AM22" s="2">
        <v>6495.4158058160556</v>
      </c>
    </row>
    <row r="23" spans="1:39" x14ac:dyDescent="0.25">
      <c r="A23" s="70">
        <f ca="1">Exceedance!U23</f>
        <v>43405</v>
      </c>
      <c r="B23" s="273">
        <v>6491.117552844381</v>
      </c>
      <c r="C23" s="273">
        <v>6495.80567795562</v>
      </c>
      <c r="D23" s="273">
        <v>6492.1498100238332</v>
      </c>
      <c r="E23" s="1">
        <v>6500.4631032998832</v>
      </c>
      <c r="F23" s="1">
        <v>6500.3427308874625</v>
      </c>
      <c r="G23" s="1">
        <v>6497.9155035285858</v>
      </c>
      <c r="H23" s="1">
        <v>6488.124374158132</v>
      </c>
      <c r="I23" s="1">
        <v>6497.3363965211565</v>
      </c>
      <c r="J23" s="1">
        <v>6493.9655049578141</v>
      </c>
      <c r="K23" s="1">
        <v>6485.2197488188822</v>
      </c>
      <c r="L23" s="1">
        <v>6491.6772061417905</v>
      </c>
      <c r="M23" s="1">
        <v>6491.937336533806</v>
      </c>
      <c r="N23" s="1">
        <v>6493.7756211791302</v>
      </c>
      <c r="O23" s="1">
        <v>6479.3494713925129</v>
      </c>
      <c r="P23" s="1">
        <v>6496.9367977431493</v>
      </c>
      <c r="Q23" s="1">
        <v>6487.2417523816048</v>
      </c>
      <c r="R23" s="1">
        <v>6494.9350440379512</v>
      </c>
      <c r="S23" s="1">
        <v>6493.0419455080555</v>
      </c>
      <c r="T23" s="1">
        <v>6500.1958947012472</v>
      </c>
      <c r="U23" s="1">
        <v>6495.6934368543771</v>
      </c>
      <c r="V23" s="1">
        <v>6497.3266830205685</v>
      </c>
      <c r="W23" s="1">
        <v>6494.5178566793757</v>
      </c>
      <c r="X23" s="1">
        <v>6486.1612810225206</v>
      </c>
      <c r="Y23" s="1">
        <v>6493.0188894585353</v>
      </c>
      <c r="Z23" s="1">
        <v>6492.0824295110133</v>
      </c>
      <c r="AA23" s="1">
        <v>6494.1386943572588</v>
      </c>
      <c r="AB23" s="1">
        <v>6493.7635443136787</v>
      </c>
      <c r="AC23" s="1">
        <v>6493.1188890040312</v>
      </c>
      <c r="AD23" s="1">
        <v>6481.0212305903742</v>
      </c>
      <c r="AE23" s="1">
        <v>6491.7721094198769</v>
      </c>
      <c r="AF23" s="2">
        <v>6496.2694122304511</v>
      </c>
      <c r="AG23" s="2">
        <v>6491.1440977534157</v>
      </c>
      <c r="AH23" s="2">
        <v>6497.3073864220132</v>
      </c>
      <c r="AI23" s="2">
        <v>6492.9189408187549</v>
      </c>
      <c r="AJ23" s="2">
        <v>6485.3521440452514</v>
      </c>
      <c r="AK23" s="2">
        <v>6499.6816519503673</v>
      </c>
      <c r="AL23" s="2">
        <v>6488.5277569627851</v>
      </c>
      <c r="AM23" s="2">
        <v>6491.2960607329651</v>
      </c>
    </row>
    <row r="24" spans="1:39" x14ac:dyDescent="0.25">
      <c r="A24" s="70">
        <f ca="1">Exceedance!U24</f>
        <v>43435</v>
      </c>
      <c r="B24" s="273">
        <v>6485.3318969822367</v>
      </c>
      <c r="C24" s="273">
        <v>6489.1318160907376</v>
      </c>
      <c r="D24" s="273">
        <v>6486.1756449147642</v>
      </c>
      <c r="E24" s="1">
        <v>6492.0224984307333</v>
      </c>
      <c r="F24" s="1">
        <v>6494.1541788540262</v>
      </c>
      <c r="G24" s="1">
        <v>6492.0329148211067</v>
      </c>
      <c r="H24" s="1">
        <v>6478.0544315025891</v>
      </c>
      <c r="I24" s="1">
        <v>6491.4420277987037</v>
      </c>
      <c r="J24" s="1">
        <v>6488.4710706039377</v>
      </c>
      <c r="K24" s="1">
        <v>6480.2537129256916</v>
      </c>
      <c r="L24" s="1">
        <v>6486.4590540514118</v>
      </c>
      <c r="M24" s="1">
        <v>6486.9747436057332</v>
      </c>
      <c r="N24" s="1">
        <v>6488.1913990850753</v>
      </c>
      <c r="O24" s="1">
        <v>6475.9711008910517</v>
      </c>
      <c r="P24" s="1">
        <v>6490.7475482871005</v>
      </c>
      <c r="Q24" s="1">
        <v>6481.3365306493533</v>
      </c>
      <c r="R24" s="1">
        <v>6489.3149537120253</v>
      </c>
      <c r="S24" s="1">
        <v>6487.3680123131298</v>
      </c>
      <c r="T24" s="1">
        <v>6493.6786260926692</v>
      </c>
      <c r="U24" s="1">
        <v>6489.8635823422765</v>
      </c>
      <c r="V24" s="1">
        <v>6491.1977187552147</v>
      </c>
      <c r="W24" s="1">
        <v>6488.9262928580074</v>
      </c>
      <c r="X24" s="1">
        <v>6482.4487769195703</v>
      </c>
      <c r="Y24" s="1">
        <v>6487.1984116006206</v>
      </c>
      <c r="Z24" s="1">
        <v>6486.0908770753013</v>
      </c>
      <c r="AA24" s="1">
        <v>6488.5648402280895</v>
      </c>
      <c r="AB24" s="1">
        <v>6488.32949982628</v>
      </c>
      <c r="AC24" s="1">
        <v>6486.7509026436037</v>
      </c>
      <c r="AD24" s="1">
        <v>6478.4581395203941</v>
      </c>
      <c r="AE24" s="1">
        <v>6486.308496415907</v>
      </c>
      <c r="AF24" s="2">
        <v>6490.7425368414442</v>
      </c>
      <c r="AG24" s="2">
        <v>6486.1942299454849</v>
      </c>
      <c r="AH24" s="2">
        <v>6490.7274665271534</v>
      </c>
      <c r="AI24" s="2">
        <v>6487.7550906371198</v>
      </c>
      <c r="AJ24" s="2">
        <v>6480.7573456466698</v>
      </c>
      <c r="AK24" s="2">
        <v>6492.0279599382529</v>
      </c>
      <c r="AL24" s="2">
        <v>6483.2890373427999</v>
      </c>
      <c r="AM24" s="2">
        <v>6485.8791039235293</v>
      </c>
    </row>
    <row r="25" spans="1:39" x14ac:dyDescent="0.25">
      <c r="A25" s="70">
        <f ca="1">Exceedance!U25</f>
        <v>43466</v>
      </c>
      <c r="B25" s="273">
        <v>6478.4318987658007</v>
      </c>
      <c r="C25" s="273">
        <v>6481.3653243165081</v>
      </c>
      <c r="D25" s="273">
        <v>6479.0867377830982</v>
      </c>
      <c r="E25" s="1">
        <v>6481.4750464030449</v>
      </c>
      <c r="F25" s="1">
        <v>6486.423366997612</v>
      </c>
      <c r="G25" s="1">
        <v>6484.7779748177263</v>
      </c>
      <c r="H25" s="1">
        <v>6465.0000000000182</v>
      </c>
      <c r="I25" s="1">
        <v>6483.9416651911679</v>
      </c>
      <c r="J25" s="1">
        <v>6481.7489646813829</v>
      </c>
      <c r="K25" s="1">
        <v>6473.8610400698426</v>
      </c>
      <c r="L25" s="1">
        <v>6479.8262334254878</v>
      </c>
      <c r="M25" s="1">
        <v>6480.531095420547</v>
      </c>
      <c r="N25" s="1">
        <v>6481.0641327569574</v>
      </c>
      <c r="O25" s="1">
        <v>6471.7075759560339</v>
      </c>
      <c r="P25" s="1">
        <v>6483.0949762769997</v>
      </c>
      <c r="Q25" s="1">
        <v>6473.5699735596681</v>
      </c>
      <c r="R25" s="1">
        <v>6481.3473592928085</v>
      </c>
      <c r="S25" s="1">
        <v>6480.8168170476793</v>
      </c>
      <c r="T25" s="1">
        <v>6485.5549893490615</v>
      </c>
      <c r="U25" s="1">
        <v>6482.4571693319685</v>
      </c>
      <c r="V25" s="1">
        <v>6483.6651155738728</v>
      </c>
      <c r="W25" s="1">
        <v>6482.07081951698</v>
      </c>
      <c r="X25" s="1">
        <v>6477.451304487513</v>
      </c>
      <c r="Y25" s="1">
        <v>6479.9850327667709</v>
      </c>
      <c r="Z25" s="1">
        <v>6478.6597623648004</v>
      </c>
      <c r="AA25" s="1">
        <v>6481.361044880201</v>
      </c>
      <c r="AB25" s="1">
        <v>6482.1570674903778</v>
      </c>
      <c r="AC25" s="1">
        <v>6478.8817888142721</v>
      </c>
      <c r="AD25" s="1">
        <v>6474.6820329778147</v>
      </c>
      <c r="AE25" s="1">
        <v>6479.5378716126197</v>
      </c>
      <c r="AF25" s="2">
        <v>6483.7994991003479</v>
      </c>
      <c r="AG25" s="2">
        <v>6480.1446746128613</v>
      </c>
      <c r="AH25" s="2">
        <v>6482.579420783688</v>
      </c>
      <c r="AI25" s="2">
        <v>6481.142218157649</v>
      </c>
      <c r="AJ25" s="2">
        <v>6474.8766843016965</v>
      </c>
      <c r="AK25" s="2">
        <v>6482.6755532762572</v>
      </c>
      <c r="AL25" s="2">
        <v>6477.9409532494728</v>
      </c>
      <c r="AM25" s="2">
        <v>6479.1487704995689</v>
      </c>
    </row>
    <row r="26" spans="1:39" x14ac:dyDescent="0.25">
      <c r="A26" s="70">
        <f ca="1">Exceedance!U26</f>
        <v>43497</v>
      </c>
      <c r="B26" s="273">
        <v>6471.0421191069981</v>
      </c>
      <c r="C26" s="273">
        <v>6472.8823321942446</v>
      </c>
      <c r="D26" s="273">
        <v>6471.4486101532411</v>
      </c>
      <c r="E26" s="1">
        <v>6468.5563605058624</v>
      </c>
      <c r="F26" s="1">
        <v>6477.7862590457371</v>
      </c>
      <c r="G26" s="1">
        <v>6476.7680159726688</v>
      </c>
      <c r="H26" s="1">
        <v>6464.9999999999927</v>
      </c>
      <c r="I26" s="1">
        <v>6475.665389338451</v>
      </c>
      <c r="J26" s="1">
        <v>6474.2577961808101</v>
      </c>
      <c r="K26" s="1">
        <v>6467.2683121603068</v>
      </c>
      <c r="L26" s="1">
        <v>6472.5397999779789</v>
      </c>
      <c r="M26" s="1">
        <v>6474.1881997114479</v>
      </c>
      <c r="N26" s="1">
        <v>6473.0107886068308</v>
      </c>
      <c r="O26" s="1">
        <v>6467.5235928219226</v>
      </c>
      <c r="P26" s="1">
        <v>6474.310011130724</v>
      </c>
      <c r="Q26" s="1">
        <v>6467.5439027830216</v>
      </c>
      <c r="R26" s="1">
        <v>6473.9099964606803</v>
      </c>
      <c r="S26" s="1">
        <v>6472.7986227053916</v>
      </c>
      <c r="T26" s="1">
        <v>6476.256595261545</v>
      </c>
      <c r="U26" s="1">
        <v>6474.3936930579812</v>
      </c>
      <c r="V26" s="1">
        <v>6475.9451455694625</v>
      </c>
      <c r="W26" s="1">
        <v>6474.4749839932838</v>
      </c>
      <c r="X26" s="1">
        <v>6472.118012055812</v>
      </c>
      <c r="Y26" s="1">
        <v>6473.7638682563256</v>
      </c>
      <c r="Z26" s="1">
        <v>6470.5304730460248</v>
      </c>
      <c r="AA26" s="1">
        <v>6473.326197903235</v>
      </c>
      <c r="AB26" s="1">
        <v>6475.0868140455514</v>
      </c>
      <c r="AC26" s="1">
        <v>6470.1935855039583</v>
      </c>
      <c r="AD26" s="1">
        <v>6470.6273772973864</v>
      </c>
      <c r="AE26" s="1">
        <v>6472.2912541618343</v>
      </c>
      <c r="AF26" s="2">
        <v>6475.9503921704809</v>
      </c>
      <c r="AG26" s="2">
        <v>6473.8773426945363</v>
      </c>
      <c r="AH26" s="2">
        <v>6473.461821926373</v>
      </c>
      <c r="AI26" s="2">
        <v>6473.85035889345</v>
      </c>
      <c r="AJ26" s="2">
        <v>6470.1873114493192</v>
      </c>
      <c r="AK26" s="2">
        <v>6473.4061769018417</v>
      </c>
      <c r="AL26" s="2">
        <v>6471.8415751403618</v>
      </c>
      <c r="AM26" s="2">
        <v>6472.3449178613782</v>
      </c>
    </row>
    <row r="27" spans="1:39" x14ac:dyDescent="0.25">
      <c r="A27" s="70">
        <f ca="1">Exceedance!U27</f>
        <v>43525</v>
      </c>
      <c r="B27" s="273">
        <v>6467.0120387109291</v>
      </c>
      <c r="C27" s="273">
        <v>6466.9520203136781</v>
      </c>
      <c r="D27" s="273">
        <v>6467.0025794340927</v>
      </c>
      <c r="E27" s="1">
        <v>6464.9999999999991</v>
      </c>
      <c r="F27" s="1">
        <v>6466.8876291521874</v>
      </c>
      <c r="G27" s="1">
        <v>6466.9156092348749</v>
      </c>
      <c r="H27" s="1">
        <v>6477.1503539641417</v>
      </c>
      <c r="I27" s="1">
        <v>6466.9264421083117</v>
      </c>
      <c r="J27" s="1">
        <v>6466.9572920725468</v>
      </c>
      <c r="K27" s="1">
        <v>6467.0892546041487</v>
      </c>
      <c r="L27" s="1">
        <v>6466.9996199310199</v>
      </c>
      <c r="M27" s="1">
        <v>6466.9899999948884</v>
      </c>
      <c r="N27" s="1">
        <v>6466.967002459377</v>
      </c>
      <c r="O27" s="1">
        <v>6467.1883782334571</v>
      </c>
      <c r="P27" s="1">
        <v>6466.9315546810722</v>
      </c>
      <c r="Q27" s="1">
        <v>6467.072538908471</v>
      </c>
      <c r="R27" s="1">
        <v>6466.9497479454703</v>
      </c>
      <c r="S27" s="1">
        <v>6466.9749276812245</v>
      </c>
      <c r="T27" s="1">
        <v>6466.89299413967</v>
      </c>
      <c r="U27" s="1">
        <v>6466.9391097765965</v>
      </c>
      <c r="V27" s="1">
        <v>6466.9202567024895</v>
      </c>
      <c r="W27" s="1">
        <v>6466.9527462718233</v>
      </c>
      <c r="X27" s="1">
        <v>6467.0602255684571</v>
      </c>
      <c r="Y27" s="1">
        <v>6466.9808089531052</v>
      </c>
      <c r="Z27" s="1">
        <v>6467.0001608501962</v>
      </c>
      <c r="AA27" s="1">
        <v>6466.9687161528118</v>
      </c>
      <c r="AB27" s="1">
        <v>6466.9582674480844</v>
      </c>
      <c r="AC27" s="1">
        <v>6466.9932541688704</v>
      </c>
      <c r="AD27" s="1">
        <v>6467.1695835166847</v>
      </c>
      <c r="AE27" s="1">
        <v>6467.0013067900018</v>
      </c>
      <c r="AF27" s="2">
        <v>6466.9346715297461</v>
      </c>
      <c r="AG27" s="2">
        <v>6466.9986347354979</v>
      </c>
      <c r="AH27" s="2">
        <v>6466.9346552864527</v>
      </c>
      <c r="AI27" s="2">
        <v>6466.9724047248055</v>
      </c>
      <c r="AJ27" s="2">
        <v>6467.0829623025484</v>
      </c>
      <c r="AK27" s="2">
        <v>6466.924138438606</v>
      </c>
      <c r="AL27" s="2">
        <v>6467.0320026174704</v>
      </c>
      <c r="AM27" s="2">
        <v>6467.0025584390014</v>
      </c>
    </row>
    <row r="28" spans="1:39" x14ac:dyDescent="0.25">
      <c r="A28" s="70">
        <f ca="1">Exceedance!U28</f>
        <v>43556</v>
      </c>
      <c r="B28" s="273">
        <v>6465.4456259125745</v>
      </c>
      <c r="C28" s="273">
        <v>6465.3916042197707</v>
      </c>
      <c r="D28" s="273">
        <v>6465.4370304300901</v>
      </c>
      <c r="E28" s="45">
        <v>6464.9999999999927</v>
      </c>
      <c r="F28" s="45">
        <v>6465.0000000000055</v>
      </c>
      <c r="G28" s="45">
        <v>6466.7217769404078</v>
      </c>
      <c r="H28" s="45">
        <v>6495.2552492264949</v>
      </c>
      <c r="I28" s="45">
        <v>6467.3285804804709</v>
      </c>
      <c r="J28" s="45">
        <v>6473.9363840604901</v>
      </c>
      <c r="K28" s="45">
        <v>6471.1904183649467</v>
      </c>
      <c r="L28" s="45">
        <v>6469.4706833953796</v>
      </c>
      <c r="M28" s="45">
        <v>6465.0000000000064</v>
      </c>
      <c r="N28" s="45">
        <v>6474.1250510354703</v>
      </c>
      <c r="O28" s="45">
        <v>6465.0000000000073</v>
      </c>
      <c r="P28" s="45">
        <v>6469.6137959674015</v>
      </c>
      <c r="Q28" s="45">
        <v>6465.0000000000064</v>
      </c>
      <c r="R28" s="45">
        <v>6472.1406995364569</v>
      </c>
      <c r="S28" s="45">
        <v>6466.3919097140924</v>
      </c>
      <c r="T28" s="45">
        <v>6465.3409539881541</v>
      </c>
      <c r="U28" s="45">
        <v>6465.0000000000055</v>
      </c>
      <c r="V28" s="45">
        <v>6465.0000000000055</v>
      </c>
      <c r="W28" s="45">
        <v>6469.6358863965188</v>
      </c>
      <c r="X28" s="45">
        <v>6472.4868009239626</v>
      </c>
      <c r="Y28" s="45">
        <v>6470.1957056391948</v>
      </c>
      <c r="Z28" s="45">
        <v>6472.8392422248353</v>
      </c>
      <c r="AA28" s="45">
        <v>6465.0000000000055</v>
      </c>
      <c r="AB28" s="45">
        <v>6469.1403791566318</v>
      </c>
      <c r="AC28" s="45">
        <v>6474.4024717160992</v>
      </c>
      <c r="AD28" s="45">
        <v>6465.0000000000073</v>
      </c>
      <c r="AE28" s="45">
        <v>6465.0000000000064</v>
      </c>
      <c r="AF28" s="50">
        <v>6471.2482725209593</v>
      </c>
      <c r="AG28" s="50">
        <v>6465.0000000000064</v>
      </c>
      <c r="AH28" s="2">
        <v>6475.5565189412182</v>
      </c>
      <c r="AI28" s="2">
        <v>6469.3790786714926</v>
      </c>
      <c r="AJ28" s="2">
        <v>6465.0000000000064</v>
      </c>
      <c r="AK28" s="2">
        <v>6465.1562802709695</v>
      </c>
      <c r="AL28" s="2">
        <v>6469.0511105415671</v>
      </c>
      <c r="AM28" s="2">
        <v>6465.0000000000064</v>
      </c>
    </row>
    <row r="29" spans="1:39" x14ac:dyDescent="0.25">
      <c r="A29" s="70">
        <f ca="1">Exceedance!U29</f>
        <v>43586</v>
      </c>
      <c r="B29" s="273">
        <v>6480.0000000000091</v>
      </c>
      <c r="C29" s="273">
        <v>6480.0000000000091</v>
      </c>
      <c r="D29" s="273">
        <v>6480.0000000000091</v>
      </c>
      <c r="E29" s="1">
        <v>6480.00000000001</v>
      </c>
      <c r="F29" s="1">
        <v>6480.00000000001</v>
      </c>
      <c r="G29" s="1">
        <v>6480.0000000000073</v>
      </c>
      <c r="H29" s="1">
        <v>6479.9999999999727</v>
      </c>
      <c r="I29" s="1">
        <v>6480.0000000000073</v>
      </c>
      <c r="J29" s="1">
        <v>6480</v>
      </c>
      <c r="K29" s="1">
        <v>6480.0000000000036</v>
      </c>
      <c r="L29" s="1">
        <v>6470.6755246030079</v>
      </c>
      <c r="M29" s="1">
        <v>6470.7480541290442</v>
      </c>
      <c r="N29" s="1">
        <v>6480</v>
      </c>
      <c r="O29" s="1">
        <v>6480.00000000001</v>
      </c>
      <c r="P29" s="1">
        <v>6480.0000000000055</v>
      </c>
      <c r="Q29" s="1">
        <v>6464.9999999999927</v>
      </c>
      <c r="R29" s="1">
        <v>6480.0000000000018</v>
      </c>
      <c r="S29" s="1">
        <v>6480.0000000000082</v>
      </c>
      <c r="T29" s="1">
        <v>6480.0000000000091</v>
      </c>
      <c r="U29" s="1">
        <v>6480.00000000001</v>
      </c>
      <c r="V29" s="1">
        <v>6480.00000000001</v>
      </c>
      <c r="W29" s="1">
        <v>6480.0000000000055</v>
      </c>
      <c r="X29" s="1">
        <v>6475.722995730981</v>
      </c>
      <c r="Y29" s="1">
        <v>6472.354027590547</v>
      </c>
      <c r="Z29" s="1">
        <v>6475.687900572666</v>
      </c>
      <c r="AA29" s="1">
        <v>6476.1305929922955</v>
      </c>
      <c r="AB29" s="1">
        <v>6480.0000000000064</v>
      </c>
      <c r="AC29" s="1">
        <v>6479.9999999973197</v>
      </c>
      <c r="AD29" s="1">
        <v>6478.2081535143961</v>
      </c>
      <c r="AE29" s="1">
        <v>6474.5192424066936</v>
      </c>
      <c r="AF29" s="2">
        <v>6469.0194224956349</v>
      </c>
      <c r="AG29" s="2">
        <v>6480.0000000000091</v>
      </c>
      <c r="AH29" s="2">
        <v>6479.99999999787</v>
      </c>
      <c r="AI29" s="2">
        <v>6476.0082941097899</v>
      </c>
      <c r="AJ29" s="2">
        <v>6480.00000000001</v>
      </c>
      <c r="AK29" s="2">
        <v>6480.00000000001</v>
      </c>
      <c r="AL29" s="2">
        <v>6480.0000000000064</v>
      </c>
      <c r="AM29" s="2">
        <v>6480.00000000001</v>
      </c>
    </row>
    <row r="30" spans="1:39" x14ac:dyDescent="0.25">
      <c r="A30" s="70">
        <f ca="1">Exceedance!U30</f>
        <v>43617</v>
      </c>
      <c r="B30" s="273">
        <v>6499.9999999987012</v>
      </c>
      <c r="C30" s="273">
        <v>6499.9999999987012</v>
      </c>
      <c r="D30" s="273">
        <v>6499.9999999987012</v>
      </c>
      <c r="E30" s="1">
        <v>6499.9999999987012</v>
      </c>
      <c r="F30" s="1">
        <v>6499.9999999987003</v>
      </c>
      <c r="G30" s="1">
        <v>6499.9999999987012</v>
      </c>
      <c r="H30" s="1">
        <v>6505.9999999995216</v>
      </c>
      <c r="I30" s="1">
        <v>6499.9999999987012</v>
      </c>
      <c r="J30" s="1">
        <v>6495.5991823326376</v>
      </c>
      <c r="K30" s="1">
        <v>6499.9999999987003</v>
      </c>
      <c r="L30" s="1">
        <v>6499.9999999999964</v>
      </c>
      <c r="M30" s="1">
        <v>6499.9999999999964</v>
      </c>
      <c r="N30" s="1">
        <v>6484.2194793102153</v>
      </c>
      <c r="O30" s="1">
        <v>6499.9999999987012</v>
      </c>
      <c r="P30" s="1">
        <v>6498.8801401618121</v>
      </c>
      <c r="Q30" s="1">
        <v>6499.9999999999973</v>
      </c>
      <c r="R30" s="1">
        <v>6499.9999999987012</v>
      </c>
      <c r="S30" s="1">
        <v>6499.9999999987012</v>
      </c>
      <c r="T30" s="1">
        <v>6499.9999999987012</v>
      </c>
      <c r="U30" s="1">
        <v>6499.9999999987012</v>
      </c>
      <c r="V30" s="1">
        <v>6499.9999999987003</v>
      </c>
      <c r="W30" s="1">
        <v>6493.9833530737751</v>
      </c>
      <c r="X30" s="1">
        <v>6499.9520411253206</v>
      </c>
      <c r="Y30" s="1">
        <v>6499.9999999999964</v>
      </c>
      <c r="Z30" s="1">
        <v>6499.9999999999955</v>
      </c>
      <c r="AA30" s="1">
        <v>6499.9999999999955</v>
      </c>
      <c r="AB30" s="1">
        <v>6499.9999999987012</v>
      </c>
      <c r="AC30" s="1">
        <v>6485.5441002408525</v>
      </c>
      <c r="AD30" s="1">
        <v>6499.9999999985912</v>
      </c>
      <c r="AE30" s="1">
        <v>6499.9999999999964</v>
      </c>
      <c r="AF30" s="2">
        <v>6497.3832122279864</v>
      </c>
      <c r="AG30" s="2">
        <v>6499.9999999987012</v>
      </c>
      <c r="AH30" s="2">
        <v>6499.9999999987012</v>
      </c>
      <c r="AI30" s="2">
        <v>6486.8821319539538</v>
      </c>
      <c r="AJ30" s="2">
        <v>6499.9999999987012</v>
      </c>
      <c r="AK30" s="2">
        <v>6499.9999999987003</v>
      </c>
      <c r="AL30" s="2">
        <v>6499.9999999987012</v>
      </c>
      <c r="AM30" s="2">
        <v>6499.9999999987003</v>
      </c>
    </row>
    <row r="31" spans="1:39" x14ac:dyDescent="0.25">
      <c r="A31" s="70">
        <f ca="1">Exceedance!U31</f>
        <v>43647</v>
      </c>
      <c r="B31" s="273">
        <v>6505.4999999998909</v>
      </c>
      <c r="C31" s="273">
        <v>6505.4999999998909</v>
      </c>
      <c r="D31" s="273">
        <v>6505.4999999998909</v>
      </c>
      <c r="E31" s="1">
        <v>6505.4999999998909</v>
      </c>
      <c r="F31" s="1">
        <v>6505.4999999998918</v>
      </c>
      <c r="G31" s="1">
        <v>6505.4999999998909</v>
      </c>
      <c r="H31" s="1">
        <v>6505.5000000000027</v>
      </c>
      <c r="I31" s="1">
        <v>6505.4999999998909</v>
      </c>
      <c r="J31" s="1">
        <v>6494.005874962254</v>
      </c>
      <c r="K31" s="1">
        <v>6505.4999999998918</v>
      </c>
      <c r="L31" s="1">
        <v>6505.4999999998918</v>
      </c>
      <c r="M31" s="1">
        <v>6505.4999999998918</v>
      </c>
      <c r="N31" s="1">
        <v>6483.714933983495</v>
      </c>
      <c r="O31" s="1">
        <v>6505.4999999998909</v>
      </c>
      <c r="P31" s="1">
        <v>6497.968631344982</v>
      </c>
      <c r="Q31" s="1">
        <v>6505.4999999998909</v>
      </c>
      <c r="R31" s="1">
        <v>6505.4999999998909</v>
      </c>
      <c r="S31" s="1">
        <v>6505.4999999998909</v>
      </c>
      <c r="T31" s="1">
        <v>6505.4999999998909</v>
      </c>
      <c r="U31" s="1">
        <v>6505.4999999998909</v>
      </c>
      <c r="V31" s="1">
        <v>6504.0060646440725</v>
      </c>
      <c r="W31" s="1">
        <v>6493.5176537986845</v>
      </c>
      <c r="X31" s="1">
        <v>6505.4023456680961</v>
      </c>
      <c r="Y31" s="1">
        <v>6505.1541166823908</v>
      </c>
      <c r="Z31" s="1">
        <v>6505.4999999998918</v>
      </c>
      <c r="AA31" s="1">
        <v>6505.4999999998918</v>
      </c>
      <c r="AB31" s="1">
        <v>6505.234215397536</v>
      </c>
      <c r="AC31" s="1">
        <v>6481.2343759821533</v>
      </c>
      <c r="AD31" s="1">
        <v>6505.4999999998909</v>
      </c>
      <c r="AE31" s="1">
        <v>6505.4999999998918</v>
      </c>
      <c r="AF31" s="2">
        <v>6505.4999999998518</v>
      </c>
      <c r="AG31" s="2">
        <v>6505.4999999998918</v>
      </c>
      <c r="AH31" s="2">
        <v>6505.1083816867158</v>
      </c>
      <c r="AI31" s="2">
        <v>6487.0412060833269</v>
      </c>
      <c r="AJ31" s="2">
        <v>6505.4999999998909</v>
      </c>
      <c r="AK31" s="2">
        <v>6505.4999999998918</v>
      </c>
      <c r="AL31" s="2">
        <v>6504.1049440320794</v>
      </c>
      <c r="AM31" s="2">
        <v>6505.4999999998918</v>
      </c>
    </row>
    <row r="32" spans="1:39" x14ac:dyDescent="0.25">
      <c r="A32" s="70">
        <f ca="1">Exceedance!U32</f>
        <v>43678</v>
      </c>
      <c r="B32" s="273">
        <v>6502.4303183916609</v>
      </c>
      <c r="C32" s="273">
        <v>6502.4303183916609</v>
      </c>
      <c r="D32" s="273">
        <v>6502.4303183916609</v>
      </c>
      <c r="E32" s="1">
        <v>6505.9999999999891</v>
      </c>
      <c r="F32" s="1">
        <v>6504.3550315937955</v>
      </c>
      <c r="G32" s="1">
        <v>6505.613493173305</v>
      </c>
      <c r="H32" s="1">
        <v>6505.9999999999891</v>
      </c>
      <c r="I32" s="1">
        <v>6505.9999999999891</v>
      </c>
      <c r="J32" s="1">
        <v>6492.0755913882076</v>
      </c>
      <c r="K32" s="1">
        <v>6500.4212828011168</v>
      </c>
      <c r="L32" s="1">
        <v>6499.8753880506292</v>
      </c>
      <c r="M32" s="1">
        <v>6502.4859157529818</v>
      </c>
      <c r="N32" s="1">
        <v>6480.9294364225862</v>
      </c>
      <c r="O32" s="1">
        <v>6505.9999999999891</v>
      </c>
      <c r="P32" s="1">
        <v>6496.5026359740177</v>
      </c>
      <c r="Q32" s="1">
        <v>6505.9999999999891</v>
      </c>
      <c r="R32" s="1">
        <v>6504.6669537293192</v>
      </c>
      <c r="S32" s="1">
        <v>6505.9999999999891</v>
      </c>
      <c r="T32" s="1">
        <v>6505.9999999999891</v>
      </c>
      <c r="U32" s="1">
        <v>6505.9999999999891</v>
      </c>
      <c r="V32" s="1">
        <v>6504.0534415219945</v>
      </c>
      <c r="W32" s="1">
        <v>6491.1725319840971</v>
      </c>
      <c r="X32" s="1">
        <v>6504.9410038892856</v>
      </c>
      <c r="Y32" s="1">
        <v>6504.7950433453398</v>
      </c>
      <c r="Z32" s="1">
        <v>6501.4575500051478</v>
      </c>
      <c r="AA32" s="1">
        <v>6503.789493228529</v>
      </c>
      <c r="AB32" s="1">
        <v>6505.9999999999864</v>
      </c>
      <c r="AC32" s="1">
        <v>6479.6281477982138</v>
      </c>
      <c r="AD32" s="1">
        <v>6500.8368878857282</v>
      </c>
      <c r="AE32" s="1">
        <v>6505.9999999999891</v>
      </c>
      <c r="AF32" s="2">
        <v>6500.3469951640709</v>
      </c>
      <c r="AG32" s="2">
        <v>6505.9999999999891</v>
      </c>
      <c r="AH32" s="2">
        <v>6505.2251577342022</v>
      </c>
      <c r="AI32" s="2">
        <v>6484.9123588142011</v>
      </c>
      <c r="AJ32" s="2">
        <v>6505.2827610649747</v>
      </c>
      <c r="AK32" s="2">
        <v>6500.0622782449354</v>
      </c>
      <c r="AL32" s="2">
        <v>6503.4770510161461</v>
      </c>
      <c r="AM32" s="2">
        <v>6505.9999999999891</v>
      </c>
    </row>
    <row r="33" spans="1:39" x14ac:dyDescent="0.25">
      <c r="A33" s="70">
        <f ca="1">Exceedance!U33</f>
        <v>43709</v>
      </c>
      <c r="B33" s="273">
        <v>6499.5012906882612</v>
      </c>
      <c r="C33" s="273">
        <v>6499.0238612006306</v>
      </c>
      <c r="D33" s="273">
        <v>6499.2232015461459</v>
      </c>
      <c r="E33" s="1">
        <v>6505.2781856216197</v>
      </c>
      <c r="F33" s="1">
        <v>6502.6672126689864</v>
      </c>
      <c r="G33" s="1">
        <v>6499.8328229993522</v>
      </c>
      <c r="H33" s="1">
        <v>6503.4156259447354</v>
      </c>
      <c r="I33" s="1">
        <v>6502.7493685958216</v>
      </c>
      <c r="J33" s="1">
        <v>6488.4973974760496</v>
      </c>
      <c r="K33" s="1">
        <v>6497.9243025282385</v>
      </c>
      <c r="L33" s="1">
        <v>6496.8860773314973</v>
      </c>
      <c r="M33" s="1">
        <v>6501.2114617958496</v>
      </c>
      <c r="N33" s="1">
        <v>6479.1515599769609</v>
      </c>
      <c r="O33" s="1">
        <v>6504.8785351290844</v>
      </c>
      <c r="P33" s="1">
        <v>6491.8697210312084</v>
      </c>
      <c r="Q33" s="1">
        <v>6503.4488979094567</v>
      </c>
      <c r="R33" s="1">
        <v>6501.2097090020179</v>
      </c>
      <c r="S33" s="1">
        <v>6505.9999999999936</v>
      </c>
      <c r="T33" s="1">
        <v>6503.3518823095492</v>
      </c>
      <c r="U33" s="1">
        <v>6505.6955931427328</v>
      </c>
      <c r="V33" s="1">
        <v>6501.1516194850519</v>
      </c>
      <c r="W33" s="1">
        <v>6487.8857880277155</v>
      </c>
      <c r="X33" s="1">
        <v>6501.2508656783539</v>
      </c>
      <c r="Y33" s="1">
        <v>6501.1061743155442</v>
      </c>
      <c r="Z33" s="1">
        <v>6499.3672201192949</v>
      </c>
      <c r="AA33" s="1">
        <v>6500.7317862634873</v>
      </c>
      <c r="AB33" s="1">
        <v>6500.9650067769653</v>
      </c>
      <c r="AC33" s="1">
        <v>6477.5871439785733</v>
      </c>
      <c r="AD33" s="1">
        <v>6498.0422155784045</v>
      </c>
      <c r="AE33" s="1">
        <v>6503.1245160753197</v>
      </c>
      <c r="AF33" s="2">
        <v>6497.6949534364385</v>
      </c>
      <c r="AG33" s="2">
        <v>6504.6555572993302</v>
      </c>
      <c r="AH33" s="2">
        <v>6500.7686812001975</v>
      </c>
      <c r="AI33" s="2">
        <v>6482.9205391901778</v>
      </c>
      <c r="AJ33" s="2">
        <v>6501.3339620742854</v>
      </c>
      <c r="AK33" s="2">
        <v>6496.5932940921493</v>
      </c>
      <c r="AL33" s="2">
        <v>6498.2085179875312</v>
      </c>
      <c r="AM33" s="2">
        <v>6505.4999742522341</v>
      </c>
    </row>
    <row r="34" spans="1:39" x14ac:dyDescent="0.25">
      <c r="A34" s="70">
        <f ca="1">Exceedance!U34</f>
        <v>43739</v>
      </c>
      <c r="B34" s="273">
        <v>6494.9836206252012</v>
      </c>
      <c r="C34" s="273">
        <v>6496.6506200748481</v>
      </c>
      <c r="D34" s="273">
        <v>6496.0921761748468</v>
      </c>
      <c r="E34" s="1">
        <v>6503.7603586928208</v>
      </c>
      <c r="F34" s="1">
        <v>6501.4693290853356</v>
      </c>
      <c r="G34" s="1">
        <v>6493.9199095476652</v>
      </c>
      <c r="H34" s="1">
        <v>6500.8549943605785</v>
      </c>
      <c r="I34" s="1">
        <v>6498.262231344569</v>
      </c>
      <c r="J34" s="1">
        <v>6484.7832273807007</v>
      </c>
      <c r="K34" s="1">
        <v>6494.7534592196216</v>
      </c>
      <c r="L34" s="1">
        <v>6494.423502960959</v>
      </c>
      <c r="M34" s="1">
        <v>6496.9665425268595</v>
      </c>
      <c r="N34" s="1">
        <v>6476.9427000997648</v>
      </c>
      <c r="O34" s="1">
        <v>6501.3605544712718</v>
      </c>
      <c r="P34" s="1">
        <v>6488.4883754587272</v>
      </c>
      <c r="Q34" s="1">
        <v>6499.3971230137413</v>
      </c>
      <c r="R34" s="1">
        <v>6496.9065499104163</v>
      </c>
      <c r="S34" s="1">
        <v>6504.7330173565888</v>
      </c>
      <c r="T34" s="1">
        <v>6500.0729491387438</v>
      </c>
      <c r="U34" s="1">
        <v>6501.7399980897044</v>
      </c>
      <c r="V34" s="1">
        <v>6497.5725789818443</v>
      </c>
      <c r="W34" s="1">
        <v>6484.6892169923722</v>
      </c>
      <c r="X34" s="1">
        <v>6497.3287156747301</v>
      </c>
      <c r="Y34" s="1">
        <v>6496.1906583673217</v>
      </c>
      <c r="Z34" s="1">
        <v>6496.2188542585536</v>
      </c>
      <c r="AA34" s="1">
        <v>6497.2014770067335</v>
      </c>
      <c r="AB34" s="1">
        <v>6497.6982956378379</v>
      </c>
      <c r="AC34" s="1">
        <v>6478.6744504841508</v>
      </c>
      <c r="AD34" s="1">
        <v>6494.2269926551107</v>
      </c>
      <c r="AE34" s="1">
        <v>6499.7366394602313</v>
      </c>
      <c r="AF34" s="2">
        <v>6493.8905350811729</v>
      </c>
      <c r="AG34" s="2">
        <v>6501.3544240458523</v>
      </c>
      <c r="AH34" s="2">
        <v>6496.0665548826464</v>
      </c>
      <c r="AI34" s="2">
        <v>6481.5826635425628</v>
      </c>
      <c r="AJ34" s="2">
        <v>6503.4799433005483</v>
      </c>
      <c r="AK34" s="2">
        <v>6492.527416157528</v>
      </c>
      <c r="AL34" s="2">
        <v>6493.5571292179866</v>
      </c>
      <c r="AM34" s="2">
        <v>6505.9999999999927</v>
      </c>
    </row>
    <row r="35" spans="1:39" x14ac:dyDescent="0.25">
      <c r="A35" s="70">
        <f ca="1">Exceedance!U35</f>
        <v>43770</v>
      </c>
      <c r="B35" s="273">
        <v>6491.0572304162879</v>
      </c>
      <c r="C35" s="273">
        <v>6493.1661872430814</v>
      </c>
      <c r="D35" s="273">
        <v>6492.2912568007841</v>
      </c>
      <c r="E35" s="1">
        <v>6500.3337387885595</v>
      </c>
      <c r="F35" s="1">
        <v>6497.4757625433194</v>
      </c>
      <c r="G35" s="1">
        <v>6487.7646909803816</v>
      </c>
      <c r="H35" s="1">
        <v>6497.2489511150279</v>
      </c>
      <c r="I35" s="1">
        <v>6493.9183132908429</v>
      </c>
      <c r="J35" s="1">
        <v>6481.5911836580635</v>
      </c>
      <c r="K35" s="1">
        <v>6491.0110136865142</v>
      </c>
      <c r="L35" s="1">
        <v>6491.3157091078447</v>
      </c>
      <c r="M35" s="1">
        <v>6492.9156691604194</v>
      </c>
      <c r="N35" s="1">
        <v>6475.2882380610808</v>
      </c>
      <c r="O35" s="1">
        <v>6496.8447558120015</v>
      </c>
      <c r="P35" s="1">
        <v>6484.8240619981434</v>
      </c>
      <c r="Q35" s="1">
        <v>6494.670746945515</v>
      </c>
      <c r="R35" s="1">
        <v>6492.5061256292411</v>
      </c>
      <c r="S35" s="1">
        <v>6500.386294290126</v>
      </c>
      <c r="T35" s="1">
        <v>6495.6482007538752</v>
      </c>
      <c r="U35" s="1">
        <v>6497.1385211731931</v>
      </c>
      <c r="V35" s="1">
        <v>6493.6128469374999</v>
      </c>
      <c r="W35" s="1">
        <v>6483.1460052270431</v>
      </c>
      <c r="X35" s="1">
        <v>6492.8916519649019</v>
      </c>
      <c r="Y35" s="1">
        <v>6491.5216649655631</v>
      </c>
      <c r="Z35" s="1">
        <v>6493.3434253538389</v>
      </c>
      <c r="AA35" s="1">
        <v>6493.2127248800625</v>
      </c>
      <c r="AB35" s="1">
        <v>6492.837916311044</v>
      </c>
      <c r="AC35" s="1">
        <v>6478.733389399843</v>
      </c>
      <c r="AD35" s="1">
        <v>6490.7687541006417</v>
      </c>
      <c r="AE35" s="1">
        <v>6496.1610744762456</v>
      </c>
      <c r="AF35" s="1">
        <v>6490.4014350751995</v>
      </c>
      <c r="AG35" s="2">
        <v>6496.9441777254324</v>
      </c>
      <c r="AH35" s="2">
        <v>6492.4124018862012</v>
      </c>
      <c r="AI35" s="2">
        <v>6479.610762598656</v>
      </c>
      <c r="AJ35" s="2">
        <v>6498.7910756264046</v>
      </c>
      <c r="AK35" s="2">
        <v>6488.4541589277187</v>
      </c>
      <c r="AL35" s="2">
        <v>6489.6322188876711</v>
      </c>
      <c r="AM35" s="2">
        <v>6500.8275689352431</v>
      </c>
    </row>
    <row r="36" spans="1:39" x14ac:dyDescent="0.25">
      <c r="A36" s="70">
        <f ca="1">Exceedance!U36</f>
        <v>43800</v>
      </c>
      <c r="B36" s="273">
        <v>6485.374131178768</v>
      </c>
      <c r="C36" s="273">
        <v>6487.0958312057001</v>
      </c>
      <c r="D36" s="273">
        <v>6486.383660608516</v>
      </c>
      <c r="E36" s="2">
        <v>6494.1845570099204</v>
      </c>
      <c r="F36" s="1">
        <v>6491.6900979350257</v>
      </c>
      <c r="G36" s="1">
        <v>6477.7937723094337</v>
      </c>
      <c r="H36" s="1">
        <v>6491.3935523778227</v>
      </c>
      <c r="I36" s="1">
        <v>6488.4481812177173</v>
      </c>
      <c r="J36" s="1">
        <v>6477.1172577157477</v>
      </c>
      <c r="K36" s="1">
        <v>6485.9038539606854</v>
      </c>
      <c r="L36" s="1">
        <v>6486.4571877438693</v>
      </c>
      <c r="M36" s="1">
        <v>6487.4616744605219</v>
      </c>
      <c r="N36" s="1">
        <v>6472.5429905424517</v>
      </c>
      <c r="O36" s="1">
        <v>6490.679229165482</v>
      </c>
      <c r="P36" s="1">
        <v>6479.2375405813345</v>
      </c>
      <c r="Q36" s="1">
        <v>6489.0650926037624</v>
      </c>
      <c r="R36" s="1">
        <v>6486.9104303625945</v>
      </c>
      <c r="S36" s="1">
        <v>6493.8875508809069</v>
      </c>
      <c r="T36" s="1">
        <v>6489.8408021438017</v>
      </c>
      <c r="U36" s="1">
        <v>6491.0373086887375</v>
      </c>
      <c r="V36" s="1">
        <v>6488.186402582176</v>
      </c>
      <c r="W36" s="1">
        <v>6479.9761556147878</v>
      </c>
      <c r="X36" s="1">
        <v>6487.0489448514227</v>
      </c>
      <c r="Y36" s="1">
        <v>6485.5306684233428</v>
      </c>
      <c r="Z36" s="1">
        <v>6487.889171202768</v>
      </c>
      <c r="AA36" s="1">
        <v>6487.8617700000559</v>
      </c>
      <c r="AB36" s="1">
        <v>6486.4701228825488</v>
      </c>
      <c r="AC36" s="1">
        <v>6476.5928517196753</v>
      </c>
      <c r="AD36" s="1">
        <v>6485.4428330980445</v>
      </c>
      <c r="AE36" s="1">
        <v>6490.6761286457704</v>
      </c>
      <c r="AF36" s="2">
        <v>6485.5687660258427</v>
      </c>
      <c r="AG36" s="2">
        <v>6490.3600532982091</v>
      </c>
      <c r="AH36" s="2">
        <v>6487.3457548425013</v>
      </c>
      <c r="AI36" s="2">
        <v>6475.9705536291785</v>
      </c>
      <c r="AJ36" s="2">
        <v>6491.253865765656</v>
      </c>
      <c r="AK36" s="2">
        <v>6483.2176375878735</v>
      </c>
      <c r="AL36" s="2">
        <v>6484.4366199369915</v>
      </c>
      <c r="AM36" s="2">
        <v>6492.9039584816237</v>
      </c>
    </row>
    <row r="37" spans="1:39" x14ac:dyDescent="0.25">
      <c r="A37" s="70">
        <f ca="1">Exceedance!U37</f>
        <v>43831</v>
      </c>
      <c r="B37" s="412">
        <v>6478.6108838736864</v>
      </c>
      <c r="C37" s="412">
        <v>6479.948335210006</v>
      </c>
      <c r="D37" s="412">
        <v>6479.3954913713378</v>
      </c>
      <c r="E37" s="2">
        <v>6486.5190122966305</v>
      </c>
      <c r="F37" s="2">
        <v>6484.5743472732847</v>
      </c>
      <c r="G37" s="2">
        <v>6465.0000000000173</v>
      </c>
      <c r="H37" s="2">
        <v>6483.9680474761153</v>
      </c>
      <c r="I37" s="2">
        <v>6481.7748520698424</v>
      </c>
      <c r="J37" s="2">
        <v>6471.4583312708273</v>
      </c>
      <c r="K37" s="2">
        <v>6479.440029324508</v>
      </c>
      <c r="L37" s="2">
        <v>6480.1672334134028</v>
      </c>
      <c r="M37" s="2">
        <v>6480.5155731591985</v>
      </c>
      <c r="N37" s="2">
        <v>6469.0753612221179</v>
      </c>
      <c r="O37" s="2">
        <v>6483.1066509303646</v>
      </c>
      <c r="P37" s="2">
        <v>6471.9265341562532</v>
      </c>
      <c r="Q37" s="2">
        <v>6481.1784835452372</v>
      </c>
      <c r="R37" s="2">
        <v>6480.4746768373525</v>
      </c>
      <c r="S37" s="2">
        <v>6485.8032681819277</v>
      </c>
      <c r="T37" s="2">
        <v>6482.4794795228245</v>
      </c>
      <c r="U37" s="2">
        <v>6483.5705927223235</v>
      </c>
      <c r="V37" s="2">
        <v>6481.5303014175215</v>
      </c>
      <c r="W37" s="2">
        <v>6475.6265978351894</v>
      </c>
      <c r="X37" s="2">
        <v>6479.8810516367212</v>
      </c>
      <c r="Y37" s="2">
        <v>6478.1436618632151</v>
      </c>
      <c r="Z37" s="2">
        <v>6480.8488619665168</v>
      </c>
      <c r="AA37" s="2">
        <v>6481.8521415433661</v>
      </c>
      <c r="AB37" s="2">
        <v>6478.6330761685531</v>
      </c>
      <c r="AC37" s="2">
        <v>6473.3413721045472</v>
      </c>
      <c r="AD37" s="2">
        <v>6478.8759408081442</v>
      </c>
      <c r="AE37" s="2">
        <v>6483.8112640288937</v>
      </c>
      <c r="AF37" s="2">
        <v>6479.6908453993838</v>
      </c>
      <c r="AG37" s="2">
        <v>6482.2289399669262</v>
      </c>
      <c r="AH37" s="2">
        <v>6480.8586623537676</v>
      </c>
      <c r="AI37" s="2">
        <v>6471.3631564009474</v>
      </c>
      <c r="AJ37" s="2">
        <v>6482.059085985039</v>
      </c>
      <c r="AK37" s="2">
        <v>6477.8983138033873</v>
      </c>
      <c r="AL37" s="2">
        <v>6478.0235220811091</v>
      </c>
      <c r="AM37" s="2">
        <v>6483.1587747809745</v>
      </c>
    </row>
    <row r="38" spans="1:39" x14ac:dyDescent="0.25">
      <c r="A38" s="70">
        <f ca="1">Exceedance!U38</f>
        <v>43862</v>
      </c>
      <c r="B38" s="412">
        <v>6470.8876452594441</v>
      </c>
      <c r="C38" s="412">
        <v>6471.7139867903834</v>
      </c>
      <c r="D38" s="412">
        <v>6471.3706669535704</v>
      </c>
      <c r="E38" s="2">
        <v>6477.6546485194222</v>
      </c>
      <c r="F38" s="1">
        <v>6476.466759507407</v>
      </c>
      <c r="G38" s="1">
        <v>6464.9999999999927</v>
      </c>
      <c r="H38" s="1">
        <v>6475.4951566596219</v>
      </c>
      <c r="I38" s="1">
        <v>6474.0904584014243</v>
      </c>
      <c r="J38" s="1">
        <v>6465.6865167710803</v>
      </c>
      <c r="K38" s="1">
        <v>6472.1680181900792</v>
      </c>
      <c r="L38" s="1">
        <v>6473.8567001379588</v>
      </c>
      <c r="M38" s="1">
        <v>6472.450746009551</v>
      </c>
      <c r="N38" s="1">
        <v>6465.7552426150241</v>
      </c>
      <c r="O38" s="1">
        <v>6474.1494875732624</v>
      </c>
      <c r="P38" s="1">
        <v>6466.582938613461</v>
      </c>
      <c r="Q38" s="1">
        <v>6473.6388579025524</v>
      </c>
      <c r="R38" s="1">
        <v>6472.3309089801451</v>
      </c>
      <c r="S38" s="1">
        <v>6476.2400820144494</v>
      </c>
      <c r="T38" s="1">
        <v>6474.2086812701127</v>
      </c>
      <c r="U38" s="1">
        <v>6475.6947942430679</v>
      </c>
      <c r="V38" s="1">
        <v>6473.9538472354307</v>
      </c>
      <c r="W38" s="1">
        <v>6470.9627492854133</v>
      </c>
      <c r="X38" s="1">
        <v>6473.5227711609014</v>
      </c>
      <c r="Y38" s="1">
        <v>6469.8644188096705</v>
      </c>
      <c r="Z38" s="1">
        <v>6472.7736322850405</v>
      </c>
      <c r="AA38" s="1">
        <v>6474.7475584013691</v>
      </c>
      <c r="AB38" s="1">
        <v>6469.7080736990747</v>
      </c>
      <c r="AC38" s="1">
        <v>6469.7684550672384</v>
      </c>
      <c r="AD38" s="1">
        <v>6471.7775194762835</v>
      </c>
      <c r="AE38" s="1">
        <v>6475.8012589109112</v>
      </c>
      <c r="AF38" s="2">
        <v>6473.4637113255994</v>
      </c>
      <c r="AG38" s="2">
        <v>6472.8100048385186</v>
      </c>
      <c r="AH38" s="2">
        <v>6473.4815948812911</v>
      </c>
      <c r="AI38" s="2">
        <v>6468.1244375041497</v>
      </c>
      <c r="AJ38" s="2">
        <v>6472.6158877938324</v>
      </c>
      <c r="AK38" s="2">
        <v>6471.7866769224884</v>
      </c>
      <c r="AL38" s="2">
        <v>6471.570406755638</v>
      </c>
      <c r="AM38" s="2">
        <v>6471.2034217367382</v>
      </c>
    </row>
    <row r="39" spans="1:39" x14ac:dyDescent="0.25">
      <c r="A39" s="70">
        <f ca="1">Exceedance!U39</f>
        <v>43891</v>
      </c>
      <c r="B39" s="412">
        <v>6467.0126628413045</v>
      </c>
      <c r="C39" s="412">
        <v>6466.9925353224507</v>
      </c>
      <c r="D39" s="412">
        <v>6467.0005818400659</v>
      </c>
      <c r="E39" s="2">
        <v>6466.8877001619257</v>
      </c>
      <c r="F39" s="1">
        <v>6466.9209750974496</v>
      </c>
      <c r="G39" s="1">
        <v>6477.4686453393533</v>
      </c>
      <c r="H39" s="1">
        <v>6466.9274189664975</v>
      </c>
      <c r="I39" s="1">
        <v>6466.9580087574923</v>
      </c>
      <c r="J39" s="1">
        <v>6467.1482619547169</v>
      </c>
      <c r="K39" s="1">
        <v>6467.0081933883348</v>
      </c>
      <c r="L39" s="1">
        <v>6467.0003651798725</v>
      </c>
      <c r="M39" s="1">
        <v>6466.9792182451911</v>
      </c>
      <c r="N39" s="1">
        <v>6467.2570271044315</v>
      </c>
      <c r="O39" s="1">
        <v>6466.9325429318678</v>
      </c>
      <c r="P39" s="1">
        <v>6467.1054349592687</v>
      </c>
      <c r="Q39" s="1">
        <v>6466.9535392349981</v>
      </c>
      <c r="R39" s="1">
        <v>6466.9830121915911</v>
      </c>
      <c r="S39" s="1">
        <v>6466.8903184231231</v>
      </c>
      <c r="T39" s="1">
        <v>6466.9400257156558</v>
      </c>
      <c r="U39" s="1">
        <v>6466.9227065069917</v>
      </c>
      <c r="V39" s="1">
        <v>6466.9654752893448</v>
      </c>
      <c r="W39" s="1">
        <v>6467.1142940764266</v>
      </c>
      <c r="X39" s="1">
        <v>6466.9823922948253</v>
      </c>
      <c r="Y39" s="1">
        <v>6467.0084171788239</v>
      </c>
      <c r="Z39" s="1">
        <v>6466.9803253420669</v>
      </c>
      <c r="AA39" s="1">
        <v>6466.9658430642548</v>
      </c>
      <c r="AB39" s="1">
        <v>6466.9975904380772</v>
      </c>
      <c r="AC39" s="1">
        <v>6467.2153813320183</v>
      </c>
      <c r="AD39" s="1">
        <v>6467.0141308223601</v>
      </c>
      <c r="AE39" s="1">
        <v>6466.9357380148695</v>
      </c>
      <c r="AF39" s="2">
        <v>6467.0078948897144</v>
      </c>
      <c r="AG39" s="2">
        <v>6466.9385757548098</v>
      </c>
      <c r="AH39" s="2">
        <v>6466.9796391374648</v>
      </c>
      <c r="AI39" s="2">
        <v>6467.1904661662593</v>
      </c>
      <c r="AJ39" s="2">
        <v>6466.9361733280302</v>
      </c>
      <c r="AK39" s="2">
        <v>6467.0329477350861</v>
      </c>
      <c r="AL39" s="2">
        <v>6467.018588483752</v>
      </c>
      <c r="AM39" s="2">
        <v>6465.0000000000045</v>
      </c>
    </row>
    <row r="40" spans="1:39" x14ac:dyDescent="0.25">
      <c r="A40" s="70">
        <f ca="1">Exceedance!U40</f>
        <v>43922</v>
      </c>
      <c r="B40" s="412">
        <v>6465.4461930491316</v>
      </c>
      <c r="C40" s="412">
        <v>6465.4279837966615</v>
      </c>
      <c r="D40" s="412">
        <v>6465.435215250689</v>
      </c>
      <c r="E40" s="2">
        <v>6465.0000000000055</v>
      </c>
      <c r="F40" s="1">
        <v>6466.548825619745</v>
      </c>
      <c r="G40" s="1">
        <v>6494.991076013087</v>
      </c>
      <c r="H40" s="1">
        <v>6468.6641398908987</v>
      </c>
      <c r="I40" s="1">
        <v>6473.891546177626</v>
      </c>
      <c r="J40" s="1">
        <v>6470.9662081171036</v>
      </c>
      <c r="K40" s="1">
        <v>6469.2511050108978</v>
      </c>
      <c r="L40" s="1">
        <v>6465.0000000000064</v>
      </c>
      <c r="M40" s="1">
        <v>6473.765599917604</v>
      </c>
      <c r="N40" s="1">
        <v>6465.0000000000082</v>
      </c>
      <c r="O40" s="1">
        <v>6469.3389534402286</v>
      </c>
      <c r="P40" s="1">
        <v>6465.0000000000073</v>
      </c>
      <c r="Q40" s="1">
        <v>6471.8192828108686</v>
      </c>
      <c r="R40" s="1">
        <v>6466.4983398502172</v>
      </c>
      <c r="S40" s="1">
        <v>6465.0000000000055</v>
      </c>
      <c r="T40" s="1">
        <v>6465.0000000000055</v>
      </c>
      <c r="U40" s="1">
        <v>6465.0000000000055</v>
      </c>
      <c r="V40" s="1">
        <v>6469.4544260778366</v>
      </c>
      <c r="W40" s="1">
        <v>6471.7329599225322</v>
      </c>
      <c r="X40" s="1">
        <v>6469.8487676782979</v>
      </c>
      <c r="Y40" s="1">
        <v>6472.072932550841</v>
      </c>
      <c r="Z40" s="1">
        <v>6465.0000000000055</v>
      </c>
      <c r="AA40" s="1">
        <v>6468.2378518272153</v>
      </c>
      <c r="AB40" s="1">
        <v>6474.3533005180279</v>
      </c>
      <c r="AC40" s="1">
        <v>6465.0000000000082</v>
      </c>
      <c r="AD40" s="1">
        <v>6465.0000000000064</v>
      </c>
      <c r="AE40" s="1">
        <v>6470.6733237103053</v>
      </c>
      <c r="AF40" s="2">
        <v>6465.0000000000064</v>
      </c>
      <c r="AG40" s="2">
        <v>6475.7366093077126</v>
      </c>
      <c r="AH40" s="2">
        <v>6469.1756694940723</v>
      </c>
      <c r="AI40" s="2">
        <v>6465.0000000000073</v>
      </c>
      <c r="AJ40" s="2">
        <v>6465.0000000000055</v>
      </c>
      <c r="AK40" s="2">
        <v>6469.2096792512357</v>
      </c>
      <c r="AL40" s="2">
        <v>6465.0000000000064</v>
      </c>
      <c r="AM40" s="2">
        <v>6464.9999999999927</v>
      </c>
    </row>
    <row r="41" spans="1:39" x14ac:dyDescent="0.25">
      <c r="A41" s="70">
        <f ca="1">Exceedance!U41</f>
        <v>43952</v>
      </c>
      <c r="B41" s="412">
        <v>6480.0000000000091</v>
      </c>
      <c r="C41" s="412">
        <v>6480.0000000000091</v>
      </c>
      <c r="D41" s="412">
        <v>6480.0000000000091</v>
      </c>
      <c r="E41" s="2">
        <v>6480.00000000001</v>
      </c>
      <c r="F41" s="1">
        <v>6480.0000000000082</v>
      </c>
      <c r="G41" s="1">
        <v>6479.9999999999727</v>
      </c>
      <c r="H41" s="1">
        <v>6480.0000000000064</v>
      </c>
      <c r="I41" s="1">
        <v>6480.0000000000009</v>
      </c>
      <c r="J41" s="1">
        <v>6479.8148164358718</v>
      </c>
      <c r="K41" s="1">
        <v>6470.3148076257612</v>
      </c>
      <c r="L41" s="1">
        <v>6471.5167770919661</v>
      </c>
      <c r="M41" s="1">
        <v>6480</v>
      </c>
      <c r="N41" s="1">
        <v>6480.00000000001</v>
      </c>
      <c r="O41" s="1">
        <v>6480.0000000000055</v>
      </c>
      <c r="P41" s="1">
        <v>6464.9999999999927</v>
      </c>
      <c r="Q41" s="1">
        <v>6480.0000000000027</v>
      </c>
      <c r="R41" s="1">
        <v>6480.0000000000082</v>
      </c>
      <c r="S41" s="1">
        <v>6479.6231451944113</v>
      </c>
      <c r="T41" s="1">
        <v>6480.00000000001</v>
      </c>
      <c r="U41" s="1">
        <v>6480.00000000001</v>
      </c>
      <c r="V41" s="1">
        <v>6480.0000000000055</v>
      </c>
      <c r="W41" s="1">
        <v>6474.2251762897959</v>
      </c>
      <c r="X41" s="1">
        <v>6473.9493009401613</v>
      </c>
      <c r="Y41" s="1">
        <v>6474.7666021927889</v>
      </c>
      <c r="Z41" s="1">
        <v>6477.3178829158724</v>
      </c>
      <c r="AA41" s="1">
        <v>6480.0000000000064</v>
      </c>
      <c r="AB41" s="1">
        <v>6479.9999999972961</v>
      </c>
      <c r="AC41" s="1">
        <v>6479.2111276170099</v>
      </c>
      <c r="AD41" s="1">
        <v>6475.9531074842762</v>
      </c>
      <c r="AE41" s="1">
        <v>6467.9960476478209</v>
      </c>
      <c r="AF41" s="2">
        <v>6480.00000000001</v>
      </c>
      <c r="AG41" s="2">
        <v>6479.9999999979564</v>
      </c>
      <c r="AH41" s="2">
        <v>6476.213939387033</v>
      </c>
      <c r="AI41" s="2">
        <v>6480.00000000001</v>
      </c>
      <c r="AJ41" s="2">
        <v>6480.00000000001</v>
      </c>
      <c r="AK41" s="2">
        <v>6480.0000000000055</v>
      </c>
      <c r="AL41" s="2">
        <v>6480.00000000001</v>
      </c>
      <c r="AM41" s="2">
        <v>6480.00000000001</v>
      </c>
    </row>
    <row r="42" spans="1:39" x14ac:dyDescent="0.25">
      <c r="A42" s="70">
        <f ca="1">Exceedance!U42</f>
        <v>43983</v>
      </c>
      <c r="B42" s="412">
        <v>6499.9999999987012</v>
      </c>
      <c r="C42" s="412">
        <v>6499.9999999987012</v>
      </c>
      <c r="D42" s="412">
        <v>6499.9999999987012</v>
      </c>
      <c r="E42" s="2">
        <v>6499.9999999987003</v>
      </c>
      <c r="F42" s="1">
        <v>6499.9999999987012</v>
      </c>
      <c r="G42" s="1">
        <v>6505.9999999995207</v>
      </c>
      <c r="H42" s="1">
        <v>6499.9999999987012</v>
      </c>
      <c r="I42" s="1">
        <v>6494.9196094739891</v>
      </c>
      <c r="J42" s="1">
        <v>6499.9999999986894</v>
      </c>
      <c r="K42" s="1">
        <v>6499.9999999999964</v>
      </c>
      <c r="L42" s="1">
        <v>6499.9999999999964</v>
      </c>
      <c r="M42" s="1">
        <v>6483.8446980303279</v>
      </c>
      <c r="N42" s="1">
        <v>6499.9999999987003</v>
      </c>
      <c r="O42" s="1">
        <v>6498.8178525517969</v>
      </c>
      <c r="P42" s="1">
        <v>6499.9999999999973</v>
      </c>
      <c r="Q42" s="1">
        <v>6499.9999999987012</v>
      </c>
      <c r="R42" s="1">
        <v>6499.9999999987012</v>
      </c>
      <c r="S42" s="1">
        <v>6499.9999999986785</v>
      </c>
      <c r="T42" s="1">
        <v>6499.9999999987012</v>
      </c>
      <c r="U42" s="1">
        <v>6499.9999999987003</v>
      </c>
      <c r="V42" s="1">
        <v>6493.426122488484</v>
      </c>
      <c r="W42" s="1">
        <v>6498.7709910859548</v>
      </c>
      <c r="X42" s="1">
        <v>6499.9999999999964</v>
      </c>
      <c r="Y42" s="1">
        <v>6499.9999999999964</v>
      </c>
      <c r="Z42" s="1">
        <v>6499.9999999985375</v>
      </c>
      <c r="AA42" s="1">
        <v>6499.9999999987003</v>
      </c>
      <c r="AB42" s="1">
        <v>6485.0410611729712</v>
      </c>
      <c r="AC42" s="1">
        <v>6499.999999998653</v>
      </c>
      <c r="AD42" s="1">
        <v>6499.9999999999964</v>
      </c>
      <c r="AE42" s="1">
        <v>6496.8148375376704</v>
      </c>
      <c r="AF42" s="2">
        <v>6499.9999999987003</v>
      </c>
      <c r="AG42" s="2">
        <v>6499.9999999987012</v>
      </c>
      <c r="AH42" s="2">
        <v>6486.8540585715891</v>
      </c>
      <c r="AI42" s="2">
        <v>6499.9999999987012</v>
      </c>
      <c r="AJ42" s="2">
        <v>6499.9999999987012</v>
      </c>
      <c r="AK42" s="2">
        <v>6499.9999999987012</v>
      </c>
      <c r="AL42" s="2">
        <v>6499.9999999987003</v>
      </c>
      <c r="AM42" s="2">
        <v>6499.9999999987012</v>
      </c>
    </row>
    <row r="43" spans="1:39" x14ac:dyDescent="0.25">
      <c r="A43" s="70">
        <f ca="1">Exceedance!U43</f>
        <v>44013</v>
      </c>
      <c r="B43" s="412">
        <v>6505.4999999998909</v>
      </c>
      <c r="C43" s="412">
        <v>6505.4999999998909</v>
      </c>
      <c r="D43" s="412">
        <v>6505.4999999998909</v>
      </c>
      <c r="E43" s="2">
        <v>6505.4999999998918</v>
      </c>
      <c r="F43" s="1">
        <v>6505.4999999998909</v>
      </c>
      <c r="G43" s="1">
        <v>6505.5000000000027</v>
      </c>
      <c r="H43" s="1">
        <v>6505.4999999998909</v>
      </c>
      <c r="I43" s="1">
        <v>6493.2266811992431</v>
      </c>
      <c r="J43" s="1">
        <v>6505.4999999998918</v>
      </c>
      <c r="K43" s="1">
        <v>6505.4999999998918</v>
      </c>
      <c r="L43" s="1">
        <v>6505.4999999998909</v>
      </c>
      <c r="M43" s="1">
        <v>6482.9655890053427</v>
      </c>
      <c r="N43" s="1">
        <v>6505.4999999998918</v>
      </c>
      <c r="O43" s="1">
        <v>6497.9906351366162</v>
      </c>
      <c r="P43" s="1">
        <v>6505.4999999998909</v>
      </c>
      <c r="Q43" s="1">
        <v>6505.4999999998909</v>
      </c>
      <c r="R43" s="1">
        <v>6505.4999999998909</v>
      </c>
      <c r="S43" s="1">
        <v>6505.4999999998918</v>
      </c>
      <c r="T43" s="1">
        <v>6505.4999999998909</v>
      </c>
      <c r="U43" s="1">
        <v>6503.6759783474881</v>
      </c>
      <c r="V43" s="1">
        <v>6492.6393720071865</v>
      </c>
      <c r="W43" s="1">
        <v>6504.3427261809165</v>
      </c>
      <c r="X43" s="1">
        <v>6504.6736478111461</v>
      </c>
      <c r="Y43" s="1">
        <v>6505.4999999998909</v>
      </c>
      <c r="Z43" s="1">
        <v>6505.4999999998909</v>
      </c>
      <c r="AA43" s="1">
        <v>6505.3364318577651</v>
      </c>
      <c r="AB43" s="1">
        <v>6480.7408714731973</v>
      </c>
      <c r="AC43" s="1">
        <v>6505.4999999998918</v>
      </c>
      <c r="AD43" s="1">
        <v>6505.4999999998909</v>
      </c>
      <c r="AE43" s="1">
        <v>6505.4999999998436</v>
      </c>
      <c r="AF43" s="2">
        <v>6505.4999999998918</v>
      </c>
      <c r="AG43" s="2">
        <v>6504.6189763870516</v>
      </c>
      <c r="AH43" s="2">
        <v>6486.8954219733396</v>
      </c>
      <c r="AI43" s="2">
        <v>6505.4999999998909</v>
      </c>
      <c r="AJ43" s="2">
        <v>6505.4999999998909</v>
      </c>
      <c r="AK43" s="2">
        <v>6503.7453105952482</v>
      </c>
      <c r="AL43" s="2">
        <v>6505.4999999998918</v>
      </c>
      <c r="AM43" s="2">
        <v>6505.4999999998909</v>
      </c>
    </row>
    <row r="44" spans="1:39" x14ac:dyDescent="0.25">
      <c r="A44" s="70">
        <f ca="1">Exceedance!U44</f>
        <v>44044</v>
      </c>
      <c r="B44" s="412">
        <v>6502.4303183916609</v>
      </c>
      <c r="C44" s="412">
        <v>6502.4303183916609</v>
      </c>
      <c r="D44" s="412">
        <v>6502.4303183916609</v>
      </c>
      <c r="E44" s="2">
        <v>6503.9938662512768</v>
      </c>
      <c r="F44" s="1">
        <v>6505.9200375281216</v>
      </c>
      <c r="G44" s="1">
        <v>6505.9999999999891</v>
      </c>
      <c r="H44" s="1">
        <v>6505.9999999999891</v>
      </c>
      <c r="I44" s="1">
        <v>6491.2799156906476</v>
      </c>
      <c r="J44" s="1">
        <v>6500.1907668121767</v>
      </c>
      <c r="K44" s="1">
        <v>6499.8284547371504</v>
      </c>
      <c r="L44" s="1">
        <v>6502.2670173048064</v>
      </c>
      <c r="M44" s="1">
        <v>6479.9624833028247</v>
      </c>
      <c r="N44" s="1">
        <v>6505.9999999999891</v>
      </c>
      <c r="O44" s="1">
        <v>6496.4847902620331</v>
      </c>
      <c r="P44" s="1">
        <v>6505.9999999999891</v>
      </c>
      <c r="Q44" s="1">
        <v>6504.3789381684182</v>
      </c>
      <c r="R44" s="1">
        <v>6505.9999999999891</v>
      </c>
      <c r="S44" s="1">
        <v>6505.9999999999891</v>
      </c>
      <c r="T44" s="1">
        <v>6505.9999999999891</v>
      </c>
      <c r="U44" s="1">
        <v>6503.6509867060295</v>
      </c>
      <c r="V44" s="1">
        <v>6490.1943469418966</v>
      </c>
      <c r="W44" s="1">
        <v>6503.8165977341605</v>
      </c>
      <c r="X44" s="1">
        <v>6504.1506749354594</v>
      </c>
      <c r="Y44" s="1">
        <v>6501.2721948893377</v>
      </c>
      <c r="Z44" s="1">
        <v>6503.49141614784</v>
      </c>
      <c r="AA44" s="1">
        <v>6505.9999999999873</v>
      </c>
      <c r="AB44" s="1">
        <v>6478.9766238324146</v>
      </c>
      <c r="AC44" s="1">
        <v>6500.6078635923186</v>
      </c>
      <c r="AD44" s="1">
        <v>6505.9999999999891</v>
      </c>
      <c r="AE44" s="1">
        <v>6500.3372308920543</v>
      </c>
      <c r="AF44" s="2">
        <v>6505.9999999999891</v>
      </c>
      <c r="AG44" s="2">
        <v>6504.6403077947625</v>
      </c>
      <c r="AH44" s="2">
        <v>6484.698195928484</v>
      </c>
      <c r="AI44" s="2">
        <v>6505.2523852106524</v>
      </c>
      <c r="AJ44" s="2">
        <v>6500.4619536487689</v>
      </c>
      <c r="AK44" s="2">
        <v>6502.9967465460841</v>
      </c>
      <c r="AL44" s="2">
        <v>6505.9999999999891</v>
      </c>
      <c r="AM44" s="2">
        <v>6505.9999999999891</v>
      </c>
    </row>
    <row r="45" spans="1:39" x14ac:dyDescent="0.25">
      <c r="A45" s="70">
        <f ca="1">Exceedance!U45</f>
        <v>44075</v>
      </c>
      <c r="B45" s="412">
        <v>6499.4594325184416</v>
      </c>
      <c r="C45" s="412">
        <v>6498.9796179501373</v>
      </c>
      <c r="D45" s="412">
        <v>6499.1800240022585</v>
      </c>
      <c r="E45" s="2">
        <v>6502.3618265121922</v>
      </c>
      <c r="F45" s="1">
        <v>6500.1595215754087</v>
      </c>
      <c r="G45" s="1">
        <v>6503.3813989757</v>
      </c>
      <c r="H45" s="1">
        <v>6502.6204820622615</v>
      </c>
      <c r="I45" s="1">
        <v>6487.7543712308525</v>
      </c>
      <c r="J45" s="1">
        <v>6497.7240035503892</v>
      </c>
      <c r="K45" s="1">
        <v>6496.7968720643094</v>
      </c>
      <c r="L45" s="1">
        <v>6500.8290773239005</v>
      </c>
      <c r="M45" s="1">
        <v>6478.2388618675686</v>
      </c>
      <c r="N45" s="1">
        <v>6504.6911068230111</v>
      </c>
      <c r="O45" s="1">
        <v>6491.8231184559208</v>
      </c>
      <c r="P45" s="1">
        <v>6503.3107149885727</v>
      </c>
      <c r="Q45" s="1">
        <v>6500.8688233921139</v>
      </c>
      <c r="R45" s="1">
        <v>6505.9999999999936</v>
      </c>
      <c r="S45" s="1">
        <v>6503.3311940570738</v>
      </c>
      <c r="T45" s="1">
        <v>6505.6222258025573</v>
      </c>
      <c r="U45" s="1">
        <v>6500.7571199958866</v>
      </c>
      <c r="V45" s="1">
        <v>6486.9651805657122</v>
      </c>
      <c r="W45" s="1">
        <v>6500.198263753844</v>
      </c>
      <c r="X45" s="1">
        <v>6500.4680928761964</v>
      </c>
      <c r="Y45" s="1">
        <v>6499.0913794075786</v>
      </c>
      <c r="Z45" s="1">
        <v>6500.3773794981289</v>
      </c>
      <c r="AA45" s="1">
        <v>6500.9500860312983</v>
      </c>
      <c r="AB45" s="1">
        <v>6477.0139984245607</v>
      </c>
      <c r="AC45" s="1">
        <v>6497.8663293468098</v>
      </c>
      <c r="AD45" s="1">
        <v>6503.0024293894448</v>
      </c>
      <c r="AE45" s="1">
        <v>6497.6486123062668</v>
      </c>
      <c r="AF45" s="2">
        <v>6504.459631751517</v>
      </c>
      <c r="AG45" s="2">
        <v>6500.1966532330007</v>
      </c>
      <c r="AH45" s="2">
        <v>6482.7768446797445</v>
      </c>
      <c r="AI45" s="2">
        <v>6501.2919070677244</v>
      </c>
      <c r="AJ45" s="2">
        <v>6496.916748337545</v>
      </c>
      <c r="AK45" s="2">
        <v>6497.7337617712228</v>
      </c>
      <c r="AL45" s="2">
        <v>6505.9999999999936</v>
      </c>
      <c r="AM45" s="2">
        <v>6505.0983856074117</v>
      </c>
    </row>
    <row r="46" spans="1:39" x14ac:dyDescent="0.25">
      <c r="A46" s="70">
        <f ca="1">Exceedance!U46</f>
        <v>44105</v>
      </c>
      <c r="B46" s="412">
        <v>6494.8940906200714</v>
      </c>
      <c r="C46" s="412">
        <v>6496.558472704116</v>
      </c>
      <c r="D46" s="412">
        <v>6496.0014724249095</v>
      </c>
      <c r="E46" s="2">
        <v>6501.1181144066186</v>
      </c>
      <c r="F46" s="1">
        <v>6494.2330702851268</v>
      </c>
      <c r="G46" s="1">
        <v>6500.7990826511177</v>
      </c>
      <c r="H46" s="1">
        <v>6498.1126769275006</v>
      </c>
      <c r="I46" s="1">
        <v>6484.1094476490598</v>
      </c>
      <c r="J46" s="1">
        <v>6494.46661070958</v>
      </c>
      <c r="K46" s="1">
        <v>6494.3115243371249</v>
      </c>
      <c r="L46" s="1">
        <v>6496.57947610257</v>
      </c>
      <c r="M46" s="1">
        <v>6476.1100299623286</v>
      </c>
      <c r="N46" s="1">
        <v>6501.0905606985853</v>
      </c>
      <c r="O46" s="1">
        <v>6488.430466562093</v>
      </c>
      <c r="P46" s="1">
        <v>6499.2036948983605</v>
      </c>
      <c r="Q46" s="1">
        <v>6496.5708769912417</v>
      </c>
      <c r="R46" s="1">
        <v>6504.5181614298972</v>
      </c>
      <c r="S46" s="1">
        <v>6500.0427360356935</v>
      </c>
      <c r="T46" s="1">
        <v>6501.6005612321478</v>
      </c>
      <c r="U46" s="1">
        <v>6497.2127215249739</v>
      </c>
      <c r="V46" s="1">
        <v>6483.8634024892553</v>
      </c>
      <c r="W46" s="1">
        <v>6496.3782430689143</v>
      </c>
      <c r="X46" s="1">
        <v>6495.5797223043191</v>
      </c>
      <c r="Y46" s="1">
        <v>6495.9561473863023</v>
      </c>
      <c r="Z46" s="1">
        <v>6496.8541895781555</v>
      </c>
      <c r="AA46" s="1">
        <v>6497.6865670936522</v>
      </c>
      <c r="AB46" s="1">
        <v>6478.2445788849436</v>
      </c>
      <c r="AC46" s="1">
        <v>6493.9734625590163</v>
      </c>
      <c r="AD46" s="1">
        <v>6499.6193368521363</v>
      </c>
      <c r="AE46" s="1">
        <v>6493.8245579341665</v>
      </c>
      <c r="AF46" s="2">
        <v>6501.1562097176493</v>
      </c>
      <c r="AG46" s="2">
        <v>6495.5471536538371</v>
      </c>
      <c r="AH46" s="2">
        <v>6481.4184984348867</v>
      </c>
      <c r="AI46" s="2">
        <v>6503.4327463191576</v>
      </c>
      <c r="AJ46" s="2">
        <v>6492.7525727243719</v>
      </c>
      <c r="AK46" s="2">
        <v>6493.1550389149543</v>
      </c>
      <c r="AL46" s="2">
        <v>6505.9999999999936</v>
      </c>
      <c r="AM46" s="2">
        <v>6503.6149436536152</v>
      </c>
    </row>
    <row r="47" spans="1:39" x14ac:dyDescent="0.25">
      <c r="A47" s="70">
        <f ca="1">Exceedance!U47</f>
        <v>44136</v>
      </c>
      <c r="B47" s="412">
        <v>6490.9180707723872</v>
      </c>
      <c r="C47" s="412">
        <v>6493.0231849089796</v>
      </c>
      <c r="D47" s="412">
        <v>6492.1498100238332</v>
      </c>
      <c r="E47" s="2">
        <v>6497.1127704408418</v>
      </c>
      <c r="F47" s="1">
        <v>6487.9263691393144</v>
      </c>
      <c r="G47" s="1">
        <v>6497.1669346113431</v>
      </c>
      <c r="H47" s="1">
        <v>6493.7616877657219</v>
      </c>
      <c r="I47" s="1">
        <v>6480.990896736861</v>
      </c>
      <c r="J47" s="1">
        <v>6490.7186987221812</v>
      </c>
      <c r="K47" s="1">
        <v>6491.1867753852957</v>
      </c>
      <c r="L47" s="1">
        <v>6492.5506479869355</v>
      </c>
      <c r="M47" s="1">
        <v>6474.5732193680815</v>
      </c>
      <c r="N47" s="1">
        <v>6496.5453009706325</v>
      </c>
      <c r="O47" s="1">
        <v>6484.7620167162486</v>
      </c>
      <c r="P47" s="1">
        <v>6494.4857811868924</v>
      </c>
      <c r="Q47" s="1">
        <v>6492.2245040935504</v>
      </c>
      <c r="R47" s="1">
        <v>6500.1173924756104</v>
      </c>
      <c r="S47" s="1">
        <v>6495.6035333457812</v>
      </c>
      <c r="T47" s="1">
        <v>6496.9737486577151</v>
      </c>
      <c r="U47" s="1">
        <v>6493.2554396130763</v>
      </c>
      <c r="V47" s="1">
        <v>6482.4530396341752</v>
      </c>
      <c r="W47" s="1">
        <v>6492.0553302419485</v>
      </c>
      <c r="X47" s="1">
        <v>6490.950357590058</v>
      </c>
      <c r="Y47" s="1">
        <v>6493.0119320944568</v>
      </c>
      <c r="Z47" s="1">
        <v>6492.8742699103796</v>
      </c>
      <c r="AA47" s="1">
        <v>6492.8344845928905</v>
      </c>
      <c r="AB47" s="1">
        <v>6478.2883113915523</v>
      </c>
      <c r="AC47" s="1">
        <v>6490.5056271904605</v>
      </c>
      <c r="AD47" s="1">
        <v>6495.9834998989281</v>
      </c>
      <c r="AE47" s="1">
        <v>6490.3181527309725</v>
      </c>
      <c r="AF47" s="2">
        <v>6496.6923517305668</v>
      </c>
      <c r="AG47" s="2">
        <v>6491.9419760070705</v>
      </c>
      <c r="AH47" s="2">
        <v>6479.4124936250646</v>
      </c>
      <c r="AI47" s="2">
        <v>6498.758739080442</v>
      </c>
      <c r="AJ47" s="2">
        <v>6488.6040517847741</v>
      </c>
      <c r="AK47" s="2">
        <v>6489.2373919489992</v>
      </c>
      <c r="AL47" s="2">
        <v>6501.0785354833879</v>
      </c>
      <c r="AM47" s="2">
        <v>6500.0506509724619</v>
      </c>
    </row>
    <row r="48" spans="1:39" x14ac:dyDescent="0.25">
      <c r="A48" s="70">
        <f ca="1">Exceedance!U48</f>
        <v>44166</v>
      </c>
      <c r="B48" s="412">
        <v>6485.1683995741669</v>
      </c>
      <c r="C48" s="412">
        <v>6486.8862163729855</v>
      </c>
      <c r="D48" s="412">
        <v>6486.1756449147642</v>
      </c>
      <c r="E48" s="2">
        <v>6491.334541685299</v>
      </c>
      <c r="F48" s="1">
        <v>6477.8733024834755</v>
      </c>
      <c r="G48" s="1">
        <v>6491.2712886175896</v>
      </c>
      <c r="H48" s="1">
        <v>6488.2653993764761</v>
      </c>
      <c r="I48" s="1">
        <v>6476.5712059070593</v>
      </c>
      <c r="J48" s="1">
        <v>6485.5993670886237</v>
      </c>
      <c r="K48" s="1">
        <v>6486.3013752930283</v>
      </c>
      <c r="L48" s="1">
        <v>6487.0898645247999</v>
      </c>
      <c r="M48" s="1">
        <v>6471.9381314316888</v>
      </c>
      <c r="N48" s="1">
        <v>6490.3638026574854</v>
      </c>
      <c r="O48" s="1">
        <v>6479.1637191002055</v>
      </c>
      <c r="P48" s="1">
        <v>6488.8273626033415</v>
      </c>
      <c r="Q48" s="1">
        <v>6486.5798972541352</v>
      </c>
      <c r="R48" s="1">
        <v>6493.5872339851139</v>
      </c>
      <c r="S48" s="1">
        <v>6489.7699380991853</v>
      </c>
      <c r="T48" s="1">
        <v>6490.8369758686131</v>
      </c>
      <c r="U48" s="1">
        <v>6487.8378884877084</v>
      </c>
      <c r="V48" s="1">
        <v>6479.3548159784514</v>
      </c>
      <c r="W48" s="1">
        <v>6486.3198557345004</v>
      </c>
      <c r="X48" s="1">
        <v>6484.9923521596784</v>
      </c>
      <c r="Y48" s="1">
        <v>6487.535000569258</v>
      </c>
      <c r="Z48" s="1">
        <v>6487.5397765049829</v>
      </c>
      <c r="AA48" s="1">
        <v>6486.4706621707246</v>
      </c>
      <c r="AB48" s="1">
        <v>6476.1837467669438</v>
      </c>
      <c r="AC48" s="1">
        <v>6485.1449488428625</v>
      </c>
      <c r="AD48" s="1">
        <v>6490.4578551807672</v>
      </c>
      <c r="AE48" s="1">
        <v>6485.453138030718</v>
      </c>
      <c r="AF48" s="2">
        <v>6490.0758231578966</v>
      </c>
      <c r="AG48" s="2">
        <v>6486.8948316833785</v>
      </c>
      <c r="AH48" s="2">
        <v>6475.7575234210926</v>
      </c>
      <c r="AI48" s="2">
        <v>6491.2354199252677</v>
      </c>
      <c r="AJ48" s="2">
        <v>6483.3450254108138</v>
      </c>
      <c r="AK48" s="2">
        <v>6484.0807200097825</v>
      </c>
      <c r="AL48" s="2">
        <v>6493.5394267098454</v>
      </c>
      <c r="AM48" s="2">
        <v>6493.8545945940768</v>
      </c>
    </row>
    <row r="49" spans="1:39" x14ac:dyDescent="0.25">
      <c r="A49" s="70">
        <f ca="1">Exceedance!U49</f>
        <v>44197</v>
      </c>
      <c r="B49" s="412">
        <v>6478.3046704191065</v>
      </c>
      <c r="C49" s="412">
        <v>6479.6371688747422</v>
      </c>
      <c r="D49" s="412">
        <v>6479.0867377830982</v>
      </c>
      <c r="E49" s="2">
        <v>6484.220387649345</v>
      </c>
      <c r="F49" s="1">
        <v>6465.0000000000173</v>
      </c>
      <c r="G49" s="1">
        <v>6483.7929902197366</v>
      </c>
      <c r="H49" s="1">
        <v>6481.5576776062608</v>
      </c>
      <c r="I49" s="1">
        <v>6470.9888969295107</v>
      </c>
      <c r="J49" s="1">
        <v>6479.1205144890482</v>
      </c>
      <c r="K49" s="1">
        <v>6479.9818684815591</v>
      </c>
      <c r="L49" s="1">
        <v>6480.1372967884627</v>
      </c>
      <c r="M49" s="1">
        <v>6468.6027490972047</v>
      </c>
      <c r="N49" s="1">
        <v>6482.7657161696361</v>
      </c>
      <c r="O49" s="1">
        <v>6471.8486336534561</v>
      </c>
      <c r="P49" s="1">
        <v>6480.8808156496616</v>
      </c>
      <c r="Q49" s="1">
        <v>6480.1260195121413</v>
      </c>
      <c r="R49" s="1">
        <v>6485.4721367923858</v>
      </c>
      <c r="S49" s="1">
        <v>6482.3744900032252</v>
      </c>
      <c r="T49" s="1">
        <v>6483.319087565761</v>
      </c>
      <c r="U49" s="1">
        <v>6481.1806807994071</v>
      </c>
      <c r="V49" s="1">
        <v>6475.1165924173984</v>
      </c>
      <c r="W49" s="1">
        <v>6479.2485680475311</v>
      </c>
      <c r="X49" s="1">
        <v>6477.6289394574105</v>
      </c>
      <c r="Y49" s="1">
        <v>6480.4792228693386</v>
      </c>
      <c r="Z49" s="1">
        <v>6481.5144123268537</v>
      </c>
      <c r="AA49" s="1">
        <v>6478.6481152721244</v>
      </c>
      <c r="AB49" s="1">
        <v>6473.0035699749806</v>
      </c>
      <c r="AC49" s="1">
        <v>6478.5631753193575</v>
      </c>
      <c r="AD49" s="1">
        <v>6483.5523953247748</v>
      </c>
      <c r="AE49" s="1">
        <v>6479.5372723630489</v>
      </c>
      <c r="AF49" s="2">
        <v>6481.9183869337676</v>
      </c>
      <c r="AG49" s="2">
        <v>6480.4292303956181</v>
      </c>
      <c r="AH49" s="2">
        <v>6471.1399038826903</v>
      </c>
      <c r="AI49" s="2">
        <v>6482.0658164251126</v>
      </c>
      <c r="AJ49" s="2">
        <v>6477.8675251005998</v>
      </c>
      <c r="AK49" s="2">
        <v>6477.640457729537</v>
      </c>
      <c r="AL49" s="2">
        <v>6484.3434656588997</v>
      </c>
      <c r="AM49" s="2">
        <v>6486.1689750026908</v>
      </c>
    </row>
    <row r="50" spans="1:39" x14ac:dyDescent="0.25">
      <c r="A50" s="70">
        <f ca="1">Exceedance!U50</f>
        <v>44228</v>
      </c>
      <c r="B50" s="412">
        <v>6470.9641919431897</v>
      </c>
      <c r="C50" s="412">
        <v>6471.7926754993932</v>
      </c>
      <c r="D50" s="412">
        <v>6471.4486101532411</v>
      </c>
      <c r="E50" s="2">
        <v>6476.4026863910522</v>
      </c>
      <c r="F50" s="1">
        <v>6464.9999999999927</v>
      </c>
      <c r="G50" s="1">
        <v>6475.5619337537919</v>
      </c>
      <c r="H50" s="1">
        <v>6474.1014734520131</v>
      </c>
      <c r="I50" s="1">
        <v>6465.5119998057016</v>
      </c>
      <c r="J50" s="1">
        <v>6472.0974327699605</v>
      </c>
      <c r="K50" s="1">
        <v>6473.8333017588557</v>
      </c>
      <c r="L50" s="1">
        <v>6472.3656808085307</v>
      </c>
      <c r="M50" s="1">
        <v>6465.5378094358239</v>
      </c>
      <c r="N50" s="1">
        <v>6474.0969987554199</v>
      </c>
      <c r="O50" s="1">
        <v>6466.5406730574132</v>
      </c>
      <c r="P50" s="1">
        <v>6473.6008088916706</v>
      </c>
      <c r="Q50" s="1">
        <v>6472.2535105887137</v>
      </c>
      <c r="R50" s="1">
        <v>6476.2016934025351</v>
      </c>
      <c r="S50" s="1">
        <v>6474.338647529803</v>
      </c>
      <c r="T50" s="1">
        <v>6475.6891471355666</v>
      </c>
      <c r="U50" s="1">
        <v>6473.8741417269821</v>
      </c>
      <c r="V50" s="1">
        <v>6470.742123039181</v>
      </c>
      <c r="W50" s="1">
        <v>6473.286325120559</v>
      </c>
      <c r="X50" s="1">
        <v>6469.7020489175275</v>
      </c>
      <c r="Y50" s="1">
        <v>6472.6781688166639</v>
      </c>
      <c r="Z50" s="1">
        <v>6474.6637662376743</v>
      </c>
      <c r="AA50" s="1">
        <v>6470.0741739386422</v>
      </c>
      <c r="AB50" s="1">
        <v>6469.6285545568908</v>
      </c>
      <c r="AC50" s="1">
        <v>6471.7107892814975</v>
      </c>
      <c r="AD50" s="1">
        <v>6475.7795318626577</v>
      </c>
      <c r="AE50" s="1">
        <v>6473.4878914795108</v>
      </c>
      <c r="AF50" s="2">
        <v>6472.7741722593119</v>
      </c>
      <c r="AG50" s="2">
        <v>6473.3427980704664</v>
      </c>
      <c r="AH50" s="2">
        <v>6468.0649150597446</v>
      </c>
      <c r="AI50" s="2">
        <v>6473.0264746442108</v>
      </c>
      <c r="AJ50" s="2">
        <v>6471.8734647194879</v>
      </c>
      <c r="AK50" s="2">
        <v>6471.4646700236226</v>
      </c>
      <c r="AL50" s="2">
        <v>6473.7804440639175</v>
      </c>
      <c r="AM50" s="2">
        <v>6477.5864087455147</v>
      </c>
    </row>
    <row r="51" spans="1:39" x14ac:dyDescent="0.25">
      <c r="A51" s="70">
        <f ca="1">Exceedance!U51</f>
        <v>44256</v>
      </c>
      <c r="B51" s="412">
        <v>6467.0146389337569</v>
      </c>
      <c r="C51" s="412">
        <v>6466.9945743701028</v>
      </c>
      <c r="D51" s="412">
        <v>6467.0025794340927</v>
      </c>
      <c r="E51" s="2">
        <v>6466.925462638992</v>
      </c>
      <c r="F51" s="1">
        <v>6477.1460684417452</v>
      </c>
      <c r="G51" s="1">
        <v>6466.9285568933383</v>
      </c>
      <c r="H51" s="1">
        <v>6466.9604879347971</v>
      </c>
      <c r="I51" s="1">
        <v>6467.159472038752</v>
      </c>
      <c r="J51" s="1">
        <v>6467.0120245595181</v>
      </c>
      <c r="K51" s="1">
        <v>6467.0033938460401</v>
      </c>
      <c r="L51" s="1">
        <v>6466.9869265357956</v>
      </c>
      <c r="M51" s="1">
        <v>6467.266709068509</v>
      </c>
      <c r="N51" s="1">
        <v>6466.9345223344117</v>
      </c>
      <c r="O51" s="1">
        <v>6467.1065382007855</v>
      </c>
      <c r="P51" s="1">
        <v>6466.9568730145775</v>
      </c>
      <c r="Q51" s="1">
        <v>6466.9899681054558</v>
      </c>
      <c r="R51" s="1">
        <v>6466.8941604314132</v>
      </c>
      <c r="S51" s="1">
        <v>6466.9406766900565</v>
      </c>
      <c r="T51" s="1">
        <v>6466.9249714403195</v>
      </c>
      <c r="U51" s="1">
        <v>6466.9707708890319</v>
      </c>
      <c r="V51" s="1">
        <v>6467.1277118354483</v>
      </c>
      <c r="W51" s="1">
        <v>6466.9939965545937</v>
      </c>
      <c r="X51" s="1">
        <v>6467.0160299618256</v>
      </c>
      <c r="Y51" s="1">
        <v>6466.9853518406217</v>
      </c>
      <c r="Z51" s="1">
        <v>6466.9710716105874</v>
      </c>
      <c r="AA51" s="1">
        <v>6466.9967736047929</v>
      </c>
      <c r="AB51" s="1">
        <v>6467.2214566285202</v>
      </c>
      <c r="AC51" s="1">
        <v>6467.0177287661081</v>
      </c>
      <c r="AD51" s="1">
        <v>6466.9375488084052</v>
      </c>
      <c r="AE51" s="1">
        <v>6467.0079797774306</v>
      </c>
      <c r="AF51" s="2">
        <v>6466.9380545848926</v>
      </c>
      <c r="AG51" s="2">
        <v>6466.9876942998517</v>
      </c>
      <c r="AH51" s="2">
        <v>6467.1935500415802</v>
      </c>
      <c r="AI51" s="2">
        <v>6466.9353637752083</v>
      </c>
      <c r="AJ51" s="2">
        <v>6467.0306310180649</v>
      </c>
      <c r="AK51" s="2">
        <v>6467.0245902486704</v>
      </c>
      <c r="AL51" s="2">
        <v>6465.0000000000091</v>
      </c>
      <c r="AM51" s="2">
        <v>6466.891891987194</v>
      </c>
    </row>
    <row r="52" spans="1:39" x14ac:dyDescent="0.25">
      <c r="A52" s="70">
        <f ca="1">Exceedance!U52</f>
        <v>44287</v>
      </c>
      <c r="B52" s="412">
        <v>6465.4479886904228</v>
      </c>
      <c r="C52" s="412">
        <v>6465.4298147154514</v>
      </c>
      <c r="D52" s="412">
        <v>6465.4370304300901</v>
      </c>
      <c r="E52" s="2">
        <v>6466.7328604734694</v>
      </c>
      <c r="F52" s="1">
        <v>6494.8229714326371</v>
      </c>
      <c r="G52" s="1">
        <v>6467.0328018186628</v>
      </c>
      <c r="H52" s="1">
        <v>6474.0499083920477</v>
      </c>
      <c r="I52" s="1">
        <v>6471.1346960556375</v>
      </c>
      <c r="J52" s="1">
        <v>6469.4385690795807</v>
      </c>
      <c r="K52" s="1">
        <v>6465.0000000000064</v>
      </c>
      <c r="L52" s="1">
        <v>6473.8602340906036</v>
      </c>
      <c r="M52" s="1">
        <v>6465.0000000000082</v>
      </c>
      <c r="N52" s="1">
        <v>6469.5165109752215</v>
      </c>
      <c r="O52" s="1">
        <v>6465.0000000000073</v>
      </c>
      <c r="P52" s="1">
        <v>6471.854638338923</v>
      </c>
      <c r="Q52" s="1">
        <v>6466.6206161132695</v>
      </c>
      <c r="R52" s="1">
        <v>6465.0201691323064</v>
      </c>
      <c r="S52" s="1">
        <v>6465.0000000000055</v>
      </c>
      <c r="T52" s="1">
        <v>6465.0000000000055</v>
      </c>
      <c r="U52" s="1">
        <v>6469.5956321274471</v>
      </c>
      <c r="V52" s="1">
        <v>6471.8424517315125</v>
      </c>
      <c r="W52" s="1">
        <v>6470.2061807707769</v>
      </c>
      <c r="X52" s="1">
        <v>6472.1994688188124</v>
      </c>
      <c r="Y52" s="1">
        <v>6465.0000000000055</v>
      </c>
      <c r="Z52" s="1">
        <v>6468.3051137479169</v>
      </c>
      <c r="AA52" s="1">
        <v>6474.3379437939548</v>
      </c>
      <c r="AB52" s="1">
        <v>6465.0000000000082</v>
      </c>
      <c r="AC52" s="1">
        <v>6465.0000000000064</v>
      </c>
      <c r="AD52" s="1">
        <v>6470.7847175866355</v>
      </c>
      <c r="AE52" s="1">
        <v>6465.0000000000064</v>
      </c>
      <c r="AF52" s="2">
        <v>6475.8191401783597</v>
      </c>
      <c r="AG52" s="2">
        <v>6469.2922344670533</v>
      </c>
      <c r="AH52" s="2">
        <v>6465.0000000000073</v>
      </c>
      <c r="AI52" s="2">
        <v>6465.0000000000055</v>
      </c>
      <c r="AJ52" s="2">
        <v>6469.4018492958039</v>
      </c>
      <c r="AK52" s="2">
        <v>6465.0000000000064</v>
      </c>
      <c r="AL52" s="2">
        <v>6464.9999999999927</v>
      </c>
      <c r="AM52" s="2">
        <v>6465.0000000000055</v>
      </c>
    </row>
    <row r="53" spans="1:39" x14ac:dyDescent="0.25">
      <c r="A53" s="70">
        <f ca="1">Exceedance!U53</f>
        <v>44317</v>
      </c>
      <c r="B53" s="412">
        <v>6480.0000000000091</v>
      </c>
      <c r="C53" s="412">
        <v>6480.0000000000091</v>
      </c>
      <c r="D53" s="412">
        <v>6480.0000000000091</v>
      </c>
      <c r="E53" s="2">
        <v>6480.0000000000082</v>
      </c>
      <c r="F53" s="1">
        <v>6479.9999999999727</v>
      </c>
      <c r="G53" s="1">
        <v>6480.0000000000073</v>
      </c>
      <c r="H53" s="1">
        <v>6480</v>
      </c>
      <c r="I53" s="1">
        <v>6480.0000000000036</v>
      </c>
      <c r="J53" s="1">
        <v>6470.682111888781</v>
      </c>
      <c r="K53" s="1">
        <v>6470.6680320794385</v>
      </c>
      <c r="L53" s="1">
        <v>6480.0000000000009</v>
      </c>
      <c r="M53" s="1">
        <v>6480.00000000001</v>
      </c>
      <c r="N53" s="1">
        <v>6480.0000000000055</v>
      </c>
      <c r="O53" s="1">
        <v>6464.9999999999927</v>
      </c>
      <c r="P53" s="1">
        <v>6480.0000000000027</v>
      </c>
      <c r="Q53" s="1">
        <v>6480.0000000000082</v>
      </c>
      <c r="R53" s="1">
        <v>6479.5869121954584</v>
      </c>
      <c r="S53" s="1">
        <v>6480.00000000001</v>
      </c>
      <c r="T53" s="1">
        <v>6480.00000000001</v>
      </c>
      <c r="U53" s="1">
        <v>6480.0000000000055</v>
      </c>
      <c r="V53" s="1">
        <v>6474.4516892428874</v>
      </c>
      <c r="W53" s="1">
        <v>6472.3998423627572</v>
      </c>
      <c r="X53" s="1">
        <v>6475.0369684579982</v>
      </c>
      <c r="Y53" s="1">
        <v>6477.2380583655158</v>
      </c>
      <c r="Z53" s="1">
        <v>6480.0000000000064</v>
      </c>
      <c r="AA53" s="1">
        <v>6479.9999999972888</v>
      </c>
      <c r="AB53" s="1">
        <v>6479.1605750410054</v>
      </c>
      <c r="AC53" s="1">
        <v>6475.8932902919878</v>
      </c>
      <c r="AD53" s="1">
        <v>6468.1907869802208</v>
      </c>
      <c r="AE53" s="1">
        <v>6480.00000000001</v>
      </c>
      <c r="AF53" s="2">
        <v>6479.9999999979964</v>
      </c>
      <c r="AG53" s="2">
        <v>6476.4864028541306</v>
      </c>
      <c r="AH53" s="2">
        <v>6480.00000000001</v>
      </c>
      <c r="AI53" s="2">
        <v>6480.00000000001</v>
      </c>
      <c r="AJ53" s="2">
        <v>6480.0000000000055</v>
      </c>
      <c r="AK53" s="2">
        <v>6480.00000000001</v>
      </c>
      <c r="AL53" s="2">
        <v>6480.00000000001</v>
      </c>
      <c r="AM53" s="2">
        <v>6480.00000000001</v>
      </c>
    </row>
    <row r="54" spans="1:39" x14ac:dyDescent="0.25">
      <c r="A54" s="70">
        <f ca="1">Exceedance!U54</f>
        <v>44348</v>
      </c>
      <c r="B54" s="412">
        <v>6499.9999999987012</v>
      </c>
      <c r="C54" s="412">
        <v>6499.9999999987012</v>
      </c>
      <c r="D54" s="412">
        <v>6499.9999999987012</v>
      </c>
      <c r="E54" s="2">
        <v>6499.9999999987003</v>
      </c>
      <c r="F54" s="1">
        <v>6505.9999999995207</v>
      </c>
      <c r="G54" s="1">
        <v>6499.9999999987012</v>
      </c>
      <c r="H54" s="1">
        <v>6494.736515610869</v>
      </c>
      <c r="I54" s="1">
        <v>6499.9999999987012</v>
      </c>
      <c r="J54" s="1">
        <v>6499.9999999999964</v>
      </c>
      <c r="K54" s="1">
        <v>6499.9999999999973</v>
      </c>
      <c r="L54" s="1">
        <v>6483.6587715916357</v>
      </c>
      <c r="M54" s="1">
        <v>6499.9999999987012</v>
      </c>
      <c r="N54" s="1">
        <v>6498.604621748611</v>
      </c>
      <c r="O54" s="1">
        <v>6499.9999999999973</v>
      </c>
      <c r="P54" s="1">
        <v>6499.9999999987003</v>
      </c>
      <c r="Q54" s="1">
        <v>6499.9999999987012</v>
      </c>
      <c r="R54" s="1">
        <v>6499.9999999986758</v>
      </c>
      <c r="S54" s="1">
        <v>6499.9999999987012</v>
      </c>
      <c r="T54" s="1">
        <v>6499.9999999987012</v>
      </c>
      <c r="U54" s="1">
        <v>6493.205072061457</v>
      </c>
      <c r="V54" s="1">
        <v>6498.6764594467159</v>
      </c>
      <c r="W54" s="1">
        <v>6499.9999999999964</v>
      </c>
      <c r="X54" s="1">
        <v>6499.9999999999964</v>
      </c>
      <c r="Y54" s="1">
        <v>6499.9999999985321</v>
      </c>
      <c r="Z54" s="1">
        <v>6499.9999999987012</v>
      </c>
      <c r="AA54" s="1">
        <v>6485.3300935062543</v>
      </c>
      <c r="AB54" s="1">
        <v>6499.9999999986494</v>
      </c>
      <c r="AC54" s="1">
        <v>6499.9999999999955</v>
      </c>
      <c r="AD54" s="1">
        <v>6496.6510306306618</v>
      </c>
      <c r="AE54" s="1">
        <v>6499.9999999987003</v>
      </c>
      <c r="AF54" s="2">
        <v>6499.9999999987012</v>
      </c>
      <c r="AG54" s="2">
        <v>6486.8157152715339</v>
      </c>
      <c r="AH54" s="2">
        <v>6499.9999999987012</v>
      </c>
      <c r="AI54" s="2">
        <v>6499.9999999987012</v>
      </c>
      <c r="AJ54" s="2">
        <v>6499.9999999987012</v>
      </c>
      <c r="AK54" s="2">
        <v>6499.9999999987003</v>
      </c>
      <c r="AL54" s="2">
        <v>6499.9999999987012</v>
      </c>
      <c r="AM54" s="2">
        <v>6499.9999999987003</v>
      </c>
    </row>
    <row r="55" spans="1:39" x14ac:dyDescent="0.25">
      <c r="A55" s="70">
        <f ca="1">Exceedance!U55</f>
        <v>44378</v>
      </c>
      <c r="B55" s="412">
        <v>6505.4999999998909</v>
      </c>
      <c r="C55" s="412">
        <v>6505.4999999998909</v>
      </c>
      <c r="D55" s="412">
        <v>6505.4999999998909</v>
      </c>
      <c r="E55" s="2">
        <v>6505.4357742610437</v>
      </c>
      <c r="F55" s="1">
        <v>6505.5000000000027</v>
      </c>
      <c r="G55" s="1">
        <v>6505.4999999998909</v>
      </c>
      <c r="H55" s="1">
        <v>6492.7896157202495</v>
      </c>
      <c r="I55" s="1">
        <v>6505.4999999998909</v>
      </c>
      <c r="J55" s="1">
        <v>6505.4999999998918</v>
      </c>
      <c r="K55" s="1">
        <v>6505.4999999998909</v>
      </c>
      <c r="L55" s="1">
        <v>6482.4939161607972</v>
      </c>
      <c r="M55" s="1">
        <v>6505.4999999998909</v>
      </c>
      <c r="N55" s="1">
        <v>6497.514392806178</v>
      </c>
      <c r="O55" s="1">
        <v>6505.4999999998909</v>
      </c>
      <c r="P55" s="1">
        <v>6505.4999999998918</v>
      </c>
      <c r="Q55" s="1">
        <v>6505.4999999998909</v>
      </c>
      <c r="R55" s="1">
        <v>6505.4999999998918</v>
      </c>
      <c r="S55" s="1">
        <v>6505.4999999998909</v>
      </c>
      <c r="T55" s="1">
        <v>6503.457077115374</v>
      </c>
      <c r="U55" s="1">
        <v>6492.1264387414276</v>
      </c>
      <c r="V55" s="1">
        <v>6503.9873240852157</v>
      </c>
      <c r="W55" s="1">
        <v>6504.9049016405006</v>
      </c>
      <c r="X55" s="1">
        <v>6505.4999999998909</v>
      </c>
      <c r="Y55" s="1">
        <v>6505.4999999998918</v>
      </c>
      <c r="Z55" s="1">
        <v>6505.094011401965</v>
      </c>
      <c r="AA55" s="1">
        <v>6480.8150812929152</v>
      </c>
      <c r="AB55" s="1">
        <v>6505.4999999998909</v>
      </c>
      <c r="AC55" s="1">
        <v>6505.4999999998918</v>
      </c>
      <c r="AD55" s="1">
        <v>6505.4999999998408</v>
      </c>
      <c r="AE55" s="1">
        <v>6505.4999999998918</v>
      </c>
      <c r="AF55" s="2">
        <v>6504.3719942462376</v>
      </c>
      <c r="AG55" s="2">
        <v>6486.5393275200322</v>
      </c>
      <c r="AH55" s="2">
        <v>6505.4999999998909</v>
      </c>
      <c r="AI55" s="2">
        <v>6505.4999999998909</v>
      </c>
      <c r="AJ55" s="2">
        <v>6503.5077999409978</v>
      </c>
      <c r="AK55" s="2">
        <v>6505.4999999998918</v>
      </c>
      <c r="AL55" s="2">
        <v>6505.4999999998909</v>
      </c>
      <c r="AM55" s="2">
        <v>6505.4999999998918</v>
      </c>
    </row>
    <row r="56" spans="1:39" x14ac:dyDescent="0.25">
      <c r="A56" s="70">
        <f ca="1">Exceedance!U56</f>
        <v>44409</v>
      </c>
      <c r="B56" s="412">
        <v>6502.4303183916609</v>
      </c>
      <c r="C56" s="412">
        <v>6502.4303183916609</v>
      </c>
      <c r="D56" s="412">
        <v>6502.4303183916609</v>
      </c>
      <c r="E56" s="2">
        <v>6505.9634039810599</v>
      </c>
      <c r="F56" s="1">
        <v>6505.9999999999891</v>
      </c>
      <c r="G56" s="1">
        <v>6505.9999999999891</v>
      </c>
      <c r="H56" s="1">
        <v>6490.7449752625444</v>
      </c>
      <c r="I56" s="1">
        <v>6500.1185903691594</v>
      </c>
      <c r="J56" s="1">
        <v>6499.7244834874627</v>
      </c>
      <c r="K56" s="1">
        <v>6502.3745917341512</v>
      </c>
      <c r="L56" s="1">
        <v>6479.3179454208339</v>
      </c>
      <c r="M56" s="1">
        <v>6505.9999999999891</v>
      </c>
      <c r="N56" s="1">
        <v>6495.8906109309401</v>
      </c>
      <c r="O56" s="1">
        <v>6505.9999999999891</v>
      </c>
      <c r="P56" s="1">
        <v>6504.2892568911266</v>
      </c>
      <c r="Q56" s="1">
        <v>6505.9999999999891</v>
      </c>
      <c r="R56" s="1">
        <v>6505.9999999999891</v>
      </c>
      <c r="S56" s="1">
        <v>6505.9999999999891</v>
      </c>
      <c r="T56" s="1">
        <v>6503.3532094140164</v>
      </c>
      <c r="U56" s="1">
        <v>6489.5541439897161</v>
      </c>
      <c r="V56" s="1">
        <v>6503.3662741432909</v>
      </c>
      <c r="W56" s="1">
        <v>6504.3612766643864</v>
      </c>
      <c r="X56" s="1">
        <v>6501.169582924661</v>
      </c>
      <c r="Y56" s="1">
        <v>6503.3902417057088</v>
      </c>
      <c r="Z56" s="1">
        <v>6505.9345002891705</v>
      </c>
      <c r="AA56" s="1">
        <v>6479.0217415465304</v>
      </c>
      <c r="AB56" s="1">
        <v>6500.5033433206627</v>
      </c>
      <c r="AC56" s="1">
        <v>6505.9999999999891</v>
      </c>
      <c r="AD56" s="1">
        <v>6500.2321989932525</v>
      </c>
      <c r="AE56" s="1">
        <v>6505.9999999999891</v>
      </c>
      <c r="AF56" s="2">
        <v>6504.3056464905394</v>
      </c>
      <c r="AG56" s="2">
        <v>6484.2080004367135</v>
      </c>
      <c r="AH56" s="2">
        <v>6505.1673828199546</v>
      </c>
      <c r="AI56" s="2">
        <v>6500.1063494185491</v>
      </c>
      <c r="AJ56" s="2">
        <v>6502.6609406200769</v>
      </c>
      <c r="AK56" s="2">
        <v>6505.9999999999891</v>
      </c>
      <c r="AL56" s="2">
        <v>6505.9999999999891</v>
      </c>
      <c r="AM56" s="2">
        <v>6503.8929522991975</v>
      </c>
    </row>
    <row r="57" spans="1:39" x14ac:dyDescent="0.25">
      <c r="A57" s="70">
        <f ca="1">Exceedance!U57</f>
        <v>44440</v>
      </c>
      <c r="B57" s="412">
        <v>6499.4594325184407</v>
      </c>
      <c r="C57" s="412">
        <v>6498.9796179501373</v>
      </c>
      <c r="D57" s="412">
        <v>6499.1800240022585</v>
      </c>
      <c r="E57" s="2">
        <v>6500.194725247462</v>
      </c>
      <c r="F57" s="1">
        <v>6503.3776971248662</v>
      </c>
      <c r="G57" s="1">
        <v>6502.7177096226369</v>
      </c>
      <c r="H57" s="1">
        <v>6487.2678120414312</v>
      </c>
      <c r="I57" s="1">
        <v>6497.6587411227529</v>
      </c>
      <c r="J57" s="1">
        <v>6496.6958825296178</v>
      </c>
      <c r="K57" s="1">
        <v>6501.0754136702571</v>
      </c>
      <c r="L57" s="1">
        <v>6477.6557060189871</v>
      </c>
      <c r="M57" s="1">
        <v>6504.6847379433884</v>
      </c>
      <c r="N57" s="1">
        <v>6491.2796899689092</v>
      </c>
      <c r="O57" s="1">
        <v>6503.4094471040571</v>
      </c>
      <c r="P57" s="1">
        <v>6500.7841019781299</v>
      </c>
      <c r="Q57" s="1">
        <v>6505.9999999999936</v>
      </c>
      <c r="R57" s="1">
        <v>6503.3246666331061</v>
      </c>
      <c r="S57" s="1">
        <v>6505.6709750937198</v>
      </c>
      <c r="T57" s="1">
        <v>6500.4908613933085</v>
      </c>
      <c r="U57" s="1">
        <v>6486.3770632547503</v>
      </c>
      <c r="V57" s="1">
        <v>6499.7894873731011</v>
      </c>
      <c r="W57" s="1">
        <v>6500.6849565391049</v>
      </c>
      <c r="X57" s="1">
        <v>6498.993763058219</v>
      </c>
      <c r="Y57" s="1">
        <v>6500.2807135720514</v>
      </c>
      <c r="Z57" s="1">
        <v>6500.8856689054055</v>
      </c>
      <c r="AA57" s="1">
        <v>6476.9918160245152</v>
      </c>
      <c r="AB57" s="1">
        <v>6497.7653801412316</v>
      </c>
      <c r="AC57" s="1">
        <v>6502.996128813722</v>
      </c>
      <c r="AD57" s="1">
        <v>6497.5483789280461</v>
      </c>
      <c r="AE57" s="1">
        <v>6504.6519277725438</v>
      </c>
      <c r="AF57" s="2">
        <v>6499.8915546104208</v>
      </c>
      <c r="AG57" s="2">
        <v>6482.331684980888</v>
      </c>
      <c r="AH57" s="2">
        <v>6501.2102516860668</v>
      </c>
      <c r="AI57" s="2">
        <v>6496.5897014244365</v>
      </c>
      <c r="AJ57" s="2">
        <v>6497.4232786674129</v>
      </c>
      <c r="AK57" s="2">
        <v>6505.9999999999936</v>
      </c>
      <c r="AL57" s="2">
        <v>6505.0912099262578</v>
      </c>
      <c r="AM57" s="2">
        <v>6502.264671463613</v>
      </c>
    </row>
    <row r="58" spans="1:39" x14ac:dyDescent="0.25">
      <c r="A58" s="70">
        <f ca="1">Exceedance!U58</f>
        <v>44470</v>
      </c>
      <c r="B58" s="412">
        <v>6494.8940906200714</v>
      </c>
      <c r="C58" s="412">
        <v>6496.558472704116</v>
      </c>
      <c r="D58" s="412">
        <v>6496.0014724249104</v>
      </c>
      <c r="E58" s="2">
        <v>6494.2479299755496</v>
      </c>
      <c r="F58" s="1">
        <v>6500.7807234402399</v>
      </c>
      <c r="G58" s="1">
        <v>6498.2017914393728</v>
      </c>
      <c r="H58" s="1">
        <v>6483.6572908608068</v>
      </c>
      <c r="I58" s="1">
        <v>6494.3969072338423</v>
      </c>
      <c r="J58" s="1">
        <v>6494.2069975842651</v>
      </c>
      <c r="K58" s="1">
        <v>6496.8135304869875</v>
      </c>
      <c r="L58" s="1">
        <v>6475.5784486067023</v>
      </c>
      <c r="M58" s="1">
        <v>6501.069509686391</v>
      </c>
      <c r="N58" s="1">
        <v>6487.9383295650905</v>
      </c>
      <c r="O58" s="1">
        <v>6499.3268793311699</v>
      </c>
      <c r="P58" s="1">
        <v>6496.4845344844744</v>
      </c>
      <c r="Q58" s="1">
        <v>6504.5054262286139</v>
      </c>
      <c r="R58" s="1">
        <v>6500.0216760900757</v>
      </c>
      <c r="S58" s="1">
        <v>6501.6922180657211</v>
      </c>
      <c r="T58" s="1">
        <v>6496.9679147193447</v>
      </c>
      <c r="U58" s="1">
        <v>6483.3268980062639</v>
      </c>
      <c r="V58" s="1">
        <v>6496.0085978840525</v>
      </c>
      <c r="W58" s="1">
        <v>6495.8030790898802</v>
      </c>
      <c r="X58" s="1">
        <v>6495.8535025041438</v>
      </c>
      <c r="Y58" s="1">
        <v>6496.7514724640778</v>
      </c>
      <c r="Z58" s="1">
        <v>6497.615045083473</v>
      </c>
      <c r="AA58" s="1">
        <v>6478.1488210682528</v>
      </c>
      <c r="AB58" s="1">
        <v>6493.8670910596056</v>
      </c>
      <c r="AC58" s="1">
        <v>6499.5983434085556</v>
      </c>
      <c r="AD58" s="1">
        <v>6493.719082729458</v>
      </c>
      <c r="AE58" s="1">
        <v>6501.3560983217258</v>
      </c>
      <c r="AF58" s="2">
        <v>6495.2642537776837</v>
      </c>
      <c r="AG58" s="2">
        <v>6481.0147471848977</v>
      </c>
      <c r="AH58" s="2">
        <v>6503.3482163835442</v>
      </c>
      <c r="AI58" s="2">
        <v>6492.4871783781491</v>
      </c>
      <c r="AJ58" s="2">
        <v>6492.8668587158581</v>
      </c>
      <c r="AK58" s="2">
        <v>6505.9999999999936</v>
      </c>
      <c r="AL58" s="2">
        <v>6503.5919837866131</v>
      </c>
      <c r="AM58" s="2">
        <v>6501.022441751923</v>
      </c>
    </row>
    <row r="59" spans="1:39" x14ac:dyDescent="0.25">
      <c r="A59" s="70">
        <f ca="1">Exceedance!U59</f>
        <v>44501</v>
      </c>
      <c r="B59" s="412">
        <v>6490.9180707723872</v>
      </c>
      <c r="C59" s="412">
        <v>6493.0231849089796</v>
      </c>
      <c r="D59" s="412">
        <v>6492.1498100238332</v>
      </c>
      <c r="E59" s="2">
        <v>6487.9278256177076</v>
      </c>
      <c r="F59" s="1">
        <v>6497.1418063738083</v>
      </c>
      <c r="G59" s="1">
        <v>6493.8324177342593</v>
      </c>
      <c r="H59" s="1">
        <v>6480.5853929762616</v>
      </c>
      <c r="I59" s="1">
        <v>6490.6491668554818</v>
      </c>
      <c r="J59" s="1">
        <v>6491.0863312867286</v>
      </c>
      <c r="K59" s="1">
        <v>6492.755230286918</v>
      </c>
      <c r="L59" s="1">
        <v>6474.115610976387</v>
      </c>
      <c r="M59" s="1">
        <v>6496.5165622715876</v>
      </c>
      <c r="N59" s="1">
        <v>6484.3251717831645</v>
      </c>
      <c r="O59" s="1">
        <v>6494.5755669051277</v>
      </c>
      <c r="P59" s="1">
        <v>6492.1389269303663</v>
      </c>
      <c r="Q59" s="1">
        <v>6500.0959445598291</v>
      </c>
      <c r="R59" s="1">
        <v>6495.5754847223798</v>
      </c>
      <c r="S59" s="1">
        <v>6497.069144868442</v>
      </c>
      <c r="T59" s="1">
        <v>6493.0432675204611</v>
      </c>
      <c r="U59" s="1">
        <v>6481.9920401578911</v>
      </c>
      <c r="V59" s="1">
        <v>6491.7335126882645</v>
      </c>
      <c r="W59" s="1">
        <v>6491.1897875243303</v>
      </c>
      <c r="X59" s="1">
        <v>6492.9106713426208</v>
      </c>
      <c r="Y59" s="1">
        <v>6492.7736301981777</v>
      </c>
      <c r="Z59" s="1">
        <v>6492.7617151134427</v>
      </c>
      <c r="AA59" s="1">
        <v>6478.2795493467302</v>
      </c>
      <c r="AB59" s="1">
        <v>6490.4010614088184</v>
      </c>
      <c r="AC59" s="1">
        <v>6495.9525579780138</v>
      </c>
      <c r="AD59" s="1">
        <v>6490.2135217691102</v>
      </c>
      <c r="AE59" s="1">
        <v>6496.9604045145788</v>
      </c>
      <c r="AF59" s="2">
        <v>6491.6927182174304</v>
      </c>
      <c r="AG59" s="2">
        <v>6479.053398295734</v>
      </c>
      <c r="AH59" s="2">
        <v>6498.6770531900556</v>
      </c>
      <c r="AI59" s="2">
        <v>6488.3868914547702</v>
      </c>
      <c r="AJ59" s="2">
        <v>6488.9787581293795</v>
      </c>
      <c r="AK59" s="2">
        <v>6501.0882565483398</v>
      </c>
      <c r="AL59" s="2">
        <v>6500.018195175905</v>
      </c>
      <c r="AM59" s="2">
        <v>6497.0211689706612</v>
      </c>
    </row>
    <row r="60" spans="1:39" x14ac:dyDescent="0.25">
      <c r="A60" s="70">
        <f ca="1">Exceedance!U60</f>
        <v>44531</v>
      </c>
      <c r="B60" s="412">
        <v>6485.1683995741669</v>
      </c>
      <c r="C60" s="412">
        <v>6486.8862163729855</v>
      </c>
      <c r="D60" s="412">
        <v>6486.1756449147642</v>
      </c>
      <c r="E60" s="2">
        <v>6477.8741965536401</v>
      </c>
      <c r="F60" s="1">
        <v>6491.250618959938</v>
      </c>
      <c r="G60" s="1">
        <v>6488.3366969926137</v>
      </c>
      <c r="H60" s="1">
        <v>6476.2341663632969</v>
      </c>
      <c r="I60" s="1">
        <v>6485.5425875635319</v>
      </c>
      <c r="J60" s="1">
        <v>6486.2178571885725</v>
      </c>
      <c r="K60" s="1">
        <v>6487.2978085480918</v>
      </c>
      <c r="L60" s="1">
        <v>6471.5755189322099</v>
      </c>
      <c r="M60" s="1">
        <v>6490.339114784555</v>
      </c>
      <c r="N60" s="1">
        <v>6478.7883629228672</v>
      </c>
      <c r="O60" s="1">
        <v>6488.94541075078</v>
      </c>
      <c r="P60" s="1">
        <v>6486.5095612241539</v>
      </c>
      <c r="Q60" s="1">
        <v>6493.5693644050552</v>
      </c>
      <c r="R60" s="1">
        <v>6489.7465850599374</v>
      </c>
      <c r="S60" s="1">
        <v>6490.9447723605026</v>
      </c>
      <c r="T60" s="1">
        <v>6487.6675305254284</v>
      </c>
      <c r="U60" s="1">
        <v>6478.9814150639095</v>
      </c>
      <c r="V60" s="1">
        <v>6486.0572413014825</v>
      </c>
      <c r="W60" s="1">
        <v>6485.2682782103802</v>
      </c>
      <c r="X60" s="1">
        <v>6487.4509743815825</v>
      </c>
      <c r="Y60" s="1">
        <v>6487.4561672098516</v>
      </c>
      <c r="Z60" s="1">
        <v>6486.4101704597042</v>
      </c>
      <c r="AA60" s="1">
        <v>6476.2105604030785</v>
      </c>
      <c r="AB60" s="1">
        <v>6485.0571633512309</v>
      </c>
      <c r="AC60" s="1">
        <v>6490.4315702648</v>
      </c>
      <c r="AD60" s="1">
        <v>6485.3649726451858</v>
      </c>
      <c r="AE60" s="1">
        <v>6490.4012312284967</v>
      </c>
      <c r="AF60" s="2">
        <v>6486.6932571294892</v>
      </c>
      <c r="AG60" s="2">
        <v>6475.4650411039347</v>
      </c>
      <c r="AH60" s="2">
        <v>6491.1685959822944</v>
      </c>
      <c r="AI60" s="2">
        <v>6483.1269784907299</v>
      </c>
      <c r="AJ60" s="2">
        <v>6483.8653193542514</v>
      </c>
      <c r="AK60" s="2">
        <v>6493.5744670313261</v>
      </c>
      <c r="AL60" s="2">
        <v>6493.8268802561615</v>
      </c>
      <c r="AM60" s="2">
        <v>6491.2597638287152</v>
      </c>
    </row>
    <row r="61" spans="1:39" x14ac:dyDescent="0.25">
      <c r="A61" s="70">
        <f ca="1">Exceedance!U61</f>
        <v>44562</v>
      </c>
      <c r="B61" s="412">
        <v>6478.3046704191074</v>
      </c>
      <c r="C61" s="412">
        <v>6479.6371688747422</v>
      </c>
      <c r="D61" s="412">
        <v>6479.0867377830982</v>
      </c>
      <c r="E61" s="2">
        <v>6465.0000000000173</v>
      </c>
      <c r="F61" s="1">
        <v>6483.7771783932303</v>
      </c>
      <c r="G61" s="1">
        <v>6481.6306216771709</v>
      </c>
      <c r="H61" s="1">
        <v>6470.7387603741272</v>
      </c>
      <c r="I61" s="1">
        <v>6479.0767766087283</v>
      </c>
      <c r="J61" s="1">
        <v>6479.9169284124227</v>
      </c>
      <c r="K61" s="1">
        <v>6480.3456702091535</v>
      </c>
      <c r="L61" s="1">
        <v>6468.348052813104</v>
      </c>
      <c r="M61" s="1">
        <v>6482.7464727956367</v>
      </c>
      <c r="N61" s="1">
        <v>6471.5589831589141</v>
      </c>
      <c r="O61" s="1">
        <v>6481.0325310390654</v>
      </c>
      <c r="P61" s="1">
        <v>6480.0724750137724</v>
      </c>
      <c r="Q61" s="1">
        <v>6485.4586204039506</v>
      </c>
      <c r="R61" s="1">
        <v>6482.3563670170051</v>
      </c>
      <c r="S61" s="1">
        <v>6483.4472237815316</v>
      </c>
      <c r="T61" s="1">
        <v>6481.0525476838402</v>
      </c>
      <c r="U61" s="1">
        <v>6474.8462921063974</v>
      </c>
      <c r="V61" s="1">
        <v>6479.045198574051</v>
      </c>
      <c r="W61" s="1">
        <v>6477.9729151566389</v>
      </c>
      <c r="X61" s="1">
        <v>6480.4132718594692</v>
      </c>
      <c r="Y61" s="1">
        <v>6481.4500327495643</v>
      </c>
      <c r="Z61" s="1">
        <v>6478.6012115410467</v>
      </c>
      <c r="AA61" s="1">
        <v>6473.0467944144548</v>
      </c>
      <c r="AB61" s="1">
        <v>6478.4942367433141</v>
      </c>
      <c r="AC61" s="1">
        <v>6483.5317196426813</v>
      </c>
      <c r="AD61" s="1">
        <v>6479.469060796926</v>
      </c>
      <c r="AE61" s="1">
        <v>6482.3114186683661</v>
      </c>
      <c r="AF61" s="2">
        <v>6480.276013544144</v>
      </c>
      <c r="AG61" s="2">
        <v>6470.9268535257088</v>
      </c>
      <c r="AH61" s="2">
        <v>6482.0144048990169</v>
      </c>
      <c r="AI61" s="2">
        <v>6477.781781249616</v>
      </c>
      <c r="AJ61" s="2">
        <v>6477.4736229118989</v>
      </c>
      <c r="AK61" s="2">
        <v>6484.4136286262892</v>
      </c>
      <c r="AL61" s="2">
        <v>6486.1476528672265</v>
      </c>
      <c r="AM61" s="2">
        <v>6484.1640730602048</v>
      </c>
    </row>
    <row r="62" spans="1:39" x14ac:dyDescent="0.25">
      <c r="A62" s="70">
        <f ca="1">Exceedance!U62</f>
        <v>44593</v>
      </c>
      <c r="B62" s="412">
        <v>6470.9641919431897</v>
      </c>
      <c r="C62" s="412">
        <v>6471.7926754993932</v>
      </c>
      <c r="D62" s="412">
        <v>6471.4486101532411</v>
      </c>
      <c r="E62" s="2">
        <v>6464.9999999999927</v>
      </c>
      <c r="F62" s="1">
        <v>6475.5517477384492</v>
      </c>
      <c r="G62" s="1">
        <v>6474.1765702382991</v>
      </c>
      <c r="H62" s="1">
        <v>6465.3679576842051</v>
      </c>
      <c r="I62" s="1">
        <v>6472.070521535441</v>
      </c>
      <c r="J62" s="1">
        <v>6473.7934901105345</v>
      </c>
      <c r="K62" s="1">
        <v>6472.5700712746848</v>
      </c>
      <c r="L62" s="1">
        <v>6465.398437639582</v>
      </c>
      <c r="M62" s="1">
        <v>6474.0857297137836</v>
      </c>
      <c r="N62" s="1">
        <v>6466.3741866815308</v>
      </c>
      <c r="O62" s="1">
        <v>6473.6985633864797</v>
      </c>
      <c r="P62" s="1">
        <v>6472.2209086594694</v>
      </c>
      <c r="Q62" s="1">
        <v>6476.193366717247</v>
      </c>
      <c r="R62" s="1">
        <v>6474.3275399528138</v>
      </c>
      <c r="S62" s="1">
        <v>6475.791620959275</v>
      </c>
      <c r="T62" s="1">
        <v>6473.7939286102728</v>
      </c>
      <c r="U62" s="1">
        <v>6470.5881357315884</v>
      </c>
      <c r="V62" s="1">
        <v>6473.1644443277801</v>
      </c>
      <c r="W62" s="1">
        <v>6470.124356536674</v>
      </c>
      <c r="X62" s="1">
        <v>6472.6373431466964</v>
      </c>
      <c r="Y62" s="1">
        <v>6474.6236562905842</v>
      </c>
      <c r="Z62" s="1">
        <v>6470.046617290066</v>
      </c>
      <c r="AA62" s="1">
        <v>6469.6864240354917</v>
      </c>
      <c r="AB62" s="1">
        <v>6471.6683412293996</v>
      </c>
      <c r="AC62" s="1">
        <v>6475.7658356008878</v>
      </c>
      <c r="AD62" s="1">
        <v>6473.4455588206965</v>
      </c>
      <c r="AE62" s="1">
        <v>6473.3070637161918</v>
      </c>
      <c r="AF62" s="2">
        <v>6473.2493742314427</v>
      </c>
      <c r="AG62" s="2">
        <v>6467.9476475255515</v>
      </c>
      <c r="AH62" s="2">
        <v>6472.9931824855239</v>
      </c>
      <c r="AI62" s="2">
        <v>6471.7361184094243</v>
      </c>
      <c r="AJ62" s="2">
        <v>6471.3642907252033</v>
      </c>
      <c r="AK62" s="2">
        <v>6473.9070696302442</v>
      </c>
      <c r="AL62" s="2">
        <v>6477.5721320739167</v>
      </c>
      <c r="AM62" s="2">
        <v>6476.3661925219894</v>
      </c>
    </row>
    <row r="63" spans="1:39" x14ac:dyDescent="0.25">
      <c r="A63" s="70">
        <f ca="1">Exceedance!U63</f>
        <v>44621</v>
      </c>
      <c r="B63" s="412">
        <v>6467.0146389337579</v>
      </c>
      <c r="C63" s="412">
        <v>6466.9945743701019</v>
      </c>
      <c r="D63" s="412">
        <v>6467.0025794340927</v>
      </c>
      <c r="E63" s="2">
        <v>6477.1456420216064</v>
      </c>
      <c r="F63" s="1">
        <v>6466.9287941965367</v>
      </c>
      <c r="G63" s="1">
        <v>6466.9591805502832</v>
      </c>
      <c r="H63" s="1">
        <v>6467.1667794295836</v>
      </c>
      <c r="I63" s="1">
        <v>6467.0128474333196</v>
      </c>
      <c r="J63" s="1">
        <v>6467.0046156860153</v>
      </c>
      <c r="K63" s="1">
        <v>6466.9820805496092</v>
      </c>
      <c r="L63" s="1">
        <v>6467.2727316679457</v>
      </c>
      <c r="M63" s="1">
        <v>6466.9344713990758</v>
      </c>
      <c r="N63" s="1">
        <v>6467.1137370108845</v>
      </c>
      <c r="O63" s="1">
        <v>6466.9548770569618</v>
      </c>
      <c r="P63" s="1">
        <v>6466.9913968427636</v>
      </c>
      <c r="Q63" s="1">
        <v>6466.894403547175</v>
      </c>
      <c r="R63" s="1">
        <v>6466.9410556923276</v>
      </c>
      <c r="S63" s="1">
        <v>6466.9234418229616</v>
      </c>
      <c r="T63" s="1">
        <v>6466.973688683408</v>
      </c>
      <c r="U63" s="1">
        <v>6467.136229411326</v>
      </c>
      <c r="V63" s="1">
        <v>6466.9984998367363</v>
      </c>
      <c r="W63" s="1">
        <v>6467.0116173086963</v>
      </c>
      <c r="X63" s="1">
        <v>6466.9870620328438</v>
      </c>
      <c r="Y63" s="1">
        <v>6466.972562524812</v>
      </c>
      <c r="Z63" s="1">
        <v>6466.9976480477972</v>
      </c>
      <c r="AA63" s="1">
        <v>6467.221542394992</v>
      </c>
      <c r="AB63" s="1">
        <v>6467.0176767262401</v>
      </c>
      <c r="AC63" s="1">
        <v>6466.9374901102819</v>
      </c>
      <c r="AD63" s="1">
        <v>6467.0078477896814</v>
      </c>
      <c r="AE63" s="1">
        <v>6466.9373784419176</v>
      </c>
      <c r="AF63" s="2">
        <v>6466.9923199360192</v>
      </c>
      <c r="AG63" s="2">
        <v>6467.1995430963743</v>
      </c>
      <c r="AH63" s="2">
        <v>6466.9363218243507</v>
      </c>
      <c r="AI63" s="2">
        <v>6467.0341155770566</v>
      </c>
      <c r="AJ63" s="2">
        <v>6467.0283753457106</v>
      </c>
      <c r="AK63" s="2">
        <v>6465.0000000000091</v>
      </c>
      <c r="AL63" s="2">
        <v>6466.8922861030414</v>
      </c>
      <c r="AM63" s="2">
        <v>6466.9265410377429</v>
      </c>
    </row>
    <row r="64" spans="1:39" x14ac:dyDescent="0.25">
      <c r="A64" s="70" t="str">
        <f ca="1">Exceedance!U64</f>
        <v/>
      </c>
      <c r="B64" s="412">
        <v>6465.4479886904237</v>
      </c>
      <c r="C64" s="412">
        <v>6465.4298147154514</v>
      </c>
      <c r="D64" s="412">
        <v>6465.4370304300901</v>
      </c>
      <c r="E64" s="2">
        <v>6494.822698997149</v>
      </c>
      <c r="F64" s="1">
        <v>6467.0330056357316</v>
      </c>
      <c r="G64" s="1">
        <v>6474.049169557692</v>
      </c>
      <c r="H64" s="1">
        <v>6471.1405130346338</v>
      </c>
      <c r="I64" s="1">
        <v>6469.439097958576</v>
      </c>
      <c r="J64" s="1">
        <v>6465.0000000000064</v>
      </c>
      <c r="K64" s="1">
        <v>6473.8561159424107</v>
      </c>
      <c r="L64" s="1">
        <v>6465.0000000000082</v>
      </c>
      <c r="M64" s="1">
        <v>6469.5164789352875</v>
      </c>
      <c r="N64" s="1">
        <v>6465.0000000000073</v>
      </c>
      <c r="O64" s="1">
        <v>6471.8530879874115</v>
      </c>
      <c r="P64" s="1">
        <v>6466.6218568811446</v>
      </c>
      <c r="Q64" s="1">
        <v>6465.0203874328527</v>
      </c>
      <c r="R64" s="1">
        <v>6465.0000000000055</v>
      </c>
      <c r="S64" s="1">
        <v>6465.0000000000055</v>
      </c>
      <c r="T64" s="1">
        <v>6469.5983603615687</v>
      </c>
      <c r="U64" s="1">
        <v>6471.8501312799226</v>
      </c>
      <c r="V64" s="1">
        <v>6470.2089808117635</v>
      </c>
      <c r="W64" s="1">
        <v>6472.1968247035056</v>
      </c>
      <c r="X64" s="1">
        <v>6465.0000000000055</v>
      </c>
      <c r="Y64" s="1">
        <v>6468.3063673393226</v>
      </c>
      <c r="Z64" s="1">
        <v>6474.3384379626759</v>
      </c>
      <c r="AA64" s="1">
        <v>6465.0000000000082</v>
      </c>
      <c r="AB64" s="1">
        <v>6465.0000000000064</v>
      </c>
      <c r="AC64" s="1">
        <v>6470.7846639628733</v>
      </c>
      <c r="AD64" s="1">
        <v>6465.0000000000064</v>
      </c>
      <c r="AE64" s="1">
        <v>6475.8186620903771</v>
      </c>
      <c r="AF64" s="2">
        <v>6469.2966051599697</v>
      </c>
      <c r="AG64" s="2">
        <v>6465.0000000000073</v>
      </c>
      <c r="AH64" s="2">
        <v>6465.0000000000055</v>
      </c>
      <c r="AI64" s="2">
        <v>6469.4040888981044</v>
      </c>
      <c r="AJ64" s="2">
        <v>6465.0000000000064</v>
      </c>
      <c r="AK64" s="2">
        <v>6464.9999999999927</v>
      </c>
      <c r="AL64" s="2">
        <v>6465.0000000000055</v>
      </c>
      <c r="AM64" s="2">
        <v>6465.0000000000055</v>
      </c>
    </row>
    <row r="65" spans="1:39" x14ac:dyDescent="0.25">
      <c r="A65" s="70" t="str">
        <f ca="1">Exceedance!U65</f>
        <v/>
      </c>
      <c r="B65" s="412">
        <v>6480.0000000000091</v>
      </c>
      <c r="C65" s="412">
        <v>6480.0000000000091</v>
      </c>
      <c r="D65" s="412">
        <v>6480.00000000001</v>
      </c>
      <c r="E65" s="2">
        <v>6479.9999999999736</v>
      </c>
      <c r="F65" s="1">
        <v>6480.0000000000073</v>
      </c>
      <c r="G65" s="1">
        <v>6480</v>
      </c>
      <c r="H65" s="1">
        <v>6480.0000000000036</v>
      </c>
      <c r="I65" s="1">
        <v>6470.6823637478828</v>
      </c>
      <c r="J65" s="1">
        <v>6470.6668673468093</v>
      </c>
      <c r="K65" s="1">
        <v>6480.0000000000009</v>
      </c>
      <c r="L65" s="1">
        <v>6480.00000000001</v>
      </c>
      <c r="M65" s="1">
        <v>6480.0000000000055</v>
      </c>
      <c r="N65" s="1">
        <v>6464.9999999999927</v>
      </c>
      <c r="O65" s="1">
        <v>6480.0000000000018</v>
      </c>
      <c r="P65" s="1">
        <v>6480.0000000000082</v>
      </c>
      <c r="Q65" s="1">
        <v>6479.5870432585152</v>
      </c>
      <c r="R65" s="1">
        <v>6480.00000000001</v>
      </c>
      <c r="S65" s="1">
        <v>6480.00000000001</v>
      </c>
      <c r="T65" s="1">
        <v>6480.0000000000055</v>
      </c>
      <c r="U65" s="1">
        <v>6474.4588819882065</v>
      </c>
      <c r="V65" s="1">
        <v>6472.4011551726799</v>
      </c>
      <c r="W65" s="1">
        <v>6475.0357560128978</v>
      </c>
      <c r="X65" s="1">
        <v>6477.2366728831948</v>
      </c>
      <c r="Y65" s="1">
        <v>6480.0000000000064</v>
      </c>
      <c r="Z65" s="1">
        <v>6479.9999999972888</v>
      </c>
      <c r="AA65" s="1">
        <v>6479.1605083107479</v>
      </c>
      <c r="AB65" s="1">
        <v>6475.8933343752333</v>
      </c>
      <c r="AC65" s="1">
        <v>6468.1907306565099</v>
      </c>
      <c r="AD65" s="1">
        <v>6480.00000000001</v>
      </c>
      <c r="AE65" s="1">
        <v>6479.9999999979964</v>
      </c>
      <c r="AF65" s="2">
        <v>6476.4900968354241</v>
      </c>
      <c r="AG65" s="2">
        <v>6480.00000000001</v>
      </c>
      <c r="AH65" s="2">
        <v>6480.00000000001</v>
      </c>
      <c r="AI65" s="2">
        <v>6480.0000000000055</v>
      </c>
      <c r="AJ65" s="2">
        <v>6480.00000000001</v>
      </c>
      <c r="AK65" s="2">
        <v>6480.00000000001</v>
      </c>
      <c r="AL65" s="2">
        <v>6480.00000000001</v>
      </c>
      <c r="AM65" s="2">
        <v>6480.00000000001</v>
      </c>
    </row>
    <row r="66" spans="1:39" x14ac:dyDescent="0.25">
      <c r="A66" s="70" t="str">
        <f ca="1">Exceedance!U66</f>
        <v/>
      </c>
      <c r="B66" s="412">
        <v>6499.9999999987012</v>
      </c>
      <c r="C66" s="412">
        <v>6499.9999999987012</v>
      </c>
      <c r="D66" s="412">
        <v>6499.9999999987003</v>
      </c>
      <c r="E66" s="2">
        <v>6505.9999999995207</v>
      </c>
      <c r="F66" s="1">
        <v>6499.9999999987012</v>
      </c>
      <c r="G66" s="1">
        <v>6494.736515610869</v>
      </c>
      <c r="H66" s="1">
        <v>6499.9999999987012</v>
      </c>
      <c r="I66" s="1">
        <v>6499.9999999999964</v>
      </c>
      <c r="J66" s="1">
        <v>6499.9999999999964</v>
      </c>
      <c r="K66" s="1">
        <v>6483.6587715916357</v>
      </c>
      <c r="L66" s="1">
        <v>6499.9999999987012</v>
      </c>
      <c r="M66" s="1">
        <v>6498.604621748611</v>
      </c>
      <c r="N66" s="1">
        <v>6499.9999999999973</v>
      </c>
      <c r="O66" s="1">
        <v>6499.9999999987012</v>
      </c>
      <c r="P66" s="1">
        <v>6499.9999999987003</v>
      </c>
      <c r="Q66" s="1">
        <v>6499.9999999986758</v>
      </c>
      <c r="R66" s="1">
        <v>6499.9999999987012</v>
      </c>
      <c r="S66" s="1">
        <v>6499.9999999987003</v>
      </c>
      <c r="T66" s="1">
        <v>6493.205072061457</v>
      </c>
      <c r="U66" s="1">
        <v>6498.6809805042913</v>
      </c>
      <c r="V66" s="1">
        <v>6499.9999999999964</v>
      </c>
      <c r="W66" s="1">
        <v>6499.9999999999964</v>
      </c>
      <c r="X66" s="1">
        <v>6499.9999999985321</v>
      </c>
      <c r="Y66" s="1">
        <v>6499.9999999987012</v>
      </c>
      <c r="Z66" s="1">
        <v>6485.3300935062543</v>
      </c>
      <c r="AA66" s="1">
        <v>6499.9999999986494</v>
      </c>
      <c r="AB66" s="1">
        <v>6499.9999999999955</v>
      </c>
      <c r="AC66" s="1">
        <v>6496.650999073544</v>
      </c>
      <c r="AD66" s="1">
        <v>6499.9999999987003</v>
      </c>
      <c r="AE66" s="1">
        <v>6499.9999999987012</v>
      </c>
      <c r="AF66" s="2">
        <v>6486.8185587840017</v>
      </c>
      <c r="AG66" s="2">
        <v>6499.9999999987012</v>
      </c>
      <c r="AH66" s="2">
        <v>6499.9999999987012</v>
      </c>
      <c r="AI66" s="2">
        <v>6499.9999999987012</v>
      </c>
      <c r="AJ66" s="2">
        <v>6499.9999999987003</v>
      </c>
      <c r="AK66" s="2">
        <v>6499.9999999987012</v>
      </c>
      <c r="AL66" s="2">
        <v>6499.9999999987003</v>
      </c>
      <c r="AM66" s="2">
        <v>6499.9999999987012</v>
      </c>
    </row>
    <row r="67" spans="1:39" x14ac:dyDescent="0.25">
      <c r="A67" s="70" t="str">
        <f ca="1">Exceedance!U67</f>
        <v/>
      </c>
      <c r="B67" s="412">
        <v>6505.4999999998909</v>
      </c>
      <c r="C67" s="412">
        <v>6505.4999999998909</v>
      </c>
      <c r="D67" s="412">
        <v>6505.4999999998918</v>
      </c>
      <c r="E67" s="2">
        <v>6505.5000000000027</v>
      </c>
      <c r="F67" s="1">
        <v>6505.4999999998909</v>
      </c>
      <c r="G67" s="1">
        <v>6492.7896157202495</v>
      </c>
      <c r="H67" s="1">
        <v>6505.4999999998909</v>
      </c>
      <c r="I67" s="1">
        <v>6505.4999999998918</v>
      </c>
      <c r="J67" s="1">
        <v>6505.4999999998918</v>
      </c>
      <c r="K67" s="1">
        <v>6482.4939161607981</v>
      </c>
      <c r="L67" s="1">
        <v>6505.4999999998909</v>
      </c>
      <c r="M67" s="1">
        <v>6497.514392806178</v>
      </c>
      <c r="N67" s="1">
        <v>6505.4999999998909</v>
      </c>
      <c r="O67" s="1">
        <v>6505.4999999998909</v>
      </c>
      <c r="P67" s="1">
        <v>6505.4999999998918</v>
      </c>
      <c r="Q67" s="1">
        <v>6505.4999999998909</v>
      </c>
      <c r="R67" s="1">
        <v>6505.4999999998909</v>
      </c>
      <c r="S67" s="1">
        <v>6503.457077115374</v>
      </c>
      <c r="T67" s="1">
        <v>6492.1264387414285</v>
      </c>
      <c r="U67" s="1">
        <v>6503.9915838247753</v>
      </c>
      <c r="V67" s="1">
        <v>6504.9049016405006</v>
      </c>
      <c r="W67" s="1">
        <v>6505.4999999998909</v>
      </c>
      <c r="X67" s="1">
        <v>6505.4999999998918</v>
      </c>
      <c r="Y67" s="1">
        <v>6505.094011401965</v>
      </c>
      <c r="Z67" s="1">
        <v>6480.8150812929152</v>
      </c>
      <c r="AA67" s="1">
        <v>6505.4999999998909</v>
      </c>
      <c r="AB67" s="1">
        <v>6505.4999999998918</v>
      </c>
      <c r="AC67" s="1">
        <v>6505.4999999998408</v>
      </c>
      <c r="AD67" s="1">
        <v>6505.4999999998918</v>
      </c>
      <c r="AE67" s="1">
        <v>6504.3719942462367</v>
      </c>
      <c r="AF67" s="2">
        <v>6486.5421462835384</v>
      </c>
      <c r="AG67" s="2">
        <v>6505.4999999998909</v>
      </c>
      <c r="AH67" s="2">
        <v>6505.4999999998909</v>
      </c>
      <c r="AI67" s="2">
        <v>6503.5077999409978</v>
      </c>
      <c r="AJ67" s="2">
        <v>6505.4999999998918</v>
      </c>
      <c r="AK67" s="2">
        <v>6505.4999999998909</v>
      </c>
      <c r="AL67" s="2">
        <v>6505.4999999998918</v>
      </c>
      <c r="AM67" s="2">
        <v>6505.4999999998909</v>
      </c>
    </row>
    <row r="68" spans="1:39" x14ac:dyDescent="0.25">
      <c r="A68" s="70" t="str">
        <f ca="1">Exceedance!U68</f>
        <v/>
      </c>
      <c r="B68" s="412">
        <v>6502.4303183916609</v>
      </c>
      <c r="C68" s="412">
        <v>6502.4303183916609</v>
      </c>
      <c r="D68" s="412">
        <v>6502.4303183916618</v>
      </c>
      <c r="E68" s="2">
        <v>6505.9999999999891</v>
      </c>
      <c r="F68" s="1">
        <v>6505.9999999999891</v>
      </c>
      <c r="G68" s="1">
        <v>6490.7449752625453</v>
      </c>
      <c r="H68" s="1">
        <v>6500.1185903691594</v>
      </c>
      <c r="I68" s="1">
        <v>6499.7244834874618</v>
      </c>
      <c r="J68" s="1">
        <v>6502.3745917341521</v>
      </c>
      <c r="K68" s="1">
        <v>6479.3179454208348</v>
      </c>
      <c r="L68" s="1">
        <v>6505.9999999999891</v>
      </c>
      <c r="M68" s="1">
        <v>6495.8906109309401</v>
      </c>
      <c r="N68" s="1">
        <v>6505.9999999999891</v>
      </c>
      <c r="O68" s="1">
        <v>6504.2892568911266</v>
      </c>
      <c r="P68" s="1">
        <v>6505.9999999999891</v>
      </c>
      <c r="Q68" s="1">
        <v>6505.9999999999891</v>
      </c>
      <c r="R68" s="1">
        <v>6505.9999999999891</v>
      </c>
      <c r="S68" s="1">
        <v>6503.3532094140164</v>
      </c>
      <c r="T68" s="1">
        <v>6489.554143989717</v>
      </c>
      <c r="U68" s="1">
        <v>6503.370542404311</v>
      </c>
      <c r="V68" s="1">
        <v>6504.3612766643864</v>
      </c>
      <c r="W68" s="1">
        <v>6501.169582924661</v>
      </c>
      <c r="X68" s="1">
        <v>6503.3902417057088</v>
      </c>
      <c r="Y68" s="1">
        <v>6505.9345002891705</v>
      </c>
      <c r="Z68" s="1">
        <v>6479.0217415465313</v>
      </c>
      <c r="AA68" s="1">
        <v>6500.5033433206627</v>
      </c>
      <c r="AB68" s="1">
        <v>6505.9999999999891</v>
      </c>
      <c r="AC68" s="1">
        <v>6500.2321989932525</v>
      </c>
      <c r="AD68" s="1">
        <v>6505.9999999999891</v>
      </c>
      <c r="AE68" s="1">
        <v>6504.3056464905385</v>
      </c>
      <c r="AF68" s="2">
        <v>6484.2109405632527</v>
      </c>
      <c r="AG68" s="2">
        <v>6505.1673828199546</v>
      </c>
      <c r="AH68" s="2">
        <v>6500.1063494185491</v>
      </c>
      <c r="AI68" s="2">
        <v>6502.6609406200769</v>
      </c>
      <c r="AJ68" s="2">
        <v>6505.9999999999891</v>
      </c>
      <c r="AK68" s="2">
        <v>6505.9999999999891</v>
      </c>
      <c r="AL68" s="2">
        <v>6503.8929522991975</v>
      </c>
      <c r="AM68" s="2">
        <v>6503.8929522991975</v>
      </c>
    </row>
    <row r="69" spans="1:39" x14ac:dyDescent="0.25">
      <c r="A69" s="70" t="str">
        <f ca="1">Exceedance!U69</f>
        <v/>
      </c>
      <c r="B69" s="412">
        <v>6499.1987648173645</v>
      </c>
      <c r="C69" s="412">
        <v>6499.1987648173654</v>
      </c>
      <c r="D69" s="412">
        <v>6499.1987648173654</v>
      </c>
      <c r="E69" s="2">
        <v>6504.6622404218851</v>
      </c>
      <c r="F69" s="1">
        <v>6501.8154619854586</v>
      </c>
      <c r="G69" s="1">
        <v>6485.8301224668649</v>
      </c>
      <c r="H69" s="1">
        <v>6497.0901016708231</v>
      </c>
      <c r="I69" s="1">
        <v>6496.3188136864019</v>
      </c>
      <c r="J69" s="1">
        <v>6500.8758891168027</v>
      </c>
      <c r="K69" s="1">
        <v>6475.2840998263291</v>
      </c>
      <c r="L69" s="1">
        <v>6504.8810899801229</v>
      </c>
      <c r="M69" s="1">
        <v>6490.9350931514209</v>
      </c>
      <c r="N69" s="1">
        <v>6504.3123736571961</v>
      </c>
      <c r="O69" s="1">
        <v>6501.8798405760326</v>
      </c>
      <c r="P69" s="1">
        <v>6505.9999999999936</v>
      </c>
      <c r="Q69" s="1">
        <v>6503.6524723646589</v>
      </c>
      <c r="R69" s="1">
        <v>6505.9765288121098</v>
      </c>
      <c r="S69" s="1">
        <v>6499.6984713484353</v>
      </c>
      <c r="T69" s="1">
        <v>6484.3577887589681</v>
      </c>
      <c r="U69" s="1">
        <v>6498.7550552077228</v>
      </c>
      <c r="V69" s="1">
        <v>6499.635066766461</v>
      </c>
      <c r="W69" s="1">
        <v>6499.024222134396</v>
      </c>
      <c r="X69" s="1">
        <v>6500.213829888391</v>
      </c>
      <c r="Y69" s="1">
        <v>6501.3549422396136</v>
      </c>
      <c r="Z69" s="1">
        <v>6475.3799989775862</v>
      </c>
      <c r="AA69" s="1">
        <v>6497.538143665638</v>
      </c>
      <c r="AB69" s="1">
        <v>6503.106047416949</v>
      </c>
      <c r="AC69" s="1">
        <v>6496.5013303526621</v>
      </c>
      <c r="AD69" s="1">
        <v>6505.9999999999936</v>
      </c>
      <c r="AE69" s="1">
        <v>6499.1409707181374</v>
      </c>
      <c r="AF69" s="2">
        <v>6480.8903832838378</v>
      </c>
      <c r="AG69" s="2">
        <v>6503.9426881362288</v>
      </c>
      <c r="AH69" s="2">
        <v>6496.5438472312289</v>
      </c>
      <c r="AI69" s="2">
        <v>6496.8603820988264</v>
      </c>
      <c r="AJ69" s="2">
        <v>6505.9999999999936</v>
      </c>
      <c r="AK69" s="2">
        <v>6505.9999999999936</v>
      </c>
      <c r="AL69" s="2">
        <v>6502.6732005431704</v>
      </c>
      <c r="AM69" s="2">
        <v>6502.6732005431695</v>
      </c>
    </row>
    <row r="70" spans="1:39" x14ac:dyDescent="0.25">
      <c r="A70" s="70" t="str">
        <f ca="1">Exceedance!U70</f>
        <v/>
      </c>
      <c r="B70" s="254"/>
      <c r="C70" s="254"/>
      <c r="D70" s="254"/>
      <c r="F70" s="1"/>
      <c r="G70" s="1"/>
      <c r="H70" s="1"/>
      <c r="I70" s="1"/>
      <c r="J70" s="1"/>
      <c r="K70" s="1"/>
      <c r="L70" s="1"/>
      <c r="M70" s="1"/>
      <c r="N70" s="1"/>
      <c r="O70" s="1"/>
      <c r="P70" s="1"/>
      <c r="Q70" s="1"/>
      <c r="R70" s="1"/>
      <c r="S70" s="1"/>
      <c r="T70" s="1"/>
      <c r="U70" s="1"/>
      <c r="V70" s="1"/>
      <c r="W70" s="1"/>
      <c r="X70" s="1"/>
      <c r="Y70" s="1"/>
      <c r="Z70" s="1"/>
      <c r="AA70" s="1"/>
      <c r="AB70" s="1"/>
      <c r="AC70" s="1"/>
      <c r="AD70" s="1"/>
      <c r="AE70" s="1"/>
    </row>
    <row r="71" spans="1:39" x14ac:dyDescent="0.25">
      <c r="A71" s="70" t="str">
        <f ca="1">Exceedance!U71</f>
        <v/>
      </c>
      <c r="B71" s="254"/>
      <c r="C71" s="254"/>
      <c r="D71" s="254"/>
      <c r="F71" s="1"/>
      <c r="G71" s="1"/>
      <c r="H71" s="1"/>
      <c r="I71" s="1"/>
      <c r="J71" s="1"/>
      <c r="K71" s="1"/>
      <c r="L71" s="1"/>
      <c r="M71" s="1"/>
      <c r="N71" s="1"/>
      <c r="O71" s="1"/>
      <c r="P71" s="1"/>
      <c r="Q71" s="1"/>
      <c r="R71" s="1"/>
      <c r="S71" s="1"/>
      <c r="T71" s="1"/>
      <c r="U71" s="1"/>
      <c r="V71" s="1"/>
      <c r="W71" s="1"/>
      <c r="X71" s="1"/>
      <c r="Y71" s="1"/>
      <c r="Z71" s="1"/>
      <c r="AA71" s="1"/>
      <c r="AB71" s="1"/>
      <c r="AC71" s="1"/>
      <c r="AD71" s="1"/>
      <c r="AE71" s="1"/>
    </row>
    <row r="72" spans="1:39" x14ac:dyDescent="0.25">
      <c r="A72" s="70" t="str">
        <f ca="1">Exceedance!U72</f>
        <v/>
      </c>
      <c r="B72" s="254"/>
      <c r="C72" s="254"/>
      <c r="D72" s="254"/>
      <c r="F72" s="1"/>
      <c r="G72" s="1"/>
      <c r="H72" s="1"/>
      <c r="I72" s="1"/>
      <c r="J72" s="1"/>
      <c r="K72" s="1"/>
      <c r="L72" s="1"/>
      <c r="M72" s="1"/>
      <c r="N72" s="1"/>
      <c r="O72" s="1"/>
      <c r="P72" s="1"/>
      <c r="Q72" s="1"/>
      <c r="R72" s="1"/>
      <c r="S72" s="1"/>
      <c r="T72" s="1"/>
      <c r="U72" s="1"/>
      <c r="V72" s="1"/>
      <c r="W72" s="1"/>
      <c r="X72" s="1"/>
      <c r="Y72" s="1"/>
      <c r="Z72" s="1"/>
      <c r="AA72" s="1"/>
      <c r="AB72" s="1"/>
      <c r="AC72" s="1"/>
      <c r="AD72" s="1"/>
      <c r="AE72" s="1"/>
    </row>
    <row r="73" spans="1:39" x14ac:dyDescent="0.25">
      <c r="A73" s="70" t="str">
        <f ca="1">Exceedance!U73</f>
        <v/>
      </c>
      <c r="B73" s="254"/>
      <c r="C73" s="254"/>
      <c r="D73" s="254"/>
      <c r="F73" s="1"/>
      <c r="G73" s="1"/>
      <c r="H73" s="1"/>
      <c r="I73" s="1"/>
      <c r="J73" s="1"/>
      <c r="K73" s="1"/>
      <c r="L73" s="1"/>
      <c r="M73" s="1"/>
      <c r="N73" s="1"/>
      <c r="O73" s="1"/>
      <c r="P73" s="1"/>
      <c r="Q73" s="1"/>
      <c r="R73" s="1"/>
      <c r="S73" s="1"/>
      <c r="T73" s="1"/>
      <c r="U73" s="1"/>
      <c r="V73" s="1"/>
      <c r="W73" s="1"/>
      <c r="X73" s="1"/>
      <c r="Y73" s="1"/>
      <c r="Z73" s="1"/>
      <c r="AA73" s="1"/>
      <c r="AB73" s="1"/>
      <c r="AC73" s="1"/>
      <c r="AD73" s="1"/>
      <c r="AE73" s="1"/>
    </row>
    <row r="74" spans="1:39" x14ac:dyDescent="0.25">
      <c r="A74" s="70" t="str">
        <f ca="1">Exceedance!U74</f>
        <v/>
      </c>
      <c r="B74" s="254"/>
      <c r="C74" s="254"/>
      <c r="D74" s="254"/>
      <c r="F74" s="1"/>
      <c r="G74" s="1"/>
      <c r="H74" s="1"/>
      <c r="I74" s="1"/>
      <c r="J74" s="1"/>
      <c r="K74" s="1"/>
      <c r="L74" s="1"/>
      <c r="M74" s="1"/>
      <c r="N74" s="1"/>
      <c r="O74" s="1"/>
      <c r="P74" s="1"/>
      <c r="Q74" s="1"/>
      <c r="R74" s="1"/>
      <c r="S74" s="1"/>
      <c r="T74" s="1"/>
      <c r="U74" s="1"/>
      <c r="V74" s="1"/>
      <c r="W74" s="1"/>
      <c r="X74" s="1"/>
      <c r="Y74" s="1"/>
      <c r="Z74" s="1"/>
      <c r="AA74" s="1"/>
      <c r="AB74" s="1"/>
      <c r="AC74" s="1"/>
      <c r="AD74" s="1"/>
      <c r="AE74" s="1"/>
    </row>
    <row r="75" spans="1:39" x14ac:dyDescent="0.25">
      <c r="A75" s="70" t="str">
        <f ca="1">Exceedance!U75</f>
        <v/>
      </c>
      <c r="B75" s="254"/>
      <c r="C75" s="254"/>
      <c r="D75" s="254"/>
      <c r="F75" s="1"/>
      <c r="G75" s="1"/>
      <c r="H75" s="1"/>
      <c r="I75" s="1"/>
      <c r="J75" s="1"/>
      <c r="K75" s="1"/>
      <c r="L75" s="1"/>
      <c r="M75" s="1"/>
      <c r="N75" s="1"/>
      <c r="O75" s="1"/>
      <c r="P75" s="1"/>
      <c r="Q75" s="1"/>
      <c r="R75" s="1"/>
      <c r="S75" s="1"/>
      <c r="T75" s="1"/>
      <c r="U75" s="1"/>
      <c r="V75" s="1"/>
      <c r="W75" s="1"/>
      <c r="X75" s="1"/>
      <c r="Y75" s="1"/>
      <c r="Z75" s="1"/>
      <c r="AA75" s="1"/>
      <c r="AB75" s="1"/>
      <c r="AC75" s="1"/>
      <c r="AD75" s="1"/>
      <c r="AE75" s="1"/>
    </row>
    <row r="76" spans="1:39" x14ac:dyDescent="0.25">
      <c r="A76" s="70" t="str">
        <f ca="1">Exceedance!U76</f>
        <v/>
      </c>
      <c r="B76" s="254"/>
      <c r="C76" s="254"/>
      <c r="D76" s="254"/>
      <c r="F76" s="1"/>
      <c r="G76" s="1"/>
      <c r="H76" s="1"/>
      <c r="I76" s="1"/>
      <c r="J76" s="1"/>
      <c r="K76" s="1"/>
      <c r="L76" s="1"/>
      <c r="M76" s="1"/>
      <c r="N76" s="1"/>
      <c r="O76" s="1"/>
      <c r="P76" s="1"/>
      <c r="Q76" s="1"/>
      <c r="R76" s="1"/>
      <c r="S76" s="1"/>
      <c r="T76" s="1"/>
      <c r="U76" s="1"/>
      <c r="V76" s="1"/>
      <c r="W76" s="1"/>
      <c r="X76" s="1"/>
      <c r="Y76" s="1"/>
      <c r="Z76" s="1"/>
      <c r="AA76" s="1"/>
      <c r="AB76" s="1"/>
      <c r="AC76" s="1"/>
      <c r="AD76" s="1"/>
      <c r="AE76" s="1"/>
    </row>
    <row r="77" spans="1:39" x14ac:dyDescent="0.25">
      <c r="A77" s="70" t="str">
        <f ca="1">Exceedance!U77</f>
        <v/>
      </c>
      <c r="B77" s="254"/>
      <c r="C77" s="254"/>
      <c r="D77" s="254"/>
      <c r="F77" s="1"/>
      <c r="G77" s="1"/>
      <c r="H77" s="1"/>
      <c r="I77" s="1"/>
      <c r="J77" s="1"/>
      <c r="K77" s="1"/>
      <c r="L77" s="1"/>
      <c r="M77" s="1"/>
      <c r="N77" s="1"/>
      <c r="O77" s="1"/>
      <c r="P77" s="1"/>
      <c r="Q77" s="1"/>
      <c r="R77" s="1"/>
      <c r="S77" s="1"/>
      <c r="T77" s="1"/>
      <c r="U77" s="1"/>
      <c r="V77" s="1"/>
      <c r="W77" s="1"/>
      <c r="X77" s="1"/>
      <c r="Y77" s="1"/>
      <c r="Z77" s="1"/>
      <c r="AA77" s="1"/>
      <c r="AB77" s="1"/>
      <c r="AC77" s="1"/>
      <c r="AD77" s="1"/>
      <c r="AE77" s="1"/>
    </row>
    <row r="78" spans="1:39" x14ac:dyDescent="0.25">
      <c r="A78" s="70" t="str">
        <f ca="1">Exceedance!U78</f>
        <v/>
      </c>
      <c r="B78" s="254"/>
      <c r="C78" s="254"/>
      <c r="D78" s="254"/>
      <c r="F78" s="1"/>
      <c r="G78" s="1"/>
      <c r="H78" s="1"/>
      <c r="I78" s="1"/>
      <c r="J78" s="1"/>
      <c r="K78" s="1"/>
      <c r="L78" s="1"/>
      <c r="M78" s="1"/>
      <c r="N78" s="1"/>
      <c r="O78" s="1"/>
      <c r="P78" s="1"/>
      <c r="Q78" s="1"/>
      <c r="R78" s="1"/>
      <c r="S78" s="1"/>
      <c r="T78" s="1"/>
      <c r="U78" s="1"/>
      <c r="V78" s="1"/>
      <c r="W78" s="1"/>
      <c r="X78" s="1"/>
      <c r="Y78" s="1"/>
      <c r="Z78" s="1"/>
      <c r="AA78" s="1"/>
      <c r="AB78" s="1"/>
      <c r="AC78" s="1"/>
      <c r="AD78" s="1"/>
      <c r="AE78" s="1"/>
    </row>
    <row r="79" spans="1:39" x14ac:dyDescent="0.25">
      <c r="A79" s="70" t="str">
        <f ca="1">Exceedance!U79</f>
        <v/>
      </c>
      <c r="B79" s="254"/>
      <c r="C79" s="254"/>
      <c r="D79" s="254"/>
      <c r="F79" s="1"/>
      <c r="G79" s="1"/>
      <c r="H79" s="1"/>
      <c r="I79" s="1"/>
      <c r="J79" s="1"/>
      <c r="K79" s="1"/>
      <c r="L79" s="1"/>
      <c r="M79" s="1"/>
      <c r="N79" s="1"/>
      <c r="O79" s="1"/>
      <c r="P79" s="1"/>
      <c r="Q79" s="1"/>
      <c r="R79" s="1"/>
      <c r="S79" s="1"/>
      <c r="T79" s="1"/>
      <c r="U79" s="1"/>
      <c r="V79" s="1"/>
      <c r="W79" s="1"/>
      <c r="X79" s="1"/>
      <c r="Y79" s="1"/>
      <c r="Z79" s="1"/>
      <c r="AA79" s="1"/>
      <c r="AB79" s="1"/>
      <c r="AC79" s="1"/>
      <c r="AD79" s="1"/>
      <c r="AE79" s="1"/>
    </row>
    <row r="80" spans="1:39" x14ac:dyDescent="0.25">
      <c r="A80" s="70" t="str">
        <f ca="1">Exceedance!U80</f>
        <v/>
      </c>
      <c r="B80" s="254"/>
      <c r="C80" s="254"/>
      <c r="D80" s="254"/>
      <c r="F80" s="1"/>
      <c r="G80" s="1"/>
      <c r="H80" s="1"/>
      <c r="I80" s="1"/>
      <c r="J80" s="1"/>
      <c r="K80" s="1"/>
      <c r="L80" s="1"/>
      <c r="M80" s="1"/>
      <c r="N80" s="1"/>
      <c r="O80" s="1"/>
      <c r="P80" s="1"/>
      <c r="Q80" s="1"/>
      <c r="R80" s="1"/>
      <c r="S80" s="1"/>
      <c r="T80" s="1"/>
      <c r="U80" s="1"/>
      <c r="V80" s="1"/>
      <c r="W80" s="1"/>
      <c r="X80" s="1"/>
      <c r="Y80" s="1"/>
      <c r="Z80" s="1"/>
      <c r="AA80" s="1"/>
      <c r="AB80" s="1"/>
      <c r="AC80" s="1"/>
      <c r="AD80" s="1"/>
      <c r="AE80" s="1"/>
    </row>
    <row r="81" spans="1:31" x14ac:dyDescent="0.25">
      <c r="A81" s="70" t="str">
        <f ca="1">Exceedance!U81</f>
        <v/>
      </c>
      <c r="B81" s="254"/>
      <c r="C81" s="254"/>
      <c r="D81" s="254"/>
      <c r="F81" s="1"/>
      <c r="G81" s="1"/>
      <c r="H81" s="1"/>
      <c r="I81" s="1"/>
      <c r="J81" s="1"/>
      <c r="K81" s="1"/>
      <c r="L81" s="1"/>
      <c r="M81" s="1"/>
      <c r="N81" s="1"/>
      <c r="O81" s="1"/>
      <c r="P81" s="1"/>
      <c r="Q81" s="1"/>
      <c r="R81" s="1"/>
      <c r="S81" s="1"/>
      <c r="T81" s="1"/>
      <c r="U81" s="1"/>
      <c r="V81" s="1"/>
      <c r="W81" s="1"/>
      <c r="X81" s="1"/>
      <c r="Y81" s="1"/>
      <c r="Z81" s="1"/>
      <c r="AA81" s="1"/>
      <c r="AB81" s="1"/>
      <c r="AC81" s="1"/>
      <c r="AD81" s="1"/>
      <c r="AE81" s="1"/>
    </row>
    <row r="82" spans="1:31" x14ac:dyDescent="0.25">
      <c r="A82" s="70" t="str">
        <f ca="1">Exceedance!U82</f>
        <v/>
      </c>
      <c r="B82" s="254"/>
      <c r="C82" s="254"/>
      <c r="D82" s="254"/>
      <c r="F82" s="1"/>
      <c r="G82" s="1"/>
      <c r="H82" s="1"/>
      <c r="I82" s="1"/>
      <c r="J82" s="1"/>
      <c r="K82" s="1"/>
      <c r="L82" s="1"/>
      <c r="M82" s="1"/>
      <c r="N82" s="1"/>
      <c r="O82" s="1"/>
      <c r="P82" s="1"/>
      <c r="Q82" s="1"/>
      <c r="R82" s="1"/>
      <c r="S82" s="1"/>
      <c r="T82" s="1"/>
      <c r="U82" s="1"/>
      <c r="V82" s="1"/>
      <c r="W82" s="1"/>
      <c r="X82" s="1"/>
      <c r="Y82" s="1"/>
      <c r="Z82" s="1"/>
      <c r="AA82" s="1"/>
      <c r="AB82" s="1"/>
      <c r="AC82" s="1"/>
      <c r="AD82" s="1"/>
      <c r="AE82" s="1"/>
    </row>
    <row r="83" spans="1:31" x14ac:dyDescent="0.25">
      <c r="A83" s="70" t="str">
        <f ca="1">Exceedance!U83</f>
        <v/>
      </c>
      <c r="B83" s="254"/>
      <c r="C83" s="254"/>
      <c r="D83" s="254"/>
      <c r="F83" s="1"/>
      <c r="G83" s="1"/>
      <c r="H83" s="1"/>
      <c r="I83" s="1"/>
      <c r="J83" s="1"/>
      <c r="K83" s="1"/>
      <c r="L83" s="1"/>
      <c r="M83" s="1"/>
      <c r="N83" s="1"/>
      <c r="O83" s="1"/>
      <c r="P83" s="1"/>
      <c r="Q83" s="1"/>
      <c r="R83" s="1"/>
      <c r="S83" s="1"/>
      <c r="T83" s="1"/>
      <c r="U83" s="1"/>
      <c r="V83" s="1"/>
      <c r="W83" s="1"/>
      <c r="X83" s="1"/>
      <c r="Y83" s="1"/>
      <c r="Z83" s="1"/>
      <c r="AA83" s="1"/>
      <c r="AB83" s="1"/>
      <c r="AC83" s="1"/>
      <c r="AD83" s="1"/>
      <c r="AE83" s="1"/>
    </row>
    <row r="84" spans="1:31" x14ac:dyDescent="0.25">
      <c r="A84" s="70" t="str">
        <f ca="1">Exceedance!U84</f>
        <v/>
      </c>
      <c r="B84" s="254"/>
      <c r="C84" s="254"/>
      <c r="D84" s="254"/>
      <c r="F84" s="1"/>
      <c r="G84" s="1"/>
      <c r="H84" s="1"/>
      <c r="I84" s="1"/>
      <c r="J84" s="1"/>
      <c r="K84" s="1"/>
      <c r="L84" s="1"/>
      <c r="M84" s="1"/>
      <c r="N84" s="1"/>
      <c r="O84" s="1"/>
      <c r="P84" s="1"/>
      <c r="Q84" s="1"/>
      <c r="R84" s="1"/>
      <c r="S84" s="1"/>
      <c r="T84" s="1"/>
      <c r="U84" s="1"/>
      <c r="V84" s="1"/>
      <c r="W84" s="1"/>
      <c r="X84" s="1"/>
      <c r="Y84" s="1"/>
      <c r="Z84" s="1"/>
      <c r="AA84" s="1"/>
      <c r="AB84" s="1"/>
      <c r="AC84" s="1"/>
      <c r="AD84" s="1"/>
      <c r="AE84" s="1"/>
    </row>
    <row r="85" spans="1:31" x14ac:dyDescent="0.25">
      <c r="A85" s="70" t="str">
        <f ca="1">Exceedance!U85</f>
        <v/>
      </c>
      <c r="B85" s="254"/>
      <c r="C85" s="254"/>
      <c r="D85" s="254"/>
      <c r="F85" s="1"/>
      <c r="G85" s="1"/>
      <c r="H85" s="1"/>
      <c r="I85" s="1"/>
      <c r="J85" s="1"/>
      <c r="K85" s="1"/>
      <c r="L85" s="1"/>
      <c r="M85" s="1"/>
      <c r="N85" s="1"/>
      <c r="O85" s="1"/>
      <c r="P85" s="1"/>
      <c r="Q85" s="1"/>
      <c r="R85" s="1"/>
      <c r="S85" s="1"/>
      <c r="T85" s="1"/>
      <c r="U85" s="1"/>
      <c r="V85" s="1"/>
      <c r="W85" s="1"/>
      <c r="X85" s="1"/>
      <c r="Y85" s="1"/>
      <c r="Z85" s="1"/>
      <c r="AA85" s="1"/>
      <c r="AB85" s="1"/>
      <c r="AC85" s="1"/>
      <c r="AD85" s="1"/>
      <c r="AE85" s="1"/>
    </row>
    <row r="86" spans="1:31" x14ac:dyDescent="0.25">
      <c r="A86" s="70" t="str">
        <f ca="1">Exceedance!U86</f>
        <v/>
      </c>
      <c r="B86" s="254"/>
      <c r="C86" s="254"/>
      <c r="D86" s="254"/>
      <c r="F86" s="1"/>
      <c r="G86" s="1"/>
      <c r="H86" s="1"/>
      <c r="I86" s="1"/>
      <c r="J86" s="1"/>
      <c r="K86" s="1"/>
      <c r="L86" s="1"/>
      <c r="M86" s="1"/>
      <c r="N86" s="1"/>
      <c r="O86" s="1"/>
      <c r="P86" s="1"/>
      <c r="Q86" s="1"/>
      <c r="R86" s="1"/>
      <c r="S86" s="1"/>
      <c r="T86" s="1"/>
      <c r="U86" s="1"/>
      <c r="V86" s="1"/>
      <c r="W86" s="1"/>
      <c r="X86" s="1"/>
      <c r="Y86" s="1"/>
      <c r="Z86" s="1"/>
      <c r="AA86" s="1"/>
      <c r="AB86" s="1"/>
      <c r="AC86" s="1"/>
      <c r="AD86" s="1"/>
      <c r="AE86" s="1"/>
    </row>
    <row r="87" spans="1:31" x14ac:dyDescent="0.25">
      <c r="A87" s="70" t="str">
        <f ca="1">Exceedance!U87</f>
        <v/>
      </c>
      <c r="B87" s="254"/>
      <c r="C87" s="254"/>
      <c r="D87" s="254"/>
      <c r="F87" s="1"/>
      <c r="G87" s="1"/>
      <c r="H87" s="1"/>
      <c r="I87" s="1"/>
      <c r="J87" s="1"/>
      <c r="K87" s="1"/>
      <c r="L87" s="1"/>
      <c r="M87" s="1"/>
      <c r="N87" s="1"/>
      <c r="O87" s="1"/>
      <c r="P87" s="1"/>
      <c r="Q87" s="1"/>
      <c r="R87" s="1"/>
      <c r="S87" s="1"/>
      <c r="T87" s="1"/>
      <c r="U87" s="1"/>
      <c r="V87" s="1"/>
      <c r="W87" s="1"/>
      <c r="X87" s="1"/>
      <c r="Y87" s="1"/>
      <c r="Z87" s="1"/>
      <c r="AA87" s="1"/>
      <c r="AB87" s="1"/>
      <c r="AC87" s="1"/>
      <c r="AD87" s="1"/>
      <c r="AE87" s="1"/>
    </row>
    <row r="88" spans="1:31" x14ac:dyDescent="0.25">
      <c r="A88" s="70" t="str">
        <f ca="1">Exceedance!U88</f>
        <v/>
      </c>
      <c r="B88" s="254"/>
      <c r="C88" s="254"/>
      <c r="D88" s="254"/>
      <c r="F88" s="1"/>
      <c r="G88" s="1"/>
      <c r="H88" s="1"/>
      <c r="I88" s="1"/>
      <c r="J88" s="1"/>
      <c r="K88" s="1"/>
      <c r="L88" s="1"/>
      <c r="M88" s="1"/>
      <c r="N88" s="1"/>
      <c r="O88" s="1"/>
      <c r="P88" s="1"/>
      <c r="Q88" s="1"/>
      <c r="R88" s="1"/>
      <c r="S88" s="1"/>
      <c r="T88" s="1"/>
      <c r="U88" s="1"/>
      <c r="V88" s="1"/>
      <c r="W88" s="1"/>
      <c r="X88" s="1"/>
      <c r="Y88" s="1"/>
      <c r="Z88" s="1"/>
      <c r="AA88" s="1"/>
      <c r="AB88" s="1"/>
      <c r="AC88" s="1"/>
      <c r="AD88" s="1"/>
      <c r="AE88" s="1"/>
    </row>
    <row r="89" spans="1:31" x14ac:dyDescent="0.25">
      <c r="A89" s="70" t="str">
        <f ca="1">Exceedance!U89</f>
        <v/>
      </c>
      <c r="B89" s="254"/>
      <c r="C89" s="254"/>
      <c r="D89" s="254"/>
      <c r="F89" s="1"/>
      <c r="G89" s="1"/>
      <c r="H89" s="1"/>
      <c r="I89" s="1"/>
      <c r="J89" s="1"/>
      <c r="K89" s="1"/>
      <c r="L89" s="1"/>
      <c r="M89" s="1"/>
      <c r="N89" s="1"/>
      <c r="O89" s="1"/>
      <c r="P89" s="1"/>
      <c r="Q89" s="1"/>
      <c r="R89" s="1"/>
      <c r="S89" s="1"/>
      <c r="T89" s="1"/>
      <c r="U89" s="1"/>
      <c r="V89" s="1"/>
      <c r="W89" s="1"/>
      <c r="X89" s="1"/>
      <c r="Y89" s="1"/>
      <c r="Z89" s="1"/>
      <c r="AA89" s="1"/>
      <c r="AB89" s="1"/>
      <c r="AC89" s="1"/>
      <c r="AD89" s="1"/>
      <c r="AE89" s="1"/>
    </row>
    <row r="90" spans="1:31" x14ac:dyDescent="0.25">
      <c r="A90" s="70" t="str">
        <f ca="1">Exceedance!U90</f>
        <v/>
      </c>
      <c r="B90" s="254"/>
      <c r="C90" s="254"/>
      <c r="D90" s="254"/>
      <c r="F90" s="1"/>
      <c r="G90" s="1"/>
      <c r="H90" s="1"/>
      <c r="I90" s="1"/>
      <c r="J90" s="1"/>
      <c r="K90" s="1"/>
      <c r="L90" s="1"/>
      <c r="M90" s="1"/>
      <c r="N90" s="1"/>
      <c r="O90" s="1"/>
      <c r="P90" s="1"/>
      <c r="Q90" s="1"/>
      <c r="R90" s="1"/>
      <c r="S90" s="1"/>
      <c r="T90" s="1"/>
      <c r="U90" s="1"/>
      <c r="V90" s="1"/>
      <c r="W90" s="1"/>
      <c r="X90" s="1"/>
      <c r="Y90" s="1"/>
      <c r="Z90" s="1"/>
      <c r="AA90" s="1"/>
      <c r="AB90" s="1"/>
      <c r="AC90" s="1"/>
      <c r="AD90" s="1"/>
      <c r="AE90" s="1"/>
    </row>
    <row r="91" spans="1:31" x14ac:dyDescent="0.25">
      <c r="A91" s="70" t="str">
        <f ca="1">Exceedance!U91</f>
        <v/>
      </c>
      <c r="B91" s="254"/>
      <c r="C91" s="254"/>
      <c r="D91" s="254"/>
      <c r="F91" s="1"/>
      <c r="G91" s="1"/>
      <c r="H91" s="1"/>
      <c r="I91" s="1"/>
      <c r="J91" s="1"/>
      <c r="K91" s="1"/>
      <c r="L91" s="1"/>
      <c r="M91" s="1"/>
      <c r="N91" s="1"/>
      <c r="O91" s="1"/>
      <c r="P91" s="1"/>
      <c r="Q91" s="1"/>
      <c r="R91" s="1"/>
      <c r="S91" s="1"/>
      <c r="T91" s="1"/>
      <c r="U91" s="1"/>
      <c r="V91" s="1"/>
      <c r="W91" s="1"/>
      <c r="X91" s="1"/>
      <c r="Y91" s="1"/>
      <c r="Z91" s="1"/>
      <c r="AA91" s="1"/>
      <c r="AB91" s="1"/>
      <c r="AC91" s="1"/>
      <c r="AD91" s="1"/>
      <c r="AE91" s="1"/>
    </row>
    <row r="92" spans="1:31" x14ac:dyDescent="0.25">
      <c r="A92" s="70" t="str">
        <f ca="1">Exceedance!U92</f>
        <v/>
      </c>
      <c r="B92" s="254"/>
      <c r="C92" s="254"/>
      <c r="D92" s="254"/>
      <c r="F92" s="1"/>
      <c r="G92" s="1"/>
      <c r="H92" s="1"/>
      <c r="I92" s="1"/>
      <c r="J92" s="1"/>
      <c r="K92" s="1"/>
      <c r="L92" s="1"/>
      <c r="M92" s="1"/>
      <c r="N92" s="1"/>
      <c r="O92" s="1"/>
      <c r="P92" s="1"/>
      <c r="Q92" s="1"/>
      <c r="R92" s="1"/>
      <c r="S92" s="1"/>
      <c r="T92" s="1"/>
      <c r="U92" s="1"/>
      <c r="V92" s="1"/>
      <c r="W92" s="1"/>
      <c r="X92" s="1"/>
      <c r="Y92" s="1"/>
      <c r="Z92" s="1"/>
      <c r="AA92" s="1"/>
      <c r="AB92" s="1"/>
      <c r="AC92" s="1"/>
      <c r="AD92" s="1"/>
      <c r="AE92" s="1"/>
    </row>
    <row r="93" spans="1:31" x14ac:dyDescent="0.25">
      <c r="A93" s="70" t="str">
        <f ca="1">Exceedance!U93</f>
        <v/>
      </c>
      <c r="B93" s="254"/>
      <c r="C93" s="254"/>
      <c r="D93" s="254"/>
      <c r="F93" s="1"/>
      <c r="G93" s="1"/>
      <c r="H93" s="1"/>
      <c r="I93" s="1"/>
      <c r="J93" s="1"/>
      <c r="K93" s="1"/>
      <c r="L93" s="1"/>
      <c r="M93" s="1"/>
      <c r="N93" s="1"/>
      <c r="O93" s="1"/>
      <c r="P93" s="1"/>
      <c r="Q93" s="1"/>
      <c r="R93" s="1"/>
      <c r="S93" s="1"/>
      <c r="T93" s="1"/>
      <c r="U93" s="1"/>
      <c r="V93" s="1"/>
      <c r="W93" s="1"/>
      <c r="X93" s="1"/>
      <c r="Y93" s="1"/>
      <c r="Z93" s="1"/>
      <c r="AA93" s="1"/>
      <c r="AB93" s="1"/>
      <c r="AC93" s="1"/>
      <c r="AD93" s="1"/>
      <c r="AE93" s="1"/>
    </row>
    <row r="94" spans="1:31" x14ac:dyDescent="0.25">
      <c r="A94" s="70" t="str">
        <f ca="1">Exceedance!U94</f>
        <v/>
      </c>
      <c r="B94" s="254"/>
      <c r="C94" s="254"/>
      <c r="D94" s="254"/>
      <c r="F94" s="1"/>
      <c r="G94" s="1"/>
      <c r="H94" s="1"/>
      <c r="I94" s="1"/>
      <c r="J94" s="1"/>
      <c r="K94" s="1"/>
      <c r="L94" s="1"/>
      <c r="M94" s="1"/>
      <c r="N94" s="1"/>
      <c r="O94" s="1"/>
      <c r="P94" s="1"/>
      <c r="Q94" s="1"/>
      <c r="R94" s="1"/>
      <c r="S94" s="1"/>
      <c r="T94" s="1"/>
      <c r="U94" s="1"/>
      <c r="V94" s="1"/>
      <c r="W94" s="1"/>
      <c r="X94" s="1"/>
      <c r="Y94" s="1"/>
      <c r="Z94" s="1"/>
      <c r="AA94" s="1"/>
      <c r="AB94" s="1"/>
      <c r="AC94" s="1"/>
      <c r="AD94" s="1"/>
      <c r="AE94" s="1"/>
    </row>
    <row r="95" spans="1:31" x14ac:dyDescent="0.25">
      <c r="A95" s="70" t="str">
        <f ca="1">Exceedance!U95</f>
        <v/>
      </c>
      <c r="B95" s="254"/>
      <c r="C95" s="254"/>
      <c r="D95" s="254"/>
      <c r="F95" s="1"/>
      <c r="G95" s="1"/>
      <c r="H95" s="1"/>
      <c r="I95" s="1"/>
      <c r="J95" s="1"/>
      <c r="K95" s="1"/>
      <c r="L95" s="1"/>
      <c r="M95" s="1"/>
      <c r="N95" s="1"/>
      <c r="O95" s="1"/>
      <c r="P95" s="1"/>
      <c r="Q95" s="1"/>
      <c r="R95" s="1"/>
      <c r="S95" s="1"/>
      <c r="T95" s="1"/>
      <c r="U95" s="1"/>
      <c r="V95" s="1"/>
      <c r="W95" s="1"/>
      <c r="X95" s="1"/>
      <c r="Y95" s="1"/>
      <c r="Z95" s="1"/>
      <c r="AA95" s="1"/>
      <c r="AB95" s="1"/>
      <c r="AC95" s="1"/>
      <c r="AD95" s="1"/>
      <c r="AE95" s="1"/>
    </row>
    <row r="96" spans="1:31" x14ac:dyDescent="0.25">
      <c r="A96" s="70" t="str">
        <f ca="1">Exceedance!U96</f>
        <v/>
      </c>
      <c r="B96" s="254"/>
      <c r="C96" s="254"/>
      <c r="D96" s="254"/>
      <c r="F96" s="1"/>
      <c r="G96" s="1"/>
      <c r="H96" s="1"/>
      <c r="I96" s="1"/>
      <c r="J96" s="1"/>
      <c r="K96" s="1"/>
      <c r="L96" s="1"/>
      <c r="M96" s="1"/>
      <c r="N96" s="1"/>
      <c r="O96" s="1"/>
      <c r="P96" s="1"/>
      <c r="Q96" s="1"/>
      <c r="R96" s="1"/>
      <c r="S96" s="1"/>
      <c r="T96" s="1"/>
      <c r="U96" s="1"/>
      <c r="V96" s="1"/>
      <c r="W96" s="1"/>
      <c r="X96" s="1"/>
      <c r="Y96" s="1"/>
      <c r="Z96" s="1"/>
      <c r="AA96" s="1"/>
      <c r="AB96" s="1"/>
      <c r="AC96" s="1"/>
      <c r="AD96" s="1"/>
      <c r="AE96" s="1"/>
    </row>
    <row r="97" spans="1:31" x14ac:dyDescent="0.25">
      <c r="A97" s="70" t="str">
        <f ca="1">Exceedance!U97</f>
        <v/>
      </c>
      <c r="B97" s="254"/>
      <c r="C97" s="254"/>
      <c r="D97" s="254"/>
      <c r="F97" s="1"/>
      <c r="G97" s="1"/>
      <c r="H97" s="1"/>
      <c r="I97" s="1"/>
      <c r="J97" s="1"/>
      <c r="K97" s="1"/>
      <c r="L97" s="1"/>
      <c r="M97" s="1"/>
      <c r="N97" s="1"/>
      <c r="O97" s="1"/>
      <c r="P97" s="1"/>
      <c r="Q97" s="1"/>
      <c r="R97" s="1"/>
      <c r="S97" s="1"/>
      <c r="T97" s="1"/>
      <c r="U97" s="1"/>
      <c r="V97" s="1"/>
      <c r="W97" s="1"/>
      <c r="X97" s="1"/>
      <c r="Y97" s="1"/>
      <c r="Z97" s="1"/>
      <c r="AA97" s="1"/>
      <c r="AB97" s="1"/>
      <c r="AC97" s="1"/>
      <c r="AD97" s="1"/>
      <c r="AE97" s="1"/>
    </row>
    <row r="98" spans="1:31" x14ac:dyDescent="0.25">
      <c r="A98" s="70" t="str">
        <f ca="1">Exceedance!U98</f>
        <v/>
      </c>
      <c r="B98" s="254"/>
      <c r="C98" s="254"/>
      <c r="D98" s="254"/>
      <c r="F98" s="1"/>
      <c r="G98" s="1"/>
      <c r="H98" s="1"/>
      <c r="I98" s="1"/>
      <c r="J98" s="1"/>
      <c r="K98" s="1"/>
      <c r="L98" s="1"/>
      <c r="M98" s="1"/>
      <c r="N98" s="1"/>
      <c r="O98" s="1"/>
      <c r="P98" s="1"/>
      <c r="Q98" s="1"/>
      <c r="R98" s="1"/>
      <c r="S98" s="1"/>
      <c r="T98" s="1"/>
      <c r="U98" s="1"/>
      <c r="V98" s="1"/>
      <c r="W98" s="1"/>
      <c r="X98" s="1"/>
      <c r="Y98" s="1"/>
      <c r="Z98" s="1"/>
      <c r="AA98" s="1"/>
      <c r="AB98" s="1"/>
      <c r="AC98" s="1"/>
      <c r="AD98" s="1"/>
      <c r="AE98" s="1"/>
    </row>
    <row r="99" spans="1:31" x14ac:dyDescent="0.25">
      <c r="A99" s="70" t="str">
        <f ca="1">Exceedance!U99</f>
        <v/>
      </c>
      <c r="B99" s="254"/>
      <c r="C99" s="254"/>
      <c r="D99" s="254"/>
      <c r="F99" s="1"/>
      <c r="G99" s="1"/>
      <c r="H99" s="1"/>
      <c r="I99" s="1"/>
      <c r="J99" s="1"/>
      <c r="K99" s="1"/>
      <c r="L99" s="1"/>
      <c r="M99" s="1"/>
      <c r="N99" s="1"/>
      <c r="O99" s="1"/>
      <c r="P99" s="1"/>
      <c r="Q99" s="1"/>
      <c r="R99" s="1"/>
      <c r="S99" s="1"/>
      <c r="T99" s="1"/>
      <c r="U99" s="1"/>
      <c r="V99" s="1"/>
      <c r="W99" s="1"/>
      <c r="X99" s="1"/>
      <c r="Y99" s="1"/>
      <c r="Z99" s="1"/>
      <c r="AA99" s="1"/>
      <c r="AB99" s="1"/>
      <c r="AC99" s="1"/>
      <c r="AD99" s="1"/>
      <c r="AE99" s="1"/>
    </row>
    <row r="100" spans="1:31" x14ac:dyDescent="0.25">
      <c r="A100" s="70" t="str">
        <f ca="1">Exceedance!U100</f>
        <v/>
      </c>
      <c r="B100" s="254"/>
      <c r="C100" s="254"/>
      <c r="D100" s="254"/>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row>
  </sheetData>
  <mergeCells count="1">
    <mergeCell ref="E1:AE1"/>
  </mergeCells>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79998168889431442"/>
  </sheetPr>
  <dimension ref="A1:BD100"/>
  <sheetViews>
    <sheetView zoomScale="90" zoomScaleNormal="90" workbookViewId="0">
      <selection activeCell="B4" sqref="B4:AM69"/>
    </sheetView>
  </sheetViews>
  <sheetFormatPr defaultColWidth="8.85546875" defaultRowHeight="15" x14ac:dyDescent="0.25"/>
  <cols>
    <col min="1" max="1" width="8.85546875" style="101"/>
    <col min="2" max="4" width="8.85546875" style="255"/>
    <col min="5" max="16384" width="8.85546875" style="2"/>
  </cols>
  <sheetData>
    <row r="1" spans="1:56" s="108" customFormat="1" x14ac:dyDescent="0.25">
      <c r="A1" s="68"/>
      <c r="B1" s="252"/>
      <c r="C1" s="252"/>
      <c r="D1" s="252"/>
      <c r="E1" s="737" t="s">
        <v>54</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1" customFormat="1" x14ac:dyDescent="0.25">
      <c r="A2" s="68"/>
      <c r="B2" s="252" t="s">
        <v>295</v>
      </c>
      <c r="C2" s="252" t="s">
        <v>296</v>
      </c>
      <c r="D2" s="252" t="s">
        <v>297</v>
      </c>
      <c r="E2" s="101">
        <v>1981</v>
      </c>
      <c r="F2" s="101">
        <v>1982</v>
      </c>
      <c r="G2" s="101">
        <v>1983</v>
      </c>
      <c r="H2" s="101">
        <v>1984</v>
      </c>
      <c r="I2" s="101">
        <v>1985</v>
      </c>
      <c r="J2" s="101">
        <v>1986</v>
      </c>
      <c r="K2" s="101">
        <v>1987</v>
      </c>
      <c r="L2" s="101">
        <v>1988</v>
      </c>
      <c r="M2" s="101">
        <v>1989</v>
      </c>
      <c r="N2" s="101">
        <v>1990</v>
      </c>
      <c r="O2" s="101">
        <v>1991</v>
      </c>
      <c r="P2" s="101">
        <v>1992</v>
      </c>
      <c r="Q2" s="101">
        <v>1993</v>
      </c>
      <c r="R2" s="101">
        <v>1994</v>
      </c>
      <c r="S2" s="101">
        <v>1995</v>
      </c>
      <c r="T2" s="101">
        <v>1996</v>
      </c>
      <c r="U2" s="101">
        <v>1997</v>
      </c>
      <c r="V2" s="101">
        <v>1998</v>
      </c>
      <c r="W2" s="101">
        <v>1999</v>
      </c>
      <c r="X2" s="101">
        <v>2000</v>
      </c>
      <c r="Y2" s="101">
        <v>2001</v>
      </c>
      <c r="Z2" s="101">
        <v>2002</v>
      </c>
      <c r="AA2" s="101">
        <v>2003</v>
      </c>
      <c r="AB2" s="101">
        <v>2004</v>
      </c>
      <c r="AC2" s="101">
        <v>2005</v>
      </c>
      <c r="AD2" s="101">
        <v>2006</v>
      </c>
      <c r="AE2" s="101">
        <v>2007</v>
      </c>
      <c r="AF2" s="101">
        <v>2008</v>
      </c>
      <c r="AG2" s="179">
        <v>2009</v>
      </c>
      <c r="AH2" s="101">
        <v>2010</v>
      </c>
      <c r="AI2" s="101">
        <v>2011</v>
      </c>
      <c r="AJ2" s="101">
        <v>2012</v>
      </c>
      <c r="AK2" s="101">
        <v>2013</v>
      </c>
      <c r="AL2" s="101">
        <v>2014</v>
      </c>
      <c r="AM2" s="101">
        <v>2015</v>
      </c>
      <c r="AN2" s="101">
        <v>2016</v>
      </c>
      <c r="AO2" s="101">
        <v>2017</v>
      </c>
      <c r="AP2" s="101">
        <v>2018</v>
      </c>
      <c r="AQ2" s="101">
        <v>2019</v>
      </c>
      <c r="AR2" s="101">
        <v>2020</v>
      </c>
      <c r="AS2" s="101">
        <v>2021</v>
      </c>
      <c r="AT2" s="101">
        <v>2022</v>
      </c>
      <c r="AU2" s="101">
        <v>2023</v>
      </c>
      <c r="AV2" s="101">
        <v>2024</v>
      </c>
      <c r="AW2" s="101">
        <v>2025</v>
      </c>
      <c r="AX2" s="101">
        <v>2026</v>
      </c>
      <c r="AY2" s="101">
        <v>2027</v>
      </c>
      <c r="AZ2" s="101">
        <v>2028</v>
      </c>
      <c r="BA2" s="101">
        <v>2029</v>
      </c>
      <c r="BB2" s="101">
        <v>2030</v>
      </c>
      <c r="BC2" s="101">
        <v>2031</v>
      </c>
      <c r="BD2" s="101">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100.74045493013587</v>
      </c>
      <c r="C4" s="273">
        <v>100.74045493013587</v>
      </c>
      <c r="D4" s="273">
        <v>100.94930600005118</v>
      </c>
      <c r="E4" s="1">
        <v>169.01430600005116</v>
      </c>
      <c r="F4" s="1">
        <v>100.74045493013587</v>
      </c>
      <c r="G4" s="1">
        <v>100.74045493013587</v>
      </c>
      <c r="H4" s="1">
        <v>100.74045493013587</v>
      </c>
      <c r="I4" s="1">
        <v>138.84730600005116</v>
      </c>
      <c r="J4" s="1">
        <v>122.66730600005123</v>
      </c>
      <c r="K4" s="1">
        <v>154.24330600005118</v>
      </c>
      <c r="L4" s="1">
        <v>161.86930600005115</v>
      </c>
      <c r="M4" s="1">
        <v>175.77630600005116</v>
      </c>
      <c r="N4" s="1">
        <v>185.49730600005114</v>
      </c>
      <c r="O4" s="1">
        <v>100.74045493013587</v>
      </c>
      <c r="P4" s="1">
        <v>139.37230600005114</v>
      </c>
      <c r="Q4" s="1">
        <v>100.74045493013587</v>
      </c>
      <c r="R4" s="1">
        <v>188.23930600005119</v>
      </c>
      <c r="S4" s="1">
        <v>100.74045493013587</v>
      </c>
      <c r="T4" s="1">
        <v>100.74045493013587</v>
      </c>
      <c r="U4" s="1">
        <v>100.74045493013587</v>
      </c>
      <c r="V4" s="1">
        <v>100.74045493013587</v>
      </c>
      <c r="W4" s="1">
        <v>100.74045493013587</v>
      </c>
      <c r="X4" s="1">
        <v>141.05530600005116</v>
      </c>
      <c r="Y4" s="1">
        <v>100.74045493013587</v>
      </c>
      <c r="Z4" s="1">
        <v>100.74045493013587</v>
      </c>
      <c r="AA4" s="1">
        <v>124.05630600005122</v>
      </c>
      <c r="AB4" s="1">
        <v>121.73630600005113</v>
      </c>
      <c r="AC4" s="1">
        <v>100.74045493013587</v>
      </c>
      <c r="AD4" s="1">
        <v>131.44030600005115</v>
      </c>
      <c r="AE4" s="1">
        <v>100.94930600005118</v>
      </c>
      <c r="AF4" s="2">
        <v>100.74045493013587</v>
      </c>
      <c r="AG4" s="2">
        <v>143.97330600005114</v>
      </c>
      <c r="AH4" s="2">
        <v>139.70030600005117</v>
      </c>
      <c r="AI4" s="2">
        <v>100.74045493013587</v>
      </c>
      <c r="AJ4" s="2">
        <v>152.35630600005118</v>
      </c>
      <c r="AK4" s="2">
        <v>100.74045493013587</v>
      </c>
      <c r="AL4" s="2">
        <v>100.74045493013587</v>
      </c>
      <c r="AM4" s="2">
        <v>114.85330600005119</v>
      </c>
    </row>
    <row r="5" spans="1:56" x14ac:dyDescent="0.25">
      <c r="A5" s="70">
        <f ca="1">Exceedance!U5</f>
        <v>42856</v>
      </c>
      <c r="B5" s="273">
        <v>414.57339497064305</v>
      </c>
      <c r="C5" s="273">
        <v>596.35373019748408</v>
      </c>
      <c r="D5" s="273">
        <v>567.06274999993752</v>
      </c>
      <c r="E5" s="1">
        <v>598.82674999993753</v>
      </c>
      <c r="F5" s="1">
        <v>454.01578131732884</v>
      </c>
      <c r="G5" s="1">
        <v>426.5897727769256</v>
      </c>
      <c r="H5" s="1">
        <v>502.32074783093526</v>
      </c>
      <c r="I5" s="1">
        <v>695.05574999993746</v>
      </c>
      <c r="J5" s="1">
        <v>544.60974999993743</v>
      </c>
      <c r="K5" s="1">
        <v>727.67749999983039</v>
      </c>
      <c r="L5" s="1">
        <v>637.38474999993764</v>
      </c>
      <c r="M5" s="1">
        <v>586.31974999993747</v>
      </c>
      <c r="N5" s="1">
        <v>478.68274999993747</v>
      </c>
      <c r="O5" s="1">
        <v>499.13793483401764</v>
      </c>
      <c r="P5" s="1">
        <v>707.10743801652825</v>
      </c>
      <c r="Q5" s="1">
        <v>619.38368812385716</v>
      </c>
      <c r="R5" s="1">
        <v>707.10743801652825</v>
      </c>
      <c r="S5" s="1">
        <v>438.73949140130003</v>
      </c>
      <c r="T5" s="1">
        <v>411.66244292330293</v>
      </c>
      <c r="U5" s="1">
        <v>588.905039960914</v>
      </c>
      <c r="V5" s="1">
        <v>524.67054191891123</v>
      </c>
      <c r="W5" s="1">
        <v>477.60126741392713</v>
      </c>
      <c r="X5" s="1">
        <v>644.84774999993749</v>
      </c>
      <c r="Y5" s="1">
        <v>653.66685284291009</v>
      </c>
      <c r="Z5" s="1">
        <v>468.15033095909428</v>
      </c>
      <c r="AA5" s="1">
        <v>451.19674999993754</v>
      </c>
      <c r="AB5" s="1">
        <v>579.18774999993752</v>
      </c>
      <c r="AC5" s="1">
        <v>566.23750675333611</v>
      </c>
      <c r="AD5" s="1">
        <v>650.67674999993744</v>
      </c>
      <c r="AE5" s="1">
        <v>707.10743801652825</v>
      </c>
      <c r="AF5" s="2">
        <v>460.73580882049862</v>
      </c>
      <c r="AG5" s="2">
        <v>524.60074999993753</v>
      </c>
      <c r="AH5" s="2">
        <v>387.80774999993753</v>
      </c>
      <c r="AI5" s="2">
        <v>410.57154284811179</v>
      </c>
      <c r="AJ5" s="2">
        <v>611.79074999993747</v>
      </c>
      <c r="AK5" s="2">
        <v>601.19258749463063</v>
      </c>
      <c r="AL5" s="2">
        <v>501.96152403852176</v>
      </c>
      <c r="AM5" s="2">
        <v>573.39174999993759</v>
      </c>
    </row>
    <row r="6" spans="1:56" x14ac:dyDescent="0.25">
      <c r="A6" s="70">
        <f ca="1">Exceedance!U6</f>
        <v>42887</v>
      </c>
      <c r="B6" s="273">
        <v>438.78527000023598</v>
      </c>
      <c r="C6" s="273">
        <v>657.25527000013801</v>
      </c>
      <c r="D6" s="273">
        <v>515.8252700001085</v>
      </c>
      <c r="E6" s="1">
        <v>532.21627000010847</v>
      </c>
      <c r="F6" s="1">
        <v>418.41127000016337</v>
      </c>
      <c r="G6" s="1">
        <v>604.85227000015141</v>
      </c>
      <c r="H6" s="1">
        <v>548.24327000013136</v>
      </c>
      <c r="I6" s="1">
        <v>394.69927000010841</v>
      </c>
      <c r="J6" s="1">
        <v>740.06053999949904</v>
      </c>
      <c r="K6" s="1">
        <v>512.88835500046503</v>
      </c>
      <c r="L6" s="1">
        <v>561.27727000010839</v>
      </c>
      <c r="M6" s="1">
        <v>408.01027000010856</v>
      </c>
      <c r="N6" s="1">
        <v>535.44127000010837</v>
      </c>
      <c r="O6" s="1">
        <v>658.19761500000891</v>
      </c>
      <c r="P6" s="1">
        <v>482.02629867231525</v>
      </c>
      <c r="Q6" s="1">
        <v>558.33227000017268</v>
      </c>
      <c r="R6" s="1">
        <v>457.54200552490403</v>
      </c>
      <c r="S6" s="1">
        <v>623.32127000016328</v>
      </c>
      <c r="T6" s="1">
        <v>643.99061500004655</v>
      </c>
      <c r="U6" s="1">
        <v>627.38427000013769</v>
      </c>
      <c r="V6" s="1">
        <v>389.41727000014532</v>
      </c>
      <c r="W6" s="1">
        <v>620.74527000014552</v>
      </c>
      <c r="X6" s="1">
        <v>474.52527000010866</v>
      </c>
      <c r="Y6" s="1">
        <v>424.73127000011675</v>
      </c>
      <c r="Z6" s="1">
        <v>593.51927000012006</v>
      </c>
      <c r="AA6" s="1">
        <v>529.19827000010855</v>
      </c>
      <c r="AB6" s="1">
        <v>510.84427000010851</v>
      </c>
      <c r="AC6" s="1">
        <v>554.01127000011343</v>
      </c>
      <c r="AD6" s="1">
        <v>391.73527000010853</v>
      </c>
      <c r="AE6" s="1">
        <v>443.7387456419122</v>
      </c>
      <c r="AF6" s="2">
        <v>450.13427000017288</v>
      </c>
      <c r="AG6" s="2">
        <v>598.99027000010858</v>
      </c>
      <c r="AH6" s="2">
        <v>471.52227000010862</v>
      </c>
      <c r="AI6" s="2">
        <v>407.4712700001698</v>
      </c>
      <c r="AJ6" s="2">
        <v>439.32727000010851</v>
      </c>
      <c r="AK6" s="2">
        <v>515.82527000019365</v>
      </c>
      <c r="AL6" s="2">
        <v>492.08427000012733</v>
      </c>
      <c r="AM6" s="2">
        <v>634.63627000010865</v>
      </c>
    </row>
    <row r="7" spans="1:56" x14ac:dyDescent="0.25">
      <c r="A7" s="70">
        <f ca="1">Exceedance!U7</f>
        <v>42917</v>
      </c>
      <c r="B7" s="273">
        <v>294.48858748016067</v>
      </c>
      <c r="C7" s="273">
        <v>424.09858748015506</v>
      </c>
      <c r="D7" s="273">
        <v>354.57858748016059</v>
      </c>
      <c r="E7" s="1">
        <v>354.57858748016059</v>
      </c>
      <c r="F7" s="1">
        <v>460.12358748016061</v>
      </c>
      <c r="G7" s="1">
        <v>544.06158748015503</v>
      </c>
      <c r="H7" s="1">
        <v>472.61258748016058</v>
      </c>
      <c r="I7" s="1">
        <v>198.57858748016059</v>
      </c>
      <c r="J7" s="1">
        <v>323.38001249277795</v>
      </c>
      <c r="K7" s="1">
        <v>235.86732500014026</v>
      </c>
      <c r="L7" s="1">
        <v>146.0925874801606</v>
      </c>
      <c r="M7" s="1">
        <v>309.49058748016063</v>
      </c>
      <c r="N7" s="1">
        <v>475.07858748016059</v>
      </c>
      <c r="O7" s="1">
        <v>479.21332499230635</v>
      </c>
      <c r="P7" s="1">
        <v>210.78458749872655</v>
      </c>
      <c r="Q7" s="1">
        <v>365.24358748016061</v>
      </c>
      <c r="R7" s="1">
        <v>137.67358748655275</v>
      </c>
      <c r="S7" s="1">
        <v>668.13258748015505</v>
      </c>
      <c r="T7" s="1">
        <v>431.73832499230627</v>
      </c>
      <c r="U7" s="1">
        <v>287.42958748016065</v>
      </c>
      <c r="V7" s="1">
        <v>591.20158748016047</v>
      </c>
      <c r="W7" s="1">
        <v>472.97158748016057</v>
      </c>
      <c r="X7" s="1">
        <v>196.09358748016061</v>
      </c>
      <c r="Y7" s="1">
        <v>208.61858748016058</v>
      </c>
      <c r="Z7" s="1">
        <v>340.35558748015501</v>
      </c>
      <c r="AA7" s="1">
        <v>228.28458748016064</v>
      </c>
      <c r="AB7" s="1">
        <v>431.95758748016073</v>
      </c>
      <c r="AC7" s="1">
        <v>474.4945874801607</v>
      </c>
      <c r="AD7" s="1">
        <v>126.6685874801606</v>
      </c>
      <c r="AE7" s="1">
        <v>154.83858749411493</v>
      </c>
      <c r="AF7" s="2">
        <v>409.3065874801606</v>
      </c>
      <c r="AG7" s="2">
        <v>525.00158748016065</v>
      </c>
      <c r="AH7" s="2">
        <v>580.30458748016054</v>
      </c>
      <c r="AI7" s="2">
        <v>754.72327497969218</v>
      </c>
      <c r="AJ7" s="2">
        <v>230.0035874801606</v>
      </c>
      <c r="AK7" s="2">
        <v>271.88958748016057</v>
      </c>
      <c r="AL7" s="2">
        <v>325.24358748016056</v>
      </c>
      <c r="AM7" s="2">
        <v>373.24958748016059</v>
      </c>
    </row>
    <row r="8" spans="1:56" x14ac:dyDescent="0.25">
      <c r="A8" s="70">
        <f ca="1">Exceedance!U8</f>
        <v>42948</v>
      </c>
      <c r="B8" s="273">
        <v>110.1130674980493</v>
      </c>
      <c r="C8" s="273">
        <v>158.53306749805168</v>
      </c>
      <c r="D8" s="273">
        <v>138.65306749804853</v>
      </c>
      <c r="E8" s="1">
        <v>141.31306749804853</v>
      </c>
      <c r="F8" s="1">
        <v>220.51906749804988</v>
      </c>
      <c r="G8" s="1">
        <v>258.89806749805206</v>
      </c>
      <c r="H8" s="1">
        <v>184.40806749804798</v>
      </c>
      <c r="I8" s="1">
        <v>100.3320674980486</v>
      </c>
      <c r="J8" s="1">
        <v>127.02106749967086</v>
      </c>
      <c r="K8" s="1">
        <v>127.94706749953795</v>
      </c>
      <c r="L8" s="1">
        <v>98.380817599801034</v>
      </c>
      <c r="M8" s="1">
        <v>130.37906749804853</v>
      </c>
      <c r="N8" s="1">
        <v>154.22806749804855</v>
      </c>
      <c r="O8" s="1">
        <v>196.69006749955219</v>
      </c>
      <c r="P8" s="1">
        <v>111.25206749805051</v>
      </c>
      <c r="Q8" s="1">
        <v>306.04706749804905</v>
      </c>
      <c r="R8" s="1">
        <v>98.380817599800366</v>
      </c>
      <c r="S8" s="1">
        <v>299.50506749805214</v>
      </c>
      <c r="T8" s="1">
        <v>136.60606749955321</v>
      </c>
      <c r="U8" s="1">
        <v>175.06806749805008</v>
      </c>
      <c r="V8" s="1">
        <v>237.01706749804822</v>
      </c>
      <c r="W8" s="1">
        <v>200.2470674980479</v>
      </c>
      <c r="X8" s="1">
        <v>100.62406749804855</v>
      </c>
      <c r="Y8" s="1">
        <v>98.380817599800366</v>
      </c>
      <c r="Z8" s="1">
        <v>117.94406749805255</v>
      </c>
      <c r="AA8" s="1">
        <v>104.29406749804848</v>
      </c>
      <c r="AB8" s="1">
        <v>201.87506749804842</v>
      </c>
      <c r="AC8" s="1">
        <v>175.47506749804788</v>
      </c>
      <c r="AD8" s="1">
        <v>98.380817599801034</v>
      </c>
      <c r="AE8" s="1">
        <v>98.380817599800366</v>
      </c>
      <c r="AF8" s="2">
        <v>138.65306749805015</v>
      </c>
      <c r="AG8" s="2">
        <v>204.96406749804842</v>
      </c>
      <c r="AH8" s="2">
        <v>233.22006749804851</v>
      </c>
      <c r="AI8" s="2">
        <v>281.71317999840539</v>
      </c>
      <c r="AJ8" s="2">
        <v>98.622067498048551</v>
      </c>
      <c r="AK8" s="2">
        <v>109.80106749804811</v>
      </c>
      <c r="AL8" s="2">
        <v>139.09906749804961</v>
      </c>
      <c r="AM8" s="2">
        <v>134.48406749804835</v>
      </c>
    </row>
    <row r="9" spans="1:56" x14ac:dyDescent="0.25">
      <c r="A9" s="70">
        <f ca="1">Exceedance!U9</f>
        <v>42979</v>
      </c>
      <c r="B9" s="273">
        <v>69.768537735901631</v>
      </c>
      <c r="C9" s="273">
        <v>81.225141509486519</v>
      </c>
      <c r="D9" s="273">
        <v>83.881273584958237</v>
      </c>
      <c r="E9" s="1">
        <v>95.188160377411066</v>
      </c>
      <c r="F9" s="1">
        <v>110.75807999993647</v>
      </c>
      <c r="G9" s="1">
        <v>117.38007999993656</v>
      </c>
      <c r="H9" s="1">
        <v>103.36507999993654</v>
      </c>
      <c r="I9" s="1">
        <v>110.30433962269409</v>
      </c>
      <c r="J9" s="1">
        <v>92.483632075524284</v>
      </c>
      <c r="K9" s="1">
        <v>86.030518867977094</v>
      </c>
      <c r="L9" s="1">
        <v>85.17181205288999</v>
      </c>
      <c r="M9" s="1">
        <v>89.36716981137333</v>
      </c>
      <c r="N9" s="1">
        <v>95.503301886845023</v>
      </c>
      <c r="O9" s="1">
        <v>112.02607999993654</v>
      </c>
      <c r="P9" s="1">
        <v>87.630849056656345</v>
      </c>
      <c r="Q9" s="1">
        <v>116.22807999993641</v>
      </c>
      <c r="R9" s="1">
        <v>90.213240161569573</v>
      </c>
      <c r="S9" s="1">
        <v>111.22407999993652</v>
      </c>
      <c r="T9" s="1">
        <v>95.941839622694062</v>
      </c>
      <c r="U9" s="1">
        <v>106.74307999993653</v>
      </c>
      <c r="V9" s="1">
        <v>96.319811320807304</v>
      </c>
      <c r="W9" s="1">
        <v>111.93607999993652</v>
      </c>
      <c r="X9" s="1">
        <v>88.295377358543149</v>
      </c>
      <c r="Y9" s="1">
        <v>83.515487089302582</v>
      </c>
      <c r="Z9" s="1">
        <v>92.520990566090319</v>
      </c>
      <c r="AA9" s="1">
        <v>88.412547169863899</v>
      </c>
      <c r="AB9" s="1">
        <v>108.7900799999364</v>
      </c>
      <c r="AC9" s="1">
        <v>93.44985849061861</v>
      </c>
      <c r="AD9" s="1">
        <v>89.557586841826662</v>
      </c>
      <c r="AE9" s="1">
        <v>89.312907394371678</v>
      </c>
      <c r="AF9" s="2">
        <v>93.320943396279006</v>
      </c>
      <c r="AG9" s="2">
        <v>93.742358490618628</v>
      </c>
      <c r="AH9" s="2">
        <v>100.00807999993647</v>
      </c>
      <c r="AI9" s="2">
        <v>106.66808000000186</v>
      </c>
      <c r="AJ9" s="2">
        <v>85.638962264203528</v>
      </c>
      <c r="AK9" s="2">
        <v>93.760047169863896</v>
      </c>
      <c r="AL9" s="2">
        <v>112.34221698118466</v>
      </c>
      <c r="AM9" s="2">
        <v>95.246745283071448</v>
      </c>
    </row>
    <row r="10" spans="1:56" x14ac:dyDescent="0.25">
      <c r="A10" s="70">
        <f ca="1">Exceedance!U10</f>
        <v>43009</v>
      </c>
      <c r="B10" s="273">
        <v>71.769497113093109</v>
      </c>
      <c r="C10" s="273">
        <v>83.604882390509502</v>
      </c>
      <c r="D10" s="273">
        <v>86.348108828413544</v>
      </c>
      <c r="E10" s="1">
        <v>98.037082508667794</v>
      </c>
      <c r="F10" s="1">
        <v>127.84971999999721</v>
      </c>
      <c r="G10" s="1">
        <v>106.75735714292654</v>
      </c>
      <c r="H10" s="1">
        <v>100.50557692314634</v>
      </c>
      <c r="I10" s="1">
        <v>113.65919863393439</v>
      </c>
      <c r="J10" s="1">
        <v>95.241134474257038</v>
      </c>
      <c r="K10" s="1">
        <v>88.57140292132685</v>
      </c>
      <c r="L10" s="1">
        <v>87.692524184130193</v>
      </c>
      <c r="M10" s="1">
        <v>92.018823213054276</v>
      </c>
      <c r="N10" s="1">
        <v>98.359262161338492</v>
      </c>
      <c r="O10" s="1">
        <v>100.76618131875072</v>
      </c>
      <c r="P10" s="1">
        <v>90.225835564753254</v>
      </c>
      <c r="Q10" s="1">
        <v>100.71133516490457</v>
      </c>
      <c r="R10" s="1">
        <v>92.903607016754208</v>
      </c>
      <c r="S10" s="1">
        <v>108.10602747259688</v>
      </c>
      <c r="T10" s="1">
        <v>98.815267284626657</v>
      </c>
      <c r="U10" s="1">
        <v>100.14447802204742</v>
      </c>
      <c r="V10" s="1">
        <v>99.201445630797053</v>
      </c>
      <c r="W10" s="1">
        <v>96.802780219849637</v>
      </c>
      <c r="X10" s="1">
        <v>90.911275335618924</v>
      </c>
      <c r="Y10" s="1">
        <v>85.977237664837205</v>
      </c>
      <c r="Z10" s="1">
        <v>95.277911455192978</v>
      </c>
      <c r="AA10" s="1">
        <v>91.033483088275261</v>
      </c>
      <c r="AB10" s="1">
        <v>103.43831318688261</v>
      </c>
      <c r="AC10" s="1">
        <v>96.237790696484936</v>
      </c>
      <c r="AD10" s="1">
        <v>92.228890067178156</v>
      </c>
      <c r="AE10" s="1">
        <v>91.965761658736128</v>
      </c>
      <c r="AF10" s="2">
        <v>96.104614595159092</v>
      </c>
      <c r="AG10" s="2">
        <v>96.538879401245822</v>
      </c>
      <c r="AH10" s="2">
        <v>96.740098901168309</v>
      </c>
      <c r="AI10" s="2">
        <v>104.77948901105843</v>
      </c>
      <c r="AJ10" s="2">
        <v>88.169518877815477</v>
      </c>
      <c r="AK10" s="2">
        <v>96.558902271477137</v>
      </c>
      <c r="AL10" s="2">
        <v>116.74499719851234</v>
      </c>
      <c r="AM10" s="2">
        <v>98.095854909478874</v>
      </c>
    </row>
    <row r="11" spans="1:56" x14ac:dyDescent="0.25">
      <c r="A11" s="70">
        <f ca="1">Exceedance!U11</f>
        <v>43040</v>
      </c>
      <c r="B11" s="273">
        <v>69.454352044928825</v>
      </c>
      <c r="C11" s="273">
        <v>80.90795070049306</v>
      </c>
      <c r="D11" s="273">
        <v>83.562685962980851</v>
      </c>
      <c r="E11" s="1">
        <v>94.874595976130124</v>
      </c>
      <c r="F11" s="1">
        <v>123.72553548386827</v>
      </c>
      <c r="G11" s="1">
        <v>103.3135714286386</v>
      </c>
      <c r="H11" s="1">
        <v>97.263461538528716</v>
      </c>
      <c r="I11" s="1">
        <v>109.99277287154942</v>
      </c>
      <c r="J11" s="1">
        <v>92.168839813797135</v>
      </c>
      <c r="K11" s="1">
        <v>85.714260891606642</v>
      </c>
      <c r="L11" s="1">
        <v>84.863733081416314</v>
      </c>
      <c r="M11" s="1">
        <v>89.050474077149289</v>
      </c>
      <c r="N11" s="1">
        <v>95.18638273677918</v>
      </c>
      <c r="O11" s="1">
        <v>97.515659340726501</v>
      </c>
      <c r="P11" s="1">
        <v>87.315324740083781</v>
      </c>
      <c r="Q11" s="1">
        <v>97.462582417649585</v>
      </c>
      <c r="R11" s="1">
        <v>89.906716467826655</v>
      </c>
      <c r="S11" s="1">
        <v>104.61873626380343</v>
      </c>
      <c r="T11" s="1">
        <v>95.627678017380617</v>
      </c>
      <c r="U11" s="1">
        <v>96.914010989078164</v>
      </c>
      <c r="V11" s="1">
        <v>96.00139899754555</v>
      </c>
      <c r="W11" s="1">
        <v>93.680109890177064</v>
      </c>
      <c r="X11" s="1">
        <v>87.978653550598963</v>
      </c>
      <c r="Y11" s="1">
        <v>83.203778385326331</v>
      </c>
      <c r="Z11" s="1">
        <v>92.204430440509327</v>
      </c>
      <c r="AA11" s="1">
        <v>88.096919117685729</v>
      </c>
      <c r="AB11" s="1">
        <v>100.1015934066606</v>
      </c>
      <c r="AC11" s="1">
        <v>93.133345835308006</v>
      </c>
      <c r="AD11" s="1">
        <v>89.25376458114016</v>
      </c>
      <c r="AE11" s="1">
        <v>88.999124185873654</v>
      </c>
      <c r="AF11" s="2">
        <v>93.00446573725074</v>
      </c>
      <c r="AG11" s="2">
        <v>93.424722001205652</v>
      </c>
      <c r="AH11" s="2">
        <v>93.619450549517708</v>
      </c>
      <c r="AI11" s="2">
        <v>101.39950549457269</v>
      </c>
      <c r="AJ11" s="2">
        <v>85.325340849498858</v>
      </c>
      <c r="AK11" s="2">
        <v>93.444098972397228</v>
      </c>
      <c r="AL11" s="2">
        <v>112.97902954694742</v>
      </c>
      <c r="AM11" s="2">
        <v>94.931472493044069</v>
      </c>
    </row>
    <row r="12" spans="1:56" x14ac:dyDescent="0.25">
      <c r="A12" s="70">
        <f ca="1">Exceedance!U12</f>
        <v>43070</v>
      </c>
      <c r="B12" s="273">
        <v>71.769497113093109</v>
      </c>
      <c r="C12" s="273">
        <v>83.604882390509502</v>
      </c>
      <c r="D12" s="273">
        <v>86.348108828413544</v>
      </c>
      <c r="E12" s="1">
        <v>98.037082508667794</v>
      </c>
      <c r="F12" s="1">
        <v>127.84971999999721</v>
      </c>
      <c r="G12" s="1">
        <v>106.75735714292654</v>
      </c>
      <c r="H12" s="1">
        <v>100.50557692314634</v>
      </c>
      <c r="I12" s="1">
        <v>113.65919863393439</v>
      </c>
      <c r="J12" s="1">
        <v>95.241134474257038</v>
      </c>
      <c r="K12" s="1">
        <v>88.57140292132685</v>
      </c>
      <c r="L12" s="1">
        <v>87.692524184130193</v>
      </c>
      <c r="M12" s="1">
        <v>92.018823213054276</v>
      </c>
      <c r="N12" s="1">
        <v>98.359262161338492</v>
      </c>
      <c r="O12" s="1">
        <v>100.76618131875072</v>
      </c>
      <c r="P12" s="1">
        <v>90.225835564753254</v>
      </c>
      <c r="Q12" s="1">
        <v>100.71133516490457</v>
      </c>
      <c r="R12" s="1">
        <v>92.903607016754208</v>
      </c>
      <c r="S12" s="1">
        <v>108.10602747259688</v>
      </c>
      <c r="T12" s="1">
        <v>98.815267284626657</v>
      </c>
      <c r="U12" s="1">
        <v>100.14447802204742</v>
      </c>
      <c r="V12" s="1">
        <v>99.201445630797053</v>
      </c>
      <c r="W12" s="1">
        <v>96.802780219849637</v>
      </c>
      <c r="X12" s="1">
        <v>90.911275335618924</v>
      </c>
      <c r="Y12" s="1">
        <v>85.977237664837205</v>
      </c>
      <c r="Z12" s="1">
        <v>95.277911455192978</v>
      </c>
      <c r="AA12" s="1">
        <v>91.033483088275261</v>
      </c>
      <c r="AB12" s="1">
        <v>103.43831318688261</v>
      </c>
      <c r="AC12" s="1">
        <v>96.237790696484936</v>
      </c>
      <c r="AD12" s="1">
        <v>92.22889006717817</v>
      </c>
      <c r="AE12" s="1">
        <v>91.965761658736128</v>
      </c>
      <c r="AF12" s="2">
        <v>96.104614595159092</v>
      </c>
      <c r="AG12" s="2">
        <v>96.53887940124585</v>
      </c>
      <c r="AH12" s="2">
        <v>96.740098901168309</v>
      </c>
      <c r="AI12" s="2">
        <v>104.77948901105846</v>
      </c>
      <c r="AJ12" s="2">
        <v>88.169518877815477</v>
      </c>
      <c r="AK12" s="2">
        <v>96.558902271477137</v>
      </c>
      <c r="AL12" s="2">
        <v>116.74499719851234</v>
      </c>
      <c r="AM12" s="2">
        <v>98.095854909478874</v>
      </c>
    </row>
    <row r="13" spans="1:56" x14ac:dyDescent="0.25">
      <c r="A13" s="70">
        <f ca="1">Exceedance!U13</f>
        <v>43101</v>
      </c>
      <c r="B13" s="273">
        <v>71.769497113093109</v>
      </c>
      <c r="C13" s="273">
        <v>83.604882390509502</v>
      </c>
      <c r="D13" s="273">
        <v>86.348108828413544</v>
      </c>
      <c r="E13" s="1">
        <v>98.037082508667794</v>
      </c>
      <c r="F13" s="1">
        <v>127.84971999999721</v>
      </c>
      <c r="G13" s="1">
        <v>106.75735714292654</v>
      </c>
      <c r="H13" s="1">
        <v>100.50557692314634</v>
      </c>
      <c r="I13" s="1">
        <v>113.65919863393439</v>
      </c>
      <c r="J13" s="1">
        <v>95.241134474257038</v>
      </c>
      <c r="K13" s="1">
        <v>88.57140292132685</v>
      </c>
      <c r="L13" s="1">
        <v>87.692524184130193</v>
      </c>
      <c r="M13" s="1">
        <v>92.018823213054276</v>
      </c>
      <c r="N13" s="1">
        <v>98.359262161338492</v>
      </c>
      <c r="O13" s="1">
        <v>100.76618131875072</v>
      </c>
      <c r="P13" s="1">
        <v>90.225835564753254</v>
      </c>
      <c r="Q13" s="1">
        <v>100.71133516490457</v>
      </c>
      <c r="R13" s="1">
        <v>92.903607016754208</v>
      </c>
      <c r="S13" s="1">
        <v>108.10602747259688</v>
      </c>
      <c r="T13" s="1">
        <v>98.815267284626657</v>
      </c>
      <c r="U13" s="1">
        <v>100.14447802204742</v>
      </c>
      <c r="V13" s="1">
        <v>99.201445630797053</v>
      </c>
      <c r="W13" s="1">
        <v>96.802780219849637</v>
      </c>
      <c r="X13" s="1">
        <v>90.911275335618924</v>
      </c>
      <c r="Y13" s="1">
        <v>85.977237664837205</v>
      </c>
      <c r="Z13" s="1">
        <v>95.277911455192978</v>
      </c>
      <c r="AA13" s="1">
        <v>91.033483088275261</v>
      </c>
      <c r="AB13" s="1">
        <v>103.43831318688261</v>
      </c>
      <c r="AC13" s="1">
        <v>96.237790696484936</v>
      </c>
      <c r="AD13" s="1">
        <v>92.22889006717817</v>
      </c>
      <c r="AE13" s="1">
        <v>91.965761658736128</v>
      </c>
      <c r="AF13" s="2">
        <v>96.104614595159092</v>
      </c>
      <c r="AG13" s="2">
        <v>96.538879401245865</v>
      </c>
      <c r="AH13" s="2">
        <v>96.740098901168309</v>
      </c>
      <c r="AI13" s="2">
        <v>104.77948901105847</v>
      </c>
      <c r="AJ13" s="2">
        <v>88.169518877815477</v>
      </c>
      <c r="AK13" s="2">
        <v>96.558902271477137</v>
      </c>
      <c r="AL13" s="2">
        <v>116.74499719851234</v>
      </c>
      <c r="AM13" s="2">
        <v>98.095854909478874</v>
      </c>
    </row>
    <row r="14" spans="1:56" x14ac:dyDescent="0.25">
      <c r="A14" s="70">
        <f ca="1">Exceedance!U14</f>
        <v>43132</v>
      </c>
      <c r="B14" s="273">
        <v>64.824061908600228</v>
      </c>
      <c r="C14" s="273">
        <v>75.514087320460192</v>
      </c>
      <c r="D14" s="273">
        <v>77.99184023211545</v>
      </c>
      <c r="E14" s="1">
        <v>88.549622911054783</v>
      </c>
      <c r="F14" s="1">
        <v>89.466126328664146</v>
      </c>
      <c r="G14" s="1">
        <v>96.426000000062686</v>
      </c>
      <c r="H14" s="1">
        <v>90.779230769293449</v>
      </c>
      <c r="I14" s="1">
        <v>81.049675280680617</v>
      </c>
      <c r="J14" s="1">
        <v>86.024250492877329</v>
      </c>
      <c r="K14" s="1">
        <v>79.999976832166183</v>
      </c>
      <c r="L14" s="1">
        <v>79.206150875988556</v>
      </c>
      <c r="M14" s="1">
        <v>83.113775805339344</v>
      </c>
      <c r="N14" s="1">
        <v>88.840623887660584</v>
      </c>
      <c r="O14" s="1">
        <v>91.014615384678066</v>
      </c>
      <c r="P14" s="1">
        <v>81.494303090744864</v>
      </c>
      <c r="Q14" s="1">
        <v>90.965076923139605</v>
      </c>
      <c r="R14" s="1">
        <v>83.912935369971549</v>
      </c>
      <c r="S14" s="1">
        <v>97.64415384621654</v>
      </c>
      <c r="T14" s="1">
        <v>89.252499482888581</v>
      </c>
      <c r="U14" s="1">
        <v>90.453076923139605</v>
      </c>
      <c r="V14" s="1">
        <v>89.601305731042501</v>
      </c>
      <c r="W14" s="1">
        <v>87.434769230831918</v>
      </c>
      <c r="X14" s="1">
        <v>82.113409980559027</v>
      </c>
      <c r="Y14" s="1">
        <v>77.656859826304569</v>
      </c>
      <c r="Z14" s="1">
        <v>86.057468411142054</v>
      </c>
      <c r="AA14" s="1">
        <v>82.22379117650668</v>
      </c>
      <c r="AB14" s="1">
        <v>93.42815384621656</v>
      </c>
      <c r="AC14" s="1">
        <v>86.924456112954147</v>
      </c>
      <c r="AD14" s="1">
        <v>83.30351360906414</v>
      </c>
      <c r="AE14" s="1">
        <v>83.065849240148765</v>
      </c>
      <c r="AF14" s="2">
        <v>86.804168021434009</v>
      </c>
      <c r="AG14" s="2">
        <v>87.196407201125297</v>
      </c>
      <c r="AH14" s="2">
        <v>87.378153846216534</v>
      </c>
      <c r="AI14" s="2">
        <v>94.639538461601219</v>
      </c>
      <c r="AJ14" s="2">
        <v>79.63698479286559</v>
      </c>
      <c r="AK14" s="2">
        <v>87.214492374237423</v>
      </c>
      <c r="AL14" s="2">
        <v>105.4470942438176</v>
      </c>
      <c r="AM14" s="2">
        <v>88.60270766017446</v>
      </c>
    </row>
    <row r="15" spans="1:56" x14ac:dyDescent="0.25">
      <c r="A15" s="70">
        <f ca="1">Exceedance!U15</f>
        <v>43160</v>
      </c>
      <c r="B15" s="273">
        <v>71.769497113093109</v>
      </c>
      <c r="C15" s="273">
        <v>83.604882390509502</v>
      </c>
      <c r="D15" s="273">
        <v>86.348108828413544</v>
      </c>
      <c r="E15" s="1">
        <v>98.037082508667794</v>
      </c>
      <c r="F15" s="1">
        <v>57.293950000157992</v>
      </c>
      <c r="G15" s="1">
        <v>106.75735714292654</v>
      </c>
      <c r="H15" s="1">
        <v>100.50557692314634</v>
      </c>
      <c r="I15" s="1">
        <v>89.733569060753553</v>
      </c>
      <c r="J15" s="1">
        <v>95.241134474257038</v>
      </c>
      <c r="K15" s="1">
        <v>88.57140292132685</v>
      </c>
      <c r="L15" s="1">
        <v>87.692524184130193</v>
      </c>
      <c r="M15" s="1">
        <v>92.018823213054276</v>
      </c>
      <c r="N15" s="1">
        <v>98.359262161338492</v>
      </c>
      <c r="O15" s="1">
        <v>100.76618131875072</v>
      </c>
      <c r="P15" s="1">
        <v>90.225835564753254</v>
      </c>
      <c r="Q15" s="1">
        <v>100.71133516490457</v>
      </c>
      <c r="R15" s="1">
        <v>92.903607016754208</v>
      </c>
      <c r="S15" s="1">
        <v>108.10602747259688</v>
      </c>
      <c r="T15" s="1">
        <v>98.815267284626657</v>
      </c>
      <c r="U15" s="1">
        <v>100.14447802204742</v>
      </c>
      <c r="V15" s="1">
        <v>99.201445630797053</v>
      </c>
      <c r="W15" s="1">
        <v>96.802780219849637</v>
      </c>
      <c r="X15" s="1">
        <v>90.911275335618924</v>
      </c>
      <c r="Y15" s="1">
        <v>85.977237664837205</v>
      </c>
      <c r="Z15" s="1">
        <v>95.277911455192978</v>
      </c>
      <c r="AA15" s="1">
        <v>91.033483088275261</v>
      </c>
      <c r="AB15" s="1">
        <v>103.43831318688261</v>
      </c>
      <c r="AC15" s="1">
        <v>96.237790696484936</v>
      </c>
      <c r="AD15" s="1">
        <v>92.22889006717817</v>
      </c>
      <c r="AE15" s="1">
        <v>91.965761658736128</v>
      </c>
      <c r="AF15" s="2">
        <v>96.104614595159092</v>
      </c>
      <c r="AG15" s="2">
        <v>96.538879401245865</v>
      </c>
      <c r="AH15" s="2">
        <v>96.740098901168309</v>
      </c>
      <c r="AI15" s="2">
        <v>104.77948901105849</v>
      </c>
      <c r="AJ15" s="2">
        <v>88.169518877815477</v>
      </c>
      <c r="AK15" s="2">
        <v>96.558902271477137</v>
      </c>
      <c r="AL15" s="2">
        <v>116.74499719851234</v>
      </c>
      <c r="AM15" s="2">
        <v>98.095854909478874</v>
      </c>
    </row>
    <row r="16" spans="1:56" x14ac:dyDescent="0.25">
      <c r="A16" s="70">
        <f ca="1">Exceedance!U16</f>
        <v>43191</v>
      </c>
      <c r="B16" s="273">
        <v>54.232879107104274</v>
      </c>
      <c r="C16" s="273">
        <v>90.963095263213191</v>
      </c>
      <c r="D16" s="273">
        <v>90.947094291203783</v>
      </c>
      <c r="E16" s="1">
        <v>79.781154255158341</v>
      </c>
      <c r="F16" s="1">
        <v>65.255930000000092</v>
      </c>
      <c r="G16" s="1">
        <v>72.135883020910811</v>
      </c>
      <c r="H16" s="1">
        <v>90.930755477212116</v>
      </c>
      <c r="I16" s="1">
        <v>96.111069714737454</v>
      </c>
      <c r="J16" s="1">
        <v>90.955060379303248</v>
      </c>
      <c r="K16" s="1">
        <v>58.73810067901691</v>
      </c>
      <c r="L16" s="1">
        <v>90.991684746693139</v>
      </c>
      <c r="M16" s="1">
        <v>90.957885438890827</v>
      </c>
      <c r="N16" s="1">
        <v>82.978996743892424</v>
      </c>
      <c r="O16" s="1">
        <v>46.710901575663584</v>
      </c>
      <c r="P16" s="1">
        <v>90.485953489120448</v>
      </c>
      <c r="Q16" s="1">
        <v>90.946517213500044</v>
      </c>
      <c r="R16" s="1">
        <v>84.472801517798914</v>
      </c>
      <c r="S16" s="1">
        <v>90.951789201909207</v>
      </c>
      <c r="T16" s="1">
        <v>90.97027456546013</v>
      </c>
      <c r="U16" s="1">
        <v>90.938991597610681</v>
      </c>
      <c r="V16" s="1">
        <v>81.252589433482086</v>
      </c>
      <c r="W16" s="1">
        <v>90.948535769944812</v>
      </c>
      <c r="X16" s="1">
        <v>45.51971226418366</v>
      </c>
      <c r="Y16" s="1">
        <v>58.564768820661854</v>
      </c>
      <c r="Z16" s="1">
        <v>74.804203625672798</v>
      </c>
      <c r="AA16" s="1">
        <v>90.971897507823911</v>
      </c>
      <c r="AB16" s="1">
        <v>90.944040272535929</v>
      </c>
      <c r="AC16" s="1">
        <v>90.951380334329855</v>
      </c>
      <c r="AD16" s="1">
        <v>50.912126033330637</v>
      </c>
      <c r="AE16" s="1">
        <v>54.927971042604497</v>
      </c>
      <c r="AF16" s="2">
        <v>90.961097366275595</v>
      </c>
      <c r="AG16" s="2">
        <v>42.848360469002841</v>
      </c>
      <c r="AH16" s="2">
        <v>81.30125988760021</v>
      </c>
      <c r="AI16" s="2">
        <v>90.95291177316922</v>
      </c>
      <c r="AJ16" s="2">
        <v>35.702479338842949</v>
      </c>
      <c r="AK16" s="2">
        <v>90.958417679967397</v>
      </c>
      <c r="AL16" s="2">
        <v>90.195112417545914</v>
      </c>
      <c r="AM16" s="2">
        <v>70.212805833696365</v>
      </c>
    </row>
    <row r="17" spans="1:39" x14ac:dyDescent="0.25">
      <c r="A17" s="70">
        <f ca="1">Exceedance!U17</f>
        <v>43221</v>
      </c>
      <c r="B17" s="273">
        <v>65.175497953598736</v>
      </c>
      <c r="C17" s="273">
        <v>161.53013458496798</v>
      </c>
      <c r="D17" s="273">
        <v>96.033474470586185</v>
      </c>
      <c r="E17" s="1">
        <v>174.92193749999646</v>
      </c>
      <c r="F17" s="1">
        <v>77.807937499860955</v>
      </c>
      <c r="G17" s="1">
        <v>107.60093749999017</v>
      </c>
      <c r="H17" s="1">
        <v>214.14661652910874</v>
      </c>
      <c r="I17" s="1">
        <v>454.02171805258604</v>
      </c>
      <c r="J17" s="1">
        <v>225.77347564605597</v>
      </c>
      <c r="K17" s="1">
        <v>98.217094377780057</v>
      </c>
      <c r="L17" s="1">
        <v>152.24158157319272</v>
      </c>
      <c r="M17" s="1">
        <v>93.989814953520522</v>
      </c>
      <c r="N17" s="1">
        <v>85.744963302022185</v>
      </c>
      <c r="O17" s="1">
        <v>153.26384777276814</v>
      </c>
      <c r="P17" s="1">
        <v>162.86093749999628</v>
      </c>
      <c r="Q17" s="1">
        <v>167.88977002839999</v>
      </c>
      <c r="R17" s="1">
        <v>78.089875000142598</v>
      </c>
      <c r="S17" s="1">
        <v>149.33906979909739</v>
      </c>
      <c r="T17" s="1">
        <v>309.00585488170702</v>
      </c>
      <c r="U17" s="1">
        <v>102.04611225795142</v>
      </c>
      <c r="V17" s="1">
        <v>116.46093749999481</v>
      </c>
      <c r="W17" s="1">
        <v>117.00701984556061</v>
      </c>
      <c r="X17" s="1">
        <v>84.81217319540994</v>
      </c>
      <c r="Y17" s="1">
        <v>60.516927781350589</v>
      </c>
      <c r="Z17" s="1">
        <v>77.297677079861899</v>
      </c>
      <c r="AA17" s="1">
        <v>101.89382964215413</v>
      </c>
      <c r="AB17" s="1">
        <v>107.6251834743162</v>
      </c>
      <c r="AC17" s="1">
        <v>223.03169539047829</v>
      </c>
      <c r="AD17" s="1">
        <v>159.45093053886254</v>
      </c>
      <c r="AE17" s="1">
        <v>66.226937499994762</v>
      </c>
      <c r="AF17" s="2">
        <v>105.42135557701114</v>
      </c>
      <c r="AG17" s="2">
        <v>44.276639151302945</v>
      </c>
      <c r="AH17" s="2">
        <v>104.52893749999454</v>
      </c>
      <c r="AI17" s="2">
        <v>182.04466020040985</v>
      </c>
      <c r="AJ17" s="2">
        <v>54.063288362395731</v>
      </c>
      <c r="AK17" s="2">
        <v>156.83835878390457</v>
      </c>
      <c r="AL17" s="2">
        <v>130.88880200887186</v>
      </c>
      <c r="AM17" s="2">
        <v>77.284179717046086</v>
      </c>
    </row>
    <row r="18" spans="1:39" x14ac:dyDescent="0.25">
      <c r="A18" s="70">
        <f ca="1">Exceedance!U18</f>
        <v>43252</v>
      </c>
      <c r="B18" s="273">
        <v>45.775270000655595</v>
      </c>
      <c r="C18" s="273">
        <v>254.80527000065484</v>
      </c>
      <c r="D18" s="273">
        <v>165.05527000070487</v>
      </c>
      <c r="E18" s="1">
        <v>358.64627000071141</v>
      </c>
      <c r="F18" s="1">
        <v>429.82827000071143</v>
      </c>
      <c r="G18" s="1">
        <v>265.22627000071139</v>
      </c>
      <c r="H18" s="1">
        <v>84.487270000644969</v>
      </c>
      <c r="I18" s="1">
        <v>721.36353999960443</v>
      </c>
      <c r="J18" s="1">
        <v>68.71227000067239</v>
      </c>
      <c r="K18" s="1">
        <v>35.702479338842949</v>
      </c>
      <c r="L18" s="1">
        <v>144.35326997964461</v>
      </c>
      <c r="M18" s="1">
        <v>114.48837728957207</v>
      </c>
      <c r="N18" s="1">
        <v>234.5107657552995</v>
      </c>
      <c r="O18" s="1">
        <v>35.702479338842949</v>
      </c>
      <c r="P18" s="1">
        <v>258.26327000071137</v>
      </c>
      <c r="Q18" s="1">
        <v>47.567270000643575</v>
      </c>
      <c r="R18" s="1">
        <v>242.38378500036399</v>
      </c>
      <c r="S18" s="1">
        <v>468.86526997278082</v>
      </c>
      <c r="T18" s="1">
        <v>596.18527000066183</v>
      </c>
      <c r="U18" s="1">
        <v>180.30527000069392</v>
      </c>
      <c r="V18" s="1">
        <v>431.21227000071133</v>
      </c>
      <c r="W18" s="1">
        <v>103.4212700006924</v>
      </c>
      <c r="X18" s="1">
        <v>35.702479338842949</v>
      </c>
      <c r="Y18" s="1">
        <v>59.388761300285879</v>
      </c>
      <c r="Z18" s="1">
        <v>75.797601999464106</v>
      </c>
      <c r="AA18" s="1">
        <v>131.50226997312487</v>
      </c>
      <c r="AB18" s="1">
        <v>263.38927000069225</v>
      </c>
      <c r="AC18" s="1">
        <v>164.14827000061069</v>
      </c>
      <c r="AD18" s="1">
        <v>35.702479338842949</v>
      </c>
      <c r="AE18" s="1">
        <v>171.48227000071137</v>
      </c>
      <c r="AF18" s="2">
        <v>345.86727000067583</v>
      </c>
      <c r="AG18" s="2">
        <v>43.786791506511626</v>
      </c>
      <c r="AH18" s="2">
        <v>298.0192700007114</v>
      </c>
      <c r="AI18" s="2">
        <v>82.942269984346268</v>
      </c>
      <c r="AJ18" s="2">
        <v>35.702479338842949</v>
      </c>
      <c r="AK18" s="2">
        <v>361.72427000068456</v>
      </c>
      <c r="AL18" s="2">
        <v>172.22727000069693</v>
      </c>
      <c r="AM18" s="2">
        <v>66.19227000068193</v>
      </c>
    </row>
    <row r="19" spans="1:39" x14ac:dyDescent="0.25">
      <c r="A19" s="70">
        <f ca="1">Exceedance!U19</f>
        <v>43282</v>
      </c>
      <c r="B19" s="273">
        <v>53.228587480160613</v>
      </c>
      <c r="C19" s="273">
        <v>194.13858748015502</v>
      </c>
      <c r="D19" s="273">
        <v>132.0985874801606</v>
      </c>
      <c r="E19" s="1">
        <v>439.80158748016061</v>
      </c>
      <c r="F19" s="1">
        <v>370.01158748015501</v>
      </c>
      <c r="G19" s="1">
        <v>210.34858748016063</v>
      </c>
      <c r="H19" s="1">
        <v>43.210587480160619</v>
      </c>
      <c r="I19" s="1">
        <v>323.50201249277188</v>
      </c>
      <c r="J19" s="1">
        <v>43.134587480155062</v>
      </c>
      <c r="K19" s="1">
        <v>36.892561983471047</v>
      </c>
      <c r="L19" s="1">
        <v>115.30858748015508</v>
      </c>
      <c r="M19" s="1">
        <v>133.02058749989999</v>
      </c>
      <c r="N19" s="1">
        <v>146.36158749990017</v>
      </c>
      <c r="O19" s="1">
        <v>36.892561983471047</v>
      </c>
      <c r="P19" s="1">
        <v>196.80458748016062</v>
      </c>
      <c r="Q19" s="1">
        <v>36.892561983471047</v>
      </c>
      <c r="R19" s="1">
        <v>400.43858749991176</v>
      </c>
      <c r="S19" s="1">
        <v>261.77258748016061</v>
      </c>
      <c r="T19" s="1">
        <v>274.9215874801551</v>
      </c>
      <c r="U19" s="1">
        <v>313.6165874801606</v>
      </c>
      <c r="V19" s="1">
        <v>299.02858748015507</v>
      </c>
      <c r="W19" s="1">
        <v>36.892561983471047</v>
      </c>
      <c r="X19" s="1">
        <v>36.892561983471047</v>
      </c>
      <c r="Y19" s="1">
        <v>48.73158749989917</v>
      </c>
      <c r="Z19" s="1">
        <v>45.888587499908063</v>
      </c>
      <c r="AA19" s="1">
        <v>141.84658748015502</v>
      </c>
      <c r="AB19" s="1">
        <v>228.68458748015507</v>
      </c>
      <c r="AC19" s="1">
        <v>41.054587480160642</v>
      </c>
      <c r="AD19" s="1">
        <v>36.892561983471047</v>
      </c>
      <c r="AE19" s="1">
        <v>176.21058748015506</v>
      </c>
      <c r="AF19" s="2">
        <v>315.37958748016058</v>
      </c>
      <c r="AG19" s="2">
        <v>148.37358749990833</v>
      </c>
      <c r="AH19" s="2">
        <v>607.894587480155</v>
      </c>
      <c r="AI19" s="2">
        <v>37.663587480160636</v>
      </c>
      <c r="AJ19" s="2">
        <v>36.892561983471047</v>
      </c>
      <c r="AK19" s="2">
        <v>259.65958748016061</v>
      </c>
      <c r="AL19" s="2">
        <v>98.849587480160608</v>
      </c>
      <c r="AM19" s="2">
        <v>36.892561983471047</v>
      </c>
    </row>
    <row r="20" spans="1:39" x14ac:dyDescent="0.25">
      <c r="A20" s="70">
        <f ca="1">Exceedance!U20</f>
        <v>43313</v>
      </c>
      <c r="B20" s="273">
        <v>53.228587480160613</v>
      </c>
      <c r="C20" s="273">
        <v>98.380817599800366</v>
      </c>
      <c r="D20" s="273">
        <v>98.380817599801034</v>
      </c>
      <c r="E20" s="1">
        <v>181.30806749804748</v>
      </c>
      <c r="F20" s="1">
        <v>160.8620674980526</v>
      </c>
      <c r="G20" s="1">
        <v>98.380817599801034</v>
      </c>
      <c r="H20" s="1">
        <v>43.210587480160619</v>
      </c>
      <c r="I20" s="1">
        <v>108.77406749967678</v>
      </c>
      <c r="J20" s="1">
        <v>55.848067498052551</v>
      </c>
      <c r="K20" s="1">
        <v>36.892561983471047</v>
      </c>
      <c r="L20" s="1">
        <v>98.380817599800366</v>
      </c>
      <c r="M20" s="1">
        <v>98.380817599800366</v>
      </c>
      <c r="N20" s="1">
        <v>98.380817599800366</v>
      </c>
      <c r="O20" s="1">
        <v>36.892561983471047</v>
      </c>
      <c r="P20" s="1">
        <v>181.39706749804742</v>
      </c>
      <c r="Q20" s="1">
        <v>36.892561983471047</v>
      </c>
      <c r="R20" s="1">
        <v>152.12006749804993</v>
      </c>
      <c r="S20" s="1">
        <v>98.380817599801034</v>
      </c>
      <c r="T20" s="1">
        <v>148.5340674980516</v>
      </c>
      <c r="U20" s="1">
        <v>116.55006749804947</v>
      </c>
      <c r="V20" s="1">
        <v>114.86606749805219</v>
      </c>
      <c r="W20" s="1">
        <v>36.892561983471047</v>
      </c>
      <c r="X20" s="1">
        <v>36.892561983471047</v>
      </c>
      <c r="Y20" s="1">
        <v>48.73158749989917</v>
      </c>
      <c r="Z20" s="1">
        <v>45.888587499908063</v>
      </c>
      <c r="AA20" s="1">
        <v>98.380817599800366</v>
      </c>
      <c r="AB20" s="1">
        <v>98.380817599800366</v>
      </c>
      <c r="AC20" s="1">
        <v>44.858067498049039</v>
      </c>
      <c r="AD20" s="1">
        <v>36.892561983471047</v>
      </c>
      <c r="AE20" s="1">
        <v>98.380817599800366</v>
      </c>
      <c r="AF20" s="2">
        <v>107.7100674980491</v>
      </c>
      <c r="AG20" s="2">
        <v>98.380817599801034</v>
      </c>
      <c r="AH20" s="2">
        <v>185.13306749805204</v>
      </c>
      <c r="AI20" s="2">
        <v>37.663587480160636</v>
      </c>
      <c r="AJ20" s="2">
        <v>36.892561983471047</v>
      </c>
      <c r="AK20" s="2">
        <v>98.938067498048909</v>
      </c>
      <c r="AL20" s="2">
        <v>98.380817599800366</v>
      </c>
      <c r="AM20" s="2">
        <v>36.892561983471047</v>
      </c>
    </row>
    <row r="21" spans="1:39" x14ac:dyDescent="0.25">
      <c r="A21" s="70">
        <f ca="1">Exceedance!U21</f>
        <v>43344</v>
      </c>
      <c r="B21" s="273">
        <v>67.001605945332074</v>
      </c>
      <c r="C21" s="273">
        <v>75.141578551896998</v>
      </c>
      <c r="D21" s="273">
        <v>68.749516785962498</v>
      </c>
      <c r="E21" s="1">
        <v>99.596320754769565</v>
      </c>
      <c r="F21" s="1">
        <v>90.844386792505404</v>
      </c>
      <c r="G21" s="1">
        <v>79.361414506403534</v>
      </c>
      <c r="H21" s="1">
        <v>90.447957168434684</v>
      </c>
      <c r="I21" s="1">
        <v>87.255849056656345</v>
      </c>
      <c r="J21" s="1">
        <v>66.001698113260119</v>
      </c>
      <c r="K21" s="1">
        <v>53.987684005814138</v>
      </c>
      <c r="L21" s="1">
        <v>66.852275531506564</v>
      </c>
      <c r="M21" s="1">
        <v>66.381080437820046</v>
      </c>
      <c r="N21" s="1">
        <v>74.068060019647135</v>
      </c>
      <c r="O21" s="1">
        <v>41.874258866951088</v>
      </c>
      <c r="P21" s="1">
        <v>81.218773584958257</v>
      </c>
      <c r="Q21" s="1">
        <v>64.006157623834952</v>
      </c>
      <c r="R21" s="1">
        <v>85.533396226467673</v>
      </c>
      <c r="S21" s="1">
        <v>83.809168509618274</v>
      </c>
      <c r="T21" s="1">
        <v>96.121079999936526</v>
      </c>
      <c r="U21" s="1">
        <v>77.847452830241252</v>
      </c>
      <c r="V21" s="1">
        <v>81.967500000052567</v>
      </c>
      <c r="W21" s="1">
        <v>67.67865492704729</v>
      </c>
      <c r="X21" s="1">
        <v>48.945890789553609</v>
      </c>
      <c r="Y21" s="1">
        <v>66.536788589953886</v>
      </c>
      <c r="Z21" s="1">
        <v>66.913194584394148</v>
      </c>
      <c r="AA21" s="1">
        <v>73.860385608051999</v>
      </c>
      <c r="AB21" s="1">
        <v>73.87875863137964</v>
      </c>
      <c r="AC21" s="1">
        <v>78.046273584958243</v>
      </c>
      <c r="AD21" s="1">
        <v>42.03517010786917</v>
      </c>
      <c r="AE21" s="1">
        <v>70.724975046405518</v>
      </c>
      <c r="AF21" s="2">
        <v>77.161132075524279</v>
      </c>
      <c r="AG21" s="2">
        <v>61.86441929016538</v>
      </c>
      <c r="AH21" s="2">
        <v>91.650283018920504</v>
      </c>
      <c r="AI21" s="2">
        <v>66.442768066887652</v>
      </c>
      <c r="AJ21" s="2">
        <v>52.683921181246355</v>
      </c>
      <c r="AK21" s="2">
        <v>100.84117924533558</v>
      </c>
      <c r="AL21" s="2">
        <v>67.16478803667728</v>
      </c>
      <c r="AM21" s="2">
        <v>68.918498501339002</v>
      </c>
    </row>
    <row r="22" spans="1:39" x14ac:dyDescent="0.25">
      <c r="A22" s="70">
        <f ca="1">Exceedance!U22</f>
        <v>43374</v>
      </c>
      <c r="B22" s="273">
        <v>68.920822951719444</v>
      </c>
      <c r="C22" s="273">
        <v>77.323734517717966</v>
      </c>
      <c r="D22" s="273">
        <v>70.731279314455065</v>
      </c>
      <c r="E22" s="1">
        <v>111.42167900831916</v>
      </c>
      <c r="F22" s="1">
        <v>93.544480554873473</v>
      </c>
      <c r="G22" s="1">
        <v>81.685018418707898</v>
      </c>
      <c r="H22" s="1">
        <v>93.144583388801536</v>
      </c>
      <c r="I22" s="1">
        <v>89.83975358674023</v>
      </c>
      <c r="J22" s="1">
        <v>67.878319398151064</v>
      </c>
      <c r="K22" s="1">
        <v>55.497530365812942</v>
      </c>
      <c r="L22" s="1">
        <v>68.773902929279586</v>
      </c>
      <c r="M22" s="1">
        <v>68.289871773368887</v>
      </c>
      <c r="N22" s="1">
        <v>76.219765103978318</v>
      </c>
      <c r="O22" s="1">
        <v>43.017032065257027</v>
      </c>
      <c r="P22" s="1">
        <v>83.598760690212217</v>
      </c>
      <c r="Q22" s="1">
        <v>65.842393325766224</v>
      </c>
      <c r="R22" s="1">
        <v>88.059663324918162</v>
      </c>
      <c r="S22" s="1">
        <v>86.28267330409814</v>
      </c>
      <c r="T22" s="1">
        <v>94.692565934135345</v>
      </c>
      <c r="U22" s="1">
        <v>80.11790112656962</v>
      </c>
      <c r="V22" s="1">
        <v>84.370700205283399</v>
      </c>
      <c r="W22" s="1">
        <v>69.613780188280046</v>
      </c>
      <c r="X22" s="1">
        <v>50.292295249222597</v>
      </c>
      <c r="Y22" s="1">
        <v>68.437088427227394</v>
      </c>
      <c r="Z22" s="1">
        <v>68.824519596327164</v>
      </c>
      <c r="AA22" s="1">
        <v>76.010911705493882</v>
      </c>
      <c r="AB22" s="1">
        <v>76.023772188562901</v>
      </c>
      <c r="AC22" s="1">
        <v>80.327273768581733</v>
      </c>
      <c r="AD22" s="1">
        <v>43.204115286823885</v>
      </c>
      <c r="AE22" s="1">
        <v>72.773824197917975</v>
      </c>
      <c r="AF22" s="2">
        <v>79.409109763399428</v>
      </c>
      <c r="AG22" s="2">
        <v>63.620038073715641</v>
      </c>
      <c r="AH22" s="2">
        <v>94.378117634282546</v>
      </c>
      <c r="AI22" s="2">
        <v>68.336857133928461</v>
      </c>
      <c r="AJ22" s="2">
        <v>54.159999862214541</v>
      </c>
      <c r="AK22" s="2">
        <v>103.88016244557564</v>
      </c>
      <c r="AL22" s="2">
        <v>69.102970229407205</v>
      </c>
      <c r="AM22" s="2">
        <v>70.898520841555865</v>
      </c>
    </row>
    <row r="23" spans="1:39" x14ac:dyDescent="0.25">
      <c r="A23" s="70">
        <f ca="1">Exceedance!U23</f>
        <v>43405</v>
      </c>
      <c r="B23" s="273">
        <v>66.697570598438176</v>
      </c>
      <c r="C23" s="273">
        <v>74.829420501017395</v>
      </c>
      <c r="D23" s="273">
        <v>68.449625143021024</v>
      </c>
      <c r="E23" s="1">
        <v>107.82743129837338</v>
      </c>
      <c r="F23" s="1">
        <v>90.526916666006585</v>
      </c>
      <c r="G23" s="1">
        <v>79.050017824556022</v>
      </c>
      <c r="H23" s="1">
        <v>90.139919408517613</v>
      </c>
      <c r="I23" s="1">
        <v>86.94169701942603</v>
      </c>
      <c r="J23" s="1">
        <v>65.688696191759092</v>
      </c>
      <c r="K23" s="1">
        <v>53.707287450786716</v>
      </c>
      <c r="L23" s="1">
        <v>66.555389931560896</v>
      </c>
      <c r="M23" s="1">
        <v>66.086972683905373</v>
      </c>
      <c r="N23" s="1">
        <v>73.761063003849998</v>
      </c>
      <c r="O23" s="1">
        <v>41.629385869603581</v>
      </c>
      <c r="P23" s="1">
        <v>80.902026474398923</v>
      </c>
      <c r="Q23" s="1">
        <v>63.718445153967323</v>
      </c>
      <c r="R23" s="1">
        <v>85.219029024114334</v>
      </c>
      <c r="S23" s="1">
        <v>83.499361262030448</v>
      </c>
      <c r="T23" s="1">
        <v>91.637967033034201</v>
      </c>
      <c r="U23" s="1">
        <v>77.533452703131886</v>
      </c>
      <c r="V23" s="1">
        <v>81.649064714790399</v>
      </c>
      <c r="W23" s="1">
        <v>67.368174375754876</v>
      </c>
      <c r="X23" s="1">
        <v>48.66996314440896</v>
      </c>
      <c r="Y23" s="1">
        <v>66.229440413445857</v>
      </c>
      <c r="Z23" s="1">
        <v>66.604373802897271</v>
      </c>
      <c r="AA23" s="1">
        <v>73.558946811768266</v>
      </c>
      <c r="AB23" s="1">
        <v>73.571392440544741</v>
      </c>
      <c r="AC23" s="1">
        <v>77.736071388950066</v>
      </c>
      <c r="AD23" s="1">
        <v>41.810434148539251</v>
      </c>
      <c r="AE23" s="1">
        <v>70.426281481856108</v>
      </c>
      <c r="AF23" s="2">
        <v>76.84752557748331</v>
      </c>
      <c r="AG23" s="2">
        <v>61.567778781015136</v>
      </c>
      <c r="AH23" s="2">
        <v>91.333662226725039</v>
      </c>
      <c r="AI23" s="2">
        <v>66.132442387672711</v>
      </c>
      <c r="AJ23" s="2">
        <v>52.412903092465683</v>
      </c>
      <c r="AK23" s="2">
        <v>100.5291894634603</v>
      </c>
      <c r="AL23" s="2">
        <v>66.873842157490827</v>
      </c>
      <c r="AM23" s="2">
        <v>68.611471782150829</v>
      </c>
    </row>
    <row r="24" spans="1:39" x14ac:dyDescent="0.25">
      <c r="A24" s="70">
        <f ca="1">Exceedance!U24</f>
        <v>43435</v>
      </c>
      <c r="B24" s="273">
        <v>68.920822951719444</v>
      </c>
      <c r="C24" s="273">
        <v>77.323734517717966</v>
      </c>
      <c r="D24" s="273">
        <v>70.731279314455065</v>
      </c>
      <c r="E24" s="1">
        <v>111.42167900831916</v>
      </c>
      <c r="F24" s="1">
        <v>93.544480554873473</v>
      </c>
      <c r="G24" s="1">
        <v>81.685018418707898</v>
      </c>
      <c r="H24" s="1">
        <v>93.144583388801536</v>
      </c>
      <c r="I24" s="1">
        <v>89.83975358674023</v>
      </c>
      <c r="J24" s="1">
        <v>67.878319398151064</v>
      </c>
      <c r="K24" s="1">
        <v>55.497530365812942</v>
      </c>
      <c r="L24" s="1">
        <v>68.773902929279586</v>
      </c>
      <c r="M24" s="1">
        <v>68.289871773368901</v>
      </c>
      <c r="N24" s="1">
        <v>76.219765103978318</v>
      </c>
      <c r="O24" s="1">
        <v>43.017032065257041</v>
      </c>
      <c r="P24" s="1">
        <v>83.598760690212217</v>
      </c>
      <c r="Q24" s="1">
        <v>65.842393325766238</v>
      </c>
      <c r="R24" s="1">
        <v>88.059663324918162</v>
      </c>
      <c r="S24" s="1">
        <v>86.28267330409814</v>
      </c>
      <c r="T24" s="1">
        <v>94.692565934135345</v>
      </c>
      <c r="U24" s="1">
        <v>80.11790112656962</v>
      </c>
      <c r="V24" s="1">
        <v>84.370700205283427</v>
      </c>
      <c r="W24" s="1">
        <v>69.613780188280046</v>
      </c>
      <c r="X24" s="1">
        <v>50.292295249222597</v>
      </c>
      <c r="Y24" s="1">
        <v>68.437088427227394</v>
      </c>
      <c r="Z24" s="1">
        <v>68.824519596327164</v>
      </c>
      <c r="AA24" s="1">
        <v>76.010911705493882</v>
      </c>
      <c r="AB24" s="1">
        <v>76.023772188562901</v>
      </c>
      <c r="AC24" s="1">
        <v>80.327273768581762</v>
      </c>
      <c r="AD24" s="1">
        <v>43.204115286823885</v>
      </c>
      <c r="AE24" s="1">
        <v>72.773824197917975</v>
      </c>
      <c r="AF24" s="2">
        <v>79.409109763399428</v>
      </c>
      <c r="AG24" s="2">
        <v>63.620038073715641</v>
      </c>
      <c r="AH24" s="2">
        <v>94.378117634282546</v>
      </c>
      <c r="AI24" s="2">
        <v>68.336857133928461</v>
      </c>
      <c r="AJ24" s="2">
        <v>54.159999862214541</v>
      </c>
      <c r="AK24" s="2">
        <v>103.88016244557564</v>
      </c>
      <c r="AL24" s="2">
        <v>69.102970229407191</v>
      </c>
      <c r="AM24" s="2">
        <v>70.898520841555865</v>
      </c>
    </row>
    <row r="25" spans="1:39" x14ac:dyDescent="0.25">
      <c r="A25" s="70">
        <f ca="1">Exceedance!U25</f>
        <v>43466</v>
      </c>
      <c r="B25" s="273">
        <v>68.920822951719444</v>
      </c>
      <c r="C25" s="273">
        <v>77.323734517717966</v>
      </c>
      <c r="D25" s="273">
        <v>70.731279314455065</v>
      </c>
      <c r="E25" s="1">
        <v>111.42167900831916</v>
      </c>
      <c r="F25" s="1">
        <v>93.544480554873473</v>
      </c>
      <c r="G25" s="1">
        <v>81.685018418707898</v>
      </c>
      <c r="H25" s="1">
        <v>87.354918519123871</v>
      </c>
      <c r="I25" s="1">
        <v>89.83975358674023</v>
      </c>
      <c r="J25" s="1">
        <v>67.878319398151064</v>
      </c>
      <c r="K25" s="1">
        <v>55.497530365812942</v>
      </c>
      <c r="L25" s="1">
        <v>68.773902929279586</v>
      </c>
      <c r="M25" s="1">
        <v>68.289871773368901</v>
      </c>
      <c r="N25" s="1">
        <v>76.219765103978318</v>
      </c>
      <c r="O25" s="1">
        <v>43.017032065257055</v>
      </c>
      <c r="P25" s="1">
        <v>83.598760690212217</v>
      </c>
      <c r="Q25" s="1">
        <v>65.842393325766238</v>
      </c>
      <c r="R25" s="1">
        <v>88.059663324918162</v>
      </c>
      <c r="S25" s="1">
        <v>86.28267330409814</v>
      </c>
      <c r="T25" s="1">
        <v>94.692565934135345</v>
      </c>
      <c r="U25" s="1">
        <v>80.11790112656962</v>
      </c>
      <c r="V25" s="1">
        <v>84.370700205283441</v>
      </c>
      <c r="W25" s="1">
        <v>69.613780188280046</v>
      </c>
      <c r="X25" s="1">
        <v>50.292295249222597</v>
      </c>
      <c r="Y25" s="1">
        <v>68.437088427227394</v>
      </c>
      <c r="Z25" s="1">
        <v>68.824519596327164</v>
      </c>
      <c r="AA25" s="1">
        <v>76.010911705493882</v>
      </c>
      <c r="AB25" s="1">
        <v>76.023772188562901</v>
      </c>
      <c r="AC25" s="1">
        <v>80.327273768581762</v>
      </c>
      <c r="AD25" s="1">
        <v>43.204115286823885</v>
      </c>
      <c r="AE25" s="1">
        <v>72.773824197917975</v>
      </c>
      <c r="AF25" s="2">
        <v>79.409109763399428</v>
      </c>
      <c r="AG25" s="2">
        <v>63.620038073715641</v>
      </c>
      <c r="AH25" s="2">
        <v>94.378117634282546</v>
      </c>
      <c r="AI25" s="2">
        <v>68.336857133928461</v>
      </c>
      <c r="AJ25" s="2">
        <v>54.159999862214541</v>
      </c>
      <c r="AK25" s="2">
        <v>103.88016244557564</v>
      </c>
      <c r="AL25" s="2">
        <v>69.102970229407191</v>
      </c>
      <c r="AM25" s="2">
        <v>70.898520841555865</v>
      </c>
    </row>
    <row r="26" spans="1:39" x14ac:dyDescent="0.25">
      <c r="A26" s="70">
        <f ca="1">Exceedance!U26</f>
        <v>43497</v>
      </c>
      <c r="B26" s="273">
        <v>62.251065891875633</v>
      </c>
      <c r="C26" s="273">
        <v>69.840792467616239</v>
      </c>
      <c r="D26" s="273">
        <v>63.886316800152962</v>
      </c>
      <c r="E26" s="1">
        <v>100.63893587848182</v>
      </c>
      <c r="F26" s="1">
        <v>84.491788888272794</v>
      </c>
      <c r="G26" s="1">
        <v>73.780016636252284</v>
      </c>
      <c r="H26" s="1">
        <v>65.511950000193067</v>
      </c>
      <c r="I26" s="1">
        <v>81.145583884797631</v>
      </c>
      <c r="J26" s="1">
        <v>61.309449778975157</v>
      </c>
      <c r="K26" s="1">
        <v>50.12680162073427</v>
      </c>
      <c r="L26" s="1">
        <v>62.118363936123501</v>
      </c>
      <c r="M26" s="1">
        <v>61.681174504978351</v>
      </c>
      <c r="N26" s="1">
        <v>68.843658803593328</v>
      </c>
      <c r="O26" s="1">
        <v>38.85409347829669</v>
      </c>
      <c r="P26" s="1">
        <v>75.508558042772336</v>
      </c>
      <c r="Q26" s="1">
        <v>59.470548810369515</v>
      </c>
      <c r="R26" s="1">
        <v>79.537760422506722</v>
      </c>
      <c r="S26" s="1">
        <v>77.932737177895092</v>
      </c>
      <c r="T26" s="1">
        <v>85.528769230831927</v>
      </c>
      <c r="U26" s="1">
        <v>72.36455585625643</v>
      </c>
      <c r="V26" s="1">
        <v>76.205793733804398</v>
      </c>
      <c r="W26" s="1">
        <v>62.87696275070455</v>
      </c>
      <c r="X26" s="1">
        <v>45.425298934781701</v>
      </c>
      <c r="Y26" s="1">
        <v>61.814144385882805</v>
      </c>
      <c r="Z26" s="1">
        <v>62.164082216037443</v>
      </c>
      <c r="AA26" s="1">
        <v>68.655017024317061</v>
      </c>
      <c r="AB26" s="1">
        <v>68.666632944508422</v>
      </c>
      <c r="AC26" s="1">
        <v>72.553666629686745</v>
      </c>
      <c r="AD26" s="1">
        <v>39.023071871969968</v>
      </c>
      <c r="AE26" s="1">
        <v>65.731196049732361</v>
      </c>
      <c r="AF26" s="2">
        <v>71.724357205651089</v>
      </c>
      <c r="AG26" s="2">
        <v>57.463260195614126</v>
      </c>
      <c r="AH26" s="2">
        <v>85.244751411610039</v>
      </c>
      <c r="AI26" s="2">
        <v>61.723612895161196</v>
      </c>
      <c r="AJ26" s="2">
        <v>48.918709552967975</v>
      </c>
      <c r="AK26" s="2">
        <v>93.827243499229624</v>
      </c>
      <c r="AL26" s="2">
        <v>62.4155860136581</v>
      </c>
      <c r="AM26" s="2">
        <v>64.037373663340773</v>
      </c>
    </row>
    <row r="27" spans="1:39" x14ac:dyDescent="0.25">
      <c r="A27" s="70">
        <f ca="1">Exceedance!U27</f>
        <v>43525</v>
      </c>
      <c r="B27" s="273">
        <v>68.920822951719444</v>
      </c>
      <c r="C27" s="273">
        <v>77.323734517717966</v>
      </c>
      <c r="D27" s="273">
        <v>70.731279314455065</v>
      </c>
      <c r="E27" s="1">
        <v>67.052041061127127</v>
      </c>
      <c r="F27" s="1">
        <v>93.544480554873473</v>
      </c>
      <c r="G27" s="1">
        <v>81.685018418707898</v>
      </c>
      <c r="H27" s="1">
        <v>72.531087500213758</v>
      </c>
      <c r="I27" s="1">
        <v>89.83975358674023</v>
      </c>
      <c r="J27" s="1">
        <v>67.878319398151064</v>
      </c>
      <c r="K27" s="1">
        <v>55.497530365812942</v>
      </c>
      <c r="L27" s="1">
        <v>68.773902929279586</v>
      </c>
      <c r="M27" s="1">
        <v>68.289871773368901</v>
      </c>
      <c r="N27" s="1">
        <v>76.219765103978318</v>
      </c>
      <c r="O27" s="1">
        <v>43.017032065257055</v>
      </c>
      <c r="P27" s="1">
        <v>83.598760690212217</v>
      </c>
      <c r="Q27" s="1">
        <v>65.842393325766253</v>
      </c>
      <c r="R27" s="1">
        <v>88.059663324918162</v>
      </c>
      <c r="S27" s="1">
        <v>86.28267330409814</v>
      </c>
      <c r="T27" s="1">
        <v>94.692565934135345</v>
      </c>
      <c r="U27" s="1">
        <v>80.11790112656962</v>
      </c>
      <c r="V27" s="1">
        <v>84.370700205283441</v>
      </c>
      <c r="W27" s="1">
        <v>69.613780188280046</v>
      </c>
      <c r="X27" s="1">
        <v>50.292295249222597</v>
      </c>
      <c r="Y27" s="1">
        <v>68.437088427227394</v>
      </c>
      <c r="Z27" s="1">
        <v>68.824519596327164</v>
      </c>
      <c r="AA27" s="1">
        <v>76.010911705493882</v>
      </c>
      <c r="AB27" s="1">
        <v>76.023772188562901</v>
      </c>
      <c r="AC27" s="1">
        <v>80.327273768581762</v>
      </c>
      <c r="AD27" s="1">
        <v>43.204115286823885</v>
      </c>
      <c r="AE27" s="1">
        <v>72.773824197917975</v>
      </c>
      <c r="AF27" s="2">
        <v>79.409109763399428</v>
      </c>
      <c r="AG27" s="2">
        <v>63.620038073715641</v>
      </c>
      <c r="AH27" s="2">
        <v>94.378117634282546</v>
      </c>
      <c r="AI27" s="2">
        <v>68.336857133928461</v>
      </c>
      <c r="AJ27" s="2">
        <v>54.159999862214541</v>
      </c>
      <c r="AK27" s="2">
        <v>103.88016244557564</v>
      </c>
      <c r="AL27" s="2">
        <v>69.102970229407191</v>
      </c>
      <c r="AM27" s="2">
        <v>70.898520841555865</v>
      </c>
    </row>
    <row r="28" spans="1:39" x14ac:dyDescent="0.25">
      <c r="A28" s="70">
        <f ca="1">Exceedance!U28</f>
        <v>43556</v>
      </c>
      <c r="B28" s="273">
        <v>91.002904476908498</v>
      </c>
      <c r="C28" s="273">
        <v>90.97234668351976</v>
      </c>
      <c r="D28" s="273">
        <v>90.998066967839364</v>
      </c>
      <c r="E28" s="1">
        <v>61.058930000056101</v>
      </c>
      <c r="F28" s="1">
        <v>64.103357961494254</v>
      </c>
      <c r="G28" s="1">
        <v>90.953829007728643</v>
      </c>
      <c r="H28" s="1">
        <v>96.06932390753542</v>
      </c>
      <c r="I28" s="1">
        <v>90.959338309973759</v>
      </c>
      <c r="J28" s="1">
        <v>40.200955909173352</v>
      </c>
      <c r="K28" s="1">
        <v>91.042392969464871</v>
      </c>
      <c r="L28" s="1">
        <v>81.802319353437269</v>
      </c>
      <c r="M28" s="1">
        <v>67.856304809976209</v>
      </c>
      <c r="N28" s="1">
        <v>35.702479338842949</v>
      </c>
      <c r="O28" s="1">
        <v>74.245377516057403</v>
      </c>
      <c r="P28" s="1">
        <v>79.855082525000185</v>
      </c>
      <c r="Q28" s="1">
        <v>70.5751882241088</v>
      </c>
      <c r="R28" s="1">
        <v>90.971191019389465</v>
      </c>
      <c r="S28" s="1">
        <v>90.983996742223368</v>
      </c>
      <c r="T28" s="1">
        <v>90.942327590718818</v>
      </c>
      <c r="U28" s="1">
        <v>70.232496232487719</v>
      </c>
      <c r="V28" s="1">
        <v>87.022103566884425</v>
      </c>
      <c r="W28" s="1">
        <v>35.702479338842949</v>
      </c>
      <c r="X28" s="1">
        <v>35.702479338842949</v>
      </c>
      <c r="Y28" s="1">
        <v>50.092093701166284</v>
      </c>
      <c r="Z28" s="1">
        <v>85.211811412280639</v>
      </c>
      <c r="AA28" s="1">
        <v>80.076320535697079</v>
      </c>
      <c r="AB28" s="1">
        <v>90.975523804699066</v>
      </c>
      <c r="AC28" s="1">
        <v>38.518934081166186</v>
      </c>
      <c r="AD28" s="1">
        <v>41.971388156135802</v>
      </c>
      <c r="AE28" s="1">
        <v>86.257977983769607</v>
      </c>
      <c r="AF28" s="2">
        <v>35.702479338842949</v>
      </c>
      <c r="AG28" s="2">
        <v>65.311376779738097</v>
      </c>
      <c r="AH28" s="2">
        <v>90.963515307057406</v>
      </c>
      <c r="AI28" s="2">
        <v>35.702479338842949</v>
      </c>
      <c r="AJ28" s="2">
        <v>79.403776701345933</v>
      </c>
      <c r="AK28" s="2">
        <v>90.958166726757341</v>
      </c>
      <c r="AL28" s="2">
        <v>48.927677924102191</v>
      </c>
      <c r="AM28" s="2">
        <v>63.826971959395749</v>
      </c>
    </row>
    <row r="29" spans="1:39" x14ac:dyDescent="0.25">
      <c r="A29" s="70">
        <f ca="1">Exceedance!U29</f>
        <v>43586</v>
      </c>
      <c r="B29" s="273">
        <v>96.409279126659214</v>
      </c>
      <c r="C29" s="273">
        <v>96.203395027362717</v>
      </c>
      <c r="D29" s="273">
        <v>96.376520561028784</v>
      </c>
      <c r="E29" s="1">
        <v>71.781937499860874</v>
      </c>
      <c r="F29" s="1">
        <v>92.785937499994034</v>
      </c>
      <c r="G29" s="1">
        <v>165.57269716642557</v>
      </c>
      <c r="H29" s="1">
        <v>407.30051081231647</v>
      </c>
      <c r="I29" s="1">
        <v>217.34465089419677</v>
      </c>
      <c r="J29" s="1">
        <v>78.979282487153398</v>
      </c>
      <c r="K29" s="1">
        <v>97.369441740970444</v>
      </c>
      <c r="L29" s="1">
        <v>84.529063331885169</v>
      </c>
      <c r="M29" s="1">
        <v>70.118181636975422</v>
      </c>
      <c r="N29" s="1">
        <v>120.77223087666528</v>
      </c>
      <c r="O29" s="1">
        <v>108.6219375000132</v>
      </c>
      <c r="P29" s="1">
        <v>135.73535634778219</v>
      </c>
      <c r="Q29" s="1">
        <v>59.919875000147861</v>
      </c>
      <c r="R29" s="1">
        <v>111.45487043914389</v>
      </c>
      <c r="S29" s="1">
        <v>269.9161848628637</v>
      </c>
      <c r="T29" s="1">
        <v>94.177360030230417</v>
      </c>
      <c r="U29" s="1">
        <v>94.835937499996334</v>
      </c>
      <c r="V29" s="1">
        <v>95.749937499995468</v>
      </c>
      <c r="W29" s="1">
        <v>47.485205458770523</v>
      </c>
      <c r="X29" s="1">
        <v>36.892561983471047</v>
      </c>
      <c r="Y29" s="1">
        <v>51.76183015787182</v>
      </c>
      <c r="Z29" s="1">
        <v>88.052205126023324</v>
      </c>
      <c r="AA29" s="1">
        <v>82.7455312202203</v>
      </c>
      <c r="AB29" s="1">
        <v>183.52634371414396</v>
      </c>
      <c r="AC29" s="1">
        <v>143.20471006113996</v>
      </c>
      <c r="AD29" s="1">
        <v>43.370434428006995</v>
      </c>
      <c r="AE29" s="1">
        <v>89.133243916561923</v>
      </c>
      <c r="AF29" s="2">
        <v>36.892561983471047</v>
      </c>
      <c r="AG29" s="2">
        <v>73.929937500001856</v>
      </c>
      <c r="AH29" s="2">
        <v>158.20638591160761</v>
      </c>
      <c r="AI29" s="2">
        <v>36.892561983471047</v>
      </c>
      <c r="AJ29" s="2">
        <v>106.36193750000562</v>
      </c>
      <c r="AK29" s="2">
        <v>118.0705431012813</v>
      </c>
      <c r="AL29" s="2">
        <v>55.785063269557263</v>
      </c>
      <c r="AM29" s="2">
        <v>137.04993750000204</v>
      </c>
    </row>
    <row r="30" spans="1:39" x14ac:dyDescent="0.25">
      <c r="A30" s="70">
        <f ca="1">Exceedance!U30</f>
        <v>43617</v>
      </c>
      <c r="B30" s="273">
        <v>165.05527000070416</v>
      </c>
      <c r="C30" s="273">
        <v>165.05527000070452</v>
      </c>
      <c r="D30" s="273">
        <v>165.05527000070421</v>
      </c>
      <c r="E30" s="1">
        <v>423.2982700007114</v>
      </c>
      <c r="F30" s="1">
        <v>249.86627000071141</v>
      </c>
      <c r="G30" s="1">
        <v>77.884270000687081</v>
      </c>
      <c r="H30" s="1">
        <v>694.0575399996352</v>
      </c>
      <c r="I30" s="1">
        <v>66.030270000682776</v>
      </c>
      <c r="J30" s="1">
        <v>35.702479338842949</v>
      </c>
      <c r="K30" s="1">
        <v>114.43527000063359</v>
      </c>
      <c r="L30" s="1">
        <v>82.767781393262482</v>
      </c>
      <c r="M30" s="1">
        <v>190.65124022065029</v>
      </c>
      <c r="N30" s="1">
        <v>35.702479338842949</v>
      </c>
      <c r="O30" s="1">
        <v>220.65327000071144</v>
      </c>
      <c r="P30" s="1">
        <v>35.702479338842949</v>
      </c>
      <c r="Q30" s="1">
        <v>199.76178500036397</v>
      </c>
      <c r="R30" s="1">
        <v>439.42327000061738</v>
      </c>
      <c r="S30" s="1">
        <v>574.32827000069346</v>
      </c>
      <c r="T30" s="1">
        <v>176.47827000070495</v>
      </c>
      <c r="U30" s="1">
        <v>400.32327000071143</v>
      </c>
      <c r="V30" s="1">
        <v>92.416270000711364</v>
      </c>
      <c r="W30" s="1">
        <v>35.702479338842949</v>
      </c>
      <c r="X30" s="1">
        <v>35.702479338842949</v>
      </c>
      <c r="Y30" s="1">
        <v>50.992312084132173</v>
      </c>
      <c r="Z30" s="1">
        <v>85.955943825588108</v>
      </c>
      <c r="AA30" s="1">
        <v>200.78696041881838</v>
      </c>
      <c r="AB30" s="1">
        <v>148.0742700006619</v>
      </c>
      <c r="AC30" s="1">
        <v>35.702479338842949</v>
      </c>
      <c r="AD30" s="1">
        <v>122.93801121377132</v>
      </c>
      <c r="AE30" s="1">
        <v>282.25992163304898</v>
      </c>
      <c r="AF30" s="2">
        <v>35.702479338842949</v>
      </c>
      <c r="AG30" s="2">
        <v>243.96027000070737</v>
      </c>
      <c r="AH30" s="2">
        <v>74.827269973650687</v>
      </c>
      <c r="AI30" s="2">
        <v>35.702479338842949</v>
      </c>
      <c r="AJ30" s="2">
        <v>315.48927000071131</v>
      </c>
      <c r="AK30" s="2">
        <v>164.93227000071036</v>
      </c>
      <c r="AL30" s="2">
        <v>44.387270000662511</v>
      </c>
      <c r="AM30" s="2">
        <v>305.58927000071139</v>
      </c>
    </row>
    <row r="31" spans="1:39" x14ac:dyDescent="0.25">
      <c r="A31" s="70">
        <f ca="1">Exceedance!U31</f>
        <v>43647</v>
      </c>
      <c r="B31" s="273">
        <v>132.0985874801606</v>
      </c>
      <c r="C31" s="273">
        <v>132.0985874801606</v>
      </c>
      <c r="D31" s="273">
        <v>132.0985874801606</v>
      </c>
      <c r="E31" s="1">
        <v>367.46358748016058</v>
      </c>
      <c r="F31" s="1">
        <v>204.13658748015501</v>
      </c>
      <c r="G31" s="1">
        <v>41.586587480160624</v>
      </c>
      <c r="H31" s="1">
        <v>317.96601249277791</v>
      </c>
      <c r="I31" s="1">
        <v>41.181587480160616</v>
      </c>
      <c r="J31" s="1">
        <v>36.892561983471047</v>
      </c>
      <c r="K31" s="1">
        <v>108.49958748015506</v>
      </c>
      <c r="L31" s="1">
        <v>124.25858749990209</v>
      </c>
      <c r="M31" s="1">
        <v>135.125587499902</v>
      </c>
      <c r="N31" s="1">
        <v>36.892561983471047</v>
      </c>
      <c r="O31" s="1">
        <v>183.6505874801606</v>
      </c>
      <c r="P31" s="1">
        <v>36.892561983471047</v>
      </c>
      <c r="Q31" s="1">
        <v>380.90358749991174</v>
      </c>
      <c r="R31" s="1">
        <v>252.89258748016059</v>
      </c>
      <c r="S31" s="1">
        <v>280.49358748016073</v>
      </c>
      <c r="T31" s="1">
        <v>311.00558748016056</v>
      </c>
      <c r="U31" s="1">
        <v>289.81658748016059</v>
      </c>
      <c r="V31" s="1">
        <v>36.892561983471047</v>
      </c>
      <c r="W31" s="1">
        <v>36.892561983471047</v>
      </c>
      <c r="X31" s="1">
        <v>36.892561983471047</v>
      </c>
      <c r="Y31" s="1">
        <v>36.892561983471047</v>
      </c>
      <c r="Z31" s="1">
        <v>131.43658749989228</v>
      </c>
      <c r="AA31" s="1">
        <v>228.96858749989192</v>
      </c>
      <c r="AB31" s="1">
        <v>36.892561983471047</v>
      </c>
      <c r="AC31" s="1">
        <v>36.892561983471047</v>
      </c>
      <c r="AD31" s="1">
        <v>160.33058747849032</v>
      </c>
      <c r="AE31" s="1">
        <v>315.70558749989885</v>
      </c>
      <c r="AF31" s="2">
        <v>116.30092379237367</v>
      </c>
      <c r="AG31" s="2">
        <v>576.48458748016049</v>
      </c>
      <c r="AH31" s="2">
        <v>36.892561983471047</v>
      </c>
      <c r="AI31" s="2">
        <v>36.892561983471047</v>
      </c>
      <c r="AJ31" s="2">
        <v>245.30158748016058</v>
      </c>
      <c r="AK31" s="2">
        <v>94.854587480155075</v>
      </c>
      <c r="AL31" s="2">
        <v>36.892561983471047</v>
      </c>
      <c r="AM31" s="2">
        <v>418.30158748015509</v>
      </c>
    </row>
    <row r="32" spans="1:39" x14ac:dyDescent="0.25">
      <c r="A32" s="70">
        <f ca="1">Exceedance!U32</f>
        <v>43678</v>
      </c>
      <c r="B32" s="273">
        <v>98.380817599800366</v>
      </c>
      <c r="C32" s="273">
        <v>98.380817599801034</v>
      </c>
      <c r="D32" s="273">
        <v>98.380817599801034</v>
      </c>
      <c r="E32" s="1">
        <v>159.27806749804731</v>
      </c>
      <c r="F32" s="1">
        <v>98.380817599800366</v>
      </c>
      <c r="G32" s="1">
        <v>41.586587480160624</v>
      </c>
      <c r="H32" s="1">
        <v>105.95206749967087</v>
      </c>
      <c r="I32" s="1">
        <v>54.274067498048545</v>
      </c>
      <c r="J32" s="1">
        <v>36.892561983471047</v>
      </c>
      <c r="K32" s="1">
        <v>98.380817599800366</v>
      </c>
      <c r="L32" s="1">
        <v>98.380817599800366</v>
      </c>
      <c r="M32" s="1">
        <v>98.380817599800366</v>
      </c>
      <c r="N32" s="1">
        <v>36.892561983471047</v>
      </c>
      <c r="O32" s="1">
        <v>178.96606749804798</v>
      </c>
      <c r="P32" s="1">
        <v>36.892561983471047</v>
      </c>
      <c r="Q32" s="1">
        <v>145.56706749805014</v>
      </c>
      <c r="R32" s="1">
        <v>98.380817599801034</v>
      </c>
      <c r="S32" s="1">
        <v>148.47406749804705</v>
      </c>
      <c r="T32" s="1">
        <v>114.98706749804904</v>
      </c>
      <c r="U32" s="1">
        <v>110.65506749804744</v>
      </c>
      <c r="V32" s="1">
        <v>36.892561983471047</v>
      </c>
      <c r="W32" s="1">
        <v>36.892561983471047</v>
      </c>
      <c r="X32" s="1">
        <v>36.892561983471047</v>
      </c>
      <c r="Y32" s="1">
        <v>36.892561983471047</v>
      </c>
      <c r="Z32" s="1">
        <v>98.380817599800366</v>
      </c>
      <c r="AA32" s="1">
        <v>98.380817599800366</v>
      </c>
      <c r="AB32" s="1">
        <v>38.363172846701069</v>
      </c>
      <c r="AC32" s="1">
        <v>36.892561983471047</v>
      </c>
      <c r="AD32" s="1">
        <v>98.380817599801034</v>
      </c>
      <c r="AE32" s="1">
        <v>108.51406749805047</v>
      </c>
      <c r="AF32" s="2">
        <v>98.380817599851255</v>
      </c>
      <c r="AG32" s="2">
        <v>178.09906749805035</v>
      </c>
      <c r="AH32" s="2">
        <v>36.892561983471047</v>
      </c>
      <c r="AI32" s="2">
        <v>36.892561983471047</v>
      </c>
      <c r="AJ32" s="2">
        <v>98.380817599801034</v>
      </c>
      <c r="AK32" s="2">
        <v>94.854587480155075</v>
      </c>
      <c r="AL32" s="2">
        <v>36.892561983471047</v>
      </c>
      <c r="AM32" s="2">
        <v>174.39306749805166</v>
      </c>
    </row>
    <row r="33" spans="1:39" x14ac:dyDescent="0.25">
      <c r="A33" s="70">
        <f ca="1">Exceedance!U33</f>
        <v>43709</v>
      </c>
      <c r="B33" s="273">
        <v>66.347875862084734</v>
      </c>
      <c r="C33" s="273">
        <v>69.91688994659178</v>
      </c>
      <c r="D33" s="273">
        <v>68.426749101521366</v>
      </c>
      <c r="E33" s="1">
        <v>89.799718309911498</v>
      </c>
      <c r="F33" s="1">
        <v>76.814071737822729</v>
      </c>
      <c r="G33" s="1">
        <v>87.383634387948803</v>
      </c>
      <c r="H33" s="1">
        <v>85.682394366249511</v>
      </c>
      <c r="I33" s="1">
        <v>65.017887323995993</v>
      </c>
      <c r="J33" s="1">
        <v>45.682164946008697</v>
      </c>
      <c r="K33" s="1">
        <v>62.713009898575415</v>
      </c>
      <c r="L33" s="1">
        <v>63.099600600009502</v>
      </c>
      <c r="M33" s="1">
        <v>69.722146682386324</v>
      </c>
      <c r="N33" s="1">
        <v>33.992663723102389</v>
      </c>
      <c r="O33" s="1">
        <v>78.179295774700222</v>
      </c>
      <c r="P33" s="1">
        <v>57.838464826436983</v>
      </c>
      <c r="Q33" s="1">
        <v>82.576338028221343</v>
      </c>
      <c r="R33" s="1">
        <v>81.112058114238465</v>
      </c>
      <c r="S33" s="1">
        <v>93.859079999936526</v>
      </c>
      <c r="T33" s="1">
        <v>76.936619718362209</v>
      </c>
      <c r="U33" s="1">
        <v>79.769154929629792</v>
      </c>
      <c r="V33" s="1">
        <v>64.234473308713987</v>
      </c>
      <c r="W33" s="1">
        <v>41.38637361746796</v>
      </c>
      <c r="X33" s="1">
        <v>62.677122659323871</v>
      </c>
      <c r="Y33" s="1">
        <v>62.70347100877246</v>
      </c>
      <c r="Z33" s="1">
        <v>69.850812245043045</v>
      </c>
      <c r="AA33" s="1">
        <v>70.358924488904293</v>
      </c>
      <c r="AB33" s="1">
        <v>75.555211267655423</v>
      </c>
      <c r="AC33" s="1">
        <v>36.921249605428045</v>
      </c>
      <c r="AD33" s="1">
        <v>65.737229099217913</v>
      </c>
      <c r="AE33" s="1">
        <v>74.948732394418514</v>
      </c>
      <c r="AF33" s="2">
        <v>58.233549502755906</v>
      </c>
      <c r="AG33" s="2">
        <v>89.180281690193183</v>
      </c>
      <c r="AH33" s="2">
        <v>64.299029530350055</v>
      </c>
      <c r="AI33" s="2">
        <v>41.300558634902558</v>
      </c>
      <c r="AJ33" s="2">
        <v>96.553257727464739</v>
      </c>
      <c r="AK33" s="2">
        <v>65.565697163683168</v>
      </c>
      <c r="AL33" s="2">
        <v>62.935614117193303</v>
      </c>
      <c r="AM33" s="2">
        <v>96.490985915545281</v>
      </c>
    </row>
    <row r="34" spans="1:39" x14ac:dyDescent="0.25">
      <c r="A34" s="70">
        <f ca="1">Exceedance!U34</f>
        <v>43739</v>
      </c>
      <c r="B34" s="273">
        <v>68.250767678301216</v>
      </c>
      <c r="C34" s="273">
        <v>71.939505898632845</v>
      </c>
      <c r="D34" s="273">
        <v>70.399377623236148</v>
      </c>
      <c r="E34" s="1">
        <v>92.466832249210199</v>
      </c>
      <c r="F34" s="1">
        <v>79.056251622106885</v>
      </c>
      <c r="G34" s="1">
        <v>89.981396297673967</v>
      </c>
      <c r="H34" s="1">
        <v>88.215730381768424</v>
      </c>
      <c r="I34" s="1">
        <v>66.863544099838307</v>
      </c>
      <c r="J34" s="1">
        <v>46.92825195282613</v>
      </c>
      <c r="K34" s="1">
        <v>64.500808071123899</v>
      </c>
      <c r="L34" s="1">
        <v>64.903584735929158</v>
      </c>
      <c r="M34" s="1">
        <v>71.733685798402249</v>
      </c>
      <c r="N34" s="1">
        <v>34.907549328944945</v>
      </c>
      <c r="O34" s="1">
        <v>80.459834080226997</v>
      </c>
      <c r="P34" s="1">
        <v>59.480379320085632</v>
      </c>
      <c r="Q34" s="1">
        <v>85.00608201922897</v>
      </c>
      <c r="R34" s="1">
        <v>83.499390590654144</v>
      </c>
      <c r="S34" s="1">
        <v>93.704191256899648</v>
      </c>
      <c r="T34" s="1">
        <v>79.178538757154612</v>
      </c>
      <c r="U34" s="1">
        <v>82.101110680742096</v>
      </c>
      <c r="V34" s="1">
        <v>66.060503598035595</v>
      </c>
      <c r="W34" s="1">
        <v>42.492663816555577</v>
      </c>
      <c r="X34" s="1">
        <v>64.449357779235143</v>
      </c>
      <c r="Y34" s="1">
        <v>64.477113344775532</v>
      </c>
      <c r="Z34" s="1">
        <v>71.872342228028145</v>
      </c>
      <c r="AA34" s="1">
        <v>72.390282685468136</v>
      </c>
      <c r="AB34" s="1">
        <v>77.755159045893265</v>
      </c>
      <c r="AC34" s="1">
        <v>37.94321108143501</v>
      </c>
      <c r="AD34" s="1">
        <v>67.624800342468134</v>
      </c>
      <c r="AE34" s="1">
        <v>77.124776759576619</v>
      </c>
      <c r="AF34" s="2">
        <v>59.872652697278149</v>
      </c>
      <c r="AG34" s="2">
        <v>91.82795012932533</v>
      </c>
      <c r="AH34" s="2">
        <v>66.125602820059896</v>
      </c>
      <c r="AI34" s="2">
        <v>42.432707835173538</v>
      </c>
      <c r="AJ34" s="2">
        <v>99.453895475615383</v>
      </c>
      <c r="AK34" s="2">
        <v>67.451935949425732</v>
      </c>
      <c r="AL34" s="2">
        <v>64.725026322867748</v>
      </c>
      <c r="AM34" s="2">
        <v>105.6123145736252</v>
      </c>
    </row>
    <row r="35" spans="1:39" x14ac:dyDescent="0.25">
      <c r="A35" s="70">
        <f ca="1">Exceedance!U35</f>
        <v>43770</v>
      </c>
      <c r="B35" s="273">
        <v>66.049130011259223</v>
      </c>
      <c r="C35" s="273">
        <v>69.618876676096306</v>
      </c>
      <c r="D35" s="273">
        <v>68.128429957970468</v>
      </c>
      <c r="E35" s="1">
        <v>89.484031208913109</v>
      </c>
      <c r="F35" s="1">
        <v>76.506049956877632</v>
      </c>
      <c r="G35" s="1">
        <v>87.078770610652228</v>
      </c>
      <c r="H35" s="1">
        <v>85.370061659775899</v>
      </c>
      <c r="I35" s="1">
        <v>64.7066555804887</v>
      </c>
      <c r="J35" s="1">
        <v>45.414437373702704</v>
      </c>
      <c r="K35" s="1">
        <v>62.42013684302313</v>
      </c>
      <c r="L35" s="1">
        <v>62.809920712189502</v>
      </c>
      <c r="M35" s="1">
        <v>69.41969593393766</v>
      </c>
      <c r="N35" s="1">
        <v>33.781499350591886</v>
      </c>
      <c r="O35" s="1">
        <v>77.864355561509996</v>
      </c>
      <c r="P35" s="1">
        <v>57.561657406534486</v>
      </c>
      <c r="Q35" s="1">
        <v>82.263950341189329</v>
      </c>
      <c r="R35" s="1">
        <v>80.805861861923375</v>
      </c>
      <c r="S35" s="1">
        <v>90.681475409902873</v>
      </c>
      <c r="T35" s="1">
        <v>76.62439234563351</v>
      </c>
      <c r="U35" s="1">
        <v>79.452687755556866</v>
      </c>
      <c r="V35" s="1">
        <v>63.929519611002185</v>
      </c>
      <c r="W35" s="1">
        <v>41.121932725698947</v>
      </c>
      <c r="X35" s="1">
        <v>62.3703462379695</v>
      </c>
      <c r="Y35" s="1">
        <v>62.397206462686</v>
      </c>
      <c r="Z35" s="1">
        <v>69.553879575511118</v>
      </c>
      <c r="AA35" s="1">
        <v>70.055112276259493</v>
      </c>
      <c r="AB35" s="1">
        <v>75.246928108928969</v>
      </c>
      <c r="AC35" s="1">
        <v>36.719236530420979</v>
      </c>
      <c r="AD35" s="1">
        <v>65.443355170130459</v>
      </c>
      <c r="AE35" s="1">
        <v>74.636880735074158</v>
      </c>
      <c r="AF35" s="2">
        <v>57.941276803817566</v>
      </c>
      <c r="AG35" s="2">
        <v>88.865758189669663</v>
      </c>
      <c r="AH35" s="2">
        <v>63.992518858122473</v>
      </c>
      <c r="AI35" s="2">
        <v>41.063910808232457</v>
      </c>
      <c r="AJ35" s="2">
        <v>96.245705298982614</v>
      </c>
      <c r="AK35" s="2">
        <v>65.276067047831361</v>
      </c>
      <c r="AL35" s="2">
        <v>62.637122247936531</v>
      </c>
      <c r="AM35" s="2">
        <v>102.2054657164115</v>
      </c>
    </row>
    <row r="36" spans="1:39" x14ac:dyDescent="0.25">
      <c r="A36" s="70">
        <f ca="1">Exceedance!U36</f>
        <v>43800</v>
      </c>
      <c r="B36" s="273">
        <v>68.250767678301216</v>
      </c>
      <c r="C36" s="273">
        <v>71.939505898632845</v>
      </c>
      <c r="D36" s="273">
        <v>70.399377623236148</v>
      </c>
      <c r="E36" s="2">
        <v>92.466832249210199</v>
      </c>
      <c r="F36" s="1">
        <v>79.056251622106885</v>
      </c>
      <c r="G36" s="1">
        <v>89.981396297673967</v>
      </c>
      <c r="H36" s="1">
        <v>88.215730381768424</v>
      </c>
      <c r="I36" s="1">
        <v>66.863544099838307</v>
      </c>
      <c r="J36" s="1">
        <v>46.92825195282613</v>
      </c>
      <c r="K36" s="1">
        <v>64.500808071123899</v>
      </c>
      <c r="L36" s="1">
        <v>64.903584735929158</v>
      </c>
      <c r="M36" s="1">
        <v>71.733685798402249</v>
      </c>
      <c r="N36" s="1">
        <v>34.907549328944945</v>
      </c>
      <c r="O36" s="1">
        <v>80.459834080226997</v>
      </c>
      <c r="P36" s="1">
        <v>59.480379320085632</v>
      </c>
      <c r="Q36" s="1">
        <v>85.00608201922897</v>
      </c>
      <c r="R36" s="1">
        <v>83.499390590654144</v>
      </c>
      <c r="S36" s="1">
        <v>93.704191256899648</v>
      </c>
      <c r="T36" s="1">
        <v>79.178538757154641</v>
      </c>
      <c r="U36" s="1">
        <v>82.101110680742096</v>
      </c>
      <c r="V36" s="1">
        <v>66.060503598035595</v>
      </c>
      <c r="W36" s="1">
        <v>42.492663816555591</v>
      </c>
      <c r="X36" s="1">
        <v>64.449357779235143</v>
      </c>
      <c r="Y36" s="1">
        <v>64.477113344775532</v>
      </c>
      <c r="Z36" s="1">
        <v>71.872342228028145</v>
      </c>
      <c r="AA36" s="1">
        <v>72.390282685468136</v>
      </c>
      <c r="AB36" s="1">
        <v>77.755159045893265</v>
      </c>
      <c r="AC36" s="1">
        <v>37.94321108143501</v>
      </c>
      <c r="AD36" s="1">
        <v>67.624800342468149</v>
      </c>
      <c r="AE36" s="1">
        <v>77.124776759576619</v>
      </c>
      <c r="AF36" s="2">
        <v>59.872652697278149</v>
      </c>
      <c r="AG36" s="2">
        <v>91.82795012932533</v>
      </c>
      <c r="AH36" s="2">
        <v>66.125602820059896</v>
      </c>
      <c r="AI36" s="2">
        <v>42.432707835173538</v>
      </c>
      <c r="AJ36" s="2">
        <v>99.453895475615383</v>
      </c>
      <c r="AK36" s="2">
        <v>67.451935949425732</v>
      </c>
      <c r="AL36" s="2">
        <v>64.725026322867748</v>
      </c>
      <c r="AM36" s="2">
        <v>105.6123145736252</v>
      </c>
    </row>
    <row r="37" spans="1:39" x14ac:dyDescent="0.25">
      <c r="A37" s="70">
        <f ca="1">Exceedance!U37</f>
        <v>43831</v>
      </c>
      <c r="B37" s="254">
        <v>68.250767678301216</v>
      </c>
      <c r="C37" s="254">
        <v>71.939505898632845</v>
      </c>
      <c r="D37" s="280">
        <v>70.399377623236148</v>
      </c>
      <c r="E37" s="2">
        <v>92.466832249210199</v>
      </c>
      <c r="F37" s="2">
        <v>79.056251622106885</v>
      </c>
      <c r="G37" s="2">
        <v>84.045690782732052</v>
      </c>
      <c r="H37" s="2">
        <v>88.215730381768424</v>
      </c>
      <c r="I37" s="2">
        <v>66.863544099838307</v>
      </c>
      <c r="J37" s="2">
        <v>46.92825195282613</v>
      </c>
      <c r="K37" s="2">
        <v>64.500808071123899</v>
      </c>
      <c r="L37" s="2">
        <v>64.903584735929158</v>
      </c>
      <c r="M37" s="2">
        <v>71.733685798402249</v>
      </c>
      <c r="N37" s="2">
        <v>34.907549328944945</v>
      </c>
      <c r="O37" s="2">
        <v>80.459834080226997</v>
      </c>
      <c r="P37" s="2">
        <v>59.480379320085632</v>
      </c>
      <c r="Q37" s="2">
        <v>85.00608201922897</v>
      </c>
      <c r="R37" s="2">
        <v>83.499390590654144</v>
      </c>
      <c r="S37" s="2">
        <v>93.704191256899648</v>
      </c>
      <c r="T37" s="2">
        <v>79.178538757154655</v>
      </c>
      <c r="U37" s="2">
        <v>82.101110680742096</v>
      </c>
      <c r="V37" s="2">
        <v>66.060503598035595</v>
      </c>
      <c r="W37" s="2">
        <v>42.492663816555599</v>
      </c>
      <c r="X37" s="2">
        <v>64.449357779235143</v>
      </c>
      <c r="Y37" s="2">
        <v>64.477113344775532</v>
      </c>
      <c r="Z37" s="2">
        <v>71.872342228028145</v>
      </c>
      <c r="AA37" s="2">
        <v>72.390282685468136</v>
      </c>
      <c r="AB37" s="2">
        <v>77.755159045893265</v>
      </c>
      <c r="AC37" s="2">
        <v>37.94321108143501</v>
      </c>
      <c r="AD37" s="2">
        <v>67.624800342468149</v>
      </c>
      <c r="AE37" s="2">
        <v>77.124776759576619</v>
      </c>
      <c r="AF37" s="2">
        <v>59.872652697278149</v>
      </c>
      <c r="AG37" s="2">
        <v>91.82795012932533</v>
      </c>
      <c r="AH37" s="2">
        <v>66.125602820059896</v>
      </c>
      <c r="AI37" s="2">
        <v>42.432707835173538</v>
      </c>
      <c r="AJ37" s="2">
        <v>99.453895475615383</v>
      </c>
      <c r="AK37" s="2">
        <v>67.451935949425732</v>
      </c>
      <c r="AL37" s="2">
        <v>64.725026322867748</v>
      </c>
      <c r="AM37" s="2">
        <v>105.6123145736252</v>
      </c>
    </row>
    <row r="38" spans="1:39" x14ac:dyDescent="0.25">
      <c r="A38" s="70">
        <f ca="1">Exceedance!U38</f>
        <v>43862</v>
      </c>
      <c r="B38" s="254">
        <v>63.847492344217258</v>
      </c>
      <c r="C38" s="254">
        <v>67.298247453559753</v>
      </c>
      <c r="D38" s="280">
        <v>65.857482292704773</v>
      </c>
      <c r="E38" s="2">
        <v>86.501230168616004</v>
      </c>
      <c r="F38" s="1">
        <v>73.95584829164838</v>
      </c>
      <c r="G38" s="1">
        <v>64.519950000188956</v>
      </c>
      <c r="H38" s="1">
        <v>82.524392937783375</v>
      </c>
      <c r="I38" s="1">
        <v>62.549767061139072</v>
      </c>
      <c r="J38" s="1">
        <v>43.900622794579284</v>
      </c>
      <c r="K38" s="1">
        <v>60.339465614922361</v>
      </c>
      <c r="L38" s="1">
        <v>60.716256688449846</v>
      </c>
      <c r="M38" s="1">
        <v>67.105706069473072</v>
      </c>
      <c r="N38" s="1">
        <v>32.65544937223882</v>
      </c>
      <c r="O38" s="1">
        <v>75.268877042792994</v>
      </c>
      <c r="P38" s="1">
        <v>55.642935492983334</v>
      </c>
      <c r="Q38" s="1">
        <v>79.521818663149674</v>
      </c>
      <c r="R38" s="1">
        <v>78.112333133192593</v>
      </c>
      <c r="S38" s="1">
        <v>87.658759562906127</v>
      </c>
      <c r="T38" s="1">
        <v>74.070245934112421</v>
      </c>
      <c r="U38" s="1">
        <v>76.804264830371636</v>
      </c>
      <c r="V38" s="1">
        <v>61.798535623968782</v>
      </c>
      <c r="W38" s="1">
        <v>39.751201634842332</v>
      </c>
      <c r="X38" s="1">
        <v>60.291334696703849</v>
      </c>
      <c r="Y38" s="1">
        <v>60.317299580596469</v>
      </c>
      <c r="Z38" s="1">
        <v>67.235416922994077</v>
      </c>
      <c r="AA38" s="1">
        <v>67.719941867050835</v>
      </c>
      <c r="AB38" s="1">
        <v>72.738697171964674</v>
      </c>
      <c r="AC38" s="1">
        <v>35.495261979406948</v>
      </c>
      <c r="AD38" s="1">
        <v>63.261909997792799</v>
      </c>
      <c r="AE38" s="1">
        <v>72.148984710571682</v>
      </c>
      <c r="AF38" s="2">
        <v>56.009900910356976</v>
      </c>
      <c r="AG38" s="2">
        <v>85.903566250014023</v>
      </c>
      <c r="AH38" s="2">
        <v>61.859434896185057</v>
      </c>
      <c r="AI38" s="2">
        <v>39.695113781291383</v>
      </c>
      <c r="AJ38" s="2">
        <v>93.037515122349873</v>
      </c>
      <c r="AK38" s="2">
        <v>63.100198146236977</v>
      </c>
      <c r="AL38" s="2">
        <v>60.549218173005315</v>
      </c>
      <c r="AM38" s="2">
        <v>98.798616859197779</v>
      </c>
    </row>
    <row r="39" spans="1:39" x14ac:dyDescent="0.25">
      <c r="A39" s="70">
        <f ca="1">Exceedance!U39</f>
        <v>43891</v>
      </c>
      <c r="B39" s="254">
        <v>68.250767678301216</v>
      </c>
      <c r="C39" s="254">
        <v>71.939505898632845</v>
      </c>
      <c r="D39" s="280">
        <v>70.399377623236148</v>
      </c>
      <c r="E39" s="2">
        <v>92.466832249210199</v>
      </c>
      <c r="F39" s="1">
        <v>79.056251622106885</v>
      </c>
      <c r="G39" s="1">
        <v>68.969601724339924</v>
      </c>
      <c r="H39" s="1">
        <v>88.215730381768424</v>
      </c>
      <c r="I39" s="1">
        <v>66.863544099838307</v>
      </c>
      <c r="J39" s="1">
        <v>46.92825195282613</v>
      </c>
      <c r="K39" s="1">
        <v>64.500808071123899</v>
      </c>
      <c r="L39" s="1">
        <v>64.903584735929158</v>
      </c>
      <c r="M39" s="1">
        <v>71.733685798402249</v>
      </c>
      <c r="N39" s="1">
        <v>34.907549328944945</v>
      </c>
      <c r="O39" s="1">
        <v>80.459834080226997</v>
      </c>
      <c r="P39" s="1">
        <v>59.480379320085632</v>
      </c>
      <c r="Q39" s="1">
        <v>85.00608201922897</v>
      </c>
      <c r="R39" s="1">
        <v>83.499390590654144</v>
      </c>
      <c r="S39" s="1">
        <v>93.704191256899648</v>
      </c>
      <c r="T39" s="1">
        <v>79.178538757154655</v>
      </c>
      <c r="U39" s="1">
        <v>82.101110680742096</v>
      </c>
      <c r="V39" s="1">
        <v>66.060503598035595</v>
      </c>
      <c r="W39" s="1">
        <v>42.492663816555599</v>
      </c>
      <c r="X39" s="1">
        <v>64.449357779235143</v>
      </c>
      <c r="Y39" s="1">
        <v>64.477113344775532</v>
      </c>
      <c r="Z39" s="1">
        <v>71.872342228028145</v>
      </c>
      <c r="AA39" s="1">
        <v>72.390282685468136</v>
      </c>
      <c r="AB39" s="1">
        <v>77.755159045893265</v>
      </c>
      <c r="AC39" s="1">
        <v>37.94321108143501</v>
      </c>
      <c r="AD39" s="1">
        <v>67.624800342468163</v>
      </c>
      <c r="AE39" s="1">
        <v>77.124776759576619</v>
      </c>
      <c r="AF39" s="2">
        <v>59.872652697278149</v>
      </c>
      <c r="AG39" s="2">
        <v>91.82795012932533</v>
      </c>
      <c r="AH39" s="2">
        <v>66.125602820059896</v>
      </c>
      <c r="AI39" s="2">
        <v>42.432707835173538</v>
      </c>
      <c r="AJ39" s="2">
        <v>99.453895475615383</v>
      </c>
      <c r="AK39" s="2">
        <v>67.451935949425732</v>
      </c>
      <c r="AL39" s="2">
        <v>64.725026322867748</v>
      </c>
      <c r="AM39" s="2">
        <v>76.261076424019024</v>
      </c>
    </row>
    <row r="40" spans="1:39" x14ac:dyDescent="0.25">
      <c r="A40" s="70">
        <f ca="1">Exceedance!U40</f>
        <v>43922</v>
      </c>
      <c r="B40" s="254">
        <v>91.003223659484604</v>
      </c>
      <c r="C40" s="254">
        <v>90.992951505509936</v>
      </c>
      <c r="D40" s="280">
        <v>90.997045390884978</v>
      </c>
      <c r="E40" s="2">
        <v>64.292638160024865</v>
      </c>
      <c r="F40" s="1">
        <v>90.956557938229196</v>
      </c>
      <c r="G40" s="1">
        <v>96.224781319482418</v>
      </c>
      <c r="H40" s="1">
        <v>90.959835113247422</v>
      </c>
      <c r="I40" s="1">
        <v>40.612980302520697</v>
      </c>
      <c r="J40" s="1">
        <v>91.072544680132111</v>
      </c>
      <c r="K40" s="1">
        <v>78.665487572342897</v>
      </c>
      <c r="L40" s="1">
        <v>66.582221037525187</v>
      </c>
      <c r="M40" s="1">
        <v>35.702479338842949</v>
      </c>
      <c r="N40" s="1">
        <v>70.578280813327254</v>
      </c>
      <c r="O40" s="1">
        <v>77.450754308636775</v>
      </c>
      <c r="P40" s="1">
        <v>68.746440736386759</v>
      </c>
      <c r="Q40" s="1">
        <v>90.973119165234166</v>
      </c>
      <c r="R40" s="1">
        <v>90.988108302408861</v>
      </c>
      <c r="S40" s="1">
        <v>90.384969601381414</v>
      </c>
      <c r="T40" s="1">
        <v>72.468110451990853</v>
      </c>
      <c r="U40" s="1">
        <v>86.697770292112679</v>
      </c>
      <c r="V40" s="1">
        <v>35.702479338842949</v>
      </c>
      <c r="W40" s="1">
        <v>35.702479338842949</v>
      </c>
      <c r="X40" s="1">
        <v>48.299083406966425</v>
      </c>
      <c r="Y40" s="1">
        <v>84.140614975574167</v>
      </c>
      <c r="Z40" s="1">
        <v>78.51212943292613</v>
      </c>
      <c r="AA40" s="1">
        <v>90.97937655525682</v>
      </c>
      <c r="AB40" s="1">
        <v>36.921017245806667</v>
      </c>
      <c r="AC40" s="1">
        <v>40.383117638060327</v>
      </c>
      <c r="AD40" s="1">
        <v>84.218144808473596</v>
      </c>
      <c r="AE40" s="1">
        <v>35.702479338842949</v>
      </c>
      <c r="AF40" s="2">
        <v>63.839263954817973</v>
      </c>
      <c r="AG40" s="2">
        <v>90.965509149711522</v>
      </c>
      <c r="AH40" s="2">
        <v>35.702479338842949</v>
      </c>
      <c r="AI40" s="2">
        <v>76.095708194642356</v>
      </c>
      <c r="AJ40" s="2">
        <v>88.525909250151813</v>
      </c>
      <c r="AK40" s="2">
        <v>49.70825277198206</v>
      </c>
      <c r="AL40" s="2">
        <v>63.67893050743735</v>
      </c>
      <c r="AM40" s="2">
        <v>60.47393000010139</v>
      </c>
    </row>
    <row r="41" spans="1:39" x14ac:dyDescent="0.25">
      <c r="A41" s="70">
        <f ca="1">Exceedance!U41</f>
        <v>43952</v>
      </c>
      <c r="B41" s="254">
        <v>96.411440562062637</v>
      </c>
      <c r="C41" s="254">
        <v>96.342042597112012</v>
      </c>
      <c r="D41" s="280">
        <v>96.369602662740107</v>
      </c>
      <c r="E41" s="2">
        <v>100.01093749999403</v>
      </c>
      <c r="F41" s="1">
        <v>173.35307223088924</v>
      </c>
      <c r="G41" s="1">
        <v>402.427565876975</v>
      </c>
      <c r="H41" s="1">
        <v>223.55437697018036</v>
      </c>
      <c r="I41" s="1">
        <v>84.665999757075198</v>
      </c>
      <c r="J41" s="1">
        <v>94.108296169469853</v>
      </c>
      <c r="K41" s="1">
        <v>81.287670491420997</v>
      </c>
      <c r="L41" s="1">
        <v>68.801628405442699</v>
      </c>
      <c r="M41" s="1">
        <v>119.63175806873156</v>
      </c>
      <c r="N41" s="1">
        <v>115.58693750001913</v>
      </c>
      <c r="O41" s="1">
        <v>131.31424146380832</v>
      </c>
      <c r="P41" s="1">
        <v>60.458875000150186</v>
      </c>
      <c r="Q41" s="1">
        <v>112.36845207643138</v>
      </c>
      <c r="R41" s="1">
        <v>276.01317059768519</v>
      </c>
      <c r="S41" s="1">
        <v>93.397801921427458</v>
      </c>
      <c r="T41" s="1">
        <v>107.28393749999637</v>
      </c>
      <c r="U41" s="1">
        <v>102.04693749999558</v>
      </c>
      <c r="V41" s="1">
        <v>50.852508041236547</v>
      </c>
      <c r="W41" s="1">
        <v>36.892561983471047</v>
      </c>
      <c r="X41" s="1">
        <v>49.909052853865312</v>
      </c>
      <c r="Y41" s="1">
        <v>86.945302141426637</v>
      </c>
      <c r="Z41" s="1">
        <v>81.129200414023671</v>
      </c>
      <c r="AA41" s="1">
        <v>176.23067749311963</v>
      </c>
      <c r="AB41" s="1">
        <v>143.06273944096924</v>
      </c>
      <c r="AC41" s="1">
        <v>41.729221559329012</v>
      </c>
      <c r="AD41" s="1">
        <v>87.025416302089383</v>
      </c>
      <c r="AE41" s="1">
        <v>36.892561983471047</v>
      </c>
      <c r="AF41" s="2">
        <v>75.208937500002278</v>
      </c>
      <c r="AG41" s="2">
        <v>155.76919212023117</v>
      </c>
      <c r="AH41" s="2">
        <v>36.892561983471047</v>
      </c>
      <c r="AI41" s="2">
        <v>100.7679375000133</v>
      </c>
      <c r="AJ41" s="2">
        <v>119.27093749999621</v>
      </c>
      <c r="AK41" s="2">
        <v>59.202572336444298</v>
      </c>
      <c r="AL41" s="2">
        <v>142.20093750000274</v>
      </c>
      <c r="AM41" s="2">
        <v>84.98193749986082</v>
      </c>
    </row>
    <row r="42" spans="1:39" x14ac:dyDescent="0.25">
      <c r="A42" s="70">
        <f ca="1">Exceedance!U42</f>
        <v>43983</v>
      </c>
      <c r="B42" s="254">
        <v>165.05527000070416</v>
      </c>
      <c r="C42" s="254">
        <v>165.05527000070427</v>
      </c>
      <c r="D42" s="280">
        <v>165.05527000070424</v>
      </c>
      <c r="E42" s="2">
        <v>255.18527000071137</v>
      </c>
      <c r="F42" s="1">
        <v>72.477270000692329</v>
      </c>
      <c r="G42" s="1">
        <v>693.65953999963472</v>
      </c>
      <c r="H42" s="1">
        <v>61.655270000665226</v>
      </c>
      <c r="I42" s="1">
        <v>35.702479338842949</v>
      </c>
      <c r="J42" s="1">
        <v>114.58397588043637</v>
      </c>
      <c r="K42" s="1">
        <v>79.646037543129538</v>
      </c>
      <c r="L42" s="1">
        <v>198.66209564472425</v>
      </c>
      <c r="M42" s="1">
        <v>35.702479338842949</v>
      </c>
      <c r="N42" s="1">
        <v>216.05327000071134</v>
      </c>
      <c r="O42" s="1">
        <v>35.702479338842949</v>
      </c>
      <c r="P42" s="1">
        <v>213.64878500036397</v>
      </c>
      <c r="Q42" s="1">
        <v>448.51727000062419</v>
      </c>
      <c r="R42" s="1">
        <v>578.69127000069273</v>
      </c>
      <c r="S42" s="1">
        <v>175.15102306442259</v>
      </c>
      <c r="T42" s="1">
        <v>402.48727000071136</v>
      </c>
      <c r="U42" s="1">
        <v>86.641270000711401</v>
      </c>
      <c r="V42" s="1">
        <v>35.702479338842949</v>
      </c>
      <c r="W42" s="1">
        <v>35.702479338842949</v>
      </c>
      <c r="X42" s="1">
        <v>49.156719826102872</v>
      </c>
      <c r="Y42" s="1">
        <v>84.92900211404384</v>
      </c>
      <c r="Z42" s="1">
        <v>213.96569004464391</v>
      </c>
      <c r="AA42" s="1">
        <v>147.5032700006723</v>
      </c>
      <c r="AB42" s="1">
        <v>35.702479338842949</v>
      </c>
      <c r="AC42" s="1">
        <v>134.13330489834229</v>
      </c>
      <c r="AD42" s="1">
        <v>293.37154677135311</v>
      </c>
      <c r="AE42" s="1">
        <v>35.702479338842949</v>
      </c>
      <c r="AF42" s="2">
        <v>262.96327000071142</v>
      </c>
      <c r="AG42" s="2">
        <v>75.486269974741575</v>
      </c>
      <c r="AH42" s="2">
        <v>35.702479338842949</v>
      </c>
      <c r="AI42" s="2">
        <v>312.64027000071138</v>
      </c>
      <c r="AJ42" s="2">
        <v>165.07927000071143</v>
      </c>
      <c r="AK42" s="2">
        <v>42.554270000657333</v>
      </c>
      <c r="AL42" s="2">
        <v>313.43727000071129</v>
      </c>
      <c r="AM42" s="2">
        <v>424.81927000071136</v>
      </c>
    </row>
    <row r="43" spans="1:39" x14ac:dyDescent="0.25">
      <c r="A43" s="70">
        <f ca="1">Exceedance!U43</f>
        <v>44013</v>
      </c>
      <c r="B43" s="254">
        <v>132.0985874801606</v>
      </c>
      <c r="C43" s="254">
        <v>132.0985874801606</v>
      </c>
      <c r="D43" s="280">
        <v>132.0985874801606</v>
      </c>
      <c r="E43" s="2">
        <v>197.23758748015504</v>
      </c>
      <c r="F43" s="1">
        <v>38.36558748016062</v>
      </c>
      <c r="G43" s="1">
        <v>319.30301249277198</v>
      </c>
      <c r="H43" s="1">
        <v>40.666587480160608</v>
      </c>
      <c r="I43" s="1">
        <v>36.892561983471047</v>
      </c>
      <c r="J43" s="1">
        <v>104.63158747998348</v>
      </c>
      <c r="K43" s="1">
        <v>124.57358749990236</v>
      </c>
      <c r="L43" s="1">
        <v>129.15658749990138</v>
      </c>
      <c r="M43" s="1">
        <v>36.892561983471047</v>
      </c>
      <c r="N43" s="1">
        <v>182.37058748015505</v>
      </c>
      <c r="O43" s="1">
        <v>36.892561983471047</v>
      </c>
      <c r="P43" s="1">
        <v>369.69958749991173</v>
      </c>
      <c r="Q43" s="1">
        <v>242.2645874801606</v>
      </c>
      <c r="R43" s="1">
        <v>271.10558748016058</v>
      </c>
      <c r="S43" s="1">
        <v>312.66458747980886</v>
      </c>
      <c r="T43" s="1">
        <v>280.86358748016056</v>
      </c>
      <c r="U43" s="1">
        <v>36.892561983471047</v>
      </c>
      <c r="V43" s="1">
        <v>36.892561983471047</v>
      </c>
      <c r="W43" s="1">
        <v>36.892561983471047</v>
      </c>
      <c r="X43" s="1">
        <v>36.892561983471047</v>
      </c>
      <c r="Y43" s="1">
        <v>124.84158749989867</v>
      </c>
      <c r="Z43" s="1">
        <v>215.18258747766055</v>
      </c>
      <c r="AA43" s="1">
        <v>36.892561983471047</v>
      </c>
      <c r="AB43" s="1">
        <v>36.892561983471047</v>
      </c>
      <c r="AC43" s="1">
        <v>150.38458747942366</v>
      </c>
      <c r="AD43" s="1">
        <v>304.86658749989766</v>
      </c>
      <c r="AE43" s="1">
        <v>113.15837776247518</v>
      </c>
      <c r="AF43" s="2">
        <v>561.86258748015496</v>
      </c>
      <c r="AG43" s="2">
        <v>36.892561983471047</v>
      </c>
      <c r="AH43" s="2">
        <v>36.892561983471047</v>
      </c>
      <c r="AI43" s="2">
        <v>245.58158748016058</v>
      </c>
      <c r="AJ43" s="2">
        <v>90.336587480160617</v>
      </c>
      <c r="AK43" s="2">
        <v>36.892561983471047</v>
      </c>
      <c r="AL43" s="2">
        <v>407.03558748015502</v>
      </c>
      <c r="AM43" s="2">
        <v>354.02358748016059</v>
      </c>
    </row>
    <row r="44" spans="1:39" x14ac:dyDescent="0.25">
      <c r="A44" s="70">
        <f ca="1">Exceedance!U44</f>
        <v>44044</v>
      </c>
      <c r="B44" s="254">
        <v>98.380817599800366</v>
      </c>
      <c r="C44" s="254">
        <v>98.380817599800366</v>
      </c>
      <c r="D44" s="280">
        <v>98.380817599800366</v>
      </c>
      <c r="E44" s="2">
        <v>98.380817599800366</v>
      </c>
      <c r="F44" s="1">
        <v>38.36558748016062</v>
      </c>
      <c r="G44" s="1">
        <v>106.20006749967662</v>
      </c>
      <c r="H44" s="1">
        <v>54.05606749804835</v>
      </c>
      <c r="I44" s="1">
        <v>36.892561983471047</v>
      </c>
      <c r="J44" s="1">
        <v>98.380817599800366</v>
      </c>
      <c r="K44" s="1">
        <v>98.380817599800366</v>
      </c>
      <c r="L44" s="1">
        <v>98.380817599800366</v>
      </c>
      <c r="M44" s="1">
        <v>36.892561983471047</v>
      </c>
      <c r="N44" s="1">
        <v>172.72506749805254</v>
      </c>
      <c r="O44" s="1">
        <v>36.892561983471047</v>
      </c>
      <c r="P44" s="1">
        <v>139.59506749805013</v>
      </c>
      <c r="Q44" s="1">
        <v>98.380817599801034</v>
      </c>
      <c r="R44" s="1">
        <v>146.0640674980491</v>
      </c>
      <c r="S44" s="1">
        <v>115.34106749805058</v>
      </c>
      <c r="T44" s="1">
        <v>107.56706749804742</v>
      </c>
      <c r="U44" s="1">
        <v>36.892561983471047</v>
      </c>
      <c r="V44" s="1">
        <v>36.892561983471047</v>
      </c>
      <c r="W44" s="1">
        <v>36.892561983471047</v>
      </c>
      <c r="X44" s="1">
        <v>36.892561983471047</v>
      </c>
      <c r="Y44" s="1">
        <v>98.380817599800366</v>
      </c>
      <c r="Z44" s="1">
        <v>98.380817599800366</v>
      </c>
      <c r="AA44" s="1">
        <v>39.006065466282486</v>
      </c>
      <c r="AB44" s="1">
        <v>36.892561983471047</v>
      </c>
      <c r="AC44" s="1">
        <v>98.380817599800366</v>
      </c>
      <c r="AD44" s="1">
        <v>103.05006749804947</v>
      </c>
      <c r="AE44" s="1">
        <v>98.380817599861999</v>
      </c>
      <c r="AF44" s="2">
        <v>171.71206749805191</v>
      </c>
      <c r="AG44" s="2">
        <v>36.892561983471047</v>
      </c>
      <c r="AH44" s="2">
        <v>36.892561983471047</v>
      </c>
      <c r="AI44" s="2">
        <v>98.380817599801034</v>
      </c>
      <c r="AJ44" s="2">
        <v>90.336587480160631</v>
      </c>
      <c r="AK44" s="2">
        <v>36.892561983471047</v>
      </c>
      <c r="AL44" s="2">
        <v>164.55706749805216</v>
      </c>
      <c r="AM44" s="2">
        <v>154.95906749804723</v>
      </c>
    </row>
    <row r="45" spans="1:39" x14ac:dyDescent="0.25">
      <c r="A45" s="70">
        <f ca="1">Exceedance!U45</f>
        <v>44075</v>
      </c>
      <c r="B45" s="254">
        <v>66.660837540679466</v>
      </c>
      <c r="C45" s="254">
        <v>70.246686597283244</v>
      </c>
      <c r="D45" s="280">
        <v>68.749516785962498</v>
      </c>
      <c r="E45" s="2">
        <v>76.382104897329953</v>
      </c>
      <c r="F45" s="1">
        <v>87.563572853960196</v>
      </c>
      <c r="G45" s="1">
        <v>85.748915094392189</v>
      </c>
      <c r="H45" s="1">
        <v>64.856603773637474</v>
      </c>
      <c r="I45" s="1">
        <v>44.914826347750555</v>
      </c>
      <c r="J45" s="1">
        <v>62.013262146114215</v>
      </c>
      <c r="K45" s="1">
        <v>62.672787039034773</v>
      </c>
      <c r="L45" s="1">
        <v>69.013005796421709</v>
      </c>
      <c r="M45" s="1">
        <v>32.689515637281161</v>
      </c>
      <c r="N45" s="1">
        <v>77.560613207599744</v>
      </c>
      <c r="O45" s="1">
        <v>57.335438072780697</v>
      </c>
      <c r="P45" s="1">
        <v>82.219386792505404</v>
      </c>
      <c r="Q45" s="1">
        <v>80.564657550773646</v>
      </c>
      <c r="R45" s="1">
        <v>93.966079999936525</v>
      </c>
      <c r="S45" s="1">
        <v>76.916320754769544</v>
      </c>
      <c r="T45" s="1">
        <v>79.800424528354455</v>
      </c>
      <c r="U45" s="1">
        <v>63.628958730512316</v>
      </c>
      <c r="V45" s="1">
        <v>40.187768805474704</v>
      </c>
      <c r="W45" s="1">
        <v>60.943305540908099</v>
      </c>
      <c r="X45" s="1">
        <v>61.407046215699218</v>
      </c>
      <c r="Y45" s="1">
        <v>68.930946872422993</v>
      </c>
      <c r="Z45" s="1">
        <v>69.659857705199826</v>
      </c>
      <c r="AA45" s="1">
        <v>75.109669811371631</v>
      </c>
      <c r="AB45" s="1">
        <v>36.039922169256165</v>
      </c>
      <c r="AC45" s="1">
        <v>65.184780583069681</v>
      </c>
      <c r="AD45" s="1">
        <v>74.52297169816579</v>
      </c>
      <c r="AE45" s="1">
        <v>57.996288984727741</v>
      </c>
      <c r="AF45" s="2">
        <v>88.896226415146913</v>
      </c>
      <c r="AG45" s="2">
        <v>63.396374135478879</v>
      </c>
      <c r="AH45" s="2">
        <v>40.945532212764633</v>
      </c>
      <c r="AI45" s="2">
        <v>96.013662494207097</v>
      </c>
      <c r="AJ45" s="2">
        <v>65.552914791946279</v>
      </c>
      <c r="AK45" s="2">
        <v>62.219822644911801</v>
      </c>
      <c r="AL45" s="2">
        <v>97.224079999936521</v>
      </c>
      <c r="AM45" s="2">
        <v>89.256650943448776</v>
      </c>
    </row>
    <row r="46" spans="1:39" x14ac:dyDescent="0.25">
      <c r="A46" s="70">
        <f ca="1">Exceedance!U46</f>
        <v>44105</v>
      </c>
      <c r="B46" s="254">
        <v>68.572531970656172</v>
      </c>
      <c r="C46" s="254">
        <v>72.278674290659865</v>
      </c>
      <c r="D46" s="280">
        <v>70.731279314455065</v>
      </c>
      <c r="E46" s="2">
        <v>78.609361286554631</v>
      </c>
      <c r="F46" s="1">
        <v>90.164185743954491</v>
      </c>
      <c r="G46" s="1">
        <v>88.282753915024912</v>
      </c>
      <c r="H46" s="1">
        <v>66.695338652722526</v>
      </c>
      <c r="I46" s="1">
        <v>46.137483437266965</v>
      </c>
      <c r="J46" s="1">
        <v>63.777192874773185</v>
      </c>
      <c r="K46" s="1">
        <v>64.461116397390114</v>
      </c>
      <c r="L46" s="1">
        <v>71.000222028219724</v>
      </c>
      <c r="M46" s="1">
        <v>33.567166208730825</v>
      </c>
      <c r="N46" s="1">
        <v>79.819104579259459</v>
      </c>
      <c r="O46" s="1">
        <v>58.959116139739173</v>
      </c>
      <c r="P46" s="1">
        <v>84.635696028710996</v>
      </c>
      <c r="Q46" s="1">
        <v>82.933149395812833</v>
      </c>
      <c r="R46" s="1">
        <v>93.361780219849621</v>
      </c>
      <c r="S46" s="1">
        <v>79.155825962065308</v>
      </c>
      <c r="T46" s="1">
        <v>82.131768269414337</v>
      </c>
      <c r="U46" s="1">
        <v>65.434454102854531</v>
      </c>
      <c r="V46" s="1">
        <v>41.253800549640715</v>
      </c>
      <c r="W46" s="1">
        <v>62.660484704910829</v>
      </c>
      <c r="X46" s="1">
        <v>63.138138358238166</v>
      </c>
      <c r="Y46" s="1">
        <v>70.920886804247459</v>
      </c>
      <c r="Z46" s="1">
        <v>71.667524541764749</v>
      </c>
      <c r="AA46" s="1">
        <v>77.293041499880445</v>
      </c>
      <c r="AB46" s="1">
        <v>37.033974916731154</v>
      </c>
      <c r="AC46" s="1">
        <v>67.052941990801955</v>
      </c>
      <c r="AD46" s="1">
        <v>76.683263067220452</v>
      </c>
      <c r="AE46" s="1">
        <v>59.62593188073344</v>
      </c>
      <c r="AF46" s="2">
        <v>91.533021029020986</v>
      </c>
      <c r="AG46" s="2">
        <v>65.193769638382889</v>
      </c>
      <c r="AH46" s="2">
        <v>42.065659276856024</v>
      </c>
      <c r="AI46" s="2">
        <v>98.894698745567837</v>
      </c>
      <c r="AJ46" s="2">
        <v>67.435178637803787</v>
      </c>
      <c r="AK46" s="2">
        <v>63.985261943670061</v>
      </c>
      <c r="AL46" s="2">
        <v>102.4737199999972</v>
      </c>
      <c r="AM46" s="2">
        <v>91.904219402698189</v>
      </c>
    </row>
    <row r="47" spans="1:39" x14ac:dyDescent="0.25">
      <c r="A47" s="70">
        <f ca="1">Exceedance!U47</f>
        <v>44136</v>
      </c>
      <c r="B47" s="254">
        <v>66.360514810312424</v>
      </c>
      <c r="C47" s="254">
        <v>69.94710415225147</v>
      </c>
      <c r="D47" s="280">
        <v>68.449625143021024</v>
      </c>
      <c r="E47" s="2">
        <v>76.073575438601253</v>
      </c>
      <c r="F47" s="1">
        <v>87.255663623181761</v>
      </c>
      <c r="G47" s="1">
        <v>85.43492314357249</v>
      </c>
      <c r="H47" s="1">
        <v>64.543876115537927</v>
      </c>
      <c r="I47" s="1">
        <v>44.649177519935776</v>
      </c>
      <c r="J47" s="1">
        <v>61.719864072361148</v>
      </c>
      <c r="K47" s="1">
        <v>62.381725545861407</v>
      </c>
      <c r="L47" s="1">
        <v>68.709892285373925</v>
      </c>
      <c r="M47" s="1">
        <v>32.484354395545957</v>
      </c>
      <c r="N47" s="1">
        <v>77.244294754122052</v>
      </c>
      <c r="O47" s="1">
        <v>57.057209167489518</v>
      </c>
      <c r="P47" s="1">
        <v>81.905512285849355</v>
      </c>
      <c r="Q47" s="1">
        <v>80.257886512076936</v>
      </c>
      <c r="R47" s="1">
        <v>90.350109890177066</v>
      </c>
      <c r="S47" s="1">
        <v>76.602412221353532</v>
      </c>
      <c r="T47" s="1">
        <v>79.482356389755822</v>
      </c>
      <c r="U47" s="1">
        <v>63.323665260826978</v>
      </c>
      <c r="V47" s="1">
        <v>39.923032789974883</v>
      </c>
      <c r="W47" s="1">
        <v>60.639178746687897</v>
      </c>
      <c r="X47" s="1">
        <v>61.101424217649843</v>
      </c>
      <c r="Y47" s="1">
        <v>68.633116262174966</v>
      </c>
      <c r="Z47" s="1">
        <v>69.355668911385251</v>
      </c>
      <c r="AA47" s="1">
        <v>74.799717580529475</v>
      </c>
      <c r="AB47" s="1">
        <v>35.839330564578532</v>
      </c>
      <c r="AC47" s="1">
        <v>64.889943862066403</v>
      </c>
      <c r="AD47" s="1">
        <v>74.209609419890754</v>
      </c>
      <c r="AE47" s="1">
        <v>57.702514723290427</v>
      </c>
      <c r="AF47" s="2">
        <v>88.580342931310611</v>
      </c>
      <c r="AG47" s="2">
        <v>63.090744811338276</v>
      </c>
      <c r="AH47" s="2">
        <v>40.708702525989708</v>
      </c>
      <c r="AI47" s="2">
        <v>95.704547173130152</v>
      </c>
      <c r="AJ47" s="2">
        <v>65.259850294648842</v>
      </c>
      <c r="AK47" s="2">
        <v>61.921221235809739</v>
      </c>
      <c r="AL47" s="2">
        <v>99.168116129029542</v>
      </c>
      <c r="AM47" s="2">
        <v>88.939567163901458</v>
      </c>
    </row>
    <row r="48" spans="1:39" x14ac:dyDescent="0.25">
      <c r="A48" s="70">
        <f ca="1">Exceedance!U48</f>
        <v>44166</v>
      </c>
      <c r="B48" s="254">
        <v>68.572531970656172</v>
      </c>
      <c r="C48" s="254">
        <v>72.278674290659865</v>
      </c>
      <c r="D48" s="280">
        <v>70.731279314455065</v>
      </c>
      <c r="E48" s="2">
        <v>78.609361286554631</v>
      </c>
      <c r="F48" s="1">
        <v>90.164185743954491</v>
      </c>
      <c r="G48" s="1">
        <v>88.282753915024941</v>
      </c>
      <c r="H48" s="1">
        <v>66.69533865272254</v>
      </c>
      <c r="I48" s="1">
        <v>46.137483437266965</v>
      </c>
      <c r="J48" s="1">
        <v>63.777192874773185</v>
      </c>
      <c r="K48" s="1">
        <v>64.461116397390114</v>
      </c>
      <c r="L48" s="1">
        <v>71.000222028219724</v>
      </c>
      <c r="M48" s="1">
        <v>33.567166208730825</v>
      </c>
      <c r="N48" s="1">
        <v>79.819104579259459</v>
      </c>
      <c r="O48" s="1">
        <v>58.959116139739173</v>
      </c>
      <c r="P48" s="1">
        <v>84.635696028710996</v>
      </c>
      <c r="Q48" s="1">
        <v>82.933149395812833</v>
      </c>
      <c r="R48" s="1">
        <v>93.361780219849621</v>
      </c>
      <c r="S48" s="1">
        <v>79.155825962065308</v>
      </c>
      <c r="T48" s="1">
        <v>82.131768269414337</v>
      </c>
      <c r="U48" s="1">
        <v>65.434454102854545</v>
      </c>
      <c r="V48" s="1">
        <v>41.253800549640715</v>
      </c>
      <c r="W48" s="1">
        <v>62.660484704910829</v>
      </c>
      <c r="X48" s="1">
        <v>63.13813835823818</v>
      </c>
      <c r="Y48" s="1">
        <v>70.920886804247459</v>
      </c>
      <c r="Z48" s="1">
        <v>71.667524541764749</v>
      </c>
      <c r="AA48" s="1">
        <v>77.293041499880445</v>
      </c>
      <c r="AB48" s="1">
        <v>37.033974916731154</v>
      </c>
      <c r="AC48" s="1">
        <v>67.052941990801955</v>
      </c>
      <c r="AD48" s="1">
        <v>76.683263067220452</v>
      </c>
      <c r="AE48" s="1">
        <v>59.62593188073344</v>
      </c>
      <c r="AF48" s="2">
        <v>91.533021029020986</v>
      </c>
      <c r="AG48" s="2">
        <v>65.193769638382889</v>
      </c>
      <c r="AH48" s="2">
        <v>42.065659276856039</v>
      </c>
      <c r="AI48" s="2">
        <v>98.894698745567837</v>
      </c>
      <c r="AJ48" s="2">
        <v>67.435178637803816</v>
      </c>
      <c r="AK48" s="2">
        <v>63.985261943670061</v>
      </c>
      <c r="AL48" s="2">
        <v>102.4737199999972</v>
      </c>
      <c r="AM48" s="2">
        <v>91.904219402698189</v>
      </c>
    </row>
    <row r="49" spans="1:39" x14ac:dyDescent="0.25">
      <c r="A49" s="70">
        <f ca="1">Exceedance!U49</f>
        <v>44197</v>
      </c>
      <c r="B49" s="254">
        <v>68.572531970656172</v>
      </c>
      <c r="C49" s="254">
        <v>72.278674290659865</v>
      </c>
      <c r="D49" s="280">
        <v>70.731279314455065</v>
      </c>
      <c r="E49" s="2">
        <v>78.609361286554631</v>
      </c>
      <c r="F49" s="1">
        <v>84.148970401046483</v>
      </c>
      <c r="G49" s="1">
        <v>88.282753915024955</v>
      </c>
      <c r="H49" s="1">
        <v>66.695338652722555</v>
      </c>
      <c r="I49" s="1">
        <v>46.137483437266965</v>
      </c>
      <c r="J49" s="1">
        <v>63.777192874773185</v>
      </c>
      <c r="K49" s="1">
        <v>64.461116397390114</v>
      </c>
      <c r="L49" s="1">
        <v>71.000222028219724</v>
      </c>
      <c r="M49" s="1">
        <v>33.567166208730825</v>
      </c>
      <c r="N49" s="1">
        <v>79.819104579259459</v>
      </c>
      <c r="O49" s="1">
        <v>58.959116139739173</v>
      </c>
      <c r="P49" s="1">
        <v>84.635696028710996</v>
      </c>
      <c r="Q49" s="1">
        <v>82.933149395812833</v>
      </c>
      <c r="R49" s="1">
        <v>93.361780219849621</v>
      </c>
      <c r="S49" s="1">
        <v>79.155825962065308</v>
      </c>
      <c r="T49" s="1">
        <v>82.131768269414337</v>
      </c>
      <c r="U49" s="1">
        <v>65.434454102854559</v>
      </c>
      <c r="V49" s="1">
        <v>41.253800549640715</v>
      </c>
      <c r="W49" s="1">
        <v>62.660484704910829</v>
      </c>
      <c r="X49" s="1">
        <v>63.138138358238187</v>
      </c>
      <c r="Y49" s="1">
        <v>70.920886804247459</v>
      </c>
      <c r="Z49" s="1">
        <v>71.667524541764749</v>
      </c>
      <c r="AA49" s="1">
        <v>77.293041499880445</v>
      </c>
      <c r="AB49" s="1">
        <v>37.033974916731154</v>
      </c>
      <c r="AC49" s="1">
        <v>67.052941990801955</v>
      </c>
      <c r="AD49" s="1">
        <v>76.683263067220452</v>
      </c>
      <c r="AE49" s="1">
        <v>59.62593188073344</v>
      </c>
      <c r="AF49" s="2">
        <v>91.533021029020986</v>
      </c>
      <c r="AG49" s="2">
        <v>65.193769638382889</v>
      </c>
      <c r="AH49" s="2">
        <v>42.065659276856053</v>
      </c>
      <c r="AI49" s="2">
        <v>98.894698745567837</v>
      </c>
      <c r="AJ49" s="2">
        <v>67.435178637803816</v>
      </c>
      <c r="AK49" s="2">
        <v>63.985261943670061</v>
      </c>
      <c r="AL49" s="2">
        <v>102.4737199999972</v>
      </c>
      <c r="AM49" s="2">
        <v>91.904219402698189</v>
      </c>
    </row>
    <row r="50" spans="1:39" x14ac:dyDescent="0.25">
      <c r="A50" s="70">
        <f ca="1">Exceedance!U50</f>
        <v>44228</v>
      </c>
      <c r="B50" s="254">
        <v>61.936480489624927</v>
      </c>
      <c r="C50" s="254">
        <v>65.283963875434708</v>
      </c>
      <c r="D50" s="280">
        <v>63.886316800152962</v>
      </c>
      <c r="E50" s="2">
        <v>71.002003742694512</v>
      </c>
      <c r="F50" s="1">
        <v>62.94095000019022</v>
      </c>
      <c r="G50" s="1">
        <v>79.739261600667717</v>
      </c>
      <c r="H50" s="1">
        <v>60.240951041168756</v>
      </c>
      <c r="I50" s="1">
        <v>41.672565685273391</v>
      </c>
      <c r="J50" s="1">
        <v>57.605206467537073</v>
      </c>
      <c r="K50" s="1">
        <v>58.222943842803978</v>
      </c>
      <c r="L50" s="1">
        <v>64.129232799682327</v>
      </c>
      <c r="M50" s="1">
        <v>30.318730769176224</v>
      </c>
      <c r="N50" s="1">
        <v>72.094675103847237</v>
      </c>
      <c r="O50" s="1">
        <v>53.253395222990221</v>
      </c>
      <c r="P50" s="1">
        <v>76.445144800126059</v>
      </c>
      <c r="Q50" s="1">
        <v>74.907360744605128</v>
      </c>
      <c r="R50" s="1">
        <v>84.326769230831928</v>
      </c>
      <c r="S50" s="1">
        <v>71.495584739929967</v>
      </c>
      <c r="T50" s="1">
        <v>74.183532630438776</v>
      </c>
      <c r="U50" s="1">
        <v>59.102087576771865</v>
      </c>
      <c r="V50" s="1">
        <v>37.261497270643225</v>
      </c>
      <c r="W50" s="1">
        <v>56.59656683024204</v>
      </c>
      <c r="X50" s="1">
        <v>57.027995936473211</v>
      </c>
      <c r="Y50" s="1">
        <v>64.057575178029964</v>
      </c>
      <c r="Z50" s="1">
        <v>64.731957650626228</v>
      </c>
      <c r="AA50" s="1">
        <v>69.813069741827505</v>
      </c>
      <c r="AB50" s="1">
        <v>33.450041860273295</v>
      </c>
      <c r="AC50" s="1">
        <v>60.563947604595313</v>
      </c>
      <c r="AD50" s="1">
        <v>69.262302125231372</v>
      </c>
      <c r="AE50" s="1">
        <v>53.855680408404396</v>
      </c>
      <c r="AF50" s="2">
        <v>82.674986735889917</v>
      </c>
      <c r="AG50" s="2">
        <v>58.884695157249055</v>
      </c>
      <c r="AH50" s="2">
        <v>37.994789024257081</v>
      </c>
      <c r="AI50" s="2">
        <v>89.32424402825481</v>
      </c>
      <c r="AJ50" s="2">
        <v>60.909193608338938</v>
      </c>
      <c r="AK50" s="2">
        <v>57.793139820089088</v>
      </c>
      <c r="AL50" s="2">
        <v>92.556908387094239</v>
      </c>
      <c r="AM50" s="2">
        <v>83.010262686308039</v>
      </c>
    </row>
    <row r="51" spans="1:39" x14ac:dyDescent="0.25">
      <c r="A51" s="70">
        <f ca="1">Exceedance!U51</f>
        <v>44256</v>
      </c>
      <c r="B51" s="254">
        <v>68.572531970656172</v>
      </c>
      <c r="C51" s="254">
        <v>72.278674290659865</v>
      </c>
      <c r="D51" s="280">
        <v>70.731279314455065</v>
      </c>
      <c r="E51" s="2">
        <v>78.609361286554631</v>
      </c>
      <c r="F51" s="1">
        <v>69.684623214496312</v>
      </c>
      <c r="G51" s="1">
        <v>88.282753915024969</v>
      </c>
      <c r="H51" s="1">
        <v>66.695338652722569</v>
      </c>
      <c r="I51" s="1">
        <v>46.137483437266965</v>
      </c>
      <c r="J51" s="1">
        <v>63.777192874773185</v>
      </c>
      <c r="K51" s="1">
        <v>64.461116397390114</v>
      </c>
      <c r="L51" s="1">
        <v>71.000222028219724</v>
      </c>
      <c r="M51" s="1">
        <v>33.567166208730825</v>
      </c>
      <c r="N51" s="1">
        <v>79.819104579259459</v>
      </c>
      <c r="O51" s="1">
        <v>58.959116139739173</v>
      </c>
      <c r="P51" s="1">
        <v>84.635696028710996</v>
      </c>
      <c r="Q51" s="1">
        <v>82.933149395812833</v>
      </c>
      <c r="R51" s="1">
        <v>93.361780219849621</v>
      </c>
      <c r="S51" s="1">
        <v>79.155825962065308</v>
      </c>
      <c r="T51" s="1">
        <v>82.131768269414337</v>
      </c>
      <c r="U51" s="1">
        <v>65.434454102854573</v>
      </c>
      <c r="V51" s="1">
        <v>41.253800549640715</v>
      </c>
      <c r="W51" s="1">
        <v>62.660484704910829</v>
      </c>
      <c r="X51" s="1">
        <v>63.138138358238194</v>
      </c>
      <c r="Y51" s="1">
        <v>70.920886804247459</v>
      </c>
      <c r="Z51" s="1">
        <v>71.667524541764749</v>
      </c>
      <c r="AA51" s="1">
        <v>77.293041499880445</v>
      </c>
      <c r="AB51" s="1">
        <v>37.033974916731154</v>
      </c>
      <c r="AC51" s="1">
        <v>67.052941990801955</v>
      </c>
      <c r="AD51" s="1">
        <v>76.683263067220452</v>
      </c>
      <c r="AE51" s="1">
        <v>59.62593188073344</v>
      </c>
      <c r="AF51" s="2">
        <v>91.533021029020986</v>
      </c>
      <c r="AG51" s="2">
        <v>65.193769638382889</v>
      </c>
      <c r="AH51" s="2">
        <v>42.06565927685606</v>
      </c>
      <c r="AI51" s="2">
        <v>98.894698745567837</v>
      </c>
      <c r="AJ51" s="2">
        <v>67.435178637803844</v>
      </c>
      <c r="AK51" s="2">
        <v>63.985261943670061</v>
      </c>
      <c r="AL51" s="2">
        <v>87.536610860287254</v>
      </c>
      <c r="AM51" s="2">
        <v>91.904219402698189</v>
      </c>
    </row>
    <row r="52" spans="1:39" x14ac:dyDescent="0.25">
      <c r="A52" s="70">
        <f ca="1">Exceedance!U52</f>
        <v>44287</v>
      </c>
      <c r="B52" s="254">
        <v>91.00423424045492</v>
      </c>
      <c r="C52" s="254">
        <v>90.993988509207938</v>
      </c>
      <c r="D52" s="280">
        <v>90.998066967839364</v>
      </c>
      <c r="E52" s="2">
        <v>90.958840178748162</v>
      </c>
      <c r="F52" s="1">
        <v>96.067230805828856</v>
      </c>
      <c r="G52" s="1">
        <v>90.960413831621807</v>
      </c>
      <c r="H52" s="1">
        <v>40.625742231648651</v>
      </c>
      <c r="I52" s="1">
        <v>91.07824591781781</v>
      </c>
      <c r="J52" s="1">
        <v>78.182908116810779</v>
      </c>
      <c r="K52" s="1">
        <v>65.51930516415338</v>
      </c>
      <c r="L52" s="1">
        <v>35.702479338842949</v>
      </c>
      <c r="M52" s="1">
        <v>70.810911046386295</v>
      </c>
      <c r="N52" s="1">
        <v>76.970343380302296</v>
      </c>
      <c r="O52" s="1">
        <v>68.193842578467695</v>
      </c>
      <c r="P52" s="1">
        <v>90.974814634070825</v>
      </c>
      <c r="Q52" s="1">
        <v>90.991645889374638</v>
      </c>
      <c r="R52" s="1">
        <v>90.94292073470416</v>
      </c>
      <c r="S52" s="1">
        <v>69.534679142949201</v>
      </c>
      <c r="T52" s="1">
        <v>87.5877075310338</v>
      </c>
      <c r="U52" s="1">
        <v>35.702479338842949</v>
      </c>
      <c r="V52" s="1">
        <v>35.702479338842949</v>
      </c>
      <c r="W52" s="1">
        <v>46.033409245670342</v>
      </c>
      <c r="X52" s="1">
        <v>83.583193544864798</v>
      </c>
      <c r="Y52" s="1">
        <v>78.539963579022825</v>
      </c>
      <c r="Z52" s="1">
        <v>90.982035650484264</v>
      </c>
      <c r="AA52" s="1">
        <v>36.622929459808631</v>
      </c>
      <c r="AB52" s="1">
        <v>40.822357566845092</v>
      </c>
      <c r="AC52" s="1">
        <v>84.541500305393981</v>
      </c>
      <c r="AD52" s="1">
        <v>35.702479338842949</v>
      </c>
      <c r="AE52" s="1">
        <v>62.941602649761684</v>
      </c>
      <c r="AF52" s="2">
        <v>90.965244096988982</v>
      </c>
      <c r="AG52" s="2">
        <v>35.702479338842949</v>
      </c>
      <c r="AH52" s="2">
        <v>76.622012601209661</v>
      </c>
      <c r="AI52" s="2">
        <v>88.934714821913971</v>
      </c>
      <c r="AJ52" s="2">
        <v>49.351491206899318</v>
      </c>
      <c r="AK52" s="2">
        <v>63.93287705130593</v>
      </c>
      <c r="AL52" s="2">
        <v>60.797930000150004</v>
      </c>
      <c r="AM52" s="2">
        <v>64.72317875461404</v>
      </c>
    </row>
    <row r="53" spans="1:39" x14ac:dyDescent="0.25">
      <c r="A53" s="70">
        <f ca="1">Exceedance!U53</f>
        <v>44317</v>
      </c>
      <c r="B53" s="254">
        <v>96.418283997923709</v>
      </c>
      <c r="C53" s="254">
        <v>96.349020480374151</v>
      </c>
      <c r="D53" s="280">
        <v>96.376520561028784</v>
      </c>
      <c r="E53" s="2">
        <v>174.47337889420589</v>
      </c>
      <c r="F53" s="1">
        <v>401.59769688543804</v>
      </c>
      <c r="G53" s="1">
        <v>215.07193226017256</v>
      </c>
      <c r="H53" s="1">
        <v>85.986793429804237</v>
      </c>
      <c r="I53" s="1">
        <v>94.908886011232383</v>
      </c>
      <c r="J53" s="1">
        <v>80.789005054037801</v>
      </c>
      <c r="K53" s="1">
        <v>67.703282002958488</v>
      </c>
      <c r="L53" s="1">
        <v>120.3422459357997</v>
      </c>
      <c r="M53" s="1">
        <v>115.50193750001955</v>
      </c>
      <c r="N53" s="1">
        <v>131.9194541490763</v>
      </c>
      <c r="O53" s="1">
        <v>57.033875000150253</v>
      </c>
      <c r="P53" s="1">
        <v>112.8171909678378</v>
      </c>
      <c r="Q53" s="1">
        <v>276.18400843706382</v>
      </c>
      <c r="R53" s="1">
        <v>93.974351425860959</v>
      </c>
      <c r="S53" s="1">
        <v>94.069937499996428</v>
      </c>
      <c r="T53" s="1">
        <v>102.27193749999567</v>
      </c>
      <c r="U53" s="1">
        <v>52.100011230948809</v>
      </c>
      <c r="V53" s="1">
        <v>36.892561983471047</v>
      </c>
      <c r="W53" s="1">
        <v>47.567856220526032</v>
      </c>
      <c r="X53" s="1">
        <v>86.369299996360311</v>
      </c>
      <c r="Y53" s="1">
        <v>81.157962364990254</v>
      </c>
      <c r="Z53" s="1">
        <v>176.31351002087047</v>
      </c>
      <c r="AA53" s="1">
        <v>140.67391700227245</v>
      </c>
      <c r="AB53" s="1">
        <v>42.18310281907327</v>
      </c>
      <c r="AC53" s="1">
        <v>87.359550315573784</v>
      </c>
      <c r="AD53" s="1">
        <v>36.892561983471047</v>
      </c>
      <c r="AE53" s="1">
        <v>69.770937500002276</v>
      </c>
      <c r="AF53" s="2">
        <v>156.03371890688942</v>
      </c>
      <c r="AG53" s="2">
        <v>36.892561983471047</v>
      </c>
      <c r="AH53" s="2">
        <v>101.20693750001345</v>
      </c>
      <c r="AI53" s="2">
        <v>114.12493749999618</v>
      </c>
      <c r="AJ53" s="2">
        <v>60.027833975400007</v>
      </c>
      <c r="AK53" s="2">
        <v>142.482937500003</v>
      </c>
      <c r="AL53" s="2">
        <v>84.859937499860763</v>
      </c>
      <c r="AM53" s="2">
        <v>99.959937499994211</v>
      </c>
    </row>
    <row r="54" spans="1:39" x14ac:dyDescent="0.25">
      <c r="A54" s="70">
        <f ca="1">Exceedance!U54</f>
        <v>44348</v>
      </c>
      <c r="B54" s="254">
        <v>165.05527000070416</v>
      </c>
      <c r="C54" s="254">
        <v>165.05527000070427</v>
      </c>
      <c r="D54" s="280">
        <v>165.05527000070421</v>
      </c>
      <c r="E54" s="2">
        <v>70.994270000691031</v>
      </c>
      <c r="F54" s="1">
        <v>691.83153999963838</v>
      </c>
      <c r="G54" s="1">
        <v>65.339270000684905</v>
      </c>
      <c r="H54" s="1">
        <v>35.702479338842949</v>
      </c>
      <c r="I54" s="1">
        <v>114.66827000063402</v>
      </c>
      <c r="J54" s="1">
        <v>79.149068746367874</v>
      </c>
      <c r="K54" s="1">
        <v>187.39960673446967</v>
      </c>
      <c r="L54" s="1">
        <v>35.702479338842949</v>
      </c>
      <c r="M54" s="1">
        <v>214.25427000071136</v>
      </c>
      <c r="N54" s="1">
        <v>35.702479338842949</v>
      </c>
      <c r="O54" s="1">
        <v>195.13478500036393</v>
      </c>
      <c r="P54" s="1">
        <v>446.25527000062391</v>
      </c>
      <c r="Q54" s="1">
        <v>577.21227000069166</v>
      </c>
      <c r="R54" s="1">
        <v>173.37045786925611</v>
      </c>
      <c r="S54" s="1">
        <v>399.88427000071124</v>
      </c>
      <c r="T54" s="1">
        <v>85.253270000711396</v>
      </c>
      <c r="U54" s="1">
        <v>35.702479338842949</v>
      </c>
      <c r="V54" s="1">
        <v>35.702479338842949</v>
      </c>
      <c r="W54" s="1">
        <v>46.932381845957977</v>
      </c>
      <c r="X54" s="1">
        <v>84.360886853245745</v>
      </c>
      <c r="Y54" s="1">
        <v>211.27838888504758</v>
      </c>
      <c r="Z54" s="1">
        <v>145.87327000067185</v>
      </c>
      <c r="AA54" s="1">
        <v>35.702479338842949</v>
      </c>
      <c r="AB54" s="1">
        <v>131.89798204816026</v>
      </c>
      <c r="AC54" s="1">
        <v>290.85125677240381</v>
      </c>
      <c r="AD54" s="1">
        <v>35.702479338842949</v>
      </c>
      <c r="AE54" s="1">
        <v>240.50427000071139</v>
      </c>
      <c r="AF54" s="2">
        <v>73.885269975240817</v>
      </c>
      <c r="AG54" s="2">
        <v>35.702479338842949</v>
      </c>
      <c r="AH54" s="2">
        <v>310.66227000071137</v>
      </c>
      <c r="AI54" s="2">
        <v>162.44127000071137</v>
      </c>
      <c r="AJ54" s="2">
        <v>41.000270000655966</v>
      </c>
      <c r="AK54" s="2">
        <v>311.57927000071146</v>
      </c>
      <c r="AL54" s="2">
        <v>422.06827000071132</v>
      </c>
      <c r="AM54" s="2">
        <v>253.05727000071147</v>
      </c>
    </row>
    <row r="55" spans="1:39" x14ac:dyDescent="0.25">
      <c r="A55" s="70">
        <f ca="1">Exceedance!U55</f>
        <v>44378</v>
      </c>
      <c r="B55" s="254">
        <v>132.0985874801606</v>
      </c>
      <c r="C55" s="254">
        <v>132.0985874801606</v>
      </c>
      <c r="D55" s="280">
        <v>132.0985874801606</v>
      </c>
      <c r="E55" s="2">
        <v>36.892561983471047</v>
      </c>
      <c r="F55" s="1">
        <v>317.35101249277193</v>
      </c>
      <c r="G55" s="1">
        <v>40.66558748016061</v>
      </c>
      <c r="H55" s="1">
        <v>36.892561983471047</v>
      </c>
      <c r="I55" s="1">
        <v>102.99958748016061</v>
      </c>
      <c r="J55" s="1">
        <v>122.4445874999021</v>
      </c>
      <c r="K55" s="1">
        <v>133.86258749990768</v>
      </c>
      <c r="L55" s="1">
        <v>36.892561983471047</v>
      </c>
      <c r="M55" s="1">
        <v>180.60358748016057</v>
      </c>
      <c r="N55" s="1">
        <v>36.892561983471047</v>
      </c>
      <c r="O55" s="1">
        <v>378.58358749991174</v>
      </c>
      <c r="P55" s="1">
        <v>240.18358748015507</v>
      </c>
      <c r="Q55" s="1">
        <v>269.58358748016059</v>
      </c>
      <c r="R55" s="1">
        <v>310.39558747977497</v>
      </c>
      <c r="S55" s="1">
        <v>289.4915874801606</v>
      </c>
      <c r="T55" s="1">
        <v>36.892561983471047</v>
      </c>
      <c r="U55" s="1">
        <v>36.892561983471047</v>
      </c>
      <c r="V55" s="1">
        <v>36.892561983471047</v>
      </c>
      <c r="W55" s="1">
        <v>36.892561983471047</v>
      </c>
      <c r="X55" s="1">
        <v>122.89858749989843</v>
      </c>
      <c r="Y55" s="1">
        <v>213.09458747758367</v>
      </c>
      <c r="Z55" s="1">
        <v>36.892561983471047</v>
      </c>
      <c r="AA55" s="1">
        <v>36.892561983471047</v>
      </c>
      <c r="AB55" s="1">
        <v>148.07258747937732</v>
      </c>
      <c r="AC55" s="1">
        <v>302.68458749989213</v>
      </c>
      <c r="AD55" s="1">
        <v>109.77066887844953</v>
      </c>
      <c r="AE55" s="1">
        <v>574.42158748015504</v>
      </c>
      <c r="AF55" s="2">
        <v>36.892561983471047</v>
      </c>
      <c r="AG55" s="2">
        <v>36.892561983471047</v>
      </c>
      <c r="AH55" s="2">
        <v>243.53358748016061</v>
      </c>
      <c r="AI55" s="2">
        <v>93.510587480160609</v>
      </c>
      <c r="AJ55" s="2">
        <v>36.892561983471047</v>
      </c>
      <c r="AK55" s="2">
        <v>404.96558748015508</v>
      </c>
      <c r="AL55" s="2">
        <v>351.79758748016059</v>
      </c>
      <c r="AM55" s="2">
        <v>195.03458748015501</v>
      </c>
    </row>
    <row r="56" spans="1:39" x14ac:dyDescent="0.25">
      <c r="A56" s="70">
        <f ca="1">Exceedance!U56</f>
        <v>44409</v>
      </c>
      <c r="B56" s="254">
        <v>98.380817599801034</v>
      </c>
      <c r="C56" s="254">
        <v>98.380817599800366</v>
      </c>
      <c r="D56" s="280">
        <v>98.380817599800366</v>
      </c>
      <c r="E56" s="2">
        <v>36.892561983471047</v>
      </c>
      <c r="F56" s="1">
        <v>105.56706749967684</v>
      </c>
      <c r="G56" s="1">
        <v>53.845067498050085</v>
      </c>
      <c r="H56" s="1">
        <v>36.892561983471047</v>
      </c>
      <c r="I56" s="1">
        <v>98.380817599801034</v>
      </c>
      <c r="J56" s="1">
        <v>98.380817599800366</v>
      </c>
      <c r="K56" s="1">
        <v>98.380817599801034</v>
      </c>
      <c r="L56" s="1">
        <v>36.892561983471047</v>
      </c>
      <c r="M56" s="1">
        <v>171.95906749804718</v>
      </c>
      <c r="N56" s="1">
        <v>36.892561983471047</v>
      </c>
      <c r="O56" s="1">
        <v>144.60306749805014</v>
      </c>
      <c r="P56" s="1">
        <v>98.380817599800366</v>
      </c>
      <c r="Q56" s="1">
        <v>145.50106749804712</v>
      </c>
      <c r="R56" s="1">
        <v>114.56406749805078</v>
      </c>
      <c r="S56" s="1">
        <v>110.39606749804761</v>
      </c>
      <c r="T56" s="1">
        <v>36.892561983471047</v>
      </c>
      <c r="U56" s="1">
        <v>36.892561983471047</v>
      </c>
      <c r="V56" s="1">
        <v>36.892561983471047</v>
      </c>
      <c r="W56" s="1">
        <v>36.892561983471047</v>
      </c>
      <c r="X56" s="1">
        <v>98.380817599800366</v>
      </c>
      <c r="Y56" s="1">
        <v>98.380817599800366</v>
      </c>
      <c r="Z56" s="1">
        <v>36.892561983471047</v>
      </c>
      <c r="AA56" s="1">
        <v>36.892561983471047</v>
      </c>
      <c r="AB56" s="1">
        <v>98.380817599800366</v>
      </c>
      <c r="AC56" s="1">
        <v>102.32206749805157</v>
      </c>
      <c r="AD56" s="1">
        <v>98.38081759986531</v>
      </c>
      <c r="AE56" s="1">
        <v>177.374067498052</v>
      </c>
      <c r="AF56" s="2">
        <v>36.892561983471047</v>
      </c>
      <c r="AG56" s="2">
        <v>36.892561983471047</v>
      </c>
      <c r="AH56" s="2">
        <v>98.380817599801034</v>
      </c>
      <c r="AI56" s="2">
        <v>93.510587480160609</v>
      </c>
      <c r="AJ56" s="2">
        <v>36.892561983471047</v>
      </c>
      <c r="AK56" s="2">
        <v>163.82506749805236</v>
      </c>
      <c r="AL56" s="2">
        <v>154.13306749804718</v>
      </c>
      <c r="AM56" s="2">
        <v>98.380817599800366</v>
      </c>
    </row>
    <row r="57" spans="1:39" x14ac:dyDescent="0.25">
      <c r="A57" s="70">
        <f ca="1">Exceedance!U57</f>
        <v>44440</v>
      </c>
      <c r="B57" s="254">
        <v>66.660837540679466</v>
      </c>
      <c r="C57" s="254">
        <v>70.246686597283244</v>
      </c>
      <c r="D57" s="280">
        <v>68.749516785962498</v>
      </c>
      <c r="E57" s="2">
        <v>87.52683786569699</v>
      </c>
      <c r="F57" s="1">
        <v>85.680849056656356</v>
      </c>
      <c r="G57" s="1">
        <v>64.910943396278981</v>
      </c>
      <c r="H57" s="1">
        <v>44.31183857226106</v>
      </c>
      <c r="I57" s="1">
        <v>61.882759195554726</v>
      </c>
      <c r="J57" s="1">
        <v>62.389651555285866</v>
      </c>
      <c r="K57" s="1">
        <v>69.175131703512562</v>
      </c>
      <c r="L57" s="1">
        <v>32.060046154917629</v>
      </c>
      <c r="M57" s="1">
        <v>77.403254717033718</v>
      </c>
      <c r="N57" s="1">
        <v>56.553930320582609</v>
      </c>
      <c r="O57" s="1">
        <v>82.202688679297864</v>
      </c>
      <c r="P57" s="1">
        <v>80.35214368656726</v>
      </c>
      <c r="Q57" s="1">
        <v>93.867079999936522</v>
      </c>
      <c r="R57" s="1">
        <v>76.809339622694097</v>
      </c>
      <c r="S57" s="1">
        <v>79.74721698118465</v>
      </c>
      <c r="T57" s="1">
        <v>63.242851795165407</v>
      </c>
      <c r="U57" s="1">
        <v>39.439907809205174</v>
      </c>
      <c r="V57" s="1">
        <v>60.298604145644418</v>
      </c>
      <c r="W57" s="1">
        <v>61.213612561648212</v>
      </c>
      <c r="X57" s="1">
        <v>68.619661468706497</v>
      </c>
      <c r="Y57" s="1">
        <v>69.362296238885335</v>
      </c>
      <c r="Z57" s="1">
        <v>74.889024809942967</v>
      </c>
      <c r="AA57" s="1">
        <v>35.946357426720674</v>
      </c>
      <c r="AB57" s="1">
        <v>64.912413562844208</v>
      </c>
      <c r="AC57" s="1">
        <v>74.395047169863915</v>
      </c>
      <c r="AD57" s="1">
        <v>57.713070452136101</v>
      </c>
      <c r="AE57" s="1">
        <v>88.710141509486533</v>
      </c>
      <c r="AF57" s="2">
        <v>62.913277656175573</v>
      </c>
      <c r="AG57" s="2">
        <v>40.384268296535119</v>
      </c>
      <c r="AH57" s="2">
        <v>95.813309320802148</v>
      </c>
      <c r="AI57" s="2">
        <v>65.053777854858936</v>
      </c>
      <c r="AJ57" s="2">
        <v>61.667295437734204</v>
      </c>
      <c r="AK57" s="2">
        <v>97.064079999936524</v>
      </c>
      <c r="AL57" s="2">
        <v>89.126037735901647</v>
      </c>
      <c r="AM57" s="2">
        <v>76.142561849962902</v>
      </c>
    </row>
    <row r="58" spans="1:39" x14ac:dyDescent="0.25">
      <c r="A58" s="70">
        <f ca="1">Exceedance!U58</f>
        <v>44470</v>
      </c>
      <c r="B58" s="254">
        <v>68.57253197065522</v>
      </c>
      <c r="C58" s="254">
        <v>72.278674290659865</v>
      </c>
      <c r="D58" s="280">
        <v>70.731279314455065</v>
      </c>
      <c r="E58" s="2">
        <v>90.126019725824591</v>
      </c>
      <c r="F58" s="1">
        <v>88.212425365158012</v>
      </c>
      <c r="G58" s="1">
        <v>66.751322663876394</v>
      </c>
      <c r="H58" s="1">
        <v>45.51682023600825</v>
      </c>
      <c r="I58" s="1">
        <v>63.642694666136457</v>
      </c>
      <c r="J58" s="1">
        <v>64.1688698302343</v>
      </c>
      <c r="K58" s="1">
        <v>71.167144494634641</v>
      </c>
      <c r="L58" s="1">
        <v>32.919336683159742</v>
      </c>
      <c r="M58" s="1">
        <v>79.656513172499032</v>
      </c>
      <c r="N58" s="1">
        <v>58.153371801028356</v>
      </c>
      <c r="O58" s="1">
        <v>84.618271796281533</v>
      </c>
      <c r="P58" s="1">
        <v>82.713871335643447</v>
      </c>
      <c r="Q58" s="1">
        <v>93.27099450556392</v>
      </c>
      <c r="R58" s="1">
        <v>79.045289999338081</v>
      </c>
      <c r="S58" s="1">
        <v>82.076692478000624</v>
      </c>
      <c r="T58" s="1">
        <v>65.036461406188863</v>
      </c>
      <c r="U58" s="1">
        <v>40.482538620852232</v>
      </c>
      <c r="V58" s="1">
        <v>61.996090963334311</v>
      </c>
      <c r="W58" s="1">
        <v>62.937419553325128</v>
      </c>
      <c r="X58" s="1">
        <v>70.599557025609002</v>
      </c>
      <c r="Y58" s="1">
        <v>71.360553956181889</v>
      </c>
      <c r="Z58" s="1">
        <v>77.065279448922496</v>
      </c>
      <c r="AA58" s="1">
        <v>36.93724236112655</v>
      </c>
      <c r="AB58" s="1">
        <v>66.771836465068233</v>
      </c>
      <c r="AC58" s="1">
        <v>76.551085205579341</v>
      </c>
      <c r="AD58" s="1">
        <v>59.333797488038051</v>
      </c>
      <c r="AE58" s="1">
        <v>91.340359900787107</v>
      </c>
      <c r="AF58" s="2">
        <v>64.696075982677314</v>
      </c>
      <c r="AG58" s="2">
        <v>41.488707246792572</v>
      </c>
      <c r="AH58" s="2">
        <v>98.687972383151916</v>
      </c>
      <c r="AI58" s="2">
        <v>66.921160836082791</v>
      </c>
      <c r="AJ58" s="2">
        <v>63.415388714641352</v>
      </c>
      <c r="AK58" s="2">
        <v>102.23471999999721</v>
      </c>
      <c r="AL58" s="2">
        <v>91.769266355004078</v>
      </c>
      <c r="AM58" s="2">
        <v>78.362173540181061</v>
      </c>
    </row>
    <row r="59" spans="1:39" x14ac:dyDescent="0.25">
      <c r="A59" s="70">
        <f ca="1">Exceedance!U59</f>
        <v>44501</v>
      </c>
      <c r="B59" s="254">
        <v>66.3605148103115</v>
      </c>
      <c r="C59" s="254">
        <v>69.94710415225147</v>
      </c>
      <c r="D59" s="280">
        <v>68.449625143021024</v>
      </c>
      <c r="E59" s="2">
        <v>87.218728766927015</v>
      </c>
      <c r="F59" s="1">
        <v>85.366863256604518</v>
      </c>
      <c r="G59" s="1">
        <v>64.598054190848117</v>
      </c>
      <c r="H59" s="1">
        <v>44.048535712266052</v>
      </c>
      <c r="I59" s="1">
        <v>61.589704515615921</v>
      </c>
      <c r="J59" s="1">
        <v>62.098906287323523</v>
      </c>
      <c r="K59" s="1">
        <v>68.871430156098057</v>
      </c>
      <c r="L59" s="1">
        <v>31.857422596606206</v>
      </c>
      <c r="M59" s="1">
        <v>77.086948231450677</v>
      </c>
      <c r="N59" s="1">
        <v>56.277456581640351</v>
      </c>
      <c r="O59" s="1">
        <v>81.888650125433756</v>
      </c>
      <c r="P59" s="1">
        <v>80.045681937719465</v>
      </c>
      <c r="Q59" s="1">
        <v>90.262252747319934</v>
      </c>
      <c r="R59" s="1">
        <v>76.495441934843313</v>
      </c>
      <c r="S59" s="1">
        <v>79.429057236774796</v>
      </c>
      <c r="T59" s="1">
        <v>62.938511038247285</v>
      </c>
      <c r="U59" s="1">
        <v>39.176650278244097</v>
      </c>
      <c r="V59" s="1">
        <v>59.996217061291269</v>
      </c>
      <c r="W59" s="1">
        <v>60.907180212895284</v>
      </c>
      <c r="X59" s="1">
        <v>68.32215196026678</v>
      </c>
      <c r="Y59" s="1">
        <v>69.058600602756655</v>
      </c>
      <c r="Z59" s="1">
        <v>74.579302692505649</v>
      </c>
      <c r="AA59" s="1">
        <v>35.74571841399343</v>
      </c>
      <c r="AB59" s="1">
        <v>64.617906256517657</v>
      </c>
      <c r="AC59" s="1">
        <v>74.081695360238072</v>
      </c>
      <c r="AD59" s="1">
        <v>57.41980402068198</v>
      </c>
      <c r="AE59" s="1">
        <v>88.393896678181065</v>
      </c>
      <c r="AF59" s="2">
        <v>62.609105789687725</v>
      </c>
      <c r="AG59" s="2">
        <v>40.150361851734758</v>
      </c>
      <c r="AH59" s="2">
        <v>95.504489403050243</v>
      </c>
      <c r="AI59" s="2">
        <v>64.762413712338187</v>
      </c>
      <c r="AJ59" s="2">
        <v>61.369731014169055</v>
      </c>
      <c r="AK59" s="2">
        <v>98.936825806448908</v>
      </c>
      <c r="AL59" s="2">
        <v>88.808967440326526</v>
      </c>
      <c r="AM59" s="2">
        <v>75.834361490497798</v>
      </c>
    </row>
    <row r="60" spans="1:39" x14ac:dyDescent="0.25">
      <c r="A60" s="70">
        <f ca="1">Exceedance!U60</f>
        <v>44531</v>
      </c>
      <c r="B60" s="254">
        <v>68.57253197065522</v>
      </c>
      <c r="C60" s="254">
        <v>72.278674290659865</v>
      </c>
      <c r="D60" s="280">
        <v>70.731279314455065</v>
      </c>
      <c r="E60" s="2">
        <v>90.126019725824591</v>
      </c>
      <c r="F60" s="1">
        <v>88.212425365158012</v>
      </c>
      <c r="G60" s="1">
        <v>66.751322663876394</v>
      </c>
      <c r="H60" s="1">
        <v>45.51682023600825</v>
      </c>
      <c r="I60" s="1">
        <v>63.642694666136457</v>
      </c>
      <c r="J60" s="1">
        <v>64.1688698302343</v>
      </c>
      <c r="K60" s="1">
        <v>71.167144494634641</v>
      </c>
      <c r="L60" s="1">
        <v>32.919336683159742</v>
      </c>
      <c r="M60" s="1">
        <v>79.656513172499032</v>
      </c>
      <c r="N60" s="1">
        <v>58.153371801028371</v>
      </c>
      <c r="O60" s="1">
        <v>84.618271796281533</v>
      </c>
      <c r="P60" s="1">
        <v>82.713871335643447</v>
      </c>
      <c r="Q60" s="1">
        <v>93.27099450556392</v>
      </c>
      <c r="R60" s="1">
        <v>79.045289999338081</v>
      </c>
      <c r="S60" s="1">
        <v>82.076692478000624</v>
      </c>
      <c r="T60" s="1">
        <v>65.036461406188863</v>
      </c>
      <c r="U60" s="1">
        <v>40.482538620852232</v>
      </c>
      <c r="V60" s="1">
        <v>61.996090963334311</v>
      </c>
      <c r="W60" s="1">
        <v>62.937419553325128</v>
      </c>
      <c r="X60" s="1">
        <v>70.599557025609002</v>
      </c>
      <c r="Y60" s="1">
        <v>71.360553956181889</v>
      </c>
      <c r="Z60" s="1">
        <v>77.06527944892251</v>
      </c>
      <c r="AA60" s="1">
        <v>36.93724236112655</v>
      </c>
      <c r="AB60" s="1">
        <v>66.771836465068247</v>
      </c>
      <c r="AC60" s="1">
        <v>76.551085205579341</v>
      </c>
      <c r="AD60" s="1">
        <v>59.333797488038051</v>
      </c>
      <c r="AE60" s="1">
        <v>91.340359900787107</v>
      </c>
      <c r="AF60" s="2">
        <v>64.696075982677314</v>
      </c>
      <c r="AG60" s="2">
        <v>41.488707246792572</v>
      </c>
      <c r="AH60" s="2">
        <v>98.687972383151916</v>
      </c>
      <c r="AI60" s="2">
        <v>66.921160836082791</v>
      </c>
      <c r="AJ60" s="2">
        <v>63.415388714641352</v>
      </c>
      <c r="AK60" s="2">
        <v>102.23471999999721</v>
      </c>
      <c r="AL60" s="2">
        <v>91.769266355004078</v>
      </c>
      <c r="AM60" s="2">
        <v>78.362173540181061</v>
      </c>
    </row>
    <row r="61" spans="1:39" x14ac:dyDescent="0.25">
      <c r="A61" s="70">
        <f ca="1">Exceedance!U61</f>
        <v>44562</v>
      </c>
      <c r="B61" s="254">
        <v>68.57253197065522</v>
      </c>
      <c r="C61" s="254">
        <v>72.278674290659865</v>
      </c>
      <c r="D61" s="280">
        <v>70.731279314455065</v>
      </c>
      <c r="E61" s="2">
        <v>84.115504029686534</v>
      </c>
      <c r="F61" s="1">
        <v>88.212425365158012</v>
      </c>
      <c r="G61" s="1">
        <v>66.751322663876394</v>
      </c>
      <c r="H61" s="1">
        <v>45.51682023600825</v>
      </c>
      <c r="I61" s="1">
        <v>63.642694666136457</v>
      </c>
      <c r="J61" s="1">
        <v>64.1688698302343</v>
      </c>
      <c r="K61" s="1">
        <v>71.167144494634641</v>
      </c>
      <c r="L61" s="1">
        <v>32.919336683159742</v>
      </c>
      <c r="M61" s="1">
        <v>79.656513172499032</v>
      </c>
      <c r="N61" s="1">
        <v>58.153371801028378</v>
      </c>
      <c r="O61" s="1">
        <v>84.618271796281533</v>
      </c>
      <c r="P61" s="1">
        <v>82.713871335643447</v>
      </c>
      <c r="Q61" s="1">
        <v>93.27099450556392</v>
      </c>
      <c r="R61" s="1">
        <v>79.045289999338081</v>
      </c>
      <c r="S61" s="1">
        <v>82.076692478000624</v>
      </c>
      <c r="T61" s="1">
        <v>65.036461406188863</v>
      </c>
      <c r="U61" s="1">
        <v>40.482538620852232</v>
      </c>
      <c r="V61" s="1">
        <v>61.996090963334311</v>
      </c>
      <c r="W61" s="1">
        <v>62.937419553325128</v>
      </c>
      <c r="X61" s="1">
        <v>70.599557025609002</v>
      </c>
      <c r="Y61" s="1">
        <v>71.360553956181889</v>
      </c>
      <c r="Z61" s="1">
        <v>77.06527944892251</v>
      </c>
      <c r="AA61" s="1">
        <v>36.93724236112655</v>
      </c>
      <c r="AB61" s="1">
        <v>66.771836465068262</v>
      </c>
      <c r="AC61" s="1">
        <v>76.551085205579341</v>
      </c>
      <c r="AD61" s="1">
        <v>59.333797488038051</v>
      </c>
      <c r="AE61" s="1">
        <v>91.340359900787107</v>
      </c>
      <c r="AF61" s="2">
        <v>64.696075982677314</v>
      </c>
      <c r="AG61" s="2">
        <v>41.488707246792572</v>
      </c>
      <c r="AH61" s="2">
        <v>98.687972383151916</v>
      </c>
      <c r="AI61" s="2">
        <v>66.921160836082791</v>
      </c>
      <c r="AJ61" s="2">
        <v>63.415388714641352</v>
      </c>
      <c r="AK61" s="2">
        <v>102.23471999999721</v>
      </c>
      <c r="AL61" s="2">
        <v>91.769266355004078</v>
      </c>
      <c r="AM61" s="2">
        <v>78.362173540181061</v>
      </c>
    </row>
    <row r="62" spans="1:39" x14ac:dyDescent="0.25">
      <c r="A62" s="70">
        <f ca="1">Exceedance!U62</f>
        <v>44593</v>
      </c>
      <c r="B62" s="254">
        <v>61.936480489624067</v>
      </c>
      <c r="C62" s="254">
        <v>65.283963875434708</v>
      </c>
      <c r="D62" s="280">
        <v>63.886316800152962</v>
      </c>
      <c r="E62" s="2">
        <v>62.904950000190247</v>
      </c>
      <c r="F62" s="1">
        <v>79.675739039497557</v>
      </c>
      <c r="G62" s="1">
        <v>60.291517244791578</v>
      </c>
      <c r="H62" s="1">
        <v>41.11196666478164</v>
      </c>
      <c r="I62" s="1">
        <v>57.483724214574863</v>
      </c>
      <c r="J62" s="1">
        <v>57.958979201501954</v>
      </c>
      <c r="K62" s="1">
        <v>64.280001479024833</v>
      </c>
      <c r="L62" s="1">
        <v>29.733594423499127</v>
      </c>
      <c r="M62" s="1">
        <v>71.947818349353952</v>
      </c>
      <c r="N62" s="1">
        <v>52.525626142864347</v>
      </c>
      <c r="O62" s="1">
        <v>76.429406783738159</v>
      </c>
      <c r="P62" s="1">
        <v>74.709303141871501</v>
      </c>
      <c r="Q62" s="1">
        <v>84.244769230831935</v>
      </c>
      <c r="R62" s="1">
        <v>71.395745805853764</v>
      </c>
      <c r="S62" s="1">
        <v>74.13378675432314</v>
      </c>
      <c r="T62" s="1">
        <v>58.742610302364135</v>
      </c>
      <c r="U62" s="1">
        <v>36.564873593027819</v>
      </c>
      <c r="V62" s="1">
        <v>55.996469257205177</v>
      </c>
      <c r="W62" s="1">
        <v>56.846701532035596</v>
      </c>
      <c r="X62" s="1">
        <v>63.767341829582321</v>
      </c>
      <c r="Y62" s="1">
        <v>64.454693895906217</v>
      </c>
      <c r="Z62" s="1">
        <v>69.607349179671942</v>
      </c>
      <c r="AA62" s="1">
        <v>33.362670519727203</v>
      </c>
      <c r="AB62" s="1">
        <v>60.310045839416496</v>
      </c>
      <c r="AC62" s="1">
        <v>69.142915669555535</v>
      </c>
      <c r="AD62" s="1">
        <v>53.591817085969851</v>
      </c>
      <c r="AE62" s="1">
        <v>82.500970232968996</v>
      </c>
      <c r="AF62" s="2">
        <v>58.435165403708538</v>
      </c>
      <c r="AG62" s="2">
        <v>37.473671061619108</v>
      </c>
      <c r="AH62" s="2">
        <v>89.137523442846899</v>
      </c>
      <c r="AI62" s="2">
        <v>60.444919464848972</v>
      </c>
      <c r="AJ62" s="2">
        <v>57.278415613224446</v>
      </c>
      <c r="AK62" s="2">
        <v>92.341037419352318</v>
      </c>
      <c r="AL62" s="2">
        <v>82.888369610971424</v>
      </c>
      <c r="AM62" s="2">
        <v>70.778737391131287</v>
      </c>
    </row>
    <row r="63" spans="1:39" x14ac:dyDescent="0.25">
      <c r="A63" s="70">
        <f ca="1">Exceedance!U63</f>
        <v>44621</v>
      </c>
      <c r="B63" s="254">
        <v>68.57253197065522</v>
      </c>
      <c r="C63" s="254">
        <v>72.278674290659865</v>
      </c>
      <c r="D63" s="280">
        <v>70.731279314455065</v>
      </c>
      <c r="E63" s="2">
        <v>69.644766071639197</v>
      </c>
      <c r="F63" s="1">
        <v>88.212425365158012</v>
      </c>
      <c r="G63" s="1">
        <v>66.751322663876394</v>
      </c>
      <c r="H63" s="1">
        <v>45.51682023600825</v>
      </c>
      <c r="I63" s="1">
        <v>63.642694666136457</v>
      </c>
      <c r="J63" s="1">
        <v>64.1688698302343</v>
      </c>
      <c r="K63" s="1">
        <v>71.167144494634641</v>
      </c>
      <c r="L63" s="1">
        <v>32.919336683159742</v>
      </c>
      <c r="M63" s="1">
        <v>79.656513172499032</v>
      </c>
      <c r="N63" s="1">
        <v>58.153371801028392</v>
      </c>
      <c r="O63" s="1">
        <v>84.618271796281533</v>
      </c>
      <c r="P63" s="1">
        <v>82.713871335643447</v>
      </c>
      <c r="Q63" s="1">
        <v>93.27099450556392</v>
      </c>
      <c r="R63" s="1">
        <v>79.045289999338081</v>
      </c>
      <c r="S63" s="1">
        <v>82.076692478000624</v>
      </c>
      <c r="T63" s="1">
        <v>65.036461406188863</v>
      </c>
      <c r="U63" s="1">
        <v>40.482538620852232</v>
      </c>
      <c r="V63" s="1">
        <v>61.996090963334311</v>
      </c>
      <c r="W63" s="1">
        <v>62.937419553325128</v>
      </c>
      <c r="X63" s="1">
        <v>70.599557025609002</v>
      </c>
      <c r="Y63" s="1">
        <v>71.360553956181889</v>
      </c>
      <c r="Z63" s="1">
        <v>77.06527944892251</v>
      </c>
      <c r="AA63" s="1">
        <v>36.93724236112655</v>
      </c>
      <c r="AB63" s="1">
        <v>66.771836465068262</v>
      </c>
      <c r="AC63" s="1">
        <v>76.551085205579341</v>
      </c>
      <c r="AD63" s="1">
        <v>59.333797488038051</v>
      </c>
      <c r="AE63" s="1">
        <v>91.340359900787107</v>
      </c>
      <c r="AF63" s="2">
        <v>64.696075982677314</v>
      </c>
      <c r="AG63" s="2">
        <v>41.488707246792572</v>
      </c>
      <c r="AH63" s="2">
        <v>98.687972383151916</v>
      </c>
      <c r="AI63" s="2">
        <v>66.921160836082791</v>
      </c>
      <c r="AJ63" s="2">
        <v>63.415388714641352</v>
      </c>
      <c r="AK63" s="2">
        <v>88.065985367101888</v>
      </c>
      <c r="AL63" s="2">
        <v>91.769266355004078</v>
      </c>
      <c r="AM63" s="2">
        <v>78.362173540181061</v>
      </c>
    </row>
    <row r="64" spans="1:39" x14ac:dyDescent="0.25">
      <c r="A64" s="70" t="str">
        <f ca="1">Exceedance!U64</f>
        <v/>
      </c>
      <c r="B64" s="254">
        <v>91.00423424045529</v>
      </c>
      <c r="C64" s="254">
        <v>90.993988509207554</v>
      </c>
      <c r="D64" s="280">
        <v>90.998066967839364</v>
      </c>
      <c r="E64" s="2">
        <v>96.06702253700206</v>
      </c>
      <c r="F64" s="1">
        <v>90.9605345175179</v>
      </c>
      <c r="G64" s="1">
        <v>40.624053938571038</v>
      </c>
      <c r="H64" s="1">
        <v>91.081962319217638</v>
      </c>
      <c r="I64" s="1">
        <v>78.183982672398855</v>
      </c>
      <c r="J64" s="1">
        <v>65.524180204238576</v>
      </c>
      <c r="K64" s="1">
        <v>35.702479338842949</v>
      </c>
      <c r="L64" s="1">
        <v>70.834940718255808</v>
      </c>
      <c r="M64" s="1">
        <v>76.970277604874596</v>
      </c>
      <c r="N64" s="1">
        <v>68.22256523325882</v>
      </c>
      <c r="O64" s="1">
        <v>90.973799544783589</v>
      </c>
      <c r="P64" s="1">
        <v>90.992372505974274</v>
      </c>
      <c r="Q64" s="1">
        <v>90.943044376710901</v>
      </c>
      <c r="R64" s="1">
        <v>69.536174654451827</v>
      </c>
      <c r="S64" s="1">
        <v>87.581671787899239</v>
      </c>
      <c r="T64" s="1">
        <v>35.702479338842949</v>
      </c>
      <c r="U64" s="1">
        <v>35.702479338842949</v>
      </c>
      <c r="V64" s="1">
        <v>46.039224566249302</v>
      </c>
      <c r="W64" s="1">
        <v>83.577431250493362</v>
      </c>
      <c r="X64" s="1">
        <v>78.546711855586324</v>
      </c>
      <c r="Y64" s="1">
        <v>90.982793888557794</v>
      </c>
      <c r="Z64" s="1">
        <v>36.624058673177053</v>
      </c>
      <c r="AA64" s="1">
        <v>40.822699767948528</v>
      </c>
      <c r="AB64" s="1">
        <v>84.541292670640487</v>
      </c>
      <c r="AC64" s="1">
        <v>35.702479338842949</v>
      </c>
      <c r="AD64" s="1">
        <v>62.941076029595521</v>
      </c>
      <c r="AE64" s="1">
        <v>90.964900229221257</v>
      </c>
      <c r="AF64" s="2">
        <v>35.702479338842949</v>
      </c>
      <c r="AG64" s="2">
        <v>76.64592439240846</v>
      </c>
      <c r="AH64" s="2">
        <v>88.938495204314663</v>
      </c>
      <c r="AI64" s="2">
        <v>49.35604154296233</v>
      </c>
      <c r="AJ64" s="2">
        <v>63.947979274332951</v>
      </c>
      <c r="AK64" s="2">
        <v>60.797930000152377</v>
      </c>
      <c r="AL64" s="2">
        <v>64.724733903035244</v>
      </c>
      <c r="AM64" s="2">
        <v>64.859901032195978</v>
      </c>
    </row>
    <row r="65" spans="1:39" x14ac:dyDescent="0.25">
      <c r="A65" s="70" t="str">
        <f ca="1">Exceedance!U65</f>
        <v/>
      </c>
      <c r="B65" s="254">
        <v>96.418283997926537</v>
      </c>
      <c r="C65" s="254">
        <v>96.349020480374151</v>
      </c>
      <c r="D65" s="280">
        <v>96.376520561028784</v>
      </c>
      <c r="E65" s="2">
        <v>401.59577178817216</v>
      </c>
      <c r="F65" s="1">
        <v>215.07274449921604</v>
      </c>
      <c r="G65" s="1">
        <v>85.983337947699269</v>
      </c>
      <c r="H65" s="1">
        <v>94.934206957241827</v>
      </c>
      <c r="I65" s="1">
        <v>80.790115428145484</v>
      </c>
      <c r="J65" s="1">
        <v>67.708319544379876</v>
      </c>
      <c r="K65" s="1">
        <v>120.32320799409315</v>
      </c>
      <c r="L65" s="1">
        <v>115.50193750001984</v>
      </c>
      <c r="M65" s="1">
        <v>131.91931948082811</v>
      </c>
      <c r="N65" s="1">
        <v>57.033875000150736</v>
      </c>
      <c r="O65" s="1">
        <v>112.81036176632611</v>
      </c>
      <c r="P65" s="1">
        <v>276.18889847386697</v>
      </c>
      <c r="Q65" s="1">
        <v>93.974479189267925</v>
      </c>
      <c r="R65" s="1">
        <v>94.069937499996456</v>
      </c>
      <c r="S65" s="1">
        <v>102.27193749999562</v>
      </c>
      <c r="T65" s="1">
        <v>52.111478374088833</v>
      </c>
      <c r="U65" s="1">
        <v>36.892561983471047</v>
      </c>
      <c r="V65" s="1">
        <v>47.573865385124279</v>
      </c>
      <c r="W65" s="1">
        <v>86.363345625509794</v>
      </c>
      <c r="X65" s="1">
        <v>81.164935584105876</v>
      </c>
      <c r="Y65" s="1">
        <v>176.31861356385198</v>
      </c>
      <c r="Z65" s="1">
        <v>140.6762281984968</v>
      </c>
      <c r="AA65" s="1">
        <v>42.183456426880149</v>
      </c>
      <c r="AB65" s="1">
        <v>87.359335759661832</v>
      </c>
      <c r="AC65" s="1">
        <v>36.892561983471047</v>
      </c>
      <c r="AD65" s="1">
        <v>69.770937500002276</v>
      </c>
      <c r="AE65" s="1">
        <v>156.03140451284392</v>
      </c>
      <c r="AF65" s="2">
        <v>36.892561983471047</v>
      </c>
      <c r="AG65" s="2">
        <v>101.20693750001371</v>
      </c>
      <c r="AH65" s="2">
        <v>114.12493749999622</v>
      </c>
      <c r="AI65" s="2">
        <v>60.037148789313882</v>
      </c>
      <c r="AJ65" s="2">
        <v>142.48293750000317</v>
      </c>
      <c r="AK65" s="2">
        <v>84.859937499860763</v>
      </c>
      <c r="AL65" s="2">
        <v>99.959937499994226</v>
      </c>
      <c r="AM65" s="2">
        <v>99.95993749999576</v>
      </c>
    </row>
    <row r="66" spans="1:39" x14ac:dyDescent="0.25">
      <c r="A66" s="70" t="str">
        <f ca="1">Exceedance!U66</f>
        <v/>
      </c>
      <c r="B66" s="254">
        <v>165.05527000070416</v>
      </c>
      <c r="C66" s="254">
        <v>165.05527000070427</v>
      </c>
      <c r="D66" s="280">
        <v>165.05527000070825</v>
      </c>
      <c r="E66" s="2">
        <v>691.83153999964043</v>
      </c>
      <c r="F66" s="1">
        <v>65.339270000684905</v>
      </c>
      <c r="G66" s="1">
        <v>35.702479338842949</v>
      </c>
      <c r="H66" s="1">
        <v>114.66827000063398</v>
      </c>
      <c r="I66" s="1">
        <v>79.15015028853874</v>
      </c>
      <c r="J66" s="1">
        <v>187.39460509884654</v>
      </c>
      <c r="K66" s="1">
        <v>35.702479338842949</v>
      </c>
      <c r="L66" s="1">
        <v>214.25427000071136</v>
      </c>
      <c r="M66" s="1">
        <v>35.702479338842949</v>
      </c>
      <c r="N66" s="1">
        <v>195.13478500036393</v>
      </c>
      <c r="O66" s="1">
        <v>446.25527000061982</v>
      </c>
      <c r="P66" s="1">
        <v>577.21227000069166</v>
      </c>
      <c r="Q66" s="1">
        <v>173.37115803890262</v>
      </c>
      <c r="R66" s="1">
        <v>399.88427000071124</v>
      </c>
      <c r="S66" s="1">
        <v>85.253270000711396</v>
      </c>
      <c r="T66" s="1">
        <v>35.702479338842949</v>
      </c>
      <c r="U66" s="1">
        <v>35.702479338842949</v>
      </c>
      <c r="V66" s="1">
        <v>46.938229409860504</v>
      </c>
      <c r="W66" s="1">
        <v>84.355088655853763</v>
      </c>
      <c r="X66" s="1">
        <v>211.27145837688954</v>
      </c>
      <c r="Y66" s="1">
        <v>145.87327000066779</v>
      </c>
      <c r="Z66" s="1">
        <v>35.702479338842949</v>
      </c>
      <c r="AA66" s="1">
        <v>131.89763049748294</v>
      </c>
      <c r="AB66" s="1">
        <v>290.85146996933855</v>
      </c>
      <c r="AC66" s="1">
        <v>35.702479338842949</v>
      </c>
      <c r="AD66" s="1">
        <v>240.50427000071139</v>
      </c>
      <c r="AE66" s="1">
        <v>73.885269975239197</v>
      </c>
      <c r="AF66" s="2">
        <v>35.702479338842949</v>
      </c>
      <c r="AG66" s="2">
        <v>310.66227000071137</v>
      </c>
      <c r="AH66" s="2">
        <v>162.44127000071137</v>
      </c>
      <c r="AI66" s="2">
        <v>41.000270000655966</v>
      </c>
      <c r="AJ66" s="2">
        <v>311.57927000071146</v>
      </c>
      <c r="AK66" s="2">
        <v>422.06827000071132</v>
      </c>
      <c r="AL66" s="2">
        <v>253.05727000071147</v>
      </c>
      <c r="AM66" s="2">
        <v>253.05727000071144</v>
      </c>
    </row>
    <row r="67" spans="1:39" x14ac:dyDescent="0.25">
      <c r="A67" s="70" t="str">
        <f ca="1">Exceedance!U67</f>
        <v/>
      </c>
      <c r="B67" s="254">
        <v>132.0985874801606</v>
      </c>
      <c r="C67" s="254">
        <v>132.0985874801606</v>
      </c>
      <c r="D67" s="280">
        <v>132.09858748015506</v>
      </c>
      <c r="E67" s="2">
        <v>317.35101249277193</v>
      </c>
      <c r="F67" s="1">
        <v>40.66558748016061</v>
      </c>
      <c r="G67" s="1">
        <v>36.892561983471047</v>
      </c>
      <c r="H67" s="1">
        <v>102.99958748016061</v>
      </c>
      <c r="I67" s="1">
        <v>122.4445874999021</v>
      </c>
      <c r="J67" s="1">
        <v>133.86258749990205</v>
      </c>
      <c r="K67" s="1">
        <v>36.892561983471047</v>
      </c>
      <c r="L67" s="1">
        <v>180.60358748016057</v>
      </c>
      <c r="M67" s="1">
        <v>36.892561983471047</v>
      </c>
      <c r="N67" s="1">
        <v>378.58358749991174</v>
      </c>
      <c r="O67" s="1">
        <v>240.18358748016064</v>
      </c>
      <c r="P67" s="1">
        <v>269.58358748015507</v>
      </c>
      <c r="Q67" s="1">
        <v>310.39558747977503</v>
      </c>
      <c r="R67" s="1">
        <v>289.4915874801606</v>
      </c>
      <c r="S67" s="1">
        <v>36.892561983471047</v>
      </c>
      <c r="T67" s="1">
        <v>36.892561983471047</v>
      </c>
      <c r="U67" s="1">
        <v>36.892561983471047</v>
      </c>
      <c r="V67" s="1">
        <v>36.892561983471047</v>
      </c>
      <c r="W67" s="1">
        <v>122.89858749989843</v>
      </c>
      <c r="X67" s="1">
        <v>213.09458747758302</v>
      </c>
      <c r="Y67" s="1">
        <v>36.892561983471047</v>
      </c>
      <c r="Z67" s="1">
        <v>36.892561983471047</v>
      </c>
      <c r="AA67" s="1">
        <v>148.07258747937729</v>
      </c>
      <c r="AB67" s="1">
        <v>302.68458749989213</v>
      </c>
      <c r="AC67" s="1">
        <v>109.77044064633384</v>
      </c>
      <c r="AD67" s="1">
        <v>574.42158748015504</v>
      </c>
      <c r="AE67" s="1">
        <v>36.892561983471047</v>
      </c>
      <c r="AF67" s="2">
        <v>36.892561983471047</v>
      </c>
      <c r="AG67" s="2">
        <v>243.53358748016061</v>
      </c>
      <c r="AH67" s="2">
        <v>93.510587480160609</v>
      </c>
      <c r="AI67" s="2">
        <v>36.892561983471047</v>
      </c>
      <c r="AJ67" s="2">
        <v>404.96558748015508</v>
      </c>
      <c r="AK67" s="2">
        <v>351.79758748016059</v>
      </c>
      <c r="AL67" s="2">
        <v>195.03458748015501</v>
      </c>
      <c r="AM67" s="2">
        <v>195.03458748016058</v>
      </c>
    </row>
    <row r="68" spans="1:39" x14ac:dyDescent="0.25">
      <c r="A68" s="70" t="str">
        <f ca="1">Exceedance!U68</f>
        <v/>
      </c>
      <c r="B68" s="254">
        <v>98.380817599801034</v>
      </c>
      <c r="C68" s="254">
        <v>98.380817599800366</v>
      </c>
      <c r="D68" s="280">
        <v>98.380817599800366</v>
      </c>
      <c r="E68" s="2">
        <v>105.56706749967672</v>
      </c>
      <c r="F68" s="1">
        <v>53.84506749804941</v>
      </c>
      <c r="G68" s="1">
        <v>36.892561983471047</v>
      </c>
      <c r="H68" s="1">
        <v>98.380817599801034</v>
      </c>
      <c r="I68" s="1">
        <v>98.380817599800366</v>
      </c>
      <c r="J68" s="1">
        <v>98.380817599800366</v>
      </c>
      <c r="K68" s="1">
        <v>36.892561983471047</v>
      </c>
      <c r="L68" s="1">
        <v>171.95906749804735</v>
      </c>
      <c r="M68" s="1">
        <v>36.892561983471047</v>
      </c>
      <c r="N68" s="1">
        <v>144.60306749805014</v>
      </c>
      <c r="O68" s="1">
        <v>98.380817599800366</v>
      </c>
      <c r="P68" s="1">
        <v>145.50106749805261</v>
      </c>
      <c r="Q68" s="1">
        <v>114.56406749804869</v>
      </c>
      <c r="R68" s="1">
        <v>110.39606749804761</v>
      </c>
      <c r="S68" s="1">
        <v>36.892561983471047</v>
      </c>
      <c r="T68" s="1">
        <v>36.892561983471047</v>
      </c>
      <c r="U68" s="1">
        <v>36.892561983471047</v>
      </c>
      <c r="V68" s="1">
        <v>36.892561983471047</v>
      </c>
      <c r="W68" s="1">
        <v>98.380817599801034</v>
      </c>
      <c r="X68" s="1">
        <v>98.380817599800366</v>
      </c>
      <c r="Y68" s="1">
        <v>36.892561983471047</v>
      </c>
      <c r="Z68" s="1">
        <v>36.892561983471047</v>
      </c>
      <c r="AA68" s="1">
        <v>98.380817599801034</v>
      </c>
      <c r="AB68" s="1">
        <v>102.32206749805255</v>
      </c>
      <c r="AC68" s="1">
        <v>98.38081759986531</v>
      </c>
      <c r="AD68" s="1">
        <v>177.374067498052</v>
      </c>
      <c r="AE68" s="1">
        <v>36.892561983471047</v>
      </c>
      <c r="AF68" s="2">
        <v>36.892561983471047</v>
      </c>
      <c r="AG68" s="2">
        <v>98.380817599801034</v>
      </c>
      <c r="AH68" s="2">
        <v>93.510587480160609</v>
      </c>
      <c r="AI68" s="2">
        <v>36.892561983471047</v>
      </c>
      <c r="AJ68" s="2">
        <v>163.8250674980525</v>
      </c>
      <c r="AK68" s="2">
        <v>154.13306749804718</v>
      </c>
      <c r="AL68" s="2">
        <v>98.380817599800366</v>
      </c>
      <c r="AM68" s="2">
        <v>98.380817599801034</v>
      </c>
    </row>
    <row r="69" spans="1:39" x14ac:dyDescent="0.25">
      <c r="A69" s="70" t="str">
        <f ca="1">Exceedance!U69</f>
        <v/>
      </c>
      <c r="B69" s="254">
        <v>68.609422446364206</v>
      </c>
      <c r="C69" s="254">
        <v>68.609422446364206</v>
      </c>
      <c r="D69" s="280">
        <v>68.609422446365016</v>
      </c>
      <c r="E69" s="2">
        <v>75.555141509510904</v>
      </c>
      <c r="F69" s="1">
        <v>71.887783018944859</v>
      </c>
      <c r="G69" s="1">
        <v>53.400140459078592</v>
      </c>
      <c r="H69" s="1">
        <v>66.040447874824352</v>
      </c>
      <c r="I69" s="1">
        <v>65.117811932667934</v>
      </c>
      <c r="J69" s="1">
        <v>70.695650571462295</v>
      </c>
      <c r="K69" s="1">
        <v>43.790470683244429</v>
      </c>
      <c r="L69" s="1">
        <v>75.841981132152398</v>
      </c>
      <c r="M69" s="1">
        <v>58.900015226267335</v>
      </c>
      <c r="N69" s="1">
        <v>75.098066037812799</v>
      </c>
      <c r="O69" s="1">
        <v>71.966153120553045</v>
      </c>
      <c r="P69" s="1">
        <v>93.867079999936522</v>
      </c>
      <c r="Q69" s="1">
        <v>74.241084905737324</v>
      </c>
      <c r="R69" s="1">
        <v>77.288915094416566</v>
      </c>
      <c r="S69" s="1">
        <v>69.228134814057682</v>
      </c>
      <c r="T69" s="1">
        <v>51.911983280928339</v>
      </c>
      <c r="U69" s="1">
        <v>68.066101982299656</v>
      </c>
      <c r="V69" s="1">
        <v>69.151301240917846</v>
      </c>
      <c r="W69" s="1">
        <v>68.392255808353511</v>
      </c>
      <c r="X69" s="1">
        <v>69.868900012494606</v>
      </c>
      <c r="Y69" s="1">
        <v>71.305015376005059</v>
      </c>
      <c r="Z69" s="1">
        <v>43.865932898443688</v>
      </c>
      <c r="AA69" s="1">
        <v>66.581092808151595</v>
      </c>
      <c r="AB69" s="1">
        <v>73.536084905737312</v>
      </c>
      <c r="AC69" s="1">
        <v>65.33604215027367</v>
      </c>
      <c r="AD69" s="1">
        <v>77.921079999936524</v>
      </c>
      <c r="AE69" s="1">
        <v>68.541390863746273</v>
      </c>
      <c r="AF69" s="2">
        <v>48.572527668507433</v>
      </c>
      <c r="AG69" s="2">
        <v>74.615337622713284</v>
      </c>
      <c r="AH69" s="2">
        <v>65.386466534128559</v>
      </c>
      <c r="AI69" s="2">
        <v>65.769936947192519</v>
      </c>
      <c r="AJ69" s="2">
        <v>97.064079999936396</v>
      </c>
      <c r="AK69" s="2">
        <v>81.834079999936534</v>
      </c>
      <c r="AL69" s="2">
        <v>72.976854302817443</v>
      </c>
      <c r="AM69" s="2">
        <v>72.976854302816619</v>
      </c>
    </row>
    <row r="70" spans="1:39" x14ac:dyDescent="0.25">
      <c r="A70" s="70" t="str">
        <f ca="1">Exceedance!U70</f>
        <v/>
      </c>
      <c r="B70" s="254"/>
      <c r="C70" s="254"/>
      <c r="D70" s="280"/>
      <c r="F70" s="1"/>
      <c r="G70" s="1"/>
      <c r="H70" s="1"/>
      <c r="I70" s="1"/>
      <c r="J70" s="1"/>
      <c r="K70" s="1"/>
      <c r="L70" s="1"/>
      <c r="M70" s="1"/>
      <c r="N70" s="1"/>
      <c r="O70" s="1"/>
      <c r="P70" s="1"/>
      <c r="Q70" s="1"/>
      <c r="R70" s="1"/>
      <c r="S70" s="1"/>
      <c r="T70" s="1"/>
      <c r="U70" s="1"/>
      <c r="V70" s="1"/>
      <c r="W70" s="1"/>
      <c r="X70" s="1"/>
      <c r="Y70" s="1"/>
      <c r="Z70" s="1"/>
      <c r="AA70" s="1"/>
      <c r="AB70" s="1"/>
      <c r="AC70" s="1"/>
      <c r="AD70" s="1"/>
      <c r="AE70" s="1"/>
    </row>
    <row r="71" spans="1:39" x14ac:dyDescent="0.25">
      <c r="A71" s="70" t="str">
        <f ca="1">Exceedance!U71</f>
        <v/>
      </c>
      <c r="B71" s="254"/>
      <c r="C71" s="254"/>
      <c r="D71" s="254"/>
      <c r="F71" s="1"/>
      <c r="G71" s="1"/>
      <c r="H71" s="1"/>
      <c r="I71" s="1"/>
      <c r="J71" s="1"/>
      <c r="K71" s="1"/>
      <c r="L71" s="1"/>
      <c r="M71" s="1"/>
      <c r="N71" s="1"/>
      <c r="O71" s="1"/>
      <c r="P71" s="1"/>
      <c r="Q71" s="1"/>
      <c r="R71" s="1"/>
      <c r="S71" s="1"/>
      <c r="T71" s="1"/>
      <c r="U71" s="1"/>
      <c r="V71" s="1"/>
      <c r="W71" s="1"/>
      <c r="X71" s="1"/>
      <c r="Y71" s="1"/>
      <c r="Z71" s="1"/>
      <c r="AA71" s="1"/>
      <c r="AB71" s="1"/>
      <c r="AC71" s="1"/>
      <c r="AD71" s="1"/>
      <c r="AE71" s="1"/>
    </row>
    <row r="72" spans="1:39" x14ac:dyDescent="0.25">
      <c r="A72" s="70" t="str">
        <f ca="1">Exceedance!U72</f>
        <v/>
      </c>
      <c r="B72" s="254"/>
      <c r="C72" s="254"/>
      <c r="D72" s="254"/>
      <c r="F72" s="1"/>
      <c r="G72" s="1"/>
      <c r="H72" s="1"/>
      <c r="I72" s="1"/>
      <c r="J72" s="1"/>
      <c r="K72" s="1"/>
      <c r="L72" s="1"/>
      <c r="M72" s="1"/>
      <c r="N72" s="1"/>
      <c r="O72" s="1"/>
      <c r="P72" s="1"/>
      <c r="Q72" s="1"/>
      <c r="R72" s="1"/>
      <c r="S72" s="1"/>
      <c r="T72" s="1"/>
      <c r="U72" s="1"/>
      <c r="V72" s="1"/>
      <c r="W72" s="1"/>
      <c r="X72" s="1"/>
      <c r="Y72" s="1"/>
      <c r="Z72" s="1"/>
      <c r="AA72" s="1"/>
      <c r="AB72" s="1"/>
      <c r="AC72" s="1"/>
      <c r="AD72" s="1"/>
      <c r="AE72" s="1"/>
    </row>
    <row r="73" spans="1:39" x14ac:dyDescent="0.25">
      <c r="A73" s="70" t="str">
        <f ca="1">Exceedance!U73</f>
        <v/>
      </c>
      <c r="B73" s="254"/>
      <c r="C73" s="254"/>
      <c r="D73" s="254"/>
      <c r="F73" s="1"/>
      <c r="G73" s="1"/>
      <c r="H73" s="1"/>
      <c r="I73" s="1"/>
      <c r="J73" s="1"/>
      <c r="K73" s="1"/>
      <c r="L73" s="1"/>
      <c r="M73" s="1"/>
      <c r="N73" s="1"/>
      <c r="O73" s="1"/>
      <c r="P73" s="1"/>
      <c r="Q73" s="1"/>
      <c r="R73" s="1"/>
      <c r="S73" s="1"/>
      <c r="T73" s="1"/>
      <c r="U73" s="1"/>
      <c r="V73" s="1"/>
      <c r="W73" s="1"/>
      <c r="X73" s="1"/>
      <c r="Y73" s="1"/>
      <c r="Z73" s="1"/>
      <c r="AA73" s="1"/>
      <c r="AB73" s="1"/>
      <c r="AC73" s="1"/>
      <c r="AD73" s="1"/>
      <c r="AE73" s="1"/>
    </row>
    <row r="74" spans="1:39" x14ac:dyDescent="0.25">
      <c r="A74" s="70" t="str">
        <f ca="1">Exceedance!U74</f>
        <v/>
      </c>
      <c r="B74" s="254"/>
      <c r="C74" s="254"/>
      <c r="D74" s="254"/>
      <c r="F74" s="1"/>
      <c r="G74" s="1"/>
      <c r="H74" s="1"/>
      <c r="I74" s="1"/>
      <c r="J74" s="1"/>
      <c r="K74" s="1"/>
      <c r="L74" s="1"/>
      <c r="M74" s="1"/>
      <c r="N74" s="1"/>
      <c r="O74" s="1"/>
      <c r="P74" s="1"/>
      <c r="Q74" s="1"/>
      <c r="R74" s="1"/>
      <c r="S74" s="1"/>
      <c r="T74" s="1"/>
      <c r="U74" s="1"/>
      <c r="V74" s="1"/>
      <c r="W74" s="1"/>
      <c r="X74" s="1"/>
      <c r="Y74" s="1"/>
      <c r="Z74" s="1"/>
      <c r="AA74" s="1"/>
      <c r="AB74" s="1"/>
      <c r="AC74" s="1"/>
      <c r="AD74" s="1"/>
      <c r="AE74" s="1"/>
    </row>
    <row r="75" spans="1:39" x14ac:dyDescent="0.25">
      <c r="A75" s="70" t="str">
        <f ca="1">Exceedance!U75</f>
        <v/>
      </c>
      <c r="B75" s="254"/>
      <c r="C75" s="254"/>
      <c r="D75" s="254"/>
      <c r="F75" s="1"/>
      <c r="G75" s="1"/>
      <c r="H75" s="1"/>
      <c r="I75" s="1"/>
      <c r="J75" s="1"/>
      <c r="K75" s="1"/>
      <c r="L75" s="1"/>
      <c r="M75" s="1"/>
      <c r="N75" s="1"/>
      <c r="O75" s="1"/>
      <c r="P75" s="1"/>
      <c r="Q75" s="1"/>
      <c r="R75" s="1"/>
      <c r="S75" s="1"/>
      <c r="T75" s="1"/>
      <c r="U75" s="1"/>
      <c r="V75" s="1"/>
      <c r="W75" s="1"/>
      <c r="X75" s="1"/>
      <c r="Y75" s="1"/>
      <c r="Z75" s="1"/>
      <c r="AA75" s="1"/>
      <c r="AB75" s="1"/>
      <c r="AC75" s="1"/>
      <c r="AD75" s="1"/>
      <c r="AE75" s="1"/>
    </row>
    <row r="76" spans="1:39" x14ac:dyDescent="0.25">
      <c r="A76" s="70" t="str">
        <f ca="1">Exceedance!U76</f>
        <v/>
      </c>
      <c r="B76" s="254"/>
      <c r="C76" s="254"/>
      <c r="D76" s="254"/>
      <c r="F76" s="1"/>
      <c r="G76" s="1"/>
      <c r="H76" s="1"/>
      <c r="I76" s="1"/>
      <c r="J76" s="1"/>
      <c r="K76" s="1"/>
      <c r="L76" s="1"/>
      <c r="M76" s="1"/>
      <c r="N76" s="1"/>
      <c r="O76" s="1"/>
      <c r="P76" s="1"/>
      <c r="Q76" s="1"/>
      <c r="R76" s="1"/>
      <c r="S76" s="1"/>
      <c r="T76" s="1"/>
      <c r="U76" s="1"/>
      <c r="V76" s="1"/>
      <c r="W76" s="1"/>
      <c r="X76" s="1"/>
      <c r="Y76" s="1"/>
      <c r="Z76" s="1"/>
      <c r="AA76" s="1"/>
      <c r="AB76" s="1"/>
      <c r="AC76" s="1"/>
      <c r="AD76" s="1"/>
      <c r="AE76" s="1"/>
    </row>
    <row r="77" spans="1:39" x14ac:dyDescent="0.25">
      <c r="A77" s="70" t="str">
        <f ca="1">Exceedance!U77</f>
        <v/>
      </c>
      <c r="B77" s="254"/>
      <c r="C77" s="254"/>
      <c r="D77" s="254"/>
      <c r="F77" s="1"/>
      <c r="G77" s="1"/>
      <c r="H77" s="1"/>
      <c r="I77" s="1"/>
      <c r="J77" s="1"/>
      <c r="K77" s="1"/>
      <c r="L77" s="1"/>
      <c r="M77" s="1"/>
      <c r="N77" s="1"/>
      <c r="O77" s="1"/>
      <c r="P77" s="1"/>
      <c r="Q77" s="1"/>
      <c r="R77" s="1"/>
      <c r="S77" s="1"/>
      <c r="T77" s="1"/>
      <c r="U77" s="1"/>
      <c r="V77" s="1"/>
      <c r="W77" s="1"/>
      <c r="X77" s="1"/>
      <c r="Y77" s="1"/>
      <c r="Z77" s="1"/>
      <c r="AA77" s="1"/>
      <c r="AB77" s="1"/>
      <c r="AC77" s="1"/>
      <c r="AD77" s="1"/>
      <c r="AE77" s="1"/>
    </row>
    <row r="78" spans="1:39" x14ac:dyDescent="0.25">
      <c r="A78" s="70" t="str">
        <f ca="1">Exceedance!U78</f>
        <v/>
      </c>
      <c r="B78" s="254"/>
      <c r="C78" s="254"/>
      <c r="D78" s="254"/>
      <c r="F78" s="1"/>
      <c r="G78" s="1"/>
      <c r="H78" s="1"/>
      <c r="I78" s="1"/>
      <c r="J78" s="1"/>
      <c r="K78" s="1"/>
      <c r="L78" s="1"/>
      <c r="M78" s="1"/>
      <c r="N78" s="1"/>
      <c r="O78" s="1"/>
      <c r="P78" s="1"/>
      <c r="Q78" s="1"/>
      <c r="R78" s="1"/>
      <c r="S78" s="1"/>
      <c r="T78" s="1"/>
      <c r="U78" s="1"/>
      <c r="V78" s="1"/>
      <c r="W78" s="1"/>
      <c r="X78" s="1"/>
      <c r="Y78" s="1"/>
      <c r="Z78" s="1"/>
      <c r="AA78" s="1"/>
      <c r="AB78" s="1"/>
      <c r="AC78" s="1"/>
      <c r="AD78" s="1"/>
      <c r="AE78" s="1"/>
    </row>
    <row r="79" spans="1:39" x14ac:dyDescent="0.25">
      <c r="A79" s="70" t="str">
        <f ca="1">Exceedance!U79</f>
        <v/>
      </c>
      <c r="B79" s="254"/>
      <c r="C79" s="254"/>
      <c r="D79" s="254"/>
      <c r="F79" s="1"/>
      <c r="G79" s="1"/>
      <c r="H79" s="1"/>
      <c r="I79" s="1"/>
      <c r="J79" s="1"/>
      <c r="K79" s="1"/>
      <c r="L79" s="1"/>
      <c r="M79" s="1"/>
      <c r="N79" s="1"/>
      <c r="O79" s="1"/>
      <c r="P79" s="1"/>
      <c r="Q79" s="1"/>
      <c r="R79" s="1"/>
      <c r="S79" s="1"/>
      <c r="T79" s="1"/>
      <c r="U79" s="1"/>
      <c r="V79" s="1"/>
      <c r="W79" s="1"/>
      <c r="X79" s="1"/>
      <c r="Y79" s="1"/>
      <c r="Z79" s="1"/>
      <c r="AA79" s="1"/>
      <c r="AB79" s="1"/>
      <c r="AC79" s="1"/>
      <c r="AD79" s="1"/>
      <c r="AE79" s="1"/>
    </row>
    <row r="80" spans="1:39" x14ac:dyDescent="0.25">
      <c r="A80" s="70" t="str">
        <f ca="1">Exceedance!U80</f>
        <v/>
      </c>
      <c r="B80" s="254"/>
      <c r="C80" s="254"/>
      <c r="D80" s="254"/>
      <c r="F80" s="1"/>
      <c r="G80" s="1"/>
      <c r="H80" s="1"/>
      <c r="I80" s="1"/>
      <c r="J80" s="1"/>
      <c r="K80" s="1"/>
      <c r="L80" s="1"/>
      <c r="M80" s="1"/>
      <c r="N80" s="1"/>
      <c r="O80" s="1"/>
      <c r="P80" s="1"/>
      <c r="Q80" s="1"/>
      <c r="R80" s="1"/>
      <c r="S80" s="1"/>
      <c r="T80" s="1"/>
      <c r="U80" s="1"/>
      <c r="V80" s="1"/>
      <c r="W80" s="1"/>
      <c r="X80" s="1"/>
      <c r="Y80" s="1"/>
      <c r="Z80" s="1"/>
      <c r="AA80" s="1"/>
      <c r="AB80" s="1"/>
      <c r="AC80" s="1"/>
      <c r="AD80" s="1"/>
      <c r="AE80" s="1"/>
    </row>
    <row r="81" spans="1:31" x14ac:dyDescent="0.25">
      <c r="A81" s="70" t="str">
        <f ca="1">Exceedance!U81</f>
        <v/>
      </c>
      <c r="B81" s="254"/>
      <c r="C81" s="254"/>
      <c r="D81" s="254"/>
      <c r="F81" s="1"/>
      <c r="G81" s="1"/>
      <c r="H81" s="1"/>
      <c r="I81" s="1"/>
      <c r="J81" s="1"/>
      <c r="K81" s="1"/>
      <c r="L81" s="1"/>
      <c r="M81" s="1"/>
      <c r="N81" s="1"/>
      <c r="O81" s="1"/>
      <c r="P81" s="1"/>
      <c r="Q81" s="1"/>
      <c r="R81" s="1"/>
      <c r="S81" s="1"/>
      <c r="T81" s="1"/>
      <c r="U81" s="1"/>
      <c r="V81" s="1"/>
      <c r="W81" s="1"/>
      <c r="X81" s="1"/>
      <c r="Y81" s="1"/>
      <c r="Z81" s="1"/>
      <c r="AA81" s="1"/>
      <c r="AB81" s="1"/>
      <c r="AC81" s="1"/>
      <c r="AD81" s="1"/>
      <c r="AE81" s="1"/>
    </row>
    <row r="82" spans="1:31" x14ac:dyDescent="0.25">
      <c r="A82" s="70" t="str">
        <f ca="1">Exceedance!U82</f>
        <v/>
      </c>
      <c r="B82" s="254"/>
      <c r="C82" s="254"/>
      <c r="D82" s="254"/>
      <c r="F82" s="1"/>
      <c r="G82" s="1"/>
      <c r="H82" s="1"/>
      <c r="I82" s="1"/>
      <c r="J82" s="1"/>
      <c r="K82" s="1"/>
      <c r="L82" s="1"/>
      <c r="M82" s="1"/>
      <c r="N82" s="1"/>
      <c r="O82" s="1"/>
      <c r="P82" s="1"/>
      <c r="Q82" s="1"/>
      <c r="R82" s="1"/>
      <c r="S82" s="1"/>
      <c r="T82" s="1"/>
      <c r="U82" s="1"/>
      <c r="V82" s="1"/>
      <c r="W82" s="1"/>
      <c r="X82" s="1"/>
      <c r="Y82" s="1"/>
      <c r="Z82" s="1"/>
      <c r="AA82" s="1"/>
      <c r="AB82" s="1"/>
      <c r="AC82" s="1"/>
      <c r="AD82" s="1"/>
      <c r="AE82" s="1"/>
    </row>
    <row r="83" spans="1:31" x14ac:dyDescent="0.25">
      <c r="A83" s="70" t="str">
        <f ca="1">Exceedance!U83</f>
        <v/>
      </c>
      <c r="B83" s="254"/>
      <c r="C83" s="254"/>
      <c r="D83" s="254"/>
      <c r="F83" s="1"/>
      <c r="G83" s="1"/>
      <c r="H83" s="1"/>
      <c r="I83" s="1"/>
      <c r="J83" s="1"/>
      <c r="K83" s="1"/>
      <c r="L83" s="1"/>
      <c r="M83" s="1"/>
      <c r="N83" s="1"/>
      <c r="O83" s="1"/>
      <c r="P83" s="1"/>
      <c r="Q83" s="1"/>
      <c r="R83" s="1"/>
      <c r="S83" s="1"/>
      <c r="T83" s="1"/>
      <c r="U83" s="1"/>
      <c r="V83" s="1"/>
      <c r="W83" s="1"/>
      <c r="X83" s="1"/>
      <c r="Y83" s="1"/>
      <c r="Z83" s="1"/>
      <c r="AA83" s="1"/>
      <c r="AB83" s="1"/>
      <c r="AC83" s="1"/>
      <c r="AD83" s="1"/>
      <c r="AE83" s="1"/>
    </row>
    <row r="84" spans="1:31" x14ac:dyDescent="0.25">
      <c r="A84" s="70" t="str">
        <f ca="1">Exceedance!U84</f>
        <v/>
      </c>
      <c r="B84" s="254"/>
      <c r="C84" s="254"/>
      <c r="D84" s="254"/>
      <c r="F84" s="1"/>
      <c r="G84" s="1"/>
      <c r="H84" s="1"/>
      <c r="I84" s="1"/>
      <c r="J84" s="1"/>
      <c r="K84" s="1"/>
      <c r="L84" s="1"/>
      <c r="M84" s="1"/>
      <c r="N84" s="1"/>
      <c r="O84" s="1"/>
      <c r="P84" s="1"/>
      <c r="Q84" s="1"/>
      <c r="R84" s="1"/>
      <c r="S84" s="1"/>
      <c r="T84" s="1"/>
      <c r="U84" s="1"/>
      <c r="V84" s="1"/>
      <c r="W84" s="1"/>
      <c r="X84" s="1"/>
      <c r="Y84" s="1"/>
      <c r="Z84" s="1"/>
      <c r="AA84" s="1"/>
      <c r="AB84" s="1"/>
      <c r="AC84" s="1"/>
      <c r="AD84" s="1"/>
      <c r="AE84" s="1"/>
    </row>
    <row r="85" spans="1:31" x14ac:dyDescent="0.25">
      <c r="A85" s="70" t="str">
        <f ca="1">Exceedance!U85</f>
        <v/>
      </c>
      <c r="B85" s="254"/>
      <c r="C85" s="254"/>
      <c r="D85" s="254"/>
      <c r="F85" s="1"/>
      <c r="G85" s="1"/>
      <c r="H85" s="1"/>
      <c r="I85" s="1"/>
      <c r="J85" s="1"/>
      <c r="K85" s="1"/>
      <c r="L85" s="1"/>
      <c r="M85" s="1"/>
      <c r="N85" s="1"/>
      <c r="O85" s="1"/>
      <c r="P85" s="1"/>
      <c r="Q85" s="1"/>
      <c r="R85" s="1"/>
      <c r="S85" s="1"/>
      <c r="T85" s="1"/>
      <c r="U85" s="1"/>
      <c r="V85" s="1"/>
      <c r="W85" s="1"/>
      <c r="X85" s="1"/>
      <c r="Y85" s="1"/>
      <c r="Z85" s="1"/>
      <c r="AA85" s="1"/>
      <c r="AB85" s="1"/>
      <c r="AC85" s="1"/>
      <c r="AD85" s="1"/>
      <c r="AE85" s="1"/>
    </row>
    <row r="86" spans="1:31" x14ac:dyDescent="0.25">
      <c r="A86" s="70" t="str">
        <f ca="1">Exceedance!U86</f>
        <v/>
      </c>
      <c r="B86" s="254"/>
      <c r="C86" s="254"/>
      <c r="D86" s="254"/>
      <c r="F86" s="1"/>
      <c r="G86" s="1"/>
      <c r="H86" s="1"/>
      <c r="I86" s="1"/>
      <c r="J86" s="1"/>
      <c r="K86" s="1"/>
      <c r="L86" s="1"/>
      <c r="M86" s="1"/>
      <c r="N86" s="1"/>
      <c r="O86" s="1"/>
      <c r="P86" s="1"/>
      <c r="Q86" s="1"/>
      <c r="R86" s="1"/>
      <c r="S86" s="1"/>
      <c r="T86" s="1"/>
      <c r="U86" s="1"/>
      <c r="V86" s="1"/>
      <c r="W86" s="1"/>
      <c r="X86" s="1"/>
      <c r="Y86" s="1"/>
      <c r="Z86" s="1"/>
      <c r="AA86" s="1"/>
      <c r="AB86" s="1"/>
      <c r="AC86" s="1"/>
      <c r="AD86" s="1"/>
      <c r="AE86" s="1"/>
    </row>
    <row r="87" spans="1:31" x14ac:dyDescent="0.25">
      <c r="A87" s="70" t="str">
        <f ca="1">Exceedance!U87</f>
        <v/>
      </c>
      <c r="B87" s="254"/>
      <c r="C87" s="254"/>
      <c r="D87" s="254"/>
      <c r="F87" s="1"/>
      <c r="G87" s="1"/>
      <c r="H87" s="1"/>
      <c r="I87" s="1"/>
      <c r="J87" s="1"/>
      <c r="K87" s="1"/>
      <c r="L87" s="1"/>
      <c r="M87" s="1"/>
      <c r="N87" s="1"/>
      <c r="O87" s="1"/>
      <c r="P87" s="1"/>
      <c r="Q87" s="1"/>
      <c r="R87" s="1"/>
      <c r="S87" s="1"/>
      <c r="T87" s="1"/>
      <c r="U87" s="1"/>
      <c r="V87" s="1"/>
      <c r="W87" s="1"/>
      <c r="X87" s="1"/>
      <c r="Y87" s="1"/>
      <c r="Z87" s="1"/>
      <c r="AA87" s="1"/>
      <c r="AB87" s="1"/>
      <c r="AC87" s="1"/>
      <c r="AD87" s="1"/>
      <c r="AE87" s="1"/>
    </row>
    <row r="88" spans="1:31" x14ac:dyDescent="0.25">
      <c r="A88" s="70" t="str">
        <f ca="1">Exceedance!U88</f>
        <v/>
      </c>
      <c r="B88" s="254"/>
      <c r="C88" s="254"/>
      <c r="D88" s="254"/>
      <c r="F88" s="1"/>
      <c r="G88" s="1"/>
      <c r="H88" s="1"/>
      <c r="I88" s="1"/>
      <c r="J88" s="1"/>
      <c r="K88" s="1"/>
      <c r="L88" s="1"/>
      <c r="M88" s="1"/>
      <c r="N88" s="1"/>
      <c r="O88" s="1"/>
      <c r="P88" s="1"/>
      <c r="Q88" s="1"/>
      <c r="R88" s="1"/>
      <c r="S88" s="1"/>
      <c r="T88" s="1"/>
      <c r="U88" s="1"/>
      <c r="V88" s="1"/>
      <c r="W88" s="1"/>
      <c r="X88" s="1"/>
      <c r="Y88" s="1"/>
      <c r="Z88" s="1"/>
      <c r="AA88" s="1"/>
      <c r="AB88" s="1"/>
      <c r="AC88" s="1"/>
      <c r="AD88" s="1"/>
      <c r="AE88" s="1"/>
    </row>
    <row r="89" spans="1:31" x14ac:dyDescent="0.25">
      <c r="A89" s="70" t="str">
        <f ca="1">Exceedance!U89</f>
        <v/>
      </c>
      <c r="B89" s="254"/>
      <c r="C89" s="254"/>
      <c r="D89" s="254"/>
      <c r="F89" s="1"/>
      <c r="G89" s="1"/>
      <c r="H89" s="1"/>
      <c r="I89" s="1"/>
      <c r="J89" s="1"/>
      <c r="K89" s="1"/>
      <c r="L89" s="1"/>
      <c r="M89" s="1"/>
      <c r="N89" s="1"/>
      <c r="O89" s="1"/>
      <c r="P89" s="1"/>
      <c r="Q89" s="1"/>
      <c r="R89" s="1"/>
      <c r="S89" s="1"/>
      <c r="T89" s="1"/>
      <c r="U89" s="1"/>
      <c r="V89" s="1"/>
      <c r="W89" s="1"/>
      <c r="X89" s="1"/>
      <c r="Y89" s="1"/>
      <c r="Z89" s="1"/>
      <c r="AA89" s="1"/>
      <c r="AB89" s="1"/>
      <c r="AC89" s="1"/>
      <c r="AD89" s="1"/>
      <c r="AE89" s="1"/>
    </row>
    <row r="90" spans="1:31" x14ac:dyDescent="0.25">
      <c r="A90" s="70" t="str">
        <f ca="1">Exceedance!U90</f>
        <v/>
      </c>
      <c r="B90" s="254"/>
      <c r="C90" s="254"/>
      <c r="D90" s="254"/>
      <c r="F90" s="1"/>
      <c r="G90" s="1"/>
      <c r="H90" s="1"/>
      <c r="I90" s="1"/>
      <c r="J90" s="1"/>
      <c r="K90" s="1"/>
      <c r="L90" s="1"/>
      <c r="M90" s="1"/>
      <c r="N90" s="1"/>
      <c r="O90" s="1"/>
      <c r="P90" s="1"/>
      <c r="Q90" s="1"/>
      <c r="R90" s="1"/>
      <c r="S90" s="1"/>
      <c r="T90" s="1"/>
      <c r="U90" s="1"/>
      <c r="V90" s="1"/>
      <c r="W90" s="1"/>
      <c r="X90" s="1"/>
      <c r="Y90" s="1"/>
      <c r="Z90" s="1"/>
      <c r="AA90" s="1"/>
      <c r="AB90" s="1"/>
      <c r="AC90" s="1"/>
      <c r="AD90" s="1"/>
      <c r="AE90" s="1"/>
    </row>
    <row r="91" spans="1:31" x14ac:dyDescent="0.25">
      <c r="A91" s="70" t="str">
        <f ca="1">Exceedance!U91</f>
        <v/>
      </c>
      <c r="B91" s="254"/>
      <c r="C91" s="254"/>
      <c r="D91" s="254"/>
      <c r="F91" s="1"/>
      <c r="G91" s="1"/>
      <c r="H91" s="1"/>
      <c r="I91" s="1"/>
      <c r="J91" s="1"/>
      <c r="K91" s="1"/>
      <c r="L91" s="1"/>
      <c r="M91" s="1"/>
      <c r="N91" s="1"/>
      <c r="O91" s="1"/>
      <c r="P91" s="1"/>
      <c r="Q91" s="1"/>
      <c r="R91" s="1"/>
      <c r="S91" s="1"/>
      <c r="T91" s="1"/>
      <c r="U91" s="1"/>
      <c r="V91" s="1"/>
      <c r="W91" s="1"/>
      <c r="X91" s="1"/>
      <c r="Y91" s="1"/>
      <c r="Z91" s="1"/>
      <c r="AA91" s="1"/>
      <c r="AB91" s="1"/>
      <c r="AC91" s="1"/>
      <c r="AD91" s="1"/>
      <c r="AE91" s="1"/>
    </row>
    <row r="92" spans="1:31" x14ac:dyDescent="0.25">
      <c r="A92" s="70" t="str">
        <f ca="1">Exceedance!U92</f>
        <v/>
      </c>
      <c r="B92" s="254"/>
      <c r="C92" s="254"/>
      <c r="D92" s="254"/>
      <c r="F92" s="1"/>
      <c r="G92" s="1"/>
      <c r="H92" s="1"/>
      <c r="I92" s="1"/>
      <c r="J92" s="1"/>
      <c r="K92" s="1"/>
      <c r="L92" s="1"/>
      <c r="M92" s="1"/>
      <c r="N92" s="1"/>
      <c r="O92" s="1"/>
      <c r="P92" s="1"/>
      <c r="Q92" s="1"/>
      <c r="R92" s="1"/>
      <c r="S92" s="1"/>
      <c r="T92" s="1"/>
      <c r="U92" s="1"/>
      <c r="V92" s="1"/>
      <c r="W92" s="1"/>
      <c r="X92" s="1"/>
      <c r="Y92" s="1"/>
      <c r="Z92" s="1"/>
      <c r="AA92" s="1"/>
      <c r="AB92" s="1"/>
      <c r="AC92" s="1"/>
      <c r="AD92" s="1"/>
      <c r="AE92" s="1"/>
    </row>
    <row r="93" spans="1:31" x14ac:dyDescent="0.25">
      <c r="A93" s="70" t="str">
        <f ca="1">Exceedance!U93</f>
        <v/>
      </c>
      <c r="B93" s="254"/>
      <c r="C93" s="254"/>
      <c r="D93" s="254"/>
      <c r="F93" s="1"/>
      <c r="G93" s="1"/>
      <c r="H93" s="1"/>
      <c r="I93" s="1"/>
      <c r="J93" s="1"/>
      <c r="K93" s="1"/>
      <c r="L93" s="1"/>
      <c r="M93" s="1"/>
      <c r="N93" s="1"/>
      <c r="O93" s="1"/>
      <c r="P93" s="1"/>
      <c r="Q93" s="1"/>
      <c r="R93" s="1"/>
      <c r="S93" s="1"/>
      <c r="T93" s="1"/>
      <c r="U93" s="1"/>
      <c r="V93" s="1"/>
      <c r="W93" s="1"/>
      <c r="X93" s="1"/>
      <c r="Y93" s="1"/>
      <c r="Z93" s="1"/>
      <c r="AA93" s="1"/>
      <c r="AB93" s="1"/>
      <c r="AC93" s="1"/>
      <c r="AD93" s="1"/>
      <c r="AE93" s="1"/>
    </row>
    <row r="94" spans="1:31" x14ac:dyDescent="0.25">
      <c r="A94" s="70" t="str">
        <f ca="1">Exceedance!U94</f>
        <v/>
      </c>
      <c r="B94" s="254"/>
      <c r="C94" s="254"/>
      <c r="D94" s="254"/>
      <c r="F94" s="1"/>
      <c r="G94" s="1"/>
      <c r="H94" s="1"/>
      <c r="I94" s="1"/>
      <c r="J94" s="1"/>
      <c r="K94" s="1"/>
      <c r="L94" s="1"/>
      <c r="M94" s="1"/>
      <c r="N94" s="1"/>
      <c r="O94" s="1"/>
      <c r="P94" s="1"/>
      <c r="Q94" s="1"/>
      <c r="R94" s="1"/>
      <c r="S94" s="1"/>
      <c r="T94" s="1"/>
      <c r="U94" s="1"/>
      <c r="V94" s="1"/>
      <c r="W94" s="1"/>
      <c r="X94" s="1"/>
      <c r="Y94" s="1"/>
      <c r="Z94" s="1"/>
      <c r="AA94" s="1"/>
      <c r="AB94" s="1"/>
      <c r="AC94" s="1"/>
      <c r="AD94" s="1"/>
      <c r="AE94" s="1"/>
    </row>
    <row r="95" spans="1:31" x14ac:dyDescent="0.25">
      <c r="A95" s="70" t="str">
        <f ca="1">Exceedance!U95</f>
        <v/>
      </c>
      <c r="B95" s="254"/>
      <c r="C95" s="254"/>
      <c r="D95" s="254"/>
      <c r="F95" s="1"/>
      <c r="G95" s="1"/>
      <c r="H95" s="1"/>
      <c r="I95" s="1"/>
      <c r="J95" s="1"/>
      <c r="K95" s="1"/>
      <c r="L95" s="1"/>
      <c r="M95" s="1"/>
      <c r="N95" s="1"/>
      <c r="O95" s="1"/>
      <c r="P95" s="1"/>
      <c r="Q95" s="1"/>
      <c r="R95" s="1"/>
      <c r="S95" s="1"/>
      <c r="T95" s="1"/>
      <c r="U95" s="1"/>
      <c r="V95" s="1"/>
      <c r="W95" s="1"/>
      <c r="X95" s="1"/>
      <c r="Y95" s="1"/>
      <c r="Z95" s="1"/>
      <c r="AA95" s="1"/>
      <c r="AB95" s="1"/>
      <c r="AC95" s="1"/>
      <c r="AD95" s="1"/>
      <c r="AE95" s="1"/>
    </row>
    <row r="96" spans="1:31" x14ac:dyDescent="0.25">
      <c r="A96" s="70" t="str">
        <f ca="1">Exceedance!U96</f>
        <v/>
      </c>
      <c r="B96" s="254"/>
      <c r="C96" s="254"/>
      <c r="D96" s="254"/>
      <c r="F96" s="1"/>
      <c r="G96" s="1"/>
      <c r="H96" s="1"/>
      <c r="I96" s="1"/>
      <c r="J96" s="1"/>
      <c r="K96" s="1"/>
      <c r="L96" s="1"/>
      <c r="M96" s="1"/>
      <c r="N96" s="1"/>
      <c r="O96" s="1"/>
      <c r="P96" s="1"/>
      <c r="Q96" s="1"/>
      <c r="R96" s="1"/>
      <c r="S96" s="1"/>
      <c r="T96" s="1"/>
      <c r="U96" s="1"/>
      <c r="V96" s="1"/>
      <c r="W96" s="1"/>
      <c r="X96" s="1"/>
      <c r="Y96" s="1"/>
      <c r="Z96" s="1"/>
      <c r="AA96" s="1"/>
      <c r="AB96" s="1"/>
      <c r="AC96" s="1"/>
      <c r="AD96" s="1"/>
      <c r="AE96" s="1"/>
    </row>
    <row r="97" spans="1:31" x14ac:dyDescent="0.25">
      <c r="A97" s="70" t="str">
        <f ca="1">Exceedance!U97</f>
        <v/>
      </c>
      <c r="B97" s="254"/>
      <c r="C97" s="254"/>
      <c r="D97" s="254"/>
      <c r="F97" s="1"/>
      <c r="G97" s="1"/>
      <c r="H97" s="1"/>
      <c r="I97" s="1"/>
      <c r="J97" s="1"/>
      <c r="K97" s="1"/>
      <c r="L97" s="1"/>
      <c r="M97" s="1"/>
      <c r="N97" s="1"/>
      <c r="O97" s="1"/>
      <c r="P97" s="1"/>
      <c r="Q97" s="1"/>
      <c r="R97" s="1"/>
      <c r="S97" s="1"/>
      <c r="T97" s="1"/>
      <c r="U97" s="1"/>
      <c r="V97" s="1"/>
      <c r="W97" s="1"/>
      <c r="X97" s="1"/>
      <c r="Y97" s="1"/>
      <c r="Z97" s="1"/>
      <c r="AA97" s="1"/>
      <c r="AB97" s="1"/>
      <c r="AC97" s="1"/>
      <c r="AD97" s="1"/>
      <c r="AE97" s="1"/>
    </row>
    <row r="98" spans="1:31" x14ac:dyDescent="0.25">
      <c r="A98" s="70" t="str">
        <f ca="1">Exceedance!U98</f>
        <v/>
      </c>
      <c r="B98" s="254"/>
      <c r="C98" s="254"/>
      <c r="D98" s="254"/>
      <c r="F98" s="1"/>
      <c r="G98" s="1"/>
      <c r="H98" s="1"/>
      <c r="I98" s="1"/>
      <c r="J98" s="1"/>
      <c r="K98" s="1"/>
      <c r="L98" s="1"/>
      <c r="M98" s="1"/>
      <c r="N98" s="1"/>
      <c r="O98" s="1"/>
      <c r="P98" s="1"/>
      <c r="Q98" s="1"/>
      <c r="R98" s="1"/>
      <c r="S98" s="1"/>
      <c r="T98" s="1"/>
      <c r="U98" s="1"/>
      <c r="V98" s="1"/>
      <c r="W98" s="1"/>
      <c r="X98" s="1"/>
      <c r="Y98" s="1"/>
      <c r="Z98" s="1"/>
      <c r="AA98" s="1"/>
      <c r="AB98" s="1"/>
      <c r="AC98" s="1"/>
      <c r="AD98" s="1"/>
      <c r="AE98" s="1"/>
    </row>
    <row r="99" spans="1:31" x14ac:dyDescent="0.25">
      <c r="A99" s="70" t="str">
        <f ca="1">Exceedance!U99</f>
        <v/>
      </c>
      <c r="B99" s="254"/>
      <c r="C99" s="254"/>
      <c r="D99" s="254"/>
      <c r="F99" s="1"/>
      <c r="G99" s="1"/>
      <c r="H99" s="1"/>
      <c r="I99" s="1"/>
      <c r="J99" s="1"/>
      <c r="K99" s="1"/>
      <c r="L99" s="1"/>
      <c r="M99" s="1"/>
      <c r="N99" s="1"/>
      <c r="O99" s="1"/>
      <c r="P99" s="1"/>
      <c r="Q99" s="1"/>
      <c r="R99" s="1"/>
      <c r="S99" s="1"/>
      <c r="T99" s="1"/>
      <c r="U99" s="1"/>
      <c r="V99" s="1"/>
      <c r="W99" s="1"/>
      <c r="X99" s="1"/>
      <c r="Y99" s="1"/>
      <c r="Z99" s="1"/>
      <c r="AA99" s="1"/>
      <c r="AB99" s="1"/>
      <c r="AC99" s="1"/>
      <c r="AD99" s="1"/>
      <c r="AE99" s="1"/>
    </row>
    <row r="100" spans="1:31" x14ac:dyDescent="0.25">
      <c r="A100" s="70" t="str">
        <f ca="1">Exceedance!U100</f>
        <v/>
      </c>
      <c r="B100" s="254"/>
      <c r="C100" s="254"/>
      <c r="D100" s="254"/>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row>
  </sheetData>
  <mergeCells count="1">
    <mergeCell ref="E1:AE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79998168889431442"/>
  </sheetPr>
  <dimension ref="A1:BD100"/>
  <sheetViews>
    <sheetView zoomScale="80" zoomScaleNormal="80" workbookViewId="0">
      <selection activeCell="B4" sqref="B4:AM69"/>
    </sheetView>
  </sheetViews>
  <sheetFormatPr defaultColWidth="8.85546875" defaultRowHeight="15" x14ac:dyDescent="0.25"/>
  <cols>
    <col min="1" max="1" width="8.85546875" style="101"/>
    <col min="2" max="4" width="8.85546875" style="255"/>
    <col min="5" max="16384" width="8.85546875" style="2"/>
  </cols>
  <sheetData>
    <row r="1" spans="1:56" s="108" customFormat="1" x14ac:dyDescent="0.25">
      <c r="A1" s="68"/>
      <c r="B1" s="252"/>
      <c r="C1" s="252"/>
      <c r="D1" s="252"/>
      <c r="E1" s="737" t="s">
        <v>56</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1" customFormat="1" x14ac:dyDescent="0.25">
      <c r="A2" s="68"/>
      <c r="B2" s="252" t="s">
        <v>295</v>
      </c>
      <c r="C2" s="252" t="s">
        <v>296</v>
      </c>
      <c r="D2" s="252" t="s">
        <v>297</v>
      </c>
      <c r="E2" s="101">
        <v>1981</v>
      </c>
      <c r="F2" s="101">
        <v>1982</v>
      </c>
      <c r="G2" s="101">
        <v>1983</v>
      </c>
      <c r="H2" s="101">
        <v>1984</v>
      </c>
      <c r="I2" s="101">
        <v>1985</v>
      </c>
      <c r="J2" s="101">
        <v>1986</v>
      </c>
      <c r="K2" s="101">
        <v>1987</v>
      </c>
      <c r="L2" s="101">
        <v>1988</v>
      </c>
      <c r="M2" s="101">
        <v>1989</v>
      </c>
      <c r="N2" s="101">
        <v>1990</v>
      </c>
      <c r="O2" s="101">
        <v>1991</v>
      </c>
      <c r="P2" s="101">
        <v>1992</v>
      </c>
      <c r="Q2" s="101">
        <v>1993</v>
      </c>
      <c r="R2" s="101">
        <v>1994</v>
      </c>
      <c r="S2" s="101">
        <v>1995</v>
      </c>
      <c r="T2" s="101">
        <v>1996</v>
      </c>
      <c r="U2" s="101">
        <v>1997</v>
      </c>
      <c r="V2" s="101">
        <v>1998</v>
      </c>
      <c r="W2" s="101">
        <v>1999</v>
      </c>
      <c r="X2" s="101">
        <v>2000</v>
      </c>
      <c r="Y2" s="101">
        <v>2001</v>
      </c>
      <c r="Z2" s="101">
        <v>2002</v>
      </c>
      <c r="AA2" s="101">
        <v>2003</v>
      </c>
      <c r="AB2" s="101">
        <v>2004</v>
      </c>
      <c r="AC2" s="101">
        <v>2005</v>
      </c>
      <c r="AD2" s="101">
        <v>2006</v>
      </c>
      <c r="AE2" s="101">
        <v>2007</v>
      </c>
      <c r="AF2" s="181">
        <v>2008</v>
      </c>
      <c r="AG2" s="181">
        <v>2009</v>
      </c>
      <c r="AH2" s="101">
        <v>2010</v>
      </c>
      <c r="AI2" s="101">
        <v>2011</v>
      </c>
      <c r="AJ2" s="101">
        <v>2012</v>
      </c>
      <c r="AK2" s="101">
        <v>2013</v>
      </c>
      <c r="AL2" s="101">
        <v>2014</v>
      </c>
      <c r="AM2" s="101">
        <v>2015</v>
      </c>
      <c r="AN2" s="101">
        <v>2016</v>
      </c>
      <c r="AO2" s="101">
        <v>2017</v>
      </c>
      <c r="AP2" s="101">
        <v>2018</v>
      </c>
      <c r="AQ2" s="101">
        <v>2019</v>
      </c>
      <c r="AR2" s="101">
        <v>2020</v>
      </c>
      <c r="AS2" s="101">
        <v>2021</v>
      </c>
      <c r="AT2" s="101">
        <v>2022</v>
      </c>
      <c r="AU2" s="101">
        <v>2023</v>
      </c>
      <c r="AV2" s="101">
        <v>2024</v>
      </c>
      <c r="AW2" s="101">
        <v>2025</v>
      </c>
      <c r="AX2" s="101">
        <v>2026</v>
      </c>
      <c r="AY2" s="101">
        <v>2027</v>
      </c>
      <c r="AZ2" s="101">
        <v>2028</v>
      </c>
      <c r="BA2" s="101">
        <v>2029</v>
      </c>
      <c r="BB2" s="101">
        <v>2030</v>
      </c>
      <c r="BC2" s="101">
        <v>2031</v>
      </c>
      <c r="BD2" s="101">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0</v>
      </c>
      <c r="C4" s="273">
        <v>0</v>
      </c>
      <c r="D4" s="273">
        <v>0</v>
      </c>
      <c r="E4" s="1">
        <v>65.389173707447284</v>
      </c>
      <c r="F4" s="1">
        <v>0</v>
      </c>
      <c r="G4" s="1">
        <v>0</v>
      </c>
      <c r="H4" s="1">
        <v>0</v>
      </c>
      <c r="I4" s="1">
        <v>35.222173707447304</v>
      </c>
      <c r="J4" s="1">
        <v>19.042173707447333</v>
      </c>
      <c r="K4" s="1">
        <v>50.618173707447298</v>
      </c>
      <c r="L4" s="1">
        <v>58.244173707447267</v>
      </c>
      <c r="M4" s="1">
        <v>72.151173707447285</v>
      </c>
      <c r="N4" s="1">
        <v>81.87217370744726</v>
      </c>
      <c r="O4" s="1">
        <v>0</v>
      </c>
      <c r="P4" s="1">
        <v>35.747173707447267</v>
      </c>
      <c r="Q4" s="1">
        <v>0</v>
      </c>
      <c r="R4" s="1">
        <v>84.614173707447293</v>
      </c>
      <c r="S4" s="1">
        <v>0</v>
      </c>
      <c r="T4" s="1">
        <v>0</v>
      </c>
      <c r="U4" s="1">
        <v>0</v>
      </c>
      <c r="V4" s="1">
        <v>0</v>
      </c>
      <c r="W4" s="1">
        <v>0</v>
      </c>
      <c r="X4" s="1">
        <v>37.430173707447246</v>
      </c>
      <c r="Y4" s="1">
        <v>0</v>
      </c>
      <c r="Z4" s="1">
        <v>0</v>
      </c>
      <c r="AA4" s="1">
        <v>20.431173707447336</v>
      </c>
      <c r="AB4" s="1">
        <v>18.111173707447257</v>
      </c>
      <c r="AC4" s="1">
        <v>0</v>
      </c>
      <c r="AD4" s="1">
        <v>27.815173707447268</v>
      </c>
      <c r="AE4" s="1">
        <v>0</v>
      </c>
      <c r="AF4" s="2">
        <v>0</v>
      </c>
      <c r="AG4" s="2">
        <v>40.348173707447273</v>
      </c>
      <c r="AH4" s="2">
        <v>36.075173707447291</v>
      </c>
      <c r="AI4" s="2">
        <v>0</v>
      </c>
      <c r="AJ4" s="2">
        <v>48.73117370744729</v>
      </c>
      <c r="AK4" s="2">
        <v>0</v>
      </c>
      <c r="AL4" s="2">
        <v>0</v>
      </c>
      <c r="AM4" s="2">
        <v>11.228173707447302</v>
      </c>
    </row>
    <row r="5" spans="1:56" x14ac:dyDescent="0.25">
      <c r="A5" s="70">
        <f ca="1">Exceedance!U5</f>
        <v>42856</v>
      </c>
      <c r="B5" s="273">
        <v>309.90842612116631</v>
      </c>
      <c r="C5" s="273">
        <v>489.71344727044306</v>
      </c>
      <c r="D5" s="273">
        <v>460.01254546150858</v>
      </c>
      <c r="E5" s="1">
        <v>491.77654546150859</v>
      </c>
      <c r="F5" s="1">
        <v>347.97659867118261</v>
      </c>
      <c r="G5" s="1">
        <v>320.27480430832924</v>
      </c>
      <c r="H5" s="1">
        <v>395.60401743735969</v>
      </c>
      <c r="I5" s="1">
        <v>588.00554546150852</v>
      </c>
      <c r="J5" s="1">
        <v>437.55954546150855</v>
      </c>
      <c r="K5" s="1">
        <v>629.63732784817523</v>
      </c>
      <c r="L5" s="1">
        <v>530.33454546150858</v>
      </c>
      <c r="M5" s="1">
        <v>479.26954546150859</v>
      </c>
      <c r="N5" s="1">
        <v>371.63254546150858</v>
      </c>
      <c r="O5" s="1">
        <v>392.8978601831177</v>
      </c>
      <c r="P5" s="1">
        <v>605.79985919098954</v>
      </c>
      <c r="Q5" s="1">
        <v>513.53241117148661</v>
      </c>
      <c r="R5" s="1">
        <v>598.9217737649733</v>
      </c>
      <c r="S5" s="1">
        <v>332.6961025020874</v>
      </c>
      <c r="T5" s="1">
        <v>306.06659684765782</v>
      </c>
      <c r="U5" s="1">
        <v>482.39106907245565</v>
      </c>
      <c r="V5" s="1">
        <v>418.2796814328554</v>
      </c>
      <c r="W5" s="1">
        <v>371.22093278810439</v>
      </c>
      <c r="X5" s="1">
        <v>537.79754546150855</v>
      </c>
      <c r="Y5" s="1">
        <v>546.74700357401935</v>
      </c>
      <c r="Z5" s="1">
        <v>361.21110441104759</v>
      </c>
      <c r="AA5" s="1">
        <v>344.14654546150859</v>
      </c>
      <c r="AB5" s="1">
        <v>472.13754546150864</v>
      </c>
      <c r="AC5" s="1">
        <v>459.2115280576233</v>
      </c>
      <c r="AD5" s="1">
        <v>543.62654546150861</v>
      </c>
      <c r="AE5" s="1">
        <v>602.54607610764469</v>
      </c>
      <c r="AF5" s="2">
        <v>354.88629205946984</v>
      </c>
      <c r="AG5" s="2">
        <v>417.55054546150853</v>
      </c>
      <c r="AH5" s="2">
        <v>280.75754546150858</v>
      </c>
      <c r="AI5" s="2">
        <v>304.61606206509998</v>
      </c>
      <c r="AJ5" s="2">
        <v>504.74054546150859</v>
      </c>
      <c r="AK5" s="2">
        <v>495.67753903872955</v>
      </c>
      <c r="AL5" s="2">
        <v>395.2419338463917</v>
      </c>
      <c r="AM5" s="2">
        <v>466.34154546150864</v>
      </c>
    </row>
    <row r="6" spans="1:56" x14ac:dyDescent="0.25">
      <c r="A6" s="70">
        <f ca="1">Exceedance!U6</f>
        <v>42887</v>
      </c>
      <c r="B6" s="273">
        <v>336.56706365755929</v>
      </c>
      <c r="C6" s="273">
        <v>555.03706365746325</v>
      </c>
      <c r="D6" s="273">
        <v>413.6070636574342</v>
      </c>
      <c r="E6" s="1">
        <v>429.99806365743422</v>
      </c>
      <c r="F6" s="1">
        <v>316.19306365748804</v>
      </c>
      <c r="G6" s="1">
        <v>502.63406365747647</v>
      </c>
      <c r="H6" s="1">
        <v>446.02506365745666</v>
      </c>
      <c r="I6" s="1">
        <v>292.48106365743411</v>
      </c>
      <c r="J6" s="1">
        <v>636.46356786564161</v>
      </c>
      <c r="K6" s="1">
        <v>418.01076904725039</v>
      </c>
      <c r="L6" s="1">
        <v>459.05906365743414</v>
      </c>
      <c r="M6" s="1">
        <v>305.79206365743426</v>
      </c>
      <c r="N6" s="1">
        <v>433.22306365743412</v>
      </c>
      <c r="O6" s="1">
        <v>554.71459327937748</v>
      </c>
      <c r="P6" s="1">
        <v>381.14366709136533</v>
      </c>
      <c r="Q6" s="1">
        <v>456.11406365749741</v>
      </c>
      <c r="R6" s="1">
        <v>354.44723223254312</v>
      </c>
      <c r="S6" s="1">
        <v>521.10306365748795</v>
      </c>
      <c r="T6" s="1">
        <v>540.50759327941432</v>
      </c>
      <c r="U6" s="1">
        <v>525.16606365746304</v>
      </c>
      <c r="V6" s="1">
        <v>287.19906365747033</v>
      </c>
      <c r="W6" s="1">
        <v>518.52706365747065</v>
      </c>
      <c r="X6" s="1">
        <v>372.30706365743436</v>
      </c>
      <c r="Y6" s="1">
        <v>322.5130636574421</v>
      </c>
      <c r="Z6" s="1">
        <v>491.30106365744541</v>
      </c>
      <c r="AA6" s="1">
        <v>426.98006365743413</v>
      </c>
      <c r="AB6" s="1">
        <v>408.6260636574342</v>
      </c>
      <c r="AC6" s="1">
        <v>451.79306365743872</v>
      </c>
      <c r="AD6" s="1">
        <v>289.51706365743416</v>
      </c>
      <c r="AE6" s="1">
        <v>339.51891086012392</v>
      </c>
      <c r="AF6" s="2">
        <v>347.9160636574976</v>
      </c>
      <c r="AG6" s="2">
        <v>496.77206365743439</v>
      </c>
      <c r="AH6" s="2">
        <v>369.30406365743437</v>
      </c>
      <c r="AI6" s="2">
        <v>305.25306365749452</v>
      </c>
      <c r="AJ6" s="2">
        <v>337.10906365743421</v>
      </c>
      <c r="AK6" s="2">
        <v>413.60706365751759</v>
      </c>
      <c r="AL6" s="2">
        <v>389.86606365745268</v>
      </c>
      <c r="AM6" s="2">
        <v>532.41806365743435</v>
      </c>
    </row>
    <row r="7" spans="1:56" x14ac:dyDescent="0.25">
      <c r="A7" s="70">
        <f ca="1">Exceedance!U7</f>
        <v>42917</v>
      </c>
      <c r="B7" s="273">
        <v>193.71310988063811</v>
      </c>
      <c r="C7" s="273">
        <v>323.3231098806325</v>
      </c>
      <c r="D7" s="273">
        <v>253.803109880638</v>
      </c>
      <c r="E7" s="1">
        <v>253.803109880638</v>
      </c>
      <c r="F7" s="1">
        <v>359.34810988063799</v>
      </c>
      <c r="G7" s="1">
        <v>443.28610988063241</v>
      </c>
      <c r="H7" s="1">
        <v>371.83710988063802</v>
      </c>
      <c r="I7" s="1">
        <v>97.803109880638019</v>
      </c>
      <c r="J7" s="1">
        <v>225.33984034112279</v>
      </c>
      <c r="K7" s="1">
        <v>137.61664389427651</v>
      </c>
      <c r="L7" s="1">
        <v>45.317109880638036</v>
      </c>
      <c r="M7" s="1">
        <v>208.71510988063804</v>
      </c>
      <c r="N7" s="1">
        <v>374.30310988063803</v>
      </c>
      <c r="O7" s="1">
        <v>380.9626438862262</v>
      </c>
      <c r="P7" s="1">
        <v>110.00910989977791</v>
      </c>
      <c r="Q7" s="1">
        <v>264.468109880638</v>
      </c>
      <c r="R7" s="1">
        <v>36.898109887227577</v>
      </c>
      <c r="S7" s="1">
        <v>567.35710988063238</v>
      </c>
      <c r="T7" s="1">
        <v>333.48764388622618</v>
      </c>
      <c r="U7" s="1">
        <v>186.65410988063806</v>
      </c>
      <c r="V7" s="1">
        <v>490.42610988063797</v>
      </c>
      <c r="W7" s="1">
        <v>372.19610988063801</v>
      </c>
      <c r="X7" s="1">
        <v>95.318109880638033</v>
      </c>
      <c r="Y7" s="1">
        <v>107.84310988063802</v>
      </c>
      <c r="Z7" s="1">
        <v>239.58010988063242</v>
      </c>
      <c r="AA7" s="1">
        <v>127.50910988063805</v>
      </c>
      <c r="AB7" s="1">
        <v>331.18210988063805</v>
      </c>
      <c r="AC7" s="1">
        <v>373.71910988063814</v>
      </c>
      <c r="AD7" s="1">
        <v>25.893109880638022</v>
      </c>
      <c r="AE7" s="1">
        <v>54.063109895023672</v>
      </c>
      <c r="AF7" s="2">
        <v>308.53110988063804</v>
      </c>
      <c r="AG7" s="2">
        <v>424.22610988063809</v>
      </c>
      <c r="AH7" s="2">
        <v>479.52910988063798</v>
      </c>
      <c r="AI7" s="2">
        <v>654.18267389858602</v>
      </c>
      <c r="AJ7" s="2">
        <v>129.22810988063802</v>
      </c>
      <c r="AK7" s="2">
        <v>171.11410988063801</v>
      </c>
      <c r="AL7" s="2">
        <v>224.46810988063802</v>
      </c>
      <c r="AM7" s="2">
        <v>272.47410988063803</v>
      </c>
    </row>
    <row r="8" spans="1:56" x14ac:dyDescent="0.25">
      <c r="A8" s="70">
        <f ca="1">Exceedance!U8</f>
        <v>42948</v>
      </c>
      <c r="B8" s="273">
        <v>12.072895346394157</v>
      </c>
      <c r="C8" s="273">
        <v>60.492895346396516</v>
      </c>
      <c r="D8" s="273">
        <v>40.612895346393387</v>
      </c>
      <c r="E8" s="1">
        <v>43.272895346393383</v>
      </c>
      <c r="F8" s="1">
        <v>122.47889534639472</v>
      </c>
      <c r="G8" s="1">
        <v>160.85789534639693</v>
      </c>
      <c r="H8" s="1">
        <v>86.367895346392814</v>
      </c>
      <c r="I8" s="1">
        <v>2.2918953463934542</v>
      </c>
      <c r="J8" s="1">
        <v>28.980895348015714</v>
      </c>
      <c r="K8" s="1">
        <v>29.906895347882802</v>
      </c>
      <c r="L8" s="1">
        <v>0</v>
      </c>
      <c r="M8" s="1">
        <v>32.338895346393379</v>
      </c>
      <c r="N8" s="1">
        <v>56.187895346393375</v>
      </c>
      <c r="O8" s="1">
        <v>98.649895347897058</v>
      </c>
      <c r="P8" s="1">
        <v>13.211895346395368</v>
      </c>
      <c r="Q8" s="1">
        <v>208.00689534639392</v>
      </c>
      <c r="R8" s="1">
        <v>0</v>
      </c>
      <c r="S8" s="1">
        <v>201.46489534639701</v>
      </c>
      <c r="T8" s="1">
        <v>38.565895347898049</v>
      </c>
      <c r="U8" s="1">
        <v>77.027895346394928</v>
      </c>
      <c r="V8" s="1">
        <v>138.97689534639309</v>
      </c>
      <c r="W8" s="1">
        <v>102.20689534639276</v>
      </c>
      <c r="X8" s="1">
        <v>2.583895346393398</v>
      </c>
      <c r="Y8" s="1">
        <v>6.6044585824363719E-2</v>
      </c>
      <c r="Z8" s="1">
        <v>19.903895346397402</v>
      </c>
      <c r="AA8" s="1">
        <v>6.25389534639333</v>
      </c>
      <c r="AB8" s="1">
        <v>103.83489534639325</v>
      </c>
      <c r="AC8" s="1">
        <v>77.434895346392722</v>
      </c>
      <c r="AD8" s="1">
        <v>0</v>
      </c>
      <c r="AE8" s="1">
        <v>0.34064544814522207</v>
      </c>
      <c r="AF8" s="2">
        <v>40.612895346394986</v>
      </c>
      <c r="AG8" s="2">
        <v>106.92389534639325</v>
      </c>
      <c r="AH8" s="2">
        <v>135.17989534639338</v>
      </c>
      <c r="AI8" s="2">
        <v>183.67300784675027</v>
      </c>
      <c r="AJ8" s="2">
        <v>0.5818953463933898</v>
      </c>
      <c r="AK8" s="2">
        <v>11.760895346392966</v>
      </c>
      <c r="AL8" s="2">
        <v>41.058895346394472</v>
      </c>
      <c r="AM8" s="2">
        <v>36.443895346393219</v>
      </c>
    </row>
    <row r="9" spans="1:56" x14ac:dyDescent="0.25">
      <c r="A9" s="70">
        <f ca="1">Exceedance!U9</f>
        <v>42979</v>
      </c>
      <c r="B9" s="273">
        <v>0</v>
      </c>
      <c r="C9" s="273">
        <v>0</v>
      </c>
      <c r="D9" s="273">
        <v>0</v>
      </c>
      <c r="E9" s="1">
        <v>0</v>
      </c>
      <c r="F9" s="1">
        <v>15.880494046721807</v>
      </c>
      <c r="G9" s="1">
        <v>22.502494046721885</v>
      </c>
      <c r="H9" s="1">
        <v>8.4874940467218796</v>
      </c>
      <c r="I9" s="1">
        <v>13.87085314026422</v>
      </c>
      <c r="J9" s="1">
        <v>0</v>
      </c>
      <c r="K9" s="1">
        <v>0</v>
      </c>
      <c r="L9" s="1">
        <v>0</v>
      </c>
      <c r="M9" s="1">
        <v>0</v>
      </c>
      <c r="N9" s="1">
        <v>0.42666451561767438</v>
      </c>
      <c r="O9" s="1">
        <v>17.148494046721879</v>
      </c>
      <c r="P9" s="1">
        <v>0</v>
      </c>
      <c r="Q9" s="1">
        <v>21.350494046721742</v>
      </c>
      <c r="R9" s="1">
        <v>0</v>
      </c>
      <c r="S9" s="1">
        <v>16.346494046721869</v>
      </c>
      <c r="T9" s="1">
        <v>0.19914903071190998</v>
      </c>
      <c r="U9" s="1">
        <v>11.865494046721862</v>
      </c>
      <c r="V9" s="1">
        <v>1.4422253675926342</v>
      </c>
      <c r="W9" s="1">
        <v>17.058494046721858</v>
      </c>
      <c r="X9" s="1">
        <v>0</v>
      </c>
      <c r="Y9" s="1">
        <v>0</v>
      </c>
      <c r="Z9" s="1">
        <v>0</v>
      </c>
      <c r="AA9" s="1">
        <v>0</v>
      </c>
      <c r="AB9" s="1">
        <v>13.912494046721738</v>
      </c>
      <c r="AC9" s="1">
        <v>0</v>
      </c>
      <c r="AD9" s="1">
        <v>0</v>
      </c>
      <c r="AE9" s="1">
        <v>0</v>
      </c>
      <c r="AF9" s="2">
        <v>0</v>
      </c>
      <c r="AG9" s="2">
        <v>0</v>
      </c>
      <c r="AH9" s="2">
        <v>5.1304940467218101</v>
      </c>
      <c r="AI9" s="2">
        <v>11.790494046787206</v>
      </c>
      <c r="AJ9" s="2">
        <v>0</v>
      </c>
      <c r="AK9" s="2">
        <v>0</v>
      </c>
      <c r="AL9" s="2">
        <v>16.423090544264248</v>
      </c>
      <c r="AM9" s="2">
        <v>0</v>
      </c>
    </row>
    <row r="10" spans="1:56" x14ac:dyDescent="0.25">
      <c r="A10" s="70">
        <f ca="1">Exceedance!U10</f>
        <v>43009</v>
      </c>
      <c r="B10" s="273">
        <v>0</v>
      </c>
      <c r="C10" s="273">
        <v>0</v>
      </c>
      <c r="D10" s="273">
        <v>0</v>
      </c>
      <c r="E10" s="1">
        <v>0</v>
      </c>
      <c r="F10" s="1">
        <v>29.809547848342056</v>
      </c>
      <c r="G10" s="1">
        <v>8.6785386898088248</v>
      </c>
      <c r="H10" s="1">
        <v>2.4654047714911829</v>
      </c>
      <c r="I10" s="1">
        <v>9.6101674284192029</v>
      </c>
      <c r="J10" s="1">
        <v>0</v>
      </c>
      <c r="K10" s="1">
        <v>0</v>
      </c>
      <c r="L10" s="1">
        <v>0</v>
      </c>
      <c r="M10" s="1">
        <v>0</v>
      </c>
      <c r="N10" s="1">
        <v>0</v>
      </c>
      <c r="O10" s="1">
        <v>1.3711560291868496</v>
      </c>
      <c r="P10" s="1">
        <v>0</v>
      </c>
      <c r="Q10" s="1">
        <v>1.9378143647471404</v>
      </c>
      <c r="R10" s="1">
        <v>0</v>
      </c>
      <c r="S10" s="1">
        <v>8.962022199780149</v>
      </c>
      <c r="T10" s="1">
        <v>0</v>
      </c>
      <c r="U10" s="1">
        <v>1.8624116736336949</v>
      </c>
      <c r="V10" s="1">
        <v>0.12850139586899936</v>
      </c>
      <c r="W10" s="1">
        <v>0</v>
      </c>
      <c r="X10" s="1">
        <v>0</v>
      </c>
      <c r="Y10" s="1">
        <v>0</v>
      </c>
      <c r="Z10" s="1">
        <v>0</v>
      </c>
      <c r="AA10" s="1">
        <v>0</v>
      </c>
      <c r="AB10" s="1">
        <v>4.5282623123386356</v>
      </c>
      <c r="AC10" s="1">
        <v>0</v>
      </c>
      <c r="AD10" s="1">
        <v>0</v>
      </c>
      <c r="AE10" s="1">
        <v>0</v>
      </c>
      <c r="AF10" s="2">
        <v>0</v>
      </c>
      <c r="AG10" s="2">
        <v>0</v>
      </c>
      <c r="AH10" s="2">
        <v>0</v>
      </c>
      <c r="AI10" s="2">
        <v>5.802760803223646</v>
      </c>
      <c r="AJ10" s="2">
        <v>0</v>
      </c>
      <c r="AK10" s="2">
        <v>0</v>
      </c>
      <c r="AL10" s="2">
        <v>17.628566547028594</v>
      </c>
      <c r="AM10" s="2">
        <v>0</v>
      </c>
    </row>
    <row r="11" spans="1:56" x14ac:dyDescent="0.25">
      <c r="A11" s="70">
        <f ca="1">Exceedance!U11</f>
        <v>43040</v>
      </c>
      <c r="B11" s="273">
        <v>0</v>
      </c>
      <c r="C11" s="273">
        <v>0</v>
      </c>
      <c r="D11" s="273">
        <v>0</v>
      </c>
      <c r="E11" s="1">
        <v>0</v>
      </c>
      <c r="F11" s="1">
        <v>26.146014091818181</v>
      </c>
      <c r="G11" s="1">
        <v>6.7079209801394883</v>
      </c>
      <c r="H11" s="1">
        <v>0.45766311299282647</v>
      </c>
      <c r="I11" s="1">
        <v>6.0479354215924142</v>
      </c>
      <c r="J11" s="1">
        <v>0</v>
      </c>
      <c r="K11" s="1">
        <v>0</v>
      </c>
      <c r="L11" s="1">
        <v>0</v>
      </c>
      <c r="M11" s="1">
        <v>0</v>
      </c>
      <c r="N11" s="1">
        <v>0</v>
      </c>
      <c r="O11" s="1">
        <v>0</v>
      </c>
      <c r="P11" s="1">
        <v>0</v>
      </c>
      <c r="Q11" s="1">
        <v>0</v>
      </c>
      <c r="R11" s="1">
        <v>0</v>
      </c>
      <c r="S11" s="1">
        <v>5.2166528771426304</v>
      </c>
      <c r="T11" s="1">
        <v>0</v>
      </c>
      <c r="U11" s="1">
        <v>0</v>
      </c>
      <c r="V11" s="1">
        <v>0</v>
      </c>
      <c r="W11" s="1">
        <v>0</v>
      </c>
      <c r="X11" s="1">
        <v>0</v>
      </c>
      <c r="Y11" s="1">
        <v>0</v>
      </c>
      <c r="Z11" s="1">
        <v>0</v>
      </c>
      <c r="AA11" s="1">
        <v>0</v>
      </c>
      <c r="AB11" s="1">
        <v>1.7972638632937685</v>
      </c>
      <c r="AC11" s="1">
        <v>0</v>
      </c>
      <c r="AD11" s="1">
        <v>0</v>
      </c>
      <c r="AE11" s="1">
        <v>0</v>
      </c>
      <c r="AF11" s="2">
        <v>0</v>
      </c>
      <c r="AG11" s="2">
        <v>0</v>
      </c>
      <c r="AH11" s="2">
        <v>0</v>
      </c>
      <c r="AI11" s="2">
        <v>2.4716919394909582</v>
      </c>
      <c r="AJ11" s="2">
        <v>0</v>
      </c>
      <c r="AK11" s="2">
        <v>0</v>
      </c>
      <c r="AL11" s="2">
        <v>16.207447008648753</v>
      </c>
      <c r="AM11" s="2">
        <v>0</v>
      </c>
    </row>
    <row r="12" spans="1:56" x14ac:dyDescent="0.25">
      <c r="A12" s="70">
        <f ca="1">Exceedance!U12</f>
        <v>43070</v>
      </c>
      <c r="B12" s="273">
        <v>0</v>
      </c>
      <c r="C12" s="273">
        <v>0</v>
      </c>
      <c r="D12" s="273">
        <v>0</v>
      </c>
      <c r="E12" s="1">
        <v>0</v>
      </c>
      <c r="F12" s="1">
        <v>20.169049195716255</v>
      </c>
      <c r="G12" s="1">
        <v>2.3484688834555896</v>
      </c>
      <c r="H12" s="1">
        <v>0</v>
      </c>
      <c r="I12" s="1">
        <v>10.175617472844804</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2">
        <v>0</v>
      </c>
      <c r="AG12" s="2">
        <v>0</v>
      </c>
      <c r="AH12" s="2">
        <v>0</v>
      </c>
      <c r="AI12" s="2">
        <v>0</v>
      </c>
      <c r="AJ12" s="2">
        <v>0</v>
      </c>
      <c r="AK12" s="2">
        <v>0</v>
      </c>
      <c r="AL12" s="2">
        <v>10.426555233822757</v>
      </c>
      <c r="AM12" s="2">
        <v>0</v>
      </c>
    </row>
    <row r="13" spans="1:56" x14ac:dyDescent="0.25">
      <c r="A13" s="70">
        <f ca="1">Exceedance!U13</f>
        <v>43101</v>
      </c>
      <c r="B13" s="273">
        <v>0</v>
      </c>
      <c r="C13" s="273">
        <v>0</v>
      </c>
      <c r="D13" s="273">
        <v>0</v>
      </c>
      <c r="E13" s="1">
        <v>0</v>
      </c>
      <c r="F13" s="1">
        <v>25.839129123435608</v>
      </c>
      <c r="G13" s="1">
        <v>0.23140932208977288</v>
      </c>
      <c r="H13" s="1">
        <v>0</v>
      </c>
      <c r="I13" s="1">
        <v>16.588473032753051</v>
      </c>
      <c r="J13" s="1">
        <v>0</v>
      </c>
      <c r="K13" s="1">
        <v>0</v>
      </c>
      <c r="L13" s="1">
        <v>0</v>
      </c>
      <c r="M13" s="1">
        <v>0</v>
      </c>
      <c r="N13" s="1">
        <v>0</v>
      </c>
      <c r="O13" s="1">
        <v>0</v>
      </c>
      <c r="P13" s="1">
        <v>0</v>
      </c>
      <c r="Q13" s="1">
        <v>0</v>
      </c>
      <c r="R13" s="1">
        <v>0</v>
      </c>
      <c r="S13" s="1">
        <v>3.318395617711865</v>
      </c>
      <c r="T13" s="1">
        <v>0</v>
      </c>
      <c r="U13" s="1">
        <v>0</v>
      </c>
      <c r="V13" s="1">
        <v>0</v>
      </c>
      <c r="W13" s="1">
        <v>0</v>
      </c>
      <c r="X13" s="1">
        <v>0</v>
      </c>
      <c r="Y13" s="1">
        <v>0</v>
      </c>
      <c r="Z13" s="1">
        <v>0</v>
      </c>
      <c r="AA13" s="1">
        <v>0</v>
      </c>
      <c r="AB13" s="1">
        <v>0</v>
      </c>
      <c r="AC13" s="1">
        <v>0</v>
      </c>
      <c r="AD13" s="1">
        <v>0</v>
      </c>
      <c r="AE13" s="1">
        <v>0</v>
      </c>
      <c r="AF13" s="2">
        <v>0</v>
      </c>
      <c r="AG13" s="2">
        <v>0</v>
      </c>
      <c r="AH13" s="2">
        <v>0</v>
      </c>
      <c r="AI13" s="2">
        <v>7.2204524387354516E-2</v>
      </c>
      <c r="AJ13" s="2">
        <v>0</v>
      </c>
      <c r="AK13" s="2">
        <v>0</v>
      </c>
      <c r="AL13" s="2">
        <v>11.968650362873088</v>
      </c>
      <c r="AM13" s="2">
        <v>0</v>
      </c>
    </row>
    <row r="14" spans="1:56" x14ac:dyDescent="0.25">
      <c r="A14" s="70">
        <f ca="1">Exceedance!U14</f>
        <v>43132</v>
      </c>
      <c r="B14" s="273">
        <v>0</v>
      </c>
      <c r="C14" s="273">
        <v>0</v>
      </c>
      <c r="D14" s="273">
        <v>0</v>
      </c>
      <c r="E14" s="1">
        <v>0</v>
      </c>
      <c r="F14" s="1">
        <v>2.8902153506596675</v>
      </c>
      <c r="G14" s="1">
        <v>3.9363133115821523</v>
      </c>
      <c r="H14" s="1">
        <v>0</v>
      </c>
      <c r="I14" s="1">
        <v>0</v>
      </c>
      <c r="J14" s="1">
        <v>0</v>
      </c>
      <c r="K14" s="1">
        <v>0</v>
      </c>
      <c r="L14" s="1">
        <v>0</v>
      </c>
      <c r="M14" s="1">
        <v>0</v>
      </c>
      <c r="N14" s="1">
        <v>0</v>
      </c>
      <c r="O14" s="1">
        <v>0.14795242878124659</v>
      </c>
      <c r="P14" s="1">
        <v>0</v>
      </c>
      <c r="Q14" s="1">
        <v>0</v>
      </c>
      <c r="R14" s="1">
        <v>0</v>
      </c>
      <c r="S14" s="1">
        <v>6.7411069700573218</v>
      </c>
      <c r="T14" s="1">
        <v>0</v>
      </c>
      <c r="U14" s="1">
        <v>0</v>
      </c>
      <c r="V14" s="1">
        <v>0</v>
      </c>
      <c r="W14" s="1">
        <v>0</v>
      </c>
      <c r="X14" s="1">
        <v>0</v>
      </c>
      <c r="Y14" s="1">
        <v>0</v>
      </c>
      <c r="Z14" s="1">
        <v>0</v>
      </c>
      <c r="AA14" s="1">
        <v>0</v>
      </c>
      <c r="AB14" s="1">
        <v>2.1035200254256781</v>
      </c>
      <c r="AC14" s="1">
        <v>0</v>
      </c>
      <c r="AD14" s="1">
        <v>0</v>
      </c>
      <c r="AE14" s="1">
        <v>0</v>
      </c>
      <c r="AF14" s="2">
        <v>0</v>
      </c>
      <c r="AG14" s="2">
        <v>0</v>
      </c>
      <c r="AH14" s="2">
        <v>0</v>
      </c>
      <c r="AI14" s="2">
        <v>4.0697435941897755</v>
      </c>
      <c r="AJ14" s="2">
        <v>0</v>
      </c>
      <c r="AK14" s="2">
        <v>0</v>
      </c>
      <c r="AL14" s="2">
        <v>15.25292527611345</v>
      </c>
      <c r="AM14" s="2">
        <v>0</v>
      </c>
    </row>
    <row r="15" spans="1:56" x14ac:dyDescent="0.25">
      <c r="A15" s="70">
        <f ca="1">Exceedance!U15</f>
        <v>43160</v>
      </c>
      <c r="B15" s="273">
        <v>0</v>
      </c>
      <c r="C15" s="273">
        <v>0</v>
      </c>
      <c r="D15" s="273">
        <v>0</v>
      </c>
      <c r="E15" s="1">
        <v>2.0051956604860273</v>
      </c>
      <c r="F15" s="1">
        <v>0</v>
      </c>
      <c r="G15" s="1">
        <v>9.6481924810163413</v>
      </c>
      <c r="H15" s="1">
        <v>3.4725593649254445</v>
      </c>
      <c r="I15" s="1">
        <v>0</v>
      </c>
      <c r="J15" s="1">
        <v>0</v>
      </c>
      <c r="K15" s="1">
        <v>0</v>
      </c>
      <c r="L15" s="1">
        <v>0</v>
      </c>
      <c r="M15" s="1">
        <v>0</v>
      </c>
      <c r="N15" s="1">
        <v>1.5837101108230085</v>
      </c>
      <c r="O15" s="1">
        <v>4.6012242405060606</v>
      </c>
      <c r="P15" s="1">
        <v>0</v>
      </c>
      <c r="Q15" s="1">
        <v>4.4108872215523602</v>
      </c>
      <c r="R15" s="1">
        <v>0</v>
      </c>
      <c r="S15" s="1">
        <v>11.803445728618584</v>
      </c>
      <c r="T15" s="1">
        <v>3.0493838021811808</v>
      </c>
      <c r="U15" s="1">
        <v>3.6061649705042336</v>
      </c>
      <c r="V15" s="1">
        <v>2.8116082902806889</v>
      </c>
      <c r="W15" s="1">
        <v>0.21254049300121414</v>
      </c>
      <c r="X15" s="1">
        <v>0</v>
      </c>
      <c r="Y15" s="1">
        <v>0</v>
      </c>
      <c r="Z15" s="1">
        <v>0</v>
      </c>
      <c r="AA15" s="1">
        <v>0</v>
      </c>
      <c r="AB15" s="1">
        <v>7.0545227259756196</v>
      </c>
      <c r="AC15" s="1">
        <v>0</v>
      </c>
      <c r="AD15" s="1">
        <v>0</v>
      </c>
      <c r="AE15" s="1">
        <v>0</v>
      </c>
      <c r="AF15" s="2">
        <v>3.9712492967750132E-2</v>
      </c>
      <c r="AG15" s="2">
        <v>0</v>
      </c>
      <c r="AH15" s="2">
        <v>0</v>
      </c>
      <c r="AI15" s="2">
        <v>8.8302333910801476</v>
      </c>
      <c r="AJ15" s="2">
        <v>0</v>
      </c>
      <c r="AK15" s="2">
        <v>0.30102718179159343</v>
      </c>
      <c r="AL15" s="2">
        <v>21.462840420289496</v>
      </c>
      <c r="AM15" s="2">
        <v>1.9704787906958003</v>
      </c>
    </row>
    <row r="16" spans="1:56" x14ac:dyDescent="0.25">
      <c r="A16" s="70">
        <f ca="1">Exceedance!U16</f>
        <v>43191</v>
      </c>
      <c r="B16" s="273">
        <v>0</v>
      </c>
      <c r="C16" s="273">
        <v>0</v>
      </c>
      <c r="D16" s="273">
        <v>0.36184212391489301</v>
      </c>
      <c r="E16" s="1">
        <v>0</v>
      </c>
      <c r="F16" s="1">
        <v>0</v>
      </c>
      <c r="G16" s="1">
        <v>0</v>
      </c>
      <c r="H16" s="1">
        <v>0</v>
      </c>
      <c r="I16" s="1">
        <v>0</v>
      </c>
      <c r="J16" s="1">
        <v>0</v>
      </c>
      <c r="K16" s="1">
        <v>0</v>
      </c>
      <c r="L16" s="1">
        <v>0</v>
      </c>
      <c r="M16" s="1">
        <v>0</v>
      </c>
      <c r="N16" s="1">
        <v>0</v>
      </c>
      <c r="O16" s="1">
        <v>0</v>
      </c>
      <c r="P16" s="1">
        <v>0</v>
      </c>
      <c r="Q16" s="1">
        <v>0</v>
      </c>
      <c r="R16" s="1">
        <v>0</v>
      </c>
      <c r="S16" s="1">
        <v>0</v>
      </c>
      <c r="T16" s="1">
        <v>0</v>
      </c>
      <c r="U16" s="1">
        <v>0.10720038870850553</v>
      </c>
      <c r="V16" s="1">
        <v>0</v>
      </c>
      <c r="W16" s="1">
        <v>5.7590163620786845E-2</v>
      </c>
      <c r="X16" s="1">
        <v>0</v>
      </c>
      <c r="Y16" s="1">
        <v>0</v>
      </c>
      <c r="Z16" s="1">
        <v>0</v>
      </c>
      <c r="AA16" s="1">
        <v>0</v>
      </c>
      <c r="AB16" s="1">
        <v>4.8528928174382278E-2</v>
      </c>
      <c r="AC16" s="1">
        <v>0</v>
      </c>
      <c r="AD16" s="1">
        <v>0</v>
      </c>
      <c r="AE16" s="1">
        <v>0</v>
      </c>
      <c r="AF16" s="2">
        <v>0</v>
      </c>
      <c r="AG16" s="2">
        <v>0</v>
      </c>
      <c r="AH16" s="2">
        <v>0</v>
      </c>
      <c r="AI16" s="2">
        <v>0</v>
      </c>
      <c r="AJ16" s="2">
        <v>0</v>
      </c>
      <c r="AK16" s="2">
        <v>0</v>
      </c>
      <c r="AL16" s="2">
        <v>0</v>
      </c>
      <c r="AM16" s="2">
        <v>0</v>
      </c>
    </row>
    <row r="17" spans="1:39" x14ac:dyDescent="0.25">
      <c r="A17" s="70">
        <f ca="1">Exceedance!U17</f>
        <v>43221</v>
      </c>
      <c r="B17" s="273">
        <v>0</v>
      </c>
      <c r="C17" s="273">
        <v>63.42599021359969</v>
      </c>
      <c r="D17" s="273">
        <v>0</v>
      </c>
      <c r="E17" s="1">
        <v>77.98902915857019</v>
      </c>
      <c r="F17" s="1">
        <v>0</v>
      </c>
      <c r="G17" s="1">
        <v>10.668029158563895</v>
      </c>
      <c r="H17" s="1">
        <v>115.8494828472724</v>
      </c>
      <c r="I17" s="1">
        <v>348.86359389785162</v>
      </c>
      <c r="J17" s="1">
        <v>128.01110007863673</v>
      </c>
      <c r="K17" s="1">
        <v>0</v>
      </c>
      <c r="L17" s="1">
        <v>52.368381394282338</v>
      </c>
      <c r="M17" s="1">
        <v>0</v>
      </c>
      <c r="N17" s="1">
        <v>0</v>
      </c>
      <c r="O17" s="1">
        <v>53.763085410726141</v>
      </c>
      <c r="P17" s="1">
        <v>65.928029158569984</v>
      </c>
      <c r="Q17" s="1">
        <v>69.550398759577817</v>
      </c>
      <c r="R17" s="1">
        <v>0</v>
      </c>
      <c r="S17" s="1">
        <v>49.751452172952639</v>
      </c>
      <c r="T17" s="1">
        <v>211.01025710603977</v>
      </c>
      <c r="U17" s="1">
        <v>4.7718366038151903</v>
      </c>
      <c r="V17" s="1">
        <v>19.528029158568547</v>
      </c>
      <c r="W17" s="1">
        <v>19.67814718308361</v>
      </c>
      <c r="X17" s="1">
        <v>0</v>
      </c>
      <c r="Y17" s="1">
        <v>0</v>
      </c>
      <c r="Z17" s="1">
        <v>0</v>
      </c>
      <c r="AA17" s="1">
        <v>2.2919707391247783</v>
      </c>
      <c r="AB17" s="1">
        <v>10.289452648515717</v>
      </c>
      <c r="AC17" s="1">
        <v>124.19394303303012</v>
      </c>
      <c r="AD17" s="1">
        <v>60.264748212961742</v>
      </c>
      <c r="AE17" s="1">
        <v>0</v>
      </c>
      <c r="AF17" s="2">
        <v>7.7809018860628134</v>
      </c>
      <c r="AG17" s="2">
        <v>0</v>
      </c>
      <c r="AH17" s="2">
        <v>7.5960291585682711</v>
      </c>
      <c r="AI17" s="2">
        <v>81.975699272146556</v>
      </c>
      <c r="AJ17" s="2">
        <v>0</v>
      </c>
      <c r="AK17" s="2">
        <v>59.36613963754484</v>
      </c>
      <c r="AL17" s="2">
        <v>33.723993167754877</v>
      </c>
      <c r="AM17" s="2">
        <v>0</v>
      </c>
    </row>
    <row r="18" spans="1:39" x14ac:dyDescent="0.25">
      <c r="A18" s="70">
        <f ca="1">Exceedance!U18</f>
        <v>43252</v>
      </c>
      <c r="B18" s="273">
        <v>0</v>
      </c>
      <c r="C18" s="273">
        <v>152.58706365797053</v>
      </c>
      <c r="D18" s="273">
        <v>62.837063658019886</v>
      </c>
      <c r="E18" s="1">
        <v>256.42806365802608</v>
      </c>
      <c r="F18" s="1">
        <v>327.61006365802643</v>
      </c>
      <c r="G18" s="1">
        <v>163.00806365802603</v>
      </c>
      <c r="H18" s="1">
        <v>0</v>
      </c>
      <c r="I18" s="1">
        <v>617.76656786574506</v>
      </c>
      <c r="J18" s="1">
        <v>0</v>
      </c>
      <c r="K18" s="1">
        <v>0</v>
      </c>
      <c r="L18" s="1">
        <v>42.13506363734453</v>
      </c>
      <c r="M18" s="1">
        <v>13.854622118552891</v>
      </c>
      <c r="N18" s="1">
        <v>133.93768131547813</v>
      </c>
      <c r="O18" s="1">
        <v>0</v>
      </c>
      <c r="P18" s="1">
        <v>156.04506365802604</v>
      </c>
      <c r="Q18" s="1">
        <v>0</v>
      </c>
      <c r="R18" s="1">
        <v>143.69349739416504</v>
      </c>
      <c r="S18" s="1">
        <v>366.64706363060594</v>
      </c>
      <c r="T18" s="1">
        <v>493.96706365797758</v>
      </c>
      <c r="U18" s="1">
        <v>78.087063658008915</v>
      </c>
      <c r="V18" s="1">
        <v>328.99406365802633</v>
      </c>
      <c r="W18" s="1">
        <v>1.2030636580074183</v>
      </c>
      <c r="X18" s="1">
        <v>0</v>
      </c>
      <c r="Y18" s="1">
        <v>0</v>
      </c>
      <c r="Z18" s="1">
        <v>0</v>
      </c>
      <c r="AA18" s="1">
        <v>29.284063630943805</v>
      </c>
      <c r="AB18" s="1">
        <v>161.17106365800726</v>
      </c>
      <c r="AC18" s="1">
        <v>61.930063657927114</v>
      </c>
      <c r="AD18" s="1">
        <v>0</v>
      </c>
      <c r="AE18" s="1">
        <v>69.264063658026402</v>
      </c>
      <c r="AF18" s="2">
        <v>243.64906365799115</v>
      </c>
      <c r="AG18" s="2">
        <v>0</v>
      </c>
      <c r="AH18" s="2">
        <v>195.80106365802638</v>
      </c>
      <c r="AI18" s="2">
        <v>0</v>
      </c>
      <c r="AJ18" s="2">
        <v>0</v>
      </c>
      <c r="AK18" s="2">
        <v>259.5060636579995</v>
      </c>
      <c r="AL18" s="2">
        <v>70.009063658011939</v>
      </c>
      <c r="AM18" s="2">
        <v>0</v>
      </c>
    </row>
    <row r="19" spans="1:39" x14ac:dyDescent="0.25">
      <c r="A19" s="70">
        <f ca="1">Exceedance!U19</f>
        <v>43282</v>
      </c>
      <c r="B19" s="273">
        <v>0</v>
      </c>
      <c r="C19" s="273">
        <v>93.363109880632464</v>
      </c>
      <c r="D19" s="273">
        <v>31.323109880638036</v>
      </c>
      <c r="E19" s="1">
        <v>339.02610988063805</v>
      </c>
      <c r="F19" s="1">
        <v>269.23610988063245</v>
      </c>
      <c r="G19" s="1">
        <v>109.57310988063806</v>
      </c>
      <c r="H19" s="1">
        <v>0</v>
      </c>
      <c r="I19" s="1">
        <v>225.46184034111675</v>
      </c>
      <c r="J19" s="1">
        <v>0</v>
      </c>
      <c r="K19" s="1">
        <v>0</v>
      </c>
      <c r="L19" s="1">
        <v>14.533109880632496</v>
      </c>
      <c r="M19" s="1">
        <v>32.245109900987181</v>
      </c>
      <c r="N19" s="1">
        <v>45.586109900987374</v>
      </c>
      <c r="O19" s="1">
        <v>0</v>
      </c>
      <c r="P19" s="1">
        <v>96.029109880638018</v>
      </c>
      <c r="Q19" s="1">
        <v>0</v>
      </c>
      <c r="R19" s="1">
        <v>299.66310990099896</v>
      </c>
      <c r="S19" s="1">
        <v>160.99710988063802</v>
      </c>
      <c r="T19" s="1">
        <v>174.14610988063251</v>
      </c>
      <c r="U19" s="1">
        <v>212.84110988063802</v>
      </c>
      <c r="V19" s="1">
        <v>198.25310988063245</v>
      </c>
      <c r="W19" s="1">
        <v>0</v>
      </c>
      <c r="X19" s="1">
        <v>0</v>
      </c>
      <c r="Y19" s="1">
        <v>0</v>
      </c>
      <c r="Z19" s="1">
        <v>0</v>
      </c>
      <c r="AA19" s="1">
        <v>41.071109880632456</v>
      </c>
      <c r="AB19" s="1">
        <v>127.9091098806325</v>
      </c>
      <c r="AC19" s="1">
        <v>0</v>
      </c>
      <c r="AD19" s="1">
        <v>0</v>
      </c>
      <c r="AE19" s="1">
        <v>75.435109880632467</v>
      </c>
      <c r="AF19" s="2">
        <v>214.60410988063799</v>
      </c>
      <c r="AG19" s="2">
        <v>47.59810990099551</v>
      </c>
      <c r="AH19" s="2">
        <v>507.11910988063249</v>
      </c>
      <c r="AI19" s="2">
        <v>0</v>
      </c>
      <c r="AJ19" s="2">
        <v>0</v>
      </c>
      <c r="AK19" s="2">
        <v>158.88410988063802</v>
      </c>
      <c r="AL19" s="2">
        <v>0</v>
      </c>
      <c r="AM19" s="2">
        <v>0</v>
      </c>
    </row>
    <row r="20" spans="1:39" x14ac:dyDescent="0.25">
      <c r="A20" s="70">
        <f ca="1">Exceedance!U20</f>
        <v>43313</v>
      </c>
      <c r="B20" s="273">
        <v>0</v>
      </c>
      <c r="C20" s="273">
        <v>0.11872993617771453</v>
      </c>
      <c r="D20" s="273">
        <v>0</v>
      </c>
      <c r="E20" s="1">
        <v>83.267895346392336</v>
      </c>
      <c r="F20" s="1">
        <v>62.821895346397461</v>
      </c>
      <c r="G20" s="1">
        <v>0</v>
      </c>
      <c r="H20" s="1">
        <v>0</v>
      </c>
      <c r="I20" s="1">
        <v>10.733895348021624</v>
      </c>
      <c r="J20" s="1">
        <v>0</v>
      </c>
      <c r="K20" s="1">
        <v>0</v>
      </c>
      <c r="L20" s="1">
        <v>0</v>
      </c>
      <c r="M20" s="1">
        <v>0</v>
      </c>
      <c r="N20" s="1">
        <v>0</v>
      </c>
      <c r="O20" s="1">
        <v>0</v>
      </c>
      <c r="P20" s="1">
        <v>83.356895346392264</v>
      </c>
      <c r="Q20" s="1">
        <v>0</v>
      </c>
      <c r="R20" s="1">
        <v>54.079895346394792</v>
      </c>
      <c r="S20" s="1">
        <v>0</v>
      </c>
      <c r="T20" s="1">
        <v>50.493895346396449</v>
      </c>
      <c r="U20" s="1">
        <v>18.50989534639432</v>
      </c>
      <c r="V20" s="1">
        <v>16.825895346397036</v>
      </c>
      <c r="W20" s="1">
        <v>0</v>
      </c>
      <c r="X20" s="1">
        <v>0</v>
      </c>
      <c r="Y20" s="1">
        <v>0</v>
      </c>
      <c r="Z20" s="1">
        <v>0</v>
      </c>
      <c r="AA20" s="1">
        <v>0</v>
      </c>
      <c r="AB20" s="1">
        <v>0</v>
      </c>
      <c r="AC20" s="1">
        <v>0</v>
      </c>
      <c r="AD20" s="1">
        <v>0</v>
      </c>
      <c r="AE20" s="1">
        <v>0</v>
      </c>
      <c r="AF20" s="2">
        <v>9.6698953463939521</v>
      </c>
      <c r="AG20" s="2">
        <v>0</v>
      </c>
      <c r="AH20" s="2">
        <v>87.092895346396915</v>
      </c>
      <c r="AI20" s="2">
        <v>0</v>
      </c>
      <c r="AJ20" s="2">
        <v>0</v>
      </c>
      <c r="AK20" s="2">
        <v>0.89789534639376267</v>
      </c>
      <c r="AL20" s="2">
        <v>0</v>
      </c>
      <c r="AM20" s="2">
        <v>0</v>
      </c>
    </row>
    <row r="21" spans="1:39" x14ac:dyDescent="0.25">
      <c r="A21" s="70">
        <f ca="1">Exceedance!U21</f>
        <v>43344</v>
      </c>
      <c r="B21" s="273">
        <v>0</v>
      </c>
      <c r="C21" s="273">
        <v>0</v>
      </c>
      <c r="D21" s="273">
        <v>0</v>
      </c>
      <c r="E21" s="1">
        <v>4.7187348015548976</v>
      </c>
      <c r="F21" s="1">
        <v>0</v>
      </c>
      <c r="G21" s="1">
        <v>0</v>
      </c>
      <c r="H21" s="1">
        <v>0</v>
      </c>
      <c r="I21" s="1">
        <v>0</v>
      </c>
      <c r="J21" s="1">
        <v>0</v>
      </c>
      <c r="K21" s="1">
        <v>0</v>
      </c>
      <c r="L21" s="1">
        <v>0</v>
      </c>
      <c r="M21" s="1">
        <v>0</v>
      </c>
      <c r="N21" s="1">
        <v>0</v>
      </c>
      <c r="O21" s="1">
        <v>0</v>
      </c>
      <c r="P21" s="1">
        <v>0</v>
      </c>
      <c r="Q21" s="1">
        <v>0</v>
      </c>
      <c r="R21" s="1">
        <v>0</v>
      </c>
      <c r="S21" s="1">
        <v>0</v>
      </c>
      <c r="T21" s="1">
        <v>1.2434940467218645</v>
      </c>
      <c r="U21" s="1">
        <v>0</v>
      </c>
      <c r="V21" s="1">
        <v>0</v>
      </c>
      <c r="W21" s="1">
        <v>0</v>
      </c>
      <c r="X21" s="1">
        <v>0</v>
      </c>
      <c r="Y21" s="1">
        <v>0</v>
      </c>
      <c r="Z21" s="1">
        <v>0</v>
      </c>
      <c r="AA21" s="1">
        <v>0</v>
      </c>
      <c r="AB21" s="1">
        <v>0</v>
      </c>
      <c r="AC21" s="1">
        <v>0</v>
      </c>
      <c r="AD21" s="1">
        <v>0</v>
      </c>
      <c r="AE21" s="1">
        <v>0</v>
      </c>
      <c r="AF21" s="2">
        <v>0</v>
      </c>
      <c r="AG21" s="2">
        <v>0</v>
      </c>
      <c r="AH21" s="2">
        <v>0</v>
      </c>
      <c r="AI21" s="2">
        <v>0</v>
      </c>
      <c r="AJ21" s="2">
        <v>0</v>
      </c>
      <c r="AK21" s="2">
        <v>4.5209902833385671</v>
      </c>
      <c r="AL21" s="2">
        <v>0</v>
      </c>
      <c r="AM21" s="2">
        <v>0</v>
      </c>
    </row>
    <row r="22" spans="1:39" x14ac:dyDescent="0.25">
      <c r="A22" s="70">
        <f ca="1">Exceedance!U22</f>
        <v>43374</v>
      </c>
      <c r="B22" s="273">
        <v>0</v>
      </c>
      <c r="C22" s="273">
        <v>0</v>
      </c>
      <c r="D22" s="273">
        <v>0</v>
      </c>
      <c r="E22" s="1">
        <v>13.381506856664005</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2">
        <v>0</v>
      </c>
      <c r="AG22" s="2">
        <v>0</v>
      </c>
      <c r="AH22" s="2">
        <v>0</v>
      </c>
      <c r="AI22" s="2">
        <v>0</v>
      </c>
      <c r="AJ22" s="2">
        <v>0</v>
      </c>
      <c r="AK22" s="2">
        <v>3.6222105570997845</v>
      </c>
      <c r="AL22" s="2">
        <v>0</v>
      </c>
      <c r="AM22" s="2">
        <v>0</v>
      </c>
    </row>
    <row r="23" spans="1:39" x14ac:dyDescent="0.25">
      <c r="A23" s="70">
        <f ca="1">Exceedance!U23</f>
        <v>43405</v>
      </c>
      <c r="B23" s="273">
        <v>0</v>
      </c>
      <c r="C23" s="273">
        <v>0</v>
      </c>
      <c r="D23" s="273">
        <v>0</v>
      </c>
      <c r="E23" s="1">
        <v>10.739658940595753</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2">
        <v>0</v>
      </c>
      <c r="AG23" s="2">
        <v>0</v>
      </c>
      <c r="AH23" s="2">
        <v>0</v>
      </c>
      <c r="AI23" s="2">
        <v>0</v>
      </c>
      <c r="AJ23" s="2">
        <v>0</v>
      </c>
      <c r="AK23" s="2">
        <v>2.3670538449892189</v>
      </c>
      <c r="AL23" s="2">
        <v>0</v>
      </c>
      <c r="AM23" s="2">
        <v>0</v>
      </c>
    </row>
    <row r="24" spans="1:39" x14ac:dyDescent="0.25">
      <c r="A24" s="70">
        <f ca="1">Exceedance!U24</f>
        <v>43435</v>
      </c>
      <c r="B24" s="273">
        <v>0</v>
      </c>
      <c r="C24" s="273">
        <v>0</v>
      </c>
      <c r="D24" s="273">
        <v>0</v>
      </c>
      <c r="E24" s="1">
        <v>4.1216277021994028</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2">
        <v>0</v>
      </c>
      <c r="AG24" s="2">
        <v>0</v>
      </c>
      <c r="AH24" s="2">
        <v>0</v>
      </c>
      <c r="AI24" s="2">
        <v>0</v>
      </c>
      <c r="AJ24" s="2">
        <v>0</v>
      </c>
      <c r="AK24" s="2">
        <v>0</v>
      </c>
      <c r="AL24" s="2">
        <v>0</v>
      </c>
      <c r="AM24" s="2">
        <v>0</v>
      </c>
    </row>
    <row r="25" spans="1:39" x14ac:dyDescent="0.25">
      <c r="A25" s="70">
        <f ca="1">Exceedance!U25</f>
        <v>43466</v>
      </c>
      <c r="B25" s="273">
        <v>0</v>
      </c>
      <c r="C25" s="273">
        <v>0</v>
      </c>
      <c r="D25" s="273">
        <v>0</v>
      </c>
      <c r="E25" s="1">
        <v>7.3617183466454437</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2">
        <v>0</v>
      </c>
      <c r="AG25" s="2">
        <v>0</v>
      </c>
      <c r="AH25" s="2">
        <v>0</v>
      </c>
      <c r="AI25" s="2">
        <v>0</v>
      </c>
      <c r="AJ25" s="2">
        <v>0</v>
      </c>
      <c r="AK25" s="2">
        <v>0</v>
      </c>
      <c r="AL25" s="2">
        <v>0</v>
      </c>
      <c r="AM25" s="2">
        <v>0</v>
      </c>
    </row>
    <row r="26" spans="1:39" x14ac:dyDescent="0.25">
      <c r="A26" s="70">
        <f ca="1">Exceedance!U26</f>
        <v>43497</v>
      </c>
      <c r="B26" s="273">
        <v>0</v>
      </c>
      <c r="C26" s="273">
        <v>0</v>
      </c>
      <c r="D26" s="273">
        <v>0</v>
      </c>
      <c r="E26" s="1">
        <v>11.921530748924246</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2">
        <v>0</v>
      </c>
      <c r="AG26" s="2">
        <v>0</v>
      </c>
      <c r="AH26" s="2">
        <v>0</v>
      </c>
      <c r="AI26" s="2">
        <v>0</v>
      </c>
      <c r="AJ26" s="2">
        <v>0</v>
      </c>
      <c r="AK26" s="2">
        <v>3.7250174305071013</v>
      </c>
      <c r="AL26" s="2">
        <v>0</v>
      </c>
      <c r="AM26" s="2">
        <v>0</v>
      </c>
    </row>
    <row r="27" spans="1:39" x14ac:dyDescent="0.25">
      <c r="A27" s="70">
        <f ca="1">Exceedance!U27</f>
        <v>43525</v>
      </c>
      <c r="B27" s="273">
        <v>0</v>
      </c>
      <c r="C27" s="273">
        <v>0</v>
      </c>
      <c r="D27" s="273">
        <v>0</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2">
        <v>0</v>
      </c>
      <c r="AG27" s="2">
        <v>0</v>
      </c>
      <c r="AH27" s="2">
        <v>0</v>
      </c>
      <c r="AI27" s="2">
        <v>0</v>
      </c>
      <c r="AJ27" s="2">
        <v>0</v>
      </c>
      <c r="AK27" s="2">
        <v>8.1560551240337116</v>
      </c>
      <c r="AL27" s="2">
        <v>0</v>
      </c>
      <c r="AM27" s="2">
        <v>0</v>
      </c>
    </row>
    <row r="28" spans="1:39" x14ac:dyDescent="0.25">
      <c r="A28" s="70">
        <f ca="1">Exceedance!U28</f>
        <v>43556</v>
      </c>
      <c r="B28" s="273">
        <v>0.36436047283533218</v>
      </c>
      <c r="C28" s="273">
        <v>0.3629818628198952</v>
      </c>
      <c r="D28" s="273">
        <v>0.36414259474594557</v>
      </c>
      <c r="E28" s="1">
        <v>0</v>
      </c>
      <c r="F28" s="1">
        <v>0</v>
      </c>
      <c r="G28" s="1">
        <v>1.3629861096964249E-2</v>
      </c>
      <c r="H28" s="1">
        <v>0</v>
      </c>
      <c r="I28" s="1">
        <v>0</v>
      </c>
      <c r="J28" s="1">
        <v>0</v>
      </c>
      <c r="K28" s="1">
        <v>0</v>
      </c>
      <c r="L28" s="1">
        <v>0</v>
      </c>
      <c r="M28" s="1">
        <v>0</v>
      </c>
      <c r="N28" s="1">
        <v>0</v>
      </c>
      <c r="O28" s="1">
        <v>0</v>
      </c>
      <c r="P28" s="1">
        <v>0</v>
      </c>
      <c r="Q28" s="1">
        <v>0</v>
      </c>
      <c r="R28" s="1">
        <v>0</v>
      </c>
      <c r="S28" s="1">
        <v>0.11282472975002829</v>
      </c>
      <c r="T28" s="1">
        <v>0.36102542719480546</v>
      </c>
      <c r="U28" s="1">
        <v>0</v>
      </c>
      <c r="V28" s="1">
        <v>0</v>
      </c>
      <c r="W28" s="1">
        <v>0</v>
      </c>
      <c r="X28" s="1">
        <v>0</v>
      </c>
      <c r="Y28" s="1">
        <v>0</v>
      </c>
      <c r="Z28" s="1">
        <v>0</v>
      </c>
      <c r="AA28" s="1">
        <v>0</v>
      </c>
      <c r="AB28" s="1">
        <v>0</v>
      </c>
      <c r="AC28" s="1">
        <v>0</v>
      </c>
      <c r="AD28" s="1">
        <v>0</v>
      </c>
      <c r="AE28" s="1">
        <v>0</v>
      </c>
      <c r="AF28" s="2">
        <v>0</v>
      </c>
      <c r="AG28" s="2">
        <v>0</v>
      </c>
      <c r="AH28" s="2">
        <v>0</v>
      </c>
      <c r="AI28" s="2">
        <v>0</v>
      </c>
      <c r="AJ28" s="2">
        <v>0</v>
      </c>
      <c r="AK28" s="2">
        <v>0.41614779289551868</v>
      </c>
      <c r="AL28" s="2">
        <v>0</v>
      </c>
      <c r="AM28" s="2">
        <v>0</v>
      </c>
    </row>
    <row r="29" spans="1:39" x14ac:dyDescent="0.25">
      <c r="A29" s="70">
        <f ca="1">Exceedance!U29</f>
        <v>43586</v>
      </c>
      <c r="B29" s="273">
        <v>0</v>
      </c>
      <c r="C29" s="273">
        <v>0</v>
      </c>
      <c r="D29" s="273">
        <v>0</v>
      </c>
      <c r="E29" s="1">
        <v>0</v>
      </c>
      <c r="F29" s="1">
        <v>0</v>
      </c>
      <c r="G29" s="1">
        <v>68.196826099381724</v>
      </c>
      <c r="H29" s="1">
        <v>302.81526703587446</v>
      </c>
      <c r="I29" s="1">
        <v>119.81282028457125</v>
      </c>
      <c r="J29" s="1">
        <v>0</v>
      </c>
      <c r="K29" s="1">
        <v>0</v>
      </c>
      <c r="L29" s="1">
        <v>0</v>
      </c>
      <c r="M29" s="1">
        <v>0</v>
      </c>
      <c r="N29" s="1">
        <v>21.509924584441229</v>
      </c>
      <c r="O29" s="1">
        <v>11.689029158586161</v>
      </c>
      <c r="P29" s="1">
        <v>37.618949832902246</v>
      </c>
      <c r="Q29" s="1">
        <v>0</v>
      </c>
      <c r="R29" s="1">
        <v>12.695264941805847</v>
      </c>
      <c r="S29" s="1">
        <v>172.62509567056523</v>
      </c>
      <c r="T29" s="1">
        <v>0</v>
      </c>
      <c r="U29" s="1">
        <v>0</v>
      </c>
      <c r="V29" s="1">
        <v>0</v>
      </c>
      <c r="W29" s="1">
        <v>0</v>
      </c>
      <c r="X29" s="1">
        <v>0</v>
      </c>
      <c r="Y29" s="1">
        <v>0</v>
      </c>
      <c r="Z29" s="1">
        <v>0</v>
      </c>
      <c r="AA29" s="1">
        <v>0</v>
      </c>
      <c r="AB29" s="1">
        <v>85.530900376171459</v>
      </c>
      <c r="AC29" s="1">
        <v>43.872295665978143</v>
      </c>
      <c r="AD29" s="1">
        <v>0</v>
      </c>
      <c r="AE29" s="1">
        <v>0</v>
      </c>
      <c r="AF29" s="2">
        <v>0</v>
      </c>
      <c r="AG29" s="2">
        <v>0</v>
      </c>
      <c r="AH29" s="2">
        <v>58.582432286487212</v>
      </c>
      <c r="AI29" s="2">
        <v>0</v>
      </c>
      <c r="AJ29" s="2">
        <v>9.4290291585789596</v>
      </c>
      <c r="AK29" s="2">
        <v>21.097323749269112</v>
      </c>
      <c r="AL29" s="2">
        <v>0</v>
      </c>
      <c r="AM29" s="2">
        <v>40.117029158575377</v>
      </c>
    </row>
    <row r="30" spans="1:39" x14ac:dyDescent="0.25">
      <c r="A30" s="70">
        <f ca="1">Exceedance!U30</f>
        <v>43617</v>
      </c>
      <c r="B30" s="273">
        <v>62.837063658019161</v>
      </c>
      <c r="C30" s="273">
        <v>62.837063658019559</v>
      </c>
      <c r="D30" s="273">
        <v>62.837063658019225</v>
      </c>
      <c r="E30" s="1">
        <v>321.08006365802606</v>
      </c>
      <c r="F30" s="1">
        <v>147.64806365802644</v>
      </c>
      <c r="G30" s="1">
        <v>0</v>
      </c>
      <c r="H30" s="1">
        <v>590.46056786577492</v>
      </c>
      <c r="I30" s="1">
        <v>0</v>
      </c>
      <c r="J30" s="1">
        <v>0</v>
      </c>
      <c r="K30" s="1">
        <v>12.217063657950003</v>
      </c>
      <c r="L30" s="1">
        <v>0</v>
      </c>
      <c r="M30" s="1">
        <v>90.595133847750375</v>
      </c>
      <c r="N30" s="1">
        <v>0</v>
      </c>
      <c r="O30" s="1">
        <v>118.43506365802612</v>
      </c>
      <c r="P30" s="1">
        <v>0</v>
      </c>
      <c r="Q30" s="1">
        <v>101.07149739416502</v>
      </c>
      <c r="R30" s="1">
        <v>337.20506365793375</v>
      </c>
      <c r="S30" s="1">
        <v>472.11006365800853</v>
      </c>
      <c r="T30" s="1">
        <v>74.260063658019959</v>
      </c>
      <c r="U30" s="1">
        <v>298.10506365802615</v>
      </c>
      <c r="V30" s="1">
        <v>0</v>
      </c>
      <c r="W30" s="1">
        <v>0</v>
      </c>
      <c r="X30" s="1">
        <v>0</v>
      </c>
      <c r="Y30" s="1">
        <v>0</v>
      </c>
      <c r="Z30" s="1">
        <v>0</v>
      </c>
      <c r="AA30" s="1">
        <v>99.467836120954601</v>
      </c>
      <c r="AB30" s="1">
        <v>45.856063657977586</v>
      </c>
      <c r="AC30" s="1">
        <v>0</v>
      </c>
      <c r="AD30" s="1">
        <v>21.135159885767287</v>
      </c>
      <c r="AE30" s="1">
        <v>181.31750467579303</v>
      </c>
      <c r="AF30" s="2">
        <v>0</v>
      </c>
      <c r="AG30" s="2">
        <v>141.74206365802237</v>
      </c>
      <c r="AH30" s="2">
        <v>0</v>
      </c>
      <c r="AI30" s="2">
        <v>0</v>
      </c>
      <c r="AJ30" s="2">
        <v>213.27106365802601</v>
      </c>
      <c r="AK30" s="2">
        <v>62.714063658025381</v>
      </c>
      <c r="AL30" s="2">
        <v>0</v>
      </c>
      <c r="AM30" s="2">
        <v>203.37106365802637</v>
      </c>
    </row>
    <row r="31" spans="1:39" x14ac:dyDescent="0.25">
      <c r="A31" s="70">
        <f ca="1">Exceedance!U31</f>
        <v>43647</v>
      </c>
      <c r="B31" s="273">
        <v>31.323109880638036</v>
      </c>
      <c r="C31" s="273">
        <v>31.323109880638036</v>
      </c>
      <c r="D31" s="273">
        <v>31.323109880638036</v>
      </c>
      <c r="E31" s="1">
        <v>266.68810988063802</v>
      </c>
      <c r="F31" s="1">
        <v>103.36110988063245</v>
      </c>
      <c r="G31" s="1">
        <v>0</v>
      </c>
      <c r="H31" s="1">
        <v>219.92584034112278</v>
      </c>
      <c r="I31" s="1">
        <v>0</v>
      </c>
      <c r="J31" s="1">
        <v>0</v>
      </c>
      <c r="K31" s="1">
        <v>7.7241098806324793</v>
      </c>
      <c r="L31" s="1">
        <v>23.483109900989295</v>
      </c>
      <c r="M31" s="1">
        <v>34.350109900989203</v>
      </c>
      <c r="N31" s="1">
        <v>0</v>
      </c>
      <c r="O31" s="1">
        <v>82.875109880638021</v>
      </c>
      <c r="P31" s="1">
        <v>0</v>
      </c>
      <c r="Q31" s="1">
        <v>280.12810990099894</v>
      </c>
      <c r="R31" s="1">
        <v>152.11710988063803</v>
      </c>
      <c r="S31" s="1">
        <v>179.71810988063811</v>
      </c>
      <c r="T31" s="1">
        <v>210.23010988063803</v>
      </c>
      <c r="U31" s="1">
        <v>189.04110988063798</v>
      </c>
      <c r="V31" s="1">
        <v>0</v>
      </c>
      <c r="W31" s="1">
        <v>0</v>
      </c>
      <c r="X31" s="1">
        <v>0</v>
      </c>
      <c r="Y31" s="1">
        <v>0</v>
      </c>
      <c r="Z31" s="1">
        <v>30.661109900979469</v>
      </c>
      <c r="AA31" s="1">
        <v>128.19310990097912</v>
      </c>
      <c r="AB31" s="1">
        <v>0</v>
      </c>
      <c r="AC31" s="1">
        <v>0</v>
      </c>
      <c r="AD31" s="1">
        <v>59.555109878915744</v>
      </c>
      <c r="AE31" s="1">
        <v>214.93010990098603</v>
      </c>
      <c r="AF31" s="2">
        <v>14.278079778385889</v>
      </c>
      <c r="AG31" s="2">
        <v>475.70910988063798</v>
      </c>
      <c r="AH31" s="2">
        <v>0</v>
      </c>
      <c r="AI31" s="2">
        <v>0</v>
      </c>
      <c r="AJ31" s="2">
        <v>144.52610988063802</v>
      </c>
      <c r="AK31" s="2">
        <v>0</v>
      </c>
      <c r="AL31" s="2">
        <v>0</v>
      </c>
      <c r="AM31" s="2">
        <v>317.52610988063253</v>
      </c>
    </row>
    <row r="32" spans="1:39" x14ac:dyDescent="0.25">
      <c r="A32" s="70">
        <f ca="1">Exceedance!U32</f>
        <v>43678</v>
      </c>
      <c r="B32" s="273">
        <v>0</v>
      </c>
      <c r="C32" s="273">
        <v>0</v>
      </c>
      <c r="D32" s="273">
        <v>0</v>
      </c>
      <c r="E32" s="1">
        <v>61.237895346392158</v>
      </c>
      <c r="F32" s="1">
        <v>0</v>
      </c>
      <c r="G32" s="1">
        <v>0</v>
      </c>
      <c r="H32" s="1">
        <v>7.9118953480157117</v>
      </c>
      <c r="I32" s="1">
        <v>0</v>
      </c>
      <c r="J32" s="1">
        <v>0</v>
      </c>
      <c r="K32" s="1">
        <v>0</v>
      </c>
      <c r="L32" s="1">
        <v>0</v>
      </c>
      <c r="M32" s="1">
        <v>0</v>
      </c>
      <c r="N32" s="1">
        <v>0</v>
      </c>
      <c r="O32" s="1">
        <v>80.925895346392821</v>
      </c>
      <c r="P32" s="1">
        <v>0</v>
      </c>
      <c r="Q32" s="1">
        <v>47.52689534639498</v>
      </c>
      <c r="R32" s="1">
        <v>0</v>
      </c>
      <c r="S32" s="1">
        <v>50.433895346391907</v>
      </c>
      <c r="T32" s="1">
        <v>16.946895346393891</v>
      </c>
      <c r="U32" s="1">
        <v>12.614895346392284</v>
      </c>
      <c r="V32" s="1">
        <v>0</v>
      </c>
      <c r="W32" s="1">
        <v>0</v>
      </c>
      <c r="X32" s="1">
        <v>0</v>
      </c>
      <c r="Y32" s="1">
        <v>0</v>
      </c>
      <c r="Z32" s="1">
        <v>0</v>
      </c>
      <c r="AA32" s="1">
        <v>0</v>
      </c>
      <c r="AB32" s="1">
        <v>0</v>
      </c>
      <c r="AC32" s="1">
        <v>0</v>
      </c>
      <c r="AD32" s="1">
        <v>0</v>
      </c>
      <c r="AE32" s="1">
        <v>10.473895346395322</v>
      </c>
      <c r="AF32" s="2">
        <v>0</v>
      </c>
      <c r="AG32" s="2">
        <v>80.05889534639519</v>
      </c>
      <c r="AH32" s="2">
        <v>0</v>
      </c>
      <c r="AI32" s="2">
        <v>0</v>
      </c>
      <c r="AJ32" s="2">
        <v>3.2814267370756489E-2</v>
      </c>
      <c r="AK32" s="2">
        <v>0</v>
      </c>
      <c r="AL32" s="2">
        <v>0</v>
      </c>
      <c r="AM32" s="2">
        <v>76.352895346396537</v>
      </c>
    </row>
    <row r="33" spans="1:39" x14ac:dyDescent="0.25">
      <c r="A33" s="70">
        <f ca="1">Exceedance!U33</f>
        <v>43709</v>
      </c>
      <c r="B33" s="273">
        <v>0</v>
      </c>
      <c r="C33" s="273">
        <v>0</v>
      </c>
      <c r="D33" s="273">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2">
        <v>0</v>
      </c>
      <c r="AG33" s="2">
        <v>0</v>
      </c>
      <c r="AH33" s="2">
        <v>0</v>
      </c>
      <c r="AI33" s="2">
        <v>0</v>
      </c>
      <c r="AJ33" s="2">
        <v>0</v>
      </c>
      <c r="AK33" s="2">
        <v>0</v>
      </c>
      <c r="AL33" s="2">
        <v>0</v>
      </c>
      <c r="AM33" s="2">
        <v>1.6133999623306183</v>
      </c>
    </row>
    <row r="34" spans="1:39" x14ac:dyDescent="0.25">
      <c r="A34" s="70">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2">
        <v>0</v>
      </c>
      <c r="AG34" s="2">
        <v>0</v>
      </c>
      <c r="AH34" s="2">
        <v>0</v>
      </c>
      <c r="AI34" s="2">
        <v>0</v>
      </c>
      <c r="AJ34" s="2">
        <v>0</v>
      </c>
      <c r="AK34" s="2">
        <v>0</v>
      </c>
      <c r="AL34" s="2">
        <v>0</v>
      </c>
      <c r="AM34" s="2">
        <v>7.5721424219700539</v>
      </c>
    </row>
    <row r="35" spans="1:39" x14ac:dyDescent="0.25">
      <c r="A35" s="70">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2">
        <v>0</v>
      </c>
      <c r="AG35" s="2">
        <v>0</v>
      </c>
      <c r="AH35" s="2">
        <v>0</v>
      </c>
      <c r="AI35" s="2">
        <v>0</v>
      </c>
      <c r="AJ35" s="2">
        <v>0</v>
      </c>
      <c r="AK35" s="2">
        <v>0</v>
      </c>
      <c r="AL35" s="2">
        <v>0</v>
      </c>
      <c r="AM35" s="2">
        <v>5.2820032602187723</v>
      </c>
    </row>
    <row r="36" spans="1:39" x14ac:dyDescent="0.25">
      <c r="A36" s="70">
        <f ca="1">Exceedance!U36</f>
        <v>43800</v>
      </c>
      <c r="B36" s="273">
        <v>0</v>
      </c>
      <c r="C36" s="273">
        <v>0</v>
      </c>
      <c r="D36" s="273">
        <v>0</v>
      </c>
      <c r="E36" s="2">
        <v>0</v>
      </c>
      <c r="F36" s="1">
        <v>0</v>
      </c>
      <c r="G36" s="1">
        <v>0</v>
      </c>
      <c r="H36" s="2">
        <v>0</v>
      </c>
      <c r="I36" s="2">
        <v>0</v>
      </c>
      <c r="J36" s="2">
        <v>0</v>
      </c>
      <c r="K36" s="2">
        <v>0</v>
      </c>
      <c r="L36" s="2">
        <v>0</v>
      </c>
      <c r="M36" s="2">
        <v>0</v>
      </c>
      <c r="N36" s="2">
        <v>0</v>
      </c>
      <c r="O36" s="2">
        <v>0</v>
      </c>
      <c r="P36" s="2">
        <v>0</v>
      </c>
      <c r="Q36" s="2">
        <v>0</v>
      </c>
      <c r="R36" s="2">
        <v>0</v>
      </c>
      <c r="S36" s="2">
        <v>0</v>
      </c>
      <c r="T36" s="2">
        <v>0</v>
      </c>
      <c r="U36" s="2">
        <v>0</v>
      </c>
      <c r="V36" s="2">
        <v>0</v>
      </c>
      <c r="W36" s="2">
        <v>0</v>
      </c>
      <c r="X36" s="2">
        <v>0</v>
      </c>
      <c r="Y36" s="2">
        <v>0</v>
      </c>
      <c r="Z36" s="2">
        <v>0</v>
      </c>
      <c r="AA36" s="2">
        <v>0</v>
      </c>
      <c r="AB36" s="2">
        <v>0</v>
      </c>
      <c r="AC36" s="2">
        <v>0</v>
      </c>
      <c r="AD36" s="2">
        <v>0</v>
      </c>
      <c r="AE36" s="2">
        <v>0</v>
      </c>
      <c r="AF36" s="2">
        <v>0</v>
      </c>
      <c r="AG36" s="2">
        <v>0</v>
      </c>
      <c r="AH36" s="2">
        <v>0</v>
      </c>
      <c r="AI36" s="2">
        <v>0</v>
      </c>
      <c r="AJ36" s="2">
        <v>0</v>
      </c>
      <c r="AK36" s="2">
        <v>0</v>
      </c>
      <c r="AL36" s="2">
        <v>0</v>
      </c>
      <c r="AM36" s="2">
        <v>0</v>
      </c>
    </row>
    <row r="37" spans="1:39" x14ac:dyDescent="0.25">
      <c r="A37" s="70">
        <f ca="1">Exceedance!U37</f>
        <v>43831</v>
      </c>
      <c r="B37" s="254">
        <v>0</v>
      </c>
      <c r="C37" s="254">
        <v>0</v>
      </c>
      <c r="D37" s="254">
        <v>0</v>
      </c>
      <c r="E37" s="2">
        <v>0</v>
      </c>
      <c r="F37" s="2">
        <v>0</v>
      </c>
      <c r="G37" s="2">
        <v>0</v>
      </c>
      <c r="H37" s="2">
        <v>0</v>
      </c>
      <c r="I37" s="2">
        <v>0</v>
      </c>
      <c r="J37" s="2">
        <v>0</v>
      </c>
      <c r="K37" s="2">
        <v>0</v>
      </c>
      <c r="L37" s="2">
        <v>0</v>
      </c>
      <c r="M37" s="2">
        <v>0</v>
      </c>
      <c r="N37" s="2">
        <v>0</v>
      </c>
      <c r="O37" s="2">
        <v>0</v>
      </c>
      <c r="P37" s="2">
        <v>0</v>
      </c>
      <c r="Q37" s="2">
        <v>0</v>
      </c>
      <c r="R37" s="2">
        <v>0</v>
      </c>
      <c r="S37" s="2">
        <v>0</v>
      </c>
      <c r="T37" s="2">
        <v>0</v>
      </c>
      <c r="U37" s="2">
        <v>0</v>
      </c>
      <c r="V37" s="2">
        <v>0</v>
      </c>
      <c r="W37" s="2">
        <v>0</v>
      </c>
      <c r="X37" s="2">
        <v>0</v>
      </c>
      <c r="Y37" s="2">
        <v>0</v>
      </c>
      <c r="Z37" s="2">
        <v>0</v>
      </c>
      <c r="AA37" s="2">
        <v>0</v>
      </c>
      <c r="AB37" s="2">
        <v>0</v>
      </c>
      <c r="AC37" s="2">
        <v>0</v>
      </c>
      <c r="AD37" s="2">
        <v>0</v>
      </c>
      <c r="AE37" s="2">
        <v>0</v>
      </c>
      <c r="AF37" s="2">
        <v>0</v>
      </c>
      <c r="AG37" s="2">
        <v>0</v>
      </c>
      <c r="AH37" s="2">
        <v>0</v>
      </c>
      <c r="AI37" s="2">
        <v>0</v>
      </c>
      <c r="AJ37" s="2">
        <v>0</v>
      </c>
      <c r="AK37" s="2">
        <v>0</v>
      </c>
      <c r="AL37" s="2">
        <v>0</v>
      </c>
      <c r="AM37" s="2">
        <v>0.93224245848908149</v>
      </c>
    </row>
    <row r="38" spans="1:39" x14ac:dyDescent="0.25">
      <c r="A38" s="70">
        <f ca="1">Exceedance!U38</f>
        <v>43862</v>
      </c>
      <c r="B38" s="254">
        <v>0</v>
      </c>
      <c r="C38" s="254">
        <v>0</v>
      </c>
      <c r="D38" s="254">
        <v>0</v>
      </c>
      <c r="E38" s="2">
        <v>0</v>
      </c>
      <c r="F38" s="1">
        <v>0</v>
      </c>
      <c r="G38" s="1">
        <v>0</v>
      </c>
      <c r="H38" s="2">
        <v>0</v>
      </c>
      <c r="I38" s="2">
        <v>0</v>
      </c>
      <c r="J38" s="2">
        <v>0</v>
      </c>
      <c r="K38" s="2">
        <v>0</v>
      </c>
      <c r="L38" s="2">
        <v>0</v>
      </c>
      <c r="M38" s="2">
        <v>0</v>
      </c>
      <c r="N38" s="2">
        <v>0</v>
      </c>
      <c r="O38" s="2">
        <v>0</v>
      </c>
      <c r="P38" s="2">
        <v>0</v>
      </c>
      <c r="Q38" s="2">
        <v>0</v>
      </c>
      <c r="R38" s="2">
        <v>0</v>
      </c>
      <c r="S38" s="2">
        <v>0</v>
      </c>
      <c r="T38" s="2">
        <v>0</v>
      </c>
      <c r="U38" s="2">
        <v>0</v>
      </c>
      <c r="V38" s="2">
        <v>0</v>
      </c>
      <c r="W38" s="2">
        <v>0</v>
      </c>
      <c r="X38" s="2">
        <v>0</v>
      </c>
      <c r="Y38" s="2">
        <v>0</v>
      </c>
      <c r="Z38" s="2">
        <v>0</v>
      </c>
      <c r="AA38" s="2">
        <v>0</v>
      </c>
      <c r="AB38" s="2">
        <v>0</v>
      </c>
      <c r="AC38" s="2">
        <v>0</v>
      </c>
      <c r="AD38" s="2">
        <v>0</v>
      </c>
      <c r="AE38" s="2">
        <v>0</v>
      </c>
      <c r="AF38" s="2">
        <v>0</v>
      </c>
      <c r="AG38" s="2">
        <v>0</v>
      </c>
      <c r="AH38" s="2">
        <v>0</v>
      </c>
      <c r="AI38" s="2">
        <v>0</v>
      </c>
      <c r="AJ38" s="2">
        <v>4.9221400643330769E-2</v>
      </c>
      <c r="AK38" s="2">
        <v>0</v>
      </c>
      <c r="AL38" s="2">
        <v>0</v>
      </c>
      <c r="AM38" s="2">
        <v>5.8842667839250051</v>
      </c>
    </row>
    <row r="39" spans="1:39" x14ac:dyDescent="0.25">
      <c r="A39" s="70">
        <f ca="1">Exceedance!U39</f>
        <v>43891</v>
      </c>
      <c r="B39" s="254">
        <v>0</v>
      </c>
      <c r="C39" s="254">
        <v>0</v>
      </c>
      <c r="D39" s="254">
        <v>0</v>
      </c>
      <c r="E39" s="2">
        <v>0</v>
      </c>
      <c r="F39" s="1">
        <v>0</v>
      </c>
      <c r="G39" s="1">
        <v>0</v>
      </c>
      <c r="H39" s="2">
        <v>0</v>
      </c>
      <c r="I39" s="2">
        <v>0</v>
      </c>
      <c r="J39" s="2">
        <v>0</v>
      </c>
      <c r="K39" s="2">
        <v>0</v>
      </c>
      <c r="L39" s="2">
        <v>0</v>
      </c>
      <c r="M39" s="2">
        <v>0</v>
      </c>
      <c r="N39" s="2">
        <v>0</v>
      </c>
      <c r="O39" s="2">
        <v>0</v>
      </c>
      <c r="P39" s="2">
        <v>0</v>
      </c>
      <c r="Q39" s="2">
        <v>0</v>
      </c>
      <c r="R39" s="2">
        <v>0</v>
      </c>
      <c r="S39" s="2">
        <v>0</v>
      </c>
      <c r="T39" s="2">
        <v>0</v>
      </c>
      <c r="U39" s="2">
        <v>0</v>
      </c>
      <c r="V39" s="2">
        <v>0</v>
      </c>
      <c r="W39" s="2">
        <v>0</v>
      </c>
      <c r="X39" s="2">
        <v>0</v>
      </c>
      <c r="Y39" s="2">
        <v>0</v>
      </c>
      <c r="Z39" s="2">
        <v>0</v>
      </c>
      <c r="AA39" s="2">
        <v>0</v>
      </c>
      <c r="AB39" s="2">
        <v>0</v>
      </c>
      <c r="AC39" s="2">
        <v>0</v>
      </c>
      <c r="AD39" s="2">
        <v>0</v>
      </c>
      <c r="AE39" s="2">
        <v>0</v>
      </c>
      <c r="AF39" s="2">
        <v>0</v>
      </c>
      <c r="AG39" s="2">
        <v>0</v>
      </c>
      <c r="AH39" s="2">
        <v>0</v>
      </c>
      <c r="AI39" s="2">
        <v>0</v>
      </c>
      <c r="AJ39" s="2">
        <v>3.9322062876864914</v>
      </c>
      <c r="AK39" s="2">
        <v>0</v>
      </c>
      <c r="AL39" s="2">
        <v>0</v>
      </c>
      <c r="AM39" s="2">
        <v>0</v>
      </c>
    </row>
    <row r="40" spans="1:39" x14ac:dyDescent="0.25">
      <c r="A40" s="70">
        <f ca="1">Exceedance!U40</f>
        <v>43922</v>
      </c>
      <c r="B40" s="254">
        <v>0.36437484859928537</v>
      </c>
      <c r="C40" s="254">
        <v>0.36391183875864375</v>
      </c>
      <c r="D40" s="254">
        <v>0.36409658362092945</v>
      </c>
      <c r="E40" s="2">
        <v>0</v>
      </c>
      <c r="F40" s="1">
        <v>5.9040930338875891E-2</v>
      </c>
      <c r="G40" s="1">
        <v>0</v>
      </c>
      <c r="H40" s="2">
        <v>0</v>
      </c>
      <c r="I40" s="2">
        <v>0</v>
      </c>
      <c r="J40" s="2">
        <v>0</v>
      </c>
      <c r="K40" s="2">
        <v>0</v>
      </c>
      <c r="L40" s="2">
        <v>0</v>
      </c>
      <c r="M40" s="2">
        <v>0</v>
      </c>
      <c r="N40" s="2">
        <v>0</v>
      </c>
      <c r="O40" s="2">
        <v>0</v>
      </c>
      <c r="P40" s="2">
        <v>0</v>
      </c>
      <c r="Q40" s="2">
        <v>0</v>
      </c>
      <c r="R40" s="2">
        <v>8.7647567815109975E-2</v>
      </c>
      <c r="S40" s="2">
        <v>0</v>
      </c>
      <c r="T40" s="2">
        <v>0</v>
      </c>
      <c r="U40" s="2">
        <v>0</v>
      </c>
      <c r="V40" s="2">
        <v>0</v>
      </c>
      <c r="W40" s="2">
        <v>0</v>
      </c>
      <c r="X40" s="2">
        <v>0</v>
      </c>
      <c r="Y40" s="2">
        <v>0</v>
      </c>
      <c r="Z40" s="2">
        <v>0</v>
      </c>
      <c r="AA40" s="2">
        <v>0</v>
      </c>
      <c r="AB40" s="2">
        <v>0</v>
      </c>
      <c r="AC40" s="2">
        <v>0</v>
      </c>
      <c r="AD40" s="2">
        <v>0</v>
      </c>
      <c r="AE40" s="2">
        <v>0</v>
      </c>
      <c r="AF40" s="2">
        <v>0</v>
      </c>
      <c r="AG40" s="2">
        <v>0</v>
      </c>
      <c r="AH40" s="2">
        <v>0</v>
      </c>
      <c r="AI40" s="2">
        <v>0</v>
      </c>
      <c r="AJ40" s="2">
        <v>0</v>
      </c>
      <c r="AK40" s="2">
        <v>0</v>
      </c>
      <c r="AL40" s="2">
        <v>0</v>
      </c>
      <c r="AM40" s="2">
        <v>0</v>
      </c>
    </row>
    <row r="41" spans="1:39" x14ac:dyDescent="0.25">
      <c r="A41" s="70">
        <f ca="1">Exceedance!U41</f>
        <v>43952</v>
      </c>
      <c r="B41" s="254">
        <v>0</v>
      </c>
      <c r="C41" s="254">
        <v>0</v>
      </c>
      <c r="D41" s="254">
        <v>0</v>
      </c>
      <c r="E41" s="2">
        <v>3.0780291585677619</v>
      </c>
      <c r="F41" s="1">
        <v>76.021652797823208</v>
      </c>
      <c r="G41" s="1">
        <v>298.00623979198571</v>
      </c>
      <c r="H41" s="2">
        <v>125.68075012615257</v>
      </c>
      <c r="I41" s="2">
        <v>0</v>
      </c>
      <c r="J41" s="2">
        <v>0</v>
      </c>
      <c r="K41" s="2">
        <v>0</v>
      </c>
      <c r="L41" s="2">
        <v>0</v>
      </c>
      <c r="M41" s="2">
        <v>20.460290124098243</v>
      </c>
      <c r="N41" s="2">
        <v>18.654029158592095</v>
      </c>
      <c r="O41" s="2">
        <v>33.268005121655484</v>
      </c>
      <c r="P41" s="2">
        <v>0</v>
      </c>
      <c r="Q41" s="2">
        <v>13.690369548588951</v>
      </c>
      <c r="R41" s="2">
        <v>178.69472692531045</v>
      </c>
      <c r="S41" s="2">
        <v>0</v>
      </c>
      <c r="T41" s="2">
        <v>10.351029158570107</v>
      </c>
      <c r="U41" s="2">
        <v>5.1140291585693154</v>
      </c>
      <c r="V41" s="2">
        <v>0</v>
      </c>
      <c r="W41" s="2">
        <v>0</v>
      </c>
      <c r="X41" s="2">
        <v>0</v>
      </c>
      <c r="Y41" s="2">
        <v>0</v>
      </c>
      <c r="Z41" s="2">
        <v>0</v>
      </c>
      <c r="AA41" s="2">
        <v>78.46609020350202</v>
      </c>
      <c r="AB41" s="2">
        <v>43.742751298396776</v>
      </c>
      <c r="AC41" s="2">
        <v>0</v>
      </c>
      <c r="AD41" s="2">
        <v>0</v>
      </c>
      <c r="AE41" s="2">
        <v>0</v>
      </c>
      <c r="AF41" s="2">
        <v>0</v>
      </c>
      <c r="AG41" s="2">
        <v>56.099948595765738</v>
      </c>
      <c r="AH41" s="2">
        <v>0</v>
      </c>
      <c r="AI41" s="2">
        <v>3.8350291585862681</v>
      </c>
      <c r="AJ41" s="2">
        <v>22.338029158569942</v>
      </c>
      <c r="AK41" s="2">
        <v>0</v>
      </c>
      <c r="AL41" s="2">
        <v>45.268029158576091</v>
      </c>
      <c r="AM41" s="2">
        <v>0</v>
      </c>
    </row>
    <row r="42" spans="1:39" x14ac:dyDescent="0.25">
      <c r="A42" s="70">
        <f ca="1">Exceedance!U42</f>
        <v>43983</v>
      </c>
      <c r="B42" s="254">
        <v>62.837063658019161</v>
      </c>
      <c r="C42" s="254">
        <v>62.837063658019289</v>
      </c>
      <c r="D42" s="254">
        <v>62.837063658019254</v>
      </c>
      <c r="E42" s="2">
        <v>152.9670636580264</v>
      </c>
      <c r="F42" s="1">
        <v>0</v>
      </c>
      <c r="G42" s="1">
        <v>590.06256786577455</v>
      </c>
      <c r="H42" s="2">
        <v>0</v>
      </c>
      <c r="I42" s="2">
        <v>0</v>
      </c>
      <c r="J42" s="2">
        <v>12.408579080361994</v>
      </c>
      <c r="K42" s="2">
        <v>0</v>
      </c>
      <c r="L42" s="2">
        <v>98.424446809914699</v>
      </c>
      <c r="M42" s="2">
        <v>0</v>
      </c>
      <c r="N42" s="2">
        <v>113.83506365802636</v>
      </c>
      <c r="O42" s="2">
        <v>0</v>
      </c>
      <c r="P42" s="2">
        <v>114.95849739416505</v>
      </c>
      <c r="Q42" s="2">
        <v>346.29906365794062</v>
      </c>
      <c r="R42" s="2">
        <v>476.47306365800767</v>
      </c>
      <c r="S42" s="2">
        <v>73.019935586381081</v>
      </c>
      <c r="T42" s="2">
        <v>300.26906365802597</v>
      </c>
      <c r="U42" s="2">
        <v>0</v>
      </c>
      <c r="V42" s="2">
        <v>0</v>
      </c>
      <c r="W42" s="2">
        <v>0</v>
      </c>
      <c r="X42" s="2">
        <v>0</v>
      </c>
      <c r="Y42" s="2">
        <v>0</v>
      </c>
      <c r="Z42" s="2">
        <v>112.36962301318739</v>
      </c>
      <c r="AA42" s="2">
        <v>45.28506365798799</v>
      </c>
      <c r="AB42" s="2">
        <v>0</v>
      </c>
      <c r="AC42" s="2">
        <v>32.09769726619912</v>
      </c>
      <c r="AD42" s="2">
        <v>192.09382206835517</v>
      </c>
      <c r="AE42" s="2">
        <v>0</v>
      </c>
      <c r="AF42" s="2">
        <v>160.74506365802645</v>
      </c>
      <c r="AG42" s="2">
        <v>0</v>
      </c>
      <c r="AH42" s="2">
        <v>0</v>
      </c>
      <c r="AI42" s="2">
        <v>210.42206365802605</v>
      </c>
      <c r="AJ42" s="2">
        <v>62.861063658026097</v>
      </c>
      <c r="AK42" s="2">
        <v>0</v>
      </c>
      <c r="AL42" s="2">
        <v>211.21906365802633</v>
      </c>
      <c r="AM42" s="2">
        <v>322.60106365802596</v>
      </c>
    </row>
    <row r="43" spans="1:39" x14ac:dyDescent="0.25">
      <c r="A43" s="70">
        <f ca="1">Exceedance!U43</f>
        <v>44013</v>
      </c>
      <c r="B43" s="254">
        <v>31.323109880638036</v>
      </c>
      <c r="C43" s="254">
        <v>31.323109880638036</v>
      </c>
      <c r="D43" s="254">
        <v>31.323109880638036</v>
      </c>
      <c r="E43" s="2">
        <v>96.462109880632468</v>
      </c>
      <c r="F43" s="1">
        <v>0</v>
      </c>
      <c r="G43" s="1">
        <v>221.2628403411168</v>
      </c>
      <c r="H43" s="2">
        <v>0</v>
      </c>
      <c r="I43" s="2">
        <v>0</v>
      </c>
      <c r="J43" s="2">
        <v>3.85610988045529</v>
      </c>
      <c r="K43" s="2">
        <v>23.798109900989569</v>
      </c>
      <c r="L43" s="2">
        <v>28.381109900988577</v>
      </c>
      <c r="M43" s="2">
        <v>0</v>
      </c>
      <c r="N43" s="2">
        <v>81.595109880632492</v>
      </c>
      <c r="O43" s="2">
        <v>0</v>
      </c>
      <c r="P43" s="2">
        <v>268.92410990099887</v>
      </c>
      <c r="Q43" s="2">
        <v>141.48910988063804</v>
      </c>
      <c r="R43" s="2">
        <v>170.33010988063802</v>
      </c>
      <c r="S43" s="2">
        <v>211.88910988027573</v>
      </c>
      <c r="T43" s="2">
        <v>180.08810988063803</v>
      </c>
      <c r="U43" s="2">
        <v>0</v>
      </c>
      <c r="V43" s="2">
        <v>0</v>
      </c>
      <c r="W43" s="2">
        <v>0</v>
      </c>
      <c r="X43" s="2">
        <v>0</v>
      </c>
      <c r="Y43" s="2">
        <v>24.066109900985861</v>
      </c>
      <c r="Z43" s="2">
        <v>114.40710987806069</v>
      </c>
      <c r="AA43" s="2">
        <v>0</v>
      </c>
      <c r="AB43" s="2">
        <v>0</v>
      </c>
      <c r="AC43" s="2">
        <v>49.609109879878602</v>
      </c>
      <c r="AD43" s="2">
        <v>204.09110990098483</v>
      </c>
      <c r="AE43" s="2">
        <v>10.860508860214248</v>
      </c>
      <c r="AF43" s="2">
        <v>461.0871098806324</v>
      </c>
      <c r="AG43" s="2">
        <v>0</v>
      </c>
      <c r="AH43" s="2">
        <v>0</v>
      </c>
      <c r="AI43" s="2">
        <v>144.80610988063799</v>
      </c>
      <c r="AJ43" s="2">
        <v>0</v>
      </c>
      <c r="AK43" s="2">
        <v>0</v>
      </c>
      <c r="AL43" s="2">
        <v>306.26010988063246</v>
      </c>
      <c r="AM43" s="2">
        <v>253.24810988063803</v>
      </c>
    </row>
    <row r="44" spans="1:39" x14ac:dyDescent="0.25">
      <c r="A44" s="70">
        <f ca="1">Exceedance!U44</f>
        <v>44044</v>
      </c>
      <c r="B44" s="254">
        <v>0</v>
      </c>
      <c r="C44" s="254">
        <v>0</v>
      </c>
      <c r="D44" s="254">
        <v>0</v>
      </c>
      <c r="E44" s="2">
        <v>0</v>
      </c>
      <c r="F44" s="1">
        <v>0</v>
      </c>
      <c r="G44" s="1">
        <v>8.1598953480214629</v>
      </c>
      <c r="H44" s="2">
        <v>0</v>
      </c>
      <c r="I44" s="2">
        <v>0</v>
      </c>
      <c r="J44" s="2">
        <v>0</v>
      </c>
      <c r="K44" s="2">
        <v>0</v>
      </c>
      <c r="L44" s="2">
        <v>0</v>
      </c>
      <c r="M44" s="2">
        <v>0</v>
      </c>
      <c r="N44" s="2">
        <v>74.684895346397383</v>
      </c>
      <c r="O44" s="2">
        <v>0</v>
      </c>
      <c r="P44" s="2">
        <v>41.554895346394986</v>
      </c>
      <c r="Q44" s="2">
        <v>0</v>
      </c>
      <c r="R44" s="2">
        <v>48.023895346393935</v>
      </c>
      <c r="S44" s="2">
        <v>17.300895346395425</v>
      </c>
      <c r="T44" s="2">
        <v>9.5268953463922781</v>
      </c>
      <c r="U44" s="2">
        <v>0</v>
      </c>
      <c r="V44" s="2">
        <v>0</v>
      </c>
      <c r="W44" s="2">
        <v>0</v>
      </c>
      <c r="X44" s="2">
        <v>0</v>
      </c>
      <c r="Y44" s="2">
        <v>0</v>
      </c>
      <c r="Z44" s="2">
        <v>0</v>
      </c>
      <c r="AA44" s="2">
        <v>0</v>
      </c>
      <c r="AB44" s="2">
        <v>0</v>
      </c>
      <c r="AC44" s="2">
        <v>0</v>
      </c>
      <c r="AD44" s="2">
        <v>5.0098953463943197</v>
      </c>
      <c r="AE44" s="2">
        <v>0</v>
      </c>
      <c r="AF44" s="2">
        <v>73.671895346396767</v>
      </c>
      <c r="AG44" s="2">
        <v>0</v>
      </c>
      <c r="AH44" s="2">
        <v>0</v>
      </c>
      <c r="AI44" s="2">
        <v>1.9190632162258425E-2</v>
      </c>
      <c r="AJ44" s="2">
        <v>0</v>
      </c>
      <c r="AK44" s="2">
        <v>0</v>
      </c>
      <c r="AL44" s="2">
        <v>66.516895346397007</v>
      </c>
      <c r="AM44" s="2">
        <v>56.918895346392077</v>
      </c>
    </row>
    <row r="45" spans="1:39" x14ac:dyDescent="0.25">
      <c r="A45" s="70">
        <f ca="1">Exceedance!U45</f>
        <v>44075</v>
      </c>
      <c r="B45" s="254">
        <v>0</v>
      </c>
      <c r="C45" s="254">
        <v>0</v>
      </c>
      <c r="D45" s="254">
        <v>0</v>
      </c>
      <c r="E45" s="2">
        <v>0</v>
      </c>
      <c r="F45" s="1">
        <v>0</v>
      </c>
      <c r="G45" s="1">
        <v>0</v>
      </c>
      <c r="H45" s="2">
        <v>0</v>
      </c>
      <c r="I45" s="2">
        <v>0</v>
      </c>
      <c r="J45" s="2">
        <v>0</v>
      </c>
      <c r="K45" s="2">
        <v>0</v>
      </c>
      <c r="L45" s="2">
        <v>0</v>
      </c>
      <c r="M45" s="2">
        <v>0</v>
      </c>
      <c r="N45" s="2">
        <v>0</v>
      </c>
      <c r="O45" s="2">
        <v>0</v>
      </c>
      <c r="P45" s="2">
        <v>0</v>
      </c>
      <c r="Q45" s="2">
        <v>0</v>
      </c>
      <c r="R45" s="2">
        <v>0</v>
      </c>
      <c r="S45" s="2">
        <v>0</v>
      </c>
      <c r="T45" s="2">
        <v>0</v>
      </c>
      <c r="U45" s="2">
        <v>0</v>
      </c>
      <c r="V45" s="2">
        <v>0</v>
      </c>
      <c r="W45" s="2">
        <v>0</v>
      </c>
      <c r="X45" s="2">
        <v>0</v>
      </c>
      <c r="Y45" s="2">
        <v>0</v>
      </c>
      <c r="Z45" s="2">
        <v>0</v>
      </c>
      <c r="AA45" s="2">
        <v>0</v>
      </c>
      <c r="AB45" s="2">
        <v>0</v>
      </c>
      <c r="AC45" s="2">
        <v>0</v>
      </c>
      <c r="AD45" s="2">
        <v>0</v>
      </c>
      <c r="AE45" s="2">
        <v>0</v>
      </c>
      <c r="AF45" s="2">
        <v>0</v>
      </c>
      <c r="AG45" s="2">
        <v>0</v>
      </c>
      <c r="AH45" s="2">
        <v>0</v>
      </c>
      <c r="AI45" s="2">
        <v>0</v>
      </c>
      <c r="AJ45" s="2">
        <v>0</v>
      </c>
      <c r="AK45" s="2">
        <v>0</v>
      </c>
      <c r="AL45" s="2">
        <v>2.3464940467218613</v>
      </c>
      <c r="AM45" s="2">
        <v>0</v>
      </c>
    </row>
    <row r="46" spans="1:39" x14ac:dyDescent="0.25">
      <c r="A46" s="70">
        <f ca="1">Exceedance!U46</f>
        <v>44105</v>
      </c>
      <c r="B46" s="254">
        <v>0</v>
      </c>
      <c r="C46" s="254">
        <v>0</v>
      </c>
      <c r="D46" s="254">
        <v>0</v>
      </c>
      <c r="E46" s="2">
        <v>0</v>
      </c>
      <c r="F46" s="1">
        <v>0</v>
      </c>
      <c r="G46" s="1">
        <v>0</v>
      </c>
      <c r="H46" s="2">
        <v>0</v>
      </c>
      <c r="I46" s="2">
        <v>0</v>
      </c>
      <c r="J46" s="2">
        <v>0</v>
      </c>
      <c r="K46" s="2">
        <v>0</v>
      </c>
      <c r="L46" s="2">
        <v>0</v>
      </c>
      <c r="M46" s="2">
        <v>0</v>
      </c>
      <c r="N46" s="2">
        <v>0</v>
      </c>
      <c r="O46" s="2">
        <v>0</v>
      </c>
      <c r="P46" s="2">
        <v>0</v>
      </c>
      <c r="Q46" s="2">
        <v>0</v>
      </c>
      <c r="R46" s="2">
        <v>0</v>
      </c>
      <c r="S46" s="2">
        <v>0</v>
      </c>
      <c r="T46" s="2">
        <v>0</v>
      </c>
      <c r="U46" s="2">
        <v>0</v>
      </c>
      <c r="V46" s="2">
        <v>0</v>
      </c>
      <c r="W46" s="2">
        <v>0</v>
      </c>
      <c r="X46" s="2">
        <v>0</v>
      </c>
      <c r="Y46" s="2">
        <v>0</v>
      </c>
      <c r="Z46" s="2">
        <v>0</v>
      </c>
      <c r="AA46" s="2">
        <v>0</v>
      </c>
      <c r="AB46" s="2">
        <v>0</v>
      </c>
      <c r="AC46" s="2">
        <v>0</v>
      </c>
      <c r="AD46" s="2">
        <v>0</v>
      </c>
      <c r="AE46" s="2">
        <v>0</v>
      </c>
      <c r="AF46" s="2">
        <v>0</v>
      </c>
      <c r="AG46" s="2">
        <v>0</v>
      </c>
      <c r="AH46" s="2">
        <v>0</v>
      </c>
      <c r="AI46" s="2">
        <v>0</v>
      </c>
      <c r="AJ46" s="2">
        <v>0</v>
      </c>
      <c r="AK46" s="2">
        <v>0</v>
      </c>
      <c r="AL46" s="2">
        <v>4.433547848342049</v>
      </c>
      <c r="AM46" s="2">
        <v>0</v>
      </c>
    </row>
    <row r="47" spans="1:39" x14ac:dyDescent="0.25">
      <c r="A47" s="70">
        <f ca="1">Exceedance!U47</f>
        <v>44136</v>
      </c>
      <c r="B47" s="254">
        <v>0</v>
      </c>
      <c r="C47" s="254">
        <v>0</v>
      </c>
      <c r="D47" s="254">
        <v>0</v>
      </c>
      <c r="E47" s="2">
        <v>0</v>
      </c>
      <c r="F47" s="1">
        <v>0</v>
      </c>
      <c r="G47" s="1">
        <v>0</v>
      </c>
      <c r="H47" s="2">
        <v>0</v>
      </c>
      <c r="I47" s="2">
        <v>0</v>
      </c>
      <c r="J47" s="2">
        <v>0</v>
      </c>
      <c r="K47" s="2">
        <v>0</v>
      </c>
      <c r="L47" s="2">
        <v>0</v>
      </c>
      <c r="M47" s="2">
        <v>0</v>
      </c>
      <c r="N47" s="2">
        <v>0</v>
      </c>
      <c r="O47" s="2">
        <v>0</v>
      </c>
      <c r="P47" s="2">
        <v>0</v>
      </c>
      <c r="Q47" s="2">
        <v>0</v>
      </c>
      <c r="R47" s="2">
        <v>0</v>
      </c>
      <c r="S47" s="2">
        <v>0</v>
      </c>
      <c r="T47" s="2">
        <v>0</v>
      </c>
      <c r="U47" s="2">
        <v>0</v>
      </c>
      <c r="V47" s="2">
        <v>0</v>
      </c>
      <c r="W47" s="2">
        <v>0</v>
      </c>
      <c r="X47" s="2">
        <v>0</v>
      </c>
      <c r="Y47" s="2">
        <v>0</v>
      </c>
      <c r="Z47" s="2">
        <v>0</v>
      </c>
      <c r="AA47" s="2">
        <v>0</v>
      </c>
      <c r="AB47" s="2">
        <v>0</v>
      </c>
      <c r="AC47" s="2">
        <v>0</v>
      </c>
      <c r="AD47" s="2">
        <v>0</v>
      </c>
      <c r="AE47" s="2">
        <v>0</v>
      </c>
      <c r="AF47" s="2">
        <v>0</v>
      </c>
      <c r="AG47" s="2">
        <v>0</v>
      </c>
      <c r="AH47" s="2">
        <v>0</v>
      </c>
      <c r="AI47" s="2">
        <v>0</v>
      </c>
      <c r="AJ47" s="2">
        <v>0</v>
      </c>
      <c r="AK47" s="2">
        <v>0</v>
      </c>
      <c r="AL47" s="2">
        <v>2.3574724941943646</v>
      </c>
      <c r="AM47" s="2">
        <v>0</v>
      </c>
    </row>
    <row r="48" spans="1:39" x14ac:dyDescent="0.25">
      <c r="A48" s="70">
        <f ca="1">Exceedance!U48</f>
        <v>44166</v>
      </c>
      <c r="B48" s="254">
        <v>0</v>
      </c>
      <c r="C48" s="254">
        <v>0</v>
      </c>
      <c r="D48" s="254">
        <v>0</v>
      </c>
      <c r="E48" s="2">
        <v>0</v>
      </c>
      <c r="F48" s="1">
        <v>0</v>
      </c>
      <c r="G48" s="1">
        <v>0</v>
      </c>
      <c r="H48" s="2">
        <v>0</v>
      </c>
      <c r="I48" s="2">
        <v>0</v>
      </c>
      <c r="J48" s="2">
        <v>0</v>
      </c>
      <c r="K48" s="2">
        <v>0</v>
      </c>
      <c r="L48" s="2">
        <v>0</v>
      </c>
      <c r="M48" s="2">
        <v>0</v>
      </c>
      <c r="N48" s="2">
        <v>0</v>
      </c>
      <c r="O48" s="2">
        <v>0</v>
      </c>
      <c r="P48" s="2">
        <v>0</v>
      </c>
      <c r="Q48" s="2">
        <v>0</v>
      </c>
      <c r="R48" s="2">
        <v>0</v>
      </c>
      <c r="S48" s="2">
        <v>0</v>
      </c>
      <c r="T48" s="2">
        <v>0</v>
      </c>
      <c r="U48" s="2">
        <v>0</v>
      </c>
      <c r="V48" s="2">
        <v>0</v>
      </c>
      <c r="W48" s="2">
        <v>0</v>
      </c>
      <c r="X48" s="2">
        <v>0</v>
      </c>
      <c r="Y48" s="2">
        <v>0</v>
      </c>
      <c r="Z48" s="2">
        <v>0</v>
      </c>
      <c r="AA48" s="2">
        <v>0</v>
      </c>
      <c r="AB48" s="2">
        <v>0</v>
      </c>
      <c r="AC48" s="2">
        <v>0</v>
      </c>
      <c r="AD48" s="2">
        <v>0</v>
      </c>
      <c r="AE48" s="2">
        <v>0</v>
      </c>
      <c r="AF48" s="2">
        <v>0</v>
      </c>
      <c r="AG48" s="2">
        <v>0</v>
      </c>
      <c r="AH48" s="2">
        <v>0</v>
      </c>
      <c r="AI48" s="2">
        <v>0</v>
      </c>
      <c r="AJ48" s="2">
        <v>0</v>
      </c>
      <c r="AK48" s="2">
        <v>0</v>
      </c>
      <c r="AL48" s="2">
        <v>0</v>
      </c>
      <c r="AM48" s="2">
        <v>0</v>
      </c>
    </row>
    <row r="49" spans="1:39" x14ac:dyDescent="0.25">
      <c r="A49" s="70">
        <f ca="1">Exceedance!U49</f>
        <v>44197</v>
      </c>
      <c r="B49" s="254">
        <v>0</v>
      </c>
      <c r="C49" s="254">
        <v>0</v>
      </c>
      <c r="D49" s="254">
        <v>0</v>
      </c>
      <c r="E49" s="2">
        <v>0</v>
      </c>
      <c r="F49" s="1">
        <v>0</v>
      </c>
      <c r="G49" s="1">
        <v>0</v>
      </c>
      <c r="H49" s="2">
        <v>0</v>
      </c>
      <c r="I49" s="2">
        <v>0</v>
      </c>
      <c r="J49" s="2">
        <v>0</v>
      </c>
      <c r="K49" s="2">
        <v>0</v>
      </c>
      <c r="L49" s="2">
        <v>0</v>
      </c>
      <c r="M49" s="2">
        <v>0</v>
      </c>
      <c r="N49" s="2">
        <v>0</v>
      </c>
      <c r="O49" s="2">
        <v>0</v>
      </c>
      <c r="P49" s="2">
        <v>0</v>
      </c>
      <c r="Q49" s="2">
        <v>0</v>
      </c>
      <c r="R49" s="2">
        <v>0</v>
      </c>
      <c r="S49" s="2">
        <v>0</v>
      </c>
      <c r="T49" s="2">
        <v>0</v>
      </c>
      <c r="U49" s="2">
        <v>0</v>
      </c>
      <c r="V49" s="2">
        <v>0</v>
      </c>
      <c r="W49" s="2">
        <v>0</v>
      </c>
      <c r="X49" s="2">
        <v>0</v>
      </c>
      <c r="Y49" s="2">
        <v>0</v>
      </c>
      <c r="Z49" s="2">
        <v>0</v>
      </c>
      <c r="AA49" s="2">
        <v>0</v>
      </c>
      <c r="AB49" s="2">
        <v>0</v>
      </c>
      <c r="AC49" s="2">
        <v>0</v>
      </c>
      <c r="AD49" s="2">
        <v>0</v>
      </c>
      <c r="AE49" s="2">
        <v>0</v>
      </c>
      <c r="AF49" s="2">
        <v>0</v>
      </c>
      <c r="AG49" s="2">
        <v>0</v>
      </c>
      <c r="AH49" s="2">
        <v>0</v>
      </c>
      <c r="AI49" s="2">
        <v>0</v>
      </c>
      <c r="AJ49" s="2">
        <v>0</v>
      </c>
      <c r="AK49" s="2">
        <v>0</v>
      </c>
      <c r="AL49" s="2">
        <v>0</v>
      </c>
      <c r="AM49" s="2">
        <v>0</v>
      </c>
    </row>
    <row r="50" spans="1:39" x14ac:dyDescent="0.25">
      <c r="A50" s="70">
        <f ca="1">Exceedance!U50</f>
        <v>44228</v>
      </c>
      <c r="B50" s="254">
        <v>0</v>
      </c>
      <c r="C50" s="254">
        <v>0</v>
      </c>
      <c r="D50" s="254">
        <v>0</v>
      </c>
      <c r="E50" s="2">
        <v>0</v>
      </c>
      <c r="F50" s="1">
        <v>0</v>
      </c>
      <c r="G50" s="1">
        <v>0</v>
      </c>
      <c r="H50" s="2">
        <v>0</v>
      </c>
      <c r="I50" s="2">
        <v>0</v>
      </c>
      <c r="J50" s="2">
        <v>0</v>
      </c>
      <c r="K50" s="2">
        <v>0</v>
      </c>
      <c r="L50" s="2">
        <v>0</v>
      </c>
      <c r="M50" s="2">
        <v>0</v>
      </c>
      <c r="N50" s="2">
        <v>0</v>
      </c>
      <c r="O50" s="2">
        <v>0</v>
      </c>
      <c r="P50" s="2">
        <v>0</v>
      </c>
      <c r="Q50" s="2">
        <v>0</v>
      </c>
      <c r="R50" s="2">
        <v>0</v>
      </c>
      <c r="S50" s="2">
        <v>0</v>
      </c>
      <c r="T50" s="2">
        <v>0</v>
      </c>
      <c r="U50" s="2">
        <v>0</v>
      </c>
      <c r="V50" s="2">
        <v>0</v>
      </c>
      <c r="W50" s="2">
        <v>0</v>
      </c>
      <c r="X50" s="2">
        <v>0</v>
      </c>
      <c r="Y50" s="2">
        <v>0</v>
      </c>
      <c r="Z50" s="2">
        <v>0</v>
      </c>
      <c r="AA50" s="2">
        <v>0</v>
      </c>
      <c r="AB50" s="2">
        <v>0</v>
      </c>
      <c r="AC50" s="2">
        <v>0</v>
      </c>
      <c r="AD50" s="2">
        <v>0</v>
      </c>
      <c r="AE50" s="2">
        <v>0</v>
      </c>
      <c r="AF50" s="2">
        <v>0</v>
      </c>
      <c r="AG50" s="2">
        <v>0</v>
      </c>
      <c r="AH50" s="2">
        <v>0</v>
      </c>
      <c r="AI50" s="2">
        <v>0</v>
      </c>
      <c r="AJ50" s="2">
        <v>0</v>
      </c>
      <c r="AK50" s="2">
        <v>0</v>
      </c>
      <c r="AL50" s="2">
        <v>1.9913507490160012</v>
      </c>
      <c r="AM50" s="2">
        <v>0</v>
      </c>
    </row>
    <row r="51" spans="1:39" x14ac:dyDescent="0.25">
      <c r="A51" s="70">
        <f ca="1">Exceedance!U51</f>
        <v>44256</v>
      </c>
      <c r="B51" s="254">
        <v>0</v>
      </c>
      <c r="C51" s="254">
        <v>0</v>
      </c>
      <c r="D51" s="254">
        <v>0</v>
      </c>
      <c r="E51" s="2">
        <v>0</v>
      </c>
      <c r="F51" s="1">
        <v>0</v>
      </c>
      <c r="G51" s="1">
        <v>0</v>
      </c>
      <c r="H51" s="2">
        <v>0</v>
      </c>
      <c r="I51" s="2">
        <v>0</v>
      </c>
      <c r="J51" s="2">
        <v>0</v>
      </c>
      <c r="K51" s="2">
        <v>0</v>
      </c>
      <c r="L51" s="2">
        <v>0</v>
      </c>
      <c r="M51" s="2">
        <v>0</v>
      </c>
      <c r="N51" s="2">
        <v>0</v>
      </c>
      <c r="O51" s="2">
        <v>0</v>
      </c>
      <c r="P51" s="2">
        <v>0</v>
      </c>
      <c r="Q51" s="2">
        <v>0</v>
      </c>
      <c r="R51" s="2">
        <v>0</v>
      </c>
      <c r="S51" s="2">
        <v>0</v>
      </c>
      <c r="T51" s="2">
        <v>0</v>
      </c>
      <c r="U51" s="2">
        <v>0</v>
      </c>
      <c r="V51" s="2">
        <v>0</v>
      </c>
      <c r="W51" s="2">
        <v>0</v>
      </c>
      <c r="X51" s="2">
        <v>0</v>
      </c>
      <c r="Y51" s="2">
        <v>0</v>
      </c>
      <c r="Z51" s="2">
        <v>0</v>
      </c>
      <c r="AA51" s="2">
        <v>0</v>
      </c>
      <c r="AB51" s="2">
        <v>0</v>
      </c>
      <c r="AC51" s="2">
        <v>0</v>
      </c>
      <c r="AD51" s="2">
        <v>0</v>
      </c>
      <c r="AE51" s="2">
        <v>0</v>
      </c>
      <c r="AF51" s="2">
        <v>0</v>
      </c>
      <c r="AG51" s="2">
        <v>0</v>
      </c>
      <c r="AH51" s="2">
        <v>0</v>
      </c>
      <c r="AI51" s="2">
        <v>3.2664295304608664</v>
      </c>
      <c r="AJ51" s="2">
        <v>0</v>
      </c>
      <c r="AK51" s="2">
        <v>0</v>
      </c>
      <c r="AL51" s="2">
        <v>0</v>
      </c>
      <c r="AM51" s="2">
        <v>0</v>
      </c>
    </row>
    <row r="52" spans="1:39" x14ac:dyDescent="0.25">
      <c r="A52" s="70">
        <f ca="1">Exceedance!U52</f>
        <v>44287</v>
      </c>
      <c r="B52" s="254">
        <v>0.36442036447278353</v>
      </c>
      <c r="C52" s="254">
        <v>0.36395864277856776</v>
      </c>
      <c r="D52" s="254">
        <v>0.36414259474594557</v>
      </c>
      <c r="E52" s="2">
        <v>1.3308861405243008E-2</v>
      </c>
      <c r="F52" s="1">
        <v>0</v>
      </c>
      <c r="G52" s="1">
        <v>0</v>
      </c>
      <c r="H52" s="2">
        <v>0</v>
      </c>
      <c r="I52" s="2">
        <v>0</v>
      </c>
      <c r="J52" s="2">
        <v>0</v>
      </c>
      <c r="K52" s="2">
        <v>0</v>
      </c>
      <c r="L52" s="2">
        <v>0</v>
      </c>
      <c r="M52" s="2">
        <v>0</v>
      </c>
      <c r="N52" s="2">
        <v>0</v>
      </c>
      <c r="O52" s="2">
        <v>0</v>
      </c>
      <c r="P52" s="2">
        <v>0</v>
      </c>
      <c r="Q52" s="2">
        <v>5.8272603017206694E-2</v>
      </c>
      <c r="R52" s="2">
        <v>0.44339865998192723</v>
      </c>
      <c r="S52" s="2">
        <v>0</v>
      </c>
      <c r="T52" s="2">
        <v>0</v>
      </c>
      <c r="U52" s="2">
        <v>0</v>
      </c>
      <c r="V52" s="2">
        <v>0</v>
      </c>
      <c r="W52" s="2">
        <v>0</v>
      </c>
      <c r="X52" s="2">
        <v>0</v>
      </c>
      <c r="Y52" s="2">
        <v>0</v>
      </c>
      <c r="Z52" s="2">
        <v>0</v>
      </c>
      <c r="AA52" s="2">
        <v>0</v>
      </c>
      <c r="AB52" s="2">
        <v>0</v>
      </c>
      <c r="AC52" s="2">
        <v>0</v>
      </c>
      <c r="AD52" s="2">
        <v>0</v>
      </c>
      <c r="AE52" s="2">
        <v>0</v>
      </c>
      <c r="AF52" s="2">
        <v>0</v>
      </c>
      <c r="AG52" s="2">
        <v>0</v>
      </c>
      <c r="AH52" s="2">
        <v>0</v>
      </c>
      <c r="AI52" s="2">
        <v>0</v>
      </c>
      <c r="AJ52" s="2">
        <v>0</v>
      </c>
      <c r="AK52" s="2">
        <v>0</v>
      </c>
      <c r="AL52" s="2">
        <v>0</v>
      </c>
      <c r="AM52" s="2">
        <v>0</v>
      </c>
    </row>
    <row r="53" spans="1:39" x14ac:dyDescent="0.25">
      <c r="A53" s="70">
        <f ca="1">Exceedance!U53</f>
        <v>44317</v>
      </c>
      <c r="B53" s="254">
        <v>0</v>
      </c>
      <c r="C53" s="254">
        <v>0</v>
      </c>
      <c r="D53" s="254">
        <v>0</v>
      </c>
      <c r="E53" s="2">
        <v>77.094659157646618</v>
      </c>
      <c r="F53" s="1">
        <v>297.21704432887447</v>
      </c>
      <c r="G53" s="1">
        <v>117.61612214442243</v>
      </c>
      <c r="H53" s="2">
        <v>0</v>
      </c>
      <c r="I53" s="2">
        <v>0</v>
      </c>
      <c r="J53" s="2">
        <v>0</v>
      </c>
      <c r="K53" s="2">
        <v>0</v>
      </c>
      <c r="L53" s="2">
        <v>21.146862606086977</v>
      </c>
      <c r="M53" s="2">
        <v>18.569029158592521</v>
      </c>
      <c r="N53" s="2">
        <v>33.827842282275306</v>
      </c>
      <c r="O53" s="2">
        <v>0</v>
      </c>
      <c r="P53" s="2">
        <v>14.130140992424796</v>
      </c>
      <c r="Q53" s="2">
        <v>178.83413754188118</v>
      </c>
      <c r="R53" s="2">
        <v>0</v>
      </c>
      <c r="S53" s="2">
        <v>0</v>
      </c>
      <c r="T53" s="2">
        <v>5.3390291585694118</v>
      </c>
      <c r="U53" s="2">
        <v>0</v>
      </c>
      <c r="V53" s="2">
        <v>0</v>
      </c>
      <c r="W53" s="2">
        <v>0</v>
      </c>
      <c r="X53" s="2">
        <v>0</v>
      </c>
      <c r="Y53" s="2">
        <v>0</v>
      </c>
      <c r="Z53" s="2">
        <v>78.531717910177917</v>
      </c>
      <c r="AA53" s="2">
        <v>41.357809719629337</v>
      </c>
      <c r="AB53" s="2">
        <v>0</v>
      </c>
      <c r="AC53" s="2">
        <v>0</v>
      </c>
      <c r="AD53" s="2">
        <v>0</v>
      </c>
      <c r="AE53" s="2">
        <v>0</v>
      </c>
      <c r="AF53" s="2">
        <v>56.343720164378354</v>
      </c>
      <c r="AG53" s="2">
        <v>0</v>
      </c>
      <c r="AH53" s="2">
        <v>4.2740291585864041</v>
      </c>
      <c r="AI53" s="2">
        <v>17.192029158569905</v>
      </c>
      <c r="AJ53" s="2">
        <v>0</v>
      </c>
      <c r="AK53" s="2">
        <v>45.550029158576343</v>
      </c>
      <c r="AL53" s="2">
        <v>0</v>
      </c>
      <c r="AM53" s="2">
        <v>3.0270291585679425</v>
      </c>
    </row>
    <row r="54" spans="1:39" x14ac:dyDescent="0.25">
      <c r="A54" s="70">
        <f ca="1">Exceedance!U54</f>
        <v>44348</v>
      </c>
      <c r="B54" s="254">
        <v>62.837063658019161</v>
      </c>
      <c r="C54" s="254">
        <v>62.837063658019289</v>
      </c>
      <c r="D54" s="254">
        <v>62.837063658019225</v>
      </c>
      <c r="E54" s="2">
        <v>0</v>
      </c>
      <c r="F54" s="1">
        <v>588.2345678657781</v>
      </c>
      <c r="G54" s="1">
        <v>0</v>
      </c>
      <c r="H54" s="2">
        <v>0</v>
      </c>
      <c r="I54" s="2">
        <v>12.450063657950095</v>
      </c>
      <c r="J54" s="2">
        <v>0</v>
      </c>
      <c r="K54" s="2">
        <v>87.362404082780586</v>
      </c>
      <c r="L54" s="2">
        <v>0</v>
      </c>
      <c r="M54" s="2">
        <v>112.03606365802604</v>
      </c>
      <c r="N54" s="2">
        <v>0</v>
      </c>
      <c r="O54" s="2">
        <v>96.444497394165026</v>
      </c>
      <c r="P54" s="2">
        <v>344.03706365794022</v>
      </c>
      <c r="Q54" s="2">
        <v>474.99406365800667</v>
      </c>
      <c r="R54" s="2">
        <v>71.247746502344086</v>
      </c>
      <c r="S54" s="2">
        <v>297.66606365802591</v>
      </c>
      <c r="T54" s="2">
        <v>0</v>
      </c>
      <c r="U54" s="2">
        <v>0</v>
      </c>
      <c r="V54" s="2">
        <v>0</v>
      </c>
      <c r="W54" s="2">
        <v>0</v>
      </c>
      <c r="X54" s="2">
        <v>0</v>
      </c>
      <c r="Y54" s="2">
        <v>109.70094142474501</v>
      </c>
      <c r="Z54" s="2">
        <v>43.655063657987206</v>
      </c>
      <c r="AA54" s="2">
        <v>0</v>
      </c>
      <c r="AB54" s="2">
        <v>29.874105955968993</v>
      </c>
      <c r="AC54" s="2">
        <v>189.58748480027594</v>
      </c>
      <c r="AD54" s="2">
        <v>0</v>
      </c>
      <c r="AE54" s="2">
        <v>138.28606365802642</v>
      </c>
      <c r="AF54" s="2">
        <v>0</v>
      </c>
      <c r="AG54" s="2">
        <v>0</v>
      </c>
      <c r="AH54" s="2">
        <v>208.44406365802604</v>
      </c>
      <c r="AI54" s="2">
        <v>60.223063658026057</v>
      </c>
      <c r="AJ54" s="2">
        <v>0</v>
      </c>
      <c r="AK54" s="2">
        <v>209.36106365802647</v>
      </c>
      <c r="AL54" s="2">
        <v>319.85006365802599</v>
      </c>
      <c r="AM54" s="2">
        <v>150.83906365802648</v>
      </c>
    </row>
    <row r="55" spans="1:39" x14ac:dyDescent="0.25">
      <c r="A55" s="70">
        <f ca="1">Exceedance!U55</f>
        <v>44378</v>
      </c>
      <c r="B55" s="254">
        <v>31.323109880638036</v>
      </c>
      <c r="C55" s="254">
        <v>31.323109880638036</v>
      </c>
      <c r="D55" s="254">
        <v>31.323109880638036</v>
      </c>
      <c r="E55" s="2">
        <v>0</v>
      </c>
      <c r="F55" s="1">
        <v>219.31084034111677</v>
      </c>
      <c r="G55" s="1">
        <v>0</v>
      </c>
      <c r="H55" s="2">
        <v>0</v>
      </c>
      <c r="I55" s="2">
        <v>2.2241098806380388</v>
      </c>
      <c r="J55" s="2">
        <v>21.669109900989305</v>
      </c>
      <c r="K55" s="2">
        <v>33.087109900994861</v>
      </c>
      <c r="L55" s="2">
        <v>0</v>
      </c>
      <c r="M55" s="2">
        <v>79.82810988063801</v>
      </c>
      <c r="N55" s="2">
        <v>0</v>
      </c>
      <c r="O55" s="2">
        <v>277.80810990099894</v>
      </c>
      <c r="P55" s="2">
        <v>139.40810988063248</v>
      </c>
      <c r="Q55" s="2">
        <v>168.80810988063803</v>
      </c>
      <c r="R55" s="2">
        <v>209.62010988024116</v>
      </c>
      <c r="S55" s="2">
        <v>188.71610988063799</v>
      </c>
      <c r="T55" s="2">
        <v>0</v>
      </c>
      <c r="U55" s="2">
        <v>0</v>
      </c>
      <c r="V55" s="2">
        <v>0</v>
      </c>
      <c r="W55" s="2">
        <v>0</v>
      </c>
      <c r="X55" s="2">
        <v>22.123109900985625</v>
      </c>
      <c r="Y55" s="2">
        <v>112.31910987798173</v>
      </c>
      <c r="Z55" s="2">
        <v>0</v>
      </c>
      <c r="AA55" s="2">
        <v>0</v>
      </c>
      <c r="AB55" s="2">
        <v>47.297109879830849</v>
      </c>
      <c r="AC55" s="2">
        <v>201.9091099009793</v>
      </c>
      <c r="AD55" s="2">
        <v>7.3932616995394502</v>
      </c>
      <c r="AE55" s="2">
        <v>473.64610988063242</v>
      </c>
      <c r="AF55" s="2">
        <v>0</v>
      </c>
      <c r="AG55" s="2">
        <v>0</v>
      </c>
      <c r="AH55" s="2">
        <v>142.75810988063805</v>
      </c>
      <c r="AI55" s="2">
        <v>0</v>
      </c>
      <c r="AJ55" s="2">
        <v>0</v>
      </c>
      <c r="AK55" s="2">
        <v>304.19010988063241</v>
      </c>
      <c r="AL55" s="2">
        <v>251.02210988063803</v>
      </c>
      <c r="AM55" s="2">
        <v>94.259109880632465</v>
      </c>
    </row>
    <row r="56" spans="1:39" x14ac:dyDescent="0.25">
      <c r="A56" s="70">
        <f ca="1">Exceedance!U56</f>
        <v>44409</v>
      </c>
      <c r="B56" s="254">
        <v>0</v>
      </c>
      <c r="C56" s="254">
        <v>0</v>
      </c>
      <c r="D56" s="254">
        <v>0</v>
      </c>
      <c r="E56" s="2">
        <v>0</v>
      </c>
      <c r="F56" s="1">
        <v>7.5268953480216858</v>
      </c>
      <c r="G56" s="1">
        <v>0</v>
      </c>
      <c r="H56" s="2">
        <v>0</v>
      </c>
      <c r="I56" s="2">
        <v>0</v>
      </c>
      <c r="J56" s="2">
        <v>0</v>
      </c>
      <c r="K56" s="2">
        <v>0</v>
      </c>
      <c r="L56" s="2">
        <v>0</v>
      </c>
      <c r="M56" s="2">
        <v>73.918895346392006</v>
      </c>
      <c r="N56" s="2">
        <v>0</v>
      </c>
      <c r="O56" s="2">
        <v>46.562895346394981</v>
      </c>
      <c r="P56" s="2">
        <v>0</v>
      </c>
      <c r="Q56" s="2">
        <v>47.460895346391958</v>
      </c>
      <c r="R56" s="2">
        <v>16.523895346395619</v>
      </c>
      <c r="S56" s="2">
        <v>12.355895346392463</v>
      </c>
      <c r="T56" s="2">
        <v>0</v>
      </c>
      <c r="U56" s="2">
        <v>0</v>
      </c>
      <c r="V56" s="2">
        <v>0</v>
      </c>
      <c r="W56" s="2">
        <v>0</v>
      </c>
      <c r="X56" s="2">
        <v>0</v>
      </c>
      <c r="Y56" s="2">
        <v>0</v>
      </c>
      <c r="Z56" s="2">
        <v>0</v>
      </c>
      <c r="AA56" s="2">
        <v>0</v>
      </c>
      <c r="AB56" s="2">
        <v>0</v>
      </c>
      <c r="AC56" s="2">
        <v>4.2818953463964107</v>
      </c>
      <c r="AD56" s="2">
        <v>0</v>
      </c>
      <c r="AE56" s="2">
        <v>79.333895346396829</v>
      </c>
      <c r="AF56" s="2">
        <v>0</v>
      </c>
      <c r="AG56" s="2">
        <v>0</v>
      </c>
      <c r="AH56" s="2">
        <v>0</v>
      </c>
      <c r="AI56" s="2">
        <v>0</v>
      </c>
      <c r="AJ56" s="2">
        <v>0</v>
      </c>
      <c r="AK56" s="2">
        <v>65.784895346397221</v>
      </c>
      <c r="AL56" s="2">
        <v>56.092895346392034</v>
      </c>
      <c r="AM56" s="2">
        <v>0</v>
      </c>
    </row>
    <row r="57" spans="1:39" x14ac:dyDescent="0.25">
      <c r="A57" s="70">
        <f ca="1">Exceedance!U57</f>
        <v>44440</v>
      </c>
      <c r="B57" s="254">
        <v>0</v>
      </c>
      <c r="C57" s="254">
        <v>0</v>
      </c>
      <c r="D57" s="254">
        <v>0</v>
      </c>
      <c r="E57" s="2">
        <v>0</v>
      </c>
      <c r="F57" s="1">
        <v>0</v>
      </c>
      <c r="G57" s="1">
        <v>0</v>
      </c>
      <c r="H57" s="2">
        <v>0</v>
      </c>
      <c r="I57" s="2">
        <v>0</v>
      </c>
      <c r="J57" s="2">
        <v>0</v>
      </c>
      <c r="K57" s="2">
        <v>0</v>
      </c>
      <c r="L57" s="2">
        <v>0</v>
      </c>
      <c r="M57" s="2">
        <v>0</v>
      </c>
      <c r="N57" s="2">
        <v>0</v>
      </c>
      <c r="O57" s="2">
        <v>0</v>
      </c>
      <c r="P57" s="2">
        <v>0</v>
      </c>
      <c r="Q57" s="2">
        <v>0</v>
      </c>
      <c r="R57" s="2">
        <v>0</v>
      </c>
      <c r="S57" s="2">
        <v>0</v>
      </c>
      <c r="T57" s="2">
        <v>0</v>
      </c>
      <c r="U57" s="2">
        <v>0</v>
      </c>
      <c r="V57" s="2">
        <v>0</v>
      </c>
      <c r="W57" s="2">
        <v>0</v>
      </c>
      <c r="X57" s="2">
        <v>0</v>
      </c>
      <c r="Y57" s="2">
        <v>0</v>
      </c>
      <c r="Z57" s="2">
        <v>0</v>
      </c>
      <c r="AA57" s="2">
        <v>0</v>
      </c>
      <c r="AB57" s="2">
        <v>0</v>
      </c>
      <c r="AC57" s="2">
        <v>0</v>
      </c>
      <c r="AD57" s="2">
        <v>0</v>
      </c>
      <c r="AE57" s="2">
        <v>0</v>
      </c>
      <c r="AF57" s="2">
        <v>0</v>
      </c>
      <c r="AG57" s="2">
        <v>0</v>
      </c>
      <c r="AH57" s="2">
        <v>0</v>
      </c>
      <c r="AI57" s="2">
        <v>0</v>
      </c>
      <c r="AJ57" s="2">
        <v>0</v>
      </c>
      <c r="AK57" s="2">
        <v>2.1864940467218585</v>
      </c>
      <c r="AL57" s="2">
        <v>0</v>
      </c>
      <c r="AM57" s="2">
        <v>0</v>
      </c>
    </row>
    <row r="58" spans="1:39" x14ac:dyDescent="0.25">
      <c r="A58" s="70">
        <f ca="1">Exceedance!U58</f>
        <v>44470</v>
      </c>
      <c r="B58" s="254">
        <v>0</v>
      </c>
      <c r="C58" s="254">
        <v>0</v>
      </c>
      <c r="D58" s="254">
        <v>0</v>
      </c>
      <c r="E58" s="2">
        <v>0</v>
      </c>
      <c r="F58" s="1">
        <v>0</v>
      </c>
      <c r="G58" s="1">
        <v>0</v>
      </c>
      <c r="H58" s="2">
        <v>0</v>
      </c>
      <c r="I58" s="2">
        <v>0</v>
      </c>
      <c r="J58" s="2">
        <v>0</v>
      </c>
      <c r="K58" s="2">
        <v>0</v>
      </c>
      <c r="L58" s="2">
        <v>0</v>
      </c>
      <c r="M58" s="2">
        <v>0</v>
      </c>
      <c r="N58" s="2">
        <v>0</v>
      </c>
      <c r="O58" s="2">
        <v>0</v>
      </c>
      <c r="P58" s="2">
        <v>0</v>
      </c>
      <c r="Q58" s="2">
        <v>0</v>
      </c>
      <c r="R58" s="2">
        <v>0</v>
      </c>
      <c r="S58" s="2">
        <v>0</v>
      </c>
      <c r="T58" s="2">
        <v>0</v>
      </c>
      <c r="U58" s="2">
        <v>0</v>
      </c>
      <c r="V58" s="2">
        <v>0</v>
      </c>
      <c r="W58" s="2">
        <v>0</v>
      </c>
      <c r="X58" s="2">
        <v>0</v>
      </c>
      <c r="Y58" s="2">
        <v>0</v>
      </c>
      <c r="Z58" s="2">
        <v>0</v>
      </c>
      <c r="AA58" s="2">
        <v>0</v>
      </c>
      <c r="AB58" s="2">
        <v>0</v>
      </c>
      <c r="AC58" s="2">
        <v>0</v>
      </c>
      <c r="AD58" s="2">
        <v>0</v>
      </c>
      <c r="AE58" s="2">
        <v>0</v>
      </c>
      <c r="AF58" s="2">
        <v>0</v>
      </c>
      <c r="AG58" s="2">
        <v>0</v>
      </c>
      <c r="AH58" s="2">
        <v>0</v>
      </c>
      <c r="AI58" s="2">
        <v>0</v>
      </c>
      <c r="AJ58" s="2">
        <v>0</v>
      </c>
      <c r="AK58" s="2">
        <v>4.1945478483420544</v>
      </c>
      <c r="AL58" s="2">
        <v>0</v>
      </c>
      <c r="AM58" s="2">
        <v>0</v>
      </c>
    </row>
    <row r="59" spans="1:39" x14ac:dyDescent="0.25">
      <c r="A59" s="70">
        <f ca="1">Exceedance!U59</f>
        <v>44501</v>
      </c>
      <c r="B59" s="254">
        <v>0</v>
      </c>
      <c r="C59" s="254">
        <v>0</v>
      </c>
      <c r="D59" s="254">
        <v>0</v>
      </c>
      <c r="E59" s="2">
        <v>0</v>
      </c>
      <c r="F59" s="1">
        <v>0</v>
      </c>
      <c r="G59" s="1">
        <v>0</v>
      </c>
      <c r="H59" s="2">
        <v>0</v>
      </c>
      <c r="I59" s="2">
        <v>0</v>
      </c>
      <c r="J59" s="2">
        <v>0</v>
      </c>
      <c r="K59" s="2">
        <v>0</v>
      </c>
      <c r="L59" s="2">
        <v>0</v>
      </c>
      <c r="M59" s="2">
        <v>0</v>
      </c>
      <c r="N59" s="2">
        <v>0</v>
      </c>
      <c r="O59" s="2">
        <v>0</v>
      </c>
      <c r="P59" s="2">
        <v>0</v>
      </c>
      <c r="Q59" s="2">
        <v>0</v>
      </c>
      <c r="R59" s="2">
        <v>0</v>
      </c>
      <c r="S59" s="2">
        <v>0</v>
      </c>
      <c r="T59" s="2">
        <v>0</v>
      </c>
      <c r="U59" s="2">
        <v>0</v>
      </c>
      <c r="V59" s="2">
        <v>0</v>
      </c>
      <c r="W59" s="2">
        <v>0</v>
      </c>
      <c r="X59" s="2">
        <v>0</v>
      </c>
      <c r="Y59" s="2">
        <v>0</v>
      </c>
      <c r="Z59" s="2">
        <v>0</v>
      </c>
      <c r="AA59" s="2">
        <v>0</v>
      </c>
      <c r="AB59" s="2">
        <v>0</v>
      </c>
      <c r="AC59" s="2">
        <v>0</v>
      </c>
      <c r="AD59" s="2">
        <v>0</v>
      </c>
      <c r="AE59" s="2">
        <v>0</v>
      </c>
      <c r="AF59" s="2">
        <v>0</v>
      </c>
      <c r="AG59" s="2">
        <v>0</v>
      </c>
      <c r="AH59" s="2">
        <v>0</v>
      </c>
      <c r="AI59" s="2">
        <v>0</v>
      </c>
      <c r="AJ59" s="2">
        <v>0</v>
      </c>
      <c r="AK59" s="2">
        <v>2.1305468693407037</v>
      </c>
      <c r="AL59" s="2">
        <v>0</v>
      </c>
      <c r="AM59" s="2">
        <v>0</v>
      </c>
    </row>
    <row r="60" spans="1:39" x14ac:dyDescent="0.25">
      <c r="A60" s="70">
        <f ca="1">Exceedance!U60</f>
        <v>44531</v>
      </c>
      <c r="B60" s="254">
        <v>0</v>
      </c>
      <c r="C60" s="254">
        <v>0</v>
      </c>
      <c r="D60" s="254">
        <v>0</v>
      </c>
      <c r="E60" s="2">
        <v>0</v>
      </c>
      <c r="F60" s="1">
        <v>0</v>
      </c>
      <c r="G60" s="1">
        <v>0</v>
      </c>
      <c r="H60" s="2">
        <v>0</v>
      </c>
      <c r="I60" s="2">
        <v>0</v>
      </c>
      <c r="J60" s="2">
        <v>0</v>
      </c>
      <c r="K60" s="2">
        <v>0</v>
      </c>
      <c r="L60" s="2">
        <v>0</v>
      </c>
      <c r="M60" s="2">
        <v>0</v>
      </c>
      <c r="N60" s="2">
        <v>0</v>
      </c>
      <c r="O60" s="2">
        <v>0</v>
      </c>
      <c r="P60" s="2">
        <v>0</v>
      </c>
      <c r="Q60" s="2">
        <v>0</v>
      </c>
      <c r="R60" s="2">
        <v>0</v>
      </c>
      <c r="S60" s="2">
        <v>0</v>
      </c>
      <c r="T60" s="2">
        <v>0</v>
      </c>
      <c r="U60" s="2">
        <v>0</v>
      </c>
      <c r="V60" s="2">
        <v>0</v>
      </c>
      <c r="W60" s="2">
        <v>0</v>
      </c>
      <c r="X60" s="2">
        <v>0</v>
      </c>
      <c r="Y60" s="2">
        <v>0</v>
      </c>
      <c r="Z60" s="2">
        <v>0</v>
      </c>
      <c r="AA60" s="2">
        <v>0</v>
      </c>
      <c r="AB60" s="2">
        <v>0</v>
      </c>
      <c r="AC60" s="2">
        <v>0</v>
      </c>
      <c r="AD60" s="2">
        <v>0</v>
      </c>
      <c r="AE60" s="2">
        <v>0</v>
      </c>
      <c r="AF60" s="2">
        <v>0</v>
      </c>
      <c r="AG60" s="2">
        <v>0</v>
      </c>
      <c r="AH60" s="2">
        <v>0</v>
      </c>
      <c r="AI60" s="2">
        <v>0</v>
      </c>
      <c r="AJ60" s="2">
        <v>0</v>
      </c>
      <c r="AK60" s="2">
        <v>0</v>
      </c>
      <c r="AL60" s="2">
        <v>0</v>
      </c>
      <c r="AM60" s="2">
        <v>0</v>
      </c>
    </row>
    <row r="61" spans="1:39" x14ac:dyDescent="0.25">
      <c r="A61" s="70">
        <f ca="1">Exceedance!U61</f>
        <v>44562</v>
      </c>
      <c r="B61" s="254">
        <v>0</v>
      </c>
      <c r="C61" s="254">
        <v>0</v>
      </c>
      <c r="D61" s="254">
        <v>0</v>
      </c>
      <c r="E61" s="2">
        <v>0</v>
      </c>
      <c r="F61" s="1">
        <v>0</v>
      </c>
      <c r="G61" s="1">
        <v>0</v>
      </c>
      <c r="H61" s="2">
        <v>0</v>
      </c>
      <c r="I61" s="2">
        <v>0</v>
      </c>
      <c r="J61" s="2">
        <v>0</v>
      </c>
      <c r="K61" s="2">
        <v>0</v>
      </c>
      <c r="L61" s="2">
        <v>0</v>
      </c>
      <c r="M61" s="2">
        <v>0</v>
      </c>
      <c r="N61" s="2">
        <v>0</v>
      </c>
      <c r="O61" s="2">
        <v>0</v>
      </c>
      <c r="P61" s="2">
        <v>0</v>
      </c>
      <c r="Q61" s="2">
        <v>0</v>
      </c>
      <c r="R61" s="2">
        <v>0</v>
      </c>
      <c r="S61" s="2">
        <v>0</v>
      </c>
      <c r="T61" s="2">
        <v>0</v>
      </c>
      <c r="U61" s="2">
        <v>0</v>
      </c>
      <c r="V61" s="2">
        <v>0</v>
      </c>
      <c r="W61" s="2">
        <v>0</v>
      </c>
      <c r="X61" s="2">
        <v>0</v>
      </c>
      <c r="Y61" s="2">
        <v>0</v>
      </c>
      <c r="Z61" s="2">
        <v>0</v>
      </c>
      <c r="AA61" s="2">
        <v>0</v>
      </c>
      <c r="AB61" s="2">
        <v>0</v>
      </c>
      <c r="AC61" s="2">
        <v>0</v>
      </c>
      <c r="AD61" s="2">
        <v>0</v>
      </c>
      <c r="AE61" s="2">
        <v>0</v>
      </c>
      <c r="AF61" s="2">
        <v>0</v>
      </c>
      <c r="AG61" s="2">
        <v>0</v>
      </c>
      <c r="AH61" s="2">
        <v>0</v>
      </c>
      <c r="AI61" s="2">
        <v>0</v>
      </c>
      <c r="AJ61" s="2">
        <v>0</v>
      </c>
      <c r="AK61" s="2">
        <v>0</v>
      </c>
      <c r="AL61" s="2">
        <v>0</v>
      </c>
      <c r="AM61" s="2">
        <v>0</v>
      </c>
    </row>
    <row r="62" spans="1:39" x14ac:dyDescent="0.25">
      <c r="A62" s="70">
        <f ca="1">Exceedance!U62</f>
        <v>44593</v>
      </c>
      <c r="B62" s="254">
        <v>0</v>
      </c>
      <c r="C62" s="254">
        <v>0</v>
      </c>
      <c r="D62" s="254">
        <v>0</v>
      </c>
      <c r="E62" s="2">
        <v>0</v>
      </c>
      <c r="F62" s="1">
        <v>0</v>
      </c>
      <c r="G62" s="1">
        <v>0</v>
      </c>
      <c r="H62" s="2">
        <v>0</v>
      </c>
      <c r="I62" s="2">
        <v>0</v>
      </c>
      <c r="J62" s="2">
        <v>0</v>
      </c>
      <c r="K62" s="2">
        <v>0</v>
      </c>
      <c r="L62" s="2">
        <v>0</v>
      </c>
      <c r="M62" s="2">
        <v>0</v>
      </c>
      <c r="N62" s="2">
        <v>0</v>
      </c>
      <c r="O62" s="2">
        <v>0</v>
      </c>
      <c r="P62" s="2">
        <v>0</v>
      </c>
      <c r="Q62" s="2">
        <v>0</v>
      </c>
      <c r="R62" s="2">
        <v>0</v>
      </c>
      <c r="S62" s="2">
        <v>0</v>
      </c>
      <c r="T62" s="2">
        <v>0</v>
      </c>
      <c r="U62" s="2">
        <v>0</v>
      </c>
      <c r="V62" s="2">
        <v>0</v>
      </c>
      <c r="W62" s="2">
        <v>0</v>
      </c>
      <c r="X62" s="2">
        <v>0</v>
      </c>
      <c r="Y62" s="2">
        <v>0</v>
      </c>
      <c r="Z62" s="2">
        <v>0</v>
      </c>
      <c r="AA62" s="2">
        <v>0</v>
      </c>
      <c r="AB62" s="2">
        <v>0</v>
      </c>
      <c r="AC62" s="2">
        <v>0</v>
      </c>
      <c r="AD62" s="2">
        <v>0</v>
      </c>
      <c r="AE62" s="2">
        <v>0</v>
      </c>
      <c r="AF62" s="2">
        <v>0</v>
      </c>
      <c r="AG62" s="2">
        <v>0</v>
      </c>
      <c r="AH62" s="2">
        <v>0</v>
      </c>
      <c r="AI62" s="2">
        <v>0</v>
      </c>
      <c r="AJ62" s="2">
        <v>0</v>
      </c>
      <c r="AK62" s="2">
        <v>1.730943771301066</v>
      </c>
      <c r="AL62" s="2">
        <v>0</v>
      </c>
      <c r="AM62" s="2">
        <v>0</v>
      </c>
    </row>
    <row r="63" spans="1:39" x14ac:dyDescent="0.25">
      <c r="A63" s="70">
        <f ca="1">Exceedance!U63</f>
        <v>44621</v>
      </c>
      <c r="B63" s="254">
        <v>0</v>
      </c>
      <c r="C63" s="254">
        <v>0</v>
      </c>
      <c r="D63" s="254">
        <v>0</v>
      </c>
      <c r="E63" s="2">
        <v>0</v>
      </c>
      <c r="F63" s="1">
        <v>0</v>
      </c>
      <c r="G63" s="1">
        <v>0</v>
      </c>
      <c r="H63" s="2">
        <v>0</v>
      </c>
      <c r="I63" s="2">
        <v>0</v>
      </c>
      <c r="J63" s="2">
        <v>0</v>
      </c>
      <c r="K63" s="2">
        <v>0</v>
      </c>
      <c r="L63" s="2">
        <v>0</v>
      </c>
      <c r="M63" s="2">
        <v>0</v>
      </c>
      <c r="N63" s="2">
        <v>0</v>
      </c>
      <c r="O63" s="2">
        <v>0</v>
      </c>
      <c r="P63" s="2">
        <v>0</v>
      </c>
      <c r="Q63" s="2">
        <v>0</v>
      </c>
      <c r="R63" s="2">
        <v>0</v>
      </c>
      <c r="S63" s="2">
        <v>0</v>
      </c>
      <c r="T63" s="2">
        <v>0</v>
      </c>
      <c r="U63" s="2">
        <v>0</v>
      </c>
      <c r="V63" s="2">
        <v>0</v>
      </c>
      <c r="W63" s="2">
        <v>0</v>
      </c>
      <c r="X63" s="2">
        <v>0</v>
      </c>
      <c r="Y63" s="2">
        <v>0</v>
      </c>
      <c r="Z63" s="2">
        <v>0</v>
      </c>
      <c r="AA63" s="2">
        <v>0</v>
      </c>
      <c r="AB63" s="2">
        <v>0</v>
      </c>
      <c r="AC63" s="2">
        <v>0</v>
      </c>
      <c r="AD63" s="2">
        <v>0</v>
      </c>
      <c r="AE63" s="2">
        <v>0</v>
      </c>
      <c r="AF63" s="2">
        <v>0</v>
      </c>
      <c r="AG63" s="2">
        <v>0</v>
      </c>
      <c r="AH63" s="2">
        <v>3.068113029436879</v>
      </c>
      <c r="AI63" s="2">
        <v>0</v>
      </c>
      <c r="AJ63" s="2">
        <v>0</v>
      </c>
      <c r="AK63" s="2">
        <v>0</v>
      </c>
      <c r="AL63" s="2">
        <v>0</v>
      </c>
      <c r="AM63" s="2">
        <v>0</v>
      </c>
    </row>
    <row r="64" spans="1:39" x14ac:dyDescent="0.25">
      <c r="A64" s="70" t="str">
        <f ca="1">Exceedance!U64</f>
        <v/>
      </c>
      <c r="B64" s="254">
        <v>0.3644203644727686</v>
      </c>
      <c r="C64" s="254">
        <v>0.36395864277855283</v>
      </c>
      <c r="D64" s="254">
        <v>0.36414259474594557</v>
      </c>
      <c r="E64" s="2">
        <v>0</v>
      </c>
      <c r="F64" s="1">
        <v>0</v>
      </c>
      <c r="G64" s="1">
        <v>0</v>
      </c>
      <c r="H64" s="2">
        <v>0</v>
      </c>
      <c r="I64" s="2">
        <v>0</v>
      </c>
      <c r="J64" s="2">
        <v>0</v>
      </c>
      <c r="K64" s="2">
        <v>0</v>
      </c>
      <c r="L64" s="2">
        <v>0</v>
      </c>
      <c r="M64" s="2">
        <v>0</v>
      </c>
      <c r="N64" s="2">
        <v>0</v>
      </c>
      <c r="O64" s="2">
        <v>0</v>
      </c>
      <c r="P64" s="2">
        <v>5.8319356214129967E-2</v>
      </c>
      <c r="Q64" s="2">
        <v>0.44340424042770887</v>
      </c>
      <c r="R64" s="2">
        <v>0</v>
      </c>
      <c r="S64" s="2">
        <v>0</v>
      </c>
      <c r="T64" s="2">
        <v>0</v>
      </c>
      <c r="U64" s="2">
        <v>0</v>
      </c>
      <c r="V64" s="2">
        <v>0</v>
      </c>
      <c r="W64" s="2">
        <v>0</v>
      </c>
      <c r="X64" s="2">
        <v>0</v>
      </c>
      <c r="Y64" s="2">
        <v>0</v>
      </c>
      <c r="Z64" s="2">
        <v>0</v>
      </c>
      <c r="AA64" s="2">
        <v>0</v>
      </c>
      <c r="AB64" s="2">
        <v>0</v>
      </c>
      <c r="AC64" s="2">
        <v>0</v>
      </c>
      <c r="AD64" s="2">
        <v>0</v>
      </c>
      <c r="AE64" s="2">
        <v>0</v>
      </c>
      <c r="AF64" s="2">
        <v>0</v>
      </c>
      <c r="AG64" s="2">
        <v>0</v>
      </c>
      <c r="AH64" s="2">
        <v>0</v>
      </c>
      <c r="AI64" s="2">
        <v>0</v>
      </c>
      <c r="AJ64" s="2">
        <v>0</v>
      </c>
      <c r="AK64" s="2">
        <v>0</v>
      </c>
      <c r="AL64" s="2">
        <v>0</v>
      </c>
      <c r="AM64" s="2">
        <v>0</v>
      </c>
    </row>
    <row r="65" spans="1:39" x14ac:dyDescent="0.25">
      <c r="A65" s="70" t="str">
        <f ca="1">Exceedance!U65</f>
        <v/>
      </c>
      <c r="B65" s="254">
        <v>0</v>
      </c>
      <c r="C65" s="254">
        <v>0</v>
      </c>
      <c r="D65" s="254">
        <v>0</v>
      </c>
      <c r="E65" s="2">
        <v>297.21518514838789</v>
      </c>
      <c r="F65" s="1">
        <v>117.61688199877344</v>
      </c>
      <c r="G65" s="1">
        <v>0</v>
      </c>
      <c r="H65" s="2">
        <v>0</v>
      </c>
      <c r="I65" s="2">
        <v>0</v>
      </c>
      <c r="J65" s="2">
        <v>0</v>
      </c>
      <c r="K65" s="2">
        <v>21.128865378286935</v>
      </c>
      <c r="L65" s="2">
        <v>18.569029158592798</v>
      </c>
      <c r="M65" s="2">
        <v>33.82771577992046</v>
      </c>
      <c r="N65" s="2">
        <v>0</v>
      </c>
      <c r="O65" s="2">
        <v>14.123705016432963</v>
      </c>
      <c r="P65" s="2">
        <v>178.83870867878107</v>
      </c>
      <c r="Q65" s="2">
        <v>0</v>
      </c>
      <c r="R65" s="2">
        <v>0</v>
      </c>
      <c r="S65" s="2">
        <v>5.3390291585693506</v>
      </c>
      <c r="T65" s="2">
        <v>0</v>
      </c>
      <c r="U65" s="2">
        <v>0</v>
      </c>
      <c r="V65" s="2">
        <v>0</v>
      </c>
      <c r="W65" s="2">
        <v>0</v>
      </c>
      <c r="X65" s="2">
        <v>0</v>
      </c>
      <c r="Y65" s="2">
        <v>78.536500798982345</v>
      </c>
      <c r="Z65" s="2">
        <v>41.359996032474974</v>
      </c>
      <c r="AA65" s="2">
        <v>0</v>
      </c>
      <c r="AB65" s="2">
        <v>0</v>
      </c>
      <c r="AC65" s="2">
        <v>0</v>
      </c>
      <c r="AD65" s="2">
        <v>0</v>
      </c>
      <c r="AE65" s="2">
        <v>56.341526001953675</v>
      </c>
      <c r="AF65" s="2">
        <v>0</v>
      </c>
      <c r="AG65" s="2">
        <v>4.2740291585866661</v>
      </c>
      <c r="AH65" s="2">
        <v>17.192029158569952</v>
      </c>
      <c r="AI65" s="2">
        <v>0</v>
      </c>
      <c r="AJ65" s="2">
        <v>45.550029158576528</v>
      </c>
      <c r="AK65" s="2">
        <v>0</v>
      </c>
      <c r="AL65" s="2">
        <v>3.0270291585679581</v>
      </c>
      <c r="AM65" s="2">
        <v>3.0270291585695008</v>
      </c>
    </row>
    <row r="66" spans="1:39" x14ac:dyDescent="0.25">
      <c r="A66" s="70" t="str">
        <f ca="1">Exceedance!U66</f>
        <v/>
      </c>
      <c r="B66" s="254">
        <v>62.837063658019161</v>
      </c>
      <c r="C66" s="254">
        <v>62.837063658019289</v>
      </c>
      <c r="D66" s="254">
        <v>62.83706365802329</v>
      </c>
      <c r="E66" s="2">
        <v>588.23456786578038</v>
      </c>
      <c r="F66" s="1">
        <v>0</v>
      </c>
      <c r="G66" s="1">
        <v>0</v>
      </c>
      <c r="H66" s="2">
        <v>12.45006365795005</v>
      </c>
      <c r="I66" s="2">
        <v>0</v>
      </c>
      <c r="J66" s="2">
        <v>87.357677593583176</v>
      </c>
      <c r="K66" s="2">
        <v>0</v>
      </c>
      <c r="L66" s="2">
        <v>112.03606365802604</v>
      </c>
      <c r="M66" s="2">
        <v>0</v>
      </c>
      <c r="N66" s="2">
        <v>96.444497394165026</v>
      </c>
      <c r="O66" s="2">
        <v>344.03706365793619</v>
      </c>
      <c r="P66" s="2">
        <v>474.99406365800667</v>
      </c>
      <c r="Q66" s="2">
        <v>71.248416373678111</v>
      </c>
      <c r="R66" s="2">
        <v>297.66606365802591</v>
      </c>
      <c r="S66" s="2">
        <v>0</v>
      </c>
      <c r="T66" s="2">
        <v>0</v>
      </c>
      <c r="U66" s="2">
        <v>0</v>
      </c>
      <c r="V66" s="2">
        <v>0</v>
      </c>
      <c r="W66" s="2">
        <v>0</v>
      </c>
      <c r="X66" s="2">
        <v>109.6943340889261</v>
      </c>
      <c r="Y66" s="2">
        <v>43.65506365798349</v>
      </c>
      <c r="Z66" s="2">
        <v>0</v>
      </c>
      <c r="AA66" s="2">
        <v>29.873769891122965</v>
      </c>
      <c r="AB66" s="2">
        <v>189.58768771452037</v>
      </c>
      <c r="AC66" s="2">
        <v>0</v>
      </c>
      <c r="AD66" s="2">
        <v>138.28606365802642</v>
      </c>
      <c r="AE66" s="2">
        <v>0</v>
      </c>
      <c r="AF66" s="2">
        <v>0</v>
      </c>
      <c r="AG66" s="2">
        <v>208.44406365802604</v>
      </c>
      <c r="AH66" s="2">
        <v>60.223063658026057</v>
      </c>
      <c r="AI66" s="2">
        <v>0</v>
      </c>
      <c r="AJ66" s="2">
        <v>209.36106365802647</v>
      </c>
      <c r="AK66" s="2">
        <v>319.85006365802599</v>
      </c>
      <c r="AL66" s="2">
        <v>150.83906365802648</v>
      </c>
      <c r="AM66" s="2">
        <v>150.83906365802611</v>
      </c>
    </row>
    <row r="67" spans="1:39" x14ac:dyDescent="0.25">
      <c r="A67" s="70" t="str">
        <f ca="1">Exceedance!U67</f>
        <v/>
      </c>
      <c r="B67" s="254">
        <v>31.323109880638036</v>
      </c>
      <c r="C67" s="254">
        <v>31.323109880638036</v>
      </c>
      <c r="D67" s="254">
        <v>31.323109880632479</v>
      </c>
      <c r="E67" s="2">
        <v>219.31084034111677</v>
      </c>
      <c r="F67" s="1">
        <v>0</v>
      </c>
      <c r="G67" s="1">
        <v>0</v>
      </c>
      <c r="H67" s="2">
        <v>2.2241098806380388</v>
      </c>
      <c r="I67" s="2">
        <v>21.669109900989305</v>
      </c>
      <c r="J67" s="2">
        <v>33.08710990098924</v>
      </c>
      <c r="K67" s="2">
        <v>0</v>
      </c>
      <c r="L67" s="2">
        <v>79.82810988063801</v>
      </c>
      <c r="M67" s="2">
        <v>0</v>
      </c>
      <c r="N67" s="2">
        <v>277.80810990099894</v>
      </c>
      <c r="O67" s="2">
        <v>139.40810988063805</v>
      </c>
      <c r="P67" s="2">
        <v>168.80810988063246</v>
      </c>
      <c r="Q67" s="2">
        <v>209.62010988024048</v>
      </c>
      <c r="R67" s="2">
        <v>188.71610988063799</v>
      </c>
      <c r="S67" s="2">
        <v>0</v>
      </c>
      <c r="T67" s="2">
        <v>0</v>
      </c>
      <c r="U67" s="2">
        <v>0</v>
      </c>
      <c r="V67" s="2">
        <v>0</v>
      </c>
      <c r="W67" s="2">
        <v>22.123109900985625</v>
      </c>
      <c r="X67" s="2">
        <v>112.31910987798108</v>
      </c>
      <c r="Y67" s="2">
        <v>0</v>
      </c>
      <c r="Z67" s="2">
        <v>0</v>
      </c>
      <c r="AA67" s="2">
        <v>47.297109879830813</v>
      </c>
      <c r="AB67" s="2">
        <v>201.9091099009793</v>
      </c>
      <c r="AC67" s="2">
        <v>7.3930181325967075</v>
      </c>
      <c r="AD67" s="2">
        <v>473.64610988063242</v>
      </c>
      <c r="AE67" s="2">
        <v>0</v>
      </c>
      <c r="AF67" s="2">
        <v>0</v>
      </c>
      <c r="AG67" s="2">
        <v>142.75810988063805</v>
      </c>
      <c r="AH67" s="2">
        <v>0</v>
      </c>
      <c r="AI67" s="2">
        <v>0</v>
      </c>
      <c r="AJ67" s="2">
        <v>304.19010988063241</v>
      </c>
      <c r="AK67" s="2">
        <v>251.02210988063803</v>
      </c>
      <c r="AL67" s="2">
        <v>94.259109880632465</v>
      </c>
      <c r="AM67" s="2">
        <v>94.259109880638022</v>
      </c>
    </row>
    <row r="68" spans="1:39" x14ac:dyDescent="0.25">
      <c r="A68" s="70" t="str">
        <f ca="1">Exceedance!U68</f>
        <v/>
      </c>
      <c r="B68" s="254">
        <v>0</v>
      </c>
      <c r="C68" s="254">
        <v>0</v>
      </c>
      <c r="D68" s="254">
        <v>0</v>
      </c>
      <c r="E68" s="2">
        <v>7.5268953480215623</v>
      </c>
      <c r="F68" s="1">
        <v>0</v>
      </c>
      <c r="G68" s="1">
        <v>0</v>
      </c>
      <c r="H68" s="2">
        <v>0</v>
      </c>
      <c r="I68" s="2">
        <v>0</v>
      </c>
      <c r="J68" s="2">
        <v>0</v>
      </c>
      <c r="K68" s="2">
        <v>0</v>
      </c>
      <c r="L68" s="2">
        <v>73.918895346392191</v>
      </c>
      <c r="M68" s="2">
        <v>0</v>
      </c>
      <c r="N68" s="2">
        <v>46.562895346394981</v>
      </c>
      <c r="O68" s="2">
        <v>0</v>
      </c>
      <c r="P68" s="2">
        <v>47.460895346397457</v>
      </c>
      <c r="Q68" s="2">
        <v>16.52389534639352</v>
      </c>
      <c r="R68" s="2">
        <v>12.355895346392463</v>
      </c>
      <c r="S68" s="2">
        <v>0</v>
      </c>
      <c r="T68" s="2">
        <v>0</v>
      </c>
      <c r="U68" s="2">
        <v>0</v>
      </c>
      <c r="V68" s="2">
        <v>0</v>
      </c>
      <c r="W68" s="2">
        <v>0</v>
      </c>
      <c r="X68" s="2">
        <v>0</v>
      </c>
      <c r="Y68" s="2">
        <v>0</v>
      </c>
      <c r="Z68" s="2">
        <v>0</v>
      </c>
      <c r="AA68" s="2">
        <v>0</v>
      </c>
      <c r="AB68" s="2">
        <v>4.2818953463973983</v>
      </c>
      <c r="AC68" s="2">
        <v>0</v>
      </c>
      <c r="AD68" s="2">
        <v>79.333895346396829</v>
      </c>
      <c r="AE68" s="2">
        <v>0</v>
      </c>
      <c r="AF68" s="2">
        <v>0</v>
      </c>
      <c r="AG68" s="2">
        <v>0</v>
      </c>
      <c r="AH68" s="2">
        <v>0</v>
      </c>
      <c r="AI68" s="2">
        <v>0</v>
      </c>
      <c r="AJ68" s="2">
        <v>65.784895346397349</v>
      </c>
      <c r="AK68" s="2">
        <v>56.092895346392034</v>
      </c>
      <c r="AL68" s="2">
        <v>0</v>
      </c>
      <c r="AM68" s="2">
        <v>0</v>
      </c>
    </row>
    <row r="69" spans="1:39" x14ac:dyDescent="0.25">
      <c r="A69" s="70" t="str">
        <f ca="1">Exceedance!U69</f>
        <v/>
      </c>
      <c r="B69" s="254">
        <v>0</v>
      </c>
      <c r="C69" s="254">
        <v>0</v>
      </c>
      <c r="D69" s="254">
        <v>0</v>
      </c>
      <c r="E69" s="2">
        <v>0</v>
      </c>
      <c r="F69" s="1">
        <v>0</v>
      </c>
      <c r="G69" s="1">
        <v>0</v>
      </c>
      <c r="H69" s="2">
        <v>0</v>
      </c>
      <c r="I69" s="2">
        <v>0</v>
      </c>
      <c r="J69" s="2">
        <v>0</v>
      </c>
      <c r="K69" s="2">
        <v>0</v>
      </c>
      <c r="L69" s="2">
        <v>0</v>
      </c>
      <c r="M69" s="2">
        <v>0</v>
      </c>
      <c r="N69" s="2">
        <v>0</v>
      </c>
      <c r="O69" s="2">
        <v>0</v>
      </c>
      <c r="P69" s="2">
        <v>0</v>
      </c>
      <c r="Q69" s="2">
        <v>0</v>
      </c>
      <c r="R69" s="2">
        <v>0</v>
      </c>
      <c r="S69" s="2">
        <v>0</v>
      </c>
      <c r="T69" s="2">
        <v>0</v>
      </c>
      <c r="U69" s="2">
        <v>0</v>
      </c>
      <c r="V69" s="2">
        <v>0</v>
      </c>
      <c r="W69" s="2">
        <v>0</v>
      </c>
      <c r="X69" s="2">
        <v>0</v>
      </c>
      <c r="Y69" s="2">
        <v>0</v>
      </c>
      <c r="Z69" s="2">
        <v>0</v>
      </c>
      <c r="AA69" s="2">
        <v>0</v>
      </c>
      <c r="AB69" s="2">
        <v>0</v>
      </c>
      <c r="AC69" s="2">
        <v>0</v>
      </c>
      <c r="AD69" s="2">
        <v>0</v>
      </c>
      <c r="AE69" s="2">
        <v>0</v>
      </c>
      <c r="AF69" s="2">
        <v>0</v>
      </c>
      <c r="AG69" s="2">
        <v>0</v>
      </c>
      <c r="AH69" s="2">
        <v>0</v>
      </c>
      <c r="AI69" s="2">
        <v>0</v>
      </c>
      <c r="AJ69" s="2">
        <v>2.1864940467217391</v>
      </c>
      <c r="AK69" s="2">
        <v>0</v>
      </c>
      <c r="AL69" s="2">
        <v>0</v>
      </c>
      <c r="AM69" s="2">
        <v>0</v>
      </c>
    </row>
    <row r="70" spans="1:39" x14ac:dyDescent="0.25">
      <c r="A70" s="70" t="str">
        <f ca="1">Exceedance!U70</f>
        <v/>
      </c>
      <c r="B70" s="254"/>
      <c r="C70" s="254"/>
      <c r="D70" s="254"/>
      <c r="F70" s="1"/>
      <c r="G70" s="1"/>
    </row>
    <row r="71" spans="1:39" x14ac:dyDescent="0.25">
      <c r="A71" s="70" t="str">
        <f ca="1">Exceedance!U71</f>
        <v/>
      </c>
      <c r="B71" s="254"/>
      <c r="C71" s="254"/>
      <c r="D71" s="254"/>
      <c r="F71" s="1"/>
      <c r="G71" s="1"/>
    </row>
    <row r="72" spans="1:39" x14ac:dyDescent="0.25">
      <c r="A72" s="70" t="str">
        <f ca="1">Exceedance!U72</f>
        <v/>
      </c>
      <c r="B72" s="254"/>
      <c r="C72" s="254"/>
      <c r="D72" s="254"/>
      <c r="F72" s="1"/>
      <c r="G72" s="1"/>
    </row>
    <row r="73" spans="1:39" x14ac:dyDescent="0.25">
      <c r="A73" s="70" t="str">
        <f ca="1">Exceedance!U73</f>
        <v/>
      </c>
      <c r="B73" s="254"/>
      <c r="C73" s="254"/>
      <c r="D73" s="254"/>
      <c r="F73" s="1"/>
      <c r="G73" s="1"/>
    </row>
    <row r="74" spans="1:39" x14ac:dyDescent="0.25">
      <c r="A74" s="70" t="str">
        <f ca="1">Exceedance!U74</f>
        <v/>
      </c>
      <c r="B74" s="254"/>
      <c r="C74" s="254"/>
      <c r="D74" s="254"/>
      <c r="F74" s="1"/>
      <c r="G74" s="1"/>
    </row>
    <row r="75" spans="1:39" x14ac:dyDescent="0.25">
      <c r="A75" s="70" t="str">
        <f ca="1">Exceedance!U75</f>
        <v/>
      </c>
      <c r="B75" s="254"/>
      <c r="C75" s="254"/>
      <c r="D75" s="254"/>
      <c r="F75" s="1"/>
      <c r="G75" s="1"/>
    </row>
    <row r="76" spans="1:39" x14ac:dyDescent="0.25">
      <c r="A76" s="70" t="str">
        <f ca="1">Exceedance!U76</f>
        <v/>
      </c>
      <c r="B76" s="254"/>
      <c r="C76" s="254"/>
      <c r="D76" s="254"/>
      <c r="F76" s="1"/>
      <c r="G76" s="1"/>
    </row>
    <row r="77" spans="1:39" x14ac:dyDescent="0.25">
      <c r="A77" s="70" t="str">
        <f ca="1">Exceedance!U77</f>
        <v/>
      </c>
      <c r="B77" s="254"/>
      <c r="C77" s="254"/>
      <c r="D77" s="254"/>
      <c r="F77" s="1"/>
      <c r="G77" s="1"/>
    </row>
    <row r="78" spans="1:39" x14ac:dyDescent="0.25">
      <c r="A78" s="70" t="str">
        <f ca="1">Exceedance!U78</f>
        <v/>
      </c>
      <c r="B78" s="254"/>
      <c r="C78" s="254"/>
      <c r="D78" s="254"/>
      <c r="F78" s="1"/>
      <c r="G78" s="1"/>
    </row>
    <row r="79" spans="1:39" x14ac:dyDescent="0.25">
      <c r="A79" s="70" t="str">
        <f ca="1">Exceedance!U79</f>
        <v/>
      </c>
      <c r="B79" s="254"/>
      <c r="C79" s="254"/>
      <c r="D79" s="254"/>
      <c r="F79" s="1"/>
      <c r="G79" s="1"/>
    </row>
    <row r="80" spans="1:39" x14ac:dyDescent="0.25">
      <c r="A80" s="70" t="str">
        <f ca="1">Exceedance!U80</f>
        <v/>
      </c>
      <c r="B80" s="254"/>
      <c r="C80" s="254"/>
      <c r="D80" s="254"/>
      <c r="F80" s="1"/>
      <c r="G80" s="1"/>
    </row>
    <row r="81" spans="1:7" x14ac:dyDescent="0.25">
      <c r="A81" s="70" t="str">
        <f ca="1">Exceedance!U81</f>
        <v/>
      </c>
      <c r="B81" s="254"/>
      <c r="C81" s="254"/>
      <c r="D81" s="254"/>
      <c r="F81" s="1"/>
      <c r="G81" s="1"/>
    </row>
    <row r="82" spans="1:7" x14ac:dyDescent="0.25">
      <c r="A82" s="70" t="str">
        <f ca="1">Exceedance!U82</f>
        <v/>
      </c>
      <c r="B82" s="254"/>
      <c r="C82" s="254"/>
      <c r="D82" s="254"/>
      <c r="F82" s="1"/>
      <c r="G82" s="1"/>
    </row>
    <row r="83" spans="1:7" x14ac:dyDescent="0.25">
      <c r="A83" s="70" t="str">
        <f ca="1">Exceedance!U83</f>
        <v/>
      </c>
      <c r="B83" s="254"/>
      <c r="C83" s="254"/>
      <c r="D83" s="254"/>
      <c r="F83" s="1"/>
      <c r="G83" s="1"/>
    </row>
    <row r="84" spans="1:7" x14ac:dyDescent="0.25">
      <c r="A84" s="70" t="str">
        <f ca="1">Exceedance!U84</f>
        <v/>
      </c>
      <c r="B84" s="254"/>
      <c r="C84" s="254"/>
      <c r="D84" s="254"/>
      <c r="F84" s="1"/>
      <c r="G84" s="1"/>
    </row>
    <row r="85" spans="1:7" x14ac:dyDescent="0.25">
      <c r="A85" s="70" t="str">
        <f ca="1">Exceedance!U85</f>
        <v/>
      </c>
      <c r="B85" s="254"/>
      <c r="C85" s="254"/>
      <c r="D85" s="254"/>
      <c r="F85" s="1"/>
      <c r="G85" s="1"/>
    </row>
    <row r="86" spans="1:7" x14ac:dyDescent="0.25">
      <c r="A86" s="70" t="str">
        <f ca="1">Exceedance!U86</f>
        <v/>
      </c>
      <c r="B86" s="254"/>
      <c r="C86" s="254"/>
      <c r="D86" s="254"/>
      <c r="F86" s="1"/>
      <c r="G86" s="1"/>
    </row>
    <row r="87" spans="1:7" x14ac:dyDescent="0.25">
      <c r="A87" s="70" t="str">
        <f ca="1">Exceedance!U87</f>
        <v/>
      </c>
      <c r="B87" s="254"/>
      <c r="C87" s="254"/>
      <c r="D87" s="254"/>
      <c r="F87" s="1"/>
      <c r="G87" s="1"/>
    </row>
    <row r="88" spans="1:7" x14ac:dyDescent="0.25">
      <c r="A88" s="70" t="str">
        <f ca="1">Exceedance!U88</f>
        <v/>
      </c>
      <c r="B88" s="254"/>
      <c r="C88" s="254"/>
      <c r="D88" s="254"/>
      <c r="F88" s="1"/>
      <c r="G88" s="1"/>
    </row>
    <row r="89" spans="1:7" x14ac:dyDescent="0.25">
      <c r="A89" s="70" t="str">
        <f ca="1">Exceedance!U89</f>
        <v/>
      </c>
      <c r="B89" s="254"/>
      <c r="C89" s="254"/>
      <c r="D89" s="254"/>
      <c r="F89" s="1"/>
      <c r="G89" s="1"/>
    </row>
    <row r="90" spans="1:7" x14ac:dyDescent="0.25">
      <c r="A90" s="70" t="str">
        <f ca="1">Exceedance!U90</f>
        <v/>
      </c>
      <c r="B90" s="254"/>
      <c r="C90" s="254"/>
      <c r="D90" s="254"/>
      <c r="F90" s="1"/>
      <c r="G90" s="1"/>
    </row>
    <row r="91" spans="1:7" x14ac:dyDescent="0.25">
      <c r="A91" s="70" t="str">
        <f ca="1">Exceedance!U91</f>
        <v/>
      </c>
      <c r="B91" s="254"/>
      <c r="C91" s="254"/>
      <c r="D91" s="254"/>
      <c r="F91" s="1"/>
      <c r="G91" s="1"/>
    </row>
    <row r="92" spans="1:7" x14ac:dyDescent="0.25">
      <c r="A92" s="70" t="str">
        <f ca="1">Exceedance!U92</f>
        <v/>
      </c>
      <c r="B92" s="254"/>
      <c r="C92" s="254"/>
      <c r="D92" s="254"/>
      <c r="F92" s="1"/>
      <c r="G92" s="1"/>
    </row>
    <row r="93" spans="1:7" x14ac:dyDescent="0.25">
      <c r="A93" s="70" t="str">
        <f ca="1">Exceedance!U93</f>
        <v/>
      </c>
      <c r="B93" s="254"/>
      <c r="C93" s="254"/>
      <c r="D93" s="254"/>
      <c r="F93" s="1"/>
      <c r="G93" s="1"/>
    </row>
    <row r="94" spans="1:7" x14ac:dyDescent="0.25">
      <c r="A94" s="70" t="str">
        <f ca="1">Exceedance!U94</f>
        <v/>
      </c>
      <c r="B94" s="254"/>
      <c r="C94" s="254"/>
      <c r="D94" s="254"/>
      <c r="F94" s="1"/>
      <c r="G94" s="1"/>
    </row>
    <row r="95" spans="1:7" x14ac:dyDescent="0.25">
      <c r="A95" s="70" t="str">
        <f ca="1">Exceedance!U95</f>
        <v/>
      </c>
      <c r="B95" s="254"/>
      <c r="C95" s="254"/>
      <c r="D95" s="254"/>
      <c r="F95" s="1"/>
      <c r="G95" s="1"/>
    </row>
    <row r="96" spans="1:7" x14ac:dyDescent="0.25">
      <c r="A96" s="70" t="str">
        <f ca="1">Exceedance!U96</f>
        <v/>
      </c>
      <c r="B96" s="254"/>
      <c r="C96" s="254"/>
      <c r="D96" s="254"/>
      <c r="F96" s="1"/>
      <c r="G96" s="1"/>
    </row>
    <row r="97" spans="1:7" x14ac:dyDescent="0.25">
      <c r="A97" s="70" t="str">
        <f ca="1">Exceedance!U97</f>
        <v/>
      </c>
      <c r="B97" s="254"/>
      <c r="C97" s="254"/>
      <c r="D97" s="254"/>
      <c r="F97" s="1"/>
      <c r="G97" s="1"/>
    </row>
    <row r="98" spans="1:7" x14ac:dyDescent="0.25">
      <c r="A98" s="70" t="str">
        <f ca="1">Exceedance!U98</f>
        <v/>
      </c>
      <c r="B98" s="254"/>
      <c r="C98" s="254"/>
      <c r="D98" s="254"/>
      <c r="F98" s="1"/>
      <c r="G98" s="1"/>
    </row>
    <row r="99" spans="1:7" x14ac:dyDescent="0.25">
      <c r="A99" s="70" t="str">
        <f ca="1">Exceedance!U99</f>
        <v/>
      </c>
      <c r="B99" s="254"/>
      <c r="C99" s="254"/>
      <c r="D99" s="254"/>
      <c r="F99" s="1"/>
      <c r="G99" s="1"/>
    </row>
    <row r="100" spans="1:7" x14ac:dyDescent="0.25">
      <c r="A100" s="70" t="str">
        <f ca="1">Exceedance!U100</f>
        <v/>
      </c>
      <c r="B100" s="254"/>
      <c r="C100" s="254"/>
      <c r="D100" s="254"/>
      <c r="F100" s="1"/>
      <c r="G100" s="1"/>
    </row>
  </sheetData>
  <mergeCells count="1">
    <mergeCell ref="E1:AE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theme="3" tint="0.79998168889431442"/>
  </sheetPr>
  <dimension ref="A1:BD100"/>
  <sheetViews>
    <sheetView zoomScale="90" zoomScaleNormal="90" workbookViewId="0">
      <selection activeCell="B4" sqref="B4:AM69"/>
    </sheetView>
  </sheetViews>
  <sheetFormatPr defaultRowHeight="15" x14ac:dyDescent="0.25"/>
  <cols>
    <col min="1" max="1" width="8.85546875" style="101"/>
    <col min="2" max="4" width="9.140625" style="255"/>
  </cols>
  <sheetData>
    <row r="1" spans="1:56" s="101" customFormat="1" x14ac:dyDescent="0.25">
      <c r="A1" s="68"/>
      <c r="B1" s="252"/>
      <c r="C1" s="252"/>
      <c r="D1" s="252"/>
      <c r="E1" s="737" t="s">
        <v>167</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1" customFormat="1" x14ac:dyDescent="0.25">
      <c r="A2" s="68"/>
      <c r="B2" s="252" t="s">
        <v>295</v>
      </c>
      <c r="C2" s="252" t="s">
        <v>296</v>
      </c>
      <c r="D2" s="252" t="s">
        <v>297</v>
      </c>
      <c r="E2" s="101">
        <v>1981</v>
      </c>
      <c r="F2" s="101">
        <v>1982</v>
      </c>
      <c r="G2" s="101">
        <v>1983</v>
      </c>
      <c r="H2" s="101">
        <v>1984</v>
      </c>
      <c r="I2" s="101">
        <v>1985</v>
      </c>
      <c r="J2" s="101">
        <v>1986</v>
      </c>
      <c r="K2" s="101">
        <v>1987</v>
      </c>
      <c r="L2" s="101">
        <v>1988</v>
      </c>
      <c r="M2" s="101">
        <v>1989</v>
      </c>
      <c r="N2" s="101">
        <v>1990</v>
      </c>
      <c r="O2" s="101">
        <v>1991</v>
      </c>
      <c r="P2" s="101">
        <v>1992</v>
      </c>
      <c r="Q2" s="101">
        <v>1993</v>
      </c>
      <c r="R2" s="101">
        <v>1994</v>
      </c>
      <c r="S2" s="101">
        <v>1995</v>
      </c>
      <c r="T2" s="101">
        <v>1996</v>
      </c>
      <c r="U2" s="101">
        <v>1997</v>
      </c>
      <c r="V2" s="101">
        <v>1998</v>
      </c>
      <c r="W2" s="101">
        <v>1999</v>
      </c>
      <c r="X2" s="101">
        <v>2000</v>
      </c>
      <c r="Y2" s="101">
        <v>2001</v>
      </c>
      <c r="Z2" s="101">
        <v>2002</v>
      </c>
      <c r="AA2" s="101">
        <v>2003</v>
      </c>
      <c r="AB2" s="101">
        <v>2004</v>
      </c>
      <c r="AC2" s="101">
        <v>2005</v>
      </c>
      <c r="AD2" s="101">
        <v>2006</v>
      </c>
      <c r="AE2" s="101">
        <v>2007</v>
      </c>
      <c r="AF2" s="101">
        <v>2008</v>
      </c>
      <c r="AG2" s="181">
        <v>2009</v>
      </c>
      <c r="AH2" s="101">
        <v>2010</v>
      </c>
      <c r="AI2" s="101">
        <v>2011</v>
      </c>
      <c r="AJ2" s="101">
        <v>2012</v>
      </c>
      <c r="AK2" s="101">
        <v>2013</v>
      </c>
      <c r="AL2" s="101">
        <v>2014</v>
      </c>
      <c r="AM2" s="101">
        <v>2015</v>
      </c>
      <c r="AN2" s="101">
        <v>2016</v>
      </c>
      <c r="AO2" s="101">
        <v>2017</v>
      </c>
      <c r="AP2" s="101">
        <v>2018</v>
      </c>
      <c r="AQ2" s="101">
        <v>2019</v>
      </c>
      <c r="AR2" s="101">
        <v>2020</v>
      </c>
      <c r="AS2" s="101">
        <v>2021</v>
      </c>
      <c r="AT2" s="101">
        <v>2022</v>
      </c>
      <c r="AU2" s="101">
        <v>2023</v>
      </c>
      <c r="AV2" s="101">
        <v>2024</v>
      </c>
      <c r="AW2" s="101">
        <v>2025</v>
      </c>
      <c r="AX2" s="101">
        <v>2026</v>
      </c>
      <c r="AY2" s="101">
        <v>2027</v>
      </c>
      <c r="AZ2" s="101">
        <v>2028</v>
      </c>
      <c r="BA2" s="101">
        <v>2029</v>
      </c>
      <c r="BB2" s="101">
        <v>2030</v>
      </c>
      <c r="BC2" s="101">
        <v>2031</v>
      </c>
      <c r="BD2" s="101">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269.5165206755093</v>
      </c>
      <c r="C4" s="273">
        <v>331.83638460309311</v>
      </c>
      <c r="D4" s="273">
        <v>345.66600000018042</v>
      </c>
      <c r="E4">
        <v>345.66600000018042</v>
      </c>
      <c r="F4">
        <v>312.12347987688298</v>
      </c>
      <c r="G4">
        <v>321.08865629827613</v>
      </c>
      <c r="H4">
        <v>334.38923708689583</v>
      </c>
      <c r="I4">
        <v>345.66600000018047</v>
      </c>
      <c r="J4">
        <v>345.66600000018042</v>
      </c>
      <c r="K4">
        <v>345.66600000018047</v>
      </c>
      <c r="L4">
        <v>345.66600000018047</v>
      </c>
      <c r="M4">
        <v>345.66600000018042</v>
      </c>
      <c r="N4">
        <v>345.66600000018042</v>
      </c>
      <c r="O4">
        <v>318.64250934441139</v>
      </c>
      <c r="P4">
        <v>345.66600000018042</v>
      </c>
      <c r="Q4">
        <v>306.09811308948258</v>
      </c>
      <c r="R4">
        <v>345.66600000018042</v>
      </c>
      <c r="S4">
        <v>312.25937580446123</v>
      </c>
      <c r="T4">
        <v>298.0083584021038</v>
      </c>
      <c r="U4">
        <v>327.63772656945133</v>
      </c>
      <c r="V4">
        <v>323.57677855437322</v>
      </c>
      <c r="W4">
        <v>323.23103898848137</v>
      </c>
      <c r="X4">
        <v>345.66600000018042</v>
      </c>
      <c r="Y4">
        <v>341.22253119375796</v>
      </c>
      <c r="Z4">
        <v>341.87998487649145</v>
      </c>
      <c r="AA4">
        <v>345.66600000018042</v>
      </c>
      <c r="AB4">
        <v>345.66600000018042</v>
      </c>
      <c r="AC4">
        <v>344.83953516160358</v>
      </c>
      <c r="AD4">
        <v>345.66600000018042</v>
      </c>
      <c r="AE4">
        <v>345.66600000018042</v>
      </c>
      <c r="AF4">
        <v>306.04215641648244</v>
      </c>
      <c r="AG4">
        <v>345.66600000018042</v>
      </c>
      <c r="AH4">
        <v>345.66600000018042</v>
      </c>
      <c r="AI4">
        <v>309.42754811870208</v>
      </c>
      <c r="AJ4">
        <v>345.66600000018042</v>
      </c>
      <c r="AK4">
        <v>295.46820517129788</v>
      </c>
      <c r="AL4">
        <v>334.48515675115681</v>
      </c>
      <c r="AM4">
        <v>345.66600000018042</v>
      </c>
    </row>
    <row r="5" spans="1:56" x14ac:dyDescent="0.25">
      <c r="A5" s="70">
        <f ca="1">Exceedance!U5</f>
        <v>42856</v>
      </c>
      <c r="B5" s="273">
        <v>166.93600000002462</v>
      </c>
      <c r="C5" s="273">
        <v>166.93599999998156</v>
      </c>
      <c r="D5" s="273">
        <v>166.93599999996781</v>
      </c>
      <c r="E5">
        <v>166.93599999996783</v>
      </c>
      <c r="F5">
        <v>166.93599999999313</v>
      </c>
      <c r="G5">
        <v>166.9359999999858</v>
      </c>
      <c r="H5">
        <v>166.93599999997932</v>
      </c>
      <c r="I5">
        <v>166.93599999996789</v>
      </c>
      <c r="J5">
        <v>166.93599999996795</v>
      </c>
      <c r="K5">
        <v>345.66600000024221</v>
      </c>
      <c r="L5">
        <v>166.93599999996789</v>
      </c>
      <c r="M5">
        <v>166.93599999996789</v>
      </c>
      <c r="N5">
        <v>166.93599999996783</v>
      </c>
      <c r="O5">
        <v>166.93599999998631</v>
      </c>
      <c r="P5">
        <v>286.82602244473298</v>
      </c>
      <c r="Q5">
        <v>166.93599999999623</v>
      </c>
      <c r="R5">
        <v>188.5846609415909</v>
      </c>
      <c r="S5">
        <v>166.93599999998978</v>
      </c>
      <c r="T5">
        <v>166.93600000000305</v>
      </c>
      <c r="U5">
        <v>166.93599999998131</v>
      </c>
      <c r="V5">
        <v>166.93599999998335</v>
      </c>
      <c r="W5">
        <v>166.93599999998327</v>
      </c>
      <c r="X5">
        <v>166.93599999996795</v>
      </c>
      <c r="Y5">
        <v>166.93599999997258</v>
      </c>
      <c r="Z5">
        <v>166.93599999997409</v>
      </c>
      <c r="AA5">
        <v>166.93599999996783</v>
      </c>
      <c r="AB5">
        <v>166.93599999996781</v>
      </c>
      <c r="AC5">
        <v>166.93599999997127</v>
      </c>
      <c r="AD5">
        <v>166.93599999996795</v>
      </c>
      <c r="AE5">
        <v>239.73561861828998</v>
      </c>
      <c r="AF5">
        <v>166.93599999999742</v>
      </c>
      <c r="AG5">
        <v>166.93599999996783</v>
      </c>
      <c r="AH5">
        <v>166.93599999996783</v>
      </c>
      <c r="AI5">
        <v>166.93599999999367</v>
      </c>
      <c r="AJ5">
        <v>166.93599999996783</v>
      </c>
      <c r="AK5">
        <v>166.93600000000345</v>
      </c>
      <c r="AL5">
        <v>166.93599999997693</v>
      </c>
      <c r="AM5">
        <v>166.93599999996781</v>
      </c>
    </row>
    <row r="6" spans="1:56" x14ac:dyDescent="0.25">
      <c r="A6" s="70">
        <f ca="1">Exceedance!U6</f>
        <v>42887</v>
      </c>
      <c r="B6" s="273">
        <v>298.93999998992672</v>
      </c>
      <c r="C6" s="273">
        <v>298.93999998992342</v>
      </c>
      <c r="D6" s="273">
        <v>298.93999998992581</v>
      </c>
      <c r="E6">
        <v>298.93999998992587</v>
      </c>
      <c r="F6">
        <v>298.93999998992717</v>
      </c>
      <c r="G6">
        <v>298.93999998992382</v>
      </c>
      <c r="H6">
        <v>298.9399999899253</v>
      </c>
      <c r="I6">
        <v>298.93999998992592</v>
      </c>
      <c r="J6">
        <v>345.66599999645149</v>
      </c>
      <c r="K6">
        <v>341.64899999984516</v>
      </c>
      <c r="L6">
        <v>298.93999998992598</v>
      </c>
      <c r="M6">
        <v>298.93999998992592</v>
      </c>
      <c r="N6">
        <v>298.93999998992587</v>
      </c>
      <c r="O6">
        <v>341.64899999598401</v>
      </c>
      <c r="P6">
        <v>298.93999999907635</v>
      </c>
      <c r="Q6">
        <v>298.93999998992626</v>
      </c>
      <c r="R6">
        <v>298.93999999307516</v>
      </c>
      <c r="S6">
        <v>298.93999998992382</v>
      </c>
      <c r="T6">
        <v>341.64899999598509</v>
      </c>
      <c r="U6">
        <v>298.9399999899274</v>
      </c>
      <c r="V6">
        <v>298.93999998992541</v>
      </c>
      <c r="W6">
        <v>298.93999998992524</v>
      </c>
      <c r="X6">
        <v>298.93999998992587</v>
      </c>
      <c r="Y6">
        <v>298.9399999899266</v>
      </c>
      <c r="Z6">
        <v>298.93999998992427</v>
      </c>
      <c r="AA6">
        <v>298.93999998992575</v>
      </c>
      <c r="AB6">
        <v>298.93999998992581</v>
      </c>
      <c r="AC6">
        <v>298.93999998992524</v>
      </c>
      <c r="AD6">
        <v>298.93999998992592</v>
      </c>
      <c r="AE6">
        <v>298.93999999680341</v>
      </c>
      <c r="AF6">
        <v>298.93999998992746</v>
      </c>
      <c r="AG6">
        <v>298.93999998992564</v>
      </c>
      <c r="AH6">
        <v>298.93999998992575</v>
      </c>
      <c r="AI6">
        <v>298.93999998992365</v>
      </c>
      <c r="AJ6">
        <v>298.93999998992587</v>
      </c>
      <c r="AK6">
        <v>298.93999998992541</v>
      </c>
      <c r="AL6">
        <v>298.939999989927</v>
      </c>
      <c r="AM6">
        <v>298.93999998992564</v>
      </c>
    </row>
    <row r="7" spans="1:56" x14ac:dyDescent="0.25">
      <c r="A7" s="70">
        <f ca="1">Exceedance!U7</f>
        <v>42917</v>
      </c>
      <c r="B7" s="273">
        <v>341.64899999896454</v>
      </c>
      <c r="C7" s="273">
        <v>341.64899999896699</v>
      </c>
      <c r="D7" s="273">
        <v>341.64899999896375</v>
      </c>
      <c r="E7">
        <v>341.6489999989638</v>
      </c>
      <c r="F7">
        <v>341.64899999896511</v>
      </c>
      <c r="G7">
        <v>341.64899999896733</v>
      </c>
      <c r="H7">
        <v>341.64899999896329</v>
      </c>
      <c r="I7">
        <v>341.64899999896392</v>
      </c>
      <c r="J7">
        <v>341.64899999985028</v>
      </c>
      <c r="K7">
        <v>341.64899999977916</v>
      </c>
      <c r="L7">
        <v>341.64899999896397</v>
      </c>
      <c r="M7">
        <v>341.64899999896386</v>
      </c>
      <c r="N7">
        <v>341.64899999896375</v>
      </c>
      <c r="O7">
        <v>341.64899999978684</v>
      </c>
      <c r="P7">
        <v>341.64899999896573</v>
      </c>
      <c r="Q7">
        <v>341.64899999896426</v>
      </c>
      <c r="R7">
        <v>341.64899999896454</v>
      </c>
      <c r="S7">
        <v>341.64899999896738</v>
      </c>
      <c r="T7">
        <v>341.64899999978786</v>
      </c>
      <c r="U7">
        <v>341.64899999896534</v>
      </c>
      <c r="V7">
        <v>341.64899999896352</v>
      </c>
      <c r="W7">
        <v>341.64899999896318</v>
      </c>
      <c r="X7">
        <v>341.64899999896386</v>
      </c>
      <c r="Y7">
        <v>341.64899999896454</v>
      </c>
      <c r="Z7">
        <v>341.64899999896778</v>
      </c>
      <c r="AA7">
        <v>341.64899999896369</v>
      </c>
      <c r="AB7">
        <v>341.64899999896369</v>
      </c>
      <c r="AC7">
        <v>341.64899999896306</v>
      </c>
      <c r="AD7">
        <v>341.64899999896392</v>
      </c>
      <c r="AE7">
        <v>341.64899999896733</v>
      </c>
      <c r="AF7">
        <v>341.64899999896539</v>
      </c>
      <c r="AG7">
        <v>341.64899999896369</v>
      </c>
      <c r="AH7">
        <v>341.64899999896375</v>
      </c>
      <c r="AI7">
        <v>345.66599999937023</v>
      </c>
      <c r="AJ7">
        <v>341.6489999989638</v>
      </c>
      <c r="AK7">
        <v>341.6489999989634</v>
      </c>
      <c r="AL7">
        <v>341.64899999896494</v>
      </c>
      <c r="AM7">
        <v>341.64899999896363</v>
      </c>
    </row>
    <row r="8" spans="1:56" x14ac:dyDescent="0.25">
      <c r="A8" s="70">
        <f ca="1">Exceedance!U8</f>
        <v>42948</v>
      </c>
      <c r="B8" s="273">
        <v>345.66600000020782</v>
      </c>
      <c r="C8" s="273">
        <v>345.66600000020782</v>
      </c>
      <c r="D8" s="273">
        <v>345.6660000002077</v>
      </c>
      <c r="E8">
        <v>345.66600000020782</v>
      </c>
      <c r="F8">
        <v>345.66600000020776</v>
      </c>
      <c r="G8">
        <v>345.66600000020782</v>
      </c>
      <c r="H8">
        <v>345.66600000020782</v>
      </c>
      <c r="I8">
        <v>345.66600000020782</v>
      </c>
      <c r="J8">
        <v>345.66600000020782</v>
      </c>
      <c r="K8">
        <v>345.6660000002077</v>
      </c>
      <c r="L8">
        <v>333.74780517359108</v>
      </c>
      <c r="M8">
        <v>345.66600000020782</v>
      </c>
      <c r="N8">
        <v>345.6660000002077</v>
      </c>
      <c r="O8">
        <v>345.66600000020782</v>
      </c>
      <c r="P8">
        <v>345.6660000002077</v>
      </c>
      <c r="Q8">
        <v>345.6660000002077</v>
      </c>
      <c r="R8">
        <v>332.54889714159077</v>
      </c>
      <c r="S8">
        <v>345.66600000020782</v>
      </c>
      <c r="T8">
        <v>345.66600000020782</v>
      </c>
      <c r="U8">
        <v>345.66600000020782</v>
      </c>
      <c r="V8">
        <v>345.66600000020782</v>
      </c>
      <c r="W8">
        <v>345.66600000020782</v>
      </c>
      <c r="X8">
        <v>345.66600000020782</v>
      </c>
      <c r="Y8">
        <v>340.50610876423815</v>
      </c>
      <c r="Z8">
        <v>345.66600000020776</v>
      </c>
      <c r="AA8">
        <v>345.6660000002077</v>
      </c>
      <c r="AB8">
        <v>345.6660000002077</v>
      </c>
      <c r="AC8">
        <v>345.66600000020782</v>
      </c>
      <c r="AD8">
        <v>328.57161368207647</v>
      </c>
      <c r="AE8">
        <v>345.4935455867286</v>
      </c>
      <c r="AF8">
        <v>345.66600000020782</v>
      </c>
      <c r="AG8">
        <v>345.66600000020776</v>
      </c>
      <c r="AH8">
        <v>345.66600000020776</v>
      </c>
      <c r="AI8">
        <v>345.66600000024351</v>
      </c>
      <c r="AJ8">
        <v>345.66600000020776</v>
      </c>
      <c r="AK8">
        <v>345.66600000020782</v>
      </c>
      <c r="AL8">
        <v>345.66600000020782</v>
      </c>
      <c r="AM8">
        <v>345.66600000020776</v>
      </c>
    </row>
    <row r="9" spans="1:56" x14ac:dyDescent="0.25">
      <c r="A9" s="70">
        <f ca="1">Exceedance!U9</f>
        <v>42979</v>
      </c>
      <c r="B9" s="273">
        <v>325.80140240573456</v>
      </c>
      <c r="C9" s="273">
        <v>338.89656758282547</v>
      </c>
      <c r="D9" s="273">
        <v>344.85196150858525</v>
      </c>
      <c r="E9">
        <v>322.88254892169061</v>
      </c>
      <c r="F9">
        <v>345.66600000024215</v>
      </c>
      <c r="G9">
        <v>345.66600000024209</v>
      </c>
      <c r="H9">
        <v>345.66600000024209</v>
      </c>
      <c r="I9">
        <v>313.57148875390027</v>
      </c>
      <c r="J9">
        <v>328.66562820353772</v>
      </c>
      <c r="K9">
        <v>334.94784940891407</v>
      </c>
      <c r="L9">
        <v>310.41198069376168</v>
      </c>
      <c r="M9">
        <v>336.79754273453818</v>
      </c>
      <c r="N9">
        <v>337.74205526962987</v>
      </c>
      <c r="O9">
        <v>345.66600000024215</v>
      </c>
      <c r="P9">
        <v>331.85897008967709</v>
      </c>
      <c r="Q9">
        <v>345.66600000024215</v>
      </c>
      <c r="R9">
        <v>304.5850799046504</v>
      </c>
      <c r="S9">
        <v>345.66600000024215</v>
      </c>
      <c r="T9">
        <v>325.68824663861096</v>
      </c>
      <c r="U9">
        <v>345.66600000024215</v>
      </c>
      <c r="V9">
        <v>344.10248725161387</v>
      </c>
      <c r="W9">
        <v>345.66600000024215</v>
      </c>
      <c r="X9">
        <v>336.91616487346562</v>
      </c>
      <c r="Y9">
        <v>319.85358887081151</v>
      </c>
      <c r="Z9">
        <v>336.22454467225583</v>
      </c>
      <c r="AA9">
        <v>332.29464264712709</v>
      </c>
      <c r="AB9">
        <v>345.66600000024215</v>
      </c>
      <c r="AC9">
        <v>336.02396473403769</v>
      </c>
      <c r="AD9">
        <v>299.62483845875096</v>
      </c>
      <c r="AE9">
        <v>324.10002006079907</v>
      </c>
      <c r="AF9">
        <v>335.87609213915653</v>
      </c>
      <c r="AG9">
        <v>340.79064680715106</v>
      </c>
      <c r="AH9">
        <v>345.66600000024215</v>
      </c>
      <c r="AI9">
        <v>345.66600000024209</v>
      </c>
      <c r="AJ9">
        <v>323.15040115346051</v>
      </c>
      <c r="AK9">
        <v>333.639200432378</v>
      </c>
      <c r="AL9">
        <v>322.55791152685191</v>
      </c>
      <c r="AM9">
        <v>330.8025997909665</v>
      </c>
    </row>
    <row r="10" spans="1:56" x14ac:dyDescent="0.25">
      <c r="A10" s="70">
        <f ca="1">Exceedance!U10</f>
        <v>43009</v>
      </c>
      <c r="B10" s="273">
        <v>288.6453190557562</v>
      </c>
      <c r="C10" s="273">
        <v>311.19007445159326</v>
      </c>
      <c r="D10" s="273">
        <v>333.51690558043379</v>
      </c>
      <c r="E10">
        <v>294.28466510224069</v>
      </c>
      <c r="F10">
        <v>345.66600000024209</v>
      </c>
      <c r="G10">
        <v>340.72803930375972</v>
      </c>
      <c r="H10">
        <v>342.35727306243086</v>
      </c>
      <c r="I10">
        <v>275.61438590464411</v>
      </c>
      <c r="J10">
        <v>310.88485091987638</v>
      </c>
      <c r="K10">
        <v>306.1150716873866</v>
      </c>
      <c r="L10">
        <v>279.59290624573026</v>
      </c>
      <c r="M10">
        <v>312.255178874026</v>
      </c>
      <c r="N10">
        <v>320.99374792647814</v>
      </c>
      <c r="O10">
        <v>317.821003169812</v>
      </c>
      <c r="P10">
        <v>301.66662502015106</v>
      </c>
      <c r="Q10">
        <v>328.46867371027133</v>
      </c>
      <c r="R10">
        <v>280.25349322842033</v>
      </c>
      <c r="S10">
        <v>322.08546491758034</v>
      </c>
      <c r="T10">
        <v>295.34387818411392</v>
      </c>
      <c r="U10">
        <v>337.09937476809313</v>
      </c>
      <c r="V10">
        <v>324.82265667553827</v>
      </c>
      <c r="W10">
        <v>321.33635987595028</v>
      </c>
      <c r="X10">
        <v>314.11860442570827</v>
      </c>
      <c r="Y10">
        <v>291.04088075893151</v>
      </c>
      <c r="Z10">
        <v>313.40763237174434</v>
      </c>
      <c r="AA10">
        <v>299.90340495089248</v>
      </c>
      <c r="AB10">
        <v>326.10372124024377</v>
      </c>
      <c r="AC10">
        <v>313.60319402209012</v>
      </c>
      <c r="AD10">
        <v>283.43148423440243</v>
      </c>
      <c r="AE10">
        <v>314.04776524308619</v>
      </c>
      <c r="AF10">
        <v>307.26420119856488</v>
      </c>
      <c r="AG10">
        <v>320.8459489428509</v>
      </c>
      <c r="AH10">
        <v>320.89042726357752</v>
      </c>
      <c r="AI10">
        <v>324.95553260601173</v>
      </c>
      <c r="AJ10">
        <v>292.54630328077081</v>
      </c>
      <c r="AK10">
        <v>313.16698284802771</v>
      </c>
      <c r="AL10">
        <v>345.66600000022424</v>
      </c>
      <c r="AM10">
        <v>300.66705226332397</v>
      </c>
    </row>
    <row r="11" spans="1:56" x14ac:dyDescent="0.25">
      <c r="A11" s="70">
        <f ca="1">Exceedance!U11</f>
        <v>43040</v>
      </c>
      <c r="B11" s="273">
        <v>256.59013854687259</v>
      </c>
      <c r="C11" s="273">
        <v>277.61553705710116</v>
      </c>
      <c r="D11" s="273">
        <v>303.24955185371829</v>
      </c>
      <c r="E11">
        <v>266.1979967246121</v>
      </c>
      <c r="F11">
        <v>294.28653384640808</v>
      </c>
      <c r="G11">
        <v>315.34085491333047</v>
      </c>
      <c r="H11">
        <v>310.34196286190087</v>
      </c>
      <c r="I11">
        <v>232.46535927224679</v>
      </c>
      <c r="J11">
        <v>284.31701967359169</v>
      </c>
      <c r="K11">
        <v>275.39120792623527</v>
      </c>
      <c r="L11">
        <v>249.00637674760529</v>
      </c>
      <c r="M11">
        <v>280.10120569059461</v>
      </c>
      <c r="N11">
        <v>293.32813310392112</v>
      </c>
      <c r="O11">
        <v>286.42645452970135</v>
      </c>
      <c r="P11">
        <v>269.41698612749531</v>
      </c>
      <c r="Q11">
        <v>295.73058851120533</v>
      </c>
      <c r="R11">
        <v>249.66625707662655</v>
      </c>
      <c r="S11">
        <v>287.26708743557879</v>
      </c>
      <c r="T11">
        <v>263.20121564591221</v>
      </c>
      <c r="U11">
        <v>304.13006525123535</v>
      </c>
      <c r="V11">
        <v>291.41396267476239</v>
      </c>
      <c r="W11">
        <v>288.66727621433881</v>
      </c>
      <c r="X11">
        <v>283.79246862615855</v>
      </c>
      <c r="Y11">
        <v>270.08860846984646</v>
      </c>
      <c r="Z11">
        <v>280.9266325615896</v>
      </c>
      <c r="AA11">
        <v>266.23788734372204</v>
      </c>
      <c r="AB11">
        <v>300.94896380072566</v>
      </c>
      <c r="AC11">
        <v>282.92710804897229</v>
      </c>
      <c r="AD11">
        <v>251.74034704458447</v>
      </c>
      <c r="AE11">
        <v>290.82348936505491</v>
      </c>
      <c r="AF11">
        <v>278.45185766541897</v>
      </c>
      <c r="AG11">
        <v>293.98073393171802</v>
      </c>
      <c r="AH11">
        <v>290.6941788825618</v>
      </c>
      <c r="AI11">
        <v>292.00934948039037</v>
      </c>
      <c r="AJ11">
        <v>267.32718303489878</v>
      </c>
      <c r="AK11">
        <v>281.57110343530064</v>
      </c>
      <c r="AL11">
        <v>307.77857508598021</v>
      </c>
      <c r="AM11">
        <v>266.66588887132423</v>
      </c>
    </row>
    <row r="12" spans="1:56" x14ac:dyDescent="0.25">
      <c r="A12" s="70">
        <f ca="1">Exceedance!U12</f>
        <v>43070</v>
      </c>
      <c r="B12" s="273">
        <v>214.4861290385893</v>
      </c>
      <c r="C12" s="273">
        <v>227.9489075993919</v>
      </c>
      <c r="D12" s="273">
        <v>248.16539970763066</v>
      </c>
      <c r="E12">
        <v>227.14093254610597</v>
      </c>
      <c r="F12">
        <v>223.21949540637797</v>
      </c>
      <c r="G12">
        <v>268.80340017753571</v>
      </c>
      <c r="H12">
        <v>264.09259076850606</v>
      </c>
      <c r="I12">
        <v>169.34939318971789</v>
      </c>
      <c r="J12">
        <v>242.25738426492617</v>
      </c>
      <c r="K12">
        <v>235.75577895334257</v>
      </c>
      <c r="L12">
        <v>209.30594576347673</v>
      </c>
      <c r="M12">
        <v>237.4708495129444</v>
      </c>
      <c r="N12">
        <v>250.29909562844989</v>
      </c>
      <c r="O12">
        <v>243.11417183557293</v>
      </c>
      <c r="P12">
        <v>227.58389167390743</v>
      </c>
      <c r="Q12">
        <v>249.74953276916034</v>
      </c>
      <c r="R12">
        <v>206.1992404866254</v>
      </c>
      <c r="S12">
        <v>245.16935074559939</v>
      </c>
      <c r="T12">
        <v>222.31333961457267</v>
      </c>
      <c r="U12">
        <v>256.74326713197598</v>
      </c>
      <c r="V12">
        <v>247.38837617434331</v>
      </c>
      <c r="W12">
        <v>245.01913406754488</v>
      </c>
      <c r="X12">
        <v>241.76025210009652</v>
      </c>
      <c r="Y12">
        <v>234.15812523682561</v>
      </c>
      <c r="Z12">
        <v>236.77014980822415</v>
      </c>
      <c r="AA12">
        <v>222.78856614513029</v>
      </c>
      <c r="AB12">
        <v>254.19151988581027</v>
      </c>
      <c r="AC12">
        <v>241.2711139871648</v>
      </c>
      <c r="AD12">
        <v>210.06108389629981</v>
      </c>
      <c r="AE12">
        <v>250.19731981940802</v>
      </c>
      <c r="AF12">
        <v>234.61722766616222</v>
      </c>
      <c r="AG12">
        <v>251.95680954325317</v>
      </c>
      <c r="AH12">
        <v>247.87404372042019</v>
      </c>
      <c r="AI12">
        <v>243.61254021579327</v>
      </c>
      <c r="AJ12">
        <v>230.30847333204565</v>
      </c>
      <c r="AK12">
        <v>236.7942733321247</v>
      </c>
      <c r="AL12">
        <v>249.5692463229108</v>
      </c>
      <c r="AM12">
        <v>224.09040963196631</v>
      </c>
    </row>
    <row r="13" spans="1:56" x14ac:dyDescent="0.25">
      <c r="A13" s="70">
        <f ca="1">Exceedance!U13</f>
        <v>43101</v>
      </c>
      <c r="B13" s="273">
        <v>170.51888407023688</v>
      </c>
      <c r="C13" s="273">
        <v>177.29094486147869</v>
      </c>
      <c r="D13" s="273">
        <v>191.4765697733574</v>
      </c>
      <c r="E13">
        <v>181.03819645166647</v>
      </c>
      <c r="F13">
        <v>145.58531948248634</v>
      </c>
      <c r="G13">
        <v>213.92351198548243</v>
      </c>
      <c r="H13">
        <v>210.39439140954138</v>
      </c>
      <c r="I13">
        <v>99.37811876198235</v>
      </c>
      <c r="J13">
        <v>192.83508439394785</v>
      </c>
      <c r="K13">
        <v>189.90975727494848</v>
      </c>
      <c r="L13">
        <v>163.74814997445085</v>
      </c>
      <c r="M13">
        <v>188.42738923377476</v>
      </c>
      <c r="N13">
        <v>199.07407458706675</v>
      </c>
      <c r="O13">
        <v>191.79370524588228</v>
      </c>
      <c r="P13">
        <v>180.26893429409259</v>
      </c>
      <c r="Q13">
        <v>196.47608561166203</v>
      </c>
      <c r="R13">
        <v>156.3916101619229</v>
      </c>
      <c r="S13">
        <v>189.55381668712798</v>
      </c>
      <c r="T13">
        <v>179.3544638807744</v>
      </c>
      <c r="U13">
        <v>202.08260856048659</v>
      </c>
      <c r="V13">
        <v>195.14386674689388</v>
      </c>
      <c r="W13">
        <v>194.66524700382934</v>
      </c>
      <c r="X13">
        <v>193.43731076781089</v>
      </c>
      <c r="Y13">
        <v>190.62025340623288</v>
      </c>
      <c r="Z13">
        <v>186.11108623559076</v>
      </c>
      <c r="AA13">
        <v>173.84158906549973</v>
      </c>
      <c r="AB13">
        <v>198.93544938719018</v>
      </c>
      <c r="AC13">
        <v>196.56288482285606</v>
      </c>
      <c r="AD13">
        <v>163.56017415617342</v>
      </c>
      <c r="AE13">
        <v>201.7154939010712</v>
      </c>
      <c r="AF13">
        <v>185.45157979753654</v>
      </c>
      <c r="AG13">
        <v>202.25419777599052</v>
      </c>
      <c r="AH13">
        <v>198.96868080689626</v>
      </c>
      <c r="AI13">
        <v>188.91427433216512</v>
      </c>
      <c r="AJ13">
        <v>185.70839356628869</v>
      </c>
      <c r="AK13">
        <v>185.78664058038439</v>
      </c>
      <c r="AL13">
        <v>185.50965184170275</v>
      </c>
      <c r="AM13">
        <v>182.97588133435758</v>
      </c>
    </row>
    <row r="14" spans="1:56" x14ac:dyDescent="0.25">
      <c r="A14" s="70">
        <f ca="1">Exceedance!U14</f>
        <v>43132</v>
      </c>
      <c r="B14" s="273">
        <v>131.40344189701165</v>
      </c>
      <c r="C14" s="273">
        <v>131.71555495446273</v>
      </c>
      <c r="D14" s="273">
        <v>140.60430529844987</v>
      </c>
      <c r="E14">
        <v>139.59621729912536</v>
      </c>
      <c r="F14">
        <v>99.032000000073467</v>
      </c>
      <c r="G14">
        <v>160.66861416662468</v>
      </c>
      <c r="H14">
        <v>159.09917260274247</v>
      </c>
      <c r="I14">
        <v>99.031999999480576</v>
      </c>
      <c r="J14">
        <v>146.74696479772427</v>
      </c>
      <c r="K14">
        <v>145.39819750332734</v>
      </c>
      <c r="L14">
        <v>121.4734827098036</v>
      </c>
      <c r="M14">
        <v>142.08158858185672</v>
      </c>
      <c r="N14">
        <v>153.8490505499241</v>
      </c>
      <c r="O14">
        <v>142.17153035153876</v>
      </c>
      <c r="P14">
        <v>135.83652868316318</v>
      </c>
      <c r="Q14">
        <v>144.75256219737977</v>
      </c>
      <c r="R14">
        <v>120.07425184560515</v>
      </c>
      <c r="S14">
        <v>144.74225585713376</v>
      </c>
      <c r="T14">
        <v>134.78830055979157</v>
      </c>
      <c r="U14">
        <v>149.32103942591448</v>
      </c>
      <c r="V14">
        <v>146.41205000858068</v>
      </c>
      <c r="W14">
        <v>150.22754250573769</v>
      </c>
      <c r="X14">
        <v>147.18278547348734</v>
      </c>
      <c r="Y14">
        <v>148.3107651073133</v>
      </c>
      <c r="Z14">
        <v>146.62776133508706</v>
      </c>
      <c r="AA14">
        <v>128.14147859509077</v>
      </c>
      <c r="AB14">
        <v>146.33897899067273</v>
      </c>
      <c r="AC14">
        <v>151.82736002084195</v>
      </c>
      <c r="AD14">
        <v>120.73023799759378</v>
      </c>
      <c r="AE14">
        <v>154.48622564524661</v>
      </c>
      <c r="AF14">
        <v>140.25536104011698</v>
      </c>
      <c r="AG14">
        <v>153.73446497952958</v>
      </c>
      <c r="AH14">
        <v>153.42270472979257</v>
      </c>
      <c r="AI14">
        <v>138.23031384250265</v>
      </c>
      <c r="AJ14">
        <v>142.84917229221077</v>
      </c>
      <c r="AK14">
        <v>143.84272518058941</v>
      </c>
      <c r="AL14">
        <v>133.21632500096047</v>
      </c>
      <c r="AM14">
        <v>141.33427115564999</v>
      </c>
    </row>
    <row r="15" spans="1:56" x14ac:dyDescent="0.25">
      <c r="A15" s="70">
        <f ca="1">Exceedance!U15</f>
        <v>43160</v>
      </c>
      <c r="B15" s="273">
        <v>106.66899038677748</v>
      </c>
      <c r="C15" s="273">
        <v>106.54549362840052</v>
      </c>
      <c r="D15" s="273">
        <v>106.42115376904144</v>
      </c>
      <c r="E15">
        <v>106.5750332070063</v>
      </c>
      <c r="F15">
        <v>99.031999999994966</v>
      </c>
      <c r="G15">
        <v>106.27429907653384</v>
      </c>
      <c r="H15">
        <v>106.29418861762511</v>
      </c>
      <c r="I15">
        <v>152.57184874498103</v>
      </c>
      <c r="J15">
        <v>106.48305640053135</v>
      </c>
      <c r="K15">
        <v>106.51143780610985</v>
      </c>
      <c r="L15">
        <v>106.76765590409804</v>
      </c>
      <c r="M15">
        <v>106.50500928637084</v>
      </c>
      <c r="N15">
        <v>106.41062263155928</v>
      </c>
      <c r="O15">
        <v>106.46653734271983</v>
      </c>
      <c r="P15">
        <v>106.55880746598058</v>
      </c>
      <c r="Q15">
        <v>106.41666943143204</v>
      </c>
      <c r="R15">
        <v>106.79702215966904</v>
      </c>
      <c r="S15">
        <v>106.45763683621534</v>
      </c>
      <c r="T15">
        <v>106.60128232867685</v>
      </c>
      <c r="U15">
        <v>106.35818960778502</v>
      </c>
      <c r="V15">
        <v>106.43024552512651</v>
      </c>
      <c r="W15">
        <v>106.43235516753406</v>
      </c>
      <c r="X15">
        <v>106.46928738353949</v>
      </c>
      <c r="Y15">
        <v>106.5510140002955</v>
      </c>
      <c r="Z15">
        <v>106.50018402871785</v>
      </c>
      <c r="AA15">
        <v>106.61389383910395</v>
      </c>
      <c r="AB15">
        <v>106.39742169504781</v>
      </c>
      <c r="AC15">
        <v>106.45445962064665</v>
      </c>
      <c r="AD15">
        <v>106.77194862178833</v>
      </c>
      <c r="AE15">
        <v>106.42762309773872</v>
      </c>
      <c r="AF15">
        <v>106.52996843254357</v>
      </c>
      <c r="AG15">
        <v>106.3975534549425</v>
      </c>
      <c r="AH15">
        <v>106.40988463933499</v>
      </c>
      <c r="AI15">
        <v>106.46636007831694</v>
      </c>
      <c r="AJ15">
        <v>106.57098924388431</v>
      </c>
      <c r="AK15">
        <v>106.50914520889597</v>
      </c>
      <c r="AL15">
        <v>100.68994647221047</v>
      </c>
      <c r="AM15">
        <v>106.55442304515152</v>
      </c>
    </row>
    <row r="16" spans="1:56" x14ac:dyDescent="0.25">
      <c r="A16" s="70">
        <f ca="1">Exceedance!U16</f>
        <v>43191</v>
      </c>
      <c r="B16" s="273">
        <v>116.83497535965519</v>
      </c>
      <c r="C16" s="273">
        <v>117.29079182622029</v>
      </c>
      <c r="D16" s="273">
        <v>100.35830646410123</v>
      </c>
      <c r="E16">
        <v>99.032000000043794</v>
      </c>
      <c r="F16">
        <v>99.031999999995065</v>
      </c>
      <c r="G16">
        <v>99.032000000041876</v>
      </c>
      <c r="H16">
        <v>120.49720944023458</v>
      </c>
      <c r="I16">
        <v>284.41482119823183</v>
      </c>
      <c r="J16">
        <v>111.76061538708717</v>
      </c>
      <c r="K16">
        <v>133.99348968861347</v>
      </c>
      <c r="L16">
        <v>149.14148487034831</v>
      </c>
      <c r="M16">
        <v>121.67855655505609</v>
      </c>
      <c r="N16">
        <v>99.032000000042757</v>
      </c>
      <c r="O16">
        <v>141.95343177378757</v>
      </c>
      <c r="P16">
        <v>99.032000000043695</v>
      </c>
      <c r="Q16">
        <v>121.20352771721964</v>
      </c>
      <c r="R16">
        <v>99.032000000045187</v>
      </c>
      <c r="S16">
        <v>143.6031432493271</v>
      </c>
      <c r="T16">
        <v>115.51689880897098</v>
      </c>
      <c r="U16">
        <v>104.15258377757374</v>
      </c>
      <c r="V16">
        <v>99.032000000042871</v>
      </c>
      <c r="W16">
        <v>104.98479882841757</v>
      </c>
      <c r="X16">
        <v>121.82481469434484</v>
      </c>
      <c r="Y16">
        <v>124.18337410060172</v>
      </c>
      <c r="Z16">
        <v>113.06463331364189</v>
      </c>
      <c r="AA16">
        <v>143.87363920769047</v>
      </c>
      <c r="AB16">
        <v>105.09025230748161</v>
      </c>
      <c r="AC16">
        <v>129.80705791191295</v>
      </c>
      <c r="AD16">
        <v>136.0902542577758</v>
      </c>
      <c r="AE16">
        <v>99.032000000042856</v>
      </c>
      <c r="AF16">
        <v>109.82531769374943</v>
      </c>
      <c r="AG16">
        <v>127.23847195137785</v>
      </c>
      <c r="AH16">
        <v>99.032000000042729</v>
      </c>
      <c r="AI16">
        <v>153.02473162661536</v>
      </c>
      <c r="AJ16">
        <v>129.29314978254095</v>
      </c>
      <c r="AK16">
        <v>107.19319609763683</v>
      </c>
      <c r="AL16">
        <v>102.49164707273985</v>
      </c>
      <c r="AM16">
        <v>108.60786258000886</v>
      </c>
    </row>
    <row r="17" spans="1:39" x14ac:dyDescent="0.25">
      <c r="A17" s="70">
        <f ca="1">Exceedance!U17</f>
        <v>43221</v>
      </c>
      <c r="B17" s="273">
        <v>166.93600000020052</v>
      </c>
      <c r="C17" s="273">
        <v>166.93600000019885</v>
      </c>
      <c r="D17" s="273">
        <v>166.93600000022076</v>
      </c>
      <c r="E17">
        <v>166.93600000022406</v>
      </c>
      <c r="F17">
        <v>166.93600000022374</v>
      </c>
      <c r="G17">
        <v>166.93600000022496</v>
      </c>
      <c r="H17">
        <v>166.93600000019637</v>
      </c>
      <c r="I17">
        <v>166.9360000000147</v>
      </c>
      <c r="J17">
        <v>166.9360000002072</v>
      </c>
      <c r="K17">
        <v>166.9360000001752</v>
      </c>
      <c r="L17">
        <v>166.93599999129736</v>
      </c>
      <c r="M17">
        <v>133.22434152438146</v>
      </c>
      <c r="N17">
        <v>132.04514434930431</v>
      </c>
      <c r="O17">
        <v>166.93599998751037</v>
      </c>
      <c r="P17">
        <v>166.93600000022388</v>
      </c>
      <c r="Q17">
        <v>166.93600000019575</v>
      </c>
      <c r="R17">
        <v>99.031999999994923</v>
      </c>
      <c r="S17">
        <v>166.93599998838818</v>
      </c>
      <c r="T17">
        <v>166.93600000020237</v>
      </c>
      <c r="U17">
        <v>166.9360000002178</v>
      </c>
      <c r="V17">
        <v>166.93600000022306</v>
      </c>
      <c r="W17">
        <v>166.93600000021596</v>
      </c>
      <c r="X17">
        <v>166.9360000001939</v>
      </c>
      <c r="Y17">
        <v>137.54030014477988</v>
      </c>
      <c r="Z17">
        <v>119.9913096513846</v>
      </c>
      <c r="AA17">
        <v>166.93599998853483</v>
      </c>
      <c r="AB17">
        <v>166.93600000021516</v>
      </c>
      <c r="AC17">
        <v>166.93600000018094</v>
      </c>
      <c r="AD17">
        <v>166.93600000017557</v>
      </c>
      <c r="AE17">
        <v>166.93600000022315</v>
      </c>
      <c r="AF17">
        <v>166.93600000020936</v>
      </c>
      <c r="AG17">
        <v>118.75057290101259</v>
      </c>
      <c r="AH17">
        <v>166.93600000022298</v>
      </c>
      <c r="AI17">
        <v>166.93599999328916</v>
      </c>
      <c r="AJ17">
        <v>166.93600000018435</v>
      </c>
      <c r="AK17">
        <v>166.93600000021326</v>
      </c>
      <c r="AL17">
        <v>166.93600000021766</v>
      </c>
      <c r="AM17">
        <v>166.93600000021172</v>
      </c>
    </row>
    <row r="18" spans="1:39" x14ac:dyDescent="0.25">
      <c r="A18" s="70">
        <f ca="1">Exceedance!U18</f>
        <v>43252</v>
      </c>
      <c r="B18" s="273">
        <v>298.9399999899257</v>
      </c>
      <c r="C18" s="273">
        <v>298.93999998992405</v>
      </c>
      <c r="D18" s="273">
        <v>298.93999998992564</v>
      </c>
      <c r="E18">
        <v>298.93999998992484</v>
      </c>
      <c r="F18">
        <v>298.93999998992444</v>
      </c>
      <c r="G18">
        <v>298.93999998992587</v>
      </c>
      <c r="H18">
        <v>298.93999998992558</v>
      </c>
      <c r="I18">
        <v>345.66599999645138</v>
      </c>
      <c r="J18">
        <v>298.93999998992427</v>
      </c>
      <c r="K18">
        <v>285.07746944697624</v>
      </c>
      <c r="L18">
        <v>298.93999998992399</v>
      </c>
      <c r="M18">
        <v>298.93999999965354</v>
      </c>
      <c r="N18">
        <v>298.9399999996532</v>
      </c>
      <c r="O18">
        <v>205.69449914452005</v>
      </c>
      <c r="P18">
        <v>298.93999998992479</v>
      </c>
      <c r="Q18">
        <v>298.93999998992496</v>
      </c>
      <c r="R18">
        <v>298.93999999965871</v>
      </c>
      <c r="S18">
        <v>298.93999998992564</v>
      </c>
      <c r="T18">
        <v>298.93999998992342</v>
      </c>
      <c r="U18">
        <v>298.93999998992683</v>
      </c>
      <c r="V18">
        <v>298.93999998992399</v>
      </c>
      <c r="W18">
        <v>298.93999998992501</v>
      </c>
      <c r="X18">
        <v>271.68483859944666</v>
      </c>
      <c r="Y18">
        <v>298.93999999965075</v>
      </c>
      <c r="Z18">
        <v>298.93999999965592</v>
      </c>
      <c r="AA18">
        <v>298.93999998992439</v>
      </c>
      <c r="AB18">
        <v>298.93999998992416</v>
      </c>
      <c r="AC18">
        <v>298.93999998992643</v>
      </c>
      <c r="AD18">
        <v>208.06742380980529</v>
      </c>
      <c r="AE18">
        <v>298.93999998992399</v>
      </c>
      <c r="AF18">
        <v>298.93999998992643</v>
      </c>
      <c r="AG18">
        <v>298.93999999965627</v>
      </c>
      <c r="AH18">
        <v>298.93999998992382</v>
      </c>
      <c r="AI18">
        <v>298.93999998992456</v>
      </c>
      <c r="AJ18">
        <v>248.19489828207705</v>
      </c>
      <c r="AK18">
        <v>298.93999998992621</v>
      </c>
      <c r="AL18">
        <v>298.93999998992672</v>
      </c>
      <c r="AM18">
        <v>298.93999998992473</v>
      </c>
    </row>
    <row r="19" spans="1:39" x14ac:dyDescent="0.25">
      <c r="A19" s="70">
        <f ca="1">Exceedance!U19</f>
        <v>43282</v>
      </c>
      <c r="B19" s="273">
        <v>341.64899999896369</v>
      </c>
      <c r="C19" s="273">
        <v>341.64899999896755</v>
      </c>
      <c r="D19" s="273">
        <v>341.64899999896363</v>
      </c>
      <c r="E19">
        <v>341.64899999896278</v>
      </c>
      <c r="F19">
        <v>341.64899999896789</v>
      </c>
      <c r="G19">
        <v>341.64899999896375</v>
      </c>
      <c r="H19">
        <v>341.64899999896357</v>
      </c>
      <c r="I19">
        <v>341.64899999985624</v>
      </c>
      <c r="J19">
        <v>341.64899999896772</v>
      </c>
      <c r="K19">
        <v>282.32867140654946</v>
      </c>
      <c r="L19">
        <v>341.64899999896744</v>
      </c>
      <c r="M19">
        <v>341.64899999896573</v>
      </c>
      <c r="N19">
        <v>341.64899999896539</v>
      </c>
      <c r="O19">
        <v>211.60801688901705</v>
      </c>
      <c r="P19">
        <v>341.64899999896267</v>
      </c>
      <c r="Q19">
        <v>301.32887984452515</v>
      </c>
      <c r="R19">
        <v>341.64899999896522</v>
      </c>
      <c r="S19">
        <v>341.64899999896363</v>
      </c>
      <c r="T19">
        <v>341.64899999896687</v>
      </c>
      <c r="U19">
        <v>341.64899999896477</v>
      </c>
      <c r="V19">
        <v>341.64899999896744</v>
      </c>
      <c r="W19">
        <v>334.78634655853568</v>
      </c>
      <c r="X19">
        <v>274.00172737655259</v>
      </c>
      <c r="Y19">
        <v>341.64899999896295</v>
      </c>
      <c r="Z19">
        <v>341.64899999896255</v>
      </c>
      <c r="AA19">
        <v>341.64899999896789</v>
      </c>
      <c r="AB19">
        <v>341.64899999896761</v>
      </c>
      <c r="AC19">
        <v>341.64899999896431</v>
      </c>
      <c r="AD19">
        <v>187.77811386818246</v>
      </c>
      <c r="AE19">
        <v>341.64899999896738</v>
      </c>
      <c r="AF19">
        <v>341.64899999896437</v>
      </c>
      <c r="AG19">
        <v>341.64899999896289</v>
      </c>
      <c r="AH19">
        <v>341.64899999896733</v>
      </c>
      <c r="AI19">
        <v>341.64899999896244</v>
      </c>
      <c r="AJ19">
        <v>256.6453623549699</v>
      </c>
      <c r="AK19">
        <v>341.6489999989642</v>
      </c>
      <c r="AL19">
        <v>341.6489999989646</v>
      </c>
      <c r="AM19">
        <v>339.85376276327395</v>
      </c>
    </row>
    <row r="20" spans="1:39" x14ac:dyDescent="0.25">
      <c r="A20" s="70">
        <f ca="1">Exceedance!U20</f>
        <v>43313</v>
      </c>
      <c r="B20" s="273">
        <v>332.61301534685026</v>
      </c>
      <c r="C20" s="273">
        <v>341.44548843324026</v>
      </c>
      <c r="D20" s="273">
        <v>317.49491862063576</v>
      </c>
      <c r="E20">
        <v>345.66600000020782</v>
      </c>
      <c r="F20">
        <v>345.66600000020782</v>
      </c>
      <c r="G20">
        <v>336.13566251175058</v>
      </c>
      <c r="H20">
        <v>344.45056399010457</v>
      </c>
      <c r="I20">
        <v>345.66600000020782</v>
      </c>
      <c r="J20">
        <v>345.6660000002077</v>
      </c>
      <c r="K20">
        <v>275.16596697425325</v>
      </c>
      <c r="L20">
        <v>306.8857470891474</v>
      </c>
      <c r="M20">
        <v>302.5519684270958</v>
      </c>
      <c r="N20">
        <v>324.27829080533928</v>
      </c>
      <c r="O20">
        <v>202.07242932629111</v>
      </c>
      <c r="P20">
        <v>345.66600000020782</v>
      </c>
      <c r="Q20">
        <v>295.97318054160314</v>
      </c>
      <c r="R20">
        <v>345.66600000020782</v>
      </c>
      <c r="S20">
        <v>339.14445746780524</v>
      </c>
      <c r="T20">
        <v>345.66600000020782</v>
      </c>
      <c r="U20">
        <v>345.66600000020782</v>
      </c>
      <c r="V20">
        <v>345.66600000020782</v>
      </c>
      <c r="W20">
        <v>338.81449481763246</v>
      </c>
      <c r="X20">
        <v>263.51929491268214</v>
      </c>
      <c r="Y20">
        <v>333.59230603551055</v>
      </c>
      <c r="Z20">
        <v>337.0872417295522</v>
      </c>
      <c r="AA20">
        <v>315.71572496340474</v>
      </c>
      <c r="AB20">
        <v>332.16856099491986</v>
      </c>
      <c r="AC20">
        <v>345.66600000020782</v>
      </c>
      <c r="AD20">
        <v>183.1585354287769</v>
      </c>
      <c r="AE20">
        <v>312.4928236610981</v>
      </c>
      <c r="AF20">
        <v>345.66600000020782</v>
      </c>
      <c r="AG20">
        <v>307.21022965033484</v>
      </c>
      <c r="AH20">
        <v>345.66600000020782</v>
      </c>
      <c r="AI20">
        <v>344.2578943391768</v>
      </c>
      <c r="AJ20">
        <v>249.07170968064051</v>
      </c>
      <c r="AK20">
        <v>345.66600000020782</v>
      </c>
      <c r="AL20">
        <v>298.66516879235201</v>
      </c>
      <c r="AM20">
        <v>341.18305607596653</v>
      </c>
    </row>
    <row r="21" spans="1:39" x14ac:dyDescent="0.25">
      <c r="A21" s="70">
        <f ca="1">Exceedance!U21</f>
        <v>43344</v>
      </c>
      <c r="B21" s="273">
        <v>296.92692829702827</v>
      </c>
      <c r="C21" s="273">
        <v>320.92015103933903</v>
      </c>
      <c r="D21" s="273">
        <v>292.79605920082673</v>
      </c>
      <c r="E21">
        <v>343.04447910330214</v>
      </c>
      <c r="F21">
        <v>340.08362777360941</v>
      </c>
      <c r="G21">
        <v>323.21710813547162</v>
      </c>
      <c r="H21">
        <v>300.73484441150919</v>
      </c>
      <c r="I21">
        <v>325.6432952510217</v>
      </c>
      <c r="J21">
        <v>320.24942356317149</v>
      </c>
      <c r="K21">
        <v>247.86221053460866</v>
      </c>
      <c r="L21">
        <v>289.37136558463823</v>
      </c>
      <c r="M21">
        <v>280.80863428219305</v>
      </c>
      <c r="N21">
        <v>315.1797822231901</v>
      </c>
      <c r="O21">
        <v>189.93960760876357</v>
      </c>
      <c r="P21">
        <v>337.01462727785486</v>
      </c>
      <c r="Q21">
        <v>261.31256726723547</v>
      </c>
      <c r="R21">
        <v>326.65844274612567</v>
      </c>
      <c r="S21">
        <v>312.5057916561509</v>
      </c>
      <c r="T21">
        <v>345.66600000024209</v>
      </c>
      <c r="U21">
        <v>324.92961306550291</v>
      </c>
      <c r="V21">
        <v>344.20065926956192</v>
      </c>
      <c r="W21">
        <v>315.9862578794133</v>
      </c>
      <c r="X21">
        <v>239.08644307591382</v>
      </c>
      <c r="Y21">
        <v>307.22193850807304</v>
      </c>
      <c r="Z21">
        <v>310.18853440408071</v>
      </c>
      <c r="AA21">
        <v>300.43361065789651</v>
      </c>
      <c r="AB21">
        <v>308.86311413913836</v>
      </c>
      <c r="AC21">
        <v>307.28183309279842</v>
      </c>
      <c r="AD21">
        <v>170.86696716763797</v>
      </c>
      <c r="AE21">
        <v>292.21677432309713</v>
      </c>
      <c r="AF21">
        <v>323.08032183656923</v>
      </c>
      <c r="AG21">
        <v>287.85319127132857</v>
      </c>
      <c r="AH21">
        <v>336.4808841753017</v>
      </c>
      <c r="AI21">
        <v>309.36348381838076</v>
      </c>
      <c r="AJ21">
        <v>231.43461209412493</v>
      </c>
      <c r="AK21">
        <v>315.5340827448249</v>
      </c>
      <c r="AL21">
        <v>273.74830908861145</v>
      </c>
      <c r="AM21">
        <v>300.18192881154891</v>
      </c>
    </row>
    <row r="22" spans="1:39" x14ac:dyDescent="0.25">
      <c r="A22" s="70">
        <f ca="1">Exceedance!U22</f>
        <v>43374</v>
      </c>
      <c r="B22" s="273">
        <v>263.31991074323736</v>
      </c>
      <c r="C22" s="273">
        <v>298.06616301690326</v>
      </c>
      <c r="D22" s="273">
        <v>269.52660734872478</v>
      </c>
      <c r="E22">
        <v>345.66600000244807</v>
      </c>
      <c r="F22">
        <v>328.07877974355335</v>
      </c>
      <c r="G22">
        <v>313.895489911298</v>
      </c>
      <c r="H22">
        <v>258.16470692986678</v>
      </c>
      <c r="I22">
        <v>306.12567483511049</v>
      </c>
      <c r="J22">
        <v>286.3682271614382</v>
      </c>
      <c r="K22">
        <v>220.35988794450654</v>
      </c>
      <c r="L22">
        <v>265.83637971492607</v>
      </c>
      <c r="M22">
        <v>263.09832986507411</v>
      </c>
      <c r="N22">
        <v>283.27016616584132</v>
      </c>
      <c r="O22">
        <v>175.30307505941937</v>
      </c>
      <c r="P22">
        <v>309.86721030319757</v>
      </c>
      <c r="Q22">
        <v>236.03493172032577</v>
      </c>
      <c r="R22">
        <v>296.20812862662638</v>
      </c>
      <c r="S22">
        <v>280.26016437534565</v>
      </c>
      <c r="T22">
        <v>334.26999507838116</v>
      </c>
      <c r="U22">
        <v>299.86660763225086</v>
      </c>
      <c r="V22">
        <v>313.53726078540325</v>
      </c>
      <c r="W22">
        <v>288.43055979146851</v>
      </c>
      <c r="X22">
        <v>215.71928247167037</v>
      </c>
      <c r="Y22">
        <v>279.40127012484919</v>
      </c>
      <c r="Z22">
        <v>274.569971523579</v>
      </c>
      <c r="AA22">
        <v>277.19110462516551</v>
      </c>
      <c r="AB22">
        <v>282.57461303163495</v>
      </c>
      <c r="AC22">
        <v>283.61833360391387</v>
      </c>
      <c r="AD22">
        <v>174.58583715713019</v>
      </c>
      <c r="AE22">
        <v>264.52262961949003</v>
      </c>
      <c r="AF22">
        <v>297.93720123207521</v>
      </c>
      <c r="AG22">
        <v>260.28921992478553</v>
      </c>
      <c r="AH22">
        <v>311.63607085306336</v>
      </c>
      <c r="AI22">
        <v>274.12769016639032</v>
      </c>
      <c r="AJ22">
        <v>216.56213552263071</v>
      </c>
      <c r="AK22">
        <v>333.12103901693382</v>
      </c>
      <c r="AL22">
        <v>245.42271118676391</v>
      </c>
      <c r="AM22">
        <v>265.33653741028888</v>
      </c>
    </row>
    <row r="23" spans="1:39" x14ac:dyDescent="0.25">
      <c r="A23" s="70">
        <f ca="1">Exceedance!U23</f>
        <v>43405</v>
      </c>
      <c r="B23" s="273">
        <v>235.41706465896112</v>
      </c>
      <c r="C23" s="273">
        <v>268.12465416204731</v>
      </c>
      <c r="D23" s="273">
        <v>242.4742922041647</v>
      </c>
      <c r="E23">
        <v>302.43828232743971</v>
      </c>
      <c r="F23">
        <v>301.52898912389776</v>
      </c>
      <c r="G23">
        <v>283.43330287883111</v>
      </c>
      <c r="H23">
        <v>215.49217827276902</v>
      </c>
      <c r="I23">
        <v>279.19333063956691</v>
      </c>
      <c r="J23">
        <v>255.07974167467106</v>
      </c>
      <c r="K23">
        <v>197.14569724556705</v>
      </c>
      <c r="L23">
        <v>239.23315324671498</v>
      </c>
      <c r="M23">
        <v>241.01400591048349</v>
      </c>
      <c r="N23">
        <v>253.75169452682965</v>
      </c>
      <c r="O23">
        <v>163.46030578084483</v>
      </c>
      <c r="P23">
        <v>276.28303644706375</v>
      </c>
      <c r="Q23">
        <v>209.8103142139548</v>
      </c>
      <c r="R23">
        <v>261.91637161231711</v>
      </c>
      <c r="S23">
        <v>248.63685684532004</v>
      </c>
      <c r="T23">
        <v>300.41978857308828</v>
      </c>
      <c r="U23">
        <v>267.32100787722987</v>
      </c>
      <c r="V23">
        <v>279.12251922027627</v>
      </c>
      <c r="W23">
        <v>258.96435386319791</v>
      </c>
      <c r="X23">
        <v>202.98058688702469</v>
      </c>
      <c r="Y23">
        <v>248.47643285275106</v>
      </c>
      <c r="Z23">
        <v>242.01044475389492</v>
      </c>
      <c r="AA23">
        <v>256.29657610870191</v>
      </c>
      <c r="AB23">
        <v>253.66722892988017</v>
      </c>
      <c r="AC23">
        <v>249.17222969034063</v>
      </c>
      <c r="AD23">
        <v>172.52976392227995</v>
      </c>
      <c r="AE23">
        <v>239.88286108850548</v>
      </c>
      <c r="AF23">
        <v>271.45684570791593</v>
      </c>
      <c r="AG23">
        <v>235.59772930984596</v>
      </c>
      <c r="AH23">
        <v>278.98184701680742</v>
      </c>
      <c r="AI23">
        <v>247.78407046603527</v>
      </c>
      <c r="AJ23">
        <v>197.9588687261151</v>
      </c>
      <c r="AK23">
        <v>296.54920614693276</v>
      </c>
      <c r="AL23">
        <v>218.11819670397185</v>
      </c>
      <c r="AM23">
        <v>236.63198934861364</v>
      </c>
    </row>
    <row r="24" spans="1:39" x14ac:dyDescent="0.25">
      <c r="A24" s="70">
        <f ca="1">Exceedance!U24</f>
        <v>43435</v>
      </c>
      <c r="B24" s="273">
        <v>197.83451126505233</v>
      </c>
      <c r="C24" s="273">
        <v>222.09088615321622</v>
      </c>
      <c r="D24" s="273">
        <v>203.07059103584396</v>
      </c>
      <c r="E24">
        <v>241.59787919723291</v>
      </c>
      <c r="F24">
        <v>256.40549405897622</v>
      </c>
      <c r="G24">
        <v>241.66958562856638</v>
      </c>
      <c r="H24">
        <v>156.71577792363504</v>
      </c>
      <c r="I24">
        <v>237.62544119798685</v>
      </c>
      <c r="J24">
        <v>217.74778534944161</v>
      </c>
      <c r="K24">
        <v>168.31518346404565</v>
      </c>
      <c r="L24">
        <v>204.84643268652172</v>
      </c>
      <c r="M24">
        <v>208.10622805018596</v>
      </c>
      <c r="N24">
        <v>215.92824244751156</v>
      </c>
      <c r="O24">
        <v>146.31072372544941</v>
      </c>
      <c r="P24">
        <v>232.90840680734212</v>
      </c>
      <c r="Q24">
        <v>174.29355245240123</v>
      </c>
      <c r="R24">
        <v>223.30362348134923</v>
      </c>
      <c r="S24">
        <v>210.61686265650752</v>
      </c>
      <c r="T24">
        <v>253.07331089226403</v>
      </c>
      <c r="U24">
        <v>226.95773004644363</v>
      </c>
      <c r="V24">
        <v>235.96267384807584</v>
      </c>
      <c r="W24">
        <v>220.73418632031635</v>
      </c>
      <c r="X24">
        <v>180.62267218016834</v>
      </c>
      <c r="Y24">
        <v>209.5334533050337</v>
      </c>
      <c r="Z24">
        <v>202.53943575363513</v>
      </c>
      <c r="AA24">
        <v>218.36161125743951</v>
      </c>
      <c r="AB24">
        <v>216.82672586989506</v>
      </c>
      <c r="AC24">
        <v>206.69021012381072</v>
      </c>
      <c r="AD24">
        <v>158.79083713482939</v>
      </c>
      <c r="AE24">
        <v>203.90303854221278</v>
      </c>
      <c r="AF24">
        <v>232.8744893431431</v>
      </c>
      <c r="AG24">
        <v>203.18704483836854</v>
      </c>
      <c r="AH24">
        <v>232.77249345603161</v>
      </c>
      <c r="AI24">
        <v>213.10431424691308</v>
      </c>
      <c r="AJ24">
        <v>171.07300389549175</v>
      </c>
      <c r="AK24">
        <v>241.63547621500021</v>
      </c>
      <c r="AL24">
        <v>185.52627379966495</v>
      </c>
      <c r="AM24">
        <v>201.21971894925741</v>
      </c>
    </row>
    <row r="25" spans="1:39" x14ac:dyDescent="0.25">
      <c r="A25" s="70">
        <f ca="1">Exceedance!U25</f>
        <v>43466</v>
      </c>
      <c r="B25" s="273">
        <v>158.65595965624058</v>
      </c>
      <c r="C25" s="273">
        <v>174.45462422648214</v>
      </c>
      <c r="D25" s="273">
        <v>162.07149592175443</v>
      </c>
      <c r="E25">
        <v>175.06840957863085</v>
      </c>
      <c r="F25">
        <v>204.62281760735803</v>
      </c>
      <c r="G25">
        <v>194.44564284107909</v>
      </c>
      <c r="H25">
        <v>99.032000000091003</v>
      </c>
      <c r="I25">
        <v>189.39767454792056</v>
      </c>
      <c r="J25">
        <v>176.62012767270579</v>
      </c>
      <c r="K25">
        <v>136.26278176382013</v>
      </c>
      <c r="L25">
        <v>166.00461116068385</v>
      </c>
      <c r="M25">
        <v>169.82546014869618</v>
      </c>
      <c r="N25">
        <v>172.76975864216834</v>
      </c>
      <c r="O25">
        <v>126.50807057372587</v>
      </c>
      <c r="P25">
        <v>184.38403036633358</v>
      </c>
      <c r="Q25">
        <v>134.91339742285894</v>
      </c>
      <c r="R25">
        <v>174.35412788389013</v>
      </c>
      <c r="S25">
        <v>171.40092920064905</v>
      </c>
      <c r="T25">
        <v>199.20826390058974</v>
      </c>
      <c r="U25">
        <v>180.67089498181667</v>
      </c>
      <c r="V25">
        <v>187.75109812671528</v>
      </c>
      <c r="W25">
        <v>178.4509289444384</v>
      </c>
      <c r="X25">
        <v>153.65354852745466</v>
      </c>
      <c r="Y25">
        <v>166.85577563005276</v>
      </c>
      <c r="Z25">
        <v>159.83900097017016</v>
      </c>
      <c r="AA25">
        <v>174.43068505977524</v>
      </c>
      <c r="AB25">
        <v>178.94650979968407</v>
      </c>
      <c r="AC25">
        <v>160.99664687790397</v>
      </c>
      <c r="AD25">
        <v>140.11556444675165</v>
      </c>
      <c r="AE25">
        <v>164.458991843533</v>
      </c>
      <c r="AF25">
        <v>188.55121764326404</v>
      </c>
      <c r="AG25">
        <v>167.72245119558045</v>
      </c>
      <c r="AH25">
        <v>181.37891127822829</v>
      </c>
      <c r="AI25">
        <v>173.20656837368284</v>
      </c>
      <c r="AJ25">
        <v>141.03899032735109</v>
      </c>
      <c r="AK25">
        <v>181.93801785492039</v>
      </c>
      <c r="AL25">
        <v>156.13627869466782</v>
      </c>
      <c r="AM25">
        <v>162.39940086095132</v>
      </c>
    </row>
    <row r="26" spans="1:39" x14ac:dyDescent="0.25">
      <c r="A26" s="70">
        <f ca="1">Exceedance!U26</f>
        <v>43497</v>
      </c>
      <c r="B26" s="273">
        <v>123.59189202110485</v>
      </c>
      <c r="C26" s="273">
        <v>131.76643551130664</v>
      </c>
      <c r="D26" s="273">
        <v>125.36663192876044</v>
      </c>
      <c r="E26">
        <v>113.09854344743057</v>
      </c>
      <c r="F26">
        <v>155.3510509164272</v>
      </c>
      <c r="G26">
        <v>150.23596732045908</v>
      </c>
      <c r="H26">
        <v>99.031999999994952</v>
      </c>
      <c r="I26">
        <v>144.82679984898866</v>
      </c>
      <c r="J26">
        <v>138.11606408791616</v>
      </c>
      <c r="K26">
        <v>107.87917539247942</v>
      </c>
      <c r="L26">
        <v>130.2161347001398</v>
      </c>
      <c r="M26">
        <v>137.78965664661007</v>
      </c>
      <c r="N26">
        <v>132.34841181955895</v>
      </c>
      <c r="O26">
        <v>108.90031500030945</v>
      </c>
      <c r="P26">
        <v>138.36095220300513</v>
      </c>
      <c r="Q26">
        <v>108.98236724315593</v>
      </c>
      <c r="R26">
        <v>136.48974359171038</v>
      </c>
      <c r="S26">
        <v>131.38756636467159</v>
      </c>
      <c r="T26">
        <v>147.71036954381771</v>
      </c>
      <c r="U26">
        <v>138.75342044183822</v>
      </c>
      <c r="V26">
        <v>146.18473659444385</v>
      </c>
      <c r="W26">
        <v>139.13467492839735</v>
      </c>
      <c r="X26">
        <v>128.3277499138232</v>
      </c>
      <c r="Y26">
        <v>135.81229323642907</v>
      </c>
      <c r="Z26">
        <v>121.3833997742488</v>
      </c>
      <c r="AA26">
        <v>133.79298639709705</v>
      </c>
      <c r="AB26">
        <v>142.04070741880392</v>
      </c>
      <c r="AC26">
        <v>119.94606141755418</v>
      </c>
      <c r="AD26">
        <v>121.80125090615846</v>
      </c>
      <c r="AE26">
        <v>129.10248861174423</v>
      </c>
      <c r="AF26">
        <v>146.21020359579137</v>
      </c>
      <c r="AG26">
        <v>136.33836073189175</v>
      </c>
      <c r="AH26">
        <v>134.4141444230724</v>
      </c>
      <c r="AI26">
        <v>136.21326383007315</v>
      </c>
      <c r="AJ26">
        <v>119.9193213966808</v>
      </c>
      <c r="AK26">
        <v>134.15929021071909</v>
      </c>
      <c r="AL26">
        <v>127.1000789702727</v>
      </c>
      <c r="AM26">
        <v>129.3424726760372</v>
      </c>
    </row>
    <row r="27" spans="1:39" x14ac:dyDescent="0.25">
      <c r="A27" s="70">
        <f ca="1">Exceedance!U27</f>
        <v>43525</v>
      </c>
      <c r="B27" s="273">
        <v>106.85510668894325</v>
      </c>
      <c r="C27" s="273">
        <v>106.61738427973208</v>
      </c>
      <c r="D27" s="273">
        <v>106.81730741870935</v>
      </c>
      <c r="E27">
        <v>99.032000000018314</v>
      </c>
      <c r="F27">
        <v>106.36291040952084</v>
      </c>
      <c r="G27">
        <v>106.47348769630484</v>
      </c>
      <c r="H27">
        <v>152.1427769002531</v>
      </c>
      <c r="I27">
        <v>106.51629921212715</v>
      </c>
      <c r="J27">
        <v>106.63821827078205</v>
      </c>
      <c r="K27">
        <v>107.1636613981964</v>
      </c>
      <c r="L27">
        <v>106.80549796746975</v>
      </c>
      <c r="M27">
        <v>106.76747997987458</v>
      </c>
      <c r="N27">
        <v>106.67659371953853</v>
      </c>
      <c r="O27">
        <v>107.55975942084379</v>
      </c>
      <c r="P27">
        <v>106.53650409967729</v>
      </c>
      <c r="Q27">
        <v>107.09686547828007</v>
      </c>
      <c r="R27">
        <v>106.60840388057713</v>
      </c>
      <c r="S27">
        <v>106.70791419627751</v>
      </c>
      <c r="T27">
        <v>106.38411284004978</v>
      </c>
      <c r="U27">
        <v>106.56636183718594</v>
      </c>
      <c r="V27">
        <v>106.49185448831763</v>
      </c>
      <c r="W27">
        <v>106.62025326632155</v>
      </c>
      <c r="X27">
        <v>107.04766137159056</v>
      </c>
      <c r="Y27">
        <v>106.73115698275217</v>
      </c>
      <c r="Z27">
        <v>106.80764275745959</v>
      </c>
      <c r="AA27">
        <v>106.68336623599237</v>
      </c>
      <c r="AB27">
        <v>106.64207295490731</v>
      </c>
      <c r="AC27">
        <v>106.78034047545378</v>
      </c>
      <c r="AD27">
        <v>107.48465573263458</v>
      </c>
      <c r="AE27">
        <v>106.81222193292233</v>
      </c>
      <c r="AF27">
        <v>106.54882188563566</v>
      </c>
      <c r="AG27">
        <v>106.80160447476669</v>
      </c>
      <c r="AH27">
        <v>106.54875769213675</v>
      </c>
      <c r="AI27">
        <v>106.69794347250966</v>
      </c>
      <c r="AJ27">
        <v>107.13851736100246</v>
      </c>
      <c r="AK27">
        <v>106.50719510944869</v>
      </c>
      <c r="AL27">
        <v>106.93488245946715</v>
      </c>
      <c r="AM27">
        <v>106.81722352232894</v>
      </c>
    </row>
    <row r="28" spans="1:39" x14ac:dyDescent="0.25">
      <c r="A28" s="70">
        <f ca="1">Exceedance!U28</f>
        <v>43556</v>
      </c>
      <c r="B28" s="273">
        <v>100.73518223820136</v>
      </c>
      <c r="C28" s="273">
        <v>100.52871132826611</v>
      </c>
      <c r="D28" s="273">
        <v>100.70233030414165</v>
      </c>
      <c r="E28">
        <v>99.031999999995008</v>
      </c>
      <c r="F28">
        <v>99.03200000004243</v>
      </c>
      <c r="G28">
        <v>105.70746246856707</v>
      </c>
      <c r="H28">
        <v>264.19337449253192</v>
      </c>
      <c r="I28">
        <v>108.12000759981719</v>
      </c>
      <c r="J28">
        <v>136.61207650440895</v>
      </c>
      <c r="K28">
        <v>124.23936658122085</v>
      </c>
      <c r="L28">
        <v>116.89174975890026</v>
      </c>
      <c r="M28">
        <v>99.032000000044988</v>
      </c>
      <c r="N28">
        <v>137.49348935627989</v>
      </c>
      <c r="O28">
        <v>99.03200000004999</v>
      </c>
      <c r="P28">
        <v>117.4935362066998</v>
      </c>
      <c r="Q28">
        <v>99.032000000047077</v>
      </c>
      <c r="R28">
        <v>128.42920832723934</v>
      </c>
      <c r="S28">
        <v>104.40836698224338</v>
      </c>
      <c r="T28">
        <v>100.33512614299326</v>
      </c>
      <c r="U28">
        <v>99.032000000043737</v>
      </c>
      <c r="V28">
        <v>99.032000000043283</v>
      </c>
      <c r="W28">
        <v>117.58662527497586</v>
      </c>
      <c r="X28">
        <v>129.97697373174074</v>
      </c>
      <c r="Y28">
        <v>119.9550974339339</v>
      </c>
      <c r="Z28">
        <v>131.57141030971607</v>
      </c>
      <c r="AA28">
        <v>99.032000000044476</v>
      </c>
      <c r="AB28">
        <v>115.51438108294388</v>
      </c>
      <c r="AC28">
        <v>138.79459234840925</v>
      </c>
      <c r="AD28">
        <v>99.032000000049493</v>
      </c>
      <c r="AE28">
        <v>99.032000000045301</v>
      </c>
      <c r="AF28">
        <v>124.49195782633785</v>
      </c>
      <c r="AG28">
        <v>99.03200000004523</v>
      </c>
      <c r="AH28">
        <v>144.29834294077239</v>
      </c>
      <c r="AI28">
        <v>116.50975806018329</v>
      </c>
      <c r="AJ28">
        <v>99.032000000047347</v>
      </c>
      <c r="AK28">
        <v>99.629303195782512</v>
      </c>
      <c r="AL28">
        <v>115.14213095802008</v>
      </c>
      <c r="AM28">
        <v>99.032000000045315</v>
      </c>
    </row>
    <row r="29" spans="1:39" x14ac:dyDescent="0.25">
      <c r="A29" s="70">
        <f ca="1">Exceedance!U29</f>
        <v>43586</v>
      </c>
      <c r="B29" s="273">
        <v>166.93600000022153</v>
      </c>
      <c r="C29" s="273">
        <v>166.93600000022104</v>
      </c>
      <c r="D29" s="273">
        <v>166.93600000022079</v>
      </c>
      <c r="E29">
        <v>166.93600000022374</v>
      </c>
      <c r="F29">
        <v>166.93600000022266</v>
      </c>
      <c r="G29">
        <v>166.93600000021411</v>
      </c>
      <c r="H29">
        <v>166.93600000002763</v>
      </c>
      <c r="I29">
        <v>166.93600000021283</v>
      </c>
      <c r="J29">
        <v>166.93600000017182</v>
      </c>
      <c r="K29">
        <v>166.93600000019117</v>
      </c>
      <c r="L29">
        <v>122.00886208801809</v>
      </c>
      <c r="M29">
        <v>122.32160940431378</v>
      </c>
      <c r="N29">
        <v>166.9360000001715</v>
      </c>
      <c r="O29">
        <v>166.93600000022454</v>
      </c>
      <c r="P29">
        <v>166.9360000001987</v>
      </c>
      <c r="Q29">
        <v>99.031999999994923</v>
      </c>
      <c r="R29">
        <v>166.93600000018321</v>
      </c>
      <c r="S29">
        <v>166.93600000021567</v>
      </c>
      <c r="T29">
        <v>166.93600000022144</v>
      </c>
      <c r="U29">
        <v>166.936000000224</v>
      </c>
      <c r="V29">
        <v>166.93600000022349</v>
      </c>
      <c r="W29">
        <v>166.93600000019993</v>
      </c>
      <c r="X29">
        <v>145.1064212783584</v>
      </c>
      <c r="Y29">
        <v>129.38321138486637</v>
      </c>
      <c r="Z29">
        <v>144.93606937988042</v>
      </c>
      <c r="AA29">
        <v>147.09195040641222</v>
      </c>
      <c r="AB29">
        <v>166.93600000020371</v>
      </c>
      <c r="AC29">
        <v>166.9359999858047</v>
      </c>
      <c r="AD29">
        <v>157.50590906420138</v>
      </c>
      <c r="AE29">
        <v>139.3432859772648</v>
      </c>
      <c r="AF29">
        <v>115.00999180644641</v>
      </c>
      <c r="AG29">
        <v>166.93600000022261</v>
      </c>
      <c r="AH29">
        <v>166.93599998875735</v>
      </c>
      <c r="AI29">
        <v>146.49170749114296</v>
      </c>
      <c r="AJ29">
        <v>166.93600000022474</v>
      </c>
      <c r="AK29">
        <v>166.93600000022366</v>
      </c>
      <c r="AL29">
        <v>166.93600000020334</v>
      </c>
      <c r="AM29">
        <v>166.93600000022269</v>
      </c>
    </row>
    <row r="30" spans="1:39" x14ac:dyDescent="0.25">
      <c r="A30" s="70">
        <f ca="1">Exceedance!U30</f>
        <v>43617</v>
      </c>
      <c r="B30" s="273">
        <v>298.93999998992649</v>
      </c>
      <c r="C30" s="273">
        <v>298.93999998992592</v>
      </c>
      <c r="D30" s="273">
        <v>298.9399999899257</v>
      </c>
      <c r="E30">
        <v>298.93999998992462</v>
      </c>
      <c r="F30">
        <v>298.93999998992342</v>
      </c>
      <c r="G30">
        <v>298.93999998992712</v>
      </c>
      <c r="H30">
        <v>345.66599999645149</v>
      </c>
      <c r="I30">
        <v>298.93999998992581</v>
      </c>
      <c r="J30">
        <v>266.64614550162946</v>
      </c>
      <c r="K30">
        <v>298.93999998992444</v>
      </c>
      <c r="L30">
        <v>298.93999999965416</v>
      </c>
      <c r="M30">
        <v>298.93999999965433</v>
      </c>
      <c r="N30">
        <v>191.06626544715832</v>
      </c>
      <c r="O30">
        <v>298.93999998992535</v>
      </c>
      <c r="P30">
        <v>290.56264000083496</v>
      </c>
      <c r="Q30">
        <v>298.93999999965882</v>
      </c>
      <c r="R30">
        <v>298.93999998992456</v>
      </c>
      <c r="S30">
        <v>298.9399999899245</v>
      </c>
      <c r="T30">
        <v>298.93999998992626</v>
      </c>
      <c r="U30">
        <v>298.93999998992479</v>
      </c>
      <c r="V30">
        <v>298.93999998992433</v>
      </c>
      <c r="W30">
        <v>255.20457139767143</v>
      </c>
      <c r="X30">
        <v>298.57982885083874</v>
      </c>
      <c r="Y30">
        <v>298.93999999965217</v>
      </c>
      <c r="Z30">
        <v>298.93999999964984</v>
      </c>
      <c r="AA30">
        <v>298.9399999996491</v>
      </c>
      <c r="AB30">
        <v>298.93999998992484</v>
      </c>
      <c r="AC30">
        <v>199.14068609506191</v>
      </c>
      <c r="AD30">
        <v>298.93999998910158</v>
      </c>
      <c r="AE30">
        <v>298.93999999965342</v>
      </c>
      <c r="AF30">
        <v>279.5346171423667</v>
      </c>
      <c r="AG30">
        <v>298.93999998992746</v>
      </c>
      <c r="AH30">
        <v>298.939999989927</v>
      </c>
      <c r="AI30">
        <v>207.52036674105665</v>
      </c>
      <c r="AJ30">
        <v>298.93999998992558</v>
      </c>
      <c r="AK30">
        <v>298.93999998992444</v>
      </c>
      <c r="AL30">
        <v>298.9399999899245</v>
      </c>
      <c r="AM30">
        <v>298.93999998992348</v>
      </c>
    </row>
    <row r="31" spans="1:39" x14ac:dyDescent="0.25">
      <c r="A31" s="70">
        <f ca="1">Exceedance!U31</f>
        <v>43647</v>
      </c>
      <c r="B31" s="273">
        <v>341.64899999896437</v>
      </c>
      <c r="C31" s="273">
        <v>341.64899999896386</v>
      </c>
      <c r="D31" s="273">
        <v>341.64899999896369</v>
      </c>
      <c r="E31">
        <v>341.64899999896255</v>
      </c>
      <c r="F31">
        <v>341.64899999896693</v>
      </c>
      <c r="G31">
        <v>341.64899999896505</v>
      </c>
      <c r="H31">
        <v>341.64899999985028</v>
      </c>
      <c r="I31">
        <v>341.64899999896375</v>
      </c>
      <c r="J31">
        <v>255.36232448416533</v>
      </c>
      <c r="K31">
        <v>341.64899999896789</v>
      </c>
      <c r="L31">
        <v>341.64899999896647</v>
      </c>
      <c r="M31">
        <v>341.64899999896653</v>
      </c>
      <c r="N31">
        <v>188.04771693757635</v>
      </c>
      <c r="O31">
        <v>341.64899999896329</v>
      </c>
      <c r="P31">
        <v>283.82294228425519</v>
      </c>
      <c r="Q31">
        <v>341.64899999896539</v>
      </c>
      <c r="R31">
        <v>341.64899999896244</v>
      </c>
      <c r="S31">
        <v>341.64899999896232</v>
      </c>
      <c r="T31">
        <v>341.64899999896426</v>
      </c>
      <c r="U31">
        <v>341.64899999896272</v>
      </c>
      <c r="V31">
        <v>329.7878621711356</v>
      </c>
      <c r="W31">
        <v>251.9474706683682</v>
      </c>
      <c r="X31">
        <v>340.8691325053004</v>
      </c>
      <c r="Y31">
        <v>338.88677582558773</v>
      </c>
      <c r="Z31">
        <v>341.64899999896767</v>
      </c>
      <c r="AA31">
        <v>341.64899999896699</v>
      </c>
      <c r="AB31">
        <v>339.52644416469514</v>
      </c>
      <c r="AC31">
        <v>173.72209924401756</v>
      </c>
      <c r="AD31">
        <v>341.64899999896301</v>
      </c>
      <c r="AE31">
        <v>341.64899999896568</v>
      </c>
      <c r="AF31">
        <v>341.64899999864531</v>
      </c>
      <c r="AG31">
        <v>341.64899999896551</v>
      </c>
      <c r="AH31">
        <v>338.52153615015794</v>
      </c>
      <c r="AI31">
        <v>208.52922446059421</v>
      </c>
      <c r="AJ31">
        <v>341.64899999896352</v>
      </c>
      <c r="AK31">
        <v>341.64899999896789</v>
      </c>
      <c r="AL31">
        <v>330.56821830129445</v>
      </c>
      <c r="AM31">
        <v>341.64899999896693</v>
      </c>
    </row>
    <row r="32" spans="1:39" x14ac:dyDescent="0.25">
      <c r="A32" s="70">
        <f ca="1">Exceedance!U32</f>
        <v>43678</v>
      </c>
      <c r="B32" s="273">
        <v>317.49491862063724</v>
      </c>
      <c r="C32" s="273">
        <v>317.49491862063604</v>
      </c>
      <c r="D32" s="273">
        <v>317.49491862063581</v>
      </c>
      <c r="E32">
        <v>345.66600000020782</v>
      </c>
      <c r="F32">
        <v>332.54190933837339</v>
      </c>
      <c r="G32">
        <v>342.56080415427374</v>
      </c>
      <c r="H32">
        <v>345.66600000020782</v>
      </c>
      <c r="I32">
        <v>345.6660000002077</v>
      </c>
      <c r="J32">
        <v>241.96337111649754</v>
      </c>
      <c r="K32">
        <v>302.12237027971918</v>
      </c>
      <c r="L32">
        <v>298.00416425990227</v>
      </c>
      <c r="M32">
        <v>317.92424144477599</v>
      </c>
      <c r="N32">
        <v>172.02191243386079</v>
      </c>
      <c r="O32">
        <v>345.66600000020782</v>
      </c>
      <c r="P32">
        <v>273.13710026753546</v>
      </c>
      <c r="Q32">
        <v>345.66600000020782</v>
      </c>
      <c r="R32">
        <v>335.01161261092659</v>
      </c>
      <c r="S32">
        <v>345.66600000020782</v>
      </c>
      <c r="T32">
        <v>345.6660000002077</v>
      </c>
      <c r="U32">
        <v>345.66600000020782</v>
      </c>
      <c r="V32">
        <v>330.16176049170554</v>
      </c>
      <c r="W32">
        <v>235.79125268385513</v>
      </c>
      <c r="X32">
        <v>337.18757088103274</v>
      </c>
      <c r="Y32">
        <v>336.02864416211867</v>
      </c>
      <c r="Z32">
        <v>310.00876693964233</v>
      </c>
      <c r="AA32">
        <v>328.08836387105788</v>
      </c>
      <c r="AB32">
        <v>345.66600000018951</v>
      </c>
      <c r="AC32">
        <v>164.94287219837233</v>
      </c>
      <c r="AD32">
        <v>305.27532660428466</v>
      </c>
      <c r="AE32">
        <v>345.6660000002077</v>
      </c>
      <c r="AF32">
        <v>301.56120146939895</v>
      </c>
      <c r="AG32">
        <v>345.6660000002077</v>
      </c>
      <c r="AH32">
        <v>339.45410966532199</v>
      </c>
      <c r="AI32">
        <v>195.26296630764051</v>
      </c>
      <c r="AJ32">
        <v>339.91412986483488</v>
      </c>
      <c r="AK32">
        <v>299.41044986198273</v>
      </c>
      <c r="AL32">
        <v>325.63786023190704</v>
      </c>
      <c r="AM32">
        <v>345.66600000020782</v>
      </c>
    </row>
    <row r="33" spans="1:39" x14ac:dyDescent="0.25">
      <c r="A33" s="70">
        <f ca="1">Exceedance!U33</f>
        <v>43709</v>
      </c>
      <c r="B33" s="273">
        <v>295.19469306851761</v>
      </c>
      <c r="C33" s="273">
        <v>291.63014772402408</v>
      </c>
      <c r="D33" s="273">
        <v>293.11842274345628</v>
      </c>
      <c r="E33">
        <v>339.87759037420477</v>
      </c>
      <c r="F33">
        <v>319.33090473678556</v>
      </c>
      <c r="G33">
        <v>297.68450072481113</v>
      </c>
      <c r="H33">
        <v>325.15837612446785</v>
      </c>
      <c r="I33">
        <v>319.96859904081396</v>
      </c>
      <c r="J33">
        <v>217.91906797942116</v>
      </c>
      <c r="K33">
        <v>283.49783474227365</v>
      </c>
      <c r="L33">
        <v>275.91551634419307</v>
      </c>
      <c r="M33">
        <v>308.12914519685444</v>
      </c>
      <c r="N33">
        <v>162.41414603844376</v>
      </c>
      <c r="O33">
        <v>336.69156892504407</v>
      </c>
      <c r="P33">
        <v>240.55111017969267</v>
      </c>
      <c r="Q33">
        <v>325.41809708109105</v>
      </c>
      <c r="R33">
        <v>308.11575735756492</v>
      </c>
      <c r="S33">
        <v>345.66600000024215</v>
      </c>
      <c r="T33">
        <v>324.660793308199</v>
      </c>
      <c r="U33">
        <v>343.22039530873212</v>
      </c>
      <c r="V33">
        <v>307.67206962694792</v>
      </c>
      <c r="W33">
        <v>213.94678962659637</v>
      </c>
      <c r="X33">
        <v>308.43011205144808</v>
      </c>
      <c r="Y33">
        <v>307.32495942221698</v>
      </c>
      <c r="Z33">
        <v>294.19366541045503</v>
      </c>
      <c r="AA33">
        <v>304.47718488501744</v>
      </c>
      <c r="AB33">
        <v>306.24826146430286</v>
      </c>
      <c r="AC33">
        <v>154.34034283540106</v>
      </c>
      <c r="AD33">
        <v>284.36446653763011</v>
      </c>
      <c r="AE33">
        <v>322.88597248378807</v>
      </c>
      <c r="AF33">
        <v>281.81578850312252</v>
      </c>
      <c r="AG33">
        <v>334.92112495681823</v>
      </c>
      <c r="AH33">
        <v>304.75736503437918</v>
      </c>
      <c r="AI33">
        <v>183.36285593005115</v>
      </c>
      <c r="AJ33">
        <v>309.06480232362895</v>
      </c>
      <c r="AK33">
        <v>273.79400899160788</v>
      </c>
      <c r="AL33">
        <v>285.59144571224761</v>
      </c>
      <c r="AM33">
        <v>341.64879437817547</v>
      </c>
    </row>
    <row r="34" spans="1:39" x14ac:dyDescent="0.25">
      <c r="A34" s="70">
        <f ca="1">Exceedance!U34</f>
        <v>43739</v>
      </c>
      <c r="B34" s="273">
        <v>262.26009954368158</v>
      </c>
      <c r="C34" s="273">
        <v>274.20939306229081</v>
      </c>
      <c r="D34" s="273">
        <v>270.18003716329918</v>
      </c>
      <c r="E34">
        <v>327.85977430387527</v>
      </c>
      <c r="F34">
        <v>310.0987355541186</v>
      </c>
      <c r="G34">
        <v>254.76084737615065</v>
      </c>
      <c r="H34">
        <v>305.41282717429772</v>
      </c>
      <c r="I34">
        <v>285.9877428604903</v>
      </c>
      <c r="J34">
        <v>194.47758892908692</v>
      </c>
      <c r="K34">
        <v>260.63147743789284</v>
      </c>
      <c r="L34">
        <v>258.29991982728831</v>
      </c>
      <c r="M34">
        <v>276.4985671498535</v>
      </c>
      <c r="N34">
        <v>151.10344869572131</v>
      </c>
      <c r="O34">
        <v>309.26791505182831</v>
      </c>
      <c r="P34">
        <v>217.86037073471337</v>
      </c>
      <c r="Q34">
        <v>294.41692042036016</v>
      </c>
      <c r="R34">
        <v>276.06386065104874</v>
      </c>
      <c r="S34">
        <v>335.53615781143787</v>
      </c>
      <c r="T34">
        <v>299.49105779382148</v>
      </c>
      <c r="U34">
        <v>312.17570533296566</v>
      </c>
      <c r="V34">
        <v>280.91829425318446</v>
      </c>
      <c r="W34">
        <v>193.90581774727107</v>
      </c>
      <c r="X34">
        <v>279.13733726911846</v>
      </c>
      <c r="Y34">
        <v>270.88950287790738</v>
      </c>
      <c r="Z34">
        <v>271.09262607835274</v>
      </c>
      <c r="AA34">
        <v>278.20976737939782</v>
      </c>
      <c r="AB34">
        <v>281.84030020818324</v>
      </c>
      <c r="AC34">
        <v>159.91558482447616</v>
      </c>
      <c r="AD34">
        <v>256.91766633584172</v>
      </c>
      <c r="AE34">
        <v>296.9621623460099</v>
      </c>
      <c r="AF34">
        <v>254.55540235754751</v>
      </c>
      <c r="AG34">
        <v>309.22109086247332</v>
      </c>
      <c r="AH34">
        <v>269.99546137427689</v>
      </c>
      <c r="AI34">
        <v>175.67686761339584</v>
      </c>
      <c r="AJ34">
        <v>325.66043740394684</v>
      </c>
      <c r="AK34">
        <v>245.07471981028948</v>
      </c>
      <c r="AL34">
        <v>252.22356175091278</v>
      </c>
      <c r="AM34">
        <v>345.66600000023897</v>
      </c>
    </row>
    <row r="35" spans="1:39" x14ac:dyDescent="0.25">
      <c r="A35" s="70">
        <f ca="1">Exceedance!U35</f>
        <v>43770</v>
      </c>
      <c r="B35" s="273">
        <v>235.0065102133768</v>
      </c>
      <c r="C35" s="273">
        <v>249.50133083766411</v>
      </c>
      <c r="D35" s="273">
        <v>243.44801181673503</v>
      </c>
      <c r="E35">
        <v>301.46106280877603</v>
      </c>
      <c r="F35">
        <v>280.20930894117089</v>
      </c>
      <c r="G35">
        <v>213.16619805957035</v>
      </c>
      <c r="H35">
        <v>278.55585362886933</v>
      </c>
      <c r="I35">
        <v>254.74968315593912</v>
      </c>
      <c r="J35">
        <v>175.72519370851035</v>
      </c>
      <c r="K35">
        <v>234.6919591505484</v>
      </c>
      <c r="L35">
        <v>236.76571618804073</v>
      </c>
      <c r="M35">
        <v>247.76143059035169</v>
      </c>
      <c r="N35">
        <v>143.00754269330636</v>
      </c>
      <c r="O35">
        <v>275.616100613887</v>
      </c>
      <c r="P35">
        <v>194.72594507237605</v>
      </c>
      <c r="Q35">
        <v>260.04620538634487</v>
      </c>
      <c r="R35">
        <v>244.92738935453761</v>
      </c>
      <c r="S35">
        <v>301.85806706765777</v>
      </c>
      <c r="T35">
        <v>266.99711739766252</v>
      </c>
      <c r="U35">
        <v>277.75081935287238</v>
      </c>
      <c r="V35">
        <v>252.61325148111007</v>
      </c>
      <c r="W35">
        <v>184.68438676629549</v>
      </c>
      <c r="X35">
        <v>247.59523159736966</v>
      </c>
      <c r="Y35">
        <v>238.16831835424119</v>
      </c>
      <c r="Z35">
        <v>250.73455361236398</v>
      </c>
      <c r="AA35">
        <v>249.82513971579354</v>
      </c>
      <c r="AB35">
        <v>247.22338087266721</v>
      </c>
      <c r="AC35">
        <v>160.22289233094767</v>
      </c>
      <c r="AD35">
        <v>233.05192775337744</v>
      </c>
      <c r="AE35">
        <v>270.67638052659527</v>
      </c>
      <c r="AF35">
        <v>230.56985518621281</v>
      </c>
      <c r="AG35">
        <v>276.33651179869588</v>
      </c>
      <c r="AH35">
        <v>244.2819745847728</v>
      </c>
      <c r="AI35">
        <v>164.84968752873559</v>
      </c>
      <c r="AJ35">
        <v>289.90178114815734</v>
      </c>
      <c r="AK35">
        <v>217.63775798394275</v>
      </c>
      <c r="AL35">
        <v>225.41222216983246</v>
      </c>
      <c r="AM35">
        <v>305.20455849430192</v>
      </c>
    </row>
    <row r="36" spans="1:39" x14ac:dyDescent="0.25">
      <c r="A36" s="70">
        <f ca="1">Exceedance!U36</f>
        <v>43800</v>
      </c>
      <c r="B36" s="273">
        <v>198.09391370020208</v>
      </c>
      <c r="C36" s="273">
        <v>208.87816974230344</v>
      </c>
      <c r="D36" s="273">
        <v>204.37401737322037</v>
      </c>
      <c r="E36">
        <v>256.61917400755038</v>
      </c>
      <c r="F36">
        <v>239.32141046320584</v>
      </c>
      <c r="G36">
        <v>155.38918824295715</v>
      </c>
      <c r="H36">
        <v>237.29551748348638</v>
      </c>
      <c r="I36">
        <v>217.59886700267475</v>
      </c>
      <c r="J36">
        <v>151.97663373332762</v>
      </c>
      <c r="K36">
        <v>201.37331767980893</v>
      </c>
      <c r="L36">
        <v>204.83473840345687</v>
      </c>
      <c r="M36">
        <v>211.21517645402392</v>
      </c>
      <c r="N36">
        <v>130.23057519494191</v>
      </c>
      <c r="O36">
        <v>232.44602299225633</v>
      </c>
      <c r="P36">
        <v>162.86863951307788</v>
      </c>
      <c r="Q36">
        <v>221.64904322248393</v>
      </c>
      <c r="R36">
        <v>207.69938247411025</v>
      </c>
      <c r="S36">
        <v>254.53453086088837</v>
      </c>
      <c r="T36">
        <v>226.80555832065116</v>
      </c>
      <c r="U36">
        <v>234.87092293567747</v>
      </c>
      <c r="V36">
        <v>215.89573519964887</v>
      </c>
      <c r="W36">
        <v>166.80819409541701</v>
      </c>
      <c r="X36">
        <v>208.57865971118997</v>
      </c>
      <c r="Y36">
        <v>199.0573282356176</v>
      </c>
      <c r="Z36">
        <v>213.96859757298677</v>
      </c>
      <c r="AA36">
        <v>213.79196942032576</v>
      </c>
      <c r="AB36">
        <v>204.91578998244427</v>
      </c>
      <c r="AC36">
        <v>149.36610163998608</v>
      </c>
      <c r="AD36">
        <v>198.51588088850039</v>
      </c>
      <c r="AE36">
        <v>232.42503867484942</v>
      </c>
      <c r="AF36">
        <v>199.29376195667339</v>
      </c>
      <c r="AG36">
        <v>230.29143859059315</v>
      </c>
      <c r="AH36">
        <v>210.47468193413715</v>
      </c>
      <c r="AI36">
        <v>146.30806731631475</v>
      </c>
      <c r="AJ36">
        <v>236.34481040112266</v>
      </c>
      <c r="AK36">
        <v>185.10601484215931</v>
      </c>
      <c r="AL36">
        <v>192.37345202034882</v>
      </c>
      <c r="AM36">
        <v>247.68039269308105</v>
      </c>
    </row>
    <row r="37" spans="1:39" x14ac:dyDescent="0.25">
      <c r="A37" s="70">
        <f ca="1">Exceedance!U37</f>
        <v>43831</v>
      </c>
      <c r="B37" s="254">
        <v>159.58414851746321</v>
      </c>
      <c r="C37" s="254">
        <v>166.65907672577316</v>
      </c>
      <c r="D37" s="254">
        <v>163.70356738886798</v>
      </c>
      <c r="E37">
        <v>205.22327178892223</v>
      </c>
      <c r="F37" s="1">
        <v>193.20718011577722</v>
      </c>
      <c r="G37" s="1">
        <v>99.032000000088928</v>
      </c>
      <c r="H37" s="1">
        <v>189.55475467248135</v>
      </c>
      <c r="I37" s="1">
        <v>176.76696094003302</v>
      </c>
      <c r="J37" s="1">
        <v>125.4090743281358</v>
      </c>
      <c r="K37" s="1">
        <v>163.93899500927677</v>
      </c>
      <c r="L37" s="1">
        <v>167.84508083531037</v>
      </c>
      <c r="M37" s="1">
        <v>169.73987039962296</v>
      </c>
      <c r="N37" s="1">
        <v>115.24325629594439</v>
      </c>
      <c r="O37" s="1">
        <v>184.45274737604475</v>
      </c>
      <c r="P37" s="1">
        <v>127.47542790259901</v>
      </c>
      <c r="Q37" s="1">
        <v>173.40943695187516</v>
      </c>
      <c r="R37" s="1">
        <v>169.51634328767406</v>
      </c>
      <c r="S37" s="1">
        <v>200.74908233699344</v>
      </c>
      <c r="T37" s="1">
        <v>180.79908933849842</v>
      </c>
      <c r="U37" s="1">
        <v>187.188309068645</v>
      </c>
      <c r="V37" s="1">
        <v>175.37986964018498</v>
      </c>
      <c r="W37" s="1">
        <v>144.63850589214275</v>
      </c>
      <c r="X37" s="1">
        <v>166.29843677292536</v>
      </c>
      <c r="Y37" s="1">
        <v>157.1744219771829</v>
      </c>
      <c r="Z37" s="1">
        <v>171.57762488311587</v>
      </c>
      <c r="AA37" s="1">
        <v>177.20534683382348</v>
      </c>
      <c r="AB37" s="1">
        <v>159.69985914291402</v>
      </c>
      <c r="AC37" s="1">
        <v>133.86248423910774</v>
      </c>
      <c r="AD37" s="1">
        <v>160.96615537394587</v>
      </c>
      <c r="AE37" s="1">
        <v>188.62126602781979</v>
      </c>
      <c r="AF37" s="1">
        <v>165.27893134068123</v>
      </c>
      <c r="AG37" s="1">
        <v>179.35948905001638</v>
      </c>
      <c r="AH37">
        <v>171.631664218411</v>
      </c>
      <c r="AI37">
        <v>124.99354084629923</v>
      </c>
      <c r="AJ37">
        <v>178.38350806988748</v>
      </c>
      <c r="AK37">
        <v>155.91984086631305</v>
      </c>
      <c r="AL37">
        <v>156.55690349725211</v>
      </c>
      <c r="AM37">
        <v>184.75954836074041</v>
      </c>
    </row>
    <row r="38" spans="1:39" x14ac:dyDescent="0.25">
      <c r="A38" s="70">
        <f ca="1">Exceedance!U38</f>
        <v>43862</v>
      </c>
      <c r="B38" s="254">
        <v>122.92352635865343</v>
      </c>
      <c r="C38" s="254">
        <v>126.53639363989042</v>
      </c>
      <c r="D38" s="254">
        <v>125.02633191904526</v>
      </c>
      <c r="E38">
        <v>154.68299588478462</v>
      </c>
      <c r="F38">
        <v>148.74185566239601</v>
      </c>
      <c r="G38">
        <v>99.031999999994952</v>
      </c>
      <c r="H38">
        <v>144.0007519662627</v>
      </c>
      <c r="I38">
        <v>137.33124990260853</v>
      </c>
      <c r="J38">
        <v>101.66407383738446</v>
      </c>
      <c r="K38">
        <v>128.55137734620584</v>
      </c>
      <c r="L38">
        <v>136.24266183961015</v>
      </c>
      <c r="M38">
        <v>129.81573615453385</v>
      </c>
      <c r="N38">
        <v>101.92976795007338</v>
      </c>
      <c r="O38">
        <v>137.60809671852229</v>
      </c>
      <c r="P38">
        <v>105.15877340047098</v>
      </c>
      <c r="Q38">
        <v>135.23274523642246</v>
      </c>
      <c r="R38">
        <v>129.27982495918064</v>
      </c>
      <c r="S38">
        <v>147.62932252708356</v>
      </c>
      <c r="T38">
        <v>137.88571515674863</v>
      </c>
      <c r="U38">
        <v>144.96953125601502</v>
      </c>
      <c r="V38">
        <v>136.69303578342632</v>
      </c>
      <c r="W38">
        <v>123.24737491866792</v>
      </c>
      <c r="X38">
        <v>134.69456710220879</v>
      </c>
      <c r="Y38">
        <v>118.54966086373263</v>
      </c>
      <c r="Z38">
        <v>131.27445972213886</v>
      </c>
      <c r="AA38">
        <v>140.42641705612598</v>
      </c>
      <c r="AB38">
        <v>117.8908225678617</v>
      </c>
      <c r="AC38">
        <v>118.14526965323267</v>
      </c>
      <c r="AD38">
        <v>126.81708104628422</v>
      </c>
      <c r="AE38">
        <v>145.48631075377259</v>
      </c>
      <c r="AF38">
        <v>134.42279787153205</v>
      </c>
      <c r="AG38">
        <v>131.43908189921555</v>
      </c>
      <c r="AH38">
        <v>134.50470455659683</v>
      </c>
      <c r="AI38">
        <v>111.33295389191684</v>
      </c>
      <c r="AJ38">
        <v>130.56050815476883</v>
      </c>
      <c r="AK38">
        <v>126.85753864363289</v>
      </c>
      <c r="AL38">
        <v>125.90205704618458</v>
      </c>
      <c r="AM38">
        <v>124.29613930245618</v>
      </c>
    </row>
    <row r="39" spans="1:39" x14ac:dyDescent="0.25">
      <c r="A39" s="70">
        <f ca="1">Exceedance!U39</f>
        <v>43891</v>
      </c>
      <c r="B39" s="254">
        <v>106.85760071392177</v>
      </c>
      <c r="C39" s="254">
        <v>106.77749959440331</v>
      </c>
      <c r="D39" s="254">
        <v>106.80932503298052</v>
      </c>
      <c r="E39">
        <v>106.36319104000496</v>
      </c>
      <c r="F39">
        <v>106.49469358520085</v>
      </c>
      <c r="G39">
        <v>153.74059960368936</v>
      </c>
      <c r="H39">
        <v>106.52015975567396</v>
      </c>
      <c r="I39">
        <v>106.64105060968883</v>
      </c>
      <c r="J39">
        <v>107.39945477102485</v>
      </c>
      <c r="K39">
        <v>106.8397407798598</v>
      </c>
      <c r="L39">
        <v>106.8084592588485</v>
      </c>
      <c r="M39">
        <v>106.72487050507074</v>
      </c>
      <c r="N39">
        <v>107.83408030921028</v>
      </c>
      <c r="O39">
        <v>106.54040966681798</v>
      </c>
      <c r="P39">
        <v>107.22831809724285</v>
      </c>
      <c r="Q39">
        <v>106.62338705678935</v>
      </c>
      <c r="R39">
        <v>106.7398641812464</v>
      </c>
      <c r="S39">
        <v>106.37353840825816</v>
      </c>
      <c r="T39">
        <v>106.56998162834815</v>
      </c>
      <c r="U39">
        <v>106.50153611570911</v>
      </c>
      <c r="V39">
        <v>106.67055834357048</v>
      </c>
      <c r="W39">
        <v>107.26371912940085</v>
      </c>
      <c r="X39">
        <v>106.73741434922691</v>
      </c>
      <c r="Y39">
        <v>106.84063504665102</v>
      </c>
      <c r="Z39">
        <v>106.72924575192513</v>
      </c>
      <c r="AA39">
        <v>106.67201179001181</v>
      </c>
      <c r="AB39">
        <v>106.79747741135988</v>
      </c>
      <c r="AC39">
        <v>107.66766380267795</v>
      </c>
      <c r="AD39">
        <v>106.86346676622047</v>
      </c>
      <c r="AE39">
        <v>106.55303663484322</v>
      </c>
      <c r="AF39">
        <v>106.83854797937066</v>
      </c>
      <c r="AG39">
        <v>106.56425138308632</v>
      </c>
      <c r="AH39">
        <v>106.72653387134132</v>
      </c>
      <c r="AI39">
        <v>107.56810280031929</v>
      </c>
      <c r="AJ39">
        <v>106.55475699245063</v>
      </c>
      <c r="AK39">
        <v>106.93865914946079</v>
      </c>
      <c r="AL39">
        <v>106.88127958114052</v>
      </c>
      <c r="AM39">
        <v>99.032000000037186</v>
      </c>
    </row>
    <row r="40" spans="1:39" x14ac:dyDescent="0.25">
      <c r="A40" s="70">
        <f ca="1">Exceedance!U40</f>
        <v>43922</v>
      </c>
      <c r="B40" s="254">
        <v>100.73734983412555</v>
      </c>
      <c r="C40" s="254">
        <v>100.667754071171</v>
      </c>
      <c r="D40" s="254">
        <v>100.69539268846742</v>
      </c>
      <c r="E40">
        <v>99.03200000004243</v>
      </c>
      <c r="F40">
        <v>105.02395884930475</v>
      </c>
      <c r="G40">
        <v>262.31285386835469</v>
      </c>
      <c r="H40">
        <v>113.54324118994096</v>
      </c>
      <c r="I40">
        <v>136.40420807948652</v>
      </c>
      <c r="J40">
        <v>123.26228940091447</v>
      </c>
      <c r="K40">
        <v>115.97610789535537</v>
      </c>
      <c r="L40">
        <v>99.032000000045258</v>
      </c>
      <c r="M40">
        <v>135.8203212181123</v>
      </c>
      <c r="N40">
        <v>99.032000000051724</v>
      </c>
      <c r="O40">
        <v>116.34243584576909</v>
      </c>
      <c r="P40">
        <v>99.03200000004793</v>
      </c>
      <c r="Q40">
        <v>127.00159145854259</v>
      </c>
      <c r="R40">
        <v>104.82450881442514</v>
      </c>
      <c r="S40">
        <v>99.032000000042501</v>
      </c>
      <c r="T40">
        <v>99.032000000043737</v>
      </c>
      <c r="U40">
        <v>99.032000000043325</v>
      </c>
      <c r="V40">
        <v>116.82395674472681</v>
      </c>
      <c r="W40">
        <v>126.62021693775165</v>
      </c>
      <c r="X40">
        <v>118.48370699614961</v>
      </c>
      <c r="Y40">
        <v>128.12615436764528</v>
      </c>
      <c r="Z40">
        <v>99.032000000044775</v>
      </c>
      <c r="AA40">
        <v>111.79591115877469</v>
      </c>
      <c r="AB40">
        <v>138.56397942946046</v>
      </c>
      <c r="AC40">
        <v>99.032000000050687</v>
      </c>
      <c r="AD40">
        <v>99.032000000045585</v>
      </c>
      <c r="AE40">
        <v>121.99937183868113</v>
      </c>
      <c r="AF40">
        <v>99.032000000045443</v>
      </c>
      <c r="AG40">
        <v>145.17250157981692</v>
      </c>
      <c r="AH40">
        <v>115.66154179010893</v>
      </c>
      <c r="AI40">
        <v>99.032000000050047</v>
      </c>
      <c r="AJ40">
        <v>99.032000000043638</v>
      </c>
      <c r="AK40">
        <v>115.80336247751927</v>
      </c>
      <c r="AL40">
        <v>99.032000000045741</v>
      </c>
      <c r="AM40">
        <v>99.031999999995008</v>
      </c>
    </row>
    <row r="41" spans="1:39" x14ac:dyDescent="0.25">
      <c r="A41" s="70">
        <f ca="1">Exceedance!U41</f>
        <v>43952</v>
      </c>
      <c r="B41" s="254">
        <v>166.93600000022144</v>
      </c>
      <c r="C41" s="254">
        <v>166.93600000022255</v>
      </c>
      <c r="D41" s="254">
        <v>166.93600000022147</v>
      </c>
      <c r="E41">
        <v>166.93600000022266</v>
      </c>
      <c r="F41">
        <v>166.93600000021632</v>
      </c>
      <c r="G41">
        <v>166.93600000002559</v>
      </c>
      <c r="H41">
        <v>166.9360000002045</v>
      </c>
      <c r="I41">
        <v>166.93600000017494</v>
      </c>
      <c r="J41">
        <v>165.94341609633193</v>
      </c>
      <c r="K41">
        <v>120.46271010071334</v>
      </c>
      <c r="L41">
        <v>125.66512119200814</v>
      </c>
      <c r="M41">
        <v>166.93600000017349</v>
      </c>
      <c r="N41">
        <v>166.9360000002234</v>
      </c>
      <c r="O41">
        <v>166.93600000020098</v>
      </c>
      <c r="P41">
        <v>99.031999999994895</v>
      </c>
      <c r="Q41">
        <v>166.93600000018776</v>
      </c>
      <c r="R41">
        <v>166.93600000021738</v>
      </c>
      <c r="S41">
        <v>164.91605824198783</v>
      </c>
      <c r="T41">
        <v>166.93600000022397</v>
      </c>
      <c r="U41">
        <v>166.93600000022357</v>
      </c>
      <c r="V41">
        <v>166.93600000020149</v>
      </c>
      <c r="W41">
        <v>137.96307679905806</v>
      </c>
      <c r="X41">
        <v>136.67195915856104</v>
      </c>
      <c r="Y41">
        <v>140.51676080263402</v>
      </c>
      <c r="Z41">
        <v>152.98377223787637</v>
      </c>
      <c r="AA41">
        <v>166.93600000020723</v>
      </c>
      <c r="AB41">
        <v>166.93599998567814</v>
      </c>
      <c r="AC41">
        <v>162.72902058368467</v>
      </c>
      <c r="AD41">
        <v>146.22338372895467</v>
      </c>
      <c r="AE41">
        <v>110.80903249705983</v>
      </c>
      <c r="AF41">
        <v>166.93600000022286</v>
      </c>
      <c r="AG41">
        <v>166.93599998921889</v>
      </c>
      <c r="AH41">
        <v>147.50101451173788</v>
      </c>
      <c r="AI41">
        <v>166.9360000002246</v>
      </c>
      <c r="AJ41">
        <v>166.93600000022388</v>
      </c>
      <c r="AK41">
        <v>166.93600000020112</v>
      </c>
      <c r="AL41">
        <v>166.93600000022315</v>
      </c>
      <c r="AM41">
        <v>166.93600000022371</v>
      </c>
    </row>
    <row r="42" spans="1:39" x14ac:dyDescent="0.25">
      <c r="A42" s="70">
        <f ca="1">Exceedance!U42</f>
        <v>43983</v>
      </c>
      <c r="B42" s="254">
        <v>298.93999998992638</v>
      </c>
      <c r="C42" s="254">
        <v>298.93999998992751</v>
      </c>
      <c r="D42" s="254">
        <v>298.93999998992643</v>
      </c>
      <c r="E42">
        <v>298.93999998992354</v>
      </c>
      <c r="F42">
        <v>298.9399999899253</v>
      </c>
      <c r="G42">
        <v>345.66599999645126</v>
      </c>
      <c r="H42">
        <v>298.93999998992564</v>
      </c>
      <c r="I42">
        <v>261.80715663772673</v>
      </c>
      <c r="J42">
        <v>298.9399999898389</v>
      </c>
      <c r="K42">
        <v>298.9399999996545</v>
      </c>
      <c r="L42">
        <v>298.93999999965297</v>
      </c>
      <c r="M42">
        <v>188.82033207233897</v>
      </c>
      <c r="N42">
        <v>298.93999998992427</v>
      </c>
      <c r="O42">
        <v>290.10046593455286</v>
      </c>
      <c r="P42">
        <v>298.93999999965882</v>
      </c>
      <c r="Q42">
        <v>298.93999998992518</v>
      </c>
      <c r="R42">
        <v>298.93999998992643</v>
      </c>
      <c r="S42">
        <v>298.93999998975426</v>
      </c>
      <c r="T42">
        <v>298.93999998992484</v>
      </c>
      <c r="U42">
        <v>298.93999998992444</v>
      </c>
      <c r="V42">
        <v>251.30996027524921</v>
      </c>
      <c r="W42">
        <v>289.75275385802871</v>
      </c>
      <c r="X42">
        <v>298.93999999965314</v>
      </c>
      <c r="Y42">
        <v>298.93999999965223</v>
      </c>
      <c r="Z42">
        <v>298.93999998869384</v>
      </c>
      <c r="AA42">
        <v>298.93999998992427</v>
      </c>
      <c r="AB42">
        <v>196.04819772412245</v>
      </c>
      <c r="AC42">
        <v>298.93999998956519</v>
      </c>
      <c r="AD42">
        <v>298.93999999965246</v>
      </c>
      <c r="AE42">
        <v>275.39931279805637</v>
      </c>
      <c r="AF42">
        <v>298.93999998992359</v>
      </c>
      <c r="AG42">
        <v>298.93999998992473</v>
      </c>
      <c r="AH42">
        <v>207.34277452422364</v>
      </c>
      <c r="AI42">
        <v>298.93999998992541</v>
      </c>
      <c r="AJ42">
        <v>298.93999998992473</v>
      </c>
      <c r="AK42">
        <v>298.93999998992626</v>
      </c>
      <c r="AL42">
        <v>298.93999998992399</v>
      </c>
      <c r="AM42">
        <v>298.93999998992456</v>
      </c>
    </row>
    <row r="43" spans="1:39" x14ac:dyDescent="0.25">
      <c r="A43" s="70">
        <f ca="1">Exceedance!U43</f>
        <v>44013</v>
      </c>
      <c r="B43" s="254">
        <v>341.64899999896426</v>
      </c>
      <c r="C43" s="254">
        <v>341.64899999896539</v>
      </c>
      <c r="D43" s="254">
        <v>341.64899999896431</v>
      </c>
      <c r="E43">
        <v>341.64899999896704</v>
      </c>
      <c r="F43">
        <v>341.64899999896318</v>
      </c>
      <c r="G43">
        <v>341.64899999985602</v>
      </c>
      <c r="H43">
        <v>341.64899999896357</v>
      </c>
      <c r="I43">
        <v>249.92224778465336</v>
      </c>
      <c r="J43">
        <v>341.64899999896653</v>
      </c>
      <c r="K43">
        <v>341.64899999896676</v>
      </c>
      <c r="L43">
        <v>341.64899999896511</v>
      </c>
      <c r="M43">
        <v>183.62486565501021</v>
      </c>
      <c r="N43">
        <v>341.64899999896778</v>
      </c>
      <c r="O43">
        <v>283.98431809209148</v>
      </c>
      <c r="P43">
        <v>341.64899999896539</v>
      </c>
      <c r="Q43">
        <v>341.64899999896306</v>
      </c>
      <c r="R43">
        <v>341.64899999896437</v>
      </c>
      <c r="S43">
        <v>341.64899999896585</v>
      </c>
      <c r="T43">
        <v>341.64899999896272</v>
      </c>
      <c r="U43">
        <v>327.19772611435081</v>
      </c>
      <c r="V43">
        <v>245.84945428994075</v>
      </c>
      <c r="W43">
        <v>332.44479501993106</v>
      </c>
      <c r="X43">
        <v>335.06476362063188</v>
      </c>
      <c r="Y43">
        <v>341.64899999896448</v>
      </c>
      <c r="Z43">
        <v>341.64899999896426</v>
      </c>
      <c r="AA43">
        <v>340.34274481602847</v>
      </c>
      <c r="AB43">
        <v>170.98216530296963</v>
      </c>
      <c r="AC43">
        <v>341.64899999896727</v>
      </c>
      <c r="AD43">
        <v>341.64899999896471</v>
      </c>
      <c r="AE43">
        <v>341.64899999857977</v>
      </c>
      <c r="AF43">
        <v>341.64899999896716</v>
      </c>
      <c r="AG43">
        <v>334.63067251332461</v>
      </c>
      <c r="AH43">
        <v>207.60443940368489</v>
      </c>
      <c r="AI43">
        <v>341.6489999989634</v>
      </c>
      <c r="AJ43">
        <v>341.64899999896261</v>
      </c>
      <c r="AK43">
        <v>327.74170693030425</v>
      </c>
      <c r="AL43">
        <v>341.64899999896744</v>
      </c>
      <c r="AM43">
        <v>341.64899999896255</v>
      </c>
    </row>
    <row r="44" spans="1:39" x14ac:dyDescent="0.25">
      <c r="A44" s="70">
        <f ca="1">Exceedance!U44</f>
        <v>44044</v>
      </c>
      <c r="B44" s="254">
        <v>317.49491862063718</v>
      </c>
      <c r="C44" s="254">
        <v>317.49491862063832</v>
      </c>
      <c r="D44" s="254">
        <v>317.49491862063724</v>
      </c>
      <c r="E44">
        <v>329.69187460763209</v>
      </c>
      <c r="F44">
        <v>345.02358150115043</v>
      </c>
      <c r="G44">
        <v>345.66600000020782</v>
      </c>
      <c r="H44">
        <v>345.6660000002077</v>
      </c>
      <c r="I44">
        <v>236.52210619060418</v>
      </c>
      <c r="J44">
        <v>300.38105249904322</v>
      </c>
      <c r="K44">
        <v>297.65169507567992</v>
      </c>
      <c r="L44">
        <v>316.23390762788324</v>
      </c>
      <c r="M44">
        <v>166.73491050328661</v>
      </c>
      <c r="N44">
        <v>345.66600000020782</v>
      </c>
      <c r="O44">
        <v>273.00842904748754</v>
      </c>
      <c r="P44">
        <v>345.66600000020782</v>
      </c>
      <c r="Q44">
        <v>332.73058002530166</v>
      </c>
      <c r="R44">
        <v>345.66600000020782</v>
      </c>
      <c r="S44">
        <v>345.66600000020776</v>
      </c>
      <c r="T44">
        <v>345.66600000020782</v>
      </c>
      <c r="U44">
        <v>327.00164169545781</v>
      </c>
      <c r="V44">
        <v>229.17656622518859</v>
      </c>
      <c r="W44">
        <v>328.30102582225385</v>
      </c>
      <c r="X44">
        <v>330.92912659077427</v>
      </c>
      <c r="Y44">
        <v>308.59302456495828</v>
      </c>
      <c r="Z44">
        <v>325.74999444991215</v>
      </c>
      <c r="AA44">
        <v>345.66600000019656</v>
      </c>
      <c r="AB44">
        <v>161.49111666257932</v>
      </c>
      <c r="AC44">
        <v>303.53611612019421</v>
      </c>
      <c r="AD44">
        <v>345.66600000020776</v>
      </c>
      <c r="AE44">
        <v>301.48744215857897</v>
      </c>
      <c r="AF44">
        <v>345.66600000020782</v>
      </c>
      <c r="AG44">
        <v>334.8000438905504</v>
      </c>
      <c r="AH44">
        <v>193.96042763670422</v>
      </c>
      <c r="AI44">
        <v>339.67154829223</v>
      </c>
      <c r="AJ44">
        <v>302.42959786292403</v>
      </c>
      <c r="AK44">
        <v>321.88874669054434</v>
      </c>
      <c r="AL44">
        <v>345.66600000020782</v>
      </c>
      <c r="AM44">
        <v>345.66600000020782</v>
      </c>
    </row>
    <row r="45" spans="1:39" x14ac:dyDescent="0.25">
      <c r="A45" s="70">
        <f ca="1">Exceedance!U45</f>
        <v>44075</v>
      </c>
      <c r="B45" s="254">
        <v>294.88212318239408</v>
      </c>
      <c r="C45" s="254">
        <v>291.30076519016183</v>
      </c>
      <c r="D45" s="254">
        <v>292.79605920082815</v>
      </c>
      <c r="E45">
        <v>316.96602432734801</v>
      </c>
      <c r="F45">
        <v>300.14502598047119</v>
      </c>
      <c r="G45">
        <v>324.89120040417373</v>
      </c>
      <c r="H45">
        <v>318.96818176743403</v>
      </c>
      <c r="I45">
        <v>213.09967695411021</v>
      </c>
      <c r="J45">
        <v>282.02884203882434</v>
      </c>
      <c r="K45">
        <v>275.26913497806305</v>
      </c>
      <c r="L45">
        <v>305.21601319777267</v>
      </c>
      <c r="M45">
        <v>157.66374999948115</v>
      </c>
      <c r="N45">
        <v>335.20338817484054</v>
      </c>
      <c r="O45">
        <v>240.23206894927296</v>
      </c>
      <c r="P45">
        <v>324.33944120065212</v>
      </c>
      <c r="Q45">
        <v>305.51784483976684</v>
      </c>
      <c r="R45">
        <v>345.66600000024215</v>
      </c>
      <c r="S45">
        <v>324.49930080937696</v>
      </c>
      <c r="T45">
        <v>342.63096209768798</v>
      </c>
      <c r="U45">
        <v>304.66956924884937</v>
      </c>
      <c r="V45">
        <v>208.04573225901413</v>
      </c>
      <c r="W45">
        <v>300.43768439640888</v>
      </c>
      <c r="X45">
        <v>302.47597358691047</v>
      </c>
      <c r="Y45">
        <v>292.13423865702907</v>
      </c>
      <c r="Z45">
        <v>301.79072472890749</v>
      </c>
      <c r="AA45">
        <v>306.13495332171613</v>
      </c>
      <c r="AB45">
        <v>151.45827209161121</v>
      </c>
      <c r="AC45">
        <v>283.07265942970201</v>
      </c>
      <c r="AD45">
        <v>321.93296381383703</v>
      </c>
      <c r="AE45">
        <v>281.47592265446565</v>
      </c>
      <c r="AF45">
        <v>333.36741378311768</v>
      </c>
      <c r="AG45">
        <v>300.42551852195191</v>
      </c>
      <c r="AH45">
        <v>182.52712865750755</v>
      </c>
      <c r="AI45">
        <v>308.74358618348896</v>
      </c>
      <c r="AJ45">
        <v>276.13775845403745</v>
      </c>
      <c r="AK45">
        <v>282.10040883041358</v>
      </c>
      <c r="AL45">
        <v>345.66600000024215</v>
      </c>
      <c r="AM45">
        <v>338.44170746083472</v>
      </c>
    </row>
    <row r="46" spans="1:39" x14ac:dyDescent="0.25">
      <c r="A46" s="70">
        <f ca="1">Exceedance!U46</f>
        <v>44105</v>
      </c>
      <c r="B46" s="254">
        <v>261.62658522741623</v>
      </c>
      <c r="C46" s="254">
        <v>273.5416932138798</v>
      </c>
      <c r="D46" s="254">
        <v>269.52660734872615</v>
      </c>
      <c r="E46">
        <v>307.41615783784658</v>
      </c>
      <c r="F46">
        <v>256.96041638537918</v>
      </c>
      <c r="G46">
        <v>304.98823365266702</v>
      </c>
      <c r="H46">
        <v>284.88433037129596</v>
      </c>
      <c r="I46">
        <v>190.4038748470096</v>
      </c>
      <c r="J46">
        <v>258.60313973111573</v>
      </c>
      <c r="K46">
        <v>257.51226218717778</v>
      </c>
      <c r="L46">
        <v>273.69388383909592</v>
      </c>
      <c r="M46">
        <v>146.99102705534796</v>
      </c>
      <c r="N46">
        <v>307.20570261587528</v>
      </c>
      <c r="O46">
        <v>217.48361545316715</v>
      </c>
      <c r="P46">
        <v>292.97278611110966</v>
      </c>
      <c r="Q46">
        <v>273.63157467840699</v>
      </c>
      <c r="R46">
        <v>333.83020175353244</v>
      </c>
      <c r="S46">
        <v>299.26282801334872</v>
      </c>
      <c r="T46">
        <v>311.10510914071978</v>
      </c>
      <c r="U46">
        <v>278.29173991736531</v>
      </c>
      <c r="V46">
        <v>188.93169842077754</v>
      </c>
      <c r="W46">
        <v>272.24086306823023</v>
      </c>
      <c r="X46">
        <v>266.50681169889128</v>
      </c>
      <c r="Y46">
        <v>269.20201528563223</v>
      </c>
      <c r="Z46">
        <v>275.68445768344299</v>
      </c>
      <c r="AA46">
        <v>281.75428306513618</v>
      </c>
      <c r="AB46">
        <v>157.69313546878325</v>
      </c>
      <c r="AC46">
        <v>255.13539713746445</v>
      </c>
      <c r="AD46">
        <v>296.08121975922035</v>
      </c>
      <c r="AE46">
        <v>254.09395819148546</v>
      </c>
      <c r="AF46">
        <v>307.70712982353086</v>
      </c>
      <c r="AG46">
        <v>266.27362016145872</v>
      </c>
      <c r="AH46">
        <v>174.75208024472275</v>
      </c>
      <c r="AI46">
        <v>325.29201776721339</v>
      </c>
      <c r="AJ46">
        <v>246.63280325287988</v>
      </c>
      <c r="AK46">
        <v>249.42376077055803</v>
      </c>
      <c r="AL46">
        <v>345.66600000024215</v>
      </c>
      <c r="AM46">
        <v>326.71884790619174</v>
      </c>
    </row>
    <row r="47" spans="1:39" x14ac:dyDescent="0.25">
      <c r="A47" s="70">
        <f ca="1">Exceedance!U47</f>
        <v>44136</v>
      </c>
      <c r="B47" s="254">
        <v>234.06250298768961</v>
      </c>
      <c r="C47" s="254">
        <v>248.50632059694706</v>
      </c>
      <c r="D47" s="254">
        <v>242.47429220416603</v>
      </c>
      <c r="E47">
        <v>277.56309651402552</v>
      </c>
      <c r="F47">
        <v>214.20837547193804</v>
      </c>
      <c r="G47">
        <v>277.95795331698628</v>
      </c>
      <c r="H47">
        <v>253.65424423347008</v>
      </c>
      <c r="I47">
        <v>172.36080460676561</v>
      </c>
      <c r="J47">
        <v>232.7131529519834</v>
      </c>
      <c r="K47">
        <v>235.88819327240915</v>
      </c>
      <c r="L47">
        <v>245.23548406978958</v>
      </c>
      <c r="M47">
        <v>139.59935268211677</v>
      </c>
      <c r="N47">
        <v>273.44625083304862</v>
      </c>
      <c r="O47">
        <v>194.34858566788742</v>
      </c>
      <c r="P47">
        <v>258.73798486854332</v>
      </c>
      <c r="Q47">
        <v>242.98848618011596</v>
      </c>
      <c r="R47">
        <v>299.82678276055623</v>
      </c>
      <c r="S47">
        <v>266.67729875573832</v>
      </c>
      <c r="T47">
        <v>276.55078277404016</v>
      </c>
      <c r="U47">
        <v>250.12234882811364</v>
      </c>
      <c r="V47">
        <v>180.64716573829239</v>
      </c>
      <c r="W47">
        <v>241.82389338564411</v>
      </c>
      <c r="X47">
        <v>234.28102016967168</v>
      </c>
      <c r="Y47">
        <v>248.428023513493</v>
      </c>
      <c r="Z47">
        <v>247.47494778006646</v>
      </c>
      <c r="AA47">
        <v>247.19963338304277</v>
      </c>
      <c r="AB47">
        <v>157.9179205527185</v>
      </c>
      <c r="AC47">
        <v>231.27108482538824</v>
      </c>
      <c r="AD47">
        <v>269.39785927601213</v>
      </c>
      <c r="AE47">
        <v>230.00953157418655</v>
      </c>
      <c r="AF47">
        <v>274.51178063967086</v>
      </c>
      <c r="AG47">
        <v>241.0457677444584</v>
      </c>
      <c r="AH47">
        <v>163.79344130205035</v>
      </c>
      <c r="AI47">
        <v>289.66184397712738</v>
      </c>
      <c r="AJ47">
        <v>218.61899591553356</v>
      </c>
      <c r="AK47">
        <v>222.79000948660521</v>
      </c>
      <c r="AL47">
        <v>307.11385402218684</v>
      </c>
      <c r="AM47">
        <v>299.32261744570786</v>
      </c>
    </row>
    <row r="48" spans="1:39" x14ac:dyDescent="0.25">
      <c r="A48" s="70">
        <f ca="1">Exceedance!U48</f>
        <v>44166</v>
      </c>
      <c r="B48" s="254">
        <v>196.83031018444939</v>
      </c>
      <c r="C48" s="254">
        <v>207.54620477584422</v>
      </c>
      <c r="D48" s="254">
        <v>203.07059103584535</v>
      </c>
      <c r="E48">
        <v>236.89389071018687</v>
      </c>
      <c r="F48">
        <v>155.79288340643006</v>
      </c>
      <c r="G48">
        <v>236.46339033137625</v>
      </c>
      <c r="H48">
        <v>216.409688343417</v>
      </c>
      <c r="I48">
        <v>149.25860853452284</v>
      </c>
      <c r="J48">
        <v>199.48367215224724</v>
      </c>
      <c r="K48">
        <v>203.85841758624557</v>
      </c>
      <c r="L48">
        <v>208.84005458471651</v>
      </c>
      <c r="M48">
        <v>127.52666466549148</v>
      </c>
      <c r="N48">
        <v>230.31666427980431</v>
      </c>
      <c r="O48">
        <v>162.47841916390166</v>
      </c>
      <c r="P48">
        <v>220.0848081286648</v>
      </c>
      <c r="Q48">
        <v>205.60843003007784</v>
      </c>
      <c r="R48">
        <v>252.43411449215557</v>
      </c>
      <c r="S48">
        <v>226.33218650266105</v>
      </c>
      <c r="T48">
        <v>233.51365267898194</v>
      </c>
      <c r="U48">
        <v>213.63802919174887</v>
      </c>
      <c r="V48">
        <v>163.48855726211178</v>
      </c>
      <c r="W48">
        <v>203.97421603253807</v>
      </c>
      <c r="X48">
        <v>195.74948583484041</v>
      </c>
      <c r="Y48">
        <v>211.68561366961606</v>
      </c>
      <c r="Z48">
        <v>211.71639935129764</v>
      </c>
      <c r="AA48">
        <v>204.91916916215678</v>
      </c>
      <c r="AB48">
        <v>147.35282913235895</v>
      </c>
      <c r="AC48">
        <v>196.68627579274485</v>
      </c>
      <c r="AD48">
        <v>230.94944965651737</v>
      </c>
      <c r="AE48">
        <v>198.57917378499621</v>
      </c>
      <c r="AF48">
        <v>228.37913820634299</v>
      </c>
      <c r="AG48">
        <v>207.60070522938915</v>
      </c>
      <c r="AH48">
        <v>145.27401868617221</v>
      </c>
      <c r="AI48">
        <v>236.21926801144707</v>
      </c>
      <c r="AJ48">
        <v>185.85581956799965</v>
      </c>
      <c r="AK48">
        <v>190.23093445856236</v>
      </c>
      <c r="AL48">
        <v>252.09975040900085</v>
      </c>
      <c r="AM48">
        <v>254.304034590855</v>
      </c>
    </row>
    <row r="49" spans="1:39" x14ac:dyDescent="0.25">
      <c r="A49" s="70">
        <f ca="1">Exceedance!U49</f>
        <v>44197</v>
      </c>
      <c r="B49" s="254">
        <v>158.0020059543364</v>
      </c>
      <c r="C49" s="254">
        <v>164.99122516857057</v>
      </c>
      <c r="D49" s="254">
        <v>162.07149592175577</v>
      </c>
      <c r="E49">
        <v>191.0717336487198</v>
      </c>
      <c r="F49">
        <v>99.032000000089582</v>
      </c>
      <c r="G49">
        <v>188.51246376810698</v>
      </c>
      <c r="H49">
        <v>175.53514738270113</v>
      </c>
      <c r="I49">
        <v>123.36012356002389</v>
      </c>
      <c r="J49">
        <v>162.2500395893727</v>
      </c>
      <c r="K49">
        <v>166.83881506131715</v>
      </c>
      <c r="L49">
        <v>167.68234534215313</v>
      </c>
      <c r="M49">
        <v>113.28994277524525</v>
      </c>
      <c r="N49">
        <v>182.46240524272429</v>
      </c>
      <c r="O49">
        <v>127.13126348113511</v>
      </c>
      <c r="P49">
        <v>171.7538174919641</v>
      </c>
      <c r="Q49">
        <v>167.62104206807726</v>
      </c>
      <c r="R49">
        <v>198.69586417918717</v>
      </c>
      <c r="S49">
        <v>180.19581955875643</v>
      </c>
      <c r="T49">
        <v>185.70314941201869</v>
      </c>
      <c r="U49">
        <v>173.42172839170513</v>
      </c>
      <c r="V49">
        <v>142.18364360365936</v>
      </c>
      <c r="W49">
        <v>162.92693069938221</v>
      </c>
      <c r="X49">
        <v>154.55249668600459</v>
      </c>
      <c r="Y49">
        <v>169.54105551754671</v>
      </c>
      <c r="Z49">
        <v>175.2897467179225</v>
      </c>
      <c r="AA49">
        <v>159.77827302894656</v>
      </c>
      <c r="AB49">
        <v>132.31535048568946</v>
      </c>
      <c r="AC49">
        <v>159.33539611515243</v>
      </c>
      <c r="AD49">
        <v>187.07996176365501</v>
      </c>
      <c r="AE49">
        <v>164.45577986583265</v>
      </c>
      <c r="AF49">
        <v>177.58109068815256</v>
      </c>
      <c r="AG49">
        <v>169.26929643043505</v>
      </c>
      <c r="AH49">
        <v>124.01882035171981</v>
      </c>
      <c r="AI49">
        <v>178.42218117856007</v>
      </c>
      <c r="AJ49">
        <v>155.76355741094778</v>
      </c>
      <c r="AK49">
        <v>154.61096343532628</v>
      </c>
      <c r="AL49">
        <v>191.81266326623827</v>
      </c>
      <c r="AM49">
        <v>203.02879736678733</v>
      </c>
    </row>
    <row r="50" spans="1:39" x14ac:dyDescent="0.25">
      <c r="A50" s="70">
        <f ca="1">Exceedance!U50</f>
        <v>44228</v>
      </c>
      <c r="B50" s="254">
        <v>123.25359565899528</v>
      </c>
      <c r="C50" s="254">
        <v>126.88404035640701</v>
      </c>
      <c r="D50" s="254">
        <v>125.36663192876176</v>
      </c>
      <c r="E50">
        <v>148.42738480735758</v>
      </c>
      <c r="F50">
        <v>99.031999999994937</v>
      </c>
      <c r="G50">
        <v>144.32462644100934</v>
      </c>
      <c r="H50">
        <v>137.38291048986778</v>
      </c>
      <c r="I50">
        <v>100.98939124922532</v>
      </c>
      <c r="J50">
        <v>128.23571934751993</v>
      </c>
      <c r="K50">
        <v>136.13418695410488</v>
      </c>
      <c r="L50">
        <v>129.43532457567906</v>
      </c>
      <c r="M50">
        <v>101.08917127928103</v>
      </c>
      <c r="N50">
        <v>137.36192416284416</v>
      </c>
      <c r="O50">
        <v>104.99173992296788</v>
      </c>
      <c r="P50">
        <v>135.05635002199813</v>
      </c>
      <c r="Q50">
        <v>128.93369935279142</v>
      </c>
      <c r="R50">
        <v>147.44091121982879</v>
      </c>
      <c r="S50">
        <v>138.49525691468563</v>
      </c>
      <c r="T50">
        <v>144.942120196199</v>
      </c>
      <c r="U50">
        <v>136.32352104631093</v>
      </c>
      <c r="V50">
        <v>122.29603454482528</v>
      </c>
      <c r="W50">
        <v>133.61036905244117</v>
      </c>
      <c r="X50">
        <v>117.86543413842833</v>
      </c>
      <c r="Y50">
        <v>130.84239206416515</v>
      </c>
      <c r="Z50">
        <v>140.02890703151223</v>
      </c>
      <c r="AA50">
        <v>119.43712932613978</v>
      </c>
      <c r="AB50">
        <v>117.55572890279113</v>
      </c>
      <c r="AC50">
        <v>126.52226704563144</v>
      </c>
      <c r="AD50">
        <v>145.38084766154043</v>
      </c>
      <c r="AE50">
        <v>134.53354297644537</v>
      </c>
      <c r="AF50">
        <v>131.27690364569042</v>
      </c>
      <c r="AG50">
        <v>133.869015163022</v>
      </c>
      <c r="AH50">
        <v>111.08998327379963</v>
      </c>
      <c r="AI50">
        <v>132.42025387075967</v>
      </c>
      <c r="AJ50">
        <v>127.24096713089885</v>
      </c>
      <c r="AK50">
        <v>125.4367493228376</v>
      </c>
      <c r="AL50">
        <v>135.88913868041146</v>
      </c>
      <c r="AM50">
        <v>154.33661079240079</v>
      </c>
    </row>
    <row r="51" spans="1:39" x14ac:dyDescent="0.25">
      <c r="A51" s="70">
        <f ca="1">Exceedance!U51</f>
        <v>44256</v>
      </c>
      <c r="B51" s="254">
        <v>106.86549717936127</v>
      </c>
      <c r="C51" s="254">
        <v>106.78555791072357</v>
      </c>
      <c r="D51" s="254">
        <v>106.81730741871067</v>
      </c>
      <c r="E51">
        <v>106.51242834937621</v>
      </c>
      <c r="F51">
        <v>152.12126357782506</v>
      </c>
      <c r="G51">
        <v>106.52465684255058</v>
      </c>
      <c r="H51">
        <v>106.6508483183967</v>
      </c>
      <c r="I51">
        <v>107.4442502668206</v>
      </c>
      <c r="J51">
        <v>106.85505013990344</v>
      </c>
      <c r="K51">
        <v>106.82056180885351</v>
      </c>
      <c r="L51">
        <v>106.75533366953979</v>
      </c>
      <c r="M51">
        <v>107.87276943765859</v>
      </c>
      <c r="N51">
        <v>106.54823226567292</v>
      </c>
      <c r="O51">
        <v>107.23272665034226</v>
      </c>
      <c r="P51">
        <v>106.63656215368917</v>
      </c>
      <c r="Q51">
        <v>106.76735395283728</v>
      </c>
      <c r="R51">
        <v>106.38872202502144</v>
      </c>
      <c r="S51">
        <v>106.57255427918253</v>
      </c>
      <c r="T51">
        <v>106.51048713221972</v>
      </c>
      <c r="U51">
        <v>106.69148655353303</v>
      </c>
      <c r="V51">
        <v>107.31733649444261</v>
      </c>
      <c r="W51">
        <v>106.7832743838328</v>
      </c>
      <c r="X51">
        <v>106.87105572752033</v>
      </c>
      <c r="Y51">
        <v>106.74911047421347</v>
      </c>
      <c r="Z51">
        <v>106.69267500511937</v>
      </c>
      <c r="AA51">
        <v>106.79424928621825</v>
      </c>
      <c r="AB51">
        <v>107.69194068749248</v>
      </c>
      <c r="AC51">
        <v>106.87784414943336</v>
      </c>
      <c r="AD51">
        <v>106.56019289089392</v>
      </c>
      <c r="AE51">
        <v>106.83888719068612</v>
      </c>
      <c r="AF51">
        <v>106.56219171957143</v>
      </c>
      <c r="AG51">
        <v>106.75836787309338</v>
      </c>
      <c r="AH51">
        <v>107.58042596610068</v>
      </c>
      <c r="AI51">
        <v>106.55155763969903</v>
      </c>
      <c r="AJ51">
        <v>106.92940154824451</v>
      </c>
      <c r="AK51">
        <v>106.90526263374612</v>
      </c>
      <c r="AL51">
        <v>99.032000000057437</v>
      </c>
      <c r="AM51">
        <v>106.37975713346793</v>
      </c>
    </row>
    <row r="52" spans="1:39" x14ac:dyDescent="0.25">
      <c r="A52" s="70">
        <f ca="1">Exceedance!U52</f>
        <v>44287</v>
      </c>
      <c r="B52" s="254">
        <v>100.74421277513908</v>
      </c>
      <c r="C52" s="254">
        <v>100.67475184278814</v>
      </c>
      <c r="D52" s="254">
        <v>100.70233030414298</v>
      </c>
      <c r="E52">
        <v>105.75126459122644</v>
      </c>
      <c r="F52">
        <v>261.1233458571615</v>
      </c>
      <c r="G52">
        <v>106.93807606743481</v>
      </c>
      <c r="H52">
        <v>137.14107035863469</v>
      </c>
      <c r="I52">
        <v>123.99608297881021</v>
      </c>
      <c r="J52">
        <v>116.75783306198318</v>
      </c>
      <c r="K52">
        <v>99.032000000045358</v>
      </c>
      <c r="L52">
        <v>136.25904524407096</v>
      </c>
      <c r="M52">
        <v>99.032000000051951</v>
      </c>
      <c r="N52">
        <v>117.08357724976543</v>
      </c>
      <c r="O52">
        <v>99.03200000004793</v>
      </c>
      <c r="P52">
        <v>127.15779218153547</v>
      </c>
      <c r="Q52">
        <v>105.30767487971457</v>
      </c>
      <c r="R52">
        <v>99.109086423712881</v>
      </c>
      <c r="S52">
        <v>99.032000000043766</v>
      </c>
      <c r="T52">
        <v>99.032000000043382</v>
      </c>
      <c r="U52">
        <v>117.41699378515482</v>
      </c>
      <c r="V52">
        <v>127.10395174997744</v>
      </c>
      <c r="W52">
        <v>119.9997424447384</v>
      </c>
      <c r="X52">
        <v>128.69202455785947</v>
      </c>
      <c r="Y52">
        <v>99.03200000004486</v>
      </c>
      <c r="Z52">
        <v>112.07047431914185</v>
      </c>
      <c r="AA52">
        <v>138.49195639355378</v>
      </c>
      <c r="AB52">
        <v>99.032000000050814</v>
      </c>
      <c r="AC52">
        <v>99.032000000045684</v>
      </c>
      <c r="AD52">
        <v>122.47970223346509</v>
      </c>
      <c r="AE52">
        <v>99.032000000045443</v>
      </c>
      <c r="AF52">
        <v>145.57310642597992</v>
      </c>
      <c r="AG52">
        <v>116.14761772757434</v>
      </c>
      <c r="AH52">
        <v>99.032000000050147</v>
      </c>
      <c r="AI52">
        <v>99.032000000043652</v>
      </c>
      <c r="AJ52">
        <v>116.60471156359178</v>
      </c>
      <c r="AK52">
        <v>99.032000000045869</v>
      </c>
      <c r="AL52">
        <v>99.031999999994966</v>
      </c>
      <c r="AM52">
        <v>99.032000000042544</v>
      </c>
    </row>
    <row r="53" spans="1:39" x14ac:dyDescent="0.25">
      <c r="A53" s="70">
        <f ca="1">Exceedance!U53</f>
        <v>44317</v>
      </c>
      <c r="B53" s="254">
        <v>166.93600000022036</v>
      </c>
      <c r="C53" s="254">
        <v>166.93600000022218</v>
      </c>
      <c r="D53" s="254">
        <v>166.93600000022209</v>
      </c>
      <c r="E53">
        <v>166.93600000021524</v>
      </c>
      <c r="F53">
        <v>166.93600000002814</v>
      </c>
      <c r="G53">
        <v>166.93600000021445</v>
      </c>
      <c r="H53">
        <v>166.93600000017111</v>
      </c>
      <c r="I53">
        <v>166.93600000019143</v>
      </c>
      <c r="J53">
        <v>122.03726646427262</v>
      </c>
      <c r="K53">
        <v>121.97655432638392</v>
      </c>
      <c r="L53">
        <v>166.93600000017449</v>
      </c>
      <c r="M53">
        <v>166.93600000022366</v>
      </c>
      <c r="N53">
        <v>166.93600000020183</v>
      </c>
      <c r="O53">
        <v>99.031999999994881</v>
      </c>
      <c r="P53">
        <v>166.93600000018702</v>
      </c>
      <c r="Q53">
        <v>166.9360000002153</v>
      </c>
      <c r="R53">
        <v>164.72184936758129</v>
      </c>
      <c r="S53">
        <v>166.93600000022397</v>
      </c>
      <c r="T53">
        <v>166.9360000002236</v>
      </c>
      <c r="U53">
        <v>166.93600000020058</v>
      </c>
      <c r="V53">
        <v>139.02542254904037</v>
      </c>
      <c r="W53">
        <v>129.58809504613683</v>
      </c>
      <c r="X53">
        <v>141.80144859855503</v>
      </c>
      <c r="Y53">
        <v>152.58305299511767</v>
      </c>
      <c r="Z53">
        <v>166.9360000002076</v>
      </c>
      <c r="AA53">
        <v>166.93599998563798</v>
      </c>
      <c r="AB53">
        <v>162.46179966697497</v>
      </c>
      <c r="AC53">
        <v>145.93303107756012</v>
      </c>
      <c r="AD53">
        <v>111.60379245329878</v>
      </c>
      <c r="AE53">
        <v>166.93600000022286</v>
      </c>
      <c r="AF53">
        <v>166.93599998943313</v>
      </c>
      <c r="AG53">
        <v>148.83826520810388</v>
      </c>
      <c r="AH53">
        <v>166.93600000022468</v>
      </c>
      <c r="AI53">
        <v>166.93600000022388</v>
      </c>
      <c r="AJ53">
        <v>166.93600000020186</v>
      </c>
      <c r="AK53">
        <v>166.93600000022326</v>
      </c>
      <c r="AL53">
        <v>166.93600000022366</v>
      </c>
      <c r="AM53">
        <v>166.93600000022275</v>
      </c>
    </row>
    <row r="54" spans="1:39" x14ac:dyDescent="0.25">
      <c r="A54" s="70">
        <f ca="1">Exceedance!U54</f>
        <v>44348</v>
      </c>
      <c r="B54" s="254">
        <v>298.9399999899253</v>
      </c>
      <c r="C54" s="254">
        <v>298.93999998992712</v>
      </c>
      <c r="D54" s="254">
        <v>298.93999998992712</v>
      </c>
      <c r="E54">
        <v>298.93999998992422</v>
      </c>
      <c r="F54">
        <v>345.66599999645143</v>
      </c>
      <c r="G54">
        <v>298.9399999899274</v>
      </c>
      <c r="H54">
        <v>260.51158446236298</v>
      </c>
      <c r="I54">
        <v>298.93999998992473</v>
      </c>
      <c r="J54">
        <v>298.93999999965513</v>
      </c>
      <c r="K54">
        <v>298.93999999965615</v>
      </c>
      <c r="L54">
        <v>187.71332605647922</v>
      </c>
      <c r="M54">
        <v>298.93999998992456</v>
      </c>
      <c r="N54">
        <v>288.51829337501931</v>
      </c>
      <c r="O54">
        <v>298.93999999965877</v>
      </c>
      <c r="P54">
        <v>298.93999998992433</v>
      </c>
      <c r="Q54">
        <v>298.9399999899245</v>
      </c>
      <c r="R54">
        <v>298.93999998973771</v>
      </c>
      <c r="S54">
        <v>298.9399999899249</v>
      </c>
      <c r="T54">
        <v>298.9399999899245</v>
      </c>
      <c r="U54">
        <v>249.77189140393048</v>
      </c>
      <c r="V54">
        <v>289.05132909492056</v>
      </c>
      <c r="W54">
        <v>298.93999999965268</v>
      </c>
      <c r="X54">
        <v>298.9399999996524</v>
      </c>
      <c r="Y54">
        <v>298.93999998865723</v>
      </c>
      <c r="Z54">
        <v>298.93999998992473</v>
      </c>
      <c r="AA54">
        <v>197.82343431556137</v>
      </c>
      <c r="AB54">
        <v>298.93999998954075</v>
      </c>
      <c r="AC54">
        <v>298.93999999964899</v>
      </c>
      <c r="AD54">
        <v>274.21236794971514</v>
      </c>
      <c r="AE54">
        <v>298.93999998992365</v>
      </c>
      <c r="AF54">
        <v>298.93999998992706</v>
      </c>
      <c r="AG54">
        <v>207.10021480808211</v>
      </c>
      <c r="AH54">
        <v>298.93999998992552</v>
      </c>
      <c r="AI54">
        <v>298.93999998992479</v>
      </c>
      <c r="AJ54">
        <v>298.93999998992712</v>
      </c>
      <c r="AK54">
        <v>298.93999998992416</v>
      </c>
      <c r="AL54">
        <v>298.93999998992456</v>
      </c>
      <c r="AM54">
        <v>298.93999998992354</v>
      </c>
    </row>
    <row r="55" spans="1:39" x14ac:dyDescent="0.25">
      <c r="A55" s="70">
        <f ca="1">Exceedance!U55</f>
        <v>44378</v>
      </c>
      <c r="B55" s="254">
        <v>341.64899999896318</v>
      </c>
      <c r="C55" s="254">
        <v>341.648999998965</v>
      </c>
      <c r="D55" s="254">
        <v>341.648999998965</v>
      </c>
      <c r="E55">
        <v>341.13609324855958</v>
      </c>
      <c r="F55">
        <v>341.6489999998563</v>
      </c>
      <c r="G55">
        <v>341.64899999896534</v>
      </c>
      <c r="H55">
        <v>246.88914078435684</v>
      </c>
      <c r="I55">
        <v>341.64899999896261</v>
      </c>
      <c r="J55">
        <v>341.64899999896733</v>
      </c>
      <c r="K55">
        <v>341.64899999896278</v>
      </c>
      <c r="L55">
        <v>180.88204226031181</v>
      </c>
      <c r="M55">
        <v>341.64899999896244</v>
      </c>
      <c r="N55">
        <v>280.49155684087333</v>
      </c>
      <c r="O55">
        <v>341.64899999896539</v>
      </c>
      <c r="P55">
        <v>341.64899999896784</v>
      </c>
      <c r="Q55">
        <v>341.64899999896238</v>
      </c>
      <c r="R55">
        <v>341.64899999896608</v>
      </c>
      <c r="S55">
        <v>341.64899999896284</v>
      </c>
      <c r="T55">
        <v>325.48194396247743</v>
      </c>
      <c r="U55">
        <v>242.31340429608031</v>
      </c>
      <c r="V55">
        <v>329.64054477271281</v>
      </c>
      <c r="W55">
        <v>336.90091902568366</v>
      </c>
      <c r="X55">
        <v>341.64899999896465</v>
      </c>
      <c r="Y55">
        <v>341.64899999896681</v>
      </c>
      <c r="Z55">
        <v>338.40677505614167</v>
      </c>
      <c r="AA55">
        <v>171.39135824887887</v>
      </c>
      <c r="AB55">
        <v>341.64899999896522</v>
      </c>
      <c r="AC55">
        <v>341.64899999896681</v>
      </c>
      <c r="AD55">
        <v>341.64899999855726</v>
      </c>
      <c r="AE55">
        <v>341.64899999896727</v>
      </c>
      <c r="AF55">
        <v>332.67577859144421</v>
      </c>
      <c r="AG55">
        <v>205.35178589215633</v>
      </c>
      <c r="AH55">
        <v>341.64899999896352</v>
      </c>
      <c r="AI55">
        <v>341.64899999896267</v>
      </c>
      <c r="AJ55">
        <v>325.87819833694465</v>
      </c>
      <c r="AK55">
        <v>341.64899999896761</v>
      </c>
      <c r="AL55">
        <v>341.64899999896244</v>
      </c>
      <c r="AM55">
        <v>341.6489999989671</v>
      </c>
    </row>
    <row r="56" spans="1:39" x14ac:dyDescent="0.25">
      <c r="A56" s="70">
        <f ca="1">Exceedance!U56</f>
        <v>44409</v>
      </c>
      <c r="B56" s="254">
        <v>317.49491862063542</v>
      </c>
      <c r="C56" s="254">
        <v>317.49491862063786</v>
      </c>
      <c r="D56" s="254">
        <v>317.49491862063786</v>
      </c>
      <c r="E56">
        <v>345.3719875840917</v>
      </c>
      <c r="F56">
        <v>345.66600000020782</v>
      </c>
      <c r="G56">
        <v>345.66600000020782</v>
      </c>
      <c r="H56">
        <v>232.89099257714824</v>
      </c>
      <c r="I56">
        <v>299.83583164842099</v>
      </c>
      <c r="J56">
        <v>296.87087099051871</v>
      </c>
      <c r="K56">
        <v>317.06459737132593</v>
      </c>
      <c r="L56">
        <v>163.29365949458736</v>
      </c>
      <c r="M56">
        <v>345.66600000020782</v>
      </c>
      <c r="N56">
        <v>268.73277426528551</v>
      </c>
      <c r="O56">
        <v>345.66600000020776</v>
      </c>
      <c r="P56">
        <v>332.0228153849086</v>
      </c>
      <c r="Q56">
        <v>345.66600000020782</v>
      </c>
      <c r="R56">
        <v>345.66600000020782</v>
      </c>
      <c r="S56">
        <v>345.66600000020776</v>
      </c>
      <c r="T56">
        <v>324.6711526856692</v>
      </c>
      <c r="U56">
        <v>224.89068185155338</v>
      </c>
      <c r="V56">
        <v>324.77313596238838</v>
      </c>
      <c r="W56">
        <v>332.59119543548178</v>
      </c>
      <c r="X56">
        <v>307.80927437869309</v>
      </c>
      <c r="Y56">
        <v>324.96022675462433</v>
      </c>
      <c r="Z56">
        <v>345.13977532343273</v>
      </c>
      <c r="AA56">
        <v>161.72792581532752</v>
      </c>
      <c r="AB56">
        <v>302.74238917726774</v>
      </c>
      <c r="AC56">
        <v>345.66600000020782</v>
      </c>
      <c r="AD56">
        <v>300.69403119493222</v>
      </c>
      <c r="AE56">
        <v>345.66600000020782</v>
      </c>
      <c r="AF56">
        <v>332.15216210347285</v>
      </c>
      <c r="AG56">
        <v>190.99716262868159</v>
      </c>
      <c r="AH56">
        <v>338.99271920016764</v>
      </c>
      <c r="AI56">
        <v>299.74336350750457</v>
      </c>
      <c r="AJ56">
        <v>319.28222109315675</v>
      </c>
      <c r="AK56">
        <v>345.66600000020782</v>
      </c>
      <c r="AL56">
        <v>345.66600000020782</v>
      </c>
      <c r="AM56">
        <v>328.90010373957278</v>
      </c>
    </row>
    <row r="57" spans="1:39" x14ac:dyDescent="0.25">
      <c r="A57" s="70">
        <f ca="1">Exceedance!U57</f>
        <v>44440</v>
      </c>
      <c r="B57" s="254">
        <v>294.88212318239232</v>
      </c>
      <c r="C57" s="254">
        <v>291.30076519016143</v>
      </c>
      <c r="D57" s="254">
        <v>292.79605920082884</v>
      </c>
      <c r="E57">
        <v>300.41095451919159</v>
      </c>
      <c r="F57">
        <v>324.86230375656595</v>
      </c>
      <c r="G57">
        <v>319.72286209098155</v>
      </c>
      <c r="H57">
        <v>209.97678332091459</v>
      </c>
      <c r="I57">
        <v>281.55020739457137</v>
      </c>
      <c r="J57">
        <v>274.53736480959617</v>
      </c>
      <c r="K57">
        <v>307.09000961349824</v>
      </c>
      <c r="L57">
        <v>154.68836375257732</v>
      </c>
      <c r="M57">
        <v>335.1528192706345</v>
      </c>
      <c r="N57">
        <v>236.52056992845149</v>
      </c>
      <c r="O57">
        <v>325.11014409413366</v>
      </c>
      <c r="P57">
        <v>304.87447042199926</v>
      </c>
      <c r="Q57">
        <v>345.66600000024215</v>
      </c>
      <c r="R57">
        <v>324.44834773788625</v>
      </c>
      <c r="S57">
        <v>343.02261390293688</v>
      </c>
      <c r="T57">
        <v>302.64796696520318</v>
      </c>
      <c r="U57">
        <v>204.33267835451619</v>
      </c>
      <c r="V57">
        <v>297.35905017166863</v>
      </c>
      <c r="W57">
        <v>304.12155995806518</v>
      </c>
      <c r="X57">
        <v>291.40572189211912</v>
      </c>
      <c r="Y57">
        <v>301.06051032322529</v>
      </c>
      <c r="Z57">
        <v>305.64576966770238</v>
      </c>
      <c r="AA57">
        <v>151.34735837806218</v>
      </c>
      <c r="AB57">
        <v>282.33229795604154</v>
      </c>
      <c r="AC57">
        <v>321.88395185194338</v>
      </c>
      <c r="AD57">
        <v>280.74081105863866</v>
      </c>
      <c r="AE57">
        <v>334.89230651413044</v>
      </c>
      <c r="AF57">
        <v>298.12557512393869</v>
      </c>
      <c r="AG57">
        <v>179.94986190035709</v>
      </c>
      <c r="AH57">
        <v>308.11990237833663</v>
      </c>
      <c r="AI57">
        <v>273.76797652135275</v>
      </c>
      <c r="AJ57">
        <v>279.82670148579604</v>
      </c>
      <c r="AK57">
        <v>345.66600000024215</v>
      </c>
      <c r="AL57">
        <v>338.38440247114727</v>
      </c>
      <c r="AM57">
        <v>316.21579304218562</v>
      </c>
    </row>
    <row r="58" spans="1:39" x14ac:dyDescent="0.25">
      <c r="A58" s="70">
        <f ca="1">Exceedance!U58</f>
        <v>44470</v>
      </c>
      <c r="B58" s="254">
        <v>261.62658522741543</v>
      </c>
      <c r="C58" s="254">
        <v>273.54169321387934</v>
      </c>
      <c r="D58" s="254">
        <v>269.52660734872677</v>
      </c>
      <c r="E58">
        <v>257.06493944781869</v>
      </c>
      <c r="F58">
        <v>304.84881380526105</v>
      </c>
      <c r="G58">
        <v>285.54181723992849</v>
      </c>
      <c r="H58">
        <v>187.70450978512483</v>
      </c>
      <c r="I58">
        <v>258.11284548273528</v>
      </c>
      <c r="J58">
        <v>256.77702100750082</v>
      </c>
      <c r="K58">
        <v>275.38984190879813</v>
      </c>
      <c r="L58">
        <v>144.40478953704473</v>
      </c>
      <c r="M58">
        <v>307.04491498471685</v>
      </c>
      <c r="N58">
        <v>214.28547237648272</v>
      </c>
      <c r="O58">
        <v>293.89248108634234</v>
      </c>
      <c r="P58">
        <v>273.00658642595295</v>
      </c>
      <c r="Q58">
        <v>333.72908425534797</v>
      </c>
      <c r="R58">
        <v>299.1037411841362</v>
      </c>
      <c r="S58">
        <v>311.80885030884627</v>
      </c>
      <c r="T58">
        <v>276.50851005661076</v>
      </c>
      <c r="U58">
        <v>185.74912166481991</v>
      </c>
      <c r="V58">
        <v>269.57793915639405</v>
      </c>
      <c r="W58">
        <v>268.10604628335386</v>
      </c>
      <c r="X58">
        <v>268.46707792944619</v>
      </c>
      <c r="Y58">
        <v>274.94016947474239</v>
      </c>
      <c r="Z58">
        <v>281.2297406425098</v>
      </c>
      <c r="AA58">
        <v>157.20094029107105</v>
      </c>
      <c r="AB58">
        <v>254.39143487073696</v>
      </c>
      <c r="AC58">
        <v>295.92355899792557</v>
      </c>
      <c r="AD58">
        <v>253.35626460990994</v>
      </c>
      <c r="AE58">
        <v>309.23387898159348</v>
      </c>
      <c r="AF58">
        <v>264.25748689700021</v>
      </c>
      <c r="AG58">
        <v>172.4934957520349</v>
      </c>
      <c r="AH58">
        <v>324.63217708980858</v>
      </c>
      <c r="AI58">
        <v>244.79673595536903</v>
      </c>
      <c r="AJ58">
        <v>247.42366231398097</v>
      </c>
      <c r="AK58">
        <v>345.66600000024215</v>
      </c>
      <c r="AL58">
        <v>326.53870478968162</v>
      </c>
      <c r="AM58">
        <v>306.68541010122345</v>
      </c>
    </row>
    <row r="59" spans="1:39" x14ac:dyDescent="0.25">
      <c r="A59" s="70">
        <f ca="1">Exceedance!U59</f>
        <v>44501</v>
      </c>
      <c r="B59" s="254">
        <v>234.0625029876897</v>
      </c>
      <c r="C59" s="254">
        <v>248.50632059694664</v>
      </c>
      <c r="D59" s="254">
        <v>242.47429220416674</v>
      </c>
      <c r="E59">
        <v>214.21776393166067</v>
      </c>
      <c r="F59">
        <v>277.7747684653603</v>
      </c>
      <c r="G59">
        <v>254.14892963331894</v>
      </c>
      <c r="H59">
        <v>170.12485687089159</v>
      </c>
      <c r="I59">
        <v>232.24256127818344</v>
      </c>
      <c r="J59">
        <v>235.20457073759047</v>
      </c>
      <c r="K59">
        <v>246.65119358569831</v>
      </c>
      <c r="L59">
        <v>137.44921547918409</v>
      </c>
      <c r="M59">
        <v>273.23801021973918</v>
      </c>
      <c r="N59">
        <v>191.70253413431612</v>
      </c>
      <c r="O59">
        <v>259.3727114206024</v>
      </c>
      <c r="P59">
        <v>242.39937298873227</v>
      </c>
      <c r="Q59">
        <v>299.66476520471934</v>
      </c>
      <c r="R59">
        <v>266.47647061220584</v>
      </c>
      <c r="S59">
        <v>277.2450660912246</v>
      </c>
      <c r="T59">
        <v>248.64605540764225</v>
      </c>
      <c r="U59">
        <v>177.99885177534736</v>
      </c>
      <c r="V59">
        <v>239.61862786388355</v>
      </c>
      <c r="W59">
        <v>235.90869389068138</v>
      </c>
      <c r="X59">
        <v>247.72684569118789</v>
      </c>
      <c r="Y59">
        <v>246.77852097161679</v>
      </c>
      <c r="Z59">
        <v>246.6960685852498</v>
      </c>
      <c r="AA59">
        <v>157.87288364233976</v>
      </c>
      <c r="AB59">
        <v>230.56734115879695</v>
      </c>
      <c r="AC59">
        <v>269.1763151222915</v>
      </c>
      <c r="AD59">
        <v>229.305574462696</v>
      </c>
      <c r="AE59">
        <v>276.45409111286835</v>
      </c>
      <c r="AF59">
        <v>239.3393489165469</v>
      </c>
      <c r="AG59">
        <v>161.8952633915836</v>
      </c>
      <c r="AH59">
        <v>289.05573467050459</v>
      </c>
      <c r="AI59">
        <v>217.20011580489233</v>
      </c>
      <c r="AJ59">
        <v>221.07856836162262</v>
      </c>
      <c r="AK59">
        <v>307.18810351629469</v>
      </c>
      <c r="AL59">
        <v>299.07744635848502</v>
      </c>
      <c r="AM59">
        <v>276.89532179638917</v>
      </c>
    </row>
    <row r="60" spans="1:39" x14ac:dyDescent="0.25">
      <c r="A60" s="70">
        <f ca="1">Exceedance!U60</f>
        <v>44531</v>
      </c>
      <c r="B60" s="254">
        <v>196.83031018445044</v>
      </c>
      <c r="C60" s="254">
        <v>207.54620477584379</v>
      </c>
      <c r="D60" s="254">
        <v>203.07059103584601</v>
      </c>
      <c r="E60">
        <v>155.79742170658676</v>
      </c>
      <c r="F60">
        <v>236.32271264140849</v>
      </c>
      <c r="G60">
        <v>216.87355063406659</v>
      </c>
      <c r="H60">
        <v>147.6002885112313</v>
      </c>
      <c r="I60">
        <v>199.13129841961265</v>
      </c>
      <c r="J60">
        <v>203.33509314359296</v>
      </c>
      <c r="K60">
        <v>210.16840100545451</v>
      </c>
      <c r="L60">
        <v>125.92464264228498</v>
      </c>
      <c r="M60">
        <v>230.1505642707049</v>
      </c>
      <c r="N60">
        <v>160.50952428004061</v>
      </c>
      <c r="O60">
        <v>220.85967616848654</v>
      </c>
      <c r="P60">
        <v>205.16348430443693</v>
      </c>
      <c r="Q60">
        <v>252.30913464925095</v>
      </c>
      <c r="R60">
        <v>226.17618820049728</v>
      </c>
      <c r="S60">
        <v>234.24321933603989</v>
      </c>
      <c r="T60">
        <v>212.53990176700756</v>
      </c>
      <c r="U60">
        <v>161.51609814359591</v>
      </c>
      <c r="V60">
        <v>202.32867399483615</v>
      </c>
      <c r="W60">
        <v>197.44376476821469</v>
      </c>
      <c r="X60">
        <v>211.14682434976575</v>
      </c>
      <c r="Y60">
        <v>211.17999613674152</v>
      </c>
      <c r="Z60">
        <v>204.54012810080914</v>
      </c>
      <c r="AA60">
        <v>147.48443045849018</v>
      </c>
      <c r="AB60">
        <v>196.14709730301684</v>
      </c>
      <c r="AC60">
        <v>230.77260474187327</v>
      </c>
      <c r="AD60">
        <v>198.03766198693128</v>
      </c>
      <c r="AE60">
        <v>230.56848370559777</v>
      </c>
      <c r="AF60">
        <v>206.32554460153955</v>
      </c>
      <c r="AG60">
        <v>143.85619729897135</v>
      </c>
      <c r="AH60">
        <v>235.76446425559035</v>
      </c>
      <c r="AI60">
        <v>184.57239539635682</v>
      </c>
      <c r="AJ60">
        <v>188.94311143496626</v>
      </c>
      <c r="AK60">
        <v>252.34482241738212</v>
      </c>
      <c r="AL60">
        <v>254.11020051151522</v>
      </c>
      <c r="AM60">
        <v>236.38495261829857</v>
      </c>
    </row>
    <row r="61" spans="1:39" x14ac:dyDescent="0.25">
      <c r="A61" s="70">
        <f ca="1">Exceedance!U61</f>
        <v>44562</v>
      </c>
      <c r="B61" s="254">
        <v>158.00200595433839</v>
      </c>
      <c r="C61" s="254">
        <v>164.99122516857011</v>
      </c>
      <c r="D61" s="254">
        <v>162.07149592175642</v>
      </c>
      <c r="E61">
        <v>99.03200000008961</v>
      </c>
      <c r="F61">
        <v>188.41832015310047</v>
      </c>
      <c r="G61">
        <v>175.94888615286874</v>
      </c>
      <c r="H61">
        <v>122.28153473310813</v>
      </c>
      <c r="I61">
        <v>162.01884115404789</v>
      </c>
      <c r="J61">
        <v>166.49073629070716</v>
      </c>
      <c r="K61">
        <v>168.81506325687513</v>
      </c>
      <c r="L61">
        <v>112.24575158327215</v>
      </c>
      <c r="M61">
        <v>182.35048577956505</v>
      </c>
      <c r="N61">
        <v>125.85158759584435</v>
      </c>
      <c r="O61">
        <v>172.59297863226476</v>
      </c>
      <c r="P61">
        <v>167.32997417498356</v>
      </c>
      <c r="Q61">
        <v>198.61284652139912</v>
      </c>
      <c r="R61">
        <v>180.0916848799211</v>
      </c>
      <c r="S61">
        <v>186.45735917806607</v>
      </c>
      <c r="T61">
        <v>172.70495174314476</v>
      </c>
      <c r="U61">
        <v>140.8948097528353</v>
      </c>
      <c r="V61">
        <v>161.85191966277762</v>
      </c>
      <c r="W61">
        <v>156.298517335459</v>
      </c>
      <c r="X61">
        <v>169.1825458279402</v>
      </c>
      <c r="Y61">
        <v>174.9284832010479</v>
      </c>
      <c r="Z61">
        <v>159.53371697506893</v>
      </c>
      <c r="AA61">
        <v>132.51331841847986</v>
      </c>
      <c r="AB61">
        <v>158.9763768606098</v>
      </c>
      <c r="AC61">
        <v>186.9568587524862</v>
      </c>
      <c r="AD61">
        <v>164.09245537244999</v>
      </c>
      <c r="AE61">
        <v>179.83341166858526</v>
      </c>
      <c r="AF61">
        <v>168.43640962593571</v>
      </c>
      <c r="AG61">
        <v>123.09259240280628</v>
      </c>
      <c r="AH61">
        <v>178.12677054955347</v>
      </c>
      <c r="AI61">
        <v>155.32832162331488</v>
      </c>
      <c r="AJ61">
        <v>153.76558701786294</v>
      </c>
      <c r="AK61">
        <v>192.23504432992229</v>
      </c>
      <c r="AL61">
        <v>202.8951928659298</v>
      </c>
      <c r="AM61">
        <v>190.73271982210036</v>
      </c>
    </row>
    <row r="62" spans="1:39" x14ac:dyDescent="0.25">
      <c r="A62" s="70">
        <f ca="1">Exceedance!U62</f>
        <v>44593</v>
      </c>
      <c r="B62" s="254">
        <v>123.25359565899814</v>
      </c>
      <c r="C62" s="254">
        <v>126.88404035640659</v>
      </c>
      <c r="D62" s="254">
        <v>125.36663192876244</v>
      </c>
      <c r="E62">
        <v>99.031999999994952</v>
      </c>
      <c r="F62">
        <v>144.27518352253256</v>
      </c>
      <c r="G62">
        <v>137.73511441754434</v>
      </c>
      <c r="H62">
        <v>100.4383342693208</v>
      </c>
      <c r="I62">
        <v>128.11537230678209</v>
      </c>
      <c r="J62">
        <v>135.94962015252011</v>
      </c>
      <c r="K62">
        <v>130.35314258905973</v>
      </c>
      <c r="L62">
        <v>100.5548286587937</v>
      </c>
      <c r="M62">
        <v>137.30907235757709</v>
      </c>
      <c r="N62">
        <v>104.33906992493903</v>
      </c>
      <c r="O62">
        <v>135.50953985986749</v>
      </c>
      <c r="P62">
        <v>128.78790352525101</v>
      </c>
      <c r="Q62">
        <v>147.40004384843999</v>
      </c>
      <c r="R62">
        <v>138.44316237860721</v>
      </c>
      <c r="S62">
        <v>145.43952813652751</v>
      </c>
      <c r="T62">
        <v>135.95165303730423</v>
      </c>
      <c r="U62">
        <v>121.63204127442302</v>
      </c>
      <c r="V62">
        <v>133.05215502151324</v>
      </c>
      <c r="W62">
        <v>119.65100755896492</v>
      </c>
      <c r="X62">
        <v>130.65761508185142</v>
      </c>
      <c r="Y62">
        <v>139.83862544249644</v>
      </c>
      <c r="Z62">
        <v>119.31968288990086</v>
      </c>
      <c r="AA62">
        <v>117.79959088554654</v>
      </c>
      <c r="AB62">
        <v>126.33473155140128</v>
      </c>
      <c r="AC62">
        <v>145.31436600690537</v>
      </c>
      <c r="AD62">
        <v>134.33965939907412</v>
      </c>
      <c r="AE62">
        <v>133.70535182044154</v>
      </c>
      <c r="AF62">
        <v>133.44113398028654</v>
      </c>
      <c r="AG62">
        <v>110.61349600307612</v>
      </c>
      <c r="AH62">
        <v>132.2681439297495</v>
      </c>
      <c r="AI62">
        <v>126.63417113284629</v>
      </c>
      <c r="AJ62">
        <v>124.99849330599582</v>
      </c>
      <c r="AK62">
        <v>136.4761748058101</v>
      </c>
      <c r="AL62">
        <v>154.26414240735917</v>
      </c>
      <c r="AM62">
        <v>148.24827289802153</v>
      </c>
    </row>
    <row r="63" spans="1:39" x14ac:dyDescent="0.25">
      <c r="A63" s="70">
        <f ca="1">Exceedance!U63</f>
        <v>44621</v>
      </c>
      <c r="B63" s="254">
        <v>106.86549717936508</v>
      </c>
      <c r="C63" s="254">
        <v>106.78555791072314</v>
      </c>
      <c r="D63" s="254">
        <v>106.81730741871135</v>
      </c>
      <c r="E63">
        <v>152.11912294872741</v>
      </c>
      <c r="F63">
        <v>106.52559466478839</v>
      </c>
      <c r="G63">
        <v>106.64568153479752</v>
      </c>
      <c r="H63">
        <v>107.47345060057904</v>
      </c>
      <c r="I63">
        <v>106.85833834361569</v>
      </c>
      <c r="J63">
        <v>106.82544428139174</v>
      </c>
      <c r="K63">
        <v>106.73618233213335</v>
      </c>
      <c r="L63">
        <v>107.89683574500164</v>
      </c>
      <c r="M63">
        <v>106.54803096922262</v>
      </c>
      <c r="N63">
        <v>107.2614930954966</v>
      </c>
      <c r="O63">
        <v>106.62867412919029</v>
      </c>
      <c r="P63">
        <v>106.77300032268136</v>
      </c>
      <c r="Q63">
        <v>106.38968281851089</v>
      </c>
      <c r="R63">
        <v>106.57405209615605</v>
      </c>
      <c r="S63">
        <v>106.50444208442177</v>
      </c>
      <c r="T63">
        <v>106.70301767690876</v>
      </c>
      <c r="U63">
        <v>107.35137272764175</v>
      </c>
      <c r="V63">
        <v>106.80107135486132</v>
      </c>
      <c r="W63">
        <v>106.85342276562326</v>
      </c>
      <c r="X63">
        <v>106.75586915387665</v>
      </c>
      <c r="Y63">
        <v>106.698567098137</v>
      </c>
      <c r="Z63">
        <v>106.79770508497076</v>
      </c>
      <c r="AA63">
        <v>107.6922834103129</v>
      </c>
      <c r="AB63">
        <v>106.87763619812173</v>
      </c>
      <c r="AC63">
        <v>106.55996091591088</v>
      </c>
      <c r="AD63">
        <v>106.83835976763889</v>
      </c>
      <c r="AE63">
        <v>106.55951960253611</v>
      </c>
      <c r="AF63">
        <v>106.77664838722889</v>
      </c>
      <c r="AG63">
        <v>107.60437421305275</v>
      </c>
      <c r="AH63">
        <v>106.55534384991296</v>
      </c>
      <c r="AI63">
        <v>106.9433258459735</v>
      </c>
      <c r="AJ63">
        <v>106.92038788151943</v>
      </c>
      <c r="AK63">
        <v>99.032000000058432</v>
      </c>
      <c r="AL63">
        <v>106.381314679296</v>
      </c>
      <c r="AM63">
        <v>106.51669018123647</v>
      </c>
    </row>
    <row r="64" spans="1:39" x14ac:dyDescent="0.25">
      <c r="A64" s="70" t="str">
        <f ca="1">Exceedance!U64</f>
        <v/>
      </c>
      <c r="B64" s="254">
        <v>100.74421277514251</v>
      </c>
      <c r="C64" s="254">
        <v>100.6747518427881</v>
      </c>
      <c r="D64" s="254">
        <v>100.70233030414364</v>
      </c>
      <c r="E64">
        <v>261.12141810365171</v>
      </c>
      <c r="F64">
        <v>106.93889052044136</v>
      </c>
      <c r="G64">
        <v>137.13760522550714</v>
      </c>
      <c r="H64">
        <v>124.02147990910785</v>
      </c>
      <c r="I64">
        <v>116.76003848739485</v>
      </c>
      <c r="J64">
        <v>99.032000000045372</v>
      </c>
      <c r="K64">
        <v>136.23995350905452</v>
      </c>
      <c r="L64">
        <v>99.032000000052122</v>
      </c>
      <c r="M64">
        <v>117.08344223348126</v>
      </c>
      <c r="N64">
        <v>99.032000000048129</v>
      </c>
      <c r="O64">
        <v>127.15094272855626</v>
      </c>
      <c r="P64">
        <v>105.31257839435865</v>
      </c>
      <c r="Q64">
        <v>99.109920768400144</v>
      </c>
      <c r="R64">
        <v>99.032000000043752</v>
      </c>
      <c r="S64">
        <v>99.03200000004334</v>
      </c>
      <c r="T64">
        <v>117.42849056373838</v>
      </c>
      <c r="U64">
        <v>127.13787999486435</v>
      </c>
      <c r="V64">
        <v>120.01167621942174</v>
      </c>
      <c r="W64">
        <v>128.68020007420978</v>
      </c>
      <c r="X64">
        <v>99.032000000044903</v>
      </c>
      <c r="Y64">
        <v>112.0755914792578</v>
      </c>
      <c r="Z64">
        <v>138.49427404485667</v>
      </c>
      <c r="AA64">
        <v>99.0320000000508</v>
      </c>
      <c r="AB64">
        <v>99.032000000045684</v>
      </c>
      <c r="AC64">
        <v>122.47947100780043</v>
      </c>
      <c r="AD64">
        <v>99.032000000045457</v>
      </c>
      <c r="AE64">
        <v>145.5707857869088</v>
      </c>
      <c r="AF64">
        <v>116.16584351703912</v>
      </c>
      <c r="AG64">
        <v>99.032000000050274</v>
      </c>
      <c r="AH64">
        <v>99.032000000043652</v>
      </c>
      <c r="AI64">
        <v>116.61405070518335</v>
      </c>
      <c r="AJ64">
        <v>99.032000000045983</v>
      </c>
      <c r="AK64">
        <v>99.031999999994966</v>
      </c>
      <c r="AL64">
        <v>99.032000000042586</v>
      </c>
      <c r="AM64">
        <v>99.032000000043453</v>
      </c>
    </row>
    <row r="65" spans="1:39" x14ac:dyDescent="0.25">
      <c r="A65" s="70" t="str">
        <f ca="1">Exceedance!U65</f>
        <v/>
      </c>
      <c r="B65" s="254">
        <v>166.93600000022099</v>
      </c>
      <c r="C65" s="254">
        <v>166.93600000022212</v>
      </c>
      <c r="D65" s="254">
        <v>166.93600000022275</v>
      </c>
      <c r="E65">
        <v>166.93600000003022</v>
      </c>
      <c r="F65">
        <v>166.93600000021377</v>
      </c>
      <c r="G65">
        <v>166.93600000017227</v>
      </c>
      <c r="H65">
        <v>166.93600000019146</v>
      </c>
      <c r="I65">
        <v>122.0383524807191</v>
      </c>
      <c r="J65">
        <v>121.97153199928299</v>
      </c>
      <c r="K65">
        <v>166.93600000017534</v>
      </c>
      <c r="L65">
        <v>166.9360000002238</v>
      </c>
      <c r="M65">
        <v>166.93600000019964</v>
      </c>
      <c r="N65">
        <v>99.031999999994909</v>
      </c>
      <c r="O65">
        <v>166.93600000018608</v>
      </c>
      <c r="P65">
        <v>166.93600000021524</v>
      </c>
      <c r="Q65">
        <v>164.72255186556072</v>
      </c>
      <c r="R65">
        <v>166.93600000022394</v>
      </c>
      <c r="S65">
        <v>166.93600000022354</v>
      </c>
      <c r="T65">
        <v>166.93600000020098</v>
      </c>
      <c r="U65">
        <v>139.05915652459058</v>
      </c>
      <c r="V65">
        <v>129.59396593210749</v>
      </c>
      <c r="W65">
        <v>141.79562886207574</v>
      </c>
      <c r="X65">
        <v>152.57609787386531</v>
      </c>
      <c r="Y65">
        <v>166.93600000020541</v>
      </c>
      <c r="Z65">
        <v>166.93599998563883</v>
      </c>
      <c r="AA65">
        <v>162.46144693083207</v>
      </c>
      <c r="AB65">
        <v>145.93324505763465</v>
      </c>
      <c r="AC65">
        <v>111.60356253991081</v>
      </c>
      <c r="AD65">
        <v>166.93600000022286</v>
      </c>
      <c r="AE65">
        <v>166.9359999894306</v>
      </c>
      <c r="AF65">
        <v>148.85639526829021</v>
      </c>
      <c r="AG65">
        <v>166.93600000022482</v>
      </c>
      <c r="AH65">
        <v>166.93600000022388</v>
      </c>
      <c r="AI65">
        <v>166.93600000019958</v>
      </c>
      <c r="AJ65">
        <v>166.93600000022337</v>
      </c>
      <c r="AK65">
        <v>166.93600000022366</v>
      </c>
      <c r="AL65">
        <v>166.93600000022286</v>
      </c>
      <c r="AM65">
        <v>166.93600000022369</v>
      </c>
    </row>
    <row r="66" spans="1:39" x14ac:dyDescent="0.25">
      <c r="A66" s="70" t="str">
        <f ca="1">Exceedance!U66</f>
        <v/>
      </c>
      <c r="B66" s="254">
        <v>298.93999998992592</v>
      </c>
      <c r="C66" s="254">
        <v>298.939999989927</v>
      </c>
      <c r="D66" s="254">
        <v>298.93999998992359</v>
      </c>
      <c r="E66">
        <v>345.66599999645132</v>
      </c>
      <c r="F66">
        <v>298.93999998992678</v>
      </c>
      <c r="G66">
        <v>260.51158446236411</v>
      </c>
      <c r="H66">
        <v>298.93999998992479</v>
      </c>
      <c r="I66">
        <v>298.93999999965388</v>
      </c>
      <c r="J66">
        <v>298.93999999965411</v>
      </c>
      <c r="K66">
        <v>187.71332605648016</v>
      </c>
      <c r="L66">
        <v>298.93999998992473</v>
      </c>
      <c r="M66">
        <v>288.51829337501704</v>
      </c>
      <c r="N66">
        <v>298.93999999965882</v>
      </c>
      <c r="O66">
        <v>298.93999998992746</v>
      </c>
      <c r="P66">
        <v>298.93999998992444</v>
      </c>
      <c r="Q66">
        <v>298.93999998973555</v>
      </c>
      <c r="R66">
        <v>298.9399999899249</v>
      </c>
      <c r="S66">
        <v>298.93999998992444</v>
      </c>
      <c r="T66">
        <v>249.77189140393094</v>
      </c>
      <c r="U66">
        <v>289.08487534212719</v>
      </c>
      <c r="V66">
        <v>298.9399999996532</v>
      </c>
      <c r="W66">
        <v>298.93999999965172</v>
      </c>
      <c r="X66">
        <v>298.93999998865615</v>
      </c>
      <c r="Y66">
        <v>298.93999998992655</v>
      </c>
      <c r="Z66">
        <v>197.82343431556396</v>
      </c>
      <c r="AA66">
        <v>298.93999998953808</v>
      </c>
      <c r="AB66">
        <v>298.93999999965001</v>
      </c>
      <c r="AC66">
        <v>274.21213928684472</v>
      </c>
      <c r="AD66">
        <v>298.93999998992365</v>
      </c>
      <c r="AE66">
        <v>298.9399999899245</v>
      </c>
      <c r="AF66">
        <v>207.11820286795134</v>
      </c>
      <c r="AG66">
        <v>298.93999998992564</v>
      </c>
      <c r="AH66">
        <v>298.93999998992479</v>
      </c>
      <c r="AI66">
        <v>298.93999998992479</v>
      </c>
      <c r="AJ66">
        <v>298.93999998992427</v>
      </c>
      <c r="AK66">
        <v>298.93999998992456</v>
      </c>
      <c r="AL66">
        <v>298.93999998992365</v>
      </c>
      <c r="AM66">
        <v>298.93999998992456</v>
      </c>
    </row>
    <row r="67" spans="1:39" x14ac:dyDescent="0.25">
      <c r="A67" s="70" t="str">
        <f ca="1">Exceedance!U67</f>
        <v/>
      </c>
      <c r="B67" s="254">
        <v>341.64899999896386</v>
      </c>
      <c r="C67" s="254">
        <v>341.64899999896488</v>
      </c>
      <c r="D67" s="254">
        <v>341.6489999989671</v>
      </c>
      <c r="E67">
        <v>341.64899999985619</v>
      </c>
      <c r="F67">
        <v>341.64899999896465</v>
      </c>
      <c r="G67">
        <v>246.88914078435801</v>
      </c>
      <c r="H67">
        <v>341.64899999896267</v>
      </c>
      <c r="I67">
        <v>341.64899999896608</v>
      </c>
      <c r="J67">
        <v>341.64899999896636</v>
      </c>
      <c r="K67">
        <v>180.88204226031274</v>
      </c>
      <c r="L67">
        <v>341.64899999896261</v>
      </c>
      <c r="M67">
        <v>280.49155684087111</v>
      </c>
      <c r="N67">
        <v>341.64899999896539</v>
      </c>
      <c r="O67">
        <v>341.64899999896539</v>
      </c>
      <c r="P67">
        <v>341.64899999896789</v>
      </c>
      <c r="Q67">
        <v>341.64899999896397</v>
      </c>
      <c r="R67">
        <v>341.64899999896284</v>
      </c>
      <c r="S67">
        <v>325.48194396247737</v>
      </c>
      <c r="T67">
        <v>242.31340429608076</v>
      </c>
      <c r="U67">
        <v>329.67396668929757</v>
      </c>
      <c r="V67">
        <v>336.90091902568417</v>
      </c>
      <c r="W67">
        <v>341.64899999896397</v>
      </c>
      <c r="X67">
        <v>341.64899999896573</v>
      </c>
      <c r="Y67">
        <v>338.40677505614354</v>
      </c>
      <c r="Z67">
        <v>171.3913582488814</v>
      </c>
      <c r="AA67">
        <v>341.64899999896261</v>
      </c>
      <c r="AB67">
        <v>341.64899999896784</v>
      </c>
      <c r="AC67">
        <v>341.64899999855714</v>
      </c>
      <c r="AD67">
        <v>341.64899999896727</v>
      </c>
      <c r="AE67">
        <v>332.67577859144166</v>
      </c>
      <c r="AF67">
        <v>205.36961739009496</v>
      </c>
      <c r="AG67">
        <v>341.64899999896369</v>
      </c>
      <c r="AH67">
        <v>341.64899999896267</v>
      </c>
      <c r="AI67">
        <v>325.87819833694232</v>
      </c>
      <c r="AJ67">
        <v>341.64899999896767</v>
      </c>
      <c r="AK67">
        <v>341.64899999896244</v>
      </c>
      <c r="AL67">
        <v>341.64899999896716</v>
      </c>
      <c r="AM67">
        <v>341.64899999896249</v>
      </c>
    </row>
    <row r="68" spans="1:39" x14ac:dyDescent="0.25">
      <c r="A68" s="70" t="str">
        <f ca="1">Exceedance!U68</f>
        <v/>
      </c>
      <c r="B68" s="254">
        <v>317.49491862063604</v>
      </c>
      <c r="C68" s="254">
        <v>317.49491862063775</v>
      </c>
      <c r="D68" s="254">
        <v>317.49491862063996</v>
      </c>
      <c r="E68">
        <v>345.66600000020782</v>
      </c>
      <c r="F68">
        <v>345.66600000020782</v>
      </c>
      <c r="G68">
        <v>232.8909925771494</v>
      </c>
      <c r="H68">
        <v>299.83583164842105</v>
      </c>
      <c r="I68">
        <v>296.87087099051752</v>
      </c>
      <c r="J68">
        <v>317.06459737133019</v>
      </c>
      <c r="K68">
        <v>163.2936594945883</v>
      </c>
      <c r="L68">
        <v>345.66600000020782</v>
      </c>
      <c r="M68">
        <v>268.73277426528335</v>
      </c>
      <c r="N68">
        <v>345.66600000020782</v>
      </c>
      <c r="O68">
        <v>332.02281538490621</v>
      </c>
      <c r="P68">
        <v>345.66600000020782</v>
      </c>
      <c r="Q68">
        <v>345.66600000020782</v>
      </c>
      <c r="R68">
        <v>345.66600000020776</v>
      </c>
      <c r="S68">
        <v>324.67115268566914</v>
      </c>
      <c r="T68">
        <v>224.89068185155375</v>
      </c>
      <c r="U68">
        <v>324.80645400791377</v>
      </c>
      <c r="V68">
        <v>332.59119543548229</v>
      </c>
      <c r="W68">
        <v>307.80927437869173</v>
      </c>
      <c r="X68">
        <v>324.96022675462331</v>
      </c>
      <c r="Y68">
        <v>345.13977532343455</v>
      </c>
      <c r="Z68">
        <v>161.72792581533</v>
      </c>
      <c r="AA68">
        <v>302.74238917726439</v>
      </c>
      <c r="AB68">
        <v>345.66600000020782</v>
      </c>
      <c r="AC68">
        <v>300.69403119493217</v>
      </c>
      <c r="AD68">
        <v>345.66600000020782</v>
      </c>
      <c r="AE68">
        <v>332.15216210347029</v>
      </c>
      <c r="AF68">
        <v>191.01486219044918</v>
      </c>
      <c r="AG68">
        <v>338.99271920016776</v>
      </c>
      <c r="AH68">
        <v>299.74336350750457</v>
      </c>
      <c r="AI68">
        <v>319.28222109315442</v>
      </c>
      <c r="AJ68">
        <v>345.6660000002077</v>
      </c>
      <c r="AK68">
        <v>345.66600000020782</v>
      </c>
      <c r="AL68">
        <v>328.90010373957284</v>
      </c>
      <c r="AM68">
        <v>328.9001037395675</v>
      </c>
    </row>
    <row r="69" spans="1:39" x14ac:dyDescent="0.25">
      <c r="A69" s="70" t="str">
        <f ca="1">Exceedance!U69</f>
        <v/>
      </c>
      <c r="B69" s="254">
        <v>292.93597812639547</v>
      </c>
      <c r="C69" s="254">
        <v>292.93597812639723</v>
      </c>
      <c r="D69" s="254">
        <v>292.93597812639865</v>
      </c>
      <c r="E69">
        <v>334.97418894990318</v>
      </c>
      <c r="F69">
        <v>312.75511712452192</v>
      </c>
      <c r="G69">
        <v>200.91574002927487</v>
      </c>
      <c r="H69">
        <v>277.39784118058503</v>
      </c>
      <c r="I69">
        <v>271.81273379659365</v>
      </c>
      <c r="J69">
        <v>305.57150195305638</v>
      </c>
      <c r="K69">
        <v>142.98767916649652</v>
      </c>
      <c r="L69">
        <v>336.7118544422899</v>
      </c>
      <c r="M69">
        <v>234.17771044898691</v>
      </c>
      <c r="N69">
        <v>332.20525290273241</v>
      </c>
      <c r="O69">
        <v>313.24941594291693</v>
      </c>
      <c r="P69">
        <v>345.66600000024215</v>
      </c>
      <c r="Q69">
        <v>327.0132981730618</v>
      </c>
      <c r="R69">
        <v>345.47743247676442</v>
      </c>
      <c r="S69">
        <v>296.67551982642271</v>
      </c>
      <c r="T69">
        <v>191.89888832864793</v>
      </c>
      <c r="U69">
        <v>289.63450964155982</v>
      </c>
      <c r="V69">
        <v>296.199351415791</v>
      </c>
      <c r="W69">
        <v>291.63284245551614</v>
      </c>
      <c r="X69">
        <v>300.55527097678862</v>
      </c>
      <c r="Y69">
        <v>309.22504882642136</v>
      </c>
      <c r="Z69">
        <v>143.44799509251484</v>
      </c>
      <c r="AA69">
        <v>280.66574564414714</v>
      </c>
      <c r="AB69">
        <v>322.74180613654607</v>
      </c>
      <c r="AC69">
        <v>273.12763973519191</v>
      </c>
      <c r="AD69">
        <v>345.66600000024215</v>
      </c>
      <c r="AE69">
        <v>292.50448738161401</v>
      </c>
      <c r="AF69">
        <v>171.80657342681474</v>
      </c>
      <c r="AG69">
        <v>329.29033111694281</v>
      </c>
      <c r="AH69">
        <v>273.43571703733255</v>
      </c>
      <c r="AI69">
        <v>275.72932868823176</v>
      </c>
      <c r="AJ69">
        <v>345.66600000024215</v>
      </c>
      <c r="AK69">
        <v>345.66600000024209</v>
      </c>
      <c r="AL69">
        <v>319.37738261619961</v>
      </c>
      <c r="AM69">
        <v>319.37738261619506</v>
      </c>
    </row>
    <row r="70" spans="1:39" x14ac:dyDescent="0.25">
      <c r="A70" s="70" t="str">
        <f ca="1">Exceedance!U70</f>
        <v/>
      </c>
      <c r="B70" s="254"/>
      <c r="C70" s="254"/>
      <c r="D70" s="254"/>
    </row>
    <row r="71" spans="1:39" x14ac:dyDescent="0.25">
      <c r="A71" s="70" t="str">
        <f ca="1">Exceedance!U71</f>
        <v/>
      </c>
      <c r="B71" s="254"/>
      <c r="C71" s="254"/>
      <c r="D71" s="254"/>
    </row>
    <row r="72" spans="1:39" x14ac:dyDescent="0.25">
      <c r="A72" s="70" t="str">
        <f ca="1">Exceedance!U72</f>
        <v/>
      </c>
      <c r="B72" s="254"/>
      <c r="C72" s="254"/>
      <c r="D72" s="254"/>
    </row>
    <row r="73" spans="1:39" x14ac:dyDescent="0.25">
      <c r="A73" s="70" t="str">
        <f ca="1">Exceedance!U73</f>
        <v/>
      </c>
      <c r="B73" s="254"/>
      <c r="C73" s="254"/>
      <c r="D73" s="254"/>
    </row>
    <row r="74" spans="1:39" x14ac:dyDescent="0.25">
      <c r="A74" s="70" t="str">
        <f ca="1">Exceedance!U74</f>
        <v/>
      </c>
      <c r="B74" s="254"/>
      <c r="C74" s="254"/>
      <c r="D74" s="254"/>
    </row>
    <row r="75" spans="1:39" x14ac:dyDescent="0.25">
      <c r="A75" s="70" t="str">
        <f ca="1">Exceedance!U75</f>
        <v/>
      </c>
      <c r="B75" s="254"/>
      <c r="C75" s="254"/>
      <c r="D75" s="254"/>
    </row>
    <row r="76" spans="1:39" x14ac:dyDescent="0.25">
      <c r="A76" s="70" t="str">
        <f ca="1">Exceedance!U76</f>
        <v/>
      </c>
      <c r="B76" s="254"/>
      <c r="C76" s="254"/>
      <c r="D76" s="254"/>
    </row>
    <row r="77" spans="1:39" x14ac:dyDescent="0.25">
      <c r="A77" s="70" t="str">
        <f ca="1">Exceedance!U77</f>
        <v/>
      </c>
      <c r="B77" s="254"/>
      <c r="C77" s="254"/>
      <c r="D77" s="254"/>
    </row>
    <row r="78" spans="1:39" x14ac:dyDescent="0.25">
      <c r="A78" s="70" t="str">
        <f ca="1">Exceedance!U78</f>
        <v/>
      </c>
      <c r="B78" s="254"/>
      <c r="C78" s="254"/>
      <c r="D78" s="254"/>
    </row>
    <row r="79" spans="1:39" x14ac:dyDescent="0.25">
      <c r="A79" s="70" t="str">
        <f ca="1">Exceedance!U79</f>
        <v/>
      </c>
      <c r="B79" s="254"/>
      <c r="C79" s="254"/>
      <c r="D79" s="254"/>
    </row>
    <row r="80" spans="1:39" x14ac:dyDescent="0.25">
      <c r="A80" s="70" t="str">
        <f ca="1">Exceedance!U80</f>
        <v/>
      </c>
      <c r="B80" s="254"/>
      <c r="C80" s="254"/>
      <c r="D80" s="254"/>
    </row>
    <row r="81" spans="1:4" x14ac:dyDescent="0.25">
      <c r="A81" s="70" t="str">
        <f ca="1">Exceedance!U81</f>
        <v/>
      </c>
      <c r="B81" s="254"/>
      <c r="C81" s="254"/>
      <c r="D81" s="254"/>
    </row>
    <row r="82" spans="1:4" x14ac:dyDescent="0.25">
      <c r="A82" s="70" t="str">
        <f ca="1">Exceedance!U82</f>
        <v/>
      </c>
      <c r="B82" s="254"/>
      <c r="C82" s="254"/>
      <c r="D82" s="254"/>
    </row>
    <row r="83" spans="1:4" x14ac:dyDescent="0.25">
      <c r="A83" s="70" t="str">
        <f ca="1">Exceedance!U83</f>
        <v/>
      </c>
      <c r="B83" s="254"/>
      <c r="C83" s="254"/>
      <c r="D83" s="254"/>
    </row>
    <row r="84" spans="1:4" x14ac:dyDescent="0.25">
      <c r="A84" s="70" t="str">
        <f ca="1">Exceedance!U84</f>
        <v/>
      </c>
      <c r="B84" s="254"/>
      <c r="C84" s="254"/>
      <c r="D84" s="254"/>
    </row>
    <row r="85" spans="1:4" x14ac:dyDescent="0.25">
      <c r="A85" s="70" t="str">
        <f ca="1">Exceedance!U85</f>
        <v/>
      </c>
      <c r="B85" s="254"/>
      <c r="C85" s="254"/>
      <c r="D85" s="254"/>
    </row>
    <row r="86" spans="1:4" x14ac:dyDescent="0.25">
      <c r="A86" s="70" t="str">
        <f ca="1">Exceedance!U86</f>
        <v/>
      </c>
      <c r="B86" s="254"/>
      <c r="C86" s="254"/>
      <c r="D86" s="254"/>
    </row>
    <row r="87" spans="1:4" x14ac:dyDescent="0.25">
      <c r="A87" s="70" t="str">
        <f ca="1">Exceedance!U87</f>
        <v/>
      </c>
      <c r="B87" s="254"/>
      <c r="C87" s="254"/>
      <c r="D87" s="254"/>
    </row>
    <row r="88" spans="1:4" x14ac:dyDescent="0.25">
      <c r="A88" s="70" t="str">
        <f ca="1">Exceedance!U88</f>
        <v/>
      </c>
      <c r="B88" s="254"/>
      <c r="C88" s="254"/>
      <c r="D88" s="254"/>
    </row>
    <row r="89" spans="1:4" x14ac:dyDescent="0.25">
      <c r="A89" s="70" t="str">
        <f ca="1">Exceedance!U89</f>
        <v/>
      </c>
      <c r="B89" s="254"/>
      <c r="C89" s="254"/>
      <c r="D89" s="254"/>
    </row>
    <row r="90" spans="1:4" x14ac:dyDescent="0.25">
      <c r="A90" s="70" t="str">
        <f ca="1">Exceedance!U90</f>
        <v/>
      </c>
      <c r="B90" s="254"/>
      <c r="C90" s="254"/>
      <c r="D90" s="254"/>
    </row>
    <row r="91" spans="1:4" x14ac:dyDescent="0.25">
      <c r="A91" s="70" t="str">
        <f ca="1">Exceedance!U91</f>
        <v/>
      </c>
      <c r="B91" s="254"/>
      <c r="C91" s="254"/>
      <c r="D91" s="254"/>
    </row>
    <row r="92" spans="1:4" x14ac:dyDescent="0.25">
      <c r="A92" s="70" t="str">
        <f ca="1">Exceedance!U92</f>
        <v/>
      </c>
      <c r="B92" s="254"/>
      <c r="C92" s="254"/>
      <c r="D92" s="254"/>
    </row>
    <row r="93" spans="1:4" x14ac:dyDescent="0.25">
      <c r="A93" s="70" t="str">
        <f ca="1">Exceedance!U93</f>
        <v/>
      </c>
      <c r="B93" s="254"/>
      <c r="C93" s="254"/>
      <c r="D93" s="254"/>
    </row>
    <row r="94" spans="1:4" x14ac:dyDescent="0.25">
      <c r="A94" s="70" t="str">
        <f ca="1">Exceedance!U94</f>
        <v/>
      </c>
      <c r="B94" s="254"/>
      <c r="C94" s="254"/>
      <c r="D94" s="254"/>
    </row>
    <row r="95" spans="1:4" x14ac:dyDescent="0.25">
      <c r="A95" s="70" t="str">
        <f ca="1">Exceedance!U95</f>
        <v/>
      </c>
      <c r="B95" s="254"/>
      <c r="C95" s="254"/>
      <c r="D95" s="254"/>
    </row>
    <row r="96" spans="1:4" x14ac:dyDescent="0.25">
      <c r="A96" s="70" t="str">
        <f ca="1">Exceedance!U96</f>
        <v/>
      </c>
      <c r="B96" s="254"/>
      <c r="C96" s="254"/>
      <c r="D96" s="254"/>
    </row>
    <row r="97" spans="1:4" x14ac:dyDescent="0.25">
      <c r="A97" s="70" t="str">
        <f ca="1">Exceedance!U97</f>
        <v/>
      </c>
      <c r="B97" s="254"/>
      <c r="C97" s="254"/>
      <c r="D97" s="254"/>
    </row>
    <row r="98" spans="1:4" x14ac:dyDescent="0.25">
      <c r="A98" s="70" t="str">
        <f ca="1">Exceedance!U98</f>
        <v/>
      </c>
      <c r="B98" s="254"/>
      <c r="C98" s="254"/>
      <c r="D98" s="254"/>
    </row>
    <row r="99" spans="1:4" x14ac:dyDescent="0.25">
      <c r="A99" s="70" t="str">
        <f ca="1">Exceedance!U99</f>
        <v/>
      </c>
      <c r="B99" s="254"/>
      <c r="C99" s="254"/>
      <c r="D99" s="254"/>
    </row>
    <row r="100" spans="1:4" x14ac:dyDescent="0.25">
      <c r="A100" s="70" t="str">
        <f ca="1">Exceedance!U100</f>
        <v/>
      </c>
      <c r="B100" s="254"/>
      <c r="C100" s="254"/>
      <c r="D100" s="254"/>
    </row>
  </sheetData>
  <mergeCells count="1">
    <mergeCell ref="E1:AE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theme="3" tint="0.79998168889431442"/>
  </sheetPr>
  <dimension ref="A1:BD100"/>
  <sheetViews>
    <sheetView zoomScale="80" zoomScaleNormal="80" workbookViewId="0">
      <selection activeCell="B4" sqref="B4:AM69"/>
    </sheetView>
  </sheetViews>
  <sheetFormatPr defaultRowHeight="15" x14ac:dyDescent="0.25"/>
  <cols>
    <col min="1" max="1" width="8.85546875" style="101"/>
    <col min="2" max="4" width="9.140625" style="247"/>
  </cols>
  <sheetData>
    <row r="1" spans="1:56" s="101" customFormat="1" x14ac:dyDescent="0.25">
      <c r="A1" s="68"/>
      <c r="B1" s="252"/>
      <c r="C1" s="252"/>
      <c r="D1" s="252"/>
      <c r="E1" s="737" t="s">
        <v>166</v>
      </c>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row>
    <row r="2" spans="1:56" s="101" customFormat="1" x14ac:dyDescent="0.25">
      <c r="A2" s="68"/>
      <c r="B2" s="252" t="s">
        <v>295</v>
      </c>
      <c r="C2" s="252" t="s">
        <v>296</v>
      </c>
      <c r="D2" s="252" t="s">
        <v>297</v>
      </c>
      <c r="E2" s="101">
        <v>1981</v>
      </c>
      <c r="F2" s="101">
        <v>1982</v>
      </c>
      <c r="G2" s="101">
        <v>1983</v>
      </c>
      <c r="H2" s="101">
        <v>1984</v>
      </c>
      <c r="I2" s="101">
        <v>1985</v>
      </c>
      <c r="J2" s="101">
        <v>1986</v>
      </c>
      <c r="K2" s="101">
        <v>1987</v>
      </c>
      <c r="L2" s="101">
        <v>1988</v>
      </c>
      <c r="M2" s="101">
        <v>1989</v>
      </c>
      <c r="N2" s="101">
        <v>1990</v>
      </c>
      <c r="O2" s="101">
        <v>1991</v>
      </c>
      <c r="P2" s="101">
        <v>1992</v>
      </c>
      <c r="Q2" s="101">
        <v>1993</v>
      </c>
      <c r="R2" s="101">
        <v>1994</v>
      </c>
      <c r="S2" s="101">
        <v>1995</v>
      </c>
      <c r="T2" s="101">
        <v>1996</v>
      </c>
      <c r="U2" s="101">
        <v>1997</v>
      </c>
      <c r="V2" s="101">
        <v>1998</v>
      </c>
      <c r="W2" s="101">
        <v>1999</v>
      </c>
      <c r="X2" s="101">
        <v>2000</v>
      </c>
      <c r="Y2" s="101">
        <v>2001</v>
      </c>
      <c r="Z2" s="101">
        <v>2002</v>
      </c>
      <c r="AA2" s="101">
        <v>2003</v>
      </c>
      <c r="AB2" s="101">
        <v>2004</v>
      </c>
      <c r="AC2" s="101">
        <v>2005</v>
      </c>
      <c r="AD2" s="101">
        <v>2006</v>
      </c>
      <c r="AE2" s="101">
        <v>2007</v>
      </c>
      <c r="AF2" s="101">
        <v>2008</v>
      </c>
      <c r="AG2" s="181">
        <v>2009</v>
      </c>
      <c r="AH2" s="101">
        <v>2010</v>
      </c>
      <c r="AI2" s="101">
        <v>2011</v>
      </c>
      <c r="AJ2" s="101">
        <v>2012</v>
      </c>
      <c r="AK2" s="101">
        <v>2013</v>
      </c>
      <c r="AL2" s="101">
        <v>2014</v>
      </c>
      <c r="AM2" s="101">
        <v>2015</v>
      </c>
      <c r="AN2" s="101">
        <v>2016</v>
      </c>
      <c r="AO2" s="101">
        <v>2017</v>
      </c>
      <c r="AP2" s="101">
        <v>2018</v>
      </c>
      <c r="AQ2" s="101">
        <v>2019</v>
      </c>
      <c r="AR2" s="101">
        <v>2020</v>
      </c>
      <c r="AS2" s="101">
        <v>2021</v>
      </c>
      <c r="AT2" s="101">
        <v>2022</v>
      </c>
      <c r="AU2" s="101">
        <v>2023</v>
      </c>
      <c r="AV2" s="101">
        <v>2024</v>
      </c>
      <c r="AW2" s="101">
        <v>2025</v>
      </c>
      <c r="AX2" s="101">
        <v>2026</v>
      </c>
      <c r="AY2" s="101">
        <v>2027</v>
      </c>
      <c r="AZ2" s="101">
        <v>2028</v>
      </c>
      <c r="BA2" s="101">
        <v>2029</v>
      </c>
      <c r="BB2" s="101">
        <v>2030</v>
      </c>
      <c r="BC2" s="101">
        <v>2031</v>
      </c>
      <c r="BD2" s="101">
        <v>2032</v>
      </c>
    </row>
    <row r="3" spans="1:56" s="71" customFormat="1" x14ac:dyDescent="0.25">
      <c r="A3" s="69"/>
      <c r="B3" s="71" t="s">
        <v>332</v>
      </c>
      <c r="C3" s="71" t="s">
        <v>333</v>
      </c>
      <c r="D3" s="71" t="s">
        <v>334</v>
      </c>
      <c r="E3" s="71" t="s">
        <v>335</v>
      </c>
      <c r="F3" s="71" t="s">
        <v>336</v>
      </c>
      <c r="G3" s="71" t="s">
        <v>337</v>
      </c>
      <c r="H3" s="71" t="s">
        <v>338</v>
      </c>
      <c r="I3" s="71" t="s">
        <v>339</v>
      </c>
      <c r="J3" s="71" t="s">
        <v>340</v>
      </c>
      <c r="K3" s="71" t="s">
        <v>341</v>
      </c>
      <c r="L3" s="71" t="s">
        <v>342</v>
      </c>
      <c r="M3" s="71" t="s">
        <v>343</v>
      </c>
      <c r="N3" s="71" t="s">
        <v>344</v>
      </c>
      <c r="O3" s="71" t="s">
        <v>345</v>
      </c>
      <c r="P3" s="71" t="s">
        <v>346</v>
      </c>
      <c r="Q3" s="71" t="s">
        <v>347</v>
      </c>
      <c r="R3" s="71" t="s">
        <v>348</v>
      </c>
      <c r="S3" s="71" t="s">
        <v>349</v>
      </c>
      <c r="T3" s="71" t="s">
        <v>350</v>
      </c>
      <c r="U3" s="71" t="s">
        <v>351</v>
      </c>
      <c r="V3" s="71" t="s">
        <v>352</v>
      </c>
      <c r="W3" s="71" t="s">
        <v>353</v>
      </c>
      <c r="X3" s="71" t="s">
        <v>354</v>
      </c>
      <c r="Y3" s="71" t="s">
        <v>355</v>
      </c>
      <c r="Z3" s="71" t="s">
        <v>356</v>
      </c>
      <c r="AA3" s="71" t="s">
        <v>357</v>
      </c>
      <c r="AB3" s="71" t="s">
        <v>358</v>
      </c>
      <c r="AC3" s="71" t="s">
        <v>359</v>
      </c>
      <c r="AD3" s="71" t="s">
        <v>360</v>
      </c>
      <c r="AE3" s="71" t="s">
        <v>361</v>
      </c>
      <c r="AF3" s="71" t="s">
        <v>362</v>
      </c>
      <c r="AG3" s="71" t="s">
        <v>363</v>
      </c>
      <c r="AH3" s="71" t="s">
        <v>364</v>
      </c>
      <c r="AI3" s="71" t="s">
        <v>384</v>
      </c>
      <c r="AJ3" s="71" t="s">
        <v>385</v>
      </c>
      <c r="AK3" s="71" t="s">
        <v>386</v>
      </c>
      <c r="AL3" s="71" t="s">
        <v>387</v>
      </c>
      <c r="AM3" s="71" t="s">
        <v>388</v>
      </c>
      <c r="AN3" s="71" t="s">
        <v>389</v>
      </c>
      <c r="AO3" s="71" t="s">
        <v>390</v>
      </c>
      <c r="AP3" s="71" t="s">
        <v>391</v>
      </c>
      <c r="AQ3" s="71" t="s">
        <v>392</v>
      </c>
      <c r="AR3" s="71" t="s">
        <v>393</v>
      </c>
      <c r="AS3" s="71" t="s">
        <v>394</v>
      </c>
      <c r="AT3" s="71" t="s">
        <v>395</v>
      </c>
      <c r="AU3" s="71" t="s">
        <v>396</v>
      </c>
      <c r="AV3" s="71" t="s">
        <v>397</v>
      </c>
      <c r="AW3" s="71" t="s">
        <v>398</v>
      </c>
      <c r="AX3" s="71" t="s">
        <v>399</v>
      </c>
      <c r="AY3" s="71" t="s">
        <v>400</v>
      </c>
      <c r="AZ3" s="71" t="s">
        <v>401</v>
      </c>
      <c r="BA3" s="71" t="s">
        <v>402</v>
      </c>
      <c r="BB3" s="71" t="s">
        <v>403</v>
      </c>
      <c r="BC3" s="71" t="s">
        <v>404</v>
      </c>
      <c r="BD3" s="71" t="s">
        <v>405</v>
      </c>
    </row>
    <row r="4" spans="1:56" x14ac:dyDescent="0.25">
      <c r="A4" s="70">
        <f ca="1">Exceedance!U4</f>
        <v>42826</v>
      </c>
      <c r="B4" s="273">
        <v>8.5263741629297147</v>
      </c>
      <c r="C4" s="273">
        <v>8.8523395650489398</v>
      </c>
      <c r="D4" s="273">
        <v>8.9623453202339185</v>
      </c>
      <c r="E4">
        <v>9.1999069261631998</v>
      </c>
      <c r="F4">
        <v>8.7628448757667012</v>
      </c>
      <c r="G4">
        <v>8.7897963790118876</v>
      </c>
      <c r="H4">
        <v>8.8811332384114436</v>
      </c>
      <c r="I4">
        <v>9.1999069261631998</v>
      </c>
      <c r="J4">
        <v>9.1999069261631998</v>
      </c>
      <c r="K4">
        <v>9.1999069261631998</v>
      </c>
      <c r="L4">
        <v>9.1999069261631998</v>
      </c>
      <c r="M4">
        <v>9.1999069261631998</v>
      </c>
      <c r="N4">
        <v>9.1999069261631998</v>
      </c>
      <c r="O4">
        <v>8.7972010162183665</v>
      </c>
      <c r="P4">
        <v>9.1999069261631998</v>
      </c>
      <c r="Q4">
        <v>8.7306597343238579</v>
      </c>
      <c r="R4">
        <v>9.1999069261631998</v>
      </c>
      <c r="S4">
        <v>8.7635655139826412</v>
      </c>
      <c r="T4">
        <v>8.6868042729476436</v>
      </c>
      <c r="U4">
        <v>8.8399057835802406</v>
      </c>
      <c r="V4">
        <v>8.8088831548255442</v>
      </c>
      <c r="W4">
        <v>8.8062359102107646</v>
      </c>
      <c r="X4">
        <v>9.1999069261631998</v>
      </c>
      <c r="Y4">
        <v>8.9192313125743876</v>
      </c>
      <c r="Z4">
        <v>8.922879056279287</v>
      </c>
      <c r="AA4">
        <v>9.1999069261631998</v>
      </c>
      <c r="AB4">
        <v>9.1999069261631998</v>
      </c>
      <c r="AC4">
        <v>8.9392357277374277</v>
      </c>
      <c r="AD4">
        <v>9.1999069261631998</v>
      </c>
      <c r="AE4">
        <v>8.9623453202339185</v>
      </c>
      <c r="AF4">
        <v>8.7303579945064165</v>
      </c>
      <c r="AG4">
        <v>9.1999069261631998</v>
      </c>
      <c r="AH4">
        <v>9.1999069261631998</v>
      </c>
      <c r="AI4">
        <v>8.7485055411205419</v>
      </c>
      <c r="AJ4">
        <v>9.1999069261631998</v>
      </c>
      <c r="AK4">
        <v>8.6728945758375833</v>
      </c>
      <c r="AL4">
        <v>8.8816696376863131</v>
      </c>
      <c r="AM4">
        <v>9.1999069261631998</v>
      </c>
    </row>
    <row r="5" spans="1:56" x14ac:dyDescent="0.25">
      <c r="A5" s="70">
        <f ca="1">Exceedance!U5</f>
        <v>42856</v>
      </c>
      <c r="B5" s="273">
        <v>8.5556785696540558</v>
      </c>
      <c r="C5" s="273">
        <v>9.0858312503431673</v>
      </c>
      <c r="D5" s="273">
        <v>9.1969496506963466</v>
      </c>
      <c r="E5">
        <v>9.1969496506963466</v>
      </c>
      <c r="F5">
        <v>8.9235085760472455</v>
      </c>
      <c r="G5">
        <v>8.9979027895295882</v>
      </c>
      <c r="H5">
        <v>9.1065241804859181</v>
      </c>
      <c r="I5">
        <v>9.1969496506963466</v>
      </c>
      <c r="J5">
        <v>9.1969496506963466</v>
      </c>
      <c r="K5">
        <v>9.5065704903686399</v>
      </c>
      <c r="L5">
        <v>9.1969496506963466</v>
      </c>
      <c r="M5">
        <v>9.1969496506963466</v>
      </c>
      <c r="N5">
        <v>9.1969496506963466</v>
      </c>
      <c r="O5">
        <v>8.9776999139331881</v>
      </c>
      <c r="P5">
        <v>9.5065704903686399</v>
      </c>
      <c r="Q5">
        <v>8.8729806818265047</v>
      </c>
      <c r="R5">
        <v>9.440139817867033</v>
      </c>
      <c r="S5">
        <v>8.9246432278789012</v>
      </c>
      <c r="T5">
        <v>8.8044011766036441</v>
      </c>
      <c r="U5">
        <v>9.0516408931072778</v>
      </c>
      <c r="V5">
        <v>9.0183749330876797</v>
      </c>
      <c r="W5">
        <v>9.0155355445856564</v>
      </c>
      <c r="X5">
        <v>9.1969496506963466</v>
      </c>
      <c r="Y5">
        <v>9.1615047428004139</v>
      </c>
      <c r="Z5">
        <v>9.1667666607433649</v>
      </c>
      <c r="AA5">
        <v>9.1969496506963466</v>
      </c>
      <c r="AB5">
        <v>9.1969496506963466</v>
      </c>
      <c r="AC5">
        <v>9.1903608814748008</v>
      </c>
      <c r="AD5">
        <v>9.1969496506963466</v>
      </c>
      <c r="AE5">
        <v>9.5065704903686399</v>
      </c>
      <c r="AF5">
        <v>8.872508095846106</v>
      </c>
      <c r="AG5">
        <v>9.1969496506963466</v>
      </c>
      <c r="AH5">
        <v>9.1969496506963466</v>
      </c>
      <c r="AI5">
        <v>8.9009579069737832</v>
      </c>
      <c r="AJ5">
        <v>9.1969496506963466</v>
      </c>
      <c r="AK5">
        <v>8.7827081813938701</v>
      </c>
      <c r="AL5">
        <v>9.1072982756181204</v>
      </c>
      <c r="AM5">
        <v>9.1969496506963466</v>
      </c>
    </row>
    <row r="6" spans="1:56" x14ac:dyDescent="0.25">
      <c r="A6" s="70">
        <f ca="1">Exceedance!U6</f>
        <v>42887</v>
      </c>
      <c r="B6" s="273">
        <v>8.5280878330961443</v>
      </c>
      <c r="C6" s="273">
        <v>8.5280878330955865</v>
      </c>
      <c r="D6" s="273">
        <v>8.5280878330954923</v>
      </c>
      <c r="E6">
        <v>8.5280878330954923</v>
      </c>
      <c r="F6">
        <v>8.5280878330957712</v>
      </c>
      <c r="G6">
        <v>8.5280878330956789</v>
      </c>
      <c r="H6">
        <v>8.5280878330955865</v>
      </c>
      <c r="I6">
        <v>8.5280878330954923</v>
      </c>
      <c r="J6">
        <v>8.9002738554837446</v>
      </c>
      <c r="K6">
        <v>9.1999069261631998</v>
      </c>
      <c r="L6">
        <v>8.5280878330954923</v>
      </c>
      <c r="M6">
        <v>8.5280878330954923</v>
      </c>
      <c r="N6">
        <v>8.5280878330954923</v>
      </c>
      <c r="O6">
        <v>8.8692824474965875</v>
      </c>
      <c r="P6">
        <v>9.1999069261631998</v>
      </c>
      <c r="Q6">
        <v>8.5280878330957712</v>
      </c>
      <c r="R6">
        <v>8.7641828629122589</v>
      </c>
      <c r="S6">
        <v>8.5280878330957712</v>
      </c>
      <c r="T6">
        <v>8.8692824474967722</v>
      </c>
      <c r="U6">
        <v>8.5280878330955865</v>
      </c>
      <c r="V6">
        <v>8.5280878330956789</v>
      </c>
      <c r="W6">
        <v>8.5280878330956789</v>
      </c>
      <c r="X6">
        <v>8.5280878330954923</v>
      </c>
      <c r="Y6">
        <v>8.5280878330955865</v>
      </c>
      <c r="Z6">
        <v>8.5280878330955865</v>
      </c>
      <c r="AA6">
        <v>8.5280878330954923</v>
      </c>
      <c r="AB6">
        <v>8.5280878330954923</v>
      </c>
      <c r="AC6">
        <v>8.5280878330955865</v>
      </c>
      <c r="AD6">
        <v>8.5280878330954923</v>
      </c>
      <c r="AE6">
        <v>9.1999069261631998</v>
      </c>
      <c r="AF6">
        <v>8.5280878330957712</v>
      </c>
      <c r="AG6">
        <v>8.5280878330954923</v>
      </c>
      <c r="AH6">
        <v>8.5280878330954923</v>
      </c>
      <c r="AI6">
        <v>8.5280878330957712</v>
      </c>
      <c r="AJ6">
        <v>8.5280878330954923</v>
      </c>
      <c r="AK6">
        <v>8.5280878330959595</v>
      </c>
      <c r="AL6">
        <v>8.5280878330955865</v>
      </c>
      <c r="AM6">
        <v>8.5280878330954923</v>
      </c>
    </row>
    <row r="7" spans="1:56" x14ac:dyDescent="0.25">
      <c r="A7" s="70">
        <f ca="1">Exceedance!U7</f>
        <v>42917</v>
      </c>
      <c r="B7" s="273">
        <v>9.5065704903686399</v>
      </c>
      <c r="C7" s="273">
        <v>9.5065704903686399</v>
      </c>
      <c r="D7" s="273">
        <v>9.5065704903686399</v>
      </c>
      <c r="E7">
        <v>9.5065704903686399</v>
      </c>
      <c r="F7">
        <v>9.5065704903686399</v>
      </c>
      <c r="G7">
        <v>9.5065704903686399</v>
      </c>
      <c r="H7">
        <v>9.5065704903686399</v>
      </c>
      <c r="I7">
        <v>9.5065704903686399</v>
      </c>
      <c r="J7">
        <v>9.5065704903686399</v>
      </c>
      <c r="K7">
        <v>9.5065704903686399</v>
      </c>
      <c r="L7">
        <v>9.5065704903686399</v>
      </c>
      <c r="M7">
        <v>9.5065704903686399</v>
      </c>
      <c r="N7">
        <v>9.5065704903686399</v>
      </c>
      <c r="O7">
        <v>9.5065704903686399</v>
      </c>
      <c r="P7">
        <v>9.5065704903686399</v>
      </c>
      <c r="Q7">
        <v>9.5065704903686399</v>
      </c>
      <c r="R7">
        <v>9.5065704903686399</v>
      </c>
      <c r="S7">
        <v>9.5065704903686399</v>
      </c>
      <c r="T7">
        <v>9.5065704903686399</v>
      </c>
      <c r="U7">
        <v>9.5065704903686399</v>
      </c>
      <c r="V7">
        <v>9.5065704903686399</v>
      </c>
      <c r="W7">
        <v>9.5065704903686399</v>
      </c>
      <c r="X7">
        <v>9.5065704903686399</v>
      </c>
      <c r="Y7">
        <v>9.5065704903686399</v>
      </c>
      <c r="Z7">
        <v>9.5065704903686399</v>
      </c>
      <c r="AA7">
        <v>9.5065704903686399</v>
      </c>
      <c r="AB7">
        <v>9.5065704903686399</v>
      </c>
      <c r="AC7">
        <v>9.5065704903686399</v>
      </c>
      <c r="AD7">
        <v>9.5065704903686399</v>
      </c>
      <c r="AE7">
        <v>9.5065704903686399</v>
      </c>
      <c r="AF7">
        <v>9.5065704903686399</v>
      </c>
      <c r="AG7">
        <v>9.5065704903686399</v>
      </c>
      <c r="AH7">
        <v>9.5065704903686399</v>
      </c>
      <c r="AI7">
        <v>9.5065704903686399</v>
      </c>
      <c r="AJ7">
        <v>9.5065704903686399</v>
      </c>
      <c r="AK7">
        <v>9.5065704903686399</v>
      </c>
      <c r="AL7">
        <v>9.5065704903686399</v>
      </c>
      <c r="AM7">
        <v>9.5065704903686399</v>
      </c>
    </row>
    <row r="8" spans="1:56" x14ac:dyDescent="0.25">
      <c r="A8" s="70">
        <f ca="1">Exceedance!U8</f>
        <v>42948</v>
      </c>
      <c r="B8" s="273">
        <v>9.5065704903686399</v>
      </c>
      <c r="C8" s="273">
        <v>9.5065704903686399</v>
      </c>
      <c r="D8" s="273">
        <v>9.5065704903686399</v>
      </c>
      <c r="E8">
        <v>9.5065704903686399</v>
      </c>
      <c r="F8">
        <v>9.5065704903686399</v>
      </c>
      <c r="G8">
        <v>9.5065704903686399</v>
      </c>
      <c r="H8">
        <v>9.5065704903686399</v>
      </c>
      <c r="I8">
        <v>9.5065704903686399</v>
      </c>
      <c r="J8">
        <v>9.5065704903686399</v>
      </c>
      <c r="K8">
        <v>9.5065704903686399</v>
      </c>
      <c r="L8">
        <v>9.4761379828446639</v>
      </c>
      <c r="M8">
        <v>9.5065704903686399</v>
      </c>
      <c r="N8">
        <v>9.5065704903686399</v>
      </c>
      <c r="O8">
        <v>9.5065704903686399</v>
      </c>
      <c r="P8">
        <v>9.5065704903686399</v>
      </c>
      <c r="Q8">
        <v>9.5065704903686399</v>
      </c>
      <c r="R8">
        <v>9.4695527523477807</v>
      </c>
      <c r="S8">
        <v>9.5065704903686399</v>
      </c>
      <c r="T8">
        <v>9.5065704903686399</v>
      </c>
      <c r="U8">
        <v>9.5065704903686399</v>
      </c>
      <c r="V8">
        <v>9.5065704903686399</v>
      </c>
      <c r="W8">
        <v>9.5065704903686399</v>
      </c>
      <c r="X8">
        <v>9.5065704903686399</v>
      </c>
      <c r="Y8">
        <v>9.5065704903686399</v>
      </c>
      <c r="Z8">
        <v>9.5065704903686399</v>
      </c>
      <c r="AA8">
        <v>9.5065704903686399</v>
      </c>
      <c r="AB8">
        <v>9.5065704903686399</v>
      </c>
      <c r="AC8">
        <v>9.5065704903686399</v>
      </c>
      <c r="AD8">
        <v>9.4476623187053743</v>
      </c>
      <c r="AE8">
        <v>9.5065704903686399</v>
      </c>
      <c r="AF8">
        <v>9.5065704903686399</v>
      </c>
      <c r="AG8">
        <v>9.5065704903686399</v>
      </c>
      <c r="AH8">
        <v>9.5065704903686399</v>
      </c>
      <c r="AI8">
        <v>9.5065704903686399</v>
      </c>
      <c r="AJ8">
        <v>9.5065704903686399</v>
      </c>
      <c r="AK8">
        <v>9.5065704903686399</v>
      </c>
      <c r="AL8">
        <v>9.5065704903686399</v>
      </c>
      <c r="AM8">
        <v>9.5065704903686399</v>
      </c>
    </row>
    <row r="9" spans="1:56" x14ac:dyDescent="0.25">
      <c r="A9" s="70">
        <f ca="1">Exceedance!U9</f>
        <v>42979</v>
      </c>
      <c r="B9" s="273">
        <v>6.7044985701880462</v>
      </c>
      <c r="C9" s="273">
        <v>7.8647692737437369</v>
      </c>
      <c r="D9" s="273">
        <v>8.1336376982671403</v>
      </c>
      <c r="E9">
        <v>9.131542476154733</v>
      </c>
      <c r="F9">
        <v>9.1999069261631998</v>
      </c>
      <c r="G9">
        <v>9.1999069261631998</v>
      </c>
      <c r="H9">
        <v>9.1999069261631998</v>
      </c>
      <c r="I9">
        <v>9.1999069261631998</v>
      </c>
      <c r="J9">
        <v>8.902216200360165</v>
      </c>
      <c r="K9">
        <v>8.3112350855337453</v>
      </c>
      <c r="L9">
        <v>8.054060052592348</v>
      </c>
      <c r="M9">
        <v>8.6427582303230146</v>
      </c>
      <c r="N9">
        <v>9.1999069261631998</v>
      </c>
      <c r="O9">
        <v>9.1999069261631998</v>
      </c>
      <c r="P9">
        <v>8.4507600103163707</v>
      </c>
      <c r="Q9">
        <v>9.1999069261631998</v>
      </c>
      <c r="R9">
        <v>8.4943618689127049</v>
      </c>
      <c r="S9">
        <v>9.1999069261631998</v>
      </c>
      <c r="T9">
        <v>9.1999069261631998</v>
      </c>
      <c r="U9">
        <v>9.1999069261631998</v>
      </c>
      <c r="V9">
        <v>9.1999069261631998</v>
      </c>
      <c r="W9">
        <v>9.1999069261631998</v>
      </c>
      <c r="X9">
        <v>8.5396858788770889</v>
      </c>
      <c r="Y9">
        <v>7.973754231648142</v>
      </c>
      <c r="Z9">
        <v>8.9448234630051218</v>
      </c>
      <c r="AA9">
        <v>8.5282949899858185</v>
      </c>
      <c r="AB9">
        <v>9.1999069261631998</v>
      </c>
      <c r="AC9">
        <v>9.0335848490801975</v>
      </c>
      <c r="AD9">
        <v>8.3868311926052055</v>
      </c>
      <c r="AE9">
        <v>8.5732153028285225</v>
      </c>
      <c r="AF9">
        <v>9.0203568948327497</v>
      </c>
      <c r="AG9">
        <v>9.0865705981096543</v>
      </c>
      <c r="AH9">
        <v>9.1999069261631998</v>
      </c>
      <c r="AI9">
        <v>9.1999069261631998</v>
      </c>
      <c r="AJ9">
        <v>8.2167688258927338</v>
      </c>
      <c r="AK9">
        <v>9.0511566535794685</v>
      </c>
      <c r="AL9">
        <v>9.1999069261631998</v>
      </c>
      <c r="AM9">
        <v>9.1795866113884834</v>
      </c>
    </row>
    <row r="10" spans="1:56" x14ac:dyDescent="0.25">
      <c r="A10" s="70">
        <f ca="1">Exceedance!U10</f>
        <v>43009</v>
      </c>
      <c r="B10" s="273">
        <v>6.6633887072866536</v>
      </c>
      <c r="C10" s="273">
        <v>7.9334836462285683</v>
      </c>
      <c r="D10" s="273">
        <v>8.3311967892174223</v>
      </c>
      <c r="E10">
        <v>9.1187659485339996</v>
      </c>
      <c r="F10">
        <v>9.5065704903686399</v>
      </c>
      <c r="G10">
        <v>9.5065704903686399</v>
      </c>
      <c r="H10">
        <v>9.5065704903686399</v>
      </c>
      <c r="I10">
        <v>9.5065704903686399</v>
      </c>
      <c r="J10">
        <v>8.9817618458383155</v>
      </c>
      <c r="K10">
        <v>8.3594626248073958</v>
      </c>
      <c r="L10">
        <v>8.0173627867173156</v>
      </c>
      <c r="M10">
        <v>8.7268451223524828</v>
      </c>
      <c r="N10">
        <v>9.3823469992996937</v>
      </c>
      <c r="O10">
        <v>9.5065704903686399</v>
      </c>
      <c r="P10">
        <v>8.4767591303016321</v>
      </c>
      <c r="Q10">
        <v>9.5065704903686399</v>
      </c>
      <c r="R10">
        <v>8.4662048850715372</v>
      </c>
      <c r="S10">
        <v>9.5065704903686399</v>
      </c>
      <c r="T10">
        <v>9.2129754297175985</v>
      </c>
      <c r="U10">
        <v>9.5065704903686399</v>
      </c>
      <c r="V10">
        <v>9.5065704903686399</v>
      </c>
      <c r="W10">
        <v>9.277966260918614</v>
      </c>
      <c r="X10">
        <v>8.6321313210155868</v>
      </c>
      <c r="Y10">
        <v>7.9658000061990801</v>
      </c>
      <c r="Z10">
        <v>9.0392019548039215</v>
      </c>
      <c r="AA10">
        <v>8.5454875459523034</v>
      </c>
      <c r="AB10">
        <v>9.5065704903686399</v>
      </c>
      <c r="AC10">
        <v>9.1302764184128424</v>
      </c>
      <c r="AD10">
        <v>8.3956982276451129</v>
      </c>
      <c r="AE10">
        <v>8.6659416331556205</v>
      </c>
      <c r="AF10">
        <v>9.0817927497716511</v>
      </c>
      <c r="AG10">
        <v>9.2241362402997797</v>
      </c>
      <c r="AH10">
        <v>9.2695090092311005</v>
      </c>
      <c r="AI10">
        <v>9.5065704903686399</v>
      </c>
      <c r="AJ10">
        <v>8.1932350959083209</v>
      </c>
      <c r="AK10">
        <v>9.1455390481176853</v>
      </c>
      <c r="AL10">
        <v>9.5065704903686399</v>
      </c>
      <c r="AM10">
        <v>9.2046426140130482</v>
      </c>
    </row>
    <row r="11" spans="1:56" x14ac:dyDescent="0.25">
      <c r="A11" s="70">
        <f ca="1">Exceedance!U11</f>
        <v>43040</v>
      </c>
      <c r="B11" s="273">
        <v>6.1632079396099799</v>
      </c>
      <c r="C11" s="273">
        <v>7.3910185971699844</v>
      </c>
      <c r="D11" s="273">
        <v>7.8661945644603666</v>
      </c>
      <c r="E11">
        <v>8.5073305577829608</v>
      </c>
      <c r="F11">
        <v>9.1999069261631998</v>
      </c>
      <c r="G11">
        <v>9.1999069261631998</v>
      </c>
      <c r="H11">
        <v>9.1999069261631998</v>
      </c>
      <c r="I11">
        <v>8.9948951916919437</v>
      </c>
      <c r="J11">
        <v>8.4553008367476092</v>
      </c>
      <c r="K11">
        <v>7.793418743080565</v>
      </c>
      <c r="L11">
        <v>7.4393935767229502</v>
      </c>
      <c r="M11">
        <v>8.153673494894397</v>
      </c>
      <c r="N11">
        <v>8.8380579819347993</v>
      </c>
      <c r="O11">
        <v>8.9968023232932222</v>
      </c>
      <c r="P11">
        <v>7.8845728763317986</v>
      </c>
      <c r="Q11">
        <v>9.1042972802791091</v>
      </c>
      <c r="R11">
        <v>7.8913679571309885</v>
      </c>
      <c r="S11">
        <v>9.1999069261631998</v>
      </c>
      <c r="T11">
        <v>8.5631018096748832</v>
      </c>
      <c r="U11">
        <v>9.1472560710297888</v>
      </c>
      <c r="V11">
        <v>8.9236656864379942</v>
      </c>
      <c r="W11">
        <v>8.6741511576435837</v>
      </c>
      <c r="X11">
        <v>8.0844719952494355</v>
      </c>
      <c r="Y11">
        <v>7.4647809734805683</v>
      </c>
      <c r="Z11">
        <v>8.4531405967515827</v>
      </c>
      <c r="AA11">
        <v>7.9288470586546573</v>
      </c>
      <c r="AB11">
        <v>9.1999069261631998</v>
      </c>
      <c r="AC11">
        <v>8.5505442847382263</v>
      </c>
      <c r="AD11">
        <v>7.8429726377465085</v>
      </c>
      <c r="AE11">
        <v>8.2151800208120171</v>
      </c>
      <c r="AF11">
        <v>8.4797037938491648</v>
      </c>
      <c r="AG11">
        <v>8.6773029701739777</v>
      </c>
      <c r="AH11">
        <v>8.6774356780215793</v>
      </c>
      <c r="AI11">
        <v>9.1999069261631998</v>
      </c>
      <c r="AJ11">
        <v>7.6482309075079078</v>
      </c>
      <c r="AK11">
        <v>8.5691195452751323</v>
      </c>
      <c r="AL11">
        <v>9.1999069261631998</v>
      </c>
      <c r="AM11">
        <v>8.5506974907245148</v>
      </c>
    </row>
    <row r="12" spans="1:56" x14ac:dyDescent="0.25">
      <c r="A12" s="70">
        <f ca="1">Exceedance!U12</f>
        <v>43070</v>
      </c>
      <c r="B12" s="273">
        <v>6.0520418579671684</v>
      </c>
      <c r="C12" s="273">
        <v>7.2213394001564497</v>
      </c>
      <c r="D12" s="273">
        <v>7.6905577051411997</v>
      </c>
      <c r="E12">
        <v>8.3996155214181059</v>
      </c>
      <c r="F12">
        <v>9.3686550039819405</v>
      </c>
      <c r="G12">
        <v>9.5065704903686399</v>
      </c>
      <c r="H12">
        <v>9.0931565071313489</v>
      </c>
      <c r="I12">
        <v>8.2430369115368105</v>
      </c>
      <c r="J12">
        <v>8.3303359144777787</v>
      </c>
      <c r="K12">
        <v>7.6809181182179866</v>
      </c>
      <c r="L12">
        <v>7.3256646554696303</v>
      </c>
      <c r="M12">
        <v>8.0133826097689056</v>
      </c>
      <c r="N12">
        <v>8.7164515963300531</v>
      </c>
      <c r="O12">
        <v>8.8381217011595972</v>
      </c>
      <c r="P12">
        <v>7.7494390356617258</v>
      </c>
      <c r="Q12">
        <v>8.9356476020301994</v>
      </c>
      <c r="R12">
        <v>7.7456473623373885</v>
      </c>
      <c r="S12">
        <v>9.4995725885853552</v>
      </c>
      <c r="T12">
        <v>8.4197718945315572</v>
      </c>
      <c r="U12">
        <v>8.9786529890923106</v>
      </c>
      <c r="V12">
        <v>8.7615494665617728</v>
      </c>
      <c r="W12">
        <v>8.5063253083500463</v>
      </c>
      <c r="X12">
        <v>7.9438803289679454</v>
      </c>
      <c r="Y12">
        <v>7.4220420638011717</v>
      </c>
      <c r="Z12">
        <v>8.2975756919952577</v>
      </c>
      <c r="AA12">
        <v>7.775353210658273</v>
      </c>
      <c r="AB12">
        <v>9.2382332087853474</v>
      </c>
      <c r="AC12">
        <v>8.3985123534494885</v>
      </c>
      <c r="AD12">
        <v>7.7243076757446643</v>
      </c>
      <c r="AE12">
        <v>8.1356568336251609</v>
      </c>
      <c r="AF12">
        <v>8.3440973422307199</v>
      </c>
      <c r="AG12">
        <v>8.5689844352750626</v>
      </c>
      <c r="AH12">
        <v>8.5430177077784251</v>
      </c>
      <c r="AI12">
        <v>9.2072605471303532</v>
      </c>
      <c r="AJ12">
        <v>7.5769155587127281</v>
      </c>
      <c r="AK12">
        <v>8.4126978896770126</v>
      </c>
      <c r="AL12">
        <v>9.5065704903686399</v>
      </c>
      <c r="AM12">
        <v>8.3888900492549414</v>
      </c>
    </row>
    <row r="13" spans="1:56" x14ac:dyDescent="0.25">
      <c r="A13" s="70">
        <f ca="1">Exceedance!U13</f>
        <v>43101</v>
      </c>
      <c r="B13" s="273">
        <v>5.6388644152213834</v>
      </c>
      <c r="C13" s="273">
        <v>6.6867782423824185</v>
      </c>
      <c r="D13" s="273">
        <v>7.1045676250859495</v>
      </c>
      <c r="E13">
        <v>7.8635802735942049</v>
      </c>
      <c r="F13">
        <v>7.8576382436081671</v>
      </c>
      <c r="G13">
        <v>9.0548828295150194</v>
      </c>
      <c r="H13">
        <v>8.4929357454028604</v>
      </c>
      <c r="I13">
        <v>6.5956973662595733</v>
      </c>
      <c r="J13">
        <v>7.8108665044083718</v>
      </c>
      <c r="K13">
        <v>7.2097884465156543</v>
      </c>
      <c r="L13">
        <v>6.8106848340299733</v>
      </c>
      <c r="M13">
        <v>7.4905416205167628</v>
      </c>
      <c r="N13">
        <v>8.1572212086025857</v>
      </c>
      <c r="O13">
        <v>8.2619168390460764</v>
      </c>
      <c r="P13">
        <v>7.2344240157993323</v>
      </c>
      <c r="Q13">
        <v>8.3310269931404655</v>
      </c>
      <c r="R13">
        <v>7.137207938495461</v>
      </c>
      <c r="S13">
        <v>8.5883472421462965</v>
      </c>
      <c r="T13">
        <v>7.8825960133027175</v>
      </c>
      <c r="U13">
        <v>8.3642994025542912</v>
      </c>
      <c r="V13">
        <v>8.1827745315389198</v>
      </c>
      <c r="W13">
        <v>7.9676954664099933</v>
      </c>
      <c r="X13">
        <v>7.4568010306086903</v>
      </c>
      <c r="Y13">
        <v>6.9943386989176677</v>
      </c>
      <c r="Z13">
        <v>7.7358309017671125</v>
      </c>
      <c r="AA13">
        <v>7.2263655232069262</v>
      </c>
      <c r="AB13">
        <v>8.6016880627069821</v>
      </c>
      <c r="AC13">
        <v>7.911684436240467</v>
      </c>
      <c r="AD13">
        <v>7.1663624577089236</v>
      </c>
      <c r="AE13">
        <v>7.6428617870246374</v>
      </c>
      <c r="AF13">
        <v>7.7853886310455254</v>
      </c>
      <c r="AG13">
        <v>8.0366411636241182</v>
      </c>
      <c r="AH13">
        <v>8.0080494333667023</v>
      </c>
      <c r="AI13">
        <v>8.5669484361325541</v>
      </c>
      <c r="AJ13">
        <v>7.1201799071746752</v>
      </c>
      <c r="AK13">
        <v>7.8377145609516861</v>
      </c>
      <c r="AL13">
        <v>8.5853417182185847</v>
      </c>
      <c r="AM13">
        <v>7.863054979074267</v>
      </c>
    </row>
    <row r="14" spans="1:56" x14ac:dyDescent="0.25">
      <c r="A14" s="70">
        <f ca="1">Exceedance!U14</f>
        <v>43132</v>
      </c>
      <c r="B14" s="273">
        <v>4.6492815935983032</v>
      </c>
      <c r="C14" s="273">
        <v>5.4609590878524541</v>
      </c>
      <c r="D14" s="273">
        <v>5.7955080144834392</v>
      </c>
      <c r="E14">
        <v>6.4999246093617904</v>
      </c>
      <c r="F14">
        <v>5.6821041801024146</v>
      </c>
      <c r="G14">
        <v>7.1887320308601188</v>
      </c>
      <c r="H14">
        <v>7.0217370608608531</v>
      </c>
      <c r="I14">
        <v>4.8757816655210959</v>
      </c>
      <c r="J14">
        <v>6.4509685760375373</v>
      </c>
      <c r="K14">
        <v>5.9715505547761421</v>
      </c>
      <c r="L14">
        <v>5.5501288730315483</v>
      </c>
      <c r="M14">
        <v>6.1685984763684569</v>
      </c>
      <c r="N14">
        <v>6.7600709210369523</v>
      </c>
      <c r="O14">
        <v>6.7679878401781632</v>
      </c>
      <c r="P14">
        <v>5.9468886378445278</v>
      </c>
      <c r="Q14">
        <v>6.829185557804105</v>
      </c>
      <c r="R14">
        <v>5.8102045531936781</v>
      </c>
      <c r="S14">
        <v>6.7773689646301305</v>
      </c>
      <c r="T14">
        <v>6.4971508191345713</v>
      </c>
      <c r="U14">
        <v>6.8656822581534893</v>
      </c>
      <c r="V14">
        <v>6.7318163762589966</v>
      </c>
      <c r="W14">
        <v>6.596461549699276</v>
      </c>
      <c r="X14">
        <v>6.1646655712376006</v>
      </c>
      <c r="Y14">
        <v>5.8217704856266685</v>
      </c>
      <c r="Z14">
        <v>6.4086155546500763</v>
      </c>
      <c r="AA14">
        <v>5.892349811438808</v>
      </c>
      <c r="AB14">
        <v>6.8861263104691783</v>
      </c>
      <c r="AC14">
        <v>6.5826658725508089</v>
      </c>
      <c r="AD14">
        <v>5.8289393910249538</v>
      </c>
      <c r="AE14">
        <v>6.3411104627358039</v>
      </c>
      <c r="AF14">
        <v>6.4073823172519342</v>
      </c>
      <c r="AG14">
        <v>6.6540116042080015</v>
      </c>
      <c r="AH14">
        <v>6.6448049450651236</v>
      </c>
      <c r="AI14">
        <v>6.6917497390615193</v>
      </c>
      <c r="AJ14">
        <v>5.8997095224586973</v>
      </c>
      <c r="AK14">
        <v>6.469828674202919</v>
      </c>
      <c r="AL14">
        <v>6.5954711558131596</v>
      </c>
      <c r="AM14">
        <v>6.5322357586433029</v>
      </c>
    </row>
    <row r="15" spans="1:56" x14ac:dyDescent="0.25">
      <c r="A15" s="70">
        <f ca="1">Exceedance!U15</f>
        <v>43160</v>
      </c>
      <c r="B15" s="273">
        <v>4.6726130845331397</v>
      </c>
      <c r="C15" s="273">
        <v>5.4447417301829812</v>
      </c>
      <c r="D15" s="273">
        <v>5.7042300823606622</v>
      </c>
      <c r="E15">
        <v>6.3356898232030936</v>
      </c>
      <c r="F15">
        <v>3.4439645617209087</v>
      </c>
      <c r="G15">
        <v>6.6053629745103466</v>
      </c>
      <c r="H15">
        <v>6.5862349477540629</v>
      </c>
      <c r="I15">
        <v>5.9522135963619425</v>
      </c>
      <c r="J15">
        <v>6.352394058149021</v>
      </c>
      <c r="K15">
        <v>5.8957646514778919</v>
      </c>
      <c r="L15">
        <v>5.6113023038057044</v>
      </c>
      <c r="M15">
        <v>6.093936842518076</v>
      </c>
      <c r="N15">
        <v>6.5217001696462367</v>
      </c>
      <c r="O15">
        <v>6.3689421515249967</v>
      </c>
      <c r="P15">
        <v>5.9164786988903684</v>
      </c>
      <c r="Q15">
        <v>6.402799361578996</v>
      </c>
      <c r="R15">
        <v>5.9297436636894387</v>
      </c>
      <c r="S15">
        <v>6.4033325675332344</v>
      </c>
      <c r="T15">
        <v>6.2694985126334162</v>
      </c>
      <c r="U15">
        <v>6.462232600481606</v>
      </c>
      <c r="V15">
        <v>6.4251364807198081</v>
      </c>
      <c r="W15">
        <v>6.4752486037359507</v>
      </c>
      <c r="X15">
        <v>6.0674150452764932</v>
      </c>
      <c r="Y15">
        <v>5.7486980286419556</v>
      </c>
      <c r="Z15">
        <v>6.3539118679643183</v>
      </c>
      <c r="AA15">
        <v>5.8930980024671173</v>
      </c>
      <c r="AB15">
        <v>6.4236254528512688</v>
      </c>
      <c r="AC15">
        <v>6.4670297922865725</v>
      </c>
      <c r="AD15">
        <v>5.8935445668933122</v>
      </c>
      <c r="AE15">
        <v>6.203403956377616</v>
      </c>
      <c r="AF15">
        <v>6.3439398582818551</v>
      </c>
      <c r="AG15">
        <v>6.5045183336539809</v>
      </c>
      <c r="AH15">
        <v>6.5152877276715664</v>
      </c>
      <c r="AI15">
        <v>6.3151242207966423</v>
      </c>
      <c r="AJ15">
        <v>5.8467119771448441</v>
      </c>
      <c r="AK15">
        <v>6.3921610204034165</v>
      </c>
      <c r="AL15">
        <v>6.1493241779898558</v>
      </c>
      <c r="AM15">
        <v>6.3590514414940058</v>
      </c>
    </row>
    <row r="16" spans="1:56" x14ac:dyDescent="0.25">
      <c r="A16" s="70">
        <f ca="1">Exceedance!U16</f>
        <v>43191</v>
      </c>
      <c r="B16" s="273">
        <v>3.4395858359003846</v>
      </c>
      <c r="C16" s="273">
        <v>5.7726770371619134</v>
      </c>
      <c r="D16" s="273">
        <v>5.5513591111391536</v>
      </c>
      <c r="E16">
        <v>4.8764982849014622</v>
      </c>
      <c r="F16">
        <v>3.9225626852657651</v>
      </c>
      <c r="G16">
        <v>4.4063423420501859</v>
      </c>
      <c r="H16">
        <v>5.8025373082177216</v>
      </c>
      <c r="I16">
        <v>7.8272087546806226</v>
      </c>
      <c r="J16">
        <v>5.7095965765975079</v>
      </c>
      <c r="K16">
        <v>3.8396747023426121</v>
      </c>
      <c r="L16">
        <v>6.0939560869140763</v>
      </c>
      <c r="M16">
        <v>5.8193800201260828</v>
      </c>
      <c r="N16">
        <v>5.0701688519183934</v>
      </c>
      <c r="O16">
        <v>3.0925830305623849</v>
      </c>
      <c r="P16">
        <v>5.5306195050483273</v>
      </c>
      <c r="Q16">
        <v>5.8125690756228066</v>
      </c>
      <c r="R16">
        <v>5.1657311028826296</v>
      </c>
      <c r="S16">
        <v>6.0369763729017851</v>
      </c>
      <c r="T16">
        <v>5.7541763602999616</v>
      </c>
      <c r="U16">
        <v>5.6117066823827662</v>
      </c>
      <c r="V16">
        <v>4.964891716845556</v>
      </c>
      <c r="W16">
        <v>5.6261803143944906</v>
      </c>
      <c r="X16">
        <v>2.9128698470679044</v>
      </c>
      <c r="Y16">
        <v>3.7643229449672511</v>
      </c>
      <c r="Z16">
        <v>4.7080727819925521</v>
      </c>
      <c r="AA16">
        <v>6.0426157884028937</v>
      </c>
      <c r="AB16">
        <v>5.6272973964855435</v>
      </c>
      <c r="AC16">
        <v>5.9029180979044868</v>
      </c>
      <c r="AD16">
        <v>3.3412680368858503</v>
      </c>
      <c r="AE16">
        <v>3.3563224554755418</v>
      </c>
      <c r="AF16">
        <v>5.6883672880565852</v>
      </c>
      <c r="AG16">
        <v>2.7682564114114356</v>
      </c>
      <c r="AH16">
        <v>4.9676481691790819</v>
      </c>
      <c r="AI16">
        <v>6.1226409267487867</v>
      </c>
      <c r="AJ16">
        <v>2.3156324090144551</v>
      </c>
      <c r="AK16">
        <v>5.6573648206699731</v>
      </c>
      <c r="AL16">
        <v>5.484571334559373</v>
      </c>
      <c r="AM16">
        <v>4.38021242749089</v>
      </c>
    </row>
    <row r="17" spans="1:39" x14ac:dyDescent="0.25">
      <c r="A17" s="70">
        <f ca="1">Exceedance!U17</f>
        <v>43221</v>
      </c>
      <c r="B17" s="273">
        <v>4.5515089612243722</v>
      </c>
      <c r="C17" s="273">
        <v>6.8561490810295522</v>
      </c>
      <c r="D17" s="273">
        <v>6.5164733098847272</v>
      </c>
      <c r="E17">
        <v>6.5611440985442062</v>
      </c>
      <c r="F17">
        <v>5.2666230559068934</v>
      </c>
      <c r="G17">
        <v>6.5611440985442062</v>
      </c>
      <c r="H17">
        <v>6.9050427076039176</v>
      </c>
      <c r="I17">
        <v>8.6871911550331422</v>
      </c>
      <c r="J17">
        <v>6.7698217231088664</v>
      </c>
      <c r="K17">
        <v>7.0402034932651221</v>
      </c>
      <c r="L17">
        <v>7.3060634120003991</v>
      </c>
      <c r="M17">
        <v>6.3068843785538933</v>
      </c>
      <c r="N17">
        <v>5.504075507717241</v>
      </c>
      <c r="O17">
        <v>7.2108428308623091</v>
      </c>
      <c r="P17">
        <v>6.5611440985442062</v>
      </c>
      <c r="Q17">
        <v>6.9157435531610743</v>
      </c>
      <c r="R17">
        <v>4.6940167701642297</v>
      </c>
      <c r="S17">
        <v>7.2329757769359571</v>
      </c>
      <c r="T17">
        <v>6.8287217656319523</v>
      </c>
      <c r="U17">
        <v>6.6468805906670063</v>
      </c>
      <c r="V17">
        <v>6.5611440985442062</v>
      </c>
      <c r="W17">
        <v>6.6606091595831733</v>
      </c>
      <c r="X17">
        <v>5.9702392038501024</v>
      </c>
      <c r="Y17">
        <v>4.105441925518619</v>
      </c>
      <c r="Z17">
        <v>4.9932269080828471</v>
      </c>
      <c r="AA17">
        <v>7.2366035754471527</v>
      </c>
      <c r="AB17">
        <v>6.6623336637399122</v>
      </c>
      <c r="AC17">
        <v>7.0420863967410723</v>
      </c>
      <c r="AD17">
        <v>7.1306701515653543</v>
      </c>
      <c r="AE17">
        <v>4.4827343734722502</v>
      </c>
      <c r="AF17">
        <v>6.7390304714412057</v>
      </c>
      <c r="AG17">
        <v>2.9270919085949352</v>
      </c>
      <c r="AH17">
        <v>6.5611440985442062</v>
      </c>
      <c r="AI17">
        <v>7.3561762311283214</v>
      </c>
      <c r="AJ17">
        <v>3.8490375376856494</v>
      </c>
      <c r="AK17">
        <v>6.6966540298551065</v>
      </c>
      <c r="AL17">
        <v>6.6193548574401948</v>
      </c>
      <c r="AM17">
        <v>5.3228392030611529</v>
      </c>
    </row>
    <row r="18" spans="1:39" x14ac:dyDescent="0.25">
      <c r="A18" s="70">
        <f ca="1">Exceedance!U18</f>
        <v>43252</v>
      </c>
      <c r="B18" s="273">
        <v>3.8190410213289208</v>
      </c>
      <c r="C18" s="273">
        <v>8.5280878330981853</v>
      </c>
      <c r="D18" s="273">
        <v>8.52808783309837</v>
      </c>
      <c r="E18">
        <v>8.528087833098466</v>
      </c>
      <c r="F18">
        <v>8.52808783309837</v>
      </c>
      <c r="G18">
        <v>8.528087833098466</v>
      </c>
      <c r="H18">
        <v>7.0487918456392356</v>
      </c>
      <c r="I18">
        <v>8.9002738554843024</v>
      </c>
      <c r="J18">
        <v>5.7326800649660408</v>
      </c>
      <c r="K18">
        <v>2.9507607018581781</v>
      </c>
      <c r="L18">
        <v>8.5280878329949861</v>
      </c>
      <c r="M18">
        <v>8.1060184059340319</v>
      </c>
      <c r="N18">
        <v>8.0899936832480481</v>
      </c>
      <c r="O18">
        <v>2.773272664916246</v>
      </c>
      <c r="P18">
        <v>8.528087833098466</v>
      </c>
      <c r="Q18">
        <v>3.9685479824036998</v>
      </c>
      <c r="R18">
        <v>7.5964602656672442</v>
      </c>
      <c r="S18">
        <v>8.5280878329613614</v>
      </c>
      <c r="T18">
        <v>8.5280878330981853</v>
      </c>
      <c r="U18">
        <v>8.52808783309837</v>
      </c>
      <c r="V18">
        <v>8.52808783309837</v>
      </c>
      <c r="W18">
        <v>8.52808783309837</v>
      </c>
      <c r="X18">
        <v>2.9230095687826863</v>
      </c>
      <c r="Y18">
        <v>4.8074688339935605</v>
      </c>
      <c r="Z18">
        <v>6.0074253952613166</v>
      </c>
      <c r="AA18">
        <v>8.528087832963033</v>
      </c>
      <c r="AB18">
        <v>8.52808783309837</v>
      </c>
      <c r="AC18">
        <v>8.5280878330980023</v>
      </c>
      <c r="AD18">
        <v>2.7791680899045685</v>
      </c>
      <c r="AE18">
        <v>8.52808783309837</v>
      </c>
      <c r="AF18">
        <v>8.5280878330982794</v>
      </c>
      <c r="AG18">
        <v>3.4648151212586011</v>
      </c>
      <c r="AH18">
        <v>8.52808783309837</v>
      </c>
      <c r="AI18">
        <v>6.919892148441134</v>
      </c>
      <c r="AJ18">
        <v>2.8723972264000399</v>
      </c>
      <c r="AK18">
        <v>8.52808783309837</v>
      </c>
      <c r="AL18">
        <v>8.52808783309837</v>
      </c>
      <c r="AM18">
        <v>5.5224359009541031</v>
      </c>
    </row>
    <row r="19" spans="1:39" x14ac:dyDescent="0.25">
      <c r="A19" s="70">
        <f ca="1">Exceedance!U19</f>
        <v>43282</v>
      </c>
      <c r="B19" s="273">
        <v>5.02127433217243</v>
      </c>
      <c r="C19" s="273">
        <v>9.5065704903686399</v>
      </c>
      <c r="D19" s="273">
        <v>9.5065704903686399</v>
      </c>
      <c r="E19">
        <v>9.5065704903686399</v>
      </c>
      <c r="F19">
        <v>9.5065704903686399</v>
      </c>
      <c r="G19">
        <v>9.5065704903686399</v>
      </c>
      <c r="H19">
        <v>4.0762346713237871</v>
      </c>
      <c r="I19">
        <v>9.5065704903686399</v>
      </c>
      <c r="J19">
        <v>4.0690652748145277</v>
      </c>
      <c r="K19">
        <v>3.3241882978053314</v>
      </c>
      <c r="L19">
        <v>9.5065704903686399</v>
      </c>
      <c r="M19">
        <v>9.5065704903686399</v>
      </c>
      <c r="N19">
        <v>9.5065704903686399</v>
      </c>
      <c r="O19">
        <v>2.9861282375000093</v>
      </c>
      <c r="P19">
        <v>9.5065704903686399</v>
      </c>
      <c r="Q19">
        <v>3.3959380937420041</v>
      </c>
      <c r="R19">
        <v>9.5065704903686399</v>
      </c>
      <c r="S19">
        <v>9.5065704903686399</v>
      </c>
      <c r="T19">
        <v>9.5065704903686399</v>
      </c>
      <c r="U19">
        <v>9.5065704903686399</v>
      </c>
      <c r="V19">
        <v>9.5065704903686399</v>
      </c>
      <c r="W19">
        <v>3.466221872065518</v>
      </c>
      <c r="X19">
        <v>3.2757200842320469</v>
      </c>
      <c r="Y19">
        <v>4.5970535959073109</v>
      </c>
      <c r="Z19">
        <v>4.3288615659811231</v>
      </c>
      <c r="AA19">
        <v>9.5065704903686399</v>
      </c>
      <c r="AB19">
        <v>9.5065704903686399</v>
      </c>
      <c r="AC19">
        <v>3.8728502124707562</v>
      </c>
      <c r="AD19">
        <v>2.9309074973601472</v>
      </c>
      <c r="AE19">
        <v>9.5065704903686399</v>
      </c>
      <c r="AF19">
        <v>9.5065704903686399</v>
      </c>
      <c r="AG19">
        <v>9.5065704903686399</v>
      </c>
      <c r="AH19">
        <v>9.5065704903686399</v>
      </c>
      <c r="AI19">
        <v>3.5529630603507965</v>
      </c>
      <c r="AJ19">
        <v>3.1871028548178457</v>
      </c>
      <c r="AK19">
        <v>9.5065704903686399</v>
      </c>
      <c r="AL19">
        <v>9.3248932548691794</v>
      </c>
      <c r="AM19">
        <v>3.4765736683083737</v>
      </c>
    </row>
    <row r="20" spans="1:39" x14ac:dyDescent="0.25">
      <c r="A20" s="70">
        <f ca="1">Exceedance!U20</f>
        <v>43313</v>
      </c>
      <c r="B20" s="273">
        <v>5.1236580599636881</v>
      </c>
      <c r="C20" s="273">
        <v>9.5065704903686399</v>
      </c>
      <c r="D20" s="273">
        <v>9.3860552811323128</v>
      </c>
      <c r="E20">
        <v>9.5065704903686399</v>
      </c>
      <c r="F20">
        <v>9.5065704903686399</v>
      </c>
      <c r="G20">
        <v>9.4891785184211077</v>
      </c>
      <c r="H20">
        <v>4.1876250404813531</v>
      </c>
      <c r="I20">
        <v>9.5065704903686399</v>
      </c>
      <c r="J20">
        <v>5.4153677902547326</v>
      </c>
      <c r="K20">
        <v>3.3021353706200376</v>
      </c>
      <c r="L20">
        <v>9.3261445170562993</v>
      </c>
      <c r="M20">
        <v>9.3014058304944509</v>
      </c>
      <c r="N20">
        <v>9.4238911979738447</v>
      </c>
      <c r="O20">
        <v>2.9770159094792548</v>
      </c>
      <c r="P20">
        <v>9.5065704903686399</v>
      </c>
      <c r="Q20">
        <v>3.3895143660472602</v>
      </c>
      <c r="R20">
        <v>9.5065704903686399</v>
      </c>
      <c r="S20">
        <v>9.5055632882560541</v>
      </c>
      <c r="T20">
        <v>9.5065704903686399</v>
      </c>
      <c r="U20">
        <v>9.5065704903686399</v>
      </c>
      <c r="V20">
        <v>9.5065704903686399</v>
      </c>
      <c r="W20">
        <v>3.5498836074491473</v>
      </c>
      <c r="X20">
        <v>3.2571751372523945</v>
      </c>
      <c r="Y20">
        <v>4.6934526824889318</v>
      </c>
      <c r="Z20">
        <v>4.4285408577381444</v>
      </c>
      <c r="AA20">
        <v>9.3760644647194198</v>
      </c>
      <c r="AB20">
        <v>9.4674630324409623</v>
      </c>
      <c r="AC20">
        <v>4.3497106479195233</v>
      </c>
      <c r="AD20">
        <v>2.8650901555646486</v>
      </c>
      <c r="AE20">
        <v>9.3579126718567096</v>
      </c>
      <c r="AF20">
        <v>9.5065704903686399</v>
      </c>
      <c r="AG20">
        <v>9.3279866427560201</v>
      </c>
      <c r="AH20">
        <v>9.5065704903686399</v>
      </c>
      <c r="AI20">
        <v>3.6496559937378019</v>
      </c>
      <c r="AJ20">
        <v>3.1889972679347371</v>
      </c>
      <c r="AK20">
        <v>9.5065704903686399</v>
      </c>
      <c r="AL20">
        <v>9.2790853979641259</v>
      </c>
      <c r="AM20">
        <v>3.5650581149175586</v>
      </c>
    </row>
    <row r="21" spans="1:39" x14ac:dyDescent="0.25">
      <c r="A21" s="70">
        <f ca="1">Exceedance!U21</f>
        <v>43344</v>
      </c>
      <c r="B21" s="273">
        <v>6.2790782840307484</v>
      </c>
      <c r="C21" s="273">
        <v>7.182690530894563</v>
      </c>
      <c r="D21" s="273">
        <v>6.3675650530196037</v>
      </c>
      <c r="E21">
        <v>9.1999069261631998</v>
      </c>
      <c r="F21">
        <v>8.8021215313968337</v>
      </c>
      <c r="G21">
        <v>7.5730816275281718</v>
      </c>
      <c r="H21">
        <v>8.5557061603546032</v>
      </c>
      <c r="I21">
        <v>8.3841855854597114</v>
      </c>
      <c r="J21">
        <v>6.3217935181799012</v>
      </c>
      <c r="K21">
        <v>4.7079400300443188</v>
      </c>
      <c r="L21">
        <v>6.1375652228299371</v>
      </c>
      <c r="M21">
        <v>6.0436172180062071</v>
      </c>
      <c r="N21">
        <v>6.9849739962573301</v>
      </c>
      <c r="O21">
        <v>3.3159635431272734</v>
      </c>
      <c r="P21">
        <v>7.8557001578924783</v>
      </c>
      <c r="Q21">
        <v>5.7263671321083915</v>
      </c>
      <c r="R21">
        <v>8.2235615737220282</v>
      </c>
      <c r="S21">
        <v>7.9603454923329311</v>
      </c>
      <c r="T21">
        <v>9.1999069261631998</v>
      </c>
      <c r="U21">
        <v>7.4770204547162011</v>
      </c>
      <c r="V21">
        <v>7.9480665891164088</v>
      </c>
      <c r="W21">
        <v>6.4404895722147275</v>
      </c>
      <c r="X21">
        <v>4.2213888648219626</v>
      </c>
      <c r="Y21">
        <v>6.2790623612931666</v>
      </c>
      <c r="Z21">
        <v>6.3390222141602619</v>
      </c>
      <c r="AA21">
        <v>6.8665624403599965</v>
      </c>
      <c r="AB21">
        <v>6.9730447916899223</v>
      </c>
      <c r="AC21">
        <v>7.4174870229666183</v>
      </c>
      <c r="AD21">
        <v>3.2094687138748315</v>
      </c>
      <c r="AE21">
        <v>6.5278814671470782</v>
      </c>
      <c r="AF21">
        <v>7.4030443673280146</v>
      </c>
      <c r="AG21">
        <v>5.6752201341942641</v>
      </c>
      <c r="AH21">
        <v>8.8619485992841547</v>
      </c>
      <c r="AI21">
        <v>6.3175430016220355</v>
      </c>
      <c r="AJ21">
        <v>4.4749934188048162</v>
      </c>
      <c r="AK21">
        <v>9.1999069261631998</v>
      </c>
      <c r="AL21">
        <v>6.0709970573036776</v>
      </c>
      <c r="AM21">
        <v>6.5045907280428841</v>
      </c>
    </row>
    <row r="22" spans="1:39" x14ac:dyDescent="0.25">
      <c r="A22" s="70">
        <f ca="1">Exceedance!U22</f>
        <v>43374</v>
      </c>
      <c r="B22" s="273">
        <v>6.1785122584633259</v>
      </c>
      <c r="C22" s="273">
        <v>7.2007386250210921</v>
      </c>
      <c r="D22" s="273">
        <v>6.3506951824249818</v>
      </c>
      <c r="E22">
        <v>9.5065704903686399</v>
      </c>
      <c r="F22">
        <v>8.9725498554753589</v>
      </c>
      <c r="G22">
        <v>7.692400082531595</v>
      </c>
      <c r="H22">
        <v>8.3409480522299031</v>
      </c>
      <c r="I22">
        <v>8.4324548044319947</v>
      </c>
      <c r="J22">
        <v>6.2715872099057925</v>
      </c>
      <c r="K22">
        <v>4.6718105724052537</v>
      </c>
      <c r="L22">
        <v>6.1453679163433295</v>
      </c>
      <c r="M22">
        <v>6.0555678705533591</v>
      </c>
      <c r="N22">
        <v>7.0061580366610983</v>
      </c>
      <c r="O22">
        <v>3.3216020969202202</v>
      </c>
      <c r="P22">
        <v>7.9178424204021329</v>
      </c>
      <c r="Q22">
        <v>5.6582481715730912</v>
      </c>
      <c r="R22">
        <v>8.2194530930386502</v>
      </c>
      <c r="S22">
        <v>7.902317596162872</v>
      </c>
      <c r="T22">
        <v>9.1444948923328369</v>
      </c>
      <c r="U22">
        <v>7.4875478200481789</v>
      </c>
      <c r="V22">
        <v>8.0421496960784449</v>
      </c>
      <c r="W22">
        <v>6.423600788274995</v>
      </c>
      <c r="X22">
        <v>4.1920031230828254</v>
      </c>
      <c r="Y22">
        <v>6.2435289532958151</v>
      </c>
      <c r="Z22">
        <v>6.2704977873112497</v>
      </c>
      <c r="AA22">
        <v>6.8943500423470141</v>
      </c>
      <c r="AB22">
        <v>6.957389061204255</v>
      </c>
      <c r="AC22">
        <v>7.3489369407876932</v>
      </c>
      <c r="AD22">
        <v>3.2697757425063712</v>
      </c>
      <c r="AE22">
        <v>6.5091467370372955</v>
      </c>
      <c r="AF22">
        <v>7.404048124969191</v>
      </c>
      <c r="AG22">
        <v>5.6572037271419662</v>
      </c>
      <c r="AH22">
        <v>8.9455818073199698</v>
      </c>
      <c r="AI22">
        <v>6.220975629272842</v>
      </c>
      <c r="AJ22">
        <v>4.4917475809437484</v>
      </c>
      <c r="AK22">
        <v>9.5065704903686399</v>
      </c>
      <c r="AL22">
        <v>6.025705643839391</v>
      </c>
      <c r="AM22">
        <v>6.3781705985339263</v>
      </c>
    </row>
    <row r="23" spans="1:39" x14ac:dyDescent="0.25">
      <c r="A23" s="70">
        <f ca="1">Exceedance!U23</f>
        <v>43405</v>
      </c>
      <c r="B23" s="273">
        <v>5.7369790251994797</v>
      </c>
      <c r="C23" s="273">
        <v>6.7354006433294922</v>
      </c>
      <c r="D23" s="273">
        <v>5.9406883787152314</v>
      </c>
      <c r="E23">
        <v>9.1999069261631998</v>
      </c>
      <c r="F23">
        <v>8.4851578132069196</v>
      </c>
      <c r="G23">
        <v>7.2612893843835904</v>
      </c>
      <c r="H23">
        <v>7.6153111075139011</v>
      </c>
      <c r="I23">
        <v>7.9251037135622857</v>
      </c>
      <c r="J23">
        <v>5.8139146502459855</v>
      </c>
      <c r="K23">
        <v>4.3465022574889973</v>
      </c>
      <c r="L23">
        <v>5.7495464569818298</v>
      </c>
      <c r="M23">
        <v>5.7057315951979639</v>
      </c>
      <c r="N23">
        <v>6.5085309897206169</v>
      </c>
      <c r="O23">
        <v>3.1273002866182633</v>
      </c>
      <c r="P23">
        <v>7.3777911413066075</v>
      </c>
      <c r="Q23">
        <v>5.2745969291187009</v>
      </c>
      <c r="R23">
        <v>7.6285754902445566</v>
      </c>
      <c r="S23">
        <v>7.3216923863202963</v>
      </c>
      <c r="T23">
        <v>8.6150840642904889</v>
      </c>
      <c r="U23">
        <v>6.9831232239348848</v>
      </c>
      <c r="V23">
        <v>7.4771607126188355</v>
      </c>
      <c r="W23">
        <v>5.9872454542290532</v>
      </c>
      <c r="X23">
        <v>3.9436485420736007</v>
      </c>
      <c r="Y23">
        <v>5.8018334104105964</v>
      </c>
      <c r="Z23">
        <v>5.7975657507371388</v>
      </c>
      <c r="AA23">
        <v>6.463826033709462</v>
      </c>
      <c r="AB23">
        <v>6.4883278599010774</v>
      </c>
      <c r="AC23">
        <v>6.830881405738193</v>
      </c>
      <c r="AD23">
        <v>3.1699533161937659</v>
      </c>
      <c r="AE23">
        <v>6.0813721632812685</v>
      </c>
      <c r="AF23">
        <v>6.9321758782888905</v>
      </c>
      <c r="AG23">
        <v>5.285639426163188</v>
      </c>
      <c r="AH23">
        <v>8.3533004995582694</v>
      </c>
      <c r="AI23">
        <v>5.7609459427632119</v>
      </c>
      <c r="AJ23">
        <v>4.2317003916691549</v>
      </c>
      <c r="AK23">
        <v>9.1999069261631998</v>
      </c>
      <c r="AL23">
        <v>5.6101618113852147</v>
      </c>
      <c r="AM23">
        <v>5.914542751501874</v>
      </c>
    </row>
    <row r="24" spans="1:39" x14ac:dyDescent="0.25">
      <c r="A24" s="70">
        <f ca="1">Exceedance!U24</f>
        <v>43435</v>
      </c>
      <c r="B24" s="273">
        <v>5.6469794634591164</v>
      </c>
      <c r="C24" s="273">
        <v>6.6093980627810449</v>
      </c>
      <c r="D24" s="273">
        <v>5.8514050610397197</v>
      </c>
      <c r="E24">
        <v>9.5065704903686399</v>
      </c>
      <c r="F24">
        <v>8.3707809666045456</v>
      </c>
      <c r="G24">
        <v>7.1346729485767391</v>
      </c>
      <c r="H24">
        <v>7.2181846427894598</v>
      </c>
      <c r="I24">
        <v>7.819925989690713</v>
      </c>
      <c r="J24">
        <v>5.7319882467344403</v>
      </c>
      <c r="K24">
        <v>4.2834369892240183</v>
      </c>
      <c r="L24">
        <v>5.6839930437874138</v>
      </c>
      <c r="M24">
        <v>5.6662873941179637</v>
      </c>
      <c r="N24">
        <v>6.4215263741079127</v>
      </c>
      <c r="O24">
        <v>3.1224712070250975</v>
      </c>
      <c r="P24">
        <v>7.2396076759192152</v>
      </c>
      <c r="Q24">
        <v>5.1717959244861449</v>
      </c>
      <c r="R24">
        <v>7.5021817071777708</v>
      </c>
      <c r="S24">
        <v>7.2133728698351884</v>
      </c>
      <c r="T24">
        <v>8.4475406554619816</v>
      </c>
      <c r="U24">
        <v>6.8685875277615844</v>
      </c>
      <c r="V24">
        <v>7.3352212506031682</v>
      </c>
      <c r="W24">
        <v>5.9075579033941947</v>
      </c>
      <c r="X24">
        <v>3.9510630882477322</v>
      </c>
      <c r="Y24">
        <v>5.715942480470563</v>
      </c>
      <c r="Z24">
        <v>5.6892513034055421</v>
      </c>
      <c r="AA24">
        <v>6.4271544094584465</v>
      </c>
      <c r="AB24">
        <v>6.4089938663818398</v>
      </c>
      <c r="AC24">
        <v>6.6973437680574461</v>
      </c>
      <c r="AD24">
        <v>3.218446216720436</v>
      </c>
      <c r="AE24">
        <v>6.0128687882186291</v>
      </c>
      <c r="AF24">
        <v>6.8550526390503528</v>
      </c>
      <c r="AG24">
        <v>5.2366031047987818</v>
      </c>
      <c r="AH24">
        <v>8.1865398156543225</v>
      </c>
      <c r="AI24">
        <v>5.7206072664971819</v>
      </c>
      <c r="AJ24">
        <v>4.1954396014692659</v>
      </c>
      <c r="AK24">
        <v>9.1680459307470041</v>
      </c>
      <c r="AL24">
        <v>5.5250468778874842</v>
      </c>
      <c r="AM24">
        <v>5.8308103652066983</v>
      </c>
    </row>
    <row r="25" spans="1:39" x14ac:dyDescent="0.25">
      <c r="A25" s="70">
        <f ca="1">Exceedance!U25</f>
        <v>43466</v>
      </c>
      <c r="B25" s="273">
        <v>5.2671156960996814</v>
      </c>
      <c r="C25" s="273">
        <v>6.1382082738384911</v>
      </c>
      <c r="D25" s="273">
        <v>5.4526064952633604</v>
      </c>
      <c r="E25">
        <v>8.3951730809110092</v>
      </c>
      <c r="F25">
        <v>7.8270182672441697</v>
      </c>
      <c r="G25">
        <v>6.7053186674460665</v>
      </c>
      <c r="H25">
        <v>5.829668146462101</v>
      </c>
      <c r="I25">
        <v>7.3202509117869416</v>
      </c>
      <c r="J25">
        <v>5.3802402114474415</v>
      </c>
      <c r="K25">
        <v>3.9973367652272498</v>
      </c>
      <c r="L25">
        <v>5.3328253862849975</v>
      </c>
      <c r="M25">
        <v>5.3319642745070528</v>
      </c>
      <c r="N25">
        <v>6.0094332116218121</v>
      </c>
      <c r="O25">
        <v>2.967457242573516</v>
      </c>
      <c r="P25">
        <v>6.7567902812477811</v>
      </c>
      <c r="Q25">
        <v>4.7666662621486884</v>
      </c>
      <c r="R25">
        <v>6.9967648003737519</v>
      </c>
      <c r="S25">
        <v>6.7624968073866558</v>
      </c>
      <c r="T25">
        <v>7.8698083802939856</v>
      </c>
      <c r="U25">
        <v>6.4231365047697278</v>
      </c>
      <c r="V25">
        <v>6.8559320367261316</v>
      </c>
      <c r="W25">
        <v>5.5412395335663263</v>
      </c>
      <c r="X25">
        <v>3.7560836965759949</v>
      </c>
      <c r="Y25">
        <v>5.333773041322809</v>
      </c>
      <c r="Z25">
        <v>5.2899931517352483</v>
      </c>
      <c r="AA25">
        <v>6.0151406284659501</v>
      </c>
      <c r="AB25">
        <v>6.0346645467544393</v>
      </c>
      <c r="AC25">
        <v>6.2055220695948323</v>
      </c>
      <c r="AD25">
        <v>3.0922346237130309</v>
      </c>
      <c r="AE25">
        <v>5.6288752445077188</v>
      </c>
      <c r="AF25">
        <v>6.4418973554180647</v>
      </c>
      <c r="AG25">
        <v>4.934692448230015</v>
      </c>
      <c r="AH25">
        <v>7.6063704145638775</v>
      </c>
      <c r="AI25">
        <v>5.3772482178023981</v>
      </c>
      <c r="AJ25">
        <v>3.9391550948924419</v>
      </c>
      <c r="AK25">
        <v>8.4342123224396524</v>
      </c>
      <c r="AL25">
        <v>5.2025238092820834</v>
      </c>
      <c r="AM25">
        <v>5.4581288674614994</v>
      </c>
    </row>
    <row r="26" spans="1:39" x14ac:dyDescent="0.25">
      <c r="A26" s="70">
        <f ca="1">Exceedance!U26</f>
        <v>43497</v>
      </c>
      <c r="B26" s="273">
        <v>4.3477847940757881</v>
      </c>
      <c r="C26" s="273">
        <v>5.0347622447602864</v>
      </c>
      <c r="D26" s="273">
        <v>4.4942386068515914</v>
      </c>
      <c r="E26">
        <v>6.2198123708843891</v>
      </c>
      <c r="F26">
        <v>6.4738831100542606</v>
      </c>
      <c r="G26">
        <v>5.5651436661371907</v>
      </c>
      <c r="H26">
        <v>3.9379521602069087</v>
      </c>
      <c r="I26">
        <v>6.0495666509673054</v>
      </c>
      <c r="J26">
        <v>4.4697069897510637</v>
      </c>
      <c r="K26">
        <v>3.2975558487083614</v>
      </c>
      <c r="L26">
        <v>4.4234560311953208</v>
      </c>
      <c r="M26">
        <v>4.4600584610773266</v>
      </c>
      <c r="N26">
        <v>4.9573456921412964</v>
      </c>
      <c r="O26">
        <v>2.5192065196611142</v>
      </c>
      <c r="P26">
        <v>5.5534462876911297</v>
      </c>
      <c r="Q26">
        <v>3.911770850384662</v>
      </c>
      <c r="R26">
        <v>5.7710695870789568</v>
      </c>
      <c r="S26">
        <v>5.5951477125798998</v>
      </c>
      <c r="T26">
        <v>6.4615653451205102</v>
      </c>
      <c r="U26">
        <v>5.3038078087301166</v>
      </c>
      <c r="V26">
        <v>5.6814063905679095</v>
      </c>
      <c r="W26">
        <v>4.5996105279662478</v>
      </c>
      <c r="X26">
        <v>3.1746909298771544</v>
      </c>
      <c r="Y26">
        <v>4.4417687896730049</v>
      </c>
      <c r="Z26">
        <v>4.3333009284299653</v>
      </c>
      <c r="AA26">
        <v>4.9633036335504217</v>
      </c>
      <c r="AB26">
        <v>5.0451697929486521</v>
      </c>
      <c r="AC26">
        <v>5.0535546586566422</v>
      </c>
      <c r="AD26">
        <v>2.6472471805729061</v>
      </c>
      <c r="AE26">
        <v>4.6641416797246631</v>
      </c>
      <c r="AF26">
        <v>5.3518489959767335</v>
      </c>
      <c r="AG26">
        <v>4.1364418779894354</v>
      </c>
      <c r="AH26">
        <v>6.2160441805002211</v>
      </c>
      <c r="AI26">
        <v>4.4709492565458175</v>
      </c>
      <c r="AJ26">
        <v>3.3127081333084041</v>
      </c>
      <c r="AK26">
        <v>6.5719346814076429</v>
      </c>
      <c r="AL26">
        <v>4.3684500703890174</v>
      </c>
      <c r="AM26">
        <v>4.5338347669707222</v>
      </c>
    </row>
    <row r="27" spans="1:39" x14ac:dyDescent="0.25">
      <c r="A27" s="70">
        <f ca="1">Exceedance!U27</f>
        <v>43525</v>
      </c>
      <c r="B27" s="273">
        <v>4.4279372359497726</v>
      </c>
      <c r="C27" s="273">
        <v>5.036821370037158</v>
      </c>
      <c r="D27" s="273">
        <v>4.5583672730563976</v>
      </c>
      <c r="E27">
        <v>4.1544197619789429</v>
      </c>
      <c r="F27">
        <v>6.3169233903683342</v>
      </c>
      <c r="G27">
        <v>5.4765122655989291</v>
      </c>
      <c r="H27">
        <v>4.8080752202779973</v>
      </c>
      <c r="I27">
        <v>5.9750361042832791</v>
      </c>
      <c r="J27">
        <v>4.4682140020320125</v>
      </c>
      <c r="K27">
        <v>3.4613723354218209</v>
      </c>
      <c r="L27">
        <v>4.4697458220234774</v>
      </c>
      <c r="M27">
        <v>4.4940555673962157</v>
      </c>
      <c r="N27">
        <v>4.9703709120322532</v>
      </c>
      <c r="O27">
        <v>2.6907742639639358</v>
      </c>
      <c r="P27">
        <v>5.5041385067713113</v>
      </c>
      <c r="Q27">
        <v>4.1153125358545788</v>
      </c>
      <c r="R27">
        <v>5.7811520241559808</v>
      </c>
      <c r="S27">
        <v>5.6177790823258897</v>
      </c>
      <c r="T27">
        <v>6.32377826872606</v>
      </c>
      <c r="U27">
        <v>5.2785815199520307</v>
      </c>
      <c r="V27">
        <v>5.6226698748002759</v>
      </c>
      <c r="W27">
        <v>4.5897884727358278</v>
      </c>
      <c r="X27">
        <v>3.2594981380224173</v>
      </c>
      <c r="Y27">
        <v>4.4890074217958231</v>
      </c>
      <c r="Z27">
        <v>4.4035951305514338</v>
      </c>
      <c r="AA27">
        <v>4.9687777083163498</v>
      </c>
      <c r="AB27">
        <v>5.0356496608337986</v>
      </c>
      <c r="AC27">
        <v>5.1256448054574122</v>
      </c>
      <c r="AD27">
        <v>2.7701281152974313</v>
      </c>
      <c r="AE27">
        <v>4.7207182982836349</v>
      </c>
      <c r="AF27">
        <v>5.2927857095869868</v>
      </c>
      <c r="AG27">
        <v>4.1771940905382419</v>
      </c>
      <c r="AH27">
        <v>6.1742053954589791</v>
      </c>
      <c r="AI27">
        <v>4.4850859055316281</v>
      </c>
      <c r="AJ27">
        <v>3.4582048485319543</v>
      </c>
      <c r="AK27">
        <v>6.2591039840468028</v>
      </c>
      <c r="AL27">
        <v>4.4680776928922477</v>
      </c>
      <c r="AM27">
        <v>4.6010191326465506</v>
      </c>
    </row>
    <row r="28" spans="1:39" x14ac:dyDescent="0.25">
      <c r="A28" s="70">
        <f ca="1">Exceedance!U28</f>
        <v>43556</v>
      </c>
      <c r="B28" s="273">
        <v>5.5644038317480771</v>
      </c>
      <c r="C28" s="273">
        <v>5.5572613814654392</v>
      </c>
      <c r="D28" s="273">
        <v>5.5632730432618773</v>
      </c>
      <c r="E28">
        <v>3.6702791672800728</v>
      </c>
      <c r="F28">
        <v>3.9164307815962554</v>
      </c>
      <c r="G28">
        <v>5.6382795858580801</v>
      </c>
      <c r="H28">
        <v>7.7054877203758689</v>
      </c>
      <c r="I28">
        <v>5.6683362319053998</v>
      </c>
      <c r="J28">
        <v>2.6398866294180197</v>
      </c>
      <c r="K28">
        <v>5.859499527815859</v>
      </c>
      <c r="L28">
        <v>5.1901067820768123</v>
      </c>
      <c r="M28">
        <v>4.1493259073509483</v>
      </c>
      <c r="N28">
        <v>2.3480012246753863</v>
      </c>
      <c r="O28">
        <v>4.5476503304637177</v>
      </c>
      <c r="P28">
        <v>5.0695984775571752</v>
      </c>
      <c r="Q28">
        <v>4.3186050808452334</v>
      </c>
      <c r="R28">
        <v>5.8919376510530901</v>
      </c>
      <c r="S28">
        <v>5.6213423829614815</v>
      </c>
      <c r="T28">
        <v>5.5503922333089868</v>
      </c>
      <c r="U28">
        <v>4.2927714849375418</v>
      </c>
      <c r="V28">
        <v>5.3181389648160851</v>
      </c>
      <c r="W28">
        <v>2.2673543294528971</v>
      </c>
      <c r="X28">
        <v>2.3205074831094188</v>
      </c>
      <c r="Y28">
        <v>3.1960912646099189</v>
      </c>
      <c r="Z28">
        <v>5.5508610040244992</v>
      </c>
      <c r="AA28">
        <v>4.8956794678219211</v>
      </c>
      <c r="AB28">
        <v>5.7549575756950926</v>
      </c>
      <c r="AC28">
        <v>2.5390269701744481</v>
      </c>
      <c r="AD28">
        <v>2.5704068814281822</v>
      </c>
      <c r="AE28">
        <v>5.2750708202801393</v>
      </c>
      <c r="AF28">
        <v>2.2960800354603403</v>
      </c>
      <c r="AG28">
        <v>3.9939995432868658</v>
      </c>
      <c r="AH28">
        <v>6.0452608265294492</v>
      </c>
      <c r="AI28">
        <v>2.2630614520482832</v>
      </c>
      <c r="AJ28">
        <v>4.8592694778494341</v>
      </c>
      <c r="AK28">
        <v>5.540776525041359</v>
      </c>
      <c r="AL28">
        <v>3.0946958939204432</v>
      </c>
      <c r="AM28">
        <v>3.9033534272155985</v>
      </c>
    </row>
    <row r="29" spans="1:39" x14ac:dyDescent="0.25">
      <c r="A29" s="70">
        <f ca="1">Exceedance!U29</f>
        <v>43586</v>
      </c>
      <c r="B29" s="273">
        <v>6.5465902172815982</v>
      </c>
      <c r="C29" s="273">
        <v>6.5300865499357528</v>
      </c>
      <c r="D29" s="273">
        <v>6.5439636170483526</v>
      </c>
      <c r="E29">
        <v>4.8587383136214148</v>
      </c>
      <c r="F29">
        <v>6.2804461010461798</v>
      </c>
      <c r="G29">
        <v>6.6724270385413655</v>
      </c>
      <c r="H29">
        <v>8.5078792774686125</v>
      </c>
      <c r="I29">
        <v>6.7116423107578429</v>
      </c>
      <c r="J29">
        <v>5.6821033463683248</v>
      </c>
      <c r="K29">
        <v>6.8798298812994636</v>
      </c>
      <c r="L29">
        <v>5.5193345184224327</v>
      </c>
      <c r="M29">
        <v>4.423055491384317</v>
      </c>
      <c r="N29">
        <v>7.1500708179703834</v>
      </c>
      <c r="O29">
        <v>6.5611440985443998</v>
      </c>
      <c r="P29">
        <v>6.8592556814127494</v>
      </c>
      <c r="Q29">
        <v>3.6018100696962927</v>
      </c>
      <c r="R29">
        <v>7.0222337824992698</v>
      </c>
      <c r="S29">
        <v>6.6511084013914843</v>
      </c>
      <c r="T29">
        <v>6.3902468775582815</v>
      </c>
      <c r="U29">
        <v>6.4192054308978621</v>
      </c>
      <c r="V29">
        <v>6.4810717857681901</v>
      </c>
      <c r="W29">
        <v>3.3201603687386352</v>
      </c>
      <c r="X29">
        <v>2.5543824237421244</v>
      </c>
      <c r="Y29">
        <v>3.4414865428749244</v>
      </c>
      <c r="Z29">
        <v>6.1099864774143242</v>
      </c>
      <c r="AA29">
        <v>5.4434066292968435</v>
      </c>
      <c r="AB29">
        <v>6.8286827625419191</v>
      </c>
      <c r="AC29">
        <v>7.167938304165264</v>
      </c>
      <c r="AD29">
        <v>2.8976211547124033</v>
      </c>
      <c r="AE29">
        <v>5.7920375712384944</v>
      </c>
      <c r="AF29">
        <v>2.411139186038481</v>
      </c>
      <c r="AG29">
        <v>5.0041310163245845</v>
      </c>
      <c r="AH29">
        <v>7.2422587549912878</v>
      </c>
      <c r="AI29">
        <v>2.5041146414315509</v>
      </c>
      <c r="AJ29">
        <v>6.5611440985443021</v>
      </c>
      <c r="AK29">
        <v>6.5712487128951951</v>
      </c>
      <c r="AL29">
        <v>3.8849307759126641</v>
      </c>
      <c r="AM29">
        <v>6.5611440985443021</v>
      </c>
    </row>
    <row r="30" spans="1:39" x14ac:dyDescent="0.25">
      <c r="A30" s="70">
        <f ca="1">Exceedance!U30</f>
        <v>43617</v>
      </c>
      <c r="B30" s="273">
        <v>8.52808783309837</v>
      </c>
      <c r="C30" s="273">
        <v>8.52808783309837</v>
      </c>
      <c r="D30" s="273">
        <v>8.52808783309837</v>
      </c>
      <c r="E30">
        <v>8.528087833098466</v>
      </c>
      <c r="F30">
        <v>8.52808783309837</v>
      </c>
      <c r="G30">
        <v>6.4979020777949739</v>
      </c>
      <c r="H30">
        <v>8.9002738554844889</v>
      </c>
      <c r="I30">
        <v>5.5089202046962065</v>
      </c>
      <c r="J30">
        <v>2.9123551613771119</v>
      </c>
      <c r="K30">
        <v>8.5280878330980023</v>
      </c>
      <c r="L30">
        <v>6.576772983880379</v>
      </c>
      <c r="M30">
        <v>7.9536559006217535</v>
      </c>
      <c r="N30">
        <v>2.7357322680606075</v>
      </c>
      <c r="O30">
        <v>8.528087833098466</v>
      </c>
      <c r="P30">
        <v>2.9619002603371203</v>
      </c>
      <c r="Q30">
        <v>7.5964602656672442</v>
      </c>
      <c r="R30">
        <v>8.5280878330980023</v>
      </c>
      <c r="S30">
        <v>8.52808783309837</v>
      </c>
      <c r="T30">
        <v>8.52808783309837</v>
      </c>
      <c r="U30">
        <v>8.528087833098466</v>
      </c>
      <c r="V30">
        <v>7.7103100902709372</v>
      </c>
      <c r="W30">
        <v>2.8877697899667805</v>
      </c>
      <c r="X30">
        <v>2.9135082834373853</v>
      </c>
      <c r="Y30">
        <v>4.0888378387314601</v>
      </c>
      <c r="Z30">
        <v>7.014923454245678</v>
      </c>
      <c r="AA30">
        <v>8.2877972517975778</v>
      </c>
      <c r="AB30">
        <v>8.5280878330981853</v>
      </c>
      <c r="AC30">
        <v>2.7567228977814149</v>
      </c>
      <c r="AD30">
        <v>8.4168392874035121</v>
      </c>
      <c r="AE30">
        <v>8.1877602607601521</v>
      </c>
      <c r="AF30">
        <v>2.7702687685956193</v>
      </c>
      <c r="AG30">
        <v>8.52808783309837</v>
      </c>
      <c r="AH30">
        <v>6.2428558812710682</v>
      </c>
      <c r="AI30">
        <v>2.7145497711507005</v>
      </c>
      <c r="AJ30">
        <v>8.528087833098466</v>
      </c>
      <c r="AK30">
        <v>8.52808783309837</v>
      </c>
      <c r="AL30">
        <v>3.7032398706748189</v>
      </c>
      <c r="AM30">
        <v>8.52808783309837</v>
      </c>
    </row>
    <row r="31" spans="1:39" x14ac:dyDescent="0.25">
      <c r="A31" s="70">
        <f ca="1">Exceedance!U31</f>
        <v>43647</v>
      </c>
      <c r="B31" s="273">
        <v>9.5065704903686399</v>
      </c>
      <c r="C31" s="273">
        <v>9.5065704903686399</v>
      </c>
      <c r="D31" s="273">
        <v>9.5065704903686399</v>
      </c>
      <c r="E31">
        <v>9.5065704903686399</v>
      </c>
      <c r="F31">
        <v>9.5065704903686399</v>
      </c>
      <c r="G31">
        <v>3.9230359880318924</v>
      </c>
      <c r="H31">
        <v>9.5065704903686399</v>
      </c>
      <c r="I31">
        <v>3.8848306513735071</v>
      </c>
      <c r="J31">
        <v>3.2148178827809324</v>
      </c>
      <c r="K31">
        <v>9.5065704903686399</v>
      </c>
      <c r="L31">
        <v>9.5065704903686399</v>
      </c>
      <c r="M31">
        <v>9.5065704903686399</v>
      </c>
      <c r="N31">
        <v>2.8874480643305653</v>
      </c>
      <c r="O31">
        <v>9.5065704903686399</v>
      </c>
      <c r="P31">
        <v>3.3395550504070219</v>
      </c>
      <c r="Q31">
        <v>9.5065704903686399</v>
      </c>
      <c r="R31">
        <v>9.5065704903686399</v>
      </c>
      <c r="S31">
        <v>9.5065704903686399</v>
      </c>
      <c r="T31">
        <v>9.5065704903686399</v>
      </c>
      <c r="U31">
        <v>9.5065704903686399</v>
      </c>
      <c r="V31">
        <v>3.455936763910072</v>
      </c>
      <c r="W31">
        <v>3.1921235974321456</v>
      </c>
      <c r="X31">
        <v>3.477861259562943</v>
      </c>
      <c r="Y31">
        <v>3.4746047520757712</v>
      </c>
      <c r="Z31">
        <v>9.5065704903686399</v>
      </c>
      <c r="AA31">
        <v>9.5065704903686399</v>
      </c>
      <c r="AB31">
        <v>3.475907203350308</v>
      </c>
      <c r="AC31">
        <v>2.8687205298869363</v>
      </c>
      <c r="AD31">
        <v>9.5065704903686399</v>
      </c>
      <c r="AE31">
        <v>9.5065704903686399</v>
      </c>
      <c r="AF31">
        <v>9.5065704903686399</v>
      </c>
      <c r="AG31">
        <v>9.5065704903686399</v>
      </c>
      <c r="AH31">
        <v>3.4738610746528575</v>
      </c>
      <c r="AI31">
        <v>2.9830817985083167</v>
      </c>
      <c r="AJ31">
        <v>9.5065704903686399</v>
      </c>
      <c r="AK31">
        <v>8.9480282673371807</v>
      </c>
      <c r="AL31">
        <v>3.4575445997759036</v>
      </c>
      <c r="AM31">
        <v>9.5065704903686399</v>
      </c>
    </row>
    <row r="32" spans="1:39" x14ac:dyDescent="0.25">
      <c r="A32" s="70">
        <f ca="1">Exceedance!U32</f>
        <v>43678</v>
      </c>
      <c r="B32" s="273">
        <v>9.3860552811322489</v>
      </c>
      <c r="C32" s="273">
        <v>9.3860552811323128</v>
      </c>
      <c r="D32" s="273">
        <v>9.3860552811323128</v>
      </c>
      <c r="E32">
        <v>9.5065704903686399</v>
      </c>
      <c r="F32">
        <v>9.4695143585438313</v>
      </c>
      <c r="G32">
        <v>4.0259284621257976</v>
      </c>
      <c r="H32">
        <v>9.5065704903686399</v>
      </c>
      <c r="I32">
        <v>5.2627431913430529</v>
      </c>
      <c r="J32">
        <v>3.1707618327727194</v>
      </c>
      <c r="K32">
        <v>9.2989398310549713</v>
      </c>
      <c r="L32">
        <v>9.2752688383122539</v>
      </c>
      <c r="M32">
        <v>9.3884660841948637</v>
      </c>
      <c r="N32">
        <v>2.8338959929652257</v>
      </c>
      <c r="O32">
        <v>9.5065704903686399</v>
      </c>
      <c r="P32">
        <v>3.3008954613725394</v>
      </c>
      <c r="Q32">
        <v>9.5065704903686399</v>
      </c>
      <c r="R32">
        <v>9.4830398716572386</v>
      </c>
      <c r="S32">
        <v>9.5065704903686399</v>
      </c>
      <c r="T32">
        <v>9.5065704903686399</v>
      </c>
      <c r="U32">
        <v>9.5065704903686399</v>
      </c>
      <c r="V32">
        <v>3.5218480604160005</v>
      </c>
      <c r="W32">
        <v>3.1497166383238557</v>
      </c>
      <c r="X32">
        <v>3.5589846708920643</v>
      </c>
      <c r="Y32">
        <v>3.5525749218382838</v>
      </c>
      <c r="Z32">
        <v>9.3438742684061147</v>
      </c>
      <c r="AA32">
        <v>9.4449915828109781</v>
      </c>
      <c r="AB32">
        <v>3.7159163078610109</v>
      </c>
      <c r="AC32">
        <v>2.7713967974183729</v>
      </c>
      <c r="AD32">
        <v>9.3169612260818582</v>
      </c>
      <c r="AE32">
        <v>9.5065704903686399</v>
      </c>
      <c r="AF32">
        <v>9.2957185835266305</v>
      </c>
      <c r="AG32">
        <v>9.5065704903686399</v>
      </c>
      <c r="AH32">
        <v>3.5588251524163339</v>
      </c>
      <c r="AI32">
        <v>2.9518783223230844</v>
      </c>
      <c r="AJ32">
        <v>9.5065704903686399</v>
      </c>
      <c r="AK32">
        <v>8.9506319727186945</v>
      </c>
      <c r="AL32">
        <v>3.5140834542925101</v>
      </c>
      <c r="AM32">
        <v>9.5065704903686399</v>
      </c>
    </row>
    <row r="33" spans="1:39" x14ac:dyDescent="0.25">
      <c r="A33" s="70">
        <f ca="1">Exceedance!U33</f>
        <v>43709</v>
      </c>
      <c r="B33" s="273">
        <v>6.1545204511964409</v>
      </c>
      <c r="C33" s="273">
        <v>6.4708745514726083</v>
      </c>
      <c r="D33" s="273">
        <v>6.3389725912368924</v>
      </c>
      <c r="E33">
        <v>8.699880051536244</v>
      </c>
      <c r="F33">
        <v>7.2977286569226143</v>
      </c>
      <c r="G33">
        <v>8.2411945288675668</v>
      </c>
      <c r="H33">
        <v>8.2306504448445494</v>
      </c>
      <c r="I33">
        <v>6.2265250805333805</v>
      </c>
      <c r="J33">
        <v>3.8222138668962153</v>
      </c>
      <c r="K33">
        <v>5.7182237568318195</v>
      </c>
      <c r="L33">
        <v>5.7094167311935067</v>
      </c>
      <c r="M33">
        <v>6.5217851945684426</v>
      </c>
      <c r="N33">
        <v>2.5415337827672291</v>
      </c>
      <c r="O33">
        <v>7.5603116125267196</v>
      </c>
      <c r="P33">
        <v>5.0249412499909774</v>
      </c>
      <c r="Q33">
        <v>7.9334936498811075</v>
      </c>
      <c r="R33">
        <v>7.6651041345627462</v>
      </c>
      <c r="S33">
        <v>9.101146403540687</v>
      </c>
      <c r="T33">
        <v>7.388369809903045</v>
      </c>
      <c r="U33">
        <v>7.7349017005256284</v>
      </c>
      <c r="V33">
        <v>6.0511551656835705</v>
      </c>
      <c r="W33">
        <v>3.4365370756584719</v>
      </c>
      <c r="X33">
        <v>5.9317070729724568</v>
      </c>
      <c r="Y33">
        <v>5.9261679510497594</v>
      </c>
      <c r="Z33">
        <v>6.4453813139232912</v>
      </c>
      <c r="AA33">
        <v>6.6068992230867396</v>
      </c>
      <c r="AB33">
        <v>7.1762244063100784</v>
      </c>
      <c r="AC33">
        <v>2.7122447892907453</v>
      </c>
      <c r="AD33">
        <v>6.0094327044829621</v>
      </c>
      <c r="AE33">
        <v>7.1899583916159644</v>
      </c>
      <c r="AF33">
        <v>5.3019895191884379</v>
      </c>
      <c r="AG33">
        <v>8.6153950270493365</v>
      </c>
      <c r="AH33">
        <v>6.0795906847968748</v>
      </c>
      <c r="AI33">
        <v>3.2306084149662313</v>
      </c>
      <c r="AJ33">
        <v>9.1557945325307255</v>
      </c>
      <c r="AK33">
        <v>5.9294954521220458</v>
      </c>
      <c r="AL33">
        <v>5.8311693969305516</v>
      </c>
      <c r="AM33">
        <v>9.1999069261631998</v>
      </c>
    </row>
    <row r="34" spans="1:39" x14ac:dyDescent="0.25">
      <c r="A34" s="70">
        <f ca="1">Exceedance!U34</f>
        <v>43739</v>
      </c>
      <c r="B34" s="273">
        <v>6.1070248096988147</v>
      </c>
      <c r="C34" s="273">
        <v>6.4748087068171376</v>
      </c>
      <c r="D34" s="273">
        <v>6.3250491647081066</v>
      </c>
      <c r="E34">
        <v>8.8669954795246237</v>
      </c>
      <c r="F34">
        <v>7.4101965289953116</v>
      </c>
      <c r="G34">
        <v>8.0224262838233873</v>
      </c>
      <c r="H34">
        <v>8.2739570860948763</v>
      </c>
      <c r="I34">
        <v>6.1752414801112545</v>
      </c>
      <c r="J34">
        <v>3.7816373687715927</v>
      </c>
      <c r="K34">
        <v>5.7201058468690169</v>
      </c>
      <c r="L34">
        <v>5.7032556729054384</v>
      </c>
      <c r="M34">
        <v>6.5354379912468614</v>
      </c>
      <c r="N34">
        <v>2.5463113392419596</v>
      </c>
      <c r="O34">
        <v>7.6163216129650433</v>
      </c>
      <c r="P34">
        <v>4.9713684064893275</v>
      </c>
      <c r="Q34">
        <v>7.9195415089195702</v>
      </c>
      <c r="R34">
        <v>7.6051031769480248</v>
      </c>
      <c r="S34">
        <v>9.0556332491464886</v>
      </c>
      <c r="T34">
        <v>7.3968213960747278</v>
      </c>
      <c r="U34">
        <v>7.8149818922330736</v>
      </c>
      <c r="V34">
        <v>6.0344748673908626</v>
      </c>
      <c r="W34">
        <v>3.4113302835113894</v>
      </c>
      <c r="X34">
        <v>5.8831923602197982</v>
      </c>
      <c r="Y34">
        <v>5.849272073895154</v>
      </c>
      <c r="Z34">
        <v>6.4659631788429888</v>
      </c>
      <c r="AA34">
        <v>6.5874497384873862</v>
      </c>
      <c r="AB34">
        <v>7.1006677434415302</v>
      </c>
      <c r="AC34">
        <v>2.7706745163622957</v>
      </c>
      <c r="AD34">
        <v>5.9849725880208968</v>
      </c>
      <c r="AE34">
        <v>7.1857988241995461</v>
      </c>
      <c r="AF34">
        <v>5.2808443527190372</v>
      </c>
      <c r="AG34">
        <v>8.68315375097791</v>
      </c>
      <c r="AH34">
        <v>5.9853673790065764</v>
      </c>
      <c r="AI34">
        <v>3.2567986965596214</v>
      </c>
      <c r="AJ34">
        <v>9.3518253313668875</v>
      </c>
      <c r="AK34">
        <v>5.880540835309267</v>
      </c>
      <c r="AL34">
        <v>5.7139694409111765</v>
      </c>
      <c r="AM34">
        <v>9.5065704903686399</v>
      </c>
    </row>
    <row r="35" spans="1:39" x14ac:dyDescent="0.25">
      <c r="A35" s="70">
        <f ca="1">Exceedance!U35</f>
        <v>43770</v>
      </c>
      <c r="B35" s="274">
        <v>5.6755495276646464</v>
      </c>
      <c r="C35" s="274">
        <v>6.0753351872523238</v>
      </c>
      <c r="D35" s="274">
        <v>5.9192272593253987</v>
      </c>
      <c r="E35">
        <v>8.385951797272428</v>
      </c>
      <c r="F35">
        <v>6.9961000803542612</v>
      </c>
      <c r="G35">
        <v>7.3261738497667803</v>
      </c>
      <c r="H35">
        <v>7.7750200993015488</v>
      </c>
      <c r="I35">
        <v>5.7241804402029892</v>
      </c>
      <c r="J35">
        <v>3.523285125264191</v>
      </c>
      <c r="K35">
        <v>5.3566487494621029</v>
      </c>
      <c r="L35">
        <v>5.3894483224171115</v>
      </c>
      <c r="M35">
        <v>6.0606473153900202</v>
      </c>
      <c r="N35">
        <v>2.4034421441552634</v>
      </c>
      <c r="O35">
        <v>7.0949217875717068</v>
      </c>
      <c r="P35">
        <v>4.6392979669541621</v>
      </c>
      <c r="Q35">
        <v>7.3457921469402194</v>
      </c>
      <c r="R35">
        <v>7.0542614310584311</v>
      </c>
      <c r="S35">
        <v>8.5391457592234783</v>
      </c>
      <c r="T35">
        <v>6.8980410938744106</v>
      </c>
      <c r="U35">
        <v>7.2632242327845793</v>
      </c>
      <c r="V35">
        <v>5.6176619037458178</v>
      </c>
      <c r="W35">
        <v>3.216677858041157</v>
      </c>
      <c r="X35">
        <v>5.4577209219951888</v>
      </c>
      <c r="Y35">
        <v>5.404274543912897</v>
      </c>
      <c r="Z35">
        <v>6.0591598674563194</v>
      </c>
      <c r="AA35">
        <v>6.1382332198432135</v>
      </c>
      <c r="AB35">
        <v>6.5985873987938337</v>
      </c>
      <c r="AC35">
        <v>2.7006466044357569</v>
      </c>
      <c r="AD35">
        <v>5.5954641014084103</v>
      </c>
      <c r="AE35">
        <v>6.7249255236220513</v>
      </c>
      <c r="AF35">
        <v>4.9372680454497742</v>
      </c>
      <c r="AG35">
        <v>8.1010125758668838</v>
      </c>
      <c r="AH35">
        <v>5.5623582185566907</v>
      </c>
      <c r="AI35">
        <v>3.0908830284046065</v>
      </c>
      <c r="AJ35">
        <v>8.9422823605242989</v>
      </c>
      <c r="AK35">
        <v>5.4727531813226262</v>
      </c>
      <c r="AL35">
        <v>5.308913588794911</v>
      </c>
      <c r="AM35">
        <v>9.1999069261631998</v>
      </c>
    </row>
    <row r="36" spans="1:39" x14ac:dyDescent="0.25">
      <c r="A36" s="70">
        <f ca="1">Exceedance!U36</f>
        <v>43800</v>
      </c>
      <c r="B36" s="274">
        <v>5.5915552410407274</v>
      </c>
      <c r="C36" s="274">
        <v>6.0098132047530921</v>
      </c>
      <c r="D36" s="274">
        <v>5.8343032560341213</v>
      </c>
      <c r="E36">
        <v>8.2752197411760271</v>
      </c>
      <c r="F36">
        <v>6.8936584929704727</v>
      </c>
      <c r="G36">
        <v>6.9483748223714361</v>
      </c>
      <c r="H36">
        <v>7.6737214629875128</v>
      </c>
      <c r="I36">
        <v>5.6443521920287667</v>
      </c>
      <c r="J36">
        <v>3.4794143601569667</v>
      </c>
      <c r="K36">
        <v>5.2975494236098264</v>
      </c>
      <c r="L36">
        <v>5.3541692274877937</v>
      </c>
      <c r="M36">
        <v>5.9960762832555323</v>
      </c>
      <c r="N36">
        <v>2.4105985775414531</v>
      </c>
      <c r="O36">
        <v>6.9625281243667514</v>
      </c>
      <c r="P36">
        <v>4.5535506955796841</v>
      </c>
      <c r="Q36">
        <v>7.2240162785042532</v>
      </c>
      <c r="R36">
        <v>6.9459599811965509</v>
      </c>
      <c r="S36">
        <v>8.3758599027574618</v>
      </c>
      <c r="T36">
        <v>6.7858461106497678</v>
      </c>
      <c r="U36">
        <v>7.1263079945848133</v>
      </c>
      <c r="V36">
        <v>5.5610001226083927</v>
      </c>
      <c r="W36">
        <v>3.2352289399496916</v>
      </c>
      <c r="X36">
        <v>5.3754218436666763</v>
      </c>
      <c r="Y36">
        <v>5.2993539684759083</v>
      </c>
      <c r="Z36">
        <v>6.0332986524542873</v>
      </c>
      <c r="AA36">
        <v>6.0720119574007922</v>
      </c>
      <c r="AB36">
        <v>6.4645840079982149</v>
      </c>
      <c r="AC36">
        <v>2.7542779558985968</v>
      </c>
      <c r="AD36">
        <v>5.533963588443358</v>
      </c>
      <c r="AE36">
        <v>6.6523618308850283</v>
      </c>
      <c r="AF36">
        <v>4.8934385726262422</v>
      </c>
      <c r="AG36">
        <v>7.9380485904974973</v>
      </c>
      <c r="AH36">
        <v>5.5101772673900298</v>
      </c>
      <c r="AI36">
        <v>3.0851731750823723</v>
      </c>
      <c r="AJ36">
        <v>8.6923680541613688</v>
      </c>
      <c r="AK36">
        <v>5.3888182016687267</v>
      </c>
      <c r="AL36">
        <v>5.2376036950165501</v>
      </c>
      <c r="AM36">
        <v>9.4150371554013184</v>
      </c>
    </row>
    <row r="37" spans="1:39" x14ac:dyDescent="0.25">
      <c r="A37" s="70">
        <f ca="1">Exceedance!U37</f>
        <v>43831</v>
      </c>
      <c r="B37" s="253">
        <v>5.2226424909034543</v>
      </c>
      <c r="C37" s="253">
        <v>5.6023368326770937</v>
      </c>
      <c r="D37" s="253">
        <v>5.4431248741354077</v>
      </c>
      <c r="E37">
        <v>7.7417125445491282</v>
      </c>
      <c r="F37" s="1">
        <v>6.4712118341530998</v>
      </c>
      <c r="G37" s="1">
        <v>5.5980470110691334</v>
      </c>
      <c r="H37" s="1">
        <v>7.1870954412713068</v>
      </c>
      <c r="I37" s="1">
        <v>5.2998930866656373</v>
      </c>
      <c r="J37" s="1">
        <v>3.2574633550559136</v>
      </c>
      <c r="K37" s="1">
        <v>4.9746339212686204</v>
      </c>
      <c r="L37" s="1">
        <v>5.0424201792386274</v>
      </c>
      <c r="M37" s="1">
        <v>5.6156837674445619</v>
      </c>
      <c r="N37" s="1">
        <v>2.304828226653576</v>
      </c>
      <c r="O37" s="1">
        <v>6.5011389557806165</v>
      </c>
      <c r="P37" s="1">
        <v>4.2019645647612212</v>
      </c>
      <c r="Q37" s="1">
        <v>6.7387070095046324</v>
      </c>
      <c r="R37" s="1">
        <v>6.5150764751131822</v>
      </c>
      <c r="S37" s="1">
        <v>7.8056281225227782</v>
      </c>
      <c r="T37" s="1">
        <v>6.3478108122616481</v>
      </c>
      <c r="U37" s="1">
        <v>6.6625864828450183</v>
      </c>
      <c r="V37" s="1">
        <v>5.2217024036991653</v>
      </c>
      <c r="W37" s="1">
        <v>3.0899538261021098</v>
      </c>
      <c r="X37" s="1">
        <v>5.0158006181131594</v>
      </c>
      <c r="Y37" s="1">
        <v>4.9249405720185209</v>
      </c>
      <c r="Z37" s="1">
        <v>5.6504510088774751</v>
      </c>
      <c r="AA37" s="1">
        <v>5.7219470225876439</v>
      </c>
      <c r="AB37" s="1">
        <v>5.9885850069597817</v>
      </c>
      <c r="AC37" s="1">
        <v>2.6583742996988069</v>
      </c>
      <c r="AD37" s="1">
        <v>5.1847959578063616</v>
      </c>
      <c r="AE37" s="1">
        <v>6.2547878294813222</v>
      </c>
      <c r="AF37" s="1">
        <v>4.6154518727144014</v>
      </c>
      <c r="AG37" s="1">
        <v>7.3725417478937167</v>
      </c>
      <c r="AH37">
        <v>5.1832317329216453</v>
      </c>
      <c r="AI37">
        <v>2.9201068627204192</v>
      </c>
      <c r="AJ37">
        <v>8.0157093729310649</v>
      </c>
      <c r="AK37">
        <v>5.0747546845963392</v>
      </c>
      <c r="AL37">
        <v>4.9087306636308199</v>
      </c>
      <c r="AM37">
        <v>8.5597010019900477</v>
      </c>
    </row>
    <row r="38" spans="1:39" x14ac:dyDescent="0.25">
      <c r="A38" s="70">
        <f ca="1">Exceedance!U38</f>
        <v>43862</v>
      </c>
      <c r="B38" s="253">
        <v>4.4600297954315957</v>
      </c>
      <c r="C38" s="253">
        <v>4.770051428172625</v>
      </c>
      <c r="D38" s="253">
        <v>4.640100829177956</v>
      </c>
      <c r="E38">
        <v>6.6264639512378096</v>
      </c>
      <c r="F38">
        <v>5.5615802993742074</v>
      </c>
      <c r="G38">
        <v>3.8783226034171934</v>
      </c>
      <c r="H38">
        <v>6.1469639240642371</v>
      </c>
      <c r="I38">
        <v>4.5560451809932312</v>
      </c>
      <c r="J38">
        <v>2.8003465945490116</v>
      </c>
      <c r="K38">
        <v>4.2752753408596487</v>
      </c>
      <c r="L38">
        <v>4.3706601313012792</v>
      </c>
      <c r="M38">
        <v>4.7974800641663577</v>
      </c>
      <c r="N38">
        <v>2.0446247138161922</v>
      </c>
      <c r="O38">
        <v>5.5306822416951373</v>
      </c>
      <c r="P38">
        <v>3.5876076656305704</v>
      </c>
      <c r="Q38">
        <v>5.7537016332722457</v>
      </c>
      <c r="R38">
        <v>5.5784828490475453</v>
      </c>
      <c r="S38">
        <v>6.6316178335072973</v>
      </c>
      <c r="T38">
        <v>5.4232806542660814</v>
      </c>
      <c r="U38">
        <v>5.7139908441326188</v>
      </c>
      <c r="V38">
        <v>4.4904340247808356</v>
      </c>
      <c r="W38">
        <v>2.7213045403422571</v>
      </c>
      <c r="X38">
        <v>4.3226362404729599</v>
      </c>
      <c r="Y38">
        <v>4.1704351773594963</v>
      </c>
      <c r="Z38">
        <v>4.8273594969943074</v>
      </c>
      <c r="AA38">
        <v>4.9555669741236201</v>
      </c>
      <c r="AB38">
        <v>5.0408930810588766</v>
      </c>
      <c r="AC38">
        <v>2.3697582024943791</v>
      </c>
      <c r="AD38">
        <v>4.4538552081121772</v>
      </c>
      <c r="AE38">
        <v>5.3790313514412986</v>
      </c>
      <c r="AF38">
        <v>4.0091556801552954</v>
      </c>
      <c r="AG38">
        <v>6.2242695290430916</v>
      </c>
      <c r="AH38">
        <v>4.4620570358198259</v>
      </c>
      <c r="AI38">
        <v>2.5788305236243332</v>
      </c>
      <c r="AJ38">
        <v>6.7219090677384399</v>
      </c>
      <c r="AK38">
        <v>4.4134350242526876</v>
      </c>
      <c r="AL38">
        <v>4.2323841666072646</v>
      </c>
      <c r="AM38">
        <v>6.7030640694216341</v>
      </c>
    </row>
    <row r="39" spans="1:39" x14ac:dyDescent="0.25">
      <c r="A39" s="70">
        <f ca="1">Exceedance!U39</f>
        <v>43891</v>
      </c>
      <c r="B39" s="253">
        <v>4.3796029742681162</v>
      </c>
      <c r="C39" s="253">
        <v>4.6454483825233153</v>
      </c>
      <c r="D39" s="253">
        <v>4.5341514126449018</v>
      </c>
      <c r="E39">
        <v>6.2382166740324232</v>
      </c>
      <c r="F39">
        <v>5.2887936993791218</v>
      </c>
      <c r="G39">
        <v>4.5828211962564644</v>
      </c>
      <c r="H39">
        <v>5.8596634939833949</v>
      </c>
      <c r="I39">
        <v>4.3958861372456699</v>
      </c>
      <c r="J39">
        <v>2.8901310807215506</v>
      </c>
      <c r="K39">
        <v>4.1803017475199153</v>
      </c>
      <c r="L39">
        <v>4.2608598142131955</v>
      </c>
      <c r="M39">
        <v>4.6581783299960415</v>
      </c>
      <c r="N39">
        <v>2.1530211986691454</v>
      </c>
      <c r="O39">
        <v>5.2911030676560067</v>
      </c>
      <c r="P39">
        <v>3.6893361321118374</v>
      </c>
      <c r="Q39">
        <v>5.5693809576795967</v>
      </c>
      <c r="R39">
        <v>5.4173609191777929</v>
      </c>
      <c r="S39">
        <v>6.2568887947120775</v>
      </c>
      <c r="T39">
        <v>5.2094640627519331</v>
      </c>
      <c r="U39">
        <v>5.4613953627026532</v>
      </c>
      <c r="V39">
        <v>4.3388540212546838</v>
      </c>
      <c r="W39">
        <v>2.7305037928602758</v>
      </c>
      <c r="X39">
        <v>4.2197582717054214</v>
      </c>
      <c r="Y39">
        <v>4.1040201884964667</v>
      </c>
      <c r="Z39">
        <v>4.6788327599579684</v>
      </c>
      <c r="AA39">
        <v>4.7830954933003929</v>
      </c>
      <c r="AB39">
        <v>4.9425995890359049</v>
      </c>
      <c r="AC39">
        <v>2.4172459704698732</v>
      </c>
      <c r="AD39">
        <v>4.3697196918660444</v>
      </c>
      <c r="AE39">
        <v>5.1349081950325388</v>
      </c>
      <c r="AF39">
        <v>3.9191025182428598</v>
      </c>
      <c r="AG39">
        <v>5.9776802223079084</v>
      </c>
      <c r="AH39">
        <v>4.3280622055663995</v>
      </c>
      <c r="AI39">
        <v>2.6672921342817917</v>
      </c>
      <c r="AJ39">
        <v>6.2087393495094947</v>
      </c>
      <c r="AK39">
        <v>4.3594973641412098</v>
      </c>
      <c r="AL39">
        <v>4.1757629685322062</v>
      </c>
      <c r="AM39">
        <v>4.8282049721459916</v>
      </c>
    </row>
    <row r="40" spans="1:39" x14ac:dyDescent="0.25">
      <c r="A40" s="70">
        <f ca="1">Exceedance!U40</f>
        <v>43922</v>
      </c>
      <c r="B40" s="253">
        <v>5.5644784420438711</v>
      </c>
      <c r="C40" s="253">
        <v>5.5620773699029407</v>
      </c>
      <c r="D40" s="253">
        <v>5.5630342452685948</v>
      </c>
      <c r="E40">
        <v>3.9279973331052767</v>
      </c>
      <c r="F40">
        <v>5.6277881146980793</v>
      </c>
      <c r="G40">
        <v>7.7201974161352815</v>
      </c>
      <c r="H40">
        <v>5.7304977062211213</v>
      </c>
      <c r="I40">
        <v>2.6660526963047899</v>
      </c>
      <c r="J40">
        <v>5.8538760312506453</v>
      </c>
      <c r="K40">
        <v>4.982663510685815</v>
      </c>
      <c r="L40">
        <v>4.0717755352217671</v>
      </c>
      <c r="M40">
        <v>2.3418422623362773</v>
      </c>
      <c r="N40">
        <v>4.3255463031954671</v>
      </c>
      <c r="O40">
        <v>4.9062019866034134</v>
      </c>
      <c r="P40">
        <v>4.2078743882974878</v>
      </c>
      <c r="Q40">
        <v>5.8775603970894617</v>
      </c>
      <c r="R40">
        <v>5.6285112682563874</v>
      </c>
      <c r="S40">
        <v>5.522246897069647</v>
      </c>
      <c r="T40">
        <v>4.4294518243455885</v>
      </c>
      <c r="U40">
        <v>5.2984284330876878</v>
      </c>
      <c r="V40">
        <v>2.2643005332034165</v>
      </c>
      <c r="W40">
        <v>2.3079882617511323</v>
      </c>
      <c r="X40">
        <v>3.0732571149530803</v>
      </c>
      <c r="Y40">
        <v>5.4491573793977475</v>
      </c>
      <c r="Z40">
        <v>4.8005216203941918</v>
      </c>
      <c r="AA40">
        <v>5.7137445719565676</v>
      </c>
      <c r="AB40">
        <v>2.4328783036152908</v>
      </c>
      <c r="AC40">
        <v>2.4740970914779501</v>
      </c>
      <c r="AD40">
        <v>5.1508862106003486</v>
      </c>
      <c r="AE40">
        <v>2.2857621886596045</v>
      </c>
      <c r="AF40">
        <v>3.9042819639073838</v>
      </c>
      <c r="AG40">
        <v>6.0536438533977188</v>
      </c>
      <c r="AH40">
        <v>2.2595060311316821</v>
      </c>
      <c r="AI40">
        <v>4.6610684763599197</v>
      </c>
      <c r="AJ40">
        <v>5.4107719347780519</v>
      </c>
      <c r="AK40">
        <v>3.1480946928449507</v>
      </c>
      <c r="AL40">
        <v>3.8948297036769128</v>
      </c>
      <c r="AM40">
        <v>3.6351145597004462</v>
      </c>
    </row>
    <row r="41" spans="1:39" x14ac:dyDescent="0.25">
      <c r="A41" s="70">
        <f ca="1">Exceedance!U41</f>
        <v>43952</v>
      </c>
      <c r="B41" s="253">
        <v>6.5467635313568273</v>
      </c>
      <c r="C41" s="253">
        <v>6.5411994299404776</v>
      </c>
      <c r="D41" s="253">
        <v>6.5434089686822468</v>
      </c>
      <c r="E41">
        <v>6.5611440985442062</v>
      </c>
      <c r="F41">
        <v>6.6612495520993704</v>
      </c>
      <c r="G41">
        <v>8.4909401617449198</v>
      </c>
      <c r="H41">
        <v>6.797918125129117</v>
      </c>
      <c r="I41">
        <v>6.0894609336302885</v>
      </c>
      <c r="J41">
        <v>6.6312210445123432</v>
      </c>
      <c r="K41">
        <v>5.2841170622567804</v>
      </c>
      <c r="L41">
        <v>4.3668737166935889</v>
      </c>
      <c r="M41">
        <v>7.126920099957224</v>
      </c>
      <c r="N41">
        <v>6.5611440985443998</v>
      </c>
      <c r="O41">
        <v>6.8415091896786766</v>
      </c>
      <c r="P41">
        <v>3.6342095970245771</v>
      </c>
      <c r="Q41">
        <v>7.001523493397861</v>
      </c>
      <c r="R41">
        <v>6.657986761146045</v>
      </c>
      <c r="S41">
        <v>6.3047064635609553</v>
      </c>
      <c r="T41">
        <v>6.5611440985442062</v>
      </c>
      <c r="U41">
        <v>6.5611440985442062</v>
      </c>
      <c r="V41">
        <v>3.551203791053207</v>
      </c>
      <c r="W41">
        <v>2.514336170413372</v>
      </c>
      <c r="X41">
        <v>3.3489157635846447</v>
      </c>
      <c r="Y41">
        <v>5.9626415264470962</v>
      </c>
      <c r="Z41">
        <v>5.3847547423797089</v>
      </c>
      <c r="AA41">
        <v>6.7703802914052185</v>
      </c>
      <c r="AB41">
        <v>7.1647713963858513</v>
      </c>
      <c r="AC41">
        <v>2.8084834210824177</v>
      </c>
      <c r="AD41">
        <v>5.7172900714076302</v>
      </c>
      <c r="AE41">
        <v>2.3816267971572405</v>
      </c>
      <c r="AF41">
        <v>5.0907033006564237</v>
      </c>
      <c r="AG41">
        <v>7.2538525220854853</v>
      </c>
      <c r="AH41">
        <v>2.504154701052157</v>
      </c>
      <c r="AI41">
        <v>6.5611440985443998</v>
      </c>
      <c r="AJ41">
        <v>6.5611440985442062</v>
      </c>
      <c r="AK41">
        <v>4.127410846082447</v>
      </c>
      <c r="AL41">
        <v>6.5611440985443021</v>
      </c>
      <c r="AM41">
        <v>5.7522130229092046</v>
      </c>
    </row>
    <row r="42" spans="1:39" x14ac:dyDescent="0.25">
      <c r="A42" s="70">
        <f ca="1">Exceedance!U42</f>
        <v>43983</v>
      </c>
      <c r="B42" s="253">
        <v>8.52808783309837</v>
      </c>
      <c r="C42" s="253">
        <v>8.52808783309837</v>
      </c>
      <c r="D42" s="253">
        <v>8.52808783309837</v>
      </c>
      <c r="E42">
        <v>8.52808783309837</v>
      </c>
      <c r="F42">
        <v>6.0467948576298047</v>
      </c>
      <c r="G42">
        <v>8.9002738554844889</v>
      </c>
      <c r="H42">
        <v>5.1439129755057387</v>
      </c>
      <c r="I42">
        <v>2.9020335250354177</v>
      </c>
      <c r="J42">
        <v>8.5165940885335605</v>
      </c>
      <c r="K42">
        <v>6.3162612295825529</v>
      </c>
      <c r="L42">
        <v>8.0013963902338308</v>
      </c>
      <c r="M42">
        <v>2.729768771664741</v>
      </c>
      <c r="N42">
        <v>8.52808783309837</v>
      </c>
      <c r="O42">
        <v>2.9609656892858278</v>
      </c>
      <c r="P42">
        <v>7.5964602656672442</v>
      </c>
      <c r="Q42">
        <v>8.5280878330980023</v>
      </c>
      <c r="R42">
        <v>8.52808783309837</v>
      </c>
      <c r="S42">
        <v>8.5046976748315917</v>
      </c>
      <c r="T42">
        <v>8.528087833098466</v>
      </c>
      <c r="U42">
        <v>7.2285005477415565</v>
      </c>
      <c r="V42">
        <v>2.8792521482318816</v>
      </c>
      <c r="W42">
        <v>2.8726708752109125</v>
      </c>
      <c r="X42">
        <v>3.9752906281196738</v>
      </c>
      <c r="Y42">
        <v>6.897817802617018</v>
      </c>
      <c r="Z42">
        <v>8.3615550358397446</v>
      </c>
      <c r="AA42">
        <v>8.5280878330981853</v>
      </c>
      <c r="AB42">
        <v>2.7487673228261382</v>
      </c>
      <c r="AC42">
        <v>8.4791188750791679</v>
      </c>
      <c r="AD42">
        <v>8.2767713536346861</v>
      </c>
      <c r="AE42">
        <v>2.7451206336024092</v>
      </c>
      <c r="AF42">
        <v>8.52808783309837</v>
      </c>
      <c r="AG42">
        <v>6.2978363988580668</v>
      </c>
      <c r="AH42">
        <v>2.7173857268930695</v>
      </c>
      <c r="AI42">
        <v>8.528087833098466</v>
      </c>
      <c r="AJ42">
        <v>8.528087833098466</v>
      </c>
      <c r="AK42">
        <v>3.5503122704222059</v>
      </c>
      <c r="AL42">
        <v>8.52808783309837</v>
      </c>
      <c r="AM42">
        <v>8.528087833098466</v>
      </c>
    </row>
    <row r="43" spans="1:39" x14ac:dyDescent="0.25">
      <c r="A43" s="70">
        <f ca="1">Exceedance!U43</f>
        <v>44013</v>
      </c>
      <c r="B43" s="253">
        <v>9.5065704903686399</v>
      </c>
      <c r="C43" s="253">
        <v>9.5065704903686399</v>
      </c>
      <c r="D43" s="253">
        <v>9.5065704903686399</v>
      </c>
      <c r="E43">
        <v>9.5065704903686399</v>
      </c>
      <c r="F43">
        <v>3.619185643891996</v>
      </c>
      <c r="G43">
        <v>9.5065704903686399</v>
      </c>
      <c r="H43">
        <v>3.836248556610375</v>
      </c>
      <c r="I43">
        <v>3.2018012750946516</v>
      </c>
      <c r="J43">
        <v>9.5065704903686399</v>
      </c>
      <c r="K43">
        <v>9.5065704903686399</v>
      </c>
      <c r="L43">
        <v>9.5065704903686399</v>
      </c>
      <c r="M43">
        <v>2.8692371218420285</v>
      </c>
      <c r="N43">
        <v>9.5065704903686399</v>
      </c>
      <c r="O43">
        <v>3.3389000122912811</v>
      </c>
      <c r="P43">
        <v>9.5065704903686399</v>
      </c>
      <c r="Q43">
        <v>9.5065704903686399</v>
      </c>
      <c r="R43">
        <v>9.5065704903686399</v>
      </c>
      <c r="S43">
        <v>9.5065704903686399</v>
      </c>
      <c r="T43">
        <v>9.5065704903686399</v>
      </c>
      <c r="U43">
        <v>3.4505693703898412</v>
      </c>
      <c r="V43">
        <v>3.1705207277540794</v>
      </c>
      <c r="W43">
        <v>3.4414266810233705</v>
      </c>
      <c r="X43">
        <v>3.4667920511764194</v>
      </c>
      <c r="Y43">
        <v>9.5065704903686399</v>
      </c>
      <c r="Z43">
        <v>9.5065704903686399</v>
      </c>
      <c r="AA43">
        <v>3.4775693019347318</v>
      </c>
      <c r="AB43">
        <v>2.8524970409970147</v>
      </c>
      <c r="AC43">
        <v>9.5065704903686399</v>
      </c>
      <c r="AD43">
        <v>9.5065704903686399</v>
      </c>
      <c r="AE43">
        <v>9.5065704903686399</v>
      </c>
      <c r="AF43">
        <v>9.5065704903686399</v>
      </c>
      <c r="AG43">
        <v>3.4659030622743798</v>
      </c>
      <c r="AH43">
        <v>2.9803369893851257</v>
      </c>
      <c r="AI43">
        <v>9.5065704903686399</v>
      </c>
      <c r="AJ43">
        <v>8.5218265117263883</v>
      </c>
      <c r="AK43">
        <v>3.4516967527175155</v>
      </c>
      <c r="AL43">
        <v>9.5065704903686399</v>
      </c>
      <c r="AM43">
        <v>9.5065704903686399</v>
      </c>
    </row>
    <row r="44" spans="1:39" x14ac:dyDescent="0.25">
      <c r="A44" s="70">
        <f ca="1">Exceedance!U44</f>
        <v>44044</v>
      </c>
      <c r="B44" s="253">
        <v>9.3860552811322489</v>
      </c>
      <c r="C44" s="253">
        <v>9.3860552811322489</v>
      </c>
      <c r="D44" s="253">
        <v>9.3860552811322489</v>
      </c>
      <c r="E44">
        <v>9.4538535700968733</v>
      </c>
      <c r="F44">
        <v>3.7192924117376234</v>
      </c>
      <c r="G44">
        <v>9.5065704903686399</v>
      </c>
      <c r="H44">
        <v>5.2416045874277479</v>
      </c>
      <c r="I44">
        <v>3.1469319909895237</v>
      </c>
      <c r="J44">
        <v>9.2889442370390221</v>
      </c>
      <c r="K44">
        <v>9.2732337241776364</v>
      </c>
      <c r="L44">
        <v>9.3789742479507368</v>
      </c>
      <c r="M44">
        <v>2.8056562562692084</v>
      </c>
      <c r="N44">
        <v>9.5065704903686399</v>
      </c>
      <c r="O44">
        <v>3.3009630741453453</v>
      </c>
      <c r="P44">
        <v>9.5065704903686399</v>
      </c>
      <c r="Q44">
        <v>9.4705509912535142</v>
      </c>
      <c r="R44">
        <v>9.5065704903686399</v>
      </c>
      <c r="S44">
        <v>9.5065704903686399</v>
      </c>
      <c r="T44">
        <v>9.5065704903686399</v>
      </c>
      <c r="U44">
        <v>3.5099365195205414</v>
      </c>
      <c r="V44">
        <v>3.1214642466434173</v>
      </c>
      <c r="W44">
        <v>3.5234711545728259</v>
      </c>
      <c r="X44">
        <v>3.5342844190319749</v>
      </c>
      <c r="Y44">
        <v>9.3358369322762886</v>
      </c>
      <c r="Z44">
        <v>9.4320664165449841</v>
      </c>
      <c r="AA44">
        <v>3.7799451991829409</v>
      </c>
      <c r="AB44">
        <v>2.7522657480663266</v>
      </c>
      <c r="AC44">
        <v>9.3070303147068252</v>
      </c>
      <c r="AD44">
        <v>9.5065704903686399</v>
      </c>
      <c r="AE44">
        <v>9.2952951868710567</v>
      </c>
      <c r="AF44">
        <v>9.5065704903686399</v>
      </c>
      <c r="AG44">
        <v>3.5413571427803854</v>
      </c>
      <c r="AH44">
        <v>2.9461464365327164</v>
      </c>
      <c r="AI44">
        <v>9.5065704903686399</v>
      </c>
      <c r="AJ44">
        <v>8.5402197929310919</v>
      </c>
      <c r="AK44">
        <v>3.5004255795927772</v>
      </c>
      <c r="AL44">
        <v>9.5065704903686399</v>
      </c>
      <c r="AM44">
        <v>9.5065704903686399</v>
      </c>
    </row>
    <row r="45" spans="1:39" x14ac:dyDescent="0.25">
      <c r="A45" s="70">
        <f ca="1">Exceedance!U45</f>
        <v>44075</v>
      </c>
      <c r="B45" s="253">
        <v>6.1823213694175196</v>
      </c>
      <c r="C45" s="253">
        <v>6.5000277041545775</v>
      </c>
      <c r="D45" s="253">
        <v>6.3675650530196037</v>
      </c>
      <c r="E45">
        <v>7.2342496238898555</v>
      </c>
      <c r="F45">
        <v>8.2826040392853937</v>
      </c>
      <c r="G45">
        <v>8.2357468430002889</v>
      </c>
      <c r="H45">
        <v>6.2073952122941654</v>
      </c>
      <c r="I45">
        <v>3.7290705811349358</v>
      </c>
      <c r="J45">
        <v>5.6426448682374328</v>
      </c>
      <c r="K45">
        <v>5.6670369231699702</v>
      </c>
      <c r="L45">
        <v>6.4371626893555502</v>
      </c>
      <c r="M45">
        <v>2.4161422203209031</v>
      </c>
      <c r="N45">
        <v>7.4940747732670383</v>
      </c>
      <c r="O45">
        <v>4.9797411268915956</v>
      </c>
      <c r="P45">
        <v>7.894192126050215</v>
      </c>
      <c r="Q45">
        <v>7.5910428636889309</v>
      </c>
      <c r="R45">
        <v>9.1115217733523171</v>
      </c>
      <c r="S45">
        <v>7.3857191043659256</v>
      </c>
      <c r="T45">
        <v>7.7379337907184293</v>
      </c>
      <c r="U45">
        <v>5.9717627648597231</v>
      </c>
      <c r="V45">
        <v>3.3048421674398467</v>
      </c>
      <c r="W45">
        <v>5.7091434220820263</v>
      </c>
      <c r="X45">
        <v>5.7689314544058963</v>
      </c>
      <c r="Y45">
        <v>6.3464901942970631</v>
      </c>
      <c r="Z45">
        <v>6.5212217419184455</v>
      </c>
      <c r="AA45">
        <v>7.1334129845775163</v>
      </c>
      <c r="AB45">
        <v>2.6271876488515407</v>
      </c>
      <c r="AC45">
        <v>5.9472968004424143</v>
      </c>
      <c r="AD45">
        <v>7.1451043458246319</v>
      </c>
      <c r="AE45">
        <v>5.2789534881359756</v>
      </c>
      <c r="AF45">
        <v>8.5802767945145924</v>
      </c>
      <c r="AG45">
        <v>5.9619171839724565</v>
      </c>
      <c r="AH45">
        <v>3.1964080753690522</v>
      </c>
      <c r="AI45">
        <v>9.1015615129155432</v>
      </c>
      <c r="AJ45">
        <v>5.9492326827241371</v>
      </c>
      <c r="AK45">
        <v>5.7386579273245966</v>
      </c>
      <c r="AL45">
        <v>9.1999069261631998</v>
      </c>
      <c r="AM45">
        <v>8.6401937938009112</v>
      </c>
    </row>
    <row r="46" spans="1:39" x14ac:dyDescent="0.25">
      <c r="A46" s="70">
        <f ca="1">Exceedance!U46</f>
        <v>44105</v>
      </c>
      <c r="B46" s="253">
        <v>6.1318449906729038</v>
      </c>
      <c r="C46" s="253">
        <v>6.5009900354035635</v>
      </c>
      <c r="D46" s="253">
        <v>6.3506951824249818</v>
      </c>
      <c r="E46">
        <v>7.3455585108819488</v>
      </c>
      <c r="F46">
        <v>8.0641513549739336</v>
      </c>
      <c r="G46">
        <v>8.2767359870495785</v>
      </c>
      <c r="H46">
        <v>6.1515215854108733</v>
      </c>
      <c r="I46">
        <v>3.6898045242342179</v>
      </c>
      <c r="J46">
        <v>5.6422399282075864</v>
      </c>
      <c r="K46">
        <v>5.664374768682336</v>
      </c>
      <c r="L46">
        <v>6.4445353763923654</v>
      </c>
      <c r="M46">
        <v>2.4214082519464033</v>
      </c>
      <c r="N46">
        <v>7.5395777979547756</v>
      </c>
      <c r="O46">
        <v>4.9252259562245317</v>
      </c>
      <c r="P46">
        <v>7.8726644324390955</v>
      </c>
      <c r="Q46">
        <v>7.5287997009699597</v>
      </c>
      <c r="R46">
        <v>9.0137011781935783</v>
      </c>
      <c r="S46">
        <v>7.392923714975681</v>
      </c>
      <c r="T46">
        <v>7.8101965977315482</v>
      </c>
      <c r="U46">
        <v>5.9555306149553013</v>
      </c>
      <c r="V46">
        <v>3.2807837956163621</v>
      </c>
      <c r="W46">
        <v>5.6645762080351982</v>
      </c>
      <c r="X46">
        <v>5.6930439547037484</v>
      </c>
      <c r="Y46">
        <v>6.3635316046749342</v>
      </c>
      <c r="Z46">
        <v>6.4995144226580033</v>
      </c>
      <c r="AA46">
        <v>7.0575589042517501</v>
      </c>
      <c r="AB46">
        <v>2.6871175449984408</v>
      </c>
      <c r="AC46">
        <v>5.9216706886938324</v>
      </c>
      <c r="AD46">
        <v>7.1365715118294872</v>
      </c>
      <c r="AE46">
        <v>5.2561314904058412</v>
      </c>
      <c r="AF46">
        <v>8.6393645359446101</v>
      </c>
      <c r="AG46">
        <v>5.8696607380306851</v>
      </c>
      <c r="AH46">
        <v>3.222864122588871</v>
      </c>
      <c r="AI46">
        <v>9.2953527315538551</v>
      </c>
      <c r="AJ46">
        <v>5.8788726440070551</v>
      </c>
      <c r="AK46">
        <v>5.6225601351193628</v>
      </c>
      <c r="AL46">
        <v>9.5065704903686399</v>
      </c>
      <c r="AM46">
        <v>8.799870836487516</v>
      </c>
    </row>
    <row r="47" spans="1:39" x14ac:dyDescent="0.25">
      <c r="A47" s="70">
        <f ca="1">Exceedance!U47</f>
        <v>44136</v>
      </c>
      <c r="B47" s="253">
        <v>5.6960928927532608</v>
      </c>
      <c r="C47" s="253">
        <v>6.094219648347833</v>
      </c>
      <c r="D47" s="253">
        <v>5.9406883787152314</v>
      </c>
      <c r="E47">
        <v>6.9326052133762364</v>
      </c>
      <c r="F47">
        <v>7.3582759265547866</v>
      </c>
      <c r="G47">
        <v>7.7757335093137714</v>
      </c>
      <c r="H47">
        <v>5.7010701752903747</v>
      </c>
      <c r="I47">
        <v>3.4387557593420457</v>
      </c>
      <c r="J47">
        <v>5.2819020670121413</v>
      </c>
      <c r="K47">
        <v>5.3465450825003042</v>
      </c>
      <c r="L47">
        <v>5.9904718520663636</v>
      </c>
      <c r="M47">
        <v>2.2874673722088454</v>
      </c>
      <c r="N47">
        <v>7.0190351368335895</v>
      </c>
      <c r="O47">
        <v>4.5957070720134459</v>
      </c>
      <c r="P47">
        <v>7.3001251633335791</v>
      </c>
      <c r="Q47">
        <v>6.9864407555719366</v>
      </c>
      <c r="R47">
        <v>8.4886779471662397</v>
      </c>
      <c r="S47">
        <v>6.893534170995073</v>
      </c>
      <c r="T47">
        <v>7.2552792775608745</v>
      </c>
      <c r="U47">
        <v>5.5504506441855295</v>
      </c>
      <c r="V47">
        <v>3.096237040464092</v>
      </c>
      <c r="W47">
        <v>5.2697660035363212</v>
      </c>
      <c r="X47">
        <v>5.2626170660205478</v>
      </c>
      <c r="Y47">
        <v>5.9792911619437303</v>
      </c>
      <c r="Z47">
        <v>6.0487308351823037</v>
      </c>
      <c r="AA47">
        <v>6.558697627372748</v>
      </c>
      <c r="AB47">
        <v>2.6215255521143854</v>
      </c>
      <c r="AC47">
        <v>5.5343717794451752</v>
      </c>
      <c r="AD47">
        <v>6.6767826460597481</v>
      </c>
      <c r="AE47">
        <v>4.9133757910975255</v>
      </c>
      <c r="AF47">
        <v>8.057423516123924</v>
      </c>
      <c r="AG47">
        <v>5.4586125234078366</v>
      </c>
      <c r="AH47">
        <v>3.057488398145265</v>
      </c>
      <c r="AI47">
        <v>8.8886479283762778</v>
      </c>
      <c r="AJ47">
        <v>5.4815830620566937</v>
      </c>
      <c r="AK47">
        <v>5.2278072235030812</v>
      </c>
      <c r="AL47">
        <v>9.1999069261631998</v>
      </c>
      <c r="AM47">
        <v>8.3181300713992563</v>
      </c>
    </row>
    <row r="48" spans="1:39" x14ac:dyDescent="0.25">
      <c r="A48" s="70">
        <f ca="1">Exceedance!U48</f>
        <v>44166</v>
      </c>
      <c r="B48" s="253">
        <v>5.6078751437147432</v>
      </c>
      <c r="C48" s="253">
        <v>6.0274848233901848</v>
      </c>
      <c r="D48" s="253">
        <v>5.8514050610397197</v>
      </c>
      <c r="E48">
        <v>6.8318773465207077</v>
      </c>
      <c r="F48">
        <v>6.9721146705975254</v>
      </c>
      <c r="G48">
        <v>7.6722596623098784</v>
      </c>
      <c r="H48">
        <v>5.6207564870417279</v>
      </c>
      <c r="I48">
        <v>3.396607092079436</v>
      </c>
      <c r="J48">
        <v>5.2219841522406512</v>
      </c>
      <c r="K48">
        <v>5.3099113946209187</v>
      </c>
      <c r="L48">
        <v>5.9128736628687193</v>
      </c>
      <c r="M48">
        <v>2.2966899715451912</v>
      </c>
      <c r="N48">
        <v>6.8870998730873065</v>
      </c>
      <c r="O48">
        <v>4.5100742917878902</v>
      </c>
      <c r="P48">
        <v>7.1777680547534812</v>
      </c>
      <c r="Q48">
        <v>6.8775467044541836</v>
      </c>
      <c r="R48">
        <v>8.3218299310619201</v>
      </c>
      <c r="S48">
        <v>6.7801530263043421</v>
      </c>
      <c r="T48">
        <v>7.1167878701549769</v>
      </c>
      <c r="U48">
        <v>5.4890784536662975</v>
      </c>
      <c r="V48">
        <v>3.1165911877324164</v>
      </c>
      <c r="W48">
        <v>5.1850428851538162</v>
      </c>
      <c r="X48">
        <v>5.1595912816393197</v>
      </c>
      <c r="Y48">
        <v>5.9331591802618542</v>
      </c>
      <c r="Z48">
        <v>5.9916448900747907</v>
      </c>
      <c r="AA48">
        <v>6.4260696772175425</v>
      </c>
      <c r="AB48">
        <v>2.6736107233320903</v>
      </c>
      <c r="AC48">
        <v>5.4711710508962952</v>
      </c>
      <c r="AD48">
        <v>6.6018895670004127</v>
      </c>
      <c r="AE48">
        <v>4.8682293618367618</v>
      </c>
      <c r="AF48">
        <v>7.8925611939193523</v>
      </c>
      <c r="AG48">
        <v>5.4073291801962196</v>
      </c>
      <c r="AH48">
        <v>3.0504829603798633</v>
      </c>
      <c r="AI48">
        <v>8.6405141264590561</v>
      </c>
      <c r="AJ48">
        <v>5.3955490254466776</v>
      </c>
      <c r="AK48">
        <v>5.1571769355843262</v>
      </c>
      <c r="AL48">
        <v>9.1752769136845558</v>
      </c>
      <c r="AM48">
        <v>8.2000363407888184</v>
      </c>
    </row>
    <row r="49" spans="1:39" x14ac:dyDescent="0.25">
      <c r="A49" s="70">
        <f ca="1">Exceedance!U49</f>
        <v>44197</v>
      </c>
      <c r="B49" s="253">
        <v>5.2315954530102591</v>
      </c>
      <c r="C49" s="253">
        <v>5.6121798226048289</v>
      </c>
      <c r="D49" s="253">
        <v>5.4526064952633604</v>
      </c>
      <c r="E49">
        <v>6.4109128083078897</v>
      </c>
      <c r="F49">
        <v>5.6082204337139769</v>
      </c>
      <c r="G49">
        <v>7.1813948434320158</v>
      </c>
      <c r="H49">
        <v>5.2749690149461816</v>
      </c>
      <c r="I49">
        <v>3.1800841892420464</v>
      </c>
      <c r="J49">
        <v>4.9011740189857349</v>
      </c>
      <c r="K49">
        <v>4.9983477066755722</v>
      </c>
      <c r="L49">
        <v>5.5348992695922528</v>
      </c>
      <c r="M49">
        <v>2.1983740805517646</v>
      </c>
      <c r="N49">
        <v>6.4269222892568596</v>
      </c>
      <c r="O49">
        <v>4.1609198855029934</v>
      </c>
      <c r="P49">
        <v>6.6896503854071963</v>
      </c>
      <c r="Q49">
        <v>6.4461308284646641</v>
      </c>
      <c r="R49">
        <v>7.7523806934495978</v>
      </c>
      <c r="S49">
        <v>6.3399944709342977</v>
      </c>
      <c r="T49">
        <v>6.6492337024817108</v>
      </c>
      <c r="U49">
        <v>5.1523257835655958</v>
      </c>
      <c r="V49">
        <v>2.9782420745037848</v>
      </c>
      <c r="W49">
        <v>4.8389269327640783</v>
      </c>
      <c r="X49">
        <v>4.7929426726257818</v>
      </c>
      <c r="Y49">
        <v>5.553202456447659</v>
      </c>
      <c r="Z49">
        <v>5.6442321271233116</v>
      </c>
      <c r="AA49">
        <v>5.9535272543371374</v>
      </c>
      <c r="AB49">
        <v>2.5814931346532877</v>
      </c>
      <c r="AC49">
        <v>5.1227010807277544</v>
      </c>
      <c r="AD49">
        <v>6.2033534954718723</v>
      </c>
      <c r="AE49">
        <v>4.589316748186743</v>
      </c>
      <c r="AF49">
        <v>7.325420481895728</v>
      </c>
      <c r="AG49">
        <v>5.0850253404830763</v>
      </c>
      <c r="AH49">
        <v>2.8860052864305104</v>
      </c>
      <c r="AI49">
        <v>7.970143143156637</v>
      </c>
      <c r="AJ49">
        <v>5.0764313688649114</v>
      </c>
      <c r="AK49">
        <v>4.831383813791982</v>
      </c>
      <c r="AL49">
        <v>8.4582464956388108</v>
      </c>
      <c r="AM49">
        <v>7.6684961114013559</v>
      </c>
    </row>
    <row r="50" spans="1:39" x14ac:dyDescent="0.25">
      <c r="A50" s="70">
        <f ca="1">Exceedance!U50</f>
        <v>44228</v>
      </c>
      <c r="B50" s="253">
        <v>4.3197587786089944</v>
      </c>
      <c r="C50" s="253">
        <v>4.6201304973812203</v>
      </c>
      <c r="D50" s="253">
        <v>4.4942386068516385</v>
      </c>
      <c r="E50">
        <v>5.3260411479845011</v>
      </c>
      <c r="F50">
        <v>3.7834082181646806</v>
      </c>
      <c r="G50">
        <v>5.9355895279138737</v>
      </c>
      <c r="H50">
        <v>4.382133600178582</v>
      </c>
      <c r="I50">
        <v>2.6446430930162119</v>
      </c>
      <c r="J50">
        <v>4.0709571451141944</v>
      </c>
      <c r="K50">
        <v>4.1855155346626542</v>
      </c>
      <c r="L50">
        <v>4.570770084545706</v>
      </c>
      <c r="M50">
        <v>1.8875991770659151</v>
      </c>
      <c r="N50">
        <v>5.2844202601479422</v>
      </c>
      <c r="O50">
        <v>3.4303280339533315</v>
      </c>
      <c r="P50">
        <v>5.5191791529728214</v>
      </c>
      <c r="Q50">
        <v>5.3346364325575628</v>
      </c>
      <c r="R50">
        <v>6.3655281734132254</v>
      </c>
      <c r="S50">
        <v>5.2355904201730565</v>
      </c>
      <c r="T50">
        <v>5.5103399046736561</v>
      </c>
      <c r="U50">
        <v>4.2827636256882649</v>
      </c>
      <c r="V50">
        <v>2.5376837936871603</v>
      </c>
      <c r="W50">
        <v>4.0347311358339546</v>
      </c>
      <c r="X50">
        <v>3.9244413823009272</v>
      </c>
      <c r="Y50">
        <v>4.5852883361985812</v>
      </c>
      <c r="Z50">
        <v>4.7243419686068719</v>
      </c>
      <c r="AA50">
        <v>4.8508841580479771</v>
      </c>
      <c r="AB50">
        <v>2.2253498528360867</v>
      </c>
      <c r="AC50">
        <v>4.2530061507015304</v>
      </c>
      <c r="AD50">
        <v>5.1549875968386401</v>
      </c>
      <c r="AE50">
        <v>3.8516997542278055</v>
      </c>
      <c r="AF50">
        <v>5.9770587095624945</v>
      </c>
      <c r="AG50">
        <v>4.2319028997226393</v>
      </c>
      <c r="AH50">
        <v>2.4629895956843879</v>
      </c>
      <c r="AI50">
        <v>6.4743271467518859</v>
      </c>
      <c r="AJ50">
        <v>4.261813412679917</v>
      </c>
      <c r="AK50">
        <v>4.0262659322706948</v>
      </c>
      <c r="AL50">
        <v>6.6906615417902362</v>
      </c>
      <c r="AM50">
        <v>6.3435571635166355</v>
      </c>
    </row>
    <row r="51" spans="1:39" x14ac:dyDescent="0.25">
      <c r="A51" s="70">
        <f ca="1">Exceedance!U51</f>
        <v>44256</v>
      </c>
      <c r="B51" s="253">
        <v>4.4029612342607951</v>
      </c>
      <c r="C51" s="253">
        <v>4.6702798609544027</v>
      </c>
      <c r="D51" s="253">
        <v>4.5583672730563976</v>
      </c>
      <c r="E51">
        <v>5.2565994150588287</v>
      </c>
      <c r="F51">
        <v>4.6192359748231588</v>
      </c>
      <c r="G51">
        <v>5.8670728034894424</v>
      </c>
      <c r="H51">
        <v>4.385274408052636</v>
      </c>
      <c r="I51">
        <v>2.8375365775362162</v>
      </c>
      <c r="J51">
        <v>4.1312699449209846</v>
      </c>
      <c r="K51">
        <v>4.231159596250734</v>
      </c>
      <c r="L51">
        <v>4.6078014237692759</v>
      </c>
      <c r="M51">
        <v>2.0667482712607219</v>
      </c>
      <c r="N51">
        <v>5.2469667619960143</v>
      </c>
      <c r="O51">
        <v>3.6557551169315836</v>
      </c>
      <c r="P51">
        <v>5.543651808222898</v>
      </c>
      <c r="Q51">
        <v>5.3776986280566907</v>
      </c>
      <c r="R51">
        <v>6.232439804383052</v>
      </c>
      <c r="S51">
        <v>5.2130977234449496</v>
      </c>
      <c r="T51">
        <v>5.4632978200847822</v>
      </c>
      <c r="U51">
        <v>4.295315687197097</v>
      </c>
      <c r="V51">
        <v>2.6465937864089426</v>
      </c>
      <c r="W51">
        <v>4.0956142396745685</v>
      </c>
      <c r="X51">
        <v>4.0138480998617805</v>
      </c>
      <c r="Y51">
        <v>4.6136863089364706</v>
      </c>
      <c r="Z51">
        <v>4.7325512911380816</v>
      </c>
      <c r="AA51">
        <v>4.9275066806779755</v>
      </c>
      <c r="AB51">
        <v>2.3568146709279754</v>
      </c>
      <c r="AC51">
        <v>4.3306412791369215</v>
      </c>
      <c r="AD51">
        <v>5.1047603532034715</v>
      </c>
      <c r="AE51">
        <v>3.903673325568517</v>
      </c>
      <c r="AF51">
        <v>5.9568175063689859</v>
      </c>
      <c r="AG51">
        <v>4.2628251681693428</v>
      </c>
      <c r="AH51">
        <v>2.643009523813499</v>
      </c>
      <c r="AI51">
        <v>6.2352580413973655</v>
      </c>
      <c r="AJ51">
        <v>4.3612743058027705</v>
      </c>
      <c r="AK51">
        <v>4.1248344436171651</v>
      </c>
      <c r="AL51">
        <v>5.6558707794891969</v>
      </c>
      <c r="AM51">
        <v>6.1973867776161988</v>
      </c>
    </row>
    <row r="52" spans="1:39" x14ac:dyDescent="0.25">
      <c r="A52" s="70">
        <f ca="1">Exceedance!U52</f>
        <v>44287</v>
      </c>
      <c r="B52" s="253">
        <v>5.5647146696786276</v>
      </c>
      <c r="C52" s="253">
        <v>5.562319749954467</v>
      </c>
      <c r="D52" s="253">
        <v>5.5632730432618773</v>
      </c>
      <c r="E52">
        <v>5.6395903160644885</v>
      </c>
      <c r="F52">
        <v>7.6872522165248407</v>
      </c>
      <c r="G52">
        <v>5.6546888806454199</v>
      </c>
      <c r="H52">
        <v>2.6701365217843689</v>
      </c>
      <c r="I52">
        <v>5.8624704236860969</v>
      </c>
      <c r="J52">
        <v>4.9596848722518203</v>
      </c>
      <c r="K52">
        <v>4.0068768699437474</v>
      </c>
      <c r="L52">
        <v>2.3436587313121042</v>
      </c>
      <c r="M52">
        <v>4.3401588802596924</v>
      </c>
      <c r="N52">
        <v>4.8827806296041594</v>
      </c>
      <c r="O52">
        <v>4.1740896464687989</v>
      </c>
      <c r="P52">
        <v>5.879437794898708</v>
      </c>
      <c r="Q52">
        <v>5.6366016836057167</v>
      </c>
      <c r="R52">
        <v>5.5303741878790182</v>
      </c>
      <c r="S52">
        <v>4.2501758721391703</v>
      </c>
      <c r="T52">
        <v>5.3529188719802638</v>
      </c>
      <c r="U52">
        <v>2.2669521675627529</v>
      </c>
      <c r="V52">
        <v>2.3101908943882088</v>
      </c>
      <c r="W52">
        <v>2.9376798191678364</v>
      </c>
      <c r="X52">
        <v>5.4186781256117049</v>
      </c>
      <c r="Y52">
        <v>4.8024284276759195</v>
      </c>
      <c r="Z52">
        <v>5.7172754352618025</v>
      </c>
      <c r="AA52">
        <v>2.4129426603521718</v>
      </c>
      <c r="AB52">
        <v>2.5011359676942537</v>
      </c>
      <c r="AC52">
        <v>5.1708208972548793</v>
      </c>
      <c r="AD52">
        <v>2.2878000736105077</v>
      </c>
      <c r="AE52">
        <v>3.8493855632311593</v>
      </c>
      <c r="AF52">
        <v>6.0573006563778744</v>
      </c>
      <c r="AG52">
        <v>2.2617650620705256</v>
      </c>
      <c r="AH52">
        <v>4.6934285594643308</v>
      </c>
      <c r="AI52">
        <v>5.4357210643447269</v>
      </c>
      <c r="AJ52">
        <v>3.1302545423370538</v>
      </c>
      <c r="AK52">
        <v>3.910561111220459</v>
      </c>
      <c r="AL52">
        <v>3.6545903423646324</v>
      </c>
      <c r="AM52">
        <v>3.9544423753143825</v>
      </c>
    </row>
    <row r="53" spans="1:39" x14ac:dyDescent="0.25">
      <c r="A53" s="70">
        <f ca="1">Exceedance!U53</f>
        <v>44317</v>
      </c>
      <c r="B53" s="253">
        <v>6.5473122776118045</v>
      </c>
      <c r="C53" s="253">
        <v>6.541758841999771</v>
      </c>
      <c r="D53" s="253">
        <v>6.5439636170483526</v>
      </c>
      <c r="E53">
        <v>6.6731433443783947</v>
      </c>
      <c r="F53">
        <v>8.4801610865118349</v>
      </c>
      <c r="G53">
        <v>6.6925279336747687</v>
      </c>
      <c r="H53">
        <v>6.1907999417674136</v>
      </c>
      <c r="I53">
        <v>6.7034803849982856</v>
      </c>
      <c r="J53">
        <v>5.2740980620984717</v>
      </c>
      <c r="K53">
        <v>4.2679650436928531</v>
      </c>
      <c r="L53">
        <v>7.1330150846286893</v>
      </c>
      <c r="M53">
        <v>6.5611440985443998</v>
      </c>
      <c r="N53">
        <v>6.8529739849743212</v>
      </c>
      <c r="O53">
        <v>3.4283313389561298</v>
      </c>
      <c r="P53">
        <v>7.0038016051108629</v>
      </c>
      <c r="Q53">
        <v>6.6658892233372251</v>
      </c>
      <c r="R53">
        <v>6.342889201434514</v>
      </c>
      <c r="S53">
        <v>6.3673568227679818</v>
      </c>
      <c r="T53">
        <v>6.5611440985442062</v>
      </c>
      <c r="U53">
        <v>3.6418277537773354</v>
      </c>
      <c r="V53">
        <v>2.5203402895117684</v>
      </c>
      <c r="W53">
        <v>3.1639618095348401</v>
      </c>
      <c r="X53">
        <v>5.9396638174963634</v>
      </c>
      <c r="Y53">
        <v>5.3834652824072036</v>
      </c>
      <c r="Z53">
        <v>6.7747253522831041</v>
      </c>
      <c r="AA53">
        <v>7.1637823350889969</v>
      </c>
      <c r="AB53">
        <v>2.8379879583317082</v>
      </c>
      <c r="AC53">
        <v>5.7366455679750814</v>
      </c>
      <c r="AD53">
        <v>2.3872961280781482</v>
      </c>
      <c r="AE53">
        <v>4.7226187954210062</v>
      </c>
      <c r="AF53">
        <v>7.2591656529930724</v>
      </c>
      <c r="AG53">
        <v>2.5111243028702552</v>
      </c>
      <c r="AH53">
        <v>6.5611440985443998</v>
      </c>
      <c r="AI53">
        <v>6.5611440985442062</v>
      </c>
      <c r="AJ53">
        <v>4.1904448196906099</v>
      </c>
      <c r="AK53">
        <v>6.5611440985443021</v>
      </c>
      <c r="AL53">
        <v>5.7439551505960855</v>
      </c>
      <c r="AM53">
        <v>6.5611440985442062</v>
      </c>
    </row>
    <row r="54" spans="1:39" x14ac:dyDescent="0.25">
      <c r="A54" s="70">
        <f ca="1">Exceedance!U54</f>
        <v>44348</v>
      </c>
      <c r="B54" s="253">
        <v>8.52808783309837</v>
      </c>
      <c r="C54" s="253">
        <v>8.52808783309837</v>
      </c>
      <c r="D54" s="253">
        <v>8.52808783309837</v>
      </c>
      <c r="E54">
        <v>5.9230678357126285</v>
      </c>
      <c r="F54">
        <v>8.9002738554844889</v>
      </c>
      <c r="G54">
        <v>5.4512699200404882</v>
      </c>
      <c r="H54">
        <v>2.8992489864859801</v>
      </c>
      <c r="I54">
        <v>8.5280878330980929</v>
      </c>
      <c r="J54">
        <v>6.2894539631433837</v>
      </c>
      <c r="K54">
        <v>7.9486858996740706</v>
      </c>
      <c r="L54">
        <v>2.7268062879524657</v>
      </c>
      <c r="M54">
        <v>8.528087833098466</v>
      </c>
      <c r="N54">
        <v>2.9577643402120217</v>
      </c>
      <c r="O54">
        <v>7.5964602656672442</v>
      </c>
      <c r="P54">
        <v>8.5280878330980023</v>
      </c>
      <c r="Q54">
        <v>8.52808783309837</v>
      </c>
      <c r="R54">
        <v>8.5024488098379436</v>
      </c>
      <c r="S54">
        <v>8.528087833098466</v>
      </c>
      <c r="T54">
        <v>7.1126993970869279</v>
      </c>
      <c r="U54">
        <v>2.8758702839127301</v>
      </c>
      <c r="V54">
        <v>2.8746925533776615</v>
      </c>
      <c r="W54">
        <v>3.7642162848170715</v>
      </c>
      <c r="X54">
        <v>6.8613886499046197</v>
      </c>
      <c r="Y54">
        <v>8.3565961106124611</v>
      </c>
      <c r="Z54">
        <v>8.5280878330982794</v>
      </c>
      <c r="AA54">
        <v>2.7533407179293952</v>
      </c>
      <c r="AB54">
        <v>8.4759798173694794</v>
      </c>
      <c r="AC54">
        <v>8.2730553416745405</v>
      </c>
      <c r="AD54">
        <v>2.745610934265895</v>
      </c>
      <c r="AE54">
        <v>8.52808783309837</v>
      </c>
      <c r="AF54">
        <v>6.1642646105751533</v>
      </c>
      <c r="AG54">
        <v>2.721121035611187</v>
      </c>
      <c r="AH54">
        <v>8.528087833098466</v>
      </c>
      <c r="AI54">
        <v>8.528087833098466</v>
      </c>
      <c r="AJ54">
        <v>3.4206617026141868</v>
      </c>
      <c r="AK54">
        <v>8.52808783309837</v>
      </c>
      <c r="AL54">
        <v>8.528087833098466</v>
      </c>
      <c r="AM54">
        <v>8.52808783309837</v>
      </c>
    </row>
    <row r="55" spans="1:39" x14ac:dyDescent="0.25">
      <c r="A55" s="70">
        <f ca="1">Exceedance!U55</f>
        <v>44378</v>
      </c>
      <c r="B55" s="253">
        <v>9.5065704903686399</v>
      </c>
      <c r="C55" s="253">
        <v>9.5065704903686399</v>
      </c>
      <c r="D55" s="253">
        <v>9.5065704903686399</v>
      </c>
      <c r="E55">
        <v>3.4791846666958834</v>
      </c>
      <c r="F55">
        <v>9.5065704903686399</v>
      </c>
      <c r="G55">
        <v>3.8361542224457867</v>
      </c>
      <c r="H55">
        <v>3.1925009131591873</v>
      </c>
      <c r="I55">
        <v>9.5065704903686399</v>
      </c>
      <c r="J55">
        <v>9.5065704903686399</v>
      </c>
      <c r="K55">
        <v>9.5065704903686399</v>
      </c>
      <c r="L55">
        <v>2.858541940184097</v>
      </c>
      <c r="M55">
        <v>9.5065704903686399</v>
      </c>
      <c r="N55">
        <v>3.3276887815674576</v>
      </c>
      <c r="O55">
        <v>9.5065704903686399</v>
      </c>
      <c r="P55">
        <v>9.5065704903686399</v>
      </c>
      <c r="Q55">
        <v>9.5065704903686399</v>
      </c>
      <c r="R55">
        <v>9.5065704903686399</v>
      </c>
      <c r="S55">
        <v>9.5065704903686399</v>
      </c>
      <c r="T55">
        <v>3.4470099101306051</v>
      </c>
      <c r="U55">
        <v>3.1594263839739538</v>
      </c>
      <c r="V55">
        <v>3.434110499047843</v>
      </c>
      <c r="W55">
        <v>3.4705523717896978</v>
      </c>
      <c r="X55">
        <v>9.5065704903686399</v>
      </c>
      <c r="Y55">
        <v>9.5065704903686399</v>
      </c>
      <c r="Z55">
        <v>3.4736274055364804</v>
      </c>
      <c r="AA55">
        <v>2.8584195539546013</v>
      </c>
      <c r="AB55">
        <v>9.5065704903686399</v>
      </c>
      <c r="AC55">
        <v>9.5065704903686399</v>
      </c>
      <c r="AD55">
        <v>9.5065704903686399</v>
      </c>
      <c r="AE55">
        <v>9.5065704903686399</v>
      </c>
      <c r="AF55">
        <v>3.4618869902473675</v>
      </c>
      <c r="AG55">
        <v>2.9741040246592489</v>
      </c>
      <c r="AH55">
        <v>9.5065704903686399</v>
      </c>
      <c r="AI55">
        <v>8.8212431501306181</v>
      </c>
      <c r="AJ55">
        <v>3.4478346925235579</v>
      </c>
      <c r="AK55">
        <v>9.5065704903686399</v>
      </c>
      <c r="AL55">
        <v>9.5065704903686399</v>
      </c>
      <c r="AM55">
        <v>9.5065704903686399</v>
      </c>
    </row>
    <row r="56" spans="1:39" x14ac:dyDescent="0.25">
      <c r="A56" s="70">
        <f ca="1">Exceedance!U56</f>
        <v>44409</v>
      </c>
      <c r="B56" s="253">
        <v>9.3860552811323128</v>
      </c>
      <c r="C56" s="253">
        <v>9.3860552811322489</v>
      </c>
      <c r="D56" s="253">
        <v>9.3860552811322489</v>
      </c>
      <c r="E56">
        <v>3.5761530541284126</v>
      </c>
      <c r="F56">
        <v>9.5065704903686399</v>
      </c>
      <c r="G56">
        <v>5.2211447460236702</v>
      </c>
      <c r="H56">
        <v>3.1321508770903126</v>
      </c>
      <c r="I56">
        <v>9.2858145347341168</v>
      </c>
      <c r="J56">
        <v>9.2687253410239272</v>
      </c>
      <c r="K56">
        <v>9.3836388715509198</v>
      </c>
      <c r="L56">
        <v>2.7871802124002425</v>
      </c>
      <c r="M56">
        <v>9.5065704903686399</v>
      </c>
      <c r="N56">
        <v>3.2835574006912815</v>
      </c>
      <c r="O56">
        <v>9.5065704903686399</v>
      </c>
      <c r="P56">
        <v>9.4666622473847628</v>
      </c>
      <c r="Q56">
        <v>9.5065704903686399</v>
      </c>
      <c r="R56">
        <v>9.5065704903686399</v>
      </c>
      <c r="S56">
        <v>9.5065704903686399</v>
      </c>
      <c r="T56">
        <v>3.5015350287857436</v>
      </c>
      <c r="U56">
        <v>3.1038099274034483</v>
      </c>
      <c r="V56">
        <v>3.5103695903033421</v>
      </c>
      <c r="W56">
        <v>3.5414692451969203</v>
      </c>
      <c r="X56">
        <v>9.3313874902016156</v>
      </c>
      <c r="Y56">
        <v>9.4276793080716477</v>
      </c>
      <c r="Z56">
        <v>3.5701258022721167</v>
      </c>
      <c r="AA56">
        <v>2.7542645269010468</v>
      </c>
      <c r="AB56">
        <v>9.3024981249584258</v>
      </c>
      <c r="AC56">
        <v>9.5065704903686399</v>
      </c>
      <c r="AD56">
        <v>9.2907408120360113</v>
      </c>
      <c r="AE56">
        <v>9.5065704903686399</v>
      </c>
      <c r="AF56">
        <v>3.5318992849708479</v>
      </c>
      <c r="AG56">
        <v>2.9326504211880597</v>
      </c>
      <c r="AH56">
        <v>9.504739390405323</v>
      </c>
      <c r="AI56">
        <v>8.8256263677923137</v>
      </c>
      <c r="AJ56">
        <v>3.4911031214060904</v>
      </c>
      <c r="AK56">
        <v>9.5065704903686399</v>
      </c>
      <c r="AL56">
        <v>9.5065704903686399</v>
      </c>
      <c r="AM56">
        <v>9.4494777569476156</v>
      </c>
    </row>
    <row r="57" spans="1:39" x14ac:dyDescent="0.25">
      <c r="A57" s="70">
        <f ca="1">Exceedance!U57</f>
        <v>44440</v>
      </c>
      <c r="B57" s="253">
        <v>6.1823213694175196</v>
      </c>
      <c r="C57" s="253">
        <v>6.5000277041545775</v>
      </c>
      <c r="D57" s="253">
        <v>6.3675650530196037</v>
      </c>
      <c r="E57">
        <v>8.2821603600495877</v>
      </c>
      <c r="F57">
        <v>8.2290696488956439</v>
      </c>
      <c r="G57">
        <v>6.2153776946660617</v>
      </c>
      <c r="H57">
        <v>3.6599564325765899</v>
      </c>
      <c r="I57">
        <v>5.6270216196219431</v>
      </c>
      <c r="J57">
        <v>5.635798951015885</v>
      </c>
      <c r="K57">
        <v>6.4630754071703933</v>
      </c>
      <c r="L57">
        <v>2.3515826590201283</v>
      </c>
      <c r="M57">
        <v>7.4786531745843128</v>
      </c>
      <c r="N57">
        <v>4.8857096575932379</v>
      </c>
      <c r="O57">
        <v>7.8961660640594449</v>
      </c>
      <c r="P57">
        <v>7.5648425963237251</v>
      </c>
      <c r="Q57">
        <v>9.1019221321247308</v>
      </c>
      <c r="R57">
        <v>7.3752254984311341</v>
      </c>
      <c r="S57">
        <v>7.7327744638150966</v>
      </c>
      <c r="T57">
        <v>5.9198032341083167</v>
      </c>
      <c r="U57">
        <v>3.2228005238197324</v>
      </c>
      <c r="V57">
        <v>5.6259158471449506</v>
      </c>
      <c r="W57">
        <v>5.7622922843426894</v>
      </c>
      <c r="X57">
        <v>6.311774270944337</v>
      </c>
      <c r="Y57">
        <v>6.4873171344445222</v>
      </c>
      <c r="Z57">
        <v>7.1081693449544252</v>
      </c>
      <c r="AA57">
        <v>2.6207477064878058</v>
      </c>
      <c r="AB57">
        <v>5.9165681359880615</v>
      </c>
      <c r="AC57">
        <v>7.1326326178292501</v>
      </c>
      <c r="AD57">
        <v>5.2479528983030983</v>
      </c>
      <c r="AE57">
        <v>8.569834516503489</v>
      </c>
      <c r="AF57">
        <v>5.8987457434930333</v>
      </c>
      <c r="AG57">
        <v>3.135983716813362</v>
      </c>
      <c r="AH57">
        <v>9.0755311574485589</v>
      </c>
      <c r="AI57">
        <v>5.8843601791295139</v>
      </c>
      <c r="AJ57">
        <v>5.6701310046212869</v>
      </c>
      <c r="AK57">
        <v>9.1999069261631998</v>
      </c>
      <c r="AL57">
        <v>8.6272683354472246</v>
      </c>
      <c r="AM57">
        <v>7.2049149504248575</v>
      </c>
    </row>
    <row r="58" spans="1:39" x14ac:dyDescent="0.25">
      <c r="A58" s="70">
        <f ca="1">Exceedance!U58</f>
        <v>44470</v>
      </c>
      <c r="B58" s="253">
        <v>6.1318449906728194</v>
      </c>
      <c r="C58" s="253">
        <v>6.5009900354035635</v>
      </c>
      <c r="D58" s="253">
        <v>6.3506951824250297</v>
      </c>
      <c r="E58">
        <v>8.0627265339039695</v>
      </c>
      <c r="F58">
        <v>8.2692847686910653</v>
      </c>
      <c r="G58">
        <v>6.1621675321636813</v>
      </c>
      <c r="H58">
        <v>3.6217095744615126</v>
      </c>
      <c r="I58">
        <v>5.6265552369599598</v>
      </c>
      <c r="J58">
        <v>5.6386942627626695</v>
      </c>
      <c r="K58">
        <v>6.4747551086409052</v>
      </c>
      <c r="L58">
        <v>2.35757116027701</v>
      </c>
      <c r="M58">
        <v>7.5232570034105386</v>
      </c>
      <c r="N58">
        <v>4.8326904845467125</v>
      </c>
      <c r="O58">
        <v>7.87932024175511</v>
      </c>
      <c r="P58">
        <v>7.5026569001292689</v>
      </c>
      <c r="Q58">
        <v>9.0044126461188991</v>
      </c>
      <c r="R58">
        <v>7.3816388449960506</v>
      </c>
      <c r="S58">
        <v>7.8100385386364151</v>
      </c>
      <c r="T58">
        <v>5.9046574656537185</v>
      </c>
      <c r="U58">
        <v>3.1996870698550355</v>
      </c>
      <c r="V58">
        <v>5.5832438575070507</v>
      </c>
      <c r="W58">
        <v>5.6871572319210335</v>
      </c>
      <c r="X58">
        <v>6.3284680392597767</v>
      </c>
      <c r="Y58">
        <v>6.465404220049491</v>
      </c>
      <c r="Z58">
        <v>7.0321447231235892</v>
      </c>
      <c r="AA58">
        <v>2.6780821508368806</v>
      </c>
      <c r="AB58">
        <v>5.8907438638936274</v>
      </c>
      <c r="AC58">
        <v>7.1233493965021957</v>
      </c>
      <c r="AD58">
        <v>5.2138232194029683</v>
      </c>
      <c r="AE58">
        <v>8.6369690192747441</v>
      </c>
      <c r="AF58">
        <v>5.808084507682528</v>
      </c>
      <c r="AG58">
        <v>3.1629486050012905</v>
      </c>
      <c r="AH58">
        <v>9.2686934222296262</v>
      </c>
      <c r="AI58">
        <v>5.8330840983680803</v>
      </c>
      <c r="AJ58">
        <v>5.5517924399043395</v>
      </c>
      <c r="AK58">
        <v>9.5065704903686399</v>
      </c>
      <c r="AL58">
        <v>8.7857301055790398</v>
      </c>
      <c r="AM58">
        <v>7.3158003635684601</v>
      </c>
    </row>
    <row r="59" spans="1:39" x14ac:dyDescent="0.25">
      <c r="A59" s="70">
        <f ca="1">Exceedance!U59</f>
        <v>44501</v>
      </c>
      <c r="B59" s="253">
        <v>5.6960928927531818</v>
      </c>
      <c r="C59" s="253">
        <v>6.0942196483477709</v>
      </c>
      <c r="D59" s="253">
        <v>5.9406883787152314</v>
      </c>
      <c r="E59">
        <v>7.3557519973554317</v>
      </c>
      <c r="F59">
        <v>7.7679028863889625</v>
      </c>
      <c r="G59">
        <v>5.7104067260515592</v>
      </c>
      <c r="H59">
        <v>3.3757109035328012</v>
      </c>
      <c r="I59">
        <v>5.267245589050126</v>
      </c>
      <c r="J59">
        <v>5.3170900106573029</v>
      </c>
      <c r="K59">
        <v>5.9999733714251349</v>
      </c>
      <c r="L59">
        <v>2.2283503401567324</v>
      </c>
      <c r="M59">
        <v>7.0030456943132977</v>
      </c>
      <c r="N59">
        <v>4.5104356361286051</v>
      </c>
      <c r="O59">
        <v>7.3063089560094365</v>
      </c>
      <c r="P59">
        <v>6.9624081610438502</v>
      </c>
      <c r="Q59">
        <v>8.4790635663395442</v>
      </c>
      <c r="R59">
        <v>6.8822520671732095</v>
      </c>
      <c r="S59">
        <v>7.2569625360575705</v>
      </c>
      <c r="T59">
        <v>5.4996270225052193</v>
      </c>
      <c r="U59">
        <v>3.0210718664957916</v>
      </c>
      <c r="V59">
        <v>5.1970496376800197</v>
      </c>
      <c r="W59">
        <v>5.257385669238638</v>
      </c>
      <c r="X59">
        <v>5.9465750775499586</v>
      </c>
      <c r="Y59">
        <v>6.0144906125479114</v>
      </c>
      <c r="Z59">
        <v>6.5329863624983249</v>
      </c>
      <c r="AA59">
        <v>2.6129574818132091</v>
      </c>
      <c r="AB59">
        <v>5.5055605726856287</v>
      </c>
      <c r="AC59">
        <v>6.6635781830583038</v>
      </c>
      <c r="AD59">
        <v>4.8843305365197329</v>
      </c>
      <c r="AE59">
        <v>8.058695053295116</v>
      </c>
      <c r="AF59">
        <v>5.4033765505234728</v>
      </c>
      <c r="AG59">
        <v>3.0016932555277633</v>
      </c>
      <c r="AH59">
        <v>8.8630706782654549</v>
      </c>
      <c r="AI59">
        <v>5.4267867846502114</v>
      </c>
      <c r="AJ59">
        <v>5.1673121323028859</v>
      </c>
      <c r="AK59">
        <v>9.1999069261631998</v>
      </c>
      <c r="AL59">
        <v>8.3037465139578579</v>
      </c>
      <c r="AM59">
        <v>6.9045460638558964</v>
      </c>
    </row>
    <row r="60" spans="1:39" x14ac:dyDescent="0.25">
      <c r="A60" s="70">
        <f ca="1">Exceedance!U60</f>
        <v>44531</v>
      </c>
      <c r="B60" s="253">
        <v>5.6078751437147103</v>
      </c>
      <c r="C60" s="253">
        <v>6.0274848233901848</v>
      </c>
      <c r="D60" s="253">
        <v>5.8514050610397197</v>
      </c>
      <c r="E60">
        <v>6.9692571098172795</v>
      </c>
      <c r="F60">
        <v>7.6645133181044462</v>
      </c>
      <c r="G60">
        <v>5.6294116114980186</v>
      </c>
      <c r="H60">
        <v>3.3354045145807301</v>
      </c>
      <c r="I60">
        <v>5.2075585213947004</v>
      </c>
      <c r="J60">
        <v>5.2808522043296255</v>
      </c>
      <c r="K60">
        <v>5.9390703419590638</v>
      </c>
      <c r="L60">
        <v>2.2392850995222995</v>
      </c>
      <c r="M60">
        <v>6.8713356716179543</v>
      </c>
      <c r="N60">
        <v>4.4273511173482278</v>
      </c>
      <c r="O60">
        <v>7.1835520306929919</v>
      </c>
      <c r="P60">
        <v>6.8539395344254475</v>
      </c>
      <c r="Q60">
        <v>8.3121213912055119</v>
      </c>
      <c r="R60">
        <v>6.7690200554981255</v>
      </c>
      <c r="S60">
        <v>7.1187925645942629</v>
      </c>
      <c r="T60">
        <v>5.4453225264464198</v>
      </c>
      <c r="U60">
        <v>3.0431060053595571</v>
      </c>
      <c r="V60">
        <v>5.1147853787480022</v>
      </c>
      <c r="W60">
        <v>5.1569635109189811</v>
      </c>
      <c r="X60">
        <v>5.9008136606279802</v>
      </c>
      <c r="Y60">
        <v>5.9604864370971651</v>
      </c>
      <c r="Z60">
        <v>6.4028254675389666</v>
      </c>
      <c r="AA60">
        <v>2.666937058584633</v>
      </c>
      <c r="AB60">
        <v>5.442764158594076</v>
      </c>
      <c r="AC60">
        <v>6.5887201384871377</v>
      </c>
      <c r="AD60">
        <v>4.8395077977330772</v>
      </c>
      <c r="AE60">
        <v>7.898032583972352</v>
      </c>
      <c r="AF60">
        <v>5.3537783943830188</v>
      </c>
      <c r="AG60">
        <v>2.9961072457991182</v>
      </c>
      <c r="AH60">
        <v>8.6137568779267166</v>
      </c>
      <c r="AI60">
        <v>5.3418482307278357</v>
      </c>
      <c r="AJ60">
        <v>5.0983490968128873</v>
      </c>
      <c r="AK60">
        <v>9.1558943350146347</v>
      </c>
      <c r="AL60">
        <v>8.1855615811844871</v>
      </c>
      <c r="AM60">
        <v>6.8051135920488921</v>
      </c>
    </row>
    <row r="61" spans="1:39" x14ac:dyDescent="0.25">
      <c r="A61" s="70">
        <f ca="1">Exceedance!U61</f>
        <v>44562</v>
      </c>
      <c r="B61" s="253">
        <v>5.2315954530102786</v>
      </c>
      <c r="C61" s="253">
        <v>5.6121798226048289</v>
      </c>
      <c r="D61" s="253">
        <v>5.4526064952633604</v>
      </c>
      <c r="E61">
        <v>5.6060270337205589</v>
      </c>
      <c r="F61">
        <v>7.1743044953865702</v>
      </c>
      <c r="G61">
        <v>5.2835832170136099</v>
      </c>
      <c r="H61">
        <v>3.1244370183706209</v>
      </c>
      <c r="I61">
        <v>4.887995748011936</v>
      </c>
      <c r="J61">
        <v>4.9714815666724217</v>
      </c>
      <c r="K61">
        <v>5.5609169411176129</v>
      </c>
      <c r="L61">
        <v>2.1458131078825429</v>
      </c>
      <c r="M61">
        <v>6.412329577165651</v>
      </c>
      <c r="N61">
        <v>4.0857533958853507</v>
      </c>
      <c r="O61">
        <v>6.6982007670426453</v>
      </c>
      <c r="P61">
        <v>6.4245733717568871</v>
      </c>
      <c r="Q61">
        <v>7.7436130554048654</v>
      </c>
      <c r="R61">
        <v>6.3297282803492658</v>
      </c>
      <c r="S61">
        <v>6.6530448652190302</v>
      </c>
      <c r="T61">
        <v>5.1125187989047678</v>
      </c>
      <c r="U61">
        <v>2.9104345893061603</v>
      </c>
      <c r="V61">
        <v>4.7748244980472414</v>
      </c>
      <c r="W61">
        <v>4.7951623541887507</v>
      </c>
      <c r="X61">
        <v>5.5234021355685368</v>
      </c>
      <c r="Y61">
        <v>5.6154517491603393</v>
      </c>
      <c r="Z61">
        <v>5.9323135719065201</v>
      </c>
      <c r="AA61">
        <v>2.5759845836355781</v>
      </c>
      <c r="AB61">
        <v>5.0965521426221425</v>
      </c>
      <c r="AC61">
        <v>6.1911235521580812</v>
      </c>
      <c r="AD61">
        <v>4.5627140105921553</v>
      </c>
      <c r="AE61">
        <v>7.3382501553001109</v>
      </c>
      <c r="AF61">
        <v>5.0361191968506516</v>
      </c>
      <c r="AG61">
        <v>2.8362911976084586</v>
      </c>
      <c r="AH61">
        <v>7.9484805565227319</v>
      </c>
      <c r="AI61">
        <v>5.0285647248080352</v>
      </c>
      <c r="AJ61">
        <v>4.7774391597318955</v>
      </c>
      <c r="AK61">
        <v>8.443058155142003</v>
      </c>
      <c r="AL61">
        <v>7.6553522722637011</v>
      </c>
      <c r="AM61">
        <v>6.386380269206108</v>
      </c>
    </row>
    <row r="62" spans="1:39" x14ac:dyDescent="0.25">
      <c r="A62" s="70">
        <f ca="1">Exceedance!U62</f>
        <v>44593</v>
      </c>
      <c r="B62" s="253">
        <v>4.3197587786089366</v>
      </c>
      <c r="C62" s="253">
        <v>4.6201304973812203</v>
      </c>
      <c r="D62" s="253">
        <v>4.4942386068516385</v>
      </c>
      <c r="E62">
        <v>3.7812442423134511</v>
      </c>
      <c r="F62">
        <v>5.9299201481389545</v>
      </c>
      <c r="G62">
        <v>4.3899381219156322</v>
      </c>
      <c r="H62">
        <v>2.6008419813597818</v>
      </c>
      <c r="I62">
        <v>4.0604569466481664</v>
      </c>
      <c r="J62">
        <v>4.1637085710081205</v>
      </c>
      <c r="K62">
        <v>4.593945316664044</v>
      </c>
      <c r="L62">
        <v>1.8451481339944242</v>
      </c>
      <c r="M62">
        <v>5.2726467339750762</v>
      </c>
      <c r="N62">
        <v>3.3714010031073829</v>
      </c>
      <c r="O62">
        <v>5.5268959635010715</v>
      </c>
      <c r="P62">
        <v>5.3175107446777865</v>
      </c>
      <c r="Q62">
        <v>6.3585097957599439</v>
      </c>
      <c r="R62">
        <v>5.2273191842400957</v>
      </c>
      <c r="S62">
        <v>5.51442136747281</v>
      </c>
      <c r="T62">
        <v>4.2510417748526352</v>
      </c>
      <c r="U62">
        <v>2.4827079096432305</v>
      </c>
      <c r="V62">
        <v>3.9834038885805563</v>
      </c>
      <c r="W62">
        <v>3.9329063402786515</v>
      </c>
      <c r="X62">
        <v>4.5613300134515473</v>
      </c>
      <c r="Y62">
        <v>4.7009991426198798</v>
      </c>
      <c r="Z62">
        <v>4.8341100742565279</v>
      </c>
      <c r="AA62">
        <v>2.2211988053087186</v>
      </c>
      <c r="AB62">
        <v>4.2319853317453937</v>
      </c>
      <c r="AC62">
        <v>5.1450219967364399</v>
      </c>
      <c r="AD62">
        <v>3.8300569838009948</v>
      </c>
      <c r="AE62">
        <v>5.9998520249610872</v>
      </c>
      <c r="AF62">
        <v>4.19287158638073</v>
      </c>
      <c r="AG62">
        <v>2.4229996702334944</v>
      </c>
      <c r="AH62">
        <v>6.4572955882737926</v>
      </c>
      <c r="AI62">
        <v>4.2229032438657006</v>
      </c>
      <c r="AJ62">
        <v>3.9830946577128565</v>
      </c>
      <c r="AK62">
        <v>6.7020991961423242</v>
      </c>
      <c r="AL62">
        <v>6.3329252542378951</v>
      </c>
      <c r="AM62">
        <v>5.3063226785139213</v>
      </c>
    </row>
    <row r="63" spans="1:39" x14ac:dyDescent="0.25">
      <c r="A63" s="70">
        <f ca="1">Exceedance!U63</f>
        <v>44621</v>
      </c>
      <c r="B63" s="253">
        <v>4.4029612342607338</v>
      </c>
      <c r="C63" s="253">
        <v>4.6702798609543485</v>
      </c>
      <c r="D63" s="253">
        <v>4.5583672730563976</v>
      </c>
      <c r="E63">
        <v>4.6165792623585311</v>
      </c>
      <c r="F63">
        <v>5.8619661280530053</v>
      </c>
      <c r="G63">
        <v>4.3914000386631535</v>
      </c>
      <c r="H63">
        <v>2.7961453523926547</v>
      </c>
      <c r="I63">
        <v>4.1217250638243632</v>
      </c>
      <c r="J63">
        <v>4.2107459473178386</v>
      </c>
      <c r="K63">
        <v>4.6257406331824198</v>
      </c>
      <c r="L63">
        <v>2.0245920972513876</v>
      </c>
      <c r="M63">
        <v>5.2358309856996375</v>
      </c>
      <c r="N63">
        <v>3.6010247233672539</v>
      </c>
      <c r="O63">
        <v>5.5465429251971861</v>
      </c>
      <c r="P63">
        <v>5.3621878207781828</v>
      </c>
      <c r="Q63">
        <v>6.2260087158194253</v>
      </c>
      <c r="R63">
        <v>5.2053977348601572</v>
      </c>
      <c r="S63">
        <v>5.463716244335151</v>
      </c>
      <c r="T63">
        <v>4.2666912796668015</v>
      </c>
      <c r="U63">
        <v>2.5941471165555945</v>
      </c>
      <c r="V63">
        <v>4.0485592164017037</v>
      </c>
      <c r="W63">
        <v>4.0143895788698796</v>
      </c>
      <c r="X63">
        <v>4.5914010482242595</v>
      </c>
      <c r="Y63">
        <v>4.7109150751625251</v>
      </c>
      <c r="Z63">
        <v>4.9119474334315454</v>
      </c>
      <c r="AA63">
        <v>2.3517416184328965</v>
      </c>
      <c r="AB63">
        <v>4.311062945489307</v>
      </c>
      <c r="AC63">
        <v>5.0954426984882906</v>
      </c>
      <c r="AD63">
        <v>3.8832927039379346</v>
      </c>
      <c r="AE63">
        <v>5.968554115665861</v>
      </c>
      <c r="AF63">
        <v>4.2274185673388791</v>
      </c>
      <c r="AG63">
        <v>2.6044036826971069</v>
      </c>
      <c r="AH63">
        <v>6.2331655431218609</v>
      </c>
      <c r="AI63">
        <v>4.3235326386150348</v>
      </c>
      <c r="AJ63">
        <v>4.085021852833326</v>
      </c>
      <c r="AK63">
        <v>5.695673861801561</v>
      </c>
      <c r="AL63">
        <v>6.1876644055665633</v>
      </c>
      <c r="AM63">
        <v>5.2387082683294821</v>
      </c>
    </row>
    <row r="64" spans="1:39" x14ac:dyDescent="0.25">
      <c r="A64" s="70" t="str">
        <f ca="1">Exceedance!U64</f>
        <v/>
      </c>
      <c r="B64" s="253">
        <v>5.5647146696787217</v>
      </c>
      <c r="C64" s="253">
        <v>5.5623197499543728</v>
      </c>
      <c r="D64" s="253">
        <v>5.5632730432618773</v>
      </c>
      <c r="E64">
        <v>7.6872065985378164</v>
      </c>
      <c r="F64">
        <v>5.6547170009162873</v>
      </c>
      <c r="G64">
        <v>2.6699842814992665</v>
      </c>
      <c r="H64">
        <v>5.863310278447373</v>
      </c>
      <c r="I64">
        <v>4.9598066293636514</v>
      </c>
      <c r="J64">
        <v>4.0072165592545037</v>
      </c>
      <c r="K64">
        <v>2.3434996678521141</v>
      </c>
      <c r="L64">
        <v>4.3418528007443928</v>
      </c>
      <c r="M64">
        <v>4.8827732184828214</v>
      </c>
      <c r="N64">
        <v>4.1761024869681602</v>
      </c>
      <c r="O64">
        <v>5.879210166051692</v>
      </c>
      <c r="P64">
        <v>5.636768804567585</v>
      </c>
      <c r="Q64">
        <v>5.5304030868656149</v>
      </c>
      <c r="R64">
        <v>4.2502809658489245</v>
      </c>
      <c r="S64">
        <v>5.3524804348221648</v>
      </c>
      <c r="T64">
        <v>2.2670543158885632</v>
      </c>
      <c r="U64">
        <v>2.3104810486307956</v>
      </c>
      <c r="V64">
        <v>2.9382207218643517</v>
      </c>
      <c r="W64">
        <v>5.418009006671169</v>
      </c>
      <c r="X64">
        <v>4.8029107871431647</v>
      </c>
      <c r="Y64">
        <v>5.717450371829039</v>
      </c>
      <c r="Z64">
        <v>2.4130418898799451</v>
      </c>
      <c r="AA64">
        <v>2.5011587489170406</v>
      </c>
      <c r="AB64">
        <v>5.1708059143959293</v>
      </c>
      <c r="AC64">
        <v>2.2877980522452441</v>
      </c>
      <c r="AD64">
        <v>3.8493490445105869</v>
      </c>
      <c r="AE64">
        <v>6.0572260546561818</v>
      </c>
      <c r="AF64">
        <v>2.2619280811798732</v>
      </c>
      <c r="AG64">
        <v>4.6951314099542234</v>
      </c>
      <c r="AH64">
        <v>5.4359963642810083</v>
      </c>
      <c r="AI64">
        <v>3.1306864328249824</v>
      </c>
      <c r="AJ64">
        <v>3.9116104769803606</v>
      </c>
      <c r="AK64">
        <v>3.654590342364775</v>
      </c>
      <c r="AL64">
        <v>3.9545506395758512</v>
      </c>
      <c r="AM64">
        <v>3.9639628449145019</v>
      </c>
    </row>
    <row r="65" spans="1:39" x14ac:dyDescent="0.25">
      <c r="A65" s="70" t="str">
        <f ca="1">Exceedance!U65</f>
        <v/>
      </c>
      <c r="B65" s="253">
        <v>6.5473122776119972</v>
      </c>
      <c r="C65" s="253">
        <v>6.541758841999771</v>
      </c>
      <c r="D65" s="253">
        <v>6.5439636170483526</v>
      </c>
      <c r="E65">
        <v>8.4801436176088743</v>
      </c>
      <c r="F65">
        <v>6.6925411059507187</v>
      </c>
      <c r="G65">
        <v>6.1905215764723094</v>
      </c>
      <c r="H65">
        <v>6.7055292867466614</v>
      </c>
      <c r="I65">
        <v>5.2742020223389225</v>
      </c>
      <c r="J65">
        <v>4.2682424433411876</v>
      </c>
      <c r="K65">
        <v>7.1327498522150705</v>
      </c>
      <c r="L65">
        <v>6.5611440985443998</v>
      </c>
      <c r="M65">
        <v>6.8529719161543854</v>
      </c>
      <c r="N65">
        <v>3.4283313389561587</v>
      </c>
      <c r="O65">
        <v>7.0037017091644094</v>
      </c>
      <c r="P65">
        <v>6.6659694116008534</v>
      </c>
      <c r="Q65">
        <v>6.3429138443055884</v>
      </c>
      <c r="R65">
        <v>6.3673568227679818</v>
      </c>
      <c r="S65">
        <v>6.5611440985442062</v>
      </c>
      <c r="T65">
        <v>3.6426970663125808</v>
      </c>
      <c r="U65">
        <v>2.5206057983519874</v>
      </c>
      <c r="V65">
        <v>3.1644579378302287</v>
      </c>
      <c r="W65">
        <v>5.9390939510496583</v>
      </c>
      <c r="X65">
        <v>5.383872306809061</v>
      </c>
      <c r="Y65">
        <v>6.7748063331845927</v>
      </c>
      <c r="Z65">
        <v>7.1638141623950098</v>
      </c>
      <c r="AA65">
        <v>2.8380103715454634</v>
      </c>
      <c r="AB65">
        <v>5.7366333922119637</v>
      </c>
      <c r="AC65">
        <v>2.3872940928017652</v>
      </c>
      <c r="AD65">
        <v>4.7226187954210062</v>
      </c>
      <c r="AE65">
        <v>7.2591348748851869</v>
      </c>
      <c r="AF65">
        <v>2.5112686737624168</v>
      </c>
      <c r="AG65">
        <v>6.5611440985443998</v>
      </c>
      <c r="AH65">
        <v>6.5611440985442062</v>
      </c>
      <c r="AI65">
        <v>4.1911591224522944</v>
      </c>
      <c r="AJ65">
        <v>6.5611440985443021</v>
      </c>
      <c r="AK65">
        <v>5.7439551505960855</v>
      </c>
      <c r="AL65">
        <v>6.5611440985442062</v>
      </c>
      <c r="AM65">
        <v>6.5611440985442062</v>
      </c>
    </row>
    <row r="66" spans="1:39" x14ac:dyDescent="0.25">
      <c r="A66" s="70" t="str">
        <f ca="1">Exceedance!U66</f>
        <v/>
      </c>
      <c r="B66" s="253">
        <v>8.52808783309837</v>
      </c>
      <c r="C66" s="253">
        <v>8.52808783309837</v>
      </c>
      <c r="D66" s="253">
        <v>8.52808783309837</v>
      </c>
      <c r="E66">
        <v>8.9002738554844889</v>
      </c>
      <c r="F66">
        <v>5.4512699200404882</v>
      </c>
      <c r="G66">
        <v>2.8992489864859801</v>
      </c>
      <c r="H66">
        <v>8.5280878330980929</v>
      </c>
      <c r="I66">
        <v>6.2895485415785659</v>
      </c>
      <c r="J66">
        <v>7.9486135605837056</v>
      </c>
      <c r="K66">
        <v>2.7268062879524657</v>
      </c>
      <c r="L66">
        <v>8.528087833098466</v>
      </c>
      <c r="M66">
        <v>2.9577643402119995</v>
      </c>
      <c r="N66">
        <v>7.5964602656672442</v>
      </c>
      <c r="O66">
        <v>8.5280878330980023</v>
      </c>
      <c r="P66">
        <v>8.52808783309837</v>
      </c>
      <c r="Q66">
        <v>8.502456944497748</v>
      </c>
      <c r="R66">
        <v>8.528087833098466</v>
      </c>
      <c r="S66">
        <v>7.1126993970868746</v>
      </c>
      <c r="T66">
        <v>2.8758702839127301</v>
      </c>
      <c r="U66">
        <v>2.8748719241523006</v>
      </c>
      <c r="V66">
        <v>3.7647118092527121</v>
      </c>
      <c r="W66">
        <v>6.8608735360383246</v>
      </c>
      <c r="X66">
        <v>8.3565100405600141</v>
      </c>
      <c r="Y66">
        <v>8.5280878330981853</v>
      </c>
      <c r="Z66">
        <v>2.7533407179293952</v>
      </c>
      <c r="AA66">
        <v>8.4759756737601268</v>
      </c>
      <c r="AB66">
        <v>8.2730580802494913</v>
      </c>
      <c r="AC66">
        <v>2.7456095413972363</v>
      </c>
      <c r="AD66">
        <v>8.52808783309837</v>
      </c>
      <c r="AE66">
        <v>6.1642646105750156</v>
      </c>
      <c r="AF66">
        <v>2.7212252777351562</v>
      </c>
      <c r="AG66">
        <v>8.528087833098466</v>
      </c>
      <c r="AH66">
        <v>8.528087833098466</v>
      </c>
      <c r="AI66">
        <v>3.4206617026141868</v>
      </c>
      <c r="AJ66">
        <v>8.52808783309837</v>
      </c>
      <c r="AK66">
        <v>8.528087833098466</v>
      </c>
      <c r="AL66">
        <v>8.52808783309837</v>
      </c>
      <c r="AM66">
        <v>8.528087833098466</v>
      </c>
    </row>
    <row r="67" spans="1:39" x14ac:dyDescent="0.25">
      <c r="A67" s="70" t="str">
        <f ca="1">Exceedance!U67</f>
        <v/>
      </c>
      <c r="B67" s="253">
        <v>9.5065704903686399</v>
      </c>
      <c r="C67" s="253">
        <v>9.5065704903686399</v>
      </c>
      <c r="D67" s="253">
        <v>9.5065704903686399</v>
      </c>
      <c r="E67">
        <v>9.5065704903686399</v>
      </c>
      <c r="F67">
        <v>3.8361542224457867</v>
      </c>
      <c r="G67">
        <v>3.1925009131591873</v>
      </c>
      <c r="H67">
        <v>9.5065704903686399</v>
      </c>
      <c r="I67">
        <v>9.5065704903686399</v>
      </c>
      <c r="J67">
        <v>9.5065704903686399</v>
      </c>
      <c r="K67">
        <v>2.858541940184097</v>
      </c>
      <c r="L67">
        <v>9.5065704903686399</v>
      </c>
      <c r="M67">
        <v>3.3276887815674576</v>
      </c>
      <c r="N67">
        <v>9.5065704903686399</v>
      </c>
      <c r="O67">
        <v>9.5065704903686399</v>
      </c>
      <c r="P67">
        <v>9.5065704903686399</v>
      </c>
      <c r="Q67">
        <v>9.5065704903686399</v>
      </c>
      <c r="R67">
        <v>9.5065704903686399</v>
      </c>
      <c r="S67">
        <v>3.4470099101305802</v>
      </c>
      <c r="T67">
        <v>3.1594263839739765</v>
      </c>
      <c r="U67">
        <v>3.4342532798725145</v>
      </c>
      <c r="V67">
        <v>3.4705523717896978</v>
      </c>
      <c r="W67">
        <v>9.5065704903686399</v>
      </c>
      <c r="X67">
        <v>9.5065704903686399</v>
      </c>
      <c r="Y67">
        <v>3.4736274055364804</v>
      </c>
      <c r="Z67">
        <v>2.8584195539546013</v>
      </c>
      <c r="AA67">
        <v>9.5065704903686399</v>
      </c>
      <c r="AB67">
        <v>9.5065704903686399</v>
      </c>
      <c r="AC67">
        <v>9.5065704903686399</v>
      </c>
      <c r="AD67">
        <v>9.5065704903686399</v>
      </c>
      <c r="AE67">
        <v>3.4618869902473435</v>
      </c>
      <c r="AF67">
        <v>2.9741935263277037</v>
      </c>
      <c r="AG67">
        <v>9.5065704903686399</v>
      </c>
      <c r="AH67">
        <v>8.8212431501306181</v>
      </c>
      <c r="AI67">
        <v>3.4478346925235579</v>
      </c>
      <c r="AJ67">
        <v>9.5065704903686399</v>
      </c>
      <c r="AK67">
        <v>9.5065704903686399</v>
      </c>
      <c r="AL67">
        <v>9.5065704903686399</v>
      </c>
      <c r="AM67">
        <v>9.5065704903686399</v>
      </c>
    </row>
    <row r="68" spans="1:39" x14ac:dyDescent="0.25">
      <c r="A68" s="70" t="str">
        <f ca="1">Exceedance!U68</f>
        <v/>
      </c>
      <c r="B68" s="253">
        <v>9.3860552811323128</v>
      </c>
      <c r="C68" s="253">
        <v>9.3860552811322489</v>
      </c>
      <c r="D68" s="253">
        <v>9.3860552811323146</v>
      </c>
      <c r="E68">
        <v>9.5065704903686399</v>
      </c>
      <c r="F68">
        <v>5.2211447460236045</v>
      </c>
      <c r="G68">
        <v>3.1321508770903126</v>
      </c>
      <c r="H68">
        <v>9.2858145347341168</v>
      </c>
      <c r="I68">
        <v>9.2687253410238633</v>
      </c>
      <c r="J68">
        <v>9.3836388715509838</v>
      </c>
      <c r="K68">
        <v>2.7871802124002669</v>
      </c>
      <c r="L68">
        <v>9.5065704903686399</v>
      </c>
      <c r="M68">
        <v>3.2835574006912815</v>
      </c>
      <c r="N68">
        <v>9.5065704903686399</v>
      </c>
      <c r="O68">
        <v>9.4666622473846971</v>
      </c>
      <c r="P68">
        <v>9.5065704903686399</v>
      </c>
      <c r="Q68">
        <v>9.5065704903686399</v>
      </c>
      <c r="R68">
        <v>9.5065704903686399</v>
      </c>
      <c r="S68">
        <v>3.5015350287857436</v>
      </c>
      <c r="T68">
        <v>3.1038099274034714</v>
      </c>
      <c r="U68">
        <v>3.5105082605102935</v>
      </c>
      <c r="V68">
        <v>3.5414692451969203</v>
      </c>
      <c r="W68">
        <v>9.3313874902016796</v>
      </c>
      <c r="X68">
        <v>9.4276793080716477</v>
      </c>
      <c r="Y68">
        <v>3.5701258022721167</v>
      </c>
      <c r="Z68">
        <v>2.7542645269010468</v>
      </c>
      <c r="AA68">
        <v>9.3024981249584897</v>
      </c>
      <c r="AB68">
        <v>9.5065704903686399</v>
      </c>
      <c r="AC68">
        <v>9.2907408120360113</v>
      </c>
      <c r="AD68">
        <v>9.5065704903686399</v>
      </c>
      <c r="AE68">
        <v>3.5318992849708226</v>
      </c>
      <c r="AF68">
        <v>2.9327424263572324</v>
      </c>
      <c r="AG68">
        <v>9.504739390405323</v>
      </c>
      <c r="AH68">
        <v>8.8256263677923137</v>
      </c>
      <c r="AI68">
        <v>3.4911031214060904</v>
      </c>
      <c r="AJ68">
        <v>9.5065704903686399</v>
      </c>
      <c r="AK68">
        <v>9.5065704903686399</v>
      </c>
      <c r="AL68">
        <v>9.4494777569476156</v>
      </c>
      <c r="AM68">
        <v>9.4494777569476156</v>
      </c>
    </row>
    <row r="69" spans="1:39" x14ac:dyDescent="0.25">
      <c r="A69" s="70" t="str">
        <f ca="1">Exceedance!U69</f>
        <v/>
      </c>
      <c r="B69" s="253">
        <v>6.3551562673217727</v>
      </c>
      <c r="C69" s="253">
        <v>6.3551562673217727</v>
      </c>
      <c r="D69" s="253">
        <v>6.3551562673218918</v>
      </c>
      <c r="E69">
        <v>7.2993404568418914</v>
      </c>
      <c r="F69">
        <v>6.8548391158498143</v>
      </c>
      <c r="G69">
        <v>4.3781485866244179</v>
      </c>
      <c r="H69">
        <v>5.9885299933741045</v>
      </c>
      <c r="I69">
        <v>5.8714176249597578</v>
      </c>
      <c r="J69">
        <v>6.5989213510185243</v>
      </c>
      <c r="K69">
        <v>3.1640294354805749</v>
      </c>
      <c r="L69">
        <v>7.3343675166605049</v>
      </c>
      <c r="M69">
        <v>5.0801172699725585</v>
      </c>
      <c r="N69">
        <v>7.2436021146360394</v>
      </c>
      <c r="O69">
        <v>6.8100903255998873</v>
      </c>
      <c r="P69">
        <v>9.1019221321247308</v>
      </c>
      <c r="Q69">
        <v>7.1393484229068926</v>
      </c>
      <c r="R69">
        <v>7.4944025835921924</v>
      </c>
      <c r="S69">
        <v>6.4558735849899129</v>
      </c>
      <c r="T69">
        <v>4.1972782645884008</v>
      </c>
      <c r="U69">
        <v>6.319725221792293</v>
      </c>
      <c r="V69">
        <v>6.4775006251373162</v>
      </c>
      <c r="W69">
        <v>6.2917752067086106</v>
      </c>
      <c r="X69">
        <v>6.532639087366154</v>
      </c>
      <c r="Y69">
        <v>6.7827377159055633</v>
      </c>
      <c r="Z69">
        <v>3.1653999525155641</v>
      </c>
      <c r="AA69">
        <v>6.0619946817296908</v>
      </c>
      <c r="AB69">
        <v>7.0538421390092871</v>
      </c>
      <c r="AC69">
        <v>5.9109713270742068</v>
      </c>
      <c r="AD69">
        <v>7.5557011319726124</v>
      </c>
      <c r="AE69">
        <v>6.4037622506942435</v>
      </c>
      <c r="AF69">
        <v>3.7409423947835045</v>
      </c>
      <c r="AG69">
        <v>7.1575002107855115</v>
      </c>
      <c r="AH69">
        <v>5.9131316375642333</v>
      </c>
      <c r="AI69">
        <v>6.0310396460059907</v>
      </c>
      <c r="AJ69">
        <v>9.1999069261631998</v>
      </c>
      <c r="AK69">
        <v>7.9351293756447108</v>
      </c>
      <c r="AL69">
        <v>6.9185032893246179</v>
      </c>
      <c r="AM69">
        <v>6.9185032893245397</v>
      </c>
    </row>
    <row r="70" spans="1:39" x14ac:dyDescent="0.25">
      <c r="A70" s="70" t="str">
        <f ca="1">Exceedance!U70</f>
        <v/>
      </c>
      <c r="B70" s="253"/>
      <c r="C70" s="253"/>
      <c r="D70" s="253"/>
    </row>
    <row r="71" spans="1:39" x14ac:dyDescent="0.25">
      <c r="A71" s="70" t="str">
        <f ca="1">Exceedance!U71</f>
        <v/>
      </c>
      <c r="B71" s="253"/>
      <c r="C71" s="253"/>
      <c r="D71" s="253"/>
    </row>
    <row r="72" spans="1:39" x14ac:dyDescent="0.25">
      <c r="A72" s="70" t="str">
        <f ca="1">Exceedance!U72</f>
        <v/>
      </c>
      <c r="B72" s="253"/>
      <c r="C72" s="253"/>
      <c r="D72" s="253"/>
    </row>
    <row r="73" spans="1:39" x14ac:dyDescent="0.25">
      <c r="A73" s="70" t="str">
        <f ca="1">Exceedance!U73</f>
        <v/>
      </c>
      <c r="B73" s="253"/>
      <c r="C73" s="253"/>
      <c r="D73" s="253"/>
    </row>
    <row r="74" spans="1:39" x14ac:dyDescent="0.25">
      <c r="A74" s="70" t="str">
        <f ca="1">Exceedance!U74</f>
        <v/>
      </c>
      <c r="B74" s="253"/>
      <c r="C74" s="253"/>
      <c r="D74" s="253"/>
    </row>
    <row r="75" spans="1:39" x14ac:dyDescent="0.25">
      <c r="A75" s="70" t="str">
        <f ca="1">Exceedance!U75</f>
        <v/>
      </c>
      <c r="B75" s="253"/>
      <c r="C75" s="253"/>
      <c r="D75" s="253"/>
    </row>
    <row r="76" spans="1:39" x14ac:dyDescent="0.25">
      <c r="A76" s="70" t="str">
        <f ca="1">Exceedance!U76</f>
        <v/>
      </c>
      <c r="B76" s="253"/>
      <c r="C76" s="253"/>
      <c r="D76" s="253"/>
    </row>
    <row r="77" spans="1:39" x14ac:dyDescent="0.25">
      <c r="A77" s="70" t="str">
        <f ca="1">Exceedance!U77</f>
        <v/>
      </c>
      <c r="B77" s="253"/>
      <c r="C77" s="253"/>
      <c r="D77" s="253"/>
    </row>
    <row r="78" spans="1:39" x14ac:dyDescent="0.25">
      <c r="A78" s="70" t="str">
        <f ca="1">Exceedance!U78</f>
        <v/>
      </c>
      <c r="B78" s="253"/>
      <c r="C78" s="253"/>
      <c r="D78" s="253"/>
    </row>
    <row r="79" spans="1:39" x14ac:dyDescent="0.25">
      <c r="A79" s="70" t="str">
        <f ca="1">Exceedance!U79</f>
        <v/>
      </c>
      <c r="B79" s="253"/>
      <c r="C79" s="253"/>
      <c r="D79" s="253"/>
    </row>
    <row r="80" spans="1:39" x14ac:dyDescent="0.25">
      <c r="A80" s="70" t="str">
        <f ca="1">Exceedance!U80</f>
        <v/>
      </c>
      <c r="B80" s="253"/>
      <c r="C80" s="253"/>
      <c r="D80" s="253"/>
    </row>
    <row r="81" spans="1:4" x14ac:dyDescent="0.25">
      <c r="A81" s="70" t="str">
        <f ca="1">Exceedance!U81</f>
        <v/>
      </c>
      <c r="B81" s="253"/>
      <c r="C81" s="253"/>
      <c r="D81" s="253"/>
    </row>
    <row r="82" spans="1:4" x14ac:dyDescent="0.25">
      <c r="A82" s="70" t="str">
        <f ca="1">Exceedance!U82</f>
        <v/>
      </c>
      <c r="B82" s="253"/>
      <c r="C82" s="253"/>
      <c r="D82" s="253"/>
    </row>
    <row r="83" spans="1:4" x14ac:dyDescent="0.25">
      <c r="A83" s="70" t="str">
        <f ca="1">Exceedance!U83</f>
        <v/>
      </c>
      <c r="B83" s="253"/>
      <c r="C83" s="253"/>
      <c r="D83" s="253"/>
    </row>
    <row r="84" spans="1:4" x14ac:dyDescent="0.25">
      <c r="A84" s="70" t="str">
        <f ca="1">Exceedance!U84</f>
        <v/>
      </c>
      <c r="B84" s="253"/>
      <c r="C84" s="253"/>
      <c r="D84" s="253"/>
    </row>
    <row r="85" spans="1:4" x14ac:dyDescent="0.25">
      <c r="A85" s="70" t="str">
        <f ca="1">Exceedance!U85</f>
        <v/>
      </c>
      <c r="B85" s="253"/>
      <c r="C85" s="253"/>
      <c r="D85" s="253"/>
    </row>
    <row r="86" spans="1:4" x14ac:dyDescent="0.25">
      <c r="A86" s="70" t="str">
        <f ca="1">Exceedance!U86</f>
        <v/>
      </c>
      <c r="B86" s="253"/>
      <c r="C86" s="253"/>
      <c r="D86" s="253"/>
    </row>
    <row r="87" spans="1:4" x14ac:dyDescent="0.25">
      <c r="A87" s="70" t="str">
        <f ca="1">Exceedance!U87</f>
        <v/>
      </c>
      <c r="B87" s="253"/>
      <c r="C87" s="253"/>
      <c r="D87" s="253"/>
    </row>
    <row r="88" spans="1:4" x14ac:dyDescent="0.25">
      <c r="A88" s="70" t="str">
        <f ca="1">Exceedance!U88</f>
        <v/>
      </c>
      <c r="B88" s="253"/>
      <c r="C88" s="253"/>
      <c r="D88" s="253"/>
    </row>
    <row r="89" spans="1:4" x14ac:dyDescent="0.25">
      <c r="A89" s="70" t="str">
        <f ca="1">Exceedance!U89</f>
        <v/>
      </c>
      <c r="B89" s="253"/>
      <c r="C89" s="253"/>
      <c r="D89" s="253"/>
    </row>
    <row r="90" spans="1:4" x14ac:dyDescent="0.25">
      <c r="A90" s="70" t="str">
        <f ca="1">Exceedance!U90</f>
        <v/>
      </c>
      <c r="B90" s="253"/>
      <c r="C90" s="253"/>
      <c r="D90" s="253"/>
    </row>
    <row r="91" spans="1:4" x14ac:dyDescent="0.25">
      <c r="A91" s="70" t="str">
        <f ca="1">Exceedance!U91</f>
        <v/>
      </c>
      <c r="B91" s="253"/>
      <c r="C91" s="253"/>
      <c r="D91" s="253"/>
    </row>
    <row r="92" spans="1:4" x14ac:dyDescent="0.25">
      <c r="A92" s="70" t="str">
        <f ca="1">Exceedance!U92</f>
        <v/>
      </c>
      <c r="B92" s="253"/>
      <c r="C92" s="253"/>
      <c r="D92" s="253"/>
    </row>
    <row r="93" spans="1:4" x14ac:dyDescent="0.25">
      <c r="A93" s="70" t="str">
        <f ca="1">Exceedance!U93</f>
        <v/>
      </c>
      <c r="B93" s="253"/>
      <c r="C93" s="253"/>
      <c r="D93" s="253"/>
    </row>
    <row r="94" spans="1:4" x14ac:dyDescent="0.25">
      <c r="A94" s="70" t="str">
        <f ca="1">Exceedance!U94</f>
        <v/>
      </c>
      <c r="B94" s="253"/>
      <c r="C94" s="253"/>
      <c r="D94" s="253"/>
    </row>
    <row r="95" spans="1:4" x14ac:dyDescent="0.25">
      <c r="A95" s="70" t="str">
        <f ca="1">Exceedance!U95</f>
        <v/>
      </c>
      <c r="B95" s="253"/>
      <c r="C95" s="253"/>
      <c r="D95" s="253"/>
    </row>
    <row r="96" spans="1:4" x14ac:dyDescent="0.25">
      <c r="A96" s="70" t="str">
        <f ca="1">Exceedance!U96</f>
        <v/>
      </c>
      <c r="B96" s="253"/>
      <c r="C96" s="253"/>
      <c r="D96" s="253"/>
    </row>
    <row r="97" spans="1:4" x14ac:dyDescent="0.25">
      <c r="A97" s="70" t="str">
        <f ca="1">Exceedance!U97</f>
        <v/>
      </c>
      <c r="B97" s="253"/>
      <c r="C97" s="253"/>
      <c r="D97" s="253"/>
    </row>
    <row r="98" spans="1:4" x14ac:dyDescent="0.25">
      <c r="A98" s="70" t="str">
        <f ca="1">Exceedance!U98</f>
        <v/>
      </c>
      <c r="B98" s="253"/>
      <c r="C98" s="253"/>
      <c r="D98" s="253"/>
    </row>
    <row r="99" spans="1:4" x14ac:dyDescent="0.25">
      <c r="A99" s="70" t="str">
        <f ca="1">Exceedance!U99</f>
        <v/>
      </c>
      <c r="B99" s="253"/>
      <c r="C99" s="253"/>
      <c r="D99" s="253"/>
    </row>
    <row r="100" spans="1:4" x14ac:dyDescent="0.25">
      <c r="A100" s="70" t="str">
        <f ca="1">Exceedance!U100</f>
        <v/>
      </c>
      <c r="B100" s="253"/>
      <c r="C100" s="253"/>
      <c r="D100" s="253"/>
    </row>
  </sheetData>
  <mergeCells count="1">
    <mergeCell ref="E1:AE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theme="5" tint="0.59999389629810485"/>
  </sheetPr>
  <dimension ref="A1:BD100"/>
  <sheetViews>
    <sheetView zoomScale="90" zoomScaleNormal="90" workbookViewId="0">
      <selection activeCell="B4" sqref="B4:AM69"/>
    </sheetView>
  </sheetViews>
  <sheetFormatPr defaultRowHeight="15" x14ac:dyDescent="0.25"/>
  <cols>
    <col min="1" max="1" width="8.85546875" style="102"/>
    <col min="2" max="4" width="9.140625" style="255"/>
  </cols>
  <sheetData>
    <row r="1" spans="1:56" s="102" customFormat="1" x14ac:dyDescent="0.25">
      <c r="A1" s="72"/>
      <c r="B1" s="256"/>
      <c r="C1" s="256"/>
      <c r="D1" s="256"/>
      <c r="E1" s="738" t="s">
        <v>240</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251.03</v>
      </c>
      <c r="C4" s="273">
        <v>364.26</v>
      </c>
      <c r="D4" s="273">
        <v>430</v>
      </c>
      <c r="E4">
        <v>499.971</v>
      </c>
      <c r="F4">
        <v>380.33</v>
      </c>
      <c r="G4">
        <v>387.30599999999998</v>
      </c>
      <c r="H4">
        <v>399.86</v>
      </c>
      <c r="I4">
        <v>462.18700000000001</v>
      </c>
      <c r="J4">
        <v>468.16199999999998</v>
      </c>
      <c r="K4">
        <v>460.678</v>
      </c>
      <c r="L4">
        <v>508.51799999999997</v>
      </c>
      <c r="M4">
        <v>514.06600000000003</v>
      </c>
      <c r="N4">
        <v>539.33199999999999</v>
      </c>
      <c r="O4">
        <v>404.87900000000002</v>
      </c>
      <c r="P4">
        <v>467.24400000000003</v>
      </c>
      <c r="Q4">
        <v>368.738</v>
      </c>
      <c r="R4">
        <v>545.30899999999997</v>
      </c>
      <c r="S4">
        <v>376.779</v>
      </c>
      <c r="T4">
        <v>358.327</v>
      </c>
      <c r="U4">
        <v>398.85399999999998</v>
      </c>
      <c r="V4">
        <v>388.10300000000001</v>
      </c>
      <c r="W4">
        <v>399.40800000000002</v>
      </c>
      <c r="X4">
        <v>465.12</v>
      </c>
      <c r="Y4">
        <v>430</v>
      </c>
      <c r="Z4">
        <v>409.39100000000002</v>
      </c>
      <c r="AA4">
        <v>450.29899999999998</v>
      </c>
      <c r="AB4">
        <v>497.01</v>
      </c>
      <c r="AC4">
        <v>411.28199999999998</v>
      </c>
      <c r="AD4">
        <v>463.78500000000003</v>
      </c>
      <c r="AE4">
        <v>402.12799999999999</v>
      </c>
      <c r="AF4">
        <v>364.53199999999998</v>
      </c>
      <c r="AG4">
        <v>492.52100000000002</v>
      </c>
      <c r="AH4">
        <v>475.21100000000001</v>
      </c>
      <c r="AI4">
        <v>406.42200000000003</v>
      </c>
      <c r="AJ4">
        <v>480.363</v>
      </c>
      <c r="AK4">
        <v>362.55500000000001</v>
      </c>
      <c r="AL4">
        <v>406.48700000000002</v>
      </c>
      <c r="AM4">
        <v>454.24599999999998</v>
      </c>
    </row>
    <row r="5" spans="1:56" x14ac:dyDescent="0.25">
      <c r="A5" s="74">
        <f ca="1">Exceedance!U5</f>
        <v>42856</v>
      </c>
      <c r="B5" s="273">
        <v>460.99</v>
      </c>
      <c r="C5" s="273">
        <v>668.93</v>
      </c>
      <c r="D5" s="273">
        <v>615</v>
      </c>
      <c r="E5">
        <v>615</v>
      </c>
      <c r="F5">
        <v>441.83600000000001</v>
      </c>
      <c r="G5">
        <v>490.47500000000002</v>
      </c>
      <c r="H5">
        <v>535.17100000000005</v>
      </c>
      <c r="I5">
        <v>689.25699999999995</v>
      </c>
      <c r="J5">
        <v>600.46500000000003</v>
      </c>
      <c r="K5">
        <v>948.05299999999988</v>
      </c>
      <c r="L5">
        <v>650.82299999999998</v>
      </c>
      <c r="M5">
        <v>573.88400000000013</v>
      </c>
      <c r="N5">
        <v>443.59199999999998</v>
      </c>
      <c r="O5">
        <v>548.79399999999998</v>
      </c>
      <c r="P5">
        <v>851.71699999999998</v>
      </c>
      <c r="Q5">
        <v>707.40299999999991</v>
      </c>
      <c r="R5">
        <v>732.86599999999999</v>
      </c>
      <c r="S5">
        <v>498.387</v>
      </c>
      <c r="T5">
        <v>456.46400000000006</v>
      </c>
      <c r="U5">
        <v>641.49</v>
      </c>
      <c r="V5">
        <v>543.50199999999995</v>
      </c>
      <c r="W5">
        <v>693.15200000000004</v>
      </c>
      <c r="X5">
        <v>642.08799999999997</v>
      </c>
      <c r="Y5">
        <v>721.24599999999998</v>
      </c>
      <c r="Z5">
        <v>442.77600000000001</v>
      </c>
      <c r="AA5">
        <v>433.55399999999997</v>
      </c>
      <c r="AB5">
        <v>623.70500000000004</v>
      </c>
      <c r="AC5">
        <v>629.48299999999995</v>
      </c>
      <c r="AD5">
        <v>634.28399999999999</v>
      </c>
      <c r="AE5">
        <v>843.149</v>
      </c>
      <c r="AF5">
        <v>436.392</v>
      </c>
      <c r="AG5">
        <v>536.73599999999999</v>
      </c>
      <c r="AH5">
        <v>356.52800000000002</v>
      </c>
      <c r="AI5">
        <v>482.185</v>
      </c>
      <c r="AJ5">
        <v>620.37099999999998</v>
      </c>
      <c r="AK5">
        <v>686.71900000000005</v>
      </c>
      <c r="AL5">
        <v>486.66899999999998</v>
      </c>
      <c r="AM5">
        <v>638.04600000000005</v>
      </c>
    </row>
    <row r="6" spans="1:56" x14ac:dyDescent="0.25">
      <c r="A6" s="74">
        <f ca="1">Exceedance!U6</f>
        <v>42887</v>
      </c>
      <c r="B6" s="273">
        <v>732.79</v>
      </c>
      <c r="C6" s="273">
        <v>1063.3499999999999</v>
      </c>
      <c r="D6" s="273">
        <v>750</v>
      </c>
      <c r="E6">
        <v>776.33299999999997</v>
      </c>
      <c r="F6">
        <v>633.26300000000003</v>
      </c>
      <c r="G6">
        <v>997.78700000000003</v>
      </c>
      <c r="H6">
        <v>791.89800000000002</v>
      </c>
      <c r="I6">
        <v>597.74300000000005</v>
      </c>
      <c r="J6">
        <v>1080.626</v>
      </c>
      <c r="K6">
        <v>583.36</v>
      </c>
      <c r="L6">
        <v>777.548</v>
      </c>
      <c r="M6">
        <v>604.45600000000002</v>
      </c>
      <c r="N6">
        <v>749.98599999999999</v>
      </c>
      <c r="O6">
        <v>1079.422</v>
      </c>
      <c r="P6">
        <v>544.83100000000002</v>
      </c>
      <c r="Q6">
        <v>822.83199999999999</v>
      </c>
      <c r="R6">
        <v>637.41800000000001</v>
      </c>
      <c r="S6">
        <v>980.03200000000004</v>
      </c>
      <c r="T6">
        <v>921.61099999999999</v>
      </c>
      <c r="U6">
        <v>850.48299999999995</v>
      </c>
      <c r="V6">
        <v>661.52599999999995</v>
      </c>
      <c r="W6">
        <v>952.18499999999995</v>
      </c>
      <c r="X6">
        <v>672.86400000000003</v>
      </c>
      <c r="Y6">
        <v>630.34900000000005</v>
      </c>
      <c r="Z6">
        <v>802.94500000000005</v>
      </c>
      <c r="AA6">
        <v>815.327</v>
      </c>
      <c r="AB6">
        <v>725.59400000000016</v>
      </c>
      <c r="AC6">
        <v>782.34100000000001</v>
      </c>
      <c r="AD6">
        <v>592.32299999999998</v>
      </c>
      <c r="AE6">
        <v>563.78399999999999</v>
      </c>
      <c r="AF6">
        <v>683.56799999999998</v>
      </c>
      <c r="AG6">
        <v>852.63900000000001</v>
      </c>
      <c r="AH6">
        <v>766.09900000000005</v>
      </c>
      <c r="AI6">
        <v>750</v>
      </c>
      <c r="AJ6">
        <v>592.05899999999997</v>
      </c>
      <c r="AK6">
        <v>740.93399999999997</v>
      </c>
      <c r="AL6">
        <v>722.43600000000004</v>
      </c>
      <c r="AM6">
        <v>936.03399999999999</v>
      </c>
    </row>
    <row r="7" spans="1:56" x14ac:dyDescent="0.25">
      <c r="A7" s="74">
        <f ca="1">Exceedance!U7</f>
        <v>42917</v>
      </c>
      <c r="B7" s="273">
        <v>395.19</v>
      </c>
      <c r="C7" s="273">
        <v>573.46</v>
      </c>
      <c r="D7" s="273">
        <v>465</v>
      </c>
      <c r="E7">
        <v>465</v>
      </c>
      <c r="F7">
        <v>598.35199999999998</v>
      </c>
      <c r="G7">
        <v>748.67899999999997</v>
      </c>
      <c r="H7">
        <v>608.00900000000001</v>
      </c>
      <c r="I7">
        <v>289.72399999999999</v>
      </c>
      <c r="J7">
        <v>387.17</v>
      </c>
      <c r="K7">
        <v>274.39299999999997</v>
      </c>
      <c r="L7">
        <v>233.566</v>
      </c>
      <c r="M7">
        <v>397.87799999999999</v>
      </c>
      <c r="N7">
        <v>632.11199999999997</v>
      </c>
      <c r="O7">
        <v>603.94299999999998</v>
      </c>
      <c r="P7">
        <v>302.88900000000001</v>
      </c>
      <c r="Q7">
        <v>482.303</v>
      </c>
      <c r="R7">
        <v>219.61199999999999</v>
      </c>
      <c r="S7">
        <v>925.53200000000004</v>
      </c>
      <c r="T7">
        <v>507.86799999999999</v>
      </c>
      <c r="U7">
        <v>384.41</v>
      </c>
      <c r="V7">
        <v>761.97900000000004</v>
      </c>
      <c r="W7">
        <v>638.47500000000002</v>
      </c>
      <c r="X7">
        <v>278.98399999999998</v>
      </c>
      <c r="Y7">
        <v>300.01100000000008</v>
      </c>
      <c r="Z7">
        <v>447.601</v>
      </c>
      <c r="AA7">
        <v>349.69299999999998</v>
      </c>
      <c r="AB7">
        <v>544.30799999999999</v>
      </c>
      <c r="AC7">
        <v>611.63800000000003</v>
      </c>
      <c r="AD7">
        <v>202.96199999999999</v>
      </c>
      <c r="AE7">
        <v>234.05099999999999</v>
      </c>
      <c r="AF7">
        <v>554.78200000000004</v>
      </c>
      <c r="AG7">
        <v>677.64599999999996</v>
      </c>
      <c r="AH7">
        <v>749.31700000000001</v>
      </c>
      <c r="AI7">
        <v>1015.979</v>
      </c>
      <c r="AJ7">
        <v>318.37900000000002</v>
      </c>
      <c r="AK7">
        <v>362.74200000000002</v>
      </c>
      <c r="AL7">
        <v>418.024</v>
      </c>
      <c r="AM7">
        <v>512.96600000000001</v>
      </c>
    </row>
    <row r="8" spans="1:56" x14ac:dyDescent="0.25">
      <c r="A8" s="74">
        <f ca="1">Exceedance!U8</f>
        <v>42948</v>
      </c>
      <c r="B8" s="273">
        <v>130.44</v>
      </c>
      <c r="C8" s="273">
        <v>197.18</v>
      </c>
      <c r="D8" s="273">
        <v>175</v>
      </c>
      <c r="E8">
        <v>176.245</v>
      </c>
      <c r="F8">
        <v>302.19400000000002</v>
      </c>
      <c r="G8">
        <v>309.09199999999998</v>
      </c>
      <c r="H8">
        <v>228.494</v>
      </c>
      <c r="I8">
        <v>130.41200000000001</v>
      </c>
      <c r="J8">
        <v>161.684</v>
      </c>
      <c r="K8">
        <v>159.75100000000003</v>
      </c>
      <c r="L8">
        <v>114.791</v>
      </c>
      <c r="M8">
        <v>166.30199999999999</v>
      </c>
      <c r="N8">
        <v>191.76599999999999</v>
      </c>
      <c r="O8">
        <v>249.446</v>
      </c>
      <c r="P8">
        <v>140.98400000000001</v>
      </c>
      <c r="Q8">
        <v>351.96</v>
      </c>
      <c r="R8">
        <v>114.878</v>
      </c>
      <c r="S8">
        <v>363.66500000000002</v>
      </c>
      <c r="T8">
        <v>171.006</v>
      </c>
      <c r="U8">
        <v>213.339</v>
      </c>
      <c r="V8">
        <v>290.50200000000001</v>
      </c>
      <c r="W8">
        <v>246.30600000000001</v>
      </c>
      <c r="X8">
        <v>127.182</v>
      </c>
      <c r="Y8">
        <v>125.18</v>
      </c>
      <c r="Z8">
        <v>150.13300000000001</v>
      </c>
      <c r="AA8">
        <v>139.76499999999999</v>
      </c>
      <c r="AB8">
        <v>239.29900000000001</v>
      </c>
      <c r="AC8">
        <v>212.49299999999999</v>
      </c>
      <c r="AD8">
        <v>108.283</v>
      </c>
      <c r="AE8">
        <v>127.38400000000001</v>
      </c>
      <c r="AF8">
        <v>175</v>
      </c>
      <c r="AG8">
        <v>251.84700000000004</v>
      </c>
      <c r="AH8">
        <v>277.61</v>
      </c>
      <c r="AI8">
        <v>337.74700000000001</v>
      </c>
      <c r="AJ8">
        <v>125.087</v>
      </c>
      <c r="AK8">
        <v>139.06800000000001</v>
      </c>
      <c r="AL8">
        <v>176.143</v>
      </c>
      <c r="AM8">
        <v>172.38</v>
      </c>
    </row>
    <row r="9" spans="1:56" x14ac:dyDescent="0.25">
      <c r="A9" s="74">
        <f ca="1">Exceedance!U9</f>
        <v>42979</v>
      </c>
      <c r="B9" s="273">
        <v>58.59</v>
      </c>
      <c r="C9" s="273">
        <v>94.84</v>
      </c>
      <c r="D9" s="273">
        <v>100</v>
      </c>
      <c r="E9">
        <v>90.323999999999998</v>
      </c>
      <c r="F9">
        <v>145.69999999999999</v>
      </c>
      <c r="G9">
        <v>145.179</v>
      </c>
      <c r="H9">
        <v>121.76600000000001</v>
      </c>
      <c r="I9">
        <v>95.936999999999998</v>
      </c>
      <c r="J9">
        <v>95.337000000000003</v>
      </c>
      <c r="K9">
        <v>92.456999999999994</v>
      </c>
      <c r="L9">
        <v>77.554000000000002</v>
      </c>
      <c r="M9">
        <v>97.15</v>
      </c>
      <c r="N9">
        <v>99.67</v>
      </c>
      <c r="O9">
        <v>139.501</v>
      </c>
      <c r="P9">
        <v>88.725999999999999</v>
      </c>
      <c r="Q9">
        <v>134.964</v>
      </c>
      <c r="R9">
        <v>77.543000000000006</v>
      </c>
      <c r="S9">
        <v>135.488</v>
      </c>
      <c r="T9">
        <v>94.676000000000002</v>
      </c>
      <c r="U9">
        <v>127.071</v>
      </c>
      <c r="V9">
        <v>113.068</v>
      </c>
      <c r="W9">
        <v>138.28100000000001</v>
      </c>
      <c r="X9">
        <v>100</v>
      </c>
      <c r="Y9">
        <v>79.852999999999994</v>
      </c>
      <c r="Z9">
        <v>100.479</v>
      </c>
      <c r="AA9">
        <v>94.433000000000007</v>
      </c>
      <c r="AB9">
        <v>127.958</v>
      </c>
      <c r="AC9">
        <v>101.42699999999999</v>
      </c>
      <c r="AD9">
        <v>77.372</v>
      </c>
      <c r="AE9">
        <v>85.884</v>
      </c>
      <c r="AF9">
        <v>106.395</v>
      </c>
      <c r="AG9">
        <v>106.776</v>
      </c>
      <c r="AH9">
        <v>119.22199999999999</v>
      </c>
      <c r="AI9">
        <v>128.965</v>
      </c>
      <c r="AJ9">
        <v>76.570999999999998</v>
      </c>
      <c r="AK9">
        <v>98.492999999999995</v>
      </c>
      <c r="AL9">
        <v>112.80500000000001</v>
      </c>
      <c r="AM9">
        <v>97.289000000000001</v>
      </c>
    </row>
    <row r="10" spans="1:56" x14ac:dyDescent="0.25">
      <c r="A10" s="74">
        <f ca="1">Exceedance!U10</f>
        <v>43009</v>
      </c>
      <c r="B10" s="273">
        <v>38.65</v>
      </c>
      <c r="C10" s="273">
        <v>71.87</v>
      </c>
      <c r="D10" s="273">
        <v>91.12</v>
      </c>
      <c r="E10">
        <v>97.992999999999995</v>
      </c>
      <c r="F10">
        <v>208.62100000000001</v>
      </c>
      <c r="G10">
        <v>132.48400000000001</v>
      </c>
      <c r="H10">
        <v>122.902</v>
      </c>
      <c r="I10">
        <v>99.710999999999999</v>
      </c>
      <c r="J10">
        <v>107.65300000000001</v>
      </c>
      <c r="K10">
        <v>79.480999999999995</v>
      </c>
      <c r="L10">
        <v>75.216999999999999</v>
      </c>
      <c r="M10">
        <v>89.275999999999996</v>
      </c>
      <c r="N10">
        <v>105.248</v>
      </c>
      <c r="O10">
        <v>98.355000000000004</v>
      </c>
      <c r="P10">
        <v>78.545000000000002</v>
      </c>
      <c r="Q10">
        <v>110.11</v>
      </c>
      <c r="R10">
        <v>108.307</v>
      </c>
      <c r="S10">
        <v>111.348</v>
      </c>
      <c r="T10">
        <v>90.911000000000001</v>
      </c>
      <c r="U10">
        <v>120.685</v>
      </c>
      <c r="V10">
        <v>105.565</v>
      </c>
      <c r="W10">
        <v>99.283000000000001</v>
      </c>
      <c r="X10">
        <v>95.085999999999999</v>
      </c>
      <c r="Y10">
        <v>77.884</v>
      </c>
      <c r="Z10">
        <v>97.245999999999995</v>
      </c>
      <c r="AA10">
        <v>80.093000000000004</v>
      </c>
      <c r="AB10">
        <v>113.468</v>
      </c>
      <c r="AC10">
        <v>94.504000000000005</v>
      </c>
      <c r="AD10">
        <v>101.705</v>
      </c>
      <c r="AE10">
        <v>117.91</v>
      </c>
      <c r="AF10">
        <v>90.138000000000005</v>
      </c>
      <c r="AG10">
        <v>100.435</v>
      </c>
      <c r="AH10">
        <v>93.004999999999995</v>
      </c>
      <c r="AI10">
        <v>114.504</v>
      </c>
      <c r="AJ10">
        <v>76.39</v>
      </c>
      <c r="AK10">
        <v>118.12799999999999</v>
      </c>
      <c r="AL10">
        <v>171.04599999999999</v>
      </c>
      <c r="AM10">
        <v>93.584000000000003</v>
      </c>
    </row>
    <row r="11" spans="1:56" x14ac:dyDescent="0.25">
      <c r="A11" s="74">
        <f ca="1">Exceedance!U11</f>
        <v>43040</v>
      </c>
      <c r="B11" s="273">
        <v>41.27</v>
      </c>
      <c r="C11" s="273">
        <v>59.9</v>
      </c>
      <c r="D11" s="273">
        <v>65.010000000000005</v>
      </c>
      <c r="E11">
        <v>97.162000000000006</v>
      </c>
      <c r="F11">
        <v>108.325</v>
      </c>
      <c r="G11">
        <v>107.973</v>
      </c>
      <c r="H11">
        <v>90.075000000000003</v>
      </c>
      <c r="I11">
        <v>93.328000000000003</v>
      </c>
      <c r="J11">
        <v>94.918999999999997</v>
      </c>
      <c r="K11">
        <v>77.41</v>
      </c>
      <c r="L11">
        <v>76.855000000000004</v>
      </c>
      <c r="M11">
        <v>79.858999999999995</v>
      </c>
      <c r="N11">
        <v>92.2</v>
      </c>
      <c r="O11">
        <v>100.181</v>
      </c>
      <c r="P11">
        <v>78.447999999999993</v>
      </c>
      <c r="Q11">
        <v>91.203999999999994</v>
      </c>
      <c r="R11">
        <v>88.921000000000006</v>
      </c>
      <c r="S11">
        <v>97.59</v>
      </c>
      <c r="T11">
        <v>92.944999999999993</v>
      </c>
      <c r="U11">
        <v>90.55</v>
      </c>
      <c r="V11">
        <v>89.451999999999998</v>
      </c>
      <c r="W11">
        <v>88.52</v>
      </c>
      <c r="X11">
        <v>82.965000000000003</v>
      </c>
      <c r="Y11">
        <v>86.516999999999996</v>
      </c>
      <c r="Z11">
        <v>83.591999999999999</v>
      </c>
      <c r="AA11">
        <v>79.581999999999994</v>
      </c>
      <c r="AB11">
        <v>125.363</v>
      </c>
      <c r="AC11">
        <v>85.823999999999998</v>
      </c>
      <c r="AD11">
        <v>83.787000000000006</v>
      </c>
      <c r="AE11">
        <v>93.971999999999994</v>
      </c>
      <c r="AF11">
        <v>87.899000000000001</v>
      </c>
      <c r="AG11">
        <v>93.456999999999994</v>
      </c>
      <c r="AH11">
        <v>88.209000000000003</v>
      </c>
      <c r="AI11">
        <v>98.055999999999997</v>
      </c>
      <c r="AJ11">
        <v>84.658000000000001</v>
      </c>
      <c r="AK11">
        <v>90.915000000000006</v>
      </c>
      <c r="AL11">
        <v>101.29099999999998</v>
      </c>
      <c r="AM11">
        <v>88.712000000000003</v>
      </c>
    </row>
    <row r="12" spans="1:56" x14ac:dyDescent="0.25">
      <c r="A12" s="74">
        <f ca="1">Exceedance!U12</f>
        <v>43070</v>
      </c>
      <c r="B12" s="273">
        <v>27.74</v>
      </c>
      <c r="C12" s="273">
        <v>39.39</v>
      </c>
      <c r="D12" s="273">
        <v>34.85</v>
      </c>
      <c r="E12">
        <v>85.869</v>
      </c>
      <c r="F12">
        <v>86.367000000000004</v>
      </c>
      <c r="G12">
        <v>88.085999999999999</v>
      </c>
      <c r="H12">
        <v>77.084999999999994</v>
      </c>
      <c r="I12">
        <v>72.703000000000003</v>
      </c>
      <c r="J12">
        <v>79.784000000000006</v>
      </c>
      <c r="K12">
        <v>71.540000000000006</v>
      </c>
      <c r="L12">
        <v>70.09</v>
      </c>
      <c r="M12">
        <v>71.311999999999998</v>
      </c>
      <c r="N12">
        <v>78.370999999999995</v>
      </c>
      <c r="O12">
        <v>86.367000000000004</v>
      </c>
      <c r="P12">
        <v>70.071999999999989</v>
      </c>
      <c r="Q12">
        <v>77.923000000000002</v>
      </c>
      <c r="R12">
        <v>73.971999999999994</v>
      </c>
      <c r="S12">
        <v>94.63300000000001</v>
      </c>
      <c r="T12">
        <v>86.772000000000006</v>
      </c>
      <c r="U12">
        <v>76.5</v>
      </c>
      <c r="V12">
        <v>80.043000000000006</v>
      </c>
      <c r="W12">
        <v>79.569000000000003</v>
      </c>
      <c r="X12">
        <v>70.941999999999993</v>
      </c>
      <c r="Y12">
        <v>73.340999999999994</v>
      </c>
      <c r="Z12">
        <v>73.191000000000003</v>
      </c>
      <c r="AA12">
        <v>71.391999999999996</v>
      </c>
      <c r="AB12">
        <v>86.445999999999998</v>
      </c>
      <c r="AC12">
        <v>77.007000000000005</v>
      </c>
      <c r="AD12">
        <v>72.903000000000006</v>
      </c>
      <c r="AE12">
        <v>74.734999999999999</v>
      </c>
      <c r="AF12">
        <v>74.587000000000003</v>
      </c>
      <c r="AG12">
        <v>78.281999999999996</v>
      </c>
      <c r="AH12">
        <v>77.369</v>
      </c>
      <c r="AI12">
        <v>82.941999999999993</v>
      </c>
      <c r="AJ12">
        <v>73.174000000000007</v>
      </c>
      <c r="AK12">
        <v>76.177999999999997</v>
      </c>
      <c r="AL12">
        <v>82.158000000000001</v>
      </c>
      <c r="AM12">
        <v>81.838999999999999</v>
      </c>
    </row>
    <row r="13" spans="1:56" x14ac:dyDescent="0.25">
      <c r="A13" s="74">
        <f ca="1">Exceedance!U13</f>
        <v>43101</v>
      </c>
      <c r="B13" s="273">
        <v>34.79</v>
      </c>
      <c r="C13" s="273">
        <v>45.46</v>
      </c>
      <c r="D13" s="273">
        <v>40.340000000000003</v>
      </c>
      <c r="E13">
        <v>76.154000000000011</v>
      </c>
      <c r="F13">
        <v>77.956000000000003</v>
      </c>
      <c r="G13">
        <v>77.346999999999994</v>
      </c>
      <c r="H13">
        <v>68.284999999999997</v>
      </c>
      <c r="I13">
        <v>64.314999999999998</v>
      </c>
      <c r="J13">
        <v>69.007999999999996</v>
      </c>
      <c r="K13">
        <v>63.512</v>
      </c>
      <c r="L13">
        <v>63.051000000000009</v>
      </c>
      <c r="M13">
        <v>64.090999999999994</v>
      </c>
      <c r="N13">
        <v>68.277000000000001</v>
      </c>
      <c r="O13">
        <v>76.572000000000003</v>
      </c>
      <c r="P13">
        <v>63.316000000000003</v>
      </c>
      <c r="Q13">
        <v>69.745000000000005</v>
      </c>
      <c r="R13">
        <v>67.819999999999993</v>
      </c>
      <c r="S13">
        <v>79.429000000000002</v>
      </c>
      <c r="T13">
        <v>99.84</v>
      </c>
      <c r="U13">
        <v>67.611000000000004</v>
      </c>
      <c r="V13">
        <v>70.281000000000006</v>
      </c>
      <c r="W13">
        <v>71.573999999999998</v>
      </c>
      <c r="X13">
        <v>63.353000000000002</v>
      </c>
      <c r="Y13">
        <v>64.021000000000001</v>
      </c>
      <c r="Z13">
        <v>65.744</v>
      </c>
      <c r="AA13">
        <v>64.637</v>
      </c>
      <c r="AB13">
        <v>77.088999999999999</v>
      </c>
      <c r="AC13">
        <v>74.707999999999998</v>
      </c>
      <c r="AD13">
        <v>66.906999999999996</v>
      </c>
      <c r="AE13">
        <v>64.912000000000006</v>
      </c>
      <c r="AF13">
        <v>67.835999999999999</v>
      </c>
      <c r="AG13">
        <v>68.805999999999997</v>
      </c>
      <c r="AH13">
        <v>69.796000000000006</v>
      </c>
      <c r="AI13">
        <v>77.494</v>
      </c>
      <c r="AJ13">
        <v>63.74</v>
      </c>
      <c r="AK13">
        <v>68.614000000000004</v>
      </c>
      <c r="AL13">
        <v>75.739000000000004</v>
      </c>
      <c r="AM13">
        <v>83.816000000000003</v>
      </c>
    </row>
    <row r="14" spans="1:56" x14ac:dyDescent="0.25">
      <c r="A14" s="74">
        <f ca="1">Exceedance!U14</f>
        <v>43132</v>
      </c>
      <c r="B14" s="273">
        <v>38.85</v>
      </c>
      <c r="C14" s="273">
        <v>49.49</v>
      </c>
      <c r="D14" s="273">
        <v>44.54</v>
      </c>
      <c r="E14">
        <v>73.856999999999999</v>
      </c>
      <c r="F14">
        <v>73.287000000000006</v>
      </c>
      <c r="G14">
        <v>68.864999999999995</v>
      </c>
      <c r="H14">
        <v>61.890999999999998</v>
      </c>
      <c r="I14">
        <v>130.79299999999998</v>
      </c>
      <c r="J14">
        <v>65.578999999999994</v>
      </c>
      <c r="K14">
        <v>57.96</v>
      </c>
      <c r="L14">
        <v>59.515000000000001</v>
      </c>
      <c r="M14">
        <v>59.149000000000001</v>
      </c>
      <c r="N14">
        <v>68.617999999999995</v>
      </c>
      <c r="O14">
        <v>72.858000000000004</v>
      </c>
      <c r="P14">
        <v>58.674999999999997</v>
      </c>
      <c r="Q14">
        <v>62.926000000000009</v>
      </c>
      <c r="R14">
        <v>80.793000000000006</v>
      </c>
      <c r="S14">
        <v>87.322999999999993</v>
      </c>
      <c r="T14">
        <v>76.722999999999999</v>
      </c>
      <c r="U14">
        <v>61.36</v>
      </c>
      <c r="V14">
        <v>65.415000000000006</v>
      </c>
      <c r="W14">
        <v>72.570999999999998</v>
      </c>
      <c r="X14">
        <v>58.097000000000001</v>
      </c>
      <c r="Y14">
        <v>58.174999999999997</v>
      </c>
      <c r="Z14">
        <v>72.349999999999994</v>
      </c>
      <c r="AA14">
        <v>60.415999999999997</v>
      </c>
      <c r="AB14">
        <v>69.777000000000001</v>
      </c>
      <c r="AC14">
        <v>66.156000000000006</v>
      </c>
      <c r="AD14">
        <v>66.14</v>
      </c>
      <c r="AE14">
        <v>58.061999999999998</v>
      </c>
      <c r="AF14">
        <v>65.230999999999995</v>
      </c>
      <c r="AG14">
        <v>61.5</v>
      </c>
      <c r="AH14">
        <v>66.06</v>
      </c>
      <c r="AI14">
        <v>71.367999999999995</v>
      </c>
      <c r="AJ14">
        <v>58.677</v>
      </c>
      <c r="AK14">
        <v>72.632999999999996</v>
      </c>
      <c r="AL14">
        <v>82.323999999999998</v>
      </c>
      <c r="AM14">
        <v>73.849000000000004</v>
      </c>
    </row>
    <row r="15" spans="1:56" x14ac:dyDescent="0.25">
      <c r="A15" s="74">
        <f ca="1">Exceedance!U15</f>
        <v>43160</v>
      </c>
      <c r="B15" s="273">
        <v>85.95</v>
      </c>
      <c r="C15" s="273">
        <v>115.01</v>
      </c>
      <c r="D15" s="273">
        <v>102.32</v>
      </c>
      <c r="E15">
        <v>116.79</v>
      </c>
      <c r="F15">
        <v>131.07599999999999</v>
      </c>
      <c r="G15">
        <v>94.350999999999985</v>
      </c>
      <c r="H15">
        <v>90.611999999999995</v>
      </c>
      <c r="I15">
        <v>245.24199999999999</v>
      </c>
      <c r="J15">
        <v>96.706000000000003</v>
      </c>
      <c r="K15">
        <v>105.661</v>
      </c>
      <c r="L15">
        <v>139.25</v>
      </c>
      <c r="M15">
        <v>100.871</v>
      </c>
      <c r="N15">
        <v>90.414000000000001</v>
      </c>
      <c r="O15">
        <v>155.89699999999999</v>
      </c>
      <c r="P15">
        <v>127.864</v>
      </c>
      <c r="Q15">
        <v>129.74600000000001</v>
      </c>
      <c r="R15">
        <v>144.661</v>
      </c>
      <c r="S15">
        <v>123.28700000000001</v>
      </c>
      <c r="T15">
        <v>139.72200000000001</v>
      </c>
      <c r="U15">
        <v>111.03700000000001</v>
      </c>
      <c r="V15">
        <v>109.51300000000001</v>
      </c>
      <c r="W15">
        <v>98.278999999999996</v>
      </c>
      <c r="X15">
        <v>96.852000000000004</v>
      </c>
      <c r="Y15">
        <v>84.534999999999997</v>
      </c>
      <c r="Z15">
        <v>100.12</v>
      </c>
      <c r="AA15">
        <v>131.59800000000001</v>
      </c>
      <c r="AB15">
        <v>121.107</v>
      </c>
      <c r="AC15">
        <v>94.641999999999996</v>
      </c>
      <c r="AD15">
        <v>127.726</v>
      </c>
      <c r="AE15">
        <v>81.986000000000004</v>
      </c>
      <c r="AF15">
        <v>108.295</v>
      </c>
      <c r="AG15">
        <v>87.534999999999997</v>
      </c>
      <c r="AH15">
        <v>97.802999999999997</v>
      </c>
      <c r="AI15">
        <v>127.59099999999999</v>
      </c>
      <c r="AJ15">
        <v>93.697000000000003</v>
      </c>
      <c r="AK15">
        <v>106.07899999999999</v>
      </c>
      <c r="AL15">
        <v>127.892</v>
      </c>
      <c r="AM15">
        <v>107.748</v>
      </c>
    </row>
    <row r="16" spans="1:56" x14ac:dyDescent="0.25">
      <c r="A16" s="74">
        <f ca="1">Exceedance!U16</f>
        <v>43191</v>
      </c>
      <c r="B16" s="273">
        <v>96.73</v>
      </c>
      <c r="C16" s="273">
        <v>164.17</v>
      </c>
      <c r="D16" s="273">
        <v>133.5</v>
      </c>
      <c r="E16">
        <v>129.10499999999996</v>
      </c>
      <c r="F16">
        <v>181.70699999999999</v>
      </c>
      <c r="G16">
        <v>161.28399999999999</v>
      </c>
      <c r="H16">
        <v>167.34700000000001</v>
      </c>
      <c r="I16">
        <v>376.83199999999999</v>
      </c>
      <c r="J16">
        <v>156.98599999999999</v>
      </c>
      <c r="K16">
        <v>149.00399999999999</v>
      </c>
      <c r="L16">
        <v>195.078</v>
      </c>
      <c r="M16">
        <v>158.65299999999999</v>
      </c>
      <c r="N16">
        <v>112.663</v>
      </c>
      <c r="O16">
        <v>155.88800000000001</v>
      </c>
      <c r="P16">
        <v>195.10400000000001</v>
      </c>
      <c r="Q16">
        <v>159.13399999999999</v>
      </c>
      <c r="R16">
        <v>122.91800000000001</v>
      </c>
      <c r="S16">
        <v>183.04599999999999</v>
      </c>
      <c r="T16">
        <v>163.328</v>
      </c>
      <c r="U16">
        <v>178.63</v>
      </c>
      <c r="V16">
        <v>128.87799999999999</v>
      </c>
      <c r="W16">
        <v>136.92099999999999</v>
      </c>
      <c r="X16">
        <v>131.941</v>
      </c>
      <c r="Y16">
        <v>116.408</v>
      </c>
      <c r="Z16">
        <v>127.55800000000001</v>
      </c>
      <c r="AA16">
        <v>189.89699999999999</v>
      </c>
      <c r="AB16">
        <v>159.273</v>
      </c>
      <c r="AC16">
        <v>164.77699999999999</v>
      </c>
      <c r="AD16">
        <v>125.09099999999999</v>
      </c>
      <c r="AE16">
        <v>82.453000000000003</v>
      </c>
      <c r="AF16">
        <v>153.41200000000001</v>
      </c>
      <c r="AG16">
        <v>111.449</v>
      </c>
      <c r="AH16">
        <v>236.709</v>
      </c>
      <c r="AI16">
        <v>208.006</v>
      </c>
      <c r="AJ16">
        <v>96.144999999999996</v>
      </c>
      <c r="AK16">
        <v>128.94399999999999</v>
      </c>
      <c r="AL16">
        <v>135.554</v>
      </c>
      <c r="AM16">
        <v>121.797</v>
      </c>
    </row>
    <row r="17" spans="1:39" x14ac:dyDescent="0.25">
      <c r="A17" s="74">
        <f ca="1">Exceedance!U17</f>
        <v>43221</v>
      </c>
      <c r="B17" s="273">
        <v>163.33000000000001</v>
      </c>
      <c r="C17" s="273">
        <v>323.23</v>
      </c>
      <c r="D17" s="273">
        <v>245.16</v>
      </c>
      <c r="E17">
        <v>359.08300000000003</v>
      </c>
      <c r="F17">
        <v>391.089</v>
      </c>
      <c r="G17">
        <v>386.46199999999999</v>
      </c>
      <c r="H17">
        <v>390.31299999999999</v>
      </c>
      <c r="I17">
        <v>558.10400000000004</v>
      </c>
      <c r="J17">
        <v>404.36</v>
      </c>
      <c r="K17">
        <v>200.05799999999999</v>
      </c>
      <c r="L17">
        <v>219.03700000000001</v>
      </c>
      <c r="M17">
        <v>131.06899999999999</v>
      </c>
      <c r="N17">
        <v>167.488</v>
      </c>
      <c r="O17">
        <v>251.47300000000001</v>
      </c>
      <c r="P17">
        <v>387.24400000000003</v>
      </c>
      <c r="Q17">
        <v>278.62599999999998</v>
      </c>
      <c r="R17">
        <v>187.404</v>
      </c>
      <c r="S17">
        <v>284.887</v>
      </c>
      <c r="T17">
        <v>517.04899999999998</v>
      </c>
      <c r="U17">
        <v>275.39600000000002</v>
      </c>
      <c r="V17">
        <v>378.17099999999999</v>
      </c>
      <c r="W17">
        <v>223.74</v>
      </c>
      <c r="X17">
        <v>217.88800000000001</v>
      </c>
      <c r="Y17">
        <v>94.141999999999996</v>
      </c>
      <c r="Z17">
        <v>116.533</v>
      </c>
      <c r="AA17">
        <v>171.51300000000001</v>
      </c>
      <c r="AB17">
        <v>336.315</v>
      </c>
      <c r="AC17">
        <v>336.89100000000002</v>
      </c>
      <c r="AD17">
        <v>253.92999999999998</v>
      </c>
      <c r="AE17">
        <v>177.55500000000001</v>
      </c>
      <c r="AF17">
        <v>247.74800000000002</v>
      </c>
      <c r="AG17">
        <v>84.97</v>
      </c>
      <c r="AH17">
        <v>393.41800000000006</v>
      </c>
      <c r="AI17">
        <v>265.346</v>
      </c>
      <c r="AJ17">
        <v>129.52500000000001</v>
      </c>
      <c r="AK17">
        <v>280.27800000000002</v>
      </c>
      <c r="AL17">
        <v>275.40300000000002</v>
      </c>
      <c r="AM17">
        <v>201.898</v>
      </c>
    </row>
    <row r="18" spans="1:39" x14ac:dyDescent="0.25">
      <c r="A18" s="74">
        <f ca="1">Exceedance!U18</f>
        <v>43252</v>
      </c>
      <c r="B18" s="273">
        <v>216.87</v>
      </c>
      <c r="C18" s="273">
        <v>522.76</v>
      </c>
      <c r="D18" s="273">
        <v>389.71</v>
      </c>
      <c r="E18">
        <v>659.11099999999999</v>
      </c>
      <c r="F18">
        <v>1019.8339999999999</v>
      </c>
      <c r="G18">
        <v>605.125</v>
      </c>
      <c r="H18">
        <v>303.66000000000003</v>
      </c>
      <c r="I18">
        <v>1161.4570000000001</v>
      </c>
      <c r="J18">
        <v>294.31299999999999</v>
      </c>
      <c r="K18">
        <v>214.988</v>
      </c>
      <c r="L18">
        <v>324.02699999999999</v>
      </c>
      <c r="M18">
        <v>338.36599999999999</v>
      </c>
      <c r="N18">
        <v>559.25</v>
      </c>
      <c r="O18">
        <v>112.726</v>
      </c>
      <c r="P18">
        <v>573.42499999999995</v>
      </c>
      <c r="Q18">
        <v>237.065</v>
      </c>
      <c r="R18">
        <v>680.33199999999999</v>
      </c>
      <c r="S18">
        <v>738.03599999999994</v>
      </c>
      <c r="T18">
        <v>905.02800000000002</v>
      </c>
      <c r="U18">
        <v>494.19499999999999</v>
      </c>
      <c r="V18">
        <v>811.08900000000006</v>
      </c>
      <c r="W18">
        <v>281.78199999999998</v>
      </c>
      <c r="X18">
        <v>197.21100000000001</v>
      </c>
      <c r="Y18">
        <v>245.41399999999999</v>
      </c>
      <c r="Z18">
        <v>342.27499999999998</v>
      </c>
      <c r="AA18">
        <v>296.51100000000002</v>
      </c>
      <c r="AB18">
        <v>555.67499999999995</v>
      </c>
      <c r="AC18">
        <v>373.36500000000001</v>
      </c>
      <c r="AD18">
        <v>104.883</v>
      </c>
      <c r="AE18">
        <v>410.24799999999999</v>
      </c>
      <c r="AF18">
        <v>603.94000000000005</v>
      </c>
      <c r="AG18">
        <v>338.69200000000001</v>
      </c>
      <c r="AH18">
        <v>750.44799999999998</v>
      </c>
      <c r="AI18">
        <v>243.12200000000001</v>
      </c>
      <c r="AJ18">
        <v>142.81899999999999</v>
      </c>
      <c r="AK18">
        <v>598.84699999999998</v>
      </c>
      <c r="AL18">
        <v>388.62200000000001</v>
      </c>
      <c r="AM18">
        <v>283.06</v>
      </c>
    </row>
    <row r="19" spans="1:39" x14ac:dyDescent="0.25">
      <c r="A19" s="74">
        <f ca="1">Exceedance!U19</f>
        <v>43282</v>
      </c>
      <c r="B19" s="273">
        <v>106.24</v>
      </c>
      <c r="C19" s="273">
        <v>291.37</v>
      </c>
      <c r="D19" s="273">
        <v>210.17</v>
      </c>
      <c r="E19">
        <v>591.72799999999995</v>
      </c>
      <c r="F19">
        <v>608.99800000000005</v>
      </c>
      <c r="G19">
        <v>328.709</v>
      </c>
      <c r="H19">
        <v>114.914</v>
      </c>
      <c r="I19">
        <v>385.31700000000001</v>
      </c>
      <c r="J19">
        <v>109.937</v>
      </c>
      <c r="K19">
        <v>46.405999999999999</v>
      </c>
      <c r="L19">
        <v>179.61699999999999</v>
      </c>
      <c r="M19">
        <v>216.20099999999999</v>
      </c>
      <c r="N19">
        <v>242.93600000000001</v>
      </c>
      <c r="O19">
        <v>60.883000000000003</v>
      </c>
      <c r="P19">
        <v>299.67700000000002</v>
      </c>
      <c r="Q19">
        <v>55.822000000000003</v>
      </c>
      <c r="R19">
        <v>638.13699999999994</v>
      </c>
      <c r="S19">
        <v>352.14100000000002</v>
      </c>
      <c r="T19">
        <v>368.43099999999998</v>
      </c>
      <c r="U19">
        <v>467.08</v>
      </c>
      <c r="V19">
        <v>435.34899999999999</v>
      </c>
      <c r="W19">
        <v>90.614000000000004</v>
      </c>
      <c r="X19">
        <v>58.230000000000004</v>
      </c>
      <c r="Y19">
        <v>110.932</v>
      </c>
      <c r="Z19">
        <v>133.922</v>
      </c>
      <c r="AA19">
        <v>213.86699999999999</v>
      </c>
      <c r="AB19">
        <v>344.36700000000002</v>
      </c>
      <c r="AC19">
        <v>101.35299999999999</v>
      </c>
      <c r="AD19">
        <v>24.126000000000001</v>
      </c>
      <c r="AE19">
        <v>284.26299999999998</v>
      </c>
      <c r="AF19">
        <v>428.06599999999997</v>
      </c>
      <c r="AG19">
        <v>250.28</v>
      </c>
      <c r="AH19">
        <v>888.14599999999996</v>
      </c>
      <c r="AI19">
        <v>99.150999999999996</v>
      </c>
      <c r="AJ19">
        <v>57.792999999999999</v>
      </c>
      <c r="AK19">
        <v>334.01400000000001</v>
      </c>
      <c r="AL19">
        <v>175.56299999999999</v>
      </c>
      <c r="AM19">
        <v>102.791</v>
      </c>
    </row>
    <row r="20" spans="1:39" x14ac:dyDescent="0.25">
      <c r="A20" s="74">
        <f ca="1">Exceedance!U20</f>
        <v>43313</v>
      </c>
      <c r="B20" s="273">
        <v>46.83</v>
      </c>
      <c r="C20" s="273">
        <v>119.4</v>
      </c>
      <c r="D20" s="273">
        <v>88.63</v>
      </c>
      <c r="E20">
        <v>255.05500000000001</v>
      </c>
      <c r="F20">
        <v>214.57</v>
      </c>
      <c r="G20">
        <v>122.127</v>
      </c>
      <c r="H20">
        <v>62.414000000000001</v>
      </c>
      <c r="I20">
        <v>139.11600000000001</v>
      </c>
      <c r="J20">
        <v>78.741</v>
      </c>
      <c r="K20">
        <v>41.241</v>
      </c>
      <c r="L20">
        <v>80.594999999999999</v>
      </c>
      <c r="M20">
        <v>75.144000000000005</v>
      </c>
      <c r="N20">
        <v>109.495</v>
      </c>
      <c r="O20">
        <v>41.649000000000001</v>
      </c>
      <c r="P20">
        <v>222.07</v>
      </c>
      <c r="Q20">
        <v>45.915999999999997</v>
      </c>
      <c r="R20">
        <v>203.62799999999999</v>
      </c>
      <c r="S20">
        <v>115.078</v>
      </c>
      <c r="T20">
        <v>182.43199999999999</v>
      </c>
      <c r="U20">
        <v>157.227</v>
      </c>
      <c r="V20">
        <v>148.82</v>
      </c>
      <c r="W20">
        <v>52.736999999999995</v>
      </c>
      <c r="X20">
        <v>38.692999999999998</v>
      </c>
      <c r="Y20">
        <v>53.082000000000001</v>
      </c>
      <c r="Z20">
        <v>57.710999999999999</v>
      </c>
      <c r="AA20">
        <v>87.448999999999998</v>
      </c>
      <c r="AB20">
        <v>112.898</v>
      </c>
      <c r="AC20">
        <v>60.753999999999998</v>
      </c>
      <c r="AD20">
        <v>42.545000000000002</v>
      </c>
      <c r="AE20">
        <v>88.070999999999998</v>
      </c>
      <c r="AF20">
        <v>137.542</v>
      </c>
      <c r="AG20">
        <v>83.649000000000001</v>
      </c>
      <c r="AH20">
        <v>238.041</v>
      </c>
      <c r="AI20">
        <v>52.146999999999998</v>
      </c>
      <c r="AJ20">
        <v>38.865000000000002</v>
      </c>
      <c r="AK20">
        <v>124.426</v>
      </c>
      <c r="AL20">
        <v>70.680999999999997</v>
      </c>
      <c r="AM20">
        <v>53.572999999999993</v>
      </c>
    </row>
    <row r="21" spans="1:39" x14ac:dyDescent="0.25">
      <c r="A21" s="74">
        <f ca="1">Exceedance!U21</f>
        <v>43344</v>
      </c>
      <c r="B21" s="273">
        <v>32.590000000000003</v>
      </c>
      <c r="C21" s="273">
        <v>69.95</v>
      </c>
      <c r="D21" s="273">
        <v>55.11</v>
      </c>
      <c r="E21">
        <v>131.30000000000001</v>
      </c>
      <c r="F21">
        <v>119.304</v>
      </c>
      <c r="G21">
        <v>84.316000000000003</v>
      </c>
      <c r="H21">
        <v>60.662999999999997</v>
      </c>
      <c r="I21">
        <v>86.052999999999997</v>
      </c>
      <c r="J21">
        <v>53.993000000000002</v>
      </c>
      <c r="K21">
        <v>35.283999999999999</v>
      </c>
      <c r="L21">
        <v>60.301000000000002</v>
      </c>
      <c r="M21">
        <v>50.386000000000003</v>
      </c>
      <c r="N21">
        <v>84.34</v>
      </c>
      <c r="O21">
        <v>40.64</v>
      </c>
      <c r="P21">
        <v>90.587999999999994</v>
      </c>
      <c r="Q21">
        <v>38.619</v>
      </c>
      <c r="R21">
        <v>86.608000000000004</v>
      </c>
      <c r="S21">
        <v>71.018000000000001</v>
      </c>
      <c r="T21">
        <v>116.22499999999999</v>
      </c>
      <c r="U21">
        <v>73.555999999999997</v>
      </c>
      <c r="V21">
        <v>104.062</v>
      </c>
      <c r="W21">
        <v>59.682000000000002</v>
      </c>
      <c r="X21">
        <v>32.438000000000002</v>
      </c>
      <c r="Y21">
        <v>50.02</v>
      </c>
      <c r="Z21">
        <v>52.585999999999999</v>
      </c>
      <c r="AA21">
        <v>70.665000000000006</v>
      </c>
      <c r="AB21">
        <v>65.814999999999998</v>
      </c>
      <c r="AC21">
        <v>49.71</v>
      </c>
      <c r="AD21">
        <v>39.256</v>
      </c>
      <c r="AE21">
        <v>68.626000000000005</v>
      </c>
      <c r="AF21">
        <v>66.207999999999998</v>
      </c>
      <c r="AG21">
        <v>55.238</v>
      </c>
      <c r="AH21">
        <v>103.996</v>
      </c>
      <c r="AI21">
        <v>39.899000000000001</v>
      </c>
      <c r="AJ21">
        <v>43.286000000000001</v>
      </c>
      <c r="AK21">
        <v>88.983999999999995</v>
      </c>
      <c r="AL21">
        <v>50.136000000000003</v>
      </c>
      <c r="AM21">
        <v>39.372999999999998</v>
      </c>
    </row>
    <row r="22" spans="1:39" x14ac:dyDescent="0.25">
      <c r="A22" s="74">
        <f ca="1">Exceedance!U22</f>
        <v>43374</v>
      </c>
      <c r="B22" s="273">
        <v>41.949999999999996</v>
      </c>
      <c r="C22" s="273">
        <v>69.11</v>
      </c>
      <c r="D22" s="273">
        <v>59.05</v>
      </c>
      <c r="E22">
        <v>185.18</v>
      </c>
      <c r="F22">
        <v>113.23399999999999</v>
      </c>
      <c r="G22">
        <v>92.823999999999998</v>
      </c>
      <c r="H22">
        <v>66.716999999999999</v>
      </c>
      <c r="I22">
        <v>94.510999999999996</v>
      </c>
      <c r="J22">
        <v>46.459000000000003</v>
      </c>
      <c r="K22">
        <v>36.655000000000001</v>
      </c>
      <c r="L22">
        <v>57.453000000000003</v>
      </c>
      <c r="M22">
        <v>63.320999999999998</v>
      </c>
      <c r="N22">
        <v>57.853000000000002</v>
      </c>
      <c r="O22">
        <v>39.899000000000001</v>
      </c>
      <c r="P22">
        <v>76.658000000000001</v>
      </c>
      <c r="Q22">
        <v>69.210999999999999</v>
      </c>
      <c r="R22">
        <v>76.180000000000007</v>
      </c>
      <c r="S22">
        <v>68.331999999999994</v>
      </c>
      <c r="T22">
        <v>106.425</v>
      </c>
      <c r="U22">
        <v>74.147000000000006</v>
      </c>
      <c r="V22">
        <v>72.111999999999995</v>
      </c>
      <c r="W22">
        <v>59.457999999999998</v>
      </c>
      <c r="X22">
        <v>35.954999999999998</v>
      </c>
      <c r="Y22">
        <v>51.636000000000003</v>
      </c>
      <c r="Z22">
        <v>44.523000000000003</v>
      </c>
      <c r="AA22">
        <v>68.77</v>
      </c>
      <c r="AB22">
        <v>63.698999999999998</v>
      </c>
      <c r="AC22">
        <v>71.932000000000002</v>
      </c>
      <c r="AD22">
        <v>69.614999999999995</v>
      </c>
      <c r="AE22">
        <v>58.543999999999997</v>
      </c>
      <c r="AF22">
        <v>68.183000000000007</v>
      </c>
      <c r="AG22">
        <v>47.360999999999997</v>
      </c>
      <c r="AH22">
        <v>93.822000000000003</v>
      </c>
      <c r="AI22">
        <v>43.89</v>
      </c>
      <c r="AJ22">
        <v>64.137</v>
      </c>
      <c r="AK22">
        <v>141.66999999999999</v>
      </c>
      <c r="AL22">
        <v>53.835000000000001</v>
      </c>
      <c r="AM22">
        <v>54.375999999999998</v>
      </c>
    </row>
    <row r="23" spans="1:39" x14ac:dyDescent="0.25">
      <c r="A23" s="74">
        <f ca="1">Exceedance!U23</f>
        <v>43405</v>
      </c>
      <c r="B23" s="273">
        <v>48.32</v>
      </c>
      <c r="C23" s="273">
        <v>55.3</v>
      </c>
      <c r="D23" s="273">
        <v>51.13</v>
      </c>
      <c r="E23">
        <v>94.978999999999999</v>
      </c>
      <c r="F23">
        <v>95.048000000000002</v>
      </c>
      <c r="G23">
        <v>69.022999999999996</v>
      </c>
      <c r="H23">
        <v>66.796999999999997</v>
      </c>
      <c r="I23">
        <v>84.322999999999993</v>
      </c>
      <c r="J23">
        <v>50.53</v>
      </c>
      <c r="K23">
        <v>44.351999999999997</v>
      </c>
      <c r="L23">
        <v>54.935000000000002</v>
      </c>
      <c r="M23">
        <v>59.384</v>
      </c>
      <c r="N23">
        <v>66.745999999999995</v>
      </c>
      <c r="O23">
        <v>46.850999999999999</v>
      </c>
      <c r="P23">
        <v>68.775999999999996</v>
      </c>
      <c r="Q23">
        <v>58.63</v>
      </c>
      <c r="R23">
        <v>71.822000000000003</v>
      </c>
      <c r="S23">
        <v>73.552000000000007</v>
      </c>
      <c r="T23">
        <v>79.290999999999997</v>
      </c>
      <c r="U23">
        <v>66.414000000000001</v>
      </c>
      <c r="V23">
        <v>67.581000000000003</v>
      </c>
      <c r="W23">
        <v>55.587000000000003</v>
      </c>
      <c r="X23">
        <v>49.006</v>
      </c>
      <c r="Y23">
        <v>46.732999999999997</v>
      </c>
      <c r="Z23">
        <v>50.183</v>
      </c>
      <c r="AA23">
        <v>92.766000000000005</v>
      </c>
      <c r="AB23">
        <v>62.24</v>
      </c>
      <c r="AC23">
        <v>60.633000000000003</v>
      </c>
      <c r="AD23">
        <v>56.122</v>
      </c>
      <c r="AE23">
        <v>61.921999999999997</v>
      </c>
      <c r="AF23">
        <v>68.647999999999996</v>
      </c>
      <c r="AG23">
        <v>53.085999999999999</v>
      </c>
      <c r="AH23">
        <v>83.061000000000007</v>
      </c>
      <c r="AI23">
        <v>57.054000000000002</v>
      </c>
      <c r="AJ23">
        <v>49.366</v>
      </c>
      <c r="AK23">
        <v>81.914000000000001</v>
      </c>
      <c r="AL23">
        <v>56.277999999999999</v>
      </c>
      <c r="AM23">
        <v>60.978000000000002</v>
      </c>
    </row>
    <row r="24" spans="1:39" x14ac:dyDescent="0.25">
      <c r="A24" s="74">
        <f ca="1">Exceedance!U24</f>
        <v>43435</v>
      </c>
      <c r="B24" s="273">
        <v>34.85</v>
      </c>
      <c r="C24" s="273">
        <v>34.85</v>
      </c>
      <c r="D24" s="273">
        <v>34.85</v>
      </c>
      <c r="E24">
        <v>75.927000000000007</v>
      </c>
      <c r="F24">
        <v>76.209000000000003</v>
      </c>
      <c r="G24">
        <v>58.648000000000003</v>
      </c>
      <c r="H24">
        <v>50.097999999999999</v>
      </c>
      <c r="I24">
        <v>70.173000000000002</v>
      </c>
      <c r="J24">
        <v>47.091999999999999</v>
      </c>
      <c r="K24">
        <v>40.53</v>
      </c>
      <c r="L24">
        <v>48.817</v>
      </c>
      <c r="M24">
        <v>49.823999999999998</v>
      </c>
      <c r="N24">
        <v>56.923999999999999</v>
      </c>
      <c r="O24">
        <v>40.087000000000003</v>
      </c>
      <c r="P24">
        <v>58.866999999999997</v>
      </c>
      <c r="Q24">
        <v>44.362000000000002</v>
      </c>
      <c r="R24">
        <v>71.159000000000006</v>
      </c>
      <c r="S24">
        <v>70.783000000000001</v>
      </c>
      <c r="T24">
        <v>66.323999999999998</v>
      </c>
      <c r="U24">
        <v>59.597999999999999</v>
      </c>
      <c r="V24">
        <v>60.906999999999996</v>
      </c>
      <c r="W24">
        <v>45.683</v>
      </c>
      <c r="X24">
        <v>40.314999999999998</v>
      </c>
      <c r="Y24">
        <v>39.590000000000003</v>
      </c>
      <c r="Z24">
        <v>44.478000000000002</v>
      </c>
      <c r="AA24">
        <v>59.154000000000003</v>
      </c>
      <c r="AB24">
        <v>56.198</v>
      </c>
      <c r="AC24">
        <v>52.073</v>
      </c>
      <c r="AD24">
        <v>40.857999999999997</v>
      </c>
      <c r="AE24">
        <v>52.072000000000003</v>
      </c>
      <c r="AF24">
        <v>56.688000000000002</v>
      </c>
      <c r="AG24">
        <v>46.732999999999997</v>
      </c>
      <c r="AH24">
        <v>71.444000000000003</v>
      </c>
      <c r="AI24">
        <v>48.094999999999999</v>
      </c>
      <c r="AJ24">
        <v>39.029000000000003</v>
      </c>
      <c r="AK24">
        <v>64.882999999999996</v>
      </c>
      <c r="AL24">
        <v>52.466000000000001</v>
      </c>
      <c r="AM24">
        <v>52.487000000000002</v>
      </c>
    </row>
    <row r="25" spans="1:39" x14ac:dyDescent="0.25">
      <c r="A25" s="74">
        <f ca="1">Exceedance!U25</f>
        <v>43466</v>
      </c>
      <c r="B25" s="273">
        <v>40.340000000000003</v>
      </c>
      <c r="C25" s="273">
        <v>40.340000000000003</v>
      </c>
      <c r="D25" s="273">
        <v>40.340000000000003</v>
      </c>
      <c r="E25">
        <v>69.442999999999998</v>
      </c>
      <c r="F25">
        <v>67.221999999999994</v>
      </c>
      <c r="G25">
        <v>52.212000000000003</v>
      </c>
      <c r="H25">
        <v>44.442999999999998</v>
      </c>
      <c r="I25">
        <v>60.575000000000003</v>
      </c>
      <c r="J25">
        <v>39.105999999999995</v>
      </c>
      <c r="K25">
        <v>34.718000000000004</v>
      </c>
      <c r="L25">
        <v>44.153000000000006</v>
      </c>
      <c r="M25">
        <v>42.67</v>
      </c>
      <c r="N25">
        <v>49.680999999999997</v>
      </c>
      <c r="O25">
        <v>35.405999999999999</v>
      </c>
      <c r="P25">
        <v>53.225000000000001</v>
      </c>
      <c r="Q25">
        <v>41.046999999999997</v>
      </c>
      <c r="R25">
        <v>60.118000000000002</v>
      </c>
      <c r="S25">
        <v>84.078000000000003</v>
      </c>
      <c r="T25">
        <v>58.615000000000002</v>
      </c>
      <c r="U25">
        <v>52.601999999999997</v>
      </c>
      <c r="V25">
        <v>55.121000000000002</v>
      </c>
      <c r="W25">
        <v>38.600999999999999</v>
      </c>
      <c r="X25">
        <v>34.579000000000001</v>
      </c>
      <c r="Y25">
        <v>35.570999999999998</v>
      </c>
      <c r="Z25">
        <v>37.805</v>
      </c>
      <c r="AA25">
        <v>52.317</v>
      </c>
      <c r="AB25">
        <v>56.261000000000003</v>
      </c>
      <c r="AC25">
        <v>48.369</v>
      </c>
      <c r="AD25">
        <v>34.664000000000001</v>
      </c>
      <c r="AE25">
        <v>47.744</v>
      </c>
      <c r="AF25">
        <v>49.859000000000002</v>
      </c>
      <c r="AG25">
        <v>42.88</v>
      </c>
      <c r="AH25">
        <v>66.106999999999999</v>
      </c>
      <c r="AI25">
        <v>39.600999999999999</v>
      </c>
      <c r="AJ25">
        <v>35.168999999999997</v>
      </c>
      <c r="AK25">
        <v>60.146000000000001</v>
      </c>
      <c r="AL25">
        <v>56.443999999999996</v>
      </c>
      <c r="AM25">
        <v>46.781999999999996</v>
      </c>
    </row>
    <row r="26" spans="1:39" x14ac:dyDescent="0.25">
      <c r="A26" s="74">
        <f ca="1">Exceedance!U26</f>
        <v>43497</v>
      </c>
      <c r="B26" s="273">
        <v>44.54</v>
      </c>
      <c r="C26" s="273">
        <v>44.54</v>
      </c>
      <c r="D26" s="273">
        <v>44.54</v>
      </c>
      <c r="E26">
        <v>65.988</v>
      </c>
      <c r="F26">
        <v>61.1</v>
      </c>
      <c r="G26">
        <v>48.898000000000003</v>
      </c>
      <c r="H26">
        <v>106.919</v>
      </c>
      <c r="I26">
        <v>58.661000000000001</v>
      </c>
      <c r="J26">
        <v>37.880000000000003</v>
      </c>
      <c r="K26">
        <v>35.079000000000001</v>
      </c>
      <c r="L26">
        <v>41.58</v>
      </c>
      <c r="M26">
        <v>45.226999999999997</v>
      </c>
      <c r="N26">
        <v>50.204999999999998</v>
      </c>
      <c r="O26">
        <v>35.798999999999999</v>
      </c>
      <c r="P26">
        <v>49.69</v>
      </c>
      <c r="Q26">
        <v>57.326000000000001</v>
      </c>
      <c r="R26">
        <v>70.570999999999998</v>
      </c>
      <c r="S26">
        <v>64.900999999999996</v>
      </c>
      <c r="T26">
        <v>54.023000000000003</v>
      </c>
      <c r="U26">
        <v>51.633000000000003</v>
      </c>
      <c r="V26">
        <v>58.643000000000001</v>
      </c>
      <c r="W26">
        <v>37.543999999999997</v>
      </c>
      <c r="X26">
        <v>34.023000000000003</v>
      </c>
      <c r="Y26">
        <v>46.74</v>
      </c>
      <c r="Z26">
        <v>38.222000000000001</v>
      </c>
      <c r="AA26">
        <v>47.554000000000002</v>
      </c>
      <c r="AB26">
        <v>51.545000000000002</v>
      </c>
      <c r="AC26">
        <v>50.59</v>
      </c>
      <c r="AD26">
        <v>33.305999999999997</v>
      </c>
      <c r="AE26">
        <v>48.314</v>
      </c>
      <c r="AF26">
        <v>46.241</v>
      </c>
      <c r="AG26">
        <v>43.923999999999999</v>
      </c>
      <c r="AH26">
        <v>62.122</v>
      </c>
      <c r="AI26">
        <v>38.853000000000002</v>
      </c>
      <c r="AJ26">
        <v>44.402999999999999</v>
      </c>
      <c r="AK26">
        <v>68.950999999999993</v>
      </c>
      <c r="AL26">
        <v>50.061</v>
      </c>
      <c r="AM26">
        <v>49.030999999999999</v>
      </c>
    </row>
    <row r="27" spans="1:39" x14ac:dyDescent="0.25">
      <c r="A27" s="74">
        <f ca="1">Exceedance!U27</f>
        <v>43525</v>
      </c>
      <c r="B27" s="273">
        <v>102.32</v>
      </c>
      <c r="C27" s="273">
        <v>102.32</v>
      </c>
      <c r="D27" s="273">
        <v>102.32</v>
      </c>
      <c r="E27">
        <v>122.036</v>
      </c>
      <c r="F27">
        <v>86.564999999999998</v>
      </c>
      <c r="G27">
        <v>76.644999999999996</v>
      </c>
      <c r="H27">
        <v>219.21600000000001</v>
      </c>
      <c r="I27">
        <v>89.483000000000004</v>
      </c>
      <c r="J27">
        <v>82.259</v>
      </c>
      <c r="K27">
        <v>109.78400000000001</v>
      </c>
      <c r="L27">
        <v>80.256</v>
      </c>
      <c r="M27">
        <v>66.073999999999998</v>
      </c>
      <c r="N27">
        <v>126.57599999999999</v>
      </c>
      <c r="O27">
        <v>94.597999999999999</v>
      </c>
      <c r="P27">
        <v>114.438</v>
      </c>
      <c r="Q27">
        <v>119.648</v>
      </c>
      <c r="R27">
        <v>105.79300000000001</v>
      </c>
      <c r="S27">
        <v>121.29300000000001</v>
      </c>
      <c r="T27">
        <v>102.42400000000001</v>
      </c>
      <c r="U27">
        <v>91.988</v>
      </c>
      <c r="V27">
        <v>84.311000000000007</v>
      </c>
      <c r="W27">
        <v>72.724000000000004</v>
      </c>
      <c r="X27">
        <v>59.030999999999999</v>
      </c>
      <c r="Y27">
        <v>72.97199999999998</v>
      </c>
      <c r="Z27">
        <v>103.986</v>
      </c>
      <c r="AA27">
        <v>93.64</v>
      </c>
      <c r="AB27">
        <v>79.716999999999999</v>
      </c>
      <c r="AC27">
        <v>109.196</v>
      </c>
      <c r="AD27">
        <v>55.345999999999997</v>
      </c>
      <c r="AE27">
        <v>87.78</v>
      </c>
      <c r="AF27">
        <v>71.81</v>
      </c>
      <c r="AG27">
        <v>70.968999999999994</v>
      </c>
      <c r="AH27">
        <v>117.331</v>
      </c>
      <c r="AI27">
        <v>71.587999999999994</v>
      </c>
      <c r="AJ27">
        <v>76.174999999999997</v>
      </c>
      <c r="AK27">
        <v>113.324</v>
      </c>
      <c r="AL27">
        <v>83.096999999999994</v>
      </c>
      <c r="AM27">
        <v>89.674000000000007</v>
      </c>
    </row>
    <row r="28" spans="1:39" x14ac:dyDescent="0.25">
      <c r="A28" s="74">
        <f ca="1">Exceedance!U28</f>
        <v>43556</v>
      </c>
      <c r="B28" s="273">
        <v>133.5</v>
      </c>
      <c r="C28" s="273">
        <v>133.5</v>
      </c>
      <c r="D28" s="273">
        <v>133.5</v>
      </c>
      <c r="E28">
        <v>172.541</v>
      </c>
      <c r="F28">
        <v>153.25800000000001</v>
      </c>
      <c r="G28">
        <v>150.779</v>
      </c>
      <c r="H28">
        <v>342.68799999999999</v>
      </c>
      <c r="I28">
        <v>148.83699999999999</v>
      </c>
      <c r="J28">
        <v>127.047</v>
      </c>
      <c r="K28">
        <v>161.03</v>
      </c>
      <c r="L28">
        <v>137.036</v>
      </c>
      <c r="M28">
        <v>89.177999999999997</v>
      </c>
      <c r="N28">
        <v>125.322</v>
      </c>
      <c r="O28">
        <v>172.07</v>
      </c>
      <c r="P28">
        <v>144.35499999999999</v>
      </c>
      <c r="Q28">
        <v>102.136</v>
      </c>
      <c r="R28">
        <v>162.40100000000001</v>
      </c>
      <c r="S28">
        <v>144.80600000000001</v>
      </c>
      <c r="T28">
        <v>169.69399999999999</v>
      </c>
      <c r="U28">
        <v>112.274</v>
      </c>
      <c r="V28">
        <v>120.642</v>
      </c>
      <c r="W28">
        <v>107.053</v>
      </c>
      <c r="X28">
        <v>92.123999999999995</v>
      </c>
      <c r="Y28">
        <v>100.307</v>
      </c>
      <c r="Z28">
        <v>162.941</v>
      </c>
      <c r="AA28">
        <v>132.91900000000001</v>
      </c>
      <c r="AB28">
        <v>145.85599999999999</v>
      </c>
      <c r="AC28">
        <v>108.479</v>
      </c>
      <c r="AD28">
        <v>59.75</v>
      </c>
      <c r="AE28">
        <v>126.02200000000001</v>
      </c>
      <c r="AF28">
        <v>93.864000000000004</v>
      </c>
      <c r="AG28">
        <v>206.64400000000001</v>
      </c>
      <c r="AH28">
        <v>196.59800000000001</v>
      </c>
      <c r="AI28">
        <v>74.900000000000006</v>
      </c>
      <c r="AJ28">
        <v>98.802000000000007</v>
      </c>
      <c r="AK28">
        <v>117.542</v>
      </c>
      <c r="AL28">
        <v>95.162000000000006</v>
      </c>
      <c r="AM28">
        <v>103.22499999999999</v>
      </c>
    </row>
    <row r="29" spans="1:39" x14ac:dyDescent="0.25">
      <c r="A29" s="74">
        <f ca="1">Exceedance!U29</f>
        <v>43586</v>
      </c>
      <c r="B29" s="273">
        <v>245.16</v>
      </c>
      <c r="C29" s="273">
        <v>245.16</v>
      </c>
      <c r="D29" s="273">
        <v>245.16</v>
      </c>
      <c r="E29">
        <v>380.93099999999998</v>
      </c>
      <c r="F29">
        <v>375.435</v>
      </c>
      <c r="G29">
        <v>347.072</v>
      </c>
      <c r="H29">
        <v>520.98599999999999</v>
      </c>
      <c r="I29">
        <v>395.11399999999998</v>
      </c>
      <c r="J29">
        <v>170.334</v>
      </c>
      <c r="K29">
        <v>176.55400000000003</v>
      </c>
      <c r="L29">
        <v>110.919</v>
      </c>
      <c r="M29">
        <v>135.44800000000001</v>
      </c>
      <c r="N29">
        <v>206.19399999999999</v>
      </c>
      <c r="O29">
        <v>316.61</v>
      </c>
      <c r="P29">
        <v>247.14500000000001</v>
      </c>
      <c r="Q29">
        <v>161.52099999999999</v>
      </c>
      <c r="R29">
        <v>250.202</v>
      </c>
      <c r="S29">
        <v>473.83800000000002</v>
      </c>
      <c r="T29">
        <v>266.435</v>
      </c>
      <c r="U29">
        <v>348.06599999999997</v>
      </c>
      <c r="V29">
        <v>202.447</v>
      </c>
      <c r="W29">
        <v>174.65600000000001</v>
      </c>
      <c r="X29">
        <v>68.138000000000005</v>
      </c>
      <c r="Y29">
        <v>85.757000000000005</v>
      </c>
      <c r="Z29">
        <v>139.636</v>
      </c>
      <c r="AA29">
        <v>267.60199999999998</v>
      </c>
      <c r="AB29">
        <v>304.65899999999999</v>
      </c>
      <c r="AC29">
        <v>223.99</v>
      </c>
      <c r="AD29">
        <v>137.48099999999999</v>
      </c>
      <c r="AE29">
        <v>199.364</v>
      </c>
      <c r="AF29">
        <v>70.213999999999999</v>
      </c>
      <c r="AG29">
        <v>345.07499999999999</v>
      </c>
      <c r="AH29">
        <v>247.66900000000001</v>
      </c>
      <c r="AI29">
        <v>100.64</v>
      </c>
      <c r="AJ29">
        <v>210.2</v>
      </c>
      <c r="AK29">
        <v>248.34</v>
      </c>
      <c r="AL29">
        <v>156.31399999999999</v>
      </c>
      <c r="AM29">
        <v>305.44099999999997</v>
      </c>
    </row>
    <row r="30" spans="1:39" x14ac:dyDescent="0.25">
      <c r="A30" s="74">
        <f ca="1">Exceedance!U30</f>
        <v>43617</v>
      </c>
      <c r="B30" s="273">
        <v>389.71</v>
      </c>
      <c r="C30" s="273">
        <v>389.71</v>
      </c>
      <c r="D30" s="273">
        <v>389.71</v>
      </c>
      <c r="E30">
        <v>1018.001</v>
      </c>
      <c r="F30">
        <v>591.05899999999997</v>
      </c>
      <c r="G30">
        <v>297.69600000000003</v>
      </c>
      <c r="H30">
        <v>1128.0229999999999</v>
      </c>
      <c r="I30">
        <v>287.84300000000002</v>
      </c>
      <c r="J30">
        <v>189.119</v>
      </c>
      <c r="K30">
        <v>281.54500000000002</v>
      </c>
      <c r="L30">
        <v>304.68</v>
      </c>
      <c r="M30">
        <v>489.93</v>
      </c>
      <c r="N30">
        <v>91.111999999999995</v>
      </c>
      <c r="O30">
        <v>509.41699999999997</v>
      </c>
      <c r="P30">
        <v>214.02799999999999</v>
      </c>
      <c r="Q30">
        <v>607.46900000000005</v>
      </c>
      <c r="R30">
        <v>702.93299999999999</v>
      </c>
      <c r="S30">
        <v>878.30899999999997</v>
      </c>
      <c r="T30">
        <v>486.65</v>
      </c>
      <c r="U30">
        <v>774.14800000000002</v>
      </c>
      <c r="V30">
        <v>266.85399999999998</v>
      </c>
      <c r="W30">
        <v>175.30099999999999</v>
      </c>
      <c r="X30">
        <v>209.52499999999998</v>
      </c>
      <c r="Y30">
        <v>280.142</v>
      </c>
      <c r="Z30">
        <v>265.21499999999997</v>
      </c>
      <c r="AA30">
        <v>478.72</v>
      </c>
      <c r="AB30">
        <v>353.27199999999999</v>
      </c>
      <c r="AC30">
        <v>91.129000000000005</v>
      </c>
      <c r="AD30">
        <v>340.351</v>
      </c>
      <c r="AE30">
        <v>561.84799999999996</v>
      </c>
      <c r="AF30">
        <v>296.60000000000002</v>
      </c>
      <c r="AG30">
        <v>678.625</v>
      </c>
      <c r="AH30">
        <v>232.036</v>
      </c>
      <c r="AI30">
        <v>118.489</v>
      </c>
      <c r="AJ30">
        <v>522.30399999999997</v>
      </c>
      <c r="AK30">
        <v>375.12299999999999</v>
      </c>
      <c r="AL30">
        <v>234.816</v>
      </c>
      <c r="AM30">
        <v>585.20399999999995</v>
      </c>
    </row>
    <row r="31" spans="1:39" x14ac:dyDescent="0.25">
      <c r="A31" s="74">
        <f ca="1">Exceedance!U31</f>
        <v>43647</v>
      </c>
      <c r="B31" s="273">
        <v>210.17</v>
      </c>
      <c r="C31" s="273">
        <v>210.17</v>
      </c>
      <c r="D31" s="273">
        <v>210.17</v>
      </c>
      <c r="E31">
        <v>604.65300000000002</v>
      </c>
      <c r="F31">
        <v>322.47199999999998</v>
      </c>
      <c r="G31">
        <v>111.371</v>
      </c>
      <c r="H31">
        <v>376.53100000000001</v>
      </c>
      <c r="I31">
        <v>105.72299999999998</v>
      </c>
      <c r="J31">
        <v>34.893999999999998</v>
      </c>
      <c r="K31">
        <v>168.75400000000002</v>
      </c>
      <c r="L31">
        <v>203.08600000000001</v>
      </c>
      <c r="M31">
        <v>225.863</v>
      </c>
      <c r="N31">
        <v>47.741999999999997</v>
      </c>
      <c r="O31">
        <v>286.05200000000002</v>
      </c>
      <c r="P31">
        <v>44.48</v>
      </c>
      <c r="Q31">
        <v>610.37099999999998</v>
      </c>
      <c r="R31">
        <v>339.41800000000001</v>
      </c>
      <c r="S31">
        <v>373.51400000000001</v>
      </c>
      <c r="T31">
        <v>461.767</v>
      </c>
      <c r="U31">
        <v>422.94900000000001</v>
      </c>
      <c r="V31">
        <v>82.796999999999997</v>
      </c>
      <c r="W31">
        <v>49.039000000000001</v>
      </c>
      <c r="X31">
        <v>95.122</v>
      </c>
      <c r="Y31">
        <v>113.56100000000001</v>
      </c>
      <c r="Z31">
        <v>199.553</v>
      </c>
      <c r="AA31">
        <v>343.65499999999997</v>
      </c>
      <c r="AB31">
        <v>92.885999999999996</v>
      </c>
      <c r="AC31">
        <v>15.846</v>
      </c>
      <c r="AD31">
        <v>260.43599999999992</v>
      </c>
      <c r="AE31">
        <v>425.39299999999997</v>
      </c>
      <c r="AF31">
        <v>232.30799999999999</v>
      </c>
      <c r="AG31">
        <v>849.05100000000004</v>
      </c>
      <c r="AH31">
        <v>92.772000000000006</v>
      </c>
      <c r="AI31">
        <v>46.969000000000001</v>
      </c>
      <c r="AJ31">
        <v>314.53399999999999</v>
      </c>
      <c r="AK31">
        <v>167.65899999999996</v>
      </c>
      <c r="AL31">
        <v>88.83</v>
      </c>
      <c r="AM31">
        <v>563.41499999999996</v>
      </c>
    </row>
    <row r="32" spans="1:39" x14ac:dyDescent="0.25">
      <c r="A32" s="74">
        <f ca="1">Exceedance!U32</f>
        <v>43678</v>
      </c>
      <c r="B32" s="273">
        <v>88.63</v>
      </c>
      <c r="C32" s="273">
        <v>88.63</v>
      </c>
      <c r="D32" s="273">
        <v>88.63</v>
      </c>
      <c r="E32">
        <v>211.07499999999999</v>
      </c>
      <c r="F32">
        <v>118.55100000000002</v>
      </c>
      <c r="G32">
        <v>57.292999999999999</v>
      </c>
      <c r="H32">
        <v>133.667</v>
      </c>
      <c r="I32">
        <v>75.013999999999996</v>
      </c>
      <c r="J32">
        <v>32.253999999999998</v>
      </c>
      <c r="K32">
        <v>71.998000000000005</v>
      </c>
      <c r="L32">
        <v>67.384</v>
      </c>
      <c r="M32">
        <v>99.03</v>
      </c>
      <c r="N32">
        <v>30.981000000000002</v>
      </c>
      <c r="O32">
        <v>215.792</v>
      </c>
      <c r="P32">
        <v>38.587000000000003</v>
      </c>
      <c r="Q32">
        <v>193.839</v>
      </c>
      <c r="R32">
        <v>107.889</v>
      </c>
      <c r="S32">
        <v>179.88800000000001</v>
      </c>
      <c r="T32">
        <v>153.53399999999999</v>
      </c>
      <c r="U32">
        <v>142.45500000000001</v>
      </c>
      <c r="V32">
        <v>46.137999999999998</v>
      </c>
      <c r="W32">
        <v>29.745000000000001</v>
      </c>
      <c r="X32">
        <v>42.389000000000003</v>
      </c>
      <c r="Y32">
        <v>46.320999999999998</v>
      </c>
      <c r="Z32">
        <v>78.275999999999996</v>
      </c>
      <c r="AA32">
        <v>105.36499999999999</v>
      </c>
      <c r="AB32">
        <v>54.03</v>
      </c>
      <c r="AC32">
        <v>34.860999999999997</v>
      </c>
      <c r="AD32">
        <v>76.757000000000005</v>
      </c>
      <c r="AE32">
        <v>135.58199999999999</v>
      </c>
      <c r="AF32">
        <v>74.370000000000019</v>
      </c>
      <c r="AG32">
        <v>227.90700000000001</v>
      </c>
      <c r="AH32">
        <v>47.451999999999998</v>
      </c>
      <c r="AI32">
        <v>29.902999999999999</v>
      </c>
      <c r="AJ32">
        <v>113.494</v>
      </c>
      <c r="AK32">
        <v>64.456999999999994</v>
      </c>
      <c r="AL32">
        <v>42.05</v>
      </c>
      <c r="AM32">
        <v>243.678</v>
      </c>
    </row>
    <row r="33" spans="1:39" x14ac:dyDescent="0.25">
      <c r="A33" s="74">
        <f ca="1">Exceedance!U33</f>
        <v>43709</v>
      </c>
      <c r="B33" s="273">
        <v>55.11</v>
      </c>
      <c r="C33" s="273">
        <v>55.11</v>
      </c>
      <c r="D33" s="273">
        <v>55.11</v>
      </c>
      <c r="E33">
        <v>116.247</v>
      </c>
      <c r="F33">
        <v>81.483000000000004</v>
      </c>
      <c r="G33">
        <v>54.482999999999997</v>
      </c>
      <c r="H33">
        <v>81.715999999999994</v>
      </c>
      <c r="I33">
        <v>50.811999999999998</v>
      </c>
      <c r="J33">
        <v>27.849</v>
      </c>
      <c r="K33">
        <v>51.658000000000001</v>
      </c>
      <c r="L33">
        <v>44.186</v>
      </c>
      <c r="M33">
        <v>75.834000000000003</v>
      </c>
      <c r="N33">
        <v>31.344000000000001</v>
      </c>
      <c r="O33">
        <v>85.721999999999994</v>
      </c>
      <c r="P33">
        <v>32.698</v>
      </c>
      <c r="Q33">
        <v>79.846000000000004</v>
      </c>
      <c r="R33">
        <v>65.403000000000006</v>
      </c>
      <c r="S33">
        <v>111.506</v>
      </c>
      <c r="T33">
        <v>70.55</v>
      </c>
      <c r="U33">
        <v>99.033000000000001</v>
      </c>
      <c r="V33">
        <v>53.783000000000001</v>
      </c>
      <c r="W33">
        <v>25.186</v>
      </c>
      <c r="X33">
        <v>38.095999999999997</v>
      </c>
      <c r="Y33">
        <v>43.012</v>
      </c>
      <c r="Z33">
        <v>62.851999999999997</v>
      </c>
      <c r="AA33">
        <v>58.798999999999999</v>
      </c>
      <c r="AB33">
        <v>43.997</v>
      </c>
      <c r="AC33">
        <v>31.742000000000001</v>
      </c>
      <c r="AD33">
        <v>59.173000000000002</v>
      </c>
      <c r="AE33">
        <v>61.042000000000002</v>
      </c>
      <c r="AF33">
        <v>48.058999999999997</v>
      </c>
      <c r="AG33">
        <v>97.585999999999999</v>
      </c>
      <c r="AH33">
        <v>35.978000000000002</v>
      </c>
      <c r="AI33">
        <v>32.243000000000002</v>
      </c>
      <c r="AJ33">
        <v>79.963999999999999</v>
      </c>
      <c r="AK33">
        <v>44.835999999999999</v>
      </c>
      <c r="AL33">
        <v>28.193000000000001</v>
      </c>
      <c r="AM33">
        <v>123.6</v>
      </c>
    </row>
    <row r="34" spans="1:39" x14ac:dyDescent="0.25">
      <c r="A34" s="74">
        <f ca="1">Exceedance!U34</f>
        <v>43739</v>
      </c>
      <c r="B34" s="273">
        <v>41.949999999999996</v>
      </c>
      <c r="C34" s="273">
        <v>69.11</v>
      </c>
      <c r="D34" s="273">
        <v>59.05</v>
      </c>
      <c r="E34">
        <v>110.568</v>
      </c>
      <c r="F34">
        <v>90.278999999999996</v>
      </c>
      <c r="G34">
        <v>61.722999999999999</v>
      </c>
      <c r="H34">
        <v>90.424999999999997</v>
      </c>
      <c r="I34">
        <v>43.595999999999997</v>
      </c>
      <c r="J34">
        <v>30.032</v>
      </c>
      <c r="K34">
        <v>50.887999999999998</v>
      </c>
      <c r="L34">
        <v>57.264000000000003</v>
      </c>
      <c r="M34">
        <v>50.734999999999999</v>
      </c>
      <c r="N34">
        <v>30.090000000000003</v>
      </c>
      <c r="O34">
        <v>71.05</v>
      </c>
      <c r="P34">
        <v>61.735999999999997</v>
      </c>
      <c r="Q34">
        <v>70.203999999999994</v>
      </c>
      <c r="R34">
        <v>63.433</v>
      </c>
      <c r="S34">
        <v>104.53100000000001</v>
      </c>
      <c r="T34">
        <v>71.36</v>
      </c>
      <c r="U34">
        <v>67.766999999999996</v>
      </c>
      <c r="V34">
        <v>53.878999999999998</v>
      </c>
      <c r="W34">
        <v>29.196000000000002</v>
      </c>
      <c r="X34">
        <v>42.805999999999997</v>
      </c>
      <c r="Y34">
        <v>35.052</v>
      </c>
      <c r="Z34">
        <v>61.530999999999999</v>
      </c>
      <c r="AA34">
        <v>57.113</v>
      </c>
      <c r="AB34">
        <v>66.573999999999998</v>
      </c>
      <c r="AC34">
        <v>60.427999999999997</v>
      </c>
      <c r="AD34">
        <v>50.381999999999998</v>
      </c>
      <c r="AE34">
        <v>62.277999999999999</v>
      </c>
      <c r="AF34">
        <v>41.106000000000002</v>
      </c>
      <c r="AG34">
        <v>88.147000000000006</v>
      </c>
      <c r="AH34">
        <v>40.286999999999999</v>
      </c>
      <c r="AI34">
        <v>56.991</v>
      </c>
      <c r="AJ34">
        <v>132.22</v>
      </c>
      <c r="AK34">
        <v>49.027000000000001</v>
      </c>
      <c r="AL34">
        <v>43.497</v>
      </c>
      <c r="AM34">
        <v>177.06200000000001</v>
      </c>
    </row>
    <row r="35" spans="1:39" x14ac:dyDescent="0.25">
      <c r="A35" s="74">
        <f ca="1">Exceedance!U35</f>
        <v>43770</v>
      </c>
      <c r="B35" s="273">
        <v>48.32</v>
      </c>
      <c r="C35" s="273">
        <v>55.3</v>
      </c>
      <c r="D35" s="273">
        <v>51.13</v>
      </c>
      <c r="E35">
        <v>92.769000000000005</v>
      </c>
      <c r="F35">
        <v>67.061999999999998</v>
      </c>
      <c r="G35">
        <v>63.5</v>
      </c>
      <c r="H35">
        <v>80.92</v>
      </c>
      <c r="I35">
        <v>47.997999999999998</v>
      </c>
      <c r="J35">
        <v>38.545000000000002</v>
      </c>
      <c r="K35">
        <v>48.795999999999999</v>
      </c>
      <c r="L35">
        <v>54.15</v>
      </c>
      <c r="M35">
        <v>60.247</v>
      </c>
      <c r="N35">
        <v>36.411999999999999</v>
      </c>
      <c r="O35">
        <v>64.459000000000003</v>
      </c>
      <c r="P35">
        <v>51.4</v>
      </c>
      <c r="Q35">
        <v>66.697000000000003</v>
      </c>
      <c r="R35">
        <v>69.006</v>
      </c>
      <c r="S35">
        <v>76.635000000000005</v>
      </c>
      <c r="T35">
        <v>64.031999999999996</v>
      </c>
      <c r="U35">
        <v>63.837000000000003</v>
      </c>
      <c r="V35">
        <v>48.734999999999999</v>
      </c>
      <c r="W35">
        <v>42.338000000000001</v>
      </c>
      <c r="X35">
        <v>39.292999999999999</v>
      </c>
      <c r="Y35">
        <v>39.844000000000001</v>
      </c>
      <c r="Z35">
        <v>85.756</v>
      </c>
      <c r="AA35">
        <v>56.634000000000007</v>
      </c>
      <c r="AB35">
        <v>56.097000000000001</v>
      </c>
      <c r="AC35">
        <v>49.597999999999999</v>
      </c>
      <c r="AD35">
        <v>54.793999999999997</v>
      </c>
      <c r="AE35">
        <v>64.447999999999993</v>
      </c>
      <c r="AF35">
        <v>47.576000000000001</v>
      </c>
      <c r="AG35">
        <v>78.384</v>
      </c>
      <c r="AH35">
        <v>53.884999999999998</v>
      </c>
      <c r="AI35">
        <v>43.63</v>
      </c>
      <c r="AJ35">
        <v>75.304000000000002</v>
      </c>
      <c r="AK35">
        <v>51.965000000000003</v>
      </c>
      <c r="AL35">
        <v>51.866999999999997</v>
      </c>
      <c r="AM35">
        <v>89.894000000000005</v>
      </c>
    </row>
    <row r="36" spans="1:39" x14ac:dyDescent="0.25">
      <c r="A36" s="74">
        <f ca="1">Exceedance!U36</f>
        <v>43800</v>
      </c>
      <c r="B36" s="273">
        <v>34.85</v>
      </c>
      <c r="C36" s="273">
        <v>34.85</v>
      </c>
      <c r="D36" s="273">
        <v>34.85</v>
      </c>
      <c r="E36">
        <v>74.106999999999999</v>
      </c>
      <c r="F36">
        <v>56.912999999999997</v>
      </c>
      <c r="G36">
        <v>46.692</v>
      </c>
      <c r="H36">
        <v>67.06</v>
      </c>
      <c r="I36">
        <v>44.683</v>
      </c>
      <c r="J36">
        <v>34.393000000000001</v>
      </c>
      <c r="K36">
        <v>43.067</v>
      </c>
      <c r="L36">
        <v>43.846000000000011</v>
      </c>
      <c r="M36">
        <v>51.095999999999997</v>
      </c>
      <c r="N36">
        <v>31.866</v>
      </c>
      <c r="O36">
        <v>54.573</v>
      </c>
      <c r="P36">
        <v>40.090000000000003</v>
      </c>
      <c r="Q36">
        <v>66.247</v>
      </c>
      <c r="R36">
        <v>66.602000000000004</v>
      </c>
      <c r="S36">
        <v>63.585999999999999</v>
      </c>
      <c r="T36">
        <v>57.393000000000001</v>
      </c>
      <c r="U36">
        <v>57.468000000000004</v>
      </c>
      <c r="V36">
        <v>39.113999999999997</v>
      </c>
      <c r="W36">
        <v>34.573999999999998</v>
      </c>
      <c r="X36">
        <v>32.731999999999999</v>
      </c>
      <c r="Y36">
        <v>34.698999999999998</v>
      </c>
      <c r="Z36">
        <v>51.015000000000001</v>
      </c>
      <c r="AA36">
        <v>50.863</v>
      </c>
      <c r="AB36">
        <v>47.918999999999997</v>
      </c>
      <c r="AC36">
        <v>35.808</v>
      </c>
      <c r="AD36">
        <v>45.622</v>
      </c>
      <c r="AE36">
        <v>52.658999999999999</v>
      </c>
      <c r="AF36">
        <v>41.677999999999997</v>
      </c>
      <c r="AG36">
        <v>67.203000000000003</v>
      </c>
      <c r="AH36">
        <v>44.906000000000006</v>
      </c>
      <c r="AI36">
        <v>33.462000000000003</v>
      </c>
      <c r="AJ36">
        <v>58.87</v>
      </c>
      <c r="AK36">
        <v>48.412999999999997</v>
      </c>
      <c r="AL36">
        <v>45.101000000000006</v>
      </c>
      <c r="AM36">
        <v>71.319000000000003</v>
      </c>
    </row>
    <row r="37" spans="1:39" x14ac:dyDescent="0.25">
      <c r="A37" s="74">
        <f ca="1">Exceedance!U37</f>
        <v>43831</v>
      </c>
      <c r="B37" s="254">
        <v>40.340000000000003</v>
      </c>
      <c r="C37" s="254">
        <v>40.340000000000003</v>
      </c>
      <c r="D37" s="254">
        <v>40.340000000000003</v>
      </c>
      <c r="E37">
        <v>65.366</v>
      </c>
      <c r="F37" s="1">
        <v>50.716999999999999</v>
      </c>
      <c r="G37" s="1">
        <v>41.228000000000002</v>
      </c>
      <c r="H37" s="1">
        <v>57.820999999999998</v>
      </c>
      <c r="I37" s="1">
        <v>37.002000000000002</v>
      </c>
      <c r="J37" s="1">
        <v>28.872</v>
      </c>
      <c r="K37" s="1">
        <v>38.956000000000003</v>
      </c>
      <c r="L37" s="1">
        <v>35.962000000000003</v>
      </c>
      <c r="M37" s="1">
        <v>44.513999999999996</v>
      </c>
      <c r="N37" s="1">
        <v>29.085000000000001</v>
      </c>
      <c r="O37" s="1">
        <v>49.363</v>
      </c>
      <c r="P37" s="1">
        <v>37.207999999999998</v>
      </c>
      <c r="Q37" s="1">
        <v>55.953000000000003</v>
      </c>
      <c r="R37" s="1">
        <v>80.052999999999997</v>
      </c>
      <c r="S37" s="1">
        <v>56.052</v>
      </c>
      <c r="T37" s="1">
        <v>50.636000000000003</v>
      </c>
      <c r="U37" s="1">
        <v>52.057000000000002</v>
      </c>
      <c r="V37" s="1">
        <v>34.703000000000003</v>
      </c>
      <c r="W37" s="1">
        <v>29.353999999999999</v>
      </c>
      <c r="X37" s="1">
        <v>29.414000000000001</v>
      </c>
      <c r="Y37" s="1">
        <v>31.524000000000001</v>
      </c>
      <c r="Z37" s="1">
        <v>44.180999999999997</v>
      </c>
      <c r="AA37" s="1">
        <v>51.692999999999998</v>
      </c>
      <c r="AB37" s="1">
        <v>44.664000000000001</v>
      </c>
      <c r="AC37" s="1">
        <v>30.154</v>
      </c>
      <c r="AD37" s="1">
        <v>41.978000000000002</v>
      </c>
      <c r="AE37" s="1">
        <v>46.154000000000003</v>
      </c>
      <c r="AF37" s="1">
        <v>38.344999999999999</v>
      </c>
      <c r="AG37" s="1">
        <v>62.322000000000003</v>
      </c>
      <c r="AH37">
        <v>37.01700000000001</v>
      </c>
      <c r="AI37">
        <v>30.123999999999999</v>
      </c>
      <c r="AJ37">
        <v>54.744</v>
      </c>
      <c r="AK37">
        <v>52.036000000000001</v>
      </c>
      <c r="AL37">
        <v>40.402999999999999</v>
      </c>
      <c r="AM37">
        <v>65.402000000000001</v>
      </c>
    </row>
    <row r="38" spans="1:39" x14ac:dyDescent="0.25">
      <c r="A38" s="74">
        <f ca="1">Exceedance!U38</f>
        <v>43862</v>
      </c>
      <c r="B38" s="254">
        <v>44.54</v>
      </c>
      <c r="C38" s="254">
        <v>44.54</v>
      </c>
      <c r="D38" s="254">
        <v>44.54</v>
      </c>
      <c r="E38">
        <v>61.878</v>
      </c>
      <c r="F38">
        <v>49.688000000000002</v>
      </c>
      <c r="G38">
        <v>104.755</v>
      </c>
      <c r="H38">
        <v>58.567999999999998</v>
      </c>
      <c r="I38">
        <v>37.94</v>
      </c>
      <c r="J38">
        <v>32.707999999999998</v>
      </c>
      <c r="K38">
        <v>37.392000000000003</v>
      </c>
      <c r="L38">
        <v>43.521999999999998</v>
      </c>
      <c r="M38">
        <v>45.875</v>
      </c>
      <c r="N38">
        <v>31.96</v>
      </c>
      <c r="O38">
        <v>48.442999999999998</v>
      </c>
      <c r="P38">
        <v>57.502000000000002</v>
      </c>
      <c r="Q38">
        <v>69.760000000000005</v>
      </c>
      <c r="R38">
        <v>64.097999999999999</v>
      </c>
      <c r="S38">
        <v>53.942999999999998</v>
      </c>
      <c r="T38">
        <v>52.177</v>
      </c>
      <c r="U38">
        <v>58.411999999999999</v>
      </c>
      <c r="V38">
        <v>35.902000000000001</v>
      </c>
      <c r="W38">
        <v>31.024999999999999</v>
      </c>
      <c r="X38">
        <v>43.039000000000001</v>
      </c>
      <c r="Y38">
        <v>34.524000000000001</v>
      </c>
      <c r="Z38">
        <v>44.93</v>
      </c>
      <c r="AA38">
        <v>49.603000000000002</v>
      </c>
      <c r="AB38">
        <v>49.438000000000002</v>
      </c>
      <c r="AC38">
        <v>30.904</v>
      </c>
      <c r="AD38">
        <v>44.027999999999999</v>
      </c>
      <c r="AE38">
        <v>44.954000000000001</v>
      </c>
      <c r="AF38">
        <v>40.924999999999997</v>
      </c>
      <c r="AG38">
        <v>61.372999999999998</v>
      </c>
      <c r="AH38">
        <v>38.28</v>
      </c>
      <c r="AI38">
        <v>41.561999999999998</v>
      </c>
      <c r="AJ38">
        <v>66.564999999999998</v>
      </c>
      <c r="AK38">
        <v>49.664000000000001</v>
      </c>
      <c r="AL38">
        <v>46.332999999999998</v>
      </c>
      <c r="AM38">
        <v>65.206000000000003</v>
      </c>
    </row>
    <row r="39" spans="1:39" x14ac:dyDescent="0.25">
      <c r="A39" s="74">
        <f ca="1">Exceedance!U39</f>
        <v>43891</v>
      </c>
      <c r="B39" s="254">
        <v>102.32</v>
      </c>
      <c r="C39" s="254">
        <v>102.32</v>
      </c>
      <c r="D39" s="254">
        <v>102.32</v>
      </c>
      <c r="E39">
        <v>85.281000000000006</v>
      </c>
      <c r="F39">
        <v>76.37</v>
      </c>
      <c r="G39">
        <v>215.77799999999999</v>
      </c>
      <c r="H39">
        <v>87.325999999999993</v>
      </c>
      <c r="I39">
        <v>81.105999999999995</v>
      </c>
      <c r="J39">
        <v>107.143</v>
      </c>
      <c r="K39">
        <v>75.388000000000005</v>
      </c>
      <c r="L39">
        <v>62.17</v>
      </c>
      <c r="M39">
        <v>122.24299999999999</v>
      </c>
      <c r="N39">
        <v>94.557000000000002</v>
      </c>
      <c r="O39">
        <v>110.724</v>
      </c>
      <c r="P39">
        <v>115.611</v>
      </c>
      <c r="Q39">
        <v>102.857</v>
      </c>
      <c r="R39">
        <v>119.28100000000001</v>
      </c>
      <c r="S39">
        <v>99.912999999999997</v>
      </c>
      <c r="T39">
        <v>91.103999999999999</v>
      </c>
      <c r="U39">
        <v>82.252999999999986</v>
      </c>
      <c r="V39">
        <v>70.55</v>
      </c>
      <c r="W39">
        <v>54.509</v>
      </c>
      <c r="X39">
        <v>68.150999999999996</v>
      </c>
      <c r="Y39">
        <v>101.07899999999999</v>
      </c>
      <c r="Z39">
        <v>90.929000000000002</v>
      </c>
      <c r="AA39">
        <v>75.691999999999993</v>
      </c>
      <c r="AB39">
        <v>107.45700000000001</v>
      </c>
      <c r="AC39">
        <v>52.081000000000003</v>
      </c>
      <c r="AD39">
        <v>82.366</v>
      </c>
      <c r="AE39">
        <v>68.602000000000004</v>
      </c>
      <c r="AF39">
        <v>67.197999999999993</v>
      </c>
      <c r="AG39">
        <v>117.422</v>
      </c>
      <c r="AH39">
        <v>70.006</v>
      </c>
      <c r="AI39">
        <v>71.575000000000003</v>
      </c>
      <c r="AJ39">
        <v>110.178</v>
      </c>
      <c r="AK39">
        <v>80.073999999999998</v>
      </c>
      <c r="AL39">
        <v>84.27</v>
      </c>
      <c r="AM39">
        <v>118.999</v>
      </c>
    </row>
    <row r="40" spans="1:39" x14ac:dyDescent="0.25">
      <c r="A40" s="74">
        <f ca="1">Exceedance!U40</f>
        <v>43922</v>
      </c>
      <c r="B40" s="254">
        <v>133.5</v>
      </c>
      <c r="C40" s="254">
        <v>133.5</v>
      </c>
      <c r="D40" s="254">
        <v>133.5</v>
      </c>
      <c r="E40">
        <v>155.03800000000001</v>
      </c>
      <c r="F40">
        <v>150.86600000000001</v>
      </c>
      <c r="G40">
        <v>338.36700000000008</v>
      </c>
      <c r="H40">
        <v>155.37799999999999</v>
      </c>
      <c r="I40">
        <v>126.69799999999999</v>
      </c>
      <c r="J40">
        <v>158.41900000000001</v>
      </c>
      <c r="K40">
        <v>130.34200000000001</v>
      </c>
      <c r="L40">
        <v>86.394999999999996</v>
      </c>
      <c r="M40">
        <v>120.65</v>
      </c>
      <c r="N40">
        <v>163.577</v>
      </c>
      <c r="O40">
        <v>139.839</v>
      </c>
      <c r="P40">
        <v>99.873999999999995</v>
      </c>
      <c r="Q40">
        <v>159.51900000000001</v>
      </c>
      <c r="R40">
        <v>142.69900000000001</v>
      </c>
      <c r="S40">
        <v>165.78800000000001</v>
      </c>
      <c r="T40">
        <v>120.679</v>
      </c>
      <c r="U40">
        <v>119.14400000000001</v>
      </c>
      <c r="V40">
        <v>105.623</v>
      </c>
      <c r="W40">
        <v>86.257000000000005</v>
      </c>
      <c r="X40">
        <v>94.94</v>
      </c>
      <c r="Y40">
        <v>155.34</v>
      </c>
      <c r="Z40">
        <v>129.411</v>
      </c>
      <c r="AA40">
        <v>138.70400000000001</v>
      </c>
      <c r="AB40">
        <v>104.863</v>
      </c>
      <c r="AC40">
        <v>56.113</v>
      </c>
      <c r="AD40">
        <v>123.9</v>
      </c>
      <c r="AE40">
        <v>88.183999999999997</v>
      </c>
      <c r="AF40">
        <v>203.91399999999999</v>
      </c>
      <c r="AG40">
        <v>198.18899999999999</v>
      </c>
      <c r="AH40">
        <v>73.826999999999998</v>
      </c>
      <c r="AI40">
        <v>93.231999999999999</v>
      </c>
      <c r="AJ40">
        <v>111.824</v>
      </c>
      <c r="AK40">
        <v>95.468999999999994</v>
      </c>
      <c r="AL40">
        <v>100.54600000000001</v>
      </c>
      <c r="AM40">
        <v>173.642</v>
      </c>
    </row>
    <row r="41" spans="1:39" x14ac:dyDescent="0.25">
      <c r="A41" s="74">
        <f ca="1">Exceedance!U41</f>
        <v>43952</v>
      </c>
      <c r="B41" s="254">
        <v>245.16</v>
      </c>
      <c r="C41" s="254">
        <v>245.16</v>
      </c>
      <c r="D41" s="254">
        <v>245.16</v>
      </c>
      <c r="E41">
        <v>390.46499999999997</v>
      </c>
      <c r="F41">
        <v>361.15499999999997</v>
      </c>
      <c r="G41">
        <v>517.59199999999998</v>
      </c>
      <c r="H41">
        <v>396.31200000000001</v>
      </c>
      <c r="I41">
        <v>177.21700000000001</v>
      </c>
      <c r="J41">
        <v>171.63200000000001</v>
      </c>
      <c r="K41">
        <v>105.523</v>
      </c>
      <c r="L41">
        <v>138.85599999999999</v>
      </c>
      <c r="M41">
        <v>207.07400000000001</v>
      </c>
      <c r="N41">
        <v>324.23700000000002</v>
      </c>
      <c r="O41">
        <v>242.70099999999999</v>
      </c>
      <c r="P41">
        <v>167.56800000000001</v>
      </c>
      <c r="Q41">
        <v>251.90799999999999</v>
      </c>
      <c r="R41">
        <v>484.11799999999999</v>
      </c>
      <c r="S41">
        <v>263.68400000000003</v>
      </c>
      <c r="T41">
        <v>364.625</v>
      </c>
      <c r="U41">
        <v>209.435</v>
      </c>
      <c r="V41">
        <v>178.00700000000001</v>
      </c>
      <c r="W41">
        <v>62.945</v>
      </c>
      <c r="X41">
        <v>91.156000000000006</v>
      </c>
      <c r="Y41">
        <v>135.25299999999999</v>
      </c>
      <c r="Z41">
        <v>275.5</v>
      </c>
      <c r="AA41">
        <v>298.452</v>
      </c>
      <c r="AB41">
        <v>224.024</v>
      </c>
      <c r="AC41">
        <v>140.488</v>
      </c>
      <c r="AD41">
        <v>201.44300000000001</v>
      </c>
      <c r="AE41">
        <v>66.950999999999993</v>
      </c>
      <c r="AF41">
        <v>355.98899999999998</v>
      </c>
      <c r="AG41">
        <v>241</v>
      </c>
      <c r="AH41">
        <v>101.31100000000001</v>
      </c>
      <c r="AI41">
        <v>202.94</v>
      </c>
      <c r="AJ41">
        <v>247.864</v>
      </c>
      <c r="AK41">
        <v>158.167</v>
      </c>
      <c r="AL41">
        <v>310.988</v>
      </c>
      <c r="AM41">
        <v>405.904</v>
      </c>
    </row>
    <row r="42" spans="1:39" x14ac:dyDescent="0.25">
      <c r="A42" s="74">
        <f ca="1">Exceedance!U42</f>
        <v>43983</v>
      </c>
      <c r="B42" s="254">
        <v>389.71</v>
      </c>
      <c r="C42" s="254">
        <v>389.71</v>
      </c>
      <c r="D42" s="254">
        <v>389.71</v>
      </c>
      <c r="E42">
        <v>591.53300000000002</v>
      </c>
      <c r="F42">
        <v>288.78500000000003</v>
      </c>
      <c r="G42">
        <v>1127.097</v>
      </c>
      <c r="H42">
        <v>280.51400000000001</v>
      </c>
      <c r="I42">
        <v>181.89500000000001</v>
      </c>
      <c r="J42">
        <v>281.3</v>
      </c>
      <c r="K42">
        <v>301.858</v>
      </c>
      <c r="L42">
        <v>492.68400000000003</v>
      </c>
      <c r="M42">
        <v>84.263999999999996</v>
      </c>
      <c r="N42">
        <v>501.55700000000002</v>
      </c>
      <c r="O42">
        <v>212.88</v>
      </c>
      <c r="P42">
        <v>622.12800000000004</v>
      </c>
      <c r="Q42">
        <v>710.10299999999995</v>
      </c>
      <c r="R42">
        <v>880.51700000000005</v>
      </c>
      <c r="S42">
        <v>486.66300000000001</v>
      </c>
      <c r="T42">
        <v>775.17600000000004</v>
      </c>
      <c r="U42">
        <v>259.39600000000002</v>
      </c>
      <c r="V42">
        <v>168.92</v>
      </c>
      <c r="W42">
        <v>206.81100000000001</v>
      </c>
      <c r="X42">
        <v>271.452</v>
      </c>
      <c r="Y42">
        <v>267.62099999999998</v>
      </c>
      <c r="Z42">
        <v>481.89</v>
      </c>
      <c r="AA42">
        <v>351.59</v>
      </c>
      <c r="AB42">
        <v>86.840999999999994</v>
      </c>
      <c r="AC42">
        <v>347.98399999999998</v>
      </c>
      <c r="AD42">
        <v>558.95299999999997</v>
      </c>
      <c r="AE42">
        <v>295.80799999999999</v>
      </c>
      <c r="AF42">
        <v>699.26199999999994</v>
      </c>
      <c r="AG42">
        <v>231.41300000000001</v>
      </c>
      <c r="AH42">
        <v>116.14400000000001</v>
      </c>
      <c r="AI42">
        <v>517.25900000000001</v>
      </c>
      <c r="AJ42">
        <v>369.661</v>
      </c>
      <c r="AK42">
        <v>231.35599999999999</v>
      </c>
      <c r="AL42">
        <v>590.08500000000004</v>
      </c>
      <c r="AM42">
        <v>1016.505</v>
      </c>
    </row>
    <row r="43" spans="1:39" x14ac:dyDescent="0.25">
      <c r="A43" s="74">
        <f ca="1">Exceedance!U43</f>
        <v>44013</v>
      </c>
      <c r="B43" s="254">
        <v>210.17</v>
      </c>
      <c r="C43" s="254">
        <v>210.17</v>
      </c>
      <c r="D43" s="254">
        <v>210.17</v>
      </c>
      <c r="E43">
        <v>312.678</v>
      </c>
      <c r="F43">
        <v>108.31</v>
      </c>
      <c r="G43">
        <v>378.01299999999998</v>
      </c>
      <c r="H43">
        <v>104.85599999999999</v>
      </c>
      <c r="I43">
        <v>33.966000000000001</v>
      </c>
      <c r="J43">
        <v>164.471</v>
      </c>
      <c r="K43">
        <v>202.68899999999999</v>
      </c>
      <c r="L43">
        <v>216.61699999999999</v>
      </c>
      <c r="M43">
        <v>45.661999999999999</v>
      </c>
      <c r="N43">
        <v>281.04599999999999</v>
      </c>
      <c r="O43">
        <v>44.841000000000001</v>
      </c>
      <c r="P43">
        <v>595.178</v>
      </c>
      <c r="Q43">
        <v>327.40499999999997</v>
      </c>
      <c r="R43">
        <v>360.82799999999997</v>
      </c>
      <c r="S43">
        <v>463.45</v>
      </c>
      <c r="T43">
        <v>407.35199999999998</v>
      </c>
      <c r="U43">
        <v>79.105000000000004</v>
      </c>
      <c r="V43">
        <v>46.128</v>
      </c>
      <c r="W43">
        <v>94.935999999999979</v>
      </c>
      <c r="X43">
        <v>107.251</v>
      </c>
      <c r="Y43">
        <v>192.358</v>
      </c>
      <c r="Z43">
        <v>323.839</v>
      </c>
      <c r="AA43">
        <v>93.022000000000006</v>
      </c>
      <c r="AB43">
        <v>15.712999999999999</v>
      </c>
      <c r="AC43">
        <v>246.21799999999999</v>
      </c>
      <c r="AD43">
        <v>412.274</v>
      </c>
      <c r="AE43">
        <v>233.08</v>
      </c>
      <c r="AF43">
        <v>825.42700000000002</v>
      </c>
      <c r="AG43">
        <v>88.010999999999996</v>
      </c>
      <c r="AH43">
        <v>45.790999999999997</v>
      </c>
      <c r="AI43">
        <v>314.315</v>
      </c>
      <c r="AJ43">
        <v>162.10599999999999</v>
      </c>
      <c r="AK43">
        <v>85.134</v>
      </c>
      <c r="AL43">
        <v>550.09799999999996</v>
      </c>
      <c r="AM43">
        <v>580.13499999999999</v>
      </c>
    </row>
    <row r="44" spans="1:39" x14ac:dyDescent="0.25">
      <c r="A44" s="74">
        <f ca="1">Exceedance!U44</f>
        <v>44044</v>
      </c>
      <c r="B44" s="254">
        <v>88.63</v>
      </c>
      <c r="C44" s="254">
        <v>88.63</v>
      </c>
      <c r="D44" s="254">
        <v>88.63</v>
      </c>
      <c r="E44">
        <v>115.039</v>
      </c>
      <c r="F44">
        <v>56.204999999999998</v>
      </c>
      <c r="G44">
        <v>133.31200000000001</v>
      </c>
      <c r="H44">
        <v>73.917000000000002</v>
      </c>
      <c r="I44">
        <v>31.529</v>
      </c>
      <c r="J44">
        <v>69.578000000000003</v>
      </c>
      <c r="K44">
        <v>65.853999999999999</v>
      </c>
      <c r="L44">
        <v>93.711999999999989</v>
      </c>
      <c r="M44">
        <v>28.901</v>
      </c>
      <c r="N44">
        <v>209.86699999999999</v>
      </c>
      <c r="O44">
        <v>37.591000000000001</v>
      </c>
      <c r="P44">
        <v>186.673</v>
      </c>
      <c r="Q44">
        <v>104.45699999999999</v>
      </c>
      <c r="R44">
        <v>176.08600000000001</v>
      </c>
      <c r="S44">
        <v>153.065</v>
      </c>
      <c r="T44">
        <v>138.38900000000001</v>
      </c>
      <c r="U44">
        <v>44.744</v>
      </c>
      <c r="V44">
        <v>28.358000000000001</v>
      </c>
      <c r="W44">
        <v>39.924999999999997</v>
      </c>
      <c r="X44">
        <v>43.802999999999997</v>
      </c>
      <c r="Y44">
        <v>75.751000000000005</v>
      </c>
      <c r="Z44">
        <v>101.517</v>
      </c>
      <c r="AA44">
        <v>52.720999999999997</v>
      </c>
      <c r="AB44">
        <v>33.106000000000002</v>
      </c>
      <c r="AC44">
        <v>73.515000000000001</v>
      </c>
      <c r="AD44">
        <v>128.49299999999999</v>
      </c>
      <c r="AE44">
        <v>73.31</v>
      </c>
      <c r="AF44">
        <v>218.38900000000001</v>
      </c>
      <c r="AG44">
        <v>45.655999999999999</v>
      </c>
      <c r="AH44">
        <v>28.715</v>
      </c>
      <c r="AI44">
        <v>112.401</v>
      </c>
      <c r="AJ44">
        <v>61.292999999999999</v>
      </c>
      <c r="AK44">
        <v>39.906999999999996</v>
      </c>
      <c r="AL44">
        <v>228.828</v>
      </c>
      <c r="AM44">
        <v>205.26</v>
      </c>
    </row>
    <row r="45" spans="1:39" x14ac:dyDescent="0.25">
      <c r="A45" s="74">
        <f ca="1">Exceedance!U45</f>
        <v>44075</v>
      </c>
      <c r="B45" s="254">
        <v>55.11</v>
      </c>
      <c r="C45" s="254">
        <v>55.11</v>
      </c>
      <c r="D45" s="254">
        <v>55.11</v>
      </c>
      <c r="E45">
        <v>81.254000000000005</v>
      </c>
      <c r="F45">
        <v>54.936999999999998</v>
      </c>
      <c r="G45">
        <v>80.936999999999998</v>
      </c>
      <c r="H45">
        <v>48.545000000000002</v>
      </c>
      <c r="I45">
        <v>27.167000000000002</v>
      </c>
      <c r="J45">
        <v>50.558</v>
      </c>
      <c r="K45">
        <v>42.551000000000002</v>
      </c>
      <c r="L45">
        <v>73.667000000000002</v>
      </c>
      <c r="M45">
        <v>29.39</v>
      </c>
      <c r="N45">
        <v>82.263999999999996</v>
      </c>
      <c r="O45">
        <v>31.408999999999999</v>
      </c>
      <c r="P45">
        <v>77.198999999999998</v>
      </c>
      <c r="Q45">
        <v>63.89</v>
      </c>
      <c r="R45">
        <v>110.667</v>
      </c>
      <c r="S45">
        <v>69.626000000000005</v>
      </c>
      <c r="T45">
        <v>98.364000000000004</v>
      </c>
      <c r="U45">
        <v>52.978000000000002</v>
      </c>
      <c r="V45">
        <v>23.901</v>
      </c>
      <c r="W45">
        <v>36.530999999999999</v>
      </c>
      <c r="X45">
        <v>40.887</v>
      </c>
      <c r="Y45">
        <v>59.790999999999997</v>
      </c>
      <c r="Z45">
        <v>56.756999999999998</v>
      </c>
      <c r="AA45">
        <v>42.378999999999998</v>
      </c>
      <c r="AB45">
        <v>30.777000000000001</v>
      </c>
      <c r="AC45">
        <v>57.704999999999998</v>
      </c>
      <c r="AD45">
        <v>58.526000000000003</v>
      </c>
      <c r="AE45">
        <v>46.643000000000001</v>
      </c>
      <c r="AF45">
        <v>94.778999999999996</v>
      </c>
      <c r="AG45">
        <v>34.677</v>
      </c>
      <c r="AH45">
        <v>31.97</v>
      </c>
      <c r="AI45">
        <v>78.534999999999997</v>
      </c>
      <c r="AJ45">
        <v>43.228000000000002</v>
      </c>
      <c r="AK45">
        <v>26.844999999999999</v>
      </c>
      <c r="AL45">
        <v>126.997</v>
      </c>
      <c r="AM45">
        <v>113.34</v>
      </c>
    </row>
    <row r="46" spans="1:39" x14ac:dyDescent="0.25">
      <c r="A46" s="74">
        <f ca="1">Exceedance!U46</f>
        <v>44105</v>
      </c>
      <c r="B46" s="254">
        <v>41.949999999999996</v>
      </c>
      <c r="C46" s="254">
        <v>69.11</v>
      </c>
      <c r="D46" s="254">
        <v>59.05</v>
      </c>
      <c r="E46">
        <v>88.738</v>
      </c>
      <c r="F46">
        <v>61.610999999999997</v>
      </c>
      <c r="G46">
        <v>89.841999999999999</v>
      </c>
      <c r="H46">
        <v>42.704999999999998</v>
      </c>
      <c r="I46">
        <v>29.417999999999999</v>
      </c>
      <c r="J46">
        <v>48.954999999999998</v>
      </c>
      <c r="K46">
        <v>55.801000000000002</v>
      </c>
      <c r="L46">
        <v>49.427999999999997</v>
      </c>
      <c r="M46">
        <v>28.268999999999998</v>
      </c>
      <c r="N46">
        <v>69.31</v>
      </c>
      <c r="O46">
        <v>59.765999999999998</v>
      </c>
      <c r="P46">
        <v>69.165999999999997</v>
      </c>
      <c r="Q46">
        <v>62.194000000000003</v>
      </c>
      <c r="R46">
        <v>101.64700000000001</v>
      </c>
      <c r="S46">
        <v>70.638999999999996</v>
      </c>
      <c r="T46">
        <v>66.599000000000004</v>
      </c>
      <c r="U46">
        <v>52.934000000000005</v>
      </c>
      <c r="V46">
        <v>28.283999999999999</v>
      </c>
      <c r="W46">
        <v>41.31</v>
      </c>
      <c r="X46">
        <v>33.113</v>
      </c>
      <c r="Y46">
        <v>60.944000000000003</v>
      </c>
      <c r="Z46">
        <v>55.771999999999998</v>
      </c>
      <c r="AA46">
        <v>65.194999999999993</v>
      </c>
      <c r="AB46">
        <v>59.704000000000001</v>
      </c>
      <c r="AC46">
        <v>48.673000000000002</v>
      </c>
      <c r="AD46">
        <v>61.133000000000003</v>
      </c>
      <c r="AE46">
        <v>40.036999999999999</v>
      </c>
      <c r="AF46">
        <v>87.57</v>
      </c>
      <c r="AG46">
        <v>39.317999999999998</v>
      </c>
      <c r="AH46">
        <v>55.093000000000004</v>
      </c>
      <c r="AI46">
        <v>130.86099999999996</v>
      </c>
      <c r="AJ46">
        <v>47.12</v>
      </c>
      <c r="AK46">
        <v>42.878</v>
      </c>
      <c r="AL46">
        <v>167.95699999999999</v>
      </c>
      <c r="AM46">
        <v>109.509</v>
      </c>
    </row>
    <row r="47" spans="1:39" x14ac:dyDescent="0.25">
      <c r="A47" s="74">
        <f ca="1">Exceedance!U47</f>
        <v>44136</v>
      </c>
      <c r="B47" s="254">
        <v>48.32</v>
      </c>
      <c r="C47" s="254">
        <v>55.3</v>
      </c>
      <c r="D47" s="254">
        <v>51.13</v>
      </c>
      <c r="E47">
        <v>66.182000000000002</v>
      </c>
      <c r="F47">
        <v>62.505000000000003</v>
      </c>
      <c r="G47">
        <v>80.421000000000006</v>
      </c>
      <c r="H47">
        <v>47.265999999999998</v>
      </c>
      <c r="I47">
        <v>38.048000000000002</v>
      </c>
      <c r="J47">
        <v>47.566000000000003</v>
      </c>
      <c r="K47">
        <v>52.798000000000002</v>
      </c>
      <c r="L47">
        <v>59.100999999999999</v>
      </c>
      <c r="M47">
        <v>34.99</v>
      </c>
      <c r="N47">
        <v>62.631</v>
      </c>
      <c r="O47">
        <v>50.442999999999998</v>
      </c>
      <c r="P47">
        <v>66.200999999999993</v>
      </c>
      <c r="Q47">
        <v>68.260999999999996</v>
      </c>
      <c r="R47">
        <v>75.216999999999999</v>
      </c>
      <c r="S47">
        <v>63.372</v>
      </c>
      <c r="T47">
        <v>63.414000000000001</v>
      </c>
      <c r="U47">
        <v>47.52</v>
      </c>
      <c r="V47">
        <v>41.439</v>
      </c>
      <c r="W47">
        <v>37.847000000000001</v>
      </c>
      <c r="X47">
        <v>38.174999999999997</v>
      </c>
      <c r="Y47">
        <v>80.805000000000007</v>
      </c>
      <c r="Z47">
        <v>55.387999999999998</v>
      </c>
      <c r="AA47">
        <v>54.871000000000002</v>
      </c>
      <c r="AB47">
        <v>47.746000000000002</v>
      </c>
      <c r="AC47">
        <v>53.427</v>
      </c>
      <c r="AD47">
        <v>62.655000000000001</v>
      </c>
      <c r="AE47">
        <v>46.570999999999998</v>
      </c>
      <c r="AF47">
        <v>76.98</v>
      </c>
      <c r="AG47">
        <v>52.866</v>
      </c>
      <c r="AH47">
        <v>42.185000000000002</v>
      </c>
      <c r="AI47">
        <v>74.286000000000001</v>
      </c>
      <c r="AJ47">
        <v>50.374000000000002</v>
      </c>
      <c r="AK47">
        <v>50.331000000000003</v>
      </c>
      <c r="AL47">
        <v>87.224999999999994</v>
      </c>
      <c r="AM47">
        <v>90.614000000000004</v>
      </c>
    </row>
    <row r="48" spans="1:39" x14ac:dyDescent="0.25">
      <c r="A48" s="74">
        <f ca="1">Exceedance!U48</f>
        <v>44166</v>
      </c>
      <c r="B48" s="254">
        <v>34.85</v>
      </c>
      <c r="C48" s="254">
        <v>34.85</v>
      </c>
      <c r="D48" s="254">
        <v>34.85</v>
      </c>
      <c r="E48">
        <v>56.22</v>
      </c>
      <c r="F48">
        <v>46.198</v>
      </c>
      <c r="G48">
        <v>66.47</v>
      </c>
      <c r="H48">
        <v>43.764000000000003</v>
      </c>
      <c r="I48">
        <v>33.713999999999999</v>
      </c>
      <c r="J48">
        <v>41.844000000000001</v>
      </c>
      <c r="K48">
        <v>41.579000000000001</v>
      </c>
      <c r="L48">
        <v>49.617000000000004</v>
      </c>
      <c r="M48">
        <v>30.308</v>
      </c>
      <c r="N48">
        <v>53.137</v>
      </c>
      <c r="O48">
        <v>39.072000000000003</v>
      </c>
      <c r="P48">
        <v>65.174000000000007</v>
      </c>
      <c r="Q48">
        <v>64.393000000000001</v>
      </c>
      <c r="R48">
        <v>62.420999999999999</v>
      </c>
      <c r="S48">
        <v>56.646999999999998</v>
      </c>
      <c r="T48">
        <v>56.973999999999997</v>
      </c>
      <c r="U48">
        <v>38.127000000000002</v>
      </c>
      <c r="V48">
        <v>33.265000000000001</v>
      </c>
      <c r="W48">
        <v>31.271999999999998</v>
      </c>
      <c r="X48">
        <v>33.03</v>
      </c>
      <c r="Y48">
        <v>48.058999999999997</v>
      </c>
      <c r="Z48">
        <v>49.69</v>
      </c>
      <c r="AA48">
        <v>46.631999999999991</v>
      </c>
      <c r="AB48">
        <v>34.508000000000003</v>
      </c>
      <c r="AC48">
        <v>44.131</v>
      </c>
      <c r="AD48">
        <v>51.088000000000001</v>
      </c>
      <c r="AE48">
        <v>40.566000000000003</v>
      </c>
      <c r="AF48">
        <v>66.242999999999995</v>
      </c>
      <c r="AG48">
        <v>43.207999999999998</v>
      </c>
      <c r="AH48">
        <v>32.375999999999998</v>
      </c>
      <c r="AI48">
        <v>57.795999999999999</v>
      </c>
      <c r="AJ48">
        <v>47.258000000000003</v>
      </c>
      <c r="AK48">
        <v>44.003</v>
      </c>
      <c r="AL48">
        <v>69.715000000000018</v>
      </c>
      <c r="AM48">
        <v>72.820999999999998</v>
      </c>
    </row>
    <row r="49" spans="1:39" x14ac:dyDescent="0.25">
      <c r="A49" s="74">
        <f ca="1">Exceedance!U49</f>
        <v>44197</v>
      </c>
      <c r="B49" s="254">
        <v>40.340000000000003</v>
      </c>
      <c r="C49" s="254">
        <v>40.340000000000003</v>
      </c>
      <c r="D49" s="254">
        <v>40.340000000000003</v>
      </c>
      <c r="E49">
        <v>50.172999999999995</v>
      </c>
      <c r="F49">
        <v>40.944000000000003</v>
      </c>
      <c r="G49">
        <v>57.32</v>
      </c>
      <c r="H49">
        <v>36.25</v>
      </c>
      <c r="I49">
        <v>28.303000000000001</v>
      </c>
      <c r="J49">
        <v>37.576000000000001</v>
      </c>
      <c r="K49">
        <v>34.688000000000002</v>
      </c>
      <c r="L49">
        <v>43.33</v>
      </c>
      <c r="M49">
        <v>27.699000000000002</v>
      </c>
      <c r="N49">
        <v>48.131</v>
      </c>
      <c r="O49">
        <v>36.311</v>
      </c>
      <c r="P49">
        <v>55.069000000000003</v>
      </c>
      <c r="Q49">
        <v>78.596999999999994</v>
      </c>
      <c r="R49">
        <v>55.137999999999998</v>
      </c>
      <c r="S49">
        <v>50.427999999999997</v>
      </c>
      <c r="T49">
        <v>51.670999999999999</v>
      </c>
      <c r="U49">
        <v>33.898000000000003</v>
      </c>
      <c r="V49">
        <v>28.315999999999999</v>
      </c>
      <c r="W49">
        <v>28.120999999999999</v>
      </c>
      <c r="X49">
        <v>30.077000000000002</v>
      </c>
      <c r="Y49">
        <v>42.481000000000009</v>
      </c>
      <c r="Z49">
        <v>50.374000000000002</v>
      </c>
      <c r="AA49">
        <v>43.527999999999999</v>
      </c>
      <c r="AB49">
        <v>29.158000000000001</v>
      </c>
      <c r="AC49">
        <v>40.878999999999998</v>
      </c>
      <c r="AD49">
        <v>44.875</v>
      </c>
      <c r="AE49">
        <v>37.368000000000002</v>
      </c>
      <c r="AF49">
        <v>61.597000000000001</v>
      </c>
      <c r="AG49">
        <v>36.01</v>
      </c>
      <c r="AH49">
        <v>29.238</v>
      </c>
      <c r="AI49">
        <v>53.805999999999997</v>
      </c>
      <c r="AJ49">
        <v>49.701000000000001</v>
      </c>
      <c r="AK49">
        <v>38.996000000000009</v>
      </c>
      <c r="AL49">
        <v>64</v>
      </c>
      <c r="AM49">
        <v>64.486999999999995</v>
      </c>
    </row>
    <row r="50" spans="1:39" x14ac:dyDescent="0.25">
      <c r="A50" s="74">
        <f ca="1">Exceedance!U50</f>
        <v>44228</v>
      </c>
      <c r="B50" s="254">
        <v>44.54</v>
      </c>
      <c r="C50" s="254">
        <v>44.54</v>
      </c>
      <c r="D50" s="254">
        <v>44.54</v>
      </c>
      <c r="E50">
        <v>47.402000000000001</v>
      </c>
      <c r="F50">
        <v>103.108</v>
      </c>
      <c r="G50">
        <v>55.99</v>
      </c>
      <c r="H50">
        <v>35.795999999999999</v>
      </c>
      <c r="I50">
        <v>30.896999999999998</v>
      </c>
      <c r="J50">
        <v>35</v>
      </c>
      <c r="K50">
        <v>40.427</v>
      </c>
      <c r="L50">
        <v>42.93</v>
      </c>
      <c r="M50">
        <v>29.497</v>
      </c>
      <c r="N50">
        <v>45.537999999999997</v>
      </c>
      <c r="O50">
        <v>53.231999999999999</v>
      </c>
      <c r="P50">
        <v>66.805000000000007</v>
      </c>
      <c r="Q50">
        <v>60.542000000000002</v>
      </c>
      <c r="R50">
        <v>51.148000000000003</v>
      </c>
      <c r="S50">
        <v>49.682000000000002</v>
      </c>
      <c r="T50">
        <v>56.063000000000002</v>
      </c>
      <c r="U50">
        <v>33.790999999999997</v>
      </c>
      <c r="V50">
        <v>28.902000000000001</v>
      </c>
      <c r="W50">
        <v>40.392000000000003</v>
      </c>
      <c r="X50">
        <v>31.929000000000002</v>
      </c>
      <c r="Y50">
        <v>41.606000000000002</v>
      </c>
      <c r="Z50">
        <v>46.781999999999996</v>
      </c>
      <c r="AA50">
        <v>46.500999999999998</v>
      </c>
      <c r="AB50">
        <v>28.831</v>
      </c>
      <c r="AC50">
        <v>41.154000000000003</v>
      </c>
      <c r="AD50">
        <v>42.173000000000002</v>
      </c>
      <c r="AE50">
        <v>38.405999999999999</v>
      </c>
      <c r="AF50">
        <v>58.328000000000003</v>
      </c>
      <c r="AG50">
        <v>35.898000000000003</v>
      </c>
      <c r="AH50">
        <v>39.405999999999999</v>
      </c>
      <c r="AI50">
        <v>63.37700000000001</v>
      </c>
      <c r="AJ50">
        <v>46.585000000000001</v>
      </c>
      <c r="AK50">
        <v>43.704999999999998</v>
      </c>
      <c r="AL50">
        <v>61.662999999999997</v>
      </c>
      <c r="AM50">
        <v>58.847999999999999</v>
      </c>
    </row>
    <row r="51" spans="1:39" x14ac:dyDescent="0.25">
      <c r="A51" s="74">
        <f ca="1">Exceedance!U51</f>
        <v>44256</v>
      </c>
      <c r="B51" s="254">
        <v>102.32</v>
      </c>
      <c r="C51" s="254">
        <v>102.32</v>
      </c>
      <c r="D51" s="254">
        <v>102.32</v>
      </c>
      <c r="E51">
        <v>75.918999999999997</v>
      </c>
      <c r="F51">
        <v>214.928</v>
      </c>
      <c r="G51">
        <v>86.71299999999998</v>
      </c>
      <c r="H51">
        <v>80.075000000000003</v>
      </c>
      <c r="I51">
        <v>106.71599999999999</v>
      </c>
      <c r="J51">
        <v>74.516999999999996</v>
      </c>
      <c r="K51">
        <v>61.234000000000002</v>
      </c>
      <c r="L51">
        <v>120.83</v>
      </c>
      <c r="M51">
        <v>93.033000000000001</v>
      </c>
      <c r="N51">
        <v>109.40600000000001</v>
      </c>
      <c r="O51">
        <v>115.087</v>
      </c>
      <c r="P51">
        <v>102.357</v>
      </c>
      <c r="Q51">
        <v>117.774</v>
      </c>
      <c r="R51">
        <v>98.959000000000003</v>
      </c>
      <c r="S51">
        <v>89.376999999999995</v>
      </c>
      <c r="T51">
        <v>82.085999999999999</v>
      </c>
      <c r="U51">
        <v>69.756</v>
      </c>
      <c r="V51">
        <v>53.697000000000003</v>
      </c>
      <c r="W51">
        <v>66.307000000000002</v>
      </c>
      <c r="X51">
        <v>99.534000000000006</v>
      </c>
      <c r="Y51">
        <v>88.933999999999997</v>
      </c>
      <c r="Z51">
        <v>74.626000000000005</v>
      </c>
      <c r="AA51">
        <v>104.054</v>
      </c>
      <c r="AB51">
        <v>51.234000000000002</v>
      </c>
      <c r="AC51">
        <v>81.448000000000008</v>
      </c>
      <c r="AD51">
        <v>67.563999999999993</v>
      </c>
      <c r="AE51">
        <v>65.921000000000006</v>
      </c>
      <c r="AF51">
        <v>116.723</v>
      </c>
      <c r="AG51">
        <v>69.245999999999995</v>
      </c>
      <c r="AH51">
        <v>71.001999999999995</v>
      </c>
      <c r="AI51">
        <v>107.19199999999999</v>
      </c>
      <c r="AJ51">
        <v>78.882999999999996</v>
      </c>
      <c r="AK51">
        <v>83.16</v>
      </c>
      <c r="AL51">
        <v>117.56699999999999</v>
      </c>
      <c r="AM51">
        <v>84.647000000000006</v>
      </c>
    </row>
    <row r="52" spans="1:39" x14ac:dyDescent="0.25">
      <c r="A52" s="74">
        <f ca="1">Exceedance!U52</f>
        <v>44287</v>
      </c>
      <c r="B52" s="254">
        <v>133.5</v>
      </c>
      <c r="C52" s="254">
        <v>133.5</v>
      </c>
      <c r="D52" s="254">
        <v>133.5</v>
      </c>
      <c r="E52">
        <v>151.29599999999999</v>
      </c>
      <c r="F52">
        <v>338.76299999999998</v>
      </c>
      <c r="G52">
        <v>145.917</v>
      </c>
      <c r="H52">
        <v>127.26600000000001</v>
      </c>
      <c r="I52">
        <v>159.245</v>
      </c>
      <c r="J52">
        <v>130.505</v>
      </c>
      <c r="K52">
        <v>84.037999999999997</v>
      </c>
      <c r="L52">
        <v>120.68899999999999</v>
      </c>
      <c r="M52">
        <v>162.767</v>
      </c>
      <c r="N52">
        <v>139.608</v>
      </c>
      <c r="O52">
        <v>98.251999999999995</v>
      </c>
      <c r="P52">
        <v>159.61699999999999</v>
      </c>
      <c r="Q52">
        <v>142.678</v>
      </c>
      <c r="R52">
        <v>165.76900000000001</v>
      </c>
      <c r="S52">
        <v>109.92100000000001</v>
      </c>
      <c r="T52">
        <v>120.259</v>
      </c>
      <c r="U52">
        <v>105.93300000000001</v>
      </c>
      <c r="V52">
        <v>86.533000000000001</v>
      </c>
      <c r="W52">
        <v>93.293999999999997</v>
      </c>
      <c r="X52">
        <v>154.89099999999999</v>
      </c>
      <c r="Y52">
        <v>128.46100000000001</v>
      </c>
      <c r="Z52">
        <v>138.74600000000001</v>
      </c>
      <c r="AA52">
        <v>104.27800000000001</v>
      </c>
      <c r="AB52">
        <v>56.189</v>
      </c>
      <c r="AC52">
        <v>123.821</v>
      </c>
      <c r="AD52">
        <v>87.96</v>
      </c>
      <c r="AE52">
        <v>199.72499999999999</v>
      </c>
      <c r="AF52">
        <v>198.25700000000001</v>
      </c>
      <c r="AG52">
        <v>74.078999999999994</v>
      </c>
      <c r="AH52">
        <v>93.647999999999996</v>
      </c>
      <c r="AI52">
        <v>112.16800000000001</v>
      </c>
      <c r="AJ52">
        <v>95.513000000000005</v>
      </c>
      <c r="AK52">
        <v>99.751999999999995</v>
      </c>
      <c r="AL52">
        <v>172.56100000000001</v>
      </c>
      <c r="AM52">
        <v>154.9</v>
      </c>
    </row>
    <row r="53" spans="1:39" x14ac:dyDescent="0.25">
      <c r="A53" s="74">
        <f ca="1">Exceedance!U53</f>
        <v>44317</v>
      </c>
      <c r="B53" s="254">
        <v>245.16</v>
      </c>
      <c r="C53" s="254">
        <v>245.16</v>
      </c>
      <c r="D53" s="254">
        <v>245.16</v>
      </c>
      <c r="E53">
        <v>361.32100000000003</v>
      </c>
      <c r="F53">
        <v>518.68600000000004</v>
      </c>
      <c r="G53">
        <v>393.41</v>
      </c>
      <c r="H53">
        <v>177.976</v>
      </c>
      <c r="I53">
        <v>172.42099999999999</v>
      </c>
      <c r="J53">
        <v>105.67400000000001</v>
      </c>
      <c r="K53">
        <v>130.524</v>
      </c>
      <c r="L53">
        <v>206.852</v>
      </c>
      <c r="M53">
        <v>322.85899999999998</v>
      </c>
      <c r="N53">
        <v>242.21199999999999</v>
      </c>
      <c r="O53">
        <v>157.316</v>
      </c>
      <c r="P53">
        <v>251.971</v>
      </c>
      <c r="Q53">
        <v>483.14100000000008</v>
      </c>
      <c r="R53">
        <v>263.49700000000001</v>
      </c>
      <c r="S53">
        <v>345.154</v>
      </c>
      <c r="T53">
        <v>209.90899999999999</v>
      </c>
      <c r="U53">
        <v>178.48099999999999</v>
      </c>
      <c r="V53">
        <v>63.355999999999995</v>
      </c>
      <c r="W53">
        <v>79.748999999999995</v>
      </c>
      <c r="X53">
        <v>135.226</v>
      </c>
      <c r="Y53">
        <v>273.36099999999999</v>
      </c>
      <c r="Z53">
        <v>297.87299999999999</v>
      </c>
      <c r="AA53">
        <v>220.37100000000001</v>
      </c>
      <c r="AB53">
        <v>140.27000000000001</v>
      </c>
      <c r="AC53">
        <v>200.87100000000001</v>
      </c>
      <c r="AD53">
        <v>66.759</v>
      </c>
      <c r="AE53">
        <v>336.97199999999998</v>
      </c>
      <c r="AF53">
        <v>240.51499999999999</v>
      </c>
      <c r="AG53">
        <v>101.782</v>
      </c>
      <c r="AH53">
        <v>202.41499999999999</v>
      </c>
      <c r="AI53">
        <v>238.107</v>
      </c>
      <c r="AJ53">
        <v>157.59</v>
      </c>
      <c r="AK53">
        <v>309.67899999999997</v>
      </c>
      <c r="AL53">
        <v>403.44600000000003</v>
      </c>
      <c r="AM53">
        <v>389.54</v>
      </c>
    </row>
    <row r="54" spans="1:39" x14ac:dyDescent="0.25">
      <c r="A54" s="74">
        <f ca="1">Exceedance!U54</f>
        <v>44348</v>
      </c>
      <c r="B54" s="254">
        <v>389.71</v>
      </c>
      <c r="C54" s="254">
        <v>389.71</v>
      </c>
      <c r="D54" s="254">
        <v>389.71</v>
      </c>
      <c r="E54">
        <v>286.786</v>
      </c>
      <c r="F54">
        <v>1125.0999999999999</v>
      </c>
      <c r="G54">
        <v>285.63900000000001</v>
      </c>
      <c r="H54">
        <v>180.12899999999999</v>
      </c>
      <c r="I54">
        <v>279.93599999999998</v>
      </c>
      <c r="J54">
        <v>299.29300000000001</v>
      </c>
      <c r="K54">
        <v>479.48</v>
      </c>
      <c r="L54">
        <v>82.841999999999999</v>
      </c>
      <c r="M54">
        <v>499.67599999999999</v>
      </c>
      <c r="N54">
        <v>210.803</v>
      </c>
      <c r="O54">
        <v>601.38400000000001</v>
      </c>
      <c r="P54">
        <v>706.98400000000004</v>
      </c>
      <c r="Q54">
        <v>877.96</v>
      </c>
      <c r="R54">
        <v>483.964</v>
      </c>
      <c r="S54">
        <v>772.65899999999999</v>
      </c>
      <c r="T54">
        <v>257.767</v>
      </c>
      <c r="U54">
        <v>166.98</v>
      </c>
      <c r="V54">
        <v>204.721</v>
      </c>
      <c r="W54">
        <v>273.66199999999998</v>
      </c>
      <c r="X54">
        <v>265.55500000000001</v>
      </c>
      <c r="Y54">
        <v>478.42500000000001</v>
      </c>
      <c r="Z54">
        <v>349.375</v>
      </c>
      <c r="AA54">
        <v>88.813000000000002</v>
      </c>
      <c r="AB54">
        <v>345.33199999999999</v>
      </c>
      <c r="AC54">
        <v>555.53099999999995</v>
      </c>
      <c r="AD54">
        <v>292.83</v>
      </c>
      <c r="AE54">
        <v>673.05600000000004</v>
      </c>
      <c r="AF54">
        <v>229.553</v>
      </c>
      <c r="AG54">
        <v>114.255</v>
      </c>
      <c r="AH54">
        <v>514.80700000000002</v>
      </c>
      <c r="AI54">
        <v>368.13299999999998</v>
      </c>
      <c r="AJ54">
        <v>229.738</v>
      </c>
      <c r="AK54">
        <v>587.78700000000003</v>
      </c>
      <c r="AL54">
        <v>1011.691</v>
      </c>
      <c r="AM54">
        <v>588.29200000000003</v>
      </c>
    </row>
    <row r="55" spans="1:39" x14ac:dyDescent="0.25">
      <c r="A55" s="74">
        <f ca="1">Exceedance!U55</f>
        <v>44378</v>
      </c>
      <c r="B55" s="254">
        <v>210.17</v>
      </c>
      <c r="C55" s="254">
        <v>210.17</v>
      </c>
      <c r="D55" s="254">
        <v>210.17</v>
      </c>
      <c r="E55">
        <v>105.715</v>
      </c>
      <c r="F55">
        <v>375.30599999999998</v>
      </c>
      <c r="G55">
        <v>104.17100000000001</v>
      </c>
      <c r="H55">
        <v>31.587</v>
      </c>
      <c r="I55">
        <v>162.38900000000001</v>
      </c>
      <c r="J55">
        <v>199.92</v>
      </c>
      <c r="K55">
        <v>222.5</v>
      </c>
      <c r="L55">
        <v>43.46</v>
      </c>
      <c r="M55">
        <v>278.10899999999998</v>
      </c>
      <c r="N55">
        <v>42.314</v>
      </c>
      <c r="O55">
        <v>607.04600000000005</v>
      </c>
      <c r="P55">
        <v>324.399</v>
      </c>
      <c r="Q55">
        <v>358.15199999999999</v>
      </c>
      <c r="R55">
        <v>459.75599999999997</v>
      </c>
      <c r="S55">
        <v>421.673</v>
      </c>
      <c r="T55">
        <v>76.882999999999996</v>
      </c>
      <c r="U55">
        <v>43.61</v>
      </c>
      <c r="V55">
        <v>92.203000000000003</v>
      </c>
      <c r="W55">
        <v>109.41800000000001</v>
      </c>
      <c r="X55">
        <v>189.83</v>
      </c>
      <c r="Y55">
        <v>320.52999999999997</v>
      </c>
      <c r="Z55">
        <v>90.596999999999994</v>
      </c>
      <c r="AA55">
        <v>13.847</v>
      </c>
      <c r="AB55">
        <v>242.63499999999999</v>
      </c>
      <c r="AC55">
        <v>408.83100000000002</v>
      </c>
      <c r="AD55">
        <v>229.483</v>
      </c>
      <c r="AE55">
        <v>845.34100000000001</v>
      </c>
      <c r="AF55">
        <v>85.387</v>
      </c>
      <c r="AG55">
        <v>43.155000000000001</v>
      </c>
      <c r="AH55">
        <v>311.49400000000003</v>
      </c>
      <c r="AI55">
        <v>164.63200000000001</v>
      </c>
      <c r="AJ55">
        <v>82.507000000000005</v>
      </c>
      <c r="AK55">
        <v>546.63300000000004</v>
      </c>
      <c r="AL55">
        <v>576.33000000000004</v>
      </c>
      <c r="AM55">
        <v>309.303</v>
      </c>
    </row>
    <row r="56" spans="1:39" x14ac:dyDescent="0.25">
      <c r="A56" s="74">
        <f ca="1">Exceedance!U56</f>
        <v>44409</v>
      </c>
      <c r="B56" s="254">
        <v>88.63</v>
      </c>
      <c r="C56" s="254">
        <v>88.63</v>
      </c>
      <c r="D56" s="254">
        <v>88.63</v>
      </c>
      <c r="E56">
        <v>55.49</v>
      </c>
      <c r="F56">
        <v>132.74299999999999</v>
      </c>
      <c r="G56">
        <v>73.578999999999994</v>
      </c>
      <c r="H56">
        <v>30.734000000000002</v>
      </c>
      <c r="I56">
        <v>68.921999999999997</v>
      </c>
      <c r="J56">
        <v>64.950999999999993</v>
      </c>
      <c r="K56">
        <v>96.668999999999997</v>
      </c>
      <c r="L56">
        <v>27.959</v>
      </c>
      <c r="M56">
        <v>208.702</v>
      </c>
      <c r="N56">
        <v>36.594999999999999</v>
      </c>
      <c r="O56">
        <v>192.02799999999999</v>
      </c>
      <c r="P56">
        <v>103.623</v>
      </c>
      <c r="Q56">
        <v>175.16200000000001</v>
      </c>
      <c r="R56">
        <v>152.011</v>
      </c>
      <c r="S56">
        <v>141.36000000000001</v>
      </c>
      <c r="T56">
        <v>43.973999999999997</v>
      </c>
      <c r="U56">
        <v>27.352</v>
      </c>
      <c r="V56">
        <v>38.816000000000003</v>
      </c>
      <c r="W56">
        <v>43.408000000000001</v>
      </c>
      <c r="X56">
        <v>74.742999999999995</v>
      </c>
      <c r="Y56">
        <v>100.366</v>
      </c>
      <c r="Z56">
        <v>51.862000000000002</v>
      </c>
      <c r="AA56">
        <v>32.872</v>
      </c>
      <c r="AB56">
        <v>72.447000000000003</v>
      </c>
      <c r="AC56">
        <v>127.46299999999999</v>
      </c>
      <c r="AD56">
        <v>72.14</v>
      </c>
      <c r="AE56">
        <v>225.99600000000001</v>
      </c>
      <c r="AF56">
        <v>44.756</v>
      </c>
      <c r="AG56">
        <v>27.69</v>
      </c>
      <c r="AH56">
        <v>111.39700000000001</v>
      </c>
      <c r="AI56">
        <v>61.875999999999998</v>
      </c>
      <c r="AJ56">
        <v>38.651000000000003</v>
      </c>
      <c r="AK56">
        <v>227.715</v>
      </c>
      <c r="AL56">
        <v>203.73599999999999</v>
      </c>
      <c r="AM56">
        <v>114.074</v>
      </c>
    </row>
    <row r="57" spans="1:39" x14ac:dyDescent="0.25">
      <c r="A57" s="74">
        <f ca="1">Exceedance!U57</f>
        <v>44440</v>
      </c>
      <c r="B57" s="254">
        <v>55.11</v>
      </c>
      <c r="C57" s="254">
        <v>55.11</v>
      </c>
      <c r="D57" s="254">
        <v>55.11</v>
      </c>
      <c r="E57">
        <v>54.723999999999997</v>
      </c>
      <c r="F57">
        <v>80.945999999999998</v>
      </c>
      <c r="G57">
        <v>49.56</v>
      </c>
      <c r="H57">
        <v>26.885999999999999</v>
      </c>
      <c r="I57">
        <v>50.353000000000002</v>
      </c>
      <c r="J57">
        <v>42.113999999999997</v>
      </c>
      <c r="K57">
        <v>73.808000000000007</v>
      </c>
      <c r="L57">
        <v>28.806000000000001</v>
      </c>
      <c r="M57">
        <v>81.825999999999993</v>
      </c>
      <c r="N57">
        <v>30.782</v>
      </c>
      <c r="O57">
        <v>78.441999999999993</v>
      </c>
      <c r="P57">
        <v>63.658000000000001</v>
      </c>
      <c r="Q57">
        <v>110.29</v>
      </c>
      <c r="R57">
        <v>69.254999999999995</v>
      </c>
      <c r="S57">
        <v>98.066999999999993</v>
      </c>
      <c r="T57">
        <v>52.847000000000001</v>
      </c>
      <c r="U57">
        <v>23.532</v>
      </c>
      <c r="V57">
        <v>36.078000000000003</v>
      </c>
      <c r="W57">
        <v>39.988</v>
      </c>
      <c r="X57">
        <v>59.302999999999997</v>
      </c>
      <c r="Y57">
        <v>56.201000000000001</v>
      </c>
      <c r="Z57">
        <v>41.987000000000002</v>
      </c>
      <c r="AA57">
        <v>29.635000000000005</v>
      </c>
      <c r="AB57">
        <v>57.262999999999998</v>
      </c>
      <c r="AC57">
        <v>58.08</v>
      </c>
      <c r="AD57">
        <v>46.101999999999997</v>
      </c>
      <c r="AE57">
        <v>96.072999999999993</v>
      </c>
      <c r="AF57">
        <v>34.344999999999999</v>
      </c>
      <c r="AG57">
        <v>31.462</v>
      </c>
      <c r="AH57">
        <v>78.164000000000001</v>
      </c>
      <c r="AI57">
        <v>42.603000000000002</v>
      </c>
      <c r="AJ57">
        <v>26.303000000000001</v>
      </c>
      <c r="AK57">
        <v>126.50700000000001</v>
      </c>
      <c r="AL57">
        <v>112.85299999999999</v>
      </c>
      <c r="AM57">
        <v>80.94</v>
      </c>
    </row>
    <row r="58" spans="1:39" x14ac:dyDescent="0.25">
      <c r="A58" s="74">
        <f ca="1">Exceedance!U58</f>
        <v>44470</v>
      </c>
      <c r="B58" s="254">
        <v>41.949999999999996</v>
      </c>
      <c r="C58" s="254">
        <v>69.11</v>
      </c>
      <c r="D58" s="254">
        <v>59.05</v>
      </c>
      <c r="E58">
        <v>61.261000000000003</v>
      </c>
      <c r="F58">
        <v>89.713999999999999</v>
      </c>
      <c r="G58">
        <v>42.454999999999998</v>
      </c>
      <c r="H58">
        <v>28.94</v>
      </c>
      <c r="I58">
        <v>48.655000000000001</v>
      </c>
      <c r="J58">
        <v>55.23</v>
      </c>
      <c r="K58">
        <v>49.011000000000003</v>
      </c>
      <c r="L58">
        <v>27.713999999999999</v>
      </c>
      <c r="M58">
        <v>68.774000000000001</v>
      </c>
      <c r="N58">
        <v>58.792000000000002</v>
      </c>
      <c r="O58">
        <v>68.935000000000002</v>
      </c>
      <c r="P58">
        <v>61.881999999999998</v>
      </c>
      <c r="Q58">
        <v>101.11799999999999</v>
      </c>
      <c r="R58">
        <v>70.14</v>
      </c>
      <c r="S58">
        <v>66.903000000000006</v>
      </c>
      <c r="T58">
        <v>52.664000000000001</v>
      </c>
      <c r="U58">
        <v>27.768999999999998</v>
      </c>
      <c r="V58">
        <v>40.820999999999998</v>
      </c>
      <c r="W58">
        <v>32.505000000000003</v>
      </c>
      <c r="X58">
        <v>60.335000000000001</v>
      </c>
      <c r="Y58">
        <v>55.027000000000001</v>
      </c>
      <c r="Z58">
        <v>64.602000000000004</v>
      </c>
      <c r="AA58">
        <v>58.661000000000001</v>
      </c>
      <c r="AB58">
        <v>48.091000000000001</v>
      </c>
      <c r="AC58">
        <v>60.62</v>
      </c>
      <c r="AD58">
        <v>39.337000000000003</v>
      </c>
      <c r="AE58">
        <v>86.715999999999994</v>
      </c>
      <c r="AF58">
        <v>38.832000000000001</v>
      </c>
      <c r="AG58">
        <v>54.433999999999997</v>
      </c>
      <c r="AH58">
        <v>130.34399999999999</v>
      </c>
      <c r="AI58">
        <v>46.99499999999999</v>
      </c>
      <c r="AJ58">
        <v>42.137999999999998</v>
      </c>
      <c r="AK58">
        <v>167.35400000000001</v>
      </c>
      <c r="AL58">
        <v>108.82200000000002</v>
      </c>
      <c r="AM58">
        <v>88.397000000000006</v>
      </c>
    </row>
    <row r="59" spans="1:39" x14ac:dyDescent="0.25">
      <c r="A59" s="74">
        <f ca="1">Exceedance!U59</f>
        <v>44501</v>
      </c>
      <c r="B59" s="254">
        <v>48.32</v>
      </c>
      <c r="C59" s="254">
        <v>55.3</v>
      </c>
      <c r="D59" s="254">
        <v>51.13</v>
      </c>
      <c r="E59">
        <v>62.201999999999998</v>
      </c>
      <c r="F59">
        <v>80.311999999999998</v>
      </c>
      <c r="G59">
        <v>46.984999999999999</v>
      </c>
      <c r="H59">
        <v>37.658999999999999</v>
      </c>
      <c r="I59">
        <v>47.259</v>
      </c>
      <c r="J59">
        <v>52.337000000000003</v>
      </c>
      <c r="K59">
        <v>58.582999999999998</v>
      </c>
      <c r="L59">
        <v>34.512999999999998</v>
      </c>
      <c r="M59">
        <v>62.158999999999999</v>
      </c>
      <c r="N59">
        <v>49.866999999999997</v>
      </c>
      <c r="O59">
        <v>65.578999999999994</v>
      </c>
      <c r="P59">
        <v>67.91</v>
      </c>
      <c r="Q59">
        <v>74.742000000000004</v>
      </c>
      <c r="R59">
        <v>62.968000000000004</v>
      </c>
      <c r="S59">
        <v>63.055</v>
      </c>
      <c r="T59">
        <v>47.156999999999989</v>
      </c>
      <c r="U59">
        <v>40.99</v>
      </c>
      <c r="V59">
        <v>37.390999999999991</v>
      </c>
      <c r="W59">
        <v>37.668999999999997</v>
      </c>
      <c r="X59">
        <v>79.566999999999993</v>
      </c>
      <c r="Y59">
        <v>54.781999999999996</v>
      </c>
      <c r="Z59">
        <v>54.366999999999997</v>
      </c>
      <c r="AA59">
        <v>48.046999999999997</v>
      </c>
      <c r="AB59">
        <v>52.93</v>
      </c>
      <c r="AC59">
        <v>62.146000000000001</v>
      </c>
      <c r="AD59">
        <v>45.975999999999999</v>
      </c>
      <c r="AE59">
        <v>77.165000000000006</v>
      </c>
      <c r="AF59">
        <v>52.442</v>
      </c>
      <c r="AG59">
        <v>41.715000000000011</v>
      </c>
      <c r="AH59">
        <v>73.885000000000019</v>
      </c>
      <c r="AI59">
        <v>50.103999999999999</v>
      </c>
      <c r="AJ59">
        <v>49.651000000000003</v>
      </c>
      <c r="AK59">
        <v>86.778999999999996</v>
      </c>
      <c r="AL59">
        <v>90.078999999999994</v>
      </c>
      <c r="AM59">
        <v>65.828000000000003</v>
      </c>
    </row>
    <row r="60" spans="1:39" x14ac:dyDescent="0.25">
      <c r="A60" s="74">
        <f ca="1">Exceedance!U60</f>
        <v>44531</v>
      </c>
      <c r="B60" s="254">
        <v>34.85</v>
      </c>
      <c r="C60" s="254">
        <v>34.85</v>
      </c>
      <c r="D60" s="254">
        <v>34.85</v>
      </c>
      <c r="E60">
        <v>46.055</v>
      </c>
      <c r="F60">
        <v>66.504000000000005</v>
      </c>
      <c r="G60">
        <v>43.674999999999997</v>
      </c>
      <c r="H60">
        <v>33.375</v>
      </c>
      <c r="I60">
        <v>41.707000000000001</v>
      </c>
      <c r="J60">
        <v>40.837000000000003</v>
      </c>
      <c r="K60">
        <v>49.597999999999999</v>
      </c>
      <c r="L60">
        <v>30.003</v>
      </c>
      <c r="M60">
        <v>52.814999999999998</v>
      </c>
      <c r="N60">
        <v>38.688000000000002</v>
      </c>
      <c r="O60">
        <v>65.179000000000002</v>
      </c>
      <c r="P60">
        <v>64.22</v>
      </c>
      <c r="Q60">
        <v>62.129999999999995</v>
      </c>
      <c r="R60">
        <v>56.395000000000003</v>
      </c>
      <c r="S60">
        <v>56.737000000000002</v>
      </c>
      <c r="T60">
        <v>38.034999999999997</v>
      </c>
      <c r="U60">
        <v>33.015000000000001</v>
      </c>
      <c r="V60">
        <v>30.953999999999997</v>
      </c>
      <c r="W60">
        <v>32.658999999999999</v>
      </c>
      <c r="X60">
        <v>47.633000000000003</v>
      </c>
      <c r="Y60">
        <v>49.279000000000003</v>
      </c>
      <c r="Z60">
        <v>46.317</v>
      </c>
      <c r="AA60">
        <v>34.393999999999998</v>
      </c>
      <c r="AB60">
        <v>43.847999999999999</v>
      </c>
      <c r="AC60">
        <v>50.776000000000003</v>
      </c>
      <c r="AD60">
        <v>40.188000000000002</v>
      </c>
      <c r="AE60">
        <v>66.075999999999993</v>
      </c>
      <c r="AF60">
        <v>42.746000000000002</v>
      </c>
      <c r="AG60">
        <v>32.100999999999999</v>
      </c>
      <c r="AH60">
        <v>57.560000000000009</v>
      </c>
      <c r="AI60">
        <v>46.655999999999999</v>
      </c>
      <c r="AJ60">
        <v>43.568000000000005</v>
      </c>
      <c r="AK60">
        <v>68.796999999999997</v>
      </c>
      <c r="AL60">
        <v>72.522000000000006</v>
      </c>
      <c r="AM60">
        <v>56.021999999999998</v>
      </c>
    </row>
    <row r="61" spans="1:39" x14ac:dyDescent="0.25">
      <c r="A61" s="74">
        <f ca="1">Exceedance!U61</f>
        <v>44562</v>
      </c>
      <c r="B61" s="254">
        <v>40.340000000000003</v>
      </c>
      <c r="C61" s="254">
        <v>40.340000000000003</v>
      </c>
      <c r="D61" s="254">
        <v>40.340000000000003</v>
      </c>
      <c r="E61">
        <v>40.661000000000001</v>
      </c>
      <c r="F61">
        <v>57.32</v>
      </c>
      <c r="G61">
        <v>36.145000000000003</v>
      </c>
      <c r="H61">
        <v>28.085000000000001</v>
      </c>
      <c r="I61">
        <v>37.353999999999999</v>
      </c>
      <c r="J61">
        <v>34.393999999999998</v>
      </c>
      <c r="K61">
        <v>42.973999999999997</v>
      </c>
      <c r="L61">
        <v>27.39</v>
      </c>
      <c r="M61">
        <v>47.805999999999997</v>
      </c>
      <c r="N61">
        <v>35.927</v>
      </c>
      <c r="O61">
        <v>55.024000000000001</v>
      </c>
      <c r="P61">
        <v>78.394000000000005</v>
      </c>
      <c r="Q61">
        <v>54.841999999999999</v>
      </c>
      <c r="R61">
        <v>49.734999999999999</v>
      </c>
      <c r="S61">
        <v>51.393999999999998</v>
      </c>
      <c r="T61">
        <v>33.783999999999999</v>
      </c>
      <c r="U61">
        <v>28.06</v>
      </c>
      <c r="V61">
        <v>27.798999999999999</v>
      </c>
      <c r="W61">
        <v>29.669</v>
      </c>
      <c r="X61">
        <v>42.057000000000002</v>
      </c>
      <c r="Y61">
        <v>49.963999999999999</v>
      </c>
      <c r="Z61">
        <v>43.21</v>
      </c>
      <c r="AA61">
        <v>28.882000000000001</v>
      </c>
      <c r="AB61">
        <v>40.591999999999999</v>
      </c>
      <c r="AC61">
        <v>44.561999999999998</v>
      </c>
      <c r="AD61">
        <v>36.993000000000002</v>
      </c>
      <c r="AE61">
        <v>61.292999999999999</v>
      </c>
      <c r="AF61">
        <v>35.768999999999998</v>
      </c>
      <c r="AG61">
        <v>28.957999999999998</v>
      </c>
      <c r="AH61">
        <v>53.561</v>
      </c>
      <c r="AI61">
        <v>49.923000000000002</v>
      </c>
      <c r="AJ61">
        <v>38.578000000000003</v>
      </c>
      <c r="AK61">
        <v>63.707999999999998</v>
      </c>
      <c r="AL61">
        <v>64.128</v>
      </c>
      <c r="AM61">
        <v>49.963999999999999</v>
      </c>
    </row>
    <row r="62" spans="1:39" x14ac:dyDescent="0.25">
      <c r="A62" s="74">
        <f ca="1">Exceedance!U62</f>
        <v>44593</v>
      </c>
      <c r="B62" s="254">
        <v>44.54</v>
      </c>
      <c r="C62" s="254">
        <v>44.54</v>
      </c>
      <c r="D62" s="254">
        <v>44.54</v>
      </c>
      <c r="E62">
        <v>102.944</v>
      </c>
      <c r="F62">
        <v>55.994999999999997</v>
      </c>
      <c r="G62">
        <v>35.417000000000002</v>
      </c>
      <c r="H62">
        <v>30.716000000000001</v>
      </c>
      <c r="I62">
        <v>34.872999999999998</v>
      </c>
      <c r="J62">
        <v>40.176000000000002</v>
      </c>
      <c r="K62">
        <v>42.402999999999999</v>
      </c>
      <c r="L62">
        <v>29.241</v>
      </c>
      <c r="M62">
        <v>45.267000000000003</v>
      </c>
      <c r="N62">
        <v>52.89</v>
      </c>
      <c r="O62">
        <v>66.076999999999998</v>
      </c>
      <c r="P62">
        <v>60.384999999999998</v>
      </c>
      <c r="Q62">
        <v>50.901000000000003</v>
      </c>
      <c r="R62">
        <v>49.250999999999998</v>
      </c>
      <c r="S62">
        <v>55.451999999999998</v>
      </c>
      <c r="T62">
        <v>33.695999999999998</v>
      </c>
      <c r="U62">
        <v>28.690999999999999</v>
      </c>
      <c r="V62">
        <v>40.113</v>
      </c>
      <c r="W62">
        <v>31.527999999999999</v>
      </c>
      <c r="X62">
        <v>41.256</v>
      </c>
      <c r="Y62">
        <v>46.445</v>
      </c>
      <c r="Z62">
        <v>46.228999999999999</v>
      </c>
      <c r="AA62">
        <v>28.581</v>
      </c>
      <c r="AB62">
        <v>40.826000000000001</v>
      </c>
      <c r="AC62">
        <v>41.914000000000001</v>
      </c>
      <c r="AD62">
        <v>37.917999999999999</v>
      </c>
      <c r="AE62">
        <v>58.197000000000003</v>
      </c>
      <c r="AF62">
        <v>35.700000000000003</v>
      </c>
      <c r="AG62">
        <v>39.170999999999999</v>
      </c>
      <c r="AH62">
        <v>63.164999999999999</v>
      </c>
      <c r="AI62">
        <v>45.591000000000001</v>
      </c>
      <c r="AJ62">
        <v>43.345999999999997</v>
      </c>
      <c r="AK62">
        <v>61.411000000000001</v>
      </c>
      <c r="AL62">
        <v>58.481999999999999</v>
      </c>
      <c r="AM62">
        <v>47.231000000000002</v>
      </c>
    </row>
    <row r="63" spans="1:39" x14ac:dyDescent="0.25">
      <c r="A63" s="74">
        <f ca="1">Exceedance!U63</f>
        <v>44621</v>
      </c>
      <c r="B63" s="254">
        <v>102.32</v>
      </c>
      <c r="C63" s="254">
        <v>102.32</v>
      </c>
      <c r="D63" s="254">
        <v>102.32</v>
      </c>
      <c r="E63">
        <v>214.751</v>
      </c>
      <c r="F63">
        <v>86.724999999999994</v>
      </c>
      <c r="G63">
        <v>79.216999999999999</v>
      </c>
      <c r="H63">
        <v>106.489</v>
      </c>
      <c r="I63">
        <v>74.38</v>
      </c>
      <c r="J63">
        <v>60.978999999999999</v>
      </c>
      <c r="K63">
        <v>119.074</v>
      </c>
      <c r="L63">
        <v>92.683000000000021</v>
      </c>
      <c r="M63">
        <v>109.04900000000001</v>
      </c>
      <c r="N63">
        <v>114.688</v>
      </c>
      <c r="O63">
        <v>101.087</v>
      </c>
      <c r="P63">
        <v>117.515</v>
      </c>
      <c r="Q63">
        <v>98.656999999999996</v>
      </c>
      <c r="R63">
        <v>89.034999999999997</v>
      </c>
      <c r="S63">
        <v>81.114000000000004</v>
      </c>
      <c r="T63">
        <v>69.652000000000001</v>
      </c>
      <c r="U63">
        <v>53.473999999999997</v>
      </c>
      <c r="V63">
        <v>66.007999999999996</v>
      </c>
      <c r="W63">
        <v>95.725999999999999</v>
      </c>
      <c r="X63">
        <v>88.533000000000001</v>
      </c>
      <c r="Y63">
        <v>74.049000000000007</v>
      </c>
      <c r="Z63">
        <v>103.64</v>
      </c>
      <c r="AA63">
        <v>50.412999999999997</v>
      </c>
      <c r="AB63">
        <v>81.179000000000002</v>
      </c>
      <c r="AC63">
        <v>67.290999999999997</v>
      </c>
      <c r="AD63">
        <v>65.558999999999997</v>
      </c>
      <c r="AE63">
        <v>112.727</v>
      </c>
      <c r="AF63">
        <v>69.034999999999997</v>
      </c>
      <c r="AG63">
        <v>70.754000000000005</v>
      </c>
      <c r="AH63">
        <v>106.967</v>
      </c>
      <c r="AI63">
        <v>78.376999999999995</v>
      </c>
      <c r="AJ63">
        <v>82.763000000000005</v>
      </c>
      <c r="AK63">
        <v>117.23699999999999</v>
      </c>
      <c r="AL63">
        <v>84.403000000000006</v>
      </c>
      <c r="AM63">
        <v>75.736999999999995</v>
      </c>
    </row>
    <row r="64" spans="1:39" x14ac:dyDescent="0.25">
      <c r="A64" s="74" t="str">
        <f ca="1">Exceedance!U64</f>
        <v/>
      </c>
      <c r="B64" s="254">
        <v>133.5</v>
      </c>
      <c r="C64" s="254">
        <v>133.5</v>
      </c>
      <c r="D64" s="254">
        <v>133.5</v>
      </c>
      <c r="E64">
        <v>338.76299999999998</v>
      </c>
      <c r="F64">
        <v>145.917</v>
      </c>
      <c r="G64">
        <v>127.26600000000001</v>
      </c>
      <c r="H64">
        <v>159.245</v>
      </c>
      <c r="I64">
        <v>130.505</v>
      </c>
      <c r="J64">
        <v>84.037999999999997</v>
      </c>
      <c r="K64">
        <v>120.68899999999999</v>
      </c>
      <c r="L64">
        <v>162.767</v>
      </c>
      <c r="M64">
        <v>139.608</v>
      </c>
      <c r="N64">
        <v>98.251999999999995</v>
      </c>
      <c r="O64">
        <v>159.61699999999999</v>
      </c>
      <c r="P64">
        <v>142.678</v>
      </c>
      <c r="Q64">
        <v>165.76900000000001</v>
      </c>
      <c r="R64">
        <v>109.92100000000001</v>
      </c>
      <c r="S64">
        <v>120.259</v>
      </c>
      <c r="T64">
        <v>105.93300000000001</v>
      </c>
      <c r="U64">
        <v>86.533000000000001</v>
      </c>
      <c r="V64">
        <v>93.293999999999997</v>
      </c>
      <c r="W64">
        <v>154.89099999999999</v>
      </c>
      <c r="X64">
        <v>128.46100000000001</v>
      </c>
      <c r="Y64">
        <v>138.74600000000001</v>
      </c>
      <c r="Z64">
        <v>104.27800000000001</v>
      </c>
      <c r="AA64">
        <v>56.189</v>
      </c>
      <c r="AB64">
        <v>123.821</v>
      </c>
      <c r="AC64">
        <v>87.96</v>
      </c>
      <c r="AD64">
        <v>199.72499999999999</v>
      </c>
      <c r="AE64">
        <v>198.25700000000001</v>
      </c>
      <c r="AF64">
        <v>74.078999999999994</v>
      </c>
      <c r="AG64">
        <v>93.647999999999996</v>
      </c>
      <c r="AH64">
        <v>112.16800000000001</v>
      </c>
      <c r="AI64">
        <v>95.513000000000005</v>
      </c>
      <c r="AJ64">
        <v>99.751999999999995</v>
      </c>
      <c r="AK64">
        <v>172.56100000000001</v>
      </c>
      <c r="AL64">
        <v>154.9</v>
      </c>
      <c r="AM64">
        <v>154.9</v>
      </c>
    </row>
    <row r="65" spans="1:39" x14ac:dyDescent="0.25">
      <c r="A65" s="74" t="str">
        <f ca="1">Exceedance!U65</f>
        <v/>
      </c>
      <c r="B65" s="254">
        <v>245.16</v>
      </c>
      <c r="C65" s="254">
        <v>245.16</v>
      </c>
      <c r="D65" s="254">
        <v>245.16</v>
      </c>
      <c r="E65">
        <v>518.68600000000004</v>
      </c>
      <c r="F65">
        <v>393.41</v>
      </c>
      <c r="G65">
        <v>177.976</v>
      </c>
      <c r="H65">
        <v>172.42099999999999</v>
      </c>
      <c r="I65">
        <v>105.67400000000001</v>
      </c>
      <c r="J65">
        <v>130.524</v>
      </c>
      <c r="K65">
        <v>206.852</v>
      </c>
      <c r="L65">
        <v>322.85899999999998</v>
      </c>
      <c r="M65">
        <v>242.21199999999999</v>
      </c>
      <c r="N65">
        <v>157.316</v>
      </c>
      <c r="O65">
        <v>251.971</v>
      </c>
      <c r="P65">
        <v>483.14100000000008</v>
      </c>
      <c r="Q65">
        <v>263.49700000000001</v>
      </c>
      <c r="R65">
        <v>345.154</v>
      </c>
      <c r="S65">
        <v>209.90899999999999</v>
      </c>
      <c r="T65">
        <v>178.48099999999999</v>
      </c>
      <c r="U65">
        <v>63.355999999999995</v>
      </c>
      <c r="V65">
        <v>79.748999999999995</v>
      </c>
      <c r="W65">
        <v>135.226</v>
      </c>
      <c r="X65">
        <v>273.36099999999999</v>
      </c>
      <c r="Y65">
        <v>297.87299999999999</v>
      </c>
      <c r="Z65">
        <v>220.37100000000001</v>
      </c>
      <c r="AA65">
        <v>140.27000000000001</v>
      </c>
      <c r="AB65">
        <v>200.87100000000001</v>
      </c>
      <c r="AC65">
        <v>66.759</v>
      </c>
      <c r="AD65">
        <v>336.97199999999998</v>
      </c>
      <c r="AE65">
        <v>240.51499999999999</v>
      </c>
      <c r="AF65">
        <v>101.782</v>
      </c>
      <c r="AG65">
        <v>202.41499999999999</v>
      </c>
      <c r="AH65">
        <v>238.107</v>
      </c>
      <c r="AI65">
        <v>157.59</v>
      </c>
      <c r="AJ65">
        <v>309.67899999999997</v>
      </c>
      <c r="AK65">
        <v>403.44600000000003</v>
      </c>
      <c r="AL65">
        <v>389.54</v>
      </c>
      <c r="AM65">
        <v>389.54</v>
      </c>
    </row>
    <row r="66" spans="1:39" x14ac:dyDescent="0.25">
      <c r="A66" s="74" t="str">
        <f ca="1">Exceedance!U66</f>
        <v/>
      </c>
      <c r="B66" s="254">
        <v>389.71</v>
      </c>
      <c r="C66" s="254">
        <v>389.71</v>
      </c>
      <c r="D66" s="254">
        <v>389.71</v>
      </c>
      <c r="E66">
        <v>1125.0999999999999</v>
      </c>
      <c r="F66">
        <v>285.63900000000001</v>
      </c>
      <c r="G66">
        <v>180.12899999999999</v>
      </c>
      <c r="H66">
        <v>279.93599999999998</v>
      </c>
      <c r="I66">
        <v>299.29300000000001</v>
      </c>
      <c r="J66">
        <v>479.48</v>
      </c>
      <c r="K66">
        <v>82.841999999999999</v>
      </c>
      <c r="L66">
        <v>499.67599999999999</v>
      </c>
      <c r="M66">
        <v>210.803</v>
      </c>
      <c r="N66">
        <v>601.38400000000001</v>
      </c>
      <c r="O66">
        <v>706.98400000000004</v>
      </c>
      <c r="P66">
        <v>877.96</v>
      </c>
      <c r="Q66">
        <v>483.964</v>
      </c>
      <c r="R66">
        <v>772.65899999999999</v>
      </c>
      <c r="S66">
        <v>257.767</v>
      </c>
      <c r="T66">
        <v>166.98</v>
      </c>
      <c r="U66">
        <v>204.721</v>
      </c>
      <c r="V66">
        <v>273.66199999999998</v>
      </c>
      <c r="W66">
        <v>265.55500000000001</v>
      </c>
      <c r="X66">
        <v>478.42500000000001</v>
      </c>
      <c r="Y66">
        <v>349.375</v>
      </c>
      <c r="Z66">
        <v>88.813000000000002</v>
      </c>
      <c r="AA66">
        <v>345.33199999999999</v>
      </c>
      <c r="AB66">
        <v>555.53099999999995</v>
      </c>
      <c r="AC66">
        <v>292.83</v>
      </c>
      <c r="AD66">
        <v>673.05600000000004</v>
      </c>
      <c r="AE66">
        <v>229.553</v>
      </c>
      <c r="AF66">
        <v>114.255</v>
      </c>
      <c r="AG66">
        <v>514.80700000000002</v>
      </c>
      <c r="AH66">
        <v>368.13299999999998</v>
      </c>
      <c r="AI66">
        <v>229.738</v>
      </c>
      <c r="AJ66">
        <v>587.78700000000003</v>
      </c>
      <c r="AK66">
        <v>1011.691</v>
      </c>
      <c r="AL66">
        <v>588.29200000000003</v>
      </c>
      <c r="AM66">
        <v>588.29200000000003</v>
      </c>
    </row>
    <row r="67" spans="1:39" x14ac:dyDescent="0.25">
      <c r="A67" s="74" t="str">
        <f ca="1">Exceedance!U67</f>
        <v/>
      </c>
      <c r="B67" s="254">
        <v>210.17</v>
      </c>
      <c r="C67" s="254">
        <v>210.17</v>
      </c>
      <c r="D67" s="254">
        <v>210.17</v>
      </c>
      <c r="E67">
        <v>375.30599999999998</v>
      </c>
      <c r="F67">
        <v>104.17100000000001</v>
      </c>
      <c r="G67">
        <v>31.587</v>
      </c>
      <c r="H67">
        <v>162.38900000000001</v>
      </c>
      <c r="I67">
        <v>199.92</v>
      </c>
      <c r="J67">
        <v>222.5</v>
      </c>
      <c r="K67">
        <v>43.46</v>
      </c>
      <c r="L67">
        <v>278.10899999999998</v>
      </c>
      <c r="M67">
        <v>42.314</v>
      </c>
      <c r="N67">
        <v>607.04600000000005</v>
      </c>
      <c r="O67">
        <v>324.399</v>
      </c>
      <c r="P67">
        <v>358.15199999999999</v>
      </c>
      <c r="Q67">
        <v>459.75599999999997</v>
      </c>
      <c r="R67">
        <v>421.673</v>
      </c>
      <c r="S67">
        <v>76.882999999999996</v>
      </c>
      <c r="T67">
        <v>43.61</v>
      </c>
      <c r="U67">
        <v>92.203000000000003</v>
      </c>
      <c r="V67">
        <v>109.41800000000001</v>
      </c>
      <c r="W67">
        <v>189.83</v>
      </c>
      <c r="X67">
        <v>320.52999999999997</v>
      </c>
      <c r="Y67">
        <v>90.596999999999994</v>
      </c>
      <c r="Z67">
        <v>13.847</v>
      </c>
      <c r="AA67">
        <v>242.63499999999999</v>
      </c>
      <c r="AB67">
        <v>408.83100000000002</v>
      </c>
      <c r="AC67">
        <v>229.483</v>
      </c>
      <c r="AD67">
        <v>845.34100000000001</v>
      </c>
      <c r="AE67">
        <v>85.387</v>
      </c>
      <c r="AF67">
        <v>43.155000000000001</v>
      </c>
      <c r="AG67">
        <v>311.49400000000003</v>
      </c>
      <c r="AH67">
        <v>164.63200000000001</v>
      </c>
      <c r="AI67">
        <v>82.507000000000005</v>
      </c>
      <c r="AJ67">
        <v>546.63300000000004</v>
      </c>
      <c r="AK67">
        <v>576.33000000000004</v>
      </c>
      <c r="AL67">
        <v>309.303</v>
      </c>
      <c r="AM67">
        <v>309.303</v>
      </c>
    </row>
    <row r="68" spans="1:39" x14ac:dyDescent="0.25">
      <c r="A68" s="74" t="str">
        <f ca="1">Exceedance!U68</f>
        <v/>
      </c>
      <c r="B68" s="254">
        <v>88.63</v>
      </c>
      <c r="C68" s="254">
        <v>88.63</v>
      </c>
      <c r="D68" s="254">
        <v>88.63</v>
      </c>
      <c r="E68">
        <v>132.74299999999999</v>
      </c>
      <c r="F68">
        <v>73.578999999999994</v>
      </c>
      <c r="G68">
        <v>30.734000000000002</v>
      </c>
      <c r="H68">
        <v>68.921999999999997</v>
      </c>
      <c r="I68">
        <v>64.950999999999993</v>
      </c>
      <c r="J68">
        <v>96.668999999999997</v>
      </c>
      <c r="K68">
        <v>27.959</v>
      </c>
      <c r="L68">
        <v>208.702</v>
      </c>
      <c r="M68">
        <v>36.594999999999999</v>
      </c>
      <c r="N68">
        <v>192.02799999999999</v>
      </c>
      <c r="O68">
        <v>103.623</v>
      </c>
      <c r="P68">
        <v>175.16200000000001</v>
      </c>
      <c r="Q68">
        <v>152.011</v>
      </c>
      <c r="R68">
        <v>141.36000000000001</v>
      </c>
      <c r="S68">
        <v>43.973999999999997</v>
      </c>
      <c r="T68">
        <v>27.352</v>
      </c>
      <c r="U68">
        <v>38.816000000000003</v>
      </c>
      <c r="V68">
        <v>43.408000000000001</v>
      </c>
      <c r="W68">
        <v>74.742999999999995</v>
      </c>
      <c r="X68">
        <v>100.366</v>
      </c>
      <c r="Y68">
        <v>51.862000000000002</v>
      </c>
      <c r="Z68">
        <v>32.872</v>
      </c>
      <c r="AA68">
        <v>72.447000000000003</v>
      </c>
      <c r="AB68">
        <v>127.46299999999999</v>
      </c>
      <c r="AC68">
        <v>72.14</v>
      </c>
      <c r="AD68">
        <v>225.99600000000001</v>
      </c>
      <c r="AE68">
        <v>44.756</v>
      </c>
      <c r="AF68">
        <v>27.69</v>
      </c>
      <c r="AG68">
        <v>111.39700000000001</v>
      </c>
      <c r="AH68">
        <v>61.875999999999998</v>
      </c>
      <c r="AI68">
        <v>38.651000000000003</v>
      </c>
      <c r="AJ68">
        <v>227.715</v>
      </c>
      <c r="AK68">
        <v>203.73599999999999</v>
      </c>
      <c r="AL68">
        <v>114.074</v>
      </c>
      <c r="AM68">
        <v>114.074</v>
      </c>
    </row>
    <row r="69" spans="1:39" x14ac:dyDescent="0.25">
      <c r="A69" s="74" t="str">
        <f ca="1">Exceedance!U69</f>
        <v/>
      </c>
      <c r="B69" s="254">
        <v>55.11</v>
      </c>
      <c r="C69" s="254">
        <v>55.11</v>
      </c>
      <c r="D69" s="254">
        <v>55.11</v>
      </c>
      <c r="E69">
        <v>80.945999999999998</v>
      </c>
      <c r="F69">
        <v>49.56</v>
      </c>
      <c r="G69">
        <v>26.885999999999999</v>
      </c>
      <c r="H69">
        <v>50.353000000000002</v>
      </c>
      <c r="I69">
        <v>42.113999999999997</v>
      </c>
      <c r="J69">
        <v>73.808000000000007</v>
      </c>
      <c r="K69">
        <v>28.806000000000001</v>
      </c>
      <c r="L69">
        <v>81.825999999999993</v>
      </c>
      <c r="M69">
        <v>30.782</v>
      </c>
      <c r="N69">
        <v>78.441999999999993</v>
      </c>
      <c r="O69">
        <v>63.658000000000001</v>
      </c>
      <c r="P69">
        <v>110.29</v>
      </c>
      <c r="Q69">
        <v>69.254999999999995</v>
      </c>
      <c r="R69">
        <v>98.066999999999993</v>
      </c>
      <c r="S69">
        <v>52.847000000000001</v>
      </c>
      <c r="T69">
        <v>23.532</v>
      </c>
      <c r="U69">
        <v>36.078000000000003</v>
      </c>
      <c r="V69">
        <v>39.988</v>
      </c>
      <c r="W69">
        <v>59.302999999999997</v>
      </c>
      <c r="X69">
        <v>56.201000000000001</v>
      </c>
      <c r="Y69">
        <v>41.987000000000002</v>
      </c>
      <c r="Z69">
        <v>29.635000000000005</v>
      </c>
      <c r="AA69">
        <v>57.262999999999998</v>
      </c>
      <c r="AB69">
        <v>58.08</v>
      </c>
      <c r="AC69">
        <v>46.101999999999997</v>
      </c>
      <c r="AD69">
        <v>96.072999999999993</v>
      </c>
      <c r="AE69">
        <v>34.344999999999999</v>
      </c>
      <c r="AF69">
        <v>31.462</v>
      </c>
      <c r="AG69">
        <v>78.164000000000001</v>
      </c>
      <c r="AH69">
        <v>42.603000000000002</v>
      </c>
      <c r="AI69">
        <v>26.303000000000001</v>
      </c>
      <c r="AJ69">
        <v>126.50700000000001</v>
      </c>
      <c r="AK69">
        <v>112.85299999999999</v>
      </c>
      <c r="AL69">
        <v>80.94</v>
      </c>
      <c r="AM69">
        <v>80.94</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theme="5"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2"/>
    <col min="2" max="4" width="8.85546875" style="255"/>
    <col min="5" max="16384" width="8.85546875" style="1"/>
  </cols>
  <sheetData>
    <row r="1" spans="1:56" s="102" customFormat="1" x14ac:dyDescent="0.25">
      <c r="A1" s="72"/>
      <c r="B1" s="256"/>
      <c r="C1" s="256"/>
      <c r="D1" s="256"/>
      <c r="E1" s="738" t="s">
        <v>222</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188.19045493013587</v>
      </c>
      <c r="C4" s="273">
        <v>239.05045493013586</v>
      </c>
      <c r="D4" s="273">
        <v>290.94930600005119</v>
      </c>
      <c r="E4" s="1">
        <v>360.92030600005108</v>
      </c>
      <c r="F4" s="1">
        <v>274.8484549301358</v>
      </c>
      <c r="G4" s="1">
        <v>272.85245493013588</v>
      </c>
      <c r="H4" s="1">
        <v>272.09545493013587</v>
      </c>
      <c r="I4" s="1">
        <v>323.13630600005115</v>
      </c>
      <c r="J4" s="1">
        <v>329.11130600005117</v>
      </c>
      <c r="K4" s="1">
        <v>321.62730600005114</v>
      </c>
      <c r="L4" s="1">
        <v>369.46730600005117</v>
      </c>
      <c r="M4" s="1">
        <v>375.01530600005123</v>
      </c>
      <c r="N4" s="1">
        <v>400.28130600005125</v>
      </c>
      <c r="O4" s="1">
        <v>292.87345493013584</v>
      </c>
      <c r="P4" s="1">
        <v>328.19330600005122</v>
      </c>
      <c r="Q4" s="1">
        <v>269.28645493013585</v>
      </c>
      <c r="R4" s="1">
        <v>406.25830600005116</v>
      </c>
      <c r="S4" s="1">
        <v>271.16145493013585</v>
      </c>
      <c r="T4" s="1">
        <v>266.97445493013589</v>
      </c>
      <c r="U4" s="1">
        <v>277.84645493013585</v>
      </c>
      <c r="V4" s="1">
        <v>271.15945493013584</v>
      </c>
      <c r="W4" s="1">
        <v>282.81045493013585</v>
      </c>
      <c r="X4" s="1">
        <v>326.0693060000512</v>
      </c>
      <c r="Y4" s="1">
        <v>295.39645493013586</v>
      </c>
      <c r="Z4" s="1">
        <v>274.12945493013586</v>
      </c>
      <c r="AA4" s="1">
        <v>311.24830600005123</v>
      </c>
      <c r="AB4" s="1">
        <v>357.95930600005119</v>
      </c>
      <c r="AC4" s="1">
        <v>273.05845493013584</v>
      </c>
      <c r="AD4" s="1">
        <v>324.73430600005116</v>
      </c>
      <c r="AE4" s="1">
        <v>263.07730600005118</v>
      </c>
      <c r="AF4" s="1">
        <v>265.13645493013587</v>
      </c>
      <c r="AG4" s="1">
        <v>353.47030600005121</v>
      </c>
      <c r="AH4" s="1">
        <v>336.16030600005109</v>
      </c>
      <c r="AI4" s="1">
        <v>303.63845493013594</v>
      </c>
      <c r="AJ4" s="1">
        <v>341.31230600005119</v>
      </c>
      <c r="AK4" s="1">
        <v>273.74445493013587</v>
      </c>
      <c r="AL4" s="1">
        <v>278.62645493013582</v>
      </c>
      <c r="AM4" s="1">
        <v>315.19530600005123</v>
      </c>
    </row>
    <row r="5" spans="1:56" x14ac:dyDescent="0.25">
      <c r="A5" s="74">
        <f ca="1">Exceedance!U5</f>
        <v>42856</v>
      </c>
      <c r="B5" s="273">
        <v>562.01339497064293</v>
      </c>
      <c r="C5" s="273">
        <v>832.18373019748412</v>
      </c>
      <c r="D5" s="273">
        <v>792.06274999993752</v>
      </c>
      <c r="E5" s="1">
        <v>792.06274999993752</v>
      </c>
      <c r="F5" s="1">
        <v>585.40378131732894</v>
      </c>
      <c r="G5" s="1">
        <v>642.99577277692561</v>
      </c>
      <c r="H5" s="1">
        <v>700.97374783093528</v>
      </c>
      <c r="I5" s="1">
        <v>866.31974999993747</v>
      </c>
      <c r="J5" s="1">
        <v>777.52774999993744</v>
      </c>
      <c r="K5" s="1">
        <v>946.03849999983026</v>
      </c>
      <c r="L5" s="1">
        <v>827.88574999993762</v>
      </c>
      <c r="M5" s="1">
        <v>750.94674999993765</v>
      </c>
      <c r="N5" s="1">
        <v>620.65474999993751</v>
      </c>
      <c r="O5" s="1">
        <v>698.87193483401768</v>
      </c>
      <c r="P5" s="1">
        <v>908.62943801652841</v>
      </c>
      <c r="Q5" s="1">
        <v>844.95368812385721</v>
      </c>
      <c r="R5" s="1">
        <v>888.19043801652822</v>
      </c>
      <c r="S5" s="1">
        <v>642.09049140129991</v>
      </c>
      <c r="T5" s="1">
        <v>585.94144292330293</v>
      </c>
      <c r="U5" s="1">
        <v>800.55103996091384</v>
      </c>
      <c r="V5" s="1">
        <v>698.50754191891133</v>
      </c>
      <c r="W5" s="1">
        <v>847.81226741392709</v>
      </c>
      <c r="X5" s="1">
        <v>819.15074999993737</v>
      </c>
      <c r="Y5" s="1">
        <v>893.87185284291013</v>
      </c>
      <c r="Z5" s="1">
        <v>616.05833095909429</v>
      </c>
      <c r="AA5" s="1">
        <v>610.6167499999375</v>
      </c>
      <c r="AB5" s="1">
        <v>800.76774999993756</v>
      </c>
      <c r="AC5" s="1">
        <v>805.72050675333617</v>
      </c>
      <c r="AD5" s="1">
        <v>811.3467499999374</v>
      </c>
      <c r="AE5" s="1">
        <v>947.21643801652829</v>
      </c>
      <c r="AF5" s="1">
        <v>573.88680882049857</v>
      </c>
      <c r="AG5" s="1">
        <v>713.7987499999374</v>
      </c>
      <c r="AH5" s="1">
        <v>533.59074999993743</v>
      </c>
      <c r="AI5" s="1">
        <v>623.06054284811171</v>
      </c>
      <c r="AJ5" s="1">
        <v>797.4337499999375</v>
      </c>
      <c r="AK5" s="1">
        <v>813.65958749463061</v>
      </c>
      <c r="AL5" s="1">
        <v>652.5675240385217</v>
      </c>
      <c r="AM5" s="1">
        <v>815.10874999993757</v>
      </c>
    </row>
    <row r="6" spans="1:56" x14ac:dyDescent="0.25">
      <c r="A6" s="74">
        <f ca="1">Exceedance!U6</f>
        <v>42887</v>
      </c>
      <c r="B6" s="273">
        <v>598.61527000023602</v>
      </c>
      <c r="C6" s="273">
        <v>929.17527000013786</v>
      </c>
      <c r="D6" s="273">
        <v>615.8252700001085</v>
      </c>
      <c r="E6" s="1">
        <v>642.15827000010847</v>
      </c>
      <c r="F6" s="1">
        <v>499.08827000016345</v>
      </c>
      <c r="G6" s="1">
        <v>863.61227000015163</v>
      </c>
      <c r="H6" s="1">
        <v>657.72327000013138</v>
      </c>
      <c r="I6" s="1">
        <v>463.56827000010838</v>
      </c>
      <c r="J6" s="1">
        <v>899.62853999949903</v>
      </c>
      <c r="K6" s="1">
        <v>584.64535500046509</v>
      </c>
      <c r="L6" s="1">
        <v>643.37327000010839</v>
      </c>
      <c r="M6" s="1">
        <v>470.28127000010846</v>
      </c>
      <c r="N6" s="1">
        <v>615.81127000010849</v>
      </c>
      <c r="O6" s="1">
        <v>902.44961500000898</v>
      </c>
      <c r="P6" s="1">
        <v>530.19229867231513</v>
      </c>
      <c r="Q6" s="1">
        <v>688.65727000017273</v>
      </c>
      <c r="R6" s="1">
        <v>524.77000552490404</v>
      </c>
      <c r="S6" s="1">
        <v>845.85727000016334</v>
      </c>
      <c r="T6" s="1">
        <v>744.63861500004668</v>
      </c>
      <c r="U6" s="1">
        <v>716.30827000013778</v>
      </c>
      <c r="V6" s="1">
        <v>527.35127000014518</v>
      </c>
      <c r="W6" s="1">
        <v>818.01027000014574</v>
      </c>
      <c r="X6" s="1">
        <v>538.68927000010854</v>
      </c>
      <c r="Y6" s="1">
        <v>496.17427000011685</v>
      </c>
      <c r="Z6" s="1">
        <v>668.77027000012004</v>
      </c>
      <c r="AA6" s="1">
        <v>681.15227000010862</v>
      </c>
      <c r="AB6" s="1">
        <v>591.41927000010855</v>
      </c>
      <c r="AC6" s="1">
        <v>648.16627000011351</v>
      </c>
      <c r="AD6" s="1">
        <v>458.14827000010854</v>
      </c>
      <c r="AE6" s="1">
        <v>502.14274564191214</v>
      </c>
      <c r="AF6" s="1">
        <v>549.39327000017295</v>
      </c>
      <c r="AG6" s="1">
        <v>718.46427000010863</v>
      </c>
      <c r="AH6" s="1">
        <v>631.92427000010855</v>
      </c>
      <c r="AI6" s="1">
        <v>615.82527000016989</v>
      </c>
      <c r="AJ6" s="1">
        <v>457.88427000010847</v>
      </c>
      <c r="AK6" s="1">
        <v>606.75927000019374</v>
      </c>
      <c r="AL6" s="1">
        <v>588.26127000012718</v>
      </c>
      <c r="AM6" s="1">
        <v>801.85927000010861</v>
      </c>
    </row>
    <row r="7" spans="1:56" x14ac:dyDescent="0.25">
      <c r="A7" s="74">
        <f ca="1">Exceedance!U7</f>
        <v>42917</v>
      </c>
      <c r="B7" s="273">
        <v>349.76858748016065</v>
      </c>
      <c r="C7" s="273">
        <v>528.038587480155</v>
      </c>
      <c r="D7" s="273">
        <v>419.57858748016059</v>
      </c>
      <c r="E7" s="1">
        <v>419.57858748016059</v>
      </c>
      <c r="F7" s="1">
        <v>552.93058748016051</v>
      </c>
      <c r="G7" s="1">
        <v>703.25758748015517</v>
      </c>
      <c r="H7" s="1">
        <v>562.58758748016078</v>
      </c>
      <c r="I7" s="1">
        <v>244.30258748016064</v>
      </c>
      <c r="J7" s="1">
        <v>388.37501249277801</v>
      </c>
      <c r="K7" s="1">
        <v>271.58932500014032</v>
      </c>
      <c r="L7" s="1">
        <v>188.14458748016062</v>
      </c>
      <c r="M7" s="1">
        <v>352.45658748016064</v>
      </c>
      <c r="N7" s="1">
        <v>586.69058748016062</v>
      </c>
      <c r="O7" s="1">
        <v>601.13932499230646</v>
      </c>
      <c r="P7" s="1">
        <v>257.46758749872652</v>
      </c>
      <c r="Q7" s="1">
        <v>436.88158748016059</v>
      </c>
      <c r="R7" s="1">
        <v>174.19058748655274</v>
      </c>
      <c r="S7" s="1">
        <v>880.110587480155</v>
      </c>
      <c r="T7" s="1">
        <v>505.06432499230635</v>
      </c>
      <c r="U7" s="1">
        <v>338.98858748016056</v>
      </c>
      <c r="V7" s="1">
        <v>716.55758748016058</v>
      </c>
      <c r="W7" s="1">
        <v>593.05358748016056</v>
      </c>
      <c r="X7" s="1">
        <v>233.56258748016063</v>
      </c>
      <c r="Y7" s="1">
        <v>254.58958748016062</v>
      </c>
      <c r="Z7" s="1">
        <v>402.17958748015508</v>
      </c>
      <c r="AA7" s="1">
        <v>304.27158748016063</v>
      </c>
      <c r="AB7" s="1">
        <v>498.88658748016064</v>
      </c>
      <c r="AC7" s="1">
        <v>566.2165874801608</v>
      </c>
      <c r="AD7" s="1">
        <v>157.54058748016064</v>
      </c>
      <c r="AE7" s="1">
        <v>188.6295874941149</v>
      </c>
      <c r="AF7" s="1">
        <v>509.36058748016063</v>
      </c>
      <c r="AG7" s="1">
        <v>632.22458748016061</v>
      </c>
      <c r="AH7" s="1">
        <v>703.89558748016054</v>
      </c>
      <c r="AI7" s="1">
        <v>966.53227497969215</v>
      </c>
      <c r="AJ7" s="1">
        <v>272.95758748016067</v>
      </c>
      <c r="AK7" s="1">
        <v>317.32058748016055</v>
      </c>
      <c r="AL7" s="1">
        <v>372.60258748016065</v>
      </c>
      <c r="AM7" s="1">
        <v>467.54458748016054</v>
      </c>
    </row>
    <row r="8" spans="1:56" x14ac:dyDescent="0.25">
      <c r="A8" s="74">
        <f ca="1">Exceedance!U8</f>
        <v>42948</v>
      </c>
      <c r="B8" s="273">
        <v>124.09306749804929</v>
      </c>
      <c r="C8" s="273">
        <v>190.83306749805169</v>
      </c>
      <c r="D8" s="273">
        <v>168.65306749804853</v>
      </c>
      <c r="E8" s="1">
        <v>169.89806749804853</v>
      </c>
      <c r="F8" s="1">
        <v>295.84706749804985</v>
      </c>
      <c r="G8" s="1">
        <v>302.74506749805204</v>
      </c>
      <c r="H8" s="1">
        <v>222.14706749804799</v>
      </c>
      <c r="I8" s="1">
        <v>124.06506749804861</v>
      </c>
      <c r="J8" s="1">
        <v>155.33706749967089</v>
      </c>
      <c r="K8" s="1">
        <v>153.40406749953797</v>
      </c>
      <c r="L8" s="1">
        <v>120.38281759980104</v>
      </c>
      <c r="M8" s="1">
        <v>159.95506749804855</v>
      </c>
      <c r="N8" s="1">
        <v>185.41906749804855</v>
      </c>
      <c r="O8" s="1">
        <v>243.09906749955218</v>
      </c>
      <c r="P8" s="1">
        <v>134.63706749805056</v>
      </c>
      <c r="Q8" s="1">
        <v>345.61306749804913</v>
      </c>
      <c r="R8" s="1">
        <v>121.67081759980039</v>
      </c>
      <c r="S8" s="1">
        <v>357.31806749805213</v>
      </c>
      <c r="T8" s="1">
        <v>164.6590674995532</v>
      </c>
      <c r="U8" s="1">
        <v>206.99206749805009</v>
      </c>
      <c r="V8" s="1">
        <v>284.15506749804825</v>
      </c>
      <c r="W8" s="1">
        <v>239.95906749804789</v>
      </c>
      <c r="X8" s="1">
        <v>120.83506749804855</v>
      </c>
      <c r="Y8" s="1">
        <v>124.00181759980039</v>
      </c>
      <c r="Z8" s="1">
        <v>143.78606749805257</v>
      </c>
      <c r="AA8" s="1">
        <v>133.41806749804852</v>
      </c>
      <c r="AB8" s="1">
        <v>232.95206749804842</v>
      </c>
      <c r="AC8" s="1">
        <v>206.14606749804787</v>
      </c>
      <c r="AD8" s="1">
        <v>119.05981759980101</v>
      </c>
      <c r="AE8" s="1">
        <v>121.20981759980037</v>
      </c>
      <c r="AF8" s="1">
        <v>168.65306749805015</v>
      </c>
      <c r="AG8" s="1">
        <v>245.50006749804842</v>
      </c>
      <c r="AH8" s="1">
        <v>271.26306749804854</v>
      </c>
      <c r="AI8" s="1">
        <v>335.4101799984054</v>
      </c>
      <c r="AJ8" s="1">
        <v>118.74006749804855</v>
      </c>
      <c r="AK8" s="1">
        <v>132.72106749804809</v>
      </c>
      <c r="AL8" s="1">
        <v>169.79606749804967</v>
      </c>
      <c r="AM8" s="1">
        <v>166.03306749804835</v>
      </c>
    </row>
    <row r="9" spans="1:56" x14ac:dyDescent="0.25">
      <c r="A9" s="74">
        <f ca="1">Exceedance!U9</f>
        <v>42979</v>
      </c>
      <c r="B9" s="273">
        <v>76.548537735901647</v>
      </c>
      <c r="C9" s="273">
        <v>99.685141509486527</v>
      </c>
      <c r="D9" s="273">
        <v>98.881273584958237</v>
      </c>
      <c r="E9" s="1">
        <v>111.20516037741106</v>
      </c>
      <c r="F9" s="1">
        <v>143.76607999993647</v>
      </c>
      <c r="G9" s="1">
        <v>143.24507999993654</v>
      </c>
      <c r="H9" s="1">
        <v>119.83207999993654</v>
      </c>
      <c r="I9" s="1">
        <v>126.14133962269408</v>
      </c>
      <c r="J9" s="1">
        <v>110.42763207552427</v>
      </c>
      <c r="K9" s="1">
        <v>101.25651886797708</v>
      </c>
      <c r="L9" s="1">
        <v>99.02081205288998</v>
      </c>
      <c r="M9" s="1">
        <v>104.09716981137332</v>
      </c>
      <c r="N9" s="1">
        <v>105.671301886845</v>
      </c>
      <c r="O9" s="1">
        <v>137.56707999993654</v>
      </c>
      <c r="P9" s="1">
        <v>100.61884905665634</v>
      </c>
      <c r="Q9" s="1">
        <v>133.03007999993642</v>
      </c>
      <c r="R9" s="1">
        <v>103.6472401615696</v>
      </c>
      <c r="S9" s="1">
        <v>133.55407999993653</v>
      </c>
      <c r="T9" s="1">
        <v>112.74783962269407</v>
      </c>
      <c r="U9" s="1">
        <v>125.13707999993653</v>
      </c>
      <c r="V9" s="1">
        <v>112.69981132080727</v>
      </c>
      <c r="W9" s="1">
        <v>136.34707999993651</v>
      </c>
      <c r="X9" s="1">
        <v>106.82837735854314</v>
      </c>
      <c r="Y9" s="1">
        <v>98.614487089302585</v>
      </c>
      <c r="Z9" s="1">
        <v>107.99999056609032</v>
      </c>
      <c r="AA9" s="1">
        <v>105.8895471698639</v>
      </c>
      <c r="AB9" s="1">
        <v>126.0240799999364</v>
      </c>
      <c r="AC9" s="1">
        <v>109.14885849061861</v>
      </c>
      <c r="AD9" s="1">
        <v>104.47558684182664</v>
      </c>
      <c r="AE9" s="1">
        <v>105.37390739437168</v>
      </c>
      <c r="AF9" s="1">
        <v>114.26494339627899</v>
      </c>
      <c r="AG9" s="1">
        <v>109.72435849061861</v>
      </c>
      <c r="AH9" s="1">
        <v>117.28807999993646</v>
      </c>
      <c r="AI9" s="1">
        <v>127.03108000000188</v>
      </c>
      <c r="AJ9" s="1">
        <v>97.183962264203529</v>
      </c>
      <c r="AK9" s="1">
        <v>108.60304716986388</v>
      </c>
      <c r="AL9" s="1">
        <v>134.01121698118467</v>
      </c>
      <c r="AM9" s="1">
        <v>110.23974528307146</v>
      </c>
    </row>
    <row r="10" spans="1:56" x14ac:dyDescent="0.25">
      <c r="A10" s="74">
        <f ca="1">Exceedance!U10</f>
        <v>43009</v>
      </c>
      <c r="B10" s="273">
        <v>74.589497113093103</v>
      </c>
      <c r="C10" s="273">
        <v>98.324882390509501</v>
      </c>
      <c r="D10" s="273">
        <v>101.17810882841353</v>
      </c>
      <c r="E10" s="1">
        <v>125.3720825086678</v>
      </c>
      <c r="F10" s="1">
        <v>207.3317199999972</v>
      </c>
      <c r="G10" s="1">
        <v>136.13735714292653</v>
      </c>
      <c r="H10" s="1">
        <v>124.92457692314633</v>
      </c>
      <c r="I10" s="1">
        <v>136.47319863393443</v>
      </c>
      <c r="J10" s="1">
        <v>124.19213447425703</v>
      </c>
      <c r="K10" s="1">
        <v>107.07040292132685</v>
      </c>
      <c r="L10" s="1">
        <v>104.84052418413019</v>
      </c>
      <c r="M10" s="1">
        <v>112.56782321305428</v>
      </c>
      <c r="N10" s="1">
        <v>120.73726216133848</v>
      </c>
      <c r="O10" s="1">
        <v>124.93618131875073</v>
      </c>
      <c r="P10" s="1">
        <v>107.50183556475326</v>
      </c>
      <c r="Q10" s="1">
        <v>126.03433516490456</v>
      </c>
      <c r="R10" s="1">
        <v>131.44760701675423</v>
      </c>
      <c r="S10" s="1">
        <v>133.66102747259688</v>
      </c>
      <c r="T10" s="1">
        <v>120.03326728462665</v>
      </c>
      <c r="U10" s="1">
        <v>127.97047802204742</v>
      </c>
      <c r="V10" s="1">
        <v>123.57644563079707</v>
      </c>
      <c r="W10" s="1">
        <v>122.34578021984964</v>
      </c>
      <c r="X10" s="1">
        <v>116.63127533561892</v>
      </c>
      <c r="Y10" s="1">
        <v>105.48323766483723</v>
      </c>
      <c r="Z10" s="1">
        <v>118.81191145519298</v>
      </c>
      <c r="AA10" s="1">
        <v>111.25148308827525</v>
      </c>
      <c r="AB10" s="1">
        <v>131.75931318688265</v>
      </c>
      <c r="AC10" s="1">
        <v>115.67379069648496</v>
      </c>
      <c r="AD10" s="1">
        <v>116.71189006717816</v>
      </c>
      <c r="AE10" s="1">
        <v>126.72176165873611</v>
      </c>
      <c r="AF10" s="1">
        <v>117.50461459515908</v>
      </c>
      <c r="AG10" s="1">
        <v>119.11787940124584</v>
      </c>
      <c r="AH10" s="1">
        <v>116.51409890116831</v>
      </c>
      <c r="AI10" s="1">
        <v>133.94448901105844</v>
      </c>
      <c r="AJ10" s="1">
        <v>105.77651887781549</v>
      </c>
      <c r="AK10" s="1">
        <v>137.35190227147712</v>
      </c>
      <c r="AL10" s="1">
        <v>146.66999719851233</v>
      </c>
      <c r="AM10" s="1">
        <v>122.48685490947886</v>
      </c>
    </row>
    <row r="11" spans="1:56" x14ac:dyDescent="0.25">
      <c r="A11" s="74">
        <f ca="1">Exceedance!U11</f>
        <v>43040</v>
      </c>
      <c r="B11" s="273">
        <v>72.604352044928802</v>
      </c>
      <c r="C11" s="273">
        <v>92.727950700493068</v>
      </c>
      <c r="D11" s="273">
        <v>94.502685962980877</v>
      </c>
      <c r="E11" s="1">
        <v>124.51959597613011</v>
      </c>
      <c r="F11" s="1">
        <v>158.92953548386828</v>
      </c>
      <c r="G11" s="1">
        <v>132.57457142863859</v>
      </c>
      <c r="H11" s="1">
        <v>121.30646153852871</v>
      </c>
      <c r="I11" s="1">
        <v>135.77677287154944</v>
      </c>
      <c r="J11" s="1">
        <v>120.73683981379713</v>
      </c>
      <c r="K11" s="1">
        <v>107.39126089160665</v>
      </c>
      <c r="L11" s="1">
        <v>106.72973308141631</v>
      </c>
      <c r="M11" s="1">
        <v>111.26447407714929</v>
      </c>
      <c r="N11" s="1">
        <v>119.10538273677921</v>
      </c>
      <c r="O11" s="1">
        <v>130.82065934072651</v>
      </c>
      <c r="P11" s="1">
        <v>109.9613247400838</v>
      </c>
      <c r="Q11" s="1">
        <v>123.1765824176496</v>
      </c>
      <c r="R11" s="1">
        <v>118.79571646782665</v>
      </c>
      <c r="S11" s="1">
        <v>131.65073626380342</v>
      </c>
      <c r="T11" s="1">
        <v>124.35967801738063</v>
      </c>
      <c r="U11" s="1">
        <v>122.74201098907818</v>
      </c>
      <c r="V11" s="1">
        <v>122.09939899754555</v>
      </c>
      <c r="W11" s="1">
        <v>120.43110989017707</v>
      </c>
      <c r="X11" s="1">
        <v>112.53965355059896</v>
      </c>
      <c r="Y11" s="1">
        <v>106.73977838532632</v>
      </c>
      <c r="Z11" s="1">
        <v>115.32343044050933</v>
      </c>
      <c r="AA11" s="1">
        <v>112.51491911768572</v>
      </c>
      <c r="AB11" s="1">
        <v>149.74959340666061</v>
      </c>
      <c r="AC11" s="1">
        <v>115.74934583530799</v>
      </c>
      <c r="AD11" s="1">
        <v>114.76276458114016</v>
      </c>
      <c r="AE11" s="1">
        <v>116.44112418587366</v>
      </c>
      <c r="AF11" s="1">
        <v>115.96646573725073</v>
      </c>
      <c r="AG11" s="1">
        <v>119.56172200120565</v>
      </c>
      <c r="AH11" s="1">
        <v>117.64645054951771</v>
      </c>
      <c r="AI11" s="1">
        <v>130.24050549457269</v>
      </c>
      <c r="AJ11" s="1">
        <v>109.14834084949885</v>
      </c>
      <c r="AK11" s="1">
        <v>121.76109897239724</v>
      </c>
      <c r="AL11" s="1">
        <v>138.39402954694745</v>
      </c>
      <c r="AM11" s="1">
        <v>121.97947249304406</v>
      </c>
    </row>
    <row r="12" spans="1:56" x14ac:dyDescent="0.25">
      <c r="A12" s="74">
        <f ca="1">Exceedance!U12</f>
        <v>43070</v>
      </c>
      <c r="B12" s="273">
        <v>69.15949711309311</v>
      </c>
      <c r="C12" s="273">
        <v>88.344882390509525</v>
      </c>
      <c r="D12" s="273">
        <v>89.208108828413543</v>
      </c>
      <c r="E12" s="1">
        <v>124.22108250866779</v>
      </c>
      <c r="F12" s="1">
        <v>156.71871999999721</v>
      </c>
      <c r="G12" s="1">
        <v>133.87935714292655</v>
      </c>
      <c r="H12" s="1">
        <v>122.59557692314633</v>
      </c>
      <c r="I12" s="1">
        <v>135.20819863393439</v>
      </c>
      <c r="J12" s="1">
        <v>121.13313447425705</v>
      </c>
      <c r="K12" s="1">
        <v>110.47340292132685</v>
      </c>
      <c r="L12" s="1">
        <v>109.11652418413018</v>
      </c>
      <c r="M12" s="1">
        <v>113.23682321305429</v>
      </c>
      <c r="N12" s="1">
        <v>120.6802621613385</v>
      </c>
      <c r="O12" s="1">
        <v>128.96718131875073</v>
      </c>
      <c r="P12" s="1">
        <v>111.19783556475325</v>
      </c>
      <c r="Q12" s="1">
        <v>123.18333516490456</v>
      </c>
      <c r="R12" s="1">
        <v>116.7686070167542</v>
      </c>
      <c r="S12" s="1">
        <v>136.01702747259688</v>
      </c>
      <c r="T12" s="1">
        <v>126.96226728462665</v>
      </c>
      <c r="U12" s="1">
        <v>123.15547802204743</v>
      </c>
      <c r="V12" s="1">
        <v>123.35144563079706</v>
      </c>
      <c r="W12" s="1">
        <v>122.50278021984963</v>
      </c>
      <c r="X12" s="1">
        <v>112.26427533561893</v>
      </c>
      <c r="Y12" s="1">
        <v>108.57323766483719</v>
      </c>
      <c r="Z12" s="1">
        <v>116.641911455193</v>
      </c>
      <c r="AA12" s="1">
        <v>114.14148308827525</v>
      </c>
      <c r="AB12" s="1">
        <v>132.47631318688261</v>
      </c>
      <c r="AC12" s="1">
        <v>117.95379069648494</v>
      </c>
      <c r="AD12" s="1">
        <v>113.90589006717818</v>
      </c>
      <c r="AE12" s="1">
        <v>114.64276165873612</v>
      </c>
      <c r="AF12" s="1">
        <v>117.71861459515908</v>
      </c>
      <c r="AG12" s="1">
        <v>119.58487940124586</v>
      </c>
      <c r="AH12" s="1">
        <v>119.47209890116831</v>
      </c>
      <c r="AI12" s="1">
        <v>130.62348901105844</v>
      </c>
      <c r="AJ12" s="1">
        <v>109.49451887781548</v>
      </c>
      <c r="AK12" s="1">
        <v>120.24890227147712</v>
      </c>
      <c r="AL12" s="1">
        <v>139.63799719851232</v>
      </c>
      <c r="AM12" s="1">
        <v>123.71285490947889</v>
      </c>
    </row>
    <row r="13" spans="1:56" x14ac:dyDescent="0.25">
      <c r="A13" s="74">
        <f ca="1">Exceedance!U13</f>
        <v>43101</v>
      </c>
      <c r="B13" s="273">
        <v>78.149497113093105</v>
      </c>
      <c r="C13" s="273">
        <v>95.484882390509497</v>
      </c>
      <c r="D13" s="273">
        <v>96.378108828413545</v>
      </c>
      <c r="E13" s="1">
        <v>121.61908250866779</v>
      </c>
      <c r="F13" s="1">
        <v>155.00471999999721</v>
      </c>
      <c r="G13" s="1">
        <v>131.53635714292653</v>
      </c>
      <c r="H13" s="1">
        <v>121.29957692314633</v>
      </c>
      <c r="I13" s="1">
        <v>133.8231986339344</v>
      </c>
      <c r="J13" s="1">
        <v>117.78113447425704</v>
      </c>
      <c r="K13" s="1">
        <v>108.71640292132686</v>
      </c>
      <c r="L13" s="1">
        <v>108.0215241841302</v>
      </c>
      <c r="M13" s="1">
        <v>112.49382321305426</v>
      </c>
      <c r="N13" s="1">
        <v>118.84026216133849</v>
      </c>
      <c r="O13" s="1">
        <v>127.24418131875072</v>
      </c>
      <c r="P13" s="1">
        <v>109.99383556475324</v>
      </c>
      <c r="Q13" s="1">
        <v>122.36033516490457</v>
      </c>
      <c r="R13" s="1">
        <v>117.05160701675422</v>
      </c>
      <c r="S13" s="1">
        <v>134.39802747259688</v>
      </c>
      <c r="T13" s="1">
        <v>142.16926728462664</v>
      </c>
      <c r="U13" s="1">
        <v>121.60247802204742</v>
      </c>
      <c r="V13" s="1">
        <v>121.87044563079705</v>
      </c>
      <c r="W13" s="1">
        <v>121.27478021984962</v>
      </c>
      <c r="X13" s="1">
        <v>111.02627533561891</v>
      </c>
      <c r="Y13" s="1">
        <v>106.9172376648372</v>
      </c>
      <c r="Z13" s="1">
        <v>115.76591145519298</v>
      </c>
      <c r="AA13" s="1">
        <v>112.96148308827526</v>
      </c>
      <c r="AB13" s="1">
        <v>131.68131318688262</v>
      </c>
      <c r="AC13" s="1">
        <v>118.76279069648494</v>
      </c>
      <c r="AD13" s="1">
        <v>112.81989006717818</v>
      </c>
      <c r="AE13" s="1">
        <v>112.72876165873613</v>
      </c>
      <c r="AF13" s="1">
        <v>116.36661459515911</v>
      </c>
      <c r="AG13" s="1">
        <v>117.84187940124586</v>
      </c>
      <c r="AH13" s="1">
        <v>118.04109890116831</v>
      </c>
      <c r="AI13" s="1">
        <v>131.54748901105847</v>
      </c>
      <c r="AJ13" s="1">
        <v>107.70351887781548</v>
      </c>
      <c r="AK13" s="1">
        <v>118.98490227147714</v>
      </c>
      <c r="AL13" s="1">
        <v>139.15499719851235</v>
      </c>
      <c r="AM13" s="1">
        <v>124.2938549094789</v>
      </c>
    </row>
    <row r="14" spans="1:56" x14ac:dyDescent="0.25">
      <c r="A14" s="74">
        <f ca="1">Exceedance!U14</f>
        <v>43132</v>
      </c>
      <c r="B14" s="273">
        <v>77.464061908600229</v>
      </c>
      <c r="C14" s="273">
        <v>94.554087320460198</v>
      </c>
      <c r="D14" s="273">
        <v>94.87184023211546</v>
      </c>
      <c r="E14" s="1">
        <v>114.77362291105477</v>
      </c>
      <c r="F14" s="1">
        <v>119.40812632866417</v>
      </c>
      <c r="G14" s="1">
        <v>121.53000000006269</v>
      </c>
      <c r="H14" s="1">
        <v>112.60223076929346</v>
      </c>
      <c r="I14" s="1">
        <v>130.75867528068062</v>
      </c>
      <c r="J14" s="1">
        <v>111.11825049287732</v>
      </c>
      <c r="K14" s="1">
        <v>101.92797683216619</v>
      </c>
      <c r="L14" s="1">
        <v>101.31415087598856</v>
      </c>
      <c r="M14" s="1">
        <v>104.95677580533935</v>
      </c>
      <c r="N14" s="1">
        <v>113.27862388766056</v>
      </c>
      <c r="O14" s="1">
        <v>121.93761538467807</v>
      </c>
      <c r="P14" s="1">
        <v>102.58730309074487</v>
      </c>
      <c r="Q14" s="1">
        <v>114.09807692313963</v>
      </c>
      <c r="R14" s="1">
        <v>116.64393536997154</v>
      </c>
      <c r="S14" s="1">
        <v>131.59215384621655</v>
      </c>
      <c r="T14" s="1">
        <v>120.77149948288856</v>
      </c>
      <c r="U14" s="1">
        <v>113.55807692313959</v>
      </c>
      <c r="V14" s="1">
        <v>113.59530573104252</v>
      </c>
      <c r="W14" s="1">
        <v>116.45376923083192</v>
      </c>
      <c r="X14" s="1">
        <v>103.80140998055903</v>
      </c>
      <c r="Y14" s="1">
        <v>99.93685982630457</v>
      </c>
      <c r="Z14" s="1">
        <v>111.29346841114204</v>
      </c>
      <c r="AA14" s="1">
        <v>105.61379117650668</v>
      </c>
      <c r="AB14" s="1">
        <v>121.81715384621658</v>
      </c>
      <c r="AC14" s="1">
        <v>110.33245611295413</v>
      </c>
      <c r="AD14" s="1">
        <v>108.49551360906416</v>
      </c>
      <c r="AE14" s="1">
        <v>104.72284924014875</v>
      </c>
      <c r="AF14" s="1">
        <v>109.89516802143402</v>
      </c>
      <c r="AG14" s="1">
        <v>109.45140720112531</v>
      </c>
      <c r="AH14" s="1">
        <v>111.04215384621654</v>
      </c>
      <c r="AI14" s="1">
        <v>121.51753846160122</v>
      </c>
      <c r="AJ14" s="1">
        <v>101.00098479286559</v>
      </c>
      <c r="AK14" s="1">
        <v>114.04049237423742</v>
      </c>
      <c r="AL14" s="1">
        <v>134.09309424381757</v>
      </c>
      <c r="AM14" s="1">
        <v>114.96070766017446</v>
      </c>
    </row>
    <row r="15" spans="1:56" x14ac:dyDescent="0.25">
      <c r="A15" s="74">
        <f ca="1">Exceedance!U15</f>
        <v>43160</v>
      </c>
      <c r="B15" s="273">
        <v>110.2594971130931</v>
      </c>
      <c r="C15" s="273">
        <v>139.75488239050949</v>
      </c>
      <c r="D15" s="273">
        <v>136.06810882841353</v>
      </c>
      <c r="E15" s="1">
        <v>149.3770825086678</v>
      </c>
      <c r="F15" s="1">
        <v>130.69595000015801</v>
      </c>
      <c r="G15" s="1">
        <v>148.28935714292652</v>
      </c>
      <c r="H15" s="1">
        <v>142.96257692314634</v>
      </c>
      <c r="I15" s="1">
        <v>191.26256906075361</v>
      </c>
      <c r="J15" s="1">
        <v>136.52813447425703</v>
      </c>
      <c r="K15" s="1">
        <v>144.10740292132684</v>
      </c>
      <c r="L15" s="1">
        <v>153.5425241841302</v>
      </c>
      <c r="M15" s="1">
        <v>136.01082321305427</v>
      </c>
      <c r="N15" s="1">
        <v>137.40326216133849</v>
      </c>
      <c r="O15" s="1">
        <v>191.16518131875071</v>
      </c>
      <c r="P15" s="1">
        <v>156.71183556475324</v>
      </c>
      <c r="Q15" s="1">
        <v>167.64233516490455</v>
      </c>
      <c r="R15" s="1">
        <v>157.52660701675421</v>
      </c>
      <c r="S15" s="1">
        <v>161.13202747259689</v>
      </c>
      <c r="T15" s="1">
        <v>167.48026728462665</v>
      </c>
      <c r="U15" s="1">
        <v>153.55547802204742</v>
      </c>
      <c r="V15" s="1">
        <v>149.05344563079706</v>
      </c>
      <c r="W15" s="1">
        <v>141.62878021984963</v>
      </c>
      <c r="X15" s="1">
        <v>137.12327533561893</v>
      </c>
      <c r="Y15" s="1">
        <v>125.85123766483719</v>
      </c>
      <c r="Z15" s="1">
        <v>139.80591145519298</v>
      </c>
      <c r="AA15" s="1">
        <v>152.70448308827528</v>
      </c>
      <c r="AB15" s="1">
        <v>160.60731318688261</v>
      </c>
      <c r="AC15" s="1">
        <v>139.56779069648493</v>
      </c>
      <c r="AD15" s="1">
        <v>141.27189006717813</v>
      </c>
      <c r="AE15" s="1">
        <v>129.59476165873613</v>
      </c>
      <c r="AF15" s="1">
        <v>141.58561459515911</v>
      </c>
      <c r="AG15" s="1">
        <v>134.42287940124589</v>
      </c>
      <c r="AH15" s="1">
        <v>144.3670989011683</v>
      </c>
      <c r="AI15" s="1">
        <v>158.92248901105847</v>
      </c>
      <c r="AJ15" s="1">
        <v>129.53751887781547</v>
      </c>
      <c r="AK15" s="1">
        <v>142.97390227147716</v>
      </c>
      <c r="AL15" s="1">
        <v>159.99799719851234</v>
      </c>
      <c r="AM15" s="1">
        <v>142.09185490947885</v>
      </c>
    </row>
    <row r="16" spans="1:56" x14ac:dyDescent="0.25">
      <c r="A16" s="74">
        <f ca="1">Exceedance!U16</f>
        <v>43191</v>
      </c>
      <c r="B16" s="273">
        <v>85.992879107104287</v>
      </c>
      <c r="C16" s="273">
        <v>152.85309526321322</v>
      </c>
      <c r="D16" s="273">
        <v>139.01709429120379</v>
      </c>
      <c r="E16" s="1">
        <v>136.10415425515833</v>
      </c>
      <c r="F16" s="1">
        <v>181.17493000000007</v>
      </c>
      <c r="G16" s="1">
        <v>167.9828830209108</v>
      </c>
      <c r="H16" s="1">
        <v>152.5677554772121</v>
      </c>
      <c r="I16" s="1">
        <v>244.1260697147375</v>
      </c>
      <c r="J16" s="1">
        <v>151.14506037930323</v>
      </c>
      <c r="K16" s="1">
        <v>120.92310067901694</v>
      </c>
      <c r="L16" s="1">
        <v>152.08168474669313</v>
      </c>
      <c r="M16" s="1">
        <v>142.90088543889084</v>
      </c>
      <c r="N16" s="1">
        <v>119.49799674389241</v>
      </c>
      <c r="O16" s="1">
        <v>119.78990157566358</v>
      </c>
      <c r="P16" s="1">
        <v>202.08695348912045</v>
      </c>
      <c r="Q16" s="1">
        <v>143.76951721350008</v>
      </c>
      <c r="R16" s="1">
        <v>130.13880151779892</v>
      </c>
      <c r="S16" s="1">
        <v>145.28678920190919</v>
      </c>
      <c r="T16" s="1">
        <v>153.84327456546012</v>
      </c>
      <c r="U16" s="1">
        <v>180.28399159761065</v>
      </c>
      <c r="V16" s="1">
        <v>135.7325894334821</v>
      </c>
      <c r="W16" s="1">
        <v>137.81553576994477</v>
      </c>
      <c r="X16" s="1">
        <v>116.00671226418365</v>
      </c>
      <c r="Y16" s="1">
        <v>98.192768820661897</v>
      </c>
      <c r="Z16" s="1">
        <v>120.42820362567281</v>
      </c>
      <c r="AA16" s="1">
        <v>152.0228975078239</v>
      </c>
      <c r="AB16" s="1">
        <v>160.02704027253597</v>
      </c>
      <c r="AC16" s="1">
        <v>140.83238033432986</v>
      </c>
      <c r="AD16" s="1">
        <v>95.170126033330632</v>
      </c>
      <c r="AE16" s="1">
        <v>89.304971042604507</v>
      </c>
      <c r="AF16" s="1">
        <v>149.55609736627559</v>
      </c>
      <c r="AG16" s="1">
        <v>90.020360469002824</v>
      </c>
      <c r="AH16" s="1">
        <v>243.54325988760019</v>
      </c>
      <c r="AI16" s="1">
        <v>160.8199117731692</v>
      </c>
      <c r="AJ16" s="1">
        <v>72.831479338842939</v>
      </c>
      <c r="AK16" s="1">
        <v>127.70341767996739</v>
      </c>
      <c r="AL16" s="1">
        <v>133.21211241754591</v>
      </c>
      <c r="AM16" s="1">
        <v>119.18480583369637</v>
      </c>
    </row>
    <row r="17" spans="1:39" x14ac:dyDescent="0.25">
      <c r="A17" s="74">
        <f ca="1">Exceedance!U17</f>
        <v>43221</v>
      </c>
      <c r="B17" s="273">
        <v>112.04549795359873</v>
      </c>
      <c r="C17" s="273">
        <v>272.40013458496804</v>
      </c>
      <c r="D17" s="273">
        <v>177.44347447058615</v>
      </c>
      <c r="E17" s="1">
        <v>290.04393749999645</v>
      </c>
      <c r="F17" s="1">
        <v>322.0499374998609</v>
      </c>
      <c r="G17" s="1">
        <v>317.42293749999016</v>
      </c>
      <c r="H17" s="1">
        <v>342.6806165291087</v>
      </c>
      <c r="I17" s="1">
        <v>674.00571805258585</v>
      </c>
      <c r="J17" s="1">
        <v>348.01447564605598</v>
      </c>
      <c r="K17" s="1">
        <v>165.88209437778008</v>
      </c>
      <c r="L17" s="1">
        <v>199.96758157319277</v>
      </c>
      <c r="M17" s="1">
        <v>118.41481495352051</v>
      </c>
      <c r="N17" s="1">
        <v>133.43196330202215</v>
      </c>
      <c r="O17" s="1">
        <v>225.23484777276821</v>
      </c>
      <c r="P17" s="1">
        <v>318.20493749999628</v>
      </c>
      <c r="Q17" s="1">
        <v>231.69777002840004</v>
      </c>
      <c r="R17" s="1">
        <v>186.45387500014257</v>
      </c>
      <c r="S17" s="1">
        <v>260.29406979909743</v>
      </c>
      <c r="T17" s="1">
        <v>464.44985488170698</v>
      </c>
      <c r="U17" s="1">
        <v>211.46311225795142</v>
      </c>
      <c r="V17" s="1">
        <v>309.13193749999482</v>
      </c>
      <c r="W17" s="1">
        <v>160.63701984556059</v>
      </c>
      <c r="X17" s="1">
        <v>171.57917319540991</v>
      </c>
      <c r="Y17" s="1">
        <v>79.656927781350589</v>
      </c>
      <c r="Z17" s="1">
        <v>108.5606770798619</v>
      </c>
      <c r="AA17" s="1">
        <v>147.18982964215411</v>
      </c>
      <c r="AB17" s="1">
        <v>273.31718347431627</v>
      </c>
      <c r="AC17" s="1">
        <v>298.54069539047822</v>
      </c>
      <c r="AD17" s="1">
        <v>221.84493053886251</v>
      </c>
      <c r="AE17" s="1">
        <v>108.51593749999476</v>
      </c>
      <c r="AF17" s="1">
        <v>189.47235557701114</v>
      </c>
      <c r="AG17" s="1">
        <v>92.375639151302934</v>
      </c>
      <c r="AH17" s="1">
        <v>324.37893749999466</v>
      </c>
      <c r="AI17" s="1">
        <v>250.14966020040984</v>
      </c>
      <c r="AJ17" s="1">
        <v>90.662288362395714</v>
      </c>
      <c r="AK17" s="1">
        <v>219.37735878390458</v>
      </c>
      <c r="AL17" s="1">
        <v>209.8138020088719</v>
      </c>
      <c r="AM17" s="1">
        <v>142.40817971704607</v>
      </c>
    </row>
    <row r="18" spans="1:39" x14ac:dyDescent="0.25">
      <c r="A18" s="74">
        <f ca="1">Exceedance!U18</f>
        <v>43252</v>
      </c>
      <c r="B18" s="273">
        <v>82.695270000655611</v>
      </c>
      <c r="C18" s="273">
        <v>388.58527000065487</v>
      </c>
      <c r="D18" s="273">
        <v>255.53527000070488</v>
      </c>
      <c r="E18" s="1">
        <v>524.93627000071149</v>
      </c>
      <c r="F18" s="1">
        <v>885.65927000071144</v>
      </c>
      <c r="G18" s="1">
        <v>470.9502700007115</v>
      </c>
      <c r="H18" s="1">
        <v>169.48527000064493</v>
      </c>
      <c r="I18" s="1">
        <v>980.45953999960466</v>
      </c>
      <c r="J18" s="1">
        <v>160.13827000067241</v>
      </c>
      <c r="K18" s="1">
        <v>94.700479338842939</v>
      </c>
      <c r="L18" s="1">
        <v>189.85226997964457</v>
      </c>
      <c r="M18" s="1">
        <v>170.60037728957209</v>
      </c>
      <c r="N18" s="1">
        <v>390.30976575529962</v>
      </c>
      <c r="O18" s="1">
        <v>71.975479338842959</v>
      </c>
      <c r="P18" s="1">
        <v>439.25027000071128</v>
      </c>
      <c r="Q18" s="1">
        <v>102.89027000064358</v>
      </c>
      <c r="R18" s="1">
        <v>478.504785000364</v>
      </c>
      <c r="S18" s="1">
        <v>603.86126997278086</v>
      </c>
      <c r="T18" s="1">
        <v>770.85327000066184</v>
      </c>
      <c r="U18" s="1">
        <v>360.02027000069387</v>
      </c>
      <c r="V18" s="1">
        <v>676.91427000071144</v>
      </c>
      <c r="W18" s="1">
        <v>147.60727000069244</v>
      </c>
      <c r="X18" s="1">
        <v>90.340479338842911</v>
      </c>
      <c r="Y18" s="1">
        <v>81.947761300285904</v>
      </c>
      <c r="Z18" s="1">
        <v>161.32960199946413</v>
      </c>
      <c r="AA18" s="1">
        <v>162.33626997312493</v>
      </c>
      <c r="AB18" s="1">
        <v>421.50027000069218</v>
      </c>
      <c r="AC18" s="1">
        <v>239.1902700006107</v>
      </c>
      <c r="AD18" s="1">
        <v>61.749479338842953</v>
      </c>
      <c r="AE18" s="1">
        <v>276.07327000071132</v>
      </c>
      <c r="AF18" s="1">
        <v>469.76527000067574</v>
      </c>
      <c r="AG18" s="1">
        <v>156.51079150651159</v>
      </c>
      <c r="AH18" s="1">
        <v>616.27327000071136</v>
      </c>
      <c r="AI18" s="1">
        <v>108.94726998434625</v>
      </c>
      <c r="AJ18" s="1">
        <v>59.482479338842943</v>
      </c>
      <c r="AK18" s="1">
        <v>464.67227000068436</v>
      </c>
      <c r="AL18" s="1">
        <v>254.4472700006969</v>
      </c>
      <c r="AM18" s="1">
        <v>148.88527000068194</v>
      </c>
    </row>
    <row r="19" spans="1:39" x14ac:dyDescent="0.25">
      <c r="A19" s="74">
        <f ca="1">Exceedance!U19</f>
        <v>43282</v>
      </c>
      <c r="B19" s="273">
        <v>60.818587480160616</v>
      </c>
      <c r="C19" s="273">
        <v>245.94858748015503</v>
      </c>
      <c r="D19" s="273">
        <v>164.74858748016058</v>
      </c>
      <c r="E19" s="1">
        <v>546.3065874801606</v>
      </c>
      <c r="F19" s="1">
        <v>563.57658748015501</v>
      </c>
      <c r="G19" s="1">
        <v>283.2875874801606</v>
      </c>
      <c r="H19" s="1">
        <v>69.492587480160608</v>
      </c>
      <c r="I19" s="1">
        <v>386.52201249277192</v>
      </c>
      <c r="J19" s="1">
        <v>64.515587480155062</v>
      </c>
      <c r="K19" s="1">
        <v>46.589561983471036</v>
      </c>
      <c r="L19" s="1">
        <v>134.19558748015504</v>
      </c>
      <c r="M19" s="1">
        <v>170.77958749989998</v>
      </c>
      <c r="N19" s="1">
        <v>197.51458749990016</v>
      </c>
      <c r="O19" s="1">
        <v>52.690561983471035</v>
      </c>
      <c r="P19" s="1">
        <v>254.25558748016061</v>
      </c>
      <c r="Q19" s="1">
        <v>50.802561983471037</v>
      </c>
      <c r="R19" s="1">
        <v>592.71558749991175</v>
      </c>
      <c r="S19" s="1">
        <v>306.71958748016056</v>
      </c>
      <c r="T19" s="1">
        <v>323.00958748015512</v>
      </c>
      <c r="U19" s="1">
        <v>421.65858748016063</v>
      </c>
      <c r="V19" s="1">
        <v>389.92758748015507</v>
      </c>
      <c r="W19" s="1">
        <v>52.069561983471033</v>
      </c>
      <c r="X19" s="1">
        <v>53.38856198347105</v>
      </c>
      <c r="Y19" s="1">
        <v>65.510587499899174</v>
      </c>
      <c r="Z19" s="1">
        <v>88.500587499908079</v>
      </c>
      <c r="AA19" s="1">
        <v>168.44558748015507</v>
      </c>
      <c r="AB19" s="1">
        <v>298.94558748015504</v>
      </c>
      <c r="AC19" s="1">
        <v>55.931587480160623</v>
      </c>
      <c r="AD19" s="1">
        <v>42.232561983471044</v>
      </c>
      <c r="AE19" s="1">
        <v>238.84158748015503</v>
      </c>
      <c r="AF19" s="1">
        <v>382.64458748016062</v>
      </c>
      <c r="AG19" s="1">
        <v>204.85858749990828</v>
      </c>
      <c r="AH19" s="1">
        <v>842.72458748015515</v>
      </c>
      <c r="AI19" s="1">
        <v>53.729587480160625</v>
      </c>
      <c r="AJ19" s="1">
        <v>46.896561983471038</v>
      </c>
      <c r="AK19" s="1">
        <v>288.5925874801606</v>
      </c>
      <c r="AL19" s="1">
        <v>130.14158748016061</v>
      </c>
      <c r="AM19" s="1">
        <v>59.168561983471044</v>
      </c>
    </row>
    <row r="20" spans="1:39" x14ac:dyDescent="0.25">
      <c r="A20" s="74">
        <f ca="1">Exceedance!U20</f>
        <v>43313</v>
      </c>
      <c r="B20" s="273">
        <v>53.558587480160611</v>
      </c>
      <c r="C20" s="273">
        <v>117.28081759980039</v>
      </c>
      <c r="D20" s="273">
        <v>110.50081759980102</v>
      </c>
      <c r="E20" s="1">
        <v>248.70806749804748</v>
      </c>
      <c r="F20" s="1">
        <v>208.22306749805261</v>
      </c>
      <c r="G20" s="1">
        <v>125.32681759980106</v>
      </c>
      <c r="H20" s="1">
        <v>57.284587480160624</v>
      </c>
      <c r="I20" s="1">
        <v>132.76906749967677</v>
      </c>
      <c r="J20" s="1">
        <v>72.39406749805255</v>
      </c>
      <c r="K20" s="1">
        <v>46.293561983471037</v>
      </c>
      <c r="L20" s="1">
        <v>113.09181759980036</v>
      </c>
      <c r="M20" s="1">
        <v>111.98181759980039</v>
      </c>
      <c r="N20" s="1">
        <v>124.57181759980038</v>
      </c>
      <c r="O20" s="1">
        <v>49.309561983471035</v>
      </c>
      <c r="P20" s="1">
        <v>215.72306749804747</v>
      </c>
      <c r="Q20" s="1">
        <v>49.096561983471048</v>
      </c>
      <c r="R20" s="1">
        <v>197.28106749804999</v>
      </c>
      <c r="S20" s="1">
        <v>115.26381759980104</v>
      </c>
      <c r="T20" s="1">
        <v>176.08506749805161</v>
      </c>
      <c r="U20" s="1">
        <v>150.8800674980495</v>
      </c>
      <c r="V20" s="1">
        <v>142.47306749805219</v>
      </c>
      <c r="W20" s="1">
        <v>46.402561983471038</v>
      </c>
      <c r="X20" s="1">
        <v>47.096561983471055</v>
      </c>
      <c r="Y20" s="1">
        <v>58.829587499899169</v>
      </c>
      <c r="Z20" s="1">
        <v>59.957587499908065</v>
      </c>
      <c r="AA20" s="1">
        <v>111.10181759980037</v>
      </c>
      <c r="AB20" s="1">
        <v>120.07181759980037</v>
      </c>
      <c r="AC20" s="1">
        <v>54.407067498049038</v>
      </c>
      <c r="AD20" s="1">
        <v>45.449561983471042</v>
      </c>
      <c r="AE20" s="1">
        <v>114.95181759980039</v>
      </c>
      <c r="AF20" s="1">
        <v>131.1950674980491</v>
      </c>
      <c r="AG20" s="1">
        <v>115.82081759980105</v>
      </c>
      <c r="AH20" s="1">
        <v>231.69406749805202</v>
      </c>
      <c r="AI20" s="1">
        <v>47.210587480160633</v>
      </c>
      <c r="AJ20" s="1">
        <v>44.410561983471048</v>
      </c>
      <c r="AK20" s="1">
        <v>118.07906749804891</v>
      </c>
      <c r="AL20" s="1">
        <v>111.41781759980039</v>
      </c>
      <c r="AM20" s="1">
        <v>49.924561983471037</v>
      </c>
    </row>
    <row r="21" spans="1:39" x14ac:dyDescent="0.25">
      <c r="A21" s="74">
        <f ca="1">Exceedance!U21</f>
        <v>43344</v>
      </c>
      <c r="B21" s="273">
        <v>66.43160594533208</v>
      </c>
      <c r="C21" s="273">
        <v>88.581578551896996</v>
      </c>
      <c r="D21" s="273">
        <v>77.989516785962508</v>
      </c>
      <c r="E21" s="1">
        <v>131.99132075476959</v>
      </c>
      <c r="F21" s="1">
        <v>122.9603867925054</v>
      </c>
      <c r="G21" s="1">
        <v>95.345414506403543</v>
      </c>
      <c r="H21" s="1">
        <v>102.50995716843468</v>
      </c>
      <c r="I21" s="1">
        <v>104.16984905665633</v>
      </c>
      <c r="J21" s="1">
        <v>77.510698113260119</v>
      </c>
      <c r="K21" s="1">
        <v>60.886684005814139</v>
      </c>
      <c r="L21" s="1">
        <v>76.014275531506556</v>
      </c>
      <c r="M21" s="1">
        <v>70.345080437820044</v>
      </c>
      <c r="N21" s="1">
        <v>91.57606001964713</v>
      </c>
      <c r="O21" s="1">
        <v>51.287258866951085</v>
      </c>
      <c r="P21" s="1">
        <v>97.317773584958246</v>
      </c>
      <c r="Q21" s="1">
        <v>71.534157623834943</v>
      </c>
      <c r="R21" s="1">
        <v>103.70839622646767</v>
      </c>
      <c r="S21" s="1">
        <v>95.777168509618292</v>
      </c>
      <c r="T21" s="1">
        <v>114.29107999993653</v>
      </c>
      <c r="U21" s="1">
        <v>92.387452830241244</v>
      </c>
      <c r="V21" s="1">
        <v>103.59550000005258</v>
      </c>
      <c r="W21" s="1">
        <v>80.626654927047284</v>
      </c>
      <c r="X21" s="1">
        <v>55.196890789553613</v>
      </c>
      <c r="Y21" s="1">
        <v>74.525788589953876</v>
      </c>
      <c r="Z21" s="1">
        <v>77.611194584394156</v>
      </c>
      <c r="AA21" s="1">
        <v>84.118385608051994</v>
      </c>
      <c r="AB21" s="1">
        <v>87.255758631379621</v>
      </c>
      <c r="AC21" s="1">
        <v>86.21227358495824</v>
      </c>
      <c r="AD21" s="1">
        <v>50.184170107869164</v>
      </c>
      <c r="AE21" s="1">
        <v>87.089975046405542</v>
      </c>
      <c r="AF21" s="1">
        <v>86.891132075524283</v>
      </c>
      <c r="AG21" s="1">
        <v>72.795419290165384</v>
      </c>
      <c r="AH21" s="1">
        <v>111.2602830189205</v>
      </c>
      <c r="AI21" s="1">
        <v>72.910768066887655</v>
      </c>
      <c r="AJ21" s="1">
        <v>59.278921181246346</v>
      </c>
      <c r="AK21" s="1">
        <v>117.22317924533559</v>
      </c>
      <c r="AL21" s="1">
        <v>73.28778803667727</v>
      </c>
      <c r="AM21" s="1">
        <v>78.511498501338991</v>
      </c>
    </row>
    <row r="22" spans="1:39" x14ac:dyDescent="0.25">
      <c r="A22" s="74">
        <f ca="1">Exceedance!U22</f>
        <v>43374</v>
      </c>
      <c r="B22" s="273">
        <v>74.390822951719443</v>
      </c>
      <c r="C22" s="273">
        <v>90.743734517717968</v>
      </c>
      <c r="D22" s="273">
        <v>81.151279314455053</v>
      </c>
      <c r="E22" s="1">
        <v>181.27167900831918</v>
      </c>
      <c r="F22" s="1">
        <v>123.97148055487345</v>
      </c>
      <c r="G22" s="1">
        <v>100.90601841870793</v>
      </c>
      <c r="H22" s="1">
        <v>108.12058338880152</v>
      </c>
      <c r="I22" s="1">
        <v>112.79375358674024</v>
      </c>
      <c r="J22" s="1">
        <v>79.130319398151073</v>
      </c>
      <c r="K22" s="1">
        <v>63.058530365812942</v>
      </c>
      <c r="L22" s="1">
        <v>79.825902929279593</v>
      </c>
      <c r="M22" s="1">
        <v>79.878871773368871</v>
      </c>
      <c r="N22" s="1">
        <v>88.559765103978322</v>
      </c>
      <c r="O22" s="1">
        <v>53.602032065257021</v>
      </c>
      <c r="P22" s="1">
        <v>102.55676069021222</v>
      </c>
      <c r="Q22" s="1">
        <v>93.377393325766221</v>
      </c>
      <c r="R22" s="1">
        <v>105.40666332491816</v>
      </c>
      <c r="S22" s="1">
        <v>99.379673304098148</v>
      </c>
      <c r="T22" s="1">
        <v>116.54256593413533</v>
      </c>
      <c r="U22" s="1">
        <v>97.983901126569606</v>
      </c>
      <c r="V22" s="1">
        <v>101.51670020528341</v>
      </c>
      <c r="W22" s="1">
        <v>85.805780188280039</v>
      </c>
      <c r="X22" s="1">
        <v>58.240295249222591</v>
      </c>
      <c r="Y22" s="1">
        <v>78.264088427227392</v>
      </c>
      <c r="Z22" s="1">
        <v>78.950519596327169</v>
      </c>
      <c r="AA22" s="1">
        <v>90.829911705493885</v>
      </c>
      <c r="AB22" s="1">
        <v>88.790772188562912</v>
      </c>
      <c r="AC22" s="1">
        <v>94.399273768581708</v>
      </c>
      <c r="AD22" s="1">
        <v>65.006115286823899</v>
      </c>
      <c r="AE22" s="1">
        <v>85.074824197917977</v>
      </c>
      <c r="AF22" s="1">
        <v>92.104109763399435</v>
      </c>
      <c r="AG22" s="1">
        <v>73.769038073715635</v>
      </c>
      <c r="AH22" s="1">
        <v>117.41711763428256</v>
      </c>
      <c r="AI22" s="1">
        <v>77.935857133928465</v>
      </c>
      <c r="AJ22" s="1">
        <v>77.93299986221453</v>
      </c>
      <c r="AK22" s="1">
        <v>122.83316244557565</v>
      </c>
      <c r="AL22" s="1">
        <v>81.029970229407184</v>
      </c>
      <c r="AM22" s="1">
        <v>88.049520841555861</v>
      </c>
    </row>
    <row r="23" spans="1:39" x14ac:dyDescent="0.25">
      <c r="A23" s="74">
        <f ca="1">Exceedance!U23</f>
        <v>43405</v>
      </c>
      <c r="B23" s="273">
        <v>75.527570598438174</v>
      </c>
      <c r="C23" s="273">
        <v>84.509420501017402</v>
      </c>
      <c r="D23" s="273">
        <v>77.479625143021025</v>
      </c>
      <c r="E23" s="1">
        <v>137.42543129837338</v>
      </c>
      <c r="F23" s="1">
        <v>120.82791666600659</v>
      </c>
      <c r="G23" s="1">
        <v>98.73401782455602</v>
      </c>
      <c r="H23" s="1">
        <v>108.78291940851761</v>
      </c>
      <c r="I23" s="1">
        <v>110.51069701942603</v>
      </c>
      <c r="J23" s="1">
        <v>81.099696191759094</v>
      </c>
      <c r="K23" s="1">
        <v>66.915287450786721</v>
      </c>
      <c r="L23" s="1">
        <v>80.839389931560902</v>
      </c>
      <c r="M23" s="1">
        <v>80.769972683905365</v>
      </c>
      <c r="N23" s="1">
        <v>95.54806300384999</v>
      </c>
      <c r="O23" s="1">
        <v>58.151385869603587</v>
      </c>
      <c r="P23" s="1">
        <v>101.61502647439892</v>
      </c>
      <c r="Q23" s="1">
        <v>84.187445153967332</v>
      </c>
      <c r="R23" s="1">
        <v>105.38602902411434</v>
      </c>
      <c r="S23" s="1">
        <v>104.46336126203046</v>
      </c>
      <c r="T23" s="1">
        <v>112.36896703303421</v>
      </c>
      <c r="U23" s="1">
        <v>98.226452703131883</v>
      </c>
      <c r="V23" s="1">
        <v>101.2470647147904</v>
      </c>
      <c r="W23" s="1">
        <v>84.331174375754884</v>
      </c>
      <c r="X23" s="1">
        <v>61.091963144408957</v>
      </c>
      <c r="Y23" s="1">
        <v>76.94644041344587</v>
      </c>
      <c r="Z23" s="1">
        <v>82.037373802897278</v>
      </c>
      <c r="AA23" s="1">
        <v>112.94594681176827</v>
      </c>
      <c r="AB23" s="1">
        <v>90.431392440544727</v>
      </c>
      <c r="AC23" s="1">
        <v>94.365071388950057</v>
      </c>
      <c r="AD23" s="1">
        <v>57.619434148539241</v>
      </c>
      <c r="AE23" s="1">
        <v>85.863281481856106</v>
      </c>
      <c r="AF23" s="1">
        <v>94.394525577483307</v>
      </c>
      <c r="AG23" s="1">
        <v>77.083778781015141</v>
      </c>
      <c r="AH23" s="1">
        <v>114.96766222672505</v>
      </c>
      <c r="AI23" s="1">
        <v>82.689442387672713</v>
      </c>
      <c r="AJ23" s="1">
        <v>67.321903092465689</v>
      </c>
      <c r="AK23" s="1">
        <v>117.7171894634603</v>
      </c>
      <c r="AL23" s="1">
        <v>82.899842157490824</v>
      </c>
      <c r="AM23" s="1">
        <v>88.985471782150825</v>
      </c>
    </row>
    <row r="24" spans="1:39" x14ac:dyDescent="0.25">
      <c r="A24" s="74">
        <f ca="1">Exceedance!U24</f>
        <v>43435</v>
      </c>
      <c r="B24" s="273">
        <v>71.780822951719458</v>
      </c>
      <c r="C24" s="273">
        <v>80.18373451771798</v>
      </c>
      <c r="D24" s="273">
        <v>73.591279314455065</v>
      </c>
      <c r="E24" s="1">
        <v>136.04567900831915</v>
      </c>
      <c r="F24" s="1">
        <v>120.60348055487346</v>
      </c>
      <c r="G24" s="1">
        <v>99.702018418707894</v>
      </c>
      <c r="H24" s="1">
        <v>108.28658338880152</v>
      </c>
      <c r="I24" s="1">
        <v>111.03575358674023</v>
      </c>
      <c r="J24" s="1">
        <v>83.736319398151068</v>
      </c>
      <c r="K24" s="1">
        <v>68.780530365812936</v>
      </c>
      <c r="L24" s="1">
        <v>82.540902929279596</v>
      </c>
      <c r="M24" s="1">
        <v>82.063871773368902</v>
      </c>
      <c r="N24" s="1">
        <v>94.062765103978336</v>
      </c>
      <c r="O24" s="1">
        <v>56.733032065257049</v>
      </c>
      <c r="P24" s="1">
        <v>101.54076069021222</v>
      </c>
      <c r="Q24" s="1">
        <v>79.27139332576624</v>
      </c>
      <c r="R24" s="1">
        <v>109.07366332491816</v>
      </c>
      <c r="S24" s="1">
        <v>108.12767330409812</v>
      </c>
      <c r="T24" s="1">
        <v>112.94456593413534</v>
      </c>
      <c r="U24" s="1">
        <v>99.255901126569611</v>
      </c>
      <c r="V24" s="1">
        <v>103.36270020528345</v>
      </c>
      <c r="W24" s="1">
        <v>83.219780188280055</v>
      </c>
      <c r="X24" s="1">
        <v>62.065295249222594</v>
      </c>
      <c r="Y24" s="1">
        <v>77.859088427227377</v>
      </c>
      <c r="Z24" s="1">
        <v>83.287519596327172</v>
      </c>
      <c r="AA24" s="1">
        <v>96.399911705493878</v>
      </c>
      <c r="AB24" s="1">
        <v>92.352772188562895</v>
      </c>
      <c r="AC24" s="1">
        <v>93.884273768581735</v>
      </c>
      <c r="AD24" s="1">
        <v>54.063115286823894</v>
      </c>
      <c r="AE24" s="1">
        <v>87.38982419791796</v>
      </c>
      <c r="AF24" s="1">
        <v>94.572109763399439</v>
      </c>
      <c r="AG24" s="1">
        <v>78.485038073715657</v>
      </c>
      <c r="AH24" s="1">
        <v>116.95111763428254</v>
      </c>
      <c r="AI24" s="1">
        <v>82.096857133928467</v>
      </c>
      <c r="AJ24" s="1">
        <v>65.326999862214549</v>
      </c>
      <c r="AK24" s="1">
        <v>119.08016244557564</v>
      </c>
      <c r="AL24" s="1">
        <v>84.424970229407208</v>
      </c>
      <c r="AM24" s="1">
        <v>87.242520841555844</v>
      </c>
    </row>
    <row r="25" spans="1:39" x14ac:dyDescent="0.25">
      <c r="A25" s="74">
        <f ca="1">Exceedance!U25</f>
        <v>43466</v>
      </c>
      <c r="B25" s="273">
        <v>78.950822951719459</v>
      </c>
      <c r="C25" s="273">
        <v>87.353734517717982</v>
      </c>
      <c r="D25" s="273">
        <v>80.761279314455066</v>
      </c>
      <c r="E25" s="1">
        <v>135.34767900831915</v>
      </c>
      <c r="F25" s="1">
        <v>118.33248055487346</v>
      </c>
      <c r="G25" s="1">
        <v>98.785018418707878</v>
      </c>
      <c r="H25" s="1">
        <v>101.68291851912387</v>
      </c>
      <c r="I25" s="1">
        <v>108.16075358674023</v>
      </c>
      <c r="J25" s="1">
        <v>79.613319398151049</v>
      </c>
      <c r="K25" s="1">
        <v>66.26953036581294</v>
      </c>
      <c r="L25" s="1">
        <v>82.410902929279601</v>
      </c>
      <c r="M25" s="1">
        <v>80.351871773368885</v>
      </c>
      <c r="N25" s="1">
        <v>92.226765103978323</v>
      </c>
      <c r="O25" s="1">
        <v>54.745032065257043</v>
      </c>
      <c r="P25" s="1">
        <v>101.1167606902122</v>
      </c>
      <c r="Q25" s="1">
        <v>79.916393325766251</v>
      </c>
      <c r="R25" s="1">
        <v>108.44366332491816</v>
      </c>
      <c r="S25" s="1">
        <v>122.68967330409814</v>
      </c>
      <c r="T25" s="1">
        <v>111.81656593413534</v>
      </c>
      <c r="U25" s="1">
        <v>98.251901126569621</v>
      </c>
      <c r="V25" s="1">
        <v>102.69370020528345</v>
      </c>
      <c r="W25" s="1">
        <v>80.257780188280051</v>
      </c>
      <c r="X25" s="1">
        <v>61.008295249222598</v>
      </c>
      <c r="Y25" s="1">
        <v>77.658088427227398</v>
      </c>
      <c r="Z25" s="1">
        <v>79.930519596327173</v>
      </c>
      <c r="AA25" s="1">
        <v>95.629911705493882</v>
      </c>
      <c r="AB25" s="1">
        <v>93.518772188562906</v>
      </c>
      <c r="AC25" s="1">
        <v>93.481273768581758</v>
      </c>
      <c r="AD25" s="1">
        <v>52.847115286823893</v>
      </c>
      <c r="AE25" s="1">
        <v>86.606824197917959</v>
      </c>
      <c r="AF25" s="1">
        <v>93.544109763399419</v>
      </c>
      <c r="AG25" s="1">
        <v>77.759038073715644</v>
      </c>
      <c r="AH25" s="1">
        <v>116.87211763428253</v>
      </c>
      <c r="AI25" s="1">
        <v>78.888857133928468</v>
      </c>
      <c r="AJ25" s="1">
        <v>64.689999862214549</v>
      </c>
      <c r="AK25" s="1">
        <v>119.20916244557564</v>
      </c>
      <c r="AL25" s="1">
        <v>85.284970229407193</v>
      </c>
      <c r="AM25" s="1">
        <v>85.02652084155585</v>
      </c>
    </row>
    <row r="26" spans="1:39" x14ac:dyDescent="0.25">
      <c r="A26" s="74">
        <f ca="1">Exceedance!U26</f>
        <v>43497</v>
      </c>
      <c r="B26" s="273">
        <v>79.131065891875622</v>
      </c>
      <c r="C26" s="273">
        <v>86.720792467616221</v>
      </c>
      <c r="D26" s="273">
        <v>80.76631680015295</v>
      </c>
      <c r="E26" s="1">
        <v>127.47093587848181</v>
      </c>
      <c r="F26" s="1">
        <v>109.7987888882728</v>
      </c>
      <c r="G26" s="1">
        <v>92.553016636252281</v>
      </c>
      <c r="H26" s="1">
        <v>106.53895000019307</v>
      </c>
      <c r="I26" s="1">
        <v>102.68958388479764</v>
      </c>
      <c r="J26" s="1">
        <v>75.866449778975152</v>
      </c>
      <c r="K26" s="1">
        <v>63.030801620734266</v>
      </c>
      <c r="L26" s="1">
        <v>76.880363936123501</v>
      </c>
      <c r="M26" s="1">
        <v>76.75517450497837</v>
      </c>
      <c r="N26" s="1">
        <v>90.120658803593329</v>
      </c>
      <c r="O26" s="1">
        <v>52.98509347829669</v>
      </c>
      <c r="P26" s="1">
        <v>95.184558042772338</v>
      </c>
      <c r="Q26" s="1">
        <v>82.825548810369511</v>
      </c>
      <c r="R26" s="1">
        <v>107.92276042250671</v>
      </c>
      <c r="S26" s="1">
        <v>104.41173717789508</v>
      </c>
      <c r="T26" s="1">
        <v>104.96276923083192</v>
      </c>
      <c r="U26" s="1">
        <v>93.026555856256422</v>
      </c>
      <c r="V26" s="1">
        <v>99.667793733804402</v>
      </c>
      <c r="W26" s="1">
        <v>76.338962750704553</v>
      </c>
      <c r="X26" s="1">
        <v>58.875298934781696</v>
      </c>
      <c r="Y26" s="1">
        <v>77.288144385882816</v>
      </c>
      <c r="Z26" s="1">
        <v>76.206082216037458</v>
      </c>
      <c r="AA26" s="1">
        <v>87.682017024317062</v>
      </c>
      <c r="AB26" s="1">
        <v>87.925632944508422</v>
      </c>
      <c r="AC26" s="1">
        <v>91.169666629686745</v>
      </c>
      <c r="AD26" s="1">
        <v>51.169071871969955</v>
      </c>
      <c r="AE26" s="1">
        <v>83.185196049732355</v>
      </c>
      <c r="AF26" s="1">
        <v>88.039357205651086</v>
      </c>
      <c r="AG26" s="1">
        <v>74.809260195614115</v>
      </c>
      <c r="AH26" s="1">
        <v>108.56675141161006</v>
      </c>
      <c r="AI26" s="1">
        <v>75.335612895161191</v>
      </c>
      <c r="AJ26" s="1">
        <v>65.072709552967979</v>
      </c>
      <c r="AK26" s="1">
        <v>116.20924349922961</v>
      </c>
      <c r="AL26" s="1">
        <v>78.622586013658108</v>
      </c>
      <c r="AM26" s="1">
        <v>81.60437366334078</v>
      </c>
    </row>
    <row r="27" spans="1:39" x14ac:dyDescent="0.25">
      <c r="A27" s="74">
        <f ca="1">Exceedance!U27</f>
        <v>43525</v>
      </c>
      <c r="B27" s="273">
        <v>118.64082295171944</v>
      </c>
      <c r="C27" s="273">
        <v>127.04373451771797</v>
      </c>
      <c r="D27" s="273">
        <v>120.45127931445506</v>
      </c>
      <c r="E27" s="1">
        <v>135.70704106112711</v>
      </c>
      <c r="F27" s="1">
        <v>135.10248055487347</v>
      </c>
      <c r="G27" s="1">
        <v>119.9620184187079</v>
      </c>
      <c r="H27" s="1">
        <v>165.66608750021376</v>
      </c>
      <c r="I27" s="1">
        <v>127.35375358674024</v>
      </c>
      <c r="J27" s="1">
        <v>113.30431939815107</v>
      </c>
      <c r="K27" s="1">
        <v>110.10053036581296</v>
      </c>
      <c r="L27" s="1">
        <v>103.24290292927959</v>
      </c>
      <c r="M27" s="1">
        <v>96.663871773368882</v>
      </c>
      <c r="N27" s="1">
        <v>151.82176510397835</v>
      </c>
      <c r="O27" s="1">
        <v>95.538032065257056</v>
      </c>
      <c r="P27" s="1">
        <v>145.82976069021223</v>
      </c>
      <c r="Q27" s="1">
        <v>121.13339332576625</v>
      </c>
      <c r="R27" s="1">
        <v>135.24366332491817</v>
      </c>
      <c r="S27" s="1">
        <v>145.54767330409814</v>
      </c>
      <c r="T27" s="1">
        <v>143.30756593413534</v>
      </c>
      <c r="U27" s="1">
        <v>123.74190112656962</v>
      </c>
      <c r="V27" s="1">
        <v>123.56270020528343</v>
      </c>
      <c r="W27" s="1">
        <v>104.80478018828003</v>
      </c>
      <c r="X27" s="1">
        <v>79.889295249222585</v>
      </c>
      <c r="Y27" s="1">
        <v>101.62308842722739</v>
      </c>
      <c r="Z27" s="1">
        <v>118.14851959632716</v>
      </c>
      <c r="AA27" s="1">
        <v>120.32191170549389</v>
      </c>
      <c r="AB27" s="1">
        <v>114.67877218856292</v>
      </c>
      <c r="AC27" s="1">
        <v>121.95027376858172</v>
      </c>
      <c r="AD27" s="1">
        <v>69.248115286823904</v>
      </c>
      <c r="AE27" s="1">
        <v>109.64782419791796</v>
      </c>
      <c r="AF27" s="1">
        <v>111.03010976339944</v>
      </c>
      <c r="AG27" s="1">
        <v>100.07503807371563</v>
      </c>
      <c r="AH27" s="1">
        <v>144.76811763428256</v>
      </c>
      <c r="AI27" s="1">
        <v>100.67285713392849</v>
      </c>
      <c r="AJ27" s="1">
        <v>88.543999862214534</v>
      </c>
      <c r="AK27" s="1">
        <v>140.54816244557563</v>
      </c>
      <c r="AL27" s="1">
        <v>102.84197022940721</v>
      </c>
      <c r="AM27" s="1">
        <v>111.77652084155588</v>
      </c>
    </row>
    <row r="28" spans="1:39" x14ac:dyDescent="0.25">
      <c r="A28" s="74">
        <f ca="1">Exceedance!U28</f>
        <v>43556</v>
      </c>
      <c r="B28" s="273">
        <v>139.07290447690849</v>
      </c>
      <c r="C28" s="273">
        <v>139.04234668351975</v>
      </c>
      <c r="D28" s="273">
        <v>139.06806696783934</v>
      </c>
      <c r="E28" s="1">
        <v>172.0089300000561</v>
      </c>
      <c r="F28" s="1">
        <v>160.04535796149423</v>
      </c>
      <c r="G28" s="1">
        <v>150.99082900772865</v>
      </c>
      <c r="H28" s="1">
        <v>229.79032390753545</v>
      </c>
      <c r="I28" s="1">
        <v>146.67533830997377</v>
      </c>
      <c r="J28" s="1">
        <v>96.469955909173336</v>
      </c>
      <c r="K28" s="1">
        <v>143.37039296946486</v>
      </c>
      <c r="L28" s="1">
        <v>126.37831935343726</v>
      </c>
      <c r="M28" s="1">
        <v>96.3693048099762</v>
      </c>
      <c r="N28" s="1">
        <v>93.900479338842956</v>
      </c>
      <c r="O28" s="1">
        <v>180.05237751605736</v>
      </c>
      <c r="P28" s="1">
        <v>132.82608252500017</v>
      </c>
      <c r="Q28" s="1">
        <v>109.6561882241088</v>
      </c>
      <c r="R28" s="1">
        <v>139.99019101938947</v>
      </c>
      <c r="S28" s="1">
        <v>146.5529967422234</v>
      </c>
      <c r="T28" s="1">
        <v>175.19732759071886</v>
      </c>
      <c r="U28" s="1">
        <v>119.26449623248772</v>
      </c>
      <c r="V28" s="1">
        <v>127.55810356688441</v>
      </c>
      <c r="W28" s="1">
        <v>95.51447933884296</v>
      </c>
      <c r="X28" s="1">
        <v>68.601479338842935</v>
      </c>
      <c r="Y28" s="1">
        <v>86.507093701166283</v>
      </c>
      <c r="Z28" s="1">
        <v>137.58181141228062</v>
      </c>
      <c r="AA28" s="1">
        <v>140.02632053569707</v>
      </c>
      <c r="AB28" s="1">
        <v>136.41452380469903</v>
      </c>
      <c r="AC28" s="1">
        <v>75.857934081166206</v>
      </c>
      <c r="AD28" s="1">
        <v>67.657388156135781</v>
      </c>
      <c r="AE28" s="1">
        <v>133.25797798376962</v>
      </c>
      <c r="AF28" s="1">
        <v>75.33747933884294</v>
      </c>
      <c r="AG28" s="1">
        <v>213.86937677973808</v>
      </c>
      <c r="AH28" s="1">
        <v>158.23351530705742</v>
      </c>
      <c r="AI28" s="1">
        <v>64.517479338842932</v>
      </c>
      <c r="AJ28" s="1">
        <v>106.36377670134594</v>
      </c>
      <c r="AK28" s="1">
        <v>123.87516672675733</v>
      </c>
      <c r="AL28" s="1">
        <v>86.385677924102197</v>
      </c>
      <c r="AM28" s="1">
        <v>110.46597195939576</v>
      </c>
    </row>
    <row r="29" spans="1:39" x14ac:dyDescent="0.25">
      <c r="A29" s="74">
        <f ca="1">Exceedance!U29</f>
        <v>43586</v>
      </c>
      <c r="B29" s="273">
        <v>177.81927912665918</v>
      </c>
      <c r="C29" s="273">
        <v>177.61339502736271</v>
      </c>
      <c r="D29" s="273">
        <v>177.78652056102874</v>
      </c>
      <c r="E29" s="1">
        <v>311.89193749986083</v>
      </c>
      <c r="F29" s="1">
        <v>306.39593749999409</v>
      </c>
      <c r="G29" s="1">
        <v>284.6896971664255</v>
      </c>
      <c r="H29" s="1">
        <v>616.69351081231639</v>
      </c>
      <c r="I29" s="1">
        <v>335.13765089419672</v>
      </c>
      <c r="J29" s="1">
        <v>138.76928248715339</v>
      </c>
      <c r="K29" s="1">
        <v>132.65244174097046</v>
      </c>
      <c r="L29" s="1">
        <v>104.74006333188517</v>
      </c>
      <c r="M29" s="1">
        <v>111.14418163697542</v>
      </c>
      <c r="N29" s="1">
        <v>175.50823087666527</v>
      </c>
      <c r="O29" s="1">
        <v>247.57093750001317</v>
      </c>
      <c r="P29" s="1">
        <v>196.5173563477822</v>
      </c>
      <c r="Q29" s="1">
        <v>160.57087500014782</v>
      </c>
      <c r="R29" s="1">
        <v>210.47787043914391</v>
      </c>
      <c r="S29" s="1">
        <v>410.16018486286373</v>
      </c>
      <c r="T29" s="1">
        <v>198.69536003023046</v>
      </c>
      <c r="U29" s="1">
        <v>279.02693749999628</v>
      </c>
      <c r="V29" s="1">
        <v>133.40793749999551</v>
      </c>
      <c r="W29" s="1">
        <v>124.1212054587705</v>
      </c>
      <c r="X29" s="1">
        <v>51.842561983471036</v>
      </c>
      <c r="Y29" s="1">
        <v>75.236830157871836</v>
      </c>
      <c r="Z29" s="1">
        <v>125.10120512602334</v>
      </c>
      <c r="AA29" s="1">
        <v>218.45753122022032</v>
      </c>
      <c r="AB29" s="1">
        <v>252.05734371414394</v>
      </c>
      <c r="AC29" s="1">
        <v>194.60171006113995</v>
      </c>
      <c r="AD29" s="1">
        <v>77.895434428006993</v>
      </c>
      <c r="AE29" s="1">
        <v>157.98924391656195</v>
      </c>
      <c r="AF29" s="1">
        <v>78.631561983471045</v>
      </c>
      <c r="AG29" s="1">
        <v>276.03593750000186</v>
      </c>
      <c r="AH29" s="1">
        <v>223.76938591160763</v>
      </c>
      <c r="AI29" s="1">
        <v>69.527561983471045</v>
      </c>
      <c r="AJ29" s="1">
        <v>141.16093750000564</v>
      </c>
      <c r="AK29" s="1">
        <v>179.89654310128131</v>
      </c>
      <c r="AL29" s="1">
        <v>103.34106326955727</v>
      </c>
      <c r="AM29" s="1">
        <v>236.40193750000208</v>
      </c>
    </row>
    <row r="30" spans="1:39" x14ac:dyDescent="0.25">
      <c r="A30" s="74">
        <f ca="1">Exceedance!U30</f>
        <v>43617</v>
      </c>
      <c r="B30" s="273">
        <v>255.53527000070417</v>
      </c>
      <c r="C30" s="273">
        <v>255.53527000070457</v>
      </c>
      <c r="D30" s="273">
        <v>255.53527000070423</v>
      </c>
      <c r="E30" s="1">
        <v>883.82627000071136</v>
      </c>
      <c r="F30" s="1">
        <v>456.88427000071135</v>
      </c>
      <c r="G30" s="1">
        <v>163.52127000068708</v>
      </c>
      <c r="H30" s="1">
        <v>947.02553999963504</v>
      </c>
      <c r="I30" s="1">
        <v>153.66827000068281</v>
      </c>
      <c r="J30" s="1">
        <v>87.296479338842943</v>
      </c>
      <c r="K30" s="1">
        <v>147.37027000063358</v>
      </c>
      <c r="L30" s="1">
        <v>125.74378139326255</v>
      </c>
      <c r="M30" s="1">
        <v>311.30524022065026</v>
      </c>
      <c r="N30" s="1">
        <v>65.053479338842948</v>
      </c>
      <c r="O30" s="1">
        <v>375.24227000071141</v>
      </c>
      <c r="P30" s="1">
        <v>88.245479338842941</v>
      </c>
      <c r="Q30" s="1">
        <v>405.64178500036388</v>
      </c>
      <c r="R30" s="1">
        <v>568.75827000061736</v>
      </c>
      <c r="S30" s="1">
        <v>744.1342700006935</v>
      </c>
      <c r="T30" s="1">
        <v>352.475270000705</v>
      </c>
      <c r="U30" s="1">
        <v>639.97327000071141</v>
      </c>
      <c r="V30" s="1">
        <v>132.6792700007114</v>
      </c>
      <c r="W30" s="1">
        <v>84.941479338842953</v>
      </c>
      <c r="X30" s="1">
        <v>53.957479338842944</v>
      </c>
      <c r="Y30" s="1">
        <v>108.55031208413219</v>
      </c>
      <c r="Z30" s="1">
        <v>109.11694382558815</v>
      </c>
      <c r="AA30" s="1">
        <v>324.76996041881841</v>
      </c>
      <c r="AB30" s="1">
        <v>219.09727000066189</v>
      </c>
      <c r="AC30" s="1">
        <v>56.960479338842937</v>
      </c>
      <c r="AD30" s="1">
        <v>196.77801121377135</v>
      </c>
      <c r="AE30" s="1">
        <v>400.17792163304904</v>
      </c>
      <c r="AF30" s="1">
        <v>130.13147933884292</v>
      </c>
      <c r="AG30" s="1">
        <v>544.45027000070741</v>
      </c>
      <c r="AH30" s="1">
        <v>97.861269973650693</v>
      </c>
      <c r="AI30" s="1">
        <v>55.531479338842935</v>
      </c>
      <c r="AJ30" s="1">
        <v>388.12927000071136</v>
      </c>
      <c r="AK30" s="1">
        <v>240.94827000071029</v>
      </c>
      <c r="AL30" s="1">
        <v>100.6412700006625</v>
      </c>
      <c r="AM30" s="1">
        <v>451.02927000071134</v>
      </c>
    </row>
    <row r="31" spans="1:39" x14ac:dyDescent="0.25">
      <c r="A31" s="74">
        <f ca="1">Exceedance!U31</f>
        <v>43647</v>
      </c>
      <c r="B31" s="273">
        <v>164.74858748016058</v>
      </c>
      <c r="C31" s="273">
        <v>164.74858748016058</v>
      </c>
      <c r="D31" s="273">
        <v>164.74858748016058</v>
      </c>
      <c r="E31" s="1">
        <v>559.23158748016056</v>
      </c>
      <c r="F31" s="1">
        <v>277.05058748015506</v>
      </c>
      <c r="G31" s="1">
        <v>65.949587480160631</v>
      </c>
      <c r="H31" s="1">
        <v>377.73601249277795</v>
      </c>
      <c r="I31" s="1">
        <v>60.301587480160627</v>
      </c>
      <c r="J31" s="1">
        <v>43.698561983471045</v>
      </c>
      <c r="K31" s="1">
        <v>123.33258748015507</v>
      </c>
      <c r="L31" s="1">
        <v>157.66458749990207</v>
      </c>
      <c r="M31" s="1">
        <v>180.44158749990203</v>
      </c>
      <c r="N31" s="1">
        <v>48.652561983471045</v>
      </c>
      <c r="O31" s="1">
        <v>240.63058748016056</v>
      </c>
      <c r="P31" s="1">
        <v>48.641561983471043</v>
      </c>
      <c r="Q31" s="1">
        <v>564.94958749991179</v>
      </c>
      <c r="R31" s="1">
        <v>293.99658748016066</v>
      </c>
      <c r="S31" s="1">
        <v>328.09258748016072</v>
      </c>
      <c r="T31" s="1">
        <v>416.34558748016059</v>
      </c>
      <c r="U31" s="1">
        <v>377.52758748016066</v>
      </c>
      <c r="V31" s="1">
        <v>49.261561983471033</v>
      </c>
      <c r="W31" s="1">
        <v>49.845561983471043</v>
      </c>
      <c r="X31" s="1">
        <v>50.122561983471051</v>
      </c>
      <c r="Y31" s="1">
        <v>70.907561983471041</v>
      </c>
      <c r="Z31" s="1">
        <v>154.13158749989225</v>
      </c>
      <c r="AA31" s="1">
        <v>298.23358749989194</v>
      </c>
      <c r="AB31" s="1">
        <v>49.591561983471053</v>
      </c>
      <c r="AC31" s="1">
        <v>39.18856198347104</v>
      </c>
      <c r="AD31" s="1">
        <v>215.01458747849028</v>
      </c>
      <c r="AE31" s="1">
        <v>379.97158749989882</v>
      </c>
      <c r="AF31" s="1">
        <v>167.51692379237366</v>
      </c>
      <c r="AG31" s="1">
        <v>803.62958748016058</v>
      </c>
      <c r="AH31" s="1">
        <v>50.484561983471046</v>
      </c>
      <c r="AI31" s="1">
        <v>43.686561983471044</v>
      </c>
      <c r="AJ31" s="1">
        <v>269.11258748016058</v>
      </c>
      <c r="AK31" s="1">
        <v>122.23758748015507</v>
      </c>
      <c r="AL31" s="1">
        <v>54.512561983471045</v>
      </c>
      <c r="AM31" s="1">
        <v>517.99358748015516</v>
      </c>
    </row>
    <row r="32" spans="1:39" x14ac:dyDescent="0.25">
      <c r="A32" s="74">
        <f ca="1">Exceedance!U32</f>
        <v>43678</v>
      </c>
      <c r="B32" s="273">
        <v>110.50081759980036</v>
      </c>
      <c r="C32" s="273">
        <v>110.50081759980102</v>
      </c>
      <c r="D32" s="273">
        <v>110.50081759980102</v>
      </c>
      <c r="E32" s="1">
        <v>204.7280674980473</v>
      </c>
      <c r="F32" s="1">
        <v>125.35081759980041</v>
      </c>
      <c r="G32" s="1">
        <v>54.056587480160623</v>
      </c>
      <c r="H32" s="1">
        <v>127.32006749967087</v>
      </c>
      <c r="I32" s="1">
        <v>68.667067498048524</v>
      </c>
      <c r="J32" s="1">
        <v>43.638561983471035</v>
      </c>
      <c r="K32" s="1">
        <v>109.26681759980038</v>
      </c>
      <c r="L32" s="1">
        <v>108.78281759980037</v>
      </c>
      <c r="M32" s="1">
        <v>120.47081759980037</v>
      </c>
      <c r="N32" s="1">
        <v>45.335561983471038</v>
      </c>
      <c r="O32" s="1">
        <v>209.44506749804802</v>
      </c>
      <c r="P32" s="1">
        <v>47.163561983471048</v>
      </c>
      <c r="Q32" s="1">
        <v>187.49206749805015</v>
      </c>
      <c r="R32" s="1">
        <v>112.21481759980102</v>
      </c>
      <c r="S32" s="1">
        <v>173.54106749804706</v>
      </c>
      <c r="T32" s="1">
        <v>147.18706749804906</v>
      </c>
      <c r="U32" s="1">
        <v>136.10806749804743</v>
      </c>
      <c r="V32" s="1">
        <v>43.481561983471039</v>
      </c>
      <c r="W32" s="1">
        <v>43.902561983471038</v>
      </c>
      <c r="X32" s="1">
        <v>43.756561983471038</v>
      </c>
      <c r="Y32" s="1">
        <v>46.870561983471042</v>
      </c>
      <c r="Z32" s="1">
        <v>107.64481759980038</v>
      </c>
      <c r="AA32" s="1">
        <v>116.62581759980038</v>
      </c>
      <c r="AB32" s="1">
        <v>45.564172846701055</v>
      </c>
      <c r="AC32" s="1">
        <v>42.069561983471047</v>
      </c>
      <c r="AD32" s="1">
        <v>110.86681759980104</v>
      </c>
      <c r="AE32" s="1">
        <v>129.23506749805048</v>
      </c>
      <c r="AF32" s="1">
        <v>112.20181759985125</v>
      </c>
      <c r="AG32" s="1">
        <v>221.56006749805036</v>
      </c>
      <c r="AH32" s="1">
        <v>44.205561983471036</v>
      </c>
      <c r="AI32" s="1">
        <v>41.330561983471036</v>
      </c>
      <c r="AJ32" s="1">
        <v>112.90881759980103</v>
      </c>
      <c r="AK32" s="1">
        <v>104.44658748015505</v>
      </c>
      <c r="AL32" s="1">
        <v>44.70356198347104</v>
      </c>
      <c r="AM32" s="1">
        <v>237.33106749805168</v>
      </c>
    </row>
    <row r="33" spans="1:39" x14ac:dyDescent="0.25">
      <c r="A33" s="74">
        <f ca="1">Exceedance!U33</f>
        <v>43709</v>
      </c>
      <c r="B33" s="273">
        <v>75.587875862084715</v>
      </c>
      <c r="C33" s="273">
        <v>79.156889946591775</v>
      </c>
      <c r="D33" s="273">
        <v>77.666749101521361</v>
      </c>
      <c r="E33" s="1">
        <v>120.10971830991149</v>
      </c>
      <c r="F33" s="1">
        <v>92.815071737822734</v>
      </c>
      <c r="G33" s="1">
        <v>97.499634387948802</v>
      </c>
      <c r="H33" s="1">
        <v>100.31839436624954</v>
      </c>
      <c r="I33" s="1">
        <v>74.610887323995996</v>
      </c>
      <c r="J33" s="1">
        <v>50.260164946008693</v>
      </c>
      <c r="K33" s="1">
        <v>68.496009898575394</v>
      </c>
      <c r="L33" s="1">
        <v>64.507600600009496</v>
      </c>
      <c r="M33" s="1">
        <v>83.784146682386336</v>
      </c>
      <c r="N33" s="1">
        <v>39.663663723102388</v>
      </c>
      <c r="O33" s="1">
        <v>92.775295774700226</v>
      </c>
      <c r="P33" s="1">
        <v>63.595464826436981</v>
      </c>
      <c r="Q33" s="1">
        <v>98.188338028221366</v>
      </c>
      <c r="R33" s="1">
        <v>90.431058114238468</v>
      </c>
      <c r="S33" s="1">
        <v>109.57207999993652</v>
      </c>
      <c r="T33" s="1">
        <v>89.650619718362208</v>
      </c>
      <c r="U33" s="1">
        <v>99.548154929629803</v>
      </c>
      <c r="V33" s="1">
        <v>74.41247330871397</v>
      </c>
      <c r="W33" s="1">
        <v>45.417373617467959</v>
      </c>
      <c r="X33" s="1">
        <v>64.982122659323863</v>
      </c>
      <c r="Y33" s="1">
        <v>69.847471008772473</v>
      </c>
      <c r="Z33" s="1">
        <v>76.855812245043026</v>
      </c>
      <c r="AA33" s="1">
        <v>80.556924488904301</v>
      </c>
      <c r="AB33" s="1">
        <v>81.534211267655422</v>
      </c>
      <c r="AC33" s="1">
        <v>41.11224960542804</v>
      </c>
      <c r="AD33" s="1">
        <v>78.291229099217915</v>
      </c>
      <c r="AE33" s="1">
        <v>81.919732394418503</v>
      </c>
      <c r="AF33" s="1">
        <v>66.021549502755903</v>
      </c>
      <c r="AG33" s="1">
        <v>106.41228169019318</v>
      </c>
      <c r="AH33" s="1">
        <v>68.805029530350041</v>
      </c>
      <c r="AI33" s="1">
        <v>42.699558634902559</v>
      </c>
      <c r="AJ33" s="1">
        <v>108.93725772746474</v>
      </c>
      <c r="AK33" s="1">
        <v>68.685697163683173</v>
      </c>
      <c r="AL33" s="1">
        <v>66.4186141171933</v>
      </c>
      <c r="AM33" s="1">
        <v>125.68898591554529</v>
      </c>
    </row>
    <row r="34" spans="1:39" x14ac:dyDescent="0.25">
      <c r="A34" s="74">
        <f ca="1">Exceedance!U34</f>
        <v>43739</v>
      </c>
      <c r="B34" s="273">
        <v>73.720767678301215</v>
      </c>
      <c r="C34" s="273">
        <v>85.359505898632833</v>
      </c>
      <c r="D34" s="273">
        <v>80.819377623236136</v>
      </c>
      <c r="E34" s="1">
        <v>121.31883224921022</v>
      </c>
      <c r="F34" s="1">
        <v>98.278251622106865</v>
      </c>
      <c r="G34" s="1">
        <v>103.48739629767397</v>
      </c>
      <c r="H34" s="1">
        <v>108.93673038176841</v>
      </c>
      <c r="I34" s="1">
        <v>76.367544099838327</v>
      </c>
      <c r="J34" s="1">
        <v>52.442251952826133</v>
      </c>
      <c r="K34" s="1">
        <v>72.601808071123898</v>
      </c>
      <c r="L34" s="1">
        <v>73.735584735929152</v>
      </c>
      <c r="M34" s="1">
        <v>81.174685798402251</v>
      </c>
      <c r="N34" s="1">
        <v>40.58854932894495</v>
      </c>
      <c r="O34" s="1">
        <v>97.225834080227003</v>
      </c>
      <c r="P34" s="1">
        <v>83.339379320085627</v>
      </c>
      <c r="Q34" s="1">
        <v>99.984082019228978</v>
      </c>
      <c r="R34" s="1">
        <v>94.294390590654146</v>
      </c>
      <c r="S34" s="1">
        <v>113.38119125689964</v>
      </c>
      <c r="T34" s="1">
        <v>95.304538757154617</v>
      </c>
      <c r="U34" s="1">
        <v>97.555110680742104</v>
      </c>
      <c r="V34" s="1">
        <v>79.438503598035595</v>
      </c>
      <c r="W34" s="1">
        <v>48.214663816555571</v>
      </c>
      <c r="X34" s="1">
        <v>70.90535777923516</v>
      </c>
      <c r="Y34" s="1">
        <v>70.302113344775549</v>
      </c>
      <c r="Z34" s="1">
        <v>83.461342228028172</v>
      </c>
      <c r="AA34" s="1">
        <v>82.191282685468124</v>
      </c>
      <c r="AB34" s="1">
        <v>89.788159045893266</v>
      </c>
      <c r="AC34" s="1">
        <v>54.039211081435013</v>
      </c>
      <c r="AD34" s="1">
        <v>76.678800342468122</v>
      </c>
      <c r="AE34" s="1">
        <v>86.980776759576614</v>
      </c>
      <c r="AF34" s="1">
        <v>67.22065269727814</v>
      </c>
      <c r="AG34" s="1">
        <v>112.60095012932533</v>
      </c>
      <c r="AH34" s="1">
        <v>73.866602820059882</v>
      </c>
      <c r="AI34" s="1">
        <v>63.756707835173557</v>
      </c>
      <c r="AJ34" s="1">
        <v>114.38689547561539</v>
      </c>
      <c r="AK34" s="1">
        <v>76.615935949425719</v>
      </c>
      <c r="AL34" s="1">
        <v>75.718026322867757</v>
      </c>
      <c r="AM34" s="1">
        <v>171.7593145736252</v>
      </c>
    </row>
    <row r="35" spans="1:39" x14ac:dyDescent="0.25">
      <c r="A35" s="74">
        <f ca="1">Exceedance!U35</f>
        <v>43770</v>
      </c>
      <c r="B35" s="273">
        <v>74.879130011259249</v>
      </c>
      <c r="C35" s="273">
        <v>79.298876676096299</v>
      </c>
      <c r="D35" s="273">
        <v>77.158429957970469</v>
      </c>
      <c r="E35" s="1">
        <v>118.39803120891312</v>
      </c>
      <c r="F35" s="1">
        <v>96.204049956877611</v>
      </c>
      <c r="G35" s="1">
        <v>104.41277061065225</v>
      </c>
      <c r="H35" s="1">
        <v>107.0330616597759</v>
      </c>
      <c r="I35" s="1">
        <v>78.517655580488707</v>
      </c>
      <c r="J35" s="1">
        <v>56.70743737370271</v>
      </c>
      <c r="K35" s="1">
        <v>74.042136843023144</v>
      </c>
      <c r="L35" s="1">
        <v>74.990920712189492</v>
      </c>
      <c r="M35" s="1">
        <v>88.274695933937664</v>
      </c>
      <c r="N35" s="1">
        <v>44.020499350591891</v>
      </c>
      <c r="O35" s="1">
        <v>97.366355561509991</v>
      </c>
      <c r="P35" s="1">
        <v>73.889657406534482</v>
      </c>
      <c r="Q35" s="1">
        <v>100.34195034118932</v>
      </c>
      <c r="R35" s="1">
        <v>99.434861861923366</v>
      </c>
      <c r="S35" s="1">
        <v>109.53847540990287</v>
      </c>
      <c r="T35" s="1">
        <v>95.793392345633521</v>
      </c>
      <c r="U35" s="1">
        <v>97.514687755556864</v>
      </c>
      <c r="V35" s="1">
        <v>76.325519611002193</v>
      </c>
      <c r="W35" s="1">
        <v>50.957932725698946</v>
      </c>
      <c r="X35" s="1">
        <v>70.124346237969519</v>
      </c>
      <c r="Y35" s="1">
        <v>71.864206462686013</v>
      </c>
      <c r="Z35" s="1">
        <v>105.40587957551109</v>
      </c>
      <c r="AA35" s="1">
        <v>84.307112276259502</v>
      </c>
      <c r="AB35" s="1">
        <v>90.001928108928979</v>
      </c>
      <c r="AC35" s="1">
        <v>48.776236530420981</v>
      </c>
      <c r="AD35" s="1">
        <v>77.969355170130456</v>
      </c>
      <c r="AE35" s="1">
        <v>90.000880735074148</v>
      </c>
      <c r="AF35" s="1">
        <v>70.871276803817551</v>
      </c>
      <c r="AG35" s="1">
        <v>110.52375818966966</v>
      </c>
      <c r="AH35" s="1">
        <v>78.894518858122467</v>
      </c>
      <c r="AI35" s="1">
        <v>53.912910808232461</v>
      </c>
      <c r="AJ35" s="1">
        <v>110.30170529898263</v>
      </c>
      <c r="AK35" s="1">
        <v>78.720067047831364</v>
      </c>
      <c r="AL35" s="1">
        <v>77.983122247936521</v>
      </c>
      <c r="AM35" s="1">
        <v>129.5724657164115</v>
      </c>
    </row>
    <row r="36" spans="1:39" x14ac:dyDescent="0.25">
      <c r="A36" s="74">
        <f ca="1">Exceedance!U36</f>
        <v>43800</v>
      </c>
      <c r="B36" s="273">
        <v>71.110767678301215</v>
      </c>
      <c r="C36" s="273">
        <v>74.799505898632844</v>
      </c>
      <c r="D36" s="273">
        <v>73.259377623236162</v>
      </c>
      <c r="E36" s="1">
        <v>118.21983224921021</v>
      </c>
      <c r="F36" s="1">
        <v>97.094251622106881</v>
      </c>
      <c r="G36" s="1">
        <v>103.88539629767398</v>
      </c>
      <c r="H36" s="1">
        <v>107.61573038176843</v>
      </c>
      <c r="I36" s="1">
        <v>81.146544099838309</v>
      </c>
      <c r="J36" s="1">
        <v>57.610251952826125</v>
      </c>
      <c r="K36" s="1">
        <v>75.729808071123912</v>
      </c>
      <c r="L36" s="1">
        <v>75.115584735929147</v>
      </c>
      <c r="M36" s="1">
        <v>86.966685798402253</v>
      </c>
      <c r="N36" s="1">
        <v>44.178549328944946</v>
      </c>
      <c r="O36" s="1">
        <v>97.042834080226996</v>
      </c>
      <c r="P36" s="1">
        <v>71.379379320085647</v>
      </c>
      <c r="Q36" s="1">
        <v>103.94908201922897</v>
      </c>
      <c r="R36" s="1">
        <v>103.16039059065415</v>
      </c>
      <c r="S36" s="1">
        <v>110.18119125689965</v>
      </c>
      <c r="T36" s="1">
        <v>96.879538757154634</v>
      </c>
      <c r="U36" s="1">
        <v>99.645110680742093</v>
      </c>
      <c r="V36" s="1">
        <v>75.147503598035598</v>
      </c>
      <c r="W36" s="1">
        <v>51.891663816555592</v>
      </c>
      <c r="X36" s="1">
        <v>71.076357779235138</v>
      </c>
      <c r="Y36" s="1">
        <v>73.155113344775529</v>
      </c>
      <c r="Z36" s="1">
        <v>87.100342228028168</v>
      </c>
      <c r="AA36" s="1">
        <v>86.21628268546813</v>
      </c>
      <c r="AB36" s="1">
        <v>89.559159045893281</v>
      </c>
      <c r="AC36" s="1">
        <v>46.161211081435006</v>
      </c>
      <c r="AD36" s="1">
        <v>79.506800342468139</v>
      </c>
      <c r="AE36" s="1">
        <v>90.212776759576613</v>
      </c>
      <c r="AF36" s="1">
        <v>72.300652697278153</v>
      </c>
      <c r="AG36" s="1">
        <v>112.54495012932533</v>
      </c>
      <c r="AH36" s="1">
        <v>78.040602820059888</v>
      </c>
      <c r="AI36" s="1">
        <v>51.498707835173548</v>
      </c>
      <c r="AJ36" s="1">
        <v>111.71689547561539</v>
      </c>
      <c r="AK36" s="1">
        <v>80.31293594942575</v>
      </c>
      <c r="AL36" s="1">
        <v>77.489026322867744</v>
      </c>
      <c r="AM36" s="1">
        <v>128.1163145736252</v>
      </c>
    </row>
    <row r="37" spans="1:39" x14ac:dyDescent="0.25">
      <c r="A37" s="74">
        <f ca="1">Exceedance!U37</f>
        <v>43831</v>
      </c>
      <c r="B37" s="254">
        <v>78.280767678301217</v>
      </c>
      <c r="C37" s="254">
        <v>81.969505898632846</v>
      </c>
      <c r="D37" s="254">
        <v>80.429377623236149</v>
      </c>
      <c r="E37" s="1">
        <v>116.08883224921021</v>
      </c>
      <c r="F37" s="1">
        <v>96.18325162210688</v>
      </c>
      <c r="G37" s="1">
        <v>97.142690782732046</v>
      </c>
      <c r="H37" s="1">
        <v>104.91973038176843</v>
      </c>
      <c r="I37" s="1">
        <v>77.213544099838316</v>
      </c>
      <c r="J37" s="1">
        <v>54.97125195282613</v>
      </c>
      <c r="K37" s="1">
        <v>75.812808071123911</v>
      </c>
      <c r="L37" s="1">
        <v>72.363584735929138</v>
      </c>
      <c r="M37" s="1">
        <v>85.386685798402254</v>
      </c>
      <c r="N37" s="1">
        <v>43.639549328944938</v>
      </c>
      <c r="O37" s="1">
        <v>96.723834080226993</v>
      </c>
      <c r="P37" s="1">
        <v>72.119379320085628</v>
      </c>
      <c r="Q37" s="1">
        <v>103.57208201922897</v>
      </c>
      <c r="R37" s="1">
        <v>117.63839059065417</v>
      </c>
      <c r="S37" s="1">
        <v>109.17119125689963</v>
      </c>
      <c r="T37" s="1">
        <v>96.005538757154653</v>
      </c>
      <c r="U37" s="1">
        <v>99.102110680742086</v>
      </c>
      <c r="V37" s="1">
        <v>74.602503598035611</v>
      </c>
      <c r="W37" s="1">
        <v>51.018663816555602</v>
      </c>
      <c r="X37" s="1">
        <v>71.105357779235149</v>
      </c>
      <c r="Y37" s="1">
        <v>72.839113344775541</v>
      </c>
      <c r="Z37" s="1">
        <v>85.963342228028154</v>
      </c>
      <c r="AA37" s="1">
        <v>87.663282685468133</v>
      </c>
      <c r="AB37" s="1">
        <v>89.302159045893276</v>
      </c>
      <c r="AC37" s="1">
        <v>45.182211081435007</v>
      </c>
      <c r="AD37" s="1">
        <v>78.956800342468171</v>
      </c>
      <c r="AE37" s="1">
        <v>89.319776759576641</v>
      </c>
      <c r="AF37" s="1">
        <v>71.783652697278143</v>
      </c>
      <c r="AG37" s="1">
        <v>112.62595012932533</v>
      </c>
      <c r="AH37" s="1">
        <v>75.255602820059877</v>
      </c>
      <c r="AI37" s="1">
        <v>50.976707835173549</v>
      </c>
      <c r="AJ37" s="1">
        <v>112.07889547561538</v>
      </c>
      <c r="AK37" s="1">
        <v>80.67393594942574</v>
      </c>
      <c r="AL37" s="1">
        <v>75.661026322867741</v>
      </c>
      <c r="AM37" s="1">
        <v>127.6813145736252</v>
      </c>
    </row>
    <row r="38" spans="1:39" x14ac:dyDescent="0.25">
      <c r="A38" s="74">
        <f ca="1">Exceedance!U38</f>
        <v>43862</v>
      </c>
      <c r="B38" s="254">
        <v>80.727492344217254</v>
      </c>
      <c r="C38" s="254">
        <v>84.178247453559763</v>
      </c>
      <c r="D38" s="254">
        <v>82.737482292704783</v>
      </c>
      <c r="E38" s="1">
        <v>111.845230168616</v>
      </c>
      <c r="F38" s="1">
        <v>93.60184829164838</v>
      </c>
      <c r="G38" s="1">
        <v>104.37495000018895</v>
      </c>
      <c r="H38" s="1">
        <v>103.58039293778337</v>
      </c>
      <c r="I38" s="1">
        <v>76.858767061139062</v>
      </c>
      <c r="J38" s="1">
        <v>56.040622794579285</v>
      </c>
      <c r="K38" s="1">
        <v>72.29546561492235</v>
      </c>
      <c r="L38" s="1">
        <v>74.625256688449852</v>
      </c>
      <c r="M38" s="1">
        <v>85.30070606947308</v>
      </c>
      <c r="N38" s="1">
        <v>44.872449372238819</v>
      </c>
      <c r="O38" s="1">
        <v>94.759877042792994</v>
      </c>
      <c r="P38" s="1">
        <v>79.399935492983317</v>
      </c>
      <c r="Q38" s="1">
        <v>107.42681866314966</v>
      </c>
      <c r="R38" s="1">
        <v>103.83733313319257</v>
      </c>
      <c r="S38" s="1">
        <v>106.50275956290612</v>
      </c>
      <c r="T38" s="1">
        <v>94.567245934112421</v>
      </c>
      <c r="U38" s="1">
        <v>100.09126483037164</v>
      </c>
      <c r="V38" s="1">
        <v>74.074535623968785</v>
      </c>
      <c r="W38" s="1">
        <v>51.958201634842332</v>
      </c>
      <c r="X38" s="1">
        <v>74.14933469670386</v>
      </c>
      <c r="Y38" s="1">
        <v>72.683299580596469</v>
      </c>
      <c r="Z38" s="1">
        <v>84.730416922994081</v>
      </c>
      <c r="AA38" s="1">
        <v>85.860941867050826</v>
      </c>
      <c r="AB38" s="1">
        <v>90.779697171964671</v>
      </c>
      <c r="AC38" s="1">
        <v>46.181261979406941</v>
      </c>
      <c r="AD38" s="1">
        <v>77.697909997792792</v>
      </c>
      <c r="AE38" s="1">
        <v>87.546984710571678</v>
      </c>
      <c r="AF38" s="1">
        <v>71.288900910356986</v>
      </c>
      <c r="AG38" s="1">
        <v>108.77956625001401</v>
      </c>
      <c r="AH38" s="1">
        <v>74.900434896185061</v>
      </c>
      <c r="AI38" s="1">
        <v>54.800113781291373</v>
      </c>
      <c r="AJ38" s="1">
        <v>113.87651512234987</v>
      </c>
      <c r="AK38" s="1">
        <v>78.252198146236992</v>
      </c>
      <c r="AL38" s="1">
        <v>76.514218173005318</v>
      </c>
      <c r="AM38" s="1">
        <v>125.15661685919778</v>
      </c>
    </row>
    <row r="39" spans="1:39" x14ac:dyDescent="0.25">
      <c r="A39" s="74">
        <f ca="1">Exceedance!U39</f>
        <v>43891</v>
      </c>
      <c r="B39" s="254">
        <v>117.97076767830123</v>
      </c>
      <c r="C39" s="254">
        <v>121.65950589863287</v>
      </c>
      <c r="D39" s="254">
        <v>120.11937762323615</v>
      </c>
      <c r="E39" s="1">
        <v>133.15083224921023</v>
      </c>
      <c r="F39" s="1">
        <v>118.17325162210687</v>
      </c>
      <c r="G39" s="1">
        <v>160.62860172433992</v>
      </c>
      <c r="H39" s="1">
        <v>124.36773038176842</v>
      </c>
      <c r="I39" s="1">
        <v>111.36454409983833</v>
      </c>
      <c r="J39" s="1">
        <v>101.01525195282612</v>
      </c>
      <c r="K39" s="1">
        <v>96.677808071123906</v>
      </c>
      <c r="L39" s="1">
        <v>91.173584735929154</v>
      </c>
      <c r="M39" s="1">
        <v>144.91068579840223</v>
      </c>
      <c r="N39" s="1">
        <v>88.259549328944956</v>
      </c>
      <c r="O39" s="1">
        <v>141.35983408022702</v>
      </c>
      <c r="P39" s="1">
        <v>113.14537932008565</v>
      </c>
      <c r="Q39" s="1">
        <v>131.03708201922896</v>
      </c>
      <c r="R39" s="1">
        <v>141.39839059065417</v>
      </c>
      <c r="S39" s="1">
        <v>140.72619125689965</v>
      </c>
      <c r="T39" s="1">
        <v>121.98753875715464</v>
      </c>
      <c r="U39" s="1">
        <v>120.28111068074209</v>
      </c>
      <c r="V39" s="1">
        <v>100.14150359803557</v>
      </c>
      <c r="W39" s="1">
        <v>70.076663816555609</v>
      </c>
      <c r="X39" s="1">
        <v>95.679357779235147</v>
      </c>
      <c r="Y39" s="1">
        <v>112.37811334477553</v>
      </c>
      <c r="Z39" s="1">
        <v>115.04934222802814</v>
      </c>
      <c r="AA39" s="1">
        <v>109.01128268546813</v>
      </c>
      <c r="AB39" s="1">
        <v>118.14115904589327</v>
      </c>
      <c r="AC39" s="1">
        <v>62.148211081435015</v>
      </c>
      <c r="AD39" s="1">
        <v>101.89980034246818</v>
      </c>
      <c r="AE39" s="1">
        <v>107.09477675957663</v>
      </c>
      <c r="AF39" s="1">
        <v>94.353652697278136</v>
      </c>
      <c r="AG39" s="1">
        <v>141.87195012932531</v>
      </c>
      <c r="AH39" s="1">
        <v>97.355602820059886</v>
      </c>
      <c r="AI39" s="1">
        <v>74.93670783517355</v>
      </c>
      <c r="AJ39" s="1">
        <v>133.75989547561539</v>
      </c>
      <c r="AK39" s="1">
        <v>99.572935949425741</v>
      </c>
      <c r="AL39" s="1">
        <v>102.87202632286775</v>
      </c>
      <c r="AM39" s="1">
        <v>143.85507642401905</v>
      </c>
    </row>
    <row r="40" spans="1:39" x14ac:dyDescent="0.25">
      <c r="A40" s="74">
        <f ca="1">Exceedance!U40</f>
        <v>43922</v>
      </c>
      <c r="B40" s="254">
        <v>139.0732236594846</v>
      </c>
      <c r="C40" s="254">
        <v>139.06295150550994</v>
      </c>
      <c r="D40" s="254">
        <v>139.06704539088497</v>
      </c>
      <c r="E40" s="1">
        <v>161.82563816002485</v>
      </c>
      <c r="F40" s="1">
        <v>151.78355793822919</v>
      </c>
      <c r="G40" s="1">
        <v>228.94678131948243</v>
      </c>
      <c r="H40" s="1">
        <v>147.78883511324739</v>
      </c>
      <c r="I40" s="1">
        <v>96.331980302520705</v>
      </c>
      <c r="J40" s="1">
        <v>141.97354468013214</v>
      </c>
      <c r="K40" s="1">
        <v>120.6354875723429</v>
      </c>
      <c r="L40" s="1">
        <v>93.627221037525203</v>
      </c>
      <c r="M40" s="1">
        <v>90.952479338842934</v>
      </c>
      <c r="N40" s="1">
        <v>171.83328081332724</v>
      </c>
      <c r="O40" s="1">
        <v>129.46675430863678</v>
      </c>
      <c r="P40" s="1">
        <v>107.52544073638677</v>
      </c>
      <c r="Q40" s="1">
        <v>138.55311916523419</v>
      </c>
      <c r="R40" s="1">
        <v>144.06110830240888</v>
      </c>
      <c r="S40" s="1">
        <v>172.58596960138141</v>
      </c>
      <c r="T40" s="1">
        <v>127.67311045199085</v>
      </c>
      <c r="U40" s="1">
        <v>126.06977029211271</v>
      </c>
      <c r="V40" s="1">
        <v>94.898479338842947</v>
      </c>
      <c r="W40" s="1">
        <v>66.312479338842934</v>
      </c>
      <c r="X40" s="1">
        <v>82.62008340696643</v>
      </c>
      <c r="Y40" s="1">
        <v>133.46461497557416</v>
      </c>
      <c r="Z40" s="1">
        <v>136.56412943292614</v>
      </c>
      <c r="AA40" s="1">
        <v>133.01637655525684</v>
      </c>
      <c r="AB40" s="1">
        <v>72.490017245806683</v>
      </c>
      <c r="AC40" s="1">
        <v>64.203117638060334</v>
      </c>
      <c r="AD40" s="1">
        <v>131.18714480847356</v>
      </c>
      <c r="AE40" s="1">
        <v>72.158479338842938</v>
      </c>
      <c r="AF40" s="1">
        <v>211.17626395481795</v>
      </c>
      <c r="AG40" s="1">
        <v>158.96450914971152</v>
      </c>
      <c r="AH40" s="1">
        <v>64.322479338842939</v>
      </c>
      <c r="AI40" s="1">
        <v>101.22270819464234</v>
      </c>
      <c r="AJ40" s="1">
        <v>118.80290925015183</v>
      </c>
      <c r="AK40" s="1">
        <v>86.03425277198204</v>
      </c>
      <c r="AL40" s="1">
        <v>107.85093050743734</v>
      </c>
      <c r="AM40" s="1">
        <v>173.1099300001014</v>
      </c>
    </row>
    <row r="41" spans="1:39" x14ac:dyDescent="0.25">
      <c r="A41" s="74">
        <f ca="1">Exceedance!U41</f>
        <v>43952</v>
      </c>
      <c r="B41" s="254">
        <v>177.82144056206261</v>
      </c>
      <c r="C41" s="254">
        <v>177.75204259711199</v>
      </c>
      <c r="D41" s="254">
        <v>177.7796026627401</v>
      </c>
      <c r="E41" s="1">
        <v>321.42593749999406</v>
      </c>
      <c r="F41" s="1">
        <v>298.09107223088921</v>
      </c>
      <c r="G41" s="1">
        <v>611.42156587697502</v>
      </c>
      <c r="H41" s="1">
        <v>341.74437697018033</v>
      </c>
      <c r="I41" s="1">
        <v>145.44499975707521</v>
      </c>
      <c r="J41" s="1">
        <v>127.75129616946987</v>
      </c>
      <c r="K41" s="1">
        <v>99.981670491420999</v>
      </c>
      <c r="L41" s="1">
        <v>111.19862840544269</v>
      </c>
      <c r="M41" s="1">
        <v>174.71975806873155</v>
      </c>
      <c r="N41" s="1">
        <v>255.19793750001912</v>
      </c>
      <c r="O41" s="1">
        <v>190.92524146380831</v>
      </c>
      <c r="P41" s="1">
        <v>166.61787500015018</v>
      </c>
      <c r="Q41" s="1">
        <v>210.76045207643136</v>
      </c>
      <c r="R41" s="1">
        <v>420.85517059768523</v>
      </c>
      <c r="S41" s="1">
        <v>196.66980192142742</v>
      </c>
      <c r="T41" s="1">
        <v>295.58593749999642</v>
      </c>
      <c r="U41" s="1">
        <v>140.3959374999956</v>
      </c>
      <c r="V41" s="1">
        <v>126.71150804123656</v>
      </c>
      <c r="W41" s="1">
        <v>50.465561983471041</v>
      </c>
      <c r="X41" s="1">
        <v>71.859052853865336</v>
      </c>
      <c r="Y41" s="1">
        <v>121.71430214142664</v>
      </c>
      <c r="Z41" s="1">
        <v>220.44820041402369</v>
      </c>
      <c r="AA41" s="1">
        <v>242.14167749311966</v>
      </c>
      <c r="AB41" s="1">
        <v>194.40573944096928</v>
      </c>
      <c r="AC41" s="1">
        <v>75.666221559328989</v>
      </c>
      <c r="AD41" s="1">
        <v>153.16941630208939</v>
      </c>
      <c r="AE41" s="1">
        <v>77.095561983471057</v>
      </c>
      <c r="AF41" s="1">
        <v>286.94993750000219</v>
      </c>
      <c r="AG41" s="1">
        <v>217.97219212023117</v>
      </c>
      <c r="AH41" s="1">
        <v>68.340561983471048</v>
      </c>
      <c r="AI41" s="1">
        <v>133.9009375000133</v>
      </c>
      <c r="AJ41" s="1">
        <v>178.82493749999622</v>
      </c>
      <c r="AK41" s="1">
        <v>105.85357233644427</v>
      </c>
      <c r="AL41" s="1">
        <v>241.94893750000278</v>
      </c>
      <c r="AM41" s="1">
        <v>336.8649374998609</v>
      </c>
    </row>
    <row r="42" spans="1:39" x14ac:dyDescent="0.25">
      <c r="A42" s="74">
        <f ca="1">Exceedance!U42</f>
        <v>43983</v>
      </c>
      <c r="B42" s="254">
        <v>255.53527000070417</v>
      </c>
      <c r="C42" s="254">
        <v>255.53527000070432</v>
      </c>
      <c r="D42" s="254">
        <v>255.53527000070429</v>
      </c>
      <c r="E42" s="1">
        <v>457.3582700007114</v>
      </c>
      <c r="F42" s="1">
        <v>154.61027000069231</v>
      </c>
      <c r="G42" s="1">
        <v>946.09953999963466</v>
      </c>
      <c r="H42" s="1">
        <v>146.33927000066518</v>
      </c>
      <c r="I42" s="1">
        <v>84.920479338842938</v>
      </c>
      <c r="J42" s="1">
        <v>146.13597588043638</v>
      </c>
      <c r="K42" s="1">
        <v>121.38203754312951</v>
      </c>
      <c r="L42" s="1">
        <v>317.38909564472419</v>
      </c>
      <c r="M42" s="1">
        <v>60.461479338842949</v>
      </c>
      <c r="N42" s="1">
        <v>367.3822700007114</v>
      </c>
      <c r="O42" s="1">
        <v>87.560479338842953</v>
      </c>
      <c r="P42" s="1">
        <v>420.30078500036387</v>
      </c>
      <c r="Q42" s="1">
        <v>575.92827000062402</v>
      </c>
      <c r="R42" s="1">
        <v>746.34227000069268</v>
      </c>
      <c r="S42" s="1">
        <v>350.4750230644226</v>
      </c>
      <c r="T42" s="1">
        <v>641.00127000071132</v>
      </c>
      <c r="U42" s="1">
        <v>125.22127000071143</v>
      </c>
      <c r="V42" s="1">
        <v>82.462479338842954</v>
      </c>
      <c r="W42" s="1">
        <v>52.969479338842916</v>
      </c>
      <c r="X42" s="1">
        <v>107.12071982610284</v>
      </c>
      <c r="Y42" s="1">
        <v>107.12000211404381</v>
      </c>
      <c r="Z42" s="1">
        <v>333.81069004464393</v>
      </c>
      <c r="AA42" s="1">
        <v>217.41527000067231</v>
      </c>
      <c r="AB42" s="1">
        <v>55.778479338842949</v>
      </c>
      <c r="AC42" s="1">
        <v>209.61630489834224</v>
      </c>
      <c r="AD42" s="1">
        <v>404.13754677135307</v>
      </c>
      <c r="AE42" s="1">
        <v>129.29647933884294</v>
      </c>
      <c r="AF42" s="1">
        <v>565.08727000071144</v>
      </c>
      <c r="AG42" s="1">
        <v>97.238269974741613</v>
      </c>
      <c r="AH42" s="1">
        <v>54.370479338842955</v>
      </c>
      <c r="AI42" s="1">
        <v>383.08427000071146</v>
      </c>
      <c r="AJ42" s="1">
        <v>235.48627000071136</v>
      </c>
      <c r="AK42" s="1">
        <v>97.181270000657364</v>
      </c>
      <c r="AL42" s="1">
        <v>455.91027000071131</v>
      </c>
      <c r="AM42" s="1">
        <v>882.33027000071138</v>
      </c>
    </row>
    <row r="43" spans="1:39" x14ac:dyDescent="0.25">
      <c r="A43" s="74">
        <f ca="1">Exceedance!U43</f>
        <v>44013</v>
      </c>
      <c r="B43" s="254">
        <v>164.74858748016058</v>
      </c>
      <c r="C43" s="254">
        <v>164.74858748016058</v>
      </c>
      <c r="D43" s="254">
        <v>164.74858748016058</v>
      </c>
      <c r="E43" s="1">
        <v>267.25658748015508</v>
      </c>
      <c r="F43" s="1">
        <v>62.888587480160616</v>
      </c>
      <c r="G43" s="1">
        <v>379.21801249277189</v>
      </c>
      <c r="H43" s="1">
        <v>59.434587480160602</v>
      </c>
      <c r="I43" s="1">
        <v>43.391561983471043</v>
      </c>
      <c r="J43" s="1">
        <v>119.0495874799835</v>
      </c>
      <c r="K43" s="1">
        <v>157.26758749990239</v>
      </c>
      <c r="L43" s="1">
        <v>171.19558749990136</v>
      </c>
      <c r="M43" s="1">
        <v>48.780561983471038</v>
      </c>
      <c r="N43" s="1">
        <v>235.62458748015504</v>
      </c>
      <c r="O43" s="1">
        <v>48.379561983471035</v>
      </c>
      <c r="P43" s="1">
        <v>549.75658749991157</v>
      </c>
      <c r="Q43" s="1">
        <v>281.98358748016068</v>
      </c>
      <c r="R43" s="1">
        <v>315.40658748016062</v>
      </c>
      <c r="S43" s="1">
        <v>418.02858747980883</v>
      </c>
      <c r="T43" s="1">
        <v>361.93058748016057</v>
      </c>
      <c r="U43" s="1">
        <v>48.164561983471032</v>
      </c>
      <c r="V43" s="1">
        <v>49.157561983471041</v>
      </c>
      <c r="W43" s="1">
        <v>49.56756198347103</v>
      </c>
      <c r="X43" s="1">
        <v>68.427561983471051</v>
      </c>
      <c r="Y43" s="1">
        <v>146.93658749989868</v>
      </c>
      <c r="Z43" s="1">
        <v>278.41758747766062</v>
      </c>
      <c r="AA43" s="1">
        <v>48.909561983471043</v>
      </c>
      <c r="AB43" s="1">
        <v>38.730561983471048</v>
      </c>
      <c r="AC43" s="1">
        <v>200.79658747942366</v>
      </c>
      <c r="AD43" s="1">
        <v>366.8525874998976</v>
      </c>
      <c r="AE43" s="1">
        <v>164.16137776247518</v>
      </c>
      <c r="AF43" s="1">
        <v>780.0055874801551</v>
      </c>
      <c r="AG43" s="1">
        <v>49.62256198347103</v>
      </c>
      <c r="AH43" s="1">
        <v>43.260561983471035</v>
      </c>
      <c r="AI43" s="1">
        <v>268.89358748016065</v>
      </c>
      <c r="AJ43" s="1">
        <v>116.68458748016064</v>
      </c>
      <c r="AK43" s="1">
        <v>53.648561983471048</v>
      </c>
      <c r="AL43" s="1">
        <v>504.67658748015504</v>
      </c>
      <c r="AM43" s="1">
        <v>534.71358748016053</v>
      </c>
    </row>
    <row r="44" spans="1:39" x14ac:dyDescent="0.25">
      <c r="A44" s="74">
        <f ca="1">Exceedance!U44</f>
        <v>44044</v>
      </c>
      <c r="B44" s="254">
        <v>110.50081759980036</v>
      </c>
      <c r="C44" s="254">
        <v>110.50081759980036</v>
      </c>
      <c r="D44" s="254">
        <v>110.50081759980036</v>
      </c>
      <c r="E44" s="1">
        <v>124.69381759980037</v>
      </c>
      <c r="F44" s="1">
        <v>50.501587480160623</v>
      </c>
      <c r="G44" s="1">
        <v>126.96506749967662</v>
      </c>
      <c r="H44" s="1">
        <v>67.57006749804836</v>
      </c>
      <c r="I44" s="1">
        <v>42.932561983471047</v>
      </c>
      <c r="J44" s="1">
        <v>108.59381759980039</v>
      </c>
      <c r="K44" s="1">
        <v>107.60581759980039</v>
      </c>
      <c r="L44" s="1">
        <v>116.84581759980038</v>
      </c>
      <c r="M44" s="1">
        <v>44.175561983471034</v>
      </c>
      <c r="N44" s="1">
        <v>203.52006749805255</v>
      </c>
      <c r="O44" s="1">
        <v>46.457561983471045</v>
      </c>
      <c r="P44" s="1">
        <v>180.32606749805015</v>
      </c>
      <c r="Q44" s="1">
        <v>111.06781759980105</v>
      </c>
      <c r="R44" s="1">
        <v>169.73906749804908</v>
      </c>
      <c r="S44" s="1">
        <v>146.7180674980506</v>
      </c>
      <c r="T44" s="1">
        <v>132.04206749804743</v>
      </c>
      <c r="U44" s="1">
        <v>42.666561983471048</v>
      </c>
      <c r="V44" s="1">
        <v>43.029561983471048</v>
      </c>
      <c r="W44" s="1">
        <v>41.784561983471043</v>
      </c>
      <c r="X44" s="1">
        <v>45.64556198347104</v>
      </c>
      <c r="Y44" s="1">
        <v>106.53781759980039</v>
      </c>
      <c r="Z44" s="1">
        <v>115.11981759980037</v>
      </c>
      <c r="AA44" s="1">
        <v>45.070065466282486</v>
      </c>
      <c r="AB44" s="1">
        <v>41.047561983471049</v>
      </c>
      <c r="AC44" s="1">
        <v>109.36681759980037</v>
      </c>
      <c r="AD44" s="1">
        <v>122.14606749804946</v>
      </c>
      <c r="AE44" s="1">
        <v>111.21581759986198</v>
      </c>
      <c r="AF44" s="1">
        <v>212.04206749805195</v>
      </c>
      <c r="AG44" s="1">
        <v>43.187561983471042</v>
      </c>
      <c r="AH44" s="1">
        <v>40.528561983471036</v>
      </c>
      <c r="AI44" s="1">
        <v>112.05881759980105</v>
      </c>
      <c r="AJ44" s="1">
        <v>98.253587480160647</v>
      </c>
      <c r="AK44" s="1">
        <v>43.493561983471047</v>
      </c>
      <c r="AL44" s="1">
        <v>222.48106749805217</v>
      </c>
      <c r="AM44" s="1">
        <v>198.91306749804721</v>
      </c>
    </row>
    <row r="45" spans="1:39" x14ac:dyDescent="0.25">
      <c r="A45" s="74">
        <f ca="1">Exceedance!U45</f>
        <v>44075</v>
      </c>
      <c r="B45" s="254">
        <v>75.900837540679476</v>
      </c>
      <c r="C45" s="254">
        <v>79.486686597283224</v>
      </c>
      <c r="D45" s="254">
        <v>77.989516785962508</v>
      </c>
      <c r="E45" s="1">
        <v>92.108104897329952</v>
      </c>
      <c r="F45" s="1">
        <v>97.947572853960196</v>
      </c>
      <c r="G45" s="1">
        <v>99.806915094392195</v>
      </c>
      <c r="H45" s="1">
        <v>73.345603773637492</v>
      </c>
      <c r="I45" s="1">
        <v>48.977826347750558</v>
      </c>
      <c r="J45" s="1">
        <v>67.130262146114191</v>
      </c>
      <c r="K45" s="1">
        <v>63.167787039034764</v>
      </c>
      <c r="L45" s="1">
        <v>82.846005796421707</v>
      </c>
      <c r="M45" s="1">
        <v>37.216515637281155</v>
      </c>
      <c r="N45" s="1">
        <v>90.807613207599744</v>
      </c>
      <c r="O45" s="1">
        <v>62.497438072780703</v>
      </c>
      <c r="P45" s="1">
        <v>96.621386792505405</v>
      </c>
      <c r="Q45" s="1">
        <v>89.241657550773638</v>
      </c>
      <c r="R45" s="1">
        <v>108.73307999993652</v>
      </c>
      <c r="S45" s="1">
        <v>88.888320754769552</v>
      </c>
      <c r="T45" s="1">
        <v>99.469424528354438</v>
      </c>
      <c r="U45" s="1">
        <v>73.457958730512317</v>
      </c>
      <c r="V45" s="1">
        <v>43.425768805474711</v>
      </c>
      <c r="W45" s="1">
        <v>62.549305540908101</v>
      </c>
      <c r="X45" s="1">
        <v>67.486046215699218</v>
      </c>
      <c r="Y45" s="1">
        <v>74.442946872422979</v>
      </c>
      <c r="Z45" s="1">
        <v>78.870857705199811</v>
      </c>
      <c r="AA45" s="1">
        <v>80.029669811371647</v>
      </c>
      <c r="AB45" s="1">
        <v>39.592922169256163</v>
      </c>
      <c r="AC45" s="1">
        <v>76.379780583069675</v>
      </c>
      <c r="AD45" s="1">
        <v>80.357971698165784</v>
      </c>
      <c r="AE45" s="1">
        <v>64.872288984727746</v>
      </c>
      <c r="AF45" s="1">
        <v>105.16122641514693</v>
      </c>
      <c r="AG45" s="1">
        <v>67.197374135478881</v>
      </c>
      <c r="AH45" s="1">
        <v>41.966532212764633</v>
      </c>
      <c r="AI45" s="1">
        <v>107.58766249420709</v>
      </c>
      <c r="AJ45" s="1">
        <v>67.741914791946286</v>
      </c>
      <c r="AK45" s="1">
        <v>64.821822644911805</v>
      </c>
      <c r="AL45" s="1">
        <v>125.06307999993652</v>
      </c>
      <c r="AM45" s="1">
        <v>118.64065094344879</v>
      </c>
    </row>
    <row r="46" spans="1:39" x14ac:dyDescent="0.25">
      <c r="A46" s="74">
        <f ca="1">Exceedance!U46</f>
        <v>44105</v>
      </c>
      <c r="B46" s="254">
        <v>74.042531970656171</v>
      </c>
      <c r="C46" s="254">
        <v>85.698674290659852</v>
      </c>
      <c r="D46" s="254">
        <v>81.151279314455053</v>
      </c>
      <c r="E46" s="1">
        <v>97.059361286554633</v>
      </c>
      <c r="F46" s="1">
        <v>103.63118574395449</v>
      </c>
      <c r="G46" s="1">
        <v>108.51175391502491</v>
      </c>
      <c r="H46" s="1">
        <v>75.581338652722536</v>
      </c>
      <c r="I46" s="1">
        <v>51.100483437266973</v>
      </c>
      <c r="J46" s="1">
        <v>71.2311928747732</v>
      </c>
      <c r="K46" s="1">
        <v>72.415116397390108</v>
      </c>
      <c r="L46" s="1">
        <v>79.76422202821972</v>
      </c>
      <c r="M46" s="1">
        <v>38.144166208730823</v>
      </c>
      <c r="N46" s="1">
        <v>96.063104579259459</v>
      </c>
      <c r="O46" s="1">
        <v>81.428116139739174</v>
      </c>
      <c r="P46" s="1">
        <v>99.313696028710993</v>
      </c>
      <c r="Q46" s="1">
        <v>92.894149395812846</v>
      </c>
      <c r="R46" s="1">
        <v>112.20478021984962</v>
      </c>
      <c r="S46" s="1">
        <v>94.650825962065326</v>
      </c>
      <c r="T46" s="1">
        <v>96.869768269414365</v>
      </c>
      <c r="U46" s="1">
        <v>78.122454102854533</v>
      </c>
      <c r="V46" s="1">
        <v>46.397800549640721</v>
      </c>
      <c r="W46" s="1">
        <v>68.328484704910835</v>
      </c>
      <c r="X46" s="1">
        <v>67.905138358238162</v>
      </c>
      <c r="Y46" s="1">
        <v>82.708886804247484</v>
      </c>
      <c r="Z46" s="1">
        <v>80.69452454176475</v>
      </c>
      <c r="AA46" s="1">
        <v>88.38204149988043</v>
      </c>
      <c r="AB46" s="1">
        <v>52.663974916731156</v>
      </c>
      <c r="AC46" s="1">
        <v>75.462941990801966</v>
      </c>
      <c r="AD46" s="1">
        <v>85.765263067220459</v>
      </c>
      <c r="AE46" s="1">
        <v>66.273931880733429</v>
      </c>
      <c r="AF46" s="1">
        <v>111.98702102902098</v>
      </c>
      <c r="AG46" s="1">
        <v>72.296769638382884</v>
      </c>
      <c r="AH46" s="1">
        <v>61.95165927685602</v>
      </c>
      <c r="AI46" s="1">
        <v>113.07569874556781</v>
      </c>
      <c r="AJ46" s="1">
        <v>75.491178637803799</v>
      </c>
      <c r="AK46" s="1">
        <v>74.413261943670051</v>
      </c>
      <c r="AL46" s="1">
        <v>166.66771999999722</v>
      </c>
      <c r="AM46" s="1">
        <v>119.96721940269819</v>
      </c>
    </row>
    <row r="47" spans="1:39" x14ac:dyDescent="0.25">
      <c r="A47" s="74">
        <f ca="1">Exceedance!U47</f>
        <v>44136</v>
      </c>
      <c r="B47" s="254">
        <v>75.190514810312436</v>
      </c>
      <c r="C47" s="254">
        <v>79.627104152251491</v>
      </c>
      <c r="D47" s="254">
        <v>77.479625143021025</v>
      </c>
      <c r="E47" s="1">
        <v>95.290575438601238</v>
      </c>
      <c r="F47" s="1">
        <v>104.57266362318175</v>
      </c>
      <c r="G47" s="1">
        <v>106.7079231435725</v>
      </c>
      <c r="H47" s="1">
        <v>77.778876115537926</v>
      </c>
      <c r="I47" s="1">
        <v>55.511177519935771</v>
      </c>
      <c r="J47" s="1">
        <v>72.764864072361149</v>
      </c>
      <c r="K47" s="1">
        <v>73.729725545861427</v>
      </c>
      <c r="L47" s="1">
        <v>86.852892285373926</v>
      </c>
      <c r="M47" s="1">
        <v>41.902354395545963</v>
      </c>
      <c r="N47" s="1">
        <v>95.648294754122048</v>
      </c>
      <c r="O47" s="1">
        <v>72.934209167489513</v>
      </c>
      <c r="P47" s="1">
        <v>99.711512285849352</v>
      </c>
      <c r="Q47" s="1">
        <v>98.198886512076953</v>
      </c>
      <c r="R47" s="1">
        <v>108.44910989017706</v>
      </c>
      <c r="S47" s="1">
        <v>95.225412221353551</v>
      </c>
      <c r="T47" s="1">
        <v>97.222356389755817</v>
      </c>
      <c r="U47" s="1">
        <v>74.977665260826981</v>
      </c>
      <c r="V47" s="1">
        <v>49.134032789974889</v>
      </c>
      <c r="W47" s="1">
        <v>67.56017874668791</v>
      </c>
      <c r="X47" s="1">
        <v>69.704424217649859</v>
      </c>
      <c r="Y47" s="1">
        <v>100.87311626217497</v>
      </c>
      <c r="Z47" s="1">
        <v>82.888668911385253</v>
      </c>
      <c r="AA47" s="1">
        <v>88.713717580529462</v>
      </c>
      <c r="AB47" s="1">
        <v>47.011330564578536</v>
      </c>
      <c r="AC47" s="1">
        <v>76.602943862066411</v>
      </c>
      <c r="AD47" s="1">
        <v>88.606609419890773</v>
      </c>
      <c r="AE47" s="1">
        <v>69.963514723290444</v>
      </c>
      <c r="AF47" s="1">
        <v>109.43234293131061</v>
      </c>
      <c r="AG47" s="1">
        <v>77.39374481133828</v>
      </c>
      <c r="AH47" s="1">
        <v>52.601702525989708</v>
      </c>
      <c r="AI47" s="1">
        <v>109.15554717313015</v>
      </c>
      <c r="AJ47" s="1">
        <v>77.703850294648831</v>
      </c>
      <c r="AK47" s="1">
        <v>76.274221235809733</v>
      </c>
      <c r="AL47" s="1">
        <v>124.99311612902954</v>
      </c>
      <c r="AM47" s="1">
        <v>117.24356716390146</v>
      </c>
    </row>
    <row r="48" spans="1:39" x14ac:dyDescent="0.25">
      <c r="A48" s="74">
        <f ca="1">Exceedance!U48</f>
        <v>44166</v>
      </c>
      <c r="B48" s="254">
        <v>71.432531970656171</v>
      </c>
      <c r="C48" s="254">
        <v>75.138674290659864</v>
      </c>
      <c r="D48" s="254">
        <v>73.591279314455065</v>
      </c>
      <c r="E48" s="1">
        <v>96.18536128655461</v>
      </c>
      <c r="F48" s="1">
        <v>104.02818574395448</v>
      </c>
      <c r="G48" s="1">
        <v>107.26075391502494</v>
      </c>
      <c r="H48" s="1">
        <v>80.323338652722541</v>
      </c>
      <c r="I48" s="1">
        <v>56.292483437266974</v>
      </c>
      <c r="J48" s="1">
        <v>74.421192874773183</v>
      </c>
      <c r="K48" s="1">
        <v>72.949116397390114</v>
      </c>
      <c r="L48" s="1">
        <v>85.341222028219718</v>
      </c>
      <c r="M48" s="1">
        <v>41.923166208730812</v>
      </c>
      <c r="N48" s="1">
        <v>95.565104579259454</v>
      </c>
      <c r="O48" s="1">
        <v>70.375116139739163</v>
      </c>
      <c r="P48" s="1">
        <v>103.13469602871099</v>
      </c>
      <c r="Q48" s="1">
        <v>101.10714939581283</v>
      </c>
      <c r="R48" s="1">
        <v>109.08878021984962</v>
      </c>
      <c r="S48" s="1">
        <v>96.287825962065327</v>
      </c>
      <c r="T48" s="1">
        <v>99.309768269414363</v>
      </c>
      <c r="U48" s="1">
        <v>73.931454102854545</v>
      </c>
      <c r="V48" s="1">
        <v>49.873800549640713</v>
      </c>
      <c r="W48" s="1">
        <v>68.458484704910816</v>
      </c>
      <c r="X48" s="1">
        <v>70.913138358238186</v>
      </c>
      <c r="Y48" s="1">
        <v>84.124886804247481</v>
      </c>
      <c r="Z48" s="1">
        <v>84.772524541764753</v>
      </c>
      <c r="AA48" s="1">
        <v>88.245041499880443</v>
      </c>
      <c r="AB48" s="1">
        <v>44.573974916731146</v>
      </c>
      <c r="AC48" s="1">
        <v>78.067941990801941</v>
      </c>
      <c r="AD48" s="1">
        <v>88.839263067220458</v>
      </c>
      <c r="AE48" s="1">
        <v>71.341931880733441</v>
      </c>
      <c r="AF48" s="1">
        <v>111.66702102902099</v>
      </c>
      <c r="AG48" s="1">
        <v>75.985769638382891</v>
      </c>
      <c r="AH48" s="1">
        <v>50.392659276856037</v>
      </c>
      <c r="AI48" s="1">
        <v>110.52869874556784</v>
      </c>
      <c r="AJ48" s="1">
        <v>79.387178637803814</v>
      </c>
      <c r="AK48" s="1">
        <v>75.917261943670056</v>
      </c>
      <c r="AL48" s="1">
        <v>123.99871999999721</v>
      </c>
      <c r="AM48" s="1">
        <v>117.11421940269818</v>
      </c>
    </row>
    <row r="49" spans="1:39" x14ac:dyDescent="0.25">
      <c r="A49" s="74">
        <f ca="1">Exceedance!U49</f>
        <v>44197</v>
      </c>
      <c r="B49" s="254">
        <v>78.602531970656173</v>
      </c>
      <c r="C49" s="254">
        <v>82.308674290659866</v>
      </c>
      <c r="D49" s="254">
        <v>80.761279314455066</v>
      </c>
      <c r="E49" s="1">
        <v>95.351361286554621</v>
      </c>
      <c r="F49" s="1">
        <v>97.261970401046483</v>
      </c>
      <c r="G49" s="1">
        <v>104.63075391502494</v>
      </c>
      <c r="H49" s="1">
        <v>76.507338652722552</v>
      </c>
      <c r="I49" s="1">
        <v>53.738483437266964</v>
      </c>
      <c r="J49" s="1">
        <v>74.236192874773181</v>
      </c>
      <c r="K49" s="1">
        <v>71.124116397390111</v>
      </c>
      <c r="L49" s="1">
        <v>83.89522202821972</v>
      </c>
      <c r="M49" s="1">
        <v>41.50816620873082</v>
      </c>
      <c r="N49" s="1">
        <v>95.353104579259451</v>
      </c>
      <c r="O49" s="1">
        <v>71.177116139739184</v>
      </c>
      <c r="P49" s="1">
        <v>102.78369602871098</v>
      </c>
      <c r="Q49" s="1">
        <v>115.99614939581282</v>
      </c>
      <c r="R49" s="1">
        <v>108.21378021984962</v>
      </c>
      <c r="S49" s="1">
        <v>95.928825962065318</v>
      </c>
      <c r="T49" s="1">
        <v>98.846768269414341</v>
      </c>
      <c r="U49" s="1">
        <v>73.503454102854562</v>
      </c>
      <c r="V49" s="1">
        <v>49.12180054964071</v>
      </c>
      <c r="W49" s="1">
        <v>68.588484704910826</v>
      </c>
      <c r="X49" s="1">
        <v>70.713138358238197</v>
      </c>
      <c r="Y49" s="1">
        <v>84.022886804247463</v>
      </c>
      <c r="Z49" s="1">
        <v>86.189524541764754</v>
      </c>
      <c r="AA49" s="1">
        <v>88.091041499880461</v>
      </c>
      <c r="AB49" s="1">
        <v>43.723974916731152</v>
      </c>
      <c r="AC49" s="1">
        <v>77.662941990801954</v>
      </c>
      <c r="AD49" s="1">
        <v>88.108263067220435</v>
      </c>
      <c r="AE49" s="1">
        <v>70.916931880733429</v>
      </c>
      <c r="AF49" s="1">
        <v>111.76302102902098</v>
      </c>
      <c r="AG49" s="1">
        <v>73.744769638382891</v>
      </c>
      <c r="AH49" s="1">
        <v>50.033659276856049</v>
      </c>
      <c r="AI49" s="1">
        <v>110.97669874556783</v>
      </c>
      <c r="AJ49" s="1">
        <v>79.244178637803827</v>
      </c>
      <c r="AK49" s="1">
        <v>74.062261943670066</v>
      </c>
      <c r="AL49" s="1">
        <v>123.63371999999721</v>
      </c>
      <c r="AM49" s="1">
        <v>115.09321940269817</v>
      </c>
    </row>
    <row r="50" spans="1:39" x14ac:dyDescent="0.25">
      <c r="A50" s="74">
        <f ca="1">Exceedance!U50</f>
        <v>44228</v>
      </c>
      <c r="B50" s="254">
        <v>78.816480489624922</v>
      </c>
      <c r="C50" s="254">
        <v>82.163963875434717</v>
      </c>
      <c r="D50" s="254">
        <v>80.76631680015295</v>
      </c>
      <c r="E50" s="1">
        <v>89.498003742694507</v>
      </c>
      <c r="F50" s="1">
        <v>102.72795000019023</v>
      </c>
      <c r="G50" s="1">
        <v>99.637261600667713</v>
      </c>
      <c r="H50" s="1">
        <v>73.432951041168764</v>
      </c>
      <c r="I50" s="1">
        <v>52.85856568527339</v>
      </c>
      <c r="J50" s="1">
        <v>68.53220646753708</v>
      </c>
      <c r="K50" s="1">
        <v>70.635943842803982</v>
      </c>
      <c r="L50" s="1">
        <v>80.686232799682315</v>
      </c>
      <c r="M50" s="1">
        <v>41.299730769176215</v>
      </c>
      <c r="N50" s="1">
        <v>90.113675103847243</v>
      </c>
      <c r="O50" s="1">
        <v>74.953395222990224</v>
      </c>
      <c r="P50" s="1">
        <v>102.99514480012607</v>
      </c>
      <c r="Q50" s="1">
        <v>98.73936074460515</v>
      </c>
      <c r="R50" s="1">
        <v>101.84576923083191</v>
      </c>
      <c r="S50" s="1">
        <v>90.859584739929971</v>
      </c>
      <c r="T50" s="1">
        <v>96.286532630438771</v>
      </c>
      <c r="U50" s="1">
        <v>70.378087576771861</v>
      </c>
      <c r="V50" s="1">
        <v>48.335497270643216</v>
      </c>
      <c r="W50" s="1">
        <v>69.219566830242044</v>
      </c>
      <c r="X50" s="1">
        <v>68.153995936473223</v>
      </c>
      <c r="Y50" s="1">
        <v>79.805575178029954</v>
      </c>
      <c r="Z50" s="1">
        <v>81.52495765062622</v>
      </c>
      <c r="AA50" s="1">
        <v>86.373069741827507</v>
      </c>
      <c r="AB50" s="1">
        <v>43.153041860273298</v>
      </c>
      <c r="AC50" s="1">
        <v>73.489947604595315</v>
      </c>
      <c r="AD50" s="1">
        <v>83.332302125231379</v>
      </c>
      <c r="AE50" s="1">
        <v>67.836680408404405</v>
      </c>
      <c r="AF50" s="1">
        <v>104.1209867358899</v>
      </c>
      <c r="AG50" s="1">
        <v>70.796695157249061</v>
      </c>
      <c r="AH50" s="1">
        <v>51.913789024257078</v>
      </c>
      <c r="AI50" s="1">
        <v>108.86524402825482</v>
      </c>
      <c r="AJ50" s="1">
        <v>74.633193608338942</v>
      </c>
      <c r="AK50" s="1">
        <v>72.40813982008909</v>
      </c>
      <c r="AL50" s="1">
        <v>117.05090838709425</v>
      </c>
      <c r="AM50" s="1">
        <v>106.97026268630802</v>
      </c>
    </row>
    <row r="51" spans="1:39" x14ac:dyDescent="0.25">
      <c r="A51" s="74">
        <f ca="1">Exceedance!U51</f>
        <v>44256</v>
      </c>
      <c r="B51" s="254">
        <v>118.29253197065619</v>
      </c>
      <c r="C51" s="254">
        <v>121.99867429065986</v>
      </c>
      <c r="D51" s="254">
        <v>120.45127931445506</v>
      </c>
      <c r="E51" s="1">
        <v>117.39036128655464</v>
      </c>
      <c r="F51" s="1">
        <v>161.3996232144963</v>
      </c>
      <c r="G51" s="1">
        <v>124.07375391502497</v>
      </c>
      <c r="H51" s="1">
        <v>110.37533865272256</v>
      </c>
      <c r="I51" s="1">
        <v>99.869483437266979</v>
      </c>
      <c r="J51" s="1">
        <v>95.47619287477319</v>
      </c>
      <c r="K51" s="1">
        <v>90.117116397390134</v>
      </c>
      <c r="L51" s="1">
        <v>143.08722202821971</v>
      </c>
      <c r="M51" s="1">
        <v>85.857166208730803</v>
      </c>
      <c r="N51" s="1">
        <v>139.78810457925945</v>
      </c>
      <c r="O51" s="1">
        <v>112.45011613973917</v>
      </c>
      <c r="P51" s="1">
        <v>130.347696028711</v>
      </c>
      <c r="Q51" s="1">
        <v>139.51814939581283</v>
      </c>
      <c r="R51" s="1">
        <v>139.56878021984963</v>
      </c>
      <c r="S51" s="1">
        <v>120.86682596206531</v>
      </c>
      <c r="T51" s="1">
        <v>120.07776826941436</v>
      </c>
      <c r="U51" s="1">
        <v>98.957454102854598</v>
      </c>
      <c r="V51" s="1">
        <v>68.26080054964072</v>
      </c>
      <c r="W51" s="1">
        <v>92.706484704910821</v>
      </c>
      <c r="X51" s="1">
        <v>110.1191383582382</v>
      </c>
      <c r="Y51" s="1">
        <v>112.60288680424748</v>
      </c>
      <c r="Z51" s="1">
        <v>107.52752454176478</v>
      </c>
      <c r="AA51" s="1">
        <v>116.28604149988045</v>
      </c>
      <c r="AB51" s="1">
        <v>60.687974916731143</v>
      </c>
      <c r="AC51" s="1">
        <v>100.67294199080195</v>
      </c>
      <c r="AD51" s="1">
        <v>105.94426306722043</v>
      </c>
      <c r="AE51" s="1">
        <v>93.186931880733454</v>
      </c>
      <c r="AF51" s="1">
        <v>141.01302102902099</v>
      </c>
      <c r="AG51" s="1">
        <v>95.928769638382889</v>
      </c>
      <c r="AH51" s="1">
        <v>74.108659276856045</v>
      </c>
      <c r="AI51" s="1">
        <v>132.63469874556785</v>
      </c>
      <c r="AJ51" s="1">
        <v>98.774178637803843</v>
      </c>
      <c r="AK51" s="1">
        <v>101.27326194367008</v>
      </c>
      <c r="AL51" s="1">
        <v>154.00261086028726</v>
      </c>
      <c r="AM51" s="1">
        <v>132.15421940269817</v>
      </c>
    </row>
    <row r="52" spans="1:39" x14ac:dyDescent="0.25">
      <c r="A52" s="74">
        <f ca="1">Exceedance!U52</f>
        <v>44287</v>
      </c>
      <c r="B52" s="254">
        <v>139.0742342404549</v>
      </c>
      <c r="C52" s="254">
        <v>139.06398850920795</v>
      </c>
      <c r="D52" s="254">
        <v>139.06806696783934</v>
      </c>
      <c r="E52" s="1">
        <v>151.50284017874816</v>
      </c>
      <c r="F52" s="1">
        <v>228.91623080582892</v>
      </c>
      <c r="G52" s="1">
        <v>144.94741383162179</v>
      </c>
      <c r="H52" s="1">
        <v>96.171742231648665</v>
      </c>
      <c r="I52" s="1">
        <v>142.10924591781779</v>
      </c>
      <c r="J52" s="1">
        <v>120.03090811681076</v>
      </c>
      <c r="K52" s="1">
        <v>91.282305164153371</v>
      </c>
      <c r="L52" s="1">
        <v>90.582479338842958</v>
      </c>
      <c r="M52" s="1">
        <v>171.06191104638629</v>
      </c>
      <c r="N52" s="1">
        <v>128.50134338030227</v>
      </c>
      <c r="O52" s="1">
        <v>105.90784257846771</v>
      </c>
      <c r="P52" s="1">
        <v>138.50781463407085</v>
      </c>
      <c r="Q52" s="1">
        <v>143.58364588937465</v>
      </c>
      <c r="R52" s="1">
        <v>172.50492073470417</v>
      </c>
      <c r="S52" s="1">
        <v>116.9176791429492</v>
      </c>
      <c r="T52" s="1">
        <v>127.19370753103379</v>
      </c>
      <c r="U52" s="1">
        <v>94.635479338842941</v>
      </c>
      <c r="V52" s="1">
        <v>66.157479338842947</v>
      </c>
      <c r="W52" s="1">
        <v>79.501409245670359</v>
      </c>
      <c r="X52" s="1">
        <v>132.47919354486478</v>
      </c>
      <c r="Y52" s="1">
        <v>135.63396357902286</v>
      </c>
      <c r="Z52" s="1">
        <v>132.80403565048425</v>
      </c>
      <c r="AA52" s="1">
        <v>71.97392945980863</v>
      </c>
      <c r="AB52" s="1">
        <v>64.303357566845094</v>
      </c>
      <c r="AC52" s="1">
        <v>131.12250030539397</v>
      </c>
      <c r="AD52" s="1">
        <v>71.460479338842958</v>
      </c>
      <c r="AE52" s="1">
        <v>206.9876026497617</v>
      </c>
      <c r="AF52" s="1">
        <v>158.629244096989</v>
      </c>
      <c r="AG52" s="1">
        <v>64.119479338842936</v>
      </c>
      <c r="AH52" s="1">
        <v>101.65101260120966</v>
      </c>
      <c r="AI52" s="1">
        <v>119.14371482191397</v>
      </c>
      <c r="AJ52" s="1">
        <v>85.266491206899317</v>
      </c>
      <c r="AK52" s="1">
        <v>107.08087705130595</v>
      </c>
      <c r="AL52" s="1">
        <v>172.02893000015001</v>
      </c>
      <c r="AM52" s="1">
        <v>161.70417875461402</v>
      </c>
    </row>
    <row r="53" spans="1:39" x14ac:dyDescent="0.25">
      <c r="A53" s="74">
        <f ca="1">Exceedance!U53</f>
        <v>44317</v>
      </c>
      <c r="B53" s="254">
        <v>177.82828399792368</v>
      </c>
      <c r="C53" s="254">
        <v>177.75902048037415</v>
      </c>
      <c r="D53" s="254">
        <v>177.78652056102874</v>
      </c>
      <c r="E53" s="1">
        <v>298.98237889420591</v>
      </c>
      <c r="F53" s="1">
        <v>611.32769688543806</v>
      </c>
      <c r="G53" s="1">
        <v>332.25493226017255</v>
      </c>
      <c r="H53" s="1">
        <v>146.93879342980424</v>
      </c>
      <c r="I53" s="1">
        <v>128.27688601123242</v>
      </c>
      <c r="J53" s="1">
        <v>99.333005054037812</v>
      </c>
      <c r="K53" s="1">
        <v>106.5662820029585</v>
      </c>
      <c r="L53" s="1">
        <v>174.93524593579971</v>
      </c>
      <c r="M53" s="1">
        <v>253.81993750001959</v>
      </c>
      <c r="N53" s="1">
        <v>191.1754541490763</v>
      </c>
      <c r="O53" s="1">
        <v>156.36587500015023</v>
      </c>
      <c r="P53" s="1">
        <v>210.97919096783778</v>
      </c>
      <c r="Q53" s="1">
        <v>420.36000843706387</v>
      </c>
      <c r="R53" s="1">
        <v>196.75435142586099</v>
      </c>
      <c r="S53" s="1">
        <v>276.11493749999647</v>
      </c>
      <c r="T53" s="1">
        <v>140.86993749999573</v>
      </c>
      <c r="U53" s="1">
        <v>127.7770112309488</v>
      </c>
      <c r="V53" s="1">
        <v>50.293561983471037</v>
      </c>
      <c r="W53" s="1">
        <v>69.067856220526039</v>
      </c>
      <c r="X53" s="1">
        <v>120.96329999636029</v>
      </c>
      <c r="Y53" s="1">
        <v>218.71096236499022</v>
      </c>
      <c r="Z53" s="1">
        <v>241.83651002087046</v>
      </c>
      <c r="AA53" s="1">
        <v>190.68091700227245</v>
      </c>
      <c r="AB53" s="1">
        <v>75.716102819073271</v>
      </c>
      <c r="AC53" s="1">
        <v>152.88855031557381</v>
      </c>
      <c r="AD53" s="1">
        <v>76.585561983471038</v>
      </c>
      <c r="AE53" s="1">
        <v>267.93293750000225</v>
      </c>
      <c r="AF53" s="1">
        <v>217.8867189068894</v>
      </c>
      <c r="AG53" s="1">
        <v>67.955561983471043</v>
      </c>
      <c r="AH53" s="1">
        <v>133.37593750001344</v>
      </c>
      <c r="AI53" s="1">
        <v>169.06793749999613</v>
      </c>
      <c r="AJ53" s="1">
        <v>106.0758339754</v>
      </c>
      <c r="AK53" s="1">
        <v>240.63993750000299</v>
      </c>
      <c r="AL53" s="1">
        <v>334.40693749986076</v>
      </c>
      <c r="AM53" s="1">
        <v>320.50093749999422</v>
      </c>
    </row>
    <row r="54" spans="1:39" x14ac:dyDescent="0.25">
      <c r="A54" s="74">
        <f ca="1">Exceedance!U54</f>
        <v>44348</v>
      </c>
      <c r="B54" s="254">
        <v>255.53527000070417</v>
      </c>
      <c r="C54" s="254">
        <v>255.53527000070432</v>
      </c>
      <c r="D54" s="254">
        <v>255.53527000070423</v>
      </c>
      <c r="E54" s="1">
        <v>152.61127000069106</v>
      </c>
      <c r="F54" s="1">
        <v>944.10253999963822</v>
      </c>
      <c r="G54" s="1">
        <v>151.46427000068488</v>
      </c>
      <c r="H54" s="1">
        <v>84.452479338842934</v>
      </c>
      <c r="I54" s="1">
        <v>145.76127000063406</v>
      </c>
      <c r="J54" s="1">
        <v>120.38506874636786</v>
      </c>
      <c r="K54" s="1">
        <v>300.51160673446964</v>
      </c>
      <c r="L54" s="1">
        <v>60.15147933884294</v>
      </c>
      <c r="M54" s="1">
        <v>365.50127000071143</v>
      </c>
      <c r="N54" s="1">
        <v>87.068479338842934</v>
      </c>
      <c r="O54" s="1">
        <v>399.5567850003639</v>
      </c>
      <c r="P54" s="1">
        <v>572.80927000062377</v>
      </c>
      <c r="Q54" s="1">
        <v>743.78527000069175</v>
      </c>
      <c r="R54" s="1">
        <v>347.58245786925613</v>
      </c>
      <c r="S54" s="1">
        <v>638.48427000071138</v>
      </c>
      <c r="T54" s="1">
        <v>123.59227000071138</v>
      </c>
      <c r="U54" s="1">
        <v>82.063479338842939</v>
      </c>
      <c r="V54" s="1">
        <v>52.640479338842908</v>
      </c>
      <c r="W54" s="1">
        <v>102.274381845958</v>
      </c>
      <c r="X54" s="1">
        <v>106.33388685324577</v>
      </c>
      <c r="Y54" s="1">
        <v>329.94638888504755</v>
      </c>
      <c r="Z54" s="1">
        <v>215.20027000067182</v>
      </c>
      <c r="AA54" s="1">
        <v>55.967479338842956</v>
      </c>
      <c r="AB54" s="1">
        <v>206.69798204816021</v>
      </c>
      <c r="AC54" s="1">
        <v>400.4262567724038</v>
      </c>
      <c r="AD54" s="1">
        <v>128.29947933884296</v>
      </c>
      <c r="AE54" s="1">
        <v>538.88127000071142</v>
      </c>
      <c r="AF54" s="1">
        <v>95.37826997524084</v>
      </c>
      <c r="AG54" s="1">
        <v>54.057479338842931</v>
      </c>
      <c r="AH54" s="1">
        <v>380.6322700007114</v>
      </c>
      <c r="AI54" s="1">
        <v>233.95827000071134</v>
      </c>
      <c r="AJ54" s="1">
        <v>95.56327000065599</v>
      </c>
      <c r="AK54" s="1">
        <v>453.61227000071148</v>
      </c>
      <c r="AL54" s="1">
        <v>877.51627000071142</v>
      </c>
      <c r="AM54" s="1">
        <v>454.11727000071136</v>
      </c>
    </row>
    <row r="55" spans="1:39" x14ac:dyDescent="0.25">
      <c r="A55" s="74">
        <f ca="1">Exceedance!U55</f>
        <v>44378</v>
      </c>
      <c r="B55" s="254">
        <v>164.74858748016058</v>
      </c>
      <c r="C55" s="254">
        <v>164.74858748016058</v>
      </c>
      <c r="D55" s="254">
        <v>164.74858748016058</v>
      </c>
      <c r="E55" s="1">
        <v>60.807561983471039</v>
      </c>
      <c r="F55" s="1">
        <v>376.51101249277195</v>
      </c>
      <c r="G55" s="1">
        <v>58.749587480160628</v>
      </c>
      <c r="H55" s="1">
        <v>42.75856198347104</v>
      </c>
      <c r="I55" s="1">
        <v>116.96758748016063</v>
      </c>
      <c r="J55" s="1">
        <v>154.49858749990213</v>
      </c>
      <c r="K55" s="1">
        <v>177.07858749990771</v>
      </c>
      <c r="L55" s="1">
        <v>48.232561983471044</v>
      </c>
      <c r="M55" s="1">
        <v>232.68758748016054</v>
      </c>
      <c r="N55" s="1">
        <v>47.772561983471036</v>
      </c>
      <c r="O55" s="1">
        <v>561.62458749991174</v>
      </c>
      <c r="P55" s="1">
        <v>278.97758748015514</v>
      </c>
      <c r="Q55" s="1">
        <v>312.73058748016069</v>
      </c>
      <c r="R55" s="1">
        <v>414.33458747977494</v>
      </c>
      <c r="S55" s="1">
        <v>376.25158748016065</v>
      </c>
      <c r="T55" s="1">
        <v>47.661561983471046</v>
      </c>
      <c r="U55" s="1">
        <v>48.647561983471036</v>
      </c>
      <c r="V55" s="1">
        <v>48.94456198347104</v>
      </c>
      <c r="W55" s="1">
        <v>68.754561983471049</v>
      </c>
      <c r="X55" s="1">
        <v>144.40858749989843</v>
      </c>
      <c r="Y55" s="1">
        <v>275.10858747758368</v>
      </c>
      <c r="Z55" s="1">
        <v>48.424561983471044</v>
      </c>
      <c r="AA55" s="1">
        <v>38.220561983471043</v>
      </c>
      <c r="AB55" s="1">
        <v>197.21358747937731</v>
      </c>
      <c r="AC55" s="1">
        <v>363.4095874998921</v>
      </c>
      <c r="AD55" s="1">
        <v>159.37966887844954</v>
      </c>
      <c r="AE55" s="1">
        <v>799.91958748015497</v>
      </c>
      <c r="AF55" s="1">
        <v>48.957561983471052</v>
      </c>
      <c r="AG55" s="1">
        <v>42.645561983471048</v>
      </c>
      <c r="AH55" s="1">
        <v>266.07258748016056</v>
      </c>
      <c r="AI55" s="1">
        <v>119.21058748016063</v>
      </c>
      <c r="AJ55" s="1">
        <v>52.888561983471028</v>
      </c>
      <c r="AK55" s="1">
        <v>501.21158748015512</v>
      </c>
      <c r="AL55" s="1">
        <v>530.90858748016069</v>
      </c>
      <c r="AM55" s="1">
        <v>263.88158748015508</v>
      </c>
    </row>
    <row r="56" spans="1:39" x14ac:dyDescent="0.25">
      <c r="A56" s="74">
        <f ca="1">Exceedance!U56</f>
        <v>44409</v>
      </c>
      <c r="B56" s="254">
        <v>110.50081759980102</v>
      </c>
      <c r="C56" s="254">
        <v>110.50081759980036</v>
      </c>
      <c r="D56" s="254">
        <v>110.50081759980036</v>
      </c>
      <c r="E56" s="1">
        <v>48.925561983471034</v>
      </c>
      <c r="F56" s="1">
        <v>126.39606749967686</v>
      </c>
      <c r="G56" s="1">
        <v>67.232067498050071</v>
      </c>
      <c r="H56" s="1">
        <v>42.746561983471047</v>
      </c>
      <c r="I56" s="1">
        <v>108.48481759980103</v>
      </c>
      <c r="J56" s="1">
        <v>107.48481759980038</v>
      </c>
      <c r="K56" s="1">
        <v>118.97081759980104</v>
      </c>
      <c r="L56" s="1">
        <v>43.952561983471035</v>
      </c>
      <c r="M56" s="1">
        <v>202.35506749804716</v>
      </c>
      <c r="N56" s="1">
        <v>46.256561983471045</v>
      </c>
      <c r="O56" s="1">
        <v>185.68106749805014</v>
      </c>
      <c r="P56" s="1">
        <v>110.94281759980039</v>
      </c>
      <c r="Q56" s="1">
        <v>168.81506749804711</v>
      </c>
      <c r="R56" s="1">
        <v>145.66406749805077</v>
      </c>
      <c r="S56" s="1">
        <v>135.01306749804763</v>
      </c>
      <c r="T56" s="1">
        <v>42.517561983471047</v>
      </c>
      <c r="U56" s="1">
        <v>42.776561983471041</v>
      </c>
      <c r="V56" s="1">
        <v>41.409561983471043</v>
      </c>
      <c r="W56" s="1">
        <v>45.418561983471044</v>
      </c>
      <c r="X56" s="1">
        <v>106.31481759980039</v>
      </c>
      <c r="Y56" s="1">
        <v>114.75981759980039</v>
      </c>
      <c r="Z56" s="1">
        <v>42.80556198347103</v>
      </c>
      <c r="AA56" s="1">
        <v>40.983561983471049</v>
      </c>
      <c r="AB56" s="1">
        <v>109.09381759980037</v>
      </c>
      <c r="AC56" s="1">
        <v>121.11606749805158</v>
      </c>
      <c r="AD56" s="1">
        <v>110.84181759986531</v>
      </c>
      <c r="AE56" s="1">
        <v>219.64906749805203</v>
      </c>
      <c r="AF56" s="1">
        <v>42.988561983471051</v>
      </c>
      <c r="AG56" s="1">
        <v>40.233561983471034</v>
      </c>
      <c r="AH56" s="1">
        <v>111.73481759980105</v>
      </c>
      <c r="AI56" s="1">
        <v>101.53158748016062</v>
      </c>
      <c r="AJ56" s="1">
        <v>42.987561983471053</v>
      </c>
      <c r="AK56" s="1">
        <v>221.3680674980524</v>
      </c>
      <c r="AL56" s="1">
        <v>197.38906749804718</v>
      </c>
      <c r="AM56" s="1">
        <v>124.5218175998004</v>
      </c>
    </row>
    <row r="57" spans="1:39" x14ac:dyDescent="0.25">
      <c r="A57" s="74">
        <f ca="1">Exceedance!U57</f>
        <v>44440</v>
      </c>
      <c r="B57" s="254">
        <v>75.900837540679476</v>
      </c>
      <c r="C57" s="254">
        <v>79.486686597283224</v>
      </c>
      <c r="D57" s="254">
        <v>77.989516785962508</v>
      </c>
      <c r="E57" s="1">
        <v>97.815837865696977</v>
      </c>
      <c r="F57" s="1">
        <v>99.844849056656358</v>
      </c>
      <c r="G57" s="1">
        <v>73.604943396278998</v>
      </c>
      <c r="H57" s="1">
        <v>48.202838572261065</v>
      </c>
      <c r="I57" s="1">
        <v>66.860759195554721</v>
      </c>
      <c r="J57" s="1">
        <v>62.68365155528587</v>
      </c>
      <c r="K57" s="1">
        <v>81.940131703512563</v>
      </c>
      <c r="L57" s="1">
        <v>36.182046154917629</v>
      </c>
      <c r="M57" s="1">
        <v>90.420254717033714</v>
      </c>
      <c r="N57" s="1">
        <v>61.3169303205826</v>
      </c>
      <c r="O57" s="1">
        <v>97.092688679297865</v>
      </c>
      <c r="P57" s="1">
        <v>88.947143686567259</v>
      </c>
      <c r="Q57" s="1">
        <v>108.35607999993653</v>
      </c>
      <c r="R57" s="1">
        <v>88.568339622694083</v>
      </c>
      <c r="S57" s="1">
        <v>98.780216981184637</v>
      </c>
      <c r="T57" s="1">
        <v>73.023851795165413</v>
      </c>
      <c r="U57" s="1">
        <v>42.492907809205171</v>
      </c>
      <c r="V57" s="1">
        <v>61.65760414564442</v>
      </c>
      <c r="W57" s="1">
        <v>66.598612561648196</v>
      </c>
      <c r="X57" s="1">
        <v>73.901661468706507</v>
      </c>
      <c r="Y57" s="1">
        <v>78.25829623888535</v>
      </c>
      <c r="Z57" s="1">
        <v>79.602024809942975</v>
      </c>
      <c r="AA57" s="1">
        <v>38.798357426720671</v>
      </c>
      <c r="AB57" s="1">
        <v>75.886413562844211</v>
      </c>
      <c r="AC57" s="1">
        <v>79.961047169863917</v>
      </c>
      <c r="AD57" s="1">
        <v>64.276070452136096</v>
      </c>
      <c r="AE57" s="1">
        <v>104.92814150948654</v>
      </c>
      <c r="AF57" s="1">
        <v>66.52627765617558</v>
      </c>
      <c r="AG57" s="1">
        <v>41.090268296535122</v>
      </c>
      <c r="AH57" s="1">
        <v>107.16330932080213</v>
      </c>
      <c r="AI57" s="1">
        <v>66.810777854858941</v>
      </c>
      <c r="AJ57" s="1">
        <v>63.953295437734205</v>
      </c>
      <c r="AK57" s="1">
        <v>124.57307999993652</v>
      </c>
      <c r="AL57" s="1">
        <v>118.21103773590164</v>
      </c>
      <c r="AM57" s="1">
        <v>91.754561849962911</v>
      </c>
    </row>
    <row r="58" spans="1:39" x14ac:dyDescent="0.25">
      <c r="A58" s="74">
        <f ca="1">Exceedance!U58</f>
        <v>44470</v>
      </c>
      <c r="B58" s="254">
        <v>74.042531970655219</v>
      </c>
      <c r="C58" s="254">
        <v>85.698674290659852</v>
      </c>
      <c r="D58" s="254">
        <v>81.151279314455053</v>
      </c>
      <c r="E58" s="1">
        <v>103.44201972582458</v>
      </c>
      <c r="F58" s="1">
        <v>108.49442536515799</v>
      </c>
      <c r="G58" s="1">
        <v>75.427322663876382</v>
      </c>
      <c r="H58" s="1">
        <v>50.210820236008253</v>
      </c>
      <c r="I58" s="1">
        <v>70.943694666136466</v>
      </c>
      <c r="J58" s="1">
        <v>71.848869830234307</v>
      </c>
      <c r="K58" s="1">
        <v>79.522144494634645</v>
      </c>
      <c r="L58" s="1">
        <v>37.209336683159748</v>
      </c>
      <c r="M58" s="1">
        <v>95.637513172499027</v>
      </c>
      <c r="N58" s="1">
        <v>79.950371801028354</v>
      </c>
      <c r="O58" s="1">
        <v>98.932271796281555</v>
      </c>
      <c r="P58" s="1">
        <v>92.564871335643431</v>
      </c>
      <c r="Q58" s="1">
        <v>111.77699450556393</v>
      </c>
      <c r="R58" s="1">
        <v>94.260289999338084</v>
      </c>
      <c r="S58" s="1">
        <v>96.86069247800063</v>
      </c>
      <c r="T58" s="1">
        <v>77.617461406188852</v>
      </c>
      <c r="U58" s="1">
        <v>45.366538620852232</v>
      </c>
      <c r="V58" s="1">
        <v>67.430090963334308</v>
      </c>
      <c r="W58" s="1">
        <v>67.340419553325134</v>
      </c>
      <c r="X58" s="1">
        <v>82.107557025608997</v>
      </c>
      <c r="Y58" s="1">
        <v>79.965553956181893</v>
      </c>
      <c r="Z58" s="1">
        <v>87.825279448922501</v>
      </c>
      <c r="AA58" s="1">
        <v>52.003242361126546</v>
      </c>
      <c r="AB58" s="1">
        <v>74.885836465068252</v>
      </c>
      <c r="AC58" s="1">
        <v>85.361085205579357</v>
      </c>
      <c r="AD58" s="1">
        <v>65.577797488038044</v>
      </c>
      <c r="AE58" s="1">
        <v>111.12835990078709</v>
      </c>
      <c r="AF58" s="1">
        <v>71.532075982677313</v>
      </c>
      <c r="AG58" s="1">
        <v>60.984707246792574</v>
      </c>
      <c r="AH58" s="1">
        <v>112.59597238315192</v>
      </c>
      <c r="AI58" s="1">
        <v>74.836160836082783</v>
      </c>
      <c r="AJ58" s="1">
        <v>73.403388714641366</v>
      </c>
      <c r="AK58" s="1">
        <v>166.06471999999718</v>
      </c>
      <c r="AL58" s="1">
        <v>119.40326635500409</v>
      </c>
      <c r="AM58" s="1">
        <v>96.700173540181055</v>
      </c>
    </row>
    <row r="59" spans="1:39" x14ac:dyDescent="0.25">
      <c r="A59" s="74">
        <f ca="1">Exceedance!U59</f>
        <v>44501</v>
      </c>
      <c r="B59" s="254">
        <v>75.190514810311512</v>
      </c>
      <c r="C59" s="254">
        <v>79.627104152251491</v>
      </c>
      <c r="D59" s="254">
        <v>77.479625143021025</v>
      </c>
      <c r="E59" s="1">
        <v>104.36472876692703</v>
      </c>
      <c r="F59" s="1">
        <v>106.64286325660451</v>
      </c>
      <c r="G59" s="1">
        <v>77.660054190848129</v>
      </c>
      <c r="H59" s="1">
        <v>54.665535712266056</v>
      </c>
      <c r="I59" s="1">
        <v>72.43870451561591</v>
      </c>
      <c r="J59" s="1">
        <v>73.217906287323515</v>
      </c>
      <c r="K59" s="1">
        <v>86.613430156098048</v>
      </c>
      <c r="L59" s="1">
        <v>40.994422596606206</v>
      </c>
      <c r="M59" s="1">
        <v>95.223948231450677</v>
      </c>
      <c r="N59" s="1">
        <v>71.813456581640352</v>
      </c>
      <c r="O59" s="1">
        <v>99.373650125433741</v>
      </c>
      <c r="P59" s="1">
        <v>97.812681937719461</v>
      </c>
      <c r="Q59" s="1">
        <v>108.03525274731994</v>
      </c>
      <c r="R59" s="1">
        <v>94.863441934843294</v>
      </c>
      <c r="S59" s="1">
        <v>96.872057236774793</v>
      </c>
      <c r="T59" s="1">
        <v>74.309511038247294</v>
      </c>
      <c r="U59" s="1">
        <v>48.158650278244089</v>
      </c>
      <c r="V59" s="1">
        <v>66.649217061291253</v>
      </c>
      <c r="W59" s="1">
        <v>69.16818021289528</v>
      </c>
      <c r="X59" s="1">
        <v>99.602151960266781</v>
      </c>
      <c r="Y59" s="1">
        <v>82.235600602756662</v>
      </c>
      <c r="Z59" s="1">
        <v>88.189302692505649</v>
      </c>
      <c r="AA59" s="1">
        <v>46.865718413993442</v>
      </c>
      <c r="AB59" s="1">
        <v>76.063906256517654</v>
      </c>
      <c r="AC59" s="1">
        <v>88.16169536023807</v>
      </c>
      <c r="AD59" s="1">
        <v>69.332804020681991</v>
      </c>
      <c r="AE59" s="1">
        <v>109.19989667818108</v>
      </c>
      <c r="AF59" s="1">
        <v>76.662105789687729</v>
      </c>
      <c r="AG59" s="1">
        <v>51.776361851734755</v>
      </c>
      <c r="AH59" s="1">
        <v>108.70148940305025</v>
      </c>
      <c r="AI59" s="1">
        <v>77.019413712338192</v>
      </c>
      <c r="AJ59" s="1">
        <v>75.308731014169055</v>
      </c>
      <c r="AK59" s="1">
        <v>124.47282580644891</v>
      </c>
      <c r="AL59" s="1">
        <v>116.77396744032653</v>
      </c>
      <c r="AM59" s="1">
        <v>94.874361490497805</v>
      </c>
    </row>
    <row r="60" spans="1:39" x14ac:dyDescent="0.25">
      <c r="A60" s="74">
        <f ca="1">Exceedance!U60</f>
        <v>44531</v>
      </c>
      <c r="B60" s="254">
        <v>71.432531970655219</v>
      </c>
      <c r="C60" s="254">
        <v>75.138674290659864</v>
      </c>
      <c r="D60" s="254">
        <v>73.591279314455065</v>
      </c>
      <c r="E60" s="1">
        <v>103.89001972582459</v>
      </c>
      <c r="F60" s="1">
        <v>107.252425365158</v>
      </c>
      <c r="G60" s="1">
        <v>80.264322663876385</v>
      </c>
      <c r="H60" s="1">
        <v>55.380820236008248</v>
      </c>
      <c r="I60" s="1">
        <v>74.166694666136465</v>
      </c>
      <c r="J60" s="1">
        <v>72.047869830234305</v>
      </c>
      <c r="K60" s="1">
        <v>85.40714449463465</v>
      </c>
      <c r="L60" s="1">
        <v>41.07433668315975</v>
      </c>
      <c r="M60" s="1">
        <v>95.200513172499029</v>
      </c>
      <c r="N60" s="1">
        <v>69.319371801028382</v>
      </c>
      <c r="O60" s="1">
        <v>102.99827179628156</v>
      </c>
      <c r="P60" s="1">
        <v>100.79087133564344</v>
      </c>
      <c r="Q60" s="1">
        <v>108.76099450556393</v>
      </c>
      <c r="R60" s="1">
        <v>95.991289999338093</v>
      </c>
      <c r="S60" s="1">
        <v>99.036692478000603</v>
      </c>
      <c r="T60" s="1">
        <v>73.463461406188856</v>
      </c>
      <c r="U60" s="1">
        <v>48.953538620852228</v>
      </c>
      <c r="V60" s="1">
        <v>67.584090963334305</v>
      </c>
      <c r="W60" s="1">
        <v>70.472419553325139</v>
      </c>
      <c r="X60" s="1">
        <v>83.537557025609019</v>
      </c>
      <c r="Y60" s="1">
        <v>84.202553956181887</v>
      </c>
      <c r="Z60" s="1">
        <v>87.80627944892251</v>
      </c>
      <c r="AA60" s="1">
        <v>44.283242361126554</v>
      </c>
      <c r="AB60" s="1">
        <v>77.61883646506827</v>
      </c>
      <c r="AC60" s="1">
        <v>88.482085205579352</v>
      </c>
      <c r="AD60" s="1">
        <v>70.799797488038067</v>
      </c>
      <c r="AE60" s="1">
        <v>111.2593599007871</v>
      </c>
      <c r="AF60" s="1">
        <v>75.095075982677315</v>
      </c>
      <c r="AG60" s="1">
        <v>49.64070724679258</v>
      </c>
      <c r="AH60" s="1">
        <v>110.14197238315192</v>
      </c>
      <c r="AI60" s="1">
        <v>78.65316083608279</v>
      </c>
      <c r="AJ60" s="1">
        <v>75.062388714641358</v>
      </c>
      <c r="AK60" s="1">
        <v>122.90971999999722</v>
      </c>
      <c r="AL60" s="1">
        <v>116.76426635500408</v>
      </c>
      <c r="AM60" s="1">
        <v>95.829173540181074</v>
      </c>
    </row>
    <row r="61" spans="1:39" x14ac:dyDescent="0.25">
      <c r="A61" s="74">
        <f ca="1">Exceedance!U61</f>
        <v>44562</v>
      </c>
      <c r="B61" s="254">
        <v>78.602531970655221</v>
      </c>
      <c r="C61" s="254">
        <v>82.308674290659866</v>
      </c>
      <c r="D61" s="254">
        <v>80.761279314455066</v>
      </c>
      <c r="E61" s="1">
        <v>96.983504029686529</v>
      </c>
      <c r="F61" s="1">
        <v>104.584425365158</v>
      </c>
      <c r="G61" s="1">
        <v>76.451322663876397</v>
      </c>
      <c r="H61" s="1">
        <v>52.94382023600825</v>
      </c>
      <c r="I61" s="1">
        <v>73.893694666136469</v>
      </c>
      <c r="J61" s="1">
        <v>70.655869830234309</v>
      </c>
      <c r="K61" s="1">
        <v>83.729144494634639</v>
      </c>
      <c r="L61" s="1">
        <v>40.64433668315975</v>
      </c>
      <c r="M61" s="1">
        <v>94.973513172499025</v>
      </c>
      <c r="N61" s="1">
        <v>70.107371801028378</v>
      </c>
      <c r="O61" s="1">
        <v>102.67227179628154</v>
      </c>
      <c r="P61" s="1">
        <v>115.64087133564344</v>
      </c>
      <c r="Q61" s="1">
        <v>107.87599450556392</v>
      </c>
      <c r="R61" s="1">
        <v>95.184289999338091</v>
      </c>
      <c r="S61" s="1">
        <v>98.543692478000622</v>
      </c>
      <c r="T61" s="1">
        <v>73.010461406188853</v>
      </c>
      <c r="U61" s="1">
        <v>48.185538620852235</v>
      </c>
      <c r="V61" s="1">
        <v>67.699090963334299</v>
      </c>
      <c r="W61" s="1">
        <v>70.249419553325112</v>
      </c>
      <c r="X61" s="1">
        <v>83.420557025609014</v>
      </c>
      <c r="Y61" s="1">
        <v>85.605553956181893</v>
      </c>
      <c r="Z61" s="1">
        <v>87.639279448922508</v>
      </c>
      <c r="AA61" s="1">
        <v>43.381242361126546</v>
      </c>
      <c r="AB61" s="1">
        <v>77.196836465068259</v>
      </c>
      <c r="AC61" s="1">
        <v>87.741085205579338</v>
      </c>
      <c r="AD61" s="1">
        <v>70.36479748803805</v>
      </c>
      <c r="AE61" s="1">
        <v>111.40035990078711</v>
      </c>
      <c r="AF61" s="1">
        <v>73.066075982677319</v>
      </c>
      <c r="AG61" s="1">
        <v>49.264707246792575</v>
      </c>
      <c r="AH61" s="1">
        <v>110.57297238315191</v>
      </c>
      <c r="AI61" s="1">
        <v>78.620160836082789</v>
      </c>
      <c r="AJ61" s="1">
        <v>73.204388714641368</v>
      </c>
      <c r="AK61" s="1">
        <v>123.16371999999723</v>
      </c>
      <c r="AL61" s="1">
        <v>114.67426635500408</v>
      </c>
      <c r="AM61" s="1">
        <v>94.973173540181065</v>
      </c>
    </row>
    <row r="62" spans="1:39" x14ac:dyDescent="0.25">
      <c r="A62" s="74">
        <f ca="1">Exceedance!U62</f>
        <v>44593</v>
      </c>
      <c r="B62" s="254">
        <v>78.816480489624055</v>
      </c>
      <c r="C62" s="254">
        <v>82.163963875434717</v>
      </c>
      <c r="D62" s="254">
        <v>80.76631680015295</v>
      </c>
      <c r="E62" s="1">
        <v>102.56395000019026</v>
      </c>
      <c r="F62" s="1">
        <v>99.597739039497554</v>
      </c>
      <c r="G62" s="1">
        <v>73.114517244791585</v>
      </c>
      <c r="H62" s="1">
        <v>52.151966664781632</v>
      </c>
      <c r="I62" s="1">
        <v>68.294724214574856</v>
      </c>
      <c r="J62" s="1">
        <v>70.221979201501952</v>
      </c>
      <c r="K62" s="1">
        <v>80.369001479024845</v>
      </c>
      <c r="L62" s="1">
        <v>40.535594423499127</v>
      </c>
      <c r="M62" s="1">
        <v>89.78381834935395</v>
      </c>
      <c r="N62" s="1">
        <v>73.986626142864353</v>
      </c>
      <c r="O62" s="1">
        <v>102.65140678373817</v>
      </c>
      <c r="P62" s="1">
        <v>98.438303141871501</v>
      </c>
      <c r="Q62" s="1">
        <v>101.55676923083192</v>
      </c>
      <c r="R62" s="1">
        <v>90.376745805853758</v>
      </c>
      <c r="S62" s="1">
        <v>95.930786754323137</v>
      </c>
      <c r="T62" s="1">
        <v>69.93961030236413</v>
      </c>
      <c r="U62" s="1">
        <v>47.501873593027817</v>
      </c>
      <c r="V62" s="1">
        <v>68.425469257205179</v>
      </c>
      <c r="W62" s="1">
        <v>67.709701532035581</v>
      </c>
      <c r="X62" s="1">
        <v>79.283341829582326</v>
      </c>
      <c r="Y62" s="1">
        <v>81.01769389590622</v>
      </c>
      <c r="Z62" s="1">
        <v>85.974349179671933</v>
      </c>
      <c r="AA62" s="1">
        <v>42.856670519727203</v>
      </c>
      <c r="AB62" s="1">
        <v>72.9910458394165</v>
      </c>
      <c r="AC62" s="1">
        <v>83.01691566955553</v>
      </c>
      <c r="AD62" s="1">
        <v>67.179817085969859</v>
      </c>
      <c r="AE62" s="1">
        <v>103.807970232969</v>
      </c>
      <c r="AF62" s="1">
        <v>70.197165403708539</v>
      </c>
      <c r="AG62" s="1">
        <v>51.230671061619105</v>
      </c>
      <c r="AH62" s="1">
        <v>108.5105234428469</v>
      </c>
      <c r="AI62" s="1">
        <v>73.81191946484897</v>
      </c>
      <c r="AJ62" s="1">
        <v>71.643415613224448</v>
      </c>
      <c r="AK62" s="1">
        <v>116.63303741935231</v>
      </c>
      <c r="AL62" s="1">
        <v>106.54336961097142</v>
      </c>
      <c r="AM62" s="1">
        <v>89.167737391131269</v>
      </c>
    </row>
    <row r="63" spans="1:39" x14ac:dyDescent="0.25">
      <c r="A63" s="74">
        <f ca="1">Exceedance!U63</f>
        <v>44621</v>
      </c>
      <c r="B63" s="254">
        <v>118.29253197065522</v>
      </c>
      <c r="C63" s="254">
        <v>121.99867429065986</v>
      </c>
      <c r="D63" s="254">
        <v>120.45127931445506</v>
      </c>
      <c r="E63" s="1">
        <v>161.22476607163921</v>
      </c>
      <c r="F63" s="1">
        <v>124.03542536515801</v>
      </c>
      <c r="G63" s="1">
        <v>109.87432266387638</v>
      </c>
      <c r="H63" s="1">
        <v>99.062820236008264</v>
      </c>
      <c r="I63" s="1">
        <v>95.215694666136457</v>
      </c>
      <c r="J63" s="1">
        <v>89.672869830234291</v>
      </c>
      <c r="K63" s="1">
        <v>142.26714449463464</v>
      </c>
      <c r="L63" s="1">
        <v>84.949336683159757</v>
      </c>
      <c r="M63" s="1">
        <v>139.37851317249903</v>
      </c>
      <c r="N63" s="1">
        <v>111.3703718010284</v>
      </c>
      <c r="O63" s="1">
        <v>129.53827179628158</v>
      </c>
      <c r="P63" s="1">
        <v>139.10787133564347</v>
      </c>
      <c r="Q63" s="1">
        <v>139.22499450556393</v>
      </c>
      <c r="R63" s="1">
        <v>120.47128999933808</v>
      </c>
      <c r="S63" s="1">
        <v>119.60869247800061</v>
      </c>
      <c r="T63" s="1">
        <v>98.470461406188861</v>
      </c>
      <c r="U63" s="1">
        <v>67.340538620852229</v>
      </c>
      <c r="V63" s="1">
        <v>91.832090963334295</v>
      </c>
      <c r="W63" s="1">
        <v>108.11241955332514</v>
      </c>
      <c r="X63" s="1">
        <v>112.01055702560902</v>
      </c>
      <c r="Y63" s="1">
        <v>106.75455395618191</v>
      </c>
      <c r="Z63" s="1">
        <v>115.75127944892252</v>
      </c>
      <c r="AA63" s="1">
        <v>60.110242361126545</v>
      </c>
      <c r="AB63" s="1">
        <v>100.21683646506827</v>
      </c>
      <c r="AC63" s="1">
        <v>105.60508520557934</v>
      </c>
      <c r="AD63" s="1">
        <v>92.631797488038046</v>
      </c>
      <c r="AE63" s="1">
        <v>139.44535990078711</v>
      </c>
      <c r="AF63" s="1">
        <v>95.272075982677308</v>
      </c>
      <c r="AG63" s="1">
        <v>73.360707246792586</v>
      </c>
      <c r="AH63" s="1">
        <v>132.25397238315193</v>
      </c>
      <c r="AI63" s="1">
        <v>97.648160836082809</v>
      </c>
      <c r="AJ63" s="1">
        <v>100.42338871464138</v>
      </c>
      <c r="AK63" s="1">
        <v>154.25898536710187</v>
      </c>
      <c r="AL63" s="1">
        <v>131.83626635500408</v>
      </c>
      <c r="AM63" s="1">
        <v>117.02517354018106</v>
      </c>
    </row>
    <row r="64" spans="1:39" x14ac:dyDescent="0.25">
      <c r="A64" s="74" t="str">
        <f ca="1">Exceedance!U64</f>
        <v/>
      </c>
      <c r="B64" s="254">
        <v>139.0742342404553</v>
      </c>
      <c r="C64" s="254">
        <v>139.06398850920752</v>
      </c>
      <c r="D64" s="254">
        <v>139.06806696783934</v>
      </c>
      <c r="E64" s="1">
        <v>228.91602253700214</v>
      </c>
      <c r="F64" s="1">
        <v>144.94753451751791</v>
      </c>
      <c r="G64" s="1">
        <v>96.170053938571044</v>
      </c>
      <c r="H64" s="1">
        <v>142.11296231921762</v>
      </c>
      <c r="I64" s="1">
        <v>120.03198267239884</v>
      </c>
      <c r="J64" s="1">
        <v>91.287180204238567</v>
      </c>
      <c r="K64" s="1">
        <v>90.582479338842958</v>
      </c>
      <c r="L64" s="1">
        <v>171.08594071825578</v>
      </c>
      <c r="M64" s="1">
        <v>128.50127760487459</v>
      </c>
      <c r="N64" s="1">
        <v>105.93656523325883</v>
      </c>
      <c r="O64" s="1">
        <v>138.50679954478363</v>
      </c>
      <c r="P64" s="1">
        <v>143.58437250597427</v>
      </c>
      <c r="Q64" s="1">
        <v>172.50504437671088</v>
      </c>
      <c r="R64" s="1">
        <v>116.91917465445181</v>
      </c>
      <c r="S64" s="1">
        <v>127.18767178789925</v>
      </c>
      <c r="T64" s="1">
        <v>94.635479338842941</v>
      </c>
      <c r="U64" s="1">
        <v>66.157479338842947</v>
      </c>
      <c r="V64" s="1">
        <v>79.507224566249306</v>
      </c>
      <c r="W64" s="1">
        <v>132.47343125049332</v>
      </c>
      <c r="X64" s="1">
        <v>135.64071185558635</v>
      </c>
      <c r="Y64" s="1">
        <v>132.80479388855778</v>
      </c>
      <c r="Z64" s="1">
        <v>71.975058673177045</v>
      </c>
      <c r="AA64" s="1">
        <v>64.30369976794853</v>
      </c>
      <c r="AB64" s="1">
        <v>131.12229267064049</v>
      </c>
      <c r="AC64" s="1">
        <v>71.460479338842958</v>
      </c>
      <c r="AD64" s="1">
        <v>206.9870760295955</v>
      </c>
      <c r="AE64" s="1">
        <v>158.6289002292213</v>
      </c>
      <c r="AF64" s="1">
        <v>64.119479338842936</v>
      </c>
      <c r="AG64" s="1">
        <v>101.67492439240846</v>
      </c>
      <c r="AH64" s="1">
        <v>119.14749520431467</v>
      </c>
      <c r="AI64" s="1">
        <v>85.271041542962323</v>
      </c>
      <c r="AJ64" s="1">
        <v>107.09597927433296</v>
      </c>
      <c r="AK64" s="1">
        <v>172.0289300001524</v>
      </c>
      <c r="AL64" s="1">
        <v>161.70573390303522</v>
      </c>
      <c r="AM64" s="1">
        <v>161.84090103219594</v>
      </c>
    </row>
    <row r="65" spans="1:39" x14ac:dyDescent="0.25">
      <c r="A65" s="74" t="str">
        <f ca="1">Exceedance!U65</f>
        <v/>
      </c>
      <c r="B65" s="254">
        <v>177.82828399792655</v>
      </c>
      <c r="C65" s="254">
        <v>177.75902048037415</v>
      </c>
      <c r="D65" s="254">
        <v>177.78652056102874</v>
      </c>
      <c r="E65" s="1">
        <v>611.32577178817223</v>
      </c>
      <c r="F65" s="1">
        <v>332.25574449921601</v>
      </c>
      <c r="G65" s="1">
        <v>146.93533794769928</v>
      </c>
      <c r="H65" s="1">
        <v>128.30220695724185</v>
      </c>
      <c r="I65" s="1">
        <v>99.334115428145481</v>
      </c>
      <c r="J65" s="1">
        <v>106.57131954437988</v>
      </c>
      <c r="K65" s="1">
        <v>174.91620799409316</v>
      </c>
      <c r="L65" s="1">
        <v>253.81993750001988</v>
      </c>
      <c r="M65" s="1">
        <v>191.17531948082811</v>
      </c>
      <c r="N65" s="1">
        <v>156.36587500015074</v>
      </c>
      <c r="O65" s="1">
        <v>210.97236176632609</v>
      </c>
      <c r="P65" s="1">
        <v>420.36489847386702</v>
      </c>
      <c r="Q65" s="1">
        <v>196.75447918926795</v>
      </c>
      <c r="R65" s="1">
        <v>276.11493749999647</v>
      </c>
      <c r="S65" s="1">
        <v>140.86993749999567</v>
      </c>
      <c r="T65" s="1">
        <v>127.78847837408883</v>
      </c>
      <c r="U65" s="1">
        <v>50.293561983471037</v>
      </c>
      <c r="V65" s="1">
        <v>69.073865385124279</v>
      </c>
      <c r="W65" s="1">
        <v>120.9573456255098</v>
      </c>
      <c r="X65" s="1">
        <v>218.7179355841059</v>
      </c>
      <c r="Y65" s="1">
        <v>241.84161356385198</v>
      </c>
      <c r="Z65" s="1">
        <v>190.68322819849681</v>
      </c>
      <c r="AA65" s="1">
        <v>75.716456426880157</v>
      </c>
      <c r="AB65" s="1">
        <v>152.88833575966183</v>
      </c>
      <c r="AC65" s="1">
        <v>76.585561983471038</v>
      </c>
      <c r="AD65" s="1">
        <v>267.93293750000225</v>
      </c>
      <c r="AE65" s="1">
        <v>217.88440451284393</v>
      </c>
      <c r="AF65" s="1">
        <v>67.955561983471043</v>
      </c>
      <c r="AG65" s="1">
        <v>133.37593750001372</v>
      </c>
      <c r="AH65" s="1">
        <v>169.06793749999616</v>
      </c>
      <c r="AI65" s="1">
        <v>106.08514878931388</v>
      </c>
      <c r="AJ65" s="1">
        <v>240.63993750000321</v>
      </c>
      <c r="AK65" s="1">
        <v>334.40693749986076</v>
      </c>
      <c r="AL65" s="1">
        <v>320.50093749999422</v>
      </c>
      <c r="AM65" s="1">
        <v>320.50093749999576</v>
      </c>
    </row>
    <row r="66" spans="1:39" x14ac:dyDescent="0.25">
      <c r="A66" s="74" t="str">
        <f ca="1">Exceedance!U66</f>
        <v/>
      </c>
      <c r="B66" s="254">
        <v>255.53527000070417</v>
      </c>
      <c r="C66" s="254">
        <v>255.53527000070432</v>
      </c>
      <c r="D66" s="254">
        <v>255.53527000070829</v>
      </c>
      <c r="E66" s="1">
        <v>944.10253999964027</v>
      </c>
      <c r="F66" s="1">
        <v>151.46427000068488</v>
      </c>
      <c r="G66" s="1">
        <v>84.452479338842934</v>
      </c>
      <c r="H66" s="1">
        <v>145.761270000634</v>
      </c>
      <c r="I66" s="1">
        <v>120.38615028853874</v>
      </c>
      <c r="J66" s="1">
        <v>300.50660509884653</v>
      </c>
      <c r="K66" s="1">
        <v>60.15147933884294</v>
      </c>
      <c r="L66" s="1">
        <v>365.50127000071143</v>
      </c>
      <c r="M66" s="1">
        <v>87.068479338842934</v>
      </c>
      <c r="N66" s="1">
        <v>399.5567850003639</v>
      </c>
      <c r="O66" s="1">
        <v>572.80927000061979</v>
      </c>
      <c r="P66" s="1">
        <v>743.78527000069175</v>
      </c>
      <c r="Q66" s="1">
        <v>347.58315803890264</v>
      </c>
      <c r="R66" s="1">
        <v>638.48427000071138</v>
      </c>
      <c r="S66" s="1">
        <v>123.59227000071138</v>
      </c>
      <c r="T66" s="1">
        <v>82.063479338842939</v>
      </c>
      <c r="U66" s="1">
        <v>52.640479338842908</v>
      </c>
      <c r="V66" s="1">
        <v>102.28022940986055</v>
      </c>
      <c r="W66" s="1">
        <v>106.32808865585379</v>
      </c>
      <c r="X66" s="1">
        <v>329.9394583768896</v>
      </c>
      <c r="Y66" s="1">
        <v>215.20027000066776</v>
      </c>
      <c r="Z66" s="1">
        <v>55.967479338842956</v>
      </c>
      <c r="AA66" s="1">
        <v>206.69763049748289</v>
      </c>
      <c r="AB66" s="1">
        <v>400.42646996933848</v>
      </c>
      <c r="AC66" s="1">
        <v>128.29947933884296</v>
      </c>
      <c r="AD66" s="1">
        <v>538.88127000071142</v>
      </c>
      <c r="AE66" s="1">
        <v>95.378269975239206</v>
      </c>
      <c r="AF66" s="1">
        <v>54.057479338842931</v>
      </c>
      <c r="AG66" s="1">
        <v>380.6322700007114</v>
      </c>
      <c r="AH66" s="1">
        <v>233.95827000071134</v>
      </c>
      <c r="AI66" s="1">
        <v>95.56327000065599</v>
      </c>
      <c r="AJ66" s="1">
        <v>453.61227000071148</v>
      </c>
      <c r="AK66" s="1">
        <v>877.51627000071142</v>
      </c>
      <c r="AL66" s="1">
        <v>454.11727000071136</v>
      </c>
      <c r="AM66" s="1">
        <v>454.11727000071136</v>
      </c>
    </row>
    <row r="67" spans="1:39" x14ac:dyDescent="0.25">
      <c r="A67" s="74" t="str">
        <f ca="1">Exceedance!U67</f>
        <v/>
      </c>
      <c r="B67" s="254">
        <v>164.74858748016058</v>
      </c>
      <c r="C67" s="254">
        <v>164.74858748016058</v>
      </c>
      <c r="D67" s="254">
        <v>164.74858748015507</v>
      </c>
      <c r="E67" s="1">
        <v>376.51101249277195</v>
      </c>
      <c r="F67" s="1">
        <v>58.749587480160628</v>
      </c>
      <c r="G67" s="1">
        <v>42.75856198347104</v>
      </c>
      <c r="H67" s="1">
        <v>116.96758748016063</v>
      </c>
      <c r="I67" s="1">
        <v>154.49858749990213</v>
      </c>
      <c r="J67" s="1">
        <v>177.07858749990208</v>
      </c>
      <c r="K67" s="1">
        <v>48.232561983471044</v>
      </c>
      <c r="L67" s="1">
        <v>232.68758748016054</v>
      </c>
      <c r="M67" s="1">
        <v>47.772561983471036</v>
      </c>
      <c r="N67" s="1">
        <v>561.62458749991174</v>
      </c>
      <c r="O67" s="1">
        <v>278.97758748016065</v>
      </c>
      <c r="P67" s="1">
        <v>312.73058748015512</v>
      </c>
      <c r="Q67" s="1">
        <v>414.334587479775</v>
      </c>
      <c r="R67" s="1">
        <v>376.25158748016065</v>
      </c>
      <c r="S67" s="1">
        <v>47.661561983471046</v>
      </c>
      <c r="T67" s="1">
        <v>48.647561983471036</v>
      </c>
      <c r="U67" s="1">
        <v>48.94456198347104</v>
      </c>
      <c r="V67" s="1">
        <v>68.754561983471049</v>
      </c>
      <c r="W67" s="1">
        <v>144.40858749989843</v>
      </c>
      <c r="X67" s="1">
        <v>275.10858747758306</v>
      </c>
      <c r="Y67" s="1">
        <v>48.424561983471044</v>
      </c>
      <c r="Z67" s="1">
        <v>38.220561983471043</v>
      </c>
      <c r="AA67" s="1">
        <v>197.21358747937728</v>
      </c>
      <c r="AB67" s="1">
        <v>363.4095874998921</v>
      </c>
      <c r="AC67" s="1">
        <v>159.37944064633385</v>
      </c>
      <c r="AD67" s="1">
        <v>799.91958748015497</v>
      </c>
      <c r="AE67" s="1">
        <v>48.957561983471052</v>
      </c>
      <c r="AF67" s="1">
        <v>42.645561983471048</v>
      </c>
      <c r="AG67" s="1">
        <v>266.07258748016056</v>
      </c>
      <c r="AH67" s="1">
        <v>119.21058748016063</v>
      </c>
      <c r="AI67" s="1">
        <v>52.888561983471028</v>
      </c>
      <c r="AJ67" s="1">
        <v>501.21158748015512</v>
      </c>
      <c r="AK67" s="1">
        <v>530.90858748016069</v>
      </c>
      <c r="AL67" s="1">
        <v>263.88158748015508</v>
      </c>
      <c r="AM67" s="1">
        <v>263.88158748016059</v>
      </c>
    </row>
    <row r="68" spans="1:39" x14ac:dyDescent="0.25">
      <c r="A68" s="74" t="str">
        <f ca="1">Exceedance!U68</f>
        <v/>
      </c>
      <c r="B68" s="254">
        <v>110.50081759980102</v>
      </c>
      <c r="C68" s="254">
        <v>110.50081759980036</v>
      </c>
      <c r="D68" s="254">
        <v>110.50081759980036</v>
      </c>
      <c r="E68" s="1">
        <v>126.39606749967673</v>
      </c>
      <c r="F68" s="1">
        <v>67.232067498049389</v>
      </c>
      <c r="G68" s="1">
        <v>42.746561983471047</v>
      </c>
      <c r="H68" s="1">
        <v>108.48481759980103</v>
      </c>
      <c r="I68" s="1">
        <v>107.48481759980038</v>
      </c>
      <c r="J68" s="1">
        <v>118.97081759980037</v>
      </c>
      <c r="K68" s="1">
        <v>43.952561983471035</v>
      </c>
      <c r="L68" s="1">
        <v>202.35506749804733</v>
      </c>
      <c r="M68" s="1">
        <v>46.256561983471045</v>
      </c>
      <c r="N68" s="1">
        <v>185.68106749805014</v>
      </c>
      <c r="O68" s="1">
        <v>110.94281759980039</v>
      </c>
      <c r="P68" s="1">
        <v>168.8150674980526</v>
      </c>
      <c r="Q68" s="1">
        <v>145.66406749804867</v>
      </c>
      <c r="R68" s="1">
        <v>135.01306749804763</v>
      </c>
      <c r="S68" s="1">
        <v>42.517561983471047</v>
      </c>
      <c r="T68" s="1">
        <v>42.776561983471041</v>
      </c>
      <c r="U68" s="1">
        <v>41.409561983471043</v>
      </c>
      <c r="V68" s="1">
        <v>45.418561983471044</v>
      </c>
      <c r="W68" s="1">
        <v>106.31481759980105</v>
      </c>
      <c r="X68" s="1">
        <v>114.75981759980039</v>
      </c>
      <c r="Y68" s="1">
        <v>42.80556198347103</v>
      </c>
      <c r="Z68" s="1">
        <v>40.983561983471049</v>
      </c>
      <c r="AA68" s="1">
        <v>109.09381759980104</v>
      </c>
      <c r="AB68" s="1">
        <v>121.11606749805256</v>
      </c>
      <c r="AC68" s="1">
        <v>110.84181759986531</v>
      </c>
      <c r="AD68" s="1">
        <v>219.64906749805203</v>
      </c>
      <c r="AE68" s="1">
        <v>42.988561983471051</v>
      </c>
      <c r="AF68" s="1">
        <v>40.233561983471034</v>
      </c>
      <c r="AG68" s="1">
        <v>111.73481759980105</v>
      </c>
      <c r="AH68" s="1">
        <v>101.53158748016062</v>
      </c>
      <c r="AI68" s="1">
        <v>42.987561983471053</v>
      </c>
      <c r="AJ68" s="1">
        <v>221.36806749805251</v>
      </c>
      <c r="AK68" s="1">
        <v>197.38906749804718</v>
      </c>
      <c r="AL68" s="1">
        <v>124.5218175998004</v>
      </c>
      <c r="AM68" s="1">
        <v>124.52181759980105</v>
      </c>
    </row>
    <row r="69" spans="1:39" x14ac:dyDescent="0.25">
      <c r="A69" s="74" t="str">
        <f ca="1">Exceedance!U69</f>
        <v/>
      </c>
      <c r="B69" s="254">
        <v>77.849422446364187</v>
      </c>
      <c r="C69" s="254">
        <v>77.849422446364187</v>
      </c>
      <c r="D69" s="254">
        <v>77.849422446365026</v>
      </c>
      <c r="E69" s="1">
        <v>89.719141509510891</v>
      </c>
      <c r="F69" s="1">
        <v>80.581783018944861</v>
      </c>
      <c r="G69" s="1">
        <v>57.291140459078591</v>
      </c>
      <c r="H69" s="1">
        <v>71.018447874824361</v>
      </c>
      <c r="I69" s="1">
        <v>65.411811932667931</v>
      </c>
      <c r="J69" s="1">
        <v>83.460650571462295</v>
      </c>
      <c r="K69" s="1">
        <v>47.912470683244436</v>
      </c>
      <c r="L69" s="1">
        <v>88.858981132152408</v>
      </c>
      <c r="M69" s="1">
        <v>63.663015226267333</v>
      </c>
      <c r="N69" s="1">
        <v>89.988066037812786</v>
      </c>
      <c r="O69" s="1">
        <v>80.561153120553044</v>
      </c>
      <c r="P69" s="1">
        <v>108.35607999993653</v>
      </c>
      <c r="Q69" s="1">
        <v>86.00008490573731</v>
      </c>
      <c r="R69" s="1">
        <v>96.321915094416539</v>
      </c>
      <c r="S69" s="1">
        <v>79.009134814057688</v>
      </c>
      <c r="T69" s="1">
        <v>54.964983280928337</v>
      </c>
      <c r="U69" s="1">
        <v>69.425101982299665</v>
      </c>
      <c r="V69" s="1">
        <v>74.536301240917837</v>
      </c>
      <c r="W69" s="1">
        <v>73.674255808353493</v>
      </c>
      <c r="X69" s="1">
        <v>78.764900012494621</v>
      </c>
      <c r="Y69" s="1">
        <v>76.018015376005081</v>
      </c>
      <c r="Z69" s="1">
        <v>46.717932898443685</v>
      </c>
      <c r="AA69" s="1">
        <v>77.555092808151585</v>
      </c>
      <c r="AB69" s="1">
        <v>79.102084905737314</v>
      </c>
      <c r="AC69" s="1">
        <v>71.899042150273658</v>
      </c>
      <c r="AD69" s="1">
        <v>94.139079999936527</v>
      </c>
      <c r="AE69" s="1">
        <v>72.154390863746258</v>
      </c>
      <c r="AF69" s="1">
        <v>49.278527668507436</v>
      </c>
      <c r="AG69" s="1">
        <v>85.965337622713264</v>
      </c>
      <c r="AH69" s="1">
        <v>67.143466534128564</v>
      </c>
      <c r="AI69" s="1">
        <v>68.055936947192521</v>
      </c>
      <c r="AJ69" s="1">
        <v>124.57307999993641</v>
      </c>
      <c r="AK69" s="1">
        <v>110.91907999993654</v>
      </c>
      <c r="AL69" s="1">
        <v>88.588854302817452</v>
      </c>
      <c r="AM69" s="1">
        <v>88.588854302816614</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2"/>
    <col min="2" max="4" width="8.85546875" style="255"/>
    <col min="5" max="16384" width="8.85546875" style="2"/>
  </cols>
  <sheetData>
    <row r="1" spans="1:56" s="109" customFormat="1" x14ac:dyDescent="0.25">
      <c r="A1" s="72"/>
      <c r="B1" s="256"/>
      <c r="C1" s="256"/>
      <c r="D1" s="256"/>
      <c r="E1" s="738" t="s">
        <v>58</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6023.9234950663467</v>
      </c>
      <c r="C4" s="273">
        <v>6023.9234950663467</v>
      </c>
      <c r="D4" s="273">
        <v>6023.9234950663467</v>
      </c>
      <c r="E4" s="1">
        <v>6023.9234950663467</v>
      </c>
      <c r="F4" s="1">
        <v>6023.9234950663467</v>
      </c>
      <c r="G4" s="1">
        <v>6023.9234950663467</v>
      </c>
      <c r="H4" s="1">
        <v>6023.9234950663467</v>
      </c>
      <c r="I4" s="1">
        <v>6023.9234950663467</v>
      </c>
      <c r="J4" s="1">
        <v>6023.9234950663467</v>
      </c>
      <c r="K4" s="1">
        <v>6023.9234950663467</v>
      </c>
      <c r="L4" s="1">
        <v>6023.9234950663467</v>
      </c>
      <c r="M4" s="1">
        <v>6026.0173029841762</v>
      </c>
      <c r="N4" s="1">
        <v>6023.9234950663467</v>
      </c>
      <c r="O4" s="1">
        <v>6023.9234950663467</v>
      </c>
      <c r="P4" s="1">
        <v>6023.9234950663467</v>
      </c>
      <c r="Q4" s="1">
        <v>6023.9234950663467</v>
      </c>
      <c r="R4" s="1">
        <v>6023.9234950663467</v>
      </c>
      <c r="S4" s="1">
        <v>6023.9234950663467</v>
      </c>
      <c r="T4" s="1">
        <v>6023.9234950663467</v>
      </c>
      <c r="U4" s="1">
        <v>6023.9234950663467</v>
      </c>
      <c r="V4" s="1">
        <v>6023.9234950663467</v>
      </c>
      <c r="W4" s="1">
        <v>6023.9234950663467</v>
      </c>
      <c r="X4" s="1">
        <v>6023.9234950663467</v>
      </c>
      <c r="Y4" s="1">
        <v>6023.9234950663467</v>
      </c>
      <c r="Z4" s="1">
        <v>6023.9234950663467</v>
      </c>
      <c r="AA4" s="1">
        <v>6023.9234950663467</v>
      </c>
      <c r="AB4" s="1">
        <v>6023.9234950663467</v>
      </c>
      <c r="AC4" s="1">
        <v>6023.9234950663467</v>
      </c>
      <c r="AD4" s="1">
        <v>6023.9234950663467</v>
      </c>
      <c r="AE4" s="1">
        <v>6023.9234950663467</v>
      </c>
      <c r="AF4" s="2">
        <v>6023.9234950663467</v>
      </c>
      <c r="AG4" s="2">
        <v>6023.9234950663467</v>
      </c>
      <c r="AH4" s="2">
        <v>6023.9234950663467</v>
      </c>
      <c r="AI4" s="2">
        <v>6023.9234950663467</v>
      </c>
      <c r="AJ4" s="2">
        <v>6023.9234950663467</v>
      </c>
      <c r="AK4" s="2">
        <v>6023.9234950663467</v>
      </c>
      <c r="AL4" s="2">
        <v>6023.9234950663467</v>
      </c>
      <c r="AM4" s="2">
        <v>6023.9234950663467</v>
      </c>
    </row>
    <row r="5" spans="1:56" x14ac:dyDescent="0.25">
      <c r="A5" s="74">
        <f ca="1">Exceedance!U5</f>
        <v>42856</v>
      </c>
      <c r="B5" s="273">
        <v>6027.1542596799718</v>
      </c>
      <c r="C5" s="273">
        <v>6033.0510024957211</v>
      </c>
      <c r="D5" s="273">
        <v>6032.0723013318411</v>
      </c>
      <c r="E5" s="1">
        <v>6031.3975445662527</v>
      </c>
      <c r="F5" s="1">
        <v>6028.5222415305107</v>
      </c>
      <c r="G5" s="1">
        <v>6028.5507767631207</v>
      </c>
      <c r="H5" s="1">
        <v>6030.0110983903151</v>
      </c>
      <c r="I5" s="1">
        <v>6034.363402567109</v>
      </c>
      <c r="J5" s="1">
        <v>6031.3412580510585</v>
      </c>
      <c r="K5" s="1">
        <v>6035.1905524887625</v>
      </c>
      <c r="L5" s="1">
        <v>6032.4335632634729</v>
      </c>
      <c r="M5" s="1">
        <v>6034.4022636765503</v>
      </c>
      <c r="N5" s="1">
        <v>6026.733020942369</v>
      </c>
      <c r="O5" s="1">
        <v>6029.7512866727857</v>
      </c>
      <c r="P5" s="1">
        <v>6034.8602414312072</v>
      </c>
      <c r="Q5" s="1">
        <v>6033.5675743213606</v>
      </c>
      <c r="R5" s="1">
        <v>6034.1493383520292</v>
      </c>
      <c r="S5" s="1">
        <v>6028.5450159034435</v>
      </c>
      <c r="T5" s="1">
        <v>6027.1631414606836</v>
      </c>
      <c r="U5" s="1">
        <v>6032.4074645187957</v>
      </c>
      <c r="V5" s="1">
        <v>6029.9589454512006</v>
      </c>
      <c r="W5" s="1">
        <v>6033.506104031665</v>
      </c>
      <c r="X5" s="1">
        <v>6033.4075214985151</v>
      </c>
      <c r="Y5" s="1">
        <v>6035.5747851478154</v>
      </c>
      <c r="Z5" s="1">
        <v>6029.1451213846449</v>
      </c>
      <c r="AA5" s="1">
        <v>6027.6028616360882</v>
      </c>
      <c r="AB5" s="1">
        <v>6031.638053069325</v>
      </c>
      <c r="AC5" s="1">
        <v>6032.423653288778</v>
      </c>
      <c r="AD5" s="1">
        <v>6032.4784223404076</v>
      </c>
      <c r="AE5" s="1">
        <v>6036.2278699209346</v>
      </c>
      <c r="AF5" s="2">
        <v>6028.4030606497008</v>
      </c>
      <c r="AG5" s="2">
        <v>6029.4308842078499</v>
      </c>
      <c r="AH5" s="2">
        <v>6025.1027039183873</v>
      </c>
      <c r="AI5" s="2">
        <v>6027.7346406853603</v>
      </c>
      <c r="AJ5" s="2">
        <v>6032.6220962169918</v>
      </c>
      <c r="AK5" s="2">
        <v>6032.3519851027704</v>
      </c>
      <c r="AL5" s="2">
        <v>6030.1379286314623</v>
      </c>
      <c r="AM5" s="2">
        <v>6032.3981432660994</v>
      </c>
    </row>
    <row r="6" spans="1:56" x14ac:dyDescent="0.25">
      <c r="A6" s="74">
        <f ca="1">Exceedance!U6</f>
        <v>42887</v>
      </c>
      <c r="B6" s="273">
        <v>6034.2958643690645</v>
      </c>
      <c r="C6" s="273">
        <v>6049.3354174266387</v>
      </c>
      <c r="D6" s="273">
        <v>6041.0334648638027</v>
      </c>
      <c r="E6" s="1">
        <v>6041.1878781971145</v>
      </c>
      <c r="F6" s="1">
        <v>6032.7423339225406</v>
      </c>
      <c r="G6" s="1">
        <v>6043.4279914892377</v>
      </c>
      <c r="H6" s="1">
        <v>6040.0884452089304</v>
      </c>
      <c r="I6" s="1">
        <v>6038.0863892789885</v>
      </c>
      <c r="J6" s="1">
        <v>6046.7004422511009</v>
      </c>
      <c r="K6" s="1">
        <v>6043.7277485593722</v>
      </c>
      <c r="L6" s="1">
        <v>6041.7181123561368</v>
      </c>
      <c r="M6" s="1">
        <v>6039.4193205928223</v>
      </c>
      <c r="N6" s="1">
        <v>6036.2942138603185</v>
      </c>
      <c r="O6" s="1">
        <v>6045.353492651765</v>
      </c>
      <c r="P6" s="1">
        <v>6041.1640097220115</v>
      </c>
      <c r="Q6" s="1">
        <v>6044.0535569392168</v>
      </c>
      <c r="R6" s="1">
        <v>6042.1343645325405</v>
      </c>
      <c r="S6" s="1">
        <v>6043.0252873657537</v>
      </c>
      <c r="T6" s="1">
        <v>6039.4967585372224</v>
      </c>
      <c r="U6" s="1">
        <v>6043.6054913878306</v>
      </c>
      <c r="V6" s="1">
        <v>6037.0245254203273</v>
      </c>
      <c r="W6" s="1">
        <v>6046.8539741143213</v>
      </c>
      <c r="X6" s="1">
        <v>6038.3664609866591</v>
      </c>
      <c r="Y6" s="1">
        <v>6039.737651041426</v>
      </c>
      <c r="Z6" s="1">
        <v>6037.6463566832299</v>
      </c>
      <c r="AA6" s="1">
        <v>6038.1496435994759</v>
      </c>
      <c r="AB6" s="1">
        <v>6040.2555322767103</v>
      </c>
      <c r="AC6" s="1">
        <v>6042.2693565257205</v>
      </c>
      <c r="AD6" s="1">
        <v>6039.260352452904</v>
      </c>
      <c r="AE6" s="1">
        <v>6042.3594233834574</v>
      </c>
      <c r="AF6" s="2">
        <v>6033.8450871425794</v>
      </c>
      <c r="AG6" s="2">
        <v>6041.304144209631</v>
      </c>
      <c r="AH6" s="2">
        <v>6034.9933111565751</v>
      </c>
      <c r="AI6" s="2">
        <v>6037.0294392474534</v>
      </c>
      <c r="AJ6" s="2">
        <v>6035.7164020180944</v>
      </c>
      <c r="AK6" s="2">
        <v>6042.226750563409</v>
      </c>
      <c r="AL6" s="2">
        <v>6036.4155020090093</v>
      </c>
      <c r="AM6" s="2">
        <v>6045.4972401994573</v>
      </c>
    </row>
    <row r="7" spans="1:56" x14ac:dyDescent="0.25">
      <c r="A7" s="74">
        <f ca="1">Exceedance!U7</f>
        <v>42917</v>
      </c>
      <c r="B7" s="273">
        <v>6038.2908771619295</v>
      </c>
      <c r="C7" s="273">
        <v>6049.5001634645678</v>
      </c>
      <c r="D7" s="273">
        <v>6046.3588189371967</v>
      </c>
      <c r="E7" s="1">
        <v>6046.5080877571081</v>
      </c>
      <c r="F7" s="1">
        <v>6041.4720493757495</v>
      </c>
      <c r="G7" s="1">
        <v>6049.5001184074572</v>
      </c>
      <c r="H7" s="1">
        <v>6048.574489208876</v>
      </c>
      <c r="I7" s="1">
        <v>6039.5539729028524</v>
      </c>
      <c r="J7" s="1">
        <v>6049.5000376208372</v>
      </c>
      <c r="K7" s="1">
        <v>6045.7306563137599</v>
      </c>
      <c r="L7" s="1">
        <v>6041.8774223025794</v>
      </c>
      <c r="M7" s="1">
        <v>6043.3074121036916</v>
      </c>
      <c r="N7" s="1">
        <v>6045.5355172916816</v>
      </c>
      <c r="O7" s="1">
        <v>6049.5001108428432</v>
      </c>
      <c r="P7" s="1">
        <v>6042.8883612299887</v>
      </c>
      <c r="Q7" s="1">
        <v>6049.500003309553</v>
      </c>
      <c r="R7" s="1">
        <v>6041.9778202631842</v>
      </c>
      <c r="S7" s="1">
        <v>6049.5001951226886</v>
      </c>
      <c r="T7" s="1">
        <v>6046.7601184102305</v>
      </c>
      <c r="U7" s="1">
        <v>6047.0900544433944</v>
      </c>
      <c r="V7" s="1">
        <v>6049.0468273389752</v>
      </c>
      <c r="W7" s="1">
        <v>6049.5001398126205</v>
      </c>
      <c r="X7" s="1">
        <v>6039.5838981795659</v>
      </c>
      <c r="Y7" s="1">
        <v>6041.4158801401272</v>
      </c>
      <c r="Z7" s="1">
        <v>6042.7084056327485</v>
      </c>
      <c r="AA7" s="1">
        <v>6040.9845579204739</v>
      </c>
      <c r="AB7" s="1">
        <v>6047.3484473446169</v>
      </c>
      <c r="AC7" s="1">
        <v>6049.5000273800597</v>
      </c>
      <c r="AD7" s="1">
        <v>6038.7234408444119</v>
      </c>
      <c r="AE7" s="1">
        <v>6042.5276973082628</v>
      </c>
      <c r="AF7" s="2">
        <v>6041.5152298024232</v>
      </c>
      <c r="AG7" s="2">
        <v>6049.5000386698066</v>
      </c>
      <c r="AH7" s="2">
        <v>6046.9077602379557</v>
      </c>
      <c r="AI7" s="2">
        <v>6049.5001106399886</v>
      </c>
      <c r="AJ7" s="2">
        <v>6037.8880352381757</v>
      </c>
      <c r="AK7" s="2">
        <v>6045.2658639809415</v>
      </c>
      <c r="AL7" s="2">
        <v>6040.8557216663912</v>
      </c>
      <c r="AM7" s="2">
        <v>6049.50004947862</v>
      </c>
    </row>
    <row r="8" spans="1:56" x14ac:dyDescent="0.25">
      <c r="A8" s="74">
        <f ca="1">Exceedance!U8</f>
        <v>42948</v>
      </c>
      <c r="B8" s="273">
        <v>6037.7193433550383</v>
      </c>
      <c r="C8" s="273">
        <v>6049.5001683260089</v>
      </c>
      <c r="D8" s="273">
        <v>6046.0988238110031</v>
      </c>
      <c r="E8" s="1">
        <v>6046.2751832645099</v>
      </c>
      <c r="F8" s="1">
        <v>6044.0723597313463</v>
      </c>
      <c r="G8" s="1">
        <v>6049.5001772976912</v>
      </c>
      <c r="H8" s="1">
        <v>6049.470178626837</v>
      </c>
      <c r="I8" s="1">
        <v>6038.2669363962768</v>
      </c>
      <c r="J8" s="1">
        <v>6049.500025345551</v>
      </c>
      <c r="K8" s="1">
        <v>6045.1338386048055</v>
      </c>
      <c r="L8" s="1">
        <v>6040.5231353398631</v>
      </c>
      <c r="M8" s="1">
        <v>6042.8532985864431</v>
      </c>
      <c r="N8" s="1">
        <v>6045.6458400728689</v>
      </c>
      <c r="O8" s="1">
        <v>6049.5001409372271</v>
      </c>
      <c r="P8" s="1">
        <v>6041.8629906730266</v>
      </c>
      <c r="Q8" s="1">
        <v>6049.5000828955726</v>
      </c>
      <c r="R8" s="1">
        <v>6040.6532791865648</v>
      </c>
      <c r="S8" s="1">
        <v>6049.5002803596326</v>
      </c>
      <c r="T8" s="1">
        <v>6046.4123984062026</v>
      </c>
      <c r="U8" s="1">
        <v>6047.6669138965781</v>
      </c>
      <c r="V8" s="1">
        <v>6049.5000397915801</v>
      </c>
      <c r="W8" s="1">
        <v>6049.5001683910768</v>
      </c>
      <c r="X8" s="1">
        <v>6038.2222680011919</v>
      </c>
      <c r="Y8" s="1">
        <v>6040.1409952313079</v>
      </c>
      <c r="Z8" s="1">
        <v>6041.8890473052415</v>
      </c>
      <c r="AA8" s="1">
        <v>6039.9224521177648</v>
      </c>
      <c r="AB8" s="1">
        <v>6048.4876323876524</v>
      </c>
      <c r="AC8" s="1">
        <v>6049.5000396343048</v>
      </c>
      <c r="AD8" s="1">
        <v>6037.3222115887211</v>
      </c>
      <c r="AE8" s="1">
        <v>6041.1962592401733</v>
      </c>
      <c r="AF8" s="2">
        <v>6041.2566355926892</v>
      </c>
      <c r="AG8" s="2">
        <v>6049.500069923346</v>
      </c>
      <c r="AH8" s="2">
        <v>6048.8810338538806</v>
      </c>
      <c r="AI8" s="2">
        <v>6049.5001853002623</v>
      </c>
      <c r="AJ8" s="2">
        <v>6036.7585103905813</v>
      </c>
      <c r="AK8" s="2">
        <v>6044.2085607558165</v>
      </c>
      <c r="AL8" s="2">
        <v>6040.6235728096999</v>
      </c>
      <c r="AM8" s="2">
        <v>6049.500042367139</v>
      </c>
    </row>
    <row r="9" spans="1:56" x14ac:dyDescent="0.25">
      <c r="A9" s="74">
        <f ca="1">Exceedance!U9</f>
        <v>42979</v>
      </c>
      <c r="B9" s="273">
        <v>6036.1033080722309</v>
      </c>
      <c r="C9" s="273">
        <v>6040.3701416455251</v>
      </c>
      <c r="D9" s="273">
        <v>6039.5648768906012</v>
      </c>
      <c r="E9" s="1">
        <v>6039.5868800981107</v>
      </c>
      <c r="F9" s="1">
        <v>6039.4506906647021</v>
      </c>
      <c r="G9" s="1">
        <v>6040.4316864789453</v>
      </c>
      <c r="H9" s="1">
        <v>6039.8292437831096</v>
      </c>
      <c r="I9" s="1">
        <v>6037.3194463092959</v>
      </c>
      <c r="J9" s="1">
        <v>6039.9080589293599</v>
      </c>
      <c r="K9" s="1">
        <v>6039.4963195432701</v>
      </c>
      <c r="L9" s="1">
        <v>6039.1631904564383</v>
      </c>
      <c r="M9" s="1">
        <v>6039.3332793037353</v>
      </c>
      <c r="N9" s="1">
        <v>6039.5368440823777</v>
      </c>
      <c r="O9" s="1">
        <v>6040.3080642960167</v>
      </c>
      <c r="P9" s="1">
        <v>6039.2597160400164</v>
      </c>
      <c r="Q9" s="1">
        <v>6040.1140611421233</v>
      </c>
      <c r="R9" s="1">
        <v>6039.1758563346848</v>
      </c>
      <c r="S9" s="1">
        <v>6040.7622550688748</v>
      </c>
      <c r="T9" s="1">
        <v>6039.5980551307448</v>
      </c>
      <c r="U9" s="1">
        <v>6039.6994081849471</v>
      </c>
      <c r="V9" s="1">
        <v>6039.9573535295212</v>
      </c>
      <c r="W9" s="1">
        <v>6040.3973498591431</v>
      </c>
      <c r="X9" s="1">
        <v>6036.8221839251255</v>
      </c>
      <c r="Y9" s="1">
        <v>6039.1358572408017</v>
      </c>
      <c r="Z9" s="1">
        <v>6039.2670522902417</v>
      </c>
      <c r="AA9" s="1">
        <v>6039.12580018887</v>
      </c>
      <c r="AB9" s="1">
        <v>6039.7607509425752</v>
      </c>
      <c r="AC9" s="1">
        <v>6039.9542116253633</v>
      </c>
      <c r="AD9" s="1">
        <v>6035.8579720203306</v>
      </c>
      <c r="AE9" s="1">
        <v>6039.2157061699563</v>
      </c>
      <c r="AF9" s="2">
        <v>6039.2265994030959</v>
      </c>
      <c r="AG9" s="2">
        <v>6040.0542881570973</v>
      </c>
      <c r="AH9" s="2">
        <v>6039.7835081125095</v>
      </c>
      <c r="AI9" s="2">
        <v>6040.4460358346323</v>
      </c>
      <c r="AJ9" s="2">
        <v>6035.1809796613843</v>
      </c>
      <c r="AK9" s="2">
        <v>6039.4344836910795</v>
      </c>
      <c r="AL9" s="2">
        <v>6039.1962743813319</v>
      </c>
      <c r="AM9" s="2">
        <v>6039.9640253483185</v>
      </c>
    </row>
    <row r="10" spans="1:56" x14ac:dyDescent="0.25">
      <c r="A10" s="74">
        <f ca="1">Exceedance!U10</f>
        <v>43009</v>
      </c>
      <c r="B10" s="273">
        <v>6034.5515659074799</v>
      </c>
      <c r="C10" s="273">
        <v>6039.0538256054142</v>
      </c>
      <c r="D10" s="273">
        <v>6039.0221489789046</v>
      </c>
      <c r="E10" s="1">
        <v>6039.0230148135433</v>
      </c>
      <c r="F10" s="1">
        <v>6039.0176635120952</v>
      </c>
      <c r="G10" s="1">
        <v>6039.0562456142798</v>
      </c>
      <c r="H10" s="1">
        <v>6039.0325519164953</v>
      </c>
      <c r="I10" s="1">
        <v>6036.5858918765671</v>
      </c>
      <c r="J10" s="1">
        <v>6039.0356533226159</v>
      </c>
      <c r="K10" s="1">
        <v>6039.0194518035687</v>
      </c>
      <c r="L10" s="1">
        <v>6039.0063957576795</v>
      </c>
      <c r="M10" s="1">
        <v>6039.0130619146939</v>
      </c>
      <c r="N10" s="1">
        <v>6039.0210458771462</v>
      </c>
      <c r="O10" s="1">
        <v>6039.0513846574468</v>
      </c>
      <c r="P10" s="1">
        <v>6039.0101787868052</v>
      </c>
      <c r="Q10" s="1">
        <v>6039.0437562453426</v>
      </c>
      <c r="R10" s="1">
        <v>6039.0068921585726</v>
      </c>
      <c r="S10" s="1">
        <v>6039.0692767487972</v>
      </c>
      <c r="T10" s="1">
        <v>6039.0234545553612</v>
      </c>
      <c r="U10" s="1">
        <v>6039.0274428360963</v>
      </c>
      <c r="V10" s="1">
        <v>6039.0375930839691</v>
      </c>
      <c r="W10" s="1">
        <v>6039.0548954615579</v>
      </c>
      <c r="X10" s="1">
        <v>6035.4708644900566</v>
      </c>
      <c r="Y10" s="1">
        <v>6039.0053245147292</v>
      </c>
      <c r="Z10" s="1">
        <v>6039.0104663089996</v>
      </c>
      <c r="AA10" s="1">
        <v>6039.0049303589039</v>
      </c>
      <c r="AB10" s="1">
        <v>6039.0298566970487</v>
      </c>
      <c r="AC10" s="1">
        <v>6039.0374694488391</v>
      </c>
      <c r="AD10" s="1">
        <v>6035.2325073925713</v>
      </c>
      <c r="AE10" s="1">
        <v>6039.008453952677</v>
      </c>
      <c r="AF10" s="2">
        <v>6039.0088808800874</v>
      </c>
      <c r="AG10" s="2">
        <v>6039.0414059074574</v>
      </c>
      <c r="AH10" s="2">
        <v>6039.0307522003814</v>
      </c>
      <c r="AI10" s="2">
        <v>6039.0568098463364</v>
      </c>
      <c r="AJ10" s="2">
        <v>6034.2909962722606</v>
      </c>
      <c r="AK10" s="2">
        <v>6039.017028326849</v>
      </c>
      <c r="AL10" s="2">
        <v>6039.0076923822999</v>
      </c>
      <c r="AM10" s="2">
        <v>6039.0378556225878</v>
      </c>
    </row>
    <row r="11" spans="1:56" x14ac:dyDescent="0.25">
      <c r="A11" s="74">
        <f ca="1">Exceedance!U11</f>
        <v>43040</v>
      </c>
      <c r="B11" s="273">
        <v>6033.0585958944757</v>
      </c>
      <c r="C11" s="273">
        <v>6039.0670605159557</v>
      </c>
      <c r="D11" s="273">
        <v>6039.0661681441197</v>
      </c>
      <c r="E11" s="1">
        <v>6039.0885146084029</v>
      </c>
      <c r="F11" s="1">
        <v>6039.1136889187082</v>
      </c>
      <c r="G11" s="1">
        <v>6039.0968134815766</v>
      </c>
      <c r="H11" s="1">
        <v>6039.0867944039474</v>
      </c>
      <c r="I11" s="1">
        <v>6036.0517177099618</v>
      </c>
      <c r="J11" s="1">
        <v>6039.0865878680752</v>
      </c>
      <c r="K11" s="1">
        <v>6039.0755490899637</v>
      </c>
      <c r="L11" s="1">
        <v>6039.0741470404128</v>
      </c>
      <c r="M11" s="1">
        <v>6039.0779789456719</v>
      </c>
      <c r="N11" s="1">
        <v>6039.0843574561577</v>
      </c>
      <c r="O11" s="1">
        <v>6039.0951721487954</v>
      </c>
      <c r="P11" s="1">
        <v>6039.0768102711972</v>
      </c>
      <c r="Q11" s="1">
        <v>6039.0889645821835</v>
      </c>
      <c r="R11" s="1">
        <v>6039.083140063467</v>
      </c>
      <c r="S11" s="1">
        <v>6039.0970367401069</v>
      </c>
      <c r="T11" s="1">
        <v>6039.0884265573413</v>
      </c>
      <c r="U11" s="1">
        <v>6039.0875037759033</v>
      </c>
      <c r="V11" s="1">
        <v>6039.0877348340518</v>
      </c>
      <c r="W11" s="1">
        <v>6039.0877033700453</v>
      </c>
      <c r="X11" s="1">
        <v>6034.3763862227179</v>
      </c>
      <c r="Y11" s="1">
        <v>6039.0740797597873</v>
      </c>
      <c r="Z11" s="1">
        <v>6039.080811426792</v>
      </c>
      <c r="AA11" s="1">
        <v>6039.0783400137707</v>
      </c>
      <c r="AB11" s="1">
        <v>6039.1077239678998</v>
      </c>
      <c r="AC11" s="1">
        <v>6039.0830116109228</v>
      </c>
      <c r="AD11" s="1">
        <v>6034.1895253401326</v>
      </c>
      <c r="AE11" s="1">
        <v>6039.0815008599639</v>
      </c>
      <c r="AF11" s="2">
        <v>6039.0811782357578</v>
      </c>
      <c r="AG11" s="2">
        <v>6039.0861167498097</v>
      </c>
      <c r="AH11" s="2">
        <v>6039.0839514654699</v>
      </c>
      <c r="AI11" s="2">
        <v>6039.0951199197043</v>
      </c>
      <c r="AJ11" s="2">
        <v>6033.67977337907</v>
      </c>
      <c r="AK11" s="2">
        <v>6039.0860488952003</v>
      </c>
      <c r="AL11" s="2">
        <v>6039.0977466623044</v>
      </c>
      <c r="AM11" s="2">
        <v>6039.0876641114837</v>
      </c>
    </row>
    <row r="12" spans="1:56" x14ac:dyDescent="0.25">
      <c r="A12" s="74">
        <f ca="1">Exceedance!U12</f>
        <v>43070</v>
      </c>
      <c r="B12" s="273">
        <v>6031.5044031675852</v>
      </c>
      <c r="C12" s="273">
        <v>6039.0025909881269</v>
      </c>
      <c r="D12" s="273">
        <v>6039.0025565099577</v>
      </c>
      <c r="E12" s="1">
        <v>6039.0034199006359</v>
      </c>
      <c r="F12" s="1">
        <v>6039.0043925495811</v>
      </c>
      <c r="G12" s="1">
        <v>6039.0037405405938</v>
      </c>
      <c r="H12" s="1">
        <v>6039.0033534378354</v>
      </c>
      <c r="I12" s="1">
        <v>6035.2763943960472</v>
      </c>
      <c r="J12" s="1">
        <v>6039.0033454579971</v>
      </c>
      <c r="K12" s="1">
        <v>6039.0029189575071</v>
      </c>
      <c r="L12" s="1">
        <v>6039.0028647871313</v>
      </c>
      <c r="M12" s="1">
        <v>6039.0030128387953</v>
      </c>
      <c r="N12" s="1">
        <v>6039.0032592825428</v>
      </c>
      <c r="O12" s="1">
        <v>6039.0036771251316</v>
      </c>
      <c r="P12" s="1">
        <v>6039.0029676852264</v>
      </c>
      <c r="Q12" s="1">
        <v>6039.0034372860682</v>
      </c>
      <c r="R12" s="1">
        <v>6039.0032122466746</v>
      </c>
      <c r="S12" s="1">
        <v>6039.0037491665307</v>
      </c>
      <c r="T12" s="1">
        <v>6039.0034164986455</v>
      </c>
      <c r="U12" s="1">
        <v>6039.0033808455355</v>
      </c>
      <c r="V12" s="1">
        <v>6039.0033897728244</v>
      </c>
      <c r="W12" s="1">
        <v>6039.0033885571547</v>
      </c>
      <c r="X12" s="1">
        <v>6033.1843600369875</v>
      </c>
      <c r="Y12" s="1">
        <v>6039.0028621876409</v>
      </c>
      <c r="Z12" s="1">
        <v>6039.0031222761454</v>
      </c>
      <c r="AA12" s="1">
        <v>6039.0030267892316</v>
      </c>
      <c r="AB12" s="1">
        <v>6039.0041620843494</v>
      </c>
      <c r="AC12" s="1">
        <v>6039.0032072836948</v>
      </c>
      <c r="AD12" s="1">
        <v>6033.0357063195979</v>
      </c>
      <c r="AE12" s="1">
        <v>6039.0031489134772</v>
      </c>
      <c r="AF12" s="2">
        <v>6039.0031364483857</v>
      </c>
      <c r="AG12" s="2">
        <v>6039.0033272556011</v>
      </c>
      <c r="AH12" s="2">
        <v>6039.0032435964513</v>
      </c>
      <c r="AI12" s="2">
        <v>6039.0036751071757</v>
      </c>
      <c r="AJ12" s="2">
        <v>6032.512024210705</v>
      </c>
      <c r="AK12" s="2">
        <v>6039.0033246339435</v>
      </c>
      <c r="AL12" s="2">
        <v>6039.0037765955185</v>
      </c>
      <c r="AM12" s="2">
        <v>6039.0033870403468</v>
      </c>
    </row>
    <row r="13" spans="1:56" x14ac:dyDescent="0.25">
      <c r="A13" s="74">
        <f ca="1">Exceedance!U13</f>
        <v>43101</v>
      </c>
      <c r="B13" s="273">
        <v>6030.1489227541824</v>
      </c>
      <c r="C13" s="273">
        <v>6039.0001001136088</v>
      </c>
      <c r="D13" s="273">
        <v>6039.000098781401</v>
      </c>
      <c r="E13" s="1">
        <v>6039.0001321420941</v>
      </c>
      <c r="F13" s="1">
        <v>6039.0001697244361</v>
      </c>
      <c r="G13" s="1">
        <v>6039.0001445313546</v>
      </c>
      <c r="H13" s="1">
        <v>6039.0001295740276</v>
      </c>
      <c r="I13" s="1">
        <v>6034.4633839125818</v>
      </c>
      <c r="J13" s="1">
        <v>6039.0001292656934</v>
      </c>
      <c r="K13" s="1">
        <v>6039.0001127860705</v>
      </c>
      <c r="L13" s="1">
        <v>6039.0001106929731</v>
      </c>
      <c r="M13" s="1">
        <v>6039.0001164135656</v>
      </c>
      <c r="N13" s="1">
        <v>6039.000125935946</v>
      </c>
      <c r="O13" s="1">
        <v>6039.000142081034</v>
      </c>
      <c r="P13" s="1">
        <v>6039.0001146688692</v>
      </c>
      <c r="Q13" s="1">
        <v>6039.0001328138524</v>
      </c>
      <c r="R13" s="1">
        <v>6039.0001241185191</v>
      </c>
      <c r="S13" s="1">
        <v>6039.0001448646535</v>
      </c>
      <c r="T13" s="1">
        <v>6039.0001320106439</v>
      </c>
      <c r="U13" s="1">
        <v>6039.0001306330378</v>
      </c>
      <c r="V13" s="1">
        <v>6039.0001309779809</v>
      </c>
      <c r="W13" s="1">
        <v>6039.0001309310082</v>
      </c>
      <c r="X13" s="1">
        <v>6032.5510492450039</v>
      </c>
      <c r="Y13" s="1">
        <v>6039.0001105925312</v>
      </c>
      <c r="Z13" s="1">
        <v>6039.000120642133</v>
      </c>
      <c r="AA13" s="1">
        <v>6039.0001169525985</v>
      </c>
      <c r="AB13" s="1">
        <v>6039.0001608194525</v>
      </c>
      <c r="AC13" s="1">
        <v>6039.0001239267531</v>
      </c>
      <c r="AD13" s="1">
        <v>6032.445191923809</v>
      </c>
      <c r="AE13" s="1">
        <v>6039.0001216713772</v>
      </c>
      <c r="AF13" s="2">
        <v>6039.000121189737</v>
      </c>
      <c r="AG13" s="2">
        <v>6039.0001285623675</v>
      </c>
      <c r="AH13" s="2">
        <v>6039.0001253298478</v>
      </c>
      <c r="AI13" s="2">
        <v>6039.0001420030612</v>
      </c>
      <c r="AJ13" s="2">
        <v>6031.7933805719258</v>
      </c>
      <c r="AK13" s="2">
        <v>6039.0001284610698</v>
      </c>
      <c r="AL13" s="2">
        <v>6039.0001459244868</v>
      </c>
      <c r="AM13" s="2">
        <v>6039.0001308724004</v>
      </c>
    </row>
    <row r="14" spans="1:56" x14ac:dyDescent="0.25">
      <c r="A14" s="74">
        <f ca="1">Exceedance!U14</f>
        <v>43132</v>
      </c>
      <c r="B14" s="273">
        <v>6028.9756281820219</v>
      </c>
      <c r="C14" s="273">
        <v>6039.2005749970012</v>
      </c>
      <c r="D14" s="273">
        <v>6039.2012826639193</v>
      </c>
      <c r="E14" s="1">
        <v>6039.2456212611733</v>
      </c>
      <c r="F14" s="1">
        <v>6039.2559502595341</v>
      </c>
      <c r="G14" s="1">
        <v>6039.2606737353235</v>
      </c>
      <c r="H14" s="1">
        <v>6039.2407838214531</v>
      </c>
      <c r="I14" s="1">
        <v>6033.9475157980232</v>
      </c>
      <c r="J14" s="1">
        <v>6039.237477992212</v>
      </c>
      <c r="K14" s="1">
        <v>6039.217003109974</v>
      </c>
      <c r="L14" s="1">
        <v>6039.2156354450781</v>
      </c>
      <c r="M14" s="1">
        <v>6039.223750691468</v>
      </c>
      <c r="N14" s="1">
        <v>6039.2422901097107</v>
      </c>
      <c r="O14" s="1">
        <v>6039.2615814372048</v>
      </c>
      <c r="P14" s="1">
        <v>6039.2184721059375</v>
      </c>
      <c r="Q14" s="1">
        <v>6039.2441164695783</v>
      </c>
      <c r="R14" s="1">
        <v>6039.2497866065969</v>
      </c>
      <c r="S14" s="1">
        <v>6039.2830887361633</v>
      </c>
      <c r="T14" s="1">
        <v>6039.2589824135885</v>
      </c>
      <c r="U14" s="1">
        <v>6039.2429132515272</v>
      </c>
      <c r="V14" s="1">
        <v>6039.2429962296846</v>
      </c>
      <c r="W14" s="1">
        <v>6039.2493638797041</v>
      </c>
      <c r="X14" s="1">
        <v>6032.047351567152</v>
      </c>
      <c r="Y14" s="1">
        <v>6039.2125673094561</v>
      </c>
      <c r="Z14" s="1">
        <v>6039.2378671813149</v>
      </c>
      <c r="AA14" s="1">
        <v>6039.2252143627084</v>
      </c>
      <c r="AB14" s="1">
        <v>6039.2613155575373</v>
      </c>
      <c r="AC14" s="1">
        <v>6039.2357268146179</v>
      </c>
      <c r="AD14" s="1">
        <v>6032.0559857133467</v>
      </c>
      <c r="AE14" s="1">
        <v>6039.2232302770253</v>
      </c>
      <c r="AF14" s="2">
        <v>6039.2347523295375</v>
      </c>
      <c r="AG14" s="2">
        <v>6039.2337647561835</v>
      </c>
      <c r="AH14" s="2">
        <v>6039.2373079574545</v>
      </c>
      <c r="AI14" s="2">
        <v>6039.2606456425865</v>
      </c>
      <c r="AJ14" s="2">
        <v>6031.2176669067485</v>
      </c>
      <c r="AK14" s="2">
        <v>6039.2439876184153</v>
      </c>
      <c r="AL14" s="2">
        <v>6039.2886600955308</v>
      </c>
      <c r="AM14" s="2">
        <v>6039.2460378533888</v>
      </c>
    </row>
    <row r="15" spans="1:56" x14ac:dyDescent="0.25">
      <c r="A15" s="74">
        <f ca="1">Exceedance!U15</f>
        <v>43160</v>
      </c>
      <c r="B15" s="273">
        <v>6028.2588214729931</v>
      </c>
      <c r="C15" s="273">
        <v>6033.2564115551877</v>
      </c>
      <c r="D15" s="273">
        <v>6033.3796701751216</v>
      </c>
      <c r="E15" s="1">
        <v>6033.5998255234708</v>
      </c>
      <c r="F15" s="1">
        <v>6031.9242191856974</v>
      </c>
      <c r="G15" s="1">
        <v>6033.2093610649999</v>
      </c>
      <c r="H15" s="1">
        <v>6033.3206424262426</v>
      </c>
      <c r="I15" s="1">
        <v>6028.5279562605756</v>
      </c>
      <c r="J15" s="1">
        <v>6033.2581632931297</v>
      </c>
      <c r="K15" s="1">
        <v>6033.7037511693479</v>
      </c>
      <c r="L15" s="1">
        <v>6032.0875442128281</v>
      </c>
      <c r="M15" s="1">
        <v>6033.3442181323144</v>
      </c>
      <c r="N15" s="1">
        <v>6033.6538554438084</v>
      </c>
      <c r="O15" s="1">
        <v>6033.4100121509227</v>
      </c>
      <c r="P15" s="1">
        <v>6031.9661016883874</v>
      </c>
      <c r="Q15" s="1">
        <v>6033.7267828883523</v>
      </c>
      <c r="R15" s="1">
        <v>6033.7722347298468</v>
      </c>
      <c r="S15" s="1">
        <v>6032.7483800314858</v>
      </c>
      <c r="T15" s="1">
        <v>6032.7083172582634</v>
      </c>
      <c r="U15" s="1">
        <v>6033.11449942742</v>
      </c>
      <c r="V15" s="1">
        <v>6033.5989769487906</v>
      </c>
      <c r="W15" s="1">
        <v>6033.4877758326711</v>
      </c>
      <c r="X15" s="1">
        <v>6029.8331379488263</v>
      </c>
      <c r="Y15" s="1">
        <v>6033.7552742299786</v>
      </c>
      <c r="Z15" s="1">
        <v>6033.6692016034094</v>
      </c>
      <c r="AA15" s="1">
        <v>6032.5322817158167</v>
      </c>
      <c r="AB15" s="1">
        <v>6033.4551576952845</v>
      </c>
      <c r="AC15" s="1">
        <v>6033.4188588049783</v>
      </c>
      <c r="AD15" s="1">
        <v>6030.1489796274454</v>
      </c>
      <c r="AE15" s="1">
        <v>6033.9133306046024</v>
      </c>
      <c r="AF15" s="2">
        <v>6033.337141585821</v>
      </c>
      <c r="AG15" s="2">
        <v>6033.9686308842829</v>
      </c>
      <c r="AH15" s="2">
        <v>6030.862096801533</v>
      </c>
      <c r="AI15" s="2">
        <v>6032.0713088040447</v>
      </c>
      <c r="AJ15" s="2">
        <v>6029.8399647593678</v>
      </c>
      <c r="AK15" s="2">
        <v>6033.6230171644893</v>
      </c>
      <c r="AL15" s="2">
        <v>6033.7861009389235</v>
      </c>
      <c r="AM15" s="2">
        <v>6033.7161851401952</v>
      </c>
    </row>
    <row r="16" spans="1:56" x14ac:dyDescent="0.25">
      <c r="A16" s="74">
        <f ca="1">Exceedance!U16</f>
        <v>43191</v>
      </c>
      <c r="B16" s="273">
        <v>6026.923848082225</v>
      </c>
      <c r="C16" s="273">
        <v>6025.2000669850722</v>
      </c>
      <c r="D16" s="273">
        <v>6027.1243838327755</v>
      </c>
      <c r="E16" s="1">
        <v>6024.2550346014486</v>
      </c>
      <c r="F16" s="1">
        <v>6024.1866177961483</v>
      </c>
      <c r="G16" s="1">
        <v>6024.2390051946531</v>
      </c>
      <c r="H16" s="1">
        <v>6027.1220265151496</v>
      </c>
      <c r="I16" s="1">
        <v>6024.0509898973123</v>
      </c>
      <c r="J16" s="1">
        <v>6027.11953136389</v>
      </c>
      <c r="K16" s="1">
        <v>6027.1373620061659</v>
      </c>
      <c r="L16" s="1">
        <v>6026.7247389734966</v>
      </c>
      <c r="M16" s="1">
        <v>6027.1229680287352</v>
      </c>
      <c r="N16" s="1">
        <v>6027.135360626964</v>
      </c>
      <c r="O16" s="1">
        <v>6027.1255955624465</v>
      </c>
      <c r="P16" s="1">
        <v>6024.1883125938784</v>
      </c>
      <c r="Q16" s="1">
        <v>6027.1382858368761</v>
      </c>
      <c r="R16" s="1">
        <v>6024.2621354940375</v>
      </c>
      <c r="S16" s="1">
        <v>6024.2201475043248</v>
      </c>
      <c r="T16" s="1">
        <v>6024.2185119054657</v>
      </c>
      <c r="U16" s="1">
        <v>6024.235115290051</v>
      </c>
      <c r="V16" s="1">
        <v>6024.254999651821</v>
      </c>
      <c r="W16" s="1">
        <v>6027.1287011136719</v>
      </c>
      <c r="X16" s="1">
        <v>6026.9847264087948</v>
      </c>
      <c r="Y16" s="1">
        <v>6027.1394286597915</v>
      </c>
      <c r="Z16" s="1">
        <v>6027.1359761803869</v>
      </c>
      <c r="AA16" s="1">
        <v>6027.090624812342</v>
      </c>
      <c r="AB16" s="1">
        <v>6024.2490843527548</v>
      </c>
      <c r="AC16" s="1">
        <v>6027.1259488602409</v>
      </c>
      <c r="AD16" s="1">
        <v>6026.9970365818936</v>
      </c>
      <c r="AE16" s="1">
        <v>6027.1457684962779</v>
      </c>
      <c r="AF16" s="2">
        <v>6024.2442449738546</v>
      </c>
      <c r="AG16" s="2">
        <v>6027.1479866588279</v>
      </c>
      <c r="AH16" s="2">
        <v>6024.1437782697649</v>
      </c>
      <c r="AI16" s="2">
        <v>6027.0723716319226</v>
      </c>
      <c r="AJ16" s="2">
        <v>6026.9849920197366</v>
      </c>
      <c r="AK16" s="2">
        <v>6025.2149889026132</v>
      </c>
      <c r="AL16" s="2">
        <v>6027.1406651571824</v>
      </c>
      <c r="AM16" s="2">
        <v>6027.137860748102</v>
      </c>
    </row>
    <row r="17" spans="1:39" x14ac:dyDescent="0.25">
      <c r="A17" s="74">
        <f ca="1">Exceedance!U17</f>
        <v>43221</v>
      </c>
      <c r="B17" s="273">
        <v>6024.1139648915569</v>
      </c>
      <c r="C17" s="273">
        <v>6022.0229432660171</v>
      </c>
      <c r="D17" s="273">
        <v>6024.3295868689711</v>
      </c>
      <c r="E17" s="1">
        <v>6020.4944443358572</v>
      </c>
      <c r="F17" s="1">
        <v>6018.7858678350958</v>
      </c>
      <c r="G17" s="1">
        <v>6025.1195639914631</v>
      </c>
      <c r="H17" s="1">
        <v>6029.486131783332</v>
      </c>
      <c r="I17" s="1">
        <v>6029.3076249042379</v>
      </c>
      <c r="J17" s="1">
        <v>6031.1855199103338</v>
      </c>
      <c r="K17" s="1">
        <v>6022.0002322822784</v>
      </c>
      <c r="L17" s="1">
        <v>6028.1757771764478</v>
      </c>
      <c r="M17" s="1">
        <v>6019.455535532089</v>
      </c>
      <c r="N17" s="1">
        <v>6023.5591484554889</v>
      </c>
      <c r="O17" s="1">
        <v>6028.0479803573417</v>
      </c>
      <c r="P17" s="1">
        <v>6022.4171931518149</v>
      </c>
      <c r="Q17" s="1">
        <v>6026.1191146828751</v>
      </c>
      <c r="R17" s="1">
        <v>6017.6498460108078</v>
      </c>
      <c r="S17" s="1">
        <v>6021.6870251570963</v>
      </c>
      <c r="T17" s="1">
        <v>6022.8014932829901</v>
      </c>
      <c r="U17" s="1">
        <v>6022.2297710077473</v>
      </c>
      <c r="V17" s="1">
        <v>6025.6771374002537</v>
      </c>
      <c r="W17" s="1">
        <v>6024.5123229652909</v>
      </c>
      <c r="X17" s="1">
        <v>6025.4464955977719</v>
      </c>
      <c r="Y17" s="1">
        <v>6019.4040417743536</v>
      </c>
      <c r="Z17" s="1">
        <v>6018.5366480323837</v>
      </c>
      <c r="AA17" s="1">
        <v>6026.5104740097731</v>
      </c>
      <c r="AB17" s="1">
        <v>6023.314599660579</v>
      </c>
      <c r="AC17" s="1">
        <v>6027.8330767031384</v>
      </c>
      <c r="AD17" s="1">
        <v>6026.6870409047078</v>
      </c>
      <c r="AE17" s="1">
        <v>6019.9736534977137</v>
      </c>
      <c r="AF17" s="2">
        <v>6017.0383746765992</v>
      </c>
      <c r="AG17" s="2">
        <v>6019.5617054238201</v>
      </c>
      <c r="AH17" s="2">
        <v>6019.8761339016191</v>
      </c>
      <c r="AI17" s="2">
        <v>6029.1594577489932</v>
      </c>
      <c r="AJ17" s="2">
        <v>6024.0885527992486</v>
      </c>
      <c r="AK17" s="2">
        <v>6021.2706990253682</v>
      </c>
      <c r="AL17" s="2">
        <v>6025.230631454735</v>
      </c>
      <c r="AM17" s="2">
        <v>6022.0050264818237</v>
      </c>
    </row>
    <row r="18" spans="1:39" x14ac:dyDescent="0.25">
      <c r="A18" s="74">
        <f ca="1">Exceedance!U18</f>
        <v>43252</v>
      </c>
      <c r="B18" s="273">
        <v>6023.7692309709228</v>
      </c>
      <c r="C18" s="273">
        <v>6028.4525488328218</v>
      </c>
      <c r="D18" s="273">
        <v>6027.2869740288406</v>
      </c>
      <c r="E18" s="1">
        <v>6029.8528037674123</v>
      </c>
      <c r="F18" s="1">
        <v>6035.5131950732884</v>
      </c>
      <c r="G18" s="1">
        <v>6032.8060601673596</v>
      </c>
      <c r="H18" s="1">
        <v>6030.1852097344372</v>
      </c>
      <c r="I18" s="1">
        <v>6047.2879470138914</v>
      </c>
      <c r="J18" s="1">
        <v>6031.6415103203899</v>
      </c>
      <c r="K18" s="1">
        <v>6022.047976653389</v>
      </c>
      <c r="L18" s="1">
        <v>6029.3967564022196</v>
      </c>
      <c r="M18" s="1">
        <v>6018.1999671491621</v>
      </c>
      <c r="N18" s="1">
        <v>6029.9444066699216</v>
      </c>
      <c r="O18" s="1">
        <v>6027.6478039476724</v>
      </c>
      <c r="P18" s="1">
        <v>6029.497925775785</v>
      </c>
      <c r="Q18" s="1">
        <v>6025.1303415344773</v>
      </c>
      <c r="R18" s="1">
        <v>6026.0540566340005</v>
      </c>
      <c r="S18" s="1">
        <v>6032.8805887222297</v>
      </c>
      <c r="T18" s="1">
        <v>6037.7008815837917</v>
      </c>
      <c r="U18" s="1">
        <v>6027.3211589435832</v>
      </c>
      <c r="V18" s="1">
        <v>6038.2032813404521</v>
      </c>
      <c r="W18" s="1">
        <v>6024.6848326518175</v>
      </c>
      <c r="X18" s="1">
        <v>6025.5196532643185</v>
      </c>
      <c r="Y18" s="1">
        <v>6018.4839279442758</v>
      </c>
      <c r="Z18" s="1">
        <v>6018.1709871672601</v>
      </c>
      <c r="AA18" s="1">
        <v>6027.0522362543543</v>
      </c>
      <c r="AB18" s="1">
        <v>6029.898021752957</v>
      </c>
      <c r="AC18" s="1">
        <v>6030.2899691726816</v>
      </c>
      <c r="AD18" s="1">
        <v>6026.0224002346422</v>
      </c>
      <c r="AE18" s="1">
        <v>6019.8931574983799</v>
      </c>
      <c r="AF18" s="2">
        <v>6025.2609612615179</v>
      </c>
      <c r="AG18" s="2">
        <v>6018.6662207397794</v>
      </c>
      <c r="AH18" s="2">
        <v>6030.8962468176123</v>
      </c>
      <c r="AI18" s="2">
        <v>6028.3427641704038</v>
      </c>
      <c r="AJ18" s="2">
        <v>6023.354454585643</v>
      </c>
      <c r="AK18" s="2">
        <v>6029.659315886187</v>
      </c>
      <c r="AL18" s="2">
        <v>6028.1355426514647</v>
      </c>
      <c r="AM18" s="2">
        <v>6022.2215195430399</v>
      </c>
    </row>
    <row r="19" spans="1:39" x14ac:dyDescent="0.25">
      <c r="A19" s="74">
        <f ca="1">Exceedance!U19</f>
        <v>43282</v>
      </c>
      <c r="B19" s="273">
        <v>6022.9230362117896</v>
      </c>
      <c r="C19" s="273">
        <v>6030.8771476639304</v>
      </c>
      <c r="D19" s="273">
        <v>6027.696276294183</v>
      </c>
      <c r="E19" s="1">
        <v>6038.7855330677739</v>
      </c>
      <c r="F19" s="1">
        <v>6044.430151797299</v>
      </c>
      <c r="G19" s="1">
        <v>6035.4318932025644</v>
      </c>
      <c r="H19" s="1">
        <v>6028.1930309034751</v>
      </c>
      <c r="I19" s="1">
        <v>6049.5000496691546</v>
      </c>
      <c r="J19" s="1">
        <v>6029.5461022852933</v>
      </c>
      <c r="K19" s="1">
        <v>6020.8100944760208</v>
      </c>
      <c r="L19" s="1">
        <v>6029.028501312584</v>
      </c>
      <c r="M19" s="1">
        <v>6018.8378134854047</v>
      </c>
      <c r="N19" s="1">
        <v>6031.1466896654183</v>
      </c>
      <c r="O19" s="1">
        <v>6026.6105183102954</v>
      </c>
      <c r="P19" s="1">
        <v>6031.4985387022298</v>
      </c>
      <c r="Q19" s="1">
        <v>6022.5676408431045</v>
      </c>
      <c r="R19" s="1">
        <v>6036.3812411265872</v>
      </c>
      <c r="S19" s="1">
        <v>6036.0590676551956</v>
      </c>
      <c r="T19" s="1">
        <v>6041.1124339879825</v>
      </c>
      <c r="U19" s="1">
        <v>6033.4797997688165</v>
      </c>
      <c r="V19" s="1">
        <v>6043.1075800125454</v>
      </c>
      <c r="W19" s="1">
        <v>6022.1468604300962</v>
      </c>
      <c r="X19" s="1">
        <v>6024.4873755305571</v>
      </c>
      <c r="Y19" s="1">
        <v>6017.7432539595402</v>
      </c>
      <c r="Z19" s="1">
        <v>6016.5272237586632</v>
      </c>
      <c r="AA19" s="1">
        <v>6027.5570472041636</v>
      </c>
      <c r="AB19" s="1">
        <v>6032.9791624698055</v>
      </c>
      <c r="AC19" s="1">
        <v>6027.9565199358422</v>
      </c>
      <c r="AD19" s="1">
        <v>6024.7026280049486</v>
      </c>
      <c r="AE19" s="1">
        <v>6022.3438149993326</v>
      </c>
      <c r="AF19" s="2">
        <v>6030.5720778446985</v>
      </c>
      <c r="AG19" s="2">
        <v>6020.2289122451102</v>
      </c>
      <c r="AH19" s="2">
        <v>6046.2583180822858</v>
      </c>
      <c r="AI19" s="2">
        <v>6025.9183661076822</v>
      </c>
      <c r="AJ19" s="2">
        <v>6022.1355952934146</v>
      </c>
      <c r="AK19" s="2">
        <v>6033.0928921732648</v>
      </c>
      <c r="AL19" s="2">
        <v>6027.6639622154262</v>
      </c>
      <c r="AM19" s="2">
        <v>6019.8267414056982</v>
      </c>
    </row>
    <row r="20" spans="1:39" x14ac:dyDescent="0.25">
      <c r="A20" s="74">
        <f ca="1">Exceedance!U20</f>
        <v>43313</v>
      </c>
      <c r="B20" s="273">
        <v>6022.2354280469917</v>
      </c>
      <c r="C20" s="273">
        <v>6030.574963607005</v>
      </c>
      <c r="D20" s="273">
        <v>6027.7285758454209</v>
      </c>
      <c r="E20" s="1">
        <v>6040.5067023471993</v>
      </c>
      <c r="F20" s="1">
        <v>6045.0491544944834</v>
      </c>
      <c r="G20" s="1">
        <v>6034.6278103603709</v>
      </c>
      <c r="H20" s="1">
        <v>6026.1204693241452</v>
      </c>
      <c r="I20" s="1">
        <v>6049.5000264985056</v>
      </c>
      <c r="J20" s="1">
        <v>6028.6497393599357</v>
      </c>
      <c r="K20" s="1">
        <v>6020.348296007387</v>
      </c>
      <c r="L20" s="1">
        <v>6029.0404870772336</v>
      </c>
      <c r="M20" s="1">
        <v>6020.0634215527134</v>
      </c>
      <c r="N20" s="1">
        <v>6030.9383341695548</v>
      </c>
      <c r="O20" s="1">
        <v>6025.7368466706703</v>
      </c>
      <c r="P20" s="1">
        <v>6033.0135305203758</v>
      </c>
      <c r="Q20" s="1">
        <v>6021.7201679628106</v>
      </c>
      <c r="R20" s="1">
        <v>6036.9432310782149</v>
      </c>
      <c r="S20" s="1">
        <v>6034.7918866153314</v>
      </c>
      <c r="T20" s="1">
        <v>6041.0231286118815</v>
      </c>
      <c r="U20" s="1">
        <v>6033.5221860697129</v>
      </c>
      <c r="V20" s="1">
        <v>6042.3983558658729</v>
      </c>
      <c r="W20" s="1">
        <v>6021.3616045078916</v>
      </c>
      <c r="X20" s="1">
        <v>6024.0615061868202</v>
      </c>
      <c r="Y20" s="1">
        <v>6017.6843728006625</v>
      </c>
      <c r="Z20" s="1">
        <v>6016.4386400188669</v>
      </c>
      <c r="AA20" s="1">
        <v>6027.3514919895906</v>
      </c>
      <c r="AB20" s="1">
        <v>6032.4946133513786</v>
      </c>
      <c r="AC20" s="1">
        <v>6026.6308455658082</v>
      </c>
      <c r="AD20" s="1">
        <v>6024.2787658198849</v>
      </c>
      <c r="AE20" s="1">
        <v>6022.9864276952103</v>
      </c>
      <c r="AF20" s="2">
        <v>6030.7416631918386</v>
      </c>
      <c r="AG20" s="2">
        <v>6021.0968562968292</v>
      </c>
      <c r="AH20" s="2">
        <v>6047.3797271082776</v>
      </c>
      <c r="AI20" s="2">
        <v>6024.945376776458</v>
      </c>
      <c r="AJ20" s="2">
        <v>6021.6317956569974</v>
      </c>
      <c r="AK20" s="2">
        <v>6032.3562063652926</v>
      </c>
      <c r="AL20" s="2">
        <v>6027.8745569211505</v>
      </c>
      <c r="AM20" s="2">
        <v>6019.2373538946295</v>
      </c>
    </row>
    <row r="21" spans="1:39" x14ac:dyDescent="0.25">
      <c r="A21" s="74">
        <f ca="1">Exceedance!U21</f>
        <v>43344</v>
      </c>
      <c r="B21" s="273">
        <v>6021.96366317498</v>
      </c>
      <c r="C21" s="273">
        <v>6029.6332117828251</v>
      </c>
      <c r="D21" s="273">
        <v>6027.0174283886763</v>
      </c>
      <c r="E21" s="1">
        <v>6039.1864839259479</v>
      </c>
      <c r="F21" s="1">
        <v>6039.5062145371903</v>
      </c>
      <c r="G21" s="1">
        <v>6033.4908644778634</v>
      </c>
      <c r="H21" s="1">
        <v>6025.2618519161679</v>
      </c>
      <c r="I21" s="1">
        <v>6039.9072358505809</v>
      </c>
      <c r="J21" s="1">
        <v>6027.9599995955386</v>
      </c>
      <c r="K21" s="1">
        <v>6020.3635041572779</v>
      </c>
      <c r="L21" s="1">
        <v>6028.1992848055415</v>
      </c>
      <c r="M21" s="1">
        <v>6020.2997564107727</v>
      </c>
      <c r="N21" s="1">
        <v>6029.9870644837156</v>
      </c>
      <c r="O21" s="1">
        <v>6024.9831937410545</v>
      </c>
      <c r="P21" s="1">
        <v>6031.7200422543792</v>
      </c>
      <c r="Q21" s="1">
        <v>6021.5870748685438</v>
      </c>
      <c r="R21" s="1">
        <v>6035.3154698768676</v>
      </c>
      <c r="S21" s="1">
        <v>6033.6663955869562</v>
      </c>
      <c r="T21" s="1">
        <v>6039.2099986547473</v>
      </c>
      <c r="U21" s="1">
        <v>6032.2216452639905</v>
      </c>
      <c r="V21" s="1">
        <v>6039.3002405661709</v>
      </c>
      <c r="W21" s="1">
        <v>6021.6201629025118</v>
      </c>
      <c r="X21" s="1">
        <v>6023.9296670680615</v>
      </c>
      <c r="Y21" s="1">
        <v>6018.1488743541177</v>
      </c>
      <c r="Z21" s="1">
        <v>6016.9972274788652</v>
      </c>
      <c r="AA21" s="1">
        <v>6026.5317618453155</v>
      </c>
      <c r="AB21" s="1">
        <v>6031.2784529978908</v>
      </c>
      <c r="AC21" s="1">
        <v>6026.1955507721023</v>
      </c>
      <c r="AD21" s="1">
        <v>6024.0648615177779</v>
      </c>
      <c r="AE21" s="1">
        <v>6022.9924497146931</v>
      </c>
      <c r="AF21" s="2">
        <v>6029.8891213869083</v>
      </c>
      <c r="AG21" s="2">
        <v>6020.9161105591393</v>
      </c>
      <c r="AH21" s="2">
        <v>6039.6679854247732</v>
      </c>
      <c r="AI21" s="2">
        <v>6024.7442399323563</v>
      </c>
      <c r="AJ21" s="2">
        <v>6021.6076744977308</v>
      </c>
      <c r="AK21" s="2">
        <v>6031.3233716650548</v>
      </c>
      <c r="AL21" s="2">
        <v>6027.2061977951598</v>
      </c>
      <c r="AM21" s="2">
        <v>6019.5661841211559</v>
      </c>
    </row>
    <row r="22" spans="1:39" x14ac:dyDescent="0.25">
      <c r="A22" s="74">
        <f ca="1">Exceedance!U22</f>
        <v>43374</v>
      </c>
      <c r="B22" s="273">
        <v>6022.040436885778</v>
      </c>
      <c r="C22" s="273">
        <v>6028.8733734893149</v>
      </c>
      <c r="D22" s="273">
        <v>6026.5184470832637</v>
      </c>
      <c r="E22" s="1">
        <v>6039.0073086749308</v>
      </c>
      <c r="F22" s="1">
        <v>6039.0198405927831</v>
      </c>
      <c r="G22" s="1">
        <v>6032.2425075136643</v>
      </c>
      <c r="H22" s="1">
        <v>6024.6785911596589</v>
      </c>
      <c r="I22" s="1">
        <v>6039.0356209341517</v>
      </c>
      <c r="J22" s="1">
        <v>6027.442880975369</v>
      </c>
      <c r="K22" s="1">
        <v>6020.5551626983488</v>
      </c>
      <c r="L22" s="1">
        <v>6027.5845408689956</v>
      </c>
      <c r="M22" s="1">
        <v>6020.9310146480348</v>
      </c>
      <c r="N22" s="1">
        <v>6029.0871021778612</v>
      </c>
      <c r="O22" s="1">
        <v>6024.4202656271746</v>
      </c>
      <c r="P22" s="1">
        <v>6030.6761760739391</v>
      </c>
      <c r="Q22" s="1">
        <v>6022.1747783095307</v>
      </c>
      <c r="R22" s="1">
        <v>6033.8266706721042</v>
      </c>
      <c r="S22" s="1">
        <v>6032.611618370931</v>
      </c>
      <c r="T22" s="1">
        <v>6039.008230263823</v>
      </c>
      <c r="U22" s="1">
        <v>6031.1788199676685</v>
      </c>
      <c r="V22" s="1">
        <v>6039.0117670233831</v>
      </c>
      <c r="W22" s="1">
        <v>6022.1539874386272</v>
      </c>
      <c r="X22" s="1">
        <v>6023.9829283764066</v>
      </c>
      <c r="Y22" s="1">
        <v>6018.7663976549311</v>
      </c>
      <c r="Z22" s="1">
        <v>6017.641422391358</v>
      </c>
      <c r="AA22" s="1">
        <v>6026.0145584121692</v>
      </c>
      <c r="AB22" s="1">
        <v>6030.2221728833165</v>
      </c>
      <c r="AC22" s="1">
        <v>6026.106037621319</v>
      </c>
      <c r="AD22" s="1">
        <v>6024.294809096581</v>
      </c>
      <c r="AE22" s="1">
        <v>6023.08218991167</v>
      </c>
      <c r="AF22" s="2">
        <v>6029.2960985774171</v>
      </c>
      <c r="AG22" s="2">
        <v>6020.8981163366789</v>
      </c>
      <c r="AH22" s="2">
        <v>6039.0262063384753</v>
      </c>
      <c r="AI22" s="2">
        <v>6024.8106798975105</v>
      </c>
      <c r="AJ22" s="2">
        <v>6022.1923292007477</v>
      </c>
      <c r="AK22" s="2">
        <v>6030.5553471371932</v>
      </c>
      <c r="AL22" s="2">
        <v>6026.868051064298</v>
      </c>
      <c r="AM22" s="2">
        <v>6020.2909419419038</v>
      </c>
    </row>
    <row r="23" spans="1:39" x14ac:dyDescent="0.25">
      <c r="A23" s="74">
        <f ca="1">Exceedance!U23</f>
        <v>43405</v>
      </c>
      <c r="B23" s="273">
        <v>6022.2753380764625</v>
      </c>
      <c r="C23" s="273">
        <v>6028.0755014933084</v>
      </c>
      <c r="D23" s="273">
        <v>6026.0483816697797</v>
      </c>
      <c r="E23" s="1">
        <v>6039.0970007558844</v>
      </c>
      <c r="F23" s="1">
        <v>6039.0855522609363</v>
      </c>
      <c r="G23" s="1">
        <v>6031.0499503143992</v>
      </c>
      <c r="H23" s="1">
        <v>6024.2350538805968</v>
      </c>
      <c r="I23" s="1">
        <v>6039.0789932081107</v>
      </c>
      <c r="J23" s="1">
        <v>6027.0994056694954</v>
      </c>
      <c r="K23" s="1">
        <v>6020.9900439610547</v>
      </c>
      <c r="L23" s="1">
        <v>6027.1175336465767</v>
      </c>
      <c r="M23" s="1">
        <v>6021.712383228205</v>
      </c>
      <c r="N23" s="1">
        <v>6028.4810235358991</v>
      </c>
      <c r="O23" s="1">
        <v>6024.0995145243087</v>
      </c>
      <c r="P23" s="1">
        <v>6029.8603572723368</v>
      </c>
      <c r="Q23" s="1">
        <v>6022.6455300172865</v>
      </c>
      <c r="R23" s="1">
        <v>6033.1222132967896</v>
      </c>
      <c r="S23" s="1">
        <v>6031.8779267010204</v>
      </c>
      <c r="T23" s="1">
        <v>6039.07846188028</v>
      </c>
      <c r="U23" s="1">
        <v>6030.2820156690477</v>
      </c>
      <c r="V23" s="1">
        <v>6039.0704511768763</v>
      </c>
      <c r="W23" s="1">
        <v>6022.7758964454933</v>
      </c>
      <c r="X23" s="1">
        <v>6024.2490695569022</v>
      </c>
      <c r="Y23" s="1">
        <v>6019.4842222913567</v>
      </c>
      <c r="Z23" s="1">
        <v>6018.5072504105901</v>
      </c>
      <c r="AA23" s="1">
        <v>6026.191295909668</v>
      </c>
      <c r="AB23" s="1">
        <v>6029.3206801523811</v>
      </c>
      <c r="AC23" s="1">
        <v>6026.1428636221617</v>
      </c>
      <c r="AD23" s="1">
        <v>6024.4696707380881</v>
      </c>
      <c r="AE23" s="1">
        <v>6023.3208281105917</v>
      </c>
      <c r="AF23" s="2">
        <v>6028.8831861561966</v>
      </c>
      <c r="AG23" s="2">
        <v>6021.0972206661854</v>
      </c>
      <c r="AH23" s="2">
        <v>6039.0816454419128</v>
      </c>
      <c r="AI23" s="2">
        <v>6025.1287488953822</v>
      </c>
      <c r="AJ23" s="2">
        <v>6022.6302247316435</v>
      </c>
      <c r="AK23" s="2">
        <v>6029.7788417333086</v>
      </c>
      <c r="AL23" s="2">
        <v>6026.7031551224718</v>
      </c>
      <c r="AM23" s="2">
        <v>6021.1668931812774</v>
      </c>
    </row>
    <row r="24" spans="1:39" x14ac:dyDescent="0.25">
      <c r="A24" s="74">
        <f ca="1">Exceedance!U24</f>
        <v>43435</v>
      </c>
      <c r="B24" s="273">
        <v>6022.4727095982562</v>
      </c>
      <c r="C24" s="273">
        <v>6027.2170335941628</v>
      </c>
      <c r="D24" s="273">
        <v>6025.533446940638</v>
      </c>
      <c r="E24" s="1">
        <v>6039.0037477762544</v>
      </c>
      <c r="F24" s="1">
        <v>6039.0033054456999</v>
      </c>
      <c r="G24" s="1">
        <v>6030.1236902053306</v>
      </c>
      <c r="H24" s="1">
        <v>6023.8346035306149</v>
      </c>
      <c r="I24" s="1">
        <v>6039.0030520264036</v>
      </c>
      <c r="J24" s="1">
        <v>6026.8809449519795</v>
      </c>
      <c r="K24" s="1">
        <v>6021.4733647770008</v>
      </c>
      <c r="L24" s="1">
        <v>6026.7498803601329</v>
      </c>
      <c r="M24" s="1">
        <v>6022.5464120663282</v>
      </c>
      <c r="N24" s="1">
        <v>6027.8905791175875</v>
      </c>
      <c r="O24" s="1">
        <v>6023.7991288051362</v>
      </c>
      <c r="P24" s="1">
        <v>6028.9713781109986</v>
      </c>
      <c r="Q24" s="1">
        <v>6023.0480356453691</v>
      </c>
      <c r="R24" s="1">
        <v>6032.4409074132973</v>
      </c>
      <c r="S24" s="1">
        <v>6030.5581100185591</v>
      </c>
      <c r="T24" s="1">
        <v>6039.0030314977339</v>
      </c>
      <c r="U24" s="1">
        <v>6029.4272846366857</v>
      </c>
      <c r="V24" s="1">
        <v>6039.0027219916474</v>
      </c>
      <c r="W24" s="1">
        <v>6023.4298999076518</v>
      </c>
      <c r="X24" s="1">
        <v>6024.5419788515546</v>
      </c>
      <c r="Y24" s="1">
        <v>6020.2215876786095</v>
      </c>
      <c r="Z24" s="1">
        <v>6019.3997620573109</v>
      </c>
      <c r="AA24" s="1">
        <v>6026.0041244986742</v>
      </c>
      <c r="AB24" s="1">
        <v>6028.5156486387768</v>
      </c>
      <c r="AC24" s="1">
        <v>6026.2282737394853</v>
      </c>
      <c r="AD24" s="1">
        <v>6024.5527948604522</v>
      </c>
      <c r="AE24" s="1">
        <v>6023.6615631283721</v>
      </c>
      <c r="AF24" s="2">
        <v>6028.5313809236477</v>
      </c>
      <c r="AG24" s="2">
        <v>6021.3956431303095</v>
      </c>
      <c r="AH24" s="2">
        <v>6039.0031544996191</v>
      </c>
      <c r="AI24" s="2">
        <v>6025.4935133411191</v>
      </c>
      <c r="AJ24" s="2">
        <v>6023.014501734996</v>
      </c>
      <c r="AK24" s="2">
        <v>6029.0872295182908</v>
      </c>
      <c r="AL24" s="2">
        <v>6026.6369148595832</v>
      </c>
      <c r="AM24" s="2">
        <v>6022.0557142232365</v>
      </c>
    </row>
    <row r="25" spans="1:39" x14ac:dyDescent="0.25">
      <c r="A25" s="74">
        <f ca="1">Exceedance!U25</f>
        <v>43466</v>
      </c>
      <c r="B25" s="273">
        <v>6022.8725380128762</v>
      </c>
      <c r="C25" s="273">
        <v>6026.5398164275348</v>
      </c>
      <c r="D25" s="273">
        <v>6025.2086847501632</v>
      </c>
      <c r="E25" s="1">
        <v>6039.0001448109342</v>
      </c>
      <c r="F25" s="1">
        <v>6039.0001277196516</v>
      </c>
      <c r="G25" s="1">
        <v>6029.1672913461489</v>
      </c>
      <c r="H25" s="1">
        <v>6023.2656427093061</v>
      </c>
      <c r="I25" s="1">
        <v>6039.0001179277415</v>
      </c>
      <c r="J25" s="1">
        <v>6026.5654505606981</v>
      </c>
      <c r="K25" s="1">
        <v>6021.8870680658038</v>
      </c>
      <c r="L25" s="1">
        <v>6026.3855577773465</v>
      </c>
      <c r="M25" s="1">
        <v>6023.3282876300818</v>
      </c>
      <c r="N25" s="1">
        <v>6027.2559779202329</v>
      </c>
      <c r="O25" s="1">
        <v>6023.454075304071</v>
      </c>
      <c r="P25" s="1">
        <v>6028.0649450629644</v>
      </c>
      <c r="Q25" s="1">
        <v>6023.4807026616709</v>
      </c>
      <c r="R25" s="1">
        <v>6031.7400863353296</v>
      </c>
      <c r="S25" s="1">
        <v>6030.2011738253004</v>
      </c>
      <c r="T25" s="1">
        <v>6039.0001171345311</v>
      </c>
      <c r="U25" s="1">
        <v>6028.5440221949329</v>
      </c>
      <c r="V25" s="1">
        <v>6039.0001051754743</v>
      </c>
      <c r="W25" s="1">
        <v>6024.0192212817519</v>
      </c>
      <c r="X25" s="1">
        <v>6024.8060873599934</v>
      </c>
      <c r="Y25" s="1">
        <v>6020.9487835979808</v>
      </c>
      <c r="Z25" s="1">
        <v>6020.1941576631061</v>
      </c>
      <c r="AA25" s="1">
        <v>6025.805594683372</v>
      </c>
      <c r="AB25" s="1">
        <v>6027.7378313507234</v>
      </c>
      <c r="AC25" s="1">
        <v>6026.3151482489493</v>
      </c>
      <c r="AD25" s="1">
        <v>6024.6040350078065</v>
      </c>
      <c r="AE25" s="1">
        <v>6023.9950504037233</v>
      </c>
      <c r="AF25" s="2">
        <v>6028.1600270000872</v>
      </c>
      <c r="AG25" s="2">
        <v>6021.6874630323164</v>
      </c>
      <c r="AH25" s="2">
        <v>6039.0001218872212</v>
      </c>
      <c r="AI25" s="2">
        <v>6025.7881248796848</v>
      </c>
      <c r="AJ25" s="2">
        <v>6023.3801189255537</v>
      </c>
      <c r="AK25" s="2">
        <v>6028.6386741913593</v>
      </c>
      <c r="AL25" s="2">
        <v>6026.6031500274548</v>
      </c>
      <c r="AM25" s="2">
        <v>6022.8974342783185</v>
      </c>
    </row>
    <row r="26" spans="1:39" x14ac:dyDescent="0.25">
      <c r="A26" s="74">
        <f ca="1">Exceedance!U26</f>
        <v>43497</v>
      </c>
      <c r="B26" s="273">
        <v>6023.2848263438918</v>
      </c>
      <c r="C26" s="273">
        <v>6025.8376291216246</v>
      </c>
      <c r="D26" s="273">
        <v>6024.8835527967458</v>
      </c>
      <c r="E26" s="1">
        <v>6039.2739080979054</v>
      </c>
      <c r="F26" s="1">
        <v>6039.2345384900736</v>
      </c>
      <c r="G26" s="1">
        <v>6028.3662422593388</v>
      </c>
      <c r="H26" s="1">
        <v>6022.8198719693</v>
      </c>
      <c r="I26" s="1">
        <v>6039.218700380703</v>
      </c>
      <c r="J26" s="1">
        <v>6026.1526955590034</v>
      </c>
      <c r="K26" s="1">
        <v>6022.3291441116926</v>
      </c>
      <c r="L26" s="1">
        <v>6025.8769228765514</v>
      </c>
      <c r="M26" s="1">
        <v>6024.1186519956009</v>
      </c>
      <c r="N26" s="1">
        <v>6026.5603534407983</v>
      </c>
      <c r="O26" s="1">
        <v>6023.0610611946904</v>
      </c>
      <c r="P26" s="1">
        <v>6027.3236999422279</v>
      </c>
      <c r="Q26" s="1">
        <v>6023.997525307137</v>
      </c>
      <c r="R26" s="1">
        <v>6031.3347337486903</v>
      </c>
      <c r="S26" s="1">
        <v>6029.7033160260789</v>
      </c>
      <c r="T26" s="1">
        <v>6039.2237641376205</v>
      </c>
      <c r="U26" s="1">
        <v>6027.7507595970337</v>
      </c>
      <c r="V26" s="1">
        <v>6039.2119672113467</v>
      </c>
      <c r="W26" s="1">
        <v>6024.5143278482947</v>
      </c>
      <c r="X26" s="1">
        <v>6025.1274571325393</v>
      </c>
      <c r="Y26" s="1">
        <v>6021.7776342700981</v>
      </c>
      <c r="Z26" s="1">
        <v>6021.0004032797106</v>
      </c>
      <c r="AA26" s="1">
        <v>6025.4028775739835</v>
      </c>
      <c r="AB26" s="1">
        <v>6026.8090022200658</v>
      </c>
      <c r="AC26" s="1">
        <v>6026.3477652123247</v>
      </c>
      <c r="AD26" s="1">
        <v>6024.725081991417</v>
      </c>
      <c r="AE26" s="1">
        <v>6024.2456724180465</v>
      </c>
      <c r="AF26" s="2">
        <v>6027.6473641903776</v>
      </c>
      <c r="AG26" s="2">
        <v>6021.9075079578906</v>
      </c>
      <c r="AH26" s="2">
        <v>6039.2317931740909</v>
      </c>
      <c r="AI26" s="2">
        <v>6025.998646897825</v>
      </c>
      <c r="AJ26" s="2">
        <v>6023.8692726509753</v>
      </c>
      <c r="AK26" s="2">
        <v>6028.4332255731515</v>
      </c>
      <c r="AL26" s="2">
        <v>6026.4019753743814</v>
      </c>
      <c r="AM26" s="2">
        <v>6023.6570841020966</v>
      </c>
    </row>
    <row r="27" spans="1:39" x14ac:dyDescent="0.25">
      <c r="A27" s="74">
        <f ca="1">Exceedance!U27</f>
        <v>43525</v>
      </c>
      <c r="B27" s="273">
        <v>6024.7427334974054</v>
      </c>
      <c r="C27" s="273">
        <v>6026.1657260480861</v>
      </c>
      <c r="D27" s="273">
        <v>6025.5877108382992</v>
      </c>
      <c r="E27" s="1">
        <v>6033.0155126363879</v>
      </c>
      <c r="F27" s="1">
        <v>6033.1315472243814</v>
      </c>
      <c r="G27" s="1">
        <v>6027.237995596045</v>
      </c>
      <c r="H27" s="1">
        <v>6022.4609422490121</v>
      </c>
      <c r="I27" s="1">
        <v>6033.1909589185843</v>
      </c>
      <c r="J27" s="1">
        <v>6026.6989225942643</v>
      </c>
      <c r="K27" s="1">
        <v>6023.8640295822188</v>
      </c>
      <c r="L27" s="1">
        <v>6026.0427146848015</v>
      </c>
      <c r="M27" s="1">
        <v>6025.2797341329569</v>
      </c>
      <c r="N27" s="1">
        <v>6027.4340748272816</v>
      </c>
      <c r="O27" s="1">
        <v>6023.7885224748434</v>
      </c>
      <c r="P27" s="1">
        <v>6027.2560895244151</v>
      </c>
      <c r="Q27" s="1">
        <v>6025.5222774325957</v>
      </c>
      <c r="R27" s="1">
        <v>6029.1327577692045</v>
      </c>
      <c r="S27" s="1">
        <v>6028.3203702772926</v>
      </c>
      <c r="T27" s="1">
        <v>6033.0415645872172</v>
      </c>
      <c r="U27" s="1">
        <v>6027.3694207943918</v>
      </c>
      <c r="V27" s="1">
        <v>6033.372832246373</v>
      </c>
      <c r="W27" s="1">
        <v>6025.7585613512692</v>
      </c>
      <c r="X27" s="1">
        <v>6025.8452027631911</v>
      </c>
      <c r="Y27" s="1">
        <v>6023.0964532609687</v>
      </c>
      <c r="Z27" s="1">
        <v>6022.7682759422933</v>
      </c>
      <c r="AA27" s="1">
        <v>6025.8415771725358</v>
      </c>
      <c r="AB27" s="1">
        <v>6026.5444338487596</v>
      </c>
      <c r="AC27" s="1">
        <v>6027.1737406083839</v>
      </c>
      <c r="AD27" s="1">
        <v>6025.1695729487374</v>
      </c>
      <c r="AE27" s="1">
        <v>6025.1944561106111</v>
      </c>
      <c r="AF27" s="2">
        <v>6027.7127980298137</v>
      </c>
      <c r="AG27" s="2">
        <v>6022.8078182031168</v>
      </c>
      <c r="AH27" s="2">
        <v>6032.3632760195323</v>
      </c>
      <c r="AI27" s="2">
        <v>6026.8668966661007</v>
      </c>
      <c r="AJ27" s="2">
        <v>6024.8217075620923</v>
      </c>
      <c r="AK27" s="2">
        <v>6027.8798569194923</v>
      </c>
      <c r="AL27" s="2">
        <v>6026.8228181797458</v>
      </c>
      <c r="AM27" s="2">
        <v>6025.2161561543862</v>
      </c>
    </row>
    <row r="28" spans="1:39" x14ac:dyDescent="0.25">
      <c r="A28" s="74">
        <f ca="1">Exceedance!U28</f>
        <v>43556</v>
      </c>
      <c r="B28" s="273">
        <v>6026.7908873305751</v>
      </c>
      <c r="C28" s="273">
        <v>6026.8441960305709</v>
      </c>
      <c r="D28" s="273">
        <v>6026.8224564084876</v>
      </c>
      <c r="E28" s="1">
        <v>6024.2310562290495</v>
      </c>
      <c r="F28" s="1">
        <v>6024.2358143535021</v>
      </c>
      <c r="G28" s="1">
        <v>6026.8848175079593</v>
      </c>
      <c r="H28" s="1">
        <v>6023.8177263610587</v>
      </c>
      <c r="I28" s="1">
        <v>6027.1168475065533</v>
      </c>
      <c r="J28" s="1">
        <v>6026.864347347695</v>
      </c>
      <c r="K28" s="1">
        <v>6026.2316682848368</v>
      </c>
      <c r="L28" s="1">
        <v>6026.8395547282726</v>
      </c>
      <c r="M28" s="1">
        <v>6026.4156956047282</v>
      </c>
      <c r="N28" s="1">
        <v>6026.8922816135746</v>
      </c>
      <c r="O28" s="1">
        <v>6024.8300106848437</v>
      </c>
      <c r="P28" s="1">
        <v>6026.8855062854527</v>
      </c>
      <c r="Q28" s="1">
        <v>6023.9339547201625</v>
      </c>
      <c r="R28" s="1">
        <v>6024.074861482949</v>
      </c>
      <c r="S28" s="1">
        <v>6024.0428351439068</v>
      </c>
      <c r="T28" s="1">
        <v>6025.1913349620118</v>
      </c>
      <c r="U28" s="1">
        <v>6026.6342486676776</v>
      </c>
      <c r="V28" s="1">
        <v>6027.1241107549404</v>
      </c>
      <c r="W28" s="1">
        <v>6026.8288740030994</v>
      </c>
      <c r="X28" s="1">
        <v>6025.093279697523</v>
      </c>
      <c r="Y28" s="1">
        <v>6023.9984731085515</v>
      </c>
      <c r="Z28" s="1">
        <v>6025.0099436695837</v>
      </c>
      <c r="AA28" s="1">
        <v>6024.9078428068187</v>
      </c>
      <c r="AB28" s="1">
        <v>6026.8584924007528</v>
      </c>
      <c r="AC28" s="1">
        <v>6026.8823714937234</v>
      </c>
      <c r="AD28" s="1">
        <v>6025.5659591772255</v>
      </c>
      <c r="AE28" s="1">
        <v>6024.8831551096873</v>
      </c>
      <c r="AF28" s="2">
        <v>6026.9029274706372</v>
      </c>
      <c r="AG28" s="2">
        <v>6023.8307407992716</v>
      </c>
      <c r="AH28" s="2">
        <v>6027.0839290926115</v>
      </c>
      <c r="AI28" s="2">
        <v>6026.8707133229072</v>
      </c>
      <c r="AJ28" s="2">
        <v>6026.2201278658313</v>
      </c>
      <c r="AK28" s="2">
        <v>6026.9093149396895</v>
      </c>
      <c r="AL28" s="2">
        <v>6026.8690428197597</v>
      </c>
      <c r="AM28" s="2">
        <v>6024.1753066503552</v>
      </c>
    </row>
    <row r="29" spans="1:39" x14ac:dyDescent="0.25">
      <c r="A29" s="74">
        <f ca="1">Exceedance!U29</f>
        <v>43586</v>
      </c>
      <c r="B29" s="273">
        <v>6025.7693991478945</v>
      </c>
      <c r="C29" s="273">
        <v>6025.3141396632655</v>
      </c>
      <c r="D29" s="273">
        <v>6025.5294771846211</v>
      </c>
      <c r="E29" s="1">
        <v>6019.8995235652428</v>
      </c>
      <c r="F29" s="1">
        <v>6023.680031367101</v>
      </c>
      <c r="G29" s="1">
        <v>6028.0540353944016</v>
      </c>
      <c r="H29" s="1">
        <v>6029.3304372937682</v>
      </c>
      <c r="I29" s="1">
        <v>6029.4395811650866</v>
      </c>
      <c r="J29" s="1">
        <v>6026.1960629936002</v>
      </c>
      <c r="K29" s="1">
        <v>6023.8295231004604</v>
      </c>
      <c r="L29" s="1">
        <v>6025.6729893179609</v>
      </c>
      <c r="M29" s="1">
        <v>6024.3058087723011</v>
      </c>
      <c r="N29" s="1">
        <v>6026.6865849473024</v>
      </c>
      <c r="O29" s="1">
        <v>6022.2001546068077</v>
      </c>
      <c r="P29" s="1">
        <v>6026.1693133632352</v>
      </c>
      <c r="Q29" s="1">
        <v>6019.4435167602687</v>
      </c>
      <c r="R29" s="1">
        <v>6023.3413056138761</v>
      </c>
      <c r="S29" s="1">
        <v>6023.8392719909407</v>
      </c>
      <c r="T29" s="1">
        <v>6018.5893278926014</v>
      </c>
      <c r="U29" s="1">
        <v>6026.3390730093379</v>
      </c>
      <c r="V29" s="1">
        <v>6025.5053074592979</v>
      </c>
      <c r="W29" s="1">
        <v>6025.6514086598172</v>
      </c>
      <c r="X29" s="1">
        <v>6023.398547684953</v>
      </c>
      <c r="Y29" s="1">
        <v>6023.8914330084945</v>
      </c>
      <c r="Z29" s="1">
        <v>6024.4334379498259</v>
      </c>
      <c r="AA29" s="1">
        <v>6023.3811598120337</v>
      </c>
      <c r="AB29" s="1">
        <v>6027.2455969254142</v>
      </c>
      <c r="AC29" s="1">
        <v>6028.8175182091263</v>
      </c>
      <c r="AD29" s="1">
        <v>6021.9444236528561</v>
      </c>
      <c r="AE29" s="1">
        <v>6020.5920373460776</v>
      </c>
      <c r="AF29" s="2">
        <v>6024.9012626825088</v>
      </c>
      <c r="AG29" s="2">
        <v>6022.3139836815017</v>
      </c>
      <c r="AH29" s="2">
        <v>6025.6691552295351</v>
      </c>
      <c r="AI29" s="2">
        <v>6025.4749109770246</v>
      </c>
      <c r="AJ29" s="2">
        <v>6027.0293464360593</v>
      </c>
      <c r="AK29" s="2">
        <v>6025.2090380306927</v>
      </c>
      <c r="AL29" s="2">
        <v>6024.1736094963599</v>
      </c>
      <c r="AM29" s="2">
        <v>6023.4348858728481</v>
      </c>
    </row>
    <row r="30" spans="1:39" x14ac:dyDescent="0.25">
      <c r="A30" s="74">
        <f ca="1">Exceedance!U30</f>
        <v>43617</v>
      </c>
      <c r="B30" s="273">
        <v>6029.8222679356923</v>
      </c>
      <c r="C30" s="273">
        <v>6028.6194768156984</v>
      </c>
      <c r="D30" s="273">
        <v>6029.1563712526013</v>
      </c>
      <c r="E30" s="1">
        <v>6037.9611131586134</v>
      </c>
      <c r="F30" s="1">
        <v>6031.1177412875313</v>
      </c>
      <c r="G30" s="1">
        <v>6028.6149623360534</v>
      </c>
      <c r="H30" s="1">
        <v>6044.0774517163454</v>
      </c>
      <c r="I30" s="1">
        <v>6029.7451714158942</v>
      </c>
      <c r="J30" s="1">
        <v>6025.4747457217645</v>
      </c>
      <c r="K30" s="1">
        <v>6026.1630603201447</v>
      </c>
      <c r="L30" s="1">
        <v>6024.3249604231851</v>
      </c>
      <c r="M30" s="1">
        <v>6029.5722546019315</v>
      </c>
      <c r="N30" s="1">
        <v>6026.1069032271516</v>
      </c>
      <c r="O30" s="1">
        <v>6028.2178406326129</v>
      </c>
      <c r="P30" s="1">
        <v>6024.80007045603</v>
      </c>
      <c r="Q30" s="1">
        <v>6024.3566236112329</v>
      </c>
      <c r="R30" s="1">
        <v>6033.5335284386792</v>
      </c>
      <c r="S30" s="1">
        <v>6035.1936293553172</v>
      </c>
      <c r="T30" s="1">
        <v>6024.2804029543431</v>
      </c>
      <c r="U30" s="1">
        <v>6037.5249755911118</v>
      </c>
      <c r="V30" s="1">
        <v>6025.2875029110064</v>
      </c>
      <c r="W30" s="1">
        <v>6026.3126890253179</v>
      </c>
      <c r="X30" s="1">
        <v>6023.3028549336541</v>
      </c>
      <c r="Y30" s="1">
        <v>6021.8586448735741</v>
      </c>
      <c r="Z30" s="1">
        <v>6023.7436953664801</v>
      </c>
      <c r="AA30" s="1">
        <v>6028.065038260992</v>
      </c>
      <c r="AB30" s="1">
        <v>6029.4992110315179</v>
      </c>
      <c r="AC30" s="1">
        <v>6026.4998241791054</v>
      </c>
      <c r="AD30" s="1">
        <v>6023.4209508789054</v>
      </c>
      <c r="AE30" s="1">
        <v>6026.4372287619553</v>
      </c>
      <c r="AF30" s="2">
        <v>6023.8121810994653</v>
      </c>
      <c r="AG30" s="2">
        <v>6026.9454038078384</v>
      </c>
      <c r="AH30" s="2">
        <v>6024.5464450284453</v>
      </c>
      <c r="AI30" s="2">
        <v>6025.1081744019075</v>
      </c>
      <c r="AJ30" s="2">
        <v>6031.4660732013554</v>
      </c>
      <c r="AK30" s="2">
        <v>6027.7724437478219</v>
      </c>
      <c r="AL30" s="2">
        <v>6024.5200197916365</v>
      </c>
      <c r="AM30" s="2">
        <v>6030.7437132484956</v>
      </c>
    </row>
    <row r="31" spans="1:39" x14ac:dyDescent="0.25">
      <c r="A31" s="74">
        <f ca="1">Exceedance!U31</f>
        <v>43647</v>
      </c>
      <c r="B31" s="273">
        <v>6032.1457271962709</v>
      </c>
      <c r="C31" s="273">
        <v>6029.6179510921438</v>
      </c>
      <c r="D31" s="273">
        <v>6030.6993671920127</v>
      </c>
      <c r="E31" s="1">
        <v>6046.6287511479686</v>
      </c>
      <c r="F31" s="1">
        <v>6033.6363336054083</v>
      </c>
      <c r="G31" s="1">
        <v>6026.5094645016707</v>
      </c>
      <c r="H31" s="1">
        <v>6046.7115291613463</v>
      </c>
      <c r="I31" s="1">
        <v>6027.513511485</v>
      </c>
      <c r="J31" s="1">
        <v>6024.1885839763809</v>
      </c>
      <c r="K31" s="1">
        <v>6027.7188978052945</v>
      </c>
      <c r="L31" s="1">
        <v>6025.6524305904004</v>
      </c>
      <c r="M31" s="1">
        <v>6032.472573801796</v>
      </c>
      <c r="N31" s="1">
        <v>6024.9552296729562</v>
      </c>
      <c r="O31" s="1">
        <v>6030.5166893716232</v>
      </c>
      <c r="P31" s="1">
        <v>6022.1730373720493</v>
      </c>
      <c r="Q31" s="1">
        <v>6034.1708606980956</v>
      </c>
      <c r="R31" s="1">
        <v>6036.3933179813566</v>
      </c>
      <c r="S31" s="1">
        <v>6038.7987953004167</v>
      </c>
      <c r="T31" s="1">
        <v>6031.0848712787356</v>
      </c>
      <c r="U31" s="1">
        <v>6042.1750427597908</v>
      </c>
      <c r="V31" s="1">
        <v>6022.6870048994415</v>
      </c>
      <c r="W31" s="1">
        <v>6025.9484183392487</v>
      </c>
      <c r="X31" s="1">
        <v>6022.9864272477689</v>
      </c>
      <c r="Y31" s="1">
        <v>6022.0982349339984</v>
      </c>
      <c r="Z31" s="1">
        <v>6026.1354731388055</v>
      </c>
      <c r="AA31" s="1">
        <v>6031.786821938008</v>
      </c>
      <c r="AB31" s="1">
        <v>6027.2951259640786</v>
      </c>
      <c r="AC31" s="1">
        <v>6025.1052093593435</v>
      </c>
      <c r="AD31" s="1">
        <v>6027.3806130652292</v>
      </c>
      <c r="AE31" s="1">
        <v>6032.2280164775684</v>
      </c>
      <c r="AF31" s="2">
        <v>6025.0895475271991</v>
      </c>
      <c r="AG31" s="2">
        <v>6040.9106515904687</v>
      </c>
      <c r="AH31" s="2">
        <v>6021.9633675029954</v>
      </c>
      <c r="AI31" s="2">
        <v>6024.3021782571632</v>
      </c>
      <c r="AJ31" s="2">
        <v>6036.419674502994</v>
      </c>
      <c r="AK31" s="2">
        <v>6027.0990761135536</v>
      </c>
      <c r="AL31" s="2">
        <v>6023.5111470131415</v>
      </c>
      <c r="AM31" s="2">
        <v>6038.9581471118872</v>
      </c>
    </row>
    <row r="32" spans="1:39" x14ac:dyDescent="0.25">
      <c r="A32" s="74">
        <f ca="1">Exceedance!U32</f>
        <v>43678</v>
      </c>
      <c r="B32" s="273">
        <v>6031.7588435632751</v>
      </c>
      <c r="C32" s="273">
        <v>6029.408068301118</v>
      </c>
      <c r="D32" s="273">
        <v>6030.4126432647845</v>
      </c>
      <c r="E32" s="1">
        <v>6047.158724630558</v>
      </c>
      <c r="F32" s="1">
        <v>6033.0542085912202</v>
      </c>
      <c r="G32" s="1">
        <v>6024.6095554380981</v>
      </c>
      <c r="H32" s="1">
        <v>6045.5419243281931</v>
      </c>
      <c r="I32" s="1">
        <v>6026.7742648228323</v>
      </c>
      <c r="J32" s="1">
        <v>6023.5256915850487</v>
      </c>
      <c r="K32" s="1">
        <v>6027.9388640599282</v>
      </c>
      <c r="L32" s="1">
        <v>6026.1961040822916</v>
      </c>
      <c r="M32" s="1">
        <v>6032.1712242450549</v>
      </c>
      <c r="N32" s="1">
        <v>6024.4064148099087</v>
      </c>
      <c r="O32" s="1">
        <v>6032.0996079701854</v>
      </c>
      <c r="P32" s="1">
        <v>6021.4777176971802</v>
      </c>
      <c r="Q32" s="1">
        <v>6034.7546315766567</v>
      </c>
      <c r="R32" s="1">
        <v>6035.1149270294181</v>
      </c>
      <c r="S32" s="1">
        <v>6038.6545507494875</v>
      </c>
      <c r="T32" s="1">
        <v>6031.3235355359411</v>
      </c>
      <c r="U32" s="1">
        <v>6041.3192317880103</v>
      </c>
      <c r="V32" s="1">
        <v>6021.8962881124862</v>
      </c>
      <c r="W32" s="1">
        <v>6025.4934796353546</v>
      </c>
      <c r="X32" s="1">
        <v>6022.3657466091172</v>
      </c>
      <c r="Y32" s="1">
        <v>6021.4189808575729</v>
      </c>
      <c r="Z32" s="1">
        <v>6026.1561717619243</v>
      </c>
      <c r="AA32" s="1">
        <v>6031.469916084734</v>
      </c>
      <c r="AB32" s="1">
        <v>6025.9220242148785</v>
      </c>
      <c r="AC32" s="1">
        <v>6024.5936074715937</v>
      </c>
      <c r="AD32" s="1">
        <v>6027.5447532987437</v>
      </c>
      <c r="AE32" s="1">
        <v>6032.2560699257438</v>
      </c>
      <c r="AF32" s="2">
        <v>6025.4747964457165</v>
      </c>
      <c r="AG32" s="2">
        <v>6041.8521209751316</v>
      </c>
      <c r="AH32" s="2">
        <v>6021.3647285643729</v>
      </c>
      <c r="AI32" s="2">
        <v>6023.7775598840135</v>
      </c>
      <c r="AJ32" s="2">
        <v>6035.5723232602095</v>
      </c>
      <c r="AK32" s="2">
        <v>6027.2829905828166</v>
      </c>
      <c r="AL32" s="2">
        <v>6022.6816042666951</v>
      </c>
      <c r="AM32" s="2">
        <v>6040.4172434062275</v>
      </c>
    </row>
    <row r="33" spans="1:39" x14ac:dyDescent="0.25">
      <c r="A33" s="74">
        <f ca="1">Exceedance!U33</f>
        <v>43709</v>
      </c>
      <c r="B33" s="273">
        <v>6030.5852339222556</v>
      </c>
      <c r="C33" s="273">
        <v>6028.4860639966655</v>
      </c>
      <c r="D33" s="273">
        <v>6029.3820985381271</v>
      </c>
      <c r="E33" s="1">
        <v>6039.6582609714187</v>
      </c>
      <c r="F33" s="1">
        <v>6031.8432090671567</v>
      </c>
      <c r="G33" s="1">
        <v>6023.8972645496824</v>
      </c>
      <c r="H33" s="1">
        <v>6039.5253127381702</v>
      </c>
      <c r="I33" s="1">
        <v>6026.2772693809729</v>
      </c>
      <c r="J33" s="1">
        <v>6023.1107057048421</v>
      </c>
      <c r="K33" s="1">
        <v>6027.1996370071984</v>
      </c>
      <c r="L33" s="1">
        <v>6025.6756876593045</v>
      </c>
      <c r="M33" s="1">
        <v>6031.0440164175943</v>
      </c>
      <c r="N33" s="1">
        <v>6023.7855948582137</v>
      </c>
      <c r="O33" s="1">
        <v>6030.8938647026844</v>
      </c>
      <c r="P33" s="1">
        <v>6021.3536909509212</v>
      </c>
      <c r="Q33" s="1">
        <v>6033.2723749437528</v>
      </c>
      <c r="R33" s="1">
        <v>6033.8631559475789</v>
      </c>
      <c r="S33" s="1">
        <v>6037.1834738818834</v>
      </c>
      <c r="T33" s="1">
        <v>6030.2178349043952</v>
      </c>
      <c r="U33" s="1">
        <v>6039.220137014262</v>
      </c>
      <c r="V33" s="1">
        <v>6022.062165205115</v>
      </c>
      <c r="W33" s="1">
        <v>6025.1547906130054</v>
      </c>
      <c r="X33" s="1">
        <v>6022.3835729217235</v>
      </c>
      <c r="Y33" s="1">
        <v>6021.4294744281242</v>
      </c>
      <c r="Z33" s="1">
        <v>6025.4588703364916</v>
      </c>
      <c r="AA33" s="1">
        <v>6030.3358988205746</v>
      </c>
      <c r="AB33" s="1">
        <v>6025.748136502938</v>
      </c>
      <c r="AC33" s="1">
        <v>6024.1419053157706</v>
      </c>
      <c r="AD33" s="1">
        <v>6026.9555388644148</v>
      </c>
      <c r="AE33" s="1">
        <v>6031.2009824128318</v>
      </c>
      <c r="AF33" s="2">
        <v>6024.7381221525993</v>
      </c>
      <c r="AG33" s="2">
        <v>6039.2632378165308</v>
      </c>
      <c r="AH33" s="2">
        <v>6021.5723169047506</v>
      </c>
      <c r="AI33" s="2">
        <v>6023.3666044416559</v>
      </c>
      <c r="AJ33" s="2">
        <v>6034.7669799679497</v>
      </c>
      <c r="AK33" s="2">
        <v>6026.6493880449179</v>
      </c>
      <c r="AL33" s="2">
        <v>6022.5003074030819</v>
      </c>
      <c r="AM33" s="2">
        <v>6039.1754800699873</v>
      </c>
    </row>
    <row r="34" spans="1:39" x14ac:dyDescent="0.25">
      <c r="A34" s="74">
        <f ca="1">Exceedance!U34</f>
        <v>43739</v>
      </c>
      <c r="B34" s="273">
        <v>6029.48737735755</v>
      </c>
      <c r="C34" s="273">
        <v>6027.8489866318232</v>
      </c>
      <c r="D34" s="273">
        <v>6028.556946577246</v>
      </c>
      <c r="E34" s="1">
        <v>6039.0258236775207</v>
      </c>
      <c r="F34" s="1">
        <v>6030.7810628546276</v>
      </c>
      <c r="G34" s="1">
        <v>6023.4742318198851</v>
      </c>
      <c r="H34" s="1">
        <v>6039.0205921143361</v>
      </c>
      <c r="I34" s="1">
        <v>6025.9597344540671</v>
      </c>
      <c r="J34" s="1">
        <v>6022.8884935983915</v>
      </c>
      <c r="K34" s="1">
        <v>6026.6966292030193</v>
      </c>
      <c r="L34" s="1">
        <v>6025.5282867362757</v>
      </c>
      <c r="M34" s="1">
        <v>6029.975204238197</v>
      </c>
      <c r="N34" s="1">
        <v>6023.321762113048</v>
      </c>
      <c r="O34" s="1">
        <v>6029.920813278015</v>
      </c>
      <c r="P34" s="1">
        <v>6021.896011824806</v>
      </c>
      <c r="Q34" s="1">
        <v>6031.9489598154623</v>
      </c>
      <c r="R34" s="1">
        <v>6032.6861648883278</v>
      </c>
      <c r="S34" s="1">
        <v>6035.7585601853079</v>
      </c>
      <c r="T34" s="1">
        <v>6029.3778809421037</v>
      </c>
      <c r="U34" s="1">
        <v>6039.0086276062621</v>
      </c>
      <c r="V34" s="1">
        <v>6022.4990975078663</v>
      </c>
      <c r="W34" s="1">
        <v>6024.9449249303962</v>
      </c>
      <c r="X34" s="1">
        <v>6022.6958861197218</v>
      </c>
      <c r="Y34" s="1">
        <v>6021.5892955100617</v>
      </c>
      <c r="Z34" s="1">
        <v>6025.06461248082</v>
      </c>
      <c r="AA34" s="1">
        <v>6029.366397725873</v>
      </c>
      <c r="AB34" s="1">
        <v>6025.6937892939113</v>
      </c>
      <c r="AC34" s="1">
        <v>6024.0845833399017</v>
      </c>
      <c r="AD34" s="1">
        <v>6026.4578229610697</v>
      </c>
      <c r="AE34" s="1">
        <v>6030.3966980398627</v>
      </c>
      <c r="AF34" s="2">
        <v>6024.1639376183357</v>
      </c>
      <c r="AG34" s="2">
        <v>6039.0103168122077</v>
      </c>
      <c r="AH34" s="2">
        <v>6022.0487863057242</v>
      </c>
      <c r="AI34" s="2">
        <v>6023.5664788619306</v>
      </c>
      <c r="AJ34" s="2">
        <v>6033.4964347897412</v>
      </c>
      <c r="AK34" s="2">
        <v>6026.3520506345503</v>
      </c>
      <c r="AL34" s="2">
        <v>6022.7021577759297</v>
      </c>
      <c r="AM34" s="2">
        <v>6039.0068774119909</v>
      </c>
    </row>
    <row r="35" spans="1:39" x14ac:dyDescent="0.25">
      <c r="A35" s="74">
        <f ca="1">Exceedance!U35</f>
        <v>43770</v>
      </c>
      <c r="B35" s="273">
        <v>6028.5314354609318</v>
      </c>
      <c r="C35" s="273">
        <v>6027.1791616819228</v>
      </c>
      <c r="D35" s="273">
        <v>6027.7571316801168</v>
      </c>
      <c r="E35" s="1">
        <v>6039.0841656219491</v>
      </c>
      <c r="F35" s="1">
        <v>6029.780649762336</v>
      </c>
      <c r="G35" s="1">
        <v>6023.199814160972</v>
      </c>
      <c r="H35" s="1">
        <v>6039.0753627024587</v>
      </c>
      <c r="I35" s="1">
        <v>6025.8230055420581</v>
      </c>
      <c r="J35" s="1">
        <v>6022.90589226067</v>
      </c>
      <c r="K35" s="1">
        <v>6026.3542286421871</v>
      </c>
      <c r="L35" s="1">
        <v>6025.5401707739375</v>
      </c>
      <c r="M35" s="1">
        <v>6029.1978034694275</v>
      </c>
      <c r="N35" s="1">
        <v>6023.0729187397974</v>
      </c>
      <c r="O35" s="1">
        <v>6029.0668138781666</v>
      </c>
      <c r="P35" s="1">
        <v>6022.3137728696256</v>
      </c>
      <c r="Q35" s="1">
        <v>6031.1097892372636</v>
      </c>
      <c r="R35" s="1">
        <v>6031.82971664864</v>
      </c>
      <c r="S35" s="1">
        <v>6034.5949977546443</v>
      </c>
      <c r="T35" s="1">
        <v>6028.6684084450781</v>
      </c>
      <c r="U35" s="1">
        <v>6039.0674610417118</v>
      </c>
      <c r="V35" s="1">
        <v>6022.9811371973292</v>
      </c>
      <c r="W35" s="1">
        <v>6024.9447875141213</v>
      </c>
      <c r="X35" s="1">
        <v>6023.1157529374759</v>
      </c>
      <c r="Y35" s="1">
        <v>6021.9190931206285</v>
      </c>
      <c r="Z35" s="1">
        <v>6025.3657067391232</v>
      </c>
      <c r="AA35" s="1">
        <v>6028.566036488538</v>
      </c>
      <c r="AB35" s="1">
        <v>6025.7724637368547</v>
      </c>
      <c r="AC35" s="1">
        <v>6024.0279706143483</v>
      </c>
      <c r="AD35" s="1">
        <v>6026.1168472912086</v>
      </c>
      <c r="AE35" s="1">
        <v>6029.7864512927363</v>
      </c>
      <c r="AF35" s="2">
        <v>6023.8082843661759</v>
      </c>
      <c r="AG35" s="2">
        <v>6039.0772374797352</v>
      </c>
      <c r="AH35" s="2">
        <v>6022.7901497871535</v>
      </c>
      <c r="AI35" s="2">
        <v>6023.6451728401235</v>
      </c>
      <c r="AJ35" s="2">
        <v>6032.2341147003708</v>
      </c>
      <c r="AK35" s="2">
        <v>6026.2346413374344</v>
      </c>
      <c r="AL35" s="2">
        <v>6023.0925221749567</v>
      </c>
      <c r="AM35" s="2">
        <v>6039.0911402326919</v>
      </c>
    </row>
    <row r="36" spans="1:39" x14ac:dyDescent="0.25">
      <c r="A36" s="74">
        <f ca="1">Exceedance!U36</f>
        <v>43800</v>
      </c>
      <c r="B36" s="273">
        <v>6027.5261587259183</v>
      </c>
      <c r="C36" s="273">
        <v>6026.4463657951692</v>
      </c>
      <c r="D36" s="273">
        <v>6026.9077444560126</v>
      </c>
      <c r="E36" s="2">
        <v>6039.0032518707249</v>
      </c>
      <c r="F36" s="1">
        <v>6028.8480760734856</v>
      </c>
      <c r="G36" s="1">
        <v>6022.9701242714809</v>
      </c>
      <c r="H36" s="1">
        <v>6039.0029117561344</v>
      </c>
      <c r="I36" s="1">
        <v>6025.8140749197528</v>
      </c>
      <c r="J36" s="1">
        <v>6023.0081930287661</v>
      </c>
      <c r="K36" s="1">
        <v>6026.1128011984047</v>
      </c>
      <c r="L36" s="1">
        <v>6025.6160062406379</v>
      </c>
      <c r="M36" s="1">
        <v>6028.4381315894589</v>
      </c>
      <c r="N36" s="1">
        <v>6022.8866561438144</v>
      </c>
      <c r="O36" s="1">
        <v>6028.253277544778</v>
      </c>
      <c r="P36" s="1">
        <v>6022.7267829887105</v>
      </c>
      <c r="Q36" s="1">
        <v>6030.2896322136403</v>
      </c>
      <c r="R36" s="1">
        <v>6030.9953343596299</v>
      </c>
      <c r="S36" s="1">
        <v>6033.3547479088465</v>
      </c>
      <c r="T36" s="1">
        <v>6028.0383865139502</v>
      </c>
      <c r="U36" s="1">
        <v>6039.0026064630902</v>
      </c>
      <c r="V36" s="1">
        <v>6023.493919160187</v>
      </c>
      <c r="W36" s="1">
        <v>6024.9709528213662</v>
      </c>
      <c r="X36" s="1">
        <v>6023.6224826294983</v>
      </c>
      <c r="Y36" s="1">
        <v>6022.3450693250634</v>
      </c>
      <c r="Z36" s="1">
        <v>6025.1882010012723</v>
      </c>
      <c r="AA36" s="1">
        <v>6027.8638757347053</v>
      </c>
      <c r="AB36" s="1">
        <v>6025.9010142158413</v>
      </c>
      <c r="AC36" s="1">
        <v>6023.904054007714</v>
      </c>
      <c r="AD36" s="1">
        <v>6025.8731745190835</v>
      </c>
      <c r="AE36" s="1">
        <v>6029.2351034266158</v>
      </c>
      <c r="AF36" s="2">
        <v>6023.5477979166963</v>
      </c>
      <c r="AG36" s="2">
        <v>6039.0029841910982</v>
      </c>
      <c r="AH36" s="2">
        <v>6023.5096863692934</v>
      </c>
      <c r="AI36" s="2">
        <v>6023.6617477798281</v>
      </c>
      <c r="AJ36" s="2">
        <v>6031.0454986676987</v>
      </c>
      <c r="AK36" s="2">
        <v>6026.2181540922174</v>
      </c>
      <c r="AL36" s="2">
        <v>6023.5317390049531</v>
      </c>
      <c r="AM36" s="2">
        <v>6039.003521345755</v>
      </c>
    </row>
    <row r="37" spans="1:39" x14ac:dyDescent="0.25">
      <c r="A37" s="74">
        <f ca="1">Exceedance!U37</f>
        <v>43831</v>
      </c>
      <c r="B37" s="254">
        <v>6026.6975854878956</v>
      </c>
      <c r="C37" s="254">
        <v>6025.8982174354242</v>
      </c>
      <c r="D37" s="254">
        <v>6026.2397606164541</v>
      </c>
      <c r="E37" s="2">
        <v>6039.0001256495598</v>
      </c>
      <c r="F37" s="2">
        <v>6027.8873372991975</v>
      </c>
      <c r="G37" s="2">
        <v>6022.5694407853325</v>
      </c>
      <c r="H37" s="2">
        <v>6039.0001125078161</v>
      </c>
      <c r="I37" s="2">
        <v>6025.7144462380047</v>
      </c>
      <c r="J37" s="2">
        <v>6023.0522715324159</v>
      </c>
      <c r="K37" s="2">
        <v>6025.8818180111766</v>
      </c>
      <c r="L37" s="2">
        <v>6025.6324338652921</v>
      </c>
      <c r="M37" s="2">
        <v>6027.6371238411894</v>
      </c>
      <c r="N37" s="2">
        <v>6022.694984785493</v>
      </c>
      <c r="O37" s="2">
        <v>6027.4297329991432</v>
      </c>
      <c r="P37" s="2">
        <v>6023.1726477513448</v>
      </c>
      <c r="Q37" s="2">
        <v>6029.4546579787257</v>
      </c>
      <c r="R37" s="2">
        <v>6030.5145165410813</v>
      </c>
      <c r="S37" s="2">
        <v>6032.6769933994537</v>
      </c>
      <c r="T37" s="2">
        <v>6027.3876459100793</v>
      </c>
      <c r="U37" s="2">
        <v>6039.0001007115488</v>
      </c>
      <c r="V37" s="2">
        <v>6024.0056817004797</v>
      </c>
      <c r="W37" s="2">
        <v>6024.9743377863515</v>
      </c>
      <c r="X37" s="2">
        <v>6024.1432790006456</v>
      </c>
      <c r="Y37" s="2">
        <v>6022.7759560014756</v>
      </c>
      <c r="Z37" s="2">
        <v>6025.0733375583623</v>
      </c>
      <c r="AA37" s="2">
        <v>6027.1990249848186</v>
      </c>
      <c r="AB37" s="2">
        <v>6026.035015874063</v>
      </c>
      <c r="AC37" s="2">
        <v>6023.7542970438717</v>
      </c>
      <c r="AD37" s="2">
        <v>6025.6235946241768</v>
      </c>
      <c r="AE37" s="2">
        <v>6028.6646776508751</v>
      </c>
      <c r="AF37" s="2">
        <v>6023.2813720377471</v>
      </c>
      <c r="AG37" s="2">
        <v>6039.0001153066423</v>
      </c>
      <c r="AH37" s="2">
        <v>6024.1508401566389</v>
      </c>
      <c r="AI37" s="2">
        <v>6023.664578832856</v>
      </c>
      <c r="AJ37" s="2">
        <v>6030.426925902877</v>
      </c>
      <c r="AK37" s="2">
        <v>6026.2218597756682</v>
      </c>
      <c r="AL37" s="2">
        <v>6023.9360624369674</v>
      </c>
      <c r="AM37" s="2">
        <v>6039.0001360618489</v>
      </c>
    </row>
    <row r="38" spans="1:39" x14ac:dyDescent="0.25">
      <c r="A38" s="74">
        <f ca="1">Exceedance!U38</f>
        <v>43862</v>
      </c>
      <c r="B38" s="254">
        <v>6025.9203393618436</v>
      </c>
      <c r="C38" s="254">
        <v>6025.4021634278342</v>
      </c>
      <c r="D38" s="254">
        <v>6025.6236544546546</v>
      </c>
      <c r="E38" s="2">
        <v>6039.1592857982323</v>
      </c>
      <c r="F38" s="1">
        <v>6026.9933786710935</v>
      </c>
      <c r="G38" s="1">
        <v>6022.3593938616659</v>
      </c>
      <c r="H38" s="1">
        <v>6039.1470103658594</v>
      </c>
      <c r="I38" s="1">
        <v>6025.6085834681435</v>
      </c>
      <c r="J38" s="1">
        <v>6023.1293184114365</v>
      </c>
      <c r="K38" s="1">
        <v>6025.5607290534763</v>
      </c>
      <c r="L38" s="1">
        <v>6025.7116922933492</v>
      </c>
      <c r="M38" s="1">
        <v>6026.8225951602308</v>
      </c>
      <c r="N38" s="1">
        <v>6022.5380233928709</v>
      </c>
      <c r="O38" s="1">
        <v>6026.5619755110592</v>
      </c>
      <c r="P38" s="1">
        <v>6023.8179348897074</v>
      </c>
      <c r="Q38" s="1">
        <v>6028.919981242725</v>
      </c>
      <c r="R38" s="1">
        <v>6029.8946354974551</v>
      </c>
      <c r="S38" s="1">
        <v>6032.1331806979342</v>
      </c>
      <c r="T38" s="1">
        <v>6026.6924807205005</v>
      </c>
      <c r="U38" s="1">
        <v>6039.1418274745038</v>
      </c>
      <c r="V38" s="1">
        <v>6024.5116983389589</v>
      </c>
      <c r="W38" s="1">
        <v>6025.0740710409627</v>
      </c>
      <c r="X38" s="1">
        <v>6024.7515605445951</v>
      </c>
      <c r="Y38" s="1">
        <v>6023.2105085445373</v>
      </c>
      <c r="Z38" s="1">
        <v>6024.928890089649</v>
      </c>
      <c r="AA38" s="1">
        <v>6026.480209168134</v>
      </c>
      <c r="AB38" s="1">
        <v>6026.2124144462823</v>
      </c>
      <c r="AC38" s="1">
        <v>6023.7038357323536</v>
      </c>
      <c r="AD38" s="1">
        <v>6025.3418607846079</v>
      </c>
      <c r="AE38" s="1">
        <v>6028.0437513900624</v>
      </c>
      <c r="AF38" s="2">
        <v>6023.002538225408</v>
      </c>
      <c r="AG38" s="2">
        <v>6039.1547319398114</v>
      </c>
      <c r="AH38" s="2">
        <v>6024.851220600438</v>
      </c>
      <c r="AI38" s="2">
        <v>6023.8409703048283</v>
      </c>
      <c r="AJ38" s="2">
        <v>6030.0570734263456</v>
      </c>
      <c r="AK38" s="2">
        <v>6026.1674455254433</v>
      </c>
      <c r="AL38" s="2">
        <v>6024.3703242892298</v>
      </c>
      <c r="AM38" s="2">
        <v>6039.1790555864918</v>
      </c>
    </row>
    <row r="39" spans="1:39" x14ac:dyDescent="0.25">
      <c r="A39" s="74">
        <f ca="1">Exceedance!U39</f>
        <v>43891</v>
      </c>
      <c r="B39" s="254">
        <v>6026.0912956825923</v>
      </c>
      <c r="C39" s="254">
        <v>6025.8709467818398</v>
      </c>
      <c r="D39" s="254">
        <v>6025.9656541941622</v>
      </c>
      <c r="E39" s="2">
        <v>6033.0453005373784</v>
      </c>
      <c r="F39" s="1">
        <v>6026.4878902735691</v>
      </c>
      <c r="G39" s="1">
        <v>6022.1654101587301</v>
      </c>
      <c r="H39" s="1">
        <v>6033.1022061270342</v>
      </c>
      <c r="I39" s="1">
        <v>6026.3952658440703</v>
      </c>
      <c r="J39" s="1">
        <v>6024.3950338859649</v>
      </c>
      <c r="K39" s="1">
        <v>6025.8682632034515</v>
      </c>
      <c r="L39" s="1">
        <v>6026.223509137717</v>
      </c>
      <c r="M39" s="1">
        <v>6027.5188776258001</v>
      </c>
      <c r="N39" s="1">
        <v>6023.495405742161</v>
      </c>
      <c r="O39" s="1">
        <v>6026.8471290504449</v>
      </c>
      <c r="P39" s="1">
        <v>6025.3544236339767</v>
      </c>
      <c r="Q39" s="1">
        <v>6027.8271761980259</v>
      </c>
      <c r="R39" s="1">
        <v>6028.3999384223107</v>
      </c>
      <c r="S39" s="1">
        <v>6029.2160822724072</v>
      </c>
      <c r="T39" s="1">
        <v>6026.6896173224723</v>
      </c>
      <c r="U39" s="1">
        <v>6033.3128464184283</v>
      </c>
      <c r="V39" s="1">
        <v>6025.7049011002346</v>
      </c>
      <c r="W39" s="1">
        <v>6025.5384453215365</v>
      </c>
      <c r="X39" s="1">
        <v>6025.8804688272148</v>
      </c>
      <c r="Y39" s="1">
        <v>6024.6961662557387</v>
      </c>
      <c r="Z39" s="1">
        <v>6025.573565433192</v>
      </c>
      <c r="AA39" s="1">
        <v>6026.3441749586391</v>
      </c>
      <c r="AB39" s="1">
        <v>6027.0985158480062</v>
      </c>
      <c r="AC39" s="1">
        <v>6023.9669737873237</v>
      </c>
      <c r="AD39" s="1">
        <v>6025.6862138599008</v>
      </c>
      <c r="AE39" s="1">
        <v>6027.9089039586152</v>
      </c>
      <c r="AF39" s="2">
        <v>6023.3324926419145</v>
      </c>
      <c r="AG39" s="2">
        <v>6032.2765595922556</v>
      </c>
      <c r="AH39" s="2">
        <v>6026.0224115718038</v>
      </c>
      <c r="AI39" s="2">
        <v>6024.4385440052674</v>
      </c>
      <c r="AJ39" s="2">
        <v>6028.7073366752747</v>
      </c>
      <c r="AK39" s="2">
        <v>6026.6643179664661</v>
      </c>
      <c r="AL39" s="2">
        <v>6025.5004016169823</v>
      </c>
      <c r="AM39" s="2">
        <v>6033.0490666216492</v>
      </c>
    </row>
    <row r="40" spans="1:39" x14ac:dyDescent="0.25">
      <c r="A40" s="74">
        <f ca="1">Exceedance!U40</f>
        <v>43922</v>
      </c>
      <c r="B40" s="254">
        <v>6026.841387722433</v>
      </c>
      <c r="C40" s="254">
        <v>6026.8330954955181</v>
      </c>
      <c r="D40" s="254">
        <v>6026.8366529550349</v>
      </c>
      <c r="E40" s="2">
        <v>6024.2322777143127</v>
      </c>
      <c r="F40" s="1">
        <v>6026.8563515063906</v>
      </c>
      <c r="G40" s="1">
        <v>6023.8066835516702</v>
      </c>
      <c r="H40" s="1">
        <v>6027.1133030969422</v>
      </c>
      <c r="I40" s="1">
        <v>6026.8528567234671</v>
      </c>
      <c r="J40" s="1">
        <v>6026.7152908250473</v>
      </c>
      <c r="K40" s="1">
        <v>6026.8329946937429</v>
      </c>
      <c r="L40" s="1">
        <v>6026.846376225908</v>
      </c>
      <c r="M40" s="1">
        <v>6026.8955129558053</v>
      </c>
      <c r="N40" s="1">
        <v>6024.8190059221452</v>
      </c>
      <c r="O40" s="1">
        <v>6026.869964168729</v>
      </c>
      <c r="P40" s="1">
        <v>6023.9275050703145</v>
      </c>
      <c r="Q40" s="1">
        <v>6024.0235017406267</v>
      </c>
      <c r="R40" s="1">
        <v>6024.0459590369819</v>
      </c>
      <c r="S40" s="1">
        <v>6025.0387352252837</v>
      </c>
      <c r="T40" s="1">
        <v>6023.9791352868406</v>
      </c>
      <c r="U40" s="1">
        <v>6027.1217151756964</v>
      </c>
      <c r="V40" s="1">
        <v>6026.798413301326</v>
      </c>
      <c r="W40" s="1">
        <v>6024.7248654771711</v>
      </c>
      <c r="X40" s="1">
        <v>6026.6577138908051</v>
      </c>
      <c r="Y40" s="1">
        <v>6026.5111470777147</v>
      </c>
      <c r="Z40" s="1">
        <v>6024.8975965029322</v>
      </c>
      <c r="AA40" s="1">
        <v>6026.8509290293878</v>
      </c>
      <c r="AB40" s="1">
        <v>6026.8795079373249</v>
      </c>
      <c r="AC40" s="1">
        <v>6024.2782096859391</v>
      </c>
      <c r="AD40" s="1">
        <v>6024.9019031427042</v>
      </c>
      <c r="AE40" s="1">
        <v>6026.9104255482089</v>
      </c>
      <c r="AF40" s="2">
        <v>6025.2650567525952</v>
      </c>
      <c r="AG40" s="2">
        <v>6027.0804964411091</v>
      </c>
      <c r="AH40" s="2">
        <v>6026.3288725370621</v>
      </c>
      <c r="AI40" s="2">
        <v>6025.7091396284277</v>
      </c>
      <c r="AJ40" s="2">
        <v>6026.9411072038374</v>
      </c>
      <c r="AK40" s="2">
        <v>6026.8630358799619</v>
      </c>
      <c r="AL40" s="2">
        <v>6024.288477460309</v>
      </c>
      <c r="AM40" s="2">
        <v>6024.2324321466949</v>
      </c>
    </row>
    <row r="41" spans="1:39" x14ac:dyDescent="0.25">
      <c r="A41" s="74">
        <f ca="1">Exceedance!U41</f>
        <v>43952</v>
      </c>
      <c r="B41" s="254">
        <v>6025.3392282005652</v>
      </c>
      <c r="C41" s="254">
        <v>6025.3968742335082</v>
      </c>
      <c r="D41" s="254">
        <v>6025.3720884886552</v>
      </c>
      <c r="E41" s="2">
        <v>6024.0771701406902</v>
      </c>
      <c r="F41" s="1">
        <v>6026.8828062740095</v>
      </c>
      <c r="G41" s="1">
        <v>6030.4739180051065</v>
      </c>
      <c r="H41" s="1">
        <v>6030.8878746598266</v>
      </c>
      <c r="I41" s="1">
        <v>6028.3633795094029</v>
      </c>
      <c r="J41" s="1">
        <v>6024.1949926555735</v>
      </c>
      <c r="K41" s="1">
        <v>6025.7863361545096</v>
      </c>
      <c r="L41" s="1">
        <v>6024.7370752464858</v>
      </c>
      <c r="M41" s="1">
        <v>6027.618446971569</v>
      </c>
      <c r="N41" s="1">
        <v>6023.8280529948643</v>
      </c>
      <c r="O41" s="1">
        <v>6026.0419248740445</v>
      </c>
      <c r="P41" s="1">
        <v>6019.8869083805712</v>
      </c>
      <c r="Q41" s="1">
        <v>6020.9440285859664</v>
      </c>
      <c r="R41" s="1">
        <v>6024.1147556185579</v>
      </c>
      <c r="S41" s="1">
        <v>6020.2009024702693</v>
      </c>
      <c r="T41" s="1">
        <v>6024.3187591576898</v>
      </c>
      <c r="U41" s="1">
        <v>6025.307361344996</v>
      </c>
      <c r="V41" s="1">
        <v>6025.7009246225634</v>
      </c>
      <c r="W41" s="1">
        <v>6022.9889615989405</v>
      </c>
      <c r="X41" s="1">
        <v>6024.5105128464465</v>
      </c>
      <c r="Y41" s="1">
        <v>6024.0246091404351</v>
      </c>
      <c r="Z41" s="1">
        <v>6024.3276521763464</v>
      </c>
      <c r="AA41" s="1">
        <v>6027.0641144085848</v>
      </c>
      <c r="AB41" s="1">
        <v>6028.4531667340489</v>
      </c>
      <c r="AC41" s="1">
        <v>6019.5739979243908</v>
      </c>
      <c r="AD41" s="1">
        <v>6022.881844786998</v>
      </c>
      <c r="AE41" s="1">
        <v>6024.7820502332443</v>
      </c>
      <c r="AF41" s="2">
        <v>6020.8692508918048</v>
      </c>
      <c r="AG41" s="2">
        <v>6025.5644085470658</v>
      </c>
      <c r="AH41" s="2">
        <v>6025.2758819522396</v>
      </c>
      <c r="AI41" s="2">
        <v>6026.3362292176535</v>
      </c>
      <c r="AJ41" s="2">
        <v>6025.5373812807111</v>
      </c>
      <c r="AK41" s="2">
        <v>6024.450196904595</v>
      </c>
      <c r="AL41" s="2">
        <v>6023.6945346582052</v>
      </c>
      <c r="AM41" s="2">
        <v>6020.5220916416765</v>
      </c>
    </row>
    <row r="42" spans="1:39" x14ac:dyDescent="0.25">
      <c r="A42" s="74">
        <f ca="1">Exceedance!U42</f>
        <v>43983</v>
      </c>
      <c r="B42" s="254">
        <v>6028.7037057591715</v>
      </c>
      <c r="C42" s="254">
        <v>6028.9387282442949</v>
      </c>
      <c r="D42" s="254">
        <v>6028.8378525637881</v>
      </c>
      <c r="E42" s="2">
        <v>6031.5007522942988</v>
      </c>
      <c r="F42" s="1">
        <v>6026.8706737557814</v>
      </c>
      <c r="G42" s="1">
        <v>6044.3694552950919</v>
      </c>
      <c r="H42" s="1">
        <v>6031.0059426304806</v>
      </c>
      <c r="I42" s="1">
        <v>6026.0077194787336</v>
      </c>
      <c r="J42" s="1">
        <v>6026.4887871041792</v>
      </c>
      <c r="K42" s="1">
        <v>6024.4748626838227</v>
      </c>
      <c r="L42" s="1">
        <v>6029.8534091750371</v>
      </c>
      <c r="M42" s="1">
        <v>6025.5390847679728</v>
      </c>
      <c r="N42" s="1">
        <v>6028.2546974229163</v>
      </c>
      <c r="O42" s="1">
        <v>6024.8404481012503</v>
      </c>
      <c r="P42" s="1">
        <v>6024.9550781573716</v>
      </c>
      <c r="Q42" s="1">
        <v>6031.5253206396474</v>
      </c>
      <c r="R42" s="1">
        <v>6035.4952126865746</v>
      </c>
      <c r="S42" s="1">
        <v>6025.7571073707122</v>
      </c>
      <c r="T42" s="1">
        <v>6035.1560989290383</v>
      </c>
      <c r="U42" s="1">
        <v>6024.8960609526439</v>
      </c>
      <c r="V42" s="1">
        <v>6026.3367257727632</v>
      </c>
      <c r="W42" s="1">
        <v>6022.867602028814</v>
      </c>
      <c r="X42" s="1">
        <v>6024.8297061346375</v>
      </c>
      <c r="Y42" s="1">
        <v>6025.3114171067709</v>
      </c>
      <c r="Z42" s="1">
        <v>6028.1945371991751</v>
      </c>
      <c r="AA42" s="1">
        <v>6029.5425498245004</v>
      </c>
      <c r="AB42" s="1">
        <v>6026.789884342953</v>
      </c>
      <c r="AC42" s="1">
        <v>6022.3984553312157</v>
      </c>
      <c r="AD42" s="1">
        <v>6027.9855327446494</v>
      </c>
      <c r="AE42" s="1">
        <v>6023.6070299823486</v>
      </c>
      <c r="AF42" s="2">
        <v>6028.5712960944675</v>
      </c>
      <c r="AG42" s="2">
        <v>6024.4244432208379</v>
      </c>
      <c r="AH42" s="2">
        <v>6025.1882198936173</v>
      </c>
      <c r="AI42" s="2">
        <v>6030.6760067586756</v>
      </c>
      <c r="AJ42" s="2">
        <v>6026.9957836465519</v>
      </c>
      <c r="AK42" s="2">
        <v>6024.8065574348857</v>
      </c>
      <c r="AL42" s="2">
        <v>6031.1073109559029</v>
      </c>
      <c r="AM42" s="2">
        <v>6038.4569118170057</v>
      </c>
    </row>
    <row r="43" spans="1:39" x14ac:dyDescent="0.25">
      <c r="A43" s="74">
        <f ca="1">Exceedance!U43</f>
        <v>44013</v>
      </c>
      <c r="B43" s="254">
        <v>6029.7720669109358</v>
      </c>
      <c r="C43" s="254">
        <v>6030.2152727623534</v>
      </c>
      <c r="D43" s="254">
        <v>6030.0255215874613</v>
      </c>
      <c r="E43" s="2">
        <v>6033.7741190171337</v>
      </c>
      <c r="F43" s="1">
        <v>6024.6578605955319</v>
      </c>
      <c r="G43" s="1">
        <v>6047.0307683407082</v>
      </c>
      <c r="H43" s="1">
        <v>6028.7725714319295</v>
      </c>
      <c r="I43" s="1">
        <v>6024.8173667266319</v>
      </c>
      <c r="J43" s="1">
        <v>6027.9307663949021</v>
      </c>
      <c r="K43" s="1">
        <v>6026.1156169481992</v>
      </c>
      <c r="L43" s="1">
        <v>6032.0941774337189</v>
      </c>
      <c r="M43" s="1">
        <v>6024.3864427674916</v>
      </c>
      <c r="N43" s="1">
        <v>6030.7937712997964</v>
      </c>
      <c r="O43" s="1">
        <v>6022.4047986157802</v>
      </c>
      <c r="P43" s="1">
        <v>6034.3552007723074</v>
      </c>
      <c r="Q43" s="1">
        <v>6034.1521827038277</v>
      </c>
      <c r="R43" s="1">
        <v>6038.7979299948056</v>
      </c>
      <c r="S43" s="1">
        <v>6032.5138698766341</v>
      </c>
      <c r="T43" s="1">
        <v>6039.541263487039</v>
      </c>
      <c r="U43" s="1">
        <v>6022.2582036570484</v>
      </c>
      <c r="V43" s="1">
        <v>6025.9947720067285</v>
      </c>
      <c r="W43" s="1">
        <v>6022.5364302657508</v>
      </c>
      <c r="X43" s="1">
        <v>6024.989735379243</v>
      </c>
      <c r="Y43" s="1">
        <v>6027.4800922649611</v>
      </c>
      <c r="Z43" s="1">
        <v>6031.426174633576</v>
      </c>
      <c r="AA43" s="1">
        <v>6027.6080465676487</v>
      </c>
      <c r="AB43" s="1">
        <v>6025.4172745248889</v>
      </c>
      <c r="AC43" s="1">
        <v>6026.0312074884368</v>
      </c>
      <c r="AD43" s="1">
        <v>6033.3798345776677</v>
      </c>
      <c r="AE43" s="1">
        <v>6024.6856535498564</v>
      </c>
      <c r="AF43" s="2">
        <v>6042.9395046101517</v>
      </c>
      <c r="AG43" s="2">
        <v>6021.8156811532162</v>
      </c>
      <c r="AH43" s="2">
        <v>6024.6924458275107</v>
      </c>
      <c r="AI43" s="2">
        <v>6035.6599681944281</v>
      </c>
      <c r="AJ43" s="2">
        <v>6026.1770728421725</v>
      </c>
      <c r="AK43" s="2">
        <v>6023.88296157695</v>
      </c>
      <c r="AL43" s="2">
        <v>6038.989689748455</v>
      </c>
      <c r="AM43" s="2">
        <v>6046.558689552021</v>
      </c>
    </row>
    <row r="44" spans="1:39" x14ac:dyDescent="0.25">
      <c r="A44" s="74">
        <f ca="1">Exceedance!U44</f>
        <v>44044</v>
      </c>
      <c r="B44" s="254">
        <v>6029.640310079697</v>
      </c>
      <c r="C44" s="254">
        <v>6029.9412532042998</v>
      </c>
      <c r="D44" s="254">
        <v>6029.8109657077994</v>
      </c>
      <c r="E44" s="2">
        <v>6033.1895179198755</v>
      </c>
      <c r="F44" s="1">
        <v>6022.8500485010927</v>
      </c>
      <c r="G44" s="1">
        <v>6045.8548046892292</v>
      </c>
      <c r="H44" s="1">
        <v>6027.9074597669687</v>
      </c>
      <c r="I44" s="1">
        <v>6024.1047271433235</v>
      </c>
      <c r="J44" s="1">
        <v>6028.1468822390489</v>
      </c>
      <c r="K44" s="1">
        <v>6026.621830829069</v>
      </c>
      <c r="L44" s="1">
        <v>6031.7918501516333</v>
      </c>
      <c r="M44" s="1">
        <v>6023.9197460460591</v>
      </c>
      <c r="N44" s="1">
        <v>6032.2549566930893</v>
      </c>
      <c r="O44" s="1">
        <v>6021.7178534481509</v>
      </c>
      <c r="P44" s="1">
        <v>6034.791569583308</v>
      </c>
      <c r="Q44" s="1">
        <v>6033.1146361064311</v>
      </c>
      <c r="R44" s="1">
        <v>6038.5659030557117</v>
      </c>
      <c r="S44" s="1">
        <v>6032.6333812082885</v>
      </c>
      <c r="T44" s="1">
        <v>6038.5812687005309</v>
      </c>
      <c r="U44" s="1">
        <v>6021.5202670256549</v>
      </c>
      <c r="V44" s="1">
        <v>6025.517190081996</v>
      </c>
      <c r="W44" s="1">
        <v>6021.9867175188128</v>
      </c>
      <c r="X44" s="1">
        <v>6024.0399369441493</v>
      </c>
      <c r="Y44" s="1">
        <v>6027.3881520399846</v>
      </c>
      <c r="Z44" s="1">
        <v>6031.1517384436984</v>
      </c>
      <c r="AA44" s="1">
        <v>6026.2362230968838</v>
      </c>
      <c r="AB44" s="1">
        <v>6024.8805543613607</v>
      </c>
      <c r="AC44" s="1">
        <v>6026.3473800613738</v>
      </c>
      <c r="AD44" s="1">
        <v>6033.1641048187557</v>
      </c>
      <c r="AE44" s="1">
        <v>6025.1329384439896</v>
      </c>
      <c r="AF44" s="2">
        <v>6043.6524804238816</v>
      </c>
      <c r="AG44" s="2">
        <v>6021.2461397500565</v>
      </c>
      <c r="AH44" s="2">
        <v>6024.1475844480892</v>
      </c>
      <c r="AI44" s="2">
        <v>6034.7888572001157</v>
      </c>
      <c r="AJ44" s="2">
        <v>6026.3479663005846</v>
      </c>
      <c r="AK44" s="2">
        <v>6023.0290394393724</v>
      </c>
      <c r="AL44" s="2">
        <v>6040.1094203479297</v>
      </c>
      <c r="AM44" s="2">
        <v>6046.9619200741281</v>
      </c>
    </row>
    <row r="45" spans="1:39" x14ac:dyDescent="0.25">
      <c r="A45" s="74">
        <f ca="1">Exceedance!U45</f>
        <v>44075</v>
      </c>
      <c r="B45" s="254">
        <v>6028.7167565428808</v>
      </c>
      <c r="C45" s="254">
        <v>6028.9659845600318</v>
      </c>
      <c r="D45" s="254">
        <v>6028.8577466699771</v>
      </c>
      <c r="E45" s="2">
        <v>6031.962636099649</v>
      </c>
      <c r="F45" s="1">
        <v>6022.3565012872104</v>
      </c>
      <c r="G45" s="1">
        <v>6039.5477470337019</v>
      </c>
      <c r="H45" s="1">
        <v>6027.2725489367731</v>
      </c>
      <c r="I45" s="1">
        <v>6023.6219293251152</v>
      </c>
      <c r="J45" s="1">
        <v>6027.388445513393</v>
      </c>
      <c r="K45" s="1">
        <v>6026.0640037070416</v>
      </c>
      <c r="L45" s="1">
        <v>6030.7268373760917</v>
      </c>
      <c r="M45" s="1">
        <v>6023.3515937816046</v>
      </c>
      <c r="N45" s="1">
        <v>6031.0292004658049</v>
      </c>
      <c r="O45" s="1">
        <v>6021.5779665062682</v>
      </c>
      <c r="P45" s="1">
        <v>6033.2964449424162</v>
      </c>
      <c r="Q45" s="1">
        <v>6031.8166977313076</v>
      </c>
      <c r="R45" s="1">
        <v>6037.0743050006686</v>
      </c>
      <c r="S45" s="1">
        <v>6031.416592255031</v>
      </c>
      <c r="T45" s="1">
        <v>6037.0123559500316</v>
      </c>
      <c r="U45" s="1">
        <v>6021.7440455676233</v>
      </c>
      <c r="V45" s="1">
        <v>6025.1268563541316</v>
      </c>
      <c r="W45" s="1">
        <v>6022.0652798070378</v>
      </c>
      <c r="X45" s="1">
        <v>6023.7325767041575</v>
      </c>
      <c r="Y45" s="1">
        <v>6026.5523458364423</v>
      </c>
      <c r="Z45" s="1">
        <v>6030.0544184592118</v>
      </c>
      <c r="AA45" s="1">
        <v>6026.0236364979673</v>
      </c>
      <c r="AB45" s="1">
        <v>6024.3896485971445</v>
      </c>
      <c r="AC45" s="1">
        <v>6025.891833255343</v>
      </c>
      <c r="AD45" s="1">
        <v>6032.0067466773553</v>
      </c>
      <c r="AE45" s="1">
        <v>6024.4510727098914</v>
      </c>
      <c r="AF45" s="2">
        <v>6039.3916751675497</v>
      </c>
      <c r="AG45" s="2">
        <v>6021.4723535424309</v>
      </c>
      <c r="AH45" s="2">
        <v>6023.7176837512479</v>
      </c>
      <c r="AI45" s="2">
        <v>6033.947833465636</v>
      </c>
      <c r="AJ45" s="2">
        <v>6025.8346198848558</v>
      </c>
      <c r="AK45" s="2">
        <v>6022.8101791844419</v>
      </c>
      <c r="AL45" s="2">
        <v>6039.153245199027</v>
      </c>
      <c r="AM45" s="2">
        <v>6039.6427022148982</v>
      </c>
    </row>
    <row r="46" spans="1:39" x14ac:dyDescent="0.25">
      <c r="A46" s="74">
        <f ca="1">Exceedance!U46</f>
        <v>44105</v>
      </c>
      <c r="B46" s="254">
        <v>6027.8739820091096</v>
      </c>
      <c r="C46" s="254">
        <v>6028.2744165738923</v>
      </c>
      <c r="D46" s="254">
        <v>6028.1118233678908</v>
      </c>
      <c r="E46" s="2">
        <v>6030.8866116280351</v>
      </c>
      <c r="F46" s="1">
        <v>6022.1486798921032</v>
      </c>
      <c r="G46" s="1">
        <v>6039.0214749124671</v>
      </c>
      <c r="H46" s="1">
        <v>6026.8273075264988</v>
      </c>
      <c r="I46" s="1">
        <v>6023.3292569161686</v>
      </c>
      <c r="J46" s="1">
        <v>6026.8654485939951</v>
      </c>
      <c r="K46" s="1">
        <v>6025.8781795987925</v>
      </c>
      <c r="L46" s="1">
        <v>6029.7097678833952</v>
      </c>
      <c r="M46" s="1">
        <v>6022.8745802326021</v>
      </c>
      <c r="N46" s="1">
        <v>6030.0552738709976</v>
      </c>
      <c r="O46" s="1">
        <v>6022.0812701399145</v>
      </c>
      <c r="P46" s="1">
        <v>6031.9817906787157</v>
      </c>
      <c r="Q46" s="1">
        <v>6030.587167842059</v>
      </c>
      <c r="R46" s="1">
        <v>6035.6203060689841</v>
      </c>
      <c r="S46" s="1">
        <v>6030.4642782650226</v>
      </c>
      <c r="T46" s="1">
        <v>6035.3393708692465</v>
      </c>
      <c r="U46" s="1">
        <v>6022.229643201179</v>
      </c>
      <c r="V46" s="1">
        <v>6024.869553546624</v>
      </c>
      <c r="W46" s="1">
        <v>6022.3913371326644</v>
      </c>
      <c r="X46" s="1">
        <v>6023.5722969494573</v>
      </c>
      <c r="Y46" s="1">
        <v>6026.0588807119657</v>
      </c>
      <c r="Z46" s="1">
        <v>6029.1268734592122</v>
      </c>
      <c r="AA46" s="1">
        <v>6025.9390706334943</v>
      </c>
      <c r="AB46" s="1">
        <v>6024.2959108075693</v>
      </c>
      <c r="AC46" s="1">
        <v>6025.5469979287709</v>
      </c>
      <c r="AD46" s="1">
        <v>6031.1052975617167</v>
      </c>
      <c r="AE46" s="1">
        <v>6023.9374827558677</v>
      </c>
      <c r="AF46" s="2">
        <v>6039.0153505710487</v>
      </c>
      <c r="AG46" s="2">
        <v>6021.9072995661854</v>
      </c>
      <c r="AH46" s="2">
        <v>6023.8689053702383</v>
      </c>
      <c r="AI46" s="2">
        <v>6032.7879086233643</v>
      </c>
      <c r="AJ46" s="2">
        <v>6025.655626557701</v>
      </c>
      <c r="AK46" s="2">
        <v>6022.9823491088173</v>
      </c>
      <c r="AL46" s="2">
        <v>6039.006005983284</v>
      </c>
      <c r="AM46" s="2">
        <v>6039.0252114345067</v>
      </c>
    </row>
    <row r="47" spans="1:39" x14ac:dyDescent="0.25">
      <c r="A47" s="74">
        <f ca="1">Exceedance!U47</f>
        <v>44136</v>
      </c>
      <c r="B47" s="254">
        <v>6027.1785823623322</v>
      </c>
      <c r="C47" s="254">
        <v>6027.5496679271873</v>
      </c>
      <c r="D47" s="254">
        <v>6027.3922832177977</v>
      </c>
      <c r="E47" s="2">
        <v>6029.8797326037147</v>
      </c>
      <c r="F47" s="1">
        <v>6022.092638823734</v>
      </c>
      <c r="G47" s="1">
        <v>6039.0751828946677</v>
      </c>
      <c r="H47" s="1">
        <v>6026.5628303827471</v>
      </c>
      <c r="I47" s="1">
        <v>6023.2790565165287</v>
      </c>
      <c r="J47" s="1">
        <v>6026.5053442069466</v>
      </c>
      <c r="K47" s="1">
        <v>6025.8530882081168</v>
      </c>
      <c r="L47" s="1">
        <v>6028.9858412548956</v>
      </c>
      <c r="M47" s="1">
        <v>6022.6356567792545</v>
      </c>
      <c r="N47" s="1">
        <v>6029.1863429124414</v>
      </c>
      <c r="O47" s="1">
        <v>6022.4862728802755</v>
      </c>
      <c r="P47" s="1">
        <v>6031.1272061103837</v>
      </c>
      <c r="Q47" s="1">
        <v>6029.6853403729192</v>
      </c>
      <c r="R47" s="1">
        <v>6034.4293251214467</v>
      </c>
      <c r="S47" s="1">
        <v>6029.6419787480063</v>
      </c>
      <c r="T47" s="1">
        <v>6034.4475225627757</v>
      </c>
      <c r="U47" s="1">
        <v>6022.7592687250199</v>
      </c>
      <c r="V47" s="1">
        <v>6024.8219120619624</v>
      </c>
      <c r="W47" s="1">
        <v>6022.8344999633828</v>
      </c>
      <c r="X47" s="1">
        <v>6023.5861804740753</v>
      </c>
      <c r="Y47" s="1">
        <v>6026.157739673381</v>
      </c>
      <c r="Z47" s="1">
        <v>6028.371442368747</v>
      </c>
      <c r="AA47" s="1">
        <v>6025.9905924493878</v>
      </c>
      <c r="AB47" s="1">
        <v>6024.1929029089633</v>
      </c>
      <c r="AC47" s="1">
        <v>6025.3568549961992</v>
      </c>
      <c r="AD47" s="1">
        <v>6030.391518005199</v>
      </c>
      <c r="AE47" s="1">
        <v>6023.6443908966348</v>
      </c>
      <c r="AF47" s="2">
        <v>6039.0767783554475</v>
      </c>
      <c r="AG47" s="2">
        <v>6022.6145372928422</v>
      </c>
      <c r="AH47" s="2">
        <v>6023.9128619136663</v>
      </c>
      <c r="AI47" s="2">
        <v>6031.6432407125958</v>
      </c>
      <c r="AJ47" s="2">
        <v>6025.6606463425023</v>
      </c>
      <c r="AK47" s="2">
        <v>6023.331396639066</v>
      </c>
      <c r="AL47" s="2">
        <v>6039.0876794962705</v>
      </c>
      <c r="AM47" s="2">
        <v>6039.083265774907</v>
      </c>
    </row>
    <row r="48" spans="1:39" x14ac:dyDescent="0.25">
      <c r="A48" s="74">
        <f ca="1">Exceedance!U48</f>
        <v>44166</v>
      </c>
      <c r="B48" s="254">
        <v>6026.4387721834228</v>
      </c>
      <c r="C48" s="254">
        <v>6026.7610043012273</v>
      </c>
      <c r="D48" s="254">
        <v>6026.6244906544644</v>
      </c>
      <c r="E48" s="2">
        <v>6028.940664972034</v>
      </c>
      <c r="F48" s="1">
        <v>6022.0823504052432</v>
      </c>
      <c r="G48" s="1">
        <v>6039.0029048089773</v>
      </c>
      <c r="H48" s="1">
        <v>6026.4220145838908</v>
      </c>
      <c r="I48" s="1">
        <v>6023.3099309279069</v>
      </c>
      <c r="J48" s="1">
        <v>6026.2446625600651</v>
      </c>
      <c r="K48" s="1">
        <v>6025.8684522899275</v>
      </c>
      <c r="L48" s="1">
        <v>6028.274670299812</v>
      </c>
      <c r="M48" s="1">
        <v>6022.3980455716401</v>
      </c>
      <c r="N48" s="1">
        <v>6028.3639836407938</v>
      </c>
      <c r="O48" s="1">
        <v>6022.8849854179307</v>
      </c>
      <c r="P48" s="1">
        <v>6030.2869491505089</v>
      </c>
      <c r="Q48" s="1">
        <v>6028.7840030574744</v>
      </c>
      <c r="R48" s="1">
        <v>6033.1608373133822</v>
      </c>
      <c r="S48" s="1">
        <v>6028.8960636859219</v>
      </c>
      <c r="T48" s="1">
        <v>6033.5378168361576</v>
      </c>
      <c r="U48" s="1">
        <v>6023.3228930895448</v>
      </c>
      <c r="V48" s="1">
        <v>6024.7954947744283</v>
      </c>
      <c r="W48" s="1">
        <v>6023.300556243933</v>
      </c>
      <c r="X48" s="1">
        <v>6023.692638599051</v>
      </c>
      <c r="Y48" s="1">
        <v>6025.8864209967069</v>
      </c>
      <c r="Z48" s="1">
        <v>6027.7146528847807</v>
      </c>
      <c r="AA48" s="1">
        <v>6026.0908459038783</v>
      </c>
      <c r="AB48" s="1">
        <v>6024.0277657371589</v>
      </c>
      <c r="AC48" s="1">
        <v>6025.2640220913208</v>
      </c>
      <c r="AD48" s="1">
        <v>6029.7350026187787</v>
      </c>
      <c r="AE48" s="1">
        <v>6023.4459736581139</v>
      </c>
      <c r="AF48" s="2">
        <v>6039.0029664521089</v>
      </c>
      <c r="AG48" s="2">
        <v>6023.2806592315292</v>
      </c>
      <c r="AH48" s="2">
        <v>6023.9002230570259</v>
      </c>
      <c r="AI48" s="2">
        <v>6030.574220721207</v>
      </c>
      <c r="AJ48" s="2">
        <v>6025.7699291912031</v>
      </c>
      <c r="AK48" s="2">
        <v>6023.7331278168367</v>
      </c>
      <c r="AL48" s="2">
        <v>6039.0033876347779</v>
      </c>
      <c r="AM48" s="2">
        <v>6039.0032171037246</v>
      </c>
    </row>
    <row r="49" spans="1:39" x14ac:dyDescent="0.25">
      <c r="A49" s="74">
        <f ca="1">Exceedance!U49</f>
        <v>44197</v>
      </c>
      <c r="B49" s="254">
        <v>6025.8834848855959</v>
      </c>
      <c r="C49" s="254">
        <v>6026.1557510626162</v>
      </c>
      <c r="D49" s="254">
        <v>6026.0406976658533</v>
      </c>
      <c r="E49" s="2">
        <v>6027.9752162885534</v>
      </c>
      <c r="F49" s="1">
        <v>6021.9020660275482</v>
      </c>
      <c r="G49" s="1">
        <v>6039.0001122393833</v>
      </c>
      <c r="H49" s="1">
        <v>6026.1924802964932</v>
      </c>
      <c r="I49" s="1">
        <v>6023.2846339548332</v>
      </c>
      <c r="J49" s="1">
        <v>6025.9878048301407</v>
      </c>
      <c r="K49" s="1">
        <v>6025.8478436089745</v>
      </c>
      <c r="L49" s="1">
        <v>6027.5272938347252</v>
      </c>
      <c r="M49" s="1">
        <v>6022.148842296222</v>
      </c>
      <c r="N49" s="1">
        <v>6027.5339637854586</v>
      </c>
      <c r="O49" s="1">
        <v>6023.3182133585251</v>
      </c>
      <c r="P49" s="1">
        <v>6029.4321812397075</v>
      </c>
      <c r="Q49" s="1">
        <v>6028.2532046076367</v>
      </c>
      <c r="R49" s="1">
        <v>6032.4588485426984</v>
      </c>
      <c r="S49" s="1">
        <v>6028.1403793382624</v>
      </c>
      <c r="T49" s="1">
        <v>6032.6098417310559</v>
      </c>
      <c r="U49" s="1">
        <v>6023.8885834779676</v>
      </c>
      <c r="V49" s="1">
        <v>6024.7494738311734</v>
      </c>
      <c r="W49" s="1">
        <v>6023.7679090680531</v>
      </c>
      <c r="X49" s="1">
        <v>6023.8058590709152</v>
      </c>
      <c r="Y49" s="1">
        <v>6025.6203427219662</v>
      </c>
      <c r="Z49" s="1">
        <v>6027.0955052031422</v>
      </c>
      <c r="AA49" s="1">
        <v>6026.1990539350254</v>
      </c>
      <c r="AB49" s="1">
        <v>6023.8397083716618</v>
      </c>
      <c r="AC49" s="1">
        <v>6025.1708779235678</v>
      </c>
      <c r="AD49" s="1">
        <v>6029.061666926299</v>
      </c>
      <c r="AE49" s="1">
        <v>6023.2449207079544</v>
      </c>
      <c r="AF49" s="2">
        <v>6039.0001146212226</v>
      </c>
      <c r="AG49" s="2">
        <v>6023.8838054585231</v>
      </c>
      <c r="AH49" s="2">
        <v>6023.8781415371268</v>
      </c>
      <c r="AI49" s="2">
        <v>6029.925808228636</v>
      </c>
      <c r="AJ49" s="2">
        <v>6025.8875752463409</v>
      </c>
      <c r="AK49" s="2">
        <v>6024.0995670161428</v>
      </c>
      <c r="AL49" s="2">
        <v>6039.0001308953688</v>
      </c>
      <c r="AM49" s="2">
        <v>6039.0001243061915</v>
      </c>
    </row>
    <row r="50" spans="1:39" x14ac:dyDescent="0.25">
      <c r="A50" s="74">
        <f ca="1">Exceedance!U50</f>
        <v>44228</v>
      </c>
      <c r="B50" s="254">
        <v>6025.3283439291217</v>
      </c>
      <c r="C50" s="254">
        <v>6025.5403015764932</v>
      </c>
      <c r="D50" s="254">
        <v>6025.4508210125696</v>
      </c>
      <c r="E50" s="2">
        <v>6027.0882552500616</v>
      </c>
      <c r="F50" s="1">
        <v>6021.8698239962278</v>
      </c>
      <c r="G50" s="1">
        <v>6039.2119001262408</v>
      </c>
      <c r="H50" s="1">
        <v>6025.8846478034875</v>
      </c>
      <c r="I50" s="1">
        <v>6023.2399328614556</v>
      </c>
      <c r="J50" s="1">
        <v>6025.583410139312</v>
      </c>
      <c r="K50" s="1">
        <v>6025.8185304811004</v>
      </c>
      <c r="L50" s="1">
        <v>6026.6872634267975</v>
      </c>
      <c r="M50" s="1">
        <v>6022.0106066843309</v>
      </c>
      <c r="N50" s="1">
        <v>6026.6595195296923</v>
      </c>
      <c r="O50" s="1">
        <v>6023.8586203820369</v>
      </c>
      <c r="P50" s="1">
        <v>6028.8957050114332</v>
      </c>
      <c r="Q50" s="1">
        <v>6027.6037532046894</v>
      </c>
      <c r="R50" s="1">
        <v>6031.9067938612252</v>
      </c>
      <c r="S50" s="1">
        <v>6027.2894082362091</v>
      </c>
      <c r="T50" s="1">
        <v>6031.9224665624924</v>
      </c>
      <c r="U50" s="1">
        <v>6024.3806475609472</v>
      </c>
      <c r="V50" s="1">
        <v>6024.7965466197356</v>
      </c>
      <c r="W50" s="1">
        <v>6024.3638271973277</v>
      </c>
      <c r="X50" s="1">
        <v>6023.857295747679</v>
      </c>
      <c r="Y50" s="1">
        <v>6025.2450011452256</v>
      </c>
      <c r="Z50" s="1">
        <v>6026.3494452063806</v>
      </c>
      <c r="AA50" s="1">
        <v>6026.2685418324299</v>
      </c>
      <c r="AB50" s="1">
        <v>6023.751272863994</v>
      </c>
      <c r="AC50" s="1">
        <v>6024.9722717023142</v>
      </c>
      <c r="AD50" s="1">
        <v>6028.2592027345281</v>
      </c>
      <c r="AE50" s="1">
        <v>6022.9639734096718</v>
      </c>
      <c r="AF50" s="2">
        <v>6039.2218886100309</v>
      </c>
      <c r="AG50" s="2">
        <v>6024.5203752510952</v>
      </c>
      <c r="AH50" s="2">
        <v>6024.0201394056267</v>
      </c>
      <c r="AI50" s="2">
        <v>6029.5384098423528</v>
      </c>
      <c r="AJ50" s="2">
        <v>6025.8916409711237</v>
      </c>
      <c r="AK50" s="2">
        <v>6024.4301345916947</v>
      </c>
      <c r="AL50" s="2">
        <v>6039.2506940920521</v>
      </c>
      <c r="AM50" s="2">
        <v>6039.2282370743906</v>
      </c>
    </row>
    <row r="51" spans="1:39" x14ac:dyDescent="0.25">
      <c r="A51" s="74">
        <f ca="1">Exceedance!U51</f>
        <v>44256</v>
      </c>
      <c r="B51" s="254">
        <v>6025.7891632151886</v>
      </c>
      <c r="C51" s="254">
        <v>6025.9467464560566</v>
      </c>
      <c r="D51" s="254">
        <v>6025.8803928959878</v>
      </c>
      <c r="E51" s="2">
        <v>6026.5309237214688</v>
      </c>
      <c r="F51" s="1">
        <v>6021.9221168302074</v>
      </c>
      <c r="G51" s="1">
        <v>6033.1684576598473</v>
      </c>
      <c r="H51" s="1">
        <v>6026.5270488314063</v>
      </c>
      <c r="I51" s="1">
        <v>6024.4351124901013</v>
      </c>
      <c r="J51" s="1">
        <v>6025.8723118000789</v>
      </c>
      <c r="K51" s="1">
        <v>6026.2952630552272</v>
      </c>
      <c r="L51" s="1">
        <v>6027.4305269600873</v>
      </c>
      <c r="M51" s="1">
        <v>6022.9090351022833</v>
      </c>
      <c r="N51" s="1">
        <v>6026.8899586907546</v>
      </c>
      <c r="O51" s="1">
        <v>6025.3872201809809</v>
      </c>
      <c r="P51" s="1">
        <v>6027.8062943920195</v>
      </c>
      <c r="Q51" s="1">
        <v>6027.1838640957139</v>
      </c>
      <c r="R51" s="1">
        <v>6029.0822491030494</v>
      </c>
      <c r="S51" s="1">
        <v>6027.1228056865766</v>
      </c>
      <c r="T51" s="1">
        <v>6029.4142770818935</v>
      </c>
      <c r="U51" s="1">
        <v>6025.5983416842873</v>
      </c>
      <c r="V51" s="1">
        <v>6025.2150380405046</v>
      </c>
      <c r="W51" s="1">
        <v>6025.4198226746803</v>
      </c>
      <c r="X51" s="1">
        <v>6025.0113448285492</v>
      </c>
      <c r="Y51" s="1">
        <v>6025.7170516799079</v>
      </c>
      <c r="Z51" s="1">
        <v>6026.2599861176986</v>
      </c>
      <c r="AA51" s="1">
        <v>6027.110296245447</v>
      </c>
      <c r="AB51" s="1">
        <v>6023.975955019062</v>
      </c>
      <c r="AC51" s="1">
        <v>6025.4803064997341</v>
      </c>
      <c r="AD51" s="1">
        <v>6028.0153336067651</v>
      </c>
      <c r="AE51" s="1">
        <v>6023.3525104195087</v>
      </c>
      <c r="AF51" s="2">
        <v>6032.3071323989634</v>
      </c>
      <c r="AG51" s="2">
        <v>6025.6579277372293</v>
      </c>
      <c r="AH51" s="2">
        <v>6024.5947636703431</v>
      </c>
      <c r="AI51" s="2">
        <v>6028.4170361549204</v>
      </c>
      <c r="AJ51" s="2">
        <v>6026.5217290012988</v>
      </c>
      <c r="AK51" s="2">
        <v>6025.520304486341</v>
      </c>
      <c r="AL51" s="2">
        <v>6033.2240992939642</v>
      </c>
      <c r="AM51" s="2">
        <v>6033.0723324983264</v>
      </c>
    </row>
    <row r="52" spans="1:39" x14ac:dyDescent="0.25">
      <c r="A52" s="74">
        <f ca="1">Exceedance!U52</f>
        <v>44287</v>
      </c>
      <c r="B52" s="254">
        <v>6026.8300234896451</v>
      </c>
      <c r="C52" s="254">
        <v>6026.835942730655</v>
      </c>
      <c r="D52" s="254">
        <v>6026.8334503164124</v>
      </c>
      <c r="E52" s="2">
        <v>6026.8579803844777</v>
      </c>
      <c r="F52" s="1">
        <v>6023.7983367415254</v>
      </c>
      <c r="G52" s="1">
        <v>6027.115948901831</v>
      </c>
      <c r="H52" s="1">
        <v>6026.857833530983</v>
      </c>
      <c r="I52" s="1">
        <v>6026.7579267384253</v>
      </c>
      <c r="J52" s="1">
        <v>6026.8331467696535</v>
      </c>
      <c r="K52" s="1">
        <v>6026.8490835501152</v>
      </c>
      <c r="L52" s="1">
        <v>6026.8921465576886</v>
      </c>
      <c r="M52" s="1">
        <v>6024.7971055265871</v>
      </c>
      <c r="N52" s="1">
        <v>6026.8715873530291</v>
      </c>
      <c r="O52" s="1">
        <v>6023.9287645005961</v>
      </c>
      <c r="P52" s="1">
        <v>6024.0226854959956</v>
      </c>
      <c r="Q52" s="1">
        <v>6023.9984026240663</v>
      </c>
      <c r="R52" s="1">
        <v>6025.0334818017545</v>
      </c>
      <c r="S52" s="1">
        <v>6023.996015752311</v>
      </c>
      <c r="T52" s="1">
        <v>6026.9684441780719</v>
      </c>
      <c r="U52" s="1">
        <v>6026.6861631556585</v>
      </c>
      <c r="V52" s="1">
        <v>6025.5724114038367</v>
      </c>
      <c r="W52" s="1">
        <v>6026.1203913251065</v>
      </c>
      <c r="X52" s="1">
        <v>6026.8008887042761</v>
      </c>
      <c r="Y52" s="1">
        <v>6024.903082097303</v>
      </c>
      <c r="Z52" s="1">
        <v>6026.8477525271173</v>
      </c>
      <c r="AA52" s="1">
        <v>6026.8799563778712</v>
      </c>
      <c r="AB52" s="1">
        <v>6024.2897661026991</v>
      </c>
      <c r="AC52" s="1">
        <v>6024.8940345074634</v>
      </c>
      <c r="AD52" s="1">
        <v>6026.9144974449373</v>
      </c>
      <c r="AE52" s="1">
        <v>6026.5407299042954</v>
      </c>
      <c r="AF52" s="2">
        <v>6028.0818025539966</v>
      </c>
      <c r="AG52" s="2">
        <v>6025.9608919185484</v>
      </c>
      <c r="AH52" s="2">
        <v>6025.8746092376296</v>
      </c>
      <c r="AI52" s="2">
        <v>6026.929923982716</v>
      </c>
      <c r="AJ52" s="2">
        <v>6026.8576319161648</v>
      </c>
      <c r="AK52" s="2">
        <v>6023.9338786159915</v>
      </c>
      <c r="AL52" s="2">
        <v>6024.2396095517579</v>
      </c>
      <c r="AM52" s="2">
        <v>6024.2333861892703</v>
      </c>
    </row>
    <row r="53" spans="1:39" x14ac:dyDescent="0.25">
      <c r="A53" s="74">
        <f ca="1">Exceedance!U53</f>
        <v>44317</v>
      </c>
      <c r="B53" s="254">
        <v>6026.0924603974181</v>
      </c>
      <c r="C53" s="254">
        <v>6025.9512156265737</v>
      </c>
      <c r="D53" s="254">
        <v>6025.978101918452</v>
      </c>
      <c r="E53" s="2">
        <v>6028.4661464194178</v>
      </c>
      <c r="F53" s="1">
        <v>6027.2835473986697</v>
      </c>
      <c r="G53" s="1">
        <v>6029.4014884170383</v>
      </c>
      <c r="H53" s="1">
        <v>6028.3372621488661</v>
      </c>
      <c r="I53" s="1">
        <v>6027.4282098749154</v>
      </c>
      <c r="J53" s="1">
        <v>6027.1192290393365</v>
      </c>
      <c r="K53" s="1">
        <v>6024.7964042548592</v>
      </c>
      <c r="L53" s="1">
        <v>6026.8815988190427</v>
      </c>
      <c r="M53" s="1">
        <v>6023.6469624921156</v>
      </c>
      <c r="N53" s="1">
        <v>6026.0446746838297</v>
      </c>
      <c r="O53" s="1">
        <v>6019.5067836789513</v>
      </c>
      <c r="P53" s="1">
        <v>6021.4071237610788</v>
      </c>
      <c r="Q53" s="1">
        <v>6023.6722101326386</v>
      </c>
      <c r="R53" s="1">
        <v>6024.4382118263084</v>
      </c>
      <c r="S53" s="1">
        <v>6022.3076648603037</v>
      </c>
      <c r="T53" s="1">
        <v>6024.0406147133644</v>
      </c>
      <c r="U53" s="1">
        <v>6025.613688306632</v>
      </c>
      <c r="V53" s="1">
        <v>6025.2082748285138</v>
      </c>
      <c r="W53" s="1">
        <v>6024.0881369952504</v>
      </c>
      <c r="X53" s="1">
        <v>6023.8708118383802</v>
      </c>
      <c r="Y53" s="1">
        <v>6024.1415496057134</v>
      </c>
      <c r="Z53" s="1">
        <v>6027.3979469382166</v>
      </c>
      <c r="AA53" s="1">
        <v>6027.4833455472835</v>
      </c>
      <c r="AB53" s="1">
        <v>6018.4882847286499</v>
      </c>
      <c r="AC53" s="1">
        <v>6020.5040604909309</v>
      </c>
      <c r="AD53" s="1">
        <v>6025.7686457081772</v>
      </c>
      <c r="AE53" s="1">
        <v>6021.0587856880402</v>
      </c>
      <c r="AF53" s="2">
        <v>6029.9610388939736</v>
      </c>
      <c r="AG53" s="2">
        <v>6024.8950039416031</v>
      </c>
      <c r="AH53" s="2">
        <v>6020.9904455965616</v>
      </c>
      <c r="AI53" s="2">
        <v>6024.9249989569116</v>
      </c>
      <c r="AJ53" s="2">
        <v>6024.9941581711246</v>
      </c>
      <c r="AK53" s="2">
        <v>6021.8317844694266</v>
      </c>
      <c r="AL53" s="2">
        <v>6021.2898736533525</v>
      </c>
      <c r="AM53" s="2">
        <v>6022.8101816370045</v>
      </c>
    </row>
    <row r="54" spans="1:39" x14ac:dyDescent="0.25">
      <c r="A54" s="74">
        <f ca="1">Exceedance!U54</f>
        <v>44348</v>
      </c>
      <c r="B54" s="254">
        <v>6028.9501098328737</v>
      </c>
      <c r="C54" s="254">
        <v>6028.8565675298405</v>
      </c>
      <c r="D54" s="254">
        <v>6028.9281555008365</v>
      </c>
      <c r="E54" s="2">
        <v>6028.7298866961128</v>
      </c>
      <c r="F54" s="1">
        <v>6043.0030176853434</v>
      </c>
      <c r="G54" s="1">
        <v>6029.652340098748</v>
      </c>
      <c r="H54" s="1">
        <v>6025.8712862493894</v>
      </c>
      <c r="I54" s="1">
        <v>6026.7229574369394</v>
      </c>
      <c r="J54" s="1">
        <v>6024.4589935534032</v>
      </c>
      <c r="K54" s="1">
        <v>6029.3089551962021</v>
      </c>
      <c r="L54" s="1">
        <v>6026.1762704462226</v>
      </c>
      <c r="M54" s="1">
        <v>6028.7450806481065</v>
      </c>
      <c r="N54" s="1">
        <v>6024.8131891362164</v>
      </c>
      <c r="O54" s="1">
        <v>6024.1539066355381</v>
      </c>
      <c r="P54" s="1">
        <v>6031.8696955100804</v>
      </c>
      <c r="Q54" s="1">
        <v>6034.4660993586422</v>
      </c>
      <c r="R54" s="1">
        <v>6029.7125021482834</v>
      </c>
      <c r="S54" s="1">
        <v>6032.2114495971764</v>
      </c>
      <c r="T54" s="1">
        <v>6023.5845948986944</v>
      </c>
      <c r="U54" s="1">
        <v>6026.2398136747106</v>
      </c>
      <c r="V54" s="1">
        <v>6022.5140117316723</v>
      </c>
      <c r="W54" s="1">
        <v>6024.0856294393325</v>
      </c>
      <c r="X54" s="1">
        <v>6024.863065061405</v>
      </c>
      <c r="Y54" s="1">
        <v>6028.0379179085603</v>
      </c>
      <c r="Z54" s="1">
        <v>6029.5806872647954</v>
      </c>
      <c r="AA54" s="1">
        <v>6026.7044185554305</v>
      </c>
      <c r="AB54" s="1">
        <v>6022.5364741310086</v>
      </c>
      <c r="AC54" s="1">
        <v>6026.2376769820912</v>
      </c>
      <c r="AD54" s="1">
        <v>6023.4509472854534</v>
      </c>
      <c r="AE54" s="1">
        <v>6027.7847848973233</v>
      </c>
      <c r="AF54" s="2">
        <v>6028.8071967563292</v>
      </c>
      <c r="AG54" s="2">
        <v>6024.7996883549686</v>
      </c>
      <c r="AH54" s="2">
        <v>6028.9186635174792</v>
      </c>
      <c r="AI54" s="2">
        <v>6027.0847499686333</v>
      </c>
      <c r="AJ54" s="2">
        <v>6024.9711221100142</v>
      </c>
      <c r="AK54" s="2">
        <v>6027.5579888893662</v>
      </c>
      <c r="AL54" s="2">
        <v>6038.6811018686831</v>
      </c>
      <c r="AM54" s="2">
        <v>6030.2361427266951</v>
      </c>
    </row>
    <row r="55" spans="1:39" x14ac:dyDescent="0.25">
      <c r="A55" s="74">
        <f ca="1">Exceedance!U55</f>
        <v>44378</v>
      </c>
      <c r="B55" s="254">
        <v>6030.3042158775825</v>
      </c>
      <c r="C55" s="254">
        <v>6030.0620599084559</v>
      </c>
      <c r="D55" s="254">
        <v>6030.1957228704041</v>
      </c>
      <c r="E55" s="2">
        <v>6026.4944275008456</v>
      </c>
      <c r="F55" s="1">
        <v>6046.6498223800218</v>
      </c>
      <c r="G55" s="1">
        <v>6027.3794488991816</v>
      </c>
      <c r="H55" s="1">
        <v>6024.5642314010283</v>
      </c>
      <c r="I55" s="1">
        <v>6028.1088745501338</v>
      </c>
      <c r="J55" s="1">
        <v>6026.0260838067943</v>
      </c>
      <c r="K55" s="1">
        <v>6031.6976862892807</v>
      </c>
      <c r="L55" s="1">
        <v>6025.014307285549</v>
      </c>
      <c r="M55" s="1">
        <v>6031.7601659909769</v>
      </c>
      <c r="N55" s="1">
        <v>6022.3431809153308</v>
      </c>
      <c r="O55" s="1">
        <v>6033.9055159026329</v>
      </c>
      <c r="P55" s="1">
        <v>6034.4160855720975</v>
      </c>
      <c r="Q55" s="1">
        <v>6037.7378020920796</v>
      </c>
      <c r="R55" s="1">
        <v>6036.1491419655331</v>
      </c>
      <c r="S55" s="1">
        <v>6037.0494204661627</v>
      </c>
      <c r="T55" s="1">
        <v>6020.905555218219</v>
      </c>
      <c r="U55" s="1">
        <v>6025.8845569705045</v>
      </c>
      <c r="V55" s="1">
        <v>6022.1658990786755</v>
      </c>
      <c r="W55" s="1">
        <v>6024.2571954494197</v>
      </c>
      <c r="X55" s="1">
        <v>6026.6957294501972</v>
      </c>
      <c r="Y55" s="1">
        <v>6031.1926006178128</v>
      </c>
      <c r="Z55" s="1">
        <v>6027.7224328795392</v>
      </c>
      <c r="AA55" s="1">
        <v>6025.3196424350626</v>
      </c>
      <c r="AB55" s="1">
        <v>6026.072029424854</v>
      </c>
      <c r="AC55" s="1">
        <v>6031.6335351828711</v>
      </c>
      <c r="AD55" s="1">
        <v>6024.3165939081864</v>
      </c>
      <c r="AE55" s="1">
        <v>6042.6901338118259</v>
      </c>
      <c r="AF55" s="2">
        <v>6026.2685910582932</v>
      </c>
      <c r="AG55" s="2">
        <v>6024.2872919214597</v>
      </c>
      <c r="AH55" s="2">
        <v>6033.9149686757055</v>
      </c>
      <c r="AI55" s="2">
        <v>6026.3314665305106</v>
      </c>
      <c r="AJ55" s="2">
        <v>6024.1937745518389</v>
      </c>
      <c r="AK55" s="2">
        <v>6035.6042990303358</v>
      </c>
      <c r="AL55" s="2">
        <v>6046.6872691522258</v>
      </c>
      <c r="AM55" s="2">
        <v>6032.4565927823951</v>
      </c>
    </row>
    <row r="56" spans="1:39" x14ac:dyDescent="0.25">
      <c r="A56" s="74">
        <f ca="1">Exceedance!U56</f>
        <v>44409</v>
      </c>
      <c r="B56" s="254">
        <v>6030.114897178255</v>
      </c>
      <c r="C56" s="254">
        <v>6029.804215737604</v>
      </c>
      <c r="D56" s="254">
        <v>6029.9631980567801</v>
      </c>
      <c r="E56" s="2">
        <v>6024.4804545347397</v>
      </c>
      <c r="F56" s="1">
        <v>6045.4594612267492</v>
      </c>
      <c r="G56" s="1">
        <v>6026.6481529407702</v>
      </c>
      <c r="H56" s="1">
        <v>6023.8883650300859</v>
      </c>
      <c r="I56" s="1">
        <v>6028.3083349809804</v>
      </c>
      <c r="J56" s="1">
        <v>6026.5504594009481</v>
      </c>
      <c r="K56" s="1">
        <v>6031.4917982309216</v>
      </c>
      <c r="L56" s="1">
        <v>6024.4958201818017</v>
      </c>
      <c r="M56" s="1">
        <v>6033.0874033161062</v>
      </c>
      <c r="N56" s="1">
        <v>6021.678385735011</v>
      </c>
      <c r="O56" s="1">
        <v>6034.5111983853849</v>
      </c>
      <c r="P56" s="1">
        <v>6033.3554374312325</v>
      </c>
      <c r="Q56" s="1">
        <v>6037.4850787292871</v>
      </c>
      <c r="R56" s="1">
        <v>6036.0765562310371</v>
      </c>
      <c r="S56" s="1">
        <v>6036.345580110793</v>
      </c>
      <c r="T56" s="1">
        <v>6020.304939710104</v>
      </c>
      <c r="U56" s="1">
        <v>6025.4003121981032</v>
      </c>
      <c r="V56" s="1">
        <v>6021.6394011080374</v>
      </c>
      <c r="W56" s="1">
        <v>6023.3927625827801</v>
      </c>
      <c r="X56" s="1">
        <v>6026.6977989342085</v>
      </c>
      <c r="Y56" s="1">
        <v>6030.9477421390366</v>
      </c>
      <c r="Z56" s="1">
        <v>6026.2971996243132</v>
      </c>
      <c r="AA56" s="1">
        <v>6024.7811600715222</v>
      </c>
      <c r="AB56" s="1">
        <v>6026.387434609489</v>
      </c>
      <c r="AC56" s="1">
        <v>6031.5920982898351</v>
      </c>
      <c r="AD56" s="1">
        <v>6024.8067534370839</v>
      </c>
      <c r="AE56" s="1">
        <v>6043.5749525331476</v>
      </c>
      <c r="AF56" s="2">
        <v>6025.2790288624819</v>
      </c>
      <c r="AG56" s="2">
        <v>6023.7338153839528</v>
      </c>
      <c r="AH56" s="2">
        <v>6033.0277673301562</v>
      </c>
      <c r="AI56" s="2">
        <v>6026.5762646432622</v>
      </c>
      <c r="AJ56" s="2">
        <v>6023.3140165525583</v>
      </c>
      <c r="AK56" s="2">
        <v>6036.7387792070595</v>
      </c>
      <c r="AL56" s="2">
        <v>6047.0566942756432</v>
      </c>
      <c r="AM56" s="2">
        <v>6031.9861206606156</v>
      </c>
    </row>
    <row r="57" spans="1:39" x14ac:dyDescent="0.25">
      <c r="A57" s="74">
        <f ca="1">Exceedance!U57</f>
        <v>44440</v>
      </c>
      <c r="B57" s="254">
        <v>6029.1366581673446</v>
      </c>
      <c r="C57" s="254">
        <v>6028.8446945963487</v>
      </c>
      <c r="D57" s="254">
        <v>6028.992485413507</v>
      </c>
      <c r="E57" s="2">
        <v>6024.7329354437752</v>
      </c>
      <c r="F57" s="1">
        <v>6039.5189595935308</v>
      </c>
      <c r="G57" s="1">
        <v>6026.1718972718681</v>
      </c>
      <c r="H57" s="1">
        <v>6023.4298014209271</v>
      </c>
      <c r="I57" s="1">
        <v>6027.5306527730781</v>
      </c>
      <c r="J57" s="1">
        <v>6026.0008179559927</v>
      </c>
      <c r="K57" s="1">
        <v>6030.4467269548122</v>
      </c>
      <c r="L57" s="1">
        <v>6023.8529848552052</v>
      </c>
      <c r="M57" s="1">
        <v>6031.7663809991691</v>
      </c>
      <c r="N57" s="1">
        <v>6021.5382459318735</v>
      </c>
      <c r="O57" s="1">
        <v>6033.0636036176156</v>
      </c>
      <c r="P57" s="1">
        <v>6032.0526222000535</v>
      </c>
      <c r="Q57" s="1">
        <v>6035.9735054906832</v>
      </c>
      <c r="R57" s="1">
        <v>6034.4763822528794</v>
      </c>
      <c r="S57" s="1">
        <v>6034.8514526869631</v>
      </c>
      <c r="T57" s="1">
        <v>6020.680979707292</v>
      </c>
      <c r="U57" s="1">
        <v>6024.9859334043867</v>
      </c>
      <c r="V57" s="1">
        <v>6021.7345330685039</v>
      </c>
      <c r="W57" s="1">
        <v>6023.1577050174474</v>
      </c>
      <c r="X57" s="1">
        <v>6025.9436160621372</v>
      </c>
      <c r="Y57" s="1">
        <v>6029.8720006928979</v>
      </c>
      <c r="Z57" s="1">
        <v>6026.073466656946</v>
      </c>
      <c r="AA57" s="1">
        <v>6024.2692658438837</v>
      </c>
      <c r="AB57" s="1">
        <v>6025.9256277819277</v>
      </c>
      <c r="AC57" s="1">
        <v>6030.6124004308749</v>
      </c>
      <c r="AD57" s="1">
        <v>6024.1612944314529</v>
      </c>
      <c r="AE57" s="1">
        <v>6039.385896505426</v>
      </c>
      <c r="AF57" s="2">
        <v>6025.0103705922429</v>
      </c>
      <c r="AG57" s="2">
        <v>6023.2802773414141</v>
      </c>
      <c r="AH57" s="2">
        <v>6032.1674265682013</v>
      </c>
      <c r="AI57" s="2">
        <v>6026.0299327573503</v>
      </c>
      <c r="AJ57" s="2">
        <v>6023.0584648493368</v>
      </c>
      <c r="AK57" s="2">
        <v>6035.6046197439819</v>
      </c>
      <c r="AL57" s="2">
        <v>6039.6493502421054</v>
      </c>
      <c r="AM57" s="2">
        <v>6030.7818530906752</v>
      </c>
    </row>
    <row r="58" spans="1:39" x14ac:dyDescent="0.25">
      <c r="A58" s="74">
        <f ca="1">Exceedance!U58</f>
        <v>44470</v>
      </c>
      <c r="B58" s="254">
        <v>6028.2381956899735</v>
      </c>
      <c r="C58" s="254">
        <v>6028.1695160242416</v>
      </c>
      <c r="D58" s="254">
        <v>6028.2283554190717</v>
      </c>
      <c r="E58" s="2">
        <v>6024.2011925045854</v>
      </c>
      <c r="F58" s="1">
        <v>6039.0203421156593</v>
      </c>
      <c r="G58" s="1">
        <v>6025.8769264615867</v>
      </c>
      <c r="H58" s="1">
        <v>6023.1585264786363</v>
      </c>
      <c r="I58" s="1">
        <v>6026.9874440112371</v>
      </c>
      <c r="J58" s="1">
        <v>6025.821082303647</v>
      </c>
      <c r="K58" s="1">
        <v>6029.4665726469639</v>
      </c>
      <c r="L58" s="1">
        <v>6023.3525959114186</v>
      </c>
      <c r="M58" s="1">
        <v>6030.6935891761386</v>
      </c>
      <c r="N58" s="1">
        <v>6022.0335040612645</v>
      </c>
      <c r="O58" s="1">
        <v>6031.7767193277159</v>
      </c>
      <c r="P58" s="1">
        <v>6030.8168821478939</v>
      </c>
      <c r="Q58" s="1">
        <v>6034.4974048319582</v>
      </c>
      <c r="R58" s="1">
        <v>6033.3036615119208</v>
      </c>
      <c r="S58" s="1">
        <v>6033.4256044265603</v>
      </c>
      <c r="T58" s="1">
        <v>6021.2637445889432</v>
      </c>
      <c r="U58" s="1">
        <v>6024.70141682554</v>
      </c>
      <c r="V58" s="1">
        <v>6022.038402598223</v>
      </c>
      <c r="W58" s="1">
        <v>6023.0786252023981</v>
      </c>
      <c r="X58" s="1">
        <v>6025.5325049681351</v>
      </c>
      <c r="Y58" s="1">
        <v>6028.9641424948977</v>
      </c>
      <c r="Z58" s="1">
        <v>6025.9785037768088</v>
      </c>
      <c r="AA58" s="1">
        <v>6024.1584268272609</v>
      </c>
      <c r="AB58" s="1">
        <v>6025.5722119660895</v>
      </c>
      <c r="AC58" s="1">
        <v>6029.8939985074812</v>
      </c>
      <c r="AD58" s="1">
        <v>6023.6821786051933</v>
      </c>
      <c r="AE58" s="1">
        <v>6039.0151240931627</v>
      </c>
      <c r="AF58" s="2">
        <v>6025.0077036129969</v>
      </c>
      <c r="AG58" s="2">
        <v>6023.4073625717829</v>
      </c>
      <c r="AH58" s="2">
        <v>6031.4266533169521</v>
      </c>
      <c r="AI58" s="2">
        <v>6025.8241319536655</v>
      </c>
      <c r="AJ58" s="2">
        <v>6023.188763023315</v>
      </c>
      <c r="AK58" s="2">
        <v>6035.4211838533329</v>
      </c>
      <c r="AL58" s="2">
        <v>6039.025473036917</v>
      </c>
      <c r="AM58" s="2">
        <v>6029.8229864948034</v>
      </c>
    </row>
    <row r="59" spans="1:39" x14ac:dyDescent="0.25">
      <c r="A59" s="74">
        <f ca="1">Exceedance!U59</f>
        <v>44501</v>
      </c>
      <c r="B59" s="254">
        <v>6027.486374410978</v>
      </c>
      <c r="C59" s="254">
        <v>6027.461101384798</v>
      </c>
      <c r="D59" s="254">
        <v>6027.4909101949806</v>
      </c>
      <c r="E59" s="2">
        <v>6023.8168445035508</v>
      </c>
      <c r="F59" s="1">
        <v>6039.0750555576524</v>
      </c>
      <c r="G59" s="1">
        <v>6025.7653858379517</v>
      </c>
      <c r="H59" s="1">
        <v>6023.1313512527768</v>
      </c>
      <c r="I59" s="1">
        <v>6026.6054105639432</v>
      </c>
      <c r="J59" s="1">
        <v>6025.8037330283296</v>
      </c>
      <c r="K59" s="1">
        <v>6028.7803225929883</v>
      </c>
      <c r="L59" s="1">
        <v>6023.0903756220523</v>
      </c>
      <c r="M59" s="1">
        <v>6029.7236599079142</v>
      </c>
      <c r="N59" s="1">
        <v>6022.4397046003578</v>
      </c>
      <c r="O59" s="1">
        <v>6030.912679648236</v>
      </c>
      <c r="P59" s="1">
        <v>6029.9072649363889</v>
      </c>
      <c r="Q59" s="1">
        <v>6033.2853525148394</v>
      </c>
      <c r="R59" s="1">
        <v>6032.3398585158266</v>
      </c>
      <c r="S59" s="1">
        <v>6032.5117800955577</v>
      </c>
      <c r="T59" s="1">
        <v>6021.893273944037</v>
      </c>
      <c r="U59" s="1">
        <v>6024.6284706782471</v>
      </c>
      <c r="V59" s="1">
        <v>6022.4590720970618</v>
      </c>
      <c r="W59" s="1">
        <v>6023.175091246083</v>
      </c>
      <c r="X59" s="1">
        <v>6025.6990912497558</v>
      </c>
      <c r="Y59" s="1">
        <v>6028.230347495889</v>
      </c>
      <c r="Z59" s="1">
        <v>6026.0201464932697</v>
      </c>
      <c r="AA59" s="1">
        <v>6024.0517122540596</v>
      </c>
      <c r="AB59" s="1">
        <v>6025.3745353575541</v>
      </c>
      <c r="AC59" s="1">
        <v>6029.3660998632804</v>
      </c>
      <c r="AD59" s="1">
        <v>6023.4261405915222</v>
      </c>
      <c r="AE59" s="1">
        <v>6039.0765899747385</v>
      </c>
      <c r="AF59" s="2">
        <v>6025.2657697267032</v>
      </c>
      <c r="AG59" s="2">
        <v>6023.4300674852529</v>
      </c>
      <c r="AH59" s="2">
        <v>6030.4875986319212</v>
      </c>
      <c r="AI59" s="2">
        <v>6025.8015050877602</v>
      </c>
      <c r="AJ59" s="2">
        <v>6023.4978402558345</v>
      </c>
      <c r="AK59" s="2">
        <v>6034.4699277685668</v>
      </c>
      <c r="AL59" s="2">
        <v>6039.0829353721201</v>
      </c>
      <c r="AM59" s="2">
        <v>6028.9341896883134</v>
      </c>
    </row>
    <row r="60" spans="1:39" x14ac:dyDescent="0.25">
      <c r="A60" s="74">
        <f ca="1">Exceedance!U60</f>
        <v>44531</v>
      </c>
      <c r="B60" s="254">
        <v>6026.68862010662</v>
      </c>
      <c r="C60" s="254">
        <v>6026.6890127278093</v>
      </c>
      <c r="D60" s="254">
        <v>6026.7044646212207</v>
      </c>
      <c r="E60" s="2">
        <v>6023.4770860264207</v>
      </c>
      <c r="F60" s="1">
        <v>6039.002899889113</v>
      </c>
      <c r="G60" s="1">
        <v>6025.7811532546948</v>
      </c>
      <c r="H60" s="1">
        <v>6023.1835861880973</v>
      </c>
      <c r="I60" s="1">
        <v>6026.3248857372892</v>
      </c>
      <c r="J60" s="1">
        <v>6025.8167995547938</v>
      </c>
      <c r="K60" s="1">
        <v>6028.1159569806587</v>
      </c>
      <c r="L60" s="1">
        <v>6022.8309126215554</v>
      </c>
      <c r="M60" s="1">
        <v>6028.7993015730508</v>
      </c>
      <c r="N60" s="1">
        <v>6022.8415294531223</v>
      </c>
      <c r="O60" s="1">
        <v>6030.067595338146</v>
      </c>
      <c r="P60" s="1">
        <v>6028.9997841231434</v>
      </c>
      <c r="Q60" s="1">
        <v>6032.5973459666275</v>
      </c>
      <c r="R60" s="1">
        <v>6031.3323716779896</v>
      </c>
      <c r="S60" s="1">
        <v>6031.5804890831578</v>
      </c>
      <c r="T60" s="1">
        <v>6022.4971947030735</v>
      </c>
      <c r="U60" s="1">
        <v>6024.5781267700586</v>
      </c>
      <c r="V60" s="1">
        <v>6022.9036058898791</v>
      </c>
      <c r="W60" s="1">
        <v>6023.3674283300797</v>
      </c>
      <c r="X60" s="1">
        <v>6025.4298218200911</v>
      </c>
      <c r="Y60" s="1">
        <v>6027.5981308698401</v>
      </c>
      <c r="Z60" s="1">
        <v>6026.1127632580801</v>
      </c>
      <c r="AA60" s="1">
        <v>6023.8784709181973</v>
      </c>
      <c r="AB60" s="1">
        <v>6025.2763480691183</v>
      </c>
      <c r="AC60" s="1">
        <v>6028.9012103540681</v>
      </c>
      <c r="AD60" s="1">
        <v>6023.2671120844643</v>
      </c>
      <c r="AE60" s="1">
        <v>6039.0029591737248</v>
      </c>
      <c r="AF60" s="2">
        <v>6025.5455231476872</v>
      </c>
      <c r="AG60" s="2">
        <v>6023.397686116261</v>
      </c>
      <c r="AH60" s="2">
        <v>6029.6309738849341</v>
      </c>
      <c r="AI60" s="2">
        <v>6025.8817405261871</v>
      </c>
      <c r="AJ60" s="2">
        <v>6023.8618359093261</v>
      </c>
      <c r="AK60" s="2">
        <v>6033.5363162919639</v>
      </c>
      <c r="AL60" s="2">
        <v>6039.0032043380952</v>
      </c>
      <c r="AM60" s="2">
        <v>6028.1174248202542</v>
      </c>
    </row>
    <row r="61" spans="1:39" x14ac:dyDescent="0.25">
      <c r="A61" s="74">
        <f ca="1">Exceedance!U61</f>
        <v>44562</v>
      </c>
      <c r="B61" s="254">
        <v>6026.074328352257</v>
      </c>
      <c r="C61" s="254">
        <v>6026.1008496798395</v>
      </c>
      <c r="D61" s="254">
        <v>6026.1016864893027</v>
      </c>
      <c r="E61" s="2">
        <v>6022.9610982243303</v>
      </c>
      <c r="F61" s="1">
        <v>6039.0001120492834</v>
      </c>
      <c r="G61" s="1">
        <v>6025.7095483279218</v>
      </c>
      <c r="H61" s="1">
        <v>6023.1829258381249</v>
      </c>
      <c r="I61" s="1">
        <v>6026.0453555084359</v>
      </c>
      <c r="J61" s="1">
        <v>6025.8050613662563</v>
      </c>
      <c r="K61" s="1">
        <v>6027.4099324704703</v>
      </c>
      <c r="L61" s="1">
        <v>6022.5597255746561</v>
      </c>
      <c r="M61" s="1">
        <v>6027.8643733614927</v>
      </c>
      <c r="N61" s="1">
        <v>6023.277493585294</v>
      </c>
      <c r="O61" s="1">
        <v>6029.2082187044762</v>
      </c>
      <c r="P61" s="1">
        <v>6028.4608475667919</v>
      </c>
      <c r="Q61" s="1">
        <v>6031.8836499259824</v>
      </c>
      <c r="R61" s="1">
        <v>6030.2961887024167</v>
      </c>
      <c r="S61" s="1">
        <v>6030.6297210497614</v>
      </c>
      <c r="T61" s="1">
        <v>6023.0852519550353</v>
      </c>
      <c r="U61" s="1">
        <v>6024.5077713018136</v>
      </c>
      <c r="V61" s="1">
        <v>6023.3492482083366</v>
      </c>
      <c r="W61" s="1">
        <v>6023.566400863996</v>
      </c>
      <c r="X61" s="1">
        <v>6025.2683544580113</v>
      </c>
      <c r="Y61" s="1">
        <v>6027.0036340181105</v>
      </c>
      <c r="Z61" s="1">
        <v>6026.2129737382165</v>
      </c>
      <c r="AA61" s="1">
        <v>6023.6813286272754</v>
      </c>
      <c r="AB61" s="1">
        <v>6025.1773601719251</v>
      </c>
      <c r="AC61" s="1">
        <v>6028.422536799897</v>
      </c>
      <c r="AD61" s="1">
        <v>6023.1061839552558</v>
      </c>
      <c r="AE61" s="1">
        <v>6039.0001143399923</v>
      </c>
      <c r="AF61" s="2">
        <v>6025.785381342308</v>
      </c>
      <c r="AG61" s="2">
        <v>6023.3553779828608</v>
      </c>
      <c r="AH61" s="2">
        <v>6028.9675978800324</v>
      </c>
      <c r="AI61" s="2">
        <v>6025.9729273490002</v>
      </c>
      <c r="AJ61" s="2">
        <v>6024.1904737338127</v>
      </c>
      <c r="AK61" s="2">
        <v>6033.1989015026156</v>
      </c>
      <c r="AL61" s="2">
        <v>6039.000123812938</v>
      </c>
      <c r="AM61" s="2">
        <v>6027.2765729614875</v>
      </c>
    </row>
    <row r="62" spans="1:39" x14ac:dyDescent="0.25">
      <c r="A62" s="74">
        <f ca="1">Exceedance!U62</f>
        <v>44593</v>
      </c>
      <c r="B62" s="254">
        <v>6025.4587397904206</v>
      </c>
      <c r="C62" s="254">
        <v>6025.5028545889299</v>
      </c>
      <c r="D62" s="254">
        <v>6025.4926043361875</v>
      </c>
      <c r="E62" s="2">
        <v>6022.5889298135353</v>
      </c>
      <c r="F62" s="1">
        <v>6039.2118120587857</v>
      </c>
      <c r="G62" s="1">
        <v>6025.5549649743853</v>
      </c>
      <c r="H62" s="1">
        <v>6023.1654885745802</v>
      </c>
      <c r="I62" s="1">
        <v>6025.620770278183</v>
      </c>
      <c r="J62" s="1">
        <v>6025.7861296207839</v>
      </c>
      <c r="K62" s="1">
        <v>6026.6087209829511</v>
      </c>
      <c r="L62" s="1">
        <v>6022.4011737583187</v>
      </c>
      <c r="M62" s="1">
        <v>6026.98420633761</v>
      </c>
      <c r="N62" s="1">
        <v>6023.8233515668489</v>
      </c>
      <c r="O62" s="1">
        <v>6028.6622288396456</v>
      </c>
      <c r="P62" s="1">
        <v>6027.8045493730524</v>
      </c>
      <c r="Q62" s="1">
        <v>6031.3219865060064</v>
      </c>
      <c r="R62" s="1">
        <v>6029.4480179656375</v>
      </c>
      <c r="S62" s="1">
        <v>6029.9223339100672</v>
      </c>
      <c r="T62" s="1">
        <v>6023.7039487089432</v>
      </c>
      <c r="U62" s="1">
        <v>6024.5332199686727</v>
      </c>
      <c r="V62" s="1">
        <v>6023.926784926517</v>
      </c>
      <c r="W62" s="1">
        <v>6023.7045444690621</v>
      </c>
      <c r="X62" s="1">
        <v>6025.0016391807449</v>
      </c>
      <c r="Y62" s="1">
        <v>6026.2844300759507</v>
      </c>
      <c r="Z62" s="1">
        <v>6026.2757312524955</v>
      </c>
      <c r="AA62" s="1">
        <v>6023.5851719071634</v>
      </c>
      <c r="AB62" s="1">
        <v>6024.9719856571337</v>
      </c>
      <c r="AC62" s="1">
        <v>6027.8201140425526</v>
      </c>
      <c r="AD62" s="1">
        <v>6022.8626246228287</v>
      </c>
      <c r="AE62" s="1">
        <v>6039.221191281802</v>
      </c>
      <c r="AF62" s="2">
        <v>6025.9581954679279</v>
      </c>
      <c r="AG62" s="2">
        <v>6023.4803076378157</v>
      </c>
      <c r="AH62" s="2">
        <v>6028.5683888487092</v>
      </c>
      <c r="AI62" s="2">
        <v>6025.9451117932858</v>
      </c>
      <c r="AJ62" s="2">
        <v>6024.4858008377323</v>
      </c>
      <c r="AK62" s="2">
        <v>6033.0097641079383</v>
      </c>
      <c r="AL62" s="2">
        <v>6039.2272860411076</v>
      </c>
      <c r="AM62" s="2">
        <v>6026.3761975581292</v>
      </c>
    </row>
    <row r="63" spans="1:39" x14ac:dyDescent="0.25">
      <c r="A63" s="74">
        <f ca="1">Exceedance!U63</f>
        <v>44621</v>
      </c>
      <c r="B63" s="254">
        <v>6025.8565022393577</v>
      </c>
      <c r="C63" s="254">
        <v>6025.927322362556</v>
      </c>
      <c r="D63" s="254">
        <v>6025.9019706378804</v>
      </c>
      <c r="E63" s="2">
        <v>6022.2930393596125</v>
      </c>
      <c r="F63" s="1">
        <v>6033.1679441121878</v>
      </c>
      <c r="G63" s="1">
        <v>6026.35048355258</v>
      </c>
      <c r="H63" s="1">
        <v>6024.38622948181</v>
      </c>
      <c r="I63" s="1">
        <v>6025.8883101891997</v>
      </c>
      <c r="J63" s="1">
        <v>6026.2727510874902</v>
      </c>
      <c r="K63" s="1">
        <v>6027.3795025948502</v>
      </c>
      <c r="L63" s="1">
        <v>6023.272221421993</v>
      </c>
      <c r="M63" s="1">
        <v>6027.0529003888023</v>
      </c>
      <c r="N63" s="1">
        <v>6025.354779653193</v>
      </c>
      <c r="O63" s="1">
        <v>6027.6738685743385</v>
      </c>
      <c r="P63" s="1">
        <v>6027.2832312982218</v>
      </c>
      <c r="Q63" s="1">
        <v>6028.7672972974069</v>
      </c>
      <c r="R63" s="1">
        <v>6028.2439743984514</v>
      </c>
      <c r="S63" s="1">
        <v>6028.3523233157721</v>
      </c>
      <c r="T63" s="1">
        <v>6024.9168371815767</v>
      </c>
      <c r="U63" s="1">
        <v>6024.9288511685245</v>
      </c>
      <c r="V63" s="1">
        <v>6024.9644172050175</v>
      </c>
      <c r="W63" s="1">
        <v>6024.9067770035381</v>
      </c>
      <c r="X63" s="1">
        <v>6025.5836320234876</v>
      </c>
      <c r="Y63" s="1">
        <v>6026.216305997702</v>
      </c>
      <c r="Z63" s="1">
        <v>6027.1071574002617</v>
      </c>
      <c r="AA63" s="1">
        <v>6023.7947684831934</v>
      </c>
      <c r="AB63" s="1">
        <v>6025.4742405167935</v>
      </c>
      <c r="AC63" s="1">
        <v>6027.7827460332346</v>
      </c>
      <c r="AD63" s="1">
        <v>6023.2928488016123</v>
      </c>
      <c r="AE63" s="1">
        <v>6032.2876078789268</v>
      </c>
      <c r="AF63" s="2">
        <v>6026.7820050763085</v>
      </c>
      <c r="AG63" s="2">
        <v>6024.0385481774438</v>
      </c>
      <c r="AH63" s="2">
        <v>6027.9051303838351</v>
      </c>
      <c r="AI63" s="2">
        <v>6026.5347382587515</v>
      </c>
      <c r="AJ63" s="2">
        <v>6025.5376175606161</v>
      </c>
      <c r="AK63" s="2">
        <v>6029.8592039478444</v>
      </c>
      <c r="AL63" s="2">
        <v>6033.0679453626099</v>
      </c>
      <c r="AM63" s="2">
        <v>6026.0224400514726</v>
      </c>
    </row>
    <row r="64" spans="1:39" x14ac:dyDescent="0.25">
      <c r="A64" s="74" t="str">
        <f ca="1">Exceedance!U64</f>
        <v/>
      </c>
      <c r="B64" s="254">
        <v>6026.8325529205131</v>
      </c>
      <c r="C64" s="254">
        <v>6026.835213110613</v>
      </c>
      <c r="D64" s="254">
        <v>6026.8342608331541</v>
      </c>
      <c r="E64" s="2">
        <v>6023.8114525256551</v>
      </c>
      <c r="F64" s="1">
        <v>6027.1159283929182</v>
      </c>
      <c r="G64" s="1">
        <v>6026.8511670570915</v>
      </c>
      <c r="H64" s="1">
        <v>6026.710259851523</v>
      </c>
      <c r="I64" s="1">
        <v>6026.8337477111963</v>
      </c>
      <c r="J64" s="1">
        <v>6026.8482341582312</v>
      </c>
      <c r="K64" s="1">
        <v>6026.890204224198</v>
      </c>
      <c r="L64" s="1">
        <v>6024.8106642743642</v>
      </c>
      <c r="M64" s="1">
        <v>6026.8777715086871</v>
      </c>
      <c r="N64" s="1">
        <v>6023.9275187419171</v>
      </c>
      <c r="O64" s="1">
        <v>6024.0175091303727</v>
      </c>
      <c r="P64" s="1">
        <v>6024.0022768318668</v>
      </c>
      <c r="Q64" s="1">
        <v>6025.0211584588678</v>
      </c>
      <c r="R64" s="1">
        <v>6024.0398357958984</v>
      </c>
      <c r="S64" s="1">
        <v>6026.9274388229296</v>
      </c>
      <c r="T64" s="1">
        <v>6026.0121325381215</v>
      </c>
      <c r="U64" s="1">
        <v>6025.2871744523827</v>
      </c>
      <c r="V64" s="1">
        <v>6025.6683289926577</v>
      </c>
      <c r="W64" s="1">
        <v>6026.1687621950368</v>
      </c>
      <c r="X64" s="1">
        <v>6024.8979813567621</v>
      </c>
      <c r="Y64" s="1">
        <v>6026.8461044464548</v>
      </c>
      <c r="Z64" s="1">
        <v>6026.5016902846919</v>
      </c>
      <c r="AA64" s="1">
        <v>6024.1095986545351</v>
      </c>
      <c r="AB64" s="1">
        <v>6024.8938036375966</v>
      </c>
      <c r="AC64" s="1">
        <v>6026.9056019208674</v>
      </c>
      <c r="AD64" s="1">
        <v>6023.8489986249579</v>
      </c>
      <c r="AE64" s="1">
        <v>6026.4411810935735</v>
      </c>
      <c r="AF64" s="2">
        <v>6026.8674960593244</v>
      </c>
      <c r="AG64" s="2">
        <v>6025.3257894670523</v>
      </c>
      <c r="AH64" s="2">
        <v>6026.9102812664405</v>
      </c>
      <c r="AI64" s="2">
        <v>6026.8581249505387</v>
      </c>
      <c r="AJ64" s="2">
        <v>6023.9345464484913</v>
      </c>
      <c r="AK64" s="2">
        <v>6024.1036935219181</v>
      </c>
      <c r="AL64" s="2">
        <v>6024.2332062899995</v>
      </c>
      <c r="AM64" s="2">
        <v>6023.9532518071392</v>
      </c>
    </row>
    <row r="65" spans="1:39" x14ac:dyDescent="0.25">
      <c r="A65" s="74" t="str">
        <f ca="1">Exceedance!U65</f>
        <v/>
      </c>
      <c r="B65" s="254">
        <v>6025.1490429996493</v>
      </c>
      <c r="C65" s="254">
        <v>6025.1374373641684</v>
      </c>
      <c r="D65" s="254">
        <v>6025.1416567231163</v>
      </c>
      <c r="E65" s="2">
        <v>6027.9671027442591</v>
      </c>
      <c r="F65" s="1">
        <v>6028.1320591535459</v>
      </c>
      <c r="G65" s="1">
        <v>6026.7942325813319</v>
      </c>
      <c r="H65" s="1">
        <v>6024.6189771238287</v>
      </c>
      <c r="I65" s="1">
        <v>6027.1041515167408</v>
      </c>
      <c r="J65" s="1">
        <v>6023.6019538319924</v>
      </c>
      <c r="K65" s="1">
        <v>6026.718280653763</v>
      </c>
      <c r="L65" s="1">
        <v>6022.1662735626714</v>
      </c>
      <c r="M65" s="1">
        <v>6026.1801685325381</v>
      </c>
      <c r="N65" s="1">
        <v>6020.3724777912994</v>
      </c>
      <c r="O65" s="1">
        <v>6021.751683781421</v>
      </c>
      <c r="P65" s="1">
        <v>6022.6313228046538</v>
      </c>
      <c r="Q65" s="1">
        <v>6023.6229232590795</v>
      </c>
      <c r="R65" s="1">
        <v>6026.1841959650856</v>
      </c>
      <c r="S65" s="1">
        <v>6024.5243318859712</v>
      </c>
      <c r="T65" s="1">
        <v>6025.1304298758914</v>
      </c>
      <c r="U65" s="1">
        <v>6022.3564616331832</v>
      </c>
      <c r="V65" s="1">
        <v>6022.4952738983748</v>
      </c>
      <c r="W65" s="1">
        <v>6023.8118587241015</v>
      </c>
      <c r="X65" s="1">
        <v>6024.0855208365501</v>
      </c>
      <c r="Y65" s="1">
        <v>6027.990528698153</v>
      </c>
      <c r="Z65" s="1">
        <v>6027.443451610784</v>
      </c>
      <c r="AA65" s="1">
        <v>6019.8382153908906</v>
      </c>
      <c r="AB65" s="1">
        <v>6021.574362222439</v>
      </c>
      <c r="AC65" s="1">
        <v>6025.9947235224936</v>
      </c>
      <c r="AD65" s="1">
        <v>6019.5752651984803</v>
      </c>
      <c r="AE65" s="1">
        <v>6028.2972794525413</v>
      </c>
      <c r="AF65" s="2">
        <v>6025.6741672810695</v>
      </c>
      <c r="AG65" s="2">
        <v>6023.1731989369364</v>
      </c>
      <c r="AH65" s="2">
        <v>6026.4186381220752</v>
      </c>
      <c r="AI65" s="2">
        <v>6024.4956932709101</v>
      </c>
      <c r="AJ65" s="2">
        <v>6025.2518698043768</v>
      </c>
      <c r="AK65" s="2">
        <v>6020.7457045676183</v>
      </c>
      <c r="AL65" s="2">
        <v>6021.8722343846157</v>
      </c>
      <c r="AM65" s="2">
        <v>6023.1601042229904</v>
      </c>
    </row>
    <row r="66" spans="1:39" x14ac:dyDescent="0.25">
      <c r="A66" s="74" t="str">
        <f ca="1">Exceedance!U66</f>
        <v/>
      </c>
      <c r="B66" s="254">
        <v>6028.9562265246504</v>
      </c>
      <c r="C66" s="254">
        <v>6028.878987819302</v>
      </c>
      <c r="D66" s="254">
        <v>6028.9066896449303</v>
      </c>
      <c r="E66" s="2">
        <v>6043.5593127626853</v>
      </c>
      <c r="F66" s="1">
        <v>6028.3886129609955</v>
      </c>
      <c r="G66" s="1">
        <v>6026.1015879999259</v>
      </c>
      <c r="H66" s="1">
        <v>6026.6802350996177</v>
      </c>
      <c r="I66" s="1">
        <v>6024.4252710059664</v>
      </c>
      <c r="J66" s="1">
        <v>6029.3342483705719</v>
      </c>
      <c r="K66" s="1">
        <v>6025.8743529603616</v>
      </c>
      <c r="L66" s="1">
        <v>6028.2666941563175</v>
      </c>
      <c r="M66" s="1">
        <v>6024.7232710183562</v>
      </c>
      <c r="N66" s="1">
        <v>6024.1539894457937</v>
      </c>
      <c r="O66" s="1">
        <v>6032.1832298716572</v>
      </c>
      <c r="P66" s="1">
        <v>6035.1380091049741</v>
      </c>
      <c r="Q66" s="1">
        <v>6028.9361538853782</v>
      </c>
      <c r="R66" s="1">
        <v>6037.7660664096948</v>
      </c>
      <c r="S66" s="1">
        <v>6025.4644426599016</v>
      </c>
      <c r="T66" s="1">
        <v>6025.7603613928268</v>
      </c>
      <c r="U66" s="1">
        <v>6022.2272976839704</v>
      </c>
      <c r="V66" s="1">
        <v>6023.6298378536039</v>
      </c>
      <c r="W66" s="1">
        <v>6024.9052498148867</v>
      </c>
      <c r="X66" s="1">
        <v>6028.1040711437954</v>
      </c>
      <c r="Y66" s="1">
        <v>6029.4872883154239</v>
      </c>
      <c r="Z66" s="1">
        <v>6026.6674411243357</v>
      </c>
      <c r="AA66" s="1">
        <v>6022.3510581813216</v>
      </c>
      <c r="AB66" s="1">
        <v>6028.3292609106829</v>
      </c>
      <c r="AC66" s="1">
        <v>6023.7543175854125</v>
      </c>
      <c r="AD66" s="1">
        <v>6025.830323165038</v>
      </c>
      <c r="AE66" s="1">
        <v>6027.1307752332314</v>
      </c>
      <c r="AF66" s="2">
        <v>6025.3619166166882</v>
      </c>
      <c r="AG66" s="2">
        <v>6028.380983099064</v>
      </c>
      <c r="AH66" s="2">
        <v>6026.9769078898189</v>
      </c>
      <c r="AI66" s="2">
        <v>6024.956136689606</v>
      </c>
      <c r="AJ66" s="2">
        <v>6029.5729200466985</v>
      </c>
      <c r="AK66" s="2">
        <v>6035.0445269363736</v>
      </c>
      <c r="AL66" s="2">
        <v>6029.3598352073213</v>
      </c>
      <c r="AM66" s="2">
        <v>6029.7249257495614</v>
      </c>
    </row>
    <row r="67" spans="1:39" x14ac:dyDescent="0.25">
      <c r="A67" s="74" t="str">
        <f ca="1">Exceedance!U67</f>
        <v/>
      </c>
      <c r="B67" s="254">
        <v>6030.2459872833442</v>
      </c>
      <c r="C67" s="254">
        <v>6030.1026593463166</v>
      </c>
      <c r="D67" s="254">
        <v>6030.1540079972019</v>
      </c>
      <c r="E67" s="2">
        <v>6046.5897269199941</v>
      </c>
      <c r="F67" s="1">
        <v>6026.0942811190562</v>
      </c>
      <c r="G67" s="1">
        <v>6024.9450924694866</v>
      </c>
      <c r="H67" s="1">
        <v>6028.0668301236528</v>
      </c>
      <c r="I67" s="1">
        <v>6025.992059289697</v>
      </c>
      <c r="J67" s="1">
        <v>6031.7435254408247</v>
      </c>
      <c r="K67" s="1">
        <v>6024.7099032690803</v>
      </c>
      <c r="L67" s="1">
        <v>6030.959288646759</v>
      </c>
      <c r="M67" s="1">
        <v>6022.0829953018774</v>
      </c>
      <c r="N67" s="1">
        <v>6033.9055918882941</v>
      </c>
      <c r="O67" s="1">
        <v>6034.7218122941731</v>
      </c>
      <c r="P67" s="1">
        <v>6038.3898242361192</v>
      </c>
      <c r="Q67" s="1">
        <v>6035.4171760948548</v>
      </c>
      <c r="R67" s="1">
        <v>6042.3789664905244</v>
      </c>
      <c r="S67" s="1">
        <v>6024.2819095683308</v>
      </c>
      <c r="T67" s="1">
        <v>6025.405071999241</v>
      </c>
      <c r="U67" s="1">
        <v>6021.8794630530001</v>
      </c>
      <c r="V67" s="1">
        <v>6023.803567751057</v>
      </c>
      <c r="W67" s="1">
        <v>6026.8391820869865</v>
      </c>
      <c r="X67" s="1">
        <v>6031.2568596232923</v>
      </c>
      <c r="Y67" s="1">
        <v>6027.6705008668041</v>
      </c>
      <c r="Z67" s="1">
        <v>6025.2854249297588</v>
      </c>
      <c r="AA67" s="1">
        <v>6025.8930429946986</v>
      </c>
      <c r="AB67" s="1">
        <v>6033.6240751014375</v>
      </c>
      <c r="AC67" s="1">
        <v>6024.8539135189176</v>
      </c>
      <c r="AD67" s="1">
        <v>6040.0202962512876</v>
      </c>
      <c r="AE67" s="1">
        <v>6024.5594999369423</v>
      </c>
      <c r="AF67" s="2">
        <v>6024.6259308946092</v>
      </c>
      <c r="AG67" s="2">
        <v>6033.4017907071429</v>
      </c>
      <c r="AH67" s="2">
        <v>6026.2231028527158</v>
      </c>
      <c r="AI67" s="2">
        <v>6024.1654502979527</v>
      </c>
      <c r="AJ67" s="2">
        <v>6037.0623500303809</v>
      </c>
      <c r="AK67" s="2">
        <v>6043.2629920498148</v>
      </c>
      <c r="AL67" s="2">
        <v>6031.5997139099445</v>
      </c>
      <c r="AM67" s="2">
        <v>6031.9567877249638</v>
      </c>
    </row>
    <row r="68" spans="1:39" x14ac:dyDescent="0.25">
      <c r="A68" s="74" t="str">
        <f ca="1">Exceedance!U68</f>
        <v/>
      </c>
      <c r="B68" s="254">
        <v>6030.3220538850528</v>
      </c>
      <c r="C68" s="254">
        <v>6030.1944223810142</v>
      </c>
      <c r="D68" s="254">
        <v>6030.2401476295508</v>
      </c>
      <c r="E68" s="2">
        <v>6045.3989192196977</v>
      </c>
      <c r="F68" s="1">
        <v>6025.5183164451655</v>
      </c>
      <c r="G68" s="1">
        <v>6024.4091338459375</v>
      </c>
      <c r="H68" s="1">
        <v>6028.4314023978577</v>
      </c>
      <c r="I68" s="1">
        <v>6026.6067931435518</v>
      </c>
      <c r="J68" s="1">
        <v>6031.7674150048606</v>
      </c>
      <c r="K68" s="1">
        <v>6024.2468808563017</v>
      </c>
      <c r="L68" s="1">
        <v>6032.7536694910577</v>
      </c>
      <c r="M68" s="1">
        <v>6021.6178140199263</v>
      </c>
      <c r="N68" s="1">
        <v>6034.9980310697747</v>
      </c>
      <c r="O68" s="1">
        <v>6034.225385842622</v>
      </c>
      <c r="P68" s="1">
        <v>6038.5349880305203</v>
      </c>
      <c r="Q68" s="1">
        <v>6035.5147752994171</v>
      </c>
      <c r="R68" s="1">
        <v>6041.4992248558765</v>
      </c>
      <c r="S68" s="1">
        <v>6023.426770318918</v>
      </c>
      <c r="T68" s="1">
        <v>6024.8555630583023</v>
      </c>
      <c r="U68" s="1">
        <v>6021.310449836551</v>
      </c>
      <c r="V68" s="1">
        <v>6023.0813147257313</v>
      </c>
      <c r="W68" s="1">
        <v>6027.2181388523959</v>
      </c>
      <c r="X68" s="1">
        <v>6031.2750848096948</v>
      </c>
      <c r="Y68" s="1">
        <v>6026.4271068828148</v>
      </c>
      <c r="Z68" s="1">
        <v>6024.7469890232796</v>
      </c>
      <c r="AA68" s="1">
        <v>6026.4835759213875</v>
      </c>
      <c r="AB68" s="1">
        <v>6033.4239689534943</v>
      </c>
      <c r="AC68" s="1">
        <v>6025.6497389574442</v>
      </c>
      <c r="AD68" s="1">
        <v>6041.0518925640554</v>
      </c>
      <c r="AE68" s="1">
        <v>6023.6819674149328</v>
      </c>
      <c r="AF68" s="2">
        <v>6024.0732423473191</v>
      </c>
      <c r="AG68" s="2">
        <v>6032.9891872240796</v>
      </c>
      <c r="AH68" s="2">
        <v>6026.6386119922954</v>
      </c>
      <c r="AI68" s="2">
        <v>6023.4680492380303</v>
      </c>
      <c r="AJ68" s="2">
        <v>6038.3991691892352</v>
      </c>
      <c r="AK68" s="2">
        <v>6043.6470845473714</v>
      </c>
      <c r="AL68" s="2">
        <v>6031.6833940166252</v>
      </c>
      <c r="AM68" s="2">
        <v>6032.0013697706936</v>
      </c>
    </row>
    <row r="69" spans="1:39" x14ac:dyDescent="0.25">
      <c r="A69" s="74" t="str">
        <f ca="1">Exceedance!U69</f>
        <v/>
      </c>
      <c r="B69" s="254">
        <v>6029.6621068786053</v>
      </c>
      <c r="C69" s="254">
        <v>6029.5496213277929</v>
      </c>
      <c r="D69" s="254">
        <v>6029.5899203888011</v>
      </c>
      <c r="E69" s="2">
        <v>6039.5070780382975</v>
      </c>
      <c r="F69" s="1">
        <v>6025.3875899509885</v>
      </c>
      <c r="G69" s="1">
        <v>6024.3287095694532</v>
      </c>
      <c r="H69" s="1">
        <v>6027.926014891691</v>
      </c>
      <c r="I69" s="1">
        <v>6026.2183353103446</v>
      </c>
      <c r="J69" s="1">
        <v>6030.9950016212424</v>
      </c>
      <c r="K69" s="1">
        <v>6023.9734850861523</v>
      </c>
      <c r="L69" s="1">
        <v>6031.8530367230724</v>
      </c>
      <c r="M69" s="1">
        <v>6021.7666838416581</v>
      </c>
      <c r="N69" s="1">
        <v>6033.8776667674783</v>
      </c>
      <c r="O69" s="1">
        <v>6033.0686689342883</v>
      </c>
      <c r="P69" s="1">
        <v>6037.3519218214306</v>
      </c>
      <c r="Q69" s="1">
        <v>6034.2661699724767</v>
      </c>
      <c r="R69" s="1">
        <v>6039.2305548282256</v>
      </c>
      <c r="S69" s="1">
        <v>6023.6046844090415</v>
      </c>
      <c r="T69" s="1">
        <v>6024.6970364020344</v>
      </c>
      <c r="U69" s="1">
        <v>6021.567959859005</v>
      </c>
      <c r="V69" s="1">
        <v>6023.2013236875882</v>
      </c>
      <c r="W69" s="1">
        <v>6026.8407104358976</v>
      </c>
      <c r="X69" s="1">
        <v>6030.4842895043848</v>
      </c>
      <c r="Y69" s="1">
        <v>6026.1109001900068</v>
      </c>
      <c r="Z69" s="1">
        <v>6024.4422937002955</v>
      </c>
      <c r="AA69" s="1">
        <v>6026.3402705816316</v>
      </c>
      <c r="AB69" s="1">
        <v>6032.2787882070488</v>
      </c>
      <c r="AC69" s="1">
        <v>6025.5195798797004</v>
      </c>
      <c r="AD69" s="1">
        <v>6039.1970960666476</v>
      </c>
      <c r="AE69" s="1">
        <v>6023.6935560533466</v>
      </c>
      <c r="AF69" s="2">
        <v>6023.8354184838863</v>
      </c>
      <c r="AG69" s="2">
        <v>6032.0221861247019</v>
      </c>
      <c r="AH69" s="2">
        <v>6026.2807239995745</v>
      </c>
      <c r="AI69" s="2">
        <v>6023.5038880077427</v>
      </c>
      <c r="AJ69" s="2">
        <v>6037.5631280134521</v>
      </c>
      <c r="AK69" s="2">
        <v>6039.3955565147589</v>
      </c>
      <c r="AL69" s="2">
        <v>6030.9601661237739</v>
      </c>
      <c r="AM69" s="2">
        <v>6031.2405947406942</v>
      </c>
    </row>
    <row r="70" spans="1:39" x14ac:dyDescent="0.25">
      <c r="A70" s="74" t="str">
        <f ca="1">Exceedance!U70</f>
        <v/>
      </c>
      <c r="B70" s="254"/>
      <c r="C70" s="254"/>
      <c r="D70" s="254"/>
      <c r="F70" s="1"/>
      <c r="G70" s="1"/>
      <c r="H70" s="1"/>
      <c r="I70" s="1"/>
      <c r="J70" s="1"/>
      <c r="K70" s="1"/>
      <c r="L70" s="1"/>
      <c r="M70" s="1"/>
      <c r="N70" s="1"/>
      <c r="O70" s="1"/>
      <c r="P70" s="1"/>
      <c r="Q70" s="1"/>
      <c r="R70" s="1"/>
      <c r="S70" s="1"/>
      <c r="T70" s="1"/>
      <c r="U70" s="1"/>
      <c r="V70" s="1"/>
      <c r="W70" s="1"/>
      <c r="X70" s="1"/>
      <c r="Y70" s="1"/>
      <c r="Z70" s="1"/>
      <c r="AA70" s="1"/>
      <c r="AB70" s="1"/>
      <c r="AC70" s="1"/>
      <c r="AD70" s="1"/>
      <c r="AE70" s="1"/>
    </row>
    <row r="71" spans="1:39" x14ac:dyDescent="0.25">
      <c r="A71" s="74" t="str">
        <f ca="1">Exceedance!U71</f>
        <v/>
      </c>
      <c r="B71" s="254"/>
      <c r="C71" s="254"/>
      <c r="D71" s="254"/>
      <c r="F71" s="1"/>
      <c r="G71" s="1"/>
      <c r="H71" s="1"/>
      <c r="I71" s="1"/>
      <c r="J71" s="1"/>
      <c r="K71" s="1"/>
      <c r="L71" s="1"/>
      <c r="M71" s="1"/>
      <c r="N71" s="1"/>
      <c r="O71" s="1"/>
      <c r="P71" s="1"/>
      <c r="Q71" s="1"/>
      <c r="R71" s="1"/>
      <c r="S71" s="1"/>
      <c r="T71" s="1"/>
      <c r="U71" s="1"/>
      <c r="V71" s="1"/>
      <c r="W71" s="1"/>
      <c r="X71" s="1"/>
      <c r="Y71" s="1"/>
      <c r="Z71" s="1"/>
      <c r="AA71" s="1"/>
      <c r="AB71" s="1"/>
      <c r="AC71" s="1"/>
      <c r="AD71" s="1"/>
      <c r="AE71" s="1"/>
    </row>
    <row r="72" spans="1:39" x14ac:dyDescent="0.25">
      <c r="A72" s="74" t="str">
        <f ca="1">Exceedance!U72</f>
        <v/>
      </c>
      <c r="B72" s="254"/>
      <c r="C72" s="254"/>
      <c r="D72" s="254"/>
      <c r="F72" s="1"/>
      <c r="G72" s="1"/>
      <c r="H72" s="1"/>
      <c r="I72" s="1"/>
      <c r="J72" s="1"/>
      <c r="K72" s="1"/>
      <c r="L72" s="1"/>
      <c r="M72" s="1"/>
      <c r="N72" s="1"/>
      <c r="O72" s="1"/>
      <c r="P72" s="1"/>
      <c r="Q72" s="1"/>
      <c r="R72" s="1"/>
      <c r="S72" s="1"/>
      <c r="T72" s="1"/>
      <c r="U72" s="1"/>
      <c r="V72" s="1"/>
      <c r="W72" s="1"/>
      <c r="X72" s="1"/>
      <c r="Y72" s="1"/>
      <c r="Z72" s="1"/>
      <c r="AA72" s="1"/>
      <c r="AB72" s="1"/>
      <c r="AC72" s="1"/>
      <c r="AD72" s="1"/>
      <c r="AE72" s="1"/>
    </row>
    <row r="73" spans="1:39" x14ac:dyDescent="0.25">
      <c r="A73" s="74" t="str">
        <f ca="1">Exceedance!U73</f>
        <v/>
      </c>
      <c r="B73" s="254"/>
      <c r="C73" s="254"/>
      <c r="D73" s="254"/>
      <c r="F73" s="1"/>
      <c r="G73" s="1"/>
      <c r="H73" s="1"/>
      <c r="I73" s="1"/>
      <c r="J73" s="1"/>
      <c r="K73" s="1"/>
      <c r="L73" s="1"/>
      <c r="M73" s="1"/>
      <c r="N73" s="1"/>
      <c r="O73" s="1"/>
      <c r="P73" s="1"/>
      <c r="Q73" s="1"/>
      <c r="R73" s="1"/>
      <c r="S73" s="1"/>
      <c r="T73" s="1"/>
      <c r="U73" s="1"/>
      <c r="V73" s="1"/>
      <c r="W73" s="1"/>
      <c r="X73" s="1"/>
      <c r="Y73" s="1"/>
      <c r="Z73" s="1"/>
      <c r="AA73" s="1"/>
      <c r="AB73" s="1"/>
      <c r="AC73" s="1"/>
      <c r="AD73" s="1"/>
      <c r="AE73" s="1"/>
    </row>
    <row r="74" spans="1:39" x14ac:dyDescent="0.25">
      <c r="A74" s="74" t="str">
        <f ca="1">Exceedance!U74</f>
        <v/>
      </c>
      <c r="B74" s="254"/>
      <c r="C74" s="254"/>
      <c r="D74" s="254"/>
      <c r="F74" s="1"/>
      <c r="G74" s="1"/>
      <c r="H74" s="1"/>
      <c r="I74" s="1"/>
      <c r="J74" s="1"/>
      <c r="K74" s="1"/>
      <c r="L74" s="1"/>
      <c r="M74" s="1"/>
      <c r="N74" s="1"/>
      <c r="O74" s="1"/>
      <c r="P74" s="1"/>
      <c r="Q74" s="1"/>
      <c r="R74" s="1"/>
      <c r="S74" s="1"/>
      <c r="T74" s="1"/>
      <c r="U74" s="1"/>
      <c r="V74" s="1"/>
      <c r="W74" s="1"/>
      <c r="X74" s="1"/>
      <c r="Y74" s="1"/>
      <c r="Z74" s="1"/>
      <c r="AA74" s="1"/>
      <c r="AB74" s="1"/>
      <c r="AC74" s="1"/>
      <c r="AD74" s="1"/>
      <c r="AE74" s="1"/>
    </row>
    <row r="75" spans="1:39" x14ac:dyDescent="0.25">
      <c r="A75" s="74" t="str">
        <f ca="1">Exceedance!U75</f>
        <v/>
      </c>
      <c r="B75" s="254"/>
      <c r="C75" s="254"/>
      <c r="D75" s="254"/>
      <c r="F75" s="1"/>
      <c r="G75" s="1"/>
      <c r="H75" s="1"/>
      <c r="I75" s="1"/>
      <c r="J75" s="1"/>
      <c r="K75" s="1"/>
      <c r="L75" s="1"/>
      <c r="M75" s="1"/>
      <c r="N75" s="1"/>
      <c r="O75" s="1"/>
      <c r="P75" s="1"/>
      <c r="Q75" s="1"/>
      <c r="R75" s="1"/>
      <c r="S75" s="1"/>
      <c r="T75" s="1"/>
      <c r="U75" s="1"/>
      <c r="V75" s="1"/>
      <c r="W75" s="1"/>
      <c r="X75" s="1"/>
      <c r="Y75" s="1"/>
      <c r="Z75" s="1"/>
      <c r="AA75" s="1"/>
      <c r="AB75" s="1"/>
      <c r="AC75" s="1"/>
      <c r="AD75" s="1"/>
      <c r="AE75" s="1"/>
    </row>
    <row r="76" spans="1:39" x14ac:dyDescent="0.25">
      <c r="A76" s="74" t="str">
        <f ca="1">Exceedance!U76</f>
        <v/>
      </c>
      <c r="B76" s="254"/>
      <c r="C76" s="254"/>
      <c r="D76" s="254"/>
      <c r="F76" s="1"/>
      <c r="G76" s="1"/>
      <c r="H76" s="1"/>
      <c r="I76" s="1"/>
      <c r="J76" s="1"/>
      <c r="K76" s="1"/>
      <c r="L76" s="1"/>
      <c r="M76" s="1"/>
      <c r="N76" s="1"/>
      <c r="O76" s="1"/>
      <c r="P76" s="1"/>
      <c r="Q76" s="1"/>
      <c r="R76" s="1"/>
      <c r="S76" s="1"/>
      <c r="T76" s="1"/>
      <c r="U76" s="1"/>
      <c r="V76" s="1"/>
      <c r="W76" s="1"/>
      <c r="X76" s="1"/>
      <c r="Y76" s="1"/>
      <c r="Z76" s="1"/>
      <c r="AA76" s="1"/>
      <c r="AB76" s="1"/>
      <c r="AC76" s="1"/>
      <c r="AD76" s="1"/>
      <c r="AE76" s="1"/>
    </row>
    <row r="77" spans="1:39" x14ac:dyDescent="0.25">
      <c r="A77" s="74" t="str">
        <f ca="1">Exceedance!U77</f>
        <v/>
      </c>
      <c r="B77" s="254"/>
      <c r="C77" s="254"/>
      <c r="D77" s="254"/>
      <c r="F77" s="1"/>
      <c r="G77" s="1"/>
      <c r="H77" s="1"/>
      <c r="I77" s="1"/>
      <c r="J77" s="1"/>
      <c r="K77" s="1"/>
      <c r="L77" s="1"/>
      <c r="M77" s="1"/>
      <c r="N77" s="1"/>
      <c r="O77" s="1"/>
      <c r="P77" s="1"/>
      <c r="Q77" s="1"/>
      <c r="R77" s="1"/>
      <c r="S77" s="1"/>
      <c r="T77" s="1"/>
      <c r="U77" s="1"/>
      <c r="V77" s="1"/>
      <c r="W77" s="1"/>
      <c r="X77" s="1"/>
      <c r="Y77" s="1"/>
      <c r="Z77" s="1"/>
      <c r="AA77" s="1"/>
      <c r="AB77" s="1"/>
      <c r="AC77" s="1"/>
      <c r="AD77" s="1"/>
      <c r="AE77" s="1"/>
    </row>
    <row r="78" spans="1:39" x14ac:dyDescent="0.25">
      <c r="A78" s="74" t="str">
        <f ca="1">Exceedance!U78</f>
        <v/>
      </c>
      <c r="B78" s="254"/>
      <c r="C78" s="254"/>
      <c r="D78" s="254"/>
      <c r="F78" s="1"/>
      <c r="G78" s="1"/>
      <c r="H78" s="1"/>
      <c r="I78" s="1"/>
      <c r="J78" s="1"/>
      <c r="K78" s="1"/>
      <c r="L78" s="1"/>
      <c r="M78" s="1"/>
      <c r="N78" s="1"/>
      <c r="O78" s="1"/>
      <c r="P78" s="1"/>
      <c r="Q78" s="1"/>
      <c r="R78" s="1"/>
      <c r="S78" s="1"/>
      <c r="T78" s="1"/>
      <c r="U78" s="1"/>
      <c r="V78" s="1"/>
      <c r="W78" s="1"/>
      <c r="X78" s="1"/>
      <c r="Y78" s="1"/>
      <c r="Z78" s="1"/>
      <c r="AA78" s="1"/>
      <c r="AB78" s="1"/>
      <c r="AC78" s="1"/>
      <c r="AD78" s="1"/>
      <c r="AE78" s="1"/>
    </row>
    <row r="79" spans="1:39" x14ac:dyDescent="0.25">
      <c r="A79" s="74" t="str">
        <f ca="1">Exceedance!U79</f>
        <v/>
      </c>
      <c r="B79" s="254"/>
      <c r="C79" s="254"/>
      <c r="D79" s="254"/>
      <c r="F79" s="1"/>
      <c r="G79" s="1"/>
      <c r="H79" s="1"/>
      <c r="I79" s="1"/>
      <c r="J79" s="1"/>
      <c r="K79" s="1"/>
      <c r="L79" s="1"/>
      <c r="M79" s="1"/>
      <c r="N79" s="1"/>
      <c r="O79" s="1"/>
      <c r="P79" s="1"/>
      <c r="Q79" s="1"/>
      <c r="R79" s="1"/>
      <c r="S79" s="1"/>
      <c r="T79" s="1"/>
      <c r="U79" s="1"/>
      <c r="V79" s="1"/>
      <c r="W79" s="1"/>
      <c r="X79" s="1"/>
      <c r="Y79" s="1"/>
      <c r="Z79" s="1"/>
      <c r="AA79" s="1"/>
      <c r="AB79" s="1"/>
      <c r="AC79" s="1"/>
      <c r="AD79" s="1"/>
      <c r="AE79" s="1"/>
    </row>
    <row r="80" spans="1:39" x14ac:dyDescent="0.25">
      <c r="A80" s="74" t="str">
        <f ca="1">Exceedance!U80</f>
        <v/>
      </c>
      <c r="B80" s="254"/>
      <c r="C80" s="254"/>
      <c r="D80" s="254"/>
      <c r="F80" s="1"/>
      <c r="G80" s="1"/>
      <c r="H80" s="1"/>
      <c r="I80" s="1"/>
      <c r="J80" s="1"/>
      <c r="K80" s="1"/>
      <c r="L80" s="1"/>
      <c r="M80" s="1"/>
      <c r="N80" s="1"/>
      <c r="O80" s="1"/>
      <c r="P80" s="1"/>
      <c r="Q80" s="1"/>
      <c r="R80" s="1"/>
      <c r="S80" s="1"/>
      <c r="T80" s="1"/>
      <c r="U80" s="1"/>
      <c r="V80" s="1"/>
      <c r="W80" s="1"/>
      <c r="X80" s="1"/>
      <c r="Y80" s="1"/>
      <c r="Z80" s="1"/>
      <c r="AA80" s="1"/>
      <c r="AB80" s="1"/>
      <c r="AC80" s="1"/>
      <c r="AD80" s="1"/>
      <c r="AE80" s="1"/>
    </row>
    <row r="81" spans="1:31" x14ac:dyDescent="0.25">
      <c r="A81" s="74" t="str">
        <f ca="1">Exceedance!U81</f>
        <v/>
      </c>
      <c r="B81" s="254"/>
      <c r="C81" s="254"/>
      <c r="D81" s="254"/>
      <c r="F81" s="1"/>
      <c r="G81" s="1"/>
      <c r="H81" s="1"/>
      <c r="I81" s="1"/>
      <c r="J81" s="1"/>
      <c r="K81" s="1"/>
      <c r="L81" s="1"/>
      <c r="M81" s="1"/>
      <c r="N81" s="1"/>
      <c r="O81" s="1"/>
      <c r="P81" s="1"/>
      <c r="Q81" s="1"/>
      <c r="R81" s="1"/>
      <c r="S81" s="1"/>
      <c r="T81" s="1"/>
      <c r="U81" s="1"/>
      <c r="V81" s="1"/>
      <c r="W81" s="1"/>
      <c r="X81" s="1"/>
      <c r="Y81" s="1"/>
      <c r="Z81" s="1"/>
      <c r="AA81" s="1"/>
      <c r="AB81" s="1"/>
      <c r="AC81" s="1"/>
      <c r="AD81" s="1"/>
      <c r="AE81" s="1"/>
    </row>
    <row r="82" spans="1:31" x14ac:dyDescent="0.25">
      <c r="A82" s="74" t="str">
        <f ca="1">Exceedance!U82</f>
        <v/>
      </c>
      <c r="B82" s="254"/>
      <c r="C82" s="254"/>
      <c r="D82" s="254"/>
      <c r="F82" s="1"/>
      <c r="G82" s="1"/>
      <c r="H82" s="1"/>
      <c r="I82" s="1"/>
      <c r="J82" s="1"/>
      <c r="K82" s="1"/>
      <c r="L82" s="1"/>
      <c r="M82" s="1"/>
      <c r="N82" s="1"/>
      <c r="O82" s="1"/>
      <c r="P82" s="1"/>
      <c r="Q82" s="1"/>
      <c r="R82" s="1"/>
      <c r="S82" s="1"/>
      <c r="T82" s="1"/>
      <c r="U82" s="1"/>
      <c r="V82" s="1"/>
      <c r="W82" s="1"/>
      <c r="X82" s="1"/>
      <c r="Y82" s="1"/>
      <c r="Z82" s="1"/>
      <c r="AA82" s="1"/>
      <c r="AB82" s="1"/>
      <c r="AC82" s="1"/>
      <c r="AD82" s="1"/>
      <c r="AE82" s="1"/>
    </row>
    <row r="83" spans="1:31" x14ac:dyDescent="0.25">
      <c r="A83" s="74" t="str">
        <f ca="1">Exceedance!U83</f>
        <v/>
      </c>
      <c r="B83" s="254"/>
      <c r="C83" s="254"/>
      <c r="D83" s="254"/>
      <c r="F83" s="1"/>
      <c r="G83" s="1"/>
      <c r="H83" s="1"/>
      <c r="I83" s="1"/>
      <c r="J83" s="1"/>
      <c r="K83" s="1"/>
      <c r="L83" s="1"/>
      <c r="M83" s="1"/>
      <c r="N83" s="1"/>
      <c r="O83" s="1"/>
      <c r="P83" s="1"/>
      <c r="Q83" s="1"/>
      <c r="R83" s="1"/>
      <c r="S83" s="1"/>
      <c r="T83" s="1"/>
      <c r="U83" s="1"/>
      <c r="V83" s="1"/>
      <c r="W83" s="1"/>
      <c r="X83" s="1"/>
      <c r="Y83" s="1"/>
      <c r="Z83" s="1"/>
      <c r="AA83" s="1"/>
      <c r="AB83" s="1"/>
      <c r="AC83" s="1"/>
      <c r="AD83" s="1"/>
      <c r="AE83" s="1"/>
    </row>
    <row r="84" spans="1:31" x14ac:dyDescent="0.25">
      <c r="A84" s="74" t="str">
        <f ca="1">Exceedance!U84</f>
        <v/>
      </c>
      <c r="B84" s="254"/>
      <c r="C84" s="254"/>
      <c r="D84" s="254"/>
      <c r="F84" s="1"/>
      <c r="G84" s="1"/>
      <c r="H84" s="1"/>
      <c r="I84" s="1"/>
      <c r="J84" s="1"/>
      <c r="K84" s="1"/>
      <c r="L84" s="1"/>
      <c r="M84" s="1"/>
      <c r="N84" s="1"/>
      <c r="O84" s="1"/>
      <c r="P84" s="1"/>
      <c r="Q84" s="1"/>
      <c r="R84" s="1"/>
      <c r="S84" s="1"/>
      <c r="T84" s="1"/>
      <c r="U84" s="1"/>
      <c r="V84" s="1"/>
      <c r="W84" s="1"/>
      <c r="X84" s="1"/>
      <c r="Y84" s="1"/>
      <c r="Z84" s="1"/>
      <c r="AA84" s="1"/>
      <c r="AB84" s="1"/>
      <c r="AC84" s="1"/>
      <c r="AD84" s="1"/>
      <c r="AE84" s="1"/>
    </row>
    <row r="85" spans="1:31" x14ac:dyDescent="0.25">
      <c r="A85" s="74" t="str">
        <f ca="1">Exceedance!U85</f>
        <v/>
      </c>
      <c r="B85" s="254"/>
      <c r="C85" s="254"/>
      <c r="D85" s="254"/>
      <c r="F85" s="1"/>
      <c r="G85" s="1"/>
      <c r="H85" s="1"/>
      <c r="I85" s="1"/>
      <c r="J85" s="1"/>
      <c r="K85" s="1"/>
      <c r="L85" s="1"/>
      <c r="M85" s="1"/>
      <c r="N85" s="1"/>
      <c r="O85" s="1"/>
      <c r="P85" s="1"/>
      <c r="Q85" s="1"/>
      <c r="R85" s="1"/>
      <c r="S85" s="1"/>
      <c r="T85" s="1"/>
      <c r="U85" s="1"/>
      <c r="V85" s="1"/>
      <c r="W85" s="1"/>
      <c r="X85" s="1"/>
      <c r="Y85" s="1"/>
      <c r="Z85" s="1"/>
      <c r="AA85" s="1"/>
      <c r="AB85" s="1"/>
      <c r="AC85" s="1"/>
      <c r="AD85" s="1"/>
      <c r="AE85" s="1"/>
    </row>
    <row r="86" spans="1:31" x14ac:dyDescent="0.25">
      <c r="A86" s="74" t="str">
        <f ca="1">Exceedance!U86</f>
        <v/>
      </c>
      <c r="B86" s="254"/>
      <c r="C86" s="254"/>
      <c r="D86" s="254"/>
      <c r="F86" s="1"/>
      <c r="G86" s="1"/>
      <c r="H86" s="1"/>
      <c r="I86" s="1"/>
      <c r="J86" s="1"/>
      <c r="K86" s="1"/>
      <c r="L86" s="1"/>
      <c r="M86" s="1"/>
      <c r="N86" s="1"/>
      <c r="O86" s="1"/>
      <c r="P86" s="1"/>
      <c r="Q86" s="1"/>
      <c r="R86" s="1"/>
      <c r="S86" s="1"/>
      <c r="T86" s="1"/>
      <c r="U86" s="1"/>
      <c r="V86" s="1"/>
      <c r="W86" s="1"/>
      <c r="X86" s="1"/>
      <c r="Y86" s="1"/>
      <c r="Z86" s="1"/>
      <c r="AA86" s="1"/>
      <c r="AB86" s="1"/>
      <c r="AC86" s="1"/>
      <c r="AD86" s="1"/>
      <c r="AE86" s="1"/>
    </row>
    <row r="87" spans="1:31" x14ac:dyDescent="0.25">
      <c r="A87" s="74" t="str">
        <f ca="1">Exceedance!U87</f>
        <v/>
      </c>
      <c r="B87" s="254"/>
      <c r="C87" s="254"/>
      <c r="D87" s="254"/>
      <c r="F87" s="1"/>
      <c r="G87" s="1"/>
      <c r="H87" s="1"/>
      <c r="I87" s="1"/>
      <c r="J87" s="1"/>
      <c r="K87" s="1"/>
      <c r="L87" s="1"/>
      <c r="M87" s="1"/>
      <c r="N87" s="1"/>
      <c r="O87" s="1"/>
      <c r="P87" s="1"/>
      <c r="Q87" s="1"/>
      <c r="R87" s="1"/>
      <c r="S87" s="1"/>
      <c r="T87" s="1"/>
      <c r="U87" s="1"/>
      <c r="V87" s="1"/>
      <c r="W87" s="1"/>
      <c r="X87" s="1"/>
      <c r="Y87" s="1"/>
      <c r="Z87" s="1"/>
      <c r="AA87" s="1"/>
      <c r="AB87" s="1"/>
      <c r="AC87" s="1"/>
      <c r="AD87" s="1"/>
      <c r="AE87" s="1"/>
    </row>
    <row r="88" spans="1:31" x14ac:dyDescent="0.25">
      <c r="A88" s="74" t="str">
        <f ca="1">Exceedance!U88</f>
        <v/>
      </c>
      <c r="B88" s="254"/>
      <c r="C88" s="254"/>
      <c r="D88" s="254"/>
      <c r="F88" s="1"/>
      <c r="G88" s="1"/>
      <c r="H88" s="1"/>
      <c r="I88" s="1"/>
      <c r="J88" s="1"/>
      <c r="K88" s="1"/>
      <c r="L88" s="1"/>
      <c r="M88" s="1"/>
      <c r="N88" s="1"/>
      <c r="O88" s="1"/>
      <c r="P88" s="1"/>
      <c r="Q88" s="1"/>
      <c r="R88" s="1"/>
      <c r="S88" s="1"/>
      <c r="T88" s="1"/>
      <c r="U88" s="1"/>
      <c r="V88" s="1"/>
      <c r="W88" s="1"/>
      <c r="X88" s="1"/>
      <c r="Y88" s="1"/>
      <c r="Z88" s="1"/>
      <c r="AA88" s="1"/>
      <c r="AB88" s="1"/>
      <c r="AC88" s="1"/>
      <c r="AD88" s="1"/>
      <c r="AE88" s="1"/>
    </row>
    <row r="89" spans="1:31" x14ac:dyDescent="0.25">
      <c r="A89" s="74" t="str">
        <f ca="1">Exceedance!U89</f>
        <v/>
      </c>
      <c r="B89" s="254"/>
      <c r="C89" s="254"/>
      <c r="D89" s="254"/>
      <c r="F89" s="1"/>
      <c r="G89" s="1"/>
      <c r="H89" s="1"/>
      <c r="I89" s="1"/>
      <c r="J89" s="1"/>
      <c r="K89" s="1"/>
      <c r="L89" s="1"/>
      <c r="M89" s="1"/>
      <c r="N89" s="1"/>
      <c r="O89" s="1"/>
      <c r="P89" s="1"/>
      <c r="Q89" s="1"/>
      <c r="R89" s="1"/>
      <c r="S89" s="1"/>
      <c r="T89" s="1"/>
      <c r="U89" s="1"/>
      <c r="V89" s="1"/>
      <c r="W89" s="1"/>
      <c r="X89" s="1"/>
      <c r="Y89" s="1"/>
      <c r="Z89" s="1"/>
      <c r="AA89" s="1"/>
      <c r="AB89" s="1"/>
      <c r="AC89" s="1"/>
      <c r="AD89" s="1"/>
      <c r="AE89" s="1"/>
    </row>
    <row r="90" spans="1:31" x14ac:dyDescent="0.25">
      <c r="A90" s="74" t="str">
        <f ca="1">Exceedance!U90</f>
        <v/>
      </c>
      <c r="B90" s="254"/>
      <c r="C90" s="254"/>
      <c r="D90" s="254"/>
      <c r="F90" s="1"/>
      <c r="G90" s="1"/>
      <c r="H90" s="1"/>
      <c r="I90" s="1"/>
      <c r="J90" s="1"/>
      <c r="K90" s="1"/>
      <c r="L90" s="1"/>
      <c r="M90" s="1"/>
      <c r="N90" s="1"/>
      <c r="O90" s="1"/>
      <c r="P90" s="1"/>
      <c r="Q90" s="1"/>
      <c r="R90" s="1"/>
      <c r="S90" s="1"/>
      <c r="T90" s="1"/>
      <c r="U90" s="1"/>
      <c r="V90" s="1"/>
      <c r="W90" s="1"/>
      <c r="X90" s="1"/>
      <c r="Y90" s="1"/>
      <c r="Z90" s="1"/>
      <c r="AA90" s="1"/>
      <c r="AB90" s="1"/>
      <c r="AC90" s="1"/>
      <c r="AD90" s="1"/>
      <c r="AE90" s="1"/>
    </row>
    <row r="91" spans="1:31" x14ac:dyDescent="0.25">
      <c r="A91" s="74" t="str">
        <f ca="1">Exceedance!U91</f>
        <v/>
      </c>
      <c r="B91" s="254"/>
      <c r="C91" s="254"/>
      <c r="D91" s="254"/>
      <c r="F91" s="1"/>
      <c r="G91" s="1"/>
      <c r="H91" s="1"/>
      <c r="I91" s="1"/>
      <c r="J91" s="1"/>
      <c r="K91" s="1"/>
      <c r="L91" s="1"/>
      <c r="M91" s="1"/>
      <c r="N91" s="1"/>
      <c r="O91" s="1"/>
      <c r="P91" s="1"/>
      <c r="Q91" s="1"/>
      <c r="R91" s="1"/>
      <c r="S91" s="1"/>
      <c r="T91" s="1"/>
      <c r="U91" s="1"/>
      <c r="V91" s="1"/>
      <c r="W91" s="1"/>
      <c r="X91" s="1"/>
      <c r="Y91" s="1"/>
      <c r="Z91" s="1"/>
      <c r="AA91" s="1"/>
      <c r="AB91" s="1"/>
      <c r="AC91" s="1"/>
      <c r="AD91" s="1"/>
      <c r="AE91" s="1"/>
    </row>
    <row r="92" spans="1:31" x14ac:dyDescent="0.25">
      <c r="A92" s="74" t="str">
        <f ca="1">Exceedance!U92</f>
        <v/>
      </c>
      <c r="B92" s="254"/>
      <c r="C92" s="254"/>
      <c r="D92" s="254"/>
      <c r="F92" s="1"/>
      <c r="G92" s="1"/>
      <c r="H92" s="1"/>
      <c r="I92" s="1"/>
      <c r="J92" s="1"/>
      <c r="K92" s="1"/>
      <c r="L92" s="1"/>
      <c r="M92" s="1"/>
      <c r="N92" s="1"/>
      <c r="O92" s="1"/>
      <c r="P92" s="1"/>
      <c r="Q92" s="1"/>
      <c r="R92" s="1"/>
      <c r="S92" s="1"/>
      <c r="T92" s="1"/>
      <c r="U92" s="1"/>
      <c r="V92" s="1"/>
      <c r="W92" s="1"/>
      <c r="X92" s="1"/>
      <c r="Y92" s="1"/>
      <c r="Z92" s="1"/>
      <c r="AA92" s="1"/>
      <c r="AB92" s="1"/>
      <c r="AC92" s="1"/>
      <c r="AD92" s="1"/>
      <c r="AE92" s="1"/>
    </row>
    <row r="93" spans="1:31" x14ac:dyDescent="0.25">
      <c r="A93" s="74" t="str">
        <f ca="1">Exceedance!U93</f>
        <v/>
      </c>
      <c r="B93" s="254"/>
      <c r="C93" s="254"/>
      <c r="D93" s="254"/>
      <c r="F93" s="1"/>
      <c r="G93" s="1"/>
      <c r="H93" s="1"/>
      <c r="I93" s="1"/>
      <c r="J93" s="1"/>
      <c r="K93" s="1"/>
      <c r="L93" s="1"/>
      <c r="M93" s="1"/>
      <c r="N93" s="1"/>
      <c r="O93" s="1"/>
      <c r="P93" s="1"/>
      <c r="Q93" s="1"/>
      <c r="R93" s="1"/>
      <c r="S93" s="1"/>
      <c r="T93" s="1"/>
      <c r="U93" s="1"/>
      <c r="V93" s="1"/>
      <c r="W93" s="1"/>
      <c r="X93" s="1"/>
      <c r="Y93" s="1"/>
      <c r="Z93" s="1"/>
      <c r="AA93" s="1"/>
      <c r="AB93" s="1"/>
      <c r="AC93" s="1"/>
      <c r="AD93" s="1"/>
      <c r="AE93" s="1"/>
    </row>
    <row r="94" spans="1:31" x14ac:dyDescent="0.25">
      <c r="A94" s="74" t="str">
        <f ca="1">Exceedance!U94</f>
        <v/>
      </c>
      <c r="B94" s="254"/>
      <c r="C94" s="254"/>
      <c r="D94" s="254"/>
      <c r="F94" s="1"/>
      <c r="G94" s="1"/>
      <c r="H94" s="1"/>
      <c r="I94" s="1"/>
      <c r="J94" s="1"/>
      <c r="K94" s="1"/>
      <c r="L94" s="1"/>
      <c r="M94" s="1"/>
      <c r="N94" s="1"/>
      <c r="O94" s="1"/>
      <c r="P94" s="1"/>
      <c r="Q94" s="1"/>
      <c r="R94" s="1"/>
      <c r="S94" s="1"/>
      <c r="T94" s="1"/>
      <c r="U94" s="1"/>
      <c r="V94" s="1"/>
      <c r="W94" s="1"/>
      <c r="X94" s="1"/>
      <c r="Y94" s="1"/>
      <c r="Z94" s="1"/>
      <c r="AA94" s="1"/>
      <c r="AB94" s="1"/>
      <c r="AC94" s="1"/>
      <c r="AD94" s="1"/>
      <c r="AE94" s="1"/>
    </row>
    <row r="95" spans="1:31" x14ac:dyDescent="0.25">
      <c r="A95" s="74" t="str">
        <f ca="1">Exceedance!U95</f>
        <v/>
      </c>
      <c r="B95" s="254"/>
      <c r="C95" s="254"/>
      <c r="D95" s="254"/>
      <c r="F95" s="1"/>
      <c r="G95" s="1"/>
      <c r="H95" s="1"/>
      <c r="I95" s="1"/>
      <c r="J95" s="1"/>
      <c r="K95" s="1"/>
      <c r="L95" s="1"/>
      <c r="M95" s="1"/>
      <c r="N95" s="1"/>
      <c r="O95" s="1"/>
      <c r="P95" s="1"/>
      <c r="Q95" s="1"/>
      <c r="R95" s="1"/>
      <c r="S95" s="1"/>
      <c r="T95" s="1"/>
      <c r="U95" s="1"/>
      <c r="V95" s="1"/>
      <c r="W95" s="1"/>
      <c r="X95" s="1"/>
      <c r="Y95" s="1"/>
      <c r="Z95" s="1"/>
      <c r="AA95" s="1"/>
      <c r="AB95" s="1"/>
      <c r="AC95" s="1"/>
      <c r="AD95" s="1"/>
      <c r="AE95" s="1"/>
    </row>
    <row r="96" spans="1:31" x14ac:dyDescent="0.25">
      <c r="A96" s="74" t="str">
        <f ca="1">Exceedance!U96</f>
        <v/>
      </c>
      <c r="B96" s="254"/>
      <c r="C96" s="254"/>
      <c r="D96" s="254"/>
      <c r="F96" s="1"/>
      <c r="G96" s="1"/>
      <c r="H96" s="1"/>
      <c r="I96" s="1"/>
      <c r="J96" s="1"/>
      <c r="K96" s="1"/>
      <c r="L96" s="1"/>
      <c r="M96" s="1"/>
      <c r="N96" s="1"/>
      <c r="O96" s="1"/>
      <c r="P96" s="1"/>
      <c r="Q96" s="1"/>
      <c r="R96" s="1"/>
      <c r="S96" s="1"/>
      <c r="T96" s="1"/>
      <c r="U96" s="1"/>
      <c r="V96" s="1"/>
      <c r="W96" s="1"/>
      <c r="X96" s="1"/>
      <c r="Y96" s="1"/>
      <c r="Z96" s="1"/>
      <c r="AA96" s="1"/>
      <c r="AB96" s="1"/>
      <c r="AC96" s="1"/>
      <c r="AD96" s="1"/>
      <c r="AE96" s="1"/>
    </row>
    <row r="97" spans="1:31" x14ac:dyDescent="0.25">
      <c r="A97" s="74" t="str">
        <f ca="1">Exceedance!U97</f>
        <v/>
      </c>
      <c r="B97" s="254"/>
      <c r="C97" s="254"/>
      <c r="D97" s="254"/>
      <c r="F97" s="1"/>
      <c r="G97" s="1"/>
      <c r="H97" s="1"/>
      <c r="I97" s="1"/>
      <c r="J97" s="1"/>
      <c r="K97" s="1"/>
      <c r="L97" s="1"/>
      <c r="M97" s="1"/>
      <c r="N97" s="1"/>
      <c r="O97" s="1"/>
      <c r="P97" s="1"/>
      <c r="Q97" s="1"/>
      <c r="R97" s="1"/>
      <c r="S97" s="1"/>
      <c r="T97" s="1"/>
      <c r="U97" s="1"/>
      <c r="V97" s="1"/>
      <c r="W97" s="1"/>
      <c r="X97" s="1"/>
      <c r="Y97" s="1"/>
      <c r="Z97" s="1"/>
      <c r="AA97" s="1"/>
      <c r="AB97" s="1"/>
      <c r="AC97" s="1"/>
      <c r="AD97" s="1"/>
      <c r="AE97" s="1"/>
    </row>
    <row r="98" spans="1:31" x14ac:dyDescent="0.25">
      <c r="A98" s="74" t="str">
        <f ca="1">Exceedance!U98</f>
        <v/>
      </c>
      <c r="B98" s="254"/>
      <c r="C98" s="254"/>
      <c r="D98" s="254"/>
      <c r="F98" s="1"/>
      <c r="G98" s="1"/>
      <c r="H98" s="1"/>
      <c r="I98" s="1"/>
      <c r="J98" s="1"/>
      <c r="K98" s="1"/>
      <c r="L98" s="1"/>
      <c r="M98" s="1"/>
      <c r="N98" s="1"/>
      <c r="O98" s="1"/>
      <c r="P98" s="1"/>
      <c r="Q98" s="1"/>
      <c r="R98" s="1"/>
      <c r="S98" s="1"/>
      <c r="T98" s="1"/>
      <c r="U98" s="1"/>
      <c r="V98" s="1"/>
      <c r="W98" s="1"/>
      <c r="X98" s="1"/>
      <c r="Y98" s="1"/>
      <c r="Z98" s="1"/>
      <c r="AA98" s="1"/>
      <c r="AB98" s="1"/>
      <c r="AC98" s="1"/>
      <c r="AD98" s="1"/>
      <c r="AE98" s="1"/>
    </row>
    <row r="99" spans="1:31" x14ac:dyDescent="0.25">
      <c r="A99" s="74" t="str">
        <f ca="1">Exceedance!U99</f>
        <v/>
      </c>
      <c r="B99" s="254"/>
      <c r="C99" s="254"/>
      <c r="D99" s="254"/>
      <c r="F99" s="1"/>
      <c r="G99" s="1"/>
      <c r="H99" s="1"/>
      <c r="I99" s="1"/>
      <c r="J99" s="1"/>
      <c r="K99" s="1"/>
      <c r="L99" s="1"/>
      <c r="M99" s="1"/>
      <c r="N99" s="1"/>
      <c r="O99" s="1"/>
      <c r="P99" s="1"/>
      <c r="Q99" s="1"/>
      <c r="R99" s="1"/>
      <c r="S99" s="1"/>
      <c r="T99" s="1"/>
      <c r="U99" s="1"/>
      <c r="V99" s="1"/>
      <c r="W99" s="1"/>
      <c r="X99" s="1"/>
      <c r="Y99" s="1"/>
      <c r="Z99" s="1"/>
      <c r="AA99" s="1"/>
      <c r="AB99" s="1"/>
      <c r="AC99" s="1"/>
      <c r="AD99" s="1"/>
      <c r="AE99" s="1"/>
    </row>
    <row r="100" spans="1:31" x14ac:dyDescent="0.25">
      <c r="A100" s="74" t="str">
        <f ca="1">Exceedance!U100</f>
        <v/>
      </c>
      <c r="B100" s="254"/>
      <c r="C100" s="254"/>
      <c r="D100" s="254"/>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row>
  </sheetData>
  <mergeCells count="1">
    <mergeCell ref="E1:AE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2"/>
    <col min="2" max="4" width="8.85546875" style="255"/>
    <col min="5" max="16384" width="8.85546875" style="2"/>
  </cols>
  <sheetData>
    <row r="1" spans="1:56" s="109" customFormat="1" x14ac:dyDescent="0.25">
      <c r="A1" s="72"/>
      <c r="B1" s="256"/>
      <c r="C1" s="256"/>
      <c r="D1" s="256"/>
      <c r="E1" s="738" t="s">
        <v>60</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234.22195493008005</v>
      </c>
      <c r="C4" s="273">
        <v>285.08195493008003</v>
      </c>
      <c r="D4" s="273">
        <v>336.98080599999554</v>
      </c>
      <c r="E4" s="1">
        <v>406.95180599999554</v>
      </c>
      <c r="F4" s="1">
        <v>320.87995493008015</v>
      </c>
      <c r="G4" s="1">
        <v>318.88395493008022</v>
      </c>
      <c r="H4" s="1">
        <v>318.12695493007988</v>
      </c>
      <c r="I4" s="1">
        <v>369.16780599999549</v>
      </c>
      <c r="J4" s="1">
        <v>375.14280599999535</v>
      </c>
      <c r="K4" s="1">
        <v>367.65880599999525</v>
      </c>
      <c r="L4" s="1">
        <v>415.49880599999557</v>
      </c>
      <c r="M4" s="1">
        <v>340.58867768680591</v>
      </c>
      <c r="N4" s="1">
        <v>446.31280599999553</v>
      </c>
      <c r="O4" s="1">
        <v>338.90495493008001</v>
      </c>
      <c r="P4" s="1">
        <v>374.22480599999528</v>
      </c>
      <c r="Q4" s="1">
        <v>315.31795493007979</v>
      </c>
      <c r="R4" s="1">
        <v>452.28980599999528</v>
      </c>
      <c r="S4" s="1">
        <v>317.19295493008036</v>
      </c>
      <c r="T4" s="1">
        <v>313.00595493008012</v>
      </c>
      <c r="U4" s="1">
        <v>323.87795493008008</v>
      </c>
      <c r="V4" s="1">
        <v>317.19095493007995</v>
      </c>
      <c r="W4" s="1">
        <v>328.84195493008008</v>
      </c>
      <c r="X4" s="1">
        <v>372.10080599999537</v>
      </c>
      <c r="Y4" s="1">
        <v>341.42795493008026</v>
      </c>
      <c r="Z4" s="1">
        <v>320.16095493008009</v>
      </c>
      <c r="AA4" s="1">
        <v>357.27980599999523</v>
      </c>
      <c r="AB4" s="1">
        <v>403.9908059999953</v>
      </c>
      <c r="AC4" s="1">
        <v>319.08995493008001</v>
      </c>
      <c r="AD4" s="1">
        <v>370.76580599999556</v>
      </c>
      <c r="AE4" s="1">
        <v>309.10880599999541</v>
      </c>
      <c r="AF4" s="2">
        <v>311.16795493008016</v>
      </c>
      <c r="AG4" s="2">
        <v>399.50180599999538</v>
      </c>
      <c r="AH4" s="2">
        <v>382.19180599999532</v>
      </c>
      <c r="AI4" s="2">
        <v>349.66995493008005</v>
      </c>
      <c r="AJ4" s="2">
        <v>387.34380599999554</v>
      </c>
      <c r="AK4" s="2">
        <v>319.77595493007993</v>
      </c>
      <c r="AL4" s="2">
        <v>324.65795493008022</v>
      </c>
      <c r="AM4" s="2">
        <v>361.22680599999546</v>
      </c>
    </row>
    <row r="5" spans="1:56" x14ac:dyDescent="0.25">
      <c r="A5" s="74">
        <f ca="1">Exceedance!U5</f>
        <v>42856</v>
      </c>
      <c r="B5" s="273">
        <v>429.68878197176582</v>
      </c>
      <c r="C5" s="273">
        <v>462.78078482582322</v>
      </c>
      <c r="D5" s="273">
        <v>462.85843810221132</v>
      </c>
      <c r="E5" s="1">
        <v>490.37268699310641</v>
      </c>
      <c r="F5" s="1">
        <v>399.16142299637062</v>
      </c>
      <c r="G5" s="1">
        <v>455.61969767424517</v>
      </c>
      <c r="H5" s="1">
        <v>455.31689767424513</v>
      </c>
      <c r="I5" s="1">
        <v>442.46743415795578</v>
      </c>
      <c r="J5" s="1">
        <v>478.12323810221119</v>
      </c>
      <c r="K5" s="1">
        <v>487.55384014679771</v>
      </c>
      <c r="L5" s="1">
        <v>483.88291387413989</v>
      </c>
      <c r="M5" s="1">
        <v>405.8181818177469</v>
      </c>
      <c r="N5" s="1">
        <v>504.80505365977314</v>
      </c>
      <c r="O5" s="1">
        <v>463.62809767424523</v>
      </c>
      <c r="P5" s="1">
        <v>464.00496498324463</v>
      </c>
      <c r="Q5" s="1">
        <v>454.19329767424506</v>
      </c>
      <c r="R5" s="1">
        <v>473.26009174945546</v>
      </c>
      <c r="S5" s="1">
        <v>454.94329767424506</v>
      </c>
      <c r="T5" s="1">
        <v>453.26849767424517</v>
      </c>
      <c r="U5" s="1">
        <v>457.61729767424515</v>
      </c>
      <c r="V5" s="1">
        <v>454.94249767424503</v>
      </c>
      <c r="W5" s="1">
        <v>459.60289767424524</v>
      </c>
      <c r="X5" s="1">
        <v>435.01601874531133</v>
      </c>
      <c r="Y5" s="1">
        <v>419.2219424050233</v>
      </c>
      <c r="Z5" s="1">
        <v>405.0439424050233</v>
      </c>
      <c r="AA5" s="1">
        <v>460.68098935623345</v>
      </c>
      <c r="AB5" s="1">
        <v>489.28698699310644</v>
      </c>
      <c r="AC5" s="1">
        <v>462.12361708289785</v>
      </c>
      <c r="AD5" s="1">
        <v>465.50633266575085</v>
      </c>
      <c r="AE5" s="1">
        <v>444.95541372922241</v>
      </c>
      <c r="AF5" s="2">
        <v>392.36302299637072</v>
      </c>
      <c r="AG5" s="2">
        <v>491.38214469942869</v>
      </c>
      <c r="AH5" s="2">
        <v>480.94283810221117</v>
      </c>
      <c r="AI5" s="2">
        <v>467.93409767424521</v>
      </c>
      <c r="AJ5" s="2">
        <v>445.68611874531132</v>
      </c>
      <c r="AK5" s="2">
        <v>472.99847182682521</v>
      </c>
      <c r="AL5" s="2">
        <v>401.80602299637053</v>
      </c>
      <c r="AM5" s="2">
        <v>472.5568381022112</v>
      </c>
    </row>
    <row r="6" spans="1:56" x14ac:dyDescent="0.25">
      <c r="A6" s="74">
        <f ca="1">Exceedance!U6</f>
        <v>42887</v>
      </c>
      <c r="B6" s="273">
        <v>299.50413223098428</v>
      </c>
      <c r="C6" s="273">
        <v>202.31404958663646</v>
      </c>
      <c r="D6" s="273">
        <v>224.13223140481821</v>
      </c>
      <c r="E6" s="1">
        <v>216.19834710729759</v>
      </c>
      <c r="F6" s="1">
        <v>318.14876033035392</v>
      </c>
      <c r="G6" s="1">
        <v>224.13223140481821</v>
      </c>
      <c r="H6" s="1">
        <v>224.13223140481821</v>
      </c>
      <c r="I6" s="1">
        <v>294.74380165269605</v>
      </c>
      <c r="J6" s="1">
        <v>224.13223140481821</v>
      </c>
      <c r="K6" s="1">
        <v>202.31404958663646</v>
      </c>
      <c r="L6" s="1">
        <v>236.23140495855125</v>
      </c>
      <c r="M6" s="1">
        <v>245.35537190050403</v>
      </c>
      <c r="N6" s="1">
        <v>216.19834710729759</v>
      </c>
      <c r="O6" s="1">
        <v>224.13223140481821</v>
      </c>
      <c r="P6" s="1">
        <v>247.93388429738022</v>
      </c>
      <c r="Q6" s="1">
        <v>224.13223140481821</v>
      </c>
      <c r="R6" s="1">
        <v>169.98347107433796</v>
      </c>
      <c r="S6" s="1">
        <v>224.13223140481821</v>
      </c>
      <c r="T6" s="1">
        <v>224.13223140481821</v>
      </c>
      <c r="U6" s="1">
        <v>224.13223140481821</v>
      </c>
      <c r="V6" s="1">
        <v>224.13223140481821</v>
      </c>
      <c r="W6" s="1">
        <v>224.13223140481821</v>
      </c>
      <c r="X6" s="1">
        <v>318.14876033035392</v>
      </c>
      <c r="Y6" s="1">
        <v>306.44628099152499</v>
      </c>
      <c r="Z6" s="1">
        <v>306.44628099152499</v>
      </c>
      <c r="AA6" s="1">
        <v>236.23140495855125</v>
      </c>
      <c r="AB6" s="1">
        <v>216.19834710729759</v>
      </c>
      <c r="AC6" s="1">
        <v>216.19834710729759</v>
      </c>
      <c r="AD6" s="1">
        <v>160.66115702479323</v>
      </c>
      <c r="AE6" s="1">
        <v>224.52892561972229</v>
      </c>
      <c r="AF6" s="2">
        <v>318.14876033035392</v>
      </c>
      <c r="AG6" s="2">
        <v>208.26446280977694</v>
      </c>
      <c r="AH6" s="2">
        <v>224.13223140481821</v>
      </c>
      <c r="AI6" s="2">
        <v>224.13223140481821</v>
      </c>
      <c r="AJ6" s="2">
        <v>318.14876033035392</v>
      </c>
      <c r="AK6" s="2">
        <v>173.75206611564624</v>
      </c>
      <c r="AL6" s="2">
        <v>318.14876033035392</v>
      </c>
      <c r="AM6" s="2">
        <v>224.13223140481821</v>
      </c>
    </row>
    <row r="7" spans="1:56" x14ac:dyDescent="0.25">
      <c r="A7" s="74">
        <f ca="1">Exceedance!U7</f>
        <v>42917</v>
      </c>
      <c r="B7" s="273">
        <v>166.01652892561967</v>
      </c>
      <c r="C7" s="273">
        <v>166.01652892561967</v>
      </c>
      <c r="D7" s="273">
        <v>166.01652892561967</v>
      </c>
      <c r="E7" s="1">
        <v>166.01652892561967</v>
      </c>
      <c r="F7" s="1">
        <v>166.01652892561967</v>
      </c>
      <c r="G7" s="1">
        <v>166.01652892561967</v>
      </c>
      <c r="H7" s="1">
        <v>166.01652892561967</v>
      </c>
      <c r="I7" s="1">
        <v>166.01652892561967</v>
      </c>
      <c r="J7" s="1">
        <v>166.01652892561967</v>
      </c>
      <c r="K7" s="1">
        <v>166.01652892561967</v>
      </c>
      <c r="L7" s="1">
        <v>166.01652892561967</v>
      </c>
      <c r="M7" s="1">
        <v>166.01652892561967</v>
      </c>
      <c r="N7" s="1">
        <v>166.01652892561967</v>
      </c>
      <c r="O7" s="1">
        <v>166.01652892561967</v>
      </c>
      <c r="P7" s="1">
        <v>166.01652892561967</v>
      </c>
      <c r="Q7" s="1">
        <v>166.01652892561967</v>
      </c>
      <c r="R7" s="1">
        <v>166.01652892561967</v>
      </c>
      <c r="S7" s="1">
        <v>166.01652892561967</v>
      </c>
      <c r="T7" s="1">
        <v>166.01652892561967</v>
      </c>
      <c r="U7" s="1">
        <v>166.01652892561967</v>
      </c>
      <c r="V7" s="1">
        <v>166.01652892561967</v>
      </c>
      <c r="W7" s="1">
        <v>166.01652892561967</v>
      </c>
      <c r="X7" s="1">
        <v>166.01652892561967</v>
      </c>
      <c r="Y7" s="1">
        <v>166.01652892561967</v>
      </c>
      <c r="Z7" s="1">
        <v>166.01652892561967</v>
      </c>
      <c r="AA7" s="1">
        <v>166.01652892561967</v>
      </c>
      <c r="AB7" s="1">
        <v>166.01652892561967</v>
      </c>
      <c r="AC7" s="1">
        <v>166.01652892561967</v>
      </c>
      <c r="AD7" s="1">
        <v>166.01652892561967</v>
      </c>
      <c r="AE7" s="1">
        <v>166.01652892561967</v>
      </c>
      <c r="AF7" s="2">
        <v>166.01652892561967</v>
      </c>
      <c r="AG7" s="2">
        <v>166.01652892561967</v>
      </c>
      <c r="AH7" s="2">
        <v>166.01652892561967</v>
      </c>
      <c r="AI7" s="2">
        <v>166.01652892561967</v>
      </c>
      <c r="AJ7" s="2">
        <v>166.01652892561967</v>
      </c>
      <c r="AK7" s="2">
        <v>166.01652892561967</v>
      </c>
      <c r="AL7" s="2">
        <v>166.01652892561967</v>
      </c>
      <c r="AM7" s="2">
        <v>166.01652892561967</v>
      </c>
    </row>
    <row r="8" spans="1:56" x14ac:dyDescent="0.25">
      <c r="A8" s="74">
        <f ca="1">Exceedance!U8</f>
        <v>42948</v>
      </c>
      <c r="B8" s="273">
        <v>134.98004856035169</v>
      </c>
      <c r="C8" s="273">
        <v>166.01652892561967</v>
      </c>
      <c r="D8" s="273">
        <v>166.01652892561967</v>
      </c>
      <c r="E8" s="1">
        <v>166.01652892561967</v>
      </c>
      <c r="F8" s="1">
        <v>166.01652892561967</v>
      </c>
      <c r="G8" s="1">
        <v>166.01652892561967</v>
      </c>
      <c r="H8" s="1">
        <v>166.01652892561967</v>
      </c>
      <c r="I8" s="1">
        <v>166.01652892561967</v>
      </c>
      <c r="J8" s="1">
        <v>166.01652892561967</v>
      </c>
      <c r="K8" s="1">
        <v>166.01652892561967</v>
      </c>
      <c r="L8" s="1">
        <v>166.01652892561967</v>
      </c>
      <c r="M8" s="1">
        <v>166.01652892561967</v>
      </c>
      <c r="N8" s="1">
        <v>166.01652892561967</v>
      </c>
      <c r="O8" s="1">
        <v>166.01652892561967</v>
      </c>
      <c r="P8" s="1">
        <v>166.01652892561967</v>
      </c>
      <c r="Q8" s="1">
        <v>166.01652892561967</v>
      </c>
      <c r="R8" s="1">
        <v>166.01652892561967</v>
      </c>
      <c r="S8" s="1">
        <v>166.01652892561967</v>
      </c>
      <c r="T8" s="1">
        <v>166.01652892561967</v>
      </c>
      <c r="U8" s="1">
        <v>166.01652892561967</v>
      </c>
      <c r="V8" s="1">
        <v>166.01652892561967</v>
      </c>
      <c r="W8" s="1">
        <v>166.01652892561967</v>
      </c>
      <c r="X8" s="1">
        <v>166.01652892561967</v>
      </c>
      <c r="Y8" s="1">
        <v>166.01652892561967</v>
      </c>
      <c r="Z8" s="1">
        <v>166.01652892561967</v>
      </c>
      <c r="AA8" s="1">
        <v>166.01652892561967</v>
      </c>
      <c r="AB8" s="1">
        <v>166.01652892561967</v>
      </c>
      <c r="AC8" s="1">
        <v>166.01652892561967</v>
      </c>
      <c r="AD8" s="1">
        <v>165.62080818382833</v>
      </c>
      <c r="AE8" s="1">
        <v>166.01652892561967</v>
      </c>
      <c r="AF8" s="2">
        <v>166.01652892561967</v>
      </c>
      <c r="AG8" s="2">
        <v>166.01652892561967</v>
      </c>
      <c r="AH8" s="2">
        <v>166.01652892561967</v>
      </c>
      <c r="AI8" s="2">
        <v>166.01652892561967</v>
      </c>
      <c r="AJ8" s="2">
        <v>153.41231241032716</v>
      </c>
      <c r="AK8" s="2">
        <v>166.01652892561967</v>
      </c>
      <c r="AL8" s="2">
        <v>166.01652892561967</v>
      </c>
      <c r="AM8" s="2">
        <v>166.01652892561967</v>
      </c>
    </row>
    <row r="9" spans="1:56" x14ac:dyDescent="0.25">
      <c r="A9" s="74">
        <f ca="1">Exceedance!U9</f>
        <v>42979</v>
      </c>
      <c r="B9" s="273">
        <v>133.38798190925976</v>
      </c>
      <c r="C9" s="273">
        <v>847.36913575873075</v>
      </c>
      <c r="D9" s="273">
        <v>377.1195260096577</v>
      </c>
      <c r="E9" s="1">
        <v>396.49467978432517</v>
      </c>
      <c r="F9" s="1">
        <v>335.58559093253899</v>
      </c>
      <c r="G9" s="1">
        <v>906.81616492983244</v>
      </c>
      <c r="H9" s="1">
        <v>541.14722203409383</v>
      </c>
      <c r="I9" s="1">
        <v>154.71074380165274</v>
      </c>
      <c r="J9" s="1">
        <v>582.18091635123926</v>
      </c>
      <c r="K9" s="1">
        <v>338.82271142523615</v>
      </c>
      <c r="L9" s="1">
        <v>146.06655001498211</v>
      </c>
      <c r="M9" s="1">
        <v>246.60452730236793</v>
      </c>
      <c r="N9" s="1">
        <v>364.6046709618991</v>
      </c>
      <c r="O9" s="1">
        <v>831.2392400647949</v>
      </c>
      <c r="P9" s="1">
        <v>202.42547042247392</v>
      </c>
      <c r="Q9" s="1">
        <v>714.97763159029751</v>
      </c>
      <c r="R9" s="1">
        <v>155.85214855917138</v>
      </c>
      <c r="S9" s="1">
        <v>1096.0819884147688</v>
      </c>
      <c r="T9" s="1">
        <v>403.78308691839885</v>
      </c>
      <c r="U9" s="1">
        <v>469.02238156448317</v>
      </c>
      <c r="V9" s="1">
        <v>612.2234441415909</v>
      </c>
      <c r="W9" s="1">
        <v>882.97384456695613</v>
      </c>
      <c r="X9" s="1">
        <v>154.71074380165274</v>
      </c>
      <c r="Y9" s="1">
        <v>130.13354927107076</v>
      </c>
      <c r="Z9" s="1">
        <v>210.63818787466917</v>
      </c>
      <c r="AA9" s="1">
        <v>128.30178882845533</v>
      </c>
      <c r="AB9" s="1">
        <v>504.93330168843795</v>
      </c>
      <c r="AC9" s="1">
        <v>608.48390182359185</v>
      </c>
      <c r="AD9" s="1">
        <v>154.71074380165274</v>
      </c>
      <c r="AE9" s="1">
        <v>179.69644655904847</v>
      </c>
      <c r="AF9" s="2">
        <v>190.77129962809329</v>
      </c>
      <c r="AG9" s="2">
        <v>667.42070768614929</v>
      </c>
      <c r="AH9" s="2">
        <v>513.3522775980781</v>
      </c>
      <c r="AI9" s="2">
        <v>906.54955545871064</v>
      </c>
      <c r="AJ9" s="2">
        <v>151.94392934399633</v>
      </c>
      <c r="AK9" s="2">
        <v>307.2378051758198</v>
      </c>
      <c r="AL9" s="2">
        <v>184.02495508360937</v>
      </c>
      <c r="AM9" s="2">
        <v>614.80693407930141</v>
      </c>
    </row>
    <row r="10" spans="1:56" x14ac:dyDescent="0.25">
      <c r="A10" s="74">
        <f ca="1">Exceedance!U10</f>
        <v>43009</v>
      </c>
      <c r="B10" s="273">
        <v>132.05185989938207</v>
      </c>
      <c r="C10" s="273">
        <v>147.66462008498763</v>
      </c>
      <c r="D10" s="273">
        <v>116.74055537064289</v>
      </c>
      <c r="E10" s="1">
        <v>141.8557582868057</v>
      </c>
      <c r="F10" s="1">
        <v>218.12190432265336</v>
      </c>
      <c r="G10" s="1">
        <v>188.06424391594885</v>
      </c>
      <c r="H10" s="1">
        <v>151.55552383222525</v>
      </c>
      <c r="I10" s="1">
        <v>159.86776859504118</v>
      </c>
      <c r="J10" s="1">
        <v>154.12291014369774</v>
      </c>
      <c r="K10" s="1">
        <v>119.76312677455977</v>
      </c>
      <c r="L10" s="1">
        <v>103.64311362293294</v>
      </c>
      <c r="M10" s="1">
        <v>118.46242906451923</v>
      </c>
      <c r="N10" s="1">
        <v>135.12603243431082</v>
      </c>
      <c r="O10" s="1">
        <v>171.66638465172292</v>
      </c>
      <c r="P10" s="1">
        <v>110.32915110322709</v>
      </c>
      <c r="Q10" s="1">
        <v>164.60926285666071</v>
      </c>
      <c r="R10" s="1">
        <v>130.77831230695881</v>
      </c>
      <c r="S10" s="1">
        <v>199.51963321401439</v>
      </c>
      <c r="T10" s="1">
        <v>136.98481879272481</v>
      </c>
      <c r="U10" s="1">
        <v>149.16547433889772</v>
      </c>
      <c r="V10" s="1">
        <v>155.57108525381378</v>
      </c>
      <c r="W10" s="1">
        <v>172.82926469010292</v>
      </c>
      <c r="X10" s="1">
        <v>166.0165289256197</v>
      </c>
      <c r="Y10" s="1">
        <v>103.14614265644352</v>
      </c>
      <c r="Z10" s="1">
        <v>121.94511893090197</v>
      </c>
      <c r="AA10" s="1">
        <v>108.49504972525183</v>
      </c>
      <c r="AB10" s="1">
        <v>155.52260513587666</v>
      </c>
      <c r="AC10" s="1">
        <v>147.53688522702723</v>
      </c>
      <c r="AD10" s="1">
        <v>135.27272727272717</v>
      </c>
      <c r="AE10" s="1">
        <v>127.71404376766954</v>
      </c>
      <c r="AF10" s="2">
        <v>118.95110043017608</v>
      </c>
      <c r="AG10" s="2">
        <v>155.18014088627535</v>
      </c>
      <c r="AH10" s="2">
        <v>141.23018694868367</v>
      </c>
      <c r="AI10" s="2">
        <v>186.47457706485636</v>
      </c>
      <c r="AJ10" s="2">
        <v>135.27272727272717</v>
      </c>
      <c r="AK10" s="2">
        <v>147.46632139987616</v>
      </c>
      <c r="AL10" s="2">
        <v>146.8520523816764</v>
      </c>
      <c r="AM10" s="2">
        <v>154.76082992166533</v>
      </c>
    </row>
    <row r="11" spans="1:56" x14ac:dyDescent="0.25">
      <c r="A11" s="74">
        <f ca="1">Exceedance!U11</f>
        <v>43040</v>
      </c>
      <c r="B11" s="273">
        <v>130.90909090909082</v>
      </c>
      <c r="C11" s="273">
        <v>88.358717667633869</v>
      </c>
      <c r="D11" s="273">
        <v>88.796926316727976</v>
      </c>
      <c r="E11" s="1">
        <v>117.88051609375577</v>
      </c>
      <c r="F11" s="1">
        <v>150.96434245181578</v>
      </c>
      <c r="G11" s="1">
        <v>127.01769685426305</v>
      </c>
      <c r="H11" s="1">
        <v>115.15619203279954</v>
      </c>
      <c r="I11" s="1">
        <v>154.71074380165274</v>
      </c>
      <c r="J11" s="1">
        <v>114.73019710675347</v>
      </c>
      <c r="K11" s="1">
        <v>101.1608139306084</v>
      </c>
      <c r="L11" s="1">
        <v>99.993350501959455</v>
      </c>
      <c r="M11" s="1">
        <v>104.65102575919659</v>
      </c>
      <c r="N11" s="1">
        <v>112.56143837068763</v>
      </c>
      <c r="O11" s="1">
        <v>125.12405029773909</v>
      </c>
      <c r="P11" s="1">
        <v>103.27347687346098</v>
      </c>
      <c r="Q11" s="1">
        <v>117.4184790982971</v>
      </c>
      <c r="R11" s="1">
        <v>111.69015602690553</v>
      </c>
      <c r="S11" s="1">
        <v>126.6499319902675</v>
      </c>
      <c r="T11" s="1">
        <v>117.74351598155395</v>
      </c>
      <c r="U11" s="1">
        <v>116.33910055898541</v>
      </c>
      <c r="V11" s="1">
        <v>116.12714104273182</v>
      </c>
      <c r="W11" s="1">
        <v>115.21143325947661</v>
      </c>
      <c r="X11" s="1">
        <v>154.71074380165274</v>
      </c>
      <c r="Y11" s="1">
        <v>99.95980905836835</v>
      </c>
      <c r="Z11" s="1">
        <v>108.47422315608794</v>
      </c>
      <c r="AA11" s="1">
        <v>105.53273673972322</v>
      </c>
      <c r="AB11" s="1">
        <v>142.57295567450922</v>
      </c>
      <c r="AC11" s="1">
        <v>109.97693523587901</v>
      </c>
      <c r="AD11" s="1">
        <v>154.71074380165274</v>
      </c>
      <c r="AE11" s="1">
        <v>109.47459220448242</v>
      </c>
      <c r="AF11" s="2">
        <v>109.03248700492711</v>
      </c>
      <c r="AG11" s="2">
        <v>113.82530746057877</v>
      </c>
      <c r="AH11" s="2">
        <v>111.5415634401258</v>
      </c>
      <c r="AI11" s="2">
        <v>124.78171017567506</v>
      </c>
      <c r="AJ11" s="2">
        <v>130.90909090909082</v>
      </c>
      <c r="AK11" s="2">
        <v>114.96923547570628</v>
      </c>
      <c r="AL11" s="2">
        <v>130.68858291106929</v>
      </c>
      <c r="AM11" s="2">
        <v>116.02168589425506</v>
      </c>
    </row>
    <row r="12" spans="1:56" x14ac:dyDescent="0.25">
      <c r="A12" s="74">
        <f ca="1">Exceedance!U12</f>
        <v>43070</v>
      </c>
      <c r="B12" s="273">
        <v>130.9807144351158</v>
      </c>
      <c r="C12" s="273">
        <v>89.227306492515567</v>
      </c>
      <c r="D12" s="273">
        <v>90.053279818711189</v>
      </c>
      <c r="E12" s="1">
        <v>125.99913292990473</v>
      </c>
      <c r="F12" s="1">
        <v>159.54770160991595</v>
      </c>
      <c r="G12" s="1">
        <v>136.00385378429652</v>
      </c>
      <c r="H12" s="1">
        <v>124.30181538644628</v>
      </c>
      <c r="I12" s="1">
        <v>166.0165289256197</v>
      </c>
      <c r="J12" s="1">
        <v>122.83075085466103</v>
      </c>
      <c r="K12" s="1">
        <v>111.71019252785128</v>
      </c>
      <c r="L12" s="1">
        <v>110.29478358336529</v>
      </c>
      <c r="M12" s="1">
        <v>114.57505000363125</v>
      </c>
      <c r="N12" s="1">
        <v>122.28476737330304</v>
      </c>
      <c r="O12" s="1">
        <v>131.02315859295936</v>
      </c>
      <c r="P12" s="1">
        <v>112.48727466502979</v>
      </c>
      <c r="Q12" s="1">
        <v>124.98017027078106</v>
      </c>
      <c r="R12" s="1">
        <v>118.32229073916241</v>
      </c>
      <c r="S12" s="1">
        <v>138.15084430384053</v>
      </c>
      <c r="T12" s="1">
        <v>128.7366419107442</v>
      </c>
      <c r="U12" s="1">
        <v>124.8913300518208</v>
      </c>
      <c r="V12" s="1">
        <v>125.09694345473795</v>
      </c>
      <c r="W12" s="1">
        <v>124.24696454182727</v>
      </c>
      <c r="X12" s="1">
        <v>159.86776859504118</v>
      </c>
      <c r="Y12" s="1">
        <v>109.74868835521204</v>
      </c>
      <c r="Z12" s="1">
        <v>118.09838350114092</v>
      </c>
      <c r="AA12" s="1">
        <v>115.49478309126823</v>
      </c>
      <c r="AB12" s="1">
        <v>135.0562809105254</v>
      </c>
      <c r="AC12" s="1">
        <v>119.50211201639506</v>
      </c>
      <c r="AD12" s="1">
        <v>159.86776859504118</v>
      </c>
      <c r="AE12" s="1">
        <v>116.12801490322703</v>
      </c>
      <c r="AF12" s="2">
        <v>119.19039951275511</v>
      </c>
      <c r="AG12" s="2">
        <v>121.26282839563497</v>
      </c>
      <c r="AH12" s="2">
        <v>121.05965555440177</v>
      </c>
      <c r="AI12" s="2">
        <v>132.67728592039623</v>
      </c>
      <c r="AJ12" s="2">
        <v>155.82731707748712</v>
      </c>
      <c r="AK12" s="2">
        <v>121.92401859537571</v>
      </c>
      <c r="AL12" s="2">
        <v>141.80145056676432</v>
      </c>
      <c r="AM12" s="2">
        <v>125.45540033661609</v>
      </c>
    </row>
    <row r="13" spans="1:56" x14ac:dyDescent="0.25">
      <c r="A13" s="74">
        <f ca="1">Exceedance!U13</f>
        <v>43101</v>
      </c>
      <c r="B13" s="273">
        <v>131.13986503951944</v>
      </c>
      <c r="C13" s="273">
        <v>93.675950237118855</v>
      </c>
      <c r="D13" s="273">
        <v>94.567737343319024</v>
      </c>
      <c r="E13" s="1">
        <v>119.84475428277628</v>
      </c>
      <c r="F13" s="1">
        <v>153.27099614815964</v>
      </c>
      <c r="G13" s="1">
        <v>129.77541440914823</v>
      </c>
      <c r="H13" s="1">
        <v>119.52247412948408</v>
      </c>
      <c r="I13" s="1">
        <v>166.0165289256197</v>
      </c>
      <c r="J13" s="1">
        <v>116.0036985528411</v>
      </c>
      <c r="K13" s="1">
        <v>106.92116223543952</v>
      </c>
      <c r="L13" s="1">
        <v>106.22402209220404</v>
      </c>
      <c r="M13" s="1">
        <v>110.70250171192171</v>
      </c>
      <c r="N13" s="1">
        <v>117.05922874427301</v>
      </c>
      <c r="O13" s="1">
        <v>125.48059123191278</v>
      </c>
      <c r="P13" s="1">
        <v>108.20062907478567</v>
      </c>
      <c r="Q13" s="1">
        <v>120.58673271431466</v>
      </c>
      <c r="R13" s="1">
        <v>115.26861003206848</v>
      </c>
      <c r="S13" s="1">
        <v>132.63744483869189</v>
      </c>
      <c r="T13" s="1">
        <v>140.39479703861886</v>
      </c>
      <c r="U13" s="1">
        <v>119.82651939505701</v>
      </c>
      <c r="V13" s="1">
        <v>120.09485968397215</v>
      </c>
      <c r="W13" s="1">
        <v>119.49914352345331</v>
      </c>
      <c r="X13" s="1">
        <v>135.27272727272717</v>
      </c>
      <c r="Y13" s="1">
        <v>105.11962705406435</v>
      </c>
      <c r="Z13" s="1">
        <v>113.97915854492088</v>
      </c>
      <c r="AA13" s="1">
        <v>111.17074396450509</v>
      </c>
      <c r="AB13" s="1">
        <v>129.9379682929312</v>
      </c>
      <c r="AC13" s="1">
        <v>116.97958652632838</v>
      </c>
      <c r="AD13" s="1">
        <v>135.27272727272717</v>
      </c>
      <c r="AE13" s="1">
        <v>110.94312075523113</v>
      </c>
      <c r="AF13" s="2">
        <v>114.58045332172117</v>
      </c>
      <c r="AG13" s="2">
        <v>116.06368359941845</v>
      </c>
      <c r="AH13" s="2">
        <v>116.25941064976394</v>
      </c>
      <c r="AI13" s="2">
        <v>129.78381468229162</v>
      </c>
      <c r="AJ13" s="2">
        <v>135.27272727272717</v>
      </c>
      <c r="AK13" s="2">
        <v>117.20659702549767</v>
      </c>
      <c r="AL13" s="2">
        <v>137.39555961996797</v>
      </c>
      <c r="AM13" s="2">
        <v>122.51815489216878</v>
      </c>
    </row>
    <row r="14" spans="1:56" x14ac:dyDescent="0.25">
      <c r="A14" s="74">
        <f ca="1">Exceedance!U14</f>
        <v>43132</v>
      </c>
      <c r="B14" s="273">
        <v>122.18181818181809</v>
      </c>
      <c r="C14" s="273">
        <v>83.469467458071961</v>
      </c>
      <c r="D14" s="273">
        <v>83.756419857706632</v>
      </c>
      <c r="E14" s="1">
        <v>101.73348141664505</v>
      </c>
      <c r="F14" s="1">
        <v>105.92090152766123</v>
      </c>
      <c r="G14" s="1">
        <v>107.83648269264509</v>
      </c>
      <c r="H14" s="1">
        <v>99.772127170547648</v>
      </c>
      <c r="I14" s="1">
        <v>149.95041322314037</v>
      </c>
      <c r="J14" s="1">
        <v>98.431746263026085</v>
      </c>
      <c r="K14" s="1">
        <v>90.130232568081624</v>
      </c>
      <c r="L14" s="1">
        <v>89.575730204537152</v>
      </c>
      <c r="M14" s="1">
        <v>92.866058736140758</v>
      </c>
      <c r="N14" s="1">
        <v>100.38292571823865</v>
      </c>
      <c r="O14" s="1">
        <v>108.20455903898085</v>
      </c>
      <c r="P14" s="1">
        <v>90.7258240497071</v>
      </c>
      <c r="Q14" s="1">
        <v>101.12333617524922</v>
      </c>
      <c r="R14" s="1">
        <v>103.42249337061232</v>
      </c>
      <c r="S14" s="1">
        <v>116.92489228185619</v>
      </c>
      <c r="T14" s="1">
        <v>107.15091336397519</v>
      </c>
      <c r="U14" s="1">
        <v>100.63551201318492</v>
      </c>
      <c r="V14" s="1">
        <v>100.66915103913567</v>
      </c>
      <c r="W14" s="1">
        <v>103.25098726787013</v>
      </c>
      <c r="X14" s="1">
        <v>122.18181818181809</v>
      </c>
      <c r="Y14" s="1">
        <v>88.331721598343719</v>
      </c>
      <c r="Z14" s="1">
        <v>98.589682461365442</v>
      </c>
      <c r="AA14" s="1">
        <v>93.459512298602604</v>
      </c>
      <c r="AB14" s="1">
        <v>108.09646159182945</v>
      </c>
      <c r="AC14" s="1">
        <v>97.721795198367062</v>
      </c>
      <c r="AD14" s="1">
        <v>122.18181818181809</v>
      </c>
      <c r="AE14" s="1">
        <v>92.654968468919023</v>
      </c>
      <c r="AF14" s="2">
        <v>97.326722111336622</v>
      </c>
      <c r="AG14" s="2">
        <v>96.926183868060534</v>
      </c>
      <c r="AH14" s="2">
        <v>98.362865408835901</v>
      </c>
      <c r="AI14" s="2">
        <v>107.82513178146232</v>
      </c>
      <c r="AJ14" s="2">
        <v>122.18181818181809</v>
      </c>
      <c r="AK14" s="2">
        <v>101.07116020500476</v>
      </c>
      <c r="AL14" s="2">
        <v>119.18384614986633</v>
      </c>
      <c r="AM14" s="2">
        <v>101.90241331683924</v>
      </c>
    </row>
    <row r="15" spans="1:56" x14ac:dyDescent="0.25">
      <c r="A15" s="74">
        <f ca="1">Exceedance!U15</f>
        <v>43160</v>
      </c>
      <c r="B15" s="273">
        <v>135.58505196639723</v>
      </c>
      <c r="C15" s="273">
        <v>388.2001953396113</v>
      </c>
      <c r="D15" s="273">
        <v>379.4535848654794</v>
      </c>
      <c r="E15" s="1">
        <v>385.57743593684665</v>
      </c>
      <c r="F15" s="1">
        <v>436.25593736838874</v>
      </c>
      <c r="G15" s="1">
        <v>401.28724834957336</v>
      </c>
      <c r="H15" s="1">
        <v>390.50097317630957</v>
      </c>
      <c r="I15" s="1">
        <v>407.97204681995152</v>
      </c>
      <c r="J15" s="1">
        <v>386.50337538252194</v>
      </c>
      <c r="K15" s="1">
        <v>374.75449373991006</v>
      </c>
      <c r="L15" s="1">
        <v>450.67878819400869</v>
      </c>
      <c r="M15" s="1">
        <v>381.83599251488454</v>
      </c>
      <c r="N15" s="1">
        <v>371.21788923385708</v>
      </c>
      <c r="O15" s="1">
        <v>435.91562343646444</v>
      </c>
      <c r="P15" s="1">
        <v>458.93731056999445</v>
      </c>
      <c r="Q15" s="1">
        <v>398.51132219083667</v>
      </c>
      <c r="R15" s="1">
        <v>386.7564983999963</v>
      </c>
      <c r="S15" s="1">
        <v>434.09658423605305</v>
      </c>
      <c r="T15" s="1">
        <v>441.04558270216455</v>
      </c>
      <c r="U15" s="1">
        <v>409.70000641533022</v>
      </c>
      <c r="V15" s="1">
        <v>385.17502180455608</v>
      </c>
      <c r="W15" s="1">
        <v>382.63712516736797</v>
      </c>
      <c r="X15" s="1">
        <v>223.55273058865325</v>
      </c>
      <c r="Y15" s="1">
        <v>354.168621231874</v>
      </c>
      <c r="Z15" s="1">
        <v>372.79196215384223</v>
      </c>
      <c r="AA15" s="1">
        <v>432.04239140472504</v>
      </c>
      <c r="AB15" s="1">
        <v>403.48170688701981</v>
      </c>
      <c r="AC15" s="1">
        <v>382.83029713180412</v>
      </c>
      <c r="AD15" s="1">
        <v>215.3786389336303</v>
      </c>
      <c r="AE15" s="1">
        <v>351.81913776559571</v>
      </c>
      <c r="AF15" s="2">
        <v>388.18071937416232</v>
      </c>
      <c r="AG15" s="2">
        <v>354.81086180936779</v>
      </c>
      <c r="AH15" s="2">
        <v>492.27440685391775</v>
      </c>
      <c r="AI15" s="2">
        <v>458.67774205489144</v>
      </c>
      <c r="AJ15" s="2">
        <v>181.93809212670578</v>
      </c>
      <c r="AK15" s="2">
        <v>378.14136543621748</v>
      </c>
      <c r="AL15" s="2">
        <v>390.34056626319148</v>
      </c>
      <c r="AM15" s="2">
        <v>373.48384678856866</v>
      </c>
    </row>
    <row r="16" spans="1:56" x14ac:dyDescent="0.25">
      <c r="A16" s="74">
        <f ca="1">Exceedance!U16</f>
        <v>43191</v>
      </c>
      <c r="B16" s="273">
        <v>133.58964801380159</v>
      </c>
      <c r="C16" s="273">
        <v>469.12012117882762</v>
      </c>
      <c r="D16" s="273">
        <v>385.64124090307166</v>
      </c>
      <c r="E16" s="1">
        <v>502.79719787403866</v>
      </c>
      <c r="F16" s="1">
        <v>481.62968613741685</v>
      </c>
      <c r="G16" s="1">
        <v>519.15809857922443</v>
      </c>
      <c r="H16" s="1">
        <v>396.84861851440644</v>
      </c>
      <c r="I16" s="1">
        <v>413.26816018458686</v>
      </c>
      <c r="J16" s="1">
        <v>392.94562679051955</v>
      </c>
      <c r="K16" s="1">
        <v>380.44765979962807</v>
      </c>
      <c r="L16" s="1">
        <v>361.24653009898748</v>
      </c>
      <c r="M16" s="1">
        <v>388.11765685560329</v>
      </c>
      <c r="N16" s="1">
        <v>377.0332132873715</v>
      </c>
      <c r="O16" s="1">
        <v>367.61856394269768</v>
      </c>
      <c r="P16" s="1">
        <v>504.18274984695506</v>
      </c>
      <c r="Q16" s="1">
        <v>404.21235097077835</v>
      </c>
      <c r="R16" s="1">
        <v>503.70580019445765</v>
      </c>
      <c r="S16" s="1">
        <v>478.20525832569712</v>
      </c>
      <c r="T16" s="1">
        <v>485.1782225145879</v>
      </c>
      <c r="U16" s="1">
        <v>527.69338986783885</v>
      </c>
      <c r="V16" s="1">
        <v>502.39180037986097</v>
      </c>
      <c r="W16" s="1">
        <v>388.73126077460603</v>
      </c>
      <c r="X16" s="1">
        <v>223.84685702222575</v>
      </c>
      <c r="Y16" s="1">
        <v>359.77155236851377</v>
      </c>
      <c r="Z16" s="1">
        <v>378.57527155239592</v>
      </c>
      <c r="AA16" s="1">
        <v>365.08786460580154</v>
      </c>
      <c r="AB16" s="1">
        <v>520.95989045852878</v>
      </c>
      <c r="AC16" s="1">
        <v>389.01223717401132</v>
      </c>
      <c r="AD16" s="1">
        <v>215.19457231073926</v>
      </c>
      <c r="AE16" s="1">
        <v>357.18546224632166</v>
      </c>
      <c r="AF16" s="2">
        <v>505.80394403944211</v>
      </c>
      <c r="AG16" s="2">
        <v>360.10567382342555</v>
      </c>
      <c r="AH16" s="2">
        <v>502.5153754681171</v>
      </c>
      <c r="AI16" s="2">
        <v>355.73819845103952</v>
      </c>
      <c r="AJ16" s="2">
        <v>180.93444264911344</v>
      </c>
      <c r="AK16" s="2">
        <v>458.54511202427364</v>
      </c>
      <c r="AL16" s="2">
        <v>396.01995685093044</v>
      </c>
      <c r="AM16" s="2">
        <v>379.2051073719482</v>
      </c>
    </row>
    <row r="17" spans="1:39" x14ac:dyDescent="0.25">
      <c r="A17" s="74">
        <f ca="1">Exceedance!U17</f>
        <v>43221</v>
      </c>
      <c r="B17" s="273">
        <v>212.88225278992425</v>
      </c>
      <c r="C17" s="273">
        <v>385.48181006993605</v>
      </c>
      <c r="D17" s="273">
        <v>277.8827529296708</v>
      </c>
      <c r="E17" s="1">
        <v>423.76308326590953</v>
      </c>
      <c r="F17" s="1">
        <v>515.74751964001121</v>
      </c>
      <c r="G17" s="1">
        <v>276.14206310333873</v>
      </c>
      <c r="H17" s="1">
        <v>241.40466265671921</v>
      </c>
      <c r="I17" s="1">
        <v>461.35537190039184</v>
      </c>
      <c r="J17" s="1">
        <v>178.18120869831279</v>
      </c>
      <c r="K17" s="1">
        <v>354.94743027779748</v>
      </c>
      <c r="L17" s="1">
        <v>135.27272727272702</v>
      </c>
      <c r="M17" s="1">
        <v>401.05491208412337</v>
      </c>
      <c r="N17" s="1">
        <v>263.65299618607111</v>
      </c>
      <c r="O17" s="1">
        <v>181.24280606890622</v>
      </c>
      <c r="P17" s="1">
        <v>377.76722164813293</v>
      </c>
      <c r="Q17" s="1">
        <v>263.73669280490867</v>
      </c>
      <c r="R17" s="1">
        <v>424.15681093809127</v>
      </c>
      <c r="S17" s="1">
        <v>348.40767322348586</v>
      </c>
      <c r="T17" s="1">
        <v>510.69585522551915</v>
      </c>
      <c r="U17" s="1">
        <v>279.84068932840472</v>
      </c>
      <c r="V17" s="1">
        <v>246.9437616863602</v>
      </c>
      <c r="W17" s="1">
        <v>254.26354985319318</v>
      </c>
      <c r="X17" s="1">
        <v>223.65491694139848</v>
      </c>
      <c r="Y17" s="1">
        <v>364.82178868713362</v>
      </c>
      <c r="Z17" s="1">
        <v>425.19211373884855</v>
      </c>
      <c r="AA17" s="1">
        <v>162.14584609397056</v>
      </c>
      <c r="AB17" s="1">
        <v>301.33944936149567</v>
      </c>
      <c r="AC17" s="1">
        <v>263.03557390166702</v>
      </c>
      <c r="AD17" s="1">
        <v>226.2427168715916</v>
      </c>
      <c r="AE17" s="1">
        <v>373.05858646995944</v>
      </c>
      <c r="AF17" s="2">
        <v>448.47221995343722</v>
      </c>
      <c r="AG17" s="2">
        <v>372.1091962842064</v>
      </c>
      <c r="AH17" s="2">
        <v>476.60846304733019</v>
      </c>
      <c r="AI17" s="2">
        <v>159.96425732452605</v>
      </c>
      <c r="AJ17" s="2">
        <v>194.85311590239633</v>
      </c>
      <c r="AK17" s="2">
        <v>361.08861389493961</v>
      </c>
      <c r="AL17" s="2">
        <v>276.310825228444</v>
      </c>
      <c r="AM17" s="2">
        <v>331.31319663255118</v>
      </c>
    </row>
    <row r="18" spans="1:39" x14ac:dyDescent="0.25">
      <c r="A18" s="74">
        <f ca="1">Exceedance!U18</f>
        <v>43252</v>
      </c>
      <c r="B18" s="273">
        <v>85.785123966872007</v>
      </c>
      <c r="C18" s="273">
        <v>130.90909090909071</v>
      </c>
      <c r="D18" s="273">
        <v>130.90909090909071</v>
      </c>
      <c r="E18" s="1">
        <v>154.71074380165274</v>
      </c>
      <c r="F18" s="1">
        <v>220.16528925608597</v>
      </c>
      <c r="G18" s="1">
        <v>154.71074380165274</v>
      </c>
      <c r="H18" s="1">
        <v>130.90909090909071</v>
      </c>
      <c r="I18" s="1">
        <v>196.363636363496</v>
      </c>
      <c r="J18" s="1">
        <v>130.90909090909071</v>
      </c>
      <c r="K18" s="1">
        <v>83.056933152347042</v>
      </c>
      <c r="L18" s="1">
        <v>130.90909090909071</v>
      </c>
      <c r="M18" s="1">
        <v>206.66365681373645</v>
      </c>
      <c r="N18" s="1">
        <v>130.90909090909071</v>
      </c>
      <c r="O18" s="1">
        <v>77.35537190082637</v>
      </c>
      <c r="P18" s="1">
        <v>154.71074380165274</v>
      </c>
      <c r="Q18" s="1">
        <v>130.90909090909071</v>
      </c>
      <c r="R18" s="1">
        <v>154.71074380165274</v>
      </c>
      <c r="S18" s="1">
        <v>154.71074380165274</v>
      </c>
      <c r="T18" s="1">
        <v>160.66115702476517</v>
      </c>
      <c r="U18" s="1">
        <v>154.71074380165274</v>
      </c>
      <c r="V18" s="1">
        <v>154.71074380165274</v>
      </c>
      <c r="W18" s="1">
        <v>130.90909090909071</v>
      </c>
      <c r="X18" s="1">
        <v>77.35537190082637</v>
      </c>
      <c r="Y18" s="1">
        <v>105.84882108245488</v>
      </c>
      <c r="Z18" s="1">
        <v>165.02479338831739</v>
      </c>
      <c r="AA18" s="1">
        <v>130.90909090909071</v>
      </c>
      <c r="AB18" s="1">
        <v>154.71074380165274</v>
      </c>
      <c r="AC18" s="1">
        <v>130.90909090909071</v>
      </c>
      <c r="AD18" s="1">
        <v>77.35537190082637</v>
      </c>
      <c r="AE18" s="1">
        <v>269.35537190058801</v>
      </c>
      <c r="AF18" s="2">
        <v>154.71074380165274</v>
      </c>
      <c r="AG18" s="2">
        <v>179.53935683921333</v>
      </c>
      <c r="AH18" s="2">
        <v>181.28925619826285</v>
      </c>
      <c r="AI18" s="2">
        <v>130.90909090909071</v>
      </c>
      <c r="AJ18" s="2">
        <v>77.35537190082637</v>
      </c>
      <c r="AK18" s="2">
        <v>130.90909090909071</v>
      </c>
      <c r="AL18" s="2">
        <v>130.90909090909071</v>
      </c>
      <c r="AM18" s="2">
        <v>130.90909090909071</v>
      </c>
    </row>
    <row r="19" spans="1:39" x14ac:dyDescent="0.25">
      <c r="A19" s="74">
        <f ca="1">Exceedance!U19</f>
        <v>43282</v>
      </c>
      <c r="B19" s="273">
        <v>79.933884297520578</v>
      </c>
      <c r="C19" s="273">
        <v>135.27272727272702</v>
      </c>
      <c r="D19" s="273">
        <v>135.27272727272702</v>
      </c>
      <c r="E19" s="1">
        <v>159.86776859504116</v>
      </c>
      <c r="F19" s="1">
        <v>159.86776859504116</v>
      </c>
      <c r="G19" s="1">
        <v>159.86776859504116</v>
      </c>
      <c r="H19" s="1">
        <v>135.27272727272702</v>
      </c>
      <c r="I19" s="1">
        <v>166.01652892561967</v>
      </c>
      <c r="J19" s="1">
        <v>135.27272727272702</v>
      </c>
      <c r="K19" s="1">
        <v>79.933884297520578</v>
      </c>
      <c r="L19" s="1">
        <v>135.27272727272702</v>
      </c>
      <c r="M19" s="1">
        <v>135.27272727272702</v>
      </c>
      <c r="N19" s="1">
        <v>135.27272727272702</v>
      </c>
      <c r="O19" s="1">
        <v>79.933884297520578</v>
      </c>
      <c r="P19" s="1">
        <v>159.86776859504116</v>
      </c>
      <c r="Q19" s="1">
        <v>135.27272727272702</v>
      </c>
      <c r="R19" s="1">
        <v>159.86776859504116</v>
      </c>
      <c r="S19" s="1">
        <v>159.86776859504116</v>
      </c>
      <c r="T19" s="1">
        <v>159.86776859504116</v>
      </c>
      <c r="U19" s="1">
        <v>159.86776859504116</v>
      </c>
      <c r="V19" s="1">
        <v>159.86776859504116</v>
      </c>
      <c r="W19" s="1">
        <v>135.27272727272702</v>
      </c>
      <c r="X19" s="1">
        <v>79.933884297520578</v>
      </c>
      <c r="Y19" s="1">
        <v>79.933884297520578</v>
      </c>
      <c r="Z19" s="1">
        <v>135.27272727272702</v>
      </c>
      <c r="AA19" s="1">
        <v>135.27272727272702</v>
      </c>
      <c r="AB19" s="1">
        <v>159.86776859504116</v>
      </c>
      <c r="AC19" s="1">
        <v>135.27272727272702</v>
      </c>
      <c r="AD19" s="1">
        <v>79.933884297520578</v>
      </c>
      <c r="AE19" s="1">
        <v>135.27272727272702</v>
      </c>
      <c r="AF19" s="2">
        <v>159.86776859504116</v>
      </c>
      <c r="AG19" s="2">
        <v>135.27272727272702</v>
      </c>
      <c r="AH19" s="2">
        <v>166.01652892561967</v>
      </c>
      <c r="AI19" s="2">
        <v>135.27272727272702</v>
      </c>
      <c r="AJ19" s="2">
        <v>79.933884297520578</v>
      </c>
      <c r="AK19" s="2">
        <v>135.27272727272702</v>
      </c>
      <c r="AL19" s="2">
        <v>135.27272727272702</v>
      </c>
      <c r="AM19" s="2">
        <v>135.27272727272702</v>
      </c>
    </row>
    <row r="20" spans="1:39" x14ac:dyDescent="0.25">
      <c r="A20" s="74">
        <f ca="1">Exceedance!U20</f>
        <v>43313</v>
      </c>
      <c r="B20" s="273">
        <v>67.437642571426238</v>
      </c>
      <c r="C20" s="273">
        <v>116.63383942778773</v>
      </c>
      <c r="D20" s="273">
        <v>96.708024276108745</v>
      </c>
      <c r="E20" s="1">
        <v>159.86776859504116</v>
      </c>
      <c r="F20" s="1">
        <v>166.01652892561967</v>
      </c>
      <c r="G20" s="1">
        <v>145.69017868130777</v>
      </c>
      <c r="H20" s="1">
        <v>125.97324925369387</v>
      </c>
      <c r="I20" s="1">
        <v>166.01652892561967</v>
      </c>
      <c r="J20" s="1">
        <v>95.405770812211713</v>
      </c>
      <c r="K20" s="1">
        <v>51.592197277237638</v>
      </c>
      <c r="L20" s="1">
        <v>99.94881990074542</v>
      </c>
      <c r="M20" s="1">
        <v>55.563881131693421</v>
      </c>
      <c r="N20" s="1">
        <v>120.12516700380812</v>
      </c>
      <c r="O20" s="1">
        <v>70.865865540679707</v>
      </c>
      <c r="P20" s="1">
        <v>140.68606062932056</v>
      </c>
      <c r="Q20" s="1">
        <v>68.9061881877454</v>
      </c>
      <c r="R20" s="1">
        <v>159.86776859504116</v>
      </c>
      <c r="S20" s="1">
        <v>155.17284445609712</v>
      </c>
      <c r="T20" s="1">
        <v>166.01652892561967</v>
      </c>
      <c r="U20" s="1">
        <v>135.95752453869304</v>
      </c>
      <c r="V20" s="1">
        <v>159.86776859504116</v>
      </c>
      <c r="W20" s="1">
        <v>63.826334212169222</v>
      </c>
      <c r="X20" s="1">
        <v>51.200118263088534</v>
      </c>
      <c r="Y20" s="1">
        <v>49.487603305785065</v>
      </c>
      <c r="Z20" s="1">
        <v>51.76859504132225</v>
      </c>
      <c r="AA20" s="1">
        <v>106.6726571893273</v>
      </c>
      <c r="AB20" s="1">
        <v>126.90762110650897</v>
      </c>
      <c r="AC20" s="1">
        <v>93.892517565458718</v>
      </c>
      <c r="AD20" s="1">
        <v>49.487603305785065</v>
      </c>
      <c r="AE20" s="1">
        <v>78.810390062742428</v>
      </c>
      <c r="AF20" s="2">
        <v>111.50048445354655</v>
      </c>
      <c r="AG20" s="2">
        <v>72.008249491900571</v>
      </c>
      <c r="AH20" s="2">
        <v>166.01652892561967</v>
      </c>
      <c r="AI20" s="2">
        <v>72.461491717204908</v>
      </c>
      <c r="AJ20" s="2">
        <v>51.34112065432398</v>
      </c>
      <c r="AK20" s="2">
        <v>135.27272727272702</v>
      </c>
      <c r="AL20" s="2">
        <v>90.60192779506896</v>
      </c>
      <c r="AM20" s="2">
        <v>59.838391801895156</v>
      </c>
    </row>
    <row r="21" spans="1:39" x14ac:dyDescent="0.25">
      <c r="A21" s="74">
        <f ca="1">Exceedance!U21</f>
        <v>43344</v>
      </c>
      <c r="B21" s="273">
        <v>66.066349334428011</v>
      </c>
      <c r="C21" s="273">
        <v>115.08593910551922</v>
      </c>
      <c r="D21" s="273">
        <v>94.843426262511969</v>
      </c>
      <c r="E21" s="1">
        <v>177.30321203078796</v>
      </c>
      <c r="F21" s="1">
        <v>356.271982478094</v>
      </c>
      <c r="G21" s="1">
        <v>130.90909090909082</v>
      </c>
      <c r="H21" s="1">
        <v>124.80573156749715</v>
      </c>
      <c r="I21" s="1">
        <v>578.34723201110955</v>
      </c>
      <c r="J21" s="1">
        <v>93.6512036198949</v>
      </c>
      <c r="K21" s="1">
        <v>49.949962105345833</v>
      </c>
      <c r="L21" s="1">
        <v>98.191624011657012</v>
      </c>
      <c r="M21" s="1">
        <v>51.288250113915829</v>
      </c>
      <c r="N21" s="1">
        <v>118.55466800791463</v>
      </c>
      <c r="O21" s="1">
        <v>69.484578036037419</v>
      </c>
      <c r="P21" s="1">
        <v>138.75957724847575</v>
      </c>
      <c r="Q21" s="1">
        <v>65.997902326508125</v>
      </c>
      <c r="R21" s="1">
        <v>160.66115702479325</v>
      </c>
      <c r="S21" s="1">
        <v>130.90909090909082</v>
      </c>
      <c r="T21" s="1">
        <v>181.24139334416512</v>
      </c>
      <c r="U21" s="1">
        <v>134.30301509087411</v>
      </c>
      <c r="V21" s="1">
        <v>227.33634957605071</v>
      </c>
      <c r="W21" s="1">
        <v>60.517536140128016</v>
      </c>
      <c r="X21" s="1">
        <v>49.489215153053507</v>
      </c>
      <c r="Y21" s="1">
        <v>47.603305785123936</v>
      </c>
      <c r="Z21" s="1">
        <v>47.603305785123936</v>
      </c>
      <c r="AA21" s="1">
        <v>105.14972899840404</v>
      </c>
      <c r="AB21" s="1">
        <v>125.36817630049642</v>
      </c>
      <c r="AC21" s="1">
        <v>92.183947664149386</v>
      </c>
      <c r="AD21" s="1">
        <v>47.603305785123936</v>
      </c>
      <c r="AE21" s="1">
        <v>76.233047847545251</v>
      </c>
      <c r="AF21" s="2">
        <v>109.86195603723699</v>
      </c>
      <c r="AG21" s="2">
        <v>69.054090712456613</v>
      </c>
      <c r="AH21" s="2">
        <v>443.36588620057825</v>
      </c>
      <c r="AI21" s="2">
        <v>69.812303556683958</v>
      </c>
      <c r="AJ21" s="2">
        <v>49.680293421855836</v>
      </c>
      <c r="AK21" s="2">
        <v>147.85319675211088</v>
      </c>
      <c r="AL21" s="2">
        <v>88.473844757876776</v>
      </c>
      <c r="AM21" s="2">
        <v>56.21240607555989</v>
      </c>
    </row>
    <row r="22" spans="1:39" x14ac:dyDescent="0.25">
      <c r="A22" s="74">
        <f ca="1">Exceedance!U22</f>
        <v>43374</v>
      </c>
      <c r="B22" s="273">
        <v>64.615897930304612</v>
      </c>
      <c r="C22" s="273">
        <v>113.67726927752238</v>
      </c>
      <c r="D22" s="273">
        <v>93.417970428239641</v>
      </c>
      <c r="E22" s="1">
        <v>181.04551183371703</v>
      </c>
      <c r="F22" s="1">
        <v>137.07785450004252</v>
      </c>
      <c r="G22" s="1">
        <v>144.66732502640969</v>
      </c>
      <c r="H22" s="1">
        <v>123.43237825064556</v>
      </c>
      <c r="I22" s="1">
        <v>142.69006863334377</v>
      </c>
      <c r="J22" s="1">
        <v>92.209526310061008</v>
      </c>
      <c r="K22" s="1">
        <v>49.19008264462807</v>
      </c>
      <c r="L22" s="1">
        <v>96.778957608808696</v>
      </c>
      <c r="M22" s="1">
        <v>49.76041720261081</v>
      </c>
      <c r="N22" s="1">
        <v>117.14375286574085</v>
      </c>
      <c r="O22" s="1">
        <v>68.093077147945934</v>
      </c>
      <c r="P22" s="1">
        <v>137.40177220259955</v>
      </c>
      <c r="Q22" s="1">
        <v>64.524925617786053</v>
      </c>
      <c r="R22" s="1">
        <v>159.86776859504118</v>
      </c>
      <c r="S22" s="1">
        <v>135.27272727272717</v>
      </c>
      <c r="T22" s="1">
        <v>117.29686776285699</v>
      </c>
      <c r="U22" s="1">
        <v>132.94081957413189</v>
      </c>
      <c r="V22" s="1">
        <v>106.03372444112473</v>
      </c>
      <c r="W22" s="1">
        <v>58.966637311711253</v>
      </c>
      <c r="X22" s="1">
        <v>49.19008264462807</v>
      </c>
      <c r="Y22" s="1">
        <v>49.19008264462807</v>
      </c>
      <c r="Z22" s="1">
        <v>49.19008264462807</v>
      </c>
      <c r="AA22" s="1">
        <v>103.75292072240022</v>
      </c>
      <c r="AB22" s="1">
        <v>123.99872705658038</v>
      </c>
      <c r="AC22" s="1">
        <v>90.711369787561182</v>
      </c>
      <c r="AD22" s="1">
        <v>49.19008264462807</v>
      </c>
      <c r="AE22" s="1">
        <v>74.713202411906579</v>
      </c>
      <c r="AF22" s="2">
        <v>108.43102804754621</v>
      </c>
      <c r="AG22" s="2">
        <v>67.599519140656795</v>
      </c>
      <c r="AH22" s="2">
        <v>137.29650733635171</v>
      </c>
      <c r="AI22" s="2">
        <v>68.310594083541119</v>
      </c>
      <c r="AJ22" s="2">
        <v>49.19008264462807</v>
      </c>
      <c r="AK22" s="2">
        <v>146.44328258996919</v>
      </c>
      <c r="AL22" s="2">
        <v>87.037015362853751</v>
      </c>
      <c r="AM22" s="2">
        <v>54.676186089019915</v>
      </c>
    </row>
    <row r="23" spans="1:39" x14ac:dyDescent="0.25">
      <c r="A23" s="74">
        <f ca="1">Exceedance!U23</f>
        <v>43405</v>
      </c>
      <c r="B23" s="273">
        <v>63.446879051802149</v>
      </c>
      <c r="C23" s="273">
        <v>112.64473821620648</v>
      </c>
      <c r="D23" s="273">
        <v>92.342145122289793</v>
      </c>
      <c r="E23" s="1">
        <v>129.73573354499925</v>
      </c>
      <c r="F23" s="1">
        <v>114.17973065142547</v>
      </c>
      <c r="G23" s="1">
        <v>143.73042656980891</v>
      </c>
      <c r="H23" s="1">
        <v>122.39421594784936</v>
      </c>
      <c r="I23" s="1">
        <v>104.83262186134765</v>
      </c>
      <c r="J23" s="1">
        <v>91.129488244383779</v>
      </c>
      <c r="K23" s="1">
        <v>47.603305785123936</v>
      </c>
      <c r="L23" s="1">
        <v>95.721829595992801</v>
      </c>
      <c r="M23" s="1">
        <v>48.474985666040524</v>
      </c>
      <c r="N23" s="1">
        <v>116.14457855819367</v>
      </c>
      <c r="O23" s="1">
        <v>67.052363330337997</v>
      </c>
      <c r="P23" s="1">
        <v>130.90909090909082</v>
      </c>
      <c r="Q23" s="1">
        <v>63.234837147202498</v>
      </c>
      <c r="R23" s="1">
        <v>130.90909090909082</v>
      </c>
      <c r="S23" s="1">
        <v>130.90909090909082</v>
      </c>
      <c r="T23" s="1">
        <v>105.52476116873726</v>
      </c>
      <c r="U23" s="1">
        <v>130.90909090909082</v>
      </c>
      <c r="V23" s="1">
        <v>94.904463773133671</v>
      </c>
      <c r="W23" s="1">
        <v>57.689392723668583</v>
      </c>
      <c r="X23" s="1">
        <v>47.603305785123936</v>
      </c>
      <c r="Y23" s="1">
        <v>47.603305785123936</v>
      </c>
      <c r="Z23" s="1">
        <v>47.603305785123936</v>
      </c>
      <c r="AA23" s="1">
        <v>102.68629603089339</v>
      </c>
      <c r="AB23" s="1">
        <v>123.02940041061996</v>
      </c>
      <c r="AC23" s="1">
        <v>89.539499760579332</v>
      </c>
      <c r="AD23" s="1">
        <v>47.603305785123936</v>
      </c>
      <c r="AE23" s="1">
        <v>73.5299744069535</v>
      </c>
      <c r="AF23" s="2">
        <v>107.35272238060347</v>
      </c>
      <c r="AG23" s="2">
        <v>66.464662213214424</v>
      </c>
      <c r="AH23" s="2">
        <v>108.7656006390397</v>
      </c>
      <c r="AI23" s="2">
        <v>67.114524281186945</v>
      </c>
      <c r="AJ23" s="2">
        <v>47.603305785123936</v>
      </c>
      <c r="AK23" s="2">
        <v>145.3976098567766</v>
      </c>
      <c r="AL23" s="2">
        <v>85.918347401521487</v>
      </c>
      <c r="AM23" s="2">
        <v>53.376581286349754</v>
      </c>
    </row>
    <row r="24" spans="1:39" x14ac:dyDescent="0.25">
      <c r="A24" s="74">
        <f ca="1">Exceedance!U24</f>
        <v>43435</v>
      </c>
      <c r="B24" s="273">
        <v>62.723814564391773</v>
      </c>
      <c r="C24" s="273">
        <v>112.19477049255495</v>
      </c>
      <c r="D24" s="273">
        <v>91.802655415978634</v>
      </c>
      <c r="E24" s="1">
        <v>138.17799363587386</v>
      </c>
      <c r="F24" s="1">
        <v>122.25786429740361</v>
      </c>
      <c r="G24" s="1">
        <v>135.27272727272717</v>
      </c>
      <c r="H24" s="1">
        <v>121.85558608205521</v>
      </c>
      <c r="I24" s="1">
        <v>112.4163219556181</v>
      </c>
      <c r="J24" s="1">
        <v>90.547154139697128</v>
      </c>
      <c r="K24" s="1">
        <v>49.19008264462807</v>
      </c>
      <c r="L24" s="1">
        <v>95.176364962763515</v>
      </c>
      <c r="M24" s="1">
        <v>49.19008264462807</v>
      </c>
      <c r="N24" s="1">
        <v>115.6348427928521</v>
      </c>
      <c r="O24" s="1">
        <v>66.478630629135864</v>
      </c>
      <c r="P24" s="1">
        <v>135.27272727272717</v>
      </c>
      <c r="Q24" s="1">
        <v>62.44207893955555</v>
      </c>
      <c r="R24" s="1">
        <v>135.27272727272717</v>
      </c>
      <c r="S24" s="1">
        <v>159.86776859504118</v>
      </c>
      <c r="T24" s="1">
        <v>114.30295339787988</v>
      </c>
      <c r="U24" s="1">
        <v>131.74183466586035</v>
      </c>
      <c r="V24" s="1">
        <v>104.38667143485223</v>
      </c>
      <c r="W24" s="1">
        <v>56.852557155227984</v>
      </c>
      <c r="X24" s="1">
        <v>49.19008264462807</v>
      </c>
      <c r="Y24" s="1">
        <v>49.19008264462807</v>
      </c>
      <c r="Z24" s="1">
        <v>49.19008264462807</v>
      </c>
      <c r="AA24" s="1">
        <v>101.95459498068411</v>
      </c>
      <c r="AB24" s="1">
        <v>122.60628525619795</v>
      </c>
      <c r="AC24" s="1">
        <v>88.849475661126419</v>
      </c>
      <c r="AD24" s="1">
        <v>49.19008264462807</v>
      </c>
      <c r="AE24" s="1">
        <v>72.798976340209649</v>
      </c>
      <c r="AF24" s="2">
        <v>106.78247628429656</v>
      </c>
      <c r="AG24" s="2">
        <v>65.7595002368937</v>
      </c>
      <c r="AH24" s="2">
        <v>118.44240662222668</v>
      </c>
      <c r="AI24" s="2">
        <v>66.348441048526624</v>
      </c>
      <c r="AJ24" s="2">
        <v>49.19008264462807</v>
      </c>
      <c r="AK24" s="2">
        <v>144.93434932316779</v>
      </c>
      <c r="AL24" s="2">
        <v>85.284867177823287</v>
      </c>
      <c r="AM24" s="2">
        <v>52.480732729873807</v>
      </c>
    </row>
    <row r="25" spans="1:39" x14ac:dyDescent="0.25">
      <c r="A25" s="74">
        <f ca="1">Exceedance!U25</f>
        <v>43466</v>
      </c>
      <c r="B25" s="273">
        <v>62.237781193103807</v>
      </c>
      <c r="C25" s="273">
        <v>112.08449998713338</v>
      </c>
      <c r="D25" s="273">
        <v>91.56642508270059</v>
      </c>
      <c r="E25" s="1">
        <v>133.58703833572207</v>
      </c>
      <c r="F25" s="1">
        <v>116.55337427305234</v>
      </c>
      <c r="G25" s="1">
        <v>135.27272727272717</v>
      </c>
      <c r="H25" s="1">
        <v>121.58108672557695</v>
      </c>
      <c r="I25" s="1">
        <v>106.37106801838731</v>
      </c>
      <c r="J25" s="1">
        <v>90.19695335315852</v>
      </c>
      <c r="K25" s="1">
        <v>49.19008264462807</v>
      </c>
      <c r="L25" s="1">
        <v>94.88237524428061</v>
      </c>
      <c r="M25" s="1">
        <v>49.19008264462807</v>
      </c>
      <c r="N25" s="1">
        <v>115.42224083036861</v>
      </c>
      <c r="O25" s="1">
        <v>66.167677594631996</v>
      </c>
      <c r="P25" s="1">
        <v>135.27272727272717</v>
      </c>
      <c r="Q25" s="1">
        <v>61.8795969926135</v>
      </c>
      <c r="R25" s="1">
        <v>135.27272727272717</v>
      </c>
      <c r="S25" s="1">
        <v>135.27272727272717</v>
      </c>
      <c r="T25" s="1">
        <v>110.02602337231693</v>
      </c>
      <c r="U25" s="1">
        <v>131.62809590231993</v>
      </c>
      <c r="V25" s="1">
        <v>100.89023694794304</v>
      </c>
      <c r="W25" s="1">
        <v>56.197435627851213</v>
      </c>
      <c r="X25" s="1">
        <v>49.19008264462807</v>
      </c>
      <c r="Y25" s="1">
        <v>49.19008264462807</v>
      </c>
      <c r="Z25" s="1">
        <v>49.19008264462807</v>
      </c>
      <c r="AA25" s="1">
        <v>101.59555274979117</v>
      </c>
      <c r="AB25" s="1">
        <v>122.47450241825382</v>
      </c>
      <c r="AC25" s="1">
        <v>88.38829310456255</v>
      </c>
      <c r="AD25" s="1">
        <v>49.19008264462807</v>
      </c>
      <c r="AE25" s="1">
        <v>72.255680877855582</v>
      </c>
      <c r="AF25" s="2">
        <v>106.47796648287485</v>
      </c>
      <c r="AG25" s="2">
        <v>65.242282326226686</v>
      </c>
      <c r="AH25" s="2">
        <v>115.08670993081286</v>
      </c>
      <c r="AI25" s="2">
        <v>65.787414353982541</v>
      </c>
      <c r="AJ25" s="2">
        <v>49.19008264462807</v>
      </c>
      <c r="AK25" s="2">
        <v>135.27272727272717</v>
      </c>
      <c r="AL25" s="2">
        <v>84.87860710934757</v>
      </c>
      <c r="AM25" s="2">
        <v>51.750304120391753</v>
      </c>
    </row>
    <row r="26" spans="1:39" x14ac:dyDescent="0.25">
      <c r="A26" s="74">
        <f ca="1">Exceedance!U26</f>
        <v>43497</v>
      </c>
      <c r="B26" s="273">
        <v>61.490138155325404</v>
      </c>
      <c r="C26" s="273">
        <v>111.84784904310337</v>
      </c>
      <c r="D26" s="273">
        <v>91.158529968120178</v>
      </c>
      <c r="E26" s="1">
        <v>113.20249983393299</v>
      </c>
      <c r="F26" s="1">
        <v>97.239916198365364</v>
      </c>
      <c r="G26" s="1">
        <v>122.18181818181809</v>
      </c>
      <c r="H26" s="1">
        <v>121.29857472625757</v>
      </c>
      <c r="I26" s="1">
        <v>90.818329576622546</v>
      </c>
      <c r="J26" s="1">
        <v>89.779679139458906</v>
      </c>
      <c r="K26" s="1">
        <v>44.429752066115675</v>
      </c>
      <c r="L26" s="1">
        <v>94.490056400533462</v>
      </c>
      <c r="M26" s="1">
        <v>44.655619682613448</v>
      </c>
      <c r="N26" s="1">
        <v>115.16254644206208</v>
      </c>
      <c r="O26" s="1">
        <v>65.776135190329697</v>
      </c>
      <c r="P26" s="1">
        <v>122.18181818181809</v>
      </c>
      <c r="Q26" s="1">
        <v>61.112121119343961</v>
      </c>
      <c r="R26" s="1">
        <v>122.18181818181809</v>
      </c>
      <c r="S26" s="1">
        <v>122.18181818181809</v>
      </c>
      <c r="T26" s="1">
        <v>92.871499336382172</v>
      </c>
      <c r="U26" s="1">
        <v>122.18181818181809</v>
      </c>
      <c r="V26" s="1">
        <v>88.08848991246613</v>
      </c>
      <c r="W26" s="1">
        <v>55.35050933048543</v>
      </c>
      <c r="X26" s="1">
        <v>44.429752066115675</v>
      </c>
      <c r="Y26" s="1">
        <v>44.429752066115675</v>
      </c>
      <c r="Z26" s="1">
        <v>44.429752066115675</v>
      </c>
      <c r="AA26" s="1">
        <v>101.12303105423229</v>
      </c>
      <c r="AB26" s="1">
        <v>122.18181818181809</v>
      </c>
      <c r="AC26" s="1">
        <v>87.772220525756993</v>
      </c>
      <c r="AD26" s="1">
        <v>44.429752066115675</v>
      </c>
      <c r="AE26" s="1">
        <v>71.532729826861754</v>
      </c>
      <c r="AF26" s="2">
        <v>106.08297749238537</v>
      </c>
      <c r="AG26" s="2">
        <v>64.553907956413951</v>
      </c>
      <c r="AH26" s="2">
        <v>96.126888245946034</v>
      </c>
      <c r="AI26" s="2">
        <v>65.071720381692231</v>
      </c>
      <c r="AJ26" s="2">
        <v>44.429752066115675</v>
      </c>
      <c r="AK26" s="2">
        <v>122.18181818181809</v>
      </c>
      <c r="AL26" s="2">
        <v>84.320934765110437</v>
      </c>
      <c r="AM26" s="2">
        <v>50.791260737221023</v>
      </c>
    </row>
    <row r="27" spans="1:39" x14ac:dyDescent="0.25">
      <c r="A27" s="74">
        <f ca="1">Exceedance!U27</f>
        <v>43525</v>
      </c>
      <c r="B27" s="273">
        <v>60.155861127363281</v>
      </c>
      <c r="C27" s="273">
        <v>111.30807885976483</v>
      </c>
      <c r="D27" s="273">
        <v>90.345667633342785</v>
      </c>
      <c r="E27" s="1">
        <v>397.28546052332916</v>
      </c>
      <c r="F27" s="1">
        <v>390.17931746978013</v>
      </c>
      <c r="G27" s="1">
        <v>161.3161253695832</v>
      </c>
      <c r="H27" s="1">
        <v>176.24370822103737</v>
      </c>
      <c r="I27" s="1">
        <v>379.28922859818232</v>
      </c>
      <c r="J27" s="1">
        <v>89.022727218652363</v>
      </c>
      <c r="K27" s="1">
        <v>49.19008264462807</v>
      </c>
      <c r="L27" s="1">
        <v>93.806238185992001</v>
      </c>
      <c r="M27" s="1">
        <v>49.19008264462807</v>
      </c>
      <c r="N27" s="1">
        <v>114.61467170948262</v>
      </c>
      <c r="O27" s="1">
        <v>65.025480496155893</v>
      </c>
      <c r="P27" s="1">
        <v>145.4261048200004</v>
      </c>
      <c r="Q27" s="1">
        <v>59.69359051035584</v>
      </c>
      <c r="R27" s="1">
        <v>220.65390894247491</v>
      </c>
      <c r="S27" s="1">
        <v>197.47146521132134</v>
      </c>
      <c r="T27" s="1">
        <v>401.63286572045115</v>
      </c>
      <c r="U27" s="1">
        <v>135.66732101647909</v>
      </c>
      <c r="V27" s="1">
        <v>367.69448922658592</v>
      </c>
      <c r="W27" s="1">
        <v>53.941177679010181</v>
      </c>
      <c r="X27" s="1">
        <v>49.19008264462807</v>
      </c>
      <c r="Y27" s="1">
        <v>49.19008264462807</v>
      </c>
      <c r="Z27" s="1">
        <v>49.19008264462807</v>
      </c>
      <c r="AA27" s="1">
        <v>100.36378289253614</v>
      </c>
      <c r="AB27" s="1">
        <v>121.96410263803597</v>
      </c>
      <c r="AC27" s="1">
        <v>86.682619264660005</v>
      </c>
      <c r="AD27" s="1">
        <v>49.19008264462807</v>
      </c>
      <c r="AE27" s="1">
        <v>70.304252944611733</v>
      </c>
      <c r="AF27" s="2">
        <v>105.39157239857509</v>
      </c>
      <c r="AG27" s="2">
        <v>63.373177666824596</v>
      </c>
      <c r="AH27" s="2">
        <v>431.31688973782497</v>
      </c>
      <c r="AI27" s="2">
        <v>63.854010009002963</v>
      </c>
      <c r="AJ27" s="2">
        <v>49.19008264462807</v>
      </c>
      <c r="AK27" s="2">
        <v>159.32425015497353</v>
      </c>
      <c r="AL27" s="2">
        <v>83.404714192682661</v>
      </c>
      <c r="AM27" s="2">
        <v>49.201887526612715</v>
      </c>
    </row>
    <row r="28" spans="1:39" x14ac:dyDescent="0.25">
      <c r="A28" s="74">
        <f ca="1">Exceedance!U28</f>
        <v>43556</v>
      </c>
      <c r="B28" s="273">
        <v>55.054575724862794</v>
      </c>
      <c r="C28" s="273">
        <v>107.8002145806007</v>
      </c>
      <c r="D28" s="273">
        <v>86.30468220058853</v>
      </c>
      <c r="E28" s="1">
        <v>515.48875064044125</v>
      </c>
      <c r="F28" s="1">
        <v>508.13151967538835</v>
      </c>
      <c r="G28" s="1">
        <v>159.95802707667713</v>
      </c>
      <c r="H28" s="1">
        <v>173.83376067479898</v>
      </c>
      <c r="I28" s="1">
        <v>385.80802546089791</v>
      </c>
      <c r="J28" s="1">
        <v>85.175338109117064</v>
      </c>
      <c r="K28" s="1">
        <v>47.603305785123915</v>
      </c>
      <c r="L28" s="1">
        <v>90.541712833077924</v>
      </c>
      <c r="M28" s="1">
        <v>47.603305785123915</v>
      </c>
      <c r="N28" s="1">
        <v>110.25555068311816</v>
      </c>
      <c r="O28" s="1">
        <v>135.55110352137567</v>
      </c>
      <c r="P28" s="1">
        <v>142.47502362714692</v>
      </c>
      <c r="Q28" s="1">
        <v>165.77159683098503</v>
      </c>
      <c r="R28" s="1">
        <v>332.23932734800439</v>
      </c>
      <c r="S28" s="1">
        <v>307.80098950435712</v>
      </c>
      <c r="T28" s="1">
        <v>482.93535857305307</v>
      </c>
      <c r="U28" s="1">
        <v>143.15996019253603</v>
      </c>
      <c r="V28" s="1">
        <v>373.9107980833121</v>
      </c>
      <c r="W28" s="1">
        <v>49.104341748127979</v>
      </c>
      <c r="X28" s="1">
        <v>92.826446280907589</v>
      </c>
      <c r="Y28" s="1">
        <v>47.603305785123915</v>
      </c>
      <c r="Z28" s="1">
        <v>47.603305785123915</v>
      </c>
      <c r="AA28" s="1">
        <v>171.23920927240914</v>
      </c>
      <c r="AB28" s="1">
        <v>119.32441520499738</v>
      </c>
      <c r="AC28" s="1">
        <v>82.404132724760032</v>
      </c>
      <c r="AD28" s="1">
        <v>47.603305785123915</v>
      </c>
      <c r="AE28" s="1">
        <v>140.45713210950461</v>
      </c>
      <c r="AF28" s="2">
        <v>102.22918238586908</v>
      </c>
      <c r="AG28" s="2">
        <v>170.46401137053218</v>
      </c>
      <c r="AH28" s="2">
        <v>364.64187977971511</v>
      </c>
      <c r="AI28" s="2">
        <v>59.524240870510056</v>
      </c>
      <c r="AJ28" s="2">
        <v>47.603305785123915</v>
      </c>
      <c r="AK28" s="2">
        <v>157.08871227750706</v>
      </c>
      <c r="AL28" s="2">
        <v>79.738879118441332</v>
      </c>
      <c r="AM28" s="2">
        <v>145.59325050428126</v>
      </c>
    </row>
    <row r="29" spans="1:39" x14ac:dyDescent="0.25">
      <c r="A29" s="74">
        <f ca="1">Exceedance!U29</f>
        <v>43586</v>
      </c>
      <c r="B29" s="273">
        <v>209.84947190134289</v>
      </c>
      <c r="C29" s="273">
        <v>229.31166698439483</v>
      </c>
      <c r="D29" s="273">
        <v>220.3339795497763</v>
      </c>
      <c r="E29" s="1">
        <v>466.59162796546133</v>
      </c>
      <c r="F29" s="1">
        <v>320.04838995104029</v>
      </c>
      <c r="G29" s="1">
        <v>231.0509425000437</v>
      </c>
      <c r="H29" s="1">
        <v>394.27011171915791</v>
      </c>
      <c r="I29" s="1">
        <v>235.51634636151454</v>
      </c>
      <c r="J29" s="1">
        <v>157.11467216184315</v>
      </c>
      <c r="K29" s="1">
        <v>217.38842975170172</v>
      </c>
      <c r="L29" s="1">
        <v>142.39909812012118</v>
      </c>
      <c r="M29" s="1">
        <v>184.85950413197912</v>
      </c>
      <c r="N29" s="1">
        <v>175.84037339525636</v>
      </c>
      <c r="O29" s="1">
        <v>339.79806039705829</v>
      </c>
      <c r="P29" s="1">
        <v>216.72750326447502</v>
      </c>
      <c r="Q29" s="1">
        <v>320.66491915559442</v>
      </c>
      <c r="R29" s="1">
        <v>230.84640824198632</v>
      </c>
      <c r="S29" s="1">
        <v>410.39960196689509</v>
      </c>
      <c r="T29" s="1">
        <v>437.99793317407364</v>
      </c>
      <c r="U29" s="1">
        <v>282.8429752061769</v>
      </c>
      <c r="V29" s="1">
        <v>188.6708738977652</v>
      </c>
      <c r="W29" s="1">
        <v>162.19921937048235</v>
      </c>
      <c r="X29" s="1">
        <v>108.99173553700784</v>
      </c>
      <c r="Y29" s="1">
        <v>71.801652892519883</v>
      </c>
      <c r="Z29" s="1">
        <v>139.63636363619543</v>
      </c>
      <c r="AA29" s="1">
        <v>269.14700817497464</v>
      </c>
      <c r="AB29" s="1">
        <v>229.20206244185539</v>
      </c>
      <c r="AC29" s="1">
        <v>110.61017812031521</v>
      </c>
      <c r="AD29" s="1">
        <v>207.99999999984107</v>
      </c>
      <c r="AE29" s="1">
        <v>312.11267110397995</v>
      </c>
      <c r="AF29" s="2">
        <v>148.51323390376112</v>
      </c>
      <c r="AG29" s="2">
        <v>325.86525431498501</v>
      </c>
      <c r="AH29" s="2">
        <v>271.11708444084184</v>
      </c>
      <c r="AI29" s="2">
        <v>116.06393916031472</v>
      </c>
      <c r="AJ29" s="2">
        <v>101.95041322304233</v>
      </c>
      <c r="AK29" s="2">
        <v>238.18346044791386</v>
      </c>
      <c r="AL29" s="2">
        <v>199.76330909117991</v>
      </c>
      <c r="AM29" s="2">
        <v>257.05785123931895</v>
      </c>
    </row>
    <row r="30" spans="1:39" x14ac:dyDescent="0.25">
      <c r="A30" s="74">
        <f ca="1">Exceedance!U30</f>
        <v>43617</v>
      </c>
      <c r="B30" s="273">
        <v>85.596496027321621</v>
      </c>
      <c r="C30" s="273">
        <v>116.03842288439839</v>
      </c>
      <c r="D30" s="273">
        <v>102.96110113228758</v>
      </c>
      <c r="E30" s="1">
        <v>154.71074380165274</v>
      </c>
      <c r="F30" s="1">
        <v>154.71074380165274</v>
      </c>
      <c r="G30" s="1">
        <v>130.90909090909071</v>
      </c>
      <c r="H30" s="1">
        <v>309.42148760288512</v>
      </c>
      <c r="I30" s="1">
        <v>130.90909090909071</v>
      </c>
      <c r="J30" s="1">
        <v>105.02479338830349</v>
      </c>
      <c r="K30" s="1">
        <v>47.603305785123915</v>
      </c>
      <c r="L30" s="1">
        <v>167.40982411526701</v>
      </c>
      <c r="M30" s="1">
        <v>95.206611570107739</v>
      </c>
      <c r="N30" s="1">
        <v>77.35537190082637</v>
      </c>
      <c r="O30" s="1">
        <v>133.48760330575689</v>
      </c>
      <c r="P30" s="1">
        <v>130.90909090909071</v>
      </c>
      <c r="Q30" s="1">
        <v>212.23140495846727</v>
      </c>
      <c r="R30" s="1">
        <v>154.71074380165274</v>
      </c>
      <c r="S30" s="1">
        <v>279.66942148742083</v>
      </c>
      <c r="T30" s="1">
        <v>130.90909090909071</v>
      </c>
      <c r="U30" s="1">
        <v>172.56198347100417</v>
      </c>
      <c r="V30" s="1">
        <v>130.90909090909071</v>
      </c>
      <c r="W30" s="1">
        <v>49.104341748127979</v>
      </c>
      <c r="X30" s="1">
        <v>47.603305785123915</v>
      </c>
      <c r="Y30" s="1">
        <v>175.2396694211792</v>
      </c>
      <c r="Z30" s="1">
        <v>125.35537190063017</v>
      </c>
      <c r="AA30" s="1">
        <v>133.48760330575689</v>
      </c>
      <c r="AB30" s="1">
        <v>119.51222395434846</v>
      </c>
      <c r="AC30" s="1">
        <v>137.75206611550621</v>
      </c>
      <c r="AD30" s="1">
        <v>131.30578512377065</v>
      </c>
      <c r="AE30" s="1">
        <v>168.59504132217367</v>
      </c>
      <c r="AF30" s="2">
        <v>161.6654072085596</v>
      </c>
      <c r="AG30" s="2">
        <v>357.02479338800896</v>
      </c>
      <c r="AH30" s="2">
        <v>130.90909090909071</v>
      </c>
      <c r="AI30" s="2">
        <v>59.504132231404867</v>
      </c>
      <c r="AJ30" s="2">
        <v>200.72727272693632</v>
      </c>
      <c r="AK30" s="2">
        <v>130.90909090909071</v>
      </c>
      <c r="AL30" s="2">
        <v>77.35537190082637</v>
      </c>
      <c r="AM30" s="2">
        <v>154.71074380165274</v>
      </c>
    </row>
    <row r="31" spans="1:39" x14ac:dyDescent="0.25">
      <c r="A31" s="74">
        <f ca="1">Exceedance!U31</f>
        <v>43647</v>
      </c>
      <c r="B31" s="273">
        <v>56.889728249024877</v>
      </c>
      <c r="C31" s="273">
        <v>111.39355506662069</v>
      </c>
      <c r="D31" s="273">
        <v>89.181504940608136</v>
      </c>
      <c r="E31" s="1">
        <v>159.86776859504116</v>
      </c>
      <c r="F31" s="1">
        <v>159.86776859504116</v>
      </c>
      <c r="G31" s="1">
        <v>135.27272727272702</v>
      </c>
      <c r="H31" s="1">
        <v>243.17355371871383</v>
      </c>
      <c r="I31" s="1">
        <v>135.27272727272702</v>
      </c>
      <c r="J31" s="1">
        <v>79.933884297520578</v>
      </c>
      <c r="K31" s="1">
        <v>49.190082644628042</v>
      </c>
      <c r="L31" s="1">
        <v>93.559769927513855</v>
      </c>
      <c r="M31" s="1">
        <v>49.190082644628042</v>
      </c>
      <c r="N31" s="1">
        <v>79.933884297520578</v>
      </c>
      <c r="O31" s="1">
        <v>135.27272727272702</v>
      </c>
      <c r="P31" s="1">
        <v>135.27272727272702</v>
      </c>
      <c r="Q31" s="1">
        <v>159.86776859504116</v>
      </c>
      <c r="R31" s="1">
        <v>159.86776859504116</v>
      </c>
      <c r="S31" s="1">
        <v>159.86776859504116</v>
      </c>
      <c r="T31" s="1">
        <v>135.27272727272702</v>
      </c>
      <c r="U31" s="1">
        <v>159.86776859504116</v>
      </c>
      <c r="V31" s="1">
        <v>135.27272727272702</v>
      </c>
      <c r="W31" s="1">
        <v>50.741153139732241</v>
      </c>
      <c r="X31" s="1">
        <v>49.190082644628042</v>
      </c>
      <c r="Y31" s="1">
        <v>49.190082644628042</v>
      </c>
      <c r="Z31" s="1">
        <v>49.190082644628042</v>
      </c>
      <c r="AA31" s="1">
        <v>135.27272727272702</v>
      </c>
      <c r="AB31" s="1">
        <v>123.30189571183062</v>
      </c>
      <c r="AC31" s="1">
        <v>79.933884297520578</v>
      </c>
      <c r="AD31" s="1">
        <v>49.190082644628042</v>
      </c>
      <c r="AE31" s="1">
        <v>135.27272727272702</v>
      </c>
      <c r="AF31" s="2">
        <v>105.63682179873139</v>
      </c>
      <c r="AG31" s="2">
        <v>209.454545454363</v>
      </c>
      <c r="AH31" s="2">
        <v>135.27272727272702</v>
      </c>
      <c r="AI31" s="2">
        <v>61.487603305785029</v>
      </c>
      <c r="AJ31" s="2">
        <v>49.190082644628042</v>
      </c>
      <c r="AK31" s="2">
        <v>135.27272727272702</v>
      </c>
      <c r="AL31" s="2">
        <v>79.933884297520578</v>
      </c>
      <c r="AM31" s="2">
        <v>159.86776859504116</v>
      </c>
    </row>
    <row r="32" spans="1:39" x14ac:dyDescent="0.25">
      <c r="A32" s="74">
        <f ca="1">Exceedance!U32</f>
        <v>43678</v>
      </c>
      <c r="B32" s="273">
        <v>113.29983980829925</v>
      </c>
      <c r="C32" s="273">
        <v>106.17129865843282</v>
      </c>
      <c r="D32" s="273">
        <v>109.23311753788064</v>
      </c>
      <c r="E32" s="1">
        <v>166.01652892561967</v>
      </c>
      <c r="F32" s="1">
        <v>136.25788587325812</v>
      </c>
      <c r="G32" s="1">
        <v>115.11476224603392</v>
      </c>
      <c r="H32" s="1">
        <v>166.01652892561967</v>
      </c>
      <c r="I32" s="1">
        <v>85.138442308507621</v>
      </c>
      <c r="J32" s="1">
        <v>56.751742683948102</v>
      </c>
      <c r="K32" s="1">
        <v>88.075631173773033</v>
      </c>
      <c r="L32" s="1">
        <v>75.396159946282538</v>
      </c>
      <c r="M32" s="1">
        <v>119.77013980140087</v>
      </c>
      <c r="N32" s="1">
        <v>54.164459654738273</v>
      </c>
      <c r="O32" s="1">
        <v>132.26787425794114</v>
      </c>
      <c r="P32" s="1">
        <v>61.248451268465246</v>
      </c>
      <c r="Q32" s="1">
        <v>149.85802509378024</v>
      </c>
      <c r="R32" s="1">
        <v>152.71406475052939</v>
      </c>
      <c r="S32" s="1">
        <v>166.01652892561967</v>
      </c>
      <c r="T32" s="1">
        <v>124.59726884055964</v>
      </c>
      <c r="U32" s="1">
        <v>159.86776859504116</v>
      </c>
      <c r="V32" s="1">
        <v>61.198354765259651</v>
      </c>
      <c r="W32" s="1">
        <v>49.190082644628042</v>
      </c>
      <c r="X32" s="1">
        <v>55.12750214778152</v>
      </c>
      <c r="Y32" s="1">
        <v>60.340533104480947</v>
      </c>
      <c r="Z32" s="1">
        <v>94.489260713796043</v>
      </c>
      <c r="AA32" s="1">
        <v>116.57872896759254</v>
      </c>
      <c r="AB32" s="1">
        <v>86.671811518094074</v>
      </c>
      <c r="AC32" s="1">
        <v>49.487603305785065</v>
      </c>
      <c r="AD32" s="1">
        <v>91.932821902081628</v>
      </c>
      <c r="AE32" s="1">
        <v>115.06162357501162</v>
      </c>
      <c r="AF32" s="2">
        <v>85.110849790554838</v>
      </c>
      <c r="AG32" s="2">
        <v>166.01652892561967</v>
      </c>
      <c r="AH32" s="2">
        <v>54.65212406898398</v>
      </c>
      <c r="AI32" s="2">
        <v>49.190082644628042</v>
      </c>
      <c r="AJ32" s="2">
        <v>135.27272727272702</v>
      </c>
      <c r="AK32" s="2">
        <v>84.774861709745295</v>
      </c>
      <c r="AL32" s="2">
        <v>64.004528079322981</v>
      </c>
      <c r="AM32" s="2">
        <v>159.86776859504116</v>
      </c>
    </row>
    <row r="33" spans="1:39" x14ac:dyDescent="0.25">
      <c r="A33" s="74">
        <f ca="1">Exceedance!U33</f>
        <v>43709</v>
      </c>
      <c r="B33" s="273">
        <v>111.75172513632961</v>
      </c>
      <c r="C33" s="273">
        <v>104.62198492950303</v>
      </c>
      <c r="D33" s="273">
        <v>107.68456021406283</v>
      </c>
      <c r="E33" s="1">
        <v>442.53730403934128</v>
      </c>
      <c r="F33" s="1">
        <v>130.90909090909082</v>
      </c>
      <c r="G33" s="1">
        <v>113.93140196968133</v>
      </c>
      <c r="H33" s="1">
        <v>355.04907384482686</v>
      </c>
      <c r="I33" s="1">
        <v>82.992904653789807</v>
      </c>
      <c r="J33" s="1">
        <v>55.297786401354664</v>
      </c>
      <c r="K33" s="1">
        <v>86.467228246580703</v>
      </c>
      <c r="L33" s="1">
        <v>73.753978182030934</v>
      </c>
      <c r="M33" s="1">
        <v>118.20014127005625</v>
      </c>
      <c r="N33" s="1">
        <v>52.582134451081814</v>
      </c>
      <c r="O33" s="1">
        <v>130.34407388379938</v>
      </c>
      <c r="P33" s="1">
        <v>57.722664338477571</v>
      </c>
      <c r="Q33" s="1">
        <v>148.08116356222015</v>
      </c>
      <c r="R33" s="1">
        <v>130.90909090909082</v>
      </c>
      <c r="S33" s="1">
        <v>160.66115702479325</v>
      </c>
      <c r="T33" s="1">
        <v>122.93733059250519</v>
      </c>
      <c r="U33" s="1">
        <v>179.09070781562946</v>
      </c>
      <c r="V33" s="1">
        <v>57.680057752603993</v>
      </c>
      <c r="W33" s="1">
        <v>47.603305785123936</v>
      </c>
      <c r="X33" s="1">
        <v>53.742886801953873</v>
      </c>
      <c r="Y33" s="1">
        <v>58.977981478680888</v>
      </c>
      <c r="Z33" s="1">
        <v>92.941452799704692</v>
      </c>
      <c r="AA33" s="1">
        <v>115.02136404984175</v>
      </c>
      <c r="AB33" s="1">
        <v>77.35537190082637</v>
      </c>
      <c r="AC33" s="1">
        <v>47.603305785123936</v>
      </c>
      <c r="AD33" s="1">
        <v>90.340049347359539</v>
      </c>
      <c r="AE33" s="1">
        <v>113.42794500952633</v>
      </c>
      <c r="AF33" s="2">
        <v>83.50731449668362</v>
      </c>
      <c r="AG33" s="2">
        <v>207.5857951207789</v>
      </c>
      <c r="AH33" s="2">
        <v>50.599166367027799</v>
      </c>
      <c r="AI33" s="2">
        <v>47.603305785123936</v>
      </c>
      <c r="AJ33" s="2">
        <v>130.90909090909082</v>
      </c>
      <c r="AK33" s="2">
        <v>82.441309763520039</v>
      </c>
      <c r="AL33" s="2">
        <v>62.652553500078902</v>
      </c>
      <c r="AM33" s="2">
        <v>167.56614818031503</v>
      </c>
    </row>
    <row r="34" spans="1:39" x14ac:dyDescent="0.25">
      <c r="A34" s="74">
        <f ca="1">Exceedance!U34</f>
        <v>43739</v>
      </c>
      <c r="B34" s="273">
        <v>110.3814616858885</v>
      </c>
      <c r="C34" s="273">
        <v>103.22306392735611</v>
      </c>
      <c r="D34" s="273">
        <v>106.29797621425264</v>
      </c>
      <c r="E34" s="1">
        <v>140.79107900496379</v>
      </c>
      <c r="F34" s="1">
        <v>133.89815433553358</v>
      </c>
      <c r="G34" s="1">
        <v>112.54480871917352</v>
      </c>
      <c r="H34" s="1">
        <v>122.84270688891606</v>
      </c>
      <c r="I34" s="1">
        <v>81.53208438896965</v>
      </c>
      <c r="J34" s="1">
        <v>53.860933760960869</v>
      </c>
      <c r="K34" s="1">
        <v>85.045320781859559</v>
      </c>
      <c r="L34" s="1">
        <v>72.305694097309001</v>
      </c>
      <c r="M34" s="1">
        <v>116.8142435701524</v>
      </c>
      <c r="N34" s="1">
        <v>51.178315289224962</v>
      </c>
      <c r="O34" s="1">
        <v>128.97703436579118</v>
      </c>
      <c r="P34" s="1">
        <v>56.250979253197315</v>
      </c>
      <c r="Q34" s="1">
        <v>146.7469938234369</v>
      </c>
      <c r="R34" s="1">
        <v>135.27272727272717</v>
      </c>
      <c r="S34" s="1">
        <v>166.0165289256197</v>
      </c>
      <c r="T34" s="1">
        <v>121.55681545367032</v>
      </c>
      <c r="U34" s="1">
        <v>98.732141061133802</v>
      </c>
      <c r="V34" s="1">
        <v>56.141265518089334</v>
      </c>
      <c r="W34" s="1">
        <v>49.19008264462807</v>
      </c>
      <c r="X34" s="1">
        <v>52.229056629996307</v>
      </c>
      <c r="Y34" s="1">
        <v>57.478729460723983</v>
      </c>
      <c r="Z34" s="1">
        <v>91.532441777223156</v>
      </c>
      <c r="AA34" s="1">
        <v>113.64548931968218</v>
      </c>
      <c r="AB34" s="1">
        <v>84.752068958487783</v>
      </c>
      <c r="AC34" s="1">
        <v>49.19008264462807</v>
      </c>
      <c r="AD34" s="1">
        <v>88.889813757988833</v>
      </c>
      <c r="AE34" s="1">
        <v>112.02439653598172</v>
      </c>
      <c r="AF34" s="2">
        <v>82.115251251306304</v>
      </c>
      <c r="AG34" s="2">
        <v>115.5751094922996</v>
      </c>
      <c r="AH34" s="2">
        <v>49.19008264462807</v>
      </c>
      <c r="AI34" s="2">
        <v>49.19008264462807</v>
      </c>
      <c r="AJ34" s="2">
        <v>159.57386342921217</v>
      </c>
      <c r="AK34" s="2">
        <v>81.004200697037774</v>
      </c>
      <c r="AL34" s="2">
        <v>61.176929260630139</v>
      </c>
      <c r="AM34" s="2">
        <v>171.07433114907934</v>
      </c>
    </row>
    <row r="35" spans="1:39" x14ac:dyDescent="0.25">
      <c r="A35" s="74">
        <f ca="1">Exceedance!U35</f>
        <v>43770</v>
      </c>
      <c r="B35" s="273">
        <v>109.42887877980591</v>
      </c>
      <c r="C35" s="273">
        <v>102.16899090929036</v>
      </c>
      <c r="D35" s="273">
        <v>105.28462356155647</v>
      </c>
      <c r="E35" s="1">
        <v>112.06985859496724</v>
      </c>
      <c r="F35" s="1">
        <v>132.92552170061688</v>
      </c>
      <c r="G35" s="1">
        <v>111.47951751674964</v>
      </c>
      <c r="H35" s="1">
        <v>100.86022155799934</v>
      </c>
      <c r="I35" s="1">
        <v>80.417286775840893</v>
      </c>
      <c r="J35" s="1">
        <v>52.753600993239353</v>
      </c>
      <c r="K35" s="1">
        <v>83.968810360736271</v>
      </c>
      <c r="L35" s="1">
        <v>71.153837203399078</v>
      </c>
      <c r="M35" s="1">
        <v>115.8502252505817</v>
      </c>
      <c r="N35" s="1">
        <v>50.124179755016726</v>
      </c>
      <c r="O35" s="1">
        <v>127.9891597891078</v>
      </c>
      <c r="P35" s="1">
        <v>54.97478329967845</v>
      </c>
      <c r="Q35" s="1">
        <v>130.90909090909082</v>
      </c>
      <c r="R35" s="1">
        <v>130.90909090909082</v>
      </c>
      <c r="S35" s="1">
        <v>154.71074380165274</v>
      </c>
      <c r="T35" s="1">
        <v>120.5400088404151</v>
      </c>
      <c r="U35" s="1">
        <v>91.165699072224498</v>
      </c>
      <c r="V35" s="1">
        <v>54.882753559101396</v>
      </c>
      <c r="W35" s="1">
        <v>47.603305785123936</v>
      </c>
      <c r="X35" s="1">
        <v>50.997551164402907</v>
      </c>
      <c r="Y35" s="1">
        <v>56.295141363333407</v>
      </c>
      <c r="Z35" s="1">
        <v>90.444922647155011</v>
      </c>
      <c r="AA35" s="1">
        <v>112.66146153054873</v>
      </c>
      <c r="AB35" s="1">
        <v>83.575894724714729</v>
      </c>
      <c r="AC35" s="1">
        <v>47.603305785123936</v>
      </c>
      <c r="AD35" s="1">
        <v>87.814249766314617</v>
      </c>
      <c r="AE35" s="1">
        <v>110.98940024550022</v>
      </c>
      <c r="AF35" s="2">
        <v>81.079654454708319</v>
      </c>
      <c r="AG35" s="2">
        <v>103.82334153646414</v>
      </c>
      <c r="AH35" s="2">
        <v>47.774567072961752</v>
      </c>
      <c r="AI35" s="2">
        <v>47.603305785123936</v>
      </c>
      <c r="AJ35" s="2">
        <v>158.63271406345169</v>
      </c>
      <c r="AK35" s="2">
        <v>79.880569502332989</v>
      </c>
      <c r="AL35" s="2">
        <v>59.97131095036071</v>
      </c>
      <c r="AM35" s="2">
        <v>122.11867265455737</v>
      </c>
    </row>
    <row r="36" spans="1:39" x14ac:dyDescent="0.25">
      <c r="A36" s="74">
        <f ca="1">Exceedance!U36</f>
        <v>43800</v>
      </c>
      <c r="B36" s="273">
        <v>109.02518211738538</v>
      </c>
      <c r="C36" s="273">
        <v>101.68403410147997</v>
      </c>
      <c r="D36" s="273">
        <v>104.83640751904427</v>
      </c>
      <c r="E36" s="2">
        <v>119.81632911652972</v>
      </c>
      <c r="F36" s="2">
        <v>132.53112313016686</v>
      </c>
      <c r="G36" s="2">
        <v>110.89697238134971</v>
      </c>
      <c r="H36" s="2">
        <v>108.84473902271988</v>
      </c>
      <c r="I36" s="2">
        <v>79.780332750317498</v>
      </c>
      <c r="J36" s="2">
        <v>52.08880699155052</v>
      </c>
      <c r="K36" s="2">
        <v>83.38996343710329</v>
      </c>
      <c r="L36" s="2">
        <v>70.474804466558268</v>
      </c>
      <c r="M36" s="2">
        <v>115.38956820106218</v>
      </c>
      <c r="N36" s="2">
        <v>49.535028213744333</v>
      </c>
      <c r="O36" s="2">
        <v>127.55247536051758</v>
      </c>
      <c r="P36" s="2">
        <v>54.199452172721095</v>
      </c>
      <c r="Q36" s="2">
        <v>135.27272727272717</v>
      </c>
      <c r="R36" s="2">
        <v>135.27272727272717</v>
      </c>
      <c r="S36" s="2">
        <v>159.86776859504118</v>
      </c>
      <c r="T36" s="2">
        <v>120.06082460216608</v>
      </c>
      <c r="U36" s="2">
        <v>100.54425520146582</v>
      </c>
      <c r="V36" s="2">
        <v>54.084330915895976</v>
      </c>
      <c r="W36" s="2">
        <v>49.19008264462807</v>
      </c>
      <c r="X36" s="2">
        <v>50.215992554068904</v>
      </c>
      <c r="Y36" s="2">
        <v>55.547560239750716</v>
      </c>
      <c r="Z36" s="2">
        <v>92.231404958677615</v>
      </c>
      <c r="AA36" s="2">
        <v>112.21035585015551</v>
      </c>
      <c r="AB36" s="2">
        <v>82.875805615041074</v>
      </c>
      <c r="AC36" s="2">
        <v>49.19008264462807</v>
      </c>
      <c r="AD36" s="2">
        <v>87.236140432374555</v>
      </c>
      <c r="AE36" s="2">
        <v>110.47511924002214</v>
      </c>
      <c r="AF36" s="2">
        <v>80.517550171080813</v>
      </c>
      <c r="AG36" s="2">
        <v>113.85222355243228</v>
      </c>
      <c r="AH36" s="2">
        <v>49.19008264462807</v>
      </c>
      <c r="AI36" s="2">
        <v>49.19008264462807</v>
      </c>
      <c r="AJ36" s="2">
        <v>158.31209214386158</v>
      </c>
      <c r="AK36" s="2">
        <v>79.235622544009829</v>
      </c>
      <c r="AL36" s="2">
        <v>59.198377813663065</v>
      </c>
      <c r="AM36" s="2">
        <v>130.00397476852748</v>
      </c>
    </row>
    <row r="37" spans="1:39" x14ac:dyDescent="0.25">
      <c r="A37" s="74">
        <f ca="1">Exceedance!U37</f>
        <v>43831</v>
      </c>
      <c r="B37" s="254">
        <v>108.97028746719899</v>
      </c>
      <c r="C37" s="254">
        <v>101.52749330104271</v>
      </c>
      <c r="D37" s="254">
        <v>104.72310211317181</v>
      </c>
      <c r="E37" s="2">
        <v>114.30748941709518</v>
      </c>
      <c r="F37" s="2">
        <v>132.44774330094546</v>
      </c>
      <c r="G37" s="2">
        <v>110.56286567689628</v>
      </c>
      <c r="H37" s="2">
        <v>103.12418906605355</v>
      </c>
      <c r="I37" s="2">
        <v>79.355756382662932</v>
      </c>
      <c r="J37" s="2">
        <v>51.634654767388099</v>
      </c>
      <c r="K37" s="2">
        <v>83.050673522880942</v>
      </c>
      <c r="L37" s="2">
        <v>70.019613815536289</v>
      </c>
      <c r="M37" s="2">
        <v>115.24054654962923</v>
      </c>
      <c r="N37" s="2">
        <v>49.19008264462807</v>
      </c>
      <c r="O37" s="2">
        <v>127.42409147070818</v>
      </c>
      <c r="P37" s="2">
        <v>53.634783157043408</v>
      </c>
      <c r="Q37" s="2">
        <v>135.27272727272717</v>
      </c>
      <c r="R37" s="2">
        <v>135.27272727272717</v>
      </c>
      <c r="S37" s="2">
        <v>135.27272727272717</v>
      </c>
      <c r="T37" s="2">
        <v>119.8630879383295</v>
      </c>
      <c r="U37" s="2">
        <v>97.293824547889784</v>
      </c>
      <c r="V37" s="2">
        <v>53.479721585413785</v>
      </c>
      <c r="W37" s="2">
        <v>49.19008264462807</v>
      </c>
      <c r="X37" s="2">
        <v>49.612856030139049</v>
      </c>
      <c r="Y37" s="2">
        <v>54.980187395186675</v>
      </c>
      <c r="Z37" s="2">
        <v>88.684702070651696</v>
      </c>
      <c r="AA37" s="2">
        <v>112.04016733730887</v>
      </c>
      <c r="AB37" s="2">
        <v>82.400036785459065</v>
      </c>
      <c r="AC37" s="2">
        <v>49.19008264462807</v>
      </c>
      <c r="AD37" s="2">
        <v>86.898380789914142</v>
      </c>
      <c r="AE37" s="2">
        <v>110.24511808230287</v>
      </c>
      <c r="AF37" s="2">
        <v>80.192882039951925</v>
      </c>
      <c r="AG37" s="2">
        <v>110.83343269637533</v>
      </c>
      <c r="AH37" s="2">
        <v>49.19008264462807</v>
      </c>
      <c r="AI37" s="2">
        <v>49.19008264462807</v>
      </c>
      <c r="AJ37" s="2">
        <v>135.27272727272717</v>
      </c>
      <c r="AK37" s="2">
        <v>78.812344540487345</v>
      </c>
      <c r="AL37" s="2">
        <v>58.620156795093621</v>
      </c>
      <c r="AM37" s="2">
        <v>125.91122129350504</v>
      </c>
    </row>
    <row r="38" spans="1:39" x14ac:dyDescent="0.25">
      <c r="A38" s="74">
        <f ca="1">Exceedance!U38</f>
        <v>43862</v>
      </c>
      <c r="B38" s="254">
        <v>108.80890189120588</v>
      </c>
      <c r="C38" s="254">
        <v>101.22793947112744</v>
      </c>
      <c r="D38" s="254">
        <v>104.48232144391086</v>
      </c>
      <c r="E38" s="2">
        <v>102.55541605582033</v>
      </c>
      <c r="F38" s="2">
        <v>126.54545454545445</v>
      </c>
      <c r="G38" s="2">
        <v>110.20107611792733</v>
      </c>
      <c r="H38" s="2">
        <v>94.823280938317865</v>
      </c>
      <c r="I38" s="2">
        <v>78.834896423534857</v>
      </c>
      <c r="J38" s="2">
        <v>51.056775326762185</v>
      </c>
      <c r="K38" s="2">
        <v>82.594015274623715</v>
      </c>
      <c r="L38" s="2">
        <v>69.44191605891011</v>
      </c>
      <c r="M38" s="2">
        <v>115.06397053586838</v>
      </c>
      <c r="N38" s="2">
        <v>48.721039573277075</v>
      </c>
      <c r="O38" s="2">
        <v>126.54545454545445</v>
      </c>
      <c r="P38" s="2">
        <v>52.863087893124366</v>
      </c>
      <c r="Q38" s="2">
        <v>126.54545454545445</v>
      </c>
      <c r="R38" s="2">
        <v>126.54545454545445</v>
      </c>
      <c r="S38" s="2">
        <v>126.54545454545445</v>
      </c>
      <c r="T38" s="2">
        <v>119.61120591499918</v>
      </c>
      <c r="U38" s="2">
        <v>91.558797219724241</v>
      </c>
      <c r="V38" s="2">
        <v>52.670334293117257</v>
      </c>
      <c r="W38" s="2">
        <v>46.016528925619802</v>
      </c>
      <c r="X38" s="2">
        <v>48.798085177640019</v>
      </c>
      <c r="Y38" s="2">
        <v>54.218395689457161</v>
      </c>
      <c r="Z38" s="2">
        <v>88.174330557363859</v>
      </c>
      <c r="AA38" s="2">
        <v>111.7958214955985</v>
      </c>
      <c r="AB38" s="2">
        <v>81.762238787437155</v>
      </c>
      <c r="AC38" s="2">
        <v>46.016528925619802</v>
      </c>
      <c r="AD38" s="2">
        <v>86.451948281122228</v>
      </c>
      <c r="AE38" s="2">
        <v>109.94966224917732</v>
      </c>
      <c r="AF38" s="2">
        <v>79.763731030435281</v>
      </c>
      <c r="AG38" s="2">
        <v>99.687133009897892</v>
      </c>
      <c r="AH38" s="2">
        <v>46.016528925619802</v>
      </c>
      <c r="AI38" s="2">
        <v>46.016528925619802</v>
      </c>
      <c r="AJ38" s="2">
        <v>126.54545454545445</v>
      </c>
      <c r="AK38" s="2">
        <v>78.23794982979274</v>
      </c>
      <c r="AL38" s="2">
        <v>57.863178609050379</v>
      </c>
      <c r="AM38" s="2">
        <v>115.00841021038109</v>
      </c>
    </row>
    <row r="39" spans="1:39" x14ac:dyDescent="0.25">
      <c r="A39" s="74">
        <f ca="1">Exceedance!U39</f>
        <v>43891</v>
      </c>
      <c r="B39" s="254">
        <v>108.32486542473463</v>
      </c>
      <c r="C39" s="254">
        <v>100.53767591463694</v>
      </c>
      <c r="D39" s="254">
        <v>103.87981878245157</v>
      </c>
      <c r="E39" s="2">
        <v>388.52228195785557</v>
      </c>
      <c r="F39" s="2">
        <v>134.85420851396159</v>
      </c>
      <c r="G39" s="2">
        <v>164.97960951401572</v>
      </c>
      <c r="H39" s="2">
        <v>376.85600619736675</v>
      </c>
      <c r="I39" s="2">
        <v>77.85465462430794</v>
      </c>
      <c r="J39" s="2">
        <v>49.96579499396303</v>
      </c>
      <c r="K39" s="2">
        <v>81.773283112786714</v>
      </c>
      <c r="L39" s="2">
        <v>68.323897697294257</v>
      </c>
      <c r="M39" s="2">
        <v>114.60399998873355</v>
      </c>
      <c r="N39" s="2">
        <v>49.19008264462807</v>
      </c>
      <c r="O39" s="2">
        <v>127.19726885438197</v>
      </c>
      <c r="P39" s="2">
        <v>51.353990789716221</v>
      </c>
      <c r="Q39" s="2">
        <v>171.1919426120345</v>
      </c>
      <c r="R39" s="2">
        <v>197.83358813906699</v>
      </c>
      <c r="S39" s="2">
        <v>255.33267702377177</v>
      </c>
      <c r="T39" s="2">
        <v>119.06218547834975</v>
      </c>
      <c r="U39" s="2">
        <v>363.84493998188827</v>
      </c>
      <c r="V39" s="2">
        <v>51.25308015632617</v>
      </c>
      <c r="W39" s="2">
        <v>49.19008264462807</v>
      </c>
      <c r="X39" s="2">
        <v>49.19008264462807</v>
      </c>
      <c r="Y39" s="2">
        <v>52.869041027694145</v>
      </c>
      <c r="Z39" s="2">
        <v>87.228251293792013</v>
      </c>
      <c r="AA39" s="2">
        <v>111.26573583423016</v>
      </c>
      <c r="AB39" s="2">
        <v>80.56642793047881</v>
      </c>
      <c r="AC39" s="2">
        <v>49.19008264462807</v>
      </c>
      <c r="AD39" s="2">
        <v>85.603657559508918</v>
      </c>
      <c r="AE39" s="2">
        <v>109.33803571643116</v>
      </c>
      <c r="AF39" s="2">
        <v>78.931110881182065</v>
      </c>
      <c r="AG39" s="2">
        <v>428.62518727368149</v>
      </c>
      <c r="AH39" s="2">
        <v>49.19008264462807</v>
      </c>
      <c r="AI39" s="2">
        <v>49.19008264462807</v>
      </c>
      <c r="AJ39" s="2">
        <v>184.51680291611737</v>
      </c>
      <c r="AK39" s="2">
        <v>77.214639548878466</v>
      </c>
      <c r="AL39" s="2">
        <v>56.499818149162806</v>
      </c>
      <c r="AM39" s="2">
        <v>399.92936291395165</v>
      </c>
    </row>
    <row r="40" spans="1:39" x14ac:dyDescent="0.25">
      <c r="A40" s="74">
        <f ca="1">Exceedance!U40</f>
        <v>43922</v>
      </c>
      <c r="B40" s="254">
        <v>105.05111740613593</v>
      </c>
      <c r="C40" s="254">
        <v>96.831978536813097</v>
      </c>
      <c r="D40" s="254">
        <v>100.35786225747313</v>
      </c>
      <c r="E40" s="2">
        <v>506.48797889374538</v>
      </c>
      <c r="F40" s="2">
        <v>132.57425965388597</v>
      </c>
      <c r="G40" s="2">
        <v>162.33983261751183</v>
      </c>
      <c r="H40" s="2">
        <v>383.39821394569725</v>
      </c>
      <c r="I40" s="2">
        <v>73.663159577306729</v>
      </c>
      <c r="J40" s="2">
        <v>47.603305785123915</v>
      </c>
      <c r="K40" s="2">
        <v>78.304723057670898</v>
      </c>
      <c r="L40" s="2">
        <v>64.543287331734035</v>
      </c>
      <c r="M40" s="2">
        <v>110.50584645664151</v>
      </c>
      <c r="N40" s="2">
        <v>116.62520603336368</v>
      </c>
      <c r="O40" s="2">
        <v>123.73195350649497</v>
      </c>
      <c r="P40" s="2">
        <v>157.42291251281802</v>
      </c>
      <c r="Q40" s="2">
        <v>281.08512085321519</v>
      </c>
      <c r="R40" s="2">
        <v>308.33316798424141</v>
      </c>
      <c r="S40" s="2">
        <v>331.25326743379992</v>
      </c>
      <c r="T40" s="2">
        <v>227.34141468499897</v>
      </c>
      <c r="U40" s="2">
        <v>370.04114741114836</v>
      </c>
      <c r="V40" s="2">
        <v>47.603305785123915</v>
      </c>
      <c r="W40" s="2">
        <v>92.826446280907589</v>
      </c>
      <c r="X40" s="2">
        <v>47.603305785123915</v>
      </c>
      <c r="Y40" s="2">
        <v>58.582102097074447</v>
      </c>
      <c r="Z40" s="2">
        <v>157.81073362843674</v>
      </c>
      <c r="AA40" s="2">
        <v>108.4393112597001</v>
      </c>
      <c r="AB40" s="2">
        <v>76.201897367618002</v>
      </c>
      <c r="AC40" s="2">
        <v>47.603305785123915</v>
      </c>
      <c r="AD40" s="2">
        <v>156.6226934004045</v>
      </c>
      <c r="AE40" s="2">
        <v>106.4712229441575</v>
      </c>
      <c r="AF40" s="2">
        <v>132.65735004703541</v>
      </c>
      <c r="AG40" s="2">
        <v>361.96023534439428</v>
      </c>
      <c r="AH40" s="2">
        <v>47.603305785123915</v>
      </c>
      <c r="AI40" s="2">
        <v>47.603305785123915</v>
      </c>
      <c r="AJ40" s="2">
        <v>183.47995015005759</v>
      </c>
      <c r="AK40" s="2">
        <v>73.441476964531716</v>
      </c>
      <c r="AL40" s="2">
        <v>149.59534149084095</v>
      </c>
      <c r="AM40" s="2">
        <v>517.92177674719744</v>
      </c>
    </row>
    <row r="41" spans="1:39" x14ac:dyDescent="0.25">
      <c r="A41" s="74">
        <f ca="1">Exceedance!U41</f>
        <v>43952</v>
      </c>
      <c r="B41" s="254">
        <v>228.4434176052996</v>
      </c>
      <c r="C41" s="254">
        <v>225.82930447966663</v>
      </c>
      <c r="D41" s="254">
        <v>226.95069352309395</v>
      </c>
      <c r="E41" s="2">
        <v>319.82925118015459</v>
      </c>
      <c r="F41" s="2">
        <v>289.36054074439124</v>
      </c>
      <c r="G41" s="2">
        <v>342.70331561804676</v>
      </c>
      <c r="H41" s="2">
        <v>183.73328894608619</v>
      </c>
      <c r="I41" s="2">
        <v>78.322773720011227</v>
      </c>
      <c r="J41" s="2">
        <v>217.36340677269092</v>
      </c>
      <c r="K41" s="2">
        <v>132.99766614086673</v>
      </c>
      <c r="L41" s="2">
        <v>185.17508498224498</v>
      </c>
      <c r="M41" s="2">
        <v>138.66466143786221</v>
      </c>
      <c r="N41" s="2">
        <v>285.51231370244761</v>
      </c>
      <c r="O41" s="2">
        <v>215.48210335580248</v>
      </c>
      <c r="P41" s="2">
        <v>310.21862444806618</v>
      </c>
      <c r="Q41" s="2">
        <v>319.01735433382339</v>
      </c>
      <c r="R41" s="2">
        <v>410.71890905482564</v>
      </c>
      <c r="S41" s="2">
        <v>371.17989945784893</v>
      </c>
      <c r="T41" s="2">
        <v>275.11337627633645</v>
      </c>
      <c r="U41" s="2">
        <v>203.19413908477574</v>
      </c>
      <c r="V41" s="2">
        <v>161.68551780859315</v>
      </c>
      <c r="W41" s="2">
        <v>108.99173553700784</v>
      </c>
      <c r="X41" s="2">
        <v>147.17355371882607</v>
      </c>
      <c r="Y41" s="2">
        <v>209.87656067799372</v>
      </c>
      <c r="Z41" s="2">
        <v>234.71944032550485</v>
      </c>
      <c r="AA41" s="2">
        <v>226.10908556155343</v>
      </c>
      <c r="AB41" s="2">
        <v>124.77043270460942</v>
      </c>
      <c r="AC41" s="2">
        <v>244.09917355350396</v>
      </c>
      <c r="AD41" s="2">
        <v>222.5124601568248</v>
      </c>
      <c r="AE41" s="2">
        <v>151.84321371623287</v>
      </c>
      <c r="AF41" s="2">
        <v>445.48760330535043</v>
      </c>
      <c r="AG41" s="2">
        <v>269.23993333611708</v>
      </c>
      <c r="AH41" s="2">
        <v>101.45454545437727</v>
      </c>
      <c r="AI41" s="2">
        <v>101.95041322304233</v>
      </c>
      <c r="AJ41" s="2">
        <v>225.69157173398688</v>
      </c>
      <c r="AK41" s="2">
        <v>191.47730080283</v>
      </c>
      <c r="AL41" s="2">
        <v>257.05785123931895</v>
      </c>
      <c r="AM41" s="2">
        <v>468.70025059131677</v>
      </c>
    </row>
    <row r="42" spans="1:39" x14ac:dyDescent="0.25">
      <c r="A42" s="74">
        <f ca="1">Exceedance!U42</f>
        <v>43983</v>
      </c>
      <c r="B42" s="254">
        <v>113.6558719998623</v>
      </c>
      <c r="C42" s="254">
        <v>106.53261831311583</v>
      </c>
      <c r="D42" s="254">
        <v>109.58838420435454</v>
      </c>
      <c r="E42" s="2">
        <v>154.71074380165274</v>
      </c>
      <c r="F42" s="2">
        <v>144.79338842968178</v>
      </c>
      <c r="G42" s="2">
        <v>341.15702479296772</v>
      </c>
      <c r="H42" s="2">
        <v>130.90909090909071</v>
      </c>
      <c r="I42" s="2">
        <v>166.86535034811581</v>
      </c>
      <c r="J42" s="2">
        <v>47.603305785123915</v>
      </c>
      <c r="K42" s="2">
        <v>161.69922888674404</v>
      </c>
      <c r="L42" s="2">
        <v>106.49993260118116</v>
      </c>
      <c r="M42" s="2">
        <v>131.20661157006566</v>
      </c>
      <c r="N42" s="2">
        <v>185.53253416520769</v>
      </c>
      <c r="O42" s="2">
        <v>123.73195350649497</v>
      </c>
      <c r="P42" s="2">
        <v>220.16528925595992</v>
      </c>
      <c r="Q42" s="2">
        <v>154.71074380165274</v>
      </c>
      <c r="R42" s="2">
        <v>279.66942148742083</v>
      </c>
      <c r="S42" s="2">
        <v>130.90909090909071</v>
      </c>
      <c r="T42" s="2">
        <v>196.36363636348199</v>
      </c>
      <c r="U42" s="2">
        <v>130.90909090909071</v>
      </c>
      <c r="V42" s="2">
        <v>47.603305785123915</v>
      </c>
      <c r="W42" s="2">
        <v>47.603305785123915</v>
      </c>
      <c r="X42" s="2">
        <v>84.793388429611852</v>
      </c>
      <c r="Y42" s="2">
        <v>47.729910829737321</v>
      </c>
      <c r="Z42" s="2">
        <v>173.35537190067208</v>
      </c>
      <c r="AA42" s="2">
        <v>108.98995680722777</v>
      </c>
      <c r="AB42" s="2">
        <v>110.80126491160519</v>
      </c>
      <c r="AC42" s="2">
        <v>95.206611570107739</v>
      </c>
      <c r="AD42" s="2">
        <v>197.15702479316403</v>
      </c>
      <c r="AE42" s="2">
        <v>164.0692301915895</v>
      </c>
      <c r="AF42" s="2">
        <v>259.83471074342316</v>
      </c>
      <c r="AG42" s="2">
        <v>130.90909090909071</v>
      </c>
      <c r="AH42" s="2">
        <v>47.603305785123915</v>
      </c>
      <c r="AI42" s="2">
        <v>200.72727272693632</v>
      </c>
      <c r="AJ42" s="2">
        <v>168.59504132217367</v>
      </c>
      <c r="AK42" s="2">
        <v>73.441476964531716</v>
      </c>
      <c r="AL42" s="2">
        <v>154.71074380165274</v>
      </c>
      <c r="AM42" s="2">
        <v>154.71074380165274</v>
      </c>
    </row>
    <row r="43" spans="1:39" x14ac:dyDescent="0.25">
      <c r="A43" s="74">
        <f ca="1">Exceedance!U43</f>
        <v>44013</v>
      </c>
      <c r="B43" s="254">
        <v>108.5528213196738</v>
      </c>
      <c r="C43" s="254">
        <v>100.05971115470686</v>
      </c>
      <c r="D43" s="254">
        <v>103.70312433272224</v>
      </c>
      <c r="E43" s="2">
        <v>159.86776859504116</v>
      </c>
      <c r="F43" s="2">
        <v>135.27272727272702</v>
      </c>
      <c r="G43" s="2">
        <v>243.17355371871383</v>
      </c>
      <c r="H43" s="2">
        <v>135.27272727272702</v>
      </c>
      <c r="I43" s="2">
        <v>76.118598229883617</v>
      </c>
      <c r="J43" s="2">
        <v>49.190082644628042</v>
      </c>
      <c r="K43" s="2">
        <v>80.914880492926599</v>
      </c>
      <c r="L43" s="2">
        <v>66.694730242791834</v>
      </c>
      <c r="M43" s="2">
        <v>79.933884297520578</v>
      </c>
      <c r="N43" s="2">
        <v>120.51271290114246</v>
      </c>
      <c r="O43" s="2">
        <v>127.85635195671146</v>
      </c>
      <c r="P43" s="2">
        <v>159.86776859504116</v>
      </c>
      <c r="Q43" s="2">
        <v>159.86776859504116</v>
      </c>
      <c r="R43" s="2">
        <v>159.86776859504116</v>
      </c>
      <c r="S43" s="2">
        <v>135.27272727272702</v>
      </c>
      <c r="T43" s="2">
        <v>159.86776859504116</v>
      </c>
      <c r="U43" s="2">
        <v>135.27272727272702</v>
      </c>
      <c r="V43" s="2">
        <v>49.190082644628042</v>
      </c>
      <c r="W43" s="2">
        <v>49.190082644628042</v>
      </c>
      <c r="X43" s="2">
        <v>49.190082644628042</v>
      </c>
      <c r="Y43" s="2">
        <v>49.320907857395234</v>
      </c>
      <c r="Z43" s="2">
        <v>135.27272727272702</v>
      </c>
      <c r="AA43" s="2">
        <v>112.05395496835679</v>
      </c>
      <c r="AB43" s="2">
        <v>78.741960613205279</v>
      </c>
      <c r="AC43" s="2">
        <v>49.190082644628042</v>
      </c>
      <c r="AD43" s="2">
        <v>135.27272727272702</v>
      </c>
      <c r="AE43" s="2">
        <v>110.02026370896276</v>
      </c>
      <c r="AF43" s="2">
        <v>159.86776859504116</v>
      </c>
      <c r="AG43" s="2">
        <v>135.27272727272702</v>
      </c>
      <c r="AH43" s="2">
        <v>49.190082644628042</v>
      </c>
      <c r="AI43" s="2">
        <v>49.190082644628042</v>
      </c>
      <c r="AJ43" s="2">
        <v>135.27272727272702</v>
      </c>
      <c r="AK43" s="2">
        <v>75.889526196682766</v>
      </c>
      <c r="AL43" s="2">
        <v>159.86776859504116</v>
      </c>
      <c r="AM43" s="2">
        <v>159.86776859504116</v>
      </c>
    </row>
    <row r="44" spans="1:39" x14ac:dyDescent="0.25">
      <c r="A44" s="74">
        <f ca="1">Exceedance!U44</f>
        <v>44044</v>
      </c>
      <c r="B44" s="254">
        <v>103.03800494499072</v>
      </c>
      <c r="C44" s="254">
        <v>108.73055494753426</v>
      </c>
      <c r="D44" s="254">
        <v>106.33447536211438</v>
      </c>
      <c r="E44" s="2">
        <v>135.71221246833838</v>
      </c>
      <c r="F44" s="2">
        <v>107.09337729963201</v>
      </c>
      <c r="G44" s="2">
        <v>166.01652892561967</v>
      </c>
      <c r="H44" s="2">
        <v>89.205626292293914</v>
      </c>
      <c r="I44" s="2">
        <v>58.013646001644943</v>
      </c>
      <c r="J44" s="2">
        <v>87.506321313449575</v>
      </c>
      <c r="K44" s="2">
        <v>75.54592642200528</v>
      </c>
      <c r="L44" s="2">
        <v>116.1910638514213</v>
      </c>
      <c r="M44" s="2">
        <v>49.836649087981264</v>
      </c>
      <c r="N44" s="2">
        <v>131.15187800057672</v>
      </c>
      <c r="O44" s="2">
        <v>60.247720320547892</v>
      </c>
      <c r="P44" s="2">
        <v>148.81118438316184</v>
      </c>
      <c r="Q44" s="2">
        <v>140.86407396718531</v>
      </c>
      <c r="R44" s="2">
        <v>166.01652892561967</v>
      </c>
      <c r="S44" s="2">
        <v>128.74228766084525</v>
      </c>
      <c r="T44" s="2">
        <v>159.86776859504116</v>
      </c>
      <c r="U44" s="2">
        <v>58.352839119638382</v>
      </c>
      <c r="V44" s="2">
        <v>49.190082644628042</v>
      </c>
      <c r="W44" s="2">
        <v>50.461645516227001</v>
      </c>
      <c r="X44" s="2">
        <v>69.800604660240566</v>
      </c>
      <c r="Y44" s="2">
        <v>97.649098118865808</v>
      </c>
      <c r="Z44" s="2">
        <v>113.3370564604878</v>
      </c>
      <c r="AA44" s="2">
        <v>86.232479586091998</v>
      </c>
      <c r="AB44" s="2">
        <v>49.449154154678112</v>
      </c>
      <c r="AC44" s="2">
        <v>84.729150845964583</v>
      </c>
      <c r="AD44" s="2">
        <v>117.91012837924323</v>
      </c>
      <c r="AE44" s="2">
        <v>81.830383381072451</v>
      </c>
      <c r="AF44" s="2">
        <v>166.01652892561967</v>
      </c>
      <c r="AG44" s="2">
        <v>52.542753249778087</v>
      </c>
      <c r="AH44" s="2">
        <v>49.190082644628042</v>
      </c>
      <c r="AI44" s="2">
        <v>135.27272727272702</v>
      </c>
      <c r="AJ44" s="2">
        <v>79.2511935779835</v>
      </c>
      <c r="AK44" s="2">
        <v>63.795250768657418</v>
      </c>
      <c r="AL44" s="2">
        <v>159.86776859504116</v>
      </c>
      <c r="AM44" s="2">
        <v>166.01652892561967</v>
      </c>
    </row>
    <row r="45" spans="1:39" x14ac:dyDescent="0.25">
      <c r="A45" s="74">
        <f ca="1">Exceedance!U45</f>
        <v>44075</v>
      </c>
      <c r="B45" s="254">
        <v>101.47110655203758</v>
      </c>
      <c r="C45" s="254">
        <v>107.18610076998925</v>
      </c>
      <c r="D45" s="254">
        <v>104.78065009722914</v>
      </c>
      <c r="E45" s="2">
        <v>130.90909090909082</v>
      </c>
      <c r="F45" s="2">
        <v>105.91210477827411</v>
      </c>
      <c r="G45" s="2">
        <v>367.72789622340764</v>
      </c>
      <c r="H45" s="2">
        <v>87.221827534736306</v>
      </c>
      <c r="I45" s="2">
        <v>56.623575877184962</v>
      </c>
      <c r="J45" s="2">
        <v>85.895677335392335</v>
      </c>
      <c r="K45" s="2">
        <v>73.904323612681338</v>
      </c>
      <c r="L45" s="2">
        <v>114.62647137233232</v>
      </c>
      <c r="M45" s="2">
        <v>48.083687468417551</v>
      </c>
      <c r="N45" s="2">
        <v>129.24823880800722</v>
      </c>
      <c r="O45" s="2">
        <v>57.21520302481008</v>
      </c>
      <c r="P45" s="2">
        <v>147.06222773125782</v>
      </c>
      <c r="Q45" s="2">
        <v>130.90909090909082</v>
      </c>
      <c r="R45" s="2">
        <v>160.66115702479325</v>
      </c>
      <c r="S45" s="2">
        <v>127.08579079317538</v>
      </c>
      <c r="T45" s="2">
        <v>154.71074380165274</v>
      </c>
      <c r="U45" s="2">
        <v>54.609258324447609</v>
      </c>
      <c r="V45" s="2">
        <v>47.603305785123936</v>
      </c>
      <c r="W45" s="2">
        <v>49.069487931480175</v>
      </c>
      <c r="X45" s="2">
        <v>68.453457447142043</v>
      </c>
      <c r="Y45" s="2">
        <v>96.104992709119287</v>
      </c>
      <c r="Z45" s="2">
        <v>111.77599184725527</v>
      </c>
      <c r="AA45" s="2">
        <v>77.35537190082637</v>
      </c>
      <c r="AB45" s="2">
        <v>47.603305785123936</v>
      </c>
      <c r="AC45" s="2">
        <v>83.125573201237927</v>
      </c>
      <c r="AD45" s="2">
        <v>116.31013099338392</v>
      </c>
      <c r="AE45" s="2">
        <v>80.220682670558929</v>
      </c>
      <c r="AF45" s="2">
        <v>280.75859356342369</v>
      </c>
      <c r="AG45" s="2">
        <v>48.322627808696744</v>
      </c>
      <c r="AH45" s="2">
        <v>47.603305785123936</v>
      </c>
      <c r="AI45" s="2">
        <v>130.90909090909082</v>
      </c>
      <c r="AJ45" s="2">
        <v>76.725838222392596</v>
      </c>
      <c r="AK45" s="2">
        <v>62.443394598001767</v>
      </c>
      <c r="AL45" s="2">
        <v>154.4452161350882</v>
      </c>
      <c r="AM45" s="2">
        <v>432.75649175136164</v>
      </c>
    </row>
    <row r="46" spans="1:39" x14ac:dyDescent="0.25">
      <c r="A46" s="74">
        <f ca="1">Exceedance!U46</f>
        <v>44105</v>
      </c>
      <c r="B46" s="254">
        <v>100.0697078099213</v>
      </c>
      <c r="C46" s="254">
        <v>105.79276919439472</v>
      </c>
      <c r="D46" s="254">
        <v>103.38390236666237</v>
      </c>
      <c r="E46" s="2">
        <v>133.27512459529052</v>
      </c>
      <c r="F46" s="2">
        <v>104.50077184564286</v>
      </c>
      <c r="G46" s="2">
        <v>123.35700843074464</v>
      </c>
      <c r="H46" s="2">
        <v>85.777146120040214</v>
      </c>
      <c r="I46" s="2">
        <v>55.193857303056454</v>
      </c>
      <c r="J46" s="2">
        <v>84.475514315887338</v>
      </c>
      <c r="K46" s="2">
        <v>72.458854086066452</v>
      </c>
      <c r="L46" s="2">
        <v>113.23091465020794</v>
      </c>
      <c r="M46" s="2">
        <v>49.19008264462807</v>
      </c>
      <c r="N46" s="2">
        <v>127.8839773901781</v>
      </c>
      <c r="O46" s="2">
        <v>55.743697424663665</v>
      </c>
      <c r="P46" s="2">
        <v>145.73064673703917</v>
      </c>
      <c r="Q46" s="2">
        <v>135.27272727272717</v>
      </c>
      <c r="R46" s="2">
        <v>166.0165289256197</v>
      </c>
      <c r="S46" s="2">
        <v>125.714891975043</v>
      </c>
      <c r="T46" s="2">
        <v>159.86776859504118</v>
      </c>
      <c r="U46" s="2">
        <v>53.063419897088039</v>
      </c>
      <c r="V46" s="2">
        <v>49.19008264462807</v>
      </c>
      <c r="W46" s="2">
        <v>49.19008264462807</v>
      </c>
      <c r="X46" s="2">
        <v>66.986742019594018</v>
      </c>
      <c r="Y46" s="2">
        <v>94.711271991786319</v>
      </c>
      <c r="Z46" s="2">
        <v>110.39570064669229</v>
      </c>
      <c r="AA46" s="2">
        <v>84.50224371189428</v>
      </c>
      <c r="AB46" s="2">
        <v>49.19008264462807</v>
      </c>
      <c r="AC46" s="2">
        <v>81.661124452914649</v>
      </c>
      <c r="AD46" s="2">
        <v>114.91913598539703</v>
      </c>
      <c r="AE46" s="2">
        <v>78.821026759961853</v>
      </c>
      <c r="AF46" s="2">
        <v>120.31649801511223</v>
      </c>
      <c r="AG46" s="2">
        <v>49.19008264462807</v>
      </c>
      <c r="AH46" s="2">
        <v>49.19008264462807</v>
      </c>
      <c r="AI46" s="2">
        <v>153.37663161123032</v>
      </c>
      <c r="AJ46" s="2">
        <v>75.27406067155674</v>
      </c>
      <c r="AK46" s="2">
        <v>60.9710561027889</v>
      </c>
      <c r="AL46" s="2">
        <v>165.05563246317504</v>
      </c>
      <c r="AM46" s="2">
        <v>138.78805288725098</v>
      </c>
    </row>
    <row r="47" spans="1:39" x14ac:dyDescent="0.25">
      <c r="A47" s="74">
        <f ca="1">Exceedance!U47</f>
        <v>44136</v>
      </c>
      <c r="B47" s="254">
        <v>99.066675440728318</v>
      </c>
      <c r="C47" s="254">
        <v>104.74842595339237</v>
      </c>
      <c r="D47" s="254">
        <v>102.35463429638283</v>
      </c>
      <c r="E47" s="2">
        <v>132.30512093884451</v>
      </c>
      <c r="F47" s="2">
        <v>103.39745828982264</v>
      </c>
      <c r="G47" s="2">
        <v>100.58122364414372</v>
      </c>
      <c r="H47" s="2">
        <v>84.685199982495092</v>
      </c>
      <c r="I47" s="2">
        <v>54.098866075366423</v>
      </c>
      <c r="J47" s="2">
        <v>83.402332639287536</v>
      </c>
      <c r="K47" s="2">
        <v>71.312718384591165</v>
      </c>
      <c r="L47" s="2">
        <v>112.25598574797151</v>
      </c>
      <c r="M47" s="2">
        <v>47.603305785123936</v>
      </c>
      <c r="N47" s="2">
        <v>126.89514107924072</v>
      </c>
      <c r="O47" s="2">
        <v>54.474434781515633</v>
      </c>
      <c r="P47" s="2">
        <v>130.90909090909082</v>
      </c>
      <c r="Q47" s="2">
        <v>130.90909090909082</v>
      </c>
      <c r="R47" s="2">
        <v>154.71074380165274</v>
      </c>
      <c r="S47" s="2">
        <v>124.71698956427743</v>
      </c>
      <c r="T47" s="2">
        <v>130.90909090909082</v>
      </c>
      <c r="U47" s="2">
        <v>51.796579361270801</v>
      </c>
      <c r="V47" s="2">
        <v>47.603305785123936</v>
      </c>
      <c r="W47" s="2">
        <v>47.603305785123936</v>
      </c>
      <c r="X47" s="2">
        <v>65.857839390072698</v>
      </c>
      <c r="Y47" s="2">
        <v>93.638418337670302</v>
      </c>
      <c r="Z47" s="2">
        <v>109.40313383800722</v>
      </c>
      <c r="AA47" s="2">
        <v>83.330853643536258</v>
      </c>
      <c r="AB47" s="2">
        <v>47.603305785123936</v>
      </c>
      <c r="AC47" s="2">
        <v>80.556980453865592</v>
      </c>
      <c r="AD47" s="2">
        <v>113.90247299548854</v>
      </c>
      <c r="AE47" s="2">
        <v>77.772973082817884</v>
      </c>
      <c r="AF47" s="2">
        <v>102.9704241990284</v>
      </c>
      <c r="AG47" s="2">
        <v>47.603305785123936</v>
      </c>
      <c r="AH47" s="2">
        <v>47.603305785123936</v>
      </c>
      <c r="AI47" s="2">
        <v>152.4122464179259</v>
      </c>
      <c r="AJ47" s="2">
        <v>74.128533366367108</v>
      </c>
      <c r="AK47" s="2">
        <v>59.769504396745525</v>
      </c>
      <c r="AL47" s="2">
        <v>117.65185091863161</v>
      </c>
      <c r="AM47" s="2">
        <v>110.92790957203299</v>
      </c>
    </row>
    <row r="48" spans="1:39" x14ac:dyDescent="0.25">
      <c r="A48" s="74">
        <f ca="1">Exceedance!U48</f>
        <v>44166</v>
      </c>
      <c r="B48" s="254">
        <v>98.589387378187993</v>
      </c>
      <c r="C48" s="254">
        <v>104.27850179192083</v>
      </c>
      <c r="D48" s="254">
        <v>101.88373375866756</v>
      </c>
      <c r="E48" s="2">
        <v>131.91237471259777</v>
      </c>
      <c r="F48" s="2">
        <v>102.75849561878664</v>
      </c>
      <c r="G48" s="2">
        <v>108.48225626827369</v>
      </c>
      <c r="H48" s="2">
        <v>84.082145641475336</v>
      </c>
      <c r="I48" s="2">
        <v>53.451286239824213</v>
      </c>
      <c r="J48" s="2">
        <v>82.8280351571605</v>
      </c>
      <c r="K48" s="2">
        <v>70.642707261564311</v>
      </c>
      <c r="L48" s="2">
        <v>111.77998778547737</v>
      </c>
      <c r="M48" s="2">
        <v>49.19008264462807</v>
      </c>
      <c r="N48" s="2">
        <v>126.46252028644439</v>
      </c>
      <c r="O48" s="2">
        <v>53.701577655646993</v>
      </c>
      <c r="P48" s="2">
        <v>135.27272727272717</v>
      </c>
      <c r="Q48" s="2">
        <v>135.27272727272717</v>
      </c>
      <c r="R48" s="2">
        <v>159.86776859504118</v>
      </c>
      <c r="S48" s="2">
        <v>124.26832792285086</v>
      </c>
      <c r="T48" s="2">
        <v>135.27272727272717</v>
      </c>
      <c r="U48" s="2">
        <v>50.986195121825439</v>
      </c>
      <c r="V48" s="2">
        <v>49.19008264462807</v>
      </c>
      <c r="W48" s="2">
        <v>49.19008264462807</v>
      </c>
      <c r="X48" s="2">
        <v>65.189955455403563</v>
      </c>
      <c r="Y48" s="2">
        <v>92.929955194344146</v>
      </c>
      <c r="Z48" s="2">
        <v>108.93912111946456</v>
      </c>
      <c r="AA48" s="2">
        <v>82.637458905378438</v>
      </c>
      <c r="AB48" s="2">
        <v>49.19008264462807</v>
      </c>
      <c r="AC48" s="2">
        <v>79.938351910379325</v>
      </c>
      <c r="AD48" s="2">
        <v>113.41740117105272</v>
      </c>
      <c r="AE48" s="2">
        <v>77.193535631431118</v>
      </c>
      <c r="AF48" s="2">
        <v>112.95512776878287</v>
      </c>
      <c r="AG48" s="2">
        <v>49.19008264462807</v>
      </c>
      <c r="AH48" s="2">
        <v>49.19008264462807</v>
      </c>
      <c r="AI48" s="2">
        <v>152.0565025383585</v>
      </c>
      <c r="AJ48" s="2">
        <v>73.450803124240537</v>
      </c>
      <c r="AK48" s="2">
        <v>59.006674576530777</v>
      </c>
      <c r="AL48" s="2">
        <v>125.74190768319099</v>
      </c>
      <c r="AM48" s="2">
        <v>118.6731510969996</v>
      </c>
    </row>
    <row r="49" spans="1:39" x14ac:dyDescent="0.25">
      <c r="A49" s="74">
        <f ca="1">Exceedance!U49</f>
        <v>44197</v>
      </c>
      <c r="B49" s="254">
        <v>98.435479930144481</v>
      </c>
      <c r="C49" s="254">
        <v>104.14240408031245</v>
      </c>
      <c r="D49" s="254">
        <v>101.74002120170222</v>
      </c>
      <c r="E49" s="2">
        <v>131.83143712047993</v>
      </c>
      <c r="F49" s="2">
        <v>102.34837958110568</v>
      </c>
      <c r="G49" s="2">
        <v>102.83492258209994</v>
      </c>
      <c r="H49" s="2">
        <v>83.704403821275605</v>
      </c>
      <c r="I49" s="2">
        <v>53.021681651481472</v>
      </c>
      <c r="J49" s="2">
        <v>82.49541173815156</v>
      </c>
      <c r="K49" s="2">
        <v>70.208937164189706</v>
      </c>
      <c r="L49" s="2">
        <v>111.61256890343687</v>
      </c>
      <c r="M49" s="2">
        <v>49.19008264462807</v>
      </c>
      <c r="N49" s="2">
        <v>126.33744747474113</v>
      </c>
      <c r="O49" s="2">
        <v>53.141178046096002</v>
      </c>
      <c r="P49" s="2">
        <v>135.27272727272717</v>
      </c>
      <c r="Q49" s="2">
        <v>135.27272727272717</v>
      </c>
      <c r="R49" s="2">
        <v>135.27272727272717</v>
      </c>
      <c r="S49" s="2">
        <v>124.11341667585955</v>
      </c>
      <c r="T49" s="2">
        <v>135.27272727272717</v>
      </c>
      <c r="U49" s="2">
        <v>50.364201304924208</v>
      </c>
      <c r="V49" s="2">
        <v>49.19008264462807</v>
      </c>
      <c r="W49" s="2">
        <v>49.19008264462807</v>
      </c>
      <c r="X49" s="2">
        <v>64.731388555914563</v>
      </c>
      <c r="Y49" s="2">
        <v>92.602440887748017</v>
      </c>
      <c r="Z49" s="2">
        <v>108.75198421333843</v>
      </c>
      <c r="AA49" s="2">
        <v>82.171294178265313</v>
      </c>
      <c r="AB49" s="2">
        <v>49.19008264462807</v>
      </c>
      <c r="AC49" s="2">
        <v>79.546739439355065</v>
      </c>
      <c r="AD49" s="2">
        <v>113.22685960513398</v>
      </c>
      <c r="AE49" s="2">
        <v>76.846606218542647</v>
      </c>
      <c r="AF49" s="2">
        <v>109.96976306110733</v>
      </c>
      <c r="AG49" s="2">
        <v>49.19008264462807</v>
      </c>
      <c r="AH49" s="2">
        <v>49.19008264462807</v>
      </c>
      <c r="AI49" s="2">
        <v>135.27272727272717</v>
      </c>
      <c r="AJ49" s="2">
        <v>72.982657248998436</v>
      </c>
      <c r="AK49" s="2">
        <v>58.440924977530777</v>
      </c>
      <c r="AL49" s="2">
        <v>121.85804479792611</v>
      </c>
      <c r="AM49" s="2">
        <v>113.31042518124875</v>
      </c>
    </row>
    <row r="50" spans="1:39" x14ac:dyDescent="0.25">
      <c r="A50" s="74">
        <f ca="1">Exceedance!U50</f>
        <v>44228</v>
      </c>
      <c r="B50" s="254">
        <v>98.139505219460702</v>
      </c>
      <c r="C50" s="254">
        <v>103.87064295506529</v>
      </c>
      <c r="D50" s="254">
        <v>101.45790696813567</v>
      </c>
      <c r="E50" s="2">
        <v>122.18181818181809</v>
      </c>
      <c r="F50" s="2">
        <v>101.8835068972032</v>
      </c>
      <c r="G50" s="2">
        <v>88.061178843174929</v>
      </c>
      <c r="H50" s="2">
        <v>83.245723666787967</v>
      </c>
      <c r="I50" s="2">
        <v>52.476097815320387</v>
      </c>
      <c r="J50" s="2">
        <v>82.051272625130039</v>
      </c>
      <c r="K50" s="2">
        <v>69.648425949771351</v>
      </c>
      <c r="L50" s="2">
        <v>111.40926248757262</v>
      </c>
      <c r="M50" s="2">
        <v>44.429752066115675</v>
      </c>
      <c r="N50" s="2">
        <v>122.18181818181809</v>
      </c>
      <c r="O50" s="2">
        <v>52.37450031378097</v>
      </c>
      <c r="P50" s="2">
        <v>122.18181818181809</v>
      </c>
      <c r="Q50" s="2">
        <v>122.18181818181809</v>
      </c>
      <c r="R50" s="2">
        <v>122.18181818181809</v>
      </c>
      <c r="S50" s="2">
        <v>122.18181818181809</v>
      </c>
      <c r="T50" s="2">
        <v>122.18181818181809</v>
      </c>
      <c r="U50" s="2">
        <v>49.529658490086547</v>
      </c>
      <c r="V50" s="2">
        <v>44.429752066115675</v>
      </c>
      <c r="W50" s="2">
        <v>44.429752066115675</v>
      </c>
      <c r="X50" s="2">
        <v>64.116119900697853</v>
      </c>
      <c r="Y50" s="2">
        <v>92.164163340101382</v>
      </c>
      <c r="Z50" s="2">
        <v>108.48498762915895</v>
      </c>
      <c r="AA50" s="2">
        <v>81.545235058484081</v>
      </c>
      <c r="AB50" s="2">
        <v>44.429752066115675</v>
      </c>
      <c r="AC50" s="2">
        <v>79.025210796269278</v>
      </c>
      <c r="AD50" s="2">
        <v>112.9829948296274</v>
      </c>
      <c r="AE50" s="2">
        <v>76.38600046953907</v>
      </c>
      <c r="AF50" s="2">
        <v>92.111084900441142</v>
      </c>
      <c r="AG50" s="2">
        <v>44.429752066115675</v>
      </c>
      <c r="AH50" s="2">
        <v>44.429752066115675</v>
      </c>
      <c r="AI50" s="2">
        <v>122.18181818181809</v>
      </c>
      <c r="AJ50" s="2">
        <v>72.353745521795901</v>
      </c>
      <c r="AK50" s="2">
        <v>57.701263635320252</v>
      </c>
      <c r="AL50" s="2">
        <v>103.79033742006605</v>
      </c>
      <c r="AM50" s="2">
        <v>94.68498963565726</v>
      </c>
    </row>
    <row r="51" spans="1:39" x14ac:dyDescent="0.25">
      <c r="A51" s="74">
        <f ca="1">Exceedance!U51</f>
        <v>44256</v>
      </c>
      <c r="B51" s="254">
        <v>97.493357577746764</v>
      </c>
      <c r="C51" s="254">
        <v>103.26815861137246</v>
      </c>
      <c r="D51" s="254">
        <v>100.83682090455841</v>
      </c>
      <c r="E51" s="2">
        <v>136.10924138884707</v>
      </c>
      <c r="F51" s="2">
        <v>156.53896002947621</v>
      </c>
      <c r="G51" s="2">
        <v>376.64327040971637</v>
      </c>
      <c r="H51" s="2">
        <v>82.412797053381922</v>
      </c>
      <c r="I51" s="2">
        <v>51.472063899533886</v>
      </c>
      <c r="J51" s="2">
        <v>81.291895215865665</v>
      </c>
      <c r="K51" s="2">
        <v>68.609648016582241</v>
      </c>
      <c r="L51" s="2">
        <v>110.96885077929582</v>
      </c>
      <c r="M51" s="2">
        <v>49.19008264462807</v>
      </c>
      <c r="N51" s="2">
        <v>127.75833179748416</v>
      </c>
      <c r="O51" s="2">
        <v>50.940680637887652</v>
      </c>
      <c r="P51" s="2">
        <v>170.36128547698971</v>
      </c>
      <c r="Q51" s="2">
        <v>152.93351202978022</v>
      </c>
      <c r="R51" s="2">
        <v>250.26684901468246</v>
      </c>
      <c r="S51" s="2">
        <v>124.34441431513412</v>
      </c>
      <c r="T51" s="2">
        <v>218.17278032816108</v>
      </c>
      <c r="U51" s="2">
        <v>49.19008264462807</v>
      </c>
      <c r="V51" s="2">
        <v>49.19008264462807</v>
      </c>
      <c r="W51" s="2">
        <v>49.19008264462807</v>
      </c>
      <c r="X51" s="2">
        <v>63.036672783788191</v>
      </c>
      <c r="Y51" s="2">
        <v>91.385641391461974</v>
      </c>
      <c r="Z51" s="2">
        <v>107.97566932488978</v>
      </c>
      <c r="AA51" s="2">
        <v>80.42900420049385</v>
      </c>
      <c r="AB51" s="2">
        <v>49.19008264462807</v>
      </c>
      <c r="AC51" s="2">
        <v>78.118716351429995</v>
      </c>
      <c r="AD51" s="2">
        <v>112.50800076931949</v>
      </c>
      <c r="AE51" s="2">
        <v>75.555149956023186</v>
      </c>
      <c r="AF51" s="2">
        <v>429.43038862803422</v>
      </c>
      <c r="AG51" s="2">
        <v>49.19008264462807</v>
      </c>
      <c r="AH51" s="2">
        <v>49.19008264462807</v>
      </c>
      <c r="AI51" s="2">
        <v>174.13605784147811</v>
      </c>
      <c r="AJ51" s="2">
        <v>71.289615499426148</v>
      </c>
      <c r="AK51" s="2">
        <v>56.41274885066494</v>
      </c>
      <c r="AL51" s="2">
        <v>405.95851376671959</v>
      </c>
      <c r="AM51" s="2">
        <v>389.40301742936447</v>
      </c>
    </row>
    <row r="52" spans="1:39" x14ac:dyDescent="0.25">
      <c r="A52" s="74">
        <f ca="1">Exceedance!U52</f>
        <v>44287</v>
      </c>
      <c r="B52" s="254">
        <v>93.802057561662323</v>
      </c>
      <c r="C52" s="254">
        <v>99.651702226496113</v>
      </c>
      <c r="D52" s="254">
        <v>97.188357199901574</v>
      </c>
      <c r="E52" s="2">
        <v>133.90591266379437</v>
      </c>
      <c r="F52" s="2">
        <v>153.52647769266568</v>
      </c>
      <c r="G52" s="2">
        <v>383.18684601330278</v>
      </c>
      <c r="H52" s="2">
        <v>78.429452090880559</v>
      </c>
      <c r="I52" s="2">
        <v>47.603305785123915</v>
      </c>
      <c r="J52" s="2">
        <v>77.850694716363037</v>
      </c>
      <c r="K52" s="2">
        <v>64.878380276658092</v>
      </c>
      <c r="L52" s="2">
        <v>106.80387414294093</v>
      </c>
      <c r="M52" s="2">
        <v>94.54479982031576</v>
      </c>
      <c r="N52" s="2">
        <v>124.37325370494176</v>
      </c>
      <c r="O52" s="2">
        <v>157.01950811782476</v>
      </c>
      <c r="P52" s="2">
        <v>280.24960701909896</v>
      </c>
      <c r="Q52" s="2">
        <v>261.8232772877559</v>
      </c>
      <c r="R52" s="2">
        <v>326.04185785302747</v>
      </c>
      <c r="S52" s="2">
        <v>232.85675180163236</v>
      </c>
      <c r="T52" s="2">
        <v>218.92260519300916</v>
      </c>
      <c r="U52" s="2">
        <v>47.603305785123915</v>
      </c>
      <c r="V52" s="2">
        <v>47.603305785123915</v>
      </c>
      <c r="W52" s="2">
        <v>47.603305785123915</v>
      </c>
      <c r="X52" s="2">
        <v>58.363201790326244</v>
      </c>
      <c r="Y52" s="2">
        <v>162.2162473459677</v>
      </c>
      <c r="Z52" s="2">
        <v>105.08251714666987</v>
      </c>
      <c r="AA52" s="2">
        <v>76.129671396432215</v>
      </c>
      <c r="AB52" s="2">
        <v>47.603305785123915</v>
      </c>
      <c r="AC52" s="2">
        <v>148.90440753501079</v>
      </c>
      <c r="AD52" s="2">
        <v>109.80324840124017</v>
      </c>
      <c r="AE52" s="2">
        <v>79.804591094543596</v>
      </c>
      <c r="AF52" s="2">
        <v>323.50491218336555</v>
      </c>
      <c r="AG52" s="2">
        <v>47.603305785123915</v>
      </c>
      <c r="AH52" s="2">
        <v>47.603305785123915</v>
      </c>
      <c r="AI52" s="2">
        <v>172.75359093021959</v>
      </c>
      <c r="AJ52" s="2">
        <v>67.324632959461695</v>
      </c>
      <c r="AK52" s="2">
        <v>163.12291967873256</v>
      </c>
      <c r="AL52" s="2">
        <v>523.78922377180584</v>
      </c>
      <c r="AM52" s="2">
        <v>507.43963427389366</v>
      </c>
    </row>
    <row r="53" spans="1:39" x14ac:dyDescent="0.25">
      <c r="A53" s="74">
        <f ca="1">Exceedance!U53</f>
        <v>44317</v>
      </c>
      <c r="B53" s="254">
        <v>198.86351977848486</v>
      </c>
      <c r="C53" s="254">
        <v>204.50793373158254</v>
      </c>
      <c r="D53" s="254">
        <v>203.39758784347521</v>
      </c>
      <c r="E53" s="2">
        <v>227.99443338903166</v>
      </c>
      <c r="F53" s="2">
        <v>469.18187527645665</v>
      </c>
      <c r="G53" s="2">
        <v>234.11838398946389</v>
      </c>
      <c r="H53" s="2">
        <v>81.043767160576579</v>
      </c>
      <c r="I53" s="2">
        <v>94.33961084186636</v>
      </c>
      <c r="J53" s="2">
        <v>80.445717873575134</v>
      </c>
      <c r="K53" s="2">
        <v>178.37205943622578</v>
      </c>
      <c r="L53" s="2">
        <v>167.64718915274881</v>
      </c>
      <c r="M53" s="2">
        <v>290.18149081899162</v>
      </c>
      <c r="N53" s="2">
        <v>215.68868322690531</v>
      </c>
      <c r="O53" s="2">
        <v>313.95169022345709</v>
      </c>
      <c r="P53" s="2">
        <v>302.00033462679181</v>
      </c>
      <c r="Q53" s="2">
        <v>425.25806668567105</v>
      </c>
      <c r="R53" s="2">
        <v>212.0126644637036</v>
      </c>
      <c r="S53" s="2">
        <v>332.45473043724422</v>
      </c>
      <c r="T53" s="2">
        <v>246.24672802736461</v>
      </c>
      <c r="U53" s="2">
        <v>161.75206611542211</v>
      </c>
      <c r="V53" s="2">
        <v>56.727272727258665</v>
      </c>
      <c r="W53" s="2">
        <v>139.63636363619543</v>
      </c>
      <c r="X53" s="2">
        <v>226.27227163716199</v>
      </c>
      <c r="Y53" s="2">
        <v>240.30055184770762</v>
      </c>
      <c r="Z53" s="2">
        <v>212.58760280608917</v>
      </c>
      <c r="AA53" s="2">
        <v>159.33812028655166</v>
      </c>
      <c r="AB53" s="2">
        <v>284.16528925585715</v>
      </c>
      <c r="AC53" s="2">
        <v>310.68391639993553</v>
      </c>
      <c r="AD53" s="2">
        <v>113.46335668128151</v>
      </c>
      <c r="AE53" s="2">
        <v>468.79839565312119</v>
      </c>
      <c r="AF53" s="2">
        <v>135.27272727272702</v>
      </c>
      <c r="AG53" s="2">
        <v>101.45454545437727</v>
      </c>
      <c r="AH53" s="2">
        <v>310.94214875998932</v>
      </c>
      <c r="AI53" s="2">
        <v>239.0912943615206</v>
      </c>
      <c r="AJ53" s="2">
        <v>170.62781983150643</v>
      </c>
      <c r="AK53" s="2">
        <v>312.44423206646479</v>
      </c>
      <c r="AL53" s="2">
        <v>438.05741531780978</v>
      </c>
      <c r="AM53" s="2">
        <v>366.98665729380656</v>
      </c>
    </row>
    <row r="54" spans="1:39" x14ac:dyDescent="0.25">
      <c r="A54" s="74">
        <f ca="1">Exceedance!U54</f>
        <v>44348</v>
      </c>
      <c r="B54" s="254">
        <v>132.94792818146391</v>
      </c>
      <c r="C54" s="254">
        <v>131.19361744532387</v>
      </c>
      <c r="D54" s="254">
        <v>129.38716442582123</v>
      </c>
      <c r="E54" s="2">
        <v>131.70247933882877</v>
      </c>
      <c r="F54" s="2">
        <v>273.71900826404226</v>
      </c>
      <c r="G54" s="2">
        <v>130.90909090909071</v>
      </c>
      <c r="H54" s="2">
        <v>170.64999262611306</v>
      </c>
      <c r="I54" s="2">
        <v>163.04132231378318</v>
      </c>
      <c r="J54" s="2">
        <v>213.11307266843292</v>
      </c>
      <c r="K54" s="2">
        <v>113.68468216404324</v>
      </c>
      <c r="L54" s="2">
        <v>77.35537190082637</v>
      </c>
      <c r="M54" s="2">
        <v>157.3329841463964</v>
      </c>
      <c r="N54" s="2">
        <v>124.39276783762801</v>
      </c>
      <c r="O54" s="2">
        <v>216.19834710721358</v>
      </c>
      <c r="P54" s="2">
        <v>154.71074380165274</v>
      </c>
      <c r="Q54" s="2">
        <v>303.4710743797587</v>
      </c>
      <c r="R54" s="2">
        <v>130.90909090909071</v>
      </c>
      <c r="S54" s="2">
        <v>239.99999999969162</v>
      </c>
      <c r="T54" s="2">
        <v>130.90909090909071</v>
      </c>
      <c r="U54" s="2">
        <v>47.603305785123915</v>
      </c>
      <c r="V54" s="2">
        <v>145.09090909065674</v>
      </c>
      <c r="W54" s="2">
        <v>92.330578512242496</v>
      </c>
      <c r="X54" s="2">
        <v>58.363201790326244</v>
      </c>
      <c r="Y54" s="2">
        <v>168.59504132217367</v>
      </c>
      <c r="Z54" s="2">
        <v>118.31256594171406</v>
      </c>
      <c r="AA54" s="2">
        <v>76.129671396432215</v>
      </c>
      <c r="AB54" s="2">
        <v>47.603305785123915</v>
      </c>
      <c r="AC54" s="2">
        <v>173.35537190067208</v>
      </c>
      <c r="AD54" s="2">
        <v>206.95172688262571</v>
      </c>
      <c r="AE54" s="2">
        <v>271.73553718966207</v>
      </c>
      <c r="AF54" s="2">
        <v>130.90909090909071</v>
      </c>
      <c r="AG54" s="2">
        <v>47.603305785123915</v>
      </c>
      <c r="AH54" s="2">
        <v>66.049586776775342</v>
      </c>
      <c r="AI54" s="2">
        <v>140.0330578511834</v>
      </c>
      <c r="AJ54" s="2">
        <v>86.32629573714209</v>
      </c>
      <c r="AK54" s="2">
        <v>224.13223140470629</v>
      </c>
      <c r="AL54" s="2">
        <v>168.59504132225783</v>
      </c>
      <c r="AM54" s="2">
        <v>154.71074380165274</v>
      </c>
    </row>
    <row r="55" spans="1:39" x14ac:dyDescent="0.25">
      <c r="A55" s="74">
        <f ca="1">Exceedance!U55</f>
        <v>44378</v>
      </c>
      <c r="B55" s="254">
        <v>96.928792813717735</v>
      </c>
      <c r="C55" s="254">
        <v>102.97342563404598</v>
      </c>
      <c r="D55" s="254">
        <v>100.42796910656496</v>
      </c>
      <c r="E55" s="2">
        <v>135.27272727272702</v>
      </c>
      <c r="F55" s="2">
        <v>196.7827231207481</v>
      </c>
      <c r="G55" s="2">
        <v>135.27272727272702</v>
      </c>
      <c r="H55" s="2">
        <v>79.933884297520578</v>
      </c>
      <c r="I55" s="2">
        <v>49.190082644628042</v>
      </c>
      <c r="J55" s="2">
        <v>81.024248435357279</v>
      </c>
      <c r="K55" s="2">
        <v>67.040992952546688</v>
      </c>
      <c r="L55" s="2">
        <v>79.933884297520578</v>
      </c>
      <c r="M55" s="2">
        <v>97.696293147659617</v>
      </c>
      <c r="N55" s="2">
        <v>128.51902882843982</v>
      </c>
      <c r="O55" s="2">
        <v>159.86776859504116</v>
      </c>
      <c r="P55" s="2">
        <v>159.86776859504116</v>
      </c>
      <c r="Q55" s="2">
        <v>159.86776859504116</v>
      </c>
      <c r="R55" s="2">
        <v>135.27272727272702</v>
      </c>
      <c r="S55" s="2">
        <v>159.86776859504116</v>
      </c>
      <c r="T55" s="2">
        <v>135.27272727272702</v>
      </c>
      <c r="U55" s="2">
        <v>49.190082644628042</v>
      </c>
      <c r="V55" s="2">
        <v>49.190082644628042</v>
      </c>
      <c r="W55" s="2">
        <v>49.190082644628042</v>
      </c>
      <c r="X55" s="2">
        <v>60.308641850003788</v>
      </c>
      <c r="Y55" s="2">
        <v>135.27272727272702</v>
      </c>
      <c r="Z55" s="2">
        <v>108.58526771822552</v>
      </c>
      <c r="AA55" s="2">
        <v>78.667327109646621</v>
      </c>
      <c r="AB55" s="2">
        <v>49.190082644628042</v>
      </c>
      <c r="AC55" s="2">
        <v>135.27272727272702</v>
      </c>
      <c r="AD55" s="2">
        <v>113.46335668128151</v>
      </c>
      <c r="AE55" s="2">
        <v>159.86776859504116</v>
      </c>
      <c r="AF55" s="2">
        <v>135.27272727272702</v>
      </c>
      <c r="AG55" s="2">
        <v>49.190082644628042</v>
      </c>
      <c r="AH55" s="2">
        <v>49.190082644628042</v>
      </c>
      <c r="AI55" s="2">
        <v>135.27272727272702</v>
      </c>
      <c r="AJ55" s="2">
        <v>69.568787391443749</v>
      </c>
      <c r="AK55" s="2">
        <v>159.86776859504116</v>
      </c>
      <c r="AL55" s="2">
        <v>159.86776859504116</v>
      </c>
      <c r="AM55" s="2">
        <v>159.86776859504116</v>
      </c>
    </row>
    <row r="56" spans="1:39" x14ac:dyDescent="0.25">
      <c r="A56" s="74">
        <f ca="1">Exceedance!U56</f>
        <v>44409</v>
      </c>
      <c r="B56" s="254">
        <v>105.31998040970569</v>
      </c>
      <c r="C56" s="254">
        <v>108.0723184800336</v>
      </c>
      <c r="D56" s="254">
        <v>107.06569789598151</v>
      </c>
      <c r="E56" s="2">
        <v>114.35125309562297</v>
      </c>
      <c r="F56" s="2">
        <v>166.01652892561967</v>
      </c>
      <c r="G56" s="2">
        <v>83.382202175816843</v>
      </c>
      <c r="H56" s="2">
        <v>56.387586464106924</v>
      </c>
      <c r="I56" s="2">
        <v>88.025405890970589</v>
      </c>
      <c r="J56" s="2">
        <v>74.740360483924661</v>
      </c>
      <c r="K56" s="2">
        <v>114.40757582738635</v>
      </c>
      <c r="L56" s="2">
        <v>51.628555255918407</v>
      </c>
      <c r="M56" s="2">
        <v>134.90991588370622</v>
      </c>
      <c r="N56" s="2">
        <v>59.215305131622316</v>
      </c>
      <c r="O56" s="2">
        <v>147.22395765029276</v>
      </c>
      <c r="P56" s="2">
        <v>141.75852252119532</v>
      </c>
      <c r="Q56" s="2">
        <v>166.01652892561967</v>
      </c>
      <c r="R56" s="2">
        <v>135.27272727272702</v>
      </c>
      <c r="S56" s="2">
        <v>151.40171848860453</v>
      </c>
      <c r="T56" s="2">
        <v>52.937740130641643</v>
      </c>
      <c r="U56" s="2">
        <v>49.190082644628042</v>
      </c>
      <c r="V56" s="2">
        <v>49.190082644628042</v>
      </c>
      <c r="W56" s="2">
        <v>66.18541061939294</v>
      </c>
      <c r="X56" s="2">
        <v>93.822723045531916</v>
      </c>
      <c r="Y56" s="2">
        <v>111.79264090622925</v>
      </c>
      <c r="Z56" s="2">
        <v>86.091635573870263</v>
      </c>
      <c r="AA56" s="2">
        <v>49.446746622305263</v>
      </c>
      <c r="AB56" s="2">
        <v>84.481568978868026</v>
      </c>
      <c r="AC56" s="2">
        <v>109.85096904423639</v>
      </c>
      <c r="AD56" s="2">
        <v>79.904595539272293</v>
      </c>
      <c r="AE56" s="2">
        <v>166.01652892561967</v>
      </c>
      <c r="AF56" s="2">
        <v>68.95530745536945</v>
      </c>
      <c r="AG56" s="2">
        <v>49.190082644628042</v>
      </c>
      <c r="AH56" s="2">
        <v>135.27272727272702</v>
      </c>
      <c r="AI56" s="2">
        <v>79.624659784884159</v>
      </c>
      <c r="AJ56" s="2">
        <v>64.320100176302219</v>
      </c>
      <c r="AK56" s="2">
        <v>159.86776859504116</v>
      </c>
      <c r="AL56" s="2">
        <v>166.01652892561967</v>
      </c>
      <c r="AM56" s="2">
        <v>130.75198065350932</v>
      </c>
    </row>
    <row r="57" spans="1:39" x14ac:dyDescent="0.25">
      <c r="A57" s="74">
        <f ca="1">Exceedance!U57</f>
        <v>44440</v>
      </c>
      <c r="B57" s="254">
        <v>103.7573511576243</v>
      </c>
      <c r="C57" s="254">
        <v>106.52664222090712</v>
      </c>
      <c r="D57" s="254">
        <v>105.5132302185831</v>
      </c>
      <c r="E57" s="2">
        <v>77.35537190082637</v>
      </c>
      <c r="F57" s="2">
        <v>351.12403739347775</v>
      </c>
      <c r="G57" s="2">
        <v>81.170958605565147</v>
      </c>
      <c r="H57" s="2">
        <v>54.917694845401051</v>
      </c>
      <c r="I57" s="2">
        <v>86.415566069251966</v>
      </c>
      <c r="J57" s="2">
        <v>73.096516316801257</v>
      </c>
      <c r="K57" s="2">
        <v>112.82895870602121</v>
      </c>
      <c r="L57" s="2">
        <v>49.944622046907902</v>
      </c>
      <c r="M57" s="2">
        <v>133.01763605462602</v>
      </c>
      <c r="N57" s="2">
        <v>56.047934417387104</v>
      </c>
      <c r="O57" s="2">
        <v>145.44662052333558</v>
      </c>
      <c r="P57" s="2">
        <v>130.90909090909082</v>
      </c>
      <c r="Q57" s="2">
        <v>160.66115702479325</v>
      </c>
      <c r="R57" s="2">
        <v>143.96112466326474</v>
      </c>
      <c r="S57" s="2">
        <v>149.85399757310617</v>
      </c>
      <c r="T57" s="2">
        <v>48.765459365275404</v>
      </c>
      <c r="U57" s="2">
        <v>47.603305785123936</v>
      </c>
      <c r="V57" s="2">
        <v>47.603305785123936</v>
      </c>
      <c r="W57" s="2">
        <v>64.830975982439568</v>
      </c>
      <c r="X57" s="2">
        <v>92.27091555414971</v>
      </c>
      <c r="Y57" s="2">
        <v>110.22887620639204</v>
      </c>
      <c r="Z57" s="2">
        <v>77.35537190082637</v>
      </c>
      <c r="AA57" s="2">
        <v>47.603305785123936</v>
      </c>
      <c r="AB57" s="2">
        <v>82.877585856618921</v>
      </c>
      <c r="AC57" s="2">
        <v>108.23988419463758</v>
      </c>
      <c r="AD57" s="2">
        <v>78.186409465722221</v>
      </c>
      <c r="AE57" s="2">
        <v>277.30953663532966</v>
      </c>
      <c r="AF57" s="2">
        <v>66.03306733334621</v>
      </c>
      <c r="AG57" s="2">
        <v>47.603305785123936</v>
      </c>
      <c r="AH57" s="2">
        <v>130.90909090909082</v>
      </c>
      <c r="AI57" s="2">
        <v>77.096848468096212</v>
      </c>
      <c r="AJ57" s="2">
        <v>62.969312769048543</v>
      </c>
      <c r="AK57" s="2">
        <v>160.66115702479325</v>
      </c>
      <c r="AL57" s="2">
        <v>436.36360584379361</v>
      </c>
      <c r="AM57" s="2">
        <v>129.21667945663742</v>
      </c>
    </row>
    <row r="58" spans="1:39" x14ac:dyDescent="0.25">
      <c r="A58" s="74">
        <f ca="1">Exceedance!U58</f>
        <v>44470</v>
      </c>
      <c r="B58" s="254">
        <v>102.36257308782905</v>
      </c>
      <c r="C58" s="254">
        <v>105.13139234955871</v>
      </c>
      <c r="D58" s="254">
        <v>104.118613486751</v>
      </c>
      <c r="E58" s="2">
        <v>116.7150779206077</v>
      </c>
      <c r="F58" s="2">
        <v>122.13440871746617</v>
      </c>
      <c r="G58" s="2">
        <v>79.707182733572921</v>
      </c>
      <c r="H58" s="2">
        <v>53.485557731051884</v>
      </c>
      <c r="I58" s="2">
        <v>84.997736044037126</v>
      </c>
      <c r="J58" s="2">
        <v>71.650156524720757</v>
      </c>
      <c r="K58" s="2">
        <v>111.43251905532922</v>
      </c>
      <c r="L58" s="2">
        <v>49.19008264462807</v>
      </c>
      <c r="M58" s="2">
        <v>131.66534816989392</v>
      </c>
      <c r="N58" s="2">
        <v>54.577024245823672</v>
      </c>
      <c r="O58" s="2">
        <v>144.10712572183758</v>
      </c>
      <c r="P58" s="2">
        <v>135.27272727272717</v>
      </c>
      <c r="Q58" s="2">
        <v>166.0165289256197</v>
      </c>
      <c r="R58" s="2">
        <v>135.27272727272717</v>
      </c>
      <c r="S58" s="2">
        <v>148.50437200632302</v>
      </c>
      <c r="T58" s="2">
        <v>49.19008264462807</v>
      </c>
      <c r="U58" s="2">
        <v>49.19008264462807</v>
      </c>
      <c r="V58" s="2">
        <v>49.19008264462807</v>
      </c>
      <c r="W58" s="2">
        <v>63.357298839682237</v>
      </c>
      <c r="X58" s="2">
        <v>90.867677233833163</v>
      </c>
      <c r="Y58" s="2">
        <v>108.84608384159785</v>
      </c>
      <c r="Z58" s="2">
        <v>84.353258282852806</v>
      </c>
      <c r="AA58" s="2">
        <v>49.19008264462807</v>
      </c>
      <c r="AB58" s="2">
        <v>81.413997903973709</v>
      </c>
      <c r="AC58" s="2">
        <v>106.82726273229721</v>
      </c>
      <c r="AD58" s="2">
        <v>76.782917850908191</v>
      </c>
      <c r="AE58" s="2">
        <v>119.21689006834889</v>
      </c>
      <c r="AF58" s="2">
        <v>64.541713504559013</v>
      </c>
      <c r="AG58" s="2">
        <v>49.19008264462807</v>
      </c>
      <c r="AH58" s="2">
        <v>135.27272727272717</v>
      </c>
      <c r="AI58" s="2">
        <v>75.649429507708561</v>
      </c>
      <c r="AJ58" s="2">
        <v>61.501116210880561</v>
      </c>
      <c r="AK58" s="2">
        <v>166.0165289256197</v>
      </c>
      <c r="AL58" s="2">
        <v>138.50243912355194</v>
      </c>
      <c r="AM58" s="2">
        <v>127.8506149161139</v>
      </c>
    </row>
    <row r="59" spans="1:39" x14ac:dyDescent="0.25">
      <c r="A59" s="74">
        <f ca="1">Exceedance!U59</f>
        <v>44501</v>
      </c>
      <c r="B59" s="254">
        <v>101.37028180826273</v>
      </c>
      <c r="C59" s="254">
        <v>104.08395090502383</v>
      </c>
      <c r="D59" s="254">
        <v>103.09278715261509</v>
      </c>
      <c r="E59" s="2">
        <v>115.66892481575221</v>
      </c>
      <c r="F59" s="2">
        <v>100.4725138730894</v>
      </c>
      <c r="G59" s="2">
        <v>78.58766346137665</v>
      </c>
      <c r="H59" s="2">
        <v>52.387149888487016</v>
      </c>
      <c r="I59" s="2">
        <v>83.928411673118006</v>
      </c>
      <c r="J59" s="2">
        <v>70.503073621438347</v>
      </c>
      <c r="K59" s="2">
        <v>110.45032338520407</v>
      </c>
      <c r="L59" s="2">
        <v>47.603305785123936</v>
      </c>
      <c r="M59" s="2">
        <v>130.69620002128298</v>
      </c>
      <c r="N59" s="2">
        <v>53.310197119909738</v>
      </c>
      <c r="O59" s="2">
        <v>130.90909090909082</v>
      </c>
      <c r="P59" s="2">
        <v>130.90909090909082</v>
      </c>
      <c r="Q59" s="2">
        <v>154.71074380165274</v>
      </c>
      <c r="R59" s="2">
        <v>130.90909090909082</v>
      </c>
      <c r="S59" s="2">
        <v>130.90909090909082</v>
      </c>
      <c r="T59" s="2">
        <v>47.603305785123936</v>
      </c>
      <c r="U59" s="2">
        <v>47.603305785123936</v>
      </c>
      <c r="V59" s="2">
        <v>47.603305785123936</v>
      </c>
      <c r="W59" s="2">
        <v>62.214142628441444</v>
      </c>
      <c r="X59" s="2">
        <v>89.779767744441983</v>
      </c>
      <c r="Y59" s="2">
        <v>107.85001154847073</v>
      </c>
      <c r="Z59" s="2">
        <v>83.184031723185129</v>
      </c>
      <c r="AA59" s="2">
        <v>47.603305785123936</v>
      </c>
      <c r="AB59" s="2">
        <v>80.311671388735093</v>
      </c>
      <c r="AC59" s="2">
        <v>105.77508342173873</v>
      </c>
      <c r="AD59" s="2">
        <v>75.729012341772631</v>
      </c>
      <c r="AE59" s="2">
        <v>102.73632978454367</v>
      </c>
      <c r="AF59" s="2">
        <v>63.360196940599579</v>
      </c>
      <c r="AG59" s="2">
        <v>47.603305785123936</v>
      </c>
      <c r="AH59" s="2">
        <v>143.16469518300028</v>
      </c>
      <c r="AI59" s="2">
        <v>74.508671343141586</v>
      </c>
      <c r="AJ59" s="2">
        <v>60.30714135932832</v>
      </c>
      <c r="AK59" s="2">
        <v>160.66115702479325</v>
      </c>
      <c r="AL59" s="2">
        <v>110.48402317649015</v>
      </c>
      <c r="AM59" s="2">
        <v>126.85997576924092</v>
      </c>
    </row>
    <row r="60" spans="1:39" x14ac:dyDescent="0.25">
      <c r="A60" s="74">
        <f ca="1">Exceedance!U60</f>
        <v>44531</v>
      </c>
      <c r="B60" s="254">
        <v>100.90878514020731</v>
      </c>
      <c r="C60" s="254">
        <v>103.60947064702036</v>
      </c>
      <c r="D60" s="254">
        <v>102.62694720800587</v>
      </c>
      <c r="E60" s="2">
        <v>115.11511841620081</v>
      </c>
      <c r="F60" s="2">
        <v>108.46861188496308</v>
      </c>
      <c r="G60" s="2">
        <v>77.943635389217746</v>
      </c>
      <c r="H60" s="2">
        <v>51.733821871033392</v>
      </c>
      <c r="I60" s="2">
        <v>83.360032555882569</v>
      </c>
      <c r="J60" s="2">
        <v>69.831077057844979</v>
      </c>
      <c r="K60" s="2">
        <v>109.96356553617206</v>
      </c>
      <c r="L60" s="2">
        <v>49.19008264462807</v>
      </c>
      <c r="M60" s="2">
        <v>130.29261892218017</v>
      </c>
      <c r="N60" s="2">
        <v>52.537276233035278</v>
      </c>
      <c r="O60" s="2">
        <v>135.27272727272717</v>
      </c>
      <c r="P60" s="2">
        <v>135.27272727272717</v>
      </c>
      <c r="Q60" s="2">
        <v>135.27272727272717</v>
      </c>
      <c r="R60" s="2">
        <v>135.27272727272717</v>
      </c>
      <c r="S60" s="2">
        <v>135.27272727272717</v>
      </c>
      <c r="T60" s="2">
        <v>49.19008264462807</v>
      </c>
      <c r="U60" s="2">
        <v>49.19008264462807</v>
      </c>
      <c r="V60" s="2">
        <v>49.19008264462807</v>
      </c>
      <c r="W60" s="2">
        <v>61.524951940410823</v>
      </c>
      <c r="X60" s="2">
        <v>92.231404958677615</v>
      </c>
      <c r="Y60" s="2">
        <v>107.37994731716284</v>
      </c>
      <c r="Z60" s="2">
        <v>82.493343545156634</v>
      </c>
      <c r="AA60" s="2">
        <v>49.19008264462807</v>
      </c>
      <c r="AB60" s="2">
        <v>79.695179182540329</v>
      </c>
      <c r="AC60" s="2">
        <v>105.23754455776559</v>
      </c>
      <c r="AD60" s="2">
        <v>75.140062866923444</v>
      </c>
      <c r="AE60" s="2">
        <v>112.53960246633225</v>
      </c>
      <c r="AF60" s="2">
        <v>62.610639902704733</v>
      </c>
      <c r="AG60" s="2">
        <v>49.19008264462807</v>
      </c>
      <c r="AH60" s="2">
        <v>142.74888489963351</v>
      </c>
      <c r="AI60" s="2">
        <v>73.838242342159162</v>
      </c>
      <c r="AJ60" s="2">
        <v>59.55480395571356</v>
      </c>
      <c r="AK60" s="2">
        <v>159.86776859504118</v>
      </c>
      <c r="AL60" s="2">
        <v>118.30940499640887</v>
      </c>
      <c r="AM60" s="2">
        <v>126.43443589031709</v>
      </c>
    </row>
    <row r="61" spans="1:39" x14ac:dyDescent="0.25">
      <c r="A61" s="74">
        <f ca="1">Exceedance!U61</f>
        <v>44562</v>
      </c>
      <c r="B61" s="254">
        <v>100.77616833744939</v>
      </c>
      <c r="C61" s="254">
        <v>103.46723110892002</v>
      </c>
      <c r="D61" s="254">
        <v>102.49005704902805</v>
      </c>
      <c r="E61" s="2">
        <v>114.81948826969834</v>
      </c>
      <c r="F61" s="2">
        <v>102.78838864669763</v>
      </c>
      <c r="G61" s="2">
        <v>77.510045360331404</v>
      </c>
      <c r="H61" s="2">
        <v>51.296966194208267</v>
      </c>
      <c r="I61" s="2">
        <v>83.034644626614224</v>
      </c>
      <c r="J61" s="2">
        <v>69.398351828046899</v>
      </c>
      <c r="K61" s="2">
        <v>109.77870770447673</v>
      </c>
      <c r="L61" s="2">
        <v>49.19008264462807</v>
      </c>
      <c r="M61" s="2">
        <v>130.20611583682606</v>
      </c>
      <c r="N61" s="2">
        <v>51.975996060757268</v>
      </c>
      <c r="O61" s="2">
        <v>135.27272727272717</v>
      </c>
      <c r="P61" s="2">
        <v>135.27272727272717</v>
      </c>
      <c r="Q61" s="2">
        <v>135.27272727272717</v>
      </c>
      <c r="R61" s="2">
        <v>135.27272727272717</v>
      </c>
      <c r="S61" s="2">
        <v>135.27272727272717</v>
      </c>
      <c r="T61" s="2">
        <v>49.19008264462807</v>
      </c>
      <c r="U61" s="2">
        <v>49.19008264462807</v>
      </c>
      <c r="V61" s="2">
        <v>49.19008264462807</v>
      </c>
      <c r="W61" s="2">
        <v>61.03671763617195</v>
      </c>
      <c r="X61" s="2">
        <v>87.933007789864604</v>
      </c>
      <c r="Y61" s="2">
        <v>107.18376601895623</v>
      </c>
      <c r="Z61" s="2">
        <v>82.029918610399278</v>
      </c>
      <c r="AA61" s="2">
        <v>49.19008264462807</v>
      </c>
      <c r="AB61" s="2">
        <v>79.305492413985789</v>
      </c>
      <c r="AC61" s="2">
        <v>104.97519115978581</v>
      </c>
      <c r="AD61" s="2">
        <v>74.779321539862124</v>
      </c>
      <c r="AE61" s="2">
        <v>109.60679808818017</v>
      </c>
      <c r="AF61" s="2">
        <v>62.080655119303813</v>
      </c>
      <c r="AG61" s="2">
        <v>49.19008264462807</v>
      </c>
      <c r="AH61" s="2">
        <v>135.27272727272717</v>
      </c>
      <c r="AI61" s="2">
        <v>73.380421472157877</v>
      </c>
      <c r="AJ61" s="2">
        <v>59.002009521568141</v>
      </c>
      <c r="AK61" s="2">
        <v>135.27272727272717</v>
      </c>
      <c r="AL61" s="2">
        <v>112.89093921732794</v>
      </c>
      <c r="AM61" s="2">
        <v>126.3074583065374</v>
      </c>
    </row>
    <row r="62" spans="1:39" x14ac:dyDescent="0.25">
      <c r="A62" s="74">
        <f ca="1">Exceedance!U62</f>
        <v>44593</v>
      </c>
      <c r="B62" s="254">
        <v>100.50913688650623</v>
      </c>
      <c r="C62" s="254">
        <v>103.18712073967562</v>
      </c>
      <c r="D62" s="254">
        <v>102.21721781987756</v>
      </c>
      <c r="E62" s="2">
        <v>114.51213884353233</v>
      </c>
      <c r="F62" s="2">
        <v>88.025473878381206</v>
      </c>
      <c r="G62" s="2">
        <v>76.975385989989306</v>
      </c>
      <c r="H62" s="2">
        <v>50.74001008457823</v>
      </c>
      <c r="I62" s="2">
        <v>82.601476598495807</v>
      </c>
      <c r="J62" s="2">
        <v>68.833680400962521</v>
      </c>
      <c r="K62" s="2">
        <v>109.5546869789173</v>
      </c>
      <c r="L62" s="2">
        <v>44.429752066115675</v>
      </c>
      <c r="M62" s="2">
        <v>122.18181818181809</v>
      </c>
      <c r="N62" s="2">
        <v>51.208298301364771</v>
      </c>
      <c r="O62" s="2">
        <v>122.18181818181809</v>
      </c>
      <c r="P62" s="2">
        <v>122.18181818181809</v>
      </c>
      <c r="Q62" s="2">
        <v>122.18181818181809</v>
      </c>
      <c r="R62" s="2">
        <v>122.18181818181809</v>
      </c>
      <c r="S62" s="2">
        <v>122.18181818181809</v>
      </c>
      <c r="T62" s="2">
        <v>44.429752066115675</v>
      </c>
      <c r="U62" s="2">
        <v>44.429752066115675</v>
      </c>
      <c r="V62" s="2">
        <v>44.429752066115675</v>
      </c>
      <c r="W62" s="2">
        <v>60.381391966899969</v>
      </c>
      <c r="X62" s="2">
        <v>87.444543152067695</v>
      </c>
      <c r="Y62" s="2">
        <v>106.90465475841862</v>
      </c>
      <c r="Z62" s="2">
        <v>81.407752141585988</v>
      </c>
      <c r="AA62" s="2">
        <v>44.429752066115675</v>
      </c>
      <c r="AB62" s="2">
        <v>78.786801087253934</v>
      </c>
      <c r="AC62" s="2">
        <v>104.63380461175603</v>
      </c>
      <c r="AD62" s="2">
        <v>74.300058775053373</v>
      </c>
      <c r="AE62" s="2">
        <v>91.828349713489644</v>
      </c>
      <c r="AF62" s="2">
        <v>61.391970440489892</v>
      </c>
      <c r="AG62" s="2">
        <v>44.429752066115675</v>
      </c>
      <c r="AH62" s="2">
        <v>122.18181818181809</v>
      </c>
      <c r="AI62" s="2">
        <v>72.764132748783581</v>
      </c>
      <c r="AJ62" s="2">
        <v>58.280008930261786</v>
      </c>
      <c r="AK62" s="2">
        <v>122.18181818181809</v>
      </c>
      <c r="AL62" s="2">
        <v>94.299390195540084</v>
      </c>
      <c r="AM62" s="2">
        <v>122.18181818181809</v>
      </c>
    </row>
    <row r="63" spans="1:39" x14ac:dyDescent="0.25">
      <c r="A63" s="74">
        <f ca="1">Exceedance!U63</f>
        <v>44621</v>
      </c>
      <c r="B63" s="254">
        <v>99.907115365738449</v>
      </c>
      <c r="C63" s="254">
        <v>102.57190677146693</v>
      </c>
      <c r="D63" s="254">
        <v>101.61027200788317</v>
      </c>
      <c r="E63" s="2">
        <v>169.40561285838982</v>
      </c>
      <c r="F63" s="2">
        <v>376.62232754120043</v>
      </c>
      <c r="G63" s="2">
        <v>76.03165206971515</v>
      </c>
      <c r="H63" s="2">
        <v>49.716970031473956</v>
      </c>
      <c r="I63" s="2">
        <v>81.856820451517194</v>
      </c>
      <c r="J63" s="2">
        <v>67.787533057060969</v>
      </c>
      <c r="K63" s="2">
        <v>109.08559139308083</v>
      </c>
      <c r="L63" s="2">
        <v>49.19008264462807</v>
      </c>
      <c r="M63" s="2">
        <v>133.643653663311</v>
      </c>
      <c r="N63" s="2">
        <v>49.7709848866062</v>
      </c>
      <c r="O63" s="2">
        <v>165.50017307749516</v>
      </c>
      <c r="P63" s="2">
        <v>156.52800060987164</v>
      </c>
      <c r="Q63" s="2">
        <v>238.65336624291521</v>
      </c>
      <c r="R63" s="2">
        <v>165.20639267660357</v>
      </c>
      <c r="S63" s="2">
        <v>179.03518756983587</v>
      </c>
      <c r="T63" s="2">
        <v>49.19008264462807</v>
      </c>
      <c r="U63" s="2">
        <v>49.19008264462807</v>
      </c>
      <c r="V63" s="2">
        <v>49.19008264462807</v>
      </c>
      <c r="W63" s="2">
        <v>59.24043013056373</v>
      </c>
      <c r="X63" s="2">
        <v>86.587977316865647</v>
      </c>
      <c r="Y63" s="2">
        <v>106.37540559069882</v>
      </c>
      <c r="Z63" s="2">
        <v>80.296450201383536</v>
      </c>
      <c r="AA63" s="2">
        <v>49.19008264462807</v>
      </c>
      <c r="AB63" s="2">
        <v>77.885288244546473</v>
      </c>
      <c r="AC63" s="2">
        <v>104.00916007291755</v>
      </c>
      <c r="AD63" s="2">
        <v>73.442805058234072</v>
      </c>
      <c r="AE63" s="2">
        <v>428.63182521928206</v>
      </c>
      <c r="AF63" s="2">
        <v>60.202505997154041</v>
      </c>
      <c r="AG63" s="2">
        <v>49.19008264462807</v>
      </c>
      <c r="AH63" s="2">
        <v>155.38743497364177</v>
      </c>
      <c r="AI63" s="2">
        <v>71.723064763258975</v>
      </c>
      <c r="AJ63" s="2">
        <v>57.016671963550763</v>
      </c>
      <c r="AK63" s="2">
        <v>279.11376546308003</v>
      </c>
      <c r="AL63" s="2">
        <v>389.22495995376141</v>
      </c>
      <c r="AM63" s="2">
        <v>127.74252668373256</v>
      </c>
    </row>
    <row r="64" spans="1:39" x14ac:dyDescent="0.25">
      <c r="A64" s="74" t="str">
        <f ca="1">Exceedance!U64</f>
        <v/>
      </c>
      <c r="B64" s="254">
        <v>96.30612651490776</v>
      </c>
      <c r="C64" s="254">
        <v>98.929397885425502</v>
      </c>
      <c r="D64" s="254">
        <v>97.990747110070771</v>
      </c>
      <c r="E64" s="2">
        <v>166.90857497628252</v>
      </c>
      <c r="F64" s="2">
        <v>383.16657988420917</v>
      </c>
      <c r="G64" s="2">
        <v>71.828614626658464</v>
      </c>
      <c r="H64" s="2">
        <v>47.603305785123915</v>
      </c>
      <c r="I64" s="2">
        <v>78.44668536990801</v>
      </c>
      <c r="J64" s="2">
        <v>64.042433321984618</v>
      </c>
      <c r="K64" s="2">
        <v>104.88137810936183</v>
      </c>
      <c r="L64" s="2">
        <v>107.76154495181595</v>
      </c>
      <c r="M64" s="2">
        <v>130.49445845462083</v>
      </c>
      <c r="N64" s="2">
        <v>155.84721755310801</v>
      </c>
      <c r="O64" s="2">
        <v>275.23733413673784</v>
      </c>
      <c r="P64" s="2">
        <v>265.56796136086342</v>
      </c>
      <c r="Q64" s="2">
        <v>314.00678222063459</v>
      </c>
      <c r="R64" s="2">
        <v>275.26366564519446</v>
      </c>
      <c r="S64" s="2">
        <v>178.33807173141605</v>
      </c>
      <c r="T64" s="2">
        <v>47.603305785123915</v>
      </c>
      <c r="U64" s="2">
        <v>47.603305785123915</v>
      </c>
      <c r="V64" s="2">
        <v>47.603305785123915</v>
      </c>
      <c r="W64" s="2">
        <v>78.968404488508142</v>
      </c>
      <c r="X64" s="2">
        <v>157.26165227791159</v>
      </c>
      <c r="Y64" s="2">
        <v>103.45182290329792</v>
      </c>
      <c r="Z64" s="2">
        <v>90.773759872615926</v>
      </c>
      <c r="AA64" s="2">
        <v>47.603305785123915</v>
      </c>
      <c r="AB64" s="2">
        <v>148.67962507987858</v>
      </c>
      <c r="AC64" s="2">
        <v>100.99915473153155</v>
      </c>
      <c r="AD64" s="2">
        <v>181.18881555224837</v>
      </c>
      <c r="AE64" s="2">
        <v>387.0363971063702</v>
      </c>
      <c r="AF64" s="2">
        <v>55.941617770613192</v>
      </c>
      <c r="AG64" s="2">
        <v>47.603305785123915</v>
      </c>
      <c r="AH64" s="2">
        <v>153.31743919277017</v>
      </c>
      <c r="AI64" s="2">
        <v>67.817212579657919</v>
      </c>
      <c r="AJ64" s="2">
        <v>163.78182588190694</v>
      </c>
      <c r="AK64" s="2">
        <v>392.18456358747051</v>
      </c>
      <c r="AL64" s="2">
        <v>507.26702890868899</v>
      </c>
      <c r="AM64" s="2">
        <v>236.55903695633995</v>
      </c>
    </row>
    <row r="65" spans="1:39" x14ac:dyDescent="0.25">
      <c r="A65" s="74" t="str">
        <f ca="1">Exceedance!U65</f>
        <v/>
      </c>
      <c r="B65" s="254">
        <v>235.4349441830222</v>
      </c>
      <c r="C65" s="254">
        <v>235.91661795058172</v>
      </c>
      <c r="D65" s="254">
        <v>235.74439803363305</v>
      </c>
      <c r="E65" s="2">
        <v>442.78994506222352</v>
      </c>
      <c r="F65" s="2">
        <v>284.55907318230425</v>
      </c>
      <c r="G65" s="2">
        <v>141.46135287649756</v>
      </c>
      <c r="H65" s="2">
        <v>201.50366478941291</v>
      </c>
      <c r="I65" s="2">
        <v>81.061574882238276</v>
      </c>
      <c r="J65" s="2">
        <v>223.94913884378511</v>
      </c>
      <c r="K65" s="2">
        <v>173.92971242147124</v>
      </c>
      <c r="L65" s="2">
        <v>346.57710237840945</v>
      </c>
      <c r="M65" s="2">
        <v>210.66193435994239</v>
      </c>
      <c r="N65" s="2">
        <v>282.10195020048161</v>
      </c>
      <c r="O65" s="2">
        <v>288.9452210168111</v>
      </c>
      <c r="P65" s="2">
        <v>464.77891092227361</v>
      </c>
      <c r="Q65" s="2">
        <v>242.61466490981604</v>
      </c>
      <c r="R65" s="2">
        <v>186.06480119684508</v>
      </c>
      <c r="S65" s="2">
        <v>226.16838937598919</v>
      </c>
      <c r="T65" s="2">
        <v>154.21487603279147</v>
      </c>
      <c r="U65" s="2">
        <v>154.21487603279147</v>
      </c>
      <c r="V65" s="2">
        <v>182.47933884268087</v>
      </c>
      <c r="W65" s="2">
        <v>203.92360911468597</v>
      </c>
      <c r="X65" s="2">
        <v>242.25221347243786</v>
      </c>
      <c r="Y65" s="2">
        <v>189.20448795791887</v>
      </c>
      <c r="Z65" s="2">
        <v>146.15985348434484</v>
      </c>
      <c r="AA65" s="2">
        <v>228.03305785105266</v>
      </c>
      <c r="AB65" s="2">
        <v>270.96148649116572</v>
      </c>
      <c r="AC65" s="2">
        <v>104.3657932225826</v>
      </c>
      <c r="AD65" s="2">
        <v>419.98016022458614</v>
      </c>
      <c r="AE65" s="2">
        <v>137.3396165564024</v>
      </c>
      <c r="AF65" s="2">
        <v>106.6581806483854</v>
      </c>
      <c r="AG65" s="2">
        <v>207.99999999984107</v>
      </c>
      <c r="AH65" s="2">
        <v>180.55068319762088</v>
      </c>
      <c r="AI65" s="2">
        <v>189.77969358160172</v>
      </c>
      <c r="AJ65" s="2">
        <v>182.66317813599727</v>
      </c>
      <c r="AK65" s="2">
        <v>453.05968150995017</v>
      </c>
      <c r="AL65" s="2">
        <v>402.19625770712236</v>
      </c>
      <c r="AM65" s="2">
        <v>343.09994249155199</v>
      </c>
    </row>
    <row r="66" spans="1:39" x14ac:dyDescent="0.25">
      <c r="A66" s="74" t="str">
        <f ca="1">Exceedance!U66</f>
        <v/>
      </c>
      <c r="B66" s="254">
        <v>96.30612651490776</v>
      </c>
      <c r="C66" s="254">
        <v>98.929397885425502</v>
      </c>
      <c r="D66" s="254">
        <v>97.990747110070771</v>
      </c>
      <c r="E66" s="2">
        <v>275.70247933842239</v>
      </c>
      <c r="F66" s="2">
        <v>130.90909090909071</v>
      </c>
      <c r="G66" s="2">
        <v>101.15606329638604</v>
      </c>
      <c r="H66" s="2">
        <v>55.933884297464544</v>
      </c>
      <c r="I66" s="2">
        <v>213.8124443213438</v>
      </c>
      <c r="J66" s="2">
        <v>67.158851146768924</v>
      </c>
      <c r="K66" s="2">
        <v>82.710743801596777</v>
      </c>
      <c r="L66" s="2">
        <v>120.5450891126691</v>
      </c>
      <c r="M66" s="2">
        <v>133.10061301491837</v>
      </c>
      <c r="N66" s="2">
        <v>247.93388429718428</v>
      </c>
      <c r="O66" s="2">
        <v>154.71074380165274</v>
      </c>
      <c r="P66" s="2">
        <v>236.03305785094526</v>
      </c>
      <c r="Q66" s="2">
        <v>130.90909090909071</v>
      </c>
      <c r="R66" s="2">
        <v>154.71074380165274</v>
      </c>
      <c r="S66" s="2">
        <v>77.35537190082637</v>
      </c>
      <c r="T66" s="2">
        <v>47.603305785123915</v>
      </c>
      <c r="U66" s="2">
        <v>47.603305785123915</v>
      </c>
      <c r="V66" s="2">
        <v>49.487603305757048</v>
      </c>
      <c r="W66" s="2">
        <v>54.501418049033248</v>
      </c>
      <c r="X66" s="2">
        <v>163.83471074367529</v>
      </c>
      <c r="Y66" s="2">
        <v>145.33151829902803</v>
      </c>
      <c r="Z66" s="2">
        <v>76.012535200896124</v>
      </c>
      <c r="AA66" s="2">
        <v>103.73553718992842</v>
      </c>
      <c r="AB66" s="2">
        <v>130.90909090909071</v>
      </c>
      <c r="AC66" s="2">
        <v>204.15410706847126</v>
      </c>
      <c r="AD66" s="2">
        <v>293.55371900784382</v>
      </c>
      <c r="AE66" s="2">
        <v>130.90909090909071</v>
      </c>
      <c r="AF66" s="2">
        <v>55.941617770613192</v>
      </c>
      <c r="AG66" s="2">
        <v>168.99173553692373</v>
      </c>
      <c r="AH66" s="2">
        <v>201.91735537166244</v>
      </c>
      <c r="AI66" s="2">
        <v>67.817212579657919</v>
      </c>
      <c r="AJ66" s="2">
        <v>273.71900826404226</v>
      </c>
      <c r="AK66" s="2">
        <v>303.47107437995476</v>
      </c>
      <c r="AL66" s="2">
        <v>154.71074380165274</v>
      </c>
      <c r="AM66" s="2">
        <v>188.42975206598936</v>
      </c>
    </row>
    <row r="67" spans="1:39" x14ac:dyDescent="0.25">
      <c r="A67" s="74" t="str">
        <f ca="1">Exceedance!U67</f>
        <v/>
      </c>
      <c r="B67" s="254">
        <v>99.516330732071367</v>
      </c>
      <c r="C67" s="254">
        <v>102.22704448160636</v>
      </c>
      <c r="D67" s="254">
        <v>101.25710534707314</v>
      </c>
      <c r="E67" s="2">
        <v>224.33057851217231</v>
      </c>
      <c r="F67" s="2">
        <v>135.27272727272702</v>
      </c>
      <c r="G67" s="2">
        <v>74.222901780880406</v>
      </c>
      <c r="H67" s="2">
        <v>49.190082644628042</v>
      </c>
      <c r="I67" s="2">
        <v>81.061574882238276</v>
      </c>
      <c r="J67" s="2">
        <v>66.1771810993841</v>
      </c>
      <c r="K67" s="2">
        <v>79.933884297520578</v>
      </c>
      <c r="L67" s="2">
        <v>111.35359645020979</v>
      </c>
      <c r="M67" s="2">
        <v>134.84427373644155</v>
      </c>
      <c r="N67" s="2">
        <v>159.86776859504116</v>
      </c>
      <c r="O67" s="2">
        <v>159.86776859504116</v>
      </c>
      <c r="P67" s="2">
        <v>159.86776859504116</v>
      </c>
      <c r="Q67" s="2">
        <v>135.27272727272702</v>
      </c>
      <c r="R67" s="2">
        <v>159.86776859504116</v>
      </c>
      <c r="S67" s="2">
        <v>79.933884297520578</v>
      </c>
      <c r="T67" s="2">
        <v>49.190082644628042</v>
      </c>
      <c r="U67" s="2">
        <v>49.190082644628042</v>
      </c>
      <c r="V67" s="2">
        <v>49.190082644628042</v>
      </c>
      <c r="W67" s="2">
        <v>56.318131984001027</v>
      </c>
      <c r="X67" s="2">
        <v>135.27272727272702</v>
      </c>
      <c r="Y67" s="2">
        <v>106.90021700007453</v>
      </c>
      <c r="Z67" s="2">
        <v>78.546286374259324</v>
      </c>
      <c r="AA67" s="2">
        <v>49.190082644628042</v>
      </c>
      <c r="AB67" s="2">
        <v>135.27272727272702</v>
      </c>
      <c r="AC67" s="2">
        <v>104.3657932225826</v>
      </c>
      <c r="AD67" s="2">
        <v>201.5206611568704</v>
      </c>
      <c r="AE67" s="2">
        <v>135.27272727272702</v>
      </c>
      <c r="AF67" s="2">
        <v>57.806338362966969</v>
      </c>
      <c r="AG67" s="2">
        <v>49.190082644628042</v>
      </c>
      <c r="AH67" s="2">
        <v>135.27272727272702</v>
      </c>
      <c r="AI67" s="2">
        <v>70.077786332313195</v>
      </c>
      <c r="AJ67" s="2">
        <v>177.71900826439256</v>
      </c>
      <c r="AK67" s="2">
        <v>159.86776859504116</v>
      </c>
      <c r="AL67" s="2">
        <v>159.86776859504116</v>
      </c>
      <c r="AM67" s="2">
        <v>159.86776859504116</v>
      </c>
    </row>
    <row r="68" spans="1:39" x14ac:dyDescent="0.25">
      <c r="A68" s="74" t="str">
        <f ca="1">Exceedance!U68</f>
        <v/>
      </c>
      <c r="B68" s="254">
        <v>94.639659376531284</v>
      </c>
      <c r="C68" s="254">
        <v>94.023890708544087</v>
      </c>
      <c r="D68" s="254">
        <v>94.244495923509277</v>
      </c>
      <c r="E68" s="2">
        <v>166.01652892561967</v>
      </c>
      <c r="F68" s="2">
        <v>77.208005229616248</v>
      </c>
      <c r="G68" s="2">
        <v>51.083516612287085</v>
      </c>
      <c r="H68" s="2">
        <v>81.494756254818824</v>
      </c>
      <c r="I68" s="2">
        <v>71.221019276521091</v>
      </c>
      <c r="J68" s="2">
        <v>105.02747030617559</v>
      </c>
      <c r="K68" s="2">
        <v>49.487603305785065</v>
      </c>
      <c r="L68" s="2">
        <v>116.177785624596</v>
      </c>
      <c r="M68" s="2">
        <v>51.740952877690916</v>
      </c>
      <c r="N68" s="2">
        <v>126.83879843847652</v>
      </c>
      <c r="O68" s="2">
        <v>118.37615787809386</v>
      </c>
      <c r="P68" s="2">
        <v>148.8223763661035</v>
      </c>
      <c r="Q68" s="2">
        <v>128.16975995438321</v>
      </c>
      <c r="R68" s="2">
        <v>159.86776859504116</v>
      </c>
      <c r="S68" s="2">
        <v>62.938162868601829</v>
      </c>
      <c r="T68" s="2">
        <v>51.668315425433434</v>
      </c>
      <c r="U68" s="2">
        <v>50.749062519602319</v>
      </c>
      <c r="V68" s="2">
        <v>60.72837136481683</v>
      </c>
      <c r="W68" s="2">
        <v>79.045392675385258</v>
      </c>
      <c r="X68" s="2">
        <v>101.10628590484529</v>
      </c>
      <c r="Y68" s="2">
        <v>78.997465506334407</v>
      </c>
      <c r="Z68" s="2">
        <v>49.44284208245405</v>
      </c>
      <c r="AA68" s="2">
        <v>73.817246664353888</v>
      </c>
      <c r="AB68" s="2">
        <v>116.22858817201244</v>
      </c>
      <c r="AC68" s="2">
        <v>67.945142839859074</v>
      </c>
      <c r="AD68" s="2">
        <v>160.45320841192026</v>
      </c>
      <c r="AE68" s="2">
        <v>64.300972523497052</v>
      </c>
      <c r="AF68" s="2">
        <v>49.190082644628042</v>
      </c>
      <c r="AG68" s="2">
        <v>115.63376669632797</v>
      </c>
      <c r="AH68" s="2">
        <v>72.985423397670559</v>
      </c>
      <c r="AI68" s="2">
        <v>57.406758060866913</v>
      </c>
      <c r="AJ68" s="2">
        <v>150.38073469205264</v>
      </c>
      <c r="AK68" s="2">
        <v>166.01652892561967</v>
      </c>
      <c r="AL68" s="2">
        <v>108.15502000336451</v>
      </c>
      <c r="AM68" s="2">
        <v>109.7095606945268</v>
      </c>
    </row>
    <row r="69" spans="1:39" x14ac:dyDescent="0.25">
      <c r="A69" s="74" t="str">
        <f ca="1">Exceedance!U69</f>
        <v/>
      </c>
      <c r="B69" s="254">
        <v>93.024663501246735</v>
      </c>
      <c r="C69" s="254">
        <v>92.407788534490251</v>
      </c>
      <c r="D69" s="254">
        <v>92.628790091932004</v>
      </c>
      <c r="E69" s="2">
        <v>338.78381736866129</v>
      </c>
      <c r="F69" s="2">
        <v>74.751302372755802</v>
      </c>
      <c r="G69" s="2">
        <v>49.597501177809889</v>
      </c>
      <c r="H69" s="2">
        <v>79.852990318455824</v>
      </c>
      <c r="I69" s="2">
        <v>69.560109640624873</v>
      </c>
      <c r="J69" s="2">
        <v>103.40155700672855</v>
      </c>
      <c r="K69" s="2">
        <v>47.603305785123936</v>
      </c>
      <c r="L69" s="2">
        <v>114.20321136996301</v>
      </c>
      <c r="M69" s="2">
        <v>47.603305785123936</v>
      </c>
      <c r="N69" s="2">
        <v>124.96012391299374</v>
      </c>
      <c r="O69" s="2">
        <v>116.81581795179859</v>
      </c>
      <c r="P69" s="2">
        <v>147.07559147173259</v>
      </c>
      <c r="Q69" s="2">
        <v>126.47599436485804</v>
      </c>
      <c r="R69" s="2">
        <v>183.33392911780649</v>
      </c>
      <c r="S69" s="2">
        <v>61.581680444436181</v>
      </c>
      <c r="T69" s="2">
        <v>50.239755561781905</v>
      </c>
      <c r="U69" s="2">
        <v>49.368788349088796</v>
      </c>
      <c r="V69" s="2">
        <v>59.352692709064506</v>
      </c>
      <c r="W69" s="2">
        <v>77.41820941871535</v>
      </c>
      <c r="X69" s="2">
        <v>99.360116018852622</v>
      </c>
      <c r="Y69" s="2">
        <v>77.35537190082637</v>
      </c>
      <c r="Z69" s="2">
        <v>47.603305785123936</v>
      </c>
      <c r="AA69" s="2">
        <v>72.162533279784327</v>
      </c>
      <c r="AB69" s="2">
        <v>114.62200890903463</v>
      </c>
      <c r="AC69" s="2">
        <v>66.053132716218542</v>
      </c>
      <c r="AD69" s="2">
        <v>162.91649037673801</v>
      </c>
      <c r="AE69" s="2">
        <v>61.016814651381765</v>
      </c>
      <c r="AF69" s="2">
        <v>47.603305785123936</v>
      </c>
      <c r="AG69" s="2">
        <v>114.07392617452061</v>
      </c>
      <c r="AH69" s="2">
        <v>70.105209516616767</v>
      </c>
      <c r="AI69" s="2">
        <v>56.021913240596746</v>
      </c>
      <c r="AJ69" s="2">
        <v>148.39879613312254</v>
      </c>
      <c r="AK69" s="2">
        <v>286.10635765934001</v>
      </c>
      <c r="AL69" s="2">
        <v>106.51901454631711</v>
      </c>
      <c r="AM69" s="2">
        <v>108.0764097459132</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2"/>
    <col min="2" max="4" width="8.85546875" style="255"/>
    <col min="5" max="16384" width="8.85546875" style="2"/>
  </cols>
  <sheetData>
    <row r="1" spans="1:56" s="109" customFormat="1" x14ac:dyDescent="0.25">
      <c r="A1" s="72"/>
      <c r="B1" s="256"/>
      <c r="C1" s="256"/>
      <c r="D1" s="256"/>
      <c r="E1" s="738" t="s">
        <v>62</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0</v>
      </c>
      <c r="C4" s="273">
        <v>4.3771813180852455</v>
      </c>
      <c r="D4" s="273">
        <v>56.276032388000736</v>
      </c>
      <c r="E4" s="1">
        <v>126.24703238800073</v>
      </c>
      <c r="F4" s="1">
        <v>40.17518131808535</v>
      </c>
      <c r="G4" s="1">
        <v>38.179181318085419</v>
      </c>
      <c r="H4" s="1">
        <v>37.422181318085087</v>
      </c>
      <c r="I4" s="1">
        <v>88.463032388000656</v>
      </c>
      <c r="J4" s="1">
        <v>94.438032388000551</v>
      </c>
      <c r="K4" s="1">
        <v>86.954032388000456</v>
      </c>
      <c r="L4" s="1">
        <v>134.79403238800072</v>
      </c>
      <c r="M4" s="1">
        <v>59.42790385818742</v>
      </c>
      <c r="N4" s="1">
        <v>165.60803238800074</v>
      </c>
      <c r="O4" s="1">
        <v>58.2001813180852</v>
      </c>
      <c r="P4" s="1">
        <v>93.520032388000473</v>
      </c>
      <c r="Q4" s="1">
        <v>34.613181318084976</v>
      </c>
      <c r="R4" s="1">
        <v>171.58503238800049</v>
      </c>
      <c r="S4" s="1">
        <v>36.488181318085516</v>
      </c>
      <c r="T4" s="1">
        <v>32.301181318085277</v>
      </c>
      <c r="U4" s="1">
        <v>43.173181318085298</v>
      </c>
      <c r="V4" s="1">
        <v>36.486181318085116</v>
      </c>
      <c r="W4" s="1">
        <v>48.137181318085268</v>
      </c>
      <c r="X4" s="1">
        <v>91.396032388000592</v>
      </c>
      <c r="Y4" s="1">
        <v>60.723181318085494</v>
      </c>
      <c r="Z4" s="1">
        <v>39.456181318085321</v>
      </c>
      <c r="AA4" s="1">
        <v>76.575032388000395</v>
      </c>
      <c r="AB4" s="1">
        <v>123.28603238800054</v>
      </c>
      <c r="AC4" s="1">
        <v>38.385181318085195</v>
      </c>
      <c r="AD4" s="1">
        <v>90.061032388000754</v>
      </c>
      <c r="AE4" s="1">
        <v>28.404032388000584</v>
      </c>
      <c r="AF4" s="2">
        <v>30.463181318085326</v>
      </c>
      <c r="AG4" s="2">
        <v>118.79703238800057</v>
      </c>
      <c r="AH4" s="2">
        <v>101.48703238800049</v>
      </c>
      <c r="AI4" s="2">
        <v>68.965181318085214</v>
      </c>
      <c r="AJ4" s="2">
        <v>106.63903238800076</v>
      </c>
      <c r="AK4" s="2">
        <v>39.071181318085138</v>
      </c>
      <c r="AL4" s="2">
        <v>43.953181318085392</v>
      </c>
      <c r="AM4" s="2">
        <v>80.522032388000653</v>
      </c>
    </row>
    <row r="5" spans="1:56" x14ac:dyDescent="0.25">
      <c r="A5" s="74">
        <f ca="1">Exceedance!U5</f>
        <v>42856</v>
      </c>
      <c r="B5" s="273">
        <v>139.19863916150237</v>
      </c>
      <c r="C5" s="273">
        <v>170.96176709324607</v>
      </c>
      <c r="D5" s="273">
        <v>171.25967180912903</v>
      </c>
      <c r="E5" s="1">
        <v>198.92577108542753</v>
      </c>
      <c r="F5" s="1">
        <v>108.36293281255996</v>
      </c>
      <c r="G5" s="1">
        <v>164.81475947117357</v>
      </c>
      <c r="H5" s="1">
        <v>164.1819940306797</v>
      </c>
      <c r="I5" s="1">
        <v>150.35272393192659</v>
      </c>
      <c r="J5" s="1">
        <v>186.68898917241404</v>
      </c>
      <c r="K5" s="1">
        <v>195.25222138240974</v>
      </c>
      <c r="L5" s="1">
        <v>192.20284752398902</v>
      </c>
      <c r="M5" s="1">
        <v>113.22202516324219</v>
      </c>
      <c r="N5" s="1">
        <v>214.4097083644385</v>
      </c>
      <c r="O5" s="1">
        <v>172.55188391767325</v>
      </c>
      <c r="P5" s="1">
        <v>171.77798559843646</v>
      </c>
      <c r="Q5" s="1">
        <v>162.25802822725433</v>
      </c>
      <c r="R5" s="1">
        <v>181.19375295949621</v>
      </c>
      <c r="S5" s="1">
        <v>164.13966123501987</v>
      </c>
      <c r="T5" s="1">
        <v>162.77635606694665</v>
      </c>
      <c r="U5" s="1">
        <v>165.9431047063851</v>
      </c>
      <c r="V5" s="1">
        <v>163.81935989847085</v>
      </c>
      <c r="W5" s="1">
        <v>167.68146178574088</v>
      </c>
      <c r="X5" s="1">
        <v>143.11676832632219</v>
      </c>
      <c r="Y5" s="1">
        <v>126.8334997616584</v>
      </c>
      <c r="Z5" s="1">
        <v>114.1047019651473</v>
      </c>
      <c r="AA5" s="1">
        <v>170.08989108571458</v>
      </c>
      <c r="AB5" s="1">
        <v>197.78594593878708</v>
      </c>
      <c r="AC5" s="1">
        <v>170.4457809193172</v>
      </c>
      <c r="AD5" s="1">
        <v>173.81617102131213</v>
      </c>
      <c r="AE5" s="1">
        <v>152.41961442058729</v>
      </c>
      <c r="AF5" s="2">
        <v>101.59146375177839</v>
      </c>
      <c r="AG5" s="2">
        <v>200.37833130816711</v>
      </c>
      <c r="AH5" s="2">
        <v>190.91438689506296</v>
      </c>
      <c r="AI5" s="2">
        <v>177.31334323662793</v>
      </c>
      <c r="AJ5" s="2">
        <v>153.96362406674189</v>
      </c>
      <c r="AK5" s="2">
        <v>181.33676420351475</v>
      </c>
      <c r="AL5" s="2">
        <v>110.64257688834803</v>
      </c>
      <c r="AM5" s="2">
        <v>180.88474283219836</v>
      </c>
    </row>
    <row r="6" spans="1:56" x14ac:dyDescent="0.25">
      <c r="A6" s="74">
        <f ca="1">Exceedance!U6</f>
        <v>42887</v>
      </c>
      <c r="B6" s="273">
        <v>16.122121206393473</v>
      </c>
      <c r="C6" s="273">
        <v>0</v>
      </c>
      <c r="D6" s="273">
        <v>0</v>
      </c>
      <c r="E6" s="1">
        <v>0</v>
      </c>
      <c r="F6" s="1">
        <v>34.807159029750551</v>
      </c>
      <c r="G6" s="1">
        <v>0</v>
      </c>
      <c r="H6" s="1">
        <v>0</v>
      </c>
      <c r="I6" s="1">
        <v>8.959086117322645</v>
      </c>
      <c r="J6" s="1">
        <v>0</v>
      </c>
      <c r="K6" s="1">
        <v>0</v>
      </c>
      <c r="L6" s="1">
        <v>0</v>
      </c>
      <c r="M6" s="1">
        <v>0</v>
      </c>
      <c r="N6" s="1">
        <v>0</v>
      </c>
      <c r="O6" s="1">
        <v>0</v>
      </c>
      <c r="P6" s="1">
        <v>0</v>
      </c>
      <c r="Q6" s="1">
        <v>0</v>
      </c>
      <c r="R6" s="1">
        <v>0</v>
      </c>
      <c r="S6" s="1">
        <v>0</v>
      </c>
      <c r="T6" s="1">
        <v>0</v>
      </c>
      <c r="U6" s="1">
        <v>0</v>
      </c>
      <c r="V6" s="1">
        <v>0</v>
      </c>
      <c r="W6" s="1">
        <v>0</v>
      </c>
      <c r="X6" s="1">
        <v>32.511351015344495</v>
      </c>
      <c r="Y6" s="1">
        <v>20.036875932736645</v>
      </c>
      <c r="Z6" s="1">
        <v>21.897432271795278</v>
      </c>
      <c r="AA6" s="1">
        <v>0</v>
      </c>
      <c r="AB6" s="1">
        <v>0</v>
      </c>
      <c r="AC6" s="1">
        <v>0</v>
      </c>
      <c r="AD6" s="1">
        <v>0</v>
      </c>
      <c r="AE6" s="1">
        <v>0</v>
      </c>
      <c r="AF6" s="2">
        <v>34.592653378884464</v>
      </c>
      <c r="AG6" s="2">
        <v>0</v>
      </c>
      <c r="AH6" s="2">
        <v>0</v>
      </c>
      <c r="AI6" s="2">
        <v>0</v>
      </c>
      <c r="AJ6" s="2">
        <v>33.262614761313401</v>
      </c>
      <c r="AK6" s="2">
        <v>0</v>
      </c>
      <c r="AL6" s="2">
        <v>33.651754799123019</v>
      </c>
      <c r="AM6" s="2">
        <v>0</v>
      </c>
    </row>
    <row r="7" spans="1:56" x14ac:dyDescent="0.25">
      <c r="A7" s="74">
        <f ca="1">Exceedance!U7</f>
        <v>42917</v>
      </c>
      <c r="B7" s="273">
        <v>0</v>
      </c>
      <c r="C7" s="273">
        <v>0</v>
      </c>
      <c r="D7" s="273">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2">
        <v>0</v>
      </c>
      <c r="AG7" s="2">
        <v>0</v>
      </c>
      <c r="AH7" s="2">
        <v>0</v>
      </c>
      <c r="AI7" s="2">
        <v>0</v>
      </c>
      <c r="AJ7" s="2">
        <v>0</v>
      </c>
      <c r="AK7" s="2">
        <v>0</v>
      </c>
      <c r="AL7" s="2">
        <v>0</v>
      </c>
      <c r="AM7" s="2">
        <v>0</v>
      </c>
    </row>
    <row r="8" spans="1:56" x14ac:dyDescent="0.25">
      <c r="A8" s="74">
        <f ca="1">Exceedance!U8</f>
        <v>42948</v>
      </c>
      <c r="B8" s="273">
        <v>0</v>
      </c>
      <c r="C8" s="273">
        <v>0</v>
      </c>
      <c r="D8" s="273">
        <v>0</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2">
        <v>0</v>
      </c>
      <c r="AG8" s="2">
        <v>0</v>
      </c>
      <c r="AH8" s="2">
        <v>0</v>
      </c>
      <c r="AI8" s="2">
        <v>0</v>
      </c>
      <c r="AJ8" s="2">
        <v>0</v>
      </c>
      <c r="AK8" s="2">
        <v>0</v>
      </c>
      <c r="AL8" s="2">
        <v>0</v>
      </c>
      <c r="AM8" s="2">
        <v>0</v>
      </c>
    </row>
    <row r="9" spans="1:56" x14ac:dyDescent="0.25">
      <c r="A9" s="74">
        <f ca="1">Exceedance!U9</f>
        <v>42979</v>
      </c>
      <c r="B9" s="273">
        <v>0</v>
      </c>
      <c r="C9" s="273">
        <v>561.00951242668657</v>
      </c>
      <c r="D9" s="273">
        <v>88.820863213929712</v>
      </c>
      <c r="E9" s="1">
        <v>108.19601698859722</v>
      </c>
      <c r="F9" s="1">
        <v>47.286928136811021</v>
      </c>
      <c r="G9" s="1">
        <v>620.47076620668349</v>
      </c>
      <c r="H9" s="1">
        <v>254.60169710848578</v>
      </c>
      <c r="I9" s="1">
        <v>0</v>
      </c>
      <c r="J9" s="1">
        <v>295.67079424698915</v>
      </c>
      <c r="K9" s="1">
        <v>50.524048629508151</v>
      </c>
      <c r="L9" s="1">
        <v>0</v>
      </c>
      <c r="M9" s="1">
        <v>0</v>
      </c>
      <c r="N9" s="1">
        <v>76.306008166171139</v>
      </c>
      <c r="O9" s="1">
        <v>544.85940488248104</v>
      </c>
      <c r="P9" s="1">
        <v>0</v>
      </c>
      <c r="Q9" s="1">
        <v>428.53462122831797</v>
      </c>
      <c r="R9" s="1">
        <v>0</v>
      </c>
      <c r="S9" s="1">
        <v>809.73658969161988</v>
      </c>
      <c r="T9" s="1">
        <v>115.48442412267087</v>
      </c>
      <c r="U9" s="1">
        <v>181.84557303640187</v>
      </c>
      <c r="V9" s="1">
        <v>325.72938439574358</v>
      </c>
      <c r="W9" s="1">
        <v>596.62307521055834</v>
      </c>
      <c r="X9" s="1">
        <v>0</v>
      </c>
      <c r="Y9" s="1">
        <v>0</v>
      </c>
      <c r="Z9" s="1">
        <v>0</v>
      </c>
      <c r="AA9" s="1">
        <v>0</v>
      </c>
      <c r="AB9" s="1">
        <v>218.04488849791733</v>
      </c>
      <c r="AC9" s="1">
        <v>321.98881860899695</v>
      </c>
      <c r="AD9" s="1">
        <v>0</v>
      </c>
      <c r="AE9" s="1">
        <v>0</v>
      </c>
      <c r="AF9" s="2">
        <v>0</v>
      </c>
      <c r="AG9" s="2">
        <v>380.95822883359403</v>
      </c>
      <c r="AH9" s="2">
        <v>226.5997290109818</v>
      </c>
      <c r="AI9" s="2">
        <v>620.2041567355617</v>
      </c>
      <c r="AJ9" s="2">
        <v>0</v>
      </c>
      <c r="AK9" s="2">
        <v>18.939142380091791</v>
      </c>
      <c r="AL9" s="2">
        <v>0</v>
      </c>
      <c r="AM9" s="2">
        <v>328.31504837044884</v>
      </c>
    </row>
    <row r="10" spans="1:56" x14ac:dyDescent="0.25">
      <c r="A10" s="74">
        <f ca="1">Exceedance!U10</f>
        <v>43009</v>
      </c>
      <c r="B10" s="273">
        <v>0</v>
      </c>
      <c r="C10" s="273">
        <v>0</v>
      </c>
      <c r="D10" s="273">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2">
        <v>0</v>
      </c>
      <c r="AG10" s="2">
        <v>0</v>
      </c>
      <c r="AH10" s="2">
        <v>0</v>
      </c>
      <c r="AI10" s="2">
        <v>0</v>
      </c>
      <c r="AJ10" s="2">
        <v>0</v>
      </c>
      <c r="AK10" s="2">
        <v>0</v>
      </c>
      <c r="AL10" s="2">
        <v>0</v>
      </c>
      <c r="AM10" s="2">
        <v>0</v>
      </c>
    </row>
    <row r="11" spans="1:56" x14ac:dyDescent="0.25">
      <c r="A11" s="74">
        <f ca="1">Exceedance!U11</f>
        <v>43040</v>
      </c>
      <c r="B11" s="273">
        <v>0</v>
      </c>
      <c r="C11" s="273">
        <v>0</v>
      </c>
      <c r="D11" s="273">
        <v>0</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2">
        <v>0</v>
      </c>
      <c r="AG11" s="2">
        <v>0</v>
      </c>
      <c r="AH11" s="2">
        <v>0</v>
      </c>
      <c r="AI11" s="2">
        <v>0</v>
      </c>
      <c r="AJ11" s="2">
        <v>0</v>
      </c>
      <c r="AK11" s="2">
        <v>0</v>
      </c>
      <c r="AL11" s="2">
        <v>0</v>
      </c>
      <c r="AM11" s="2">
        <v>0</v>
      </c>
    </row>
    <row r="12" spans="1:56" x14ac:dyDescent="0.25">
      <c r="A12" s="74">
        <f ca="1">Exceedance!U12</f>
        <v>43070</v>
      </c>
      <c r="B12" s="273">
        <v>0</v>
      </c>
      <c r="C12" s="273">
        <v>0</v>
      </c>
      <c r="D12" s="273">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2">
        <v>0</v>
      </c>
      <c r="AG12" s="2">
        <v>0</v>
      </c>
      <c r="AH12" s="2">
        <v>0</v>
      </c>
      <c r="AI12" s="2">
        <v>0</v>
      </c>
      <c r="AJ12" s="2">
        <v>0</v>
      </c>
      <c r="AK12" s="2">
        <v>0</v>
      </c>
      <c r="AL12" s="2">
        <v>0</v>
      </c>
      <c r="AM12" s="2">
        <v>0</v>
      </c>
    </row>
    <row r="13" spans="1:56" x14ac:dyDescent="0.25">
      <c r="A13" s="74">
        <f ca="1">Exceedance!U13</f>
        <v>43101</v>
      </c>
      <c r="B13" s="273">
        <v>0</v>
      </c>
      <c r="C13" s="273">
        <v>0</v>
      </c>
      <c r="D13" s="273">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2">
        <v>0</v>
      </c>
      <c r="AG13" s="2">
        <v>0</v>
      </c>
      <c r="AH13" s="2">
        <v>0</v>
      </c>
      <c r="AI13" s="2">
        <v>0</v>
      </c>
      <c r="AJ13" s="2">
        <v>0</v>
      </c>
      <c r="AK13" s="2">
        <v>0</v>
      </c>
      <c r="AL13" s="2">
        <v>0</v>
      </c>
      <c r="AM13" s="2">
        <v>0</v>
      </c>
    </row>
    <row r="14" spans="1:56" x14ac:dyDescent="0.25">
      <c r="A14" s="74">
        <f ca="1">Exceedance!U14</f>
        <v>43132</v>
      </c>
      <c r="B14" s="273">
        <v>0</v>
      </c>
      <c r="C14" s="273">
        <v>0</v>
      </c>
      <c r="D14" s="273">
        <v>0</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2">
        <v>0</v>
      </c>
      <c r="AG14" s="2">
        <v>0</v>
      </c>
      <c r="AH14" s="2">
        <v>0</v>
      </c>
      <c r="AI14" s="2">
        <v>0</v>
      </c>
      <c r="AJ14" s="2">
        <v>0</v>
      </c>
      <c r="AK14" s="2">
        <v>0</v>
      </c>
      <c r="AL14" s="2">
        <v>0</v>
      </c>
      <c r="AM14" s="2">
        <v>0</v>
      </c>
    </row>
    <row r="15" spans="1:56" x14ac:dyDescent="0.25">
      <c r="A15" s="74">
        <f ca="1">Exceedance!U15</f>
        <v>43160</v>
      </c>
      <c r="B15" s="273">
        <v>0</v>
      </c>
      <c r="C15" s="273">
        <v>92.887703489768583</v>
      </c>
      <c r="D15" s="273">
        <v>84.113195068708421</v>
      </c>
      <c r="E15" s="1">
        <v>90.177523198439758</v>
      </c>
      <c r="F15" s="1">
        <v>141.23146319315194</v>
      </c>
      <c r="G15" s="1">
        <v>105.97182006158113</v>
      </c>
      <c r="H15" s="1">
        <v>95.164977734027076</v>
      </c>
      <c r="I15" s="1">
        <v>114.91270186746787</v>
      </c>
      <c r="J15" s="1">
        <v>91.182184492630682</v>
      </c>
      <c r="K15" s="1">
        <v>79.33763345436661</v>
      </c>
      <c r="L15" s="1">
        <v>155.6265177771408</v>
      </c>
      <c r="M15" s="1">
        <v>86.498524700999539</v>
      </c>
      <c r="N15" s="1">
        <v>75.806567009861297</v>
      </c>
      <c r="O15" s="1">
        <v>140.55483542602056</v>
      </c>
      <c r="P15" s="1">
        <v>163.91184115746034</v>
      </c>
      <c r="Q15" s="1">
        <v>103.08317702472408</v>
      </c>
      <c r="R15" s="1">
        <v>91.316848507239087</v>
      </c>
      <c r="S15" s="1">
        <v>138.87985287780293</v>
      </c>
      <c r="T15" s="1">
        <v>145.84329225421652</v>
      </c>
      <c r="U15" s="1">
        <v>114.4099231307642</v>
      </c>
      <c r="V15" s="1">
        <v>89.775890782557653</v>
      </c>
      <c r="W15" s="1">
        <v>87.261586353765736</v>
      </c>
      <c r="X15" s="1">
        <v>0</v>
      </c>
      <c r="Y15" s="1">
        <v>58.74116421138767</v>
      </c>
      <c r="Z15" s="1">
        <v>77.378181715341356</v>
      </c>
      <c r="AA15" s="1">
        <v>136.88746049544872</v>
      </c>
      <c r="AB15" s="1">
        <v>108.11081894912323</v>
      </c>
      <c r="AC15" s="1">
        <v>87.473336673313881</v>
      </c>
      <c r="AD15" s="1">
        <v>0</v>
      </c>
      <c r="AE15" s="1">
        <v>56.353711363484116</v>
      </c>
      <c r="AF15" s="2">
        <v>92.842368239503358</v>
      </c>
      <c r="AG15" s="2">
        <v>59.330619648433775</v>
      </c>
      <c r="AH15" s="2">
        <v>197.4941497701887</v>
      </c>
      <c r="AI15" s="2">
        <v>163.61896948699996</v>
      </c>
      <c r="AJ15" s="2">
        <v>0</v>
      </c>
      <c r="AK15" s="2">
        <v>82.736601186108388</v>
      </c>
      <c r="AL15" s="2">
        <v>94.889047584706873</v>
      </c>
      <c r="AM15" s="2">
        <v>78.057654191644531</v>
      </c>
    </row>
    <row r="16" spans="1:56" x14ac:dyDescent="0.25">
      <c r="A16" s="74">
        <f ca="1">Exceedance!U16</f>
        <v>43191</v>
      </c>
      <c r="B16" s="273">
        <v>0</v>
      </c>
      <c r="C16" s="273">
        <v>186.39138256112568</v>
      </c>
      <c r="D16" s="273">
        <v>102.46526985971778</v>
      </c>
      <c r="E16" s="1">
        <v>220.19996697258273</v>
      </c>
      <c r="F16" s="1">
        <v>199.41227753246164</v>
      </c>
      <c r="G16" s="1">
        <v>236.64939599462713</v>
      </c>
      <c r="H16" s="1">
        <v>113.6860162253742</v>
      </c>
      <c r="I16" s="1">
        <v>131.82113649974528</v>
      </c>
      <c r="J16" s="1">
        <v>109.79717493406733</v>
      </c>
      <c r="K16" s="1">
        <v>97.198282283654365</v>
      </c>
      <c r="L16" s="1">
        <v>78.439984944690067</v>
      </c>
      <c r="M16" s="1">
        <v>104.94971508084747</v>
      </c>
      <c r="N16" s="1">
        <v>93.795138188789721</v>
      </c>
      <c r="O16" s="1">
        <v>84.43572097168466</v>
      </c>
      <c r="P16" s="1">
        <v>221.95585075422366</v>
      </c>
      <c r="Q16" s="1">
        <v>120.95775629243911</v>
      </c>
      <c r="R16" s="1">
        <v>221.06936724653411</v>
      </c>
      <c r="S16" s="1">
        <v>195.80105747707947</v>
      </c>
      <c r="T16" s="1">
        <v>202.78310295110521</v>
      </c>
      <c r="U16" s="1">
        <v>245.20619390010225</v>
      </c>
      <c r="V16" s="1">
        <v>219.7947618968559</v>
      </c>
      <c r="W16" s="1">
        <v>105.5308056876606</v>
      </c>
      <c r="X16" s="1">
        <v>0</v>
      </c>
      <c r="Y16" s="1">
        <v>76.510503809974551</v>
      </c>
      <c r="Z16" s="1">
        <v>95.333720230163834</v>
      </c>
      <c r="AA16" s="1">
        <v>82.104054215063485</v>
      </c>
      <c r="AB16" s="1">
        <v>238.39546193362528</v>
      </c>
      <c r="AC16" s="1">
        <v>105.82739059034343</v>
      </c>
      <c r="AD16" s="1">
        <v>0</v>
      </c>
      <c r="AE16" s="1">
        <v>73.888610638557836</v>
      </c>
      <c r="AF16" s="2">
        <v>223.26627161230795</v>
      </c>
      <c r="AG16" s="2">
        <v>76.796295554587473</v>
      </c>
      <c r="AH16" s="2">
        <v>220.53861112988355</v>
      </c>
      <c r="AI16" s="2">
        <v>72.859184113112931</v>
      </c>
      <c r="AJ16" s="2">
        <v>0</v>
      </c>
      <c r="AK16" s="2">
        <v>175.73294184993597</v>
      </c>
      <c r="AL16" s="2">
        <v>112.75192540302326</v>
      </c>
      <c r="AM16" s="2">
        <v>95.952913303517079</v>
      </c>
    </row>
    <row r="17" spans="1:39" x14ac:dyDescent="0.25">
      <c r="A17" s="74">
        <f ca="1">Exceedance!U17</f>
        <v>43221</v>
      </c>
      <c r="B17" s="273">
        <v>0</v>
      </c>
      <c r="C17" s="273">
        <v>95.859156800834143</v>
      </c>
      <c r="D17" s="273">
        <v>0</v>
      </c>
      <c r="E17" s="1">
        <v>134.69708493153502</v>
      </c>
      <c r="F17" s="1">
        <v>227.08142410342393</v>
      </c>
      <c r="G17" s="1">
        <v>0</v>
      </c>
      <c r="H17" s="1">
        <v>0</v>
      </c>
      <c r="I17" s="1">
        <v>170.35060141996485</v>
      </c>
      <c r="J17" s="1">
        <v>0</v>
      </c>
      <c r="K17" s="1">
        <v>64.893910155948063</v>
      </c>
      <c r="L17" s="1">
        <v>0</v>
      </c>
      <c r="M17" s="1">
        <v>111.57730158347256</v>
      </c>
      <c r="N17" s="1">
        <v>0</v>
      </c>
      <c r="O17" s="1">
        <v>0</v>
      </c>
      <c r="P17" s="1">
        <v>88.28353445082881</v>
      </c>
      <c r="Q17" s="1">
        <v>0</v>
      </c>
      <c r="R17" s="1">
        <v>135.7293761582805</v>
      </c>
      <c r="S17" s="1">
        <v>59.081142135456631</v>
      </c>
      <c r="T17" s="1">
        <v>221.11888715525021</v>
      </c>
      <c r="U17" s="1">
        <v>0</v>
      </c>
      <c r="V17" s="1">
        <v>0</v>
      </c>
      <c r="W17" s="1">
        <v>0</v>
      </c>
      <c r="X17" s="1">
        <v>0</v>
      </c>
      <c r="Y17" s="1">
        <v>75.352062203449279</v>
      </c>
      <c r="Z17" s="1">
        <v>135.91836651922861</v>
      </c>
      <c r="AA17" s="1">
        <v>0</v>
      </c>
      <c r="AB17" s="1">
        <v>11.640129292249515</v>
      </c>
      <c r="AC17" s="1">
        <v>0</v>
      </c>
      <c r="AD17" s="1">
        <v>0</v>
      </c>
      <c r="AE17" s="1">
        <v>83.459245181656911</v>
      </c>
      <c r="AF17" s="2">
        <v>160.18641967811951</v>
      </c>
      <c r="AG17" s="2">
        <v>82.602062511444004</v>
      </c>
      <c r="AH17" s="2">
        <v>187.70664979450274</v>
      </c>
      <c r="AI17" s="2">
        <v>0</v>
      </c>
      <c r="AJ17" s="2">
        <v>0</v>
      </c>
      <c r="AK17" s="2">
        <v>71.631891053868287</v>
      </c>
      <c r="AL17" s="2">
        <v>0</v>
      </c>
      <c r="AM17" s="2">
        <v>41.258485362654014</v>
      </c>
    </row>
    <row r="18" spans="1:39" x14ac:dyDescent="0.25">
      <c r="A18" s="74">
        <f ca="1">Exceedance!U18</f>
        <v>43252</v>
      </c>
      <c r="B18" s="273">
        <v>0</v>
      </c>
      <c r="C18" s="273">
        <v>0</v>
      </c>
      <c r="D18" s="273">
        <v>0</v>
      </c>
      <c r="E18" s="1">
        <v>0</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2">
        <v>0</v>
      </c>
      <c r="AG18" s="2">
        <v>0</v>
      </c>
      <c r="AH18" s="2">
        <v>0</v>
      </c>
      <c r="AI18" s="2">
        <v>0</v>
      </c>
      <c r="AJ18" s="2">
        <v>0</v>
      </c>
      <c r="AK18" s="2">
        <v>0</v>
      </c>
      <c r="AL18" s="2">
        <v>0</v>
      </c>
      <c r="AM18" s="2">
        <v>0</v>
      </c>
    </row>
    <row r="19" spans="1:39" x14ac:dyDescent="0.25">
      <c r="A19" s="74">
        <f ca="1">Exceedance!U19</f>
        <v>43282</v>
      </c>
      <c r="B19" s="273">
        <v>0</v>
      </c>
      <c r="C19" s="273">
        <v>0</v>
      </c>
      <c r="D19" s="273">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2">
        <v>0</v>
      </c>
      <c r="AG19" s="2">
        <v>0</v>
      </c>
      <c r="AH19" s="2">
        <v>0</v>
      </c>
      <c r="AI19" s="2">
        <v>0</v>
      </c>
      <c r="AJ19" s="2">
        <v>0</v>
      </c>
      <c r="AK19" s="2">
        <v>0</v>
      </c>
      <c r="AL19" s="2">
        <v>0</v>
      </c>
      <c r="AM19" s="2">
        <v>0</v>
      </c>
    </row>
    <row r="20" spans="1:39" x14ac:dyDescent="0.25">
      <c r="A20" s="74">
        <f ca="1">Exceedance!U20</f>
        <v>43313</v>
      </c>
      <c r="B20" s="273">
        <v>0</v>
      </c>
      <c r="C20" s="273">
        <v>0</v>
      </c>
      <c r="D20" s="273">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2">
        <v>0</v>
      </c>
      <c r="AG20" s="2">
        <v>0</v>
      </c>
      <c r="AH20" s="2">
        <v>0</v>
      </c>
      <c r="AI20" s="2">
        <v>0</v>
      </c>
      <c r="AJ20" s="2">
        <v>0</v>
      </c>
      <c r="AK20" s="2">
        <v>0</v>
      </c>
      <c r="AL20" s="2">
        <v>0</v>
      </c>
      <c r="AM20" s="2">
        <v>0</v>
      </c>
    </row>
    <row r="21" spans="1:39" x14ac:dyDescent="0.25">
      <c r="A21" s="74">
        <f ca="1">Exceedance!U21</f>
        <v>43344</v>
      </c>
      <c r="B21" s="273">
        <v>0</v>
      </c>
      <c r="C21" s="273">
        <v>0</v>
      </c>
      <c r="D21" s="273">
        <v>0</v>
      </c>
      <c r="E21" s="1">
        <v>0</v>
      </c>
      <c r="F21" s="1">
        <v>67.973319682365997</v>
      </c>
      <c r="G21" s="1">
        <v>0</v>
      </c>
      <c r="H21" s="1">
        <v>0</v>
      </c>
      <c r="I21" s="1">
        <v>291.83684215031758</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2">
        <v>0</v>
      </c>
      <c r="AG21" s="2">
        <v>0</v>
      </c>
      <c r="AH21" s="2">
        <v>156.08476372994448</v>
      </c>
      <c r="AI21" s="2">
        <v>0</v>
      </c>
      <c r="AJ21" s="2">
        <v>0</v>
      </c>
      <c r="AK21" s="2">
        <v>0</v>
      </c>
      <c r="AL21" s="2">
        <v>0</v>
      </c>
      <c r="AM21" s="2">
        <v>0</v>
      </c>
    </row>
    <row r="22" spans="1:39" x14ac:dyDescent="0.25">
      <c r="A22" s="74">
        <f ca="1">Exceedance!U22</f>
        <v>43374</v>
      </c>
      <c r="B22" s="273">
        <v>0</v>
      </c>
      <c r="C22" s="273">
        <v>0</v>
      </c>
      <c r="D22" s="273">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2">
        <v>0</v>
      </c>
      <c r="AG22" s="2">
        <v>0</v>
      </c>
      <c r="AH22" s="2">
        <v>0</v>
      </c>
      <c r="AI22" s="2">
        <v>0</v>
      </c>
      <c r="AJ22" s="2">
        <v>0</v>
      </c>
      <c r="AK22" s="2">
        <v>0</v>
      </c>
      <c r="AL22" s="2">
        <v>0</v>
      </c>
      <c r="AM22" s="2">
        <v>0</v>
      </c>
    </row>
    <row r="23" spans="1:39" x14ac:dyDescent="0.25">
      <c r="A23" s="74">
        <f ca="1">Exceedance!U23</f>
        <v>43405</v>
      </c>
      <c r="B23" s="273">
        <v>0</v>
      </c>
      <c r="C23" s="273">
        <v>0</v>
      </c>
      <c r="D23" s="273">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2">
        <v>0</v>
      </c>
      <c r="AG23" s="2">
        <v>0</v>
      </c>
      <c r="AH23" s="2">
        <v>0</v>
      </c>
      <c r="AI23" s="2">
        <v>0</v>
      </c>
      <c r="AJ23" s="2">
        <v>0</v>
      </c>
      <c r="AK23" s="2">
        <v>0</v>
      </c>
      <c r="AL23" s="2">
        <v>0</v>
      </c>
      <c r="AM23" s="2">
        <v>0</v>
      </c>
    </row>
    <row r="24" spans="1:39" x14ac:dyDescent="0.25">
      <c r="A24" s="74">
        <f ca="1">Exceedance!U24</f>
        <v>43435</v>
      </c>
      <c r="B24" s="273">
        <v>0</v>
      </c>
      <c r="C24" s="273">
        <v>0</v>
      </c>
      <c r="D24" s="273">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2">
        <v>0</v>
      </c>
      <c r="AG24" s="2">
        <v>0</v>
      </c>
      <c r="AH24" s="2">
        <v>0</v>
      </c>
      <c r="AI24" s="2">
        <v>0</v>
      </c>
      <c r="AJ24" s="2">
        <v>0</v>
      </c>
      <c r="AK24" s="2">
        <v>0</v>
      </c>
      <c r="AL24" s="2">
        <v>0</v>
      </c>
      <c r="AM24" s="2">
        <v>0</v>
      </c>
    </row>
    <row r="25" spans="1:39" x14ac:dyDescent="0.25">
      <c r="A25" s="74">
        <f ca="1">Exceedance!U25</f>
        <v>43466</v>
      </c>
      <c r="B25" s="273">
        <v>0</v>
      </c>
      <c r="C25" s="273">
        <v>0</v>
      </c>
      <c r="D25" s="273">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2">
        <v>0</v>
      </c>
      <c r="AG25" s="2">
        <v>0</v>
      </c>
      <c r="AH25" s="2">
        <v>0</v>
      </c>
      <c r="AI25" s="2">
        <v>0</v>
      </c>
      <c r="AJ25" s="2">
        <v>0</v>
      </c>
      <c r="AK25" s="2">
        <v>0</v>
      </c>
      <c r="AL25" s="2">
        <v>0</v>
      </c>
      <c r="AM25" s="2">
        <v>0</v>
      </c>
    </row>
    <row r="26" spans="1:39" x14ac:dyDescent="0.25">
      <c r="A26" s="74">
        <f ca="1">Exceedance!U26</f>
        <v>43497</v>
      </c>
      <c r="B26" s="273">
        <v>0</v>
      </c>
      <c r="C26" s="273">
        <v>0</v>
      </c>
      <c r="D26" s="273">
        <v>0</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2">
        <v>0</v>
      </c>
      <c r="AG26" s="2">
        <v>0</v>
      </c>
      <c r="AH26" s="2">
        <v>0</v>
      </c>
      <c r="AI26" s="2">
        <v>0</v>
      </c>
      <c r="AJ26" s="2">
        <v>0</v>
      </c>
      <c r="AK26" s="2">
        <v>0</v>
      </c>
      <c r="AL26" s="2">
        <v>0</v>
      </c>
      <c r="AM26" s="2">
        <v>0</v>
      </c>
    </row>
    <row r="27" spans="1:39" x14ac:dyDescent="0.25">
      <c r="A27" s="74">
        <f ca="1">Exceedance!U27</f>
        <v>43525</v>
      </c>
      <c r="B27" s="273">
        <v>0</v>
      </c>
      <c r="C27" s="273">
        <v>0</v>
      </c>
      <c r="D27" s="273">
        <v>0</v>
      </c>
      <c r="E27" s="1">
        <v>102.01067846066526</v>
      </c>
      <c r="F27" s="1">
        <v>94.887282365163315</v>
      </c>
      <c r="G27" s="1">
        <v>0</v>
      </c>
      <c r="H27" s="1">
        <v>0</v>
      </c>
      <c r="I27" s="1">
        <v>83.987387492370033</v>
      </c>
      <c r="J27" s="1">
        <v>0</v>
      </c>
      <c r="K27" s="1">
        <v>0</v>
      </c>
      <c r="L27" s="1">
        <v>0</v>
      </c>
      <c r="M27" s="1">
        <v>0</v>
      </c>
      <c r="N27" s="1">
        <v>0</v>
      </c>
      <c r="O27" s="1">
        <v>0</v>
      </c>
      <c r="P27" s="1">
        <v>0</v>
      </c>
      <c r="Q27" s="1">
        <v>0</v>
      </c>
      <c r="R27" s="1">
        <v>0</v>
      </c>
      <c r="S27" s="1">
        <v>0</v>
      </c>
      <c r="T27" s="1">
        <v>106.36350543509653</v>
      </c>
      <c r="U27" s="1">
        <v>0</v>
      </c>
      <c r="V27" s="1">
        <v>72.353233768944989</v>
      </c>
      <c r="W27" s="1">
        <v>0</v>
      </c>
      <c r="X27" s="1">
        <v>0</v>
      </c>
      <c r="Y27" s="1">
        <v>0</v>
      </c>
      <c r="Z27" s="1">
        <v>0</v>
      </c>
      <c r="AA27" s="1">
        <v>0</v>
      </c>
      <c r="AB27" s="1">
        <v>0</v>
      </c>
      <c r="AC27" s="1">
        <v>0</v>
      </c>
      <c r="AD27" s="1">
        <v>0</v>
      </c>
      <c r="AE27" s="1">
        <v>0</v>
      </c>
      <c r="AF27" s="2">
        <v>0</v>
      </c>
      <c r="AG27" s="2">
        <v>0</v>
      </c>
      <c r="AH27" s="2">
        <v>136.19866193507914</v>
      </c>
      <c r="AI27" s="2">
        <v>0</v>
      </c>
      <c r="AJ27" s="2">
        <v>0</v>
      </c>
      <c r="AK27" s="2">
        <v>0</v>
      </c>
      <c r="AL27" s="2">
        <v>0</v>
      </c>
      <c r="AM27" s="2">
        <v>0</v>
      </c>
    </row>
    <row r="28" spans="1:39" x14ac:dyDescent="0.25">
      <c r="A28" s="74">
        <f ca="1">Exceedance!U28</f>
        <v>43556</v>
      </c>
      <c r="B28" s="273">
        <v>0</v>
      </c>
      <c r="C28" s="273">
        <v>0</v>
      </c>
      <c r="D28" s="273">
        <v>0</v>
      </c>
      <c r="E28" s="1">
        <v>233.02399652636916</v>
      </c>
      <c r="F28" s="1">
        <v>225.64045870545635</v>
      </c>
      <c r="G28" s="1">
        <v>0</v>
      </c>
      <c r="H28" s="1">
        <v>0</v>
      </c>
      <c r="I28" s="1">
        <v>102.67479422169306</v>
      </c>
      <c r="J28" s="1">
        <v>0</v>
      </c>
      <c r="K28" s="1">
        <v>0</v>
      </c>
      <c r="L28" s="1">
        <v>0</v>
      </c>
      <c r="M28" s="1">
        <v>0</v>
      </c>
      <c r="N28" s="1">
        <v>0</v>
      </c>
      <c r="O28" s="1">
        <v>0</v>
      </c>
      <c r="P28" s="1">
        <v>0</v>
      </c>
      <c r="Q28" s="1">
        <v>0</v>
      </c>
      <c r="R28" s="1">
        <v>50.654826885590957</v>
      </c>
      <c r="S28" s="1">
        <v>26.401143504613287</v>
      </c>
      <c r="T28" s="1">
        <v>200.25551169170163</v>
      </c>
      <c r="U28" s="1">
        <v>0</v>
      </c>
      <c r="V28" s="1">
        <v>90.736375711409025</v>
      </c>
      <c r="W28" s="1">
        <v>0</v>
      </c>
      <c r="X28" s="1">
        <v>0</v>
      </c>
      <c r="Y28" s="1">
        <v>0</v>
      </c>
      <c r="Z28" s="1">
        <v>0</v>
      </c>
      <c r="AA28" s="1">
        <v>0</v>
      </c>
      <c r="AB28" s="1">
        <v>0</v>
      </c>
      <c r="AC28" s="1">
        <v>0</v>
      </c>
      <c r="AD28" s="1">
        <v>0</v>
      </c>
      <c r="AE28" s="1">
        <v>0</v>
      </c>
      <c r="AF28" s="2">
        <v>0</v>
      </c>
      <c r="AG28" s="2">
        <v>0</v>
      </c>
      <c r="AH28" s="2">
        <v>81.69649136802137</v>
      </c>
      <c r="AI28" s="2">
        <v>0</v>
      </c>
      <c r="AJ28" s="2">
        <v>0</v>
      </c>
      <c r="AK28" s="2">
        <v>0</v>
      </c>
      <c r="AL28" s="2">
        <v>0</v>
      </c>
      <c r="AM28" s="2">
        <v>0</v>
      </c>
    </row>
    <row r="29" spans="1:39" x14ac:dyDescent="0.25">
      <c r="A29" s="74">
        <f ca="1">Exceedance!U29</f>
        <v>43586</v>
      </c>
      <c r="B29" s="273">
        <v>0</v>
      </c>
      <c r="C29" s="273">
        <v>0</v>
      </c>
      <c r="D29" s="273">
        <v>0</v>
      </c>
      <c r="E29" s="1">
        <v>177.66490955858842</v>
      </c>
      <c r="F29" s="1">
        <v>30.269817781333167</v>
      </c>
      <c r="G29" s="1">
        <v>0</v>
      </c>
      <c r="H29" s="1">
        <v>103.31289624086217</v>
      </c>
      <c r="I29" s="1">
        <v>0</v>
      </c>
      <c r="J29" s="1">
        <v>0</v>
      </c>
      <c r="K29" s="1">
        <v>0</v>
      </c>
      <c r="L29" s="1">
        <v>0</v>
      </c>
      <c r="M29" s="1">
        <v>0</v>
      </c>
      <c r="N29" s="1">
        <v>0</v>
      </c>
      <c r="O29" s="1">
        <v>50.218805850143809</v>
      </c>
      <c r="P29" s="1">
        <v>0</v>
      </c>
      <c r="Q29" s="1">
        <v>31.907683729170618</v>
      </c>
      <c r="R29" s="1">
        <v>0</v>
      </c>
      <c r="S29" s="1">
        <v>120.62862248467356</v>
      </c>
      <c r="T29" s="1">
        <v>149.14996169477419</v>
      </c>
      <c r="U29" s="1">
        <v>0</v>
      </c>
      <c r="V29" s="1">
        <v>0</v>
      </c>
      <c r="W29" s="1">
        <v>0</v>
      </c>
      <c r="X29" s="1">
        <v>0</v>
      </c>
      <c r="Y29" s="1">
        <v>0</v>
      </c>
      <c r="Z29" s="1">
        <v>0</v>
      </c>
      <c r="AA29" s="1">
        <v>0</v>
      </c>
      <c r="AB29" s="1">
        <v>0</v>
      </c>
      <c r="AC29" s="1">
        <v>0</v>
      </c>
      <c r="AD29" s="1">
        <v>0</v>
      </c>
      <c r="AE29" s="1">
        <v>22.883354840700203</v>
      </c>
      <c r="AF29" s="2">
        <v>0</v>
      </c>
      <c r="AG29" s="2">
        <v>36.485263466103369</v>
      </c>
      <c r="AH29" s="2">
        <v>0</v>
      </c>
      <c r="AI29" s="2">
        <v>0</v>
      </c>
      <c r="AJ29" s="2">
        <v>0</v>
      </c>
      <c r="AK29" s="2">
        <v>0</v>
      </c>
      <c r="AL29" s="2">
        <v>0</v>
      </c>
      <c r="AM29" s="2">
        <v>0</v>
      </c>
    </row>
    <row r="30" spans="1:39" x14ac:dyDescent="0.25">
      <c r="A30" s="74">
        <f ca="1">Exceedance!U30</f>
        <v>43617</v>
      </c>
      <c r="B30" s="273">
        <v>0</v>
      </c>
      <c r="C30" s="273">
        <v>0</v>
      </c>
      <c r="D30" s="273">
        <v>0</v>
      </c>
      <c r="E30" s="1">
        <v>0</v>
      </c>
      <c r="F30" s="1">
        <v>0</v>
      </c>
      <c r="G30" s="1">
        <v>0</v>
      </c>
      <c r="H30" s="1">
        <v>23.428112757827105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2">
        <v>0</v>
      </c>
      <c r="AG30" s="2">
        <v>76.301313684018723</v>
      </c>
      <c r="AH30" s="2">
        <v>0</v>
      </c>
      <c r="AI30" s="2">
        <v>0</v>
      </c>
      <c r="AJ30" s="2">
        <v>0</v>
      </c>
      <c r="AK30" s="2">
        <v>0</v>
      </c>
      <c r="AL30" s="2">
        <v>0</v>
      </c>
      <c r="AM30" s="2">
        <v>0</v>
      </c>
    </row>
    <row r="31" spans="1:39" x14ac:dyDescent="0.25">
      <c r="A31" s="74">
        <f ca="1">Exceedance!U31</f>
        <v>43647</v>
      </c>
      <c r="B31" s="273">
        <v>0</v>
      </c>
      <c r="C31" s="273">
        <v>0</v>
      </c>
      <c r="D31" s="273">
        <v>0</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2">
        <v>0</v>
      </c>
      <c r="AG31" s="2">
        <v>0</v>
      </c>
      <c r="AH31" s="2">
        <v>0</v>
      </c>
      <c r="AI31" s="2">
        <v>0</v>
      </c>
      <c r="AJ31" s="2">
        <v>0</v>
      </c>
      <c r="AK31" s="2">
        <v>0</v>
      </c>
      <c r="AL31" s="2">
        <v>0</v>
      </c>
      <c r="AM31" s="2">
        <v>0</v>
      </c>
    </row>
    <row r="32" spans="1:39" x14ac:dyDescent="0.25">
      <c r="A32" s="74">
        <f ca="1">Exceedance!U32</f>
        <v>43678</v>
      </c>
      <c r="B32" s="273">
        <v>0</v>
      </c>
      <c r="C32" s="273">
        <v>0</v>
      </c>
      <c r="D32" s="273">
        <v>0</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2">
        <v>0</v>
      </c>
      <c r="AG32" s="2">
        <v>0</v>
      </c>
      <c r="AH32" s="2">
        <v>0</v>
      </c>
      <c r="AI32" s="2">
        <v>0</v>
      </c>
      <c r="AJ32" s="2">
        <v>0</v>
      </c>
      <c r="AK32" s="2">
        <v>0</v>
      </c>
      <c r="AL32" s="2">
        <v>0</v>
      </c>
      <c r="AM32" s="2">
        <v>0</v>
      </c>
    </row>
    <row r="33" spans="1:39" x14ac:dyDescent="0.25">
      <c r="A33" s="74">
        <f ca="1">Exceedance!U33</f>
        <v>43709</v>
      </c>
      <c r="B33" s="273">
        <v>0</v>
      </c>
      <c r="C33" s="273">
        <v>0</v>
      </c>
      <c r="D33" s="273">
        <v>0</v>
      </c>
      <c r="E33" s="1">
        <v>155.18059339695725</v>
      </c>
      <c r="F33" s="1">
        <v>0</v>
      </c>
      <c r="G33" s="1">
        <v>0</v>
      </c>
      <c r="H33" s="1">
        <v>66.750411049098858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2">
        <v>0</v>
      </c>
      <c r="AG33" s="2">
        <v>0</v>
      </c>
      <c r="AH33" s="2">
        <v>0</v>
      </c>
      <c r="AI33" s="2">
        <v>0</v>
      </c>
      <c r="AJ33" s="2">
        <v>0</v>
      </c>
      <c r="AK33" s="2">
        <v>0</v>
      </c>
      <c r="AL33" s="2">
        <v>0</v>
      </c>
      <c r="AM33" s="2">
        <v>0</v>
      </c>
    </row>
    <row r="34" spans="1:39" x14ac:dyDescent="0.25">
      <c r="A34" s="74">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2">
        <v>0</v>
      </c>
      <c r="AG34" s="2">
        <v>0</v>
      </c>
      <c r="AH34" s="2">
        <v>0</v>
      </c>
      <c r="AI34" s="2">
        <v>0</v>
      </c>
      <c r="AJ34" s="2">
        <v>0</v>
      </c>
      <c r="AK34" s="2">
        <v>0</v>
      </c>
      <c r="AL34" s="2">
        <v>0</v>
      </c>
      <c r="AM34" s="2">
        <v>0</v>
      </c>
    </row>
    <row r="35" spans="1:39" x14ac:dyDescent="0.25">
      <c r="A35" s="74">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2">
        <v>0</v>
      </c>
      <c r="AG35" s="2">
        <v>0</v>
      </c>
      <c r="AH35" s="2">
        <v>0</v>
      </c>
      <c r="AI35" s="2">
        <v>0</v>
      </c>
      <c r="AJ35" s="2">
        <v>0</v>
      </c>
      <c r="AK35" s="2">
        <v>0</v>
      </c>
      <c r="AL35" s="2">
        <v>0</v>
      </c>
      <c r="AM35" s="2">
        <v>0</v>
      </c>
    </row>
    <row r="36" spans="1:39" x14ac:dyDescent="0.25">
      <c r="A36" s="74">
        <f ca="1">Exceedance!U36</f>
        <v>43800</v>
      </c>
      <c r="B36" s="273">
        <v>0</v>
      </c>
      <c r="C36" s="273">
        <v>0</v>
      </c>
      <c r="D36" s="273">
        <v>0</v>
      </c>
      <c r="E36" s="2">
        <v>0</v>
      </c>
      <c r="F36" s="2">
        <v>0</v>
      </c>
      <c r="G36" s="2">
        <v>0</v>
      </c>
      <c r="H36" s="2">
        <v>0</v>
      </c>
      <c r="I36" s="2">
        <v>0</v>
      </c>
      <c r="J36" s="2">
        <v>0</v>
      </c>
      <c r="K36" s="2">
        <v>0</v>
      </c>
      <c r="L36" s="2">
        <v>0</v>
      </c>
      <c r="M36" s="2">
        <v>0</v>
      </c>
      <c r="N36" s="2">
        <v>0</v>
      </c>
      <c r="O36" s="2">
        <v>0</v>
      </c>
      <c r="P36" s="2">
        <v>0</v>
      </c>
      <c r="Q36" s="2">
        <v>0</v>
      </c>
      <c r="R36" s="2">
        <v>0</v>
      </c>
      <c r="S36" s="2">
        <v>0</v>
      </c>
      <c r="T36" s="2">
        <v>0</v>
      </c>
      <c r="U36" s="2">
        <v>0</v>
      </c>
      <c r="V36" s="2">
        <v>0</v>
      </c>
      <c r="W36" s="2">
        <v>0</v>
      </c>
      <c r="X36" s="2">
        <v>0</v>
      </c>
      <c r="Y36" s="2">
        <v>0</v>
      </c>
      <c r="Z36" s="2">
        <v>0</v>
      </c>
      <c r="AA36" s="2">
        <v>0</v>
      </c>
      <c r="AB36" s="2">
        <v>0</v>
      </c>
      <c r="AC36" s="2">
        <v>0</v>
      </c>
      <c r="AD36" s="2">
        <v>0</v>
      </c>
      <c r="AE36" s="2">
        <v>0</v>
      </c>
      <c r="AF36" s="2">
        <v>0</v>
      </c>
      <c r="AG36" s="2">
        <v>0</v>
      </c>
      <c r="AH36" s="2">
        <v>0</v>
      </c>
      <c r="AI36" s="2">
        <v>0</v>
      </c>
      <c r="AJ36" s="2">
        <v>0</v>
      </c>
      <c r="AK36" s="2">
        <v>0</v>
      </c>
      <c r="AL36" s="2">
        <v>0</v>
      </c>
      <c r="AM36" s="2">
        <v>0</v>
      </c>
    </row>
    <row r="37" spans="1:39" x14ac:dyDescent="0.25">
      <c r="A37" s="74">
        <f ca="1">Exceedance!U37</f>
        <v>43831</v>
      </c>
      <c r="B37" s="254">
        <v>0</v>
      </c>
      <c r="C37" s="254">
        <v>0</v>
      </c>
      <c r="D37" s="254">
        <v>0</v>
      </c>
      <c r="E37" s="2">
        <v>0</v>
      </c>
      <c r="F37" s="2">
        <v>0</v>
      </c>
      <c r="G37" s="2">
        <v>0</v>
      </c>
      <c r="H37" s="2">
        <v>0</v>
      </c>
      <c r="I37" s="2">
        <v>0</v>
      </c>
      <c r="J37" s="2">
        <v>0</v>
      </c>
      <c r="K37" s="2">
        <v>0</v>
      </c>
      <c r="L37" s="2">
        <v>0</v>
      </c>
      <c r="M37" s="2">
        <v>0</v>
      </c>
      <c r="N37" s="2">
        <v>0</v>
      </c>
      <c r="O37" s="2">
        <v>0</v>
      </c>
      <c r="P37" s="2">
        <v>0</v>
      </c>
      <c r="Q37" s="2">
        <v>0</v>
      </c>
      <c r="R37" s="2">
        <v>0</v>
      </c>
      <c r="S37" s="2">
        <v>0</v>
      </c>
      <c r="T37" s="2">
        <v>0</v>
      </c>
      <c r="U37" s="2">
        <v>0</v>
      </c>
      <c r="V37" s="2">
        <v>0</v>
      </c>
      <c r="W37" s="2">
        <v>0</v>
      </c>
      <c r="X37" s="2">
        <v>0</v>
      </c>
      <c r="Y37" s="2">
        <v>0</v>
      </c>
      <c r="Z37" s="2">
        <v>0</v>
      </c>
      <c r="AA37" s="2">
        <v>0</v>
      </c>
      <c r="AB37" s="2">
        <v>0</v>
      </c>
      <c r="AC37" s="2">
        <v>0</v>
      </c>
      <c r="AD37" s="2">
        <v>0</v>
      </c>
      <c r="AE37" s="2">
        <v>0</v>
      </c>
      <c r="AF37" s="2">
        <v>0</v>
      </c>
      <c r="AG37" s="2">
        <v>0</v>
      </c>
      <c r="AH37" s="2">
        <v>0</v>
      </c>
      <c r="AI37" s="2">
        <v>0</v>
      </c>
      <c r="AJ37" s="2">
        <v>0</v>
      </c>
      <c r="AK37" s="2">
        <v>0</v>
      </c>
      <c r="AL37" s="2">
        <v>0</v>
      </c>
      <c r="AM37" s="2">
        <v>0</v>
      </c>
    </row>
    <row r="38" spans="1:39" x14ac:dyDescent="0.25">
      <c r="A38" s="74">
        <f ca="1">Exceedance!U38</f>
        <v>43862</v>
      </c>
      <c r="B38" s="254">
        <v>0</v>
      </c>
      <c r="C38" s="254">
        <v>0</v>
      </c>
      <c r="D38" s="254">
        <v>0</v>
      </c>
      <c r="E38" s="2">
        <v>0</v>
      </c>
      <c r="F38" s="2">
        <v>0</v>
      </c>
      <c r="G38" s="2">
        <v>0</v>
      </c>
      <c r="H38" s="2">
        <v>0</v>
      </c>
      <c r="I38" s="2">
        <v>0</v>
      </c>
      <c r="J38" s="2">
        <v>0</v>
      </c>
      <c r="K38" s="2">
        <v>0</v>
      </c>
      <c r="L38" s="2">
        <v>0</v>
      </c>
      <c r="M38" s="2">
        <v>0</v>
      </c>
      <c r="N38" s="2">
        <v>0</v>
      </c>
      <c r="O38" s="2">
        <v>0</v>
      </c>
      <c r="P38" s="2">
        <v>0</v>
      </c>
      <c r="Q38" s="2">
        <v>0</v>
      </c>
      <c r="R38" s="2">
        <v>0</v>
      </c>
      <c r="S38" s="2">
        <v>0</v>
      </c>
      <c r="T38" s="2">
        <v>0</v>
      </c>
      <c r="U38" s="2">
        <v>0</v>
      </c>
      <c r="V38" s="2">
        <v>0</v>
      </c>
      <c r="W38" s="2">
        <v>0</v>
      </c>
      <c r="X38" s="2">
        <v>0</v>
      </c>
      <c r="Y38" s="2">
        <v>0</v>
      </c>
      <c r="Z38" s="2">
        <v>0</v>
      </c>
      <c r="AA38" s="2">
        <v>0</v>
      </c>
      <c r="AB38" s="2">
        <v>0</v>
      </c>
      <c r="AC38" s="2">
        <v>0</v>
      </c>
      <c r="AD38" s="2">
        <v>0</v>
      </c>
      <c r="AE38" s="2">
        <v>0</v>
      </c>
      <c r="AF38" s="2">
        <v>0</v>
      </c>
      <c r="AG38" s="2">
        <v>0</v>
      </c>
      <c r="AH38" s="2">
        <v>0</v>
      </c>
      <c r="AI38" s="2">
        <v>0</v>
      </c>
      <c r="AJ38" s="2">
        <v>0</v>
      </c>
      <c r="AK38" s="2">
        <v>0</v>
      </c>
      <c r="AL38" s="2">
        <v>0</v>
      </c>
      <c r="AM38" s="2">
        <v>0</v>
      </c>
    </row>
    <row r="39" spans="1:39" x14ac:dyDescent="0.25">
      <c r="A39" s="74">
        <f ca="1">Exceedance!U39</f>
        <v>43891</v>
      </c>
      <c r="B39" s="254">
        <v>0</v>
      </c>
      <c r="C39" s="254">
        <v>0</v>
      </c>
      <c r="D39" s="254">
        <v>0</v>
      </c>
      <c r="E39" s="2">
        <v>93.26659142089747</v>
      </c>
      <c r="F39" s="2">
        <v>0</v>
      </c>
      <c r="G39" s="2">
        <v>0</v>
      </c>
      <c r="H39" s="2">
        <v>81.590271883258794</v>
      </c>
      <c r="I39" s="2">
        <v>0</v>
      </c>
      <c r="J39" s="2">
        <v>0</v>
      </c>
      <c r="K39" s="2">
        <v>0</v>
      </c>
      <c r="L39" s="2">
        <v>0</v>
      </c>
      <c r="M39" s="2">
        <v>0</v>
      </c>
      <c r="N39" s="2">
        <v>0</v>
      </c>
      <c r="O39" s="2">
        <v>0</v>
      </c>
      <c r="P39" s="2">
        <v>0</v>
      </c>
      <c r="Q39" s="2">
        <v>0</v>
      </c>
      <c r="R39" s="2">
        <v>0</v>
      </c>
      <c r="S39" s="2">
        <v>0</v>
      </c>
      <c r="T39" s="2">
        <v>0</v>
      </c>
      <c r="U39" s="2">
        <v>68.532968583587902</v>
      </c>
      <c r="V39" s="2">
        <v>0</v>
      </c>
      <c r="W39" s="2">
        <v>0</v>
      </c>
      <c r="X39" s="2">
        <v>0</v>
      </c>
      <c r="Y39" s="2">
        <v>0</v>
      </c>
      <c r="Z39" s="2">
        <v>0</v>
      </c>
      <c r="AA39" s="2">
        <v>0</v>
      </c>
      <c r="AB39" s="2">
        <v>0</v>
      </c>
      <c r="AC39" s="2">
        <v>0</v>
      </c>
      <c r="AD39" s="2">
        <v>0</v>
      </c>
      <c r="AE39" s="2">
        <v>0</v>
      </c>
      <c r="AF39" s="2">
        <v>0</v>
      </c>
      <c r="AG39" s="2">
        <v>133.54396780833594</v>
      </c>
      <c r="AH39" s="2">
        <v>0</v>
      </c>
      <c r="AI39" s="2">
        <v>0</v>
      </c>
      <c r="AJ39" s="2">
        <v>0</v>
      </c>
      <c r="AK39" s="2">
        <v>0</v>
      </c>
      <c r="AL39" s="2">
        <v>0</v>
      </c>
      <c r="AM39" s="2">
        <v>104.66837575531184</v>
      </c>
    </row>
    <row r="40" spans="1:39" x14ac:dyDescent="0.25">
      <c r="A40" s="74">
        <f ca="1">Exceedance!U40</f>
        <v>43922</v>
      </c>
      <c r="B40" s="254">
        <v>0</v>
      </c>
      <c r="C40" s="254">
        <v>0</v>
      </c>
      <c r="D40" s="254">
        <v>0</v>
      </c>
      <c r="E40" s="2">
        <v>224.01647139664271</v>
      </c>
      <c r="F40" s="2">
        <v>0</v>
      </c>
      <c r="G40" s="2">
        <v>0</v>
      </c>
      <c r="H40" s="2">
        <v>100.28508366389386</v>
      </c>
      <c r="I40" s="2">
        <v>0</v>
      </c>
      <c r="J40" s="2">
        <v>0</v>
      </c>
      <c r="K40" s="2">
        <v>0</v>
      </c>
      <c r="L40" s="2">
        <v>0</v>
      </c>
      <c r="M40" s="2">
        <v>0</v>
      </c>
      <c r="N40" s="2">
        <v>0</v>
      </c>
      <c r="O40" s="2">
        <v>0</v>
      </c>
      <c r="P40" s="2">
        <v>0</v>
      </c>
      <c r="Q40" s="2">
        <v>0</v>
      </c>
      <c r="R40" s="2">
        <v>26.915239080947842</v>
      </c>
      <c r="S40" s="2">
        <v>49.440072262377413</v>
      </c>
      <c r="T40" s="2">
        <v>0</v>
      </c>
      <c r="U40" s="2">
        <v>86.880310781746076</v>
      </c>
      <c r="V40" s="2">
        <v>0</v>
      </c>
      <c r="W40" s="2">
        <v>0</v>
      </c>
      <c r="X40" s="2">
        <v>0</v>
      </c>
      <c r="Y40" s="2">
        <v>0</v>
      </c>
      <c r="Z40" s="2">
        <v>0</v>
      </c>
      <c r="AA40" s="2">
        <v>0</v>
      </c>
      <c r="AB40" s="2">
        <v>0</v>
      </c>
      <c r="AC40" s="2">
        <v>0</v>
      </c>
      <c r="AD40" s="2">
        <v>0</v>
      </c>
      <c r="AE40" s="2">
        <v>0</v>
      </c>
      <c r="AF40" s="2">
        <v>0</v>
      </c>
      <c r="AG40" s="2">
        <v>79.034560524624283</v>
      </c>
      <c r="AH40" s="2">
        <v>0</v>
      </c>
      <c r="AI40" s="2">
        <v>0</v>
      </c>
      <c r="AJ40" s="2">
        <v>0</v>
      </c>
      <c r="AK40" s="2">
        <v>0</v>
      </c>
      <c r="AL40" s="2">
        <v>0</v>
      </c>
      <c r="AM40" s="2">
        <v>235.44941541988899</v>
      </c>
    </row>
    <row r="41" spans="1:39" x14ac:dyDescent="0.25">
      <c r="A41" s="74">
        <f ca="1">Exceedance!U41</f>
        <v>43952</v>
      </c>
      <c r="B41" s="254">
        <v>0</v>
      </c>
      <c r="C41" s="254">
        <v>0</v>
      </c>
      <c r="D41" s="254">
        <v>0</v>
      </c>
      <c r="E41" s="2">
        <v>29.962100964472377</v>
      </c>
      <c r="F41" s="2">
        <v>0</v>
      </c>
      <c r="G41" s="2">
        <v>51.49054471025439</v>
      </c>
      <c r="H41" s="2">
        <v>0</v>
      </c>
      <c r="I41" s="2">
        <v>0</v>
      </c>
      <c r="J41" s="2">
        <v>0</v>
      </c>
      <c r="K41" s="2">
        <v>0</v>
      </c>
      <c r="L41" s="2">
        <v>0</v>
      </c>
      <c r="M41" s="2">
        <v>0</v>
      </c>
      <c r="N41" s="2">
        <v>0</v>
      </c>
      <c r="O41" s="2">
        <v>0</v>
      </c>
      <c r="P41" s="2">
        <v>21.363057578378701</v>
      </c>
      <c r="Q41" s="2">
        <v>29.902284705629185</v>
      </c>
      <c r="R41" s="2">
        <v>120.88523044671005</v>
      </c>
      <c r="S41" s="2">
        <v>82.003593527990077</v>
      </c>
      <c r="T41" s="2">
        <v>0</v>
      </c>
      <c r="U41" s="2">
        <v>0</v>
      </c>
      <c r="V41" s="2">
        <v>0</v>
      </c>
      <c r="W41" s="2">
        <v>0</v>
      </c>
      <c r="X41" s="2">
        <v>0</v>
      </c>
      <c r="Y41" s="2">
        <v>0</v>
      </c>
      <c r="Z41" s="2">
        <v>0</v>
      </c>
      <c r="AA41" s="2">
        <v>0</v>
      </c>
      <c r="AB41" s="2">
        <v>0</v>
      </c>
      <c r="AC41" s="2">
        <v>0</v>
      </c>
      <c r="AD41" s="2">
        <v>0</v>
      </c>
      <c r="AE41" s="2">
        <v>0</v>
      </c>
      <c r="AF41" s="2">
        <v>156.10995670953676</v>
      </c>
      <c r="AG41" s="2">
        <v>0</v>
      </c>
      <c r="AH41" s="2">
        <v>0</v>
      </c>
      <c r="AI41" s="2">
        <v>0</v>
      </c>
      <c r="AJ41" s="2">
        <v>0</v>
      </c>
      <c r="AK41" s="2">
        <v>0</v>
      </c>
      <c r="AL41" s="2">
        <v>0</v>
      </c>
      <c r="AM41" s="2">
        <v>179.63311694030998</v>
      </c>
    </row>
    <row r="42" spans="1:39" x14ac:dyDescent="0.25">
      <c r="A42" s="74">
        <f ca="1">Exceedance!U42</f>
        <v>43983</v>
      </c>
      <c r="B42" s="254">
        <v>0</v>
      </c>
      <c r="C42" s="254">
        <v>0</v>
      </c>
      <c r="D42" s="254">
        <v>0</v>
      </c>
      <c r="E42" s="2">
        <v>0</v>
      </c>
      <c r="F42" s="2">
        <v>0</v>
      </c>
      <c r="G42" s="2">
        <v>54.850193321246017</v>
      </c>
      <c r="H42" s="2">
        <v>0</v>
      </c>
      <c r="I42" s="2">
        <v>0</v>
      </c>
      <c r="J42" s="2">
        <v>0</v>
      </c>
      <c r="K42" s="2">
        <v>0</v>
      </c>
      <c r="L42" s="2">
        <v>0</v>
      </c>
      <c r="M42" s="2">
        <v>0</v>
      </c>
      <c r="N42" s="2">
        <v>0</v>
      </c>
      <c r="O42" s="2">
        <v>0</v>
      </c>
      <c r="P42" s="2">
        <v>0</v>
      </c>
      <c r="Q42" s="2">
        <v>0</v>
      </c>
      <c r="R42" s="2">
        <v>0</v>
      </c>
      <c r="S42" s="2">
        <v>0</v>
      </c>
      <c r="T42" s="2">
        <v>0</v>
      </c>
      <c r="U42" s="2">
        <v>0</v>
      </c>
      <c r="V42" s="2">
        <v>0</v>
      </c>
      <c r="W42" s="2">
        <v>0</v>
      </c>
      <c r="X42" s="2">
        <v>0</v>
      </c>
      <c r="Y42" s="2">
        <v>0</v>
      </c>
      <c r="Z42" s="2">
        <v>0</v>
      </c>
      <c r="AA42" s="2">
        <v>0</v>
      </c>
      <c r="AB42" s="2">
        <v>0</v>
      </c>
      <c r="AC42" s="2">
        <v>0</v>
      </c>
      <c r="AD42" s="2">
        <v>0</v>
      </c>
      <c r="AE42" s="2">
        <v>0</v>
      </c>
      <c r="AF42" s="2">
        <v>0</v>
      </c>
      <c r="AG42" s="2">
        <v>0</v>
      </c>
      <c r="AH42" s="2">
        <v>0</v>
      </c>
      <c r="AI42" s="2">
        <v>0</v>
      </c>
      <c r="AJ42" s="2">
        <v>0</v>
      </c>
      <c r="AK42" s="2">
        <v>0</v>
      </c>
      <c r="AL42" s="2">
        <v>0</v>
      </c>
      <c r="AM42" s="2">
        <v>0</v>
      </c>
    </row>
    <row r="43" spans="1:39" x14ac:dyDescent="0.25">
      <c r="A43" s="74">
        <f ca="1">Exceedance!U43</f>
        <v>44013</v>
      </c>
      <c r="B43" s="254">
        <v>0</v>
      </c>
      <c r="C43" s="254">
        <v>0</v>
      </c>
      <c r="D43" s="254">
        <v>0</v>
      </c>
      <c r="E43" s="2">
        <v>0</v>
      </c>
      <c r="F43" s="2">
        <v>0</v>
      </c>
      <c r="G43" s="2">
        <v>0</v>
      </c>
      <c r="H43" s="2">
        <v>0</v>
      </c>
      <c r="I43" s="2">
        <v>0</v>
      </c>
      <c r="J43" s="2">
        <v>0</v>
      </c>
      <c r="K43" s="2">
        <v>0</v>
      </c>
      <c r="L43" s="2">
        <v>0</v>
      </c>
      <c r="M43" s="2">
        <v>0</v>
      </c>
      <c r="N43" s="2">
        <v>0</v>
      </c>
      <c r="O43" s="2">
        <v>0</v>
      </c>
      <c r="P43" s="2">
        <v>0</v>
      </c>
      <c r="Q43" s="2">
        <v>0</v>
      </c>
      <c r="R43" s="2">
        <v>0</v>
      </c>
      <c r="S43" s="2">
        <v>0</v>
      </c>
      <c r="T43" s="2">
        <v>0</v>
      </c>
      <c r="U43" s="2">
        <v>0</v>
      </c>
      <c r="V43" s="2">
        <v>0</v>
      </c>
      <c r="W43" s="2">
        <v>0</v>
      </c>
      <c r="X43" s="2">
        <v>0</v>
      </c>
      <c r="Y43" s="2">
        <v>0</v>
      </c>
      <c r="Z43" s="2">
        <v>0</v>
      </c>
      <c r="AA43" s="2">
        <v>0</v>
      </c>
      <c r="AB43" s="2">
        <v>0</v>
      </c>
      <c r="AC43" s="2">
        <v>0</v>
      </c>
      <c r="AD43" s="2">
        <v>0</v>
      </c>
      <c r="AE43" s="2">
        <v>0</v>
      </c>
      <c r="AF43" s="2">
        <v>0</v>
      </c>
      <c r="AG43" s="2">
        <v>0</v>
      </c>
      <c r="AH43" s="2">
        <v>0</v>
      </c>
      <c r="AI43" s="2">
        <v>0</v>
      </c>
      <c r="AJ43" s="2">
        <v>0</v>
      </c>
      <c r="AK43" s="2">
        <v>0</v>
      </c>
      <c r="AL43" s="2">
        <v>0</v>
      </c>
      <c r="AM43" s="2">
        <v>0</v>
      </c>
    </row>
    <row r="44" spans="1:39" x14ac:dyDescent="0.25">
      <c r="A44" s="74">
        <f ca="1">Exceedance!U44</f>
        <v>44044</v>
      </c>
      <c r="B44" s="254">
        <v>0</v>
      </c>
      <c r="C44" s="254">
        <v>0</v>
      </c>
      <c r="D44" s="254">
        <v>0</v>
      </c>
      <c r="E44" s="2">
        <v>0</v>
      </c>
      <c r="F44" s="2">
        <v>0</v>
      </c>
      <c r="G44" s="2">
        <v>0</v>
      </c>
      <c r="H44" s="2">
        <v>0</v>
      </c>
      <c r="I44" s="2">
        <v>0</v>
      </c>
      <c r="J44" s="2">
        <v>0</v>
      </c>
      <c r="K44" s="2">
        <v>0</v>
      </c>
      <c r="L44" s="2">
        <v>0</v>
      </c>
      <c r="M44" s="2">
        <v>0</v>
      </c>
      <c r="N44" s="2">
        <v>0</v>
      </c>
      <c r="O44" s="2">
        <v>0</v>
      </c>
      <c r="P44" s="2">
        <v>0</v>
      </c>
      <c r="Q44" s="2">
        <v>0</v>
      </c>
      <c r="R44" s="2">
        <v>0</v>
      </c>
      <c r="S44" s="2">
        <v>0</v>
      </c>
      <c r="T44" s="2">
        <v>0</v>
      </c>
      <c r="U44" s="2">
        <v>0</v>
      </c>
      <c r="V44" s="2">
        <v>0</v>
      </c>
      <c r="W44" s="2">
        <v>0</v>
      </c>
      <c r="X44" s="2">
        <v>0</v>
      </c>
      <c r="Y44" s="2">
        <v>0</v>
      </c>
      <c r="Z44" s="2">
        <v>0</v>
      </c>
      <c r="AA44" s="2">
        <v>0</v>
      </c>
      <c r="AB44" s="2">
        <v>0</v>
      </c>
      <c r="AC44" s="2">
        <v>0</v>
      </c>
      <c r="AD44" s="2">
        <v>0</v>
      </c>
      <c r="AE44" s="2">
        <v>0</v>
      </c>
      <c r="AF44" s="2">
        <v>0</v>
      </c>
      <c r="AG44" s="2">
        <v>0</v>
      </c>
      <c r="AH44" s="2">
        <v>0</v>
      </c>
      <c r="AI44" s="2">
        <v>0</v>
      </c>
      <c r="AJ44" s="2">
        <v>0</v>
      </c>
      <c r="AK44" s="2">
        <v>0</v>
      </c>
      <c r="AL44" s="2">
        <v>0</v>
      </c>
      <c r="AM44" s="2">
        <v>0</v>
      </c>
    </row>
    <row r="45" spans="1:39" x14ac:dyDescent="0.25">
      <c r="A45" s="74">
        <f ca="1">Exceedance!U45</f>
        <v>44075</v>
      </c>
      <c r="B45" s="254">
        <v>0</v>
      </c>
      <c r="C45" s="254">
        <v>0</v>
      </c>
      <c r="D45" s="254">
        <v>0</v>
      </c>
      <c r="E45" s="2">
        <v>0</v>
      </c>
      <c r="F45" s="2">
        <v>0</v>
      </c>
      <c r="G45" s="2">
        <v>79.429233427679691</v>
      </c>
      <c r="H45" s="2">
        <v>0</v>
      </c>
      <c r="I45" s="2">
        <v>0</v>
      </c>
      <c r="J45" s="2">
        <v>0</v>
      </c>
      <c r="K45" s="2">
        <v>0</v>
      </c>
      <c r="L45" s="2">
        <v>0</v>
      </c>
      <c r="M45" s="2">
        <v>0</v>
      </c>
      <c r="N45" s="2">
        <v>0</v>
      </c>
      <c r="O45" s="2">
        <v>0</v>
      </c>
      <c r="P45" s="2">
        <v>0</v>
      </c>
      <c r="Q45" s="2">
        <v>0</v>
      </c>
      <c r="R45" s="2">
        <v>0</v>
      </c>
      <c r="S45" s="2">
        <v>0</v>
      </c>
      <c r="T45" s="2">
        <v>0</v>
      </c>
      <c r="U45" s="2">
        <v>0</v>
      </c>
      <c r="V45" s="2">
        <v>0</v>
      </c>
      <c r="W45" s="2">
        <v>0</v>
      </c>
      <c r="X45" s="2">
        <v>0</v>
      </c>
      <c r="Y45" s="2">
        <v>0</v>
      </c>
      <c r="Z45" s="2">
        <v>0</v>
      </c>
      <c r="AA45" s="2">
        <v>0</v>
      </c>
      <c r="AB45" s="2">
        <v>0</v>
      </c>
      <c r="AC45" s="2">
        <v>0</v>
      </c>
      <c r="AD45" s="2">
        <v>0</v>
      </c>
      <c r="AE45" s="2">
        <v>0</v>
      </c>
      <c r="AF45" s="2">
        <v>0</v>
      </c>
      <c r="AG45" s="2">
        <v>0</v>
      </c>
      <c r="AH45" s="2">
        <v>0</v>
      </c>
      <c r="AI45" s="2">
        <v>0</v>
      </c>
      <c r="AJ45" s="2">
        <v>0</v>
      </c>
      <c r="AK45" s="2">
        <v>0</v>
      </c>
      <c r="AL45" s="2">
        <v>0</v>
      </c>
      <c r="AM45" s="2">
        <v>144.45782895563366</v>
      </c>
    </row>
    <row r="46" spans="1:39" x14ac:dyDescent="0.25">
      <c r="A46" s="74">
        <f ca="1">Exceedance!U46</f>
        <v>44105</v>
      </c>
      <c r="B46" s="254">
        <v>0</v>
      </c>
      <c r="C46" s="254">
        <v>0</v>
      </c>
      <c r="D46" s="254">
        <v>0</v>
      </c>
      <c r="E46" s="2">
        <v>0</v>
      </c>
      <c r="F46" s="2">
        <v>0</v>
      </c>
      <c r="G46" s="2">
        <v>0</v>
      </c>
      <c r="H46" s="2">
        <v>0</v>
      </c>
      <c r="I46" s="2">
        <v>0</v>
      </c>
      <c r="J46" s="2">
        <v>0</v>
      </c>
      <c r="K46" s="2">
        <v>0</v>
      </c>
      <c r="L46" s="2">
        <v>0</v>
      </c>
      <c r="M46" s="2">
        <v>0</v>
      </c>
      <c r="N46" s="2">
        <v>0</v>
      </c>
      <c r="O46" s="2">
        <v>0</v>
      </c>
      <c r="P46" s="2">
        <v>0</v>
      </c>
      <c r="Q46" s="2">
        <v>0</v>
      </c>
      <c r="R46" s="2">
        <v>0</v>
      </c>
      <c r="S46" s="2">
        <v>0</v>
      </c>
      <c r="T46" s="2">
        <v>0</v>
      </c>
      <c r="U46" s="2">
        <v>0</v>
      </c>
      <c r="V46" s="2">
        <v>0</v>
      </c>
      <c r="W46" s="2">
        <v>0</v>
      </c>
      <c r="X46" s="2">
        <v>0</v>
      </c>
      <c r="Y46" s="2">
        <v>0</v>
      </c>
      <c r="Z46" s="2">
        <v>0</v>
      </c>
      <c r="AA46" s="2">
        <v>0</v>
      </c>
      <c r="AB46" s="2">
        <v>0</v>
      </c>
      <c r="AC46" s="2">
        <v>0</v>
      </c>
      <c r="AD46" s="2">
        <v>0</v>
      </c>
      <c r="AE46" s="2">
        <v>0</v>
      </c>
      <c r="AF46" s="2">
        <v>0</v>
      </c>
      <c r="AG46" s="2">
        <v>0</v>
      </c>
      <c r="AH46" s="2">
        <v>0</v>
      </c>
      <c r="AI46" s="2">
        <v>0</v>
      </c>
      <c r="AJ46" s="2">
        <v>0</v>
      </c>
      <c r="AK46" s="2">
        <v>0</v>
      </c>
      <c r="AL46" s="2">
        <v>0</v>
      </c>
      <c r="AM46" s="2">
        <v>0</v>
      </c>
    </row>
    <row r="47" spans="1:39" x14ac:dyDescent="0.25">
      <c r="A47" s="74">
        <f ca="1">Exceedance!U47</f>
        <v>44136</v>
      </c>
      <c r="B47" s="254">
        <v>0</v>
      </c>
      <c r="C47" s="254">
        <v>0</v>
      </c>
      <c r="D47" s="254">
        <v>0</v>
      </c>
      <c r="E47" s="2">
        <v>0</v>
      </c>
      <c r="F47" s="2">
        <v>0</v>
      </c>
      <c r="G47" s="2">
        <v>0</v>
      </c>
      <c r="H47" s="2">
        <v>0</v>
      </c>
      <c r="I47" s="2">
        <v>0</v>
      </c>
      <c r="J47" s="2">
        <v>0</v>
      </c>
      <c r="K47" s="2">
        <v>0</v>
      </c>
      <c r="L47" s="2">
        <v>0</v>
      </c>
      <c r="M47" s="2">
        <v>0</v>
      </c>
      <c r="N47" s="2">
        <v>0</v>
      </c>
      <c r="O47" s="2">
        <v>0</v>
      </c>
      <c r="P47" s="2">
        <v>0</v>
      </c>
      <c r="Q47" s="2">
        <v>0</v>
      </c>
      <c r="R47" s="2">
        <v>0</v>
      </c>
      <c r="S47" s="2">
        <v>0</v>
      </c>
      <c r="T47" s="2">
        <v>0</v>
      </c>
      <c r="U47" s="2">
        <v>0</v>
      </c>
      <c r="V47" s="2">
        <v>0</v>
      </c>
      <c r="W47" s="2">
        <v>0</v>
      </c>
      <c r="X47" s="2">
        <v>0</v>
      </c>
      <c r="Y47" s="2">
        <v>0</v>
      </c>
      <c r="Z47" s="2">
        <v>0</v>
      </c>
      <c r="AA47" s="2">
        <v>0</v>
      </c>
      <c r="AB47" s="2">
        <v>0</v>
      </c>
      <c r="AC47" s="2">
        <v>0</v>
      </c>
      <c r="AD47" s="2">
        <v>0</v>
      </c>
      <c r="AE47" s="2">
        <v>0</v>
      </c>
      <c r="AF47" s="2">
        <v>0</v>
      </c>
      <c r="AG47" s="2">
        <v>0</v>
      </c>
      <c r="AH47" s="2">
        <v>0</v>
      </c>
      <c r="AI47" s="2">
        <v>0</v>
      </c>
      <c r="AJ47" s="2">
        <v>0</v>
      </c>
      <c r="AK47" s="2">
        <v>0</v>
      </c>
      <c r="AL47" s="2">
        <v>0</v>
      </c>
      <c r="AM47" s="2">
        <v>0</v>
      </c>
    </row>
    <row r="48" spans="1:39" x14ac:dyDescent="0.25">
      <c r="A48" s="74">
        <f ca="1">Exceedance!U48</f>
        <v>44166</v>
      </c>
      <c r="B48" s="254">
        <v>0</v>
      </c>
      <c r="C48" s="254">
        <v>0</v>
      </c>
      <c r="D48" s="254">
        <v>0</v>
      </c>
      <c r="E48" s="2">
        <v>0</v>
      </c>
      <c r="F48" s="2">
        <v>0</v>
      </c>
      <c r="G48" s="2">
        <v>0</v>
      </c>
      <c r="H48" s="2">
        <v>0</v>
      </c>
      <c r="I48" s="2">
        <v>0</v>
      </c>
      <c r="J48" s="2">
        <v>0</v>
      </c>
      <c r="K48" s="2">
        <v>0</v>
      </c>
      <c r="L48" s="2">
        <v>0</v>
      </c>
      <c r="M48" s="2">
        <v>0</v>
      </c>
      <c r="N48" s="2">
        <v>0</v>
      </c>
      <c r="O48" s="2">
        <v>0</v>
      </c>
      <c r="P48" s="2">
        <v>0</v>
      </c>
      <c r="Q48" s="2">
        <v>0</v>
      </c>
      <c r="R48" s="2">
        <v>0</v>
      </c>
      <c r="S48" s="2">
        <v>0</v>
      </c>
      <c r="T48" s="2">
        <v>0</v>
      </c>
      <c r="U48" s="2">
        <v>0</v>
      </c>
      <c r="V48" s="2">
        <v>0</v>
      </c>
      <c r="W48" s="2">
        <v>0</v>
      </c>
      <c r="X48" s="2">
        <v>0</v>
      </c>
      <c r="Y48" s="2">
        <v>0</v>
      </c>
      <c r="Z48" s="2">
        <v>0</v>
      </c>
      <c r="AA48" s="2">
        <v>0</v>
      </c>
      <c r="AB48" s="2">
        <v>0</v>
      </c>
      <c r="AC48" s="2">
        <v>0</v>
      </c>
      <c r="AD48" s="2">
        <v>0</v>
      </c>
      <c r="AE48" s="2">
        <v>0</v>
      </c>
      <c r="AF48" s="2">
        <v>0</v>
      </c>
      <c r="AG48" s="2">
        <v>0</v>
      </c>
      <c r="AH48" s="2">
        <v>0</v>
      </c>
      <c r="AI48" s="2">
        <v>0</v>
      </c>
      <c r="AJ48" s="2">
        <v>0</v>
      </c>
      <c r="AK48" s="2">
        <v>0</v>
      </c>
      <c r="AL48" s="2">
        <v>0</v>
      </c>
      <c r="AM48" s="2">
        <v>0</v>
      </c>
    </row>
    <row r="49" spans="1:39" x14ac:dyDescent="0.25">
      <c r="A49" s="74">
        <f ca="1">Exceedance!U49</f>
        <v>44197</v>
      </c>
      <c r="B49" s="254">
        <v>0</v>
      </c>
      <c r="C49" s="254">
        <v>0</v>
      </c>
      <c r="D49" s="254">
        <v>0</v>
      </c>
      <c r="E49" s="2">
        <v>0</v>
      </c>
      <c r="F49" s="2">
        <v>0</v>
      </c>
      <c r="G49" s="2">
        <v>0</v>
      </c>
      <c r="H49" s="2">
        <v>0</v>
      </c>
      <c r="I49" s="2">
        <v>0</v>
      </c>
      <c r="J49" s="2">
        <v>0</v>
      </c>
      <c r="K49" s="2">
        <v>0</v>
      </c>
      <c r="L49" s="2">
        <v>0</v>
      </c>
      <c r="M49" s="2">
        <v>0</v>
      </c>
      <c r="N49" s="2">
        <v>0</v>
      </c>
      <c r="O49" s="2">
        <v>0</v>
      </c>
      <c r="P49" s="2">
        <v>0</v>
      </c>
      <c r="Q49" s="2">
        <v>0</v>
      </c>
      <c r="R49" s="2">
        <v>0</v>
      </c>
      <c r="S49" s="2">
        <v>0</v>
      </c>
      <c r="T49" s="2">
        <v>0</v>
      </c>
      <c r="U49" s="2">
        <v>0</v>
      </c>
      <c r="V49" s="2">
        <v>0</v>
      </c>
      <c r="W49" s="2">
        <v>0</v>
      </c>
      <c r="X49" s="2">
        <v>0</v>
      </c>
      <c r="Y49" s="2">
        <v>0</v>
      </c>
      <c r="Z49" s="2">
        <v>0</v>
      </c>
      <c r="AA49" s="2">
        <v>0</v>
      </c>
      <c r="AB49" s="2">
        <v>0</v>
      </c>
      <c r="AC49" s="2">
        <v>0</v>
      </c>
      <c r="AD49" s="2">
        <v>0</v>
      </c>
      <c r="AE49" s="2">
        <v>0</v>
      </c>
      <c r="AF49" s="2">
        <v>0</v>
      </c>
      <c r="AG49" s="2">
        <v>0</v>
      </c>
      <c r="AH49" s="2">
        <v>0</v>
      </c>
      <c r="AI49" s="2">
        <v>0</v>
      </c>
      <c r="AJ49" s="2">
        <v>0</v>
      </c>
      <c r="AK49" s="2">
        <v>0</v>
      </c>
      <c r="AL49" s="2">
        <v>0</v>
      </c>
      <c r="AM49" s="2">
        <v>0</v>
      </c>
    </row>
    <row r="50" spans="1:39" x14ac:dyDescent="0.25">
      <c r="A50" s="74">
        <f ca="1">Exceedance!U50</f>
        <v>44228</v>
      </c>
      <c r="B50" s="254">
        <v>0</v>
      </c>
      <c r="C50" s="254">
        <v>0</v>
      </c>
      <c r="D50" s="254">
        <v>0</v>
      </c>
      <c r="E50" s="2">
        <v>0</v>
      </c>
      <c r="F50" s="2">
        <v>0</v>
      </c>
      <c r="G50" s="2">
        <v>0</v>
      </c>
      <c r="H50" s="2">
        <v>0</v>
      </c>
      <c r="I50" s="2">
        <v>0</v>
      </c>
      <c r="J50" s="2">
        <v>0</v>
      </c>
      <c r="K50" s="2">
        <v>0</v>
      </c>
      <c r="L50" s="2">
        <v>0</v>
      </c>
      <c r="M50" s="2">
        <v>0</v>
      </c>
      <c r="N50" s="2">
        <v>0</v>
      </c>
      <c r="O50" s="2">
        <v>0</v>
      </c>
      <c r="P50" s="2">
        <v>0</v>
      </c>
      <c r="Q50" s="2">
        <v>0</v>
      </c>
      <c r="R50" s="2">
        <v>0</v>
      </c>
      <c r="S50" s="2">
        <v>0</v>
      </c>
      <c r="T50" s="2">
        <v>0</v>
      </c>
      <c r="U50" s="2">
        <v>0</v>
      </c>
      <c r="V50" s="2">
        <v>0</v>
      </c>
      <c r="W50" s="2">
        <v>0</v>
      </c>
      <c r="X50" s="2">
        <v>0</v>
      </c>
      <c r="Y50" s="2">
        <v>0</v>
      </c>
      <c r="Z50" s="2">
        <v>0</v>
      </c>
      <c r="AA50" s="2">
        <v>0</v>
      </c>
      <c r="AB50" s="2">
        <v>0</v>
      </c>
      <c r="AC50" s="2">
        <v>0</v>
      </c>
      <c r="AD50" s="2">
        <v>0</v>
      </c>
      <c r="AE50" s="2">
        <v>0</v>
      </c>
      <c r="AF50" s="2">
        <v>0</v>
      </c>
      <c r="AG50" s="2">
        <v>0</v>
      </c>
      <c r="AH50" s="2">
        <v>0</v>
      </c>
      <c r="AI50" s="2">
        <v>0</v>
      </c>
      <c r="AJ50" s="2">
        <v>0</v>
      </c>
      <c r="AK50" s="2">
        <v>0</v>
      </c>
      <c r="AL50" s="2">
        <v>0</v>
      </c>
      <c r="AM50" s="2">
        <v>0</v>
      </c>
    </row>
    <row r="51" spans="1:39" x14ac:dyDescent="0.25">
      <c r="A51" s="74">
        <f ca="1">Exceedance!U51</f>
        <v>44256</v>
      </c>
      <c r="B51" s="254">
        <v>0</v>
      </c>
      <c r="C51" s="254">
        <v>0</v>
      </c>
      <c r="D51" s="254">
        <v>0</v>
      </c>
      <c r="E51" s="2">
        <v>0</v>
      </c>
      <c r="F51" s="2">
        <v>0</v>
      </c>
      <c r="G51" s="2">
        <v>81.348023452046377</v>
      </c>
      <c r="H51" s="2">
        <v>0</v>
      </c>
      <c r="I51" s="2">
        <v>0</v>
      </c>
      <c r="J51" s="2">
        <v>0</v>
      </c>
      <c r="K51" s="2">
        <v>0</v>
      </c>
      <c r="L51" s="2">
        <v>0</v>
      </c>
      <c r="M51" s="2">
        <v>0</v>
      </c>
      <c r="N51" s="2">
        <v>0</v>
      </c>
      <c r="O51" s="2">
        <v>0</v>
      </c>
      <c r="P51" s="2">
        <v>0</v>
      </c>
      <c r="Q51" s="2">
        <v>0</v>
      </c>
      <c r="R51" s="2">
        <v>0</v>
      </c>
      <c r="S51" s="2">
        <v>0</v>
      </c>
      <c r="T51" s="2">
        <v>0</v>
      </c>
      <c r="U51" s="2">
        <v>0</v>
      </c>
      <c r="V51" s="2">
        <v>0</v>
      </c>
      <c r="W51" s="2">
        <v>0</v>
      </c>
      <c r="X51" s="2">
        <v>0</v>
      </c>
      <c r="Y51" s="2">
        <v>0</v>
      </c>
      <c r="Z51" s="2">
        <v>0</v>
      </c>
      <c r="AA51" s="2">
        <v>0</v>
      </c>
      <c r="AB51" s="2">
        <v>0</v>
      </c>
      <c r="AC51" s="2">
        <v>0</v>
      </c>
      <c r="AD51" s="2">
        <v>0</v>
      </c>
      <c r="AE51" s="2">
        <v>0</v>
      </c>
      <c r="AF51" s="2">
        <v>134.32708553161373</v>
      </c>
      <c r="AG51" s="2">
        <v>0</v>
      </c>
      <c r="AH51" s="2">
        <v>0</v>
      </c>
      <c r="AI51" s="2">
        <v>0</v>
      </c>
      <c r="AJ51" s="2">
        <v>0</v>
      </c>
      <c r="AK51" s="2">
        <v>0</v>
      </c>
      <c r="AL51" s="2">
        <v>110.64201458457977</v>
      </c>
      <c r="AM51" s="2">
        <v>94.125726380503082</v>
      </c>
    </row>
    <row r="52" spans="1:39" x14ac:dyDescent="0.25">
      <c r="A52" s="74">
        <f ca="1">Exceedance!U52</f>
        <v>44287</v>
      </c>
      <c r="B52" s="254">
        <v>0</v>
      </c>
      <c r="C52" s="254">
        <v>0</v>
      </c>
      <c r="D52" s="254">
        <v>0</v>
      </c>
      <c r="E52" s="2">
        <v>0</v>
      </c>
      <c r="F52" s="2">
        <v>0</v>
      </c>
      <c r="G52" s="2">
        <v>100.05871091626375</v>
      </c>
      <c r="H52" s="2">
        <v>0</v>
      </c>
      <c r="I52" s="2">
        <v>0</v>
      </c>
      <c r="J52" s="2">
        <v>0</v>
      </c>
      <c r="K52" s="2">
        <v>0</v>
      </c>
      <c r="L52" s="2">
        <v>0</v>
      </c>
      <c r="M52" s="2">
        <v>0</v>
      </c>
      <c r="N52" s="2">
        <v>0</v>
      </c>
      <c r="O52" s="2">
        <v>0</v>
      </c>
      <c r="P52" s="2">
        <v>0</v>
      </c>
      <c r="Q52" s="2">
        <v>0</v>
      </c>
      <c r="R52" s="2">
        <v>44.258953672485745</v>
      </c>
      <c r="S52" s="2">
        <v>0</v>
      </c>
      <c r="T52" s="2">
        <v>0</v>
      </c>
      <c r="U52" s="2">
        <v>0</v>
      </c>
      <c r="V52" s="2">
        <v>0</v>
      </c>
      <c r="W52" s="2">
        <v>0</v>
      </c>
      <c r="X52" s="2">
        <v>0</v>
      </c>
      <c r="Y52" s="2">
        <v>0</v>
      </c>
      <c r="Z52" s="2">
        <v>0</v>
      </c>
      <c r="AA52" s="2">
        <v>0</v>
      </c>
      <c r="AB52" s="2">
        <v>0</v>
      </c>
      <c r="AC52" s="2">
        <v>0</v>
      </c>
      <c r="AD52" s="2">
        <v>0</v>
      </c>
      <c r="AE52" s="2">
        <v>0</v>
      </c>
      <c r="AF52" s="2">
        <v>40.354012357668068</v>
      </c>
      <c r="AG52" s="2">
        <v>0</v>
      </c>
      <c r="AH52" s="2">
        <v>0</v>
      </c>
      <c r="AI52" s="2">
        <v>0</v>
      </c>
      <c r="AJ52" s="2">
        <v>0</v>
      </c>
      <c r="AK52" s="2">
        <v>0</v>
      </c>
      <c r="AL52" s="2">
        <v>241.27717980019915</v>
      </c>
      <c r="AM52" s="2">
        <v>224.96199820846724</v>
      </c>
    </row>
    <row r="53" spans="1:39" x14ac:dyDescent="0.25">
      <c r="A53" s="74">
        <f ca="1">Exceedance!U53</f>
        <v>44317</v>
      </c>
      <c r="B53" s="254">
        <v>0</v>
      </c>
      <c r="C53" s="254">
        <v>0</v>
      </c>
      <c r="D53" s="254">
        <v>0</v>
      </c>
      <c r="E53" s="2">
        <v>0</v>
      </c>
      <c r="F53" s="2">
        <v>178.69080316828467</v>
      </c>
      <c r="G53" s="2">
        <v>0</v>
      </c>
      <c r="H53" s="2">
        <v>0</v>
      </c>
      <c r="I53" s="2">
        <v>0</v>
      </c>
      <c r="J53" s="2">
        <v>0</v>
      </c>
      <c r="K53" s="2">
        <v>0</v>
      </c>
      <c r="L53" s="2">
        <v>0</v>
      </c>
      <c r="M53" s="2">
        <v>0.28404505862837071</v>
      </c>
      <c r="N53" s="2">
        <v>0</v>
      </c>
      <c r="O53" s="2">
        <v>25.18138494787696</v>
      </c>
      <c r="P53" s="2">
        <v>12.781231608585925</v>
      </c>
      <c r="Q53" s="2">
        <v>135.53468287713443</v>
      </c>
      <c r="R53" s="2">
        <v>0</v>
      </c>
      <c r="S53" s="2">
        <v>43.038967364780198</v>
      </c>
      <c r="T53" s="2">
        <v>0</v>
      </c>
      <c r="U53" s="2">
        <v>0</v>
      </c>
      <c r="V53" s="2">
        <v>0</v>
      </c>
      <c r="W53" s="2">
        <v>0</v>
      </c>
      <c r="X53" s="2">
        <v>0</v>
      </c>
      <c r="Y53" s="2">
        <v>0</v>
      </c>
      <c r="Z53" s="2">
        <v>0</v>
      </c>
      <c r="AA53" s="2">
        <v>0</v>
      </c>
      <c r="AB53" s="2">
        <v>0</v>
      </c>
      <c r="AC53" s="2">
        <v>21.471950505281505</v>
      </c>
      <c r="AD53" s="2">
        <v>0</v>
      </c>
      <c r="AE53" s="2">
        <v>179.0910118795021</v>
      </c>
      <c r="AF53" s="2">
        <v>0</v>
      </c>
      <c r="AG53" s="2">
        <v>0</v>
      </c>
      <c r="AH53" s="2">
        <v>21.40005143457784</v>
      </c>
      <c r="AI53" s="2">
        <v>0</v>
      </c>
      <c r="AJ53" s="2">
        <v>0</v>
      </c>
      <c r="AK53" s="2">
        <v>23.149546948346661</v>
      </c>
      <c r="AL53" s="2">
        <v>148.81588121303221</v>
      </c>
      <c r="AM53" s="2">
        <v>77.404386578471644</v>
      </c>
    </row>
    <row r="54" spans="1:39" x14ac:dyDescent="0.25">
      <c r="A54" s="74">
        <f ca="1">Exceedance!U54</f>
        <v>44348</v>
      </c>
      <c r="B54" s="254">
        <v>0</v>
      </c>
      <c r="C54" s="254">
        <v>0</v>
      </c>
      <c r="D54" s="254">
        <v>0</v>
      </c>
      <c r="E54" s="2">
        <v>0</v>
      </c>
      <c r="F54" s="2">
        <v>0</v>
      </c>
      <c r="G54" s="2">
        <v>0</v>
      </c>
      <c r="H54" s="2">
        <v>0</v>
      </c>
      <c r="I54" s="2">
        <v>0</v>
      </c>
      <c r="J54" s="2">
        <v>0</v>
      </c>
      <c r="K54" s="2">
        <v>0</v>
      </c>
      <c r="L54" s="2">
        <v>0</v>
      </c>
      <c r="M54" s="2">
        <v>0</v>
      </c>
      <c r="N54" s="2">
        <v>0</v>
      </c>
      <c r="O54" s="2">
        <v>0</v>
      </c>
      <c r="P54" s="2">
        <v>0</v>
      </c>
      <c r="Q54" s="2">
        <v>20.811912233378212</v>
      </c>
      <c r="R54" s="2">
        <v>0</v>
      </c>
      <c r="S54" s="2">
        <v>0</v>
      </c>
      <c r="T54" s="2">
        <v>0</v>
      </c>
      <c r="U54" s="2">
        <v>0</v>
      </c>
      <c r="V54" s="2">
        <v>0</v>
      </c>
      <c r="W54" s="2">
        <v>0</v>
      </c>
      <c r="X54" s="2">
        <v>0</v>
      </c>
      <c r="Y54" s="2">
        <v>0</v>
      </c>
      <c r="Z54" s="2">
        <v>0</v>
      </c>
      <c r="AA54" s="2">
        <v>0</v>
      </c>
      <c r="AB54" s="2">
        <v>0</v>
      </c>
      <c r="AC54" s="2">
        <v>0</v>
      </c>
      <c r="AD54" s="2">
        <v>0</v>
      </c>
      <c r="AE54" s="2">
        <v>0</v>
      </c>
      <c r="AF54" s="2">
        <v>0</v>
      </c>
      <c r="AG54" s="2">
        <v>0</v>
      </c>
      <c r="AH54" s="2">
        <v>0</v>
      </c>
      <c r="AI54" s="2">
        <v>0</v>
      </c>
      <c r="AJ54" s="2">
        <v>0</v>
      </c>
      <c r="AK54" s="2">
        <v>0</v>
      </c>
      <c r="AL54" s="2">
        <v>0</v>
      </c>
      <c r="AM54" s="2">
        <v>0</v>
      </c>
    </row>
    <row r="55" spans="1:39" x14ac:dyDescent="0.25">
      <c r="A55" s="74">
        <f ca="1">Exceedance!U55</f>
        <v>44378</v>
      </c>
      <c r="B55" s="254">
        <v>0</v>
      </c>
      <c r="C55" s="254">
        <v>0</v>
      </c>
      <c r="D55" s="254">
        <v>0</v>
      </c>
      <c r="E55" s="2">
        <v>0</v>
      </c>
      <c r="F55" s="2">
        <v>0</v>
      </c>
      <c r="G55" s="2">
        <v>0</v>
      </c>
      <c r="H55" s="2">
        <v>0</v>
      </c>
      <c r="I55" s="2">
        <v>0</v>
      </c>
      <c r="J55" s="2">
        <v>0</v>
      </c>
      <c r="K55" s="2">
        <v>0</v>
      </c>
      <c r="L55" s="2">
        <v>0</v>
      </c>
      <c r="M55" s="2">
        <v>0</v>
      </c>
      <c r="N55" s="2">
        <v>0</v>
      </c>
      <c r="O55" s="2">
        <v>0</v>
      </c>
      <c r="P55" s="2">
        <v>0</v>
      </c>
      <c r="Q55" s="2">
        <v>0</v>
      </c>
      <c r="R55" s="2">
        <v>0</v>
      </c>
      <c r="S55" s="2">
        <v>0</v>
      </c>
      <c r="T55" s="2">
        <v>0</v>
      </c>
      <c r="U55" s="2">
        <v>0</v>
      </c>
      <c r="V55" s="2">
        <v>0</v>
      </c>
      <c r="W55" s="2">
        <v>0</v>
      </c>
      <c r="X55" s="2">
        <v>0</v>
      </c>
      <c r="Y55" s="2">
        <v>0</v>
      </c>
      <c r="Z55" s="2">
        <v>0</v>
      </c>
      <c r="AA55" s="2">
        <v>0</v>
      </c>
      <c r="AB55" s="2">
        <v>0</v>
      </c>
      <c r="AC55" s="2">
        <v>0</v>
      </c>
      <c r="AD55" s="2">
        <v>0</v>
      </c>
      <c r="AE55" s="2">
        <v>0</v>
      </c>
      <c r="AF55" s="2">
        <v>0</v>
      </c>
      <c r="AG55" s="2">
        <v>0</v>
      </c>
      <c r="AH55" s="2">
        <v>0</v>
      </c>
      <c r="AI55" s="2">
        <v>0</v>
      </c>
      <c r="AJ55" s="2">
        <v>0</v>
      </c>
      <c r="AK55" s="2">
        <v>0</v>
      </c>
      <c r="AL55" s="2">
        <v>0</v>
      </c>
      <c r="AM55" s="2">
        <v>0</v>
      </c>
    </row>
    <row r="56" spans="1:39" x14ac:dyDescent="0.25">
      <c r="A56" s="74">
        <f ca="1">Exceedance!U56</f>
        <v>44409</v>
      </c>
      <c r="B56" s="254">
        <v>0</v>
      </c>
      <c r="C56" s="254">
        <v>0</v>
      </c>
      <c r="D56" s="254">
        <v>0</v>
      </c>
      <c r="E56" s="2">
        <v>0</v>
      </c>
      <c r="F56" s="2">
        <v>0</v>
      </c>
      <c r="G56" s="2">
        <v>0</v>
      </c>
      <c r="H56" s="2">
        <v>0</v>
      </c>
      <c r="I56" s="2">
        <v>0</v>
      </c>
      <c r="J56" s="2">
        <v>0</v>
      </c>
      <c r="K56" s="2">
        <v>0</v>
      </c>
      <c r="L56" s="2">
        <v>0</v>
      </c>
      <c r="M56" s="2">
        <v>0</v>
      </c>
      <c r="N56" s="2">
        <v>0</v>
      </c>
      <c r="O56" s="2">
        <v>0</v>
      </c>
      <c r="P56" s="2">
        <v>0</v>
      </c>
      <c r="Q56" s="2">
        <v>0</v>
      </c>
      <c r="R56" s="2">
        <v>0</v>
      </c>
      <c r="S56" s="2">
        <v>0</v>
      </c>
      <c r="T56" s="2">
        <v>0</v>
      </c>
      <c r="U56" s="2">
        <v>0</v>
      </c>
      <c r="V56" s="2">
        <v>0</v>
      </c>
      <c r="W56" s="2">
        <v>0</v>
      </c>
      <c r="X56" s="2">
        <v>0</v>
      </c>
      <c r="Y56" s="2">
        <v>0</v>
      </c>
      <c r="Z56" s="2">
        <v>0</v>
      </c>
      <c r="AA56" s="2">
        <v>0</v>
      </c>
      <c r="AB56" s="2">
        <v>0</v>
      </c>
      <c r="AC56" s="2">
        <v>0</v>
      </c>
      <c r="AD56" s="2">
        <v>0</v>
      </c>
      <c r="AE56" s="2">
        <v>0</v>
      </c>
      <c r="AF56" s="2">
        <v>0</v>
      </c>
      <c r="AG56" s="2">
        <v>0</v>
      </c>
      <c r="AH56" s="2">
        <v>0</v>
      </c>
      <c r="AI56" s="2">
        <v>0</v>
      </c>
      <c r="AJ56" s="2">
        <v>0</v>
      </c>
      <c r="AK56" s="2">
        <v>0</v>
      </c>
      <c r="AL56" s="2">
        <v>0</v>
      </c>
      <c r="AM56" s="2">
        <v>0</v>
      </c>
    </row>
    <row r="57" spans="1:39" x14ac:dyDescent="0.25">
      <c r="A57" s="74">
        <f ca="1">Exceedance!U57</f>
        <v>44440</v>
      </c>
      <c r="B57" s="254">
        <v>0</v>
      </c>
      <c r="C57" s="254">
        <v>0</v>
      </c>
      <c r="D57" s="254">
        <v>0</v>
      </c>
      <c r="E57" s="2">
        <v>0</v>
      </c>
      <c r="F57" s="2">
        <v>62.825374597749786</v>
      </c>
      <c r="G57" s="2">
        <v>0</v>
      </c>
      <c r="H57" s="2">
        <v>0</v>
      </c>
      <c r="I57" s="2">
        <v>0</v>
      </c>
      <c r="J57" s="2">
        <v>0</v>
      </c>
      <c r="K57" s="2">
        <v>0</v>
      </c>
      <c r="L57" s="2">
        <v>0</v>
      </c>
      <c r="M57" s="2">
        <v>0</v>
      </c>
      <c r="N57" s="2">
        <v>0</v>
      </c>
      <c r="O57" s="2">
        <v>0</v>
      </c>
      <c r="P57" s="2">
        <v>0</v>
      </c>
      <c r="Q57" s="2">
        <v>0</v>
      </c>
      <c r="R57" s="2">
        <v>0</v>
      </c>
      <c r="S57" s="2">
        <v>0</v>
      </c>
      <c r="T57" s="2">
        <v>0</v>
      </c>
      <c r="U57" s="2">
        <v>0</v>
      </c>
      <c r="V57" s="2">
        <v>0</v>
      </c>
      <c r="W57" s="2">
        <v>0</v>
      </c>
      <c r="X57" s="2">
        <v>0</v>
      </c>
      <c r="Y57" s="2">
        <v>0</v>
      </c>
      <c r="Z57" s="2">
        <v>0</v>
      </c>
      <c r="AA57" s="2">
        <v>0</v>
      </c>
      <c r="AB57" s="2">
        <v>0</v>
      </c>
      <c r="AC57" s="2">
        <v>0</v>
      </c>
      <c r="AD57" s="2">
        <v>0</v>
      </c>
      <c r="AE57" s="2">
        <v>0</v>
      </c>
      <c r="AF57" s="2">
        <v>0</v>
      </c>
      <c r="AG57" s="2">
        <v>0</v>
      </c>
      <c r="AH57" s="2">
        <v>0</v>
      </c>
      <c r="AI57" s="2">
        <v>0</v>
      </c>
      <c r="AJ57" s="2">
        <v>0</v>
      </c>
      <c r="AK57" s="2">
        <v>0</v>
      </c>
      <c r="AL57" s="2">
        <v>148.97053576352965</v>
      </c>
      <c r="AM57" s="2">
        <v>0</v>
      </c>
    </row>
    <row r="58" spans="1:39" x14ac:dyDescent="0.25">
      <c r="A58" s="74">
        <f ca="1">Exceedance!U58</f>
        <v>44470</v>
      </c>
      <c r="B58" s="254">
        <v>0</v>
      </c>
      <c r="C58" s="254">
        <v>0</v>
      </c>
      <c r="D58" s="254">
        <v>0</v>
      </c>
      <c r="E58" s="2">
        <v>0</v>
      </c>
      <c r="F58" s="2">
        <v>0</v>
      </c>
      <c r="G58" s="2">
        <v>0</v>
      </c>
      <c r="H58" s="2">
        <v>0</v>
      </c>
      <c r="I58" s="2">
        <v>0</v>
      </c>
      <c r="J58" s="2">
        <v>0</v>
      </c>
      <c r="K58" s="2">
        <v>0</v>
      </c>
      <c r="L58" s="2">
        <v>0</v>
      </c>
      <c r="M58" s="2">
        <v>0</v>
      </c>
      <c r="N58" s="2">
        <v>0</v>
      </c>
      <c r="O58" s="2">
        <v>0</v>
      </c>
      <c r="P58" s="2">
        <v>0</v>
      </c>
      <c r="Q58" s="2">
        <v>0</v>
      </c>
      <c r="R58" s="2">
        <v>0</v>
      </c>
      <c r="S58" s="2">
        <v>0</v>
      </c>
      <c r="T58" s="2">
        <v>0</v>
      </c>
      <c r="U58" s="2">
        <v>0</v>
      </c>
      <c r="V58" s="2">
        <v>0</v>
      </c>
      <c r="W58" s="2">
        <v>0</v>
      </c>
      <c r="X58" s="2">
        <v>0</v>
      </c>
      <c r="Y58" s="2">
        <v>0</v>
      </c>
      <c r="Z58" s="2">
        <v>0</v>
      </c>
      <c r="AA58" s="2">
        <v>0</v>
      </c>
      <c r="AB58" s="2">
        <v>0</v>
      </c>
      <c r="AC58" s="2">
        <v>0</v>
      </c>
      <c r="AD58" s="2">
        <v>0</v>
      </c>
      <c r="AE58" s="2">
        <v>0</v>
      </c>
      <c r="AF58" s="2">
        <v>0</v>
      </c>
      <c r="AG58" s="2">
        <v>0</v>
      </c>
      <c r="AH58" s="2">
        <v>0</v>
      </c>
      <c r="AI58" s="2">
        <v>0</v>
      </c>
      <c r="AJ58" s="2">
        <v>0</v>
      </c>
      <c r="AK58" s="2">
        <v>0</v>
      </c>
      <c r="AL58" s="2">
        <v>0</v>
      </c>
      <c r="AM58" s="2">
        <v>0</v>
      </c>
    </row>
    <row r="59" spans="1:39" x14ac:dyDescent="0.25">
      <c r="A59" s="74">
        <f ca="1">Exceedance!U59</f>
        <v>44501</v>
      </c>
      <c r="B59" s="254">
        <v>0</v>
      </c>
      <c r="C59" s="254">
        <v>0</v>
      </c>
      <c r="D59" s="254">
        <v>0</v>
      </c>
      <c r="E59" s="2">
        <v>0</v>
      </c>
      <c r="F59" s="2">
        <v>0</v>
      </c>
      <c r="G59" s="2">
        <v>0</v>
      </c>
      <c r="H59" s="2">
        <v>0</v>
      </c>
      <c r="I59" s="2">
        <v>0</v>
      </c>
      <c r="J59" s="2">
        <v>0</v>
      </c>
      <c r="K59" s="2">
        <v>0</v>
      </c>
      <c r="L59" s="2">
        <v>0</v>
      </c>
      <c r="M59" s="2">
        <v>0</v>
      </c>
      <c r="N59" s="2">
        <v>0</v>
      </c>
      <c r="O59" s="2">
        <v>0</v>
      </c>
      <c r="P59" s="2">
        <v>0</v>
      </c>
      <c r="Q59" s="2">
        <v>0</v>
      </c>
      <c r="R59" s="2">
        <v>0</v>
      </c>
      <c r="S59" s="2">
        <v>0</v>
      </c>
      <c r="T59" s="2">
        <v>0</v>
      </c>
      <c r="U59" s="2">
        <v>0</v>
      </c>
      <c r="V59" s="2">
        <v>0</v>
      </c>
      <c r="W59" s="2">
        <v>0</v>
      </c>
      <c r="X59" s="2">
        <v>0</v>
      </c>
      <c r="Y59" s="2">
        <v>0</v>
      </c>
      <c r="Z59" s="2">
        <v>0</v>
      </c>
      <c r="AA59" s="2">
        <v>0</v>
      </c>
      <c r="AB59" s="2">
        <v>0</v>
      </c>
      <c r="AC59" s="2">
        <v>0</v>
      </c>
      <c r="AD59" s="2">
        <v>0</v>
      </c>
      <c r="AE59" s="2">
        <v>0</v>
      </c>
      <c r="AF59" s="2">
        <v>0</v>
      </c>
      <c r="AG59" s="2">
        <v>0</v>
      </c>
      <c r="AH59" s="2">
        <v>0</v>
      </c>
      <c r="AI59" s="2">
        <v>0</v>
      </c>
      <c r="AJ59" s="2">
        <v>0</v>
      </c>
      <c r="AK59" s="2">
        <v>0</v>
      </c>
      <c r="AL59" s="2">
        <v>0</v>
      </c>
      <c r="AM59" s="2">
        <v>0</v>
      </c>
    </row>
    <row r="60" spans="1:39" x14ac:dyDescent="0.25">
      <c r="A60" s="74">
        <f ca="1">Exceedance!U60</f>
        <v>44531</v>
      </c>
      <c r="B60" s="254">
        <v>0</v>
      </c>
      <c r="C60" s="254">
        <v>0</v>
      </c>
      <c r="D60" s="254">
        <v>0</v>
      </c>
      <c r="E60" s="2">
        <v>0</v>
      </c>
      <c r="F60" s="2">
        <v>0</v>
      </c>
      <c r="G60" s="2">
        <v>0</v>
      </c>
      <c r="H60" s="2">
        <v>0</v>
      </c>
      <c r="I60" s="2">
        <v>0</v>
      </c>
      <c r="J60" s="2">
        <v>0</v>
      </c>
      <c r="K60" s="2">
        <v>0</v>
      </c>
      <c r="L60" s="2">
        <v>0</v>
      </c>
      <c r="M60" s="2">
        <v>0</v>
      </c>
      <c r="N60" s="2">
        <v>0</v>
      </c>
      <c r="O60" s="2">
        <v>0</v>
      </c>
      <c r="P60" s="2">
        <v>0</v>
      </c>
      <c r="Q60" s="2">
        <v>0</v>
      </c>
      <c r="R60" s="2">
        <v>0</v>
      </c>
      <c r="S60" s="2">
        <v>0</v>
      </c>
      <c r="T60" s="2">
        <v>0</v>
      </c>
      <c r="U60" s="2">
        <v>0</v>
      </c>
      <c r="V60" s="2">
        <v>0</v>
      </c>
      <c r="W60" s="2">
        <v>0</v>
      </c>
      <c r="X60" s="2">
        <v>0</v>
      </c>
      <c r="Y60" s="2">
        <v>0</v>
      </c>
      <c r="Z60" s="2">
        <v>0</v>
      </c>
      <c r="AA60" s="2">
        <v>0</v>
      </c>
      <c r="AB60" s="2">
        <v>0</v>
      </c>
      <c r="AC60" s="2">
        <v>0</v>
      </c>
      <c r="AD60" s="2">
        <v>0</v>
      </c>
      <c r="AE60" s="2">
        <v>0</v>
      </c>
      <c r="AF60" s="2">
        <v>0</v>
      </c>
      <c r="AG60" s="2">
        <v>0</v>
      </c>
      <c r="AH60" s="2">
        <v>0</v>
      </c>
      <c r="AI60" s="2">
        <v>0</v>
      </c>
      <c r="AJ60" s="2">
        <v>0</v>
      </c>
      <c r="AK60" s="2">
        <v>0</v>
      </c>
      <c r="AL60" s="2">
        <v>0</v>
      </c>
      <c r="AM60" s="2">
        <v>0</v>
      </c>
    </row>
    <row r="61" spans="1:39" x14ac:dyDescent="0.25">
      <c r="A61" s="74">
        <f ca="1">Exceedance!U61</f>
        <v>44562</v>
      </c>
      <c r="B61" s="254">
        <v>0</v>
      </c>
      <c r="C61" s="254">
        <v>0</v>
      </c>
      <c r="D61" s="254">
        <v>0</v>
      </c>
      <c r="E61" s="2">
        <v>0</v>
      </c>
      <c r="F61" s="2">
        <v>0</v>
      </c>
      <c r="G61" s="2">
        <v>0</v>
      </c>
      <c r="H61" s="2">
        <v>0</v>
      </c>
      <c r="I61" s="2">
        <v>0</v>
      </c>
      <c r="J61" s="2">
        <v>0</v>
      </c>
      <c r="K61" s="2">
        <v>0</v>
      </c>
      <c r="L61" s="2">
        <v>0</v>
      </c>
      <c r="M61" s="2">
        <v>0</v>
      </c>
      <c r="N61" s="2">
        <v>0</v>
      </c>
      <c r="O61" s="2">
        <v>0</v>
      </c>
      <c r="P61" s="2">
        <v>0</v>
      </c>
      <c r="Q61" s="2">
        <v>0</v>
      </c>
      <c r="R61" s="2">
        <v>0</v>
      </c>
      <c r="S61" s="2">
        <v>0</v>
      </c>
      <c r="T61" s="2">
        <v>0</v>
      </c>
      <c r="U61" s="2">
        <v>0</v>
      </c>
      <c r="V61" s="2">
        <v>0</v>
      </c>
      <c r="W61" s="2">
        <v>0</v>
      </c>
      <c r="X61" s="2">
        <v>0</v>
      </c>
      <c r="Y61" s="2">
        <v>0</v>
      </c>
      <c r="Z61" s="2">
        <v>0</v>
      </c>
      <c r="AA61" s="2">
        <v>0</v>
      </c>
      <c r="AB61" s="2">
        <v>0</v>
      </c>
      <c r="AC61" s="2">
        <v>0</v>
      </c>
      <c r="AD61" s="2">
        <v>0</v>
      </c>
      <c r="AE61" s="2">
        <v>0</v>
      </c>
      <c r="AF61" s="2">
        <v>0</v>
      </c>
      <c r="AG61" s="2">
        <v>0</v>
      </c>
      <c r="AH61" s="2">
        <v>0</v>
      </c>
      <c r="AI61" s="2">
        <v>0</v>
      </c>
      <c r="AJ61" s="2">
        <v>0</v>
      </c>
      <c r="AK61" s="2">
        <v>0</v>
      </c>
      <c r="AL61" s="2">
        <v>0</v>
      </c>
      <c r="AM61" s="2">
        <v>0</v>
      </c>
    </row>
    <row r="62" spans="1:39" x14ac:dyDescent="0.25">
      <c r="A62" s="74">
        <f ca="1">Exceedance!U62</f>
        <v>44593</v>
      </c>
      <c r="B62" s="254">
        <v>0</v>
      </c>
      <c r="C62" s="254">
        <v>0</v>
      </c>
      <c r="D62" s="254">
        <v>0</v>
      </c>
      <c r="E62" s="2">
        <v>0</v>
      </c>
      <c r="F62" s="2">
        <v>0</v>
      </c>
      <c r="G62" s="2">
        <v>0</v>
      </c>
      <c r="H62" s="2">
        <v>0</v>
      </c>
      <c r="I62" s="2">
        <v>0</v>
      </c>
      <c r="J62" s="2">
        <v>0</v>
      </c>
      <c r="K62" s="2">
        <v>0</v>
      </c>
      <c r="L62" s="2">
        <v>0</v>
      </c>
      <c r="M62" s="2">
        <v>0</v>
      </c>
      <c r="N62" s="2">
        <v>0</v>
      </c>
      <c r="O62" s="2">
        <v>0</v>
      </c>
      <c r="P62" s="2">
        <v>0</v>
      </c>
      <c r="Q62" s="2">
        <v>0</v>
      </c>
      <c r="R62" s="2">
        <v>0</v>
      </c>
      <c r="S62" s="2">
        <v>0</v>
      </c>
      <c r="T62" s="2">
        <v>0</v>
      </c>
      <c r="U62" s="2">
        <v>0</v>
      </c>
      <c r="V62" s="2">
        <v>0</v>
      </c>
      <c r="W62" s="2">
        <v>0</v>
      </c>
      <c r="X62" s="2">
        <v>0</v>
      </c>
      <c r="Y62" s="2">
        <v>0</v>
      </c>
      <c r="Z62" s="2">
        <v>0</v>
      </c>
      <c r="AA62" s="2">
        <v>0</v>
      </c>
      <c r="AB62" s="2">
        <v>0</v>
      </c>
      <c r="AC62" s="2">
        <v>0</v>
      </c>
      <c r="AD62" s="2">
        <v>0</v>
      </c>
      <c r="AE62" s="2">
        <v>0</v>
      </c>
      <c r="AF62" s="2">
        <v>0</v>
      </c>
      <c r="AG62" s="2">
        <v>0</v>
      </c>
      <c r="AH62" s="2">
        <v>0</v>
      </c>
      <c r="AI62" s="2">
        <v>0</v>
      </c>
      <c r="AJ62" s="2">
        <v>0</v>
      </c>
      <c r="AK62" s="2">
        <v>0</v>
      </c>
      <c r="AL62" s="2">
        <v>0</v>
      </c>
      <c r="AM62" s="2">
        <v>0</v>
      </c>
    </row>
    <row r="63" spans="1:39" x14ac:dyDescent="0.25">
      <c r="A63" s="74">
        <f ca="1">Exceedance!U63</f>
        <v>44621</v>
      </c>
      <c r="B63" s="254">
        <v>0</v>
      </c>
      <c r="C63" s="254">
        <v>0</v>
      </c>
      <c r="D63" s="254">
        <v>0</v>
      </c>
      <c r="E63" s="2">
        <v>0</v>
      </c>
      <c r="F63" s="2">
        <v>81.327215973780142</v>
      </c>
      <c r="G63" s="2">
        <v>0</v>
      </c>
      <c r="H63" s="2">
        <v>0</v>
      </c>
      <c r="I63" s="2">
        <v>0</v>
      </c>
      <c r="J63" s="2">
        <v>0</v>
      </c>
      <c r="K63" s="2">
        <v>0</v>
      </c>
      <c r="L63" s="2">
        <v>0</v>
      </c>
      <c r="M63" s="2">
        <v>0</v>
      </c>
      <c r="N63" s="2">
        <v>0</v>
      </c>
      <c r="O63" s="2">
        <v>0</v>
      </c>
      <c r="P63" s="2">
        <v>0</v>
      </c>
      <c r="Q63" s="2">
        <v>0</v>
      </c>
      <c r="R63" s="2">
        <v>0</v>
      </c>
      <c r="S63" s="2">
        <v>0</v>
      </c>
      <c r="T63" s="2">
        <v>0</v>
      </c>
      <c r="U63" s="2">
        <v>0</v>
      </c>
      <c r="V63" s="2">
        <v>0</v>
      </c>
      <c r="W63" s="2">
        <v>0</v>
      </c>
      <c r="X63" s="2">
        <v>0</v>
      </c>
      <c r="Y63" s="2">
        <v>0</v>
      </c>
      <c r="Z63" s="2">
        <v>0</v>
      </c>
      <c r="AA63" s="2">
        <v>0</v>
      </c>
      <c r="AB63" s="2">
        <v>0</v>
      </c>
      <c r="AC63" s="2">
        <v>0</v>
      </c>
      <c r="AD63" s="2">
        <v>0</v>
      </c>
      <c r="AE63" s="2">
        <v>133.5330915920824</v>
      </c>
      <c r="AF63" s="2">
        <v>0</v>
      </c>
      <c r="AG63" s="2">
        <v>0</v>
      </c>
      <c r="AH63" s="2">
        <v>0</v>
      </c>
      <c r="AI63" s="2">
        <v>0</v>
      </c>
      <c r="AJ63" s="2">
        <v>0</v>
      </c>
      <c r="AK63" s="2">
        <v>0</v>
      </c>
      <c r="AL63" s="2">
        <v>93.948870231157258</v>
      </c>
      <c r="AM63" s="2">
        <v>0</v>
      </c>
    </row>
    <row r="64" spans="1:39" x14ac:dyDescent="0.25">
      <c r="A64" s="74" t="str">
        <f ca="1">Exceedance!U64</f>
        <v/>
      </c>
      <c r="B64" s="254">
        <v>0</v>
      </c>
      <c r="C64" s="254">
        <v>0</v>
      </c>
      <c r="D64" s="254">
        <v>0</v>
      </c>
      <c r="E64" s="2">
        <v>0</v>
      </c>
      <c r="F64" s="2">
        <v>100.03856109674688</v>
      </c>
      <c r="G64" s="2">
        <v>0</v>
      </c>
      <c r="H64" s="2">
        <v>0</v>
      </c>
      <c r="I64" s="2">
        <v>0</v>
      </c>
      <c r="J64" s="2">
        <v>0</v>
      </c>
      <c r="K64" s="2">
        <v>0</v>
      </c>
      <c r="L64" s="2">
        <v>0</v>
      </c>
      <c r="M64" s="2">
        <v>0</v>
      </c>
      <c r="N64" s="2">
        <v>0</v>
      </c>
      <c r="O64" s="2">
        <v>0</v>
      </c>
      <c r="P64" s="2">
        <v>0</v>
      </c>
      <c r="Q64" s="2">
        <v>32.295265775493874</v>
      </c>
      <c r="R64" s="2">
        <v>0</v>
      </c>
      <c r="S64" s="2">
        <v>0</v>
      </c>
      <c r="T64" s="2">
        <v>0</v>
      </c>
      <c r="U64" s="2">
        <v>0</v>
      </c>
      <c r="V64" s="2">
        <v>0</v>
      </c>
      <c r="W64" s="2">
        <v>0</v>
      </c>
      <c r="X64" s="2">
        <v>0</v>
      </c>
      <c r="Y64" s="2">
        <v>0</v>
      </c>
      <c r="Z64" s="2">
        <v>0</v>
      </c>
      <c r="AA64" s="2">
        <v>0</v>
      </c>
      <c r="AB64" s="2">
        <v>0</v>
      </c>
      <c r="AC64" s="2">
        <v>0</v>
      </c>
      <c r="AD64" s="2">
        <v>0</v>
      </c>
      <c r="AE64" s="2">
        <v>104.24811027352919</v>
      </c>
      <c r="AF64" s="2">
        <v>0</v>
      </c>
      <c r="AG64" s="2">
        <v>0</v>
      </c>
      <c r="AH64" s="2">
        <v>0</v>
      </c>
      <c r="AI64" s="2">
        <v>0</v>
      </c>
      <c r="AJ64" s="2">
        <v>0</v>
      </c>
      <c r="AK64" s="2">
        <v>110.43494425553288</v>
      </c>
      <c r="AL64" s="2">
        <v>224.79038747554361</v>
      </c>
      <c r="AM64" s="2">
        <v>0</v>
      </c>
    </row>
    <row r="65" spans="1:39" x14ac:dyDescent="0.25">
      <c r="A65" s="74" t="str">
        <f ca="1">Exceedance!U65</f>
        <v/>
      </c>
      <c r="B65" s="254">
        <v>0</v>
      </c>
      <c r="C65" s="254">
        <v>0</v>
      </c>
      <c r="D65" s="254">
        <v>0</v>
      </c>
      <c r="E65" s="2">
        <v>152.14209085894845</v>
      </c>
      <c r="F65" s="2">
        <v>0</v>
      </c>
      <c r="G65" s="2">
        <v>0</v>
      </c>
      <c r="H65" s="2">
        <v>0</v>
      </c>
      <c r="I65" s="2">
        <v>0</v>
      </c>
      <c r="J65" s="2">
        <v>0</v>
      </c>
      <c r="K65" s="2">
        <v>0</v>
      </c>
      <c r="L65" s="2">
        <v>57.009826384226479</v>
      </c>
      <c r="M65" s="2">
        <v>0</v>
      </c>
      <c r="N65" s="2">
        <v>0</v>
      </c>
      <c r="O65" s="2">
        <v>0</v>
      </c>
      <c r="P65" s="2">
        <v>175.28890134575528</v>
      </c>
      <c r="Q65" s="2">
        <v>0</v>
      </c>
      <c r="R65" s="2">
        <v>0</v>
      </c>
      <c r="S65" s="2">
        <v>0</v>
      </c>
      <c r="T65" s="2">
        <v>0</v>
      </c>
      <c r="U65" s="2">
        <v>0</v>
      </c>
      <c r="V65" s="2">
        <v>0</v>
      </c>
      <c r="W65" s="2">
        <v>0</v>
      </c>
      <c r="X65" s="2">
        <v>0</v>
      </c>
      <c r="Y65" s="2">
        <v>0</v>
      </c>
      <c r="Z65" s="2">
        <v>0</v>
      </c>
      <c r="AA65" s="2">
        <v>0</v>
      </c>
      <c r="AB65" s="2">
        <v>0</v>
      </c>
      <c r="AC65" s="2">
        <v>0</v>
      </c>
      <c r="AD65" s="2">
        <v>131.21239443273024</v>
      </c>
      <c r="AE65" s="2">
        <v>0</v>
      </c>
      <c r="AF65" s="2">
        <v>0</v>
      </c>
      <c r="AG65" s="2">
        <v>0</v>
      </c>
      <c r="AH65" s="2">
        <v>0</v>
      </c>
      <c r="AI65" s="2">
        <v>0</v>
      </c>
      <c r="AJ65" s="2">
        <v>0</v>
      </c>
      <c r="AK65" s="2">
        <v>163.97119690711696</v>
      </c>
      <c r="AL65" s="2">
        <v>112.82510746778971</v>
      </c>
      <c r="AM65" s="2">
        <v>53.501966315831218</v>
      </c>
    </row>
    <row r="66" spans="1:39" x14ac:dyDescent="0.25">
      <c r="A66" s="74" t="str">
        <f ca="1">Exceedance!U66</f>
        <v/>
      </c>
      <c r="B66" s="254">
        <v>0</v>
      </c>
      <c r="C66" s="254">
        <v>0</v>
      </c>
      <c r="D66" s="254">
        <v>0</v>
      </c>
      <c r="E66" s="2">
        <v>0</v>
      </c>
      <c r="F66" s="2">
        <v>0</v>
      </c>
      <c r="G66" s="2">
        <v>0</v>
      </c>
      <c r="H66" s="2">
        <v>0</v>
      </c>
      <c r="I66" s="2">
        <v>0</v>
      </c>
      <c r="J66" s="2">
        <v>0</v>
      </c>
      <c r="K66" s="2">
        <v>0</v>
      </c>
      <c r="L66" s="2">
        <v>0</v>
      </c>
      <c r="M66" s="2">
        <v>0</v>
      </c>
      <c r="N66" s="2">
        <v>0</v>
      </c>
      <c r="O66" s="2">
        <v>0</v>
      </c>
      <c r="P66" s="2">
        <v>0</v>
      </c>
      <c r="Q66" s="2">
        <v>0</v>
      </c>
      <c r="R66" s="2">
        <v>0</v>
      </c>
      <c r="S66" s="2">
        <v>0</v>
      </c>
      <c r="T66" s="2">
        <v>0</v>
      </c>
      <c r="U66" s="2">
        <v>0</v>
      </c>
      <c r="V66" s="2">
        <v>0</v>
      </c>
      <c r="W66" s="2">
        <v>0</v>
      </c>
      <c r="X66" s="2">
        <v>0</v>
      </c>
      <c r="Y66" s="2">
        <v>0</v>
      </c>
      <c r="Z66" s="2">
        <v>0</v>
      </c>
      <c r="AA66" s="2">
        <v>0</v>
      </c>
      <c r="AB66" s="2">
        <v>0</v>
      </c>
      <c r="AC66" s="2">
        <v>0</v>
      </c>
      <c r="AD66" s="2">
        <v>13.669539424402927</v>
      </c>
      <c r="AE66" s="2">
        <v>0</v>
      </c>
      <c r="AF66" s="2">
        <v>0</v>
      </c>
      <c r="AG66" s="2">
        <v>0</v>
      </c>
      <c r="AH66" s="2">
        <v>0</v>
      </c>
      <c r="AI66" s="2">
        <v>0</v>
      </c>
      <c r="AJ66" s="2">
        <v>0</v>
      </c>
      <c r="AK66" s="2">
        <v>21.323488878754052</v>
      </c>
      <c r="AL66" s="2">
        <v>0</v>
      </c>
      <c r="AM66" s="2">
        <v>0</v>
      </c>
    </row>
    <row r="67" spans="1:39" x14ac:dyDescent="0.25">
      <c r="A67" s="74" t="str">
        <f ca="1">Exceedance!U67</f>
        <v/>
      </c>
      <c r="B67" s="254">
        <v>0</v>
      </c>
      <c r="C67" s="254">
        <v>0</v>
      </c>
      <c r="D67" s="254">
        <v>0</v>
      </c>
      <c r="E67" s="2">
        <v>0</v>
      </c>
      <c r="F67" s="2">
        <v>0</v>
      </c>
      <c r="G67" s="2">
        <v>0</v>
      </c>
      <c r="H67" s="2">
        <v>0</v>
      </c>
      <c r="I67" s="2">
        <v>0</v>
      </c>
      <c r="J67" s="2">
        <v>0</v>
      </c>
      <c r="K67" s="2">
        <v>0</v>
      </c>
      <c r="L67" s="2">
        <v>0</v>
      </c>
      <c r="M67" s="2">
        <v>0</v>
      </c>
      <c r="N67" s="2">
        <v>0</v>
      </c>
      <c r="O67" s="2">
        <v>0</v>
      </c>
      <c r="P67" s="2">
        <v>0</v>
      </c>
      <c r="Q67" s="2">
        <v>0</v>
      </c>
      <c r="R67" s="2">
        <v>0</v>
      </c>
      <c r="S67" s="2">
        <v>0</v>
      </c>
      <c r="T67" s="2">
        <v>0</v>
      </c>
      <c r="U67" s="2">
        <v>0</v>
      </c>
      <c r="V67" s="2">
        <v>0</v>
      </c>
      <c r="W67" s="2">
        <v>0</v>
      </c>
      <c r="X67" s="2">
        <v>0</v>
      </c>
      <c r="Y67" s="2">
        <v>0</v>
      </c>
      <c r="Z67" s="2">
        <v>0</v>
      </c>
      <c r="AA67" s="2">
        <v>0</v>
      </c>
      <c r="AB67" s="2">
        <v>0</v>
      </c>
      <c r="AC67" s="2">
        <v>0</v>
      </c>
      <c r="AD67" s="2">
        <v>0</v>
      </c>
      <c r="AE67" s="2">
        <v>0</v>
      </c>
      <c r="AF67" s="2">
        <v>0</v>
      </c>
      <c r="AG67" s="2">
        <v>0</v>
      </c>
      <c r="AH67" s="2">
        <v>0</v>
      </c>
      <c r="AI67" s="2">
        <v>0</v>
      </c>
      <c r="AJ67" s="2">
        <v>0</v>
      </c>
      <c r="AK67" s="2">
        <v>0</v>
      </c>
      <c r="AL67" s="2">
        <v>0</v>
      </c>
      <c r="AM67" s="2">
        <v>0</v>
      </c>
    </row>
    <row r="68" spans="1:39" x14ac:dyDescent="0.25">
      <c r="A68" s="74" t="str">
        <f ca="1">Exceedance!U68</f>
        <v/>
      </c>
      <c r="B68" s="254">
        <v>0</v>
      </c>
      <c r="C68" s="254">
        <v>0</v>
      </c>
      <c r="D68" s="254">
        <v>0</v>
      </c>
      <c r="E68" s="2">
        <v>0</v>
      </c>
      <c r="F68" s="2">
        <v>0</v>
      </c>
      <c r="G68" s="2">
        <v>0</v>
      </c>
      <c r="H68" s="2">
        <v>0</v>
      </c>
      <c r="I68" s="2">
        <v>0</v>
      </c>
      <c r="J68" s="2">
        <v>0</v>
      </c>
      <c r="K68" s="2">
        <v>0</v>
      </c>
      <c r="L68" s="2">
        <v>0</v>
      </c>
      <c r="M68" s="2">
        <v>0</v>
      </c>
      <c r="N68" s="2">
        <v>0</v>
      </c>
      <c r="O68" s="2">
        <v>0</v>
      </c>
      <c r="P68" s="2">
        <v>0</v>
      </c>
      <c r="Q68" s="2">
        <v>0</v>
      </c>
      <c r="R68" s="2">
        <v>0</v>
      </c>
      <c r="S68" s="2">
        <v>0</v>
      </c>
      <c r="T68" s="2">
        <v>0</v>
      </c>
      <c r="U68" s="2">
        <v>0</v>
      </c>
      <c r="V68" s="2">
        <v>0</v>
      </c>
      <c r="W68" s="2">
        <v>0</v>
      </c>
      <c r="X68" s="2">
        <v>0</v>
      </c>
      <c r="Y68" s="2">
        <v>0</v>
      </c>
      <c r="Z68" s="2">
        <v>0</v>
      </c>
      <c r="AA68" s="2">
        <v>0</v>
      </c>
      <c r="AB68" s="2">
        <v>0</v>
      </c>
      <c r="AC68" s="2">
        <v>0</v>
      </c>
      <c r="AD68" s="2">
        <v>0</v>
      </c>
      <c r="AE68" s="2">
        <v>0</v>
      </c>
      <c r="AF68" s="2">
        <v>0</v>
      </c>
      <c r="AG68" s="2">
        <v>0</v>
      </c>
      <c r="AH68" s="2">
        <v>0</v>
      </c>
      <c r="AI68" s="2">
        <v>0</v>
      </c>
      <c r="AJ68" s="2">
        <v>0</v>
      </c>
      <c r="AK68" s="2">
        <v>0</v>
      </c>
      <c r="AL68" s="2">
        <v>0</v>
      </c>
      <c r="AM68" s="2">
        <v>0</v>
      </c>
    </row>
    <row r="69" spans="1:39" x14ac:dyDescent="0.25">
      <c r="A69" s="74" t="str">
        <f ca="1">Exceedance!U69</f>
        <v/>
      </c>
      <c r="B69" s="254">
        <v>0</v>
      </c>
      <c r="C69" s="254">
        <v>0</v>
      </c>
      <c r="D69" s="254">
        <v>0</v>
      </c>
      <c r="E69" s="2">
        <v>50.485154572933297</v>
      </c>
      <c r="F69" s="2">
        <v>0</v>
      </c>
      <c r="G69" s="2">
        <v>0</v>
      </c>
      <c r="H69" s="2">
        <v>0</v>
      </c>
      <c r="I69" s="2">
        <v>0</v>
      </c>
      <c r="J69" s="2">
        <v>0</v>
      </c>
      <c r="K69" s="2">
        <v>0</v>
      </c>
      <c r="L69" s="2">
        <v>0</v>
      </c>
      <c r="M69" s="2">
        <v>0</v>
      </c>
      <c r="N69" s="2">
        <v>0</v>
      </c>
      <c r="O69" s="2">
        <v>0</v>
      </c>
      <c r="P69" s="2">
        <v>0</v>
      </c>
      <c r="Q69" s="2">
        <v>0</v>
      </c>
      <c r="R69" s="2">
        <v>0</v>
      </c>
      <c r="S69" s="2">
        <v>0</v>
      </c>
      <c r="T69" s="2">
        <v>0</v>
      </c>
      <c r="U69" s="2">
        <v>0</v>
      </c>
      <c r="V69" s="2">
        <v>0</v>
      </c>
      <c r="W69" s="2">
        <v>0</v>
      </c>
      <c r="X69" s="2">
        <v>0</v>
      </c>
      <c r="Y69" s="2">
        <v>0</v>
      </c>
      <c r="Z69" s="2">
        <v>0</v>
      </c>
      <c r="AA69" s="2">
        <v>0</v>
      </c>
      <c r="AB69" s="2">
        <v>0</v>
      </c>
      <c r="AC69" s="2">
        <v>0</v>
      </c>
      <c r="AD69" s="2">
        <v>0</v>
      </c>
      <c r="AE69" s="2">
        <v>0</v>
      </c>
      <c r="AF69" s="2">
        <v>0</v>
      </c>
      <c r="AG69" s="2">
        <v>0</v>
      </c>
      <c r="AH69" s="2">
        <v>0</v>
      </c>
      <c r="AI69" s="2">
        <v>0</v>
      </c>
      <c r="AJ69" s="2">
        <v>0</v>
      </c>
      <c r="AK69" s="2">
        <v>0</v>
      </c>
      <c r="AL69" s="2">
        <v>0</v>
      </c>
      <c r="AM69" s="2">
        <v>0</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theme="5" tint="0.59999389629810485"/>
  </sheetPr>
  <dimension ref="A1:BD100"/>
  <sheetViews>
    <sheetView zoomScale="90" zoomScaleNormal="90" workbookViewId="0">
      <selection activeCell="B4" sqref="B4:AM69"/>
    </sheetView>
  </sheetViews>
  <sheetFormatPr defaultRowHeight="15" x14ac:dyDescent="0.25"/>
  <cols>
    <col min="1" max="1" width="8.85546875" style="102"/>
    <col min="2" max="4" width="9.140625" style="255"/>
  </cols>
  <sheetData>
    <row r="1" spans="1:56" s="102" customFormat="1" x14ac:dyDescent="0.25">
      <c r="A1" s="72"/>
      <c r="B1" s="256"/>
      <c r="C1" s="256"/>
      <c r="D1" s="256"/>
      <c r="E1" s="738" t="s">
        <v>163</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3120.6292747742045</v>
      </c>
      <c r="C4" s="273">
        <v>3120.6292747742045</v>
      </c>
      <c r="D4" s="273">
        <v>3120.6292747742045</v>
      </c>
      <c r="E4">
        <v>3120.6292747742045</v>
      </c>
      <c r="F4">
        <v>3120.6292747742045</v>
      </c>
      <c r="G4">
        <v>3120.6292747742045</v>
      </c>
      <c r="H4">
        <v>3120.629274774205</v>
      </c>
      <c r="I4">
        <v>3120.6292747742045</v>
      </c>
      <c r="J4">
        <v>3120.6292747742045</v>
      </c>
      <c r="K4">
        <v>3120.6292747742045</v>
      </c>
      <c r="L4">
        <v>3120.6292747742045</v>
      </c>
      <c r="M4">
        <v>3197.9502664606493</v>
      </c>
      <c r="N4">
        <v>3120.6292747742045</v>
      </c>
      <c r="O4">
        <v>3120.6292747742045</v>
      </c>
      <c r="P4">
        <v>3120.6292747742045</v>
      </c>
      <c r="Q4">
        <v>3120.6292747742045</v>
      </c>
      <c r="R4">
        <v>3120.6292747742045</v>
      </c>
      <c r="S4">
        <v>3120.6292747742045</v>
      </c>
      <c r="T4">
        <v>3120.6292747742045</v>
      </c>
      <c r="U4">
        <v>3120.6292747742045</v>
      </c>
      <c r="V4">
        <v>3120.6292747742045</v>
      </c>
      <c r="W4">
        <v>3120.629274774205</v>
      </c>
      <c r="X4">
        <v>3120.6292747742045</v>
      </c>
      <c r="Y4">
        <v>3120.6292747742045</v>
      </c>
      <c r="Z4">
        <v>3120.6292747742045</v>
      </c>
      <c r="AA4">
        <v>3120.6292747742045</v>
      </c>
      <c r="AB4">
        <v>3120.6292747742045</v>
      </c>
      <c r="AC4">
        <v>3120.6292747742045</v>
      </c>
      <c r="AD4">
        <v>3120.6292747742045</v>
      </c>
      <c r="AE4">
        <v>3120.6292747742045</v>
      </c>
      <c r="AF4">
        <v>3120.6292747742045</v>
      </c>
      <c r="AG4">
        <v>3120.6292747742045</v>
      </c>
      <c r="AH4">
        <v>3120.6292747742045</v>
      </c>
      <c r="AI4">
        <v>3120.6292747742045</v>
      </c>
      <c r="AJ4">
        <v>3120.6292747742045</v>
      </c>
      <c r="AK4">
        <v>3120.6292747742045</v>
      </c>
      <c r="AL4">
        <v>3120.6292747742045</v>
      </c>
      <c r="AM4">
        <v>3120.6292747742045</v>
      </c>
    </row>
    <row r="5" spans="1:56" x14ac:dyDescent="0.25">
      <c r="A5" s="74">
        <f ca="1">Exceedance!U5</f>
        <v>42856</v>
      </c>
      <c r="B5" s="273">
        <v>3240.5481962219033</v>
      </c>
      <c r="C5" s="273">
        <v>3468.3126970759681</v>
      </c>
      <c r="D5" s="273">
        <v>3429.6933466158603</v>
      </c>
      <c r="E5">
        <v>3403.2602135327193</v>
      </c>
      <c r="F5">
        <v>3292.3479592232402</v>
      </c>
      <c r="G5">
        <v>3293.4371490519984</v>
      </c>
      <c r="H5">
        <v>3349.4291303628124</v>
      </c>
      <c r="I5">
        <v>3520.6233655895394</v>
      </c>
      <c r="J5">
        <v>3401.0644765751226</v>
      </c>
      <c r="K5">
        <v>3553.8956528119661</v>
      </c>
      <c r="L5">
        <v>3443.910448668938</v>
      </c>
      <c r="M5">
        <v>3522.1794421338291</v>
      </c>
      <c r="N5">
        <v>3224.7205476300246</v>
      </c>
      <c r="O5">
        <v>3339.4250343322701</v>
      </c>
      <c r="P5">
        <v>3540.5797489134452</v>
      </c>
      <c r="Q5">
        <v>3488.8311881907889</v>
      </c>
      <c r="R5">
        <v>3512.0518062891747</v>
      </c>
      <c r="S5">
        <v>3293.217257038099</v>
      </c>
      <c r="T5">
        <v>3240.8828439556382</v>
      </c>
      <c r="U5">
        <v>3442.8833586712494</v>
      </c>
      <c r="V5">
        <v>3347.4194819833324</v>
      </c>
      <c r="W5">
        <v>3486.3803677407882</v>
      </c>
      <c r="X5">
        <v>3482.4657884468629</v>
      </c>
      <c r="Y5">
        <v>3569.4261360276764</v>
      </c>
      <c r="Z5">
        <v>3316.1470831628676</v>
      </c>
      <c r="AA5">
        <v>3257.4674900344448</v>
      </c>
      <c r="AB5">
        <v>3412.6661953653684</v>
      </c>
      <c r="AC5">
        <v>3443.5204515249675</v>
      </c>
      <c r="AD5">
        <v>3445.6758327820999</v>
      </c>
      <c r="AE5">
        <v>3595.9531418791298</v>
      </c>
      <c r="AF5">
        <v>3287.8147230559921</v>
      </c>
      <c r="AG5">
        <v>3327.1015152274772</v>
      </c>
      <c r="AH5">
        <v>3164.0023044678474</v>
      </c>
      <c r="AI5">
        <v>3262.4542728173974</v>
      </c>
      <c r="AJ5">
        <v>3451.3509750711842</v>
      </c>
      <c r="AK5">
        <v>3440.7000217336622</v>
      </c>
      <c r="AL5">
        <v>3354.333148465907</v>
      </c>
      <c r="AM5">
        <v>3442.5165300927442</v>
      </c>
    </row>
    <row r="6" spans="1:56" x14ac:dyDescent="0.25">
      <c r="A6" s="74">
        <f ca="1">Exceedance!U6</f>
        <v>42887</v>
      </c>
      <c r="B6" s="273">
        <v>3517.9190010633761</v>
      </c>
      <c r="C6" s="273">
        <v>4156.1341505102555</v>
      </c>
      <c r="D6" s="273">
        <v>3795.5735716294189</v>
      </c>
      <c r="E6">
        <v>3802.1145204286959</v>
      </c>
      <c r="F6">
        <v>3456.1034906215823</v>
      </c>
      <c r="G6">
        <v>3897.6465468562201</v>
      </c>
      <c r="H6">
        <v>3755.7224819551952</v>
      </c>
      <c r="I6">
        <v>3672.2260711608997</v>
      </c>
      <c r="J6">
        <v>4039.6665953664324</v>
      </c>
      <c r="K6">
        <v>3910.5382979959804</v>
      </c>
      <c r="L6">
        <v>3824.6049026877554</v>
      </c>
      <c r="M6">
        <v>3727.6636665973397</v>
      </c>
      <c r="N6">
        <v>3598.6553305300395</v>
      </c>
      <c r="O6">
        <v>3980.8585487310002</v>
      </c>
      <c r="P6">
        <v>3801.1034518232586</v>
      </c>
      <c r="Q6">
        <v>3924.5683744065768</v>
      </c>
      <c r="R6">
        <v>3842.3122287532942</v>
      </c>
      <c r="S6">
        <v>3880.3689291416554</v>
      </c>
      <c r="T6">
        <v>3730.8976300313848</v>
      </c>
      <c r="U6">
        <v>3905.2763493336347</v>
      </c>
      <c r="V6">
        <v>3628.4953571135893</v>
      </c>
      <c r="W6">
        <v>4046.3998887589</v>
      </c>
      <c r="X6">
        <v>3683.8260811475138</v>
      </c>
      <c r="Y6">
        <v>3740.9986587719104</v>
      </c>
      <c r="Z6">
        <v>3654.0616277583586</v>
      </c>
      <c r="AA6">
        <v>3674.8459386064746</v>
      </c>
      <c r="AB6">
        <v>3762.7548424640854</v>
      </c>
      <c r="AC6">
        <v>3848.0672074045428</v>
      </c>
      <c r="AD6">
        <v>3721.0248391380237</v>
      </c>
      <c r="AE6">
        <v>3851.9069376822049</v>
      </c>
      <c r="AF6">
        <v>3499.8956243720827</v>
      </c>
      <c r="AG6">
        <v>3807.0395487190508</v>
      </c>
      <c r="AH6">
        <v>3545.9310148499012</v>
      </c>
      <c r="AI6">
        <v>3628.6971876489874</v>
      </c>
      <c r="AJ6">
        <v>3575.1698330515865</v>
      </c>
      <c r="AK6">
        <v>3846.2508300198779</v>
      </c>
      <c r="AL6">
        <v>3603.5953968259118</v>
      </c>
      <c r="AM6">
        <v>3987.1040921833951</v>
      </c>
    </row>
    <row r="7" spans="1:56" x14ac:dyDescent="0.25">
      <c r="A7" s="74">
        <f ca="1">Exceedance!U7</f>
        <v>42917</v>
      </c>
      <c r="B7" s="273">
        <v>3680.6955502953156</v>
      </c>
      <c r="C7" s="273">
        <v>4489.0319898378229</v>
      </c>
      <c r="D7" s="273">
        <v>4024.7035639373412</v>
      </c>
      <c r="E7">
        <v>4031.2306966790493</v>
      </c>
      <c r="F7">
        <v>3814.1520115559983</v>
      </c>
      <c r="G7">
        <v>4399.2929564691094</v>
      </c>
      <c r="H7">
        <v>4122.3033208732668</v>
      </c>
      <c r="I7">
        <v>3733.2962997083318</v>
      </c>
      <c r="J7">
        <v>4238.3924204609357</v>
      </c>
      <c r="K7">
        <v>3997.2769247785859</v>
      </c>
      <c r="L7">
        <v>3831.3749381732455</v>
      </c>
      <c r="M7">
        <v>3892.4732088985493</v>
      </c>
      <c r="N7">
        <v>3988.7719856383651</v>
      </c>
      <c r="O7">
        <v>4384.2267190042776</v>
      </c>
      <c r="P7">
        <v>3874.5094330844399</v>
      </c>
      <c r="Q7">
        <v>4170.0555587290874</v>
      </c>
      <c r="R7">
        <v>3835.6414499080602</v>
      </c>
      <c r="S7">
        <v>4552.0846179060954</v>
      </c>
      <c r="T7">
        <v>4042.2837530008605</v>
      </c>
      <c r="U7">
        <v>4056.765675074299</v>
      </c>
      <c r="V7">
        <v>4143.281502365362</v>
      </c>
      <c r="W7">
        <v>4441.9250455500032</v>
      </c>
      <c r="X7">
        <v>3734.5511862621233</v>
      </c>
      <c r="Y7">
        <v>3811.7726827349611</v>
      </c>
      <c r="Z7">
        <v>3866.8130920999297</v>
      </c>
      <c r="AA7">
        <v>3793.5039736328863</v>
      </c>
      <c r="AB7">
        <v>4068.1328955854674</v>
      </c>
      <c r="AC7">
        <v>4217.9961394616776</v>
      </c>
      <c r="AD7">
        <v>3698.6499047196844</v>
      </c>
      <c r="AE7">
        <v>3859.0845584766039</v>
      </c>
      <c r="AF7">
        <v>3815.9832056832111</v>
      </c>
      <c r="AG7">
        <v>4240.4816251123602</v>
      </c>
      <c r="AH7">
        <v>4048.7587329966923</v>
      </c>
      <c r="AI7">
        <v>4383.8226987394664</v>
      </c>
      <c r="AJ7">
        <v>3664.0299014373281</v>
      </c>
      <c r="AK7">
        <v>3977.0512582409069</v>
      </c>
      <c r="AL7">
        <v>3788.0639916413893</v>
      </c>
      <c r="AM7">
        <v>4262.0092475847741</v>
      </c>
    </row>
    <row r="8" spans="1:56" x14ac:dyDescent="0.25">
      <c r="A8" s="74">
        <f ca="1">Exceedance!U8</f>
        <v>42948</v>
      </c>
      <c r="B8" s="273">
        <v>3657.0720360242749</v>
      </c>
      <c r="C8" s="273">
        <v>4498.7143913885757</v>
      </c>
      <c r="D8" s="273">
        <v>4013.3365770196265</v>
      </c>
      <c r="E8">
        <v>4021.0470123272862</v>
      </c>
      <c r="F8">
        <v>3925.3802037595474</v>
      </c>
      <c r="G8">
        <v>4516.5830503863754</v>
      </c>
      <c r="H8">
        <v>4162.1358753226459</v>
      </c>
      <c r="I8">
        <v>3679.7039716636632</v>
      </c>
      <c r="J8">
        <v>4213.9440632944988</v>
      </c>
      <c r="K8">
        <v>3971.3150196983029</v>
      </c>
      <c r="L8">
        <v>3774.0208665924179</v>
      </c>
      <c r="M8">
        <v>3873.009873944939</v>
      </c>
      <c r="N8">
        <v>3993.5802937347398</v>
      </c>
      <c r="O8">
        <v>4444.1648919442523</v>
      </c>
      <c r="P8">
        <v>3830.7616516436347</v>
      </c>
      <c r="Q8">
        <v>4328.5648921336133</v>
      </c>
      <c r="R8">
        <v>3779.5160603746376</v>
      </c>
      <c r="S8">
        <v>4721.8487424439263</v>
      </c>
      <c r="T8">
        <v>4027.0460583224035</v>
      </c>
      <c r="U8">
        <v>4082.1655764286061</v>
      </c>
      <c r="V8">
        <v>4242.7158305244611</v>
      </c>
      <c r="W8">
        <v>4498.8439853382115</v>
      </c>
      <c r="X8">
        <v>3677.8538960763244</v>
      </c>
      <c r="Y8">
        <v>3757.9342072970744</v>
      </c>
      <c r="Z8">
        <v>3831.8689542864909</v>
      </c>
      <c r="AA8">
        <v>3748.7481071077268</v>
      </c>
      <c r="AB8">
        <v>4118.4485600065764</v>
      </c>
      <c r="AC8">
        <v>4242.4025896141638</v>
      </c>
      <c r="AD8">
        <v>3640.7225187952936</v>
      </c>
      <c r="AE8">
        <v>3802.4695414126518</v>
      </c>
      <c r="AF8">
        <v>3805.0270837053235</v>
      </c>
      <c r="AG8">
        <v>4302.7284579614916</v>
      </c>
      <c r="AH8">
        <v>4135.9139031096865</v>
      </c>
      <c r="AI8">
        <v>4532.5215545376795</v>
      </c>
      <c r="AJ8">
        <v>3617.6105919944048</v>
      </c>
      <c r="AK8">
        <v>3931.2608191923291</v>
      </c>
      <c r="AL8">
        <v>3778.2617383180809</v>
      </c>
      <c r="AM8">
        <v>4247.8455030258347</v>
      </c>
    </row>
    <row r="9" spans="1:56" x14ac:dyDescent="0.25">
      <c r="A9" s="74">
        <f ca="1">Exceedance!U9</f>
        <v>42979</v>
      </c>
      <c r="B9" s="273">
        <v>3590.8797377817746</v>
      </c>
      <c r="C9" s="273">
        <v>3767.5785215789269</v>
      </c>
      <c r="D9" s="273">
        <v>3733.7535475306245</v>
      </c>
      <c r="E9">
        <v>3734.6762300343812</v>
      </c>
      <c r="F9">
        <v>3728.9737435392053</v>
      </c>
      <c r="G9">
        <v>3770.1688205279538</v>
      </c>
      <c r="H9">
        <v>3744.8395088019738</v>
      </c>
      <c r="I9">
        <v>3640.6089377081603</v>
      </c>
      <c r="J9">
        <v>3748.1445431451098</v>
      </c>
      <c r="K9">
        <v>3730.8792967659551</v>
      </c>
      <c r="L9">
        <v>3716.9671598415866</v>
      </c>
      <c r="M9">
        <v>3724.0704102824411</v>
      </c>
      <c r="N9">
        <v>3732.5780197504514</v>
      </c>
      <c r="O9">
        <v>3764.9658100927131</v>
      </c>
      <c r="P9">
        <v>3720.9982612630056</v>
      </c>
      <c r="Q9">
        <v>3756.8006053514569</v>
      </c>
      <c r="R9">
        <v>3717.4961122489158</v>
      </c>
      <c r="S9">
        <v>3784.117458028516</v>
      </c>
      <c r="T9">
        <v>3735.144843852896</v>
      </c>
      <c r="U9">
        <v>3739.3949828281657</v>
      </c>
      <c r="V9">
        <v>3750.2116629084344</v>
      </c>
      <c r="W9">
        <v>3768.7236608736871</v>
      </c>
      <c r="X9">
        <v>3620.2149669043538</v>
      </c>
      <c r="Y9">
        <v>3715.8256700901634</v>
      </c>
      <c r="Z9">
        <v>3721.3046377448959</v>
      </c>
      <c r="AA9">
        <v>3715.4056674873677</v>
      </c>
      <c r="AB9">
        <v>3741.9673300267623</v>
      </c>
      <c r="AC9">
        <v>3750.0799102994742</v>
      </c>
      <c r="AD9">
        <v>3580.9116292014537</v>
      </c>
      <c r="AE9">
        <v>3719.1603210695662</v>
      </c>
      <c r="AF9">
        <v>3719.6152442719122</v>
      </c>
      <c r="AG9">
        <v>3754.2848799576191</v>
      </c>
      <c r="AH9">
        <v>3742.921629190841</v>
      </c>
      <c r="AI9">
        <v>3770.7727562101309</v>
      </c>
      <c r="AJ9">
        <v>3553.5090446053941</v>
      </c>
      <c r="AK9">
        <v>3728.2969079067539</v>
      </c>
      <c r="AL9">
        <v>3718.3488107130211</v>
      </c>
      <c r="AM9">
        <v>3750.4914389578926</v>
      </c>
    </row>
    <row r="10" spans="1:56" x14ac:dyDescent="0.25">
      <c r="A10" s="74">
        <f ca="1">Exceedance!U10</f>
        <v>43009</v>
      </c>
      <c r="B10" s="273">
        <v>3528.1666714010712</v>
      </c>
      <c r="C10" s="273">
        <v>3712.3998649330629</v>
      </c>
      <c r="D10" s="273">
        <v>3711.076985656784</v>
      </c>
      <c r="E10">
        <v>3711.1131446429922</v>
      </c>
      <c r="F10">
        <v>3710.8896635918877</v>
      </c>
      <c r="G10">
        <v>3712.5009293433177</v>
      </c>
      <c r="H10">
        <v>3711.5114331364489</v>
      </c>
      <c r="I10">
        <v>3610.55014953412</v>
      </c>
      <c r="J10">
        <v>3711.6409540588629</v>
      </c>
      <c r="K10">
        <v>3710.9643462204167</v>
      </c>
      <c r="L10">
        <v>3710.4190996319549</v>
      </c>
      <c r="M10">
        <v>3710.6974916812183</v>
      </c>
      <c r="N10">
        <v>3711.0309179211663</v>
      </c>
      <c r="O10">
        <v>3712.297926064055</v>
      </c>
      <c r="P10">
        <v>3710.5770864943224</v>
      </c>
      <c r="Q10">
        <v>3711.9793483177818</v>
      </c>
      <c r="R10">
        <v>3710.4398303260532</v>
      </c>
      <c r="S10">
        <v>3713.0451355830687</v>
      </c>
      <c r="T10">
        <v>3711.1315091407569</v>
      </c>
      <c r="U10">
        <v>3711.2980677208207</v>
      </c>
      <c r="V10">
        <v>3711.721962372465</v>
      </c>
      <c r="W10">
        <v>3712.4445442653787</v>
      </c>
      <c r="X10">
        <v>3565.2163332982136</v>
      </c>
      <c r="Y10">
        <v>3710.3743623838927</v>
      </c>
      <c r="Z10">
        <v>3710.5890939961969</v>
      </c>
      <c r="AA10">
        <v>3710.3579016483004</v>
      </c>
      <c r="AB10">
        <v>3711.3988753819172</v>
      </c>
      <c r="AC10">
        <v>3711.716799122195</v>
      </c>
      <c r="AD10">
        <v>3555.5900435574631</v>
      </c>
      <c r="AE10">
        <v>3710.5050539714625</v>
      </c>
      <c r="AF10">
        <v>3710.5228833139658</v>
      </c>
      <c r="AG10">
        <v>3711.881193506993</v>
      </c>
      <c r="AH10">
        <v>3711.4362733920816</v>
      </c>
      <c r="AI10">
        <v>3712.5244928024645</v>
      </c>
      <c r="AJ10">
        <v>3517.7240727311537</v>
      </c>
      <c r="AK10">
        <v>3710.8631369856212</v>
      </c>
      <c r="AL10">
        <v>3710.4732492693674</v>
      </c>
      <c r="AM10">
        <v>3711.7329265102699</v>
      </c>
    </row>
    <row r="11" spans="1:56" x14ac:dyDescent="0.25">
      <c r="A11" s="74">
        <f ca="1">Exceedance!U11</f>
        <v>43040</v>
      </c>
      <c r="B11" s="273">
        <v>3468.6141398196819</v>
      </c>
      <c r="C11" s="273">
        <v>3712.9525812671177</v>
      </c>
      <c r="D11" s="273">
        <v>3712.9153140345175</v>
      </c>
      <c r="E11">
        <v>3713.8485470759074</v>
      </c>
      <c r="F11">
        <v>3714.8998766228756</v>
      </c>
      <c r="G11">
        <v>3714.1951246174099</v>
      </c>
      <c r="H11">
        <v>3713.7767078974553</v>
      </c>
      <c r="I11">
        <v>3588.7784623266821</v>
      </c>
      <c r="J11">
        <v>3713.7680825463358</v>
      </c>
      <c r="K11">
        <v>3713.3070810948311</v>
      </c>
      <c r="L11">
        <v>3713.2485287015093</v>
      </c>
      <c r="M11">
        <v>3713.4085567289203</v>
      </c>
      <c r="N11">
        <v>3713.6749360838585</v>
      </c>
      <c r="O11">
        <v>3714.126579277799</v>
      </c>
      <c r="P11">
        <v>3713.359750545515</v>
      </c>
      <c r="Q11">
        <v>3713.8673388809325</v>
      </c>
      <c r="R11">
        <v>3713.6240953302804</v>
      </c>
      <c r="S11">
        <v>3714.2044483401269</v>
      </c>
      <c r="T11">
        <v>3713.8448698874686</v>
      </c>
      <c r="U11">
        <v>3713.8063326890306</v>
      </c>
      <c r="V11">
        <v>3713.8159821394624</v>
      </c>
      <c r="W11">
        <v>3713.8146681396129</v>
      </c>
      <c r="X11">
        <v>3521.1432571274499</v>
      </c>
      <c r="Y11">
        <v>3713.2457189280012</v>
      </c>
      <c r="Z11">
        <v>3713.5268468054733</v>
      </c>
      <c r="AA11">
        <v>3713.4236356548781</v>
      </c>
      <c r="AB11">
        <v>3714.6507683472182</v>
      </c>
      <c r="AC11">
        <v>3713.618730895148</v>
      </c>
      <c r="AD11">
        <v>3513.6609736668197</v>
      </c>
      <c r="AE11">
        <v>3713.5556389136063</v>
      </c>
      <c r="AF11">
        <v>3713.5421654815054</v>
      </c>
      <c r="AG11">
        <v>3713.7484077053455</v>
      </c>
      <c r="AH11">
        <v>3713.6579811007305</v>
      </c>
      <c r="AI11">
        <v>3714.1243980864547</v>
      </c>
      <c r="AJ11">
        <v>3493.3045646213723</v>
      </c>
      <c r="AK11">
        <v>3713.7455739611232</v>
      </c>
      <c r="AL11">
        <v>3714.2340961109444</v>
      </c>
      <c r="AM11">
        <v>3713.8130286235441</v>
      </c>
    </row>
    <row r="12" spans="1:56" x14ac:dyDescent="0.25">
      <c r="A12" s="74">
        <f ca="1">Exceedance!U12</f>
        <v>43070</v>
      </c>
      <c r="B12" s="273">
        <v>3407.4295249152688</v>
      </c>
      <c r="C12" s="273">
        <v>3710.2602048459121</v>
      </c>
      <c r="D12" s="273">
        <v>3710.2587649686261</v>
      </c>
      <c r="E12">
        <v>3710.2948218901229</v>
      </c>
      <c r="F12">
        <v>3710.3354416553739</v>
      </c>
      <c r="G12">
        <v>3710.3082124560424</v>
      </c>
      <c r="H12">
        <v>3710.2920462706447</v>
      </c>
      <c r="I12">
        <v>3557.3624640801791</v>
      </c>
      <c r="J12">
        <v>3710.2917130166179</v>
      </c>
      <c r="K12">
        <v>3710.273901503203</v>
      </c>
      <c r="L12">
        <v>3710.2716392399725</v>
      </c>
      <c r="M12">
        <v>3710.2778221735352</v>
      </c>
      <c r="N12">
        <v>3710.288114157328</v>
      </c>
      <c r="O12">
        <v>3710.3055640994967</v>
      </c>
      <c r="P12">
        <v>3710.2759364701906</v>
      </c>
      <c r="Q12">
        <v>3710.2955479405314</v>
      </c>
      <c r="R12">
        <v>3710.2861498454126</v>
      </c>
      <c r="S12">
        <v>3710.3085726924128</v>
      </c>
      <c r="T12">
        <v>3710.2946798161734</v>
      </c>
      <c r="U12">
        <v>3710.2931908710157</v>
      </c>
      <c r="V12">
        <v>3710.2935636924467</v>
      </c>
      <c r="W12">
        <v>3710.2935129236389</v>
      </c>
      <c r="X12">
        <v>3473.6067247484198</v>
      </c>
      <c r="Y12">
        <v>3710.271530679991</v>
      </c>
      <c r="Z12">
        <v>3710.2823924961322</v>
      </c>
      <c r="AA12">
        <v>3710.2784047716495</v>
      </c>
      <c r="AB12">
        <v>3710.3258169663777</v>
      </c>
      <c r="AC12">
        <v>3710.2859425814077</v>
      </c>
      <c r="AD12">
        <v>3467.7054694763374</v>
      </c>
      <c r="AE12">
        <v>3710.2835049244086</v>
      </c>
      <c r="AF12">
        <v>3710.2829843572276</v>
      </c>
      <c r="AG12">
        <v>3710.2909528481723</v>
      </c>
      <c r="AH12">
        <v>3710.2874590747724</v>
      </c>
      <c r="AI12">
        <v>3710.3054798256353</v>
      </c>
      <c r="AJ12">
        <v>3447.0002689498597</v>
      </c>
      <c r="AK12">
        <v>3710.2908433625348</v>
      </c>
      <c r="AL12">
        <v>3710.3097181818093</v>
      </c>
      <c r="AM12">
        <v>3710.2934495787235</v>
      </c>
    </row>
    <row r="13" spans="1:56" x14ac:dyDescent="0.25">
      <c r="A13" s="74">
        <f ca="1">Exceedance!U13</f>
        <v>43101</v>
      </c>
      <c r="B13" s="273">
        <v>3354.7582472149006</v>
      </c>
      <c r="C13" s="273">
        <v>3710.156180944276</v>
      </c>
      <c r="D13" s="273">
        <v>3710.1561253086224</v>
      </c>
      <c r="E13">
        <v>3710.1575185179122</v>
      </c>
      <c r="F13">
        <v>3710.1590880316712</v>
      </c>
      <c r="G13">
        <v>3710.1580359181803</v>
      </c>
      <c r="H13">
        <v>3710.1574112702983</v>
      </c>
      <c r="I13">
        <v>3524.62681862505</v>
      </c>
      <c r="J13">
        <v>3710.157398393641</v>
      </c>
      <c r="K13">
        <v>3710.1567101716587</v>
      </c>
      <c r="L13">
        <v>3710.1566227596995</v>
      </c>
      <c r="M13">
        <v>3710.1568616630811</v>
      </c>
      <c r="N13">
        <v>3710.1572593367287</v>
      </c>
      <c r="O13">
        <v>3710.1579335878982</v>
      </c>
      <c r="P13">
        <v>3710.1567888010818</v>
      </c>
      <c r="Q13">
        <v>3710.1575465718938</v>
      </c>
      <c r="R13">
        <v>3710.1571834373581</v>
      </c>
      <c r="S13">
        <v>3710.1580498374133</v>
      </c>
      <c r="T13">
        <v>3710.1575130282945</v>
      </c>
      <c r="U13">
        <v>3710.1574554966987</v>
      </c>
      <c r="V13">
        <v>3710.1574699022076</v>
      </c>
      <c r="W13">
        <v>3710.157467940543</v>
      </c>
      <c r="X13">
        <v>3448.5427724558472</v>
      </c>
      <c r="Y13">
        <v>3710.1566185650331</v>
      </c>
      <c r="Z13">
        <v>3710.1570382565242</v>
      </c>
      <c r="AA13">
        <v>3710.1568841741864</v>
      </c>
      <c r="AB13">
        <v>3710.1587161417365</v>
      </c>
      <c r="AC13">
        <v>3710.1571754288507</v>
      </c>
      <c r="AD13">
        <v>3444.3680829677023</v>
      </c>
      <c r="AE13">
        <v>3710.1570812398227</v>
      </c>
      <c r="AF13">
        <v>3710.157061125542</v>
      </c>
      <c r="AG13">
        <v>3710.1573690213677</v>
      </c>
      <c r="AH13">
        <v>3710.1572340248854</v>
      </c>
      <c r="AI13">
        <v>3710.1579303316275</v>
      </c>
      <c r="AJ13">
        <v>3418.7522375724629</v>
      </c>
      <c r="AK13">
        <v>3710.1573647909349</v>
      </c>
      <c r="AL13">
        <v>3710.1580940981653</v>
      </c>
      <c r="AM13">
        <v>3710.1574654929495</v>
      </c>
    </row>
    <row r="14" spans="1:56" x14ac:dyDescent="0.25">
      <c r="A14" s="74">
        <f ca="1">Exceedance!U14</f>
        <v>43132</v>
      </c>
      <c r="B14" s="273">
        <v>3309.653727711694</v>
      </c>
      <c r="C14" s="273">
        <v>3718.5284130246059</v>
      </c>
      <c r="D14" s="273">
        <v>3718.5579666104336</v>
      </c>
      <c r="E14">
        <v>3720.4096351089711</v>
      </c>
      <c r="F14">
        <v>3720.8409947384939</v>
      </c>
      <c r="G14">
        <v>3721.0382565344153</v>
      </c>
      <c r="H14">
        <v>3720.207613951341</v>
      </c>
      <c r="I14">
        <v>3503.9794548644018</v>
      </c>
      <c r="J14">
        <v>3720.0695559105793</v>
      </c>
      <c r="K14">
        <v>3719.2144838785612</v>
      </c>
      <c r="L14">
        <v>3719.1573674571632</v>
      </c>
      <c r="M14">
        <v>3719.4962763769186</v>
      </c>
      <c r="N14">
        <v>3720.2705195615699</v>
      </c>
      <c r="O14">
        <v>3721.0761639804036</v>
      </c>
      <c r="P14">
        <v>3719.2758320879934</v>
      </c>
      <c r="Q14">
        <v>3720.3467920023627</v>
      </c>
      <c r="R14">
        <v>3720.5835882645219</v>
      </c>
      <c r="S14">
        <v>3721.9743517994984</v>
      </c>
      <c r="T14">
        <v>3720.9676235561355</v>
      </c>
      <c r="U14">
        <v>3720.2965432101073</v>
      </c>
      <c r="V14">
        <v>3720.3000085439203</v>
      </c>
      <c r="W14">
        <v>3720.5659343440257</v>
      </c>
      <c r="X14">
        <v>3428.7114735765845</v>
      </c>
      <c r="Y14">
        <v>3719.0292359773448</v>
      </c>
      <c r="Z14">
        <v>3720.0858092259064</v>
      </c>
      <c r="AA14">
        <v>3719.5574022152341</v>
      </c>
      <c r="AB14">
        <v>3721.0650603137301</v>
      </c>
      <c r="AC14">
        <v>3719.9964232318853</v>
      </c>
      <c r="AD14">
        <v>3429.051261765846</v>
      </c>
      <c r="AE14">
        <v>3719.4745428289539</v>
      </c>
      <c r="AF14">
        <v>3719.9557267859796</v>
      </c>
      <c r="AG14">
        <v>3719.9144837475924</v>
      </c>
      <c r="AH14">
        <v>3720.0624549190475</v>
      </c>
      <c r="AI14">
        <v>3721.0370833255256</v>
      </c>
      <c r="AJ14">
        <v>3396.2431860358492</v>
      </c>
      <c r="AK14">
        <v>3720.3414109200876</v>
      </c>
      <c r="AL14">
        <v>3722.2070229094088</v>
      </c>
      <c r="AM14">
        <v>3720.4270328330435</v>
      </c>
    </row>
    <row r="15" spans="1:56" x14ac:dyDescent="0.25">
      <c r="A15" s="74">
        <f ca="1">Exceedance!U15</f>
        <v>43160</v>
      </c>
      <c r="B15" s="273">
        <v>3282.332768905791</v>
      </c>
      <c r="C15" s="273">
        <v>3476.4670259175127</v>
      </c>
      <c r="D15" s="273">
        <v>3481.3601466109499</v>
      </c>
      <c r="E15">
        <v>3490.1170436188481</v>
      </c>
      <c r="F15">
        <v>3423.8787561373802</v>
      </c>
      <c r="G15">
        <v>3474.5992155582871</v>
      </c>
      <c r="H15">
        <v>3479.0168630362805</v>
      </c>
      <c r="I15">
        <v>3292.5660904698161</v>
      </c>
      <c r="J15">
        <v>3476.5365664103138</v>
      </c>
      <c r="K15">
        <v>3494.2605591196984</v>
      </c>
      <c r="L15">
        <v>3430.2932149540679</v>
      </c>
      <c r="M15">
        <v>3479.9527714158203</v>
      </c>
      <c r="N15">
        <v>3492.2712165425824</v>
      </c>
      <c r="O15">
        <v>3482.5646623661296</v>
      </c>
      <c r="P15">
        <v>3425.5197963578153</v>
      </c>
      <c r="Q15">
        <v>3495.1788337563848</v>
      </c>
      <c r="R15">
        <v>3496.9909986766479</v>
      </c>
      <c r="S15">
        <v>3456.3424691237778</v>
      </c>
      <c r="T15">
        <v>3454.7589479491126</v>
      </c>
      <c r="U15">
        <v>3470.8333982702134</v>
      </c>
      <c r="V15">
        <v>3490.0832109463558</v>
      </c>
      <c r="W15">
        <v>3485.6517250037664</v>
      </c>
      <c r="X15">
        <v>3342.5761447571249</v>
      </c>
      <c r="Y15">
        <v>3496.3147835469563</v>
      </c>
      <c r="Z15">
        <v>3492.883067925829</v>
      </c>
      <c r="AA15">
        <v>3447.8009670970778</v>
      </c>
      <c r="AB15">
        <v>3484.3568501859745</v>
      </c>
      <c r="AC15">
        <v>3482.9158568387725</v>
      </c>
      <c r="AD15">
        <v>3354.7604462764916</v>
      </c>
      <c r="AE15">
        <v>3502.6164912028107</v>
      </c>
      <c r="AF15">
        <v>3479.6718466731431</v>
      </c>
      <c r="AG15">
        <v>3504.8213133535196</v>
      </c>
      <c r="AH15">
        <v>3382.3961155804996</v>
      </c>
      <c r="AI15">
        <v>3429.6542866769601</v>
      </c>
      <c r="AJ15">
        <v>3342.838963309377</v>
      </c>
      <c r="AK15">
        <v>3491.0416943461992</v>
      </c>
      <c r="AL15">
        <v>3497.5438444324682</v>
      </c>
      <c r="AM15">
        <v>3494.7563015373375</v>
      </c>
    </row>
    <row r="16" spans="1:56" x14ac:dyDescent="0.25">
      <c r="A16" s="74">
        <f ca="1">Exceedance!U16</f>
        <v>43191</v>
      </c>
      <c r="B16" s="273">
        <v>3231.8792369555385</v>
      </c>
      <c r="C16" s="273">
        <v>3167.6068799219061</v>
      </c>
      <c r="D16" s="273">
        <v>3239.4225340511575</v>
      </c>
      <c r="E16">
        <v>3132.7822396643346</v>
      </c>
      <c r="F16">
        <v>3130.2717534110261</v>
      </c>
      <c r="G16">
        <v>3132.1940566114499</v>
      </c>
      <c r="H16">
        <v>3239.3337150376228</v>
      </c>
      <c r="I16">
        <v>3125.2950232919065</v>
      </c>
      <c r="J16">
        <v>3239.239702728476</v>
      </c>
      <c r="K16">
        <v>3239.911525668183</v>
      </c>
      <c r="L16">
        <v>3224.4098578496951</v>
      </c>
      <c r="M16">
        <v>3239.3691893865121</v>
      </c>
      <c r="N16">
        <v>3239.836117702594</v>
      </c>
      <c r="O16">
        <v>3239.4681896016955</v>
      </c>
      <c r="P16">
        <v>3130.3339423189341</v>
      </c>
      <c r="Q16">
        <v>3239.9463337616921</v>
      </c>
      <c r="R16">
        <v>3133.0427998169516</v>
      </c>
      <c r="S16">
        <v>3131.5020925226863</v>
      </c>
      <c r="T16">
        <v>3131.4420758581409</v>
      </c>
      <c r="U16">
        <v>3132.0513204520234</v>
      </c>
      <c r="V16">
        <v>3132.7809572226811</v>
      </c>
      <c r="W16">
        <v>3239.585200560773</v>
      </c>
      <c r="X16">
        <v>3234.1630264987843</v>
      </c>
      <c r="Y16">
        <v>3239.9893930435032</v>
      </c>
      <c r="Z16">
        <v>3239.8593105244918</v>
      </c>
      <c r="AA16">
        <v>3238.1505616790973</v>
      </c>
      <c r="AB16">
        <v>3132.5639012387937</v>
      </c>
      <c r="AC16">
        <v>3239.481501155974</v>
      </c>
      <c r="AD16">
        <v>3234.6248303324674</v>
      </c>
      <c r="AE16">
        <v>3240.2282654026708</v>
      </c>
      <c r="AF16">
        <v>3132.3863250694581</v>
      </c>
      <c r="AG16">
        <v>3240.3118413312286</v>
      </c>
      <c r="AH16">
        <v>3128.6997998301404</v>
      </c>
      <c r="AI16">
        <v>3237.4628183472014</v>
      </c>
      <c r="AJ16">
        <v>3234.172990627646</v>
      </c>
      <c r="AK16">
        <v>3168.1593191529619</v>
      </c>
      <c r="AL16">
        <v>3240.0359817921985</v>
      </c>
      <c r="AM16">
        <v>3239.9303172668642</v>
      </c>
    </row>
    <row r="17" spans="1:39" x14ac:dyDescent="0.25">
      <c r="A17" s="74">
        <f ca="1">Exceedance!U17</f>
        <v>43221</v>
      </c>
      <c r="B17" s="273">
        <v>3127.6058277303582</v>
      </c>
      <c r="C17" s="273">
        <v>3051.6828294186007</v>
      </c>
      <c r="D17" s="273">
        <v>3135.5178605683836</v>
      </c>
      <c r="E17">
        <v>2997.09442948783</v>
      </c>
      <c r="F17">
        <v>2936.9655069506712</v>
      </c>
      <c r="G17">
        <v>3164.6264980931137</v>
      </c>
      <c r="H17">
        <v>3329.2193757859791</v>
      </c>
      <c r="I17">
        <v>3322.3764930828888</v>
      </c>
      <c r="J17">
        <v>3394.9891317057604</v>
      </c>
      <c r="K17">
        <v>3050.8643709866651</v>
      </c>
      <c r="L17">
        <v>3279.1765873711452</v>
      </c>
      <c r="M17">
        <v>2960.4270975356317</v>
      </c>
      <c r="N17">
        <v>3107.3196930812187</v>
      </c>
      <c r="O17">
        <v>3274.319541463969</v>
      </c>
      <c r="P17">
        <v>3065.8908068024857</v>
      </c>
      <c r="Q17">
        <v>3201.7529334060318</v>
      </c>
      <c r="R17">
        <v>2897.453965506515</v>
      </c>
      <c r="S17">
        <v>3039.6283404835935</v>
      </c>
      <c r="T17">
        <v>3079.7896598322604</v>
      </c>
      <c r="U17">
        <v>3059.1364875748154</v>
      </c>
      <c r="V17">
        <v>3185.298031365312</v>
      </c>
      <c r="W17">
        <v>3142.2251998522024</v>
      </c>
      <c r="X17">
        <v>3176.7301600193191</v>
      </c>
      <c r="Y17">
        <v>2958.6205935269481</v>
      </c>
      <c r="Z17">
        <v>2928.2592623612932</v>
      </c>
      <c r="AA17">
        <v>3216.3719219994937</v>
      </c>
      <c r="AB17">
        <v>3098.4167312597147</v>
      </c>
      <c r="AC17">
        <v>3266.1792886024227</v>
      </c>
      <c r="AD17">
        <v>3222.9956524969771</v>
      </c>
      <c r="AE17">
        <v>2978.6719181132185</v>
      </c>
      <c r="AF17">
        <v>2876.3378495898487</v>
      </c>
      <c r="AG17">
        <v>2964.1606352587223</v>
      </c>
      <c r="AH17">
        <v>2975.2366928203787</v>
      </c>
      <c r="AI17">
        <v>3316.6966533537725</v>
      </c>
      <c r="AJ17">
        <v>3126.673356415361</v>
      </c>
      <c r="AK17">
        <v>3024.7306621936505</v>
      </c>
      <c r="AL17">
        <v>3168.7384377175113</v>
      </c>
      <c r="AM17">
        <v>3051.0371443498448</v>
      </c>
    </row>
    <row r="18" spans="1:39" x14ac:dyDescent="0.25">
      <c r="A18" s="74">
        <f ca="1">Exceedance!U18</f>
        <v>43252</v>
      </c>
      <c r="B18" s="273">
        <v>3114.9940073690618</v>
      </c>
      <c r="C18" s="273">
        <v>3289.695570943793</v>
      </c>
      <c r="D18" s="273">
        <v>3245.5486074591349</v>
      </c>
      <c r="E18">
        <v>3343.3332394410259</v>
      </c>
      <c r="F18">
        <v>3566.9281657853612</v>
      </c>
      <c r="G18">
        <v>3458.622334174755</v>
      </c>
      <c r="H18">
        <v>3356.1613195931072</v>
      </c>
      <c r="I18">
        <v>4065.4713650360545</v>
      </c>
      <c r="J18">
        <v>3412.8016573766454</v>
      </c>
      <c r="K18">
        <v>3052.584982632663</v>
      </c>
      <c r="L18">
        <v>3325.7932599264554</v>
      </c>
      <c r="M18">
        <v>2916.5408571191501</v>
      </c>
      <c r="N18">
        <v>3346.8597679816926</v>
      </c>
      <c r="O18">
        <v>3259.1681969895544</v>
      </c>
      <c r="P18">
        <v>3329.6714866926782</v>
      </c>
      <c r="Q18">
        <v>3165.0255042905051</v>
      </c>
      <c r="R18">
        <v>3199.3230152812189</v>
      </c>
      <c r="S18">
        <v>3461.5681498351064</v>
      </c>
      <c r="T18">
        <v>3656.3105618072955</v>
      </c>
      <c r="U18">
        <v>3246.836626676954</v>
      </c>
      <c r="V18">
        <v>3677.0675065618984</v>
      </c>
      <c r="W18">
        <v>3148.5835618798151</v>
      </c>
      <c r="X18">
        <v>3179.4418262852755</v>
      </c>
      <c r="Y18">
        <v>2926.4198531792599</v>
      </c>
      <c r="Z18">
        <v>2915.532643549006</v>
      </c>
      <c r="AA18">
        <v>3236.7041575911053</v>
      </c>
      <c r="AB18">
        <v>3345.0740414484389</v>
      </c>
      <c r="AC18">
        <v>3360.2119480313913</v>
      </c>
      <c r="AD18">
        <v>3198.140648765509</v>
      </c>
      <c r="AE18">
        <v>2975.8363660400109</v>
      </c>
      <c r="AF18">
        <v>3169.8613078239764</v>
      </c>
      <c r="AG18">
        <v>2932.7857553221979</v>
      </c>
      <c r="AH18">
        <v>3383.722433905391</v>
      </c>
      <c r="AI18">
        <v>3285.5230950637488</v>
      </c>
      <c r="AJ18">
        <v>3099.8660954644874</v>
      </c>
      <c r="AK18">
        <v>3335.8843429899216</v>
      </c>
      <c r="AL18">
        <v>3277.6474340145514</v>
      </c>
      <c r="AM18">
        <v>3058.839121289705</v>
      </c>
    </row>
    <row r="19" spans="1:39" x14ac:dyDescent="0.25">
      <c r="A19" s="74">
        <f ca="1">Exceedance!U19</f>
        <v>43282</v>
      </c>
      <c r="B19" s="273">
        <v>3084.1897569423486</v>
      </c>
      <c r="C19" s="273">
        <v>3382.9806609744583</v>
      </c>
      <c r="D19" s="273">
        <v>3261.0024875263671</v>
      </c>
      <c r="E19">
        <v>3701.2323202891321</v>
      </c>
      <c r="F19">
        <v>3940.82823399974</v>
      </c>
      <c r="G19">
        <v>3563.6424388812911</v>
      </c>
      <c r="H19">
        <v>3279.8323325205452</v>
      </c>
      <c r="I19">
        <v>4262.3887302199155</v>
      </c>
      <c r="J19">
        <v>3331.5258457828918</v>
      </c>
      <c r="K19">
        <v>3008.3136182417297</v>
      </c>
      <c r="L19">
        <v>3311.6765693205375</v>
      </c>
      <c r="M19">
        <v>2938.7801762988333</v>
      </c>
      <c r="N19">
        <v>3393.4743638517152</v>
      </c>
      <c r="O19">
        <v>3220.1249838897943</v>
      </c>
      <c r="P19">
        <v>3407.199994776955</v>
      </c>
      <c r="Q19">
        <v>3071.3237338002828</v>
      </c>
      <c r="R19">
        <v>3602.1999510849273</v>
      </c>
      <c r="S19">
        <v>3589.0778255960136</v>
      </c>
      <c r="T19">
        <v>3798.9187037297347</v>
      </c>
      <c r="U19">
        <v>3485.3350912208889</v>
      </c>
      <c r="V19">
        <v>3883.8996128597532</v>
      </c>
      <c r="W19">
        <v>3056.1485561775376</v>
      </c>
      <c r="X19">
        <v>3141.3077577157278</v>
      </c>
      <c r="Y19">
        <v>2900.6898036667612</v>
      </c>
      <c r="Z19">
        <v>2858.7741361062763</v>
      </c>
      <c r="AA19">
        <v>3255.7337803014348</v>
      </c>
      <c r="AB19">
        <v>3465.4643757824792</v>
      </c>
      <c r="AC19">
        <v>3270.8506274147767</v>
      </c>
      <c r="AD19">
        <v>3149.239463005702</v>
      </c>
      <c r="AE19">
        <v>3063.2464049434216</v>
      </c>
      <c r="AF19">
        <v>3371.1323593318712</v>
      </c>
      <c r="AG19">
        <v>2987.6993730564882</v>
      </c>
      <c r="AH19">
        <v>4020.3096665604326</v>
      </c>
      <c r="AI19">
        <v>3194.2683620815337</v>
      </c>
      <c r="AJ19">
        <v>3055.7425831817955</v>
      </c>
      <c r="AK19">
        <v>3469.9756334948515</v>
      </c>
      <c r="AL19">
        <v>3259.7796581579178</v>
      </c>
      <c r="AM19">
        <v>2973.4967927586176</v>
      </c>
    </row>
    <row r="20" spans="1:39" x14ac:dyDescent="0.25">
      <c r="A20" s="74">
        <f ca="1">Exceedance!U20</f>
        <v>43313</v>
      </c>
      <c r="B20" s="273">
        <v>3059.3403559550811</v>
      </c>
      <c r="C20" s="273">
        <v>3371.2444365683164</v>
      </c>
      <c r="D20" s="273">
        <v>3262.2247671443934</v>
      </c>
      <c r="E20">
        <v>3773.3269999102936</v>
      </c>
      <c r="F20">
        <v>3967.6356644728712</v>
      </c>
      <c r="G20">
        <v>3531.2327658299123</v>
      </c>
      <c r="H20">
        <v>3201.8035292574486</v>
      </c>
      <c r="I20">
        <v>4216.2403725823769</v>
      </c>
      <c r="J20">
        <v>3297.214551372494</v>
      </c>
      <c r="K20">
        <v>2991.923409331805</v>
      </c>
      <c r="L20">
        <v>3312.1360316226092</v>
      </c>
      <c r="M20">
        <v>2981.8439813802547</v>
      </c>
      <c r="N20">
        <v>3385.3570224805726</v>
      </c>
      <c r="O20">
        <v>3187.5183802954703</v>
      </c>
      <c r="P20">
        <v>3466.8251345989224</v>
      </c>
      <c r="Q20">
        <v>3040.8173054958065</v>
      </c>
      <c r="R20">
        <v>3625.166037560085</v>
      </c>
      <c r="S20">
        <v>3537.8309283475423</v>
      </c>
      <c r="T20">
        <v>3795.1357279980234</v>
      </c>
      <c r="U20">
        <v>3487.0215585976875</v>
      </c>
      <c r="V20">
        <v>3853.5667072719839</v>
      </c>
      <c r="W20">
        <v>3027.9768969746447</v>
      </c>
      <c r="X20">
        <v>3125.6809080190401</v>
      </c>
      <c r="Y20">
        <v>2898.6500425607364</v>
      </c>
      <c r="Z20">
        <v>2855.74012048231</v>
      </c>
      <c r="AA20">
        <v>3247.9795151845137</v>
      </c>
      <c r="AB20">
        <v>3446.3130138276715</v>
      </c>
      <c r="AC20">
        <v>3220.8875405531976</v>
      </c>
      <c r="AD20">
        <v>3133.6530329935003</v>
      </c>
      <c r="AE20">
        <v>3086.484655426018</v>
      </c>
      <c r="AF20">
        <v>3377.7187150458972</v>
      </c>
      <c r="AG20">
        <v>3018.522738357362</v>
      </c>
      <c r="AH20">
        <v>4069.5089549484728</v>
      </c>
      <c r="AI20">
        <v>3158.1866972282933</v>
      </c>
      <c r="AJ20">
        <v>3037.6470373970601</v>
      </c>
      <c r="AK20">
        <v>3440.8661452989077</v>
      </c>
      <c r="AL20">
        <v>3267.7489830125496</v>
      </c>
      <c r="AM20">
        <v>2952.7728493311288</v>
      </c>
    </row>
    <row r="21" spans="1:39" x14ac:dyDescent="0.25">
      <c r="A21" s="74">
        <f ca="1">Exceedance!U21</f>
        <v>43344</v>
      </c>
      <c r="B21" s="273">
        <v>3049.5524527371203</v>
      </c>
      <c r="C21" s="273">
        <v>3334.8793872187234</v>
      </c>
      <c r="D21" s="273">
        <v>3235.3926668279328</v>
      </c>
      <c r="E21">
        <v>3717.9399417152567</v>
      </c>
      <c r="F21">
        <v>3731.2936004024491</v>
      </c>
      <c r="G21">
        <v>3485.7743380405864</v>
      </c>
      <c r="H21">
        <v>3169.8942816404319</v>
      </c>
      <c r="I21">
        <v>3748.1100281595659</v>
      </c>
      <c r="J21">
        <v>3270.9823046970041</v>
      </c>
      <c r="K21">
        <v>2992.4615040910421</v>
      </c>
      <c r="L21">
        <v>3280.0700183225185</v>
      </c>
      <c r="M21">
        <v>2990.2059813250276</v>
      </c>
      <c r="N21">
        <v>3348.5020084970879</v>
      </c>
      <c r="O21">
        <v>3159.5805549097399</v>
      </c>
      <c r="P21">
        <v>3415.8786956142831</v>
      </c>
      <c r="Q21">
        <v>3036.0427238320781</v>
      </c>
      <c r="R21">
        <v>3558.9405664488354</v>
      </c>
      <c r="S21">
        <v>3492.77119204983</v>
      </c>
      <c r="T21">
        <v>3718.921963819389</v>
      </c>
      <c r="U21">
        <v>3435.5706277198669</v>
      </c>
      <c r="V21">
        <v>3722.6906465242773</v>
      </c>
      <c r="W21">
        <v>3037.2297239626632</v>
      </c>
      <c r="X21">
        <v>3120.8547379968354</v>
      </c>
      <c r="Y21">
        <v>2914.7633387798865</v>
      </c>
      <c r="Z21">
        <v>2874.918763895294</v>
      </c>
      <c r="AA21">
        <v>3217.1705138621446</v>
      </c>
      <c r="AB21">
        <v>3398.6144514511584</v>
      </c>
      <c r="AC21">
        <v>3204.6078213378887</v>
      </c>
      <c r="AD21">
        <v>3125.8040285332145</v>
      </c>
      <c r="AE21">
        <v>3086.7026645754231</v>
      </c>
      <c r="AF21">
        <v>3344.7313951563397</v>
      </c>
      <c r="AG21">
        <v>3012.0820659324713</v>
      </c>
      <c r="AH21">
        <v>3738.0773008029223</v>
      </c>
      <c r="AI21">
        <v>3150.7731954265028</v>
      </c>
      <c r="AJ21">
        <v>3036.7817149295543</v>
      </c>
      <c r="AK21">
        <v>3400.366728657134</v>
      </c>
      <c r="AL21">
        <v>3242.5051205261807</v>
      </c>
      <c r="AM21">
        <v>2964.3184018511306</v>
      </c>
    </row>
    <row r="22" spans="1:39" x14ac:dyDescent="0.25">
      <c r="A22" s="74">
        <f ca="1">Exceedance!U22</f>
        <v>43374</v>
      </c>
      <c r="B22" s="273">
        <v>3052.3132644875209</v>
      </c>
      <c r="C22" s="273">
        <v>3305.7506660910221</v>
      </c>
      <c r="D22" s="273">
        <v>3216.6710238784635</v>
      </c>
      <c r="E22">
        <v>3710.4572248822305</v>
      </c>
      <c r="F22">
        <v>3710.9805828355829</v>
      </c>
      <c r="G22">
        <v>3436.3916406932731</v>
      </c>
      <c r="H22">
        <v>3148.3535129618067</v>
      </c>
      <c r="I22">
        <v>3711.6396014517991</v>
      </c>
      <c r="J22">
        <v>3251.422869391025</v>
      </c>
      <c r="K22">
        <v>2999.2518132720752</v>
      </c>
      <c r="L22">
        <v>3256.7741955660863</v>
      </c>
      <c r="M22">
        <v>3012.6118466763587</v>
      </c>
      <c r="N22">
        <v>3313.9229748900452</v>
      </c>
      <c r="O22">
        <v>3138.8452269213967</v>
      </c>
      <c r="P22">
        <v>3375.1753263602036</v>
      </c>
      <c r="Q22">
        <v>3057.154660716571</v>
      </c>
      <c r="R22">
        <v>3499.1613596942993</v>
      </c>
      <c r="S22">
        <v>3450.9368277276849</v>
      </c>
      <c r="T22">
        <v>3710.4957122775581</v>
      </c>
      <c r="U22">
        <v>3394.7277669424125</v>
      </c>
      <c r="V22">
        <v>3710.6434144302902</v>
      </c>
      <c r="W22">
        <v>3056.4053993109674</v>
      </c>
      <c r="X22">
        <v>3122.800373590404</v>
      </c>
      <c r="Y22">
        <v>2936.2853356766745</v>
      </c>
      <c r="Z22">
        <v>2897.1621544814925</v>
      </c>
      <c r="AA22">
        <v>3197.8477566962019</v>
      </c>
      <c r="AB22">
        <v>3357.5905367073606</v>
      </c>
      <c r="AC22">
        <v>3201.2645051570198</v>
      </c>
      <c r="AD22">
        <v>3134.2417249884852</v>
      </c>
      <c r="AE22">
        <v>3089.9649183317092</v>
      </c>
      <c r="AF22">
        <v>3321.9346428705294</v>
      </c>
      <c r="AG22">
        <v>3011.4424433008689</v>
      </c>
      <c r="AH22">
        <v>3711.2464291071979</v>
      </c>
      <c r="AI22">
        <v>3153.2220396627508</v>
      </c>
      <c r="AJ22">
        <v>3057.7871597342132</v>
      </c>
      <c r="AK22">
        <v>3370.4825721135817</v>
      </c>
      <c r="AL22">
        <v>3229.7860676247365</v>
      </c>
      <c r="AM22">
        <v>2989.8941077876507</v>
      </c>
    </row>
    <row r="23" spans="1:39" x14ac:dyDescent="0.25">
      <c r="A23" s="74">
        <f ca="1">Exceedance!U23</f>
        <v>43405</v>
      </c>
      <c r="B23" s="273">
        <v>3060.7786335971136</v>
      </c>
      <c r="C23" s="273">
        <v>3275.3655097575802</v>
      </c>
      <c r="D23" s="273">
        <v>3199.1110553676394</v>
      </c>
      <c r="E23">
        <v>3714.2029455670236</v>
      </c>
      <c r="F23">
        <v>3713.7248335210152</v>
      </c>
      <c r="G23">
        <v>3389.7005617686623</v>
      </c>
      <c r="H23">
        <v>3132.0490670935001</v>
      </c>
      <c r="I23">
        <v>3713.4509143569103</v>
      </c>
      <c r="J23">
        <v>3238.4814068149794</v>
      </c>
      <c r="K23">
        <v>3014.7101026371206</v>
      </c>
      <c r="L23">
        <v>3239.1644327355079</v>
      </c>
      <c r="M23">
        <v>3040.5380359265623</v>
      </c>
      <c r="N23">
        <v>3290.7777805089709</v>
      </c>
      <c r="O23">
        <v>3127.0755859546553</v>
      </c>
      <c r="P23">
        <v>3343.6240342735996</v>
      </c>
      <c r="Q23">
        <v>3074.1434776851011</v>
      </c>
      <c r="R23">
        <v>3471.1396234563895</v>
      </c>
      <c r="S23">
        <v>3422.0649240027169</v>
      </c>
      <c r="T23">
        <v>3713.4287250440457</v>
      </c>
      <c r="U23">
        <v>3359.9044178599524</v>
      </c>
      <c r="V23">
        <v>3713.0941820484991</v>
      </c>
      <c r="W23">
        <v>3078.8630031208586</v>
      </c>
      <c r="X23">
        <v>3132.5633583197664</v>
      </c>
      <c r="Y23">
        <v>2961.4334864241382</v>
      </c>
      <c r="Z23">
        <v>2927.2322858413913</v>
      </c>
      <c r="AA23">
        <v>3204.4489022260082</v>
      </c>
      <c r="AB23">
        <v>3322.8769529651759</v>
      </c>
      <c r="AC23">
        <v>3202.639956288132</v>
      </c>
      <c r="AD23">
        <v>3140.6580980609665</v>
      </c>
      <c r="AE23">
        <v>3098.6432350728787</v>
      </c>
      <c r="AF23">
        <v>3306.1252155858988</v>
      </c>
      <c r="AG23">
        <v>3018.5357499870652</v>
      </c>
      <c r="AH23">
        <v>3713.5616769449239</v>
      </c>
      <c r="AI23">
        <v>3164.9665416059402</v>
      </c>
      <c r="AJ23">
        <v>3073.5893957340345</v>
      </c>
      <c r="AK23">
        <v>3340.4858490522192</v>
      </c>
      <c r="AL23">
        <v>3223.6001612622217</v>
      </c>
      <c r="AM23">
        <v>3021.0237555010576</v>
      </c>
    </row>
    <row r="24" spans="1:39" x14ac:dyDescent="0.25">
      <c r="A24" s="74">
        <f ca="1">Exceedance!U24</f>
        <v>43435</v>
      </c>
      <c r="B24" s="273">
        <v>3067.8915084992936</v>
      </c>
      <c r="C24" s="273">
        <v>3242.9133917610484</v>
      </c>
      <c r="D24" s="273">
        <v>3179.9547579329942</v>
      </c>
      <c r="E24">
        <v>3710.3085146317212</v>
      </c>
      <c r="F24">
        <v>3710.2900420230585</v>
      </c>
      <c r="G24">
        <v>3353.7826054812026</v>
      </c>
      <c r="H24">
        <v>3117.3820669743286</v>
      </c>
      <c r="I24">
        <v>3710.2794587264198</v>
      </c>
      <c r="J24">
        <v>3230.2697689272636</v>
      </c>
      <c r="K24">
        <v>3031.9678561846249</v>
      </c>
      <c r="L24">
        <v>3225.3530118280887</v>
      </c>
      <c r="M24">
        <v>3070.5552096231304</v>
      </c>
      <c r="N24">
        <v>3268.3552949701725</v>
      </c>
      <c r="O24">
        <v>3116.0861752527621</v>
      </c>
      <c r="P24">
        <v>3309.4915025007444</v>
      </c>
      <c r="Q24">
        <v>3088.7228642835421</v>
      </c>
      <c r="R24">
        <v>3444.1994703410487</v>
      </c>
      <c r="S24">
        <v>3370.5898769001051</v>
      </c>
      <c r="T24">
        <v>3710.2786014081084</v>
      </c>
      <c r="U24">
        <v>3326.9635292664771</v>
      </c>
      <c r="V24">
        <v>3710.2656758149619</v>
      </c>
      <c r="W24">
        <v>3102.6097400443891</v>
      </c>
      <c r="X24">
        <v>3143.3182565084026</v>
      </c>
      <c r="Y24">
        <v>2987.4402152446683</v>
      </c>
      <c r="Z24">
        <v>2958.4704524936556</v>
      </c>
      <c r="AA24">
        <v>3197.4580500272609</v>
      </c>
      <c r="AB24">
        <v>3292.0963085457643</v>
      </c>
      <c r="AC24">
        <v>3205.8300241693159</v>
      </c>
      <c r="AD24">
        <v>3143.7169129644485</v>
      </c>
      <c r="AE24">
        <v>3111.0609010811722</v>
      </c>
      <c r="AF24">
        <v>3292.6968098592961</v>
      </c>
      <c r="AG24">
        <v>3029.1924161812162</v>
      </c>
      <c r="AH24">
        <v>3710.2837382128391</v>
      </c>
      <c r="AI24">
        <v>3178.4708509131556</v>
      </c>
      <c r="AJ24">
        <v>3087.5033700990361</v>
      </c>
      <c r="AK24">
        <v>3313.9278563580619</v>
      </c>
      <c r="AL24">
        <v>3221.1152240398997</v>
      </c>
      <c r="AM24">
        <v>3052.8638291748102</v>
      </c>
    </row>
    <row r="25" spans="1:39" x14ac:dyDescent="0.25">
      <c r="A25" s="74">
        <f ca="1">Exceedance!U25</f>
        <v>43466</v>
      </c>
      <c r="B25" s="273">
        <v>3082.3616211445647</v>
      </c>
      <c r="C25" s="273">
        <v>3217.4726734595429</v>
      </c>
      <c r="D25" s="273">
        <v>3167.9259268210135</v>
      </c>
      <c r="E25">
        <v>3710.1580475939963</v>
      </c>
      <c r="F25">
        <v>3710.1573338278463</v>
      </c>
      <c r="G25">
        <v>3316.9969464671449</v>
      </c>
      <c r="H25">
        <v>3096.6363627699238</v>
      </c>
      <c r="I25">
        <v>3710.1569248981159</v>
      </c>
      <c r="J25">
        <v>3218.4343123311824</v>
      </c>
      <c r="K25">
        <v>3046.8046797905677</v>
      </c>
      <c r="L25">
        <v>3211.7045829818658</v>
      </c>
      <c r="M25">
        <v>3098.9145079586174</v>
      </c>
      <c r="N25">
        <v>3244.3807360788792</v>
      </c>
      <c r="O25">
        <v>3103.4889025104708</v>
      </c>
      <c r="P25">
        <v>3274.9643020658768</v>
      </c>
      <c r="Q25">
        <v>3104.4572329968887</v>
      </c>
      <c r="R25">
        <v>3416.6640627940883</v>
      </c>
      <c r="S25">
        <v>3356.7785871303158</v>
      </c>
      <c r="T25">
        <v>3710.1568917720533</v>
      </c>
      <c r="U25">
        <v>3293.1793271842485</v>
      </c>
      <c r="V25">
        <v>3710.1563923379449</v>
      </c>
      <c r="W25">
        <v>3124.1293057127355</v>
      </c>
      <c r="X25">
        <v>3153.052767914915</v>
      </c>
      <c r="Y25">
        <v>3013.2434617712015</v>
      </c>
      <c r="Z25">
        <v>2986.4696864364896</v>
      </c>
      <c r="AA25">
        <v>3190.0748438962755</v>
      </c>
      <c r="AB25">
        <v>3262.5750139760721</v>
      </c>
      <c r="AC25">
        <v>3209.0747870969376</v>
      </c>
      <c r="AD25">
        <v>3145.6055223161238</v>
      </c>
      <c r="AE25">
        <v>3123.2431912482502</v>
      </c>
      <c r="AF25">
        <v>3278.5779861683432</v>
      </c>
      <c r="AG25">
        <v>3039.6440488192757</v>
      </c>
      <c r="AH25">
        <v>3710.1570902538929</v>
      </c>
      <c r="AI25">
        <v>3189.4252117762508</v>
      </c>
      <c r="AJ25">
        <v>3100.7994048495871</v>
      </c>
      <c r="AK25">
        <v>3296.7921938879012</v>
      </c>
      <c r="AL25">
        <v>3219.8485701272543</v>
      </c>
      <c r="AM25">
        <v>3083.2629157464598</v>
      </c>
    </row>
    <row r="26" spans="1:39" x14ac:dyDescent="0.25">
      <c r="A26" s="74">
        <f ca="1">Exceedance!U26</f>
        <v>43497</v>
      </c>
      <c r="B26" s="273">
        <v>3097.3339948251814</v>
      </c>
      <c r="C26" s="273">
        <v>3191.266076517381</v>
      </c>
      <c r="D26" s="273">
        <v>3155.9079889834811</v>
      </c>
      <c r="E26">
        <v>3721.5909499845802</v>
      </c>
      <c r="F26">
        <v>3719.9467964222949</v>
      </c>
      <c r="G26">
        <v>3286.4154033118111</v>
      </c>
      <c r="H26">
        <v>3080.4550050343141</v>
      </c>
      <c r="I26">
        <v>3719.2853652987451</v>
      </c>
      <c r="J26">
        <v>3203.0071791290857</v>
      </c>
      <c r="K26">
        <v>3062.7176954946781</v>
      </c>
      <c r="L26">
        <v>3192.7272540883737</v>
      </c>
      <c r="M26">
        <v>3127.7778163261037</v>
      </c>
      <c r="N26">
        <v>3218.2430989752393</v>
      </c>
      <c r="O26">
        <v>3089.1965514101012</v>
      </c>
      <c r="P26">
        <v>3246.9323664238823</v>
      </c>
      <c r="Q26">
        <v>3123.3335994699319</v>
      </c>
      <c r="R26">
        <v>3400.8099635397411</v>
      </c>
      <c r="S26">
        <v>3337.5782603754224</v>
      </c>
      <c r="T26">
        <v>3719.4968379151474</v>
      </c>
      <c r="U26">
        <v>3263.0642446729939</v>
      </c>
      <c r="V26">
        <v>3719.0041746800975</v>
      </c>
      <c r="W26">
        <v>3142.2990958299861</v>
      </c>
      <c r="X26">
        <v>3164.9187179619921</v>
      </c>
      <c r="Y26">
        <v>3042.8788518034148</v>
      </c>
      <c r="Z26">
        <v>3015.0784011159599</v>
      </c>
      <c r="AA26">
        <v>3175.1153335429785</v>
      </c>
      <c r="AB26">
        <v>3227.5709092819116</v>
      </c>
      <c r="AC26">
        <v>3210.2930306786543</v>
      </c>
      <c r="AD26">
        <v>3150.0670720391668</v>
      </c>
      <c r="AE26">
        <v>3132.4387037066258</v>
      </c>
      <c r="AF26">
        <v>3259.1515556940021</v>
      </c>
      <c r="AG26">
        <v>3047.5379404792893</v>
      </c>
      <c r="AH26">
        <v>3719.8321465361969</v>
      </c>
      <c r="AI26">
        <v>3197.2536835443225</v>
      </c>
      <c r="AJ26">
        <v>3118.6485299409333</v>
      </c>
      <c r="AK26">
        <v>3288.961171136707</v>
      </c>
      <c r="AL26">
        <v>3212.3177802309515</v>
      </c>
      <c r="AM26">
        <v>3110.8972822513638</v>
      </c>
    </row>
    <row r="27" spans="1:39" x14ac:dyDescent="0.25">
      <c r="A27" s="74">
        <f ca="1">Exceedance!U27</f>
        <v>43525</v>
      </c>
      <c r="B27" s="273">
        <v>3150.7176712470564</v>
      </c>
      <c r="C27" s="273">
        <v>3203.493867896188</v>
      </c>
      <c r="D27" s="273">
        <v>3181.9726152318499</v>
      </c>
      <c r="E27">
        <v>3466.9038206403638</v>
      </c>
      <c r="F27">
        <v>3471.5101617138575</v>
      </c>
      <c r="G27">
        <v>3243.7031980680322</v>
      </c>
      <c r="H27">
        <v>3067.4674367672287</v>
      </c>
      <c r="I27">
        <v>3473.8686871500281</v>
      </c>
      <c r="J27">
        <v>3223.4413821990361</v>
      </c>
      <c r="K27">
        <v>3118.4570006392914</v>
      </c>
      <c r="L27">
        <v>3198.8993934787372</v>
      </c>
      <c r="M27">
        <v>3170.556317070264</v>
      </c>
      <c r="N27">
        <v>3251.09107134337</v>
      </c>
      <c r="O27">
        <v>3115.6987260071892</v>
      </c>
      <c r="P27">
        <v>3244.3849411012498</v>
      </c>
      <c r="Q27">
        <v>3179.5394086068595</v>
      </c>
      <c r="R27">
        <v>3315.6731363285899</v>
      </c>
      <c r="S27">
        <v>3284.6719927621248</v>
      </c>
      <c r="T27">
        <v>3467.9380309842095</v>
      </c>
      <c r="U27">
        <v>3248.6550366918887</v>
      </c>
      <c r="V27">
        <v>3481.0886945155171</v>
      </c>
      <c r="W27">
        <v>3188.3258624083837</v>
      </c>
      <c r="X27">
        <v>3191.5477099527429</v>
      </c>
      <c r="Y27">
        <v>3090.4836192922448</v>
      </c>
      <c r="Z27">
        <v>3078.587125663897</v>
      </c>
      <c r="AA27">
        <v>3191.4128887385928</v>
      </c>
      <c r="AB27">
        <v>3217.645891399392</v>
      </c>
      <c r="AC27">
        <v>3241.2821986426766</v>
      </c>
      <c r="AD27">
        <v>3166.4779297089613</v>
      </c>
      <c r="AE27">
        <v>3167.39915412763</v>
      </c>
      <c r="AF27">
        <v>3261.6277030461265</v>
      </c>
      <c r="AG27">
        <v>3080.0186345907773</v>
      </c>
      <c r="AH27">
        <v>3441.1443644717419</v>
      </c>
      <c r="AI27">
        <v>3229.7427615307552</v>
      </c>
      <c r="AJ27">
        <v>3153.6284973240276</v>
      </c>
      <c r="AK27">
        <v>3267.9495455498391</v>
      </c>
      <c r="AL27">
        <v>3228.0892011934352</v>
      </c>
      <c r="AM27">
        <v>3168.2025331481109</v>
      </c>
    </row>
    <row r="28" spans="1:39" x14ac:dyDescent="0.25">
      <c r="A28" s="74">
        <f ca="1">Exceedance!U28</f>
        <v>43556</v>
      </c>
      <c r="B28" s="273">
        <v>3226.8913473174744</v>
      </c>
      <c r="C28" s="273">
        <v>3228.8911698893671</v>
      </c>
      <c r="D28" s="273">
        <v>3228.0756297064481</v>
      </c>
      <c r="E28">
        <v>3131.9023772676505</v>
      </c>
      <c r="F28">
        <v>3132.0769718862853</v>
      </c>
      <c r="G28">
        <v>3230.4150439923333</v>
      </c>
      <c r="H28">
        <v>3116.7655439704986</v>
      </c>
      <c r="I28">
        <v>3239.1385803517142</v>
      </c>
      <c r="J28">
        <v>3229.6471264000579</v>
      </c>
      <c r="K28">
        <v>3205.9568104381688</v>
      </c>
      <c r="L28">
        <v>3228.7170560749537</v>
      </c>
      <c r="M28">
        <v>3212.8302308342522</v>
      </c>
      <c r="N28">
        <v>3230.6950524504259</v>
      </c>
      <c r="O28">
        <v>3153.9345338224953</v>
      </c>
      <c r="P28">
        <v>3230.4408827912262</v>
      </c>
      <c r="Q28">
        <v>3121.0113659280341</v>
      </c>
      <c r="R28">
        <v>3126.1709672551228</v>
      </c>
      <c r="S28">
        <v>3124.9957927704877</v>
      </c>
      <c r="T28">
        <v>3167.2836029642026</v>
      </c>
      <c r="U28">
        <v>3221.0152045167233</v>
      </c>
      <c r="V28">
        <v>3239.4122450244481</v>
      </c>
      <c r="W28">
        <v>3228.3163793507274</v>
      </c>
      <c r="X28">
        <v>3163.6534009630846</v>
      </c>
      <c r="Y28">
        <v>3123.3682226556061</v>
      </c>
      <c r="Z28">
        <v>3160.5681345373478</v>
      </c>
      <c r="AA28">
        <v>3156.8032701749735</v>
      </c>
      <c r="AB28">
        <v>3229.4274839204527</v>
      </c>
      <c r="AC28">
        <v>3230.3232842142943</v>
      </c>
      <c r="AD28">
        <v>3181.1637579629723</v>
      </c>
      <c r="AE28">
        <v>3155.8933310338607</v>
      </c>
      <c r="AF28">
        <v>3231.0944211323031</v>
      </c>
      <c r="AG28">
        <v>3117.2409613983541</v>
      </c>
      <c r="AH28">
        <v>3237.8982803510553</v>
      </c>
      <c r="AI28">
        <v>3229.885939594195</v>
      </c>
      <c r="AJ28">
        <v>3205.5257757884365</v>
      </c>
      <c r="AK28">
        <v>3231.334040646394</v>
      </c>
      <c r="AL28">
        <v>3229.8232723391284</v>
      </c>
      <c r="AM28">
        <v>3129.8567022273869</v>
      </c>
    </row>
    <row r="29" spans="1:39" x14ac:dyDescent="0.25">
      <c r="A29" s="74">
        <f ca="1">Exceedance!U29</f>
        <v>43586</v>
      </c>
      <c r="B29" s="273">
        <v>3188.7288767137607</v>
      </c>
      <c r="C29" s="273">
        <v>3171.8300786130676</v>
      </c>
      <c r="D29" s="273">
        <v>3179.8071385857133</v>
      </c>
      <c r="E29">
        <v>2976.0606171113682</v>
      </c>
      <c r="F29">
        <v>3111.7355458418451</v>
      </c>
      <c r="G29">
        <v>3274.5496692024985</v>
      </c>
      <c r="H29">
        <v>3323.2509832231035</v>
      </c>
      <c r="I29">
        <v>3327.4349043861653</v>
      </c>
      <c r="J29">
        <v>3204.6269528108314</v>
      </c>
      <c r="K29">
        <v>3117.1964788608207</v>
      </c>
      <c r="L29">
        <v>3185.1437807771467</v>
      </c>
      <c r="M29">
        <v>3134.6453470893289</v>
      </c>
      <c r="N29">
        <v>3222.9785477108735</v>
      </c>
      <c r="O29">
        <v>3058.0691717177997</v>
      </c>
      <c r="P29">
        <v>3203.6278541169772</v>
      </c>
      <c r="Q29">
        <v>2960.0054549826905</v>
      </c>
      <c r="R29">
        <v>3099.3879199572229</v>
      </c>
      <c r="S29">
        <v>3117.5526058300143</v>
      </c>
      <c r="T29">
        <v>2930.0995805984562</v>
      </c>
      <c r="U29">
        <v>3209.9683768972018</v>
      </c>
      <c r="V29">
        <v>3178.9083631796998</v>
      </c>
      <c r="W29">
        <v>3184.3412824232564</v>
      </c>
      <c r="X29">
        <v>3101.4695851138413</v>
      </c>
      <c r="Y29">
        <v>3119.4580478010207</v>
      </c>
      <c r="Z29">
        <v>3139.3285721287002</v>
      </c>
      <c r="AA29">
        <v>3100.8372577273249</v>
      </c>
      <c r="AB29">
        <v>3243.9896009560725</v>
      </c>
      <c r="AC29">
        <v>3303.6186700461772</v>
      </c>
      <c r="AD29">
        <v>3048.8622541204727</v>
      </c>
      <c r="AE29">
        <v>3000.5625595003321</v>
      </c>
      <c r="AF29">
        <v>3156.5607399530923</v>
      </c>
      <c r="AG29">
        <v>3062.1713439114592</v>
      </c>
      <c r="AH29">
        <v>3185.0012063649233</v>
      </c>
      <c r="AI29">
        <v>3177.7821541897702</v>
      </c>
      <c r="AJ29">
        <v>3235.8417150173009</v>
      </c>
      <c r="AK29">
        <v>3167.9390059727962</v>
      </c>
      <c r="AL29">
        <v>3129.7944268586593</v>
      </c>
      <c r="AM29">
        <v>3102.7910596546981</v>
      </c>
    </row>
    <row r="30" spans="1:39" x14ac:dyDescent="0.25">
      <c r="A30" s="74">
        <f ca="1">Exceedance!U30</f>
        <v>43617</v>
      </c>
      <c r="B30" s="273">
        <v>3342.1576709915298</v>
      </c>
      <c r="C30" s="273">
        <v>3296.0594300589214</v>
      </c>
      <c r="D30" s="273">
        <v>3316.578335601102</v>
      </c>
      <c r="E30">
        <v>3667.044073344191</v>
      </c>
      <c r="F30">
        <v>3392.3450876303964</v>
      </c>
      <c r="G30">
        <v>3295.8871123708532</v>
      </c>
      <c r="H30">
        <v>3925.6000553038657</v>
      </c>
      <c r="I30">
        <v>3339.189609172463</v>
      </c>
      <c r="J30">
        <v>3177.7760361095666</v>
      </c>
      <c r="K30">
        <v>3203.3943029576203</v>
      </c>
      <c r="L30">
        <v>3135.348097766715</v>
      </c>
      <c r="M30">
        <v>3332.5326576687689</v>
      </c>
      <c r="N30">
        <v>3201.2968355348771</v>
      </c>
      <c r="O30">
        <v>3280.7752510862101</v>
      </c>
      <c r="P30">
        <v>3152.8309968685821</v>
      </c>
      <c r="Q30">
        <v>3136.5099467888003</v>
      </c>
      <c r="R30">
        <v>3487.4737788483785</v>
      </c>
      <c r="S30">
        <v>3554.0199151446554</v>
      </c>
      <c r="T30">
        <v>3133.7131060053202</v>
      </c>
      <c r="U30">
        <v>3649.055143232019</v>
      </c>
      <c r="V30">
        <v>3170.8439327711353</v>
      </c>
      <c r="W30">
        <v>3208.982935094341</v>
      </c>
      <c r="X30">
        <v>3097.989622520402</v>
      </c>
      <c r="Y30">
        <v>3045.785026192515</v>
      </c>
      <c r="Z30">
        <v>3114.0611917388878</v>
      </c>
      <c r="AA30">
        <v>3274.9678441501278</v>
      </c>
      <c r="AB30">
        <v>3329.7207556859271</v>
      </c>
      <c r="AC30">
        <v>3215.9724330864178</v>
      </c>
      <c r="AD30">
        <v>3102.2842996650393</v>
      </c>
      <c r="AE30">
        <v>3213.6344942564588</v>
      </c>
      <c r="AF30">
        <v>3116.5629755645368</v>
      </c>
      <c r="AG30">
        <v>3232.6878784462979</v>
      </c>
      <c r="AH30">
        <v>3143.4828708562645</v>
      </c>
      <c r="AI30">
        <v>3164.2048327086945</v>
      </c>
      <c r="AJ30">
        <v>3405.9335155879198</v>
      </c>
      <c r="AK30">
        <v>3263.8848163071825</v>
      </c>
      <c r="AL30">
        <v>3142.5088894777446</v>
      </c>
      <c r="AM30">
        <v>3377.7983351463458</v>
      </c>
    </row>
    <row r="31" spans="1:39" x14ac:dyDescent="0.25">
      <c r="A31" s="74">
        <f ca="1">Exceedance!U31</f>
        <v>43647</v>
      </c>
      <c r="B31" s="273">
        <v>3432.5829480837251</v>
      </c>
      <c r="C31" s="273">
        <v>3334.2918811488953</v>
      </c>
      <c r="D31" s="273">
        <v>3376.0760230041865</v>
      </c>
      <c r="E31">
        <v>4036.5225103478779</v>
      </c>
      <c r="F31">
        <v>3491.5726208456053</v>
      </c>
      <c r="G31">
        <v>3216.3340513125559</v>
      </c>
      <c r="H31">
        <v>4040.1528229020892</v>
      </c>
      <c r="I31">
        <v>3254.0863016167104</v>
      </c>
      <c r="J31">
        <v>3130.3439004284655</v>
      </c>
      <c r="K31">
        <v>3261.8585307498952</v>
      </c>
      <c r="L31">
        <v>3184.3792839339576</v>
      </c>
      <c r="M31">
        <v>3445.4456693936572</v>
      </c>
      <c r="N31">
        <v>3158.549855287501</v>
      </c>
      <c r="O31">
        <v>3368.9811818139606</v>
      </c>
      <c r="P31">
        <v>3057.0919208115838</v>
      </c>
      <c r="Q31">
        <v>3512.9136040703411</v>
      </c>
      <c r="R31">
        <v>3602.6918413796752</v>
      </c>
      <c r="S31">
        <v>3701.7838965447072</v>
      </c>
      <c r="T31">
        <v>3391.0628285873636</v>
      </c>
      <c r="U31">
        <v>3844.0464229367808</v>
      </c>
      <c r="V31">
        <v>3075.6449513694474</v>
      </c>
      <c r="W31">
        <v>3195.3858843647836</v>
      </c>
      <c r="X31">
        <v>3086.4846392277632</v>
      </c>
      <c r="Y31">
        <v>3054.396190549221</v>
      </c>
      <c r="Z31">
        <v>3202.3639217348773</v>
      </c>
      <c r="AA31">
        <v>3418.4952571782724</v>
      </c>
      <c r="AB31">
        <v>3245.8557560750451</v>
      </c>
      <c r="AC31">
        <v>3164.0950609029023</v>
      </c>
      <c r="AD31">
        <v>3249.0767390725405</v>
      </c>
      <c r="AE31">
        <v>3435.8213604589487</v>
      </c>
      <c r="AF31">
        <v>3163.5152285533713</v>
      </c>
      <c r="AG31">
        <v>3790.3833527552556</v>
      </c>
      <c r="AH31">
        <v>3049.5418458003383</v>
      </c>
      <c r="AI31">
        <v>3134.5121289668627</v>
      </c>
      <c r="AJ31">
        <v>3603.7653425059034</v>
      </c>
      <c r="AK31">
        <v>3238.4689898061897</v>
      </c>
      <c r="AL31">
        <v>3105.5662003924945</v>
      </c>
      <c r="AM31">
        <v>3708.4113383832746</v>
      </c>
    </row>
    <row r="32" spans="1:39" x14ac:dyDescent="0.25">
      <c r="A32" s="74">
        <f ca="1">Exceedance!U32</f>
        <v>43678</v>
      </c>
      <c r="B32" s="273">
        <v>3417.3990084994657</v>
      </c>
      <c r="C32" s="273">
        <v>3326.2268902588171</v>
      </c>
      <c r="D32" s="273">
        <v>3364.9552644755809</v>
      </c>
      <c r="E32">
        <v>4059.7866139481707</v>
      </c>
      <c r="F32">
        <v>3468.4399726550878</v>
      </c>
      <c r="G32">
        <v>3145.8089943358614</v>
      </c>
      <c r="H32">
        <v>3989.0512299177681</v>
      </c>
      <c r="I32">
        <v>3226.2677705619167</v>
      </c>
      <c r="J32">
        <v>3106.0975136041966</v>
      </c>
      <c r="K32">
        <v>3270.1824937583883</v>
      </c>
      <c r="L32">
        <v>3204.6284874734556</v>
      </c>
      <c r="M32">
        <v>3433.5863589413048</v>
      </c>
      <c r="N32">
        <v>3138.3369850326976</v>
      </c>
      <c r="O32">
        <v>3430.7679720609303</v>
      </c>
      <c r="P32">
        <v>3032.1232989642358</v>
      </c>
      <c r="Q32">
        <v>3536.3327542221346</v>
      </c>
      <c r="R32">
        <v>3550.8414430103248</v>
      </c>
      <c r="S32">
        <v>3695.78476567196</v>
      </c>
      <c r="T32">
        <v>3400.3731212604148</v>
      </c>
      <c r="U32">
        <v>3807.6786585391683</v>
      </c>
      <c r="V32">
        <v>3047.1354397452506</v>
      </c>
      <c r="W32">
        <v>3178.4696030583359</v>
      </c>
      <c r="X32">
        <v>3064.036776296829</v>
      </c>
      <c r="Y32">
        <v>3030.0258064218087</v>
      </c>
      <c r="Z32">
        <v>3203.1370153081457</v>
      </c>
      <c r="AA32">
        <v>3406.0834264684904</v>
      </c>
      <c r="AB32">
        <v>3194.4043924557441</v>
      </c>
      <c r="AC32">
        <v>3145.2211841862822</v>
      </c>
      <c r="AD32">
        <v>3255.2685543324733</v>
      </c>
      <c r="AE32">
        <v>3436.9253758580853</v>
      </c>
      <c r="AF32">
        <v>3177.7779140116982</v>
      </c>
      <c r="AG32">
        <v>3830.2997329617742</v>
      </c>
      <c r="AH32">
        <v>3028.0884570315889</v>
      </c>
      <c r="AI32">
        <v>3115.2982625642521</v>
      </c>
      <c r="AJ32">
        <v>3569.3262867901549</v>
      </c>
      <c r="AK32">
        <v>3245.3985191798183</v>
      </c>
      <c r="AL32">
        <v>3075.4494376626826</v>
      </c>
      <c r="AM32">
        <v>3769.5609404833854</v>
      </c>
    </row>
    <row r="33" spans="1:39" x14ac:dyDescent="0.25">
      <c r="A33" s="74">
        <f ca="1">Exceedance!U33</f>
        <v>43709</v>
      </c>
      <c r="B33" s="273">
        <v>3371.6433150721527</v>
      </c>
      <c r="C33" s="273">
        <v>3290.9693482608791</v>
      </c>
      <c r="D33" s="273">
        <v>3325.231365364356</v>
      </c>
      <c r="E33">
        <v>3737.6695155759126</v>
      </c>
      <c r="F33">
        <v>3420.7046176726512</v>
      </c>
      <c r="G33">
        <v>3119.6710740005742</v>
      </c>
      <c r="H33">
        <v>3732.0944643624052</v>
      </c>
      <c r="I33">
        <v>3207.6600113783866</v>
      </c>
      <c r="J33">
        <v>3091.001923666111</v>
      </c>
      <c r="K33">
        <v>3242.2579231573359</v>
      </c>
      <c r="L33">
        <v>3185.2441212983804</v>
      </c>
      <c r="M33">
        <v>3389.4690804542984</v>
      </c>
      <c r="N33">
        <v>3115.5917801717405</v>
      </c>
      <c r="O33">
        <v>3383.6299173257776</v>
      </c>
      <c r="P33">
        <v>3027.694303855229</v>
      </c>
      <c r="Q33">
        <v>3477.1007405166588</v>
      </c>
      <c r="R33">
        <v>3500.6160276273963</v>
      </c>
      <c r="S33">
        <v>3635.0240062241087</v>
      </c>
      <c r="T33">
        <v>3357.4228044144274</v>
      </c>
      <c r="U33">
        <v>3719.3453619894294</v>
      </c>
      <c r="V33">
        <v>3053.0963096597702</v>
      </c>
      <c r="W33">
        <v>3165.9306580755783</v>
      </c>
      <c r="X33">
        <v>3064.6792009504916</v>
      </c>
      <c r="Y33">
        <v>3030.4005318261907</v>
      </c>
      <c r="Z33">
        <v>3177.1882975961184</v>
      </c>
      <c r="AA33">
        <v>3361.9878637964352</v>
      </c>
      <c r="AB33">
        <v>3187.9382039982402</v>
      </c>
      <c r="AC33">
        <v>3128.6310736563105</v>
      </c>
      <c r="AD33">
        <v>3233.0680849587443</v>
      </c>
      <c r="AE33">
        <v>3395.5923239281715</v>
      </c>
      <c r="AF33">
        <v>3150.5477063001454</v>
      </c>
      <c r="AG33">
        <v>3721.1453376938011</v>
      </c>
      <c r="AH33">
        <v>3035.5132966389715</v>
      </c>
      <c r="AI33">
        <v>3100.3079371281988</v>
      </c>
      <c r="AJ33">
        <v>3536.8293324296396</v>
      </c>
      <c r="AK33">
        <v>3221.5831431146048</v>
      </c>
      <c r="AL33">
        <v>3068.8861286036636</v>
      </c>
      <c r="AM33">
        <v>3717.4803986826341</v>
      </c>
    </row>
    <row r="34" spans="1:39" x14ac:dyDescent="0.25">
      <c r="A34" s="74">
        <f ca="1">Exceedance!U34</f>
        <v>43739</v>
      </c>
      <c r="B34" s="273">
        <v>3329.2671236280753</v>
      </c>
      <c r="C34" s="273">
        <v>3266.7813521237654</v>
      </c>
      <c r="D34" s="273">
        <v>3293.6726508571628</v>
      </c>
      <c r="E34">
        <v>3711.2304484203964</v>
      </c>
      <c r="F34">
        <v>3379.2489191497139</v>
      </c>
      <c r="G34">
        <v>3104.2219143645316</v>
      </c>
      <c r="H34">
        <v>3711.0119678786796</v>
      </c>
      <c r="I34">
        <v>3195.8066854104718</v>
      </c>
      <c r="J34">
        <v>3082.9392452516436</v>
      </c>
      <c r="K34">
        <v>3223.3553479198486</v>
      </c>
      <c r="L34">
        <v>3179.7628705735478</v>
      </c>
      <c r="M34">
        <v>3348.0454127651319</v>
      </c>
      <c r="N34">
        <v>3098.6772010062136</v>
      </c>
      <c r="O34">
        <v>3345.9514695801345</v>
      </c>
      <c r="P34">
        <v>3047.1255282010152</v>
      </c>
      <c r="Q34">
        <v>3424.848143492864</v>
      </c>
      <c r="R34">
        <v>3453.8833533748539</v>
      </c>
      <c r="S34">
        <v>3576.8796839971974</v>
      </c>
      <c r="T34">
        <v>3325.0696880383939</v>
      </c>
      <c r="U34">
        <v>3710.5123060924743</v>
      </c>
      <c r="V34">
        <v>3068.8424759857785</v>
      </c>
      <c r="W34">
        <v>3158.1700430861251</v>
      </c>
      <c r="X34">
        <v>3075.9664693061618</v>
      </c>
      <c r="Y34">
        <v>3036.1223871259126</v>
      </c>
      <c r="Z34">
        <v>3162.5920832665183</v>
      </c>
      <c r="AA34">
        <v>3324.6294904274118</v>
      </c>
      <c r="AB34">
        <v>3185.9172486829948</v>
      </c>
      <c r="AC34">
        <v>3126.5277010741074</v>
      </c>
      <c r="AD34">
        <v>3214.403687593177</v>
      </c>
      <c r="AE34">
        <v>3364.338726408881</v>
      </c>
      <c r="AF34">
        <v>3129.439526966522</v>
      </c>
      <c r="AG34">
        <v>3710.5828507112083</v>
      </c>
      <c r="AH34">
        <v>3052.6141608835273</v>
      </c>
      <c r="AI34">
        <v>3107.5874728285012</v>
      </c>
      <c r="AJ34">
        <v>3485.9954682814855</v>
      </c>
      <c r="AK34">
        <v>3210.4530911987599</v>
      </c>
      <c r="AL34">
        <v>3076.193515804282</v>
      </c>
      <c r="AM34">
        <v>3710.4392144793064</v>
      </c>
    </row>
    <row r="35" spans="1:39" x14ac:dyDescent="0.25">
      <c r="A35" s="74">
        <f ca="1">Exceedance!U35</f>
        <v>43770</v>
      </c>
      <c r="B35" s="273">
        <v>3292.6988915474071</v>
      </c>
      <c r="C35" s="273">
        <v>3241.4864538515139</v>
      </c>
      <c r="D35" s="273">
        <v>3263.3053770410274</v>
      </c>
      <c r="E35">
        <v>3713.6669247036289</v>
      </c>
      <c r="F35">
        <v>3340.5554545537193</v>
      </c>
      <c r="G35">
        <v>3094.2424417814332</v>
      </c>
      <c r="H35">
        <v>3713.2992971798626</v>
      </c>
      <c r="I35">
        <v>3190.7222840875033</v>
      </c>
      <c r="J35">
        <v>3083.5691116236626</v>
      </c>
      <c r="K35">
        <v>3210.5344397839795</v>
      </c>
      <c r="L35">
        <v>3180.2047903981229</v>
      </c>
      <c r="M35">
        <v>3318.1665982008749</v>
      </c>
      <c r="N35">
        <v>3089.6277628954144</v>
      </c>
      <c r="O35">
        <v>3313.1452432095739</v>
      </c>
      <c r="P35">
        <v>3062.1637466730813</v>
      </c>
      <c r="Q35">
        <v>3392.0348781494654</v>
      </c>
      <c r="R35">
        <v>3420.175957730311</v>
      </c>
      <c r="S35">
        <v>3529.9132397031008</v>
      </c>
      <c r="T35">
        <v>3297.9271503523491</v>
      </c>
      <c r="U35">
        <v>3712.9693080237548</v>
      </c>
      <c r="V35">
        <v>3086.2931288216564</v>
      </c>
      <c r="W35">
        <v>3158.1649781970737</v>
      </c>
      <c r="X35">
        <v>3091.1854713280677</v>
      </c>
      <c r="Y35">
        <v>3047.9535466073539</v>
      </c>
      <c r="Z35">
        <v>3173.7391948950453</v>
      </c>
      <c r="AA35">
        <v>3294.019612771162</v>
      </c>
      <c r="AB35">
        <v>3188.8428365188356</v>
      </c>
      <c r="AC35">
        <v>3124.4503537229634</v>
      </c>
      <c r="AD35">
        <v>3201.6682463272846</v>
      </c>
      <c r="AE35">
        <v>3340.7788018710717</v>
      </c>
      <c r="AF35">
        <v>3116.4206278974857</v>
      </c>
      <c r="AG35">
        <v>3713.3775916284935</v>
      </c>
      <c r="AH35">
        <v>3079.3790025958142</v>
      </c>
      <c r="AI35">
        <v>3110.4621638515441</v>
      </c>
      <c r="AJ35">
        <v>3436.0613499190645</v>
      </c>
      <c r="AK35">
        <v>3206.0678539526552</v>
      </c>
      <c r="AL35">
        <v>3090.3406614183696</v>
      </c>
      <c r="AM35">
        <v>3713.9581983974517</v>
      </c>
    </row>
    <row r="36" spans="1:39" x14ac:dyDescent="0.25">
      <c r="A36" s="74">
        <f ca="1">Exceedance!U36</f>
        <v>43800</v>
      </c>
      <c r="B36" s="273">
        <v>3254.5648985075741</v>
      </c>
      <c r="C36" s="273">
        <v>3213.9757624469362</v>
      </c>
      <c r="D36" s="273">
        <v>3231.2751255217313</v>
      </c>
      <c r="E36">
        <v>3710.2878046249944</v>
      </c>
      <c r="F36">
        <v>3304.7850637287747</v>
      </c>
      <c r="G36">
        <v>3085.8944388799482</v>
      </c>
      <c r="H36">
        <v>3710.2736007594203</v>
      </c>
      <c r="I36">
        <v>3190.3901899664229</v>
      </c>
      <c r="J36">
        <v>3087.2739476882748</v>
      </c>
      <c r="K36">
        <v>3201.5171247610983</v>
      </c>
      <c r="L36">
        <v>3183.0248080634046</v>
      </c>
      <c r="M36">
        <v>3289.1476291924882</v>
      </c>
      <c r="N36">
        <v>3082.8727257210035</v>
      </c>
      <c r="O36">
        <v>3282.1220663700519</v>
      </c>
      <c r="P36">
        <v>3077.0849977577236</v>
      </c>
      <c r="Q36">
        <v>3360.1989191731059</v>
      </c>
      <c r="R36">
        <v>3387.5707958633197</v>
      </c>
      <c r="S36">
        <v>3480.3707824845119</v>
      </c>
      <c r="T36">
        <v>3273.9549178519974</v>
      </c>
      <c r="U36">
        <v>3710.2608511113262</v>
      </c>
      <c r="V36">
        <v>3104.9378641818762</v>
      </c>
      <c r="W36">
        <v>3159.129379091748</v>
      </c>
      <c r="X36">
        <v>3109.6332904575156</v>
      </c>
      <c r="Y36">
        <v>3063.2916083341074</v>
      </c>
      <c r="Z36">
        <v>3167.1675774697137</v>
      </c>
      <c r="AA36">
        <v>3267.3447855550753</v>
      </c>
      <c r="AB36">
        <v>3193.6231146313785</v>
      </c>
      <c r="AC36">
        <v>3119.9190929024144</v>
      </c>
      <c r="AD36">
        <v>3192.5878676675388</v>
      </c>
      <c r="AE36">
        <v>3319.5964547597382</v>
      </c>
      <c r="AF36">
        <v>3106.9050578991646</v>
      </c>
      <c r="AG36">
        <v>3710.2766257883968</v>
      </c>
      <c r="AH36">
        <v>3105.5128430727332</v>
      </c>
      <c r="AI36">
        <v>3111.0676463988602</v>
      </c>
      <c r="AJ36">
        <v>3389.5269030308773</v>
      </c>
      <c r="AK36">
        <v>3205.4520553439775</v>
      </c>
      <c r="AL36">
        <v>3106.318425853292</v>
      </c>
      <c r="AM36">
        <v>3710.2990584411618</v>
      </c>
    </row>
    <row r="37" spans="1:39" x14ac:dyDescent="0.25">
      <c r="A37" s="74">
        <f ca="1">Exceedance!U37</f>
        <v>43831</v>
      </c>
      <c r="B37" s="254">
        <v>3223.3912219907065</v>
      </c>
      <c r="C37" s="254">
        <v>3193.5191135547725</v>
      </c>
      <c r="D37" s="254">
        <v>3206.2590590239943</v>
      </c>
      <c r="E37">
        <v>3710.1572473766578</v>
      </c>
      <c r="F37" s="1">
        <v>3268.2326180786763</v>
      </c>
      <c r="G37" s="1">
        <v>3071.3888953088717</v>
      </c>
      <c r="H37" s="1">
        <v>3710.1566985511704</v>
      </c>
      <c r="I37" s="1">
        <v>3186.6853978062136</v>
      </c>
      <c r="J37" s="1">
        <v>3088.87690655183</v>
      </c>
      <c r="K37" s="1">
        <v>3192.9092845645787</v>
      </c>
      <c r="L37" s="1">
        <v>3183.6356857139062</v>
      </c>
      <c r="M37" s="1">
        <v>3258.7640403999949</v>
      </c>
      <c r="N37" s="1">
        <v>3075.9338392044228</v>
      </c>
      <c r="O37" s="1">
        <v>3250.9274799427399</v>
      </c>
      <c r="P37" s="1">
        <v>3093.2545081290077</v>
      </c>
      <c r="Q37" s="1">
        <v>3328.0128589602086</v>
      </c>
      <c r="R37" s="1">
        <v>3368.8967934213533</v>
      </c>
      <c r="S37" s="1">
        <v>3453.5208411055655</v>
      </c>
      <c r="T37" s="1">
        <v>3249.3417226008364</v>
      </c>
      <c r="U37" s="1">
        <v>3710.1562059154312</v>
      </c>
      <c r="V37" s="1">
        <v>3123.632484317608</v>
      </c>
      <c r="W37" s="1">
        <v>3159.2541421312058</v>
      </c>
      <c r="X37" s="1">
        <v>3128.6814796490971</v>
      </c>
      <c r="Y37" s="1">
        <v>3078.8651591665302</v>
      </c>
      <c r="Z37" s="1">
        <v>3162.9151030872426</v>
      </c>
      <c r="AA37" s="1">
        <v>3242.2348633781016</v>
      </c>
      <c r="AB37" s="1">
        <v>3198.6118428977388</v>
      </c>
      <c r="AC37" s="1">
        <v>3114.4484710139664</v>
      </c>
      <c r="AD37" s="1">
        <v>3183.3069896937277</v>
      </c>
      <c r="AE37" s="1">
        <v>3297.7847459376235</v>
      </c>
      <c r="AF37" s="1">
        <v>3097.2083755279377</v>
      </c>
      <c r="AG37" s="1">
        <v>3710.1568154357601</v>
      </c>
      <c r="AH37">
        <v>3128.9589287070698</v>
      </c>
      <c r="AI37">
        <v>3111.1710647659638</v>
      </c>
      <c r="AJ37">
        <v>3365.5075169599513</v>
      </c>
      <c r="AK37">
        <v>3205.5904626208171</v>
      </c>
      <c r="AL37">
        <v>3121.0883608229346</v>
      </c>
      <c r="AM37">
        <v>3710.1576822147022</v>
      </c>
    </row>
    <row r="38" spans="1:39" x14ac:dyDescent="0.25">
      <c r="A38" s="74">
        <f ca="1">Exceedance!U38</f>
        <v>43862</v>
      </c>
      <c r="B38" s="254">
        <v>3194.3417395107826</v>
      </c>
      <c r="C38" s="254">
        <v>3175.0888944242274</v>
      </c>
      <c r="D38" s="254">
        <v>3183.309214549884</v>
      </c>
      <c r="E38">
        <v>3716.8040935055769</v>
      </c>
      <c r="F38">
        <v>3234.4876074666799</v>
      </c>
      <c r="G38">
        <v>3063.8078359841816</v>
      </c>
      <c r="H38">
        <v>3716.291446898807</v>
      </c>
      <c r="I38">
        <v>3182.7487848453493</v>
      </c>
      <c r="J38">
        <v>3091.6787933540654</v>
      </c>
      <c r="K38">
        <v>3180.9692705811958</v>
      </c>
      <c r="L38">
        <v>3186.5829896202208</v>
      </c>
      <c r="M38">
        <v>3228.0808348393175</v>
      </c>
      <c r="N38">
        <v>3070.2515228664975</v>
      </c>
      <c r="O38">
        <v>3218.3039493190008</v>
      </c>
      <c r="P38">
        <v>3116.7731615220428</v>
      </c>
      <c r="Q38">
        <v>3307.5296840387064</v>
      </c>
      <c r="R38">
        <v>3344.9436773841544</v>
      </c>
      <c r="S38">
        <v>3432.0891931883675</v>
      </c>
      <c r="T38">
        <v>3223.1997217466555</v>
      </c>
      <c r="U38">
        <v>3716.0749989900078</v>
      </c>
      <c r="V38">
        <v>3142.2021773748593</v>
      </c>
      <c r="W38">
        <v>3162.9422580800501</v>
      </c>
      <c r="X38">
        <v>3151.0430185524665</v>
      </c>
      <c r="Y38">
        <v>3094.6313537341412</v>
      </c>
      <c r="Z38">
        <v>3157.5790309257181</v>
      </c>
      <c r="AA38">
        <v>3215.2398124268288</v>
      </c>
      <c r="AB38">
        <v>3205.2376795683558</v>
      </c>
      <c r="AC38">
        <v>3112.6051193044163</v>
      </c>
      <c r="AD38">
        <v>3172.8563699671718</v>
      </c>
      <c r="AE38">
        <v>3274.1588153335306</v>
      </c>
      <c r="AF38">
        <v>3087.0683051093652</v>
      </c>
      <c r="AG38">
        <v>3716.6139152702249</v>
      </c>
      <c r="AH38">
        <v>3154.7162888916532</v>
      </c>
      <c r="AI38">
        <v>3117.6146452363137</v>
      </c>
      <c r="AJ38">
        <v>3351.2068011055544</v>
      </c>
      <c r="AK38">
        <v>3203.5580903754335</v>
      </c>
      <c r="AL38">
        <v>3137.0126794671082</v>
      </c>
      <c r="AM38">
        <v>3717.6297194028675</v>
      </c>
    </row>
    <row r="39" spans="1:39" x14ac:dyDescent="0.25">
      <c r="A39" s="74">
        <f ca="1">Exceedance!U39</f>
        <v>43891</v>
      </c>
      <c r="B39" s="254">
        <v>3200.7138937457376</v>
      </c>
      <c r="C39" s="254">
        <v>3192.505027030395</v>
      </c>
      <c r="D39" s="254">
        <v>3196.0268168656826</v>
      </c>
      <c r="E39">
        <v>3468.0863407337106</v>
      </c>
      <c r="F39">
        <v>3215.5267017147557</v>
      </c>
      <c r="G39">
        <v>3056.8170512980014</v>
      </c>
      <c r="H39">
        <v>3470.3453788315314</v>
      </c>
      <c r="I39">
        <v>3212.067179273884</v>
      </c>
      <c r="J39">
        <v>3137.9193734095898</v>
      </c>
      <c r="K39">
        <v>3192.4052354844148</v>
      </c>
      <c r="L39">
        <v>3205.6520662933049</v>
      </c>
      <c r="M39">
        <v>3254.2893671168868</v>
      </c>
      <c r="N39">
        <v>3104.9919252219311</v>
      </c>
      <c r="O39">
        <v>3229.0011991969482</v>
      </c>
      <c r="P39">
        <v>3173.3214717764195</v>
      </c>
      <c r="Q39">
        <v>3265.9560016879536</v>
      </c>
      <c r="R39">
        <v>3287.6960596818021</v>
      </c>
      <c r="S39">
        <v>3318.8672978342961</v>
      </c>
      <c r="T39">
        <v>3223.0923042329755</v>
      </c>
      <c r="U39">
        <v>3478.7073771181267</v>
      </c>
      <c r="V39">
        <v>3186.3304523130009</v>
      </c>
      <c r="W39">
        <v>3180.1406277251253</v>
      </c>
      <c r="X39">
        <v>3192.8591138097631</v>
      </c>
      <c r="Y39">
        <v>3149.0012958532675</v>
      </c>
      <c r="Z39">
        <v>3181.4466041973878</v>
      </c>
      <c r="AA39">
        <v>3210.1589347035447</v>
      </c>
      <c r="AB39">
        <v>3238.4478801208957</v>
      </c>
      <c r="AC39">
        <v>3122.2175524513013</v>
      </c>
      <c r="AD39">
        <v>3185.6355485938057</v>
      </c>
      <c r="AE39">
        <v>3269.04874360441</v>
      </c>
      <c r="AF39">
        <v>3099.0674274189219</v>
      </c>
      <c r="AG39">
        <v>3437.7317261937724</v>
      </c>
      <c r="AH39">
        <v>3198.1410722084684</v>
      </c>
      <c r="AI39">
        <v>3139.5159337270247</v>
      </c>
      <c r="AJ39">
        <v>3299.4130408989904</v>
      </c>
      <c r="AK39">
        <v>3222.1432241916359</v>
      </c>
      <c r="AL39">
        <v>3178.7259345273214</v>
      </c>
      <c r="AM39">
        <v>3468.235846747079</v>
      </c>
    </row>
    <row r="40" spans="1:39" x14ac:dyDescent="0.25">
      <c r="A40" s="74">
        <f ca="1">Exceedance!U40</f>
        <v>43922</v>
      </c>
      <c r="B40" s="254">
        <v>3228.7858190178977</v>
      </c>
      <c r="C40" s="254">
        <v>3228.4747444173295</v>
      </c>
      <c r="D40" s="254">
        <v>3228.6081989536697</v>
      </c>
      <c r="E40">
        <v>3131.9471984479096</v>
      </c>
      <c r="F40">
        <v>3229.3471704093422</v>
      </c>
      <c r="G40">
        <v>3116.3621501435805</v>
      </c>
      <c r="H40">
        <v>3239.0050340863613</v>
      </c>
      <c r="I40">
        <v>3229.2160671227512</v>
      </c>
      <c r="J40">
        <v>3224.0554200087163</v>
      </c>
      <c r="K40">
        <v>3228.470962939557</v>
      </c>
      <c r="L40">
        <v>3228.9729577372636</v>
      </c>
      <c r="M40">
        <v>3230.8162730228673</v>
      </c>
      <c r="N40">
        <v>3153.5289202788354</v>
      </c>
      <c r="O40">
        <v>3229.8578358243735</v>
      </c>
      <c r="P40">
        <v>3120.77576021911</v>
      </c>
      <c r="Q40">
        <v>3124.2863728706352</v>
      </c>
      <c r="R40">
        <v>3125.1104209029718</v>
      </c>
      <c r="S40">
        <v>3161.6340555122829</v>
      </c>
      <c r="T40">
        <v>3122.6618120285939</v>
      </c>
      <c r="U40">
        <v>3239.3219843897191</v>
      </c>
      <c r="V40">
        <v>3227.1736765842375</v>
      </c>
      <c r="W40">
        <v>3150.0590917570794</v>
      </c>
      <c r="X40">
        <v>3221.8954788972569</v>
      </c>
      <c r="Y40">
        <v>3216.3971714702625</v>
      </c>
      <c r="Z40">
        <v>3156.4256119062416</v>
      </c>
      <c r="AA40">
        <v>3229.1437516070346</v>
      </c>
      <c r="AB40">
        <v>3230.2158607595156</v>
      </c>
      <c r="AC40">
        <v>3133.6326262144994</v>
      </c>
      <c r="AD40">
        <v>3156.5843460349715</v>
      </c>
      <c r="AE40">
        <v>3231.3757040143851</v>
      </c>
      <c r="AF40">
        <v>3170.0129310946168</v>
      </c>
      <c r="AG40">
        <v>3237.7689449077329</v>
      </c>
      <c r="AH40">
        <v>3209.5873892577847</v>
      </c>
      <c r="AI40">
        <v>3186.4880662224332</v>
      </c>
      <c r="AJ40">
        <v>3232.5266956437895</v>
      </c>
      <c r="AK40">
        <v>3229.5979279995413</v>
      </c>
      <c r="AL40">
        <v>3134.0093919271749</v>
      </c>
      <c r="AM40">
        <v>3131.9528651897308</v>
      </c>
    </row>
    <row r="41" spans="1:39" x14ac:dyDescent="0.25">
      <c r="A41" s="74">
        <f ca="1">Exceedance!U41</f>
        <v>43952</v>
      </c>
      <c r="B41" s="254">
        <v>3172.7589064408012</v>
      </c>
      <c r="C41" s="254">
        <v>3174.8930778719487</v>
      </c>
      <c r="D41" s="254">
        <v>3173.9754600262013</v>
      </c>
      <c r="E41">
        <v>3126.2556811422637</v>
      </c>
      <c r="F41">
        <v>3230.3395945619031</v>
      </c>
      <c r="G41">
        <v>3367.3245135843445</v>
      </c>
      <c r="H41">
        <v>3383.3972760411975</v>
      </c>
      <c r="I41">
        <v>3286.306601637737</v>
      </c>
      <c r="J41">
        <v>3130.5790605027341</v>
      </c>
      <c r="K41">
        <v>3189.3586962418649</v>
      </c>
      <c r="L41">
        <v>3150.5091194345982</v>
      </c>
      <c r="M41">
        <v>3258.057270299777</v>
      </c>
      <c r="N41">
        <v>3117.142775903375</v>
      </c>
      <c r="O41">
        <v>3198.8698940469953</v>
      </c>
      <c r="P41">
        <v>2975.6162346160245</v>
      </c>
      <c r="Q41">
        <v>3013.0744401141342</v>
      </c>
      <c r="R41">
        <v>3127.6348426669351</v>
      </c>
      <c r="S41">
        <v>2986.7083312034388</v>
      </c>
      <c r="T41">
        <v>3135.1205485306727</v>
      </c>
      <c r="U41">
        <v>3171.5791317141375</v>
      </c>
      <c r="V41">
        <v>3186.1825830143125</v>
      </c>
      <c r="W41">
        <v>3086.5763878088846</v>
      </c>
      <c r="X41">
        <v>3142.15848249182</v>
      </c>
      <c r="Y41">
        <v>3124.3270077992106</v>
      </c>
      <c r="Z41">
        <v>3135.4468689572027</v>
      </c>
      <c r="AA41">
        <v>3237.1517026862398</v>
      </c>
      <c r="AB41">
        <v>3289.7190548978142</v>
      </c>
      <c r="AC41">
        <v>2964.5936508839418</v>
      </c>
      <c r="AD41">
        <v>3082.698544981477</v>
      </c>
      <c r="AE41">
        <v>3152.1668074969566</v>
      </c>
      <c r="AF41">
        <v>3010.4163921973159</v>
      </c>
      <c r="AG41">
        <v>3181.1060962298507</v>
      </c>
      <c r="AH41">
        <v>3170.4137016357363</v>
      </c>
      <c r="AI41">
        <v>3209.8621612778284</v>
      </c>
      <c r="AJ41">
        <v>3180.1010603029931</v>
      </c>
      <c r="AK41">
        <v>3139.9435252149051</v>
      </c>
      <c r="AL41">
        <v>3112.2653510658301</v>
      </c>
      <c r="AM41">
        <v>2998.0762694915738</v>
      </c>
    </row>
    <row r="42" spans="1:39" x14ac:dyDescent="0.25">
      <c r="A42" s="74">
        <f ca="1">Exceedance!U42</f>
        <v>43983</v>
      </c>
      <c r="B42" s="254">
        <v>3299.2744488313338</v>
      </c>
      <c r="C42" s="254">
        <v>3308.245257088643</v>
      </c>
      <c r="D42" s="254">
        <v>3304.3948323636291</v>
      </c>
      <c r="E42">
        <v>3407.286476398187</v>
      </c>
      <c r="F42">
        <v>3229.8844552730607</v>
      </c>
      <c r="G42">
        <v>3938.2076018203593</v>
      </c>
      <c r="H42">
        <v>3387.983822019085</v>
      </c>
      <c r="I42">
        <v>3197.5923225324509</v>
      </c>
      <c r="J42">
        <v>3215.5601983380266</v>
      </c>
      <c r="K42">
        <v>3140.8486113177246</v>
      </c>
      <c r="L42">
        <v>3343.3565464237604</v>
      </c>
      <c r="M42">
        <v>3180.1644061803222</v>
      </c>
      <c r="N42">
        <v>3282.1760302585535</v>
      </c>
      <c r="O42">
        <v>3154.3192361164756</v>
      </c>
      <c r="P42">
        <v>3158.54427072609</v>
      </c>
      <c r="Q42">
        <v>3408.2491133056274</v>
      </c>
      <c r="R42">
        <v>3566.1996595629789</v>
      </c>
      <c r="S42">
        <v>3188.2717946873627</v>
      </c>
      <c r="T42">
        <v>3552.5042113486625</v>
      </c>
      <c r="U42">
        <v>3156.3690145937003</v>
      </c>
      <c r="V42">
        <v>3209.8807076111657</v>
      </c>
      <c r="W42">
        <v>3082.1829286494726</v>
      </c>
      <c r="X42">
        <v>3153.9233087109574</v>
      </c>
      <c r="Y42">
        <v>3171.7292841265316</v>
      </c>
      <c r="Z42">
        <v>3279.8895807949548</v>
      </c>
      <c r="AA42">
        <v>3331.3890831472995</v>
      </c>
      <c r="AB42">
        <v>3226.8537212397878</v>
      </c>
      <c r="AC42">
        <v>3065.2155332237871</v>
      </c>
      <c r="AD42">
        <v>3271.948530125705</v>
      </c>
      <c r="AE42">
        <v>3109.0688052571763</v>
      </c>
      <c r="AF42">
        <v>3294.2203719294989</v>
      </c>
      <c r="AG42">
        <v>3138.9985195432482</v>
      </c>
      <c r="AH42">
        <v>3167.1682769021295</v>
      </c>
      <c r="AI42">
        <v>3375.1687504940246</v>
      </c>
      <c r="AJ42">
        <v>3234.5778277160448</v>
      </c>
      <c r="AK42">
        <v>3153.0700939353092</v>
      </c>
      <c r="AL42">
        <v>3391.9382003936016</v>
      </c>
      <c r="AM42">
        <v>3687.5723736382447</v>
      </c>
    </row>
    <row r="43" spans="1:39" x14ac:dyDescent="0.25">
      <c r="A43" s="74">
        <f ca="1">Exceedance!U43</f>
        <v>44013</v>
      </c>
      <c r="B43" s="254">
        <v>3340.2250319405143</v>
      </c>
      <c r="C43" s="254">
        <v>3357.3237366302851</v>
      </c>
      <c r="D43" s="254">
        <v>3349.9868177035364</v>
      </c>
      <c r="E43">
        <v>3497.0661252107407</v>
      </c>
      <c r="F43">
        <v>3147.5894258289995</v>
      </c>
      <c r="G43">
        <v>4054.1575608447929</v>
      </c>
      <c r="H43">
        <v>3301.9030515605373</v>
      </c>
      <c r="I43">
        <v>3153.4685028105919</v>
      </c>
      <c r="J43">
        <v>3269.8760619184286</v>
      </c>
      <c r="K43">
        <v>3201.6222930159283</v>
      </c>
      <c r="L43">
        <v>3430.5542587288928</v>
      </c>
      <c r="M43">
        <v>3137.6041309083753</v>
      </c>
      <c r="N43">
        <v>3379.7424897433298</v>
      </c>
      <c r="O43">
        <v>3065.444132512881</v>
      </c>
      <c r="P43">
        <v>3520.2949493221031</v>
      </c>
      <c r="Q43">
        <v>3512.1656998238877</v>
      </c>
      <c r="R43">
        <v>3701.7479084843262</v>
      </c>
      <c r="S43">
        <v>3447.0732207414021</v>
      </c>
      <c r="T43">
        <v>3732.7633430655451</v>
      </c>
      <c r="U43">
        <v>3060.1611433902945</v>
      </c>
      <c r="V43">
        <v>3197.1095918440055</v>
      </c>
      <c r="W43">
        <v>3070.1938484785014</v>
      </c>
      <c r="X43">
        <v>3159.8216666101575</v>
      </c>
      <c r="Y43">
        <v>3252.8249163604423</v>
      </c>
      <c r="Z43">
        <v>3404.3770724589349</v>
      </c>
      <c r="AA43">
        <v>3257.6636982145696</v>
      </c>
      <c r="AB43">
        <v>3175.6483374592794</v>
      </c>
      <c r="AC43">
        <v>3198.4695996946452</v>
      </c>
      <c r="AD43">
        <v>3481.3666730632103</v>
      </c>
      <c r="AE43">
        <v>3148.613818539774</v>
      </c>
      <c r="AF43">
        <v>3876.6967331676829</v>
      </c>
      <c r="AG43">
        <v>3044.2437456883831</v>
      </c>
      <c r="AH43">
        <v>3148.8641683095952</v>
      </c>
      <c r="AI43">
        <v>3572.8809900316642</v>
      </c>
      <c r="AJ43">
        <v>3203.9176706551893</v>
      </c>
      <c r="AK43">
        <v>3119.1485864067308</v>
      </c>
      <c r="AL43">
        <v>3709.7231966380377</v>
      </c>
      <c r="AM43">
        <v>4033.4498889964502</v>
      </c>
    </row>
    <row r="44" spans="1:39" x14ac:dyDescent="0.25">
      <c r="A44" s="74">
        <f ca="1">Exceedance!U44</f>
        <v>44044</v>
      </c>
      <c r="B44" s="254">
        <v>3335.1526574516861</v>
      </c>
      <c r="C44" s="254">
        <v>3346.7383658621861</v>
      </c>
      <c r="D44" s="254">
        <v>3341.7225578221451</v>
      </c>
      <c r="E44">
        <v>3473.8114823832439</v>
      </c>
      <c r="F44">
        <v>3081.5474558386813</v>
      </c>
      <c r="G44">
        <v>4002.6878075763188</v>
      </c>
      <c r="H44">
        <v>3268.9940925041001</v>
      </c>
      <c r="I44">
        <v>3127.2668577967393</v>
      </c>
      <c r="J44">
        <v>3278.0784063803289</v>
      </c>
      <c r="K44">
        <v>3220.5493617191182</v>
      </c>
      <c r="L44">
        <v>3418.6922726445537</v>
      </c>
      <c r="M44">
        <v>3120.4923230631239</v>
      </c>
      <c r="N44">
        <v>3436.8815657002542</v>
      </c>
      <c r="O44">
        <v>3040.7342745968999</v>
      </c>
      <c r="P44">
        <v>3537.8181792217733</v>
      </c>
      <c r="Q44">
        <v>3470.8388241535731</v>
      </c>
      <c r="R44">
        <v>3692.0979080880925</v>
      </c>
      <c r="S44">
        <v>3451.7970256372255</v>
      </c>
      <c r="T44">
        <v>3692.7369652561051</v>
      </c>
      <c r="U44">
        <v>3033.646059276306</v>
      </c>
      <c r="V44">
        <v>3179.3502303874275</v>
      </c>
      <c r="W44">
        <v>3050.379504267778</v>
      </c>
      <c r="X44">
        <v>3124.8894462285944</v>
      </c>
      <c r="Y44">
        <v>3249.3607925634069</v>
      </c>
      <c r="Z44">
        <v>3393.6713166923951</v>
      </c>
      <c r="AA44">
        <v>3206.1269326680617</v>
      </c>
      <c r="AB44">
        <v>3155.7974726520083</v>
      </c>
      <c r="AC44">
        <v>3210.2786452906698</v>
      </c>
      <c r="AD44">
        <v>3472.8026330951488</v>
      </c>
      <c r="AE44">
        <v>3165.1216470744594</v>
      </c>
      <c r="AF44">
        <v>3907.2987574449589</v>
      </c>
      <c r="AG44">
        <v>3023.8536504722388</v>
      </c>
      <c r="AH44">
        <v>3128.8394637375591</v>
      </c>
      <c r="AI44">
        <v>3537.7091034440778</v>
      </c>
      <c r="AJ44">
        <v>3210.3005413251949</v>
      </c>
      <c r="AK44">
        <v>3088.0320482563084</v>
      </c>
      <c r="AL44">
        <v>3756.6052836054528</v>
      </c>
      <c r="AM44">
        <v>4051.1339667714833</v>
      </c>
    </row>
    <row r="45" spans="1:39" x14ac:dyDescent="0.25">
      <c r="A45" s="74">
        <f ca="1">Exceedance!U45</f>
        <v>44075</v>
      </c>
      <c r="B45" s="254">
        <v>3299.7725972455337</v>
      </c>
      <c r="C45" s="254">
        <v>3309.2856306603144</v>
      </c>
      <c r="D45" s="254">
        <v>3305.1541903969037</v>
      </c>
      <c r="E45">
        <v>3425.3840076598663</v>
      </c>
      <c r="F45">
        <v>3063.7035933859288</v>
      </c>
      <c r="G45">
        <v>3733.0352241113274</v>
      </c>
      <c r="H45">
        <v>3245.0050988401226</v>
      </c>
      <c r="I45">
        <v>3109.6130782484065</v>
      </c>
      <c r="J45">
        <v>3249.3718500545065</v>
      </c>
      <c r="K45">
        <v>3199.6945384591922</v>
      </c>
      <c r="L45">
        <v>3377.1429100137593</v>
      </c>
      <c r="M45">
        <v>3099.7620594648224</v>
      </c>
      <c r="N45">
        <v>3388.8911101750409</v>
      </c>
      <c r="O45">
        <v>3035.7159704438327</v>
      </c>
      <c r="P45">
        <v>3478.0562713234804</v>
      </c>
      <c r="Q45">
        <v>3419.6658505113624</v>
      </c>
      <c r="R45">
        <v>3630.5400035966909</v>
      </c>
      <c r="S45">
        <v>3404.0032638719049</v>
      </c>
      <c r="T45">
        <v>3627.9955082906367</v>
      </c>
      <c r="U45">
        <v>3041.6738906908622</v>
      </c>
      <c r="V45">
        <v>3164.8964759437563</v>
      </c>
      <c r="W45">
        <v>3053.2085536838645</v>
      </c>
      <c r="X45">
        <v>3113.6550270043026</v>
      </c>
      <c r="Y45">
        <v>3217.9427017053772</v>
      </c>
      <c r="Z45">
        <v>3351.1041441463972</v>
      </c>
      <c r="AA45">
        <v>3198.1868232006595</v>
      </c>
      <c r="AB45">
        <v>3137.7217656216294</v>
      </c>
      <c r="AC45">
        <v>3193.2817114342397</v>
      </c>
      <c r="AD45">
        <v>3427.1135087440161</v>
      </c>
      <c r="AE45">
        <v>3139.9756620144299</v>
      </c>
      <c r="AF45">
        <v>3726.5091383470822</v>
      </c>
      <c r="AG45">
        <v>3031.9317449981554</v>
      </c>
      <c r="AH45">
        <v>3113.1109874345893</v>
      </c>
      <c r="AI45">
        <v>3503.9921202721512</v>
      </c>
      <c r="AJ45">
        <v>3191.1541750388769</v>
      </c>
      <c r="AK45">
        <v>3080.1041068367272</v>
      </c>
      <c r="AL45">
        <v>3716.5518260015997</v>
      </c>
      <c r="AM45">
        <v>3737.0170746799622</v>
      </c>
    </row>
    <row r="46" spans="1:39" x14ac:dyDescent="0.25">
      <c r="A46" s="74">
        <f ca="1">Exceedance!U46</f>
        <v>44105</v>
      </c>
      <c r="B46" s="254">
        <v>3267.7272271911174</v>
      </c>
      <c r="C46" s="254">
        <v>3282.925476310586</v>
      </c>
      <c r="D46" s="254">
        <v>3276.7459589230093</v>
      </c>
      <c r="E46">
        <v>3383.3482224124609</v>
      </c>
      <c r="F46">
        <v>3056.2141259493369</v>
      </c>
      <c r="G46">
        <v>3711.048835294223</v>
      </c>
      <c r="H46">
        <v>3228.2576145475468</v>
      </c>
      <c r="I46">
        <v>3098.9497570164735</v>
      </c>
      <c r="J46">
        <v>3229.6884385537901</v>
      </c>
      <c r="K46">
        <v>3192.7739865616413</v>
      </c>
      <c r="L46">
        <v>3337.8266439783588</v>
      </c>
      <c r="M46">
        <v>3082.4355535831269</v>
      </c>
      <c r="N46">
        <v>3351.137219498477</v>
      </c>
      <c r="O46">
        <v>3053.7848133000271</v>
      </c>
      <c r="P46">
        <v>3426.1345223768685</v>
      </c>
      <c r="Q46">
        <v>3371.7184246495017</v>
      </c>
      <c r="R46">
        <v>3571.2723735481586</v>
      </c>
      <c r="S46">
        <v>3366.95178339432</v>
      </c>
      <c r="T46">
        <v>3559.9058319272322</v>
      </c>
      <c r="U46">
        <v>3059.1318816817206</v>
      </c>
      <c r="V46">
        <v>3155.3920046223534</v>
      </c>
      <c r="W46">
        <v>3064.9590075844035</v>
      </c>
      <c r="X46">
        <v>3107.8000075658242</v>
      </c>
      <c r="Y46">
        <v>3199.5031945931573</v>
      </c>
      <c r="Z46">
        <v>3315.4475671893442</v>
      </c>
      <c r="AA46">
        <v>3195.0382805784934</v>
      </c>
      <c r="AB46">
        <v>3134.282151171491</v>
      </c>
      <c r="AC46">
        <v>3180.4586649778366</v>
      </c>
      <c r="AD46">
        <v>3391.8596578863944</v>
      </c>
      <c r="AE46">
        <v>3121.1402450723331</v>
      </c>
      <c r="AF46">
        <v>3710.7930705478816</v>
      </c>
      <c r="AG46">
        <v>3047.5304646352452</v>
      </c>
      <c r="AH46">
        <v>3118.6351131756237</v>
      </c>
      <c r="AI46">
        <v>3457.9048762466555</v>
      </c>
      <c r="AJ46">
        <v>3184.4981291739964</v>
      </c>
      <c r="AK46">
        <v>3086.3370024413621</v>
      </c>
      <c r="AL46">
        <v>3710.4028218736685</v>
      </c>
      <c r="AM46">
        <v>3711.2048799276345</v>
      </c>
    </row>
    <row r="47" spans="1:39" x14ac:dyDescent="0.25">
      <c r="A47" s="74">
        <f ca="1">Exceedance!U47</f>
        <v>44136</v>
      </c>
      <c r="B47" s="254">
        <v>3241.464626247976</v>
      </c>
      <c r="C47" s="254">
        <v>3255.4545337020854</v>
      </c>
      <c r="D47" s="254">
        <v>3249.5164470810641</v>
      </c>
      <c r="E47">
        <v>3344.369945780978</v>
      </c>
      <c r="F47">
        <v>3054.1945179275117</v>
      </c>
      <c r="G47">
        <v>3713.2917880468817</v>
      </c>
      <c r="H47">
        <v>3218.3360189754771</v>
      </c>
      <c r="I47">
        <v>3097.1241692833241</v>
      </c>
      <c r="J47">
        <v>3216.1794825762299</v>
      </c>
      <c r="K47">
        <v>3191.8409381077831</v>
      </c>
      <c r="L47">
        <v>3310.0435607032928</v>
      </c>
      <c r="M47">
        <v>3073.7860467217233</v>
      </c>
      <c r="N47">
        <v>3317.7272692093793</v>
      </c>
      <c r="O47">
        <v>3068.380302056657</v>
      </c>
      <c r="P47">
        <v>3392.7143103698349</v>
      </c>
      <c r="Q47">
        <v>3336.8862336800912</v>
      </c>
      <c r="R47">
        <v>3523.2630365103778</v>
      </c>
      <c r="S47">
        <v>3335.2168978442687</v>
      </c>
      <c r="T47">
        <v>3523.9916984561</v>
      </c>
      <c r="U47">
        <v>3078.2610463840542</v>
      </c>
      <c r="V47">
        <v>3153.6360347802643</v>
      </c>
      <c r="W47">
        <v>3080.984567676277</v>
      </c>
      <c r="X47">
        <v>3108.3071727200709</v>
      </c>
      <c r="Y47">
        <v>3203.1955768010171</v>
      </c>
      <c r="Z47">
        <v>3286.6130386700142</v>
      </c>
      <c r="AA47">
        <v>3196.954170824697</v>
      </c>
      <c r="AB47">
        <v>3130.502379340644</v>
      </c>
      <c r="AC47">
        <v>3173.4114856685883</v>
      </c>
      <c r="AD47">
        <v>3364.138435188625</v>
      </c>
      <c r="AE47">
        <v>3110.4335994558742</v>
      </c>
      <c r="AF47">
        <v>3713.3584176799659</v>
      </c>
      <c r="AG47">
        <v>3073.0214790743194</v>
      </c>
      <c r="AH47">
        <v>3120.2408457068373</v>
      </c>
      <c r="AI47">
        <v>3412.8694576040266</v>
      </c>
      <c r="AJ47">
        <v>3184.6847948916461</v>
      </c>
      <c r="AK47">
        <v>3099.0275701793407</v>
      </c>
      <c r="AL47">
        <v>3713.81367112305</v>
      </c>
      <c r="AM47">
        <v>3713.629345291431</v>
      </c>
    </row>
    <row r="48" spans="1:39" x14ac:dyDescent="0.25">
      <c r="A48" s="74">
        <f ca="1">Exceedance!U48</f>
        <v>44166</v>
      </c>
      <c r="B48" s="254">
        <v>3213.6921410482828</v>
      </c>
      <c r="C48" s="254">
        <v>3225.7703153543875</v>
      </c>
      <c r="D48" s="254">
        <v>3220.6491424090004</v>
      </c>
      <c r="E48">
        <v>3308.3191819864628</v>
      </c>
      <c r="F48">
        <v>3053.823743901964</v>
      </c>
      <c r="G48">
        <v>3710.2733106322785</v>
      </c>
      <c r="H48">
        <v>3213.0662447059231</v>
      </c>
      <c r="I48">
        <v>3098.2469481274006</v>
      </c>
      <c r="J48">
        <v>3206.4421466177955</v>
      </c>
      <c r="K48">
        <v>3192.4122668541263</v>
      </c>
      <c r="L48">
        <v>3282.9351194178766</v>
      </c>
      <c r="M48">
        <v>3065.2007663081818</v>
      </c>
      <c r="N48">
        <v>3286.3295622553769</v>
      </c>
      <c r="O48">
        <v>3082.8122421025346</v>
      </c>
      <c r="P48">
        <v>3360.0951758540832</v>
      </c>
      <c r="Q48">
        <v>3302.3393967076076</v>
      </c>
      <c r="R48">
        <v>3472.6729196668707</v>
      </c>
      <c r="S48">
        <v>3306.6167508955159</v>
      </c>
      <c r="T48">
        <v>3487.6447572557954</v>
      </c>
      <c r="U48">
        <v>3098.7183300974611</v>
      </c>
      <c r="V48">
        <v>3152.6623463960832</v>
      </c>
      <c r="W48">
        <v>3097.9060283700378</v>
      </c>
      <c r="X48">
        <v>3112.1960880249508</v>
      </c>
      <c r="Y48">
        <v>3193.0804511845336</v>
      </c>
      <c r="Z48">
        <v>3261.6978944678185</v>
      </c>
      <c r="AA48">
        <v>3200.6970945107505</v>
      </c>
      <c r="AB48">
        <v>3124.4428359593726</v>
      </c>
      <c r="AC48">
        <v>3169.9746258649243</v>
      </c>
      <c r="AD48">
        <v>3338.7981308211083</v>
      </c>
      <c r="AE48">
        <v>3103.1942780536251</v>
      </c>
      <c r="AF48">
        <v>3710.2758849727315</v>
      </c>
      <c r="AG48">
        <v>3097.1824536170025</v>
      </c>
      <c r="AH48">
        <v>3119.7791482738239</v>
      </c>
      <c r="AI48">
        <v>3371.2155843697246</v>
      </c>
      <c r="AJ48">
        <v>3188.7485869042303</v>
      </c>
      <c r="AK48">
        <v>3113.6751591504744</v>
      </c>
      <c r="AL48">
        <v>3710.2934744033682</v>
      </c>
      <c r="AM48">
        <v>3710.2863526855067</v>
      </c>
    </row>
    <row r="49" spans="1:39" x14ac:dyDescent="0.25">
      <c r="A49" s="74">
        <f ca="1">Exceedance!U49</f>
        <v>44197</v>
      </c>
      <c r="B49" s="254">
        <v>3192.9712689567446</v>
      </c>
      <c r="C49" s="254">
        <v>3203.1213021889971</v>
      </c>
      <c r="D49" s="254">
        <v>3198.8240578210593</v>
      </c>
      <c r="E49">
        <v>3271.5581347941406</v>
      </c>
      <c r="F49">
        <v>3047.3427166701799</v>
      </c>
      <c r="G49">
        <v>3710.1566873408997</v>
      </c>
      <c r="H49">
        <v>3204.4931390739143</v>
      </c>
      <c r="I49">
        <v>3097.3269984046924</v>
      </c>
      <c r="J49">
        <v>3196.8505104153587</v>
      </c>
      <c r="K49">
        <v>3191.6459124440617</v>
      </c>
      <c r="L49">
        <v>3254.6078532950742</v>
      </c>
      <c r="M49">
        <v>3056.2199786689848</v>
      </c>
      <c r="N49">
        <v>3254.8602575707173</v>
      </c>
      <c r="O49">
        <v>3098.5481469992519</v>
      </c>
      <c r="P49">
        <v>3327.1512356467047</v>
      </c>
      <c r="Q49">
        <v>3282.1192943210244</v>
      </c>
      <c r="R49">
        <v>3444.9055255473022</v>
      </c>
      <c r="S49">
        <v>3277.8312571330057</v>
      </c>
      <c r="T49">
        <v>3450.8666042599812</v>
      </c>
      <c r="U49">
        <v>3119.3539544508822</v>
      </c>
      <c r="V49">
        <v>3150.9661064691263</v>
      </c>
      <c r="W49">
        <v>3114.9457182572532</v>
      </c>
      <c r="X49">
        <v>3116.3320318616056</v>
      </c>
      <c r="Y49">
        <v>3183.1860644581016</v>
      </c>
      <c r="Z49">
        <v>3238.3344450437039</v>
      </c>
      <c r="AA49">
        <v>3204.7386644730186</v>
      </c>
      <c r="AB49">
        <v>3117.5685468177508</v>
      </c>
      <c r="AC49">
        <v>3166.5262424871075</v>
      </c>
      <c r="AD49">
        <v>3312.9479399566931</v>
      </c>
      <c r="AE49">
        <v>3095.8827864688205</v>
      </c>
      <c r="AF49">
        <v>3710.1567868112629</v>
      </c>
      <c r="AG49">
        <v>3119.1794134005791</v>
      </c>
      <c r="AH49">
        <v>3118.9725103520041</v>
      </c>
      <c r="AI49">
        <v>3346.1437651891156</v>
      </c>
      <c r="AJ49">
        <v>3193.1233731114348</v>
      </c>
      <c r="AK49">
        <v>3127.077512089993</v>
      </c>
      <c r="AL49">
        <v>3710.1574664521522</v>
      </c>
      <c r="AM49">
        <v>3710.1571912749309</v>
      </c>
    </row>
    <row r="50" spans="1:39" x14ac:dyDescent="0.25">
      <c r="A50" s="74">
        <f ca="1">Exceedance!U50</f>
        <v>44228</v>
      </c>
      <c r="B50" s="254">
        <v>3172.355948943467</v>
      </c>
      <c r="C50" s="254">
        <v>3180.2096544219598</v>
      </c>
      <c r="D50" s="254">
        <v>3176.8902955259232</v>
      </c>
      <c r="E50">
        <v>3238.0612813114894</v>
      </c>
      <c r="F50">
        <v>3046.1860660386174</v>
      </c>
      <c r="G50">
        <v>3719.0013730718779</v>
      </c>
      <c r="H50">
        <v>3193.0145132214766</v>
      </c>
      <c r="I50">
        <v>3095.7013984430714</v>
      </c>
      <c r="J50">
        <v>3181.8126894392531</v>
      </c>
      <c r="K50">
        <v>3190.5558744707041</v>
      </c>
      <c r="L50">
        <v>3223.0040001906154</v>
      </c>
      <c r="M50">
        <v>3051.2382436877897</v>
      </c>
      <c r="N50">
        <v>3221.9632156345033</v>
      </c>
      <c r="O50">
        <v>3118.2594025566518</v>
      </c>
      <c r="P50">
        <v>3306.603060290287</v>
      </c>
      <c r="Q50">
        <v>3257.5012287734694</v>
      </c>
      <c r="R50">
        <v>3423.195997073909</v>
      </c>
      <c r="S50">
        <v>3245.6403235243338</v>
      </c>
      <c r="T50">
        <v>3423.810084854968</v>
      </c>
      <c r="U50">
        <v>3137.3914815994563</v>
      </c>
      <c r="V50">
        <v>3152.7011153104149</v>
      </c>
      <c r="W50">
        <v>3136.7742751768878</v>
      </c>
      <c r="X50">
        <v>3118.211013663572</v>
      </c>
      <c r="Y50">
        <v>3169.2704323987491</v>
      </c>
      <c r="Z50">
        <v>3210.3557784566156</v>
      </c>
      <c r="AA50">
        <v>3207.3340374404056</v>
      </c>
      <c r="AB50">
        <v>3114.3379977230475</v>
      </c>
      <c r="AC50">
        <v>3159.1779904057612</v>
      </c>
      <c r="AD50">
        <v>3282.3472591316645</v>
      </c>
      <c r="AE50">
        <v>3085.6717653806568</v>
      </c>
      <c r="AF50">
        <v>3719.4185121319438</v>
      </c>
      <c r="AG50">
        <v>3142.5219910024439</v>
      </c>
      <c r="AH50">
        <v>3124.1629953501533</v>
      </c>
      <c r="AI50">
        <v>3331.22970211457</v>
      </c>
      <c r="AJ50">
        <v>3193.274561153255</v>
      </c>
      <c r="AK50">
        <v>3139.2073587054515</v>
      </c>
      <c r="AL50">
        <v>3720.6214866720838</v>
      </c>
      <c r="AM50">
        <v>3719.6836367005167</v>
      </c>
    </row>
    <row r="51" spans="1:39" x14ac:dyDescent="0.25">
      <c r="A51" s="74">
        <f ca="1">Exceedance!U51</f>
        <v>44256</v>
      </c>
      <c r="B51" s="254">
        <v>3189.4638233203123</v>
      </c>
      <c r="C51" s="254">
        <v>3195.3237137163696</v>
      </c>
      <c r="D51" s="254">
        <v>3192.8562902311487</v>
      </c>
      <c r="E51">
        <v>3217.1390724841276</v>
      </c>
      <c r="F51">
        <v>3048.0620191647554</v>
      </c>
      <c r="G51">
        <v>3472.9754321807718</v>
      </c>
      <c r="H51">
        <v>3216.9937098583155</v>
      </c>
      <c r="I51">
        <v>3139.3900177095561</v>
      </c>
      <c r="J51">
        <v>3192.555786598647</v>
      </c>
      <c r="K51">
        <v>3208.3320751115953</v>
      </c>
      <c r="L51">
        <v>3250.9573948032062</v>
      </c>
      <c r="M51">
        <v>3083.6828887758147</v>
      </c>
      <c r="N51">
        <v>3230.6079103237385</v>
      </c>
      <c r="O51">
        <v>3174.5356655393434</v>
      </c>
      <c r="P51">
        <v>3265.1657923849998</v>
      </c>
      <c r="Q51">
        <v>3241.6636313983695</v>
      </c>
      <c r="R51">
        <v>3313.7369371202158</v>
      </c>
      <c r="S51">
        <v>3239.3630726586589</v>
      </c>
      <c r="T51">
        <v>3326.4648976610679</v>
      </c>
      <c r="U51">
        <v>3182.3679338708048</v>
      </c>
      <c r="V51">
        <v>3168.1611383359846</v>
      </c>
      <c r="W51">
        <v>3175.7426750608424</v>
      </c>
      <c r="X51">
        <v>3160.6200082445607</v>
      </c>
      <c r="Y51">
        <v>3186.7822837688373</v>
      </c>
      <c r="Z51">
        <v>3207.0144814952682</v>
      </c>
      <c r="AA51">
        <v>3238.8917419357194</v>
      </c>
      <c r="AB51">
        <v>3122.5456368466585</v>
      </c>
      <c r="AC51">
        <v>3177.9819072314981</v>
      </c>
      <c r="AD51">
        <v>3273.0787690615048</v>
      </c>
      <c r="AE51">
        <v>3099.7953939188574</v>
      </c>
      <c r="AF51">
        <v>3438.9348884285755</v>
      </c>
      <c r="AG51">
        <v>3184.5837008359686</v>
      </c>
      <c r="AH51">
        <v>3145.2637993597782</v>
      </c>
      <c r="AI51">
        <v>3288.3458761074085</v>
      </c>
      <c r="AJ51">
        <v>3216.7941417516513</v>
      </c>
      <c r="AK51">
        <v>3179.4660426274168</v>
      </c>
      <c r="AL51">
        <v>3475.1842937716478</v>
      </c>
      <c r="AM51">
        <v>3469.1594555192655</v>
      </c>
    </row>
    <row r="52" spans="1:39" x14ac:dyDescent="0.25">
      <c r="A52" s="74">
        <f ca="1">Exceedance!U52</f>
        <v>44287</v>
      </c>
      <c r="B52" s="254">
        <v>3228.3595011890175</v>
      </c>
      <c r="C52" s="254">
        <v>3228.581555596304</v>
      </c>
      <c r="D52" s="254">
        <v>3228.4880551683896</v>
      </c>
      <c r="E52">
        <v>3229.4082761419349</v>
      </c>
      <c r="F52">
        <v>3116.057241169075</v>
      </c>
      <c r="G52">
        <v>3239.1047227229483</v>
      </c>
      <c r="H52">
        <v>3229.4027670799246</v>
      </c>
      <c r="I52">
        <v>3225.6548636634147</v>
      </c>
      <c r="J52">
        <v>3228.4766679152617</v>
      </c>
      <c r="K52">
        <v>3229.0745202975831</v>
      </c>
      <c r="L52">
        <v>3230.6899859639238</v>
      </c>
      <c r="M52">
        <v>3152.7217154991436</v>
      </c>
      <c r="N52">
        <v>3229.9187279602133</v>
      </c>
      <c r="O52">
        <v>3120.821767207286</v>
      </c>
      <c r="P52">
        <v>3124.2564215901557</v>
      </c>
      <c r="Q52">
        <v>3123.3656478573575</v>
      </c>
      <c r="R52">
        <v>3161.4395632664027</v>
      </c>
      <c r="S52">
        <v>3123.278455432152</v>
      </c>
      <c r="T52">
        <v>3233.5522148953428</v>
      </c>
      <c r="U52">
        <v>3222.9627246191399</v>
      </c>
      <c r="V52">
        <v>3181.4036904617988</v>
      </c>
      <c r="W52">
        <v>3201.800615993373</v>
      </c>
      <c r="X52">
        <v>3227.2665388505561</v>
      </c>
      <c r="Y52">
        <v>3156.6277999435852</v>
      </c>
      <c r="Z52">
        <v>3229.0245883008274</v>
      </c>
      <c r="AA52">
        <v>3230.2326835581807</v>
      </c>
      <c r="AB52">
        <v>3134.0566773710116</v>
      </c>
      <c r="AC52">
        <v>3156.2943238771854</v>
      </c>
      <c r="AD52">
        <v>3231.5284571482666</v>
      </c>
      <c r="AE52">
        <v>3217.5069416267579</v>
      </c>
      <c r="AF52">
        <v>3275.604987870076</v>
      </c>
      <c r="AG52">
        <v>3195.8497268847022</v>
      </c>
      <c r="AH52">
        <v>3192.6412191114036</v>
      </c>
      <c r="AI52">
        <v>3232.1071682865877</v>
      </c>
      <c r="AJ52">
        <v>3229.3952037016234</v>
      </c>
      <c r="AK52">
        <v>3121.008585842671</v>
      </c>
      <c r="AL52">
        <v>3132.2162328910458</v>
      </c>
      <c r="AM52">
        <v>3131.9878728279959</v>
      </c>
    </row>
    <row r="53" spans="1:39" x14ac:dyDescent="0.25">
      <c r="A53" s="74">
        <f ca="1">Exceedance!U53</f>
        <v>44317</v>
      </c>
      <c r="B53" s="254">
        <v>3200.7573958444541</v>
      </c>
      <c r="C53" s="254">
        <v>3195.4899042912293</v>
      </c>
      <c r="D53" s="254">
        <v>3196.4896979412215</v>
      </c>
      <c r="E53">
        <v>3290.2123608199722</v>
      </c>
      <c r="F53">
        <v>3245.4194988875392</v>
      </c>
      <c r="G53">
        <v>3325.9746569825252</v>
      </c>
      <c r="H53">
        <v>3285.3139852331547</v>
      </c>
      <c r="I53">
        <v>3250.8700916680823</v>
      </c>
      <c r="J53">
        <v>3239.2283117438965</v>
      </c>
      <c r="K53">
        <v>3152.6958680258022</v>
      </c>
      <c r="L53">
        <v>3230.2942980962821</v>
      </c>
      <c r="M53">
        <v>3110.5275398387789</v>
      </c>
      <c r="N53">
        <v>3198.9725994424484</v>
      </c>
      <c r="O53">
        <v>2962.2259618734865</v>
      </c>
      <c r="P53">
        <v>3029.6023895059975</v>
      </c>
      <c r="Q53">
        <v>3111.4498361469709</v>
      </c>
      <c r="R53">
        <v>3139.503744752305</v>
      </c>
      <c r="S53">
        <v>3061.9436262331451</v>
      </c>
      <c r="T53">
        <v>3124.9143162921787</v>
      </c>
      <c r="U53">
        <v>3182.9386133694456</v>
      </c>
      <c r="V53">
        <v>3167.9107507017306</v>
      </c>
      <c r="W53">
        <v>3126.6580989034323</v>
      </c>
      <c r="X53">
        <v>3118.7047564568102</v>
      </c>
      <c r="Y53">
        <v>3128.6180212314489</v>
      </c>
      <c r="Z53">
        <v>3249.7298447390153</v>
      </c>
      <c r="AA53">
        <v>3252.9474935318067</v>
      </c>
      <c r="AB53">
        <v>2926.571425707602</v>
      </c>
      <c r="AC53">
        <v>2997.4353342071022</v>
      </c>
      <c r="AD53">
        <v>3188.7008593044229</v>
      </c>
      <c r="AE53">
        <v>3017.1632369174681</v>
      </c>
      <c r="AF53">
        <v>3347.5000753432018</v>
      </c>
      <c r="AG53">
        <v>3156.3300552807318</v>
      </c>
      <c r="AH53">
        <v>3014.724379172837</v>
      </c>
      <c r="AI53">
        <v>3157.4356115552487</v>
      </c>
      <c r="AJ53">
        <v>3159.9846818733536</v>
      </c>
      <c r="AK53">
        <v>3044.8214360541397</v>
      </c>
      <c r="AL53">
        <v>3025.4153881589732</v>
      </c>
      <c r="AM53">
        <v>3080.1041956244126</v>
      </c>
    </row>
    <row r="54" spans="1:39" x14ac:dyDescent="0.25">
      <c r="A54" s="74">
        <f ca="1">Exceedance!U54</f>
        <v>44348</v>
      </c>
      <c r="B54" s="254">
        <v>3308.6796923246966</v>
      </c>
      <c r="C54" s="254">
        <v>3305.1091826178513</v>
      </c>
      <c r="D54" s="254">
        <v>3307.8416954708273</v>
      </c>
      <c r="E54">
        <v>3300.2737751944105</v>
      </c>
      <c r="F54">
        <v>3879.4134707732792</v>
      </c>
      <c r="G54">
        <v>3335.6157891250737</v>
      </c>
      <c r="H54">
        <v>3192.5176504706842</v>
      </c>
      <c r="I54">
        <v>3224.3430252872918</v>
      </c>
      <c r="J54">
        <v>3140.2663094462014</v>
      </c>
      <c r="K54">
        <v>3322.4274884950023</v>
      </c>
      <c r="L54">
        <v>3203.887701166459</v>
      </c>
      <c r="M54">
        <v>3300.8537283420142</v>
      </c>
      <c r="N54">
        <v>3153.314525183001</v>
      </c>
      <c r="O54">
        <v>3129.0714500837721</v>
      </c>
      <c r="P54">
        <v>3421.7424094792805</v>
      </c>
      <c r="Q54">
        <v>3524.7355505161954</v>
      </c>
      <c r="R54">
        <v>3337.9319077080177</v>
      </c>
      <c r="S54">
        <v>3435.1693874482248</v>
      </c>
      <c r="T54">
        <v>3108.2492516514149</v>
      </c>
      <c r="U54">
        <v>3206.2610407498564</v>
      </c>
      <c r="V54">
        <v>3069.3822527074785</v>
      </c>
      <c r="W54">
        <v>3126.5660866466105</v>
      </c>
      <c r="X54">
        <v>3155.152852034083</v>
      </c>
      <c r="Y54">
        <v>3273.9371080355404</v>
      </c>
      <c r="Z54">
        <v>3332.8572983236872</v>
      </c>
      <c r="AA54">
        <v>3223.6475576862454</v>
      </c>
      <c r="AB54">
        <v>3070.1954364885451</v>
      </c>
      <c r="AC54">
        <v>3206.1812352805796</v>
      </c>
      <c r="AD54">
        <v>3103.3751489854253</v>
      </c>
      <c r="AE54">
        <v>3264.3518300866153</v>
      </c>
      <c r="AF54">
        <v>3303.2247001929049</v>
      </c>
      <c r="AG54">
        <v>3152.8169133876718</v>
      </c>
      <c r="AH54">
        <v>3307.4793864660728</v>
      </c>
      <c r="AI54">
        <v>3237.9292093178351</v>
      </c>
      <c r="AJ54">
        <v>3159.1356187327219</v>
      </c>
      <c r="AK54">
        <v>3255.7694155528702</v>
      </c>
      <c r="AL54">
        <v>3696.8890267192282</v>
      </c>
      <c r="AM54">
        <v>3358.1306946713416</v>
      </c>
    </row>
    <row r="55" spans="1:39" x14ac:dyDescent="0.25">
      <c r="A55" s="74">
        <f ca="1">Exceedance!U55</f>
        <v>44378</v>
      </c>
      <c r="B55" s="254">
        <v>3360.762811122966</v>
      </c>
      <c r="C55" s="254">
        <v>3351.399608422777</v>
      </c>
      <c r="D55" s="254">
        <v>3356.5678205083414</v>
      </c>
      <c r="E55">
        <v>3215.7708671534506</v>
      </c>
      <c r="F55">
        <v>4037.4466103006962</v>
      </c>
      <c r="G55">
        <v>3249.0328756241888</v>
      </c>
      <c r="H55">
        <v>3144.1384409771035</v>
      </c>
      <c r="I55">
        <v>3276.6338861553318</v>
      </c>
      <c r="J55">
        <v>3198.2782301853363</v>
      </c>
      <c r="K55">
        <v>3415.0027441897596</v>
      </c>
      <c r="L55">
        <v>3160.7296843275917</v>
      </c>
      <c r="M55">
        <v>3417.4508238616977</v>
      </c>
      <c r="N55">
        <v>3063.2235538241507</v>
      </c>
      <c r="O55">
        <v>3502.3049190353122</v>
      </c>
      <c r="P55">
        <v>3522.7328984753544</v>
      </c>
      <c r="Q55">
        <v>3657.8333850924146</v>
      </c>
      <c r="R55">
        <v>3592.7465522558355</v>
      </c>
      <c r="S55">
        <v>3629.5178962262898</v>
      </c>
      <c r="T55">
        <v>3011.7068657841</v>
      </c>
      <c r="U55">
        <v>3193.0111355061576</v>
      </c>
      <c r="V55">
        <v>3056.8346709950142</v>
      </c>
      <c r="W55">
        <v>3132.8615298197819</v>
      </c>
      <c r="X55">
        <v>3223.3215945925062</v>
      </c>
      <c r="Y55">
        <v>3395.265350104527</v>
      </c>
      <c r="Z55">
        <v>3261.9923050294601</v>
      </c>
      <c r="AA55">
        <v>3172.033802230505</v>
      </c>
      <c r="AB55">
        <v>3199.994299019404</v>
      </c>
      <c r="AC55">
        <v>3412.4891755383615</v>
      </c>
      <c r="AD55">
        <v>3135.0410968654137</v>
      </c>
      <c r="AE55">
        <v>3866.031642862527</v>
      </c>
      <c r="AF55">
        <v>3207.3358760264059</v>
      </c>
      <c r="AG55">
        <v>3133.9658897646409</v>
      </c>
      <c r="AH55">
        <v>3502.6818010976622</v>
      </c>
      <c r="AI55">
        <v>3209.6842749130528</v>
      </c>
      <c r="AJ55">
        <v>3130.5343634043093</v>
      </c>
      <c r="AK55">
        <v>3570.6231600747437</v>
      </c>
      <c r="AL55">
        <v>4039.0888759422469</v>
      </c>
      <c r="AM55">
        <v>3444.8167523563543</v>
      </c>
    </row>
    <row r="56" spans="1:39" x14ac:dyDescent="0.25">
      <c r="A56" s="74">
        <f ca="1">Exceedance!U56</f>
        <v>44409</v>
      </c>
      <c r="B56" s="254">
        <v>3353.4426142963889</v>
      </c>
      <c r="C56" s="254">
        <v>3341.4626974695211</v>
      </c>
      <c r="D56" s="254">
        <v>3347.5831987929646</v>
      </c>
      <c r="E56">
        <v>3141.0537986952613</v>
      </c>
      <c r="F56">
        <v>3985.4626713770881</v>
      </c>
      <c r="G56">
        <v>3221.5368094176306</v>
      </c>
      <c r="H56">
        <v>3119.345974549743</v>
      </c>
      <c r="I56">
        <v>3284.2145792904171</v>
      </c>
      <c r="J56">
        <v>3217.8719339642294</v>
      </c>
      <c r="K56">
        <v>3406.937048991244</v>
      </c>
      <c r="L56">
        <v>3141.6176257484494</v>
      </c>
      <c r="M56">
        <v>3469.7577368434072</v>
      </c>
      <c r="N56">
        <v>3039.3184098557326</v>
      </c>
      <c r="O56">
        <v>3526.5433318674022</v>
      </c>
      <c r="P56">
        <v>3480.3981551441625</v>
      </c>
      <c r="Q56">
        <v>3647.4121237275167</v>
      </c>
      <c r="R56">
        <v>3589.7901352900203</v>
      </c>
      <c r="S56">
        <v>3600.7474779117574</v>
      </c>
      <c r="T56">
        <v>2990.3893768219168</v>
      </c>
      <c r="U56">
        <v>3175.0203581971464</v>
      </c>
      <c r="V56">
        <v>3037.9198753476799</v>
      </c>
      <c r="W56">
        <v>3101.2592040882423</v>
      </c>
      <c r="X56">
        <v>3223.3992292157027</v>
      </c>
      <c r="Y56">
        <v>3385.7224091994103</v>
      </c>
      <c r="Z56">
        <v>3208.4044059669382</v>
      </c>
      <c r="AA56">
        <v>3152.1339979162249</v>
      </c>
      <c r="AB56">
        <v>3211.7746826623656</v>
      </c>
      <c r="AC56">
        <v>3410.865595195382</v>
      </c>
      <c r="AD56">
        <v>3153.0773181843247</v>
      </c>
      <c r="AE56">
        <v>3903.9619570282516</v>
      </c>
      <c r="AF56">
        <v>3170.5302065467454</v>
      </c>
      <c r="AG56">
        <v>3113.7002759772181</v>
      </c>
      <c r="AH56">
        <v>3467.3903074735217</v>
      </c>
      <c r="AI56">
        <v>3218.8399918245377</v>
      </c>
      <c r="AJ56">
        <v>3098.3955259534664</v>
      </c>
      <c r="AK56">
        <v>3616.8035471259673</v>
      </c>
      <c r="AL56">
        <v>4055.2980945745617</v>
      </c>
      <c r="AM56">
        <v>3426.3041797276942</v>
      </c>
    </row>
    <row r="57" spans="1:39" x14ac:dyDescent="0.25">
      <c r="A57" s="74">
        <f ca="1">Exceedance!U57</f>
        <v>44440</v>
      </c>
      <c r="B57" s="254">
        <v>3315.8226541908916</v>
      </c>
      <c r="C57" s="254">
        <v>3304.6559927464682</v>
      </c>
      <c r="D57" s="254">
        <v>3310.2971682375232</v>
      </c>
      <c r="E57">
        <v>3150.3565345862512</v>
      </c>
      <c r="F57">
        <v>3731.8280515950692</v>
      </c>
      <c r="G57">
        <v>3203.7243631043934</v>
      </c>
      <c r="H57">
        <v>3102.6061584761487</v>
      </c>
      <c r="I57">
        <v>3254.7349622402176</v>
      </c>
      <c r="J57">
        <v>3197.3345506581272</v>
      </c>
      <c r="K57">
        <v>3366.2731444338888</v>
      </c>
      <c r="L57">
        <v>3118.0535367615125</v>
      </c>
      <c r="M57">
        <v>3417.6943403126738</v>
      </c>
      <c r="N57">
        <v>3034.2910345579899</v>
      </c>
      <c r="O57">
        <v>3468.812936412884</v>
      </c>
      <c r="P57">
        <v>3428.9188940637173</v>
      </c>
      <c r="Q57">
        <v>3585.5974356913557</v>
      </c>
      <c r="R57">
        <v>3525.1472981672528</v>
      </c>
      <c r="S57">
        <v>3540.2263183523505</v>
      </c>
      <c r="T57">
        <v>3003.7241046722261</v>
      </c>
      <c r="U57">
        <v>3159.6815334208618</v>
      </c>
      <c r="V57">
        <v>3041.3326392974373</v>
      </c>
      <c r="W57">
        <v>3092.7111006681343</v>
      </c>
      <c r="X57">
        <v>3195.2073068880609</v>
      </c>
      <c r="Y57">
        <v>3344.0722826783335</v>
      </c>
      <c r="Z57">
        <v>3200.0479796380068</v>
      </c>
      <c r="AA57">
        <v>3133.3044408741603</v>
      </c>
      <c r="AB57">
        <v>3194.538394700066</v>
      </c>
      <c r="AC57">
        <v>3372.6984079342301</v>
      </c>
      <c r="AD57">
        <v>3129.3425378670549</v>
      </c>
      <c r="AE57">
        <v>3726.267809859477</v>
      </c>
      <c r="AF57">
        <v>3160.5839400680534</v>
      </c>
      <c r="AG57">
        <v>3097.1685658011083</v>
      </c>
      <c r="AH57">
        <v>3433.4369051664407</v>
      </c>
      <c r="AI57">
        <v>3198.4219884885824</v>
      </c>
      <c r="AJ57">
        <v>3089.1021327149792</v>
      </c>
      <c r="AK57">
        <v>3570.6361675787998</v>
      </c>
      <c r="AL57">
        <v>3737.2958530528576</v>
      </c>
      <c r="AM57">
        <v>3379.2796103373544</v>
      </c>
    </row>
    <row r="58" spans="1:39" x14ac:dyDescent="0.25">
      <c r="A58" s="74">
        <f ca="1">Exceedance!U58</f>
        <v>44470</v>
      </c>
      <c r="B58" s="254">
        <v>3281.5488653963121</v>
      </c>
      <c r="C58" s="254">
        <v>3278.9386260203546</v>
      </c>
      <c r="D58" s="254">
        <v>3281.1748760603964</v>
      </c>
      <c r="E58">
        <v>3130.8065577623415</v>
      </c>
      <c r="F58">
        <v>3711.0015274339357</v>
      </c>
      <c r="G58">
        <v>3192.7273874015218</v>
      </c>
      <c r="H58">
        <v>3092.7409739257164</v>
      </c>
      <c r="I58">
        <v>3234.2649746367902</v>
      </c>
      <c r="J58">
        <v>3190.6507665439517</v>
      </c>
      <c r="K58">
        <v>3328.4695958524539</v>
      </c>
      <c r="L58">
        <v>3099.7985029176484</v>
      </c>
      <c r="M58">
        <v>3375.8516164236175</v>
      </c>
      <c r="N58">
        <v>3052.0634193577162</v>
      </c>
      <c r="O58">
        <v>3418.0994167018002</v>
      </c>
      <c r="P58">
        <v>3380.6400688619942</v>
      </c>
      <c r="Q58">
        <v>3525.9890842787381</v>
      </c>
      <c r="R58">
        <v>3478.3427546996554</v>
      </c>
      <c r="S58">
        <v>3483.183644524313</v>
      </c>
      <c r="T58">
        <v>3024.4823192689114</v>
      </c>
      <c r="U58">
        <v>3149.1948213550559</v>
      </c>
      <c r="V58">
        <v>3052.2399528326137</v>
      </c>
      <c r="W58">
        <v>3089.8352841143414</v>
      </c>
      <c r="X58">
        <v>3179.9197297434966</v>
      </c>
      <c r="Y58">
        <v>3309.2153190341651</v>
      </c>
      <c r="Z58">
        <v>3196.5046414460871</v>
      </c>
      <c r="AA58">
        <v>3129.2373139988381</v>
      </c>
      <c r="AB58">
        <v>3181.396274169736</v>
      </c>
      <c r="AC58">
        <v>3344.9191545441618</v>
      </c>
      <c r="AD58">
        <v>3111.8139844493817</v>
      </c>
      <c r="AE58">
        <v>3710.7836123784118</v>
      </c>
      <c r="AF58">
        <v>3160.4852031624109</v>
      </c>
      <c r="AG58">
        <v>3101.7901472882495</v>
      </c>
      <c r="AH58">
        <v>3404.3957458974319</v>
      </c>
      <c r="AI58">
        <v>3190.7641708295373</v>
      </c>
      <c r="AJ58">
        <v>3093.8405561094091</v>
      </c>
      <c r="AK58">
        <v>3563.2099311031643</v>
      </c>
      <c r="AL58">
        <v>3711.2158049675163</v>
      </c>
      <c r="AM58">
        <v>3342.1853340801831</v>
      </c>
    </row>
    <row r="59" spans="1:39" x14ac:dyDescent="0.25">
      <c r="A59" s="74">
        <f ca="1">Exceedance!U59</f>
        <v>44501</v>
      </c>
      <c r="B59" s="254">
        <v>3253.061615058085</v>
      </c>
      <c r="C59" s="254">
        <v>3252.1093779775711</v>
      </c>
      <c r="D59" s="254">
        <v>3253.2325143277635</v>
      </c>
      <c r="E59">
        <v>3116.7333297157611</v>
      </c>
      <c r="F59">
        <v>3713.2864701984563</v>
      </c>
      <c r="G59">
        <v>3188.5796377702</v>
      </c>
      <c r="H59">
        <v>3091.7527196622304</v>
      </c>
      <c r="I59">
        <v>3219.9333718931325</v>
      </c>
      <c r="J59">
        <v>3190.0056163918885</v>
      </c>
      <c r="K59">
        <v>3302.1989133781772</v>
      </c>
      <c r="L59">
        <v>3090.2625998754197</v>
      </c>
      <c r="M59">
        <v>3338.3614591382839</v>
      </c>
      <c r="N59">
        <v>3066.7020743850589</v>
      </c>
      <c r="O59">
        <v>3384.3606521812831</v>
      </c>
      <c r="P59">
        <v>3345.4298855242041</v>
      </c>
      <c r="Q59">
        <v>3477.6159241336022</v>
      </c>
      <c r="R59">
        <v>3440.2227920312348</v>
      </c>
      <c r="S59">
        <v>3446.9906200545433</v>
      </c>
      <c r="T59">
        <v>3047.0273094662939</v>
      </c>
      <c r="U59">
        <v>3146.5061722574401</v>
      </c>
      <c r="V59">
        <v>3067.4000402312304</v>
      </c>
      <c r="W59">
        <v>3093.3433682586456</v>
      </c>
      <c r="X59">
        <v>3186.1144072130551</v>
      </c>
      <c r="Y59">
        <v>3281.2505869318961</v>
      </c>
      <c r="Z59">
        <v>3198.0564715252531</v>
      </c>
      <c r="AA59">
        <v>3125.3215294503816</v>
      </c>
      <c r="AB59">
        <v>3174.0660480065358</v>
      </c>
      <c r="AC59">
        <v>3324.6180721627943</v>
      </c>
      <c r="AD59">
        <v>3102.4730287540228</v>
      </c>
      <c r="AE59">
        <v>3713.3505505248131</v>
      </c>
      <c r="AF59">
        <v>3170.0393268220346</v>
      </c>
      <c r="AG59">
        <v>3102.6158341714422</v>
      </c>
      <c r="AH59">
        <v>3367.8534887006499</v>
      </c>
      <c r="AI59">
        <v>3189.9227681938282</v>
      </c>
      <c r="AJ59">
        <v>3105.0804587461689</v>
      </c>
      <c r="AK59">
        <v>3524.8888477063888</v>
      </c>
      <c r="AL59">
        <v>3713.6155470102403</v>
      </c>
      <c r="AM59">
        <v>3308.0720204068207</v>
      </c>
    </row>
    <row r="60" spans="1:39" x14ac:dyDescent="0.25">
      <c r="A60" s="74">
        <f ca="1">Exceedance!U60</f>
        <v>44531</v>
      </c>
      <c r="B60" s="254">
        <v>3223.0548946775048</v>
      </c>
      <c r="C60" s="254">
        <v>3223.0696234688016</v>
      </c>
      <c r="D60" s="254">
        <v>3223.6492857982948</v>
      </c>
      <c r="E60">
        <v>3104.3257104393751</v>
      </c>
      <c r="F60">
        <v>3710.2731051688916</v>
      </c>
      <c r="G60">
        <v>3189.1659649292988</v>
      </c>
      <c r="H60">
        <v>3093.6522953199151</v>
      </c>
      <c r="I60">
        <v>3209.4384822863053</v>
      </c>
      <c r="J60">
        <v>3190.4915082450611</v>
      </c>
      <c r="K60">
        <v>3276.9030610098744</v>
      </c>
      <c r="L60">
        <v>3080.8546987274044</v>
      </c>
      <c r="M60">
        <v>3302.9233410471738</v>
      </c>
      <c r="N60">
        <v>3081.2390492639556</v>
      </c>
      <c r="O60">
        <v>3351.6136413471436</v>
      </c>
      <c r="P60">
        <v>3310.5757599843319</v>
      </c>
      <c r="Q60">
        <v>3450.3726966750764</v>
      </c>
      <c r="R60">
        <v>3400.7178191616931</v>
      </c>
      <c r="S60">
        <v>3410.4107232593301</v>
      </c>
      <c r="T60">
        <v>3068.7739027066323</v>
      </c>
      <c r="U60">
        <v>3144.6505964889702</v>
      </c>
      <c r="V60">
        <v>3083.4863404282582</v>
      </c>
      <c r="W60">
        <v>3100.3378986546159</v>
      </c>
      <c r="X60">
        <v>3176.1128634221759</v>
      </c>
      <c r="Y60">
        <v>3257.2884683780826</v>
      </c>
      <c r="Z60">
        <v>3201.5157076899977</v>
      </c>
      <c r="AA60">
        <v>3118.9845426425109</v>
      </c>
      <c r="AB60">
        <v>3170.4309582148567</v>
      </c>
      <c r="AC60">
        <v>3306.8131992186736</v>
      </c>
      <c r="AD60">
        <v>3096.6897980669023</v>
      </c>
      <c r="AE60">
        <v>3710.2755810128647</v>
      </c>
      <c r="AF60">
        <v>3180.4038237683994</v>
      </c>
      <c r="AG60">
        <v>3101.4382533067769</v>
      </c>
      <c r="AH60">
        <v>3334.793232625706</v>
      </c>
      <c r="AI60">
        <v>3192.9064032077581</v>
      </c>
      <c r="AJ60">
        <v>3118.3768657685182</v>
      </c>
      <c r="AK60">
        <v>3487.5849305588144</v>
      </c>
      <c r="AL60">
        <v>3710.2858195672761</v>
      </c>
      <c r="AM60">
        <v>3276.9588477215534</v>
      </c>
    </row>
    <row r="61" spans="1:39" x14ac:dyDescent="0.25">
      <c r="A61" s="74">
        <f ca="1">Exceedance!U61</f>
        <v>44562</v>
      </c>
      <c r="B61" s="254">
        <v>3200.0801639578717</v>
      </c>
      <c r="C61" s="254">
        <v>3201.0707355428208</v>
      </c>
      <c r="D61" s="254">
        <v>3201.1019903762876</v>
      </c>
      <c r="E61">
        <v>3085.5676779208488</v>
      </c>
      <c r="F61">
        <v>3710.1566794019673</v>
      </c>
      <c r="G61">
        <v>3186.5032641218363</v>
      </c>
      <c r="H61">
        <v>3093.6282810328303</v>
      </c>
      <c r="I61">
        <v>3198.9980282414599</v>
      </c>
      <c r="J61">
        <v>3190.055011966007</v>
      </c>
      <c r="K61">
        <v>3250.1814356233349</v>
      </c>
      <c r="L61">
        <v>3071.0371852518188</v>
      </c>
      <c r="M61">
        <v>3267.363616747964</v>
      </c>
      <c r="N61">
        <v>3097.0673317260453</v>
      </c>
      <c r="O61">
        <v>3318.5658558212572</v>
      </c>
      <c r="P61">
        <v>3290.0109726270803</v>
      </c>
      <c r="Q61">
        <v>3422.2891714032053</v>
      </c>
      <c r="R61">
        <v>3360.4524323680821</v>
      </c>
      <c r="S61">
        <v>3373.3711061306808</v>
      </c>
      <c r="T61">
        <v>3090.0762726007188</v>
      </c>
      <c r="U61">
        <v>3142.0574346397248</v>
      </c>
      <c r="V61">
        <v>3099.6767603473609</v>
      </c>
      <c r="W61">
        <v>3107.5846235639428</v>
      </c>
      <c r="X61">
        <v>3170.1350187445196</v>
      </c>
      <c r="Y61">
        <v>3234.8729225336979</v>
      </c>
      <c r="Z61">
        <v>3205.258569122082</v>
      </c>
      <c r="AA61">
        <v>3111.7829347560355</v>
      </c>
      <c r="AB61">
        <v>3166.7662282857223</v>
      </c>
      <c r="AC61">
        <v>3288.554933620389</v>
      </c>
      <c r="AD61">
        <v>3090.8374857206395</v>
      </c>
      <c r="AE61">
        <v>3710.1567750665067</v>
      </c>
      <c r="AF61">
        <v>3189.3231905953353</v>
      </c>
      <c r="AG61">
        <v>3099.899675727695</v>
      </c>
      <c r="AH61">
        <v>3309.3472110847474</v>
      </c>
      <c r="AI61">
        <v>3196.2972764015622</v>
      </c>
      <c r="AJ61">
        <v>3130.4132431876901</v>
      </c>
      <c r="AK61">
        <v>3474.1839918508444</v>
      </c>
      <c r="AL61">
        <v>3710.1571706756877</v>
      </c>
      <c r="AM61">
        <v>3245.1567160433488</v>
      </c>
    </row>
    <row r="62" spans="1:39" x14ac:dyDescent="0.25">
      <c r="A62" s="74">
        <f ca="1">Exceedance!U62</f>
        <v>44593</v>
      </c>
      <c r="B62" s="254">
        <v>3177.1834645194667</v>
      </c>
      <c r="C62" s="254">
        <v>3178.8171507421575</v>
      </c>
      <c r="D62" s="254">
        <v>3178.4371977325764</v>
      </c>
      <c r="E62">
        <v>3072.0944371081205</v>
      </c>
      <c r="F62">
        <v>3718.997695198806</v>
      </c>
      <c r="G62">
        <v>3180.7549275360907</v>
      </c>
      <c r="H62">
        <v>3092.9941575068178</v>
      </c>
      <c r="I62">
        <v>3183.2019635635838</v>
      </c>
      <c r="J62">
        <v>3189.3510160787296</v>
      </c>
      <c r="K62">
        <v>3220.0575589517712</v>
      </c>
      <c r="L62">
        <v>3065.3134998997107</v>
      </c>
      <c r="M62">
        <v>3234.1435165483308</v>
      </c>
      <c r="N62">
        <v>3116.9710327380226</v>
      </c>
      <c r="O62">
        <v>3297.6912748130057</v>
      </c>
      <c r="P62">
        <v>3265.0997573772256</v>
      </c>
      <c r="Q62">
        <v>3400.3126936026551</v>
      </c>
      <c r="R62">
        <v>3327.7583206985228</v>
      </c>
      <c r="S62">
        <v>3346.0100108728793</v>
      </c>
      <c r="T62">
        <v>3112.6092463392642</v>
      </c>
      <c r="U62">
        <v>3142.9954216030487</v>
      </c>
      <c r="V62">
        <v>3120.7494533662057</v>
      </c>
      <c r="W62">
        <v>3112.6310094564133</v>
      </c>
      <c r="X62">
        <v>3160.2606857516389</v>
      </c>
      <c r="Y62">
        <v>3207.9274633357463</v>
      </c>
      <c r="Z62">
        <v>3207.6025622797524</v>
      </c>
      <c r="AA62">
        <v>3108.2703297707567</v>
      </c>
      <c r="AB62">
        <v>3159.1674473524899</v>
      </c>
      <c r="AC62">
        <v>3265.6887556004972</v>
      </c>
      <c r="AD62">
        <v>3082.002736597934</v>
      </c>
      <c r="AE62">
        <v>3719.389390310454</v>
      </c>
      <c r="AF62">
        <v>3195.7494566718819</v>
      </c>
      <c r="AG62">
        <v>3104.4428675593749</v>
      </c>
      <c r="AH62">
        <v>3294.1094023588994</v>
      </c>
      <c r="AI62">
        <v>3195.2629271465562</v>
      </c>
      <c r="AJ62">
        <v>3141.2499759372263</v>
      </c>
      <c r="AK62">
        <v>3466.675615558011</v>
      </c>
      <c r="AL62">
        <v>3719.6439196485662</v>
      </c>
      <c r="AM62">
        <v>3211.3549787941865</v>
      </c>
    </row>
    <row r="63" spans="1:39" x14ac:dyDescent="0.25">
      <c r="A63" s="74">
        <f ca="1">Exceedance!U63</f>
        <v>44621</v>
      </c>
      <c r="B63" s="254">
        <v>3191.9678922735447</v>
      </c>
      <c r="C63" s="254">
        <v>3194.6014093753247</v>
      </c>
      <c r="D63" s="254">
        <v>3193.6586801413173</v>
      </c>
      <c r="E63">
        <v>3061.4165524392456</v>
      </c>
      <c r="F63">
        <v>3472.9550453657985</v>
      </c>
      <c r="G63">
        <v>3210.3945606871739</v>
      </c>
      <c r="H63">
        <v>3137.5963046035627</v>
      </c>
      <c r="I63">
        <v>3193.1507026966165</v>
      </c>
      <c r="J63">
        <v>3207.4912531168452</v>
      </c>
      <c r="K63">
        <v>3249.0348987696166</v>
      </c>
      <c r="L63">
        <v>3096.8756042354321</v>
      </c>
      <c r="M63">
        <v>3236.729180848844</v>
      </c>
      <c r="N63">
        <v>3173.3346523198311</v>
      </c>
      <c r="O63">
        <v>3260.1545345919458</v>
      </c>
      <c r="P63">
        <v>3245.4075888548623</v>
      </c>
      <c r="Q63">
        <v>3301.7017378458218</v>
      </c>
      <c r="R63">
        <v>3281.7684909907198</v>
      </c>
      <c r="S63">
        <v>3285.8863999426235</v>
      </c>
      <c r="T63">
        <v>3157.1347848398959</v>
      </c>
      <c r="U63">
        <v>3157.5775963709266</v>
      </c>
      <c r="V63">
        <v>3158.888489344321</v>
      </c>
      <c r="W63">
        <v>3156.7639867976291</v>
      </c>
      <c r="X63">
        <v>3181.8209404242175</v>
      </c>
      <c r="Y63">
        <v>3205.3830290138289</v>
      </c>
      <c r="Z63">
        <v>3238.7734765268056</v>
      </c>
      <c r="AA63">
        <v>3115.9268926921945</v>
      </c>
      <c r="AB63">
        <v>3177.7573324111172</v>
      </c>
      <c r="AC63">
        <v>3264.2746753917718</v>
      </c>
      <c r="AD63">
        <v>3097.6257395226176</v>
      </c>
      <c r="AE63">
        <v>3438.1665204672804</v>
      </c>
      <c r="AF63">
        <v>3226.5581384308671</v>
      </c>
      <c r="AG63">
        <v>3124.8384868231278</v>
      </c>
      <c r="AH63">
        <v>3268.9059439875409</v>
      </c>
      <c r="AI63">
        <v>3217.2821710357839</v>
      </c>
      <c r="AJ63">
        <v>3180.10984660754</v>
      </c>
      <c r="AK63">
        <v>3343.5796335873097</v>
      </c>
      <c r="AL63">
        <v>3468.9852950056306</v>
      </c>
      <c r="AM63">
        <v>3198.1421359241308</v>
      </c>
    </row>
    <row r="64" spans="1:39" x14ac:dyDescent="0.25">
      <c r="A64" s="74" t="str">
        <f ca="1">Exceedance!U64</f>
        <v/>
      </c>
      <c r="B64" s="254">
        <v>3228.454390258632</v>
      </c>
      <c r="C64" s="254">
        <v>3228.5541846300375</v>
      </c>
      <c r="D64" s="254">
        <v>3228.518460893421</v>
      </c>
      <c r="E64">
        <v>3116.5363607632348</v>
      </c>
      <c r="F64">
        <v>3239.1039499881499</v>
      </c>
      <c r="G64">
        <v>3229.152680978309</v>
      </c>
      <c r="H64">
        <v>3223.8666880678984</v>
      </c>
      <c r="I64">
        <v>3228.4992116363169</v>
      </c>
      <c r="J64">
        <v>3229.0426562104385</v>
      </c>
      <c r="K64">
        <v>3230.6171212653526</v>
      </c>
      <c r="L64">
        <v>3153.221463824842</v>
      </c>
      <c r="M64">
        <v>3230.1507203755796</v>
      </c>
      <c r="N64">
        <v>3120.7762596427856</v>
      </c>
      <c r="O64">
        <v>3124.0664800300233</v>
      </c>
      <c r="P64">
        <v>3123.507546068719</v>
      </c>
      <c r="Q64">
        <v>3160.9833284661381</v>
      </c>
      <c r="R64">
        <v>3124.8857346946738</v>
      </c>
      <c r="S64">
        <v>3232.0139400023354</v>
      </c>
      <c r="T64">
        <v>3197.757150300552</v>
      </c>
      <c r="U64">
        <v>3170.8317725759662</v>
      </c>
      <c r="V64">
        <v>3184.9704819204021</v>
      </c>
      <c r="W64">
        <v>3203.6072679847744</v>
      </c>
      <c r="X64">
        <v>3156.4397968486974</v>
      </c>
      <c r="Y64">
        <v>3228.9627622028752</v>
      </c>
      <c r="Z64">
        <v>3216.0424093367665</v>
      </c>
      <c r="AA64">
        <v>3127.4456130291119</v>
      </c>
      <c r="AB64">
        <v>3156.2858144756583</v>
      </c>
      <c r="AC64">
        <v>3231.1947504582504</v>
      </c>
      <c r="AD64">
        <v>3117.9079197706292</v>
      </c>
      <c r="AE64">
        <v>3213.7821138423724</v>
      </c>
      <c r="AF64">
        <v>3229.7652471681413</v>
      </c>
      <c r="AG64">
        <v>3172.2613776487656</v>
      </c>
      <c r="AH64">
        <v>3231.3702914281339</v>
      </c>
      <c r="AI64">
        <v>3229.4136993931129</v>
      </c>
      <c r="AJ64">
        <v>3121.0329817639049</v>
      </c>
      <c r="AK64">
        <v>3127.228930092921</v>
      </c>
      <c r="AL64">
        <v>3131.9812716041515</v>
      </c>
      <c r="AM64">
        <v>3121.716288515237</v>
      </c>
    </row>
    <row r="65" spans="1:39" x14ac:dyDescent="0.25">
      <c r="A65" s="74" t="str">
        <f ca="1">Exceedance!U65</f>
        <v/>
      </c>
      <c r="B65" s="254">
        <v>3165.7178699339524</v>
      </c>
      <c r="C65" s="254">
        <v>3165.2882060972856</v>
      </c>
      <c r="D65" s="254">
        <v>3165.4444152042211</v>
      </c>
      <c r="E65">
        <v>3271.2511020509205</v>
      </c>
      <c r="F65">
        <v>3277.5150401926485</v>
      </c>
      <c r="G65">
        <v>3227.0168410543661</v>
      </c>
      <c r="H65">
        <v>3146.156258828607</v>
      </c>
      <c r="I65">
        <v>3238.660220847511</v>
      </c>
      <c r="J65">
        <v>3108.8833734846826</v>
      </c>
      <c r="K65">
        <v>3224.1675804431593</v>
      </c>
      <c r="L65">
        <v>3056.8481666492598</v>
      </c>
      <c r="M65">
        <v>3204.0332946903263</v>
      </c>
      <c r="N65">
        <v>2992.7790092099012</v>
      </c>
      <c r="O65">
        <v>3041.9479039726248</v>
      </c>
      <c r="P65">
        <v>3073.629148173171</v>
      </c>
      <c r="Q65">
        <v>3109.6493866560977</v>
      </c>
      <c r="R65">
        <v>3204.1837192959483</v>
      </c>
      <c r="S65">
        <v>3142.6678246507486</v>
      </c>
      <c r="T65">
        <v>3165.0287748663332</v>
      </c>
      <c r="U65">
        <v>3063.7021643341036</v>
      </c>
      <c r="V65">
        <v>3068.7046807469251</v>
      </c>
      <c r="W65">
        <v>3116.55119919251</v>
      </c>
      <c r="X65">
        <v>3126.5621015761067</v>
      </c>
      <c r="Y65">
        <v>3272.1375869982444</v>
      </c>
      <c r="Z65">
        <v>3251.4443697921965</v>
      </c>
      <c r="AA65">
        <v>2973.9009753611126</v>
      </c>
      <c r="AB65">
        <v>3035.5866703657598</v>
      </c>
      <c r="AC65">
        <v>3197.1077889092367</v>
      </c>
      <c r="AD65">
        <v>2964.6382918810345</v>
      </c>
      <c r="AE65">
        <v>3283.7944028765696</v>
      </c>
      <c r="AF65">
        <v>3185.1875845133131</v>
      </c>
      <c r="AG65">
        <v>3093.2745525442283</v>
      </c>
      <c r="AH65">
        <v>3212.9401338571411</v>
      </c>
      <c r="AI65">
        <v>3141.6129688802002</v>
      </c>
      <c r="AJ65">
        <v>3169.5247238977686</v>
      </c>
      <c r="AK65">
        <v>3006.0248145575206</v>
      </c>
      <c r="AL65">
        <v>3046.2725363116006</v>
      </c>
      <c r="AM65">
        <v>3092.798350176934</v>
      </c>
    </row>
    <row r="66" spans="1:39" x14ac:dyDescent="0.25">
      <c r="A66" s="74" t="str">
        <f ca="1">Exceedance!U66</f>
        <v/>
      </c>
      <c r="B66" s="254">
        <v>3308.9131664498395</v>
      </c>
      <c r="C66" s="254">
        <v>3305.9649650666324</v>
      </c>
      <c r="D66" s="254">
        <v>3307.0223437508967</v>
      </c>
      <c r="E66">
        <v>3903.2888213076612</v>
      </c>
      <c r="F66">
        <v>3287.265624199048</v>
      </c>
      <c r="G66">
        <v>3201.0983117980322</v>
      </c>
      <c r="H66">
        <v>3222.7403395247966</v>
      </c>
      <c r="I66">
        <v>3139.0288942907573</v>
      </c>
      <c r="J66">
        <v>3323.3970770413084</v>
      </c>
      <c r="K66">
        <v>3192.6316891849283</v>
      </c>
      <c r="L66">
        <v>3282.6319781082339</v>
      </c>
      <c r="M66">
        <v>3150.000323194085</v>
      </c>
      <c r="N66">
        <v>3129.0744887233168</v>
      </c>
      <c r="O66">
        <v>3434.0588283704428</v>
      </c>
      <c r="P66">
        <v>3551.7736357138792</v>
      </c>
      <c r="Q66">
        <v>3308.1469938087785</v>
      </c>
      <c r="R66">
        <v>3658.9991751369371</v>
      </c>
      <c r="S66">
        <v>3177.3945961533323</v>
      </c>
      <c r="T66">
        <v>3188.3927987537231</v>
      </c>
      <c r="U66">
        <v>3059.0473539325444</v>
      </c>
      <c r="V66">
        <v>3109.9019767940372</v>
      </c>
      <c r="W66">
        <v>3156.707697678306</v>
      </c>
      <c r="X66">
        <v>3276.4513278940281</v>
      </c>
      <c r="Y66">
        <v>3329.2637102871831</v>
      </c>
      <c r="Z66">
        <v>3222.2603863359818</v>
      </c>
      <c r="AA66">
        <v>3063.5074347359282</v>
      </c>
      <c r="AB66">
        <v>3285.0098901747601</v>
      </c>
      <c r="AC66">
        <v>3114.4492213964668</v>
      </c>
      <c r="AD66">
        <v>3190.9943972156948</v>
      </c>
      <c r="AE66">
        <v>3239.6633492375413</v>
      </c>
      <c r="AF66">
        <v>3173.5988769823034</v>
      </c>
      <c r="AG66">
        <v>3286.9756436664366</v>
      </c>
      <c r="AH66">
        <v>3233.8697225778665</v>
      </c>
      <c r="AI66">
        <v>3158.5832861072113</v>
      </c>
      <c r="AJ66">
        <v>3332.5582759614163</v>
      </c>
      <c r="AK66">
        <v>3547.9982648521145</v>
      </c>
      <c r="AL66">
        <v>3324.3779228412504</v>
      </c>
      <c r="AM66">
        <v>3338.410191510005</v>
      </c>
    </row>
    <row r="67" spans="1:39" x14ac:dyDescent="0.25">
      <c r="A67" s="74" t="str">
        <f ca="1">Exceedance!U67</f>
        <v/>
      </c>
      <c r="B67" s="254">
        <v>3358.5113442986417</v>
      </c>
      <c r="C67" s="254">
        <v>3352.969426286767</v>
      </c>
      <c r="D67" s="254">
        <v>3354.9548732214571</v>
      </c>
      <c r="E67">
        <v>4034.811063806083</v>
      </c>
      <c r="F67">
        <v>3200.8253997976476</v>
      </c>
      <c r="G67">
        <v>3158.1762182419197</v>
      </c>
      <c r="H67">
        <v>3275.0359456824358</v>
      </c>
      <c r="I67">
        <v>3197.0087167484503</v>
      </c>
      <c r="J67">
        <v>3416.7988138256082</v>
      </c>
      <c r="K67">
        <v>3149.5076146911415</v>
      </c>
      <c r="L67">
        <v>3386.1708524664477</v>
      </c>
      <c r="M67">
        <v>3053.8469846868738</v>
      </c>
      <c r="N67">
        <v>3502.3079485836142</v>
      </c>
      <c r="O67">
        <v>3535.0129595962057</v>
      </c>
      <c r="P67">
        <v>3684.7937402135008</v>
      </c>
      <c r="Q67">
        <v>3563.0480737691819</v>
      </c>
      <c r="R67">
        <v>3852.7400994224067</v>
      </c>
      <c r="S67">
        <v>3133.7683896989697</v>
      </c>
      <c r="T67">
        <v>3175.1965755548467</v>
      </c>
      <c r="U67">
        <v>3046.5318575612391</v>
      </c>
      <c r="V67">
        <v>3116.248329947216</v>
      </c>
      <c r="W67">
        <v>3228.7030768097093</v>
      </c>
      <c r="X67">
        <v>3397.7720939081441</v>
      </c>
      <c r="Y67">
        <v>3260.0270938033932</v>
      </c>
      <c r="Z67">
        <v>3170.7670017493983</v>
      </c>
      <c r="AA67">
        <v>3193.3266968019011</v>
      </c>
      <c r="AB67">
        <v>3491.0838742923406</v>
      </c>
      <c r="AC67">
        <v>3154.8155444809922</v>
      </c>
      <c r="AD67">
        <v>3752.8542286258694</v>
      </c>
      <c r="AE67">
        <v>3143.9640486737826</v>
      </c>
      <c r="AF67">
        <v>3146.4125609120902</v>
      </c>
      <c r="AG67">
        <v>3482.2382874909904</v>
      </c>
      <c r="AH67">
        <v>3205.6368915485054</v>
      </c>
      <c r="AI67">
        <v>3129.4950332323574</v>
      </c>
      <c r="AJ67">
        <v>3630.0489651470348</v>
      </c>
      <c r="AK67">
        <v>3890.5674109069678</v>
      </c>
      <c r="AL67">
        <v>3411.163990422508</v>
      </c>
      <c r="AM67">
        <v>3425.1548566429597</v>
      </c>
    </row>
    <row r="68" spans="1:39" x14ac:dyDescent="0.25">
      <c r="A68" s="74" t="str">
        <f ca="1">Exceedance!U68</f>
        <v/>
      </c>
      <c r="B68" s="254">
        <v>3361.4525355196438</v>
      </c>
      <c r="C68" s="254">
        <v>3356.5175357855924</v>
      </c>
      <c r="D68" s="254">
        <v>3358.2855482451196</v>
      </c>
      <c r="E68">
        <v>3982.8322422546062</v>
      </c>
      <c r="F68">
        <v>3179.3921153282627</v>
      </c>
      <c r="G68">
        <v>3138.4367573407453</v>
      </c>
      <c r="H68">
        <v>3288.8918795365112</v>
      </c>
      <c r="I68">
        <v>3219.9852379845483</v>
      </c>
      <c r="J68">
        <v>3417.7348547236584</v>
      </c>
      <c r="K68">
        <v>3132.4830461399511</v>
      </c>
      <c r="L68">
        <v>3456.5515403028444</v>
      </c>
      <c r="M68">
        <v>3037.1454601487858</v>
      </c>
      <c r="N68">
        <v>3546.1208214393159</v>
      </c>
      <c r="O68">
        <v>3515.0968999075299</v>
      </c>
      <c r="P68">
        <v>3690.8121521905023</v>
      </c>
      <c r="Q68">
        <v>3566.9922565966708</v>
      </c>
      <c r="R68">
        <v>3815.3031648942438</v>
      </c>
      <c r="S68">
        <v>3102.4959294205069</v>
      </c>
      <c r="T68">
        <v>3154.8763432036571</v>
      </c>
      <c r="U68">
        <v>3026.1501636610164</v>
      </c>
      <c r="V68">
        <v>3089.9330913198519</v>
      </c>
      <c r="W68">
        <v>3242.9550356807667</v>
      </c>
      <c r="X68">
        <v>3398.4830584296428</v>
      </c>
      <c r="Y68">
        <v>3213.2564420706544</v>
      </c>
      <c r="Z68">
        <v>3150.8745214197652</v>
      </c>
      <c r="AA68">
        <v>3215.3655606608013</v>
      </c>
      <c r="AB68">
        <v>3483.118719514544</v>
      </c>
      <c r="AC68">
        <v>3184.2791928708248</v>
      </c>
      <c r="AD68">
        <v>3796.3541690121119</v>
      </c>
      <c r="AE68">
        <v>3111.8062696691795</v>
      </c>
      <c r="AF68">
        <v>3126.1115546923365</v>
      </c>
      <c r="AG68">
        <v>3465.8606142200229</v>
      </c>
      <c r="AH68">
        <v>3221.1788902764774</v>
      </c>
      <c r="AI68">
        <v>3103.997078592789</v>
      </c>
      <c r="AJ68">
        <v>3685.1807894816025</v>
      </c>
      <c r="AK68">
        <v>3907.066518920004</v>
      </c>
      <c r="AL68">
        <v>3414.4427443625505</v>
      </c>
      <c r="AM68">
        <v>3426.9019059593165</v>
      </c>
    </row>
    <row r="69" spans="1:39" x14ac:dyDescent="0.25">
      <c r="A69" s="74" t="str">
        <f ca="1">Exceedance!U69</f>
        <v/>
      </c>
      <c r="B69" s="254">
        <v>3335.9917906160367</v>
      </c>
      <c r="C69" s="254">
        <v>3331.6613218810485</v>
      </c>
      <c r="D69" s="254">
        <v>3333.2127551316366</v>
      </c>
      <c r="E69">
        <v>3731.3298104578944</v>
      </c>
      <c r="F69">
        <v>3174.5493551645955</v>
      </c>
      <c r="G69">
        <v>3135.4856689398821</v>
      </c>
      <c r="H69">
        <v>3269.6962555339032</v>
      </c>
      <c r="I69">
        <v>3205.4588238410242</v>
      </c>
      <c r="J69">
        <v>3387.557872969815</v>
      </c>
      <c r="K69">
        <v>3122.4554101974818</v>
      </c>
      <c r="L69">
        <v>3421.0896848867278</v>
      </c>
      <c r="M69">
        <v>3042.48601613356</v>
      </c>
      <c r="N69">
        <v>3501.1945740167425</v>
      </c>
      <c r="O69">
        <v>3469.0140193541079</v>
      </c>
      <c r="P69">
        <v>3641.942836893722</v>
      </c>
      <c r="Q69">
        <v>3516.72997803521</v>
      </c>
      <c r="R69">
        <v>3719.7804307361921</v>
      </c>
      <c r="S69">
        <v>3108.9831214642977</v>
      </c>
      <c r="T69">
        <v>3149.0333677054555</v>
      </c>
      <c r="U69">
        <v>3035.3569919799115</v>
      </c>
      <c r="V69">
        <v>3094.2973372263373</v>
      </c>
      <c r="W69">
        <v>3228.7604112907948</v>
      </c>
      <c r="X69">
        <v>3367.7255379753292</v>
      </c>
      <c r="Y69">
        <v>3201.4461220974717</v>
      </c>
      <c r="Z69">
        <v>3139.6535250363622</v>
      </c>
      <c r="AA69">
        <v>3210.013106222334</v>
      </c>
      <c r="AB69">
        <v>3437.8194311002849</v>
      </c>
      <c r="AC69">
        <v>3179.4390974048511</v>
      </c>
      <c r="AD69">
        <v>3718.3831259351341</v>
      </c>
      <c r="AE69">
        <v>3112.2296026303393</v>
      </c>
      <c r="AF69">
        <v>3117.411837217328</v>
      </c>
      <c r="AG69">
        <v>3427.7211127547062</v>
      </c>
      <c r="AH69">
        <v>3207.7890413831497</v>
      </c>
      <c r="AI69">
        <v>3105.3010289253039</v>
      </c>
      <c r="AJ69">
        <v>3650.6287780441098</v>
      </c>
      <c r="AK69">
        <v>3726.6712311692495</v>
      </c>
      <c r="AL69">
        <v>3386.2049319187781</v>
      </c>
      <c r="AM69">
        <v>3397.1376008380307</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theme="5" tint="0.59999389629810485"/>
  </sheetPr>
  <dimension ref="A1:BD100"/>
  <sheetViews>
    <sheetView zoomScale="90" zoomScaleNormal="90" workbookViewId="0">
      <selection activeCell="B4" sqref="B4:AM69"/>
    </sheetView>
  </sheetViews>
  <sheetFormatPr defaultRowHeight="15" x14ac:dyDescent="0.25"/>
  <cols>
    <col min="1" max="1" width="8.85546875" style="102"/>
    <col min="2" max="4" width="9.140625" style="255"/>
  </cols>
  <sheetData>
    <row r="1" spans="1:56" s="102" customFormat="1" x14ac:dyDescent="0.25">
      <c r="A1" s="72"/>
      <c r="B1" s="256"/>
      <c r="C1" s="256"/>
      <c r="D1" s="256"/>
      <c r="E1" s="738" t="s">
        <v>162</v>
      </c>
      <c r="F1" s="738"/>
      <c r="G1" s="738"/>
      <c r="H1" s="738"/>
      <c r="I1" s="738"/>
      <c r="J1" s="738"/>
      <c r="K1" s="738"/>
      <c r="L1" s="738"/>
      <c r="M1" s="738"/>
      <c r="N1" s="738"/>
      <c r="O1" s="738"/>
      <c r="P1" s="738"/>
      <c r="Q1" s="738"/>
      <c r="R1" s="738"/>
      <c r="S1" s="738"/>
      <c r="T1" s="738"/>
      <c r="U1" s="738"/>
      <c r="V1" s="738"/>
      <c r="W1" s="738"/>
      <c r="X1" s="738"/>
      <c r="Y1" s="738"/>
      <c r="Z1" s="738"/>
      <c r="AA1" s="738"/>
      <c r="AB1" s="738"/>
      <c r="AC1" s="738"/>
      <c r="AD1" s="738"/>
      <c r="AE1" s="738"/>
    </row>
    <row r="2" spans="1:56" s="102" customFormat="1" x14ac:dyDescent="0.25">
      <c r="A2" s="72"/>
      <c r="B2" s="256" t="s">
        <v>295</v>
      </c>
      <c r="C2" s="256" t="s">
        <v>296</v>
      </c>
      <c r="D2" s="256" t="s">
        <v>297</v>
      </c>
      <c r="E2" s="102">
        <v>1981</v>
      </c>
      <c r="F2" s="102">
        <v>1982</v>
      </c>
      <c r="G2" s="102">
        <v>1983</v>
      </c>
      <c r="H2" s="102">
        <v>1984</v>
      </c>
      <c r="I2" s="102">
        <v>1985</v>
      </c>
      <c r="J2" s="102">
        <v>1986</v>
      </c>
      <c r="K2" s="102">
        <v>1987</v>
      </c>
      <c r="L2" s="102">
        <v>1988</v>
      </c>
      <c r="M2" s="102">
        <v>1989</v>
      </c>
      <c r="N2" s="102">
        <v>1990</v>
      </c>
      <c r="O2" s="102">
        <v>1991</v>
      </c>
      <c r="P2" s="102">
        <v>1992</v>
      </c>
      <c r="Q2" s="102">
        <v>1993</v>
      </c>
      <c r="R2" s="102">
        <v>1994</v>
      </c>
      <c r="S2" s="102">
        <v>1995</v>
      </c>
      <c r="T2" s="102">
        <v>1996</v>
      </c>
      <c r="U2" s="102">
        <v>1997</v>
      </c>
      <c r="V2" s="102">
        <v>1998</v>
      </c>
      <c r="W2" s="102">
        <v>1999</v>
      </c>
      <c r="X2" s="102">
        <v>2000</v>
      </c>
      <c r="Y2" s="102">
        <v>2001</v>
      </c>
      <c r="Z2" s="102">
        <v>2002</v>
      </c>
      <c r="AA2" s="102">
        <v>2003</v>
      </c>
      <c r="AB2" s="102">
        <v>2004</v>
      </c>
      <c r="AC2" s="102">
        <v>2005</v>
      </c>
      <c r="AD2" s="102">
        <v>2006</v>
      </c>
      <c r="AE2" s="102">
        <v>2007</v>
      </c>
      <c r="AF2" s="102">
        <v>2008</v>
      </c>
      <c r="AG2" s="182">
        <v>2009</v>
      </c>
      <c r="AH2" s="102">
        <v>2010</v>
      </c>
      <c r="AI2" s="102">
        <v>2011</v>
      </c>
      <c r="AJ2" s="102">
        <v>2012</v>
      </c>
      <c r="AK2" s="102">
        <v>2013</v>
      </c>
      <c r="AL2" s="102">
        <v>2014</v>
      </c>
      <c r="AM2" s="102">
        <v>2015</v>
      </c>
      <c r="AN2" s="102">
        <v>2016</v>
      </c>
      <c r="AO2" s="102">
        <v>2017</v>
      </c>
      <c r="AP2" s="102">
        <v>2018</v>
      </c>
      <c r="AQ2" s="102">
        <v>2019</v>
      </c>
      <c r="AR2" s="102">
        <v>2020</v>
      </c>
      <c r="AS2" s="102">
        <v>2021</v>
      </c>
      <c r="AT2" s="102">
        <v>2022</v>
      </c>
      <c r="AU2" s="102">
        <v>2023</v>
      </c>
      <c r="AV2" s="102">
        <v>2024</v>
      </c>
      <c r="AW2" s="102">
        <v>2025</v>
      </c>
      <c r="AX2" s="102">
        <v>2026</v>
      </c>
      <c r="AY2" s="102">
        <v>2027</v>
      </c>
      <c r="AZ2" s="102">
        <v>2028</v>
      </c>
      <c r="BA2" s="102">
        <v>2029</v>
      </c>
      <c r="BB2" s="102">
        <v>2030</v>
      </c>
      <c r="BC2" s="102">
        <v>2031</v>
      </c>
      <c r="BD2" s="102">
        <v>2032</v>
      </c>
    </row>
    <row r="3" spans="1:56" s="75" customFormat="1" x14ac:dyDescent="0.25">
      <c r="A3" s="73"/>
      <c r="B3" s="75" t="s">
        <v>332</v>
      </c>
      <c r="C3" s="75" t="s">
        <v>333</v>
      </c>
      <c r="D3" s="75" t="s">
        <v>334</v>
      </c>
      <c r="E3" s="75" t="s">
        <v>335</v>
      </c>
      <c r="F3" s="75" t="s">
        <v>336</v>
      </c>
      <c r="G3" s="75" t="s">
        <v>337</v>
      </c>
      <c r="H3" s="75" t="s">
        <v>338</v>
      </c>
      <c r="I3" s="75" t="s">
        <v>339</v>
      </c>
      <c r="J3" s="75" t="s">
        <v>340</v>
      </c>
      <c r="K3" s="75" t="s">
        <v>341</v>
      </c>
      <c r="L3" s="75" t="s">
        <v>342</v>
      </c>
      <c r="M3" s="75" t="s">
        <v>343</v>
      </c>
      <c r="N3" s="75" t="s">
        <v>344</v>
      </c>
      <c r="O3" s="75" t="s">
        <v>345</v>
      </c>
      <c r="P3" s="75" t="s">
        <v>346</v>
      </c>
      <c r="Q3" s="75" t="s">
        <v>347</v>
      </c>
      <c r="R3" s="75" t="s">
        <v>348</v>
      </c>
      <c r="S3" s="75" t="s">
        <v>349</v>
      </c>
      <c r="T3" s="75" t="s">
        <v>350</v>
      </c>
      <c r="U3" s="75" t="s">
        <v>351</v>
      </c>
      <c r="V3" s="75" t="s">
        <v>352</v>
      </c>
      <c r="W3" s="75" t="s">
        <v>353</v>
      </c>
      <c r="X3" s="75" t="s">
        <v>354</v>
      </c>
      <c r="Y3" s="75" t="s">
        <v>355</v>
      </c>
      <c r="Z3" s="75" t="s">
        <v>356</v>
      </c>
      <c r="AA3" s="75" t="s">
        <v>357</v>
      </c>
      <c r="AB3" s="75" t="s">
        <v>358</v>
      </c>
      <c r="AC3" s="75" t="s">
        <v>359</v>
      </c>
      <c r="AD3" s="75" t="s">
        <v>360</v>
      </c>
      <c r="AE3" s="75" t="s">
        <v>361</v>
      </c>
      <c r="AF3" s="75" t="s">
        <v>362</v>
      </c>
      <c r="AG3" s="75" t="s">
        <v>363</v>
      </c>
      <c r="AH3" s="75" t="s">
        <v>364</v>
      </c>
      <c r="AI3" s="75" t="s">
        <v>384</v>
      </c>
      <c r="AJ3" s="75" t="s">
        <v>385</v>
      </c>
      <c r="AK3" s="75" t="s">
        <v>386</v>
      </c>
      <c r="AL3" s="75" t="s">
        <v>387</v>
      </c>
      <c r="AM3" s="75" t="s">
        <v>388</v>
      </c>
      <c r="AN3" s="75" t="s">
        <v>389</v>
      </c>
      <c r="AO3" s="75" t="s">
        <v>390</v>
      </c>
      <c r="AP3" s="75" t="s">
        <v>391</v>
      </c>
      <c r="AQ3" s="75" t="s">
        <v>392</v>
      </c>
      <c r="AR3" s="75" t="s">
        <v>393</v>
      </c>
      <c r="AS3" s="75" t="s">
        <v>394</v>
      </c>
      <c r="AT3" s="75" t="s">
        <v>395</v>
      </c>
      <c r="AU3" s="75" t="s">
        <v>396</v>
      </c>
      <c r="AV3" s="75" t="s">
        <v>397</v>
      </c>
      <c r="AW3" s="75" t="s">
        <v>398</v>
      </c>
      <c r="AX3" s="75" t="s">
        <v>399</v>
      </c>
      <c r="AY3" s="75" t="s">
        <v>400</v>
      </c>
      <c r="AZ3" s="75" t="s">
        <v>401</v>
      </c>
      <c r="BA3" s="75" t="s">
        <v>402</v>
      </c>
      <c r="BB3" s="75" t="s">
        <v>403</v>
      </c>
      <c r="BC3" s="75" t="s">
        <v>404</v>
      </c>
      <c r="BD3" s="75" t="s">
        <v>405</v>
      </c>
    </row>
    <row r="4" spans="1:56" x14ac:dyDescent="0.25">
      <c r="A4" s="74">
        <f ca="1">Exceedance!U4</f>
        <v>42826</v>
      </c>
      <c r="B4" s="273">
        <v>85.216111285980077</v>
      </c>
      <c r="C4" s="273">
        <v>102.12778402334813</v>
      </c>
      <c r="D4" s="273">
        <v>102.12778402334813</v>
      </c>
      <c r="E4">
        <v>102.12778402334813</v>
      </c>
      <c r="F4">
        <v>102.12778402334813</v>
      </c>
      <c r="G4">
        <v>102.12778402334813</v>
      </c>
      <c r="H4">
        <v>102.12778402334813</v>
      </c>
      <c r="I4">
        <v>102.12778402334813</v>
      </c>
      <c r="J4">
        <v>102.12778402334813</v>
      </c>
      <c r="K4">
        <v>102.12778402334813</v>
      </c>
      <c r="L4">
        <v>102.12778402334813</v>
      </c>
      <c r="M4">
        <v>102.48048323030248</v>
      </c>
      <c r="N4">
        <v>102.12778402334813</v>
      </c>
      <c r="O4">
        <v>102.12778402334813</v>
      </c>
      <c r="P4">
        <v>102.12778402334813</v>
      </c>
      <c r="Q4">
        <v>102.12778402334813</v>
      </c>
      <c r="R4">
        <v>102.12778402334813</v>
      </c>
      <c r="S4">
        <v>102.12778402334813</v>
      </c>
      <c r="T4">
        <v>102.12778402334813</v>
      </c>
      <c r="U4">
        <v>102.12778402334813</v>
      </c>
      <c r="V4">
        <v>102.12778402334813</v>
      </c>
      <c r="W4">
        <v>102.12778402334813</v>
      </c>
      <c r="X4">
        <v>102.12778402334813</v>
      </c>
      <c r="Y4">
        <v>102.12778402334813</v>
      </c>
      <c r="Z4">
        <v>102.12778402334813</v>
      </c>
      <c r="AA4">
        <v>102.12778402334813</v>
      </c>
      <c r="AB4">
        <v>102.12778402334813</v>
      </c>
      <c r="AC4">
        <v>102.12778402334813</v>
      </c>
      <c r="AD4">
        <v>102.12778402334813</v>
      </c>
      <c r="AE4">
        <v>102.12778402334813</v>
      </c>
      <c r="AF4">
        <v>102.12778402334813</v>
      </c>
      <c r="AG4">
        <v>102.12778402334813</v>
      </c>
      <c r="AH4">
        <v>102.12778402334813</v>
      </c>
      <c r="AI4">
        <v>102.12778402334813</v>
      </c>
      <c r="AJ4">
        <v>102.12778402334813</v>
      </c>
      <c r="AK4">
        <v>102.12778402334813</v>
      </c>
      <c r="AL4">
        <v>102.12778402334813</v>
      </c>
      <c r="AM4">
        <v>102.12778402334813</v>
      </c>
    </row>
    <row r="5" spans="1:56" x14ac:dyDescent="0.25">
      <c r="A5" s="74">
        <f ca="1">Exceedance!U5</f>
        <v>42856</v>
      </c>
      <c r="B5" s="273">
        <v>105.86350587996741</v>
      </c>
      <c r="C5" s="273">
        <v>106.88990815970179</v>
      </c>
      <c r="D5" s="273">
        <v>106.71955186347745</v>
      </c>
      <c r="E5">
        <v>106.60210518891726</v>
      </c>
      <c r="F5">
        <v>106.10162539771974</v>
      </c>
      <c r="G5">
        <v>106.1065924851536</v>
      </c>
      <c r="H5">
        <v>106.3607865080462</v>
      </c>
      <c r="I5">
        <v>107.11840340080917</v>
      </c>
      <c r="J5">
        <v>106.59230820737338</v>
      </c>
      <c r="K5">
        <v>107.26259011109036</v>
      </c>
      <c r="L5">
        <v>106.78243443367454</v>
      </c>
      <c r="M5">
        <v>107.49016119558118</v>
      </c>
      <c r="N5">
        <v>105.79018352804503</v>
      </c>
      <c r="O5">
        <v>106.31556354096924</v>
      </c>
      <c r="P5">
        <v>107.2050111117921</v>
      </c>
      <c r="Q5">
        <v>106.97982453683258</v>
      </c>
      <c r="R5">
        <v>107.08108826101028</v>
      </c>
      <c r="S5">
        <v>106.10558970048709</v>
      </c>
      <c r="T5">
        <v>105.86505187513114</v>
      </c>
      <c r="U5">
        <v>106.77789159093237</v>
      </c>
      <c r="V5">
        <v>106.3517090978318</v>
      </c>
      <c r="W5">
        <v>106.96912479388085</v>
      </c>
      <c r="X5">
        <v>106.9519651583965</v>
      </c>
      <c r="Y5">
        <v>107.32956858940651</v>
      </c>
      <c r="Z5">
        <v>106.21004920973209</v>
      </c>
      <c r="AA5">
        <v>105.94159117356261</v>
      </c>
      <c r="AB5">
        <v>106.64396703375961</v>
      </c>
      <c r="AC5">
        <v>106.78070946731404</v>
      </c>
      <c r="AD5">
        <v>106.79024276831291</v>
      </c>
      <c r="AE5">
        <v>107.44341055622992</v>
      </c>
      <c r="AF5">
        <v>106.08087975097807</v>
      </c>
      <c r="AG5">
        <v>106.25979153871853</v>
      </c>
      <c r="AH5">
        <v>105.50640459730738</v>
      </c>
      <c r="AI5">
        <v>105.96452911578899</v>
      </c>
      <c r="AJ5">
        <v>106.81525116758982</v>
      </c>
      <c r="AK5">
        <v>106.768234641314</v>
      </c>
      <c r="AL5">
        <v>106.38286201809456</v>
      </c>
      <c r="AM5">
        <v>106.77626909967118</v>
      </c>
    </row>
    <row r="6" spans="1:56" x14ac:dyDescent="0.25">
      <c r="A6" s="74">
        <f ca="1">Exceedance!U6</f>
        <v>42887</v>
      </c>
      <c r="B6" s="273">
        <v>104.19657988320731</v>
      </c>
      <c r="C6" s="273">
        <v>75.595726365889533</v>
      </c>
      <c r="D6" s="273">
        <v>83.218312799972793</v>
      </c>
      <c r="E6">
        <v>80.238063449248543</v>
      </c>
      <c r="F6">
        <v>104.16527995765216</v>
      </c>
      <c r="G6">
        <v>83.140883292116385</v>
      </c>
      <c r="H6">
        <v>83.01162964077264</v>
      </c>
      <c r="I6">
        <v>106.05188964461919</v>
      </c>
      <c r="J6">
        <v>83.554789685449364</v>
      </c>
      <c r="K6">
        <v>75.474804862971538</v>
      </c>
      <c r="L6">
        <v>87.786175345255018</v>
      </c>
      <c r="M6">
        <v>91.15203796528138</v>
      </c>
      <c r="N6">
        <v>79.600063091134771</v>
      </c>
      <c r="O6">
        <v>83.355014705720421</v>
      </c>
      <c r="P6">
        <v>92.276167284436525</v>
      </c>
      <c r="Q6">
        <v>83.526236642011682</v>
      </c>
      <c r="R6">
        <v>63.277933512262628</v>
      </c>
      <c r="S6">
        <v>83.112851420869006</v>
      </c>
      <c r="T6">
        <v>82.773682697482997</v>
      </c>
      <c r="U6">
        <v>83.41688625130729</v>
      </c>
      <c r="V6">
        <v>82.796173847165093</v>
      </c>
      <c r="W6">
        <v>83.481706250623716</v>
      </c>
      <c r="X6">
        <v>105.93806075593895</v>
      </c>
      <c r="Y6">
        <v>106.53404932522017</v>
      </c>
      <c r="Z6">
        <v>105.09759708250236</v>
      </c>
      <c r="AA6">
        <v>87.175501273357298</v>
      </c>
      <c r="AB6">
        <v>80.192197867398733</v>
      </c>
      <c r="AC6">
        <v>80.377307736981479</v>
      </c>
      <c r="AD6">
        <v>59.584763200449963</v>
      </c>
      <c r="AE6">
        <v>83.739753625785966</v>
      </c>
      <c r="AF6">
        <v>104.33119668129524</v>
      </c>
      <c r="AG6">
        <v>77.175365611157702</v>
      </c>
      <c r="AH6">
        <v>82.316059448927575</v>
      </c>
      <c r="AI6">
        <v>82.641981989634559</v>
      </c>
      <c r="AJ6">
        <v>105.35856082565353</v>
      </c>
      <c r="AK6">
        <v>64.590765036925376</v>
      </c>
      <c r="AL6">
        <v>105.05744120467345</v>
      </c>
      <c r="AM6">
        <v>83.544858098735418</v>
      </c>
    </row>
    <row r="7" spans="1:56" x14ac:dyDescent="0.25">
      <c r="A7" s="74">
        <f ca="1">Exceedance!U7</f>
        <v>42917</v>
      </c>
      <c r="B7" s="273">
        <v>61.614066288065665</v>
      </c>
      <c r="C7" s="273">
        <v>62.609661612338527</v>
      </c>
      <c r="D7" s="273">
        <v>62.430246566892414</v>
      </c>
      <c r="E7">
        <v>62.451852745132086</v>
      </c>
      <c r="F7">
        <v>61.69673003120765</v>
      </c>
      <c r="G7">
        <v>62.609661612338527</v>
      </c>
      <c r="H7">
        <v>62.520649981830715</v>
      </c>
      <c r="I7">
        <v>61.869516109374132</v>
      </c>
      <c r="J7">
        <v>62.609661612338527</v>
      </c>
      <c r="K7">
        <v>62.577245590956387</v>
      </c>
      <c r="L7">
        <v>62.150755524738337</v>
      </c>
      <c r="M7">
        <v>62.06611692903877</v>
      </c>
      <c r="N7">
        <v>61.978731514146219</v>
      </c>
      <c r="O7">
        <v>62.609661612338527</v>
      </c>
      <c r="P7">
        <v>62.185472330855958</v>
      </c>
      <c r="Q7">
        <v>62.609661612338527</v>
      </c>
      <c r="R7">
        <v>62.185472330855958</v>
      </c>
      <c r="S7">
        <v>62.609661612338527</v>
      </c>
      <c r="T7">
        <v>62.185472330855958</v>
      </c>
      <c r="U7">
        <v>62.609661612338527</v>
      </c>
      <c r="V7">
        <v>62.185472330855958</v>
      </c>
      <c r="W7">
        <v>62.609661612338527</v>
      </c>
      <c r="X7">
        <v>61.885106013669329</v>
      </c>
      <c r="Y7">
        <v>61.912859241819241</v>
      </c>
      <c r="Z7">
        <v>61.835046874858172</v>
      </c>
      <c r="AA7">
        <v>61.944574333962002</v>
      </c>
      <c r="AB7">
        <v>62.445308161978076</v>
      </c>
      <c r="AC7">
        <v>62.609661612338527</v>
      </c>
      <c r="AD7">
        <v>61.886786992948437</v>
      </c>
      <c r="AE7">
        <v>62.185472330855958</v>
      </c>
      <c r="AF7">
        <v>61.754624742460003</v>
      </c>
      <c r="AG7">
        <v>62.609661612338527</v>
      </c>
      <c r="AH7">
        <v>61.985681150480666</v>
      </c>
      <c r="AI7">
        <v>62.185472330855958</v>
      </c>
      <c r="AJ7">
        <v>61.665812930390089</v>
      </c>
      <c r="AK7">
        <v>62.437384832677033</v>
      </c>
      <c r="AL7">
        <v>61.850942336491649</v>
      </c>
      <c r="AM7">
        <v>62.609661612338527</v>
      </c>
    </row>
    <row r="8" spans="1:56" x14ac:dyDescent="0.25">
      <c r="A8" s="74">
        <f ca="1">Exceedance!U8</f>
        <v>42948</v>
      </c>
      <c r="B8" s="273">
        <v>50.236372295156364</v>
      </c>
      <c r="C8" s="273">
        <v>62.609661612338527</v>
      </c>
      <c r="D8" s="273">
        <v>62.609661612338527</v>
      </c>
      <c r="E8">
        <v>62.609661612338527</v>
      </c>
      <c r="F8">
        <v>62.185472330855958</v>
      </c>
      <c r="G8">
        <v>62.609661612338527</v>
      </c>
      <c r="H8">
        <v>62.609661612338527</v>
      </c>
      <c r="I8">
        <v>61.87859681043286</v>
      </c>
      <c r="J8">
        <v>62.609661612338527</v>
      </c>
      <c r="K8">
        <v>62.609661612338527</v>
      </c>
      <c r="L8">
        <v>62.034340989607351</v>
      </c>
      <c r="M8">
        <v>62.185472330855958</v>
      </c>
      <c r="N8">
        <v>62.609661612338527</v>
      </c>
      <c r="O8">
        <v>62.609661612338527</v>
      </c>
      <c r="P8">
        <v>62.185472330855958</v>
      </c>
      <c r="Q8">
        <v>62.609661612338527</v>
      </c>
      <c r="R8">
        <v>62.056800348206259</v>
      </c>
      <c r="S8">
        <v>62.609661612338527</v>
      </c>
      <c r="T8">
        <v>62.609661612338527</v>
      </c>
      <c r="U8">
        <v>62.609661612338527</v>
      </c>
      <c r="V8">
        <v>62.609661612338527</v>
      </c>
      <c r="W8">
        <v>62.609661612338527</v>
      </c>
      <c r="X8">
        <v>61.877855392144234</v>
      </c>
      <c r="Y8">
        <v>61.952151166514142</v>
      </c>
      <c r="Z8">
        <v>62.185472330855958</v>
      </c>
      <c r="AA8">
        <v>61.88884429269698</v>
      </c>
      <c r="AB8">
        <v>62.609661612338527</v>
      </c>
      <c r="AC8">
        <v>62.609661612338527</v>
      </c>
      <c r="AD8">
        <v>61.641918656151468</v>
      </c>
      <c r="AE8">
        <v>62.163266371715885</v>
      </c>
      <c r="AF8">
        <v>62.070513751785228</v>
      </c>
      <c r="AG8">
        <v>62.609661612338527</v>
      </c>
      <c r="AH8">
        <v>62.609661612338527</v>
      </c>
      <c r="AI8">
        <v>62.609661612338527</v>
      </c>
      <c r="AJ8">
        <v>57.032811494678818</v>
      </c>
      <c r="AK8">
        <v>62.57838536168444</v>
      </c>
      <c r="AL8">
        <v>61.944593594658279</v>
      </c>
      <c r="AM8">
        <v>62.609661612338527</v>
      </c>
    </row>
    <row r="9" spans="1:56" x14ac:dyDescent="0.25">
      <c r="A9" s="74">
        <f ca="1">Exceedance!U9</f>
        <v>42979</v>
      </c>
      <c r="B9" s="273">
        <v>49.555047366170179</v>
      </c>
      <c r="C9" s="273">
        <v>107.98917815188621</v>
      </c>
      <c r="D9" s="273">
        <v>107.98917815188621</v>
      </c>
      <c r="E9">
        <v>107.98917815188621</v>
      </c>
      <c r="F9">
        <v>107.91662752274598</v>
      </c>
      <c r="G9">
        <v>107.98917815188621</v>
      </c>
      <c r="H9">
        <v>107.98917815188621</v>
      </c>
      <c r="I9">
        <v>57.559744988904981</v>
      </c>
      <c r="J9">
        <v>107.98917815188621</v>
      </c>
      <c r="K9">
        <v>107.98917815188621</v>
      </c>
      <c r="L9">
        <v>54.5251495870356</v>
      </c>
      <c r="M9">
        <v>92.116181115350543</v>
      </c>
      <c r="N9">
        <v>107.98917815188621</v>
      </c>
      <c r="O9">
        <v>107.98917815188621</v>
      </c>
      <c r="P9">
        <v>75.4872535871054</v>
      </c>
      <c r="Q9">
        <v>107.98917815188621</v>
      </c>
      <c r="R9">
        <v>58.184735600950837</v>
      </c>
      <c r="S9">
        <v>107.98917815188621</v>
      </c>
      <c r="T9">
        <v>107.98917815188621</v>
      </c>
      <c r="U9">
        <v>107.98917815188621</v>
      </c>
      <c r="V9">
        <v>107.98917815188621</v>
      </c>
      <c r="W9">
        <v>107.98917815188621</v>
      </c>
      <c r="X9">
        <v>57.534250750350402</v>
      </c>
      <c r="Y9">
        <v>48.561423019573745</v>
      </c>
      <c r="Z9">
        <v>78.554016660508921</v>
      </c>
      <c r="AA9">
        <v>47.869005965947252</v>
      </c>
      <c r="AB9">
        <v>107.98917815188621</v>
      </c>
      <c r="AC9">
        <v>107.98917815188621</v>
      </c>
      <c r="AD9">
        <v>57.44625514245525</v>
      </c>
      <c r="AE9">
        <v>66.936344347969509</v>
      </c>
      <c r="AF9">
        <v>71.069669236433441</v>
      </c>
      <c r="AG9">
        <v>107.98917815188621</v>
      </c>
      <c r="AH9">
        <v>107.98917815188621</v>
      </c>
      <c r="AI9">
        <v>107.98917815188621</v>
      </c>
      <c r="AJ9">
        <v>56.361113349306393</v>
      </c>
      <c r="AK9">
        <v>107.93692764574848</v>
      </c>
      <c r="AL9">
        <v>68.702055157266358</v>
      </c>
      <c r="AM9">
        <v>107.98917815188621</v>
      </c>
    </row>
    <row r="10" spans="1:56" x14ac:dyDescent="0.25">
      <c r="A10" s="74">
        <f ca="1">Exceedance!U10</f>
        <v>43009</v>
      </c>
      <c r="B10" s="273">
        <v>48.93044833192112</v>
      </c>
      <c r="C10" s="273">
        <v>55.109988589978933</v>
      </c>
      <c r="D10" s="273">
        <v>43.53925979461242</v>
      </c>
      <c r="E10">
        <v>52.907143337884463</v>
      </c>
      <c r="F10">
        <v>81.342356706896567</v>
      </c>
      <c r="G10">
        <v>70.191187745191826</v>
      </c>
      <c r="H10">
        <v>56.536358453676705</v>
      </c>
      <c r="I10">
        <v>59.396612353311269</v>
      </c>
      <c r="J10">
        <v>57.497915740464478</v>
      </c>
      <c r="K10">
        <v>44.663968235331552</v>
      </c>
      <c r="L10">
        <v>38.641377001832041</v>
      </c>
      <c r="M10">
        <v>44.172817231444803</v>
      </c>
      <c r="N10">
        <v>50.395069220578343</v>
      </c>
      <c r="O10">
        <v>64.064352521757883</v>
      </c>
      <c r="P10">
        <v>41.137490060141289</v>
      </c>
      <c r="Q10">
        <v>61.420666255745658</v>
      </c>
      <c r="R10">
        <v>48.758744356680808</v>
      </c>
      <c r="S10">
        <v>74.487388947913018</v>
      </c>
      <c r="T10">
        <v>51.090937830007391</v>
      </c>
      <c r="U10">
        <v>55.63868471321009</v>
      </c>
      <c r="V10">
        <v>58.04058985151692</v>
      </c>
      <c r="W10">
        <v>64.50317528569812</v>
      </c>
      <c r="X10">
        <v>61.599117986804835</v>
      </c>
      <c r="Y10">
        <v>38.455203740176124</v>
      </c>
      <c r="Z10">
        <v>45.468918380938199</v>
      </c>
      <c r="AA10">
        <v>40.449053386771631</v>
      </c>
      <c r="AB10">
        <v>58.01289218745606</v>
      </c>
      <c r="AC10">
        <v>55.04303814548102</v>
      </c>
      <c r="AD10">
        <v>50.142000180294133</v>
      </c>
      <c r="AE10">
        <v>47.617878634011078</v>
      </c>
      <c r="AF10">
        <v>44.351043604011366</v>
      </c>
      <c r="AG10">
        <v>57.899462917611594</v>
      </c>
      <c r="AH10">
        <v>52.682558498160432</v>
      </c>
      <c r="AI10">
        <v>69.598716896473093</v>
      </c>
      <c r="AJ10">
        <v>50.074714849532668</v>
      </c>
      <c r="AK10">
        <v>54.992616238526317</v>
      </c>
      <c r="AL10">
        <v>54.752542072474917</v>
      </c>
      <c r="AM10">
        <v>57.738623611893978</v>
      </c>
    </row>
    <row r="11" spans="1:56" x14ac:dyDescent="0.25">
      <c r="A11" s="74">
        <f ca="1">Exceedance!U11</f>
        <v>43040</v>
      </c>
      <c r="B11" s="273">
        <v>48.384251289206787</v>
      </c>
      <c r="C11" s="273">
        <v>32.941575892428119</v>
      </c>
      <c r="D11" s="273">
        <v>33.104071594329675</v>
      </c>
      <c r="E11">
        <v>43.947451500785789</v>
      </c>
      <c r="F11">
        <v>56.282455713258756</v>
      </c>
      <c r="G11">
        <v>47.355513236564832</v>
      </c>
      <c r="H11">
        <v>42.932059175637775</v>
      </c>
      <c r="I11">
        <v>57.420538406692465</v>
      </c>
      <c r="J11">
        <v>42.773342054813511</v>
      </c>
      <c r="K11">
        <v>37.713614027227678</v>
      </c>
      <c r="L11">
        <v>37.277935958974105</v>
      </c>
      <c r="M11">
        <v>39.014669276238813</v>
      </c>
      <c r="N11">
        <v>41.964218564991221</v>
      </c>
      <c r="O11">
        <v>46.649266041623044</v>
      </c>
      <c r="P11">
        <v>38.500982256871467</v>
      </c>
      <c r="Q11">
        <v>43.775951237699395</v>
      </c>
      <c r="R11">
        <v>41.638874511525202</v>
      </c>
      <c r="S11">
        <v>47.218909122309817</v>
      </c>
      <c r="T11">
        <v>43.896388542993577</v>
      </c>
      <c r="U11">
        <v>43.372911301979485</v>
      </c>
      <c r="V11">
        <v>43.294254717438164</v>
      </c>
      <c r="W11">
        <v>42.953465089838119</v>
      </c>
      <c r="X11">
        <v>57.288061679644251</v>
      </c>
      <c r="Y11">
        <v>37.265397109756599</v>
      </c>
      <c r="Z11">
        <v>40.439993061947568</v>
      </c>
      <c r="AA11">
        <v>39.343129290718132</v>
      </c>
      <c r="AB11">
        <v>53.154251661741483</v>
      </c>
      <c r="AC11">
        <v>41.001187685289359</v>
      </c>
      <c r="AD11">
        <v>57.267824079620482</v>
      </c>
      <c r="AE11">
        <v>40.812894193776621</v>
      </c>
      <c r="AF11">
        <v>40.648077724504063</v>
      </c>
      <c r="AG11">
        <v>42.436166031547096</v>
      </c>
      <c r="AH11">
        <v>41.584311377553384</v>
      </c>
      <c r="AI11">
        <v>46.521836366604965</v>
      </c>
      <c r="AJ11">
        <v>48.398861004730044</v>
      </c>
      <c r="AK11">
        <v>42.861792467350227</v>
      </c>
      <c r="AL11">
        <v>48.722231127047912</v>
      </c>
      <c r="AM11">
        <v>43.254945908687922</v>
      </c>
    </row>
    <row r="12" spans="1:56" x14ac:dyDescent="0.25">
      <c r="A12" s="74">
        <f ca="1">Exceedance!U12</f>
        <v>43070</v>
      </c>
      <c r="B12" s="273">
        <v>48.287012889933145</v>
      </c>
      <c r="C12" s="273">
        <v>33.264015824870079</v>
      </c>
      <c r="D12" s="273">
        <v>33.571914110749461</v>
      </c>
      <c r="E12">
        <v>46.973434160081744</v>
      </c>
      <c r="F12">
        <v>59.481858593428967</v>
      </c>
      <c r="G12">
        <v>50.703625067282438</v>
      </c>
      <c r="H12">
        <v>46.340594037805623</v>
      </c>
      <c r="I12">
        <v>61.550016303682078</v>
      </c>
      <c r="J12">
        <v>45.792162820081678</v>
      </c>
      <c r="K12">
        <v>41.64595310298639</v>
      </c>
      <c r="L12">
        <v>41.118235032018063</v>
      </c>
      <c r="M12">
        <v>42.714069611969492</v>
      </c>
      <c r="N12">
        <v>45.588530585257203</v>
      </c>
      <c r="O12">
        <v>48.846703424881056</v>
      </c>
      <c r="P12">
        <v>41.935696675884891</v>
      </c>
      <c r="Q12">
        <v>46.593574824197958</v>
      </c>
      <c r="R12">
        <v>44.111249067174242</v>
      </c>
      <c r="S12">
        <v>51.504054749912044</v>
      </c>
      <c r="T12">
        <v>47.993994744258131</v>
      </c>
      <c r="U12">
        <v>46.560397127367573</v>
      </c>
      <c r="V12">
        <v>46.637060391104157</v>
      </c>
      <c r="W12">
        <v>46.320180772823399</v>
      </c>
      <c r="X12">
        <v>59.0849870327555</v>
      </c>
      <c r="Y12">
        <v>40.914646726759806</v>
      </c>
      <c r="Z12">
        <v>44.027688638674427</v>
      </c>
      <c r="AA12">
        <v>43.056963162996382</v>
      </c>
      <c r="AB12">
        <v>50.35082362184373</v>
      </c>
      <c r="AC12">
        <v>44.551088582505415</v>
      </c>
      <c r="AD12">
        <v>59.0683670507063</v>
      </c>
      <c r="AE12">
        <v>43.293150205742222</v>
      </c>
      <c r="AF12">
        <v>44.434811609552931</v>
      </c>
      <c r="AG12">
        <v>45.207612397162933</v>
      </c>
      <c r="AH12">
        <v>45.131785735010276</v>
      </c>
      <c r="AI12">
        <v>49.463375945419664</v>
      </c>
      <c r="AJ12">
        <v>57.525539839430088</v>
      </c>
      <c r="AK12">
        <v>45.454106027286542</v>
      </c>
      <c r="AL12">
        <v>52.865069946030026</v>
      </c>
      <c r="AM12">
        <v>46.770692962203682</v>
      </c>
    </row>
    <row r="13" spans="1:56" x14ac:dyDescent="0.25">
      <c r="A13" s="74">
        <f ca="1">Exceedance!U13</f>
        <v>43101</v>
      </c>
      <c r="B13" s="273">
        <v>48.227078022637556</v>
      </c>
      <c r="C13" s="273">
        <v>34.920574578428877</v>
      </c>
      <c r="D13" s="273">
        <v>35.253014462984282</v>
      </c>
      <c r="E13">
        <v>44.675827639191972</v>
      </c>
      <c r="F13">
        <v>57.136536901133582</v>
      </c>
      <c r="G13">
        <v>48.377800506724007</v>
      </c>
      <c r="H13">
        <v>44.555685275802844</v>
      </c>
      <c r="I13">
        <v>61.469009521298219</v>
      </c>
      <c r="J13">
        <v>43.243952958589716</v>
      </c>
      <c r="K13">
        <v>39.858143350670339</v>
      </c>
      <c r="L13">
        <v>39.598261165547719</v>
      </c>
      <c r="M13">
        <v>41.267756913336491</v>
      </c>
      <c r="N13">
        <v>43.637431187737846</v>
      </c>
      <c r="O13">
        <v>46.776769798149473</v>
      </c>
      <c r="P13">
        <v>40.3351055248379</v>
      </c>
      <c r="Q13">
        <v>44.952423638265863</v>
      </c>
      <c r="R13">
        <v>42.969921233186447</v>
      </c>
      <c r="S13">
        <v>49.444711250149624</v>
      </c>
      <c r="T13">
        <v>52.336489598312603</v>
      </c>
      <c r="U13">
        <v>44.669028550564313</v>
      </c>
      <c r="V13">
        <v>44.769061001598615</v>
      </c>
      <c r="W13">
        <v>44.546989393475826</v>
      </c>
      <c r="X13">
        <v>49.91842105829285</v>
      </c>
      <c r="Y13">
        <v>39.186563967319415</v>
      </c>
      <c r="Z13">
        <v>42.489235289181359</v>
      </c>
      <c r="AA13">
        <v>41.442309079347275</v>
      </c>
      <c r="AB13">
        <v>48.438414723938294</v>
      </c>
      <c r="AC13">
        <v>43.607740185987417</v>
      </c>
      <c r="AD13">
        <v>49.907764189729541</v>
      </c>
      <c r="AE13">
        <v>41.357459798860681</v>
      </c>
      <c r="AF13">
        <v>42.71338691296026</v>
      </c>
      <c r="AG13">
        <v>43.266313568482516</v>
      </c>
      <c r="AH13">
        <v>43.339273796981765</v>
      </c>
      <c r="AI13">
        <v>48.380929297365739</v>
      </c>
      <c r="AJ13">
        <v>49.858489814236457</v>
      </c>
      <c r="AK13">
        <v>43.692369660479343</v>
      </c>
      <c r="AL13">
        <v>51.218446932122099</v>
      </c>
      <c r="AM13">
        <v>45.672418885861191</v>
      </c>
    </row>
    <row r="14" spans="1:56" x14ac:dyDescent="0.25">
      <c r="A14" s="74">
        <f ca="1">Exceedance!U14</f>
        <v>43132</v>
      </c>
      <c r="B14" s="273">
        <v>44.836069088166944</v>
      </c>
      <c r="C14" s="273">
        <v>31.120799742508726</v>
      </c>
      <c r="D14" s="273">
        <v>31.227805134686118</v>
      </c>
      <c r="E14">
        <v>37.931752522576865</v>
      </c>
      <c r="F14">
        <v>39.493381953959705</v>
      </c>
      <c r="G14">
        <v>40.207773753245576</v>
      </c>
      <c r="H14">
        <v>37.200307236081997</v>
      </c>
      <c r="I14">
        <v>55.459043149166071</v>
      </c>
      <c r="J14">
        <v>36.70044407873759</v>
      </c>
      <c r="K14">
        <v>33.604651471579537</v>
      </c>
      <c r="L14">
        <v>33.397870617420111</v>
      </c>
      <c r="M14">
        <v>34.624881740502488</v>
      </c>
      <c r="N14">
        <v>37.428090787407143</v>
      </c>
      <c r="O14">
        <v>40.345043882617034</v>
      </c>
      <c r="P14">
        <v>33.826755472591174</v>
      </c>
      <c r="Q14">
        <v>37.704211282757541</v>
      </c>
      <c r="R14">
        <v>38.561637824501567</v>
      </c>
      <c r="S14">
        <v>43.597259952887903</v>
      </c>
      <c r="T14">
        <v>39.952097980207789</v>
      </c>
      <c r="U14">
        <v>37.522287511566738</v>
      </c>
      <c r="V14">
        <v>37.53483247421152</v>
      </c>
      <c r="W14">
        <v>38.497677843836634</v>
      </c>
      <c r="X14">
        <v>45.044575461790927</v>
      </c>
      <c r="Y14">
        <v>32.933966077596097</v>
      </c>
      <c r="Z14">
        <v>36.759342217045209</v>
      </c>
      <c r="AA14">
        <v>34.846190869024497</v>
      </c>
      <c r="AB14">
        <v>40.304730689452391</v>
      </c>
      <c r="AC14">
        <v>36.435685654233147</v>
      </c>
      <c r="AD14">
        <v>45.040892505839906</v>
      </c>
      <c r="AE14">
        <v>34.546162803502952</v>
      </c>
      <c r="AF14">
        <v>36.288353399778885</v>
      </c>
      <c r="AG14">
        <v>36.138983604963997</v>
      </c>
      <c r="AH14">
        <v>36.674756554819744</v>
      </c>
      <c r="AI14">
        <v>40.203540467479684</v>
      </c>
      <c r="AJ14">
        <v>44.984375136480679</v>
      </c>
      <c r="AK14">
        <v>37.684753203054491</v>
      </c>
      <c r="AL14">
        <v>44.439746980650462</v>
      </c>
      <c r="AM14">
        <v>37.994752297280293</v>
      </c>
    </row>
    <row r="15" spans="1:56" x14ac:dyDescent="0.25">
      <c r="A15" s="74">
        <f ca="1">Exceedance!U15</f>
        <v>43160</v>
      </c>
      <c r="B15" s="273">
        <v>49.674290795710981</v>
      </c>
      <c r="C15" s="273">
        <v>109.5882048533291</v>
      </c>
      <c r="D15" s="273">
        <v>109.60978087473737</v>
      </c>
      <c r="E15">
        <v>109.6558153828082</v>
      </c>
      <c r="F15">
        <v>109.36584289819122</v>
      </c>
      <c r="G15">
        <v>109.59047586820131</v>
      </c>
      <c r="H15">
        <v>109.60638232047239</v>
      </c>
      <c r="I15">
        <v>107.84852799710268</v>
      </c>
      <c r="J15">
        <v>109.59493261271588</v>
      </c>
      <c r="K15">
        <v>109.6689224634393</v>
      </c>
      <c r="L15">
        <v>109.38728473634065</v>
      </c>
      <c r="M15">
        <v>109.60752103943612</v>
      </c>
      <c r="N15">
        <v>109.66463937641441</v>
      </c>
      <c r="O15">
        <v>109.62555666985357</v>
      </c>
      <c r="P15">
        <v>109.36661061770278</v>
      </c>
      <c r="Q15">
        <v>109.67765008864319</v>
      </c>
      <c r="R15">
        <v>109.686547740826</v>
      </c>
      <c r="S15">
        <v>109.51414454982412</v>
      </c>
      <c r="T15">
        <v>109.50297607959119</v>
      </c>
      <c r="U15">
        <v>109.57087427035174</v>
      </c>
      <c r="V15">
        <v>109.65521081036366</v>
      </c>
      <c r="W15">
        <v>109.63696480843625</v>
      </c>
      <c r="X15">
        <v>82.228057745536816</v>
      </c>
      <c r="Y15">
        <v>109.67711788300097</v>
      </c>
      <c r="Z15">
        <v>109.66654053741809</v>
      </c>
      <c r="AA15">
        <v>109.46645994876165</v>
      </c>
      <c r="AB15">
        <v>109.6333678629675</v>
      </c>
      <c r="AC15">
        <v>109.62259647557444</v>
      </c>
      <c r="AD15">
        <v>79.243190335214024</v>
      </c>
      <c r="AE15">
        <v>109.70648306148223</v>
      </c>
      <c r="AF15">
        <v>109.60820419178349</v>
      </c>
      <c r="AG15">
        <v>109.71794143619171</v>
      </c>
      <c r="AH15">
        <v>109.17745543851665</v>
      </c>
      <c r="AI15">
        <v>109.39230045291546</v>
      </c>
      <c r="AJ15">
        <v>66.874383813427229</v>
      </c>
      <c r="AK15">
        <v>109.65956749835318</v>
      </c>
      <c r="AL15">
        <v>109.69572695303138</v>
      </c>
      <c r="AM15">
        <v>109.67613998918259</v>
      </c>
    </row>
    <row r="16" spans="1:56" x14ac:dyDescent="0.25">
      <c r="A16" s="74">
        <f ca="1">Exceedance!U16</f>
        <v>43191</v>
      </c>
      <c r="B16" s="273">
        <v>48.857067720477211</v>
      </c>
      <c r="C16" s="273">
        <v>103.69157837546406</v>
      </c>
      <c r="D16" s="273">
        <v>104.03698868985784</v>
      </c>
      <c r="E16">
        <v>103.59014252918111</v>
      </c>
      <c r="F16">
        <v>103.29636411028484</v>
      </c>
      <c r="G16">
        <v>103.52166916889438</v>
      </c>
      <c r="H16">
        <v>104.0266337313541</v>
      </c>
      <c r="I16">
        <v>102.70143193249649</v>
      </c>
      <c r="J16">
        <v>104.01567331285547</v>
      </c>
      <c r="K16">
        <v>104.09384671563842</v>
      </c>
      <c r="L16">
        <v>103.75160061226815</v>
      </c>
      <c r="M16">
        <v>104.03076950584513</v>
      </c>
      <c r="N16">
        <v>104.08509226774683</v>
      </c>
      <c r="O16">
        <v>104.04231143901137</v>
      </c>
      <c r="P16">
        <v>103.30370464958223</v>
      </c>
      <c r="Q16">
        <v>104.0978877428351</v>
      </c>
      <c r="R16">
        <v>103.62038040419013</v>
      </c>
      <c r="S16">
        <v>103.4408409630432</v>
      </c>
      <c r="T16">
        <v>103.43381692676867</v>
      </c>
      <c r="U16">
        <v>103.50503460068856</v>
      </c>
      <c r="V16">
        <v>103.58999370066651</v>
      </c>
      <c r="W16">
        <v>104.05595315350882</v>
      </c>
      <c r="X16">
        <v>81.981486280089186</v>
      </c>
      <c r="Y16">
        <v>104.10288668739274</v>
      </c>
      <c r="Z16">
        <v>104.08778482613931</v>
      </c>
      <c r="AA16">
        <v>103.8883481975525</v>
      </c>
      <c r="AB16">
        <v>103.56477111100185</v>
      </c>
      <c r="AC16">
        <v>104.04386336564559</v>
      </c>
      <c r="AD16">
        <v>78.834854370049044</v>
      </c>
      <c r="AE16">
        <v>104.13061844759292</v>
      </c>
      <c r="AF16">
        <v>103.54407626456698</v>
      </c>
      <c r="AG16">
        <v>104.14032115081332</v>
      </c>
      <c r="AH16">
        <v>103.11024100763986</v>
      </c>
      <c r="AI16">
        <v>103.80750545897021</v>
      </c>
      <c r="AJ16">
        <v>66.265682464305911</v>
      </c>
      <c r="AK16">
        <v>103.75593991716019</v>
      </c>
      <c r="AL16">
        <v>104.10829538351354</v>
      </c>
      <c r="AM16">
        <v>104.09602831634082</v>
      </c>
    </row>
    <row r="17" spans="1:39" x14ac:dyDescent="0.25">
      <c r="A17" s="74">
        <f ca="1">Exceedance!U17</f>
        <v>43221</v>
      </c>
      <c r="B17" s="273">
        <v>77.578119113072731</v>
      </c>
      <c r="C17" s="273">
        <v>105.19253052894602</v>
      </c>
      <c r="D17" s="273">
        <v>101.30210505600235</v>
      </c>
      <c r="E17">
        <v>104.76195865976563</v>
      </c>
      <c r="F17">
        <v>104.45263436499077</v>
      </c>
      <c r="G17">
        <v>100.48399012112461</v>
      </c>
      <c r="H17">
        <v>88.395939804083227</v>
      </c>
      <c r="I17">
        <v>106.26052881095269</v>
      </c>
      <c r="J17">
        <v>65.340024808017276</v>
      </c>
      <c r="K17">
        <v>105.52579447038136</v>
      </c>
      <c r="L17">
        <v>49.46059224314422</v>
      </c>
      <c r="M17">
        <v>105.08034013586243</v>
      </c>
      <c r="N17">
        <v>96.051199334440469</v>
      </c>
      <c r="O17">
        <v>66.284497783898559</v>
      </c>
      <c r="P17">
        <v>105.08504045283425</v>
      </c>
      <c r="Q17">
        <v>96.295178254922888</v>
      </c>
      <c r="R17">
        <v>104.26803057948491</v>
      </c>
      <c r="S17">
        <v>104.96348040635021</v>
      </c>
      <c r="T17">
        <v>105.15719308696305</v>
      </c>
      <c r="U17">
        <v>101.57199132995623</v>
      </c>
      <c r="V17">
        <v>89.904144794559173</v>
      </c>
      <c r="W17">
        <v>92.706789156088504</v>
      </c>
      <c r="X17">
        <v>81.602393361324971</v>
      </c>
      <c r="Y17">
        <v>105.07424185897494</v>
      </c>
      <c r="Z17">
        <v>104.92265215267658</v>
      </c>
      <c r="AA17">
        <v>59.219999892245433</v>
      </c>
      <c r="AB17">
        <v>105.25183219931884</v>
      </c>
      <c r="AC17">
        <v>96.180148420390665</v>
      </c>
      <c r="AD17">
        <v>82.635795397031089</v>
      </c>
      <c r="AE17">
        <v>105.17449874206446</v>
      </c>
      <c r="AF17">
        <v>104.15847647419861</v>
      </c>
      <c r="AG17">
        <v>105.10317634850959</v>
      </c>
      <c r="AH17">
        <v>104.63496171243449</v>
      </c>
      <c r="AI17">
        <v>58.555719581179176</v>
      </c>
      <c r="AJ17">
        <v>71.010183927869605</v>
      </c>
      <c r="AK17">
        <v>105.06418355829663</v>
      </c>
      <c r="AL17">
        <v>100.80913081330192</v>
      </c>
      <c r="AM17">
        <v>105.52671577909108</v>
      </c>
    </row>
    <row r="18" spans="1:39" x14ac:dyDescent="0.25">
      <c r="A18" s="74">
        <f ca="1">Exceedance!U18</f>
        <v>43252</v>
      </c>
      <c r="B18" s="273">
        <v>31.175671803950198</v>
      </c>
      <c r="C18" s="273">
        <v>47.682287530103267</v>
      </c>
      <c r="D18" s="273">
        <v>47.729624210072146</v>
      </c>
      <c r="E18">
        <v>56.345500730167466</v>
      </c>
      <c r="F18">
        <v>80.458648191649587</v>
      </c>
      <c r="G18">
        <v>56.714913563294935</v>
      </c>
      <c r="H18">
        <v>48.061017251922728</v>
      </c>
      <c r="I18">
        <v>73.116785658596754</v>
      </c>
      <c r="J18">
        <v>48.190057241516612</v>
      </c>
      <c r="K18">
        <v>30.082457659656317</v>
      </c>
      <c r="L18">
        <v>47.975047197579237</v>
      </c>
      <c r="M18">
        <v>74.426280901234279</v>
      </c>
      <c r="N18">
        <v>47.807485093928932</v>
      </c>
      <c r="O18">
        <v>28.30328172155733</v>
      </c>
      <c r="P18">
        <v>56.422359166861128</v>
      </c>
      <c r="Q18">
        <v>47.714404182409069</v>
      </c>
      <c r="R18">
        <v>56.017738222164446</v>
      </c>
      <c r="S18">
        <v>56.551605832464027</v>
      </c>
      <c r="T18">
        <v>59.025767590276061</v>
      </c>
      <c r="U18">
        <v>56.306393084992173</v>
      </c>
      <c r="V18">
        <v>57.002506677029636</v>
      </c>
      <c r="W18">
        <v>47.62915682476514</v>
      </c>
      <c r="X18">
        <v>28.187930988839053</v>
      </c>
      <c r="Y18">
        <v>38.127552545203571</v>
      </c>
      <c r="Z18">
        <v>59.380116222265968</v>
      </c>
      <c r="AA18">
        <v>47.809920853112224</v>
      </c>
      <c r="AB18">
        <v>56.485593761378347</v>
      </c>
      <c r="AC18">
        <v>47.997620038494496</v>
      </c>
      <c r="AD18">
        <v>28.230543044726016</v>
      </c>
      <c r="AE18">
        <v>97.19601349596995</v>
      </c>
      <c r="AF18">
        <v>55.948003796779105</v>
      </c>
      <c r="AG18">
        <v>64.691184302129528</v>
      </c>
      <c r="AH18">
        <v>66.049810977606114</v>
      </c>
      <c r="AI18">
        <v>47.972159472962751</v>
      </c>
      <c r="AJ18">
        <v>28.10131839159618</v>
      </c>
      <c r="AK18">
        <v>47.701153216197376</v>
      </c>
      <c r="AL18">
        <v>47.80182745954481</v>
      </c>
      <c r="AM18">
        <v>47.421548017936729</v>
      </c>
    </row>
    <row r="19" spans="1:39" x14ac:dyDescent="0.25">
      <c r="A19" s="74">
        <f ca="1">Exceedance!U19</f>
        <v>43282</v>
      </c>
      <c r="B19" s="273">
        <v>29.01889279244293</v>
      </c>
      <c r="C19" s="273">
        <v>49.648609185772088</v>
      </c>
      <c r="D19" s="273">
        <v>49.464117210413576</v>
      </c>
      <c r="E19">
        <v>59.138173689331943</v>
      </c>
      <c r="F19">
        <v>59.506266141879038</v>
      </c>
      <c r="G19">
        <v>59.118446679163981</v>
      </c>
      <c r="H19">
        <v>49.608349137179857</v>
      </c>
      <c r="I19">
        <v>62.609661612338527</v>
      </c>
      <c r="J19">
        <v>49.727250522238037</v>
      </c>
      <c r="K19">
        <v>28.920810559577774</v>
      </c>
      <c r="L19">
        <v>49.610340016719135</v>
      </c>
      <c r="M19">
        <v>48.689037390614153</v>
      </c>
      <c r="N19">
        <v>49.723166059783736</v>
      </c>
      <c r="O19">
        <v>29.210536514475415</v>
      </c>
      <c r="P19">
        <v>58.759008165133736</v>
      </c>
      <c r="Q19">
        <v>49.152270009269039</v>
      </c>
      <c r="R19">
        <v>58.830808054921214</v>
      </c>
      <c r="S19">
        <v>59.153011798312356</v>
      </c>
      <c r="T19">
        <v>59.634818882728467</v>
      </c>
      <c r="U19">
        <v>58.749226668608294</v>
      </c>
      <c r="V19">
        <v>59.634549114737844</v>
      </c>
      <c r="W19">
        <v>49.114912708039199</v>
      </c>
      <c r="X19">
        <v>29.10321244040659</v>
      </c>
      <c r="Y19">
        <v>28.74979177119998</v>
      </c>
      <c r="Z19">
        <v>48.586331345185009</v>
      </c>
      <c r="AA19">
        <v>49.448180415354933</v>
      </c>
      <c r="AB19">
        <v>58.85277445247111</v>
      </c>
      <c r="AC19">
        <v>49.602769511316346</v>
      </c>
      <c r="AD19">
        <v>29.121419039772764</v>
      </c>
      <c r="AE19">
        <v>48.915928892227548</v>
      </c>
      <c r="AF19">
        <v>58.50035133891565</v>
      </c>
      <c r="AG19">
        <v>48.770305343407259</v>
      </c>
      <c r="AH19">
        <v>61.845070296250313</v>
      </c>
      <c r="AI19">
        <v>49.433335404392274</v>
      </c>
      <c r="AJ19">
        <v>28.988201957064557</v>
      </c>
      <c r="AK19">
        <v>49.793245905210497</v>
      </c>
      <c r="AL19">
        <v>49.498870370775151</v>
      </c>
      <c r="AM19">
        <v>48.907725852050731</v>
      </c>
    </row>
    <row r="20" spans="1:39" x14ac:dyDescent="0.25">
      <c r="A20" s="74">
        <f ca="1">Exceedance!U20</f>
        <v>43313</v>
      </c>
      <c r="B20" s="273">
        <v>24.449261858621487</v>
      </c>
      <c r="C20" s="273">
        <v>42.885106436830959</v>
      </c>
      <c r="D20" s="273">
        <v>35.375910250709119</v>
      </c>
      <c r="E20">
        <v>59.657967576417434</v>
      </c>
      <c r="F20">
        <v>62.578732671352867</v>
      </c>
      <c r="G20">
        <v>53.957340933797937</v>
      </c>
      <c r="H20">
        <v>46.037064327609457</v>
      </c>
      <c r="I20">
        <v>62.609661612338527</v>
      </c>
      <c r="J20">
        <v>34.982556279539821</v>
      </c>
      <c r="K20">
        <v>18.638344535865805</v>
      </c>
      <c r="L20">
        <v>36.64439171698357</v>
      </c>
      <c r="M20">
        <v>20.032731775262572</v>
      </c>
      <c r="N20">
        <v>44.192570973757476</v>
      </c>
      <c r="O20">
        <v>25.854139593388261</v>
      </c>
      <c r="P20">
        <v>51.862739297667844</v>
      </c>
      <c r="Q20">
        <v>24.962476505347276</v>
      </c>
      <c r="R20">
        <v>59.368193522928074</v>
      </c>
      <c r="S20">
        <v>57.507033557236284</v>
      </c>
      <c r="T20">
        <v>62.008525200455324</v>
      </c>
      <c r="U20">
        <v>50.224537957448831</v>
      </c>
      <c r="V20">
        <v>59.882306688972399</v>
      </c>
      <c r="W20">
        <v>23.106269546120007</v>
      </c>
      <c r="X20">
        <v>18.617781669574772</v>
      </c>
      <c r="Y20">
        <v>17.786346941578877</v>
      </c>
      <c r="Z20">
        <v>18.564692592025875</v>
      </c>
      <c r="AA20">
        <v>39.003643772507715</v>
      </c>
      <c r="AB20">
        <v>46.821246976642641</v>
      </c>
      <c r="AC20">
        <v>34.321230266770826</v>
      </c>
      <c r="AD20">
        <v>18.00187064278099</v>
      </c>
      <c r="AE20">
        <v>28.576737695056813</v>
      </c>
      <c r="AF20">
        <v>40.99279788731679</v>
      </c>
      <c r="AG20">
        <v>26.01778430926441</v>
      </c>
      <c r="AH20">
        <v>62.609661612338527</v>
      </c>
      <c r="AI20">
        <v>26.402272240983496</v>
      </c>
      <c r="AJ20">
        <v>18.59066172714823</v>
      </c>
      <c r="AK20">
        <v>49.906432381415364</v>
      </c>
      <c r="AL20">
        <v>33.145533828872132</v>
      </c>
      <c r="AM20">
        <v>21.576990146348475</v>
      </c>
    </row>
    <row r="21" spans="1:39" x14ac:dyDescent="0.25">
      <c r="A21" s="74">
        <f ca="1">Exceedance!U21</f>
        <v>43344</v>
      </c>
      <c r="B21" s="273">
        <v>23.931817719239827</v>
      </c>
      <c r="C21" s="273">
        <v>42.271151307707015</v>
      </c>
      <c r="D21" s="273">
        <v>34.673563897669538</v>
      </c>
      <c r="E21">
        <v>66.18584353330607</v>
      </c>
      <c r="F21">
        <v>107.98917815188621</v>
      </c>
      <c r="G21">
        <v>48.40483190405633</v>
      </c>
      <c r="H21">
        <v>45.495073722685746</v>
      </c>
      <c r="I21">
        <v>107.98917815188621</v>
      </c>
      <c r="J21">
        <v>34.292615950349855</v>
      </c>
      <c r="K21">
        <v>18.037884235627683</v>
      </c>
      <c r="L21">
        <v>35.974625921914608</v>
      </c>
      <c r="M21">
        <v>18.515405502219846</v>
      </c>
      <c r="N21">
        <v>43.571842405972902</v>
      </c>
      <c r="O21">
        <v>25.314430146029299</v>
      </c>
      <c r="P21">
        <v>51.16208560609401</v>
      </c>
      <c r="Q21">
        <v>23.888156800198672</v>
      </c>
      <c r="R21">
        <v>59.610357429024248</v>
      </c>
      <c r="S21">
        <v>48.418536647470788</v>
      </c>
      <c r="T21">
        <v>67.492812757409368</v>
      </c>
      <c r="U21">
        <v>49.56092734968923</v>
      </c>
      <c r="V21">
        <v>84.853686245504406</v>
      </c>
      <c r="W21">
        <v>21.898200756778415</v>
      </c>
      <c r="X21">
        <v>17.986865657950993</v>
      </c>
      <c r="Y21">
        <v>17.115379694665894</v>
      </c>
      <c r="Z21">
        <v>17.078273284447928</v>
      </c>
      <c r="AA21">
        <v>38.412821807830994</v>
      </c>
      <c r="AB21">
        <v>46.187186793134117</v>
      </c>
      <c r="AC21">
        <v>33.645569456864784</v>
      </c>
      <c r="AD21">
        <v>17.306772162083011</v>
      </c>
      <c r="AE21">
        <v>27.657993225386655</v>
      </c>
      <c r="AF21">
        <v>40.366919325443718</v>
      </c>
      <c r="AG21">
        <v>24.965657492030438</v>
      </c>
      <c r="AH21">
        <v>107.98917815188621</v>
      </c>
      <c r="AI21">
        <v>25.411000185389057</v>
      </c>
      <c r="AJ21">
        <v>17.980864801188055</v>
      </c>
      <c r="AK21">
        <v>54.466655433562011</v>
      </c>
      <c r="AL21">
        <v>32.354253574660945</v>
      </c>
      <c r="AM21">
        <v>20.264773978342724</v>
      </c>
    </row>
    <row r="22" spans="1:39" x14ac:dyDescent="0.25">
      <c r="A22" s="74">
        <f ca="1">Exceedance!U22</f>
        <v>43374</v>
      </c>
      <c r="B22" s="273">
        <v>23.402371048028058</v>
      </c>
      <c r="C22" s="273">
        <v>41.693248357542132</v>
      </c>
      <c r="D22" s="273">
        <v>34.116825060960579</v>
      </c>
      <c r="E22">
        <v>67.500725746381292</v>
      </c>
      <c r="F22">
        <v>51.121678179010217</v>
      </c>
      <c r="G22">
        <v>53.385129812565047</v>
      </c>
      <c r="H22">
        <v>44.938016246534552</v>
      </c>
      <c r="I22">
        <v>53.232681932785773</v>
      </c>
      <c r="J22">
        <v>33.7297166999384</v>
      </c>
      <c r="K22">
        <v>17.766753946477529</v>
      </c>
      <c r="L22">
        <v>35.412788724908083</v>
      </c>
      <c r="M22">
        <v>17.977749518170896</v>
      </c>
      <c r="N22">
        <v>42.985445648266094</v>
      </c>
      <c r="O22">
        <v>24.779029290737451</v>
      </c>
      <c r="P22">
        <v>50.561725695072163</v>
      </c>
      <c r="Q22">
        <v>23.36441374073986</v>
      </c>
      <c r="R22">
        <v>59.162979027820683</v>
      </c>
      <c r="S22">
        <v>49.941184434521183</v>
      </c>
      <c r="T22">
        <v>43.733648629859502</v>
      </c>
      <c r="U22">
        <v>48.961661867214993</v>
      </c>
      <c r="V22">
        <v>39.53724258794216</v>
      </c>
      <c r="W22">
        <v>21.351995292605046</v>
      </c>
      <c r="X22">
        <v>17.876915111297858</v>
      </c>
      <c r="Y22">
        <v>17.703152164924049</v>
      </c>
      <c r="Z22">
        <v>17.666804308061046</v>
      </c>
      <c r="AA22">
        <v>37.858895332567229</v>
      </c>
      <c r="AB22">
        <v>45.594983602136963</v>
      </c>
      <c r="AC22">
        <v>33.09310720009011</v>
      </c>
      <c r="AD22">
        <v>17.883915699273381</v>
      </c>
      <c r="AE22">
        <v>27.108865701879182</v>
      </c>
      <c r="AF22">
        <v>39.792110166694044</v>
      </c>
      <c r="AG22">
        <v>24.4354563529477</v>
      </c>
      <c r="AH22">
        <v>51.210206560242924</v>
      </c>
      <c r="AI22">
        <v>24.861470258524253</v>
      </c>
      <c r="AJ22">
        <v>17.812283292206338</v>
      </c>
      <c r="AK22">
        <v>53.865271745889224</v>
      </c>
      <c r="AL22">
        <v>31.801207966849091</v>
      </c>
      <c r="AM22">
        <v>19.729553883094358</v>
      </c>
    </row>
    <row r="23" spans="1:39" x14ac:dyDescent="0.25">
      <c r="A23" s="74">
        <f ca="1">Exceedance!U23</f>
        <v>43405</v>
      </c>
      <c r="B23" s="273">
        <v>22.985314178266869</v>
      </c>
      <c r="C23" s="273">
        <v>41.259549624165565</v>
      </c>
      <c r="D23" s="273">
        <v>33.695759878064734</v>
      </c>
      <c r="E23">
        <v>48.366953373925291</v>
      </c>
      <c r="F23">
        <v>42.567536461186023</v>
      </c>
      <c r="G23">
        <v>52.930616250103512</v>
      </c>
      <c r="H23">
        <v>44.520126910602762</v>
      </c>
      <c r="I23">
        <v>39.083117885426702</v>
      </c>
      <c r="J23">
        <v>33.30994498191108</v>
      </c>
      <c r="K23">
        <v>17.203230596380482</v>
      </c>
      <c r="L23">
        <v>34.993372232886692</v>
      </c>
      <c r="M23">
        <v>17.535352459725722</v>
      </c>
      <c r="N23">
        <v>42.564046350753081</v>
      </c>
      <c r="O23">
        <v>24.381476434182023</v>
      </c>
      <c r="P23">
        <v>48.096470141237212</v>
      </c>
      <c r="Q23">
        <v>22.91870978058525</v>
      </c>
      <c r="R23">
        <v>48.357423344280654</v>
      </c>
      <c r="S23">
        <v>48.257626939651026</v>
      </c>
      <c r="T23">
        <v>39.340265290437252</v>
      </c>
      <c r="U23">
        <v>48.134332001664312</v>
      </c>
      <c r="V23">
        <v>35.3808260166727</v>
      </c>
      <c r="W23">
        <v>20.91085250579054</v>
      </c>
      <c r="X23">
        <v>17.305080982095074</v>
      </c>
      <c r="Y23">
        <v>17.152656607091345</v>
      </c>
      <c r="Z23">
        <v>17.120251795801181</v>
      </c>
      <c r="AA23">
        <v>37.458673211252659</v>
      </c>
      <c r="AB23">
        <v>45.163185604326422</v>
      </c>
      <c r="AC23">
        <v>32.664101593328027</v>
      </c>
      <c r="AD23">
        <v>17.313145421833717</v>
      </c>
      <c r="AE23">
        <v>26.687254041080561</v>
      </c>
      <c r="AF23">
        <v>39.362603760924237</v>
      </c>
      <c r="AG23">
        <v>24.029104838011811</v>
      </c>
      <c r="AH23">
        <v>40.549166568615682</v>
      </c>
      <c r="AI23">
        <v>24.434357970009838</v>
      </c>
      <c r="AJ23">
        <v>17.253282561038567</v>
      </c>
      <c r="AK23">
        <v>53.410390148071677</v>
      </c>
      <c r="AL23">
        <v>31.378870752880097</v>
      </c>
      <c r="AM23">
        <v>19.288118992287998</v>
      </c>
    </row>
    <row r="24" spans="1:39" x14ac:dyDescent="0.25">
      <c r="A24" s="74">
        <f ca="1">Exceedance!U24</f>
        <v>43435</v>
      </c>
      <c r="B24" s="273">
        <v>22.732045280411366</v>
      </c>
      <c r="C24" s="273">
        <v>41.036307718754749</v>
      </c>
      <c r="D24" s="273">
        <v>33.470357584467415</v>
      </c>
      <c r="E24">
        <v>51.514174736274413</v>
      </c>
      <c r="F24">
        <v>45.578546887955163</v>
      </c>
      <c r="G24">
        <v>49.726659276438042</v>
      </c>
      <c r="H24">
        <v>44.291483309901274</v>
      </c>
      <c r="I24">
        <v>41.909322403416112</v>
      </c>
      <c r="J24">
        <v>33.081045606964501</v>
      </c>
      <c r="K24">
        <v>17.791188577336971</v>
      </c>
      <c r="L24">
        <v>34.768923865736213</v>
      </c>
      <c r="M24">
        <v>17.819514013159299</v>
      </c>
      <c r="N24">
        <v>42.333795227022961</v>
      </c>
      <c r="O24">
        <v>24.159713578807125</v>
      </c>
      <c r="P24">
        <v>49.62754577172543</v>
      </c>
      <c r="Q24">
        <v>22.648821311187064</v>
      </c>
      <c r="R24">
        <v>49.911207459429065</v>
      </c>
      <c r="S24">
        <v>58.830844801438744</v>
      </c>
      <c r="T24">
        <v>42.612648191576334</v>
      </c>
      <c r="U24">
        <v>48.368307022223441</v>
      </c>
      <c r="V24">
        <v>38.915551294195723</v>
      </c>
      <c r="W24">
        <v>20.630707781514097</v>
      </c>
      <c r="X24">
        <v>17.890665882649166</v>
      </c>
      <c r="Y24">
        <v>17.747527702279335</v>
      </c>
      <c r="Z24">
        <v>17.718945894995784</v>
      </c>
      <c r="AA24">
        <v>37.191422549393934</v>
      </c>
      <c r="AB24">
        <v>44.942412138050351</v>
      </c>
      <c r="AC24">
        <v>32.415802657287699</v>
      </c>
      <c r="AD24">
        <v>17.894285227717827</v>
      </c>
      <c r="AE24">
        <v>26.435400509435095</v>
      </c>
      <c r="AF24">
        <v>39.12792824632561</v>
      </c>
      <c r="AG24">
        <v>23.784677876158597</v>
      </c>
      <c r="AH24">
        <v>44.155973305055085</v>
      </c>
      <c r="AI24">
        <v>24.169824322140808</v>
      </c>
      <c r="AJ24">
        <v>17.841325440208919</v>
      </c>
      <c r="AK24">
        <v>53.173664608513306</v>
      </c>
      <c r="AL24">
        <v>31.141311750802476</v>
      </c>
      <c r="AM24">
        <v>18.994148200789304</v>
      </c>
    </row>
    <row r="25" spans="1:39" x14ac:dyDescent="0.25">
      <c r="A25" s="74">
        <f ca="1">Exceedance!U25</f>
        <v>43466</v>
      </c>
      <c r="B25" s="273">
        <v>22.567789340161781</v>
      </c>
      <c r="C25" s="273">
        <v>40.941747034337929</v>
      </c>
      <c r="D25" s="273">
        <v>33.359869195557884</v>
      </c>
      <c r="E25">
        <v>49.798701547344521</v>
      </c>
      <c r="F25">
        <v>43.448860053157098</v>
      </c>
      <c r="G25">
        <v>49.64697215141819</v>
      </c>
      <c r="H25">
        <v>44.154156243808167</v>
      </c>
      <c r="I25">
        <v>39.653083307542971</v>
      </c>
      <c r="J25">
        <v>32.937950810137941</v>
      </c>
      <c r="K25">
        <v>17.805350646525163</v>
      </c>
      <c r="L25">
        <v>34.639680493704532</v>
      </c>
      <c r="M25">
        <v>17.844940150427259</v>
      </c>
      <c r="N25">
        <v>42.211481210554311</v>
      </c>
      <c r="O25">
        <v>24.033099045454058</v>
      </c>
      <c r="P25">
        <v>49.551450833138468</v>
      </c>
      <c r="Q25">
        <v>22.461303986698294</v>
      </c>
      <c r="R25">
        <v>49.853269527983194</v>
      </c>
      <c r="S25">
        <v>49.709119495149224</v>
      </c>
      <c r="T25">
        <v>41.01557948499083</v>
      </c>
      <c r="U25">
        <v>48.25499825850563</v>
      </c>
      <c r="V25">
        <v>37.609924682713093</v>
      </c>
      <c r="W25">
        <v>20.415266100561961</v>
      </c>
      <c r="X25">
        <v>17.899375393035555</v>
      </c>
      <c r="Y25">
        <v>17.770739410484818</v>
      </c>
      <c r="Z25">
        <v>17.745752177983768</v>
      </c>
      <c r="AA25">
        <v>37.048082595765472</v>
      </c>
      <c r="AB25">
        <v>44.833240129361833</v>
      </c>
      <c r="AC25">
        <v>32.252342788380155</v>
      </c>
      <c r="AD25">
        <v>17.896386077028076</v>
      </c>
      <c r="AE25">
        <v>26.25364320596416</v>
      </c>
      <c r="AF25">
        <v>38.992172220508962</v>
      </c>
      <c r="AG25">
        <v>23.60996634528351</v>
      </c>
      <c r="AH25">
        <v>42.902110282993078</v>
      </c>
      <c r="AI25">
        <v>23.979198516402601</v>
      </c>
      <c r="AJ25">
        <v>17.853107482932788</v>
      </c>
      <c r="AK25">
        <v>49.580723246188029</v>
      </c>
      <c r="AL25">
        <v>30.990297173875696</v>
      </c>
      <c r="AM25">
        <v>18.758477896147244</v>
      </c>
    </row>
    <row r="26" spans="1:39" x14ac:dyDescent="0.25">
      <c r="A26" s="74">
        <f ca="1">Exceedance!U26</f>
        <v>43497</v>
      </c>
      <c r="B26" s="273">
        <v>22.312646423388813</v>
      </c>
      <c r="C26" s="273">
        <v>40.806741160893033</v>
      </c>
      <c r="D26" s="273">
        <v>33.192470841225017</v>
      </c>
      <c r="E26">
        <v>42.208993591933819</v>
      </c>
      <c r="F26">
        <v>36.255981636762712</v>
      </c>
      <c r="G26">
        <v>44.775215794028277</v>
      </c>
      <c r="H26">
        <v>44.012278184345391</v>
      </c>
      <c r="I26">
        <v>33.861252148697943</v>
      </c>
      <c r="J26">
        <v>32.764991932060418</v>
      </c>
      <c r="K26">
        <v>16.094438933942961</v>
      </c>
      <c r="L26">
        <v>34.470474137178186</v>
      </c>
      <c r="M26">
        <v>16.222352563723973</v>
      </c>
      <c r="N26">
        <v>42.068236328794335</v>
      </c>
      <c r="O26">
        <v>23.875399488821465</v>
      </c>
      <c r="P26">
        <v>44.692861994394541</v>
      </c>
      <c r="Q26">
        <v>22.201227827752771</v>
      </c>
      <c r="R26">
        <v>44.986796550503833</v>
      </c>
      <c r="S26">
        <v>44.865847061033286</v>
      </c>
      <c r="T26">
        <v>34.626910653234191</v>
      </c>
      <c r="U26">
        <v>44.727685885110589</v>
      </c>
      <c r="V26">
        <v>32.843262417855847</v>
      </c>
      <c r="W26">
        <v>20.126708876613119</v>
      </c>
      <c r="X26">
        <v>16.175439045695267</v>
      </c>
      <c r="Y26">
        <v>16.073213009751637</v>
      </c>
      <c r="Z26">
        <v>16.051336311501501</v>
      </c>
      <c r="AA26">
        <v>36.856518228005051</v>
      </c>
      <c r="AB26">
        <v>44.660468036352036</v>
      </c>
      <c r="AC26">
        <v>32.030845351080096</v>
      </c>
      <c r="AD26">
        <v>16.166910270005179</v>
      </c>
      <c r="AE26">
        <v>26.004268362794601</v>
      </c>
      <c r="AF26">
        <v>38.818047467850697</v>
      </c>
      <c r="AG26">
        <v>23.371454724497788</v>
      </c>
      <c r="AH26">
        <v>35.840908203988846</v>
      </c>
      <c r="AI26">
        <v>23.728739931944933</v>
      </c>
      <c r="AJ26">
        <v>16.137502443641022</v>
      </c>
      <c r="AK26">
        <v>44.757513889787155</v>
      </c>
      <c r="AL26">
        <v>30.780448600830837</v>
      </c>
      <c r="AM26">
        <v>18.436833167887695</v>
      </c>
    </row>
    <row r="27" spans="1:39" x14ac:dyDescent="0.25">
      <c r="A27" s="74">
        <f ca="1">Exceedance!U27</f>
        <v>43525</v>
      </c>
      <c r="B27" s="273">
        <v>21.864357298325547</v>
      </c>
      <c r="C27" s="273">
        <v>40.596686122643703</v>
      </c>
      <c r="D27" s="273">
        <v>32.907357381793808</v>
      </c>
      <c r="E27">
        <v>109.55904044285968</v>
      </c>
      <c r="F27">
        <v>109.57238379043622</v>
      </c>
      <c r="G27">
        <v>59.018736728852964</v>
      </c>
      <c r="H27">
        <v>63.903384860535773</v>
      </c>
      <c r="I27">
        <v>109.57996766362453</v>
      </c>
      <c r="J27">
        <v>32.492484879852938</v>
      </c>
      <c r="K27">
        <v>17.849943777294229</v>
      </c>
      <c r="L27">
        <v>34.210875157029221</v>
      </c>
      <c r="M27">
        <v>17.900161822774109</v>
      </c>
      <c r="N27">
        <v>41.874527163081375</v>
      </c>
      <c r="O27">
        <v>23.609866254182482</v>
      </c>
      <c r="P27">
        <v>53.158338490529339</v>
      </c>
      <c r="Q27">
        <v>21.724667457823056</v>
      </c>
      <c r="R27">
        <v>81.064267984811877</v>
      </c>
      <c r="S27">
        <v>72.396477310786267</v>
      </c>
      <c r="T27">
        <v>109.55484728901953</v>
      </c>
      <c r="U27">
        <v>49.614255269608641</v>
      </c>
      <c r="V27">
        <v>109.61045036907367</v>
      </c>
      <c r="W27">
        <v>19.644051337320427</v>
      </c>
      <c r="X27">
        <v>17.92473454585409</v>
      </c>
      <c r="Y27">
        <v>17.829203132597666</v>
      </c>
      <c r="Z27">
        <v>17.811789418646576</v>
      </c>
      <c r="AA27">
        <v>36.580937592680648</v>
      </c>
      <c r="AB27">
        <v>44.535050719894009</v>
      </c>
      <c r="AC27">
        <v>31.656641045591517</v>
      </c>
      <c r="AD27">
        <v>17.907914521124074</v>
      </c>
      <c r="AE27">
        <v>25.58449383189739</v>
      </c>
      <c r="AF27">
        <v>38.550216623416965</v>
      </c>
      <c r="AG27">
        <v>22.966720476970835</v>
      </c>
      <c r="AH27">
        <v>109.4381638304106</v>
      </c>
      <c r="AI27">
        <v>23.30641223794575</v>
      </c>
      <c r="AJ27">
        <v>17.889100421970717</v>
      </c>
      <c r="AK27">
        <v>58.325511119490479</v>
      </c>
      <c r="AL27">
        <v>30.451758647570319</v>
      </c>
      <c r="AM27">
        <v>17.896245304970435</v>
      </c>
    </row>
    <row r="28" spans="1:39" x14ac:dyDescent="0.25">
      <c r="A28" s="74">
        <f ca="1">Exceedance!U28</f>
        <v>43556</v>
      </c>
      <c r="B28" s="273">
        <v>20.071523830344695</v>
      </c>
      <c r="C28" s="273">
        <v>39.351469461381924</v>
      </c>
      <c r="D28" s="273">
        <v>31.488422746826529</v>
      </c>
      <c r="E28">
        <v>103.48767666160113</v>
      </c>
      <c r="F28">
        <v>103.50802403612852</v>
      </c>
      <c r="G28">
        <v>58.447221517325694</v>
      </c>
      <c r="H28">
        <v>63.084998309269231</v>
      </c>
      <c r="I28">
        <v>104.00388396762516</v>
      </c>
      <c r="J28">
        <v>31.107298264345317</v>
      </c>
      <c r="K28">
        <v>17.333277590834925</v>
      </c>
      <c r="L28">
        <v>33.047774611651015</v>
      </c>
      <c r="M28">
        <v>17.357415619830675</v>
      </c>
      <c r="N28">
        <v>40.293460748665652</v>
      </c>
      <c r="O28">
        <v>49.29314049591791</v>
      </c>
      <c r="P28">
        <v>52.059933535359406</v>
      </c>
      <c r="Q28">
        <v>60.326962325762871</v>
      </c>
      <c r="R28">
        <v>102.80733409355976</v>
      </c>
      <c r="S28">
        <v>102.66508965786625</v>
      </c>
      <c r="T28">
        <v>103.65386186081898</v>
      </c>
      <c r="U28">
        <v>52.303979764296564</v>
      </c>
      <c r="V28">
        <v>104.03578914439355</v>
      </c>
      <c r="W28">
        <v>17.9185521401246</v>
      </c>
      <c r="X28">
        <v>33.82470322569656</v>
      </c>
      <c r="Y28">
        <v>17.287836784894782</v>
      </c>
      <c r="Z28">
        <v>17.298203243817941</v>
      </c>
      <c r="AA28">
        <v>62.386992268800483</v>
      </c>
      <c r="AB28">
        <v>43.573029824220406</v>
      </c>
      <c r="AC28">
        <v>30.107993995653381</v>
      </c>
      <c r="AD28">
        <v>17.342939101138928</v>
      </c>
      <c r="AE28">
        <v>51.14233225354792</v>
      </c>
      <c r="AF28">
        <v>37.369506990044506</v>
      </c>
      <c r="AG28">
        <v>61.881683862363573</v>
      </c>
      <c r="AH28">
        <v>103.85870835974978</v>
      </c>
      <c r="AI28">
        <v>21.742400156919626</v>
      </c>
      <c r="AJ28">
        <v>17.347560896960715</v>
      </c>
      <c r="AK28">
        <v>57.431794059947443</v>
      </c>
      <c r="AL28">
        <v>29.125047413519216</v>
      </c>
      <c r="AM28">
        <v>52.980740248609465</v>
      </c>
    </row>
    <row r="29" spans="1:39" x14ac:dyDescent="0.25">
      <c r="A29" s="74">
        <f ca="1">Exceedance!U29</f>
        <v>43586</v>
      </c>
      <c r="B29" s="273">
        <v>76.573892349228089</v>
      </c>
      <c r="C29" s="273">
        <v>83.646586202404208</v>
      </c>
      <c r="D29" s="273">
        <v>80.385216490316935</v>
      </c>
      <c r="E29">
        <v>104.65422581674149</v>
      </c>
      <c r="F29">
        <v>105.31313245618661</v>
      </c>
      <c r="G29">
        <v>84.483355146324357</v>
      </c>
      <c r="H29">
        <v>106.22389587858405</v>
      </c>
      <c r="I29">
        <v>86.235967763750736</v>
      </c>
      <c r="J29">
        <v>57.355752236468447</v>
      </c>
      <c r="K29">
        <v>79.152920298807175</v>
      </c>
      <c r="L29">
        <v>51.959167107390641</v>
      </c>
      <c r="M29">
        <v>67.347591343310029</v>
      </c>
      <c r="N29">
        <v>64.220378027797082</v>
      </c>
      <c r="O29">
        <v>105.15896167367985</v>
      </c>
      <c r="P29">
        <v>79.117429878623497</v>
      </c>
      <c r="Q29">
        <v>104.52313095144973</v>
      </c>
      <c r="R29">
        <v>83.858890525980854</v>
      </c>
      <c r="S29">
        <v>105.30725979482929</v>
      </c>
      <c r="T29">
        <v>104.59331517054092</v>
      </c>
      <c r="U29">
        <v>103.24594840898864</v>
      </c>
      <c r="V29">
        <v>68.849948637109733</v>
      </c>
      <c r="W29">
        <v>59.182268024062608</v>
      </c>
      <c r="X29">
        <v>39.630436685254409</v>
      </c>
      <c r="Y29">
        <v>26.094010526507695</v>
      </c>
      <c r="Z29">
        <v>50.815358673297872</v>
      </c>
      <c r="AA29">
        <v>97.847053809446649</v>
      </c>
      <c r="AB29">
        <v>83.747014592160568</v>
      </c>
      <c r="AC29">
        <v>40.470907274863031</v>
      </c>
      <c r="AD29">
        <v>75.565788843262595</v>
      </c>
      <c r="AE29">
        <v>104.88828486565482</v>
      </c>
      <c r="AF29">
        <v>54.156938956314889</v>
      </c>
      <c r="AG29">
        <v>105.00483146196127</v>
      </c>
      <c r="AH29">
        <v>98.946855135402473</v>
      </c>
      <c r="AI29">
        <v>42.34378216310116</v>
      </c>
      <c r="AJ29">
        <v>37.223740263671743</v>
      </c>
      <c r="AK29">
        <v>86.879770428446221</v>
      </c>
      <c r="AL29">
        <v>72.797646591481495</v>
      </c>
      <c r="AM29">
        <v>93.396537406346994</v>
      </c>
    </row>
    <row r="30" spans="1:39" x14ac:dyDescent="0.25">
      <c r="A30" s="74">
        <f ca="1">Exceedance!U30</f>
        <v>43617</v>
      </c>
      <c r="B30" s="273">
        <v>31.315793364837919</v>
      </c>
      <c r="C30" s="273">
        <v>42.392469460339271</v>
      </c>
      <c r="D30" s="273">
        <v>37.639332271430384</v>
      </c>
      <c r="E30">
        <v>56.711763050038243</v>
      </c>
      <c r="F30">
        <v>56.562825547647336</v>
      </c>
      <c r="G30">
        <v>47.937914811726564</v>
      </c>
      <c r="H30">
        <v>106.21326487930484</v>
      </c>
      <c r="I30">
        <v>48.041109513382885</v>
      </c>
      <c r="J30">
        <v>38.293979585486341</v>
      </c>
      <c r="K30">
        <v>17.331719663669684</v>
      </c>
      <c r="L30">
        <v>60.951937412239445</v>
      </c>
      <c r="M30">
        <v>34.780291950326564</v>
      </c>
      <c r="N30">
        <v>28.232590489690825</v>
      </c>
      <c r="O30">
        <v>48.619049632281765</v>
      </c>
      <c r="P30">
        <v>47.702786659512256</v>
      </c>
      <c r="Q30">
        <v>76.851392855898098</v>
      </c>
      <c r="R30">
        <v>56.663901943052693</v>
      </c>
      <c r="S30">
        <v>102.62000034946912</v>
      </c>
      <c r="T30">
        <v>47.364596555109244</v>
      </c>
      <c r="U30">
        <v>63.578842245848271</v>
      </c>
      <c r="V30">
        <v>47.695459725626215</v>
      </c>
      <c r="W30">
        <v>17.908905774823548</v>
      </c>
      <c r="X30">
        <v>17.281861510898594</v>
      </c>
      <c r="Y30">
        <v>63.56562162984175</v>
      </c>
      <c r="Z30">
        <v>45.567857486361838</v>
      </c>
      <c r="AA30">
        <v>48.662551964672012</v>
      </c>
      <c r="AB30">
        <v>43.767314825757715</v>
      </c>
      <c r="AC30">
        <v>50.385208133113039</v>
      </c>
      <c r="AD30">
        <v>47.613103030064252</v>
      </c>
      <c r="AE30">
        <v>61.224225183944725</v>
      </c>
      <c r="AF30">
        <v>58.794483857114052</v>
      </c>
      <c r="AG30">
        <v>102.14225248972683</v>
      </c>
      <c r="AH30">
        <v>47.671494335111909</v>
      </c>
      <c r="AI30">
        <v>21.675797527088921</v>
      </c>
      <c r="AJ30">
        <v>73.619751311693008</v>
      </c>
      <c r="AK30">
        <v>47.785978609910771</v>
      </c>
      <c r="AL30">
        <v>28.132118258697197</v>
      </c>
      <c r="AM30">
        <v>56.532633176006485</v>
      </c>
    </row>
    <row r="31" spans="1:39" x14ac:dyDescent="0.25">
      <c r="A31" s="74">
        <f ca="1">Exceedance!U31</f>
        <v>43647</v>
      </c>
      <c r="B31" s="273">
        <v>20.926958859589572</v>
      </c>
      <c r="C31" s="273">
        <v>40.846268111712817</v>
      </c>
      <c r="D31" s="273">
        <v>32.746589732300158</v>
      </c>
      <c r="E31">
        <v>59.882306688972399</v>
      </c>
      <c r="F31">
        <v>58.94590910599122</v>
      </c>
      <c r="G31">
        <v>49.470131128504484</v>
      </c>
      <c r="H31">
        <v>91.707819757030052</v>
      </c>
      <c r="I31">
        <v>49.560893313293221</v>
      </c>
      <c r="J31">
        <v>29.094489948572054</v>
      </c>
      <c r="K31">
        <v>17.969877724647851</v>
      </c>
      <c r="L31">
        <v>34.063395387421266</v>
      </c>
      <c r="M31">
        <v>18.095810820227843</v>
      </c>
      <c r="N31">
        <v>29.129960150340807</v>
      </c>
      <c r="O31">
        <v>49.62343215840734</v>
      </c>
      <c r="P31">
        <v>49.121014421910367</v>
      </c>
      <c r="Q31">
        <v>58.635516933914175</v>
      </c>
      <c r="R31">
        <v>59.201576731227014</v>
      </c>
      <c r="S31">
        <v>59.400856225522524</v>
      </c>
      <c r="T31">
        <v>49.480387857528584</v>
      </c>
      <c r="U31">
        <v>59.677664552877864</v>
      </c>
      <c r="V31">
        <v>49.164183377542003</v>
      </c>
      <c r="W31">
        <v>18.510620043266357</v>
      </c>
      <c r="X31">
        <v>17.851453275672288</v>
      </c>
      <c r="Y31">
        <v>17.814756297738917</v>
      </c>
      <c r="Z31">
        <v>17.907672682638545</v>
      </c>
      <c r="AA31">
        <v>49.670678844403049</v>
      </c>
      <c r="AB31">
        <v>45.157072327533456</v>
      </c>
      <c r="AC31">
        <v>29.143706072526907</v>
      </c>
      <c r="AD31">
        <v>17.92206682549352</v>
      </c>
      <c r="AE31">
        <v>49.620499733996944</v>
      </c>
      <c r="AF31">
        <v>38.424329857539497</v>
      </c>
      <c r="AG31">
        <v>77.43075237690654</v>
      </c>
      <c r="AH31">
        <v>49.101019316441125</v>
      </c>
      <c r="AI31">
        <v>22.37543604228642</v>
      </c>
      <c r="AJ31">
        <v>18.184947109337067</v>
      </c>
      <c r="AK31">
        <v>49.459356722372448</v>
      </c>
      <c r="AL31">
        <v>29.053004907652721</v>
      </c>
      <c r="AM31">
        <v>59.190514983817984</v>
      </c>
    </row>
    <row r="32" spans="1:39" x14ac:dyDescent="0.25">
      <c r="A32" s="74">
        <f ca="1">Exceedance!U32</f>
        <v>43678</v>
      </c>
      <c r="B32" s="273">
        <v>41.745686864893116</v>
      </c>
      <c r="C32" s="273">
        <v>38.957547609162425</v>
      </c>
      <c r="D32" s="273">
        <v>40.152314777996423</v>
      </c>
      <c r="E32">
        <v>62.609661612338527</v>
      </c>
      <c r="F32">
        <v>50.322335267534498</v>
      </c>
      <c r="G32">
        <v>41.952850583205404</v>
      </c>
      <c r="H32">
        <v>62.609661612338527</v>
      </c>
      <c r="I32">
        <v>31.113248139000937</v>
      </c>
      <c r="J32">
        <v>20.62142815871654</v>
      </c>
      <c r="K32">
        <v>32.224625665686027</v>
      </c>
      <c r="L32">
        <v>27.495074340944161</v>
      </c>
      <c r="M32">
        <v>44.157151435165595</v>
      </c>
      <c r="N32">
        <v>19.709694286492372</v>
      </c>
      <c r="O32">
        <v>48.681584292060158</v>
      </c>
      <c r="P32">
        <v>22.175824250426164</v>
      </c>
      <c r="Q32">
        <v>55.44863171819761</v>
      </c>
      <c r="R32">
        <v>56.626616137839299</v>
      </c>
      <c r="S32">
        <v>61.860107410813491</v>
      </c>
      <c r="T32">
        <v>45.850339030773483</v>
      </c>
      <c r="U32">
        <v>59.839376302229851</v>
      </c>
      <c r="V32">
        <v>22.175968640004555</v>
      </c>
      <c r="W32">
        <v>17.932047256416443</v>
      </c>
      <c r="X32">
        <v>19.989681986978123</v>
      </c>
      <c r="Y32">
        <v>21.844516789049433</v>
      </c>
      <c r="Z32">
        <v>34.471052332299088</v>
      </c>
      <c r="AA32">
        <v>42.930353598679268</v>
      </c>
      <c r="AB32">
        <v>31.644394732113668</v>
      </c>
      <c r="AC32">
        <v>18.013151355268704</v>
      </c>
      <c r="AD32">
        <v>33.614677912563906</v>
      </c>
      <c r="AE32">
        <v>42.415506610963881</v>
      </c>
      <c r="AF32">
        <v>31.00314848937726</v>
      </c>
      <c r="AG32">
        <v>62.069627929291336</v>
      </c>
      <c r="AH32">
        <v>19.781880771292265</v>
      </c>
      <c r="AI32">
        <v>17.879532907087206</v>
      </c>
      <c r="AJ32">
        <v>50.179383024035182</v>
      </c>
      <c r="AK32">
        <v>30.982900159565848</v>
      </c>
      <c r="AL32">
        <v>23.225754900453463</v>
      </c>
      <c r="AM32">
        <v>59.661985176657538</v>
      </c>
    </row>
    <row r="33" spans="1:39" x14ac:dyDescent="0.25">
      <c r="A33" s="74">
        <f ca="1">Exceedance!U33</f>
        <v>43709</v>
      </c>
      <c r="B33" s="273">
        <v>41.121092705249389</v>
      </c>
      <c r="C33" s="273">
        <v>38.352005028271691</v>
      </c>
      <c r="D33" s="273">
        <v>39.538681969584978</v>
      </c>
      <c r="E33">
        <v>107.98917815188621</v>
      </c>
      <c r="F33">
        <v>48.274177717083717</v>
      </c>
      <c r="G33">
        <v>41.427090049563056</v>
      </c>
      <c r="H33">
        <v>107.98917815188621</v>
      </c>
      <c r="I33">
        <v>30.296877941628725</v>
      </c>
      <c r="J33">
        <v>20.074111870345995</v>
      </c>
      <c r="K33">
        <v>31.622020494787744</v>
      </c>
      <c r="L33">
        <v>26.896755081842826</v>
      </c>
      <c r="M33">
        <v>43.525918136953024</v>
      </c>
      <c r="N33">
        <v>19.114349745427148</v>
      </c>
      <c r="O33">
        <v>47.988807326183888</v>
      </c>
      <c r="P33">
        <v>20.884093982256065</v>
      </c>
      <c r="Q33">
        <v>54.750176712349983</v>
      </c>
      <c r="R33">
        <v>48.439499205780599</v>
      </c>
      <c r="S33">
        <v>59.785867278561412</v>
      </c>
      <c r="T33">
        <v>45.20626865598814</v>
      </c>
      <c r="U33">
        <v>66.724097075165119</v>
      </c>
      <c r="V33">
        <v>20.889527876954251</v>
      </c>
      <c r="W33">
        <v>17.341622009266828</v>
      </c>
      <c r="X33">
        <v>19.477245076545465</v>
      </c>
      <c r="Y33">
        <v>21.338591180924134</v>
      </c>
      <c r="Z33">
        <v>33.886529454144288</v>
      </c>
      <c r="AA33">
        <v>42.304933124390267</v>
      </c>
      <c r="AB33">
        <v>28.205181559063046</v>
      </c>
      <c r="AC33">
        <v>17.312706887269119</v>
      </c>
      <c r="AD33">
        <v>33.020191046387005</v>
      </c>
      <c r="AE33">
        <v>41.777128498994088</v>
      </c>
      <c r="AF33">
        <v>30.40972281126534</v>
      </c>
      <c r="AG33">
        <v>77.410714904081743</v>
      </c>
      <c r="AH33">
        <v>18.308523842506567</v>
      </c>
      <c r="AI33">
        <v>17.288584157963538</v>
      </c>
      <c r="AJ33">
        <v>48.494315441566201</v>
      </c>
      <c r="AK33">
        <v>30.118359798569113</v>
      </c>
      <c r="AL33">
        <v>22.714915782671039</v>
      </c>
      <c r="AM33">
        <v>62.545991828518964</v>
      </c>
    </row>
    <row r="34" spans="1:39" x14ac:dyDescent="0.25">
      <c r="A34" s="74">
        <f ca="1">Exceedance!U34</f>
        <v>43739</v>
      </c>
      <c r="B34" s="273">
        <v>40.53850475913714</v>
      </c>
      <c r="C34" s="273">
        <v>37.788670064077991</v>
      </c>
      <c r="D34" s="273">
        <v>38.967878568780712</v>
      </c>
      <c r="E34">
        <v>52.513215923487913</v>
      </c>
      <c r="F34">
        <v>49.281945763211226</v>
      </c>
      <c r="G34">
        <v>40.882216723269671</v>
      </c>
      <c r="H34">
        <v>45.813574259840713</v>
      </c>
      <c r="I34">
        <v>29.742682511356808</v>
      </c>
      <c r="J34">
        <v>19.54155102112318</v>
      </c>
      <c r="K34">
        <v>31.068718461779319</v>
      </c>
      <c r="L34">
        <v>26.353301373993862</v>
      </c>
      <c r="M34">
        <v>42.935621898309272</v>
      </c>
      <c r="N34">
        <v>18.586356635042005</v>
      </c>
      <c r="O34">
        <v>47.397856589124515</v>
      </c>
      <c r="P34">
        <v>20.359187847337815</v>
      </c>
      <c r="Q34">
        <v>54.129305821479328</v>
      </c>
      <c r="R34">
        <v>49.952573294424418</v>
      </c>
      <c r="S34">
        <v>61.632140917383857</v>
      </c>
      <c r="T34">
        <v>44.624618345616952</v>
      </c>
      <c r="U34">
        <v>36.812182497588644</v>
      </c>
      <c r="V34">
        <v>20.34307487091133</v>
      </c>
      <c r="W34">
        <v>17.911116230659268</v>
      </c>
      <c r="X34">
        <v>18.934126801057051</v>
      </c>
      <c r="Y34">
        <v>20.79929459260725</v>
      </c>
      <c r="Z34">
        <v>33.34114201350507</v>
      </c>
      <c r="AA34">
        <v>41.72408237338724</v>
      </c>
      <c r="AB34">
        <v>30.896027423990702</v>
      </c>
      <c r="AC34">
        <v>17.881830759525982</v>
      </c>
      <c r="AD34">
        <v>32.459688332204784</v>
      </c>
      <c r="AE34">
        <v>41.195358558923004</v>
      </c>
      <c r="AF34">
        <v>29.868604147642063</v>
      </c>
      <c r="AG34">
        <v>43.09363388369232</v>
      </c>
      <c r="AH34">
        <v>17.809462355004904</v>
      </c>
      <c r="AI34">
        <v>17.861559125036663</v>
      </c>
      <c r="AJ34">
        <v>59.011014295544889</v>
      </c>
      <c r="AK34">
        <v>29.569616559392216</v>
      </c>
      <c r="AL34">
        <v>22.180324877125546</v>
      </c>
      <c r="AM34">
        <v>63.78249407654836</v>
      </c>
    </row>
    <row r="35" spans="1:39" x14ac:dyDescent="0.25">
      <c r="A35" s="74">
        <f ca="1">Exceedance!U35</f>
        <v>43770</v>
      </c>
      <c r="B35" s="273">
        <v>40.118365655330976</v>
      </c>
      <c r="C35" s="273">
        <v>37.360778225260994</v>
      </c>
      <c r="D35" s="273">
        <v>38.542687171298574</v>
      </c>
      <c r="E35">
        <v>41.781107498215164</v>
      </c>
      <c r="F35">
        <v>48.838362076394084</v>
      </c>
      <c r="G35">
        <v>40.470451144340252</v>
      </c>
      <c r="H35">
        <v>37.601579759518316</v>
      </c>
      <c r="I35">
        <v>29.324477585173785</v>
      </c>
      <c r="J35">
        <v>19.136342429979411</v>
      </c>
      <c r="K35">
        <v>30.653118183533657</v>
      </c>
      <c r="L35">
        <v>25.930428121659325</v>
      </c>
      <c r="M35">
        <v>42.514371083084633</v>
      </c>
      <c r="N35">
        <v>18.192130769545763</v>
      </c>
      <c r="O35">
        <v>46.961661912683361</v>
      </c>
      <c r="P35">
        <v>19.914206652725294</v>
      </c>
      <c r="Q35">
        <v>48.199485389886121</v>
      </c>
      <c r="R35">
        <v>48.258695942612484</v>
      </c>
      <c r="S35">
        <v>57.312141394873976</v>
      </c>
      <c r="T35">
        <v>44.192916903081269</v>
      </c>
      <c r="U35">
        <v>33.986827924037442</v>
      </c>
      <c r="V35">
        <v>19.903181152041082</v>
      </c>
      <c r="W35">
        <v>17.330165166777352</v>
      </c>
      <c r="X35">
        <v>18.499617361778206</v>
      </c>
      <c r="Y35">
        <v>20.379842248750961</v>
      </c>
      <c r="Z35">
        <v>32.942335249692277</v>
      </c>
      <c r="AA35">
        <v>41.300442193214238</v>
      </c>
      <c r="AB35">
        <v>30.467901711370043</v>
      </c>
      <c r="AC35">
        <v>17.303271087000205</v>
      </c>
      <c r="AD35">
        <v>32.043742326794032</v>
      </c>
      <c r="AE35">
        <v>40.765619309031237</v>
      </c>
      <c r="AF35">
        <v>29.467928217575107</v>
      </c>
      <c r="AG35">
        <v>38.705992927069659</v>
      </c>
      <c r="AH35">
        <v>17.315604734055867</v>
      </c>
      <c r="AI35">
        <v>17.289608442414206</v>
      </c>
      <c r="AJ35">
        <v>58.5384984844789</v>
      </c>
      <c r="AK35">
        <v>29.149015751861697</v>
      </c>
      <c r="AL35">
        <v>21.75456874978925</v>
      </c>
      <c r="AM35">
        <v>45.526994013015717</v>
      </c>
    </row>
    <row r="36" spans="1:39" x14ac:dyDescent="0.25">
      <c r="A36" s="74">
        <f ca="1">Exceedance!U36</f>
        <v>43800</v>
      </c>
      <c r="B36" s="273">
        <v>39.903242860072268</v>
      </c>
      <c r="C36" s="273">
        <v>37.138510201090071</v>
      </c>
      <c r="D36" s="273">
        <v>38.324192376562038</v>
      </c>
      <c r="E36">
        <v>44.66827404540431</v>
      </c>
      <c r="F36">
        <v>48.613314955368203</v>
      </c>
      <c r="G36">
        <v>40.241124662502642</v>
      </c>
      <c r="H36">
        <v>40.577695566875114</v>
      </c>
      <c r="I36">
        <v>29.088531029662189</v>
      </c>
      <c r="J36">
        <v>18.897180746590156</v>
      </c>
      <c r="K36">
        <v>30.426476222313404</v>
      </c>
      <c r="L36">
        <v>25.684928645308858</v>
      </c>
      <c r="M36">
        <v>42.289808725096144</v>
      </c>
      <c r="N36">
        <v>17.971420925812637</v>
      </c>
      <c r="O36">
        <v>46.734824507559452</v>
      </c>
      <c r="P36">
        <v>19.647761965103889</v>
      </c>
      <c r="Q36">
        <v>49.73621191568445</v>
      </c>
      <c r="R36">
        <v>49.796309253191772</v>
      </c>
      <c r="S36">
        <v>59.104239093528605</v>
      </c>
      <c r="T36">
        <v>43.966787655760143</v>
      </c>
      <c r="U36">
        <v>37.482996603325738</v>
      </c>
      <c r="V36">
        <v>19.630820427957499</v>
      </c>
      <c r="W36">
        <v>17.908243784476976</v>
      </c>
      <c r="X36">
        <v>18.230959107604345</v>
      </c>
      <c r="Y36">
        <v>20.122658305165505</v>
      </c>
      <c r="Z36">
        <v>33.5966327398774</v>
      </c>
      <c r="AA36">
        <v>41.082150462083952</v>
      </c>
      <c r="AB36">
        <v>30.218119562877352</v>
      </c>
      <c r="AC36">
        <v>17.877219446783933</v>
      </c>
      <c r="AD36">
        <v>31.816714726371881</v>
      </c>
      <c r="AE36">
        <v>40.536598828917327</v>
      </c>
      <c r="AF36">
        <v>29.247829838918598</v>
      </c>
      <c r="AG36">
        <v>42.444570264912763</v>
      </c>
      <c r="AH36">
        <v>17.8516190246844</v>
      </c>
      <c r="AI36">
        <v>17.867422669425981</v>
      </c>
      <c r="AJ36">
        <v>58.299874325133338</v>
      </c>
      <c r="AK36">
        <v>28.910327494099445</v>
      </c>
      <c r="AL36">
        <v>21.489868922129588</v>
      </c>
      <c r="AM36">
        <v>48.46657697538231</v>
      </c>
    </row>
    <row r="37" spans="1:39" x14ac:dyDescent="0.25">
      <c r="A37" s="74">
        <f ca="1">Exceedance!U37</f>
        <v>43831</v>
      </c>
      <c r="B37" s="254">
        <v>39.820229214344039</v>
      </c>
      <c r="C37" s="254">
        <v>37.040395365288852</v>
      </c>
      <c r="D37" s="254">
        <v>38.23273315658875</v>
      </c>
      <c r="E37">
        <v>42.611635374642802</v>
      </c>
      <c r="F37" s="1">
        <v>48.504120962387105</v>
      </c>
      <c r="G37" s="1">
        <v>40.097620547741236</v>
      </c>
      <c r="H37" s="1">
        <v>38.442704884657793</v>
      </c>
      <c r="I37" s="1">
        <v>28.930999453366127</v>
      </c>
      <c r="J37" s="1">
        <v>18.734834155586555</v>
      </c>
      <c r="K37" s="1">
        <v>30.29031403739549</v>
      </c>
      <c r="L37" s="1">
        <v>25.521078639301457</v>
      </c>
      <c r="M37" s="1">
        <v>42.178707722442589</v>
      </c>
      <c r="N37" s="1">
        <v>17.840333638119848</v>
      </c>
      <c r="O37" s="1">
        <v>46.622235263861647</v>
      </c>
      <c r="P37" s="1">
        <v>19.457790855938114</v>
      </c>
      <c r="Q37" s="1">
        <v>49.666133849488467</v>
      </c>
      <c r="R37" s="1">
        <v>49.740882904217159</v>
      </c>
      <c r="S37" s="1">
        <v>49.930842358235026</v>
      </c>
      <c r="T37" s="1">
        <v>43.846104591435385</v>
      </c>
      <c r="U37" s="1">
        <v>36.269248317272762</v>
      </c>
      <c r="V37" s="1">
        <v>19.428841964983356</v>
      </c>
      <c r="W37" s="1">
        <v>17.908705214749308</v>
      </c>
      <c r="X37" s="1">
        <v>18.028241548437826</v>
      </c>
      <c r="Y37" s="1">
        <v>19.932200307771037</v>
      </c>
      <c r="Z37" s="1">
        <v>32.29646973744093</v>
      </c>
      <c r="AA37" s="1">
        <v>40.971659630012226</v>
      </c>
      <c r="AB37" s="1">
        <v>30.05149103009116</v>
      </c>
      <c r="AC37" s="1">
        <v>17.87293166215051</v>
      </c>
      <c r="AD37" s="1">
        <v>31.679966078953868</v>
      </c>
      <c r="AE37" s="1">
        <v>40.413511130079598</v>
      </c>
      <c r="AF37" s="1">
        <v>29.116420946557326</v>
      </c>
      <c r="AG37" s="1">
        <v>41.31656445968764</v>
      </c>
      <c r="AH37">
        <v>17.872965755329361</v>
      </c>
      <c r="AI37">
        <v>17.867726954548168</v>
      </c>
      <c r="AJ37">
        <v>49.739299919322306</v>
      </c>
      <c r="AK37">
        <v>28.755570664609007</v>
      </c>
      <c r="AL37">
        <v>21.295735263959898</v>
      </c>
      <c r="AM37">
        <v>46.937294297868782</v>
      </c>
    </row>
    <row r="38" spans="1:39" x14ac:dyDescent="0.25">
      <c r="A38" s="74">
        <f ca="1">Exceedance!U38</f>
        <v>43862</v>
      </c>
      <c r="B38" s="254">
        <v>39.706250532084219</v>
      </c>
      <c r="C38" s="254">
        <v>36.897701768394917</v>
      </c>
      <c r="D38" s="254">
        <v>38.102554573771251</v>
      </c>
      <c r="E38">
        <v>38.235533594247663</v>
      </c>
      <c r="F38">
        <v>46.26879705033803</v>
      </c>
      <c r="G38">
        <v>39.944887711304595</v>
      </c>
      <c r="H38">
        <v>35.352424112871077</v>
      </c>
      <c r="I38">
        <v>28.735977101779049</v>
      </c>
      <c r="J38">
        <v>18.527134539341358</v>
      </c>
      <c r="K38">
        <v>30.109333844440062</v>
      </c>
      <c r="L38">
        <v>25.312621474813419</v>
      </c>
      <c r="M38">
        <v>42.055559914521567</v>
      </c>
      <c r="N38">
        <v>17.664789865678543</v>
      </c>
      <c r="O38">
        <v>46.233336029494197</v>
      </c>
      <c r="P38">
        <v>19.196244570738202</v>
      </c>
      <c r="Q38">
        <v>46.40766781863779</v>
      </c>
      <c r="R38">
        <v>46.488206444583263</v>
      </c>
      <c r="S38">
        <v>46.661617115239402</v>
      </c>
      <c r="T38">
        <v>43.703246456022029</v>
      </c>
      <c r="U38">
        <v>34.135201228809457</v>
      </c>
      <c r="V38">
        <v>19.151865107822672</v>
      </c>
      <c r="W38">
        <v>16.75481104012848</v>
      </c>
      <c r="X38">
        <v>17.74970505650181</v>
      </c>
      <c r="Y38">
        <v>19.671023000769914</v>
      </c>
      <c r="Z38">
        <v>32.10335086038463</v>
      </c>
      <c r="AA38">
        <v>40.833571292012415</v>
      </c>
      <c r="AB38">
        <v>29.826910888626138</v>
      </c>
      <c r="AC38">
        <v>16.716903528179639</v>
      </c>
      <c r="AD38">
        <v>31.502661319274242</v>
      </c>
      <c r="AE38">
        <v>40.264093180325567</v>
      </c>
      <c r="AF38">
        <v>28.946724860962355</v>
      </c>
      <c r="AG38">
        <v>37.166019528279449</v>
      </c>
      <c r="AH38">
        <v>16.739516720962886</v>
      </c>
      <c r="AI38">
        <v>16.717598869263657</v>
      </c>
      <c r="AJ38">
        <v>46.491172706179121</v>
      </c>
      <c r="AK38">
        <v>28.544746247141543</v>
      </c>
      <c r="AL38">
        <v>21.036190409568839</v>
      </c>
      <c r="AM38">
        <v>42.879047583075078</v>
      </c>
    </row>
    <row r="39" spans="1:39" x14ac:dyDescent="0.25">
      <c r="A39" s="74">
        <f ca="1">Exceedance!U39</f>
        <v>43891</v>
      </c>
      <c r="B39" s="254">
        <v>39.50892048464366</v>
      </c>
      <c r="C39" s="254">
        <v>36.645231381238268</v>
      </c>
      <c r="D39" s="254">
        <v>37.873820216988697</v>
      </c>
      <c r="E39">
        <v>109.54427522847296</v>
      </c>
      <c r="F39">
        <v>49.247281160509772</v>
      </c>
      <c r="G39">
        <v>59.779280184175491</v>
      </c>
      <c r="H39">
        <v>109.55204299544741</v>
      </c>
      <c r="I39">
        <v>28.395444063473349</v>
      </c>
      <c r="J39">
        <v>18.152648934599679</v>
      </c>
      <c r="K39">
        <v>29.809788017608827</v>
      </c>
      <c r="L39">
        <v>24.917871494309367</v>
      </c>
      <c r="M39">
        <v>41.883170171425341</v>
      </c>
      <c r="N39">
        <v>17.847434299289283</v>
      </c>
      <c r="O39">
        <v>46.448163024249595</v>
      </c>
      <c r="P39">
        <v>18.683914796417191</v>
      </c>
      <c r="Q39">
        <v>62.693392352018463</v>
      </c>
      <c r="R39">
        <v>72.546011017604243</v>
      </c>
      <c r="S39">
        <v>93.875081865148488</v>
      </c>
      <c r="T39">
        <v>43.476492684409671</v>
      </c>
      <c r="U39">
        <v>109.58780234078414</v>
      </c>
      <c r="V39">
        <v>18.664196890865522</v>
      </c>
      <c r="W39">
        <v>17.919118381427786</v>
      </c>
      <c r="X39">
        <v>17.919422752290295</v>
      </c>
      <c r="Y39">
        <v>19.213841581115901</v>
      </c>
      <c r="Z39">
        <v>31.772737742847223</v>
      </c>
      <c r="AA39">
        <v>40.610026356431192</v>
      </c>
      <c r="AB39">
        <v>29.417660299979275</v>
      </c>
      <c r="AC39">
        <v>17.87312690480567</v>
      </c>
      <c r="AD39">
        <v>31.19524721379118</v>
      </c>
      <c r="AE39">
        <v>40.014139135406978</v>
      </c>
      <c r="AF39">
        <v>28.645850359546795</v>
      </c>
      <c r="AG39">
        <v>109.40961584211622</v>
      </c>
      <c r="AH39">
        <v>17.923190596275582</v>
      </c>
      <c r="AI39">
        <v>17.882660918323467</v>
      </c>
      <c r="AJ39">
        <v>67.689848263442428</v>
      </c>
      <c r="AK39">
        <v>28.18215766751257</v>
      </c>
      <c r="AL39">
        <v>20.568633889654787</v>
      </c>
      <c r="AM39">
        <v>109.54837158807561</v>
      </c>
    </row>
    <row r="40" spans="1:39" x14ac:dyDescent="0.25">
      <c r="A40" s="74">
        <f ca="1">Exceedance!U40</f>
        <v>43922</v>
      </c>
      <c r="B40" s="254">
        <v>38.345382624903451</v>
      </c>
      <c r="C40" s="254">
        <v>35.338290473989872</v>
      </c>
      <c r="D40" s="254">
        <v>36.628147688806251</v>
      </c>
      <c r="E40">
        <v>103.49290015218415</v>
      </c>
      <c r="F40">
        <v>48.408953749519739</v>
      </c>
      <c r="G40">
        <v>58.897909773590627</v>
      </c>
      <c r="H40">
        <v>103.98831448562512</v>
      </c>
      <c r="I40">
        <v>26.895576368776691</v>
      </c>
      <c r="J40">
        <v>17.348594028412254</v>
      </c>
      <c r="K40">
        <v>28.576803257953504</v>
      </c>
      <c r="L40">
        <v>23.562147249194481</v>
      </c>
      <c r="M40">
        <v>40.387999392598736</v>
      </c>
      <c r="N40">
        <v>42.399455647154745</v>
      </c>
      <c r="O40">
        <v>45.194732289412322</v>
      </c>
      <c r="P40">
        <v>57.280023172953463</v>
      </c>
      <c r="Q40">
        <v>102.50483150309486</v>
      </c>
      <c r="R40">
        <v>102.67901941820865</v>
      </c>
      <c r="S40">
        <v>102.98373221261475</v>
      </c>
      <c r="T40">
        <v>82.820701253817987</v>
      </c>
      <c r="U40">
        <v>104.02526611461442</v>
      </c>
      <c r="V40">
        <v>17.369551089261222</v>
      </c>
      <c r="W40">
        <v>33.804828478168687</v>
      </c>
      <c r="X40">
        <v>17.370073994688642</v>
      </c>
      <c r="Y40">
        <v>21.351517217955635</v>
      </c>
      <c r="Z40">
        <v>57.480716965532942</v>
      </c>
      <c r="AA40">
        <v>39.591086229654735</v>
      </c>
      <c r="AB40">
        <v>27.840006700244547</v>
      </c>
      <c r="AC40">
        <v>17.305280757645399</v>
      </c>
      <c r="AD40">
        <v>57.053796666530744</v>
      </c>
      <c r="AE40">
        <v>38.926999667229545</v>
      </c>
      <c r="AF40">
        <v>48.239941967530299</v>
      </c>
      <c r="AG40">
        <v>103.84350071866371</v>
      </c>
      <c r="AH40">
        <v>17.367270823977734</v>
      </c>
      <c r="AI40">
        <v>17.334062934715355</v>
      </c>
      <c r="AJ40">
        <v>67.130093272534154</v>
      </c>
      <c r="AK40">
        <v>26.821088286760748</v>
      </c>
      <c r="AL40">
        <v>54.455965989930696</v>
      </c>
      <c r="AM40">
        <v>103.49356055809005</v>
      </c>
    </row>
    <row r="41" spans="1:39" x14ac:dyDescent="0.25">
      <c r="A41" s="74">
        <f ca="1">Exceedance!U41</f>
        <v>43952</v>
      </c>
      <c r="B41" s="254">
        <v>83.331477038358699</v>
      </c>
      <c r="C41" s="254">
        <v>82.381415069031064</v>
      </c>
      <c r="D41" s="254">
        <v>82.788973788876675</v>
      </c>
      <c r="E41">
        <v>105.38164428005643</v>
      </c>
      <c r="F41">
        <v>105.69477169450296</v>
      </c>
      <c r="G41">
        <v>106.42101114549645</v>
      </c>
      <c r="H41">
        <v>67.358531019920193</v>
      </c>
      <c r="I41">
        <v>28.645420445653389</v>
      </c>
      <c r="J41">
        <v>79.202346764771775</v>
      </c>
      <c r="K41">
        <v>48.533207936740119</v>
      </c>
      <c r="L41">
        <v>67.513134747983145</v>
      </c>
      <c r="M41">
        <v>50.68391713346476</v>
      </c>
      <c r="N41">
        <v>103.82910495211621</v>
      </c>
      <c r="O41">
        <v>78.653094876761799</v>
      </c>
      <c r="P41">
        <v>104.59919019514115</v>
      </c>
      <c r="Q41">
        <v>104.79991524180079</v>
      </c>
      <c r="R41">
        <v>105.35575523659197</v>
      </c>
      <c r="S41">
        <v>104.84728144160425</v>
      </c>
      <c r="T41">
        <v>100.01687573124599</v>
      </c>
      <c r="U41">
        <v>74.136967665812378</v>
      </c>
      <c r="V41">
        <v>58.99580236030549</v>
      </c>
      <c r="W41">
        <v>39.603442189535919</v>
      </c>
      <c r="X41">
        <v>53.638769952554206</v>
      </c>
      <c r="Y41">
        <v>76.449386205795903</v>
      </c>
      <c r="Z41">
        <v>85.400970116730264</v>
      </c>
      <c r="AA41">
        <v>82.603404464575561</v>
      </c>
      <c r="AB41">
        <v>45.637552659371018</v>
      </c>
      <c r="AC41">
        <v>88.39514580521363</v>
      </c>
      <c r="AD41">
        <v>80.857502383881609</v>
      </c>
      <c r="AE41">
        <v>55.365881980687156</v>
      </c>
      <c r="AF41">
        <v>105.00301818525671</v>
      </c>
      <c r="AG41">
        <v>98.252597166434597</v>
      </c>
      <c r="AH41">
        <v>36.990079512804627</v>
      </c>
      <c r="AI41">
        <v>37.185074803860644</v>
      </c>
      <c r="AJ41">
        <v>82.348845133076836</v>
      </c>
      <c r="AK41">
        <v>69.794478543368101</v>
      </c>
      <c r="AL41">
        <v>93.427062135465818</v>
      </c>
      <c r="AM41">
        <v>104.7628368257062</v>
      </c>
    </row>
    <row r="42" spans="1:39" x14ac:dyDescent="0.25">
      <c r="A42" s="74">
        <f ca="1">Exceedance!U42</f>
        <v>43983</v>
      </c>
      <c r="B42" s="254">
        <v>41.525968071408691</v>
      </c>
      <c r="C42" s="254">
        <v>38.933206408825484</v>
      </c>
      <c r="D42" s="254">
        <v>40.045618895725916</v>
      </c>
      <c r="E42">
        <v>56.600826406898726</v>
      </c>
      <c r="F42">
        <v>52.889356559544019</v>
      </c>
      <c r="G42">
        <v>106.45504505709923</v>
      </c>
      <c r="H42">
        <v>48.152049578320018</v>
      </c>
      <c r="I42">
        <v>60.984158236337684</v>
      </c>
      <c r="J42">
        <v>17.342157995493711</v>
      </c>
      <c r="K42">
        <v>58.886285736780927</v>
      </c>
      <c r="L42">
        <v>38.929817128583814</v>
      </c>
      <c r="M42">
        <v>47.901853810156268</v>
      </c>
      <c r="N42">
        <v>67.672742596907227</v>
      </c>
      <c r="O42">
        <v>45.08405209978249</v>
      </c>
      <c r="P42">
        <v>79.797800913971813</v>
      </c>
      <c r="Q42">
        <v>56.449385526972421</v>
      </c>
      <c r="R42">
        <v>102.67044703792305</v>
      </c>
      <c r="S42">
        <v>47.494050548310973</v>
      </c>
      <c r="T42">
        <v>72.079470536604049</v>
      </c>
      <c r="U42">
        <v>47.670988483051048</v>
      </c>
      <c r="V42">
        <v>17.36256500568447</v>
      </c>
      <c r="W42">
        <v>17.26902109875703</v>
      </c>
      <c r="X42">
        <v>30.854558665435114</v>
      </c>
      <c r="Y42">
        <v>17.367862866277413</v>
      </c>
      <c r="Z42">
        <v>63.25514603971645</v>
      </c>
      <c r="AA42">
        <v>39.909160016591294</v>
      </c>
      <c r="AB42">
        <v>40.524893717403451</v>
      </c>
      <c r="AC42">
        <v>34.419540114195748</v>
      </c>
      <c r="AD42">
        <v>71.836913359845951</v>
      </c>
      <c r="AE42">
        <v>59.651776376644953</v>
      </c>
      <c r="AF42">
        <v>94.556754454184613</v>
      </c>
      <c r="AG42">
        <v>47.662074015896742</v>
      </c>
      <c r="AH42">
        <v>17.338841668714835</v>
      </c>
      <c r="AI42">
        <v>73.526441219847413</v>
      </c>
      <c r="AJ42">
        <v>61.518745561332082</v>
      </c>
      <c r="AK42">
        <v>26.721885323522624</v>
      </c>
      <c r="AL42">
        <v>56.56302405920453</v>
      </c>
      <c r="AM42">
        <v>56.76590308440764</v>
      </c>
    </row>
    <row r="43" spans="1:39" x14ac:dyDescent="0.25">
      <c r="A43" s="74">
        <f ca="1">Exceedance!U43</f>
        <v>44013</v>
      </c>
      <c r="B43" s="254">
        <v>39.812715099455119</v>
      </c>
      <c r="C43" s="254">
        <v>36.719020575003313</v>
      </c>
      <c r="D43" s="254">
        <v>38.046622471535805</v>
      </c>
      <c r="E43">
        <v>58.971704276170406</v>
      </c>
      <c r="F43">
        <v>49.316841298301938</v>
      </c>
      <c r="G43">
        <v>91.707819757030052</v>
      </c>
      <c r="H43">
        <v>49.667579973323512</v>
      </c>
      <c r="I43">
        <v>27.733853067387436</v>
      </c>
      <c r="J43">
        <v>17.978215073218959</v>
      </c>
      <c r="K43">
        <v>29.475362310972478</v>
      </c>
      <c r="L43">
        <v>24.533317608272331</v>
      </c>
      <c r="M43">
        <v>29.101144499154863</v>
      </c>
      <c r="N43">
        <v>44.220704035372371</v>
      </c>
      <c r="O43">
        <v>46.439032179763117</v>
      </c>
      <c r="P43">
        <v>58.674658710661674</v>
      </c>
      <c r="Q43">
        <v>58.991632571779824</v>
      </c>
      <c r="R43">
        <v>59.415500778824942</v>
      </c>
      <c r="S43">
        <v>49.60380666049133</v>
      </c>
      <c r="T43">
        <v>59.435175122671858</v>
      </c>
      <c r="U43">
        <v>49.128828951906343</v>
      </c>
      <c r="V43">
        <v>17.945873147823928</v>
      </c>
      <c r="W43">
        <v>17.837540833078382</v>
      </c>
      <c r="X43">
        <v>17.906739922598305</v>
      </c>
      <c r="Y43">
        <v>18.000748784953807</v>
      </c>
      <c r="Z43">
        <v>49.660911430063358</v>
      </c>
      <c r="AA43">
        <v>41.050254182490193</v>
      </c>
      <c r="AB43">
        <v>28.724112264999757</v>
      </c>
      <c r="AC43">
        <v>17.88501124191054</v>
      </c>
      <c r="AD43">
        <v>49.734771320733707</v>
      </c>
      <c r="AE43">
        <v>39.997447584895873</v>
      </c>
      <c r="AF43">
        <v>59.27934613756269</v>
      </c>
      <c r="AG43">
        <v>49.089373360196362</v>
      </c>
      <c r="AH43">
        <v>17.907696063638909</v>
      </c>
      <c r="AI43">
        <v>18.161315602088862</v>
      </c>
      <c r="AJ43">
        <v>49.386993002277094</v>
      </c>
      <c r="AK43">
        <v>27.598929443260811</v>
      </c>
      <c r="AL43">
        <v>59.209940065355255</v>
      </c>
      <c r="AM43">
        <v>59.882306688972399</v>
      </c>
    </row>
    <row r="44" spans="1:39" x14ac:dyDescent="0.25">
      <c r="A44" s="74">
        <f ca="1">Exceedance!U44</f>
        <v>44044</v>
      </c>
      <c r="B44" s="254">
        <v>37.820290445470754</v>
      </c>
      <c r="C44" s="254">
        <v>39.935054500083254</v>
      </c>
      <c r="D44" s="254">
        <v>39.044355980289943</v>
      </c>
      <c r="E44">
        <v>50.132302754444495</v>
      </c>
      <c r="F44">
        <v>38.906624884022079</v>
      </c>
      <c r="G44">
        <v>62.609661612338527</v>
      </c>
      <c r="H44">
        <v>32.666732015685447</v>
      </c>
      <c r="I44">
        <v>21.102255007115954</v>
      </c>
      <c r="J44">
        <v>32.027886448426273</v>
      </c>
      <c r="K44">
        <v>27.570859264430627</v>
      </c>
      <c r="L44">
        <v>42.81029889843763</v>
      </c>
      <c r="M44">
        <v>18.118138048437476</v>
      </c>
      <c r="N44">
        <v>48.288468871635061</v>
      </c>
      <c r="O44">
        <v>21.822607317955324</v>
      </c>
      <c r="P44">
        <v>55.071431639840966</v>
      </c>
      <c r="Q44">
        <v>52.048647148360487</v>
      </c>
      <c r="R44">
        <v>61.855603102233957</v>
      </c>
      <c r="S44">
        <v>47.485109981538393</v>
      </c>
      <c r="T44">
        <v>59.601399963664981</v>
      </c>
      <c r="U44">
        <v>21.129817941351934</v>
      </c>
      <c r="V44">
        <v>17.933138695109317</v>
      </c>
      <c r="W44">
        <v>18.284419755833746</v>
      </c>
      <c r="X44">
        <v>25.392106043596804</v>
      </c>
      <c r="Y44">
        <v>35.703042628076396</v>
      </c>
      <c r="Z44">
        <v>41.712687671870519</v>
      </c>
      <c r="AA44">
        <v>31.50100145153004</v>
      </c>
      <c r="AB44">
        <v>18.008558029911491</v>
      </c>
      <c r="AC44">
        <v>30.912744117309018</v>
      </c>
      <c r="AD44">
        <v>43.540836487800156</v>
      </c>
      <c r="AE44">
        <v>29.788815722516983</v>
      </c>
      <c r="AF44">
        <v>62.185472330855958</v>
      </c>
      <c r="AG44">
        <v>19.013884534352677</v>
      </c>
      <c r="AH44">
        <v>17.891432063323695</v>
      </c>
      <c r="AI44">
        <v>50.115344950445213</v>
      </c>
      <c r="AJ44">
        <v>28.917812598950565</v>
      </c>
      <c r="AK44">
        <v>23.164456747475672</v>
      </c>
      <c r="AL44">
        <v>59.648634853628934</v>
      </c>
      <c r="AM44">
        <v>62.609661612338527</v>
      </c>
    </row>
    <row r="45" spans="1:39" x14ac:dyDescent="0.25">
      <c r="A45" s="74">
        <f ca="1">Exceedance!U45</f>
        <v>44075</v>
      </c>
      <c r="B45" s="254">
        <v>37.211662691747797</v>
      </c>
      <c r="C45" s="254">
        <v>39.325928154671516</v>
      </c>
      <c r="D45" s="254">
        <v>38.435564225044992</v>
      </c>
      <c r="E45">
        <v>48.284509216044974</v>
      </c>
      <c r="F45">
        <v>38.399661193084079</v>
      </c>
      <c r="G45">
        <v>107.98917815188621</v>
      </c>
      <c r="H45">
        <v>31.89912569122113</v>
      </c>
      <c r="I45">
        <v>20.575080536950363</v>
      </c>
      <c r="J45">
        <v>31.423727207663109</v>
      </c>
      <c r="K45">
        <v>26.970546889009299</v>
      </c>
      <c r="L45">
        <v>42.185133954414127</v>
      </c>
      <c r="M45">
        <v>17.46499891899574</v>
      </c>
      <c r="N45">
        <v>47.597027233277487</v>
      </c>
      <c r="O45">
        <v>20.709020399490782</v>
      </c>
      <c r="P45">
        <v>54.376211410933898</v>
      </c>
      <c r="Q45">
        <v>48.275553510156819</v>
      </c>
      <c r="R45">
        <v>59.776209653002191</v>
      </c>
      <c r="S45">
        <v>46.830898612798315</v>
      </c>
      <c r="T45">
        <v>57.560085531428449</v>
      </c>
      <c r="U45">
        <v>19.76524781515295</v>
      </c>
      <c r="V45">
        <v>17.341558252408394</v>
      </c>
      <c r="W45">
        <v>17.77257699950135</v>
      </c>
      <c r="X45">
        <v>24.8746568700628</v>
      </c>
      <c r="Y45">
        <v>35.110371850323673</v>
      </c>
      <c r="Z45">
        <v>41.090325982103629</v>
      </c>
      <c r="AA45">
        <v>28.219586379626612</v>
      </c>
      <c r="AB45">
        <v>17.320798430871136</v>
      </c>
      <c r="AC45">
        <v>30.324040779348724</v>
      </c>
      <c r="AD45">
        <v>42.900502441777775</v>
      </c>
      <c r="AE45">
        <v>29.196858522158927</v>
      </c>
      <c r="AF45">
        <v>105.01531259199724</v>
      </c>
      <c r="AG45">
        <v>17.481403599258137</v>
      </c>
      <c r="AH45">
        <v>17.299522980554425</v>
      </c>
      <c r="AI45">
        <v>48.429766401244329</v>
      </c>
      <c r="AJ45">
        <v>27.988061017905622</v>
      </c>
      <c r="AK45">
        <v>22.652204686170208</v>
      </c>
      <c r="AL45">
        <v>57.633049549085499</v>
      </c>
      <c r="AM45">
        <v>107.98917815188621</v>
      </c>
    </row>
    <row r="46" spans="1:39" x14ac:dyDescent="0.25">
      <c r="A46" s="74">
        <f ca="1">Exceedance!U46</f>
        <v>44105</v>
      </c>
      <c r="B46" s="254">
        <v>36.642306559366723</v>
      </c>
      <c r="C46" s="254">
        <v>38.75949081208654</v>
      </c>
      <c r="D46" s="254">
        <v>37.868159638288788</v>
      </c>
      <c r="E46">
        <v>49.061958466049781</v>
      </c>
      <c r="F46">
        <v>37.864513240323376</v>
      </c>
      <c r="G46">
        <v>46.006250751353306</v>
      </c>
      <c r="H46">
        <v>31.341575141940446</v>
      </c>
      <c r="I46">
        <v>20.041926515107352</v>
      </c>
      <c r="J46">
        <v>30.870083313496608</v>
      </c>
      <c r="K46">
        <v>26.426058444111035</v>
      </c>
      <c r="L46">
        <v>41.597901356240122</v>
      </c>
      <c r="M46">
        <v>17.850462112103767</v>
      </c>
      <c r="N46">
        <v>47.006965349639628</v>
      </c>
      <c r="O46">
        <v>20.182905771615822</v>
      </c>
      <c r="P46">
        <v>53.756982742171374</v>
      </c>
      <c r="Q46">
        <v>49.778591901801001</v>
      </c>
      <c r="R46">
        <v>61.619554918637192</v>
      </c>
      <c r="S46">
        <v>46.240968363819192</v>
      </c>
      <c r="T46">
        <v>59.32054566819415</v>
      </c>
      <c r="U46">
        <v>19.217815902763988</v>
      </c>
      <c r="V46">
        <v>17.909503397376959</v>
      </c>
      <c r="W46">
        <v>17.822630159486661</v>
      </c>
      <c r="X46">
        <v>24.331698962439088</v>
      </c>
      <c r="Y46">
        <v>34.561581684978094</v>
      </c>
      <c r="Z46">
        <v>40.512971798876656</v>
      </c>
      <c r="AA46">
        <v>30.818881736525462</v>
      </c>
      <c r="AB46">
        <v>17.889015612235852</v>
      </c>
      <c r="AC46">
        <v>29.769155945831297</v>
      </c>
      <c r="AD46">
        <v>42.314038858927717</v>
      </c>
      <c r="AE46">
        <v>28.657488654027176</v>
      </c>
      <c r="AF46">
        <v>44.866380818298694</v>
      </c>
      <c r="AG46">
        <v>17.805653876239255</v>
      </c>
      <c r="AH46">
        <v>17.871806972797959</v>
      </c>
      <c r="AI46">
        <v>56.646727117094223</v>
      </c>
      <c r="AJ46">
        <v>27.442009340681579</v>
      </c>
      <c r="AK46">
        <v>22.117183981549076</v>
      </c>
      <c r="AL46">
        <v>61.537358058115764</v>
      </c>
      <c r="AM46">
        <v>51.765434639726017</v>
      </c>
    </row>
    <row r="47" spans="1:39" x14ac:dyDescent="0.25">
      <c r="A47" s="74">
        <f ca="1">Exceedance!U47</f>
        <v>44136</v>
      </c>
      <c r="B47" s="254">
        <v>36.22709671661125</v>
      </c>
      <c r="C47" s="254">
        <v>38.330256343351707</v>
      </c>
      <c r="D47" s="254">
        <v>37.443999848560608</v>
      </c>
      <c r="E47">
        <v>48.618895716998175</v>
      </c>
      <c r="F47">
        <v>37.456005116227324</v>
      </c>
      <c r="G47">
        <v>37.497588286909362</v>
      </c>
      <c r="H47">
        <v>30.923680481082396</v>
      </c>
      <c r="I47">
        <v>19.63839695641461</v>
      </c>
      <c r="J47">
        <v>30.454720541077265</v>
      </c>
      <c r="K47">
        <v>26.003299252410883</v>
      </c>
      <c r="L47">
        <v>41.17860629396958</v>
      </c>
      <c r="M47">
        <v>17.263752523334116</v>
      </c>
      <c r="N47">
        <v>46.570323295199998</v>
      </c>
      <c r="O47">
        <v>19.739199745015068</v>
      </c>
      <c r="P47">
        <v>48.201529419636188</v>
      </c>
      <c r="Q47">
        <v>48.085645089323577</v>
      </c>
      <c r="R47">
        <v>57.297689035166485</v>
      </c>
      <c r="S47">
        <v>45.804660804968357</v>
      </c>
      <c r="T47">
        <v>48.472083736763771</v>
      </c>
      <c r="U47">
        <v>18.775844411462696</v>
      </c>
      <c r="V47">
        <v>17.327168733097704</v>
      </c>
      <c r="W47">
        <v>17.259423898783254</v>
      </c>
      <c r="X47">
        <v>23.918572192804877</v>
      </c>
      <c r="Y47">
        <v>34.15843862212941</v>
      </c>
      <c r="Z47">
        <v>40.091081489601152</v>
      </c>
      <c r="AA47">
        <v>30.390794871647223</v>
      </c>
      <c r="AB47">
        <v>17.308971290086689</v>
      </c>
      <c r="AC47">
        <v>29.3529914021256</v>
      </c>
      <c r="AD47">
        <v>41.882402224501099</v>
      </c>
      <c r="AE47">
        <v>28.256464309353419</v>
      </c>
      <c r="AF47">
        <v>38.388162623260101</v>
      </c>
      <c r="AG47">
        <v>17.248700625423254</v>
      </c>
      <c r="AH47">
        <v>17.29825703328072</v>
      </c>
      <c r="AI47">
        <v>56.181675328339054</v>
      </c>
      <c r="AJ47">
        <v>27.020309867146345</v>
      </c>
      <c r="AK47">
        <v>21.691272320264186</v>
      </c>
      <c r="AL47">
        <v>43.861566375188254</v>
      </c>
      <c r="AM47">
        <v>41.355323196521823</v>
      </c>
    </row>
    <row r="48" spans="1:39" x14ac:dyDescent="0.25">
      <c r="A48" s="74">
        <f ca="1">Exceedance!U48</f>
        <v>44166</v>
      </c>
      <c r="B48" s="254">
        <v>36.007985261970994</v>
      </c>
      <c r="C48" s="254">
        <v>38.108601717568391</v>
      </c>
      <c r="D48" s="254">
        <v>37.223990768142919</v>
      </c>
      <c r="E48">
        <v>48.39426437422712</v>
      </c>
      <c r="F48">
        <v>37.222355991527159</v>
      </c>
      <c r="G48">
        <v>40.442554606485878</v>
      </c>
      <c r="H48">
        <v>30.69274439996774</v>
      </c>
      <c r="I48">
        <v>19.402989739299773</v>
      </c>
      <c r="J48">
        <v>30.228828436667602</v>
      </c>
      <c r="K48">
        <v>25.758770467674523</v>
      </c>
      <c r="L48">
        <v>40.953744627645094</v>
      </c>
      <c r="M48">
        <v>17.831715100365596</v>
      </c>
      <c r="N48">
        <v>46.344604499393874</v>
      </c>
      <c r="O48">
        <v>19.472957817152196</v>
      </c>
      <c r="P48">
        <v>49.73683517804038</v>
      </c>
      <c r="Q48">
        <v>49.612206639879147</v>
      </c>
      <c r="R48">
        <v>59.086443779596863</v>
      </c>
      <c r="S48">
        <v>45.578939112882907</v>
      </c>
      <c r="T48">
        <v>50.012764217144841</v>
      </c>
      <c r="U48">
        <v>18.499903941968348</v>
      </c>
      <c r="V48">
        <v>17.903584094252789</v>
      </c>
      <c r="W48">
        <v>17.849030863397868</v>
      </c>
      <c r="X48">
        <v>23.678507933392662</v>
      </c>
      <c r="Y48">
        <v>33.894945763063632</v>
      </c>
      <c r="Z48">
        <v>39.872720818892311</v>
      </c>
      <c r="AA48">
        <v>30.141867941718012</v>
      </c>
      <c r="AB48">
        <v>17.88173963848406</v>
      </c>
      <c r="AC48">
        <v>29.120406781634422</v>
      </c>
      <c r="AD48">
        <v>41.655394499012324</v>
      </c>
      <c r="AE48">
        <v>28.033849278101734</v>
      </c>
      <c r="AF48">
        <v>42.110113012068055</v>
      </c>
      <c r="AG48">
        <v>17.845262256000737</v>
      </c>
      <c r="AH48">
        <v>17.875356251389608</v>
      </c>
      <c r="AI48">
        <v>55.945983188905828</v>
      </c>
      <c r="AJ48">
        <v>26.775932178398318</v>
      </c>
      <c r="AK48">
        <v>21.428564913725765</v>
      </c>
      <c r="AL48">
        <v>46.877505609778893</v>
      </c>
      <c r="AM48">
        <v>44.242056573280749</v>
      </c>
    </row>
    <row r="49" spans="1:39" x14ac:dyDescent="0.25">
      <c r="A49" s="74">
        <f ca="1">Exceedance!U49</f>
        <v>44197</v>
      </c>
      <c r="B49" s="254">
        <v>35.911639929308684</v>
      </c>
      <c r="C49" s="254">
        <v>38.013165098595813</v>
      </c>
      <c r="D49" s="254">
        <v>37.12820826298934</v>
      </c>
      <c r="E49">
        <v>48.285893760223317</v>
      </c>
      <c r="F49">
        <v>37.067550278857652</v>
      </c>
      <c r="G49">
        <v>38.334871704598797</v>
      </c>
      <c r="H49">
        <v>30.545094482464538</v>
      </c>
      <c r="I49">
        <v>19.247136256984721</v>
      </c>
      <c r="J49">
        <v>30.093983758026873</v>
      </c>
      <c r="K49">
        <v>25.600486346452175</v>
      </c>
      <c r="L49">
        <v>40.84125359549261</v>
      </c>
      <c r="M49">
        <v>17.824051815442296</v>
      </c>
      <c r="N49">
        <v>46.233193127729201</v>
      </c>
      <c r="O49">
        <v>19.283875068592113</v>
      </c>
      <c r="P49">
        <v>49.665070677525755</v>
      </c>
      <c r="Q49">
        <v>49.551488399367834</v>
      </c>
      <c r="R49">
        <v>49.913576012314145</v>
      </c>
      <c r="S49">
        <v>45.46371334350183</v>
      </c>
      <c r="T49">
        <v>49.935710721824883</v>
      </c>
      <c r="U49">
        <v>18.292367974233287</v>
      </c>
      <c r="V49">
        <v>17.902452351466099</v>
      </c>
      <c r="W49">
        <v>17.86368295131696</v>
      </c>
      <c r="X49">
        <v>23.516478098992781</v>
      </c>
      <c r="Y49">
        <v>33.759750506877062</v>
      </c>
      <c r="Z49">
        <v>39.760555781941385</v>
      </c>
      <c r="AA49">
        <v>29.977234348912742</v>
      </c>
      <c r="AB49">
        <v>17.876208302583564</v>
      </c>
      <c r="AC49">
        <v>28.973056041043264</v>
      </c>
      <c r="AD49">
        <v>41.538329689433247</v>
      </c>
      <c r="AE49">
        <v>27.898065460796417</v>
      </c>
      <c r="AF49">
        <v>40.994604476193906</v>
      </c>
      <c r="AG49">
        <v>17.865188685691781</v>
      </c>
      <c r="AH49">
        <v>17.874812290098838</v>
      </c>
      <c r="AI49">
        <v>49.698139510563045</v>
      </c>
      <c r="AJ49">
        <v>26.610517492645524</v>
      </c>
      <c r="AK49">
        <v>21.237417204629253</v>
      </c>
      <c r="AL49">
        <v>45.426342522972774</v>
      </c>
      <c r="AM49">
        <v>42.239947749312392</v>
      </c>
    </row>
    <row r="50" spans="1:39" x14ac:dyDescent="0.25">
      <c r="A50" s="74">
        <f ca="1">Exceedance!U50</f>
        <v>44228</v>
      </c>
      <c r="B50" s="254">
        <v>35.769210819037703</v>
      </c>
      <c r="C50" s="254">
        <v>37.873985131649206</v>
      </c>
      <c r="D50" s="254">
        <v>36.987667235995268</v>
      </c>
      <c r="E50">
        <v>44.680353905068429</v>
      </c>
      <c r="F50">
        <v>36.89224799497822</v>
      </c>
      <c r="G50">
        <v>32.833078050213452</v>
      </c>
      <c r="H50">
        <v>30.363618330351258</v>
      </c>
      <c r="I50">
        <v>19.047914323852723</v>
      </c>
      <c r="J50">
        <v>29.914822271585436</v>
      </c>
      <c r="K50">
        <v>25.395004795976341</v>
      </c>
      <c r="L50">
        <v>40.7111636036094</v>
      </c>
      <c r="M50">
        <v>16.09363109993614</v>
      </c>
      <c r="N50">
        <v>44.646858116683411</v>
      </c>
      <c r="O50">
        <v>19.021933695921781</v>
      </c>
      <c r="P50">
        <v>44.805615158672111</v>
      </c>
      <c r="Q50">
        <v>44.710865193035914</v>
      </c>
      <c r="R50">
        <v>45.03575731302081</v>
      </c>
      <c r="S50">
        <v>44.694444132652663</v>
      </c>
      <c r="T50">
        <v>45.042071840600727</v>
      </c>
      <c r="U50">
        <v>18.005948900799851</v>
      </c>
      <c r="V50">
        <v>16.16997180665598</v>
      </c>
      <c r="W50">
        <v>16.149990987986268</v>
      </c>
      <c r="X50">
        <v>23.296318986372523</v>
      </c>
      <c r="Y50">
        <v>33.581239674747245</v>
      </c>
      <c r="Z50">
        <v>39.616290850801519</v>
      </c>
      <c r="AA50">
        <v>29.753405154940744</v>
      </c>
      <c r="AB50">
        <v>16.142339442952693</v>
      </c>
      <c r="AC50">
        <v>28.775786516531181</v>
      </c>
      <c r="AD50">
        <v>41.396640406849102</v>
      </c>
      <c r="AE50">
        <v>27.719097060632759</v>
      </c>
      <c r="AF50">
        <v>34.343339628270108</v>
      </c>
      <c r="AG50">
        <v>16.153843458728918</v>
      </c>
      <c r="AH50">
        <v>16.146688541641797</v>
      </c>
      <c r="AI50">
        <v>44.849042067549455</v>
      </c>
      <c r="AJ50">
        <v>26.383995082190662</v>
      </c>
      <c r="AK50">
        <v>20.981426183048008</v>
      </c>
      <c r="AL50">
        <v>38.698819199345635</v>
      </c>
      <c r="AM50">
        <v>35.303194477669642</v>
      </c>
    </row>
    <row r="51" spans="1:39" x14ac:dyDescent="0.25">
      <c r="A51" s="74">
        <f ca="1">Exceedance!U51</f>
        <v>44256</v>
      </c>
      <c r="B51" s="254">
        <v>35.530793825783356</v>
      </c>
      <c r="C51" s="254">
        <v>37.647469453512826</v>
      </c>
      <c r="D51" s="254">
        <v>36.756123445690363</v>
      </c>
      <c r="E51">
        <v>49.711509399874984</v>
      </c>
      <c r="F51">
        <v>56.684117065328635</v>
      </c>
      <c r="G51">
        <v>109.57486780871943</v>
      </c>
      <c r="H51">
        <v>30.068500974507359</v>
      </c>
      <c r="I51">
        <v>18.702350096398753</v>
      </c>
      <c r="J51">
        <v>29.63499012054189</v>
      </c>
      <c r="K51">
        <v>25.025948360114548</v>
      </c>
      <c r="L51">
        <v>40.54684222680001</v>
      </c>
      <c r="M51">
        <v>17.829920114778453</v>
      </c>
      <c r="N51">
        <v>46.65868568644597</v>
      </c>
      <c r="O51">
        <v>18.534731429917837</v>
      </c>
      <c r="P51">
        <v>62.386775000056154</v>
      </c>
      <c r="Q51">
        <v>55.912573696225479</v>
      </c>
      <c r="R51">
        <v>91.984388350849912</v>
      </c>
      <c r="S51">
        <v>45.44567426004798</v>
      </c>
      <c r="T51">
        <v>80.212097184469712</v>
      </c>
      <c r="U51">
        <v>17.909231396328909</v>
      </c>
      <c r="V51">
        <v>17.909740325669574</v>
      </c>
      <c r="W51">
        <v>17.906180920956665</v>
      </c>
      <c r="X51">
        <v>22.928291574726391</v>
      </c>
      <c r="Y51">
        <v>33.300376076752322</v>
      </c>
      <c r="Z51">
        <v>39.401900682419992</v>
      </c>
      <c r="AA51">
        <v>29.369200449858418</v>
      </c>
      <c r="AB51">
        <v>17.874011016855938</v>
      </c>
      <c r="AC51">
        <v>28.453369771677334</v>
      </c>
      <c r="AD51">
        <v>41.185629020394131</v>
      </c>
      <c r="AE51">
        <v>27.420191902865295</v>
      </c>
      <c r="AF51">
        <v>109.42665101001928</v>
      </c>
      <c r="AG51">
        <v>17.912342984304534</v>
      </c>
      <c r="AH51">
        <v>17.887910113209951</v>
      </c>
      <c r="AI51">
        <v>63.837599054952079</v>
      </c>
      <c r="AJ51">
        <v>26.010219861605915</v>
      </c>
      <c r="AK51">
        <v>20.538364042501797</v>
      </c>
      <c r="AL51">
        <v>109.59130408810999</v>
      </c>
      <c r="AM51">
        <v>109.56098087023412</v>
      </c>
    </row>
    <row r="52" spans="1:39" x14ac:dyDescent="0.25">
      <c r="A52" s="74">
        <f ca="1">Exceedance!U52</f>
        <v>44287</v>
      </c>
      <c r="B52" s="254">
        <v>34.230030723176625</v>
      </c>
      <c r="C52" s="254">
        <v>36.369801055217067</v>
      </c>
      <c r="D52" s="254">
        <v>35.468648871426886</v>
      </c>
      <c r="E52">
        <v>48.897083042631401</v>
      </c>
      <c r="F52">
        <v>55.688026237982662</v>
      </c>
      <c r="G52">
        <v>103.99993667834262</v>
      </c>
      <c r="H52">
        <v>28.639199475608805</v>
      </c>
      <c r="I52">
        <v>17.349841595279887</v>
      </c>
      <c r="J52">
        <v>28.411211539631548</v>
      </c>
      <c r="K52">
        <v>23.685996660107595</v>
      </c>
      <c r="L52">
        <v>39.031903711148395</v>
      </c>
      <c r="M52">
        <v>34.353744925212872</v>
      </c>
      <c r="N52">
        <v>45.430714106376136</v>
      </c>
      <c r="O52">
        <v>57.134939316875403</v>
      </c>
      <c r="P52">
        <v>102.19821535219474</v>
      </c>
      <c r="Q52">
        <v>95.425092299749821</v>
      </c>
      <c r="R52">
        <v>102.96030434518029</v>
      </c>
      <c r="S52">
        <v>84.863162977978931</v>
      </c>
      <c r="T52">
        <v>80.148102239260751</v>
      </c>
      <c r="U52">
        <v>17.366269047687251</v>
      </c>
      <c r="V52">
        <v>17.343722633482628</v>
      </c>
      <c r="W52">
        <v>17.355076221073116</v>
      </c>
      <c r="X52">
        <v>21.282914274062183</v>
      </c>
      <c r="Y52">
        <v>59.093037821401985</v>
      </c>
      <c r="Z52">
        <v>38.362634646423267</v>
      </c>
      <c r="AA52">
        <v>27.813912937573857</v>
      </c>
      <c r="AB52">
        <v>17.305591917644904</v>
      </c>
      <c r="AC52">
        <v>54.232118567555482</v>
      </c>
      <c r="AD52">
        <v>40.149045224030203</v>
      </c>
      <c r="AE52">
        <v>29.053255370725562</v>
      </c>
      <c r="AF52">
        <v>104.01756942219679</v>
      </c>
      <c r="AG52">
        <v>17.356261029300718</v>
      </c>
      <c r="AH52">
        <v>17.338921255547554</v>
      </c>
      <c r="AI52">
        <v>63.189233659924838</v>
      </c>
      <c r="AJ52">
        <v>24.584060824250606</v>
      </c>
      <c r="AK52">
        <v>59.362959734535302</v>
      </c>
      <c r="AL52">
        <v>103.52425360746389</v>
      </c>
      <c r="AM52">
        <v>103.49764037183097</v>
      </c>
    </row>
    <row r="53" spans="1:39" x14ac:dyDescent="0.25">
      <c r="A53" s="74">
        <f ca="1">Exceedance!U53</f>
        <v>44317</v>
      </c>
      <c r="B53" s="254">
        <v>72.587811160738312</v>
      </c>
      <c r="C53" s="254">
        <v>74.639382761467374</v>
      </c>
      <c r="D53" s="254">
        <v>74.235701564516916</v>
      </c>
      <c r="E53">
        <v>83.393406540725749</v>
      </c>
      <c r="F53">
        <v>105.86422465733537</v>
      </c>
      <c r="G53">
        <v>85.721225649837933</v>
      </c>
      <c r="H53">
        <v>29.640044989118067</v>
      </c>
      <c r="I53">
        <v>34.472727447200498</v>
      </c>
      <c r="J53">
        <v>29.389815831991822</v>
      </c>
      <c r="K53">
        <v>65.036317670507756</v>
      </c>
      <c r="L53">
        <v>61.238339214882558</v>
      </c>
      <c r="M53">
        <v>105.40507675701357</v>
      </c>
      <c r="N53">
        <v>78.728795527574732</v>
      </c>
      <c r="O53">
        <v>104.53324046280309</v>
      </c>
      <c r="P53">
        <v>104.88038493385534</v>
      </c>
      <c r="Q53">
        <v>105.27044547041737</v>
      </c>
      <c r="R53">
        <v>77.155875260832815</v>
      </c>
      <c r="S53">
        <v>105.03250123045824</v>
      </c>
      <c r="T53">
        <v>89.734489670883406</v>
      </c>
      <c r="U53">
        <v>59.009917332413934</v>
      </c>
      <c r="V53">
        <v>20.667814509190233</v>
      </c>
      <c r="W53">
        <v>50.849280618433951</v>
      </c>
      <c r="X53">
        <v>82.431422892316263</v>
      </c>
      <c r="Y53">
        <v>87.417822333094961</v>
      </c>
      <c r="Z53">
        <v>77.685831955420781</v>
      </c>
      <c r="AA53">
        <v>58.232795291702857</v>
      </c>
      <c r="AB53">
        <v>102.80630187012319</v>
      </c>
      <c r="AC53">
        <v>104.87486437805771</v>
      </c>
      <c r="AD53">
        <v>41.407072333487264</v>
      </c>
      <c r="AE53">
        <v>105.25806946418204</v>
      </c>
      <c r="AF53">
        <v>49.594146326913524</v>
      </c>
      <c r="AG53">
        <v>36.966010213464003</v>
      </c>
      <c r="AH53">
        <v>105.1302206110896</v>
      </c>
      <c r="AI53">
        <v>87.191036895321702</v>
      </c>
      <c r="AJ53">
        <v>62.223830105277194</v>
      </c>
      <c r="AK53">
        <v>104.93884758997056</v>
      </c>
      <c r="AL53">
        <v>104.8977353501848</v>
      </c>
      <c r="AM53">
        <v>105.161294676037</v>
      </c>
    </row>
    <row r="54" spans="1:39" x14ac:dyDescent="0.25">
      <c r="A54" s="74">
        <f ca="1">Exceedance!U54</f>
        <v>44348</v>
      </c>
      <c r="B54" s="254">
        <v>48.616509832913295</v>
      </c>
      <c r="C54" s="254">
        <v>47.965290084955576</v>
      </c>
      <c r="D54" s="254">
        <v>47.308851989200129</v>
      </c>
      <c r="E54">
        <v>48.250244664802636</v>
      </c>
      <c r="F54">
        <v>101.39276887616886</v>
      </c>
      <c r="G54">
        <v>48.035750480016503</v>
      </c>
      <c r="H54">
        <v>62.358583042929219</v>
      </c>
      <c r="I54">
        <v>59.575287667828214</v>
      </c>
      <c r="J54">
        <v>77.698715549375109</v>
      </c>
      <c r="K54">
        <v>41.538732557538772</v>
      </c>
      <c r="L54">
        <v>28.239029256322855</v>
      </c>
      <c r="M54">
        <v>57.402331447106519</v>
      </c>
      <c r="N54">
        <v>45.323865761941008</v>
      </c>
      <c r="O54">
        <v>78.278203376510803</v>
      </c>
      <c r="P54">
        <v>56.488719175666922</v>
      </c>
      <c r="Q54">
        <v>103.63790505159723</v>
      </c>
      <c r="R54">
        <v>47.834153865426451</v>
      </c>
      <c r="S54">
        <v>87.723822712198157</v>
      </c>
      <c r="T54">
        <v>47.563677810770109</v>
      </c>
      <c r="U54">
        <v>17.359797574580139</v>
      </c>
      <c r="V54">
        <v>52.720896848042507</v>
      </c>
      <c r="W54">
        <v>33.562935320282747</v>
      </c>
      <c r="X54">
        <v>21.225911593437971</v>
      </c>
      <c r="Y54">
        <v>61.499954871274589</v>
      </c>
      <c r="Z54">
        <v>43.336668912797755</v>
      </c>
      <c r="AA54">
        <v>27.818655123577077</v>
      </c>
      <c r="AB54">
        <v>17.195258698283617</v>
      </c>
      <c r="AC54">
        <v>62.93700993640423</v>
      </c>
      <c r="AD54">
        <v>75.297516524080507</v>
      </c>
      <c r="AE54">
        <v>98.836039481683713</v>
      </c>
      <c r="AF54">
        <v>48.024056719701839</v>
      </c>
      <c r="AG54">
        <v>17.327217510768367</v>
      </c>
      <c r="AH54">
        <v>24.046010879260724</v>
      </c>
      <c r="AI54">
        <v>51.073646902240142</v>
      </c>
      <c r="AJ54">
        <v>31.429488312019839</v>
      </c>
      <c r="AK54">
        <v>81.560607904849462</v>
      </c>
      <c r="AL54">
        <v>61.912553512186847</v>
      </c>
      <c r="AM54">
        <v>56.477496291428579</v>
      </c>
    </row>
    <row r="55" spans="1:39" x14ac:dyDescent="0.25">
      <c r="A55" s="74">
        <f ca="1">Exceedance!U55</f>
        <v>44378</v>
      </c>
      <c r="B55" s="254">
        <v>35.573104271417129</v>
      </c>
      <c r="C55" s="254">
        <v>37.780690117255972</v>
      </c>
      <c r="D55" s="254">
        <v>36.853214724074441</v>
      </c>
      <c r="E55">
        <v>49.474385395386506</v>
      </c>
      <c r="F55">
        <v>74.19046209189996</v>
      </c>
      <c r="G55">
        <v>49.551258256187239</v>
      </c>
      <c r="H55">
        <v>29.114080242018826</v>
      </c>
      <c r="I55">
        <v>17.984605653635832</v>
      </c>
      <c r="J55">
        <v>29.512493981143518</v>
      </c>
      <c r="K55">
        <v>24.640966825389899</v>
      </c>
      <c r="L55">
        <v>29.133213341415534</v>
      </c>
      <c r="M55">
        <v>35.893011825461379</v>
      </c>
      <c r="N55">
        <v>46.676083068488737</v>
      </c>
      <c r="O55">
        <v>58.612091719690191</v>
      </c>
      <c r="P55">
        <v>59.021785191828229</v>
      </c>
      <c r="Q55">
        <v>59.313298573821839</v>
      </c>
      <c r="R55">
        <v>49.923705206691892</v>
      </c>
      <c r="S55">
        <v>59.168822016599883</v>
      </c>
      <c r="T55">
        <v>49.013685294930866</v>
      </c>
      <c r="U55">
        <v>17.942661948579598</v>
      </c>
      <c r="V55">
        <v>17.826146398772799</v>
      </c>
      <c r="W55">
        <v>17.883652006269696</v>
      </c>
      <c r="X55">
        <v>21.987505903000841</v>
      </c>
      <c r="Y55">
        <v>49.644415318734332</v>
      </c>
      <c r="Z55">
        <v>39.784721118356657</v>
      </c>
      <c r="AA55">
        <v>28.692346341317705</v>
      </c>
      <c r="AB55">
        <v>17.887809979414339</v>
      </c>
      <c r="AC55">
        <v>49.586887562268835</v>
      </c>
      <c r="AD55">
        <v>41.230200311496318</v>
      </c>
      <c r="AE55">
        <v>59.228507491112659</v>
      </c>
      <c r="AF55">
        <v>49.4680593235976</v>
      </c>
      <c r="AG55">
        <v>17.895294000082558</v>
      </c>
      <c r="AH55">
        <v>18.107880038160626</v>
      </c>
      <c r="AI55">
        <v>49.397351396782497</v>
      </c>
      <c r="AJ55">
        <v>25.310765600375547</v>
      </c>
      <c r="AK55">
        <v>58.866939159829954</v>
      </c>
      <c r="AL55">
        <v>59.882306688972399</v>
      </c>
      <c r="AM55">
        <v>58.843607234205123</v>
      </c>
    </row>
    <row r="56" spans="1:39" x14ac:dyDescent="0.25">
      <c r="A56" s="74">
        <f ca="1">Exceedance!U56</f>
        <v>44409</v>
      </c>
      <c r="B56" s="254">
        <v>38.691066290592964</v>
      </c>
      <c r="C56" s="254">
        <v>39.683470163664289</v>
      </c>
      <c r="D56" s="254">
        <v>39.32365854266785</v>
      </c>
      <c r="E56">
        <v>41.669371303692728</v>
      </c>
      <c r="F56">
        <v>62.609661612338527</v>
      </c>
      <c r="G56">
        <v>30.464601395726227</v>
      </c>
      <c r="H56">
        <v>20.502361518851458</v>
      </c>
      <c r="I56">
        <v>32.227270919597537</v>
      </c>
      <c r="J56">
        <v>27.273076196656319</v>
      </c>
      <c r="K56">
        <v>42.128431609844988</v>
      </c>
      <c r="L56">
        <v>18.789349291532709</v>
      </c>
      <c r="M56">
        <v>49.74744224830728</v>
      </c>
      <c r="N56">
        <v>21.446733698443261</v>
      </c>
      <c r="O56">
        <v>54.450929524024929</v>
      </c>
      <c r="P56">
        <v>52.401306529559214</v>
      </c>
      <c r="Q56">
        <v>61.747686559325182</v>
      </c>
      <c r="R56">
        <v>50.189079985336107</v>
      </c>
      <c r="S56">
        <v>56.227526230773115</v>
      </c>
      <c r="T56">
        <v>19.125326868613563</v>
      </c>
      <c r="U56">
        <v>17.929600676390283</v>
      </c>
      <c r="V56">
        <v>17.812366796263294</v>
      </c>
      <c r="W56">
        <v>24.047908681109163</v>
      </c>
      <c r="X56">
        <v>34.260442025270031</v>
      </c>
      <c r="Y56">
        <v>41.129061732091344</v>
      </c>
      <c r="Z56">
        <v>31.454306180843993</v>
      </c>
      <c r="AA56">
        <v>18.00458989708822</v>
      </c>
      <c r="AB56">
        <v>30.82456870042283</v>
      </c>
      <c r="AC56">
        <v>40.451780841106668</v>
      </c>
      <c r="AD56">
        <v>29.070121175349993</v>
      </c>
      <c r="AE56">
        <v>62.185472330855958</v>
      </c>
      <c r="AF56">
        <v>25.139689245707761</v>
      </c>
      <c r="AG56">
        <v>17.878614705904528</v>
      </c>
      <c r="AH56">
        <v>49.969079588087183</v>
      </c>
      <c r="AI56">
        <v>29.063682609455544</v>
      </c>
      <c r="AJ56">
        <v>23.367250283458823</v>
      </c>
      <c r="AK56">
        <v>59.320121719033246</v>
      </c>
      <c r="AL56">
        <v>62.609661612338527</v>
      </c>
      <c r="AM56">
        <v>48.197811923737653</v>
      </c>
    </row>
    <row r="57" spans="1:39" x14ac:dyDescent="0.25">
      <c r="A57" s="74">
        <f ca="1">Exceedance!U57</f>
        <v>44440</v>
      </c>
      <c r="B57" s="254">
        <v>38.079112042499332</v>
      </c>
      <c r="C57" s="254">
        <v>39.075367778650353</v>
      </c>
      <c r="D57" s="254">
        <v>38.713760896861459</v>
      </c>
      <c r="E57">
        <v>28.144900859714287</v>
      </c>
      <c r="F57">
        <v>107.98917815188621</v>
      </c>
      <c r="G57">
        <v>29.62585398309853</v>
      </c>
      <c r="H57">
        <v>19.9480728025672</v>
      </c>
      <c r="I57">
        <v>31.622176697485603</v>
      </c>
      <c r="J57">
        <v>26.672648674548867</v>
      </c>
      <c r="K57">
        <v>41.503240855927892</v>
      </c>
      <c r="L57">
        <v>18.158069016975784</v>
      </c>
      <c r="M57">
        <v>49.049928520631646</v>
      </c>
      <c r="N57">
        <v>20.285104236992627</v>
      </c>
      <c r="O57">
        <v>53.75575705496508</v>
      </c>
      <c r="P57">
        <v>48.294884059679113</v>
      </c>
      <c r="Q57">
        <v>59.66942098402783</v>
      </c>
      <c r="R57">
        <v>53.338795312349937</v>
      </c>
      <c r="S57">
        <v>55.551789747695089</v>
      </c>
      <c r="T57">
        <v>17.614441924757568</v>
      </c>
      <c r="U57">
        <v>17.337666055350379</v>
      </c>
      <c r="V57">
        <v>17.231190631066958</v>
      </c>
      <c r="W57">
        <v>23.533056948208298</v>
      </c>
      <c r="X57">
        <v>33.671935938618198</v>
      </c>
      <c r="Y57">
        <v>40.508258156308216</v>
      </c>
      <c r="Z57">
        <v>28.222287538934385</v>
      </c>
      <c r="AA57">
        <v>17.317473325813463</v>
      </c>
      <c r="AB57">
        <v>30.235504365321674</v>
      </c>
      <c r="AC57">
        <v>39.824145990924016</v>
      </c>
      <c r="AD57">
        <v>28.441167452233067</v>
      </c>
      <c r="AE57">
        <v>103.71166654199736</v>
      </c>
      <c r="AF57">
        <v>24.047966294719206</v>
      </c>
      <c r="AG57">
        <v>17.286609703182162</v>
      </c>
      <c r="AH57">
        <v>48.286254410872772</v>
      </c>
      <c r="AI57">
        <v>28.133688870864223</v>
      </c>
      <c r="AJ57">
        <v>22.853712730121178</v>
      </c>
      <c r="AK57">
        <v>59.614530181995249</v>
      </c>
      <c r="AL57">
        <v>107.98917815188621</v>
      </c>
      <c r="AM57">
        <v>47.564676938435888</v>
      </c>
    </row>
    <row r="58" spans="1:39" x14ac:dyDescent="0.25">
      <c r="A58" s="74">
        <f ca="1">Exceedance!U58</f>
        <v>44470</v>
      </c>
      <c r="B58" s="254">
        <v>37.507082973930032</v>
      </c>
      <c r="C58" s="254">
        <v>38.509715789188348</v>
      </c>
      <c r="D58" s="254">
        <v>38.145488070151416</v>
      </c>
      <c r="E58">
        <v>42.45513622956264</v>
      </c>
      <c r="F58">
        <v>45.549173970906516</v>
      </c>
      <c r="G58">
        <v>29.072235312331745</v>
      </c>
      <c r="H58">
        <v>19.415419143993059</v>
      </c>
      <c r="I58">
        <v>31.06799910319295</v>
      </c>
      <c r="J58">
        <v>26.128397486282772</v>
      </c>
      <c r="K58">
        <v>40.918950847573697</v>
      </c>
      <c r="L58">
        <v>17.865833515845694</v>
      </c>
      <c r="M58">
        <v>48.453421414203369</v>
      </c>
      <c r="N58">
        <v>19.758962101797863</v>
      </c>
      <c r="O58">
        <v>53.13854959107961</v>
      </c>
      <c r="P58">
        <v>49.798178531388011</v>
      </c>
      <c r="Q58">
        <v>61.506322558804072</v>
      </c>
      <c r="R58">
        <v>50.004176961016555</v>
      </c>
      <c r="S58">
        <v>54.918099320192255</v>
      </c>
      <c r="T58">
        <v>17.782990627335536</v>
      </c>
      <c r="U58">
        <v>17.904676738142594</v>
      </c>
      <c r="V58">
        <v>17.811856528781394</v>
      </c>
      <c r="W58">
        <v>22.991772086460337</v>
      </c>
      <c r="X58">
        <v>33.126431977236621</v>
      </c>
      <c r="Y58">
        <v>39.932545300234906</v>
      </c>
      <c r="Z58">
        <v>30.766919116687848</v>
      </c>
      <c r="AA58">
        <v>17.884980406080935</v>
      </c>
      <c r="AB58">
        <v>29.680588603317293</v>
      </c>
      <c r="AC58">
        <v>39.247711933867826</v>
      </c>
      <c r="AD58">
        <v>27.903156293688525</v>
      </c>
      <c r="AE58">
        <v>44.456117069605611</v>
      </c>
      <c r="AF58">
        <v>23.499286977446626</v>
      </c>
      <c r="AG58">
        <v>17.857707553873432</v>
      </c>
      <c r="AH58">
        <v>49.828629130110812</v>
      </c>
      <c r="AI58">
        <v>27.5875677678839</v>
      </c>
      <c r="AJ58">
        <v>22.318394742061688</v>
      </c>
      <c r="AK58">
        <v>61.534613423603034</v>
      </c>
      <c r="AL58">
        <v>51.659195381754699</v>
      </c>
      <c r="AM58">
        <v>46.975509509181116</v>
      </c>
    </row>
    <row r="59" spans="1:39" x14ac:dyDescent="0.25">
      <c r="A59" s="74">
        <f ca="1">Exceedance!U59</f>
        <v>44501</v>
      </c>
      <c r="B59" s="254">
        <v>37.090929620569398</v>
      </c>
      <c r="C59" s="254">
        <v>38.0807724047501</v>
      </c>
      <c r="D59" s="254">
        <v>37.721014537566873</v>
      </c>
      <c r="E59">
        <v>42.040884403136964</v>
      </c>
      <c r="F59">
        <v>37.457021967394617</v>
      </c>
      <c r="G59">
        <v>28.653804687049444</v>
      </c>
      <c r="H59">
        <v>19.011703135761135</v>
      </c>
      <c r="I59">
        <v>30.652683152765459</v>
      </c>
      <c r="J59">
        <v>25.705696275174461</v>
      </c>
      <c r="K59">
        <v>40.500727261639199</v>
      </c>
      <c r="L59">
        <v>17.2779354980904</v>
      </c>
      <c r="M59">
        <v>48.013371097020368</v>
      </c>
      <c r="N59">
        <v>19.315719889559912</v>
      </c>
      <c r="O59">
        <v>48.184455722545287</v>
      </c>
      <c r="P59">
        <v>48.104159648394337</v>
      </c>
      <c r="Q59">
        <v>57.189657908682143</v>
      </c>
      <c r="R59">
        <v>48.30442641202032</v>
      </c>
      <c r="S59">
        <v>48.316334386753944</v>
      </c>
      <c r="T59">
        <v>17.227878301104845</v>
      </c>
      <c r="U59">
        <v>17.321701229253385</v>
      </c>
      <c r="V59">
        <v>17.248329332498361</v>
      </c>
      <c r="W59">
        <v>22.577276743318393</v>
      </c>
      <c r="X59">
        <v>32.722873536451182</v>
      </c>
      <c r="Y59">
        <v>39.511652249907748</v>
      </c>
      <c r="Z59">
        <v>30.33905827912416</v>
      </c>
      <c r="AA59">
        <v>17.304749787239142</v>
      </c>
      <c r="AB59">
        <v>29.264698668844897</v>
      </c>
      <c r="AC59">
        <v>38.819905464299723</v>
      </c>
      <c r="AD59">
        <v>27.502421918155079</v>
      </c>
      <c r="AE59">
        <v>38.300877527860749</v>
      </c>
      <c r="AF59">
        <v>23.074238428168737</v>
      </c>
      <c r="AG59">
        <v>17.283927368141089</v>
      </c>
      <c r="AH59">
        <v>52.660920016096064</v>
      </c>
      <c r="AI59">
        <v>27.166172248812043</v>
      </c>
      <c r="AJ59">
        <v>21.893565830550685</v>
      </c>
      <c r="AK59">
        <v>59.493615668851476</v>
      </c>
      <c r="AL59">
        <v>41.189834450492164</v>
      </c>
      <c r="AM59">
        <v>46.53819814605982</v>
      </c>
    </row>
    <row r="60" spans="1:39" x14ac:dyDescent="0.25">
      <c r="A60" s="74">
        <f ca="1">Exceedance!U60</f>
        <v>44531</v>
      </c>
      <c r="B60" s="254">
        <v>36.872821170742469</v>
      </c>
      <c r="C60" s="254">
        <v>37.858858851540582</v>
      </c>
      <c r="D60" s="254">
        <v>37.501309916649916</v>
      </c>
      <c r="E60">
        <v>41.813042753743623</v>
      </c>
      <c r="F60">
        <v>40.437463590116465</v>
      </c>
      <c r="G60">
        <v>28.416622378211574</v>
      </c>
      <c r="H60">
        <v>18.775019236301482</v>
      </c>
      <c r="I60">
        <v>30.427717873591728</v>
      </c>
      <c r="J60">
        <v>25.460589011920845</v>
      </c>
      <c r="K60">
        <v>40.275672650040306</v>
      </c>
      <c r="L60">
        <v>17.845672269865169</v>
      </c>
      <c r="M60">
        <v>47.787904005137051</v>
      </c>
      <c r="N60">
        <v>19.049253216586262</v>
      </c>
      <c r="O60">
        <v>49.71847547456445</v>
      </c>
      <c r="P60">
        <v>49.630732529689631</v>
      </c>
      <c r="Q60">
        <v>49.924586435742889</v>
      </c>
      <c r="R60">
        <v>49.831911399510638</v>
      </c>
      <c r="S60">
        <v>49.849546034493081</v>
      </c>
      <c r="T60">
        <v>17.821588278439609</v>
      </c>
      <c r="U60">
        <v>17.897164105668551</v>
      </c>
      <c r="V60">
        <v>17.836890446920755</v>
      </c>
      <c r="W60">
        <v>22.332844109560362</v>
      </c>
      <c r="X60">
        <v>33.613444163399052</v>
      </c>
      <c r="Y60">
        <v>39.293348949870499</v>
      </c>
      <c r="Z60">
        <v>30.090640619510438</v>
      </c>
      <c r="AA60">
        <v>17.877190603006841</v>
      </c>
      <c r="AB60">
        <v>29.032580702232927</v>
      </c>
      <c r="AC60">
        <v>38.589940298501361</v>
      </c>
      <c r="AD60">
        <v>27.278585752903602</v>
      </c>
      <c r="AE60">
        <v>41.955196888291844</v>
      </c>
      <c r="AF60">
        <v>22.811947262131756</v>
      </c>
      <c r="AG60">
        <v>17.859906439824179</v>
      </c>
      <c r="AH60">
        <v>52.427764465538196</v>
      </c>
      <c r="AI60">
        <v>26.923077753101214</v>
      </c>
      <c r="AJ60">
        <v>21.633224824889226</v>
      </c>
      <c r="AK60">
        <v>59.107024753319777</v>
      </c>
      <c r="AL60">
        <v>44.10643757018596</v>
      </c>
      <c r="AM60">
        <v>46.314523057196105</v>
      </c>
    </row>
    <row r="61" spans="1:39" x14ac:dyDescent="0.25">
      <c r="A61" s="74">
        <f ca="1">Exceedance!U61</f>
        <v>44562</v>
      </c>
      <c r="B61" s="254">
        <v>36.77957006285736</v>
      </c>
      <c r="C61" s="254">
        <v>37.762585259697261</v>
      </c>
      <c r="D61" s="254">
        <v>37.406470324991979</v>
      </c>
      <c r="E61">
        <v>41.674319195594158</v>
      </c>
      <c r="F61">
        <v>38.317524593757199</v>
      </c>
      <c r="G61">
        <v>28.257173995124177</v>
      </c>
      <c r="H61">
        <v>18.617322031590813</v>
      </c>
      <c r="I61">
        <v>30.294298876700289</v>
      </c>
      <c r="J61">
        <v>25.302845474978525</v>
      </c>
      <c r="K61">
        <v>40.160672402939539</v>
      </c>
      <c r="L61">
        <v>17.837330186421898</v>
      </c>
      <c r="M61">
        <v>47.68027295202527</v>
      </c>
      <c r="N61">
        <v>18.859656602424927</v>
      </c>
      <c r="O61">
        <v>49.646330777214331</v>
      </c>
      <c r="P61">
        <v>49.569466240244914</v>
      </c>
      <c r="Q61">
        <v>49.865855914485351</v>
      </c>
      <c r="R61">
        <v>49.745903240621416</v>
      </c>
      <c r="S61">
        <v>49.77044183740017</v>
      </c>
      <c r="T61">
        <v>17.840346306034899</v>
      </c>
      <c r="U61">
        <v>17.895277079215013</v>
      </c>
      <c r="V61">
        <v>17.85088115574785</v>
      </c>
      <c r="W61">
        <v>22.163240973081326</v>
      </c>
      <c r="X61">
        <v>32.034901701826222</v>
      </c>
      <c r="Y61">
        <v>39.180165536068323</v>
      </c>
      <c r="Z61">
        <v>29.92658498260149</v>
      </c>
      <c r="AA61">
        <v>17.871387080836826</v>
      </c>
      <c r="AB61">
        <v>28.885660524826626</v>
      </c>
      <c r="AC61">
        <v>38.462699252272678</v>
      </c>
      <c r="AD61">
        <v>27.13998743247711</v>
      </c>
      <c r="AE61">
        <v>40.859297891154313</v>
      </c>
      <c r="AF61">
        <v>22.629071296978722</v>
      </c>
      <c r="AG61">
        <v>17.858734353446632</v>
      </c>
      <c r="AH61">
        <v>49.617677533723885</v>
      </c>
      <c r="AI61">
        <v>26.760127910971928</v>
      </c>
      <c r="AJ61">
        <v>21.445441243579275</v>
      </c>
      <c r="AK61">
        <v>49.960374104880486</v>
      </c>
      <c r="AL61">
        <v>42.083570994656583</v>
      </c>
      <c r="AM61">
        <v>46.202191839571796</v>
      </c>
    </row>
    <row r="62" spans="1:39" x14ac:dyDescent="0.25">
      <c r="A62" s="74">
        <f ca="1">Exceedance!U62</f>
        <v>44593</v>
      </c>
      <c r="B62" s="254">
        <v>36.643104432296127</v>
      </c>
      <c r="C62" s="254">
        <v>37.621737918702294</v>
      </c>
      <c r="D62" s="254">
        <v>37.267809344411241</v>
      </c>
      <c r="E62">
        <v>41.530278780316074</v>
      </c>
      <c r="F62">
        <v>32.819763318086338</v>
      </c>
      <c r="G62">
        <v>28.056743191602177</v>
      </c>
      <c r="H62">
        <v>18.414891564137633</v>
      </c>
      <c r="I62">
        <v>30.117901639788663</v>
      </c>
      <c r="J62">
        <v>25.096296168064026</v>
      </c>
      <c r="K62">
        <v>40.026696347938987</v>
      </c>
      <c r="L62">
        <v>16.105030450030828</v>
      </c>
      <c r="M62">
        <v>44.672084449198877</v>
      </c>
      <c r="N62">
        <v>18.597139193892339</v>
      </c>
      <c r="O62">
        <v>44.78812721321998</v>
      </c>
      <c r="P62">
        <v>44.726557308785637</v>
      </c>
      <c r="Q62">
        <v>44.991762837166362</v>
      </c>
      <c r="R62">
        <v>44.859730611693593</v>
      </c>
      <c r="S62">
        <v>44.890632632387906</v>
      </c>
      <c r="T62">
        <v>16.130981958288498</v>
      </c>
      <c r="U62">
        <v>16.162841855504649</v>
      </c>
      <c r="V62">
        <v>16.137879787424247</v>
      </c>
      <c r="W62">
        <v>21.931774284124657</v>
      </c>
      <c r="X62">
        <v>31.845073382054768</v>
      </c>
      <c r="Y62">
        <v>39.033911890711259</v>
      </c>
      <c r="Z62">
        <v>29.703783175532152</v>
      </c>
      <c r="AA62">
        <v>16.137744772060572</v>
      </c>
      <c r="AB62">
        <v>28.689128291621053</v>
      </c>
      <c r="AC62">
        <v>38.302085497816009</v>
      </c>
      <c r="AD62">
        <v>26.956449504594332</v>
      </c>
      <c r="AE62">
        <v>34.237903275442775</v>
      </c>
      <c r="AF62">
        <v>22.386060637931855</v>
      </c>
      <c r="AG62">
        <v>16.131640819505673</v>
      </c>
      <c r="AH62">
        <v>44.775309828334883</v>
      </c>
      <c r="AI62">
        <v>26.536840930605226</v>
      </c>
      <c r="AJ62">
        <v>21.194587761247003</v>
      </c>
      <c r="AK62">
        <v>45.105536528975215</v>
      </c>
      <c r="AL62">
        <v>35.159396986553482</v>
      </c>
      <c r="AM62">
        <v>44.626053476780392</v>
      </c>
    </row>
    <row r="63" spans="1:39" x14ac:dyDescent="0.25">
      <c r="A63" s="74">
        <f ca="1">Exceedance!U63</f>
        <v>44621</v>
      </c>
      <c r="B63" s="254">
        <v>36.416730159972971</v>
      </c>
      <c r="C63" s="254">
        <v>37.391796294354215</v>
      </c>
      <c r="D63" s="254">
        <v>37.040094042009358</v>
      </c>
      <c r="E63">
        <v>61.402379024775399</v>
      </c>
      <c r="F63">
        <v>109.57476309911732</v>
      </c>
      <c r="G63">
        <v>27.728191903868144</v>
      </c>
      <c r="H63">
        <v>18.062683990047312</v>
      </c>
      <c r="I63">
        <v>29.842317009657243</v>
      </c>
      <c r="J63">
        <v>24.724901517971727</v>
      </c>
      <c r="K63">
        <v>39.854261432965139</v>
      </c>
      <c r="L63">
        <v>17.84177612449686</v>
      </c>
      <c r="M63">
        <v>48.828574189609064</v>
      </c>
      <c r="N63">
        <v>18.108067472896771</v>
      </c>
      <c r="O63">
        <v>60.58759369082621</v>
      </c>
      <c r="P63">
        <v>57.24151896274622</v>
      </c>
      <c r="Q63">
        <v>87.648669442153107</v>
      </c>
      <c r="R63">
        <v>60.550377749817933</v>
      </c>
      <c r="S63">
        <v>65.651479882540784</v>
      </c>
      <c r="T63">
        <v>17.888002161195477</v>
      </c>
      <c r="U63">
        <v>17.901157042136767</v>
      </c>
      <c r="V63">
        <v>17.892232437873894</v>
      </c>
      <c r="W63">
        <v>21.542638522810499</v>
      </c>
      <c r="X63">
        <v>31.541793245085174</v>
      </c>
      <c r="Y63">
        <v>38.814298678068916</v>
      </c>
      <c r="Z63">
        <v>29.32089977776781</v>
      </c>
      <c r="AA63">
        <v>17.86856756855877</v>
      </c>
      <c r="AB63">
        <v>28.368190762818383</v>
      </c>
      <c r="AC63">
        <v>38.052500629673354</v>
      </c>
      <c r="AD63">
        <v>26.649811885129179</v>
      </c>
      <c r="AE63">
        <v>109.42312615148757</v>
      </c>
      <c r="AF63">
        <v>21.971254329788067</v>
      </c>
      <c r="AG63">
        <v>17.870745307044594</v>
      </c>
      <c r="AH63">
        <v>56.892154706191342</v>
      </c>
      <c r="AI63">
        <v>26.16986735955334</v>
      </c>
      <c r="AJ63">
        <v>20.759556979789924</v>
      </c>
      <c r="AK63">
        <v>102.75057736448865</v>
      </c>
      <c r="AL63">
        <v>109.5600517753043</v>
      </c>
      <c r="AM63">
        <v>46.606632790662097</v>
      </c>
    </row>
    <row r="64" spans="1:39" x14ac:dyDescent="0.25">
      <c r="A64" s="74" t="str">
        <f ca="1">Exceedance!U64</f>
        <v/>
      </c>
      <c r="B64" s="254">
        <v>35.145929133571109</v>
      </c>
      <c r="C64" s="254">
        <v>36.105554360904726</v>
      </c>
      <c r="D64" s="254">
        <v>35.762169982200042</v>
      </c>
      <c r="E64">
        <v>60.562536318324611</v>
      </c>
      <c r="F64">
        <v>103.99984658910832</v>
      </c>
      <c r="G64">
        <v>26.224704764422327</v>
      </c>
      <c r="H64">
        <v>17.348385336512177</v>
      </c>
      <c r="I64">
        <v>28.629125370466451</v>
      </c>
      <c r="J64">
        <v>23.380335722312822</v>
      </c>
      <c r="K64">
        <v>38.327568396356263</v>
      </c>
      <c r="L64">
        <v>39.169102736368856</v>
      </c>
      <c r="M64">
        <v>47.67359071051709</v>
      </c>
      <c r="N64">
        <v>56.706707889543047</v>
      </c>
      <c r="O64">
        <v>100.35840823679834</v>
      </c>
      <c r="P64">
        <v>96.798579871768155</v>
      </c>
      <c r="Q64">
        <v>102.90517801526036</v>
      </c>
      <c r="R64">
        <v>100.41949669764885</v>
      </c>
      <c r="S64">
        <v>65.228134122598362</v>
      </c>
      <c r="T64">
        <v>17.345858126946816</v>
      </c>
      <c r="U64">
        <v>17.335095274109932</v>
      </c>
      <c r="V64">
        <v>17.341387677503128</v>
      </c>
      <c r="W64">
        <v>28.77844999146259</v>
      </c>
      <c r="X64">
        <v>57.281241808308316</v>
      </c>
      <c r="Y64">
        <v>37.765838632884268</v>
      </c>
      <c r="Z64">
        <v>33.153226240896338</v>
      </c>
      <c r="AA64">
        <v>17.300115698387909</v>
      </c>
      <c r="AB64">
        <v>54.149954094154658</v>
      </c>
      <c r="AC64">
        <v>36.922186069817727</v>
      </c>
      <c r="AD64">
        <v>65.804079416803305</v>
      </c>
      <c r="AE64">
        <v>103.73751560936154</v>
      </c>
      <c r="AF64">
        <v>20.432226626448244</v>
      </c>
      <c r="AG64">
        <v>17.322222289772501</v>
      </c>
      <c r="AH64">
        <v>56.054280134618935</v>
      </c>
      <c r="AI64">
        <v>24.764217803025371</v>
      </c>
      <c r="AJ64">
        <v>59.60368145147379</v>
      </c>
      <c r="AK64">
        <v>102.93456094762203</v>
      </c>
      <c r="AL64">
        <v>103.49687106075687</v>
      </c>
      <c r="AM64">
        <v>86.126676855712404</v>
      </c>
    </row>
    <row r="65" spans="1:39" x14ac:dyDescent="0.25">
      <c r="A65" s="74" t="str">
        <f ca="1">Exceedance!U65</f>
        <v/>
      </c>
      <c r="B65" s="254">
        <v>85.867071324198847</v>
      </c>
      <c r="C65" s="254">
        <v>86.042080423127231</v>
      </c>
      <c r="D65" s="254">
        <v>85.979512260645137</v>
      </c>
      <c r="E65">
        <v>105.98548977658339</v>
      </c>
      <c r="F65">
        <v>104.07620531707387</v>
      </c>
      <c r="G65">
        <v>51.667440606093876</v>
      </c>
      <c r="H65">
        <v>73.45016222702148</v>
      </c>
      <c r="I65">
        <v>29.614441148953563</v>
      </c>
      <c r="J65">
        <v>81.569368926056782</v>
      </c>
      <c r="K65">
        <v>63.524187083680062</v>
      </c>
      <c r="L65">
        <v>105.14969627869431</v>
      </c>
      <c r="M65">
        <v>76.903371342473037</v>
      </c>
      <c r="N65">
        <v>102.19748565181959</v>
      </c>
      <c r="O65">
        <v>104.81240876735245</v>
      </c>
      <c r="P65">
        <v>105.08993080494768</v>
      </c>
      <c r="Q65">
        <v>88.228761773465251</v>
      </c>
      <c r="R65">
        <v>67.75734381126064</v>
      </c>
      <c r="S65">
        <v>82.449486019415659</v>
      </c>
      <c r="T65">
        <v>56.203791331382092</v>
      </c>
      <c r="U65">
        <v>56.03235914466255</v>
      </c>
      <c r="V65">
        <v>66.332171180183451</v>
      </c>
      <c r="W65">
        <v>74.245053103767802</v>
      </c>
      <c r="X65">
        <v>88.123100617296458</v>
      </c>
      <c r="Y65">
        <v>69.176183432298856</v>
      </c>
      <c r="Z65">
        <v>53.397302663912427</v>
      </c>
      <c r="AA65">
        <v>82.584141961949513</v>
      </c>
      <c r="AB65">
        <v>98.349447309389134</v>
      </c>
      <c r="AC65">
        <v>38.094164815698626</v>
      </c>
      <c r="AD65">
        <v>104.53127617543947</v>
      </c>
      <c r="AE65">
        <v>50.209310222689702</v>
      </c>
      <c r="AF65">
        <v>38.918852935981789</v>
      </c>
      <c r="AG65">
        <v>75.631261759422458</v>
      </c>
      <c r="AH65">
        <v>65.926479993198228</v>
      </c>
      <c r="AI65">
        <v>69.178131558773444</v>
      </c>
      <c r="AJ65">
        <v>66.458421514020245</v>
      </c>
      <c r="AK65">
        <v>104.77935175921301</v>
      </c>
      <c r="AL65">
        <v>104.99799326195307</v>
      </c>
      <c r="AM65">
        <v>105.17344282925467</v>
      </c>
    </row>
    <row r="66" spans="1:39" x14ac:dyDescent="0.25">
      <c r="A66" s="74" t="str">
        <f ca="1">Exceedance!U66</f>
        <v/>
      </c>
      <c r="B66" s="254">
        <v>35.188857868111938</v>
      </c>
      <c r="C66" s="254">
        <v>36.144590988132329</v>
      </c>
      <c r="D66" s="254">
        <v>35.802634533823962</v>
      </c>
      <c r="E66">
        <v>102.23245097123551</v>
      </c>
      <c r="F66">
        <v>47.931814164737553</v>
      </c>
      <c r="G66">
        <v>36.922449919018845</v>
      </c>
      <c r="H66">
        <v>20.387945228260552</v>
      </c>
      <c r="I66">
        <v>77.950394963531394</v>
      </c>
      <c r="J66">
        <v>24.514157709792446</v>
      </c>
      <c r="K66">
        <v>30.181922270018219</v>
      </c>
      <c r="L66">
        <v>43.905680731945814</v>
      </c>
      <c r="M66">
        <v>48.49858724291213</v>
      </c>
      <c r="N66">
        <v>89.837349965331853</v>
      </c>
      <c r="O66">
        <v>56.520742568435217</v>
      </c>
      <c r="P66">
        <v>86.515034017229169</v>
      </c>
      <c r="Q66">
        <v>47.768565146522342</v>
      </c>
      <c r="R66">
        <v>57.005860126617527</v>
      </c>
      <c r="S66">
        <v>28.16395093148309</v>
      </c>
      <c r="T66">
        <v>17.345282073062332</v>
      </c>
      <c r="U66">
        <v>17.249644294721332</v>
      </c>
      <c r="V66">
        <v>17.956831549965283</v>
      </c>
      <c r="W66">
        <v>19.82114212719496</v>
      </c>
      <c r="X66">
        <v>59.764008386725244</v>
      </c>
      <c r="Y66">
        <v>53.25620279561727</v>
      </c>
      <c r="Z66">
        <v>27.774009569435247</v>
      </c>
      <c r="AA66">
        <v>37.510185538173808</v>
      </c>
      <c r="AB66">
        <v>47.65853231570248</v>
      </c>
      <c r="AC66">
        <v>74.313963781300416</v>
      </c>
      <c r="AD66">
        <v>101.49306654297149</v>
      </c>
      <c r="AE66">
        <v>47.886833031871667</v>
      </c>
      <c r="AF66">
        <v>20.386100318165052</v>
      </c>
      <c r="AG66">
        <v>61.611268030518069</v>
      </c>
      <c r="AH66">
        <v>73.732563372050492</v>
      </c>
      <c r="AI66">
        <v>24.679684484962955</v>
      </c>
      <c r="AJ66">
        <v>100.07502101461554</v>
      </c>
      <c r="AK66">
        <v>103.24235869163296</v>
      </c>
      <c r="AL66">
        <v>56.388898238044312</v>
      </c>
      <c r="AM66">
        <v>68.777126148119194</v>
      </c>
    </row>
    <row r="67" spans="1:39" x14ac:dyDescent="0.25">
      <c r="A67" s="74" t="str">
        <f ca="1">Exceedance!U67</f>
        <v/>
      </c>
      <c r="B67" s="254">
        <v>36.521115752712248</v>
      </c>
      <c r="C67" s="254">
        <v>37.508859653242197</v>
      </c>
      <c r="D67" s="254">
        <v>37.155475499533864</v>
      </c>
      <c r="E67">
        <v>84.601585762824485</v>
      </c>
      <c r="F67">
        <v>49.442792183045519</v>
      </c>
      <c r="G67">
        <v>27.048368012105598</v>
      </c>
      <c r="H67">
        <v>17.983292046979994</v>
      </c>
      <c r="I67">
        <v>29.524347973388448</v>
      </c>
      <c r="J67">
        <v>24.324945005754426</v>
      </c>
      <c r="K67">
        <v>29.117851024430788</v>
      </c>
      <c r="L67">
        <v>40.866055868452975</v>
      </c>
      <c r="M67">
        <v>48.958255738281338</v>
      </c>
      <c r="N67">
        <v>58.612099648123646</v>
      </c>
      <c r="O67">
        <v>59.052498250782754</v>
      </c>
      <c r="P67">
        <v>59.37814581322538</v>
      </c>
      <c r="Q67">
        <v>49.860500488413734</v>
      </c>
      <c r="R67">
        <v>59.525185783168375</v>
      </c>
      <c r="S67">
        <v>29.096597343502879</v>
      </c>
      <c r="T67">
        <v>17.927739414284726</v>
      </c>
      <c r="U67">
        <v>17.817118466243823</v>
      </c>
      <c r="V67">
        <v>17.869405783497793</v>
      </c>
      <c r="W67">
        <v>20.535943779626027</v>
      </c>
      <c r="X67">
        <v>49.649929833619829</v>
      </c>
      <c r="Y67">
        <v>39.162456409600267</v>
      </c>
      <c r="Z67">
        <v>28.64643598575293</v>
      </c>
      <c r="AA67">
        <v>17.882106505122781</v>
      </c>
      <c r="AB67">
        <v>49.759627433308438</v>
      </c>
      <c r="AC67">
        <v>37.952264607533351</v>
      </c>
      <c r="AD67">
        <v>74.372456975751945</v>
      </c>
      <c r="AE67">
        <v>49.323768645152178</v>
      </c>
      <c r="AF67">
        <v>21.046418902493635</v>
      </c>
      <c r="AG67">
        <v>18.091790438170975</v>
      </c>
      <c r="AH67">
        <v>49.388148992123483</v>
      </c>
      <c r="AI67">
        <v>25.494986785207008</v>
      </c>
      <c r="AJ67">
        <v>65.631579938802915</v>
      </c>
      <c r="AK67">
        <v>59.610352756900767</v>
      </c>
      <c r="AL67">
        <v>58.75716145004683</v>
      </c>
      <c r="AM67">
        <v>58.793269172771403</v>
      </c>
    </row>
    <row r="68" spans="1:39" x14ac:dyDescent="0.25">
      <c r="A68" s="74" t="str">
        <f ca="1">Exceedance!U68</f>
        <v/>
      </c>
      <c r="B68" s="254">
        <v>34.771884440551936</v>
      </c>
      <c r="C68" s="254">
        <v>34.537663925048349</v>
      </c>
      <c r="D68" s="254">
        <v>34.621564110595322</v>
      </c>
      <c r="E68">
        <v>62.609661612338527</v>
      </c>
      <c r="F68">
        <v>28.150041887092154</v>
      </c>
      <c r="G68">
        <v>18.588461520129822</v>
      </c>
      <c r="H68">
        <v>29.838388305857706</v>
      </c>
      <c r="I68">
        <v>25.989354083575513</v>
      </c>
      <c r="J68">
        <v>38.684871594658595</v>
      </c>
      <c r="K68">
        <v>18.001483458660466</v>
      </c>
      <c r="L68">
        <v>42.799165407422649</v>
      </c>
      <c r="M68">
        <v>18.734337026834442</v>
      </c>
      <c r="N68">
        <v>46.930485030222208</v>
      </c>
      <c r="O68">
        <v>43.800887932621805</v>
      </c>
      <c r="P68">
        <v>55.429473533490864</v>
      </c>
      <c r="Q68">
        <v>47.502881837929031</v>
      </c>
      <c r="R68">
        <v>59.875392209145772</v>
      </c>
      <c r="S68">
        <v>22.86922613271615</v>
      </c>
      <c r="T68">
        <v>18.816129873703279</v>
      </c>
      <c r="U68">
        <v>18.366879222527654</v>
      </c>
      <c r="V68">
        <v>22.050328248940041</v>
      </c>
      <c r="W68">
        <v>28.880841442839269</v>
      </c>
      <c r="X68">
        <v>37.209816783189112</v>
      </c>
      <c r="Y68">
        <v>28.864334005207446</v>
      </c>
      <c r="Z68">
        <v>18.002095018373517</v>
      </c>
      <c r="AA68">
        <v>26.931578506506913</v>
      </c>
      <c r="AB68">
        <v>42.938063217790642</v>
      </c>
      <c r="AC68">
        <v>24.748925059130361</v>
      </c>
      <c r="AD68">
        <v>59.830461104404456</v>
      </c>
      <c r="AE68">
        <v>23.375325385959709</v>
      </c>
      <c r="AF68">
        <v>17.889228602348616</v>
      </c>
      <c r="AG68">
        <v>42.694752925950809</v>
      </c>
      <c r="AH68">
        <v>26.639247035104127</v>
      </c>
      <c r="AI68">
        <v>20.857958562332147</v>
      </c>
      <c r="AJ68">
        <v>55.94306815925539</v>
      </c>
      <c r="AK68">
        <v>62.395938805690264</v>
      </c>
      <c r="AL68">
        <v>39.829191668021274</v>
      </c>
      <c r="AM68">
        <v>40.424661554533046</v>
      </c>
    </row>
    <row r="69" spans="1:39" x14ac:dyDescent="0.25">
      <c r="A69" s="74" t="str">
        <f ca="1">Exceedance!U69</f>
        <v/>
      </c>
      <c r="B69" s="254">
        <v>34.161498583747445</v>
      </c>
      <c r="C69" s="254">
        <v>33.928026174649254</v>
      </c>
      <c r="D69" s="254">
        <v>34.01165704501944</v>
      </c>
      <c r="E69">
        <v>107.98917815188621</v>
      </c>
      <c r="F69">
        <v>27.237593103679767</v>
      </c>
      <c r="G69">
        <v>18.038006732591366</v>
      </c>
      <c r="H69">
        <v>29.233740370108553</v>
      </c>
      <c r="I69">
        <v>25.388226471291844</v>
      </c>
      <c r="J69">
        <v>38.061948277028407</v>
      </c>
      <c r="K69">
        <v>17.304904741140298</v>
      </c>
      <c r="L69">
        <v>42.103409303181216</v>
      </c>
      <c r="M69">
        <v>17.231351911307449</v>
      </c>
      <c r="N69">
        <v>46.234298829896304</v>
      </c>
      <c r="O69">
        <v>43.163909794940935</v>
      </c>
      <c r="P69">
        <v>54.732537120686032</v>
      </c>
      <c r="Q69">
        <v>46.830397016388844</v>
      </c>
      <c r="R69">
        <v>68.325484293656373</v>
      </c>
      <c r="S69">
        <v>22.363041567828336</v>
      </c>
      <c r="T69">
        <v>18.284596643827836</v>
      </c>
      <c r="U69">
        <v>17.862401531861863</v>
      </c>
      <c r="V69">
        <v>21.539415483686877</v>
      </c>
      <c r="W69">
        <v>28.286354272547488</v>
      </c>
      <c r="X69">
        <v>36.543273697943071</v>
      </c>
      <c r="Y69">
        <v>28.226365961109462</v>
      </c>
      <c r="Z69">
        <v>17.319574284383098</v>
      </c>
      <c r="AA69">
        <v>26.338036568118344</v>
      </c>
      <c r="AB69">
        <v>42.296722578971824</v>
      </c>
      <c r="AC69">
        <v>24.073701182030955</v>
      </c>
      <c r="AD69">
        <v>60.670285034678805</v>
      </c>
      <c r="AE69">
        <v>22.164606996982073</v>
      </c>
      <c r="AF69">
        <v>17.300180786163594</v>
      </c>
      <c r="AG69">
        <v>42.070052029680895</v>
      </c>
      <c r="AH69">
        <v>25.589257891752275</v>
      </c>
      <c r="AI69">
        <v>20.342979952247955</v>
      </c>
      <c r="AJ69">
        <v>55.228351563161411</v>
      </c>
      <c r="AK69">
        <v>107.01534301505838</v>
      </c>
      <c r="AL69">
        <v>39.205542966190848</v>
      </c>
      <c r="AM69">
        <v>39.798861259093947</v>
      </c>
    </row>
    <row r="70" spans="1:39" x14ac:dyDescent="0.25">
      <c r="A70" s="74" t="str">
        <f ca="1">Exceedance!U70</f>
        <v/>
      </c>
      <c r="B70" s="254"/>
      <c r="C70" s="254"/>
      <c r="D70" s="254"/>
    </row>
    <row r="71" spans="1:39" x14ac:dyDescent="0.25">
      <c r="A71" s="74" t="str">
        <f ca="1">Exceedance!U71</f>
        <v/>
      </c>
      <c r="B71" s="254"/>
      <c r="C71" s="254"/>
      <c r="D71" s="254"/>
    </row>
    <row r="72" spans="1:39" x14ac:dyDescent="0.25">
      <c r="A72" s="74" t="str">
        <f ca="1">Exceedance!U72</f>
        <v/>
      </c>
      <c r="B72" s="254"/>
      <c r="C72" s="254"/>
      <c r="D72" s="254"/>
    </row>
    <row r="73" spans="1:39" x14ac:dyDescent="0.25">
      <c r="A73" s="74" t="str">
        <f ca="1">Exceedance!U73</f>
        <v/>
      </c>
      <c r="B73" s="254"/>
      <c r="C73" s="254"/>
      <c r="D73" s="254"/>
    </row>
    <row r="74" spans="1:39" x14ac:dyDescent="0.25">
      <c r="A74" s="74" t="str">
        <f ca="1">Exceedance!U74</f>
        <v/>
      </c>
      <c r="B74" s="254"/>
      <c r="C74" s="254"/>
      <c r="D74" s="254"/>
    </row>
    <row r="75" spans="1:39" x14ac:dyDescent="0.25">
      <c r="A75" s="74" t="str">
        <f ca="1">Exceedance!U75</f>
        <v/>
      </c>
      <c r="B75" s="254"/>
      <c r="C75" s="254"/>
      <c r="D75" s="254"/>
    </row>
    <row r="76" spans="1:39" x14ac:dyDescent="0.25">
      <c r="A76" s="74" t="str">
        <f ca="1">Exceedance!U76</f>
        <v/>
      </c>
      <c r="B76" s="254"/>
      <c r="C76" s="254"/>
      <c r="D76" s="254"/>
    </row>
    <row r="77" spans="1:39" x14ac:dyDescent="0.25">
      <c r="A77" s="74" t="str">
        <f ca="1">Exceedance!U77</f>
        <v/>
      </c>
      <c r="B77" s="254"/>
      <c r="C77" s="254"/>
      <c r="D77" s="254"/>
    </row>
    <row r="78" spans="1:39" x14ac:dyDescent="0.25">
      <c r="A78" s="74" t="str">
        <f ca="1">Exceedance!U78</f>
        <v/>
      </c>
      <c r="B78" s="254"/>
      <c r="C78" s="254"/>
      <c r="D78" s="254"/>
    </row>
    <row r="79" spans="1:39" x14ac:dyDescent="0.25">
      <c r="A79" s="74" t="str">
        <f ca="1">Exceedance!U79</f>
        <v/>
      </c>
      <c r="B79" s="254"/>
      <c r="C79" s="254"/>
      <c r="D79" s="254"/>
    </row>
    <row r="80" spans="1:39" x14ac:dyDescent="0.25">
      <c r="A80" s="74" t="str">
        <f ca="1">Exceedance!U80</f>
        <v/>
      </c>
      <c r="B80" s="254"/>
      <c r="C80" s="254"/>
      <c r="D80" s="254"/>
    </row>
    <row r="81" spans="1:4" x14ac:dyDescent="0.25">
      <c r="A81" s="74" t="str">
        <f ca="1">Exceedance!U81</f>
        <v/>
      </c>
      <c r="B81" s="254"/>
      <c r="C81" s="254"/>
      <c r="D81" s="254"/>
    </row>
    <row r="82" spans="1:4" x14ac:dyDescent="0.25">
      <c r="A82" s="74" t="str">
        <f ca="1">Exceedance!U82</f>
        <v/>
      </c>
      <c r="B82" s="254"/>
      <c r="C82" s="254"/>
      <c r="D82" s="254"/>
    </row>
    <row r="83" spans="1:4" x14ac:dyDescent="0.25">
      <c r="A83" s="74" t="str">
        <f ca="1">Exceedance!U83</f>
        <v/>
      </c>
      <c r="B83" s="254"/>
      <c r="C83" s="254"/>
      <c r="D83" s="254"/>
    </row>
    <row r="84" spans="1:4" x14ac:dyDescent="0.25">
      <c r="A84" s="74" t="str">
        <f ca="1">Exceedance!U84</f>
        <v/>
      </c>
      <c r="B84" s="254"/>
      <c r="C84" s="254"/>
      <c r="D84" s="254"/>
    </row>
    <row r="85" spans="1:4" x14ac:dyDescent="0.25">
      <c r="A85" s="74" t="str">
        <f ca="1">Exceedance!U85</f>
        <v/>
      </c>
      <c r="B85" s="254"/>
      <c r="C85" s="254"/>
      <c r="D85" s="254"/>
    </row>
    <row r="86" spans="1:4" x14ac:dyDescent="0.25">
      <c r="A86" s="74" t="str">
        <f ca="1">Exceedance!U86</f>
        <v/>
      </c>
      <c r="B86" s="254"/>
      <c r="C86" s="254"/>
      <c r="D86" s="254"/>
    </row>
    <row r="87" spans="1:4" x14ac:dyDescent="0.25">
      <c r="A87" s="74" t="str">
        <f ca="1">Exceedance!U87</f>
        <v/>
      </c>
      <c r="B87" s="254"/>
      <c r="C87" s="254"/>
      <c r="D87" s="254"/>
    </row>
    <row r="88" spans="1:4" x14ac:dyDescent="0.25">
      <c r="A88" s="74" t="str">
        <f ca="1">Exceedance!U88</f>
        <v/>
      </c>
      <c r="B88" s="254"/>
      <c r="C88" s="254"/>
      <c r="D88" s="254"/>
    </row>
    <row r="89" spans="1:4" x14ac:dyDescent="0.25">
      <c r="A89" s="74" t="str">
        <f ca="1">Exceedance!U89</f>
        <v/>
      </c>
      <c r="B89" s="254"/>
      <c r="C89" s="254"/>
      <c r="D89" s="254"/>
    </row>
    <row r="90" spans="1:4" x14ac:dyDescent="0.25">
      <c r="A90" s="74" t="str">
        <f ca="1">Exceedance!U90</f>
        <v/>
      </c>
      <c r="B90" s="254"/>
      <c r="C90" s="254"/>
      <c r="D90" s="254"/>
    </row>
    <row r="91" spans="1:4" x14ac:dyDescent="0.25">
      <c r="A91" s="74" t="str">
        <f ca="1">Exceedance!U91</f>
        <v/>
      </c>
      <c r="B91" s="254"/>
      <c r="C91" s="254"/>
      <c r="D91" s="254"/>
    </row>
    <row r="92" spans="1:4" x14ac:dyDescent="0.25">
      <c r="A92" s="74" t="str">
        <f ca="1">Exceedance!U92</f>
        <v/>
      </c>
      <c r="B92" s="254"/>
      <c r="C92" s="254"/>
      <c r="D92" s="254"/>
    </row>
    <row r="93" spans="1:4" x14ac:dyDescent="0.25">
      <c r="A93" s="74" t="str">
        <f ca="1">Exceedance!U93</f>
        <v/>
      </c>
      <c r="B93" s="254"/>
      <c r="C93" s="254"/>
      <c r="D93" s="254"/>
    </row>
    <row r="94" spans="1:4" x14ac:dyDescent="0.25">
      <c r="A94" s="74" t="str">
        <f ca="1">Exceedance!U94</f>
        <v/>
      </c>
      <c r="B94" s="254"/>
      <c r="C94" s="254"/>
      <c r="D94" s="254"/>
    </row>
    <row r="95" spans="1:4" x14ac:dyDescent="0.25">
      <c r="A95" s="74" t="str">
        <f ca="1">Exceedance!U95</f>
        <v/>
      </c>
      <c r="B95" s="254"/>
      <c r="C95" s="254"/>
      <c r="D95" s="254"/>
    </row>
    <row r="96" spans="1:4" x14ac:dyDescent="0.25">
      <c r="A96" s="74" t="str">
        <f ca="1">Exceedance!U96</f>
        <v/>
      </c>
      <c r="B96" s="254"/>
      <c r="C96" s="254"/>
      <c r="D96" s="254"/>
    </row>
    <row r="97" spans="1:4" x14ac:dyDescent="0.25">
      <c r="A97" s="74" t="str">
        <f ca="1">Exceedance!U97</f>
        <v/>
      </c>
      <c r="B97" s="254"/>
      <c r="C97" s="254"/>
      <c r="D97" s="254"/>
    </row>
    <row r="98" spans="1:4" x14ac:dyDescent="0.25">
      <c r="A98" s="74" t="str">
        <f ca="1">Exceedance!U98</f>
        <v/>
      </c>
      <c r="B98" s="254"/>
      <c r="C98" s="254"/>
      <c r="D98" s="254"/>
    </row>
    <row r="99" spans="1:4" x14ac:dyDescent="0.25">
      <c r="A99" s="74" t="str">
        <f ca="1">Exceedance!U99</f>
        <v/>
      </c>
      <c r="B99" s="254"/>
      <c r="C99" s="254"/>
      <c r="D99" s="254"/>
    </row>
    <row r="100" spans="1:4" x14ac:dyDescent="0.25">
      <c r="A100" s="74" t="str">
        <f ca="1">Exceedance!U100</f>
        <v/>
      </c>
      <c r="B100" s="254"/>
      <c r="C100" s="254"/>
      <c r="D100" s="254"/>
    </row>
  </sheetData>
  <mergeCells count="1">
    <mergeCell ref="E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theme="6" tint="0.59999389629810485"/>
  </sheetPr>
  <dimension ref="A1:BD100"/>
  <sheetViews>
    <sheetView workbookViewId="0">
      <selection activeCell="B4" sqref="B4:AM69"/>
    </sheetView>
  </sheetViews>
  <sheetFormatPr defaultColWidth="8.85546875" defaultRowHeight="15" x14ac:dyDescent="0.25"/>
  <cols>
    <col min="1" max="1" width="8.85546875" style="113"/>
    <col min="2" max="4" width="8.85546875" style="255"/>
    <col min="5" max="16384" width="8.85546875" style="1"/>
  </cols>
  <sheetData>
    <row r="1" spans="1:56" s="113" customFormat="1" x14ac:dyDescent="0.25">
      <c r="A1" s="110"/>
      <c r="B1" s="257"/>
      <c r="C1" s="257"/>
      <c r="D1" s="257"/>
      <c r="E1" s="739" t="s">
        <v>230</v>
      </c>
      <c r="F1" s="739"/>
      <c r="G1" s="739"/>
      <c r="H1" s="739"/>
      <c r="I1" s="739"/>
      <c r="J1" s="739"/>
      <c r="K1" s="739"/>
      <c r="L1" s="739"/>
      <c r="M1" s="739"/>
      <c r="N1" s="739"/>
      <c r="O1" s="739"/>
      <c r="P1" s="739"/>
      <c r="Q1" s="739"/>
      <c r="R1" s="739"/>
      <c r="S1" s="739"/>
      <c r="T1" s="739"/>
      <c r="U1" s="739"/>
      <c r="V1" s="739"/>
      <c r="W1" s="739"/>
      <c r="X1" s="739"/>
      <c r="Y1" s="739"/>
      <c r="Z1" s="739"/>
      <c r="AA1" s="739"/>
      <c r="AB1" s="739"/>
      <c r="AC1" s="739"/>
      <c r="AD1" s="739"/>
      <c r="AE1" s="739"/>
    </row>
    <row r="2" spans="1:56" s="113" customFormat="1" x14ac:dyDescent="0.25">
      <c r="A2" s="110"/>
      <c r="B2" s="257" t="s">
        <v>295</v>
      </c>
      <c r="C2" s="257" t="s">
        <v>296</v>
      </c>
      <c r="D2" s="257" t="s">
        <v>297</v>
      </c>
      <c r="E2" s="113">
        <v>1981</v>
      </c>
      <c r="F2" s="113">
        <v>1982</v>
      </c>
      <c r="G2" s="113">
        <v>1983</v>
      </c>
      <c r="H2" s="113">
        <v>1984</v>
      </c>
      <c r="I2" s="113">
        <v>1985</v>
      </c>
      <c r="J2" s="113">
        <v>1986</v>
      </c>
      <c r="K2" s="113">
        <v>1987</v>
      </c>
      <c r="L2" s="113">
        <v>1988</v>
      </c>
      <c r="M2" s="113">
        <v>1989</v>
      </c>
      <c r="N2" s="113">
        <v>1990</v>
      </c>
      <c r="O2" s="113">
        <v>1991</v>
      </c>
      <c r="P2" s="113">
        <v>1992</v>
      </c>
      <c r="Q2" s="113">
        <v>1993</v>
      </c>
      <c r="R2" s="113">
        <v>1994</v>
      </c>
      <c r="S2" s="113">
        <v>1995</v>
      </c>
      <c r="T2" s="113">
        <v>1996</v>
      </c>
      <c r="U2" s="113">
        <v>1997</v>
      </c>
      <c r="V2" s="113">
        <v>1998</v>
      </c>
      <c r="W2" s="113">
        <v>1999</v>
      </c>
      <c r="X2" s="113">
        <v>2000</v>
      </c>
      <c r="Y2" s="113">
        <v>2001</v>
      </c>
      <c r="Z2" s="113">
        <v>2002</v>
      </c>
      <c r="AA2" s="113">
        <v>2003</v>
      </c>
      <c r="AB2" s="113">
        <v>2004</v>
      </c>
      <c r="AC2" s="113">
        <v>2005</v>
      </c>
      <c r="AD2" s="113">
        <v>2006</v>
      </c>
      <c r="AE2" s="113">
        <v>2007</v>
      </c>
      <c r="AF2" s="113">
        <v>2008</v>
      </c>
      <c r="AG2" s="183">
        <v>2009</v>
      </c>
      <c r="AH2" s="113">
        <v>2010</v>
      </c>
      <c r="AI2" s="113">
        <v>2011</v>
      </c>
      <c r="AJ2" s="113">
        <v>2012</v>
      </c>
      <c r="AK2" s="113">
        <v>2013</v>
      </c>
      <c r="AL2" s="113">
        <v>2014</v>
      </c>
      <c r="AM2" s="113">
        <v>2015</v>
      </c>
      <c r="AN2" s="113">
        <v>2016</v>
      </c>
      <c r="AO2" s="113">
        <v>2017</v>
      </c>
      <c r="AP2" s="113">
        <v>2018</v>
      </c>
      <c r="AQ2" s="113">
        <v>2019</v>
      </c>
      <c r="AR2" s="113">
        <v>2020</v>
      </c>
      <c r="AS2" s="113">
        <v>2021</v>
      </c>
      <c r="AT2" s="113">
        <v>2022</v>
      </c>
      <c r="AU2" s="113">
        <v>2023</v>
      </c>
      <c r="AV2" s="113">
        <v>2024</v>
      </c>
      <c r="AW2" s="113">
        <v>2025</v>
      </c>
      <c r="AX2" s="113">
        <v>2026</v>
      </c>
      <c r="AY2" s="113">
        <v>2027</v>
      </c>
      <c r="AZ2" s="113">
        <v>2028</v>
      </c>
      <c r="BA2" s="113">
        <v>2029</v>
      </c>
      <c r="BB2" s="113">
        <v>2030</v>
      </c>
      <c r="BC2" s="113">
        <v>2031</v>
      </c>
      <c r="BD2" s="113">
        <v>2032</v>
      </c>
    </row>
    <row r="3" spans="1:56" s="114" customFormat="1" x14ac:dyDescent="0.25">
      <c r="A3" s="111"/>
      <c r="B3" s="114" t="s">
        <v>332</v>
      </c>
      <c r="C3" s="114" t="s">
        <v>333</v>
      </c>
      <c r="D3" s="114" t="s">
        <v>334</v>
      </c>
      <c r="E3" s="114" t="s">
        <v>335</v>
      </c>
      <c r="F3" s="114" t="s">
        <v>336</v>
      </c>
      <c r="G3" s="114" t="s">
        <v>337</v>
      </c>
      <c r="H3" s="114" t="s">
        <v>338</v>
      </c>
      <c r="I3" s="114" t="s">
        <v>339</v>
      </c>
      <c r="J3" s="114" t="s">
        <v>340</v>
      </c>
      <c r="K3" s="114" t="s">
        <v>341</v>
      </c>
      <c r="L3" s="114" t="s">
        <v>342</v>
      </c>
      <c r="M3" s="114" t="s">
        <v>343</v>
      </c>
      <c r="N3" s="114" t="s">
        <v>344</v>
      </c>
      <c r="O3" s="114" t="s">
        <v>345</v>
      </c>
      <c r="P3" s="114" t="s">
        <v>346</v>
      </c>
      <c r="Q3" s="114" t="s">
        <v>347</v>
      </c>
      <c r="R3" s="114" t="s">
        <v>348</v>
      </c>
      <c r="S3" s="114" t="s">
        <v>349</v>
      </c>
      <c r="T3" s="114" t="s">
        <v>350</v>
      </c>
      <c r="U3" s="114" t="s">
        <v>351</v>
      </c>
      <c r="V3" s="114" t="s">
        <v>352</v>
      </c>
      <c r="W3" s="114" t="s">
        <v>353</v>
      </c>
      <c r="X3" s="114" t="s">
        <v>354</v>
      </c>
      <c r="Y3" s="114" t="s">
        <v>355</v>
      </c>
      <c r="Z3" s="114" t="s">
        <v>356</v>
      </c>
      <c r="AA3" s="114" t="s">
        <v>357</v>
      </c>
      <c r="AB3" s="114" t="s">
        <v>358</v>
      </c>
      <c r="AC3" s="114" t="s">
        <v>359</v>
      </c>
      <c r="AD3" s="114" t="s">
        <v>360</v>
      </c>
      <c r="AE3" s="114" t="s">
        <v>361</v>
      </c>
      <c r="AF3" s="114" t="s">
        <v>362</v>
      </c>
      <c r="AG3" s="114" t="s">
        <v>363</v>
      </c>
      <c r="AH3" s="114" t="s">
        <v>364</v>
      </c>
      <c r="AI3" s="114" t="s">
        <v>384</v>
      </c>
      <c r="AJ3" s="114" t="s">
        <v>385</v>
      </c>
      <c r="AK3" s="114" t="s">
        <v>386</v>
      </c>
      <c r="AL3" s="114" t="s">
        <v>387</v>
      </c>
      <c r="AM3" s="114" t="s">
        <v>388</v>
      </c>
      <c r="AN3" s="114" t="s">
        <v>389</v>
      </c>
      <c r="AO3" s="114" t="s">
        <v>390</v>
      </c>
      <c r="AP3" s="114" t="s">
        <v>391</v>
      </c>
      <c r="AQ3" s="114" t="s">
        <v>392</v>
      </c>
      <c r="AR3" s="114" t="s">
        <v>393</v>
      </c>
      <c r="AS3" s="114" t="s">
        <v>394</v>
      </c>
      <c r="AT3" s="114" t="s">
        <v>395</v>
      </c>
      <c r="AU3" s="114" t="s">
        <v>396</v>
      </c>
      <c r="AV3" s="114" t="s">
        <v>397</v>
      </c>
      <c r="AW3" s="114" t="s">
        <v>398</v>
      </c>
      <c r="AX3" s="114" t="s">
        <v>399</v>
      </c>
      <c r="AY3" s="114" t="s">
        <v>400</v>
      </c>
      <c r="AZ3" s="114" t="s">
        <v>401</v>
      </c>
      <c r="BA3" s="114" t="s">
        <v>402</v>
      </c>
      <c r="BB3" s="114" t="s">
        <v>403</v>
      </c>
      <c r="BC3" s="114" t="s">
        <v>404</v>
      </c>
      <c r="BD3" s="114" t="s">
        <v>405</v>
      </c>
    </row>
    <row r="4" spans="1:56" x14ac:dyDescent="0.25">
      <c r="A4" s="112">
        <f ca="1">Exceedance!U4</f>
        <v>42826</v>
      </c>
      <c r="B4" s="273">
        <v>8.86</v>
      </c>
      <c r="C4" s="273">
        <v>12.75</v>
      </c>
      <c r="D4" s="273">
        <v>9</v>
      </c>
      <c r="E4" s="1">
        <v>16.817</v>
      </c>
      <c r="F4" s="1">
        <v>8.1440000000000001</v>
      </c>
      <c r="G4" s="1">
        <v>7.9290000000000003</v>
      </c>
      <c r="H4" s="1">
        <v>6.9969999999999999</v>
      </c>
      <c r="I4" s="1">
        <v>11.349</v>
      </c>
      <c r="J4" s="1">
        <v>8.89</v>
      </c>
      <c r="K4" s="1">
        <v>12.454000000000001</v>
      </c>
      <c r="L4" s="1">
        <v>9.8979999999999997</v>
      </c>
      <c r="M4" s="1">
        <v>14.311</v>
      </c>
      <c r="N4" s="1">
        <v>13.882999999999999</v>
      </c>
      <c r="O4" s="1">
        <v>7.2140000000000004</v>
      </c>
      <c r="P4" s="1">
        <v>14.295</v>
      </c>
      <c r="Q4" s="1">
        <v>8.1050000000000004</v>
      </c>
      <c r="R4" s="1">
        <v>11.451000000000001</v>
      </c>
      <c r="S4" s="1">
        <v>6.6369999999999996</v>
      </c>
      <c r="T4" s="1">
        <v>7.242</v>
      </c>
      <c r="U4" s="1">
        <v>8.0129999999999999</v>
      </c>
      <c r="V4" s="1">
        <v>7.5810000000000004</v>
      </c>
      <c r="W4" s="1">
        <v>8.0299999999999976</v>
      </c>
      <c r="X4" s="1">
        <v>11.641</v>
      </c>
      <c r="Y4" s="1">
        <v>10.585000000000001</v>
      </c>
      <c r="Z4" s="1">
        <v>10.227</v>
      </c>
      <c r="AA4" s="1">
        <v>10.086</v>
      </c>
      <c r="AB4" s="1">
        <v>9.4090000000000007</v>
      </c>
      <c r="AC4" s="1">
        <v>10.175000000000001</v>
      </c>
      <c r="AD4" s="1">
        <v>11.656000000000001</v>
      </c>
      <c r="AE4" s="1">
        <v>8.8230000000000004</v>
      </c>
      <c r="AF4" s="1">
        <v>7.7030000000000003</v>
      </c>
      <c r="AG4" s="1">
        <v>8.9380000000000006</v>
      </c>
      <c r="AH4" s="1">
        <v>10.182</v>
      </c>
      <c r="AI4" s="1">
        <v>7.601</v>
      </c>
      <c r="AJ4" s="1">
        <v>12.335000000000001</v>
      </c>
      <c r="AK4" s="1">
        <v>6.702</v>
      </c>
      <c r="AL4" s="1">
        <v>8.4809999999999999</v>
      </c>
      <c r="AM4" s="1">
        <v>9</v>
      </c>
    </row>
    <row r="5" spans="1:56" x14ac:dyDescent="0.25">
      <c r="A5" s="112">
        <f ca="1">Exceedance!U5</f>
        <v>42856</v>
      </c>
      <c r="B5" s="273">
        <v>28.59</v>
      </c>
      <c r="C5" s="273">
        <v>41.18</v>
      </c>
      <c r="D5" s="273">
        <v>37</v>
      </c>
      <c r="E5" s="1">
        <v>44.091000000000001</v>
      </c>
      <c r="F5" s="1">
        <v>27.026</v>
      </c>
      <c r="G5" s="1">
        <v>23.228000000000002</v>
      </c>
      <c r="H5" s="1">
        <v>45.694000000000003</v>
      </c>
      <c r="I5" s="1">
        <v>47.335000000000001</v>
      </c>
      <c r="J5" s="1">
        <v>32.11</v>
      </c>
      <c r="K5" s="1">
        <v>42.897999999999996</v>
      </c>
      <c r="L5" s="1">
        <v>33.173000000000002</v>
      </c>
      <c r="M5" s="1">
        <v>35.055</v>
      </c>
      <c r="N5" s="1">
        <v>37</v>
      </c>
      <c r="O5" s="1">
        <v>30.533999999999999</v>
      </c>
      <c r="P5" s="1">
        <v>48.484999999999999</v>
      </c>
      <c r="Q5" s="1">
        <v>35.448</v>
      </c>
      <c r="R5" s="1">
        <v>40.103000000000002</v>
      </c>
      <c r="S5" s="1">
        <v>25.95</v>
      </c>
      <c r="T5" s="1">
        <v>45.375999999999998</v>
      </c>
      <c r="U5" s="1">
        <v>38.228000000000002</v>
      </c>
      <c r="V5" s="1">
        <v>31.838000000000001</v>
      </c>
      <c r="W5" s="1">
        <v>32.197000000000003</v>
      </c>
      <c r="X5" s="1">
        <v>45.742000000000004</v>
      </c>
      <c r="Y5" s="1">
        <v>46.725999999999999</v>
      </c>
      <c r="Z5" s="1">
        <v>29.367000000000001</v>
      </c>
      <c r="AA5" s="1">
        <v>36.366</v>
      </c>
      <c r="AB5" s="1">
        <v>42.951000000000001</v>
      </c>
      <c r="AC5" s="1">
        <v>37.321999999999996</v>
      </c>
      <c r="AD5" s="1">
        <v>38.835999999999999</v>
      </c>
      <c r="AE5" s="1">
        <v>39.747999999999998</v>
      </c>
      <c r="AF5" s="1">
        <v>29.684000000000001</v>
      </c>
      <c r="AG5" s="1">
        <v>42.334000000000003</v>
      </c>
      <c r="AH5" s="1">
        <v>26.087</v>
      </c>
      <c r="AI5" s="1">
        <v>24.934000000000005</v>
      </c>
      <c r="AJ5" s="1">
        <v>44.338999999999999</v>
      </c>
      <c r="AK5" s="1">
        <v>37.642000000000003</v>
      </c>
      <c r="AL5" s="1">
        <v>29.155999999999999</v>
      </c>
      <c r="AM5" s="1">
        <v>34.118000000000002</v>
      </c>
    </row>
    <row r="6" spans="1:56" x14ac:dyDescent="0.25">
      <c r="A6" s="112">
        <f ca="1">Exceedance!U6</f>
        <v>42887</v>
      </c>
      <c r="B6" s="273">
        <v>42.18</v>
      </c>
      <c r="C6" s="273">
        <v>60.74</v>
      </c>
      <c r="D6" s="273">
        <v>51</v>
      </c>
      <c r="E6" s="1">
        <v>54.494999999999997</v>
      </c>
      <c r="F6" s="1">
        <v>46.238</v>
      </c>
      <c r="G6" s="1">
        <v>68.885999999999996</v>
      </c>
      <c r="H6" s="1">
        <v>67.269000000000005</v>
      </c>
      <c r="I6" s="1">
        <v>51.305999999999997</v>
      </c>
      <c r="J6" s="1">
        <v>50.591999999999999</v>
      </c>
      <c r="K6" s="1">
        <v>40.328000000000003</v>
      </c>
      <c r="L6" s="1">
        <v>48.86</v>
      </c>
      <c r="M6" s="1">
        <v>36.609000000000002</v>
      </c>
      <c r="N6" s="1">
        <v>60.316000000000003</v>
      </c>
      <c r="O6" s="1">
        <v>56.850999999999999</v>
      </c>
      <c r="P6" s="1">
        <v>41.43</v>
      </c>
      <c r="Q6" s="1">
        <v>55.465000000000003</v>
      </c>
      <c r="R6" s="1">
        <v>51</v>
      </c>
      <c r="S6" s="1">
        <v>82.177000000000007</v>
      </c>
      <c r="T6" s="1">
        <v>48.801000000000002</v>
      </c>
      <c r="U6" s="1">
        <v>66.301000000000002</v>
      </c>
      <c r="V6" s="1">
        <v>42.451999999999998</v>
      </c>
      <c r="W6" s="1">
        <v>70.899000000000001</v>
      </c>
      <c r="X6" s="1">
        <v>41.905999999999999</v>
      </c>
      <c r="Y6" s="1">
        <v>49.241</v>
      </c>
      <c r="Z6" s="1">
        <v>38.942999999999998</v>
      </c>
      <c r="AA6" s="1">
        <v>58.948</v>
      </c>
      <c r="AB6" s="1">
        <v>44.578000000000003</v>
      </c>
      <c r="AC6" s="1">
        <v>47.789000000000001</v>
      </c>
      <c r="AD6" s="1">
        <v>45.209000000000003</v>
      </c>
      <c r="AE6" s="1">
        <v>47.960999999999999</v>
      </c>
      <c r="AF6" s="1">
        <v>61.11</v>
      </c>
      <c r="AG6" s="1">
        <v>46.280999999999999</v>
      </c>
      <c r="AH6" s="1">
        <v>60.305</v>
      </c>
      <c r="AI6" s="1">
        <v>70.498000000000005</v>
      </c>
      <c r="AJ6" s="1">
        <v>33.243000000000002</v>
      </c>
      <c r="AK6" s="1">
        <v>63.643000000000001</v>
      </c>
      <c r="AL6" s="1">
        <v>53.96</v>
      </c>
      <c r="AM6" s="1">
        <v>76.418000000000006</v>
      </c>
    </row>
    <row r="7" spans="1:56" x14ac:dyDescent="0.25">
      <c r="A7" s="112">
        <f ca="1">Exceedance!U7</f>
        <v>42917</v>
      </c>
      <c r="B7" s="273">
        <v>20.36</v>
      </c>
      <c r="C7" s="273">
        <v>29.32</v>
      </c>
      <c r="D7" s="273">
        <v>21</v>
      </c>
      <c r="E7" s="1">
        <v>20.454999999999998</v>
      </c>
      <c r="F7" s="1">
        <v>24.378</v>
      </c>
      <c r="G7" s="1">
        <v>37.787999999999997</v>
      </c>
      <c r="H7" s="1">
        <v>29.336999999999996</v>
      </c>
      <c r="I7" s="1">
        <v>18.471</v>
      </c>
      <c r="J7" s="1">
        <v>21.939</v>
      </c>
      <c r="K7" s="1">
        <v>16.506</v>
      </c>
      <c r="L7" s="1">
        <v>21.722999999999999</v>
      </c>
      <c r="M7" s="1">
        <v>15.391</v>
      </c>
      <c r="N7" s="1">
        <v>24.721</v>
      </c>
      <c r="O7" s="1">
        <v>23.431000000000001</v>
      </c>
      <c r="P7" s="1">
        <v>21</v>
      </c>
      <c r="Q7" s="1">
        <v>25.870999999999999</v>
      </c>
      <c r="R7" s="1">
        <v>17.933</v>
      </c>
      <c r="S7" s="1">
        <v>70.915000000000006</v>
      </c>
      <c r="T7" s="1">
        <v>19.021000000000001</v>
      </c>
      <c r="U7" s="1">
        <v>24.227</v>
      </c>
      <c r="V7" s="1">
        <v>22.193000000000001</v>
      </c>
      <c r="W7" s="1">
        <v>37.286000000000001</v>
      </c>
      <c r="X7" s="1">
        <v>14.728</v>
      </c>
      <c r="Y7" s="1">
        <v>17.393999999999998</v>
      </c>
      <c r="Z7" s="1">
        <v>12.802</v>
      </c>
      <c r="AA7" s="1">
        <v>19.131</v>
      </c>
      <c r="AB7" s="1">
        <v>17.974</v>
      </c>
      <c r="AC7" s="1">
        <v>20.091000000000001</v>
      </c>
      <c r="AD7" s="1">
        <v>14.35</v>
      </c>
      <c r="AE7" s="1">
        <v>19.629000000000001</v>
      </c>
      <c r="AF7" s="1">
        <v>27.603000000000002</v>
      </c>
      <c r="AG7" s="1">
        <v>22.219000000000001</v>
      </c>
      <c r="AH7" s="1">
        <v>19.265000000000001</v>
      </c>
      <c r="AI7" s="1">
        <v>33.82</v>
      </c>
      <c r="AJ7" s="1">
        <v>12.489000000000001</v>
      </c>
      <c r="AK7" s="1">
        <v>22.686</v>
      </c>
      <c r="AL7" s="1">
        <v>18.111999999999998</v>
      </c>
      <c r="AM7" s="1">
        <v>28.081</v>
      </c>
    </row>
    <row r="8" spans="1:56" x14ac:dyDescent="0.25">
      <c r="A8" s="112">
        <f ca="1">Exceedance!U8</f>
        <v>42948</v>
      </c>
      <c r="B8" s="273">
        <v>9.89</v>
      </c>
      <c r="C8" s="273">
        <v>13.859999999999998</v>
      </c>
      <c r="D8" s="273">
        <v>11</v>
      </c>
      <c r="E8" s="1">
        <v>11.14</v>
      </c>
      <c r="F8" s="1">
        <v>11.138999999999999</v>
      </c>
      <c r="G8" s="1">
        <v>18.417000000000002</v>
      </c>
      <c r="H8" s="1">
        <v>14.48</v>
      </c>
      <c r="I8" s="1">
        <v>10.506</v>
      </c>
      <c r="J8" s="1">
        <v>10.846</v>
      </c>
      <c r="K8" s="1">
        <v>10.321</v>
      </c>
      <c r="L8" s="1">
        <v>10.901</v>
      </c>
      <c r="M8" s="1">
        <v>9.734</v>
      </c>
      <c r="N8" s="1">
        <v>11.63</v>
      </c>
      <c r="O8" s="1">
        <v>11</v>
      </c>
      <c r="P8" s="1">
        <v>12.294</v>
      </c>
      <c r="Q8" s="1">
        <v>11.67</v>
      </c>
      <c r="R8" s="1">
        <v>9.984</v>
      </c>
      <c r="S8" s="1">
        <v>24.285</v>
      </c>
      <c r="T8" s="1">
        <v>10.105</v>
      </c>
      <c r="U8" s="1">
        <v>12.589</v>
      </c>
      <c r="V8" s="1">
        <v>10.448</v>
      </c>
      <c r="W8" s="1">
        <v>14.836000000000002</v>
      </c>
      <c r="X8" s="1">
        <v>9.3590000000000018</v>
      </c>
      <c r="Y8" s="1">
        <v>10.593999999999999</v>
      </c>
      <c r="Z8" s="1">
        <v>7.9779999999999998</v>
      </c>
      <c r="AA8" s="1">
        <v>10.419</v>
      </c>
      <c r="AB8" s="1">
        <v>9.7520000000000007</v>
      </c>
      <c r="AC8" s="1">
        <v>11.513</v>
      </c>
      <c r="AD8" s="1">
        <v>9.5500000000000007</v>
      </c>
      <c r="AE8" s="1">
        <v>11.052</v>
      </c>
      <c r="AF8" s="1">
        <v>11.898999999999999</v>
      </c>
      <c r="AG8" s="1">
        <v>10.586</v>
      </c>
      <c r="AH8" s="1">
        <v>12.196</v>
      </c>
      <c r="AI8" s="1">
        <v>14.002000000000001</v>
      </c>
      <c r="AJ8" s="1">
        <v>8.4009999999999998</v>
      </c>
      <c r="AK8" s="1">
        <v>12.186999999999999</v>
      </c>
      <c r="AL8" s="1">
        <v>10.069000000000001</v>
      </c>
      <c r="AM8" s="1">
        <v>12.708</v>
      </c>
    </row>
    <row r="9" spans="1:56" x14ac:dyDescent="0.25">
      <c r="A9" s="112">
        <f ca="1">Exceedance!U9</f>
        <v>42979</v>
      </c>
      <c r="B9" s="273">
        <v>6.7</v>
      </c>
      <c r="C9" s="273">
        <v>9.11</v>
      </c>
      <c r="D9" s="273">
        <v>8</v>
      </c>
      <c r="E9" s="1">
        <v>7.8140000000000001</v>
      </c>
      <c r="F9" s="1">
        <v>8.6240000000000006</v>
      </c>
      <c r="G9" s="1">
        <v>9.4209999999999994</v>
      </c>
      <c r="H9" s="1">
        <v>9.1379999999999999</v>
      </c>
      <c r="I9" s="1">
        <v>7.9169999999999998</v>
      </c>
      <c r="J9" s="1">
        <v>8.7799999999999994</v>
      </c>
      <c r="K9" s="1">
        <v>7.1550000000000002</v>
      </c>
      <c r="L9" s="1">
        <v>8</v>
      </c>
      <c r="M9" s="1">
        <v>6.863999999999999</v>
      </c>
      <c r="N9" s="1">
        <v>8.0860000000000003</v>
      </c>
      <c r="O9" s="1">
        <v>7.524</v>
      </c>
      <c r="P9" s="1">
        <v>8.4649999999999999</v>
      </c>
      <c r="Q9" s="1">
        <v>8.2880000000000003</v>
      </c>
      <c r="R9" s="1">
        <v>7.3129999999999997</v>
      </c>
      <c r="S9" s="1">
        <v>12.662000000000001</v>
      </c>
      <c r="T9" s="1">
        <v>7.581999999999999</v>
      </c>
      <c r="U9" s="1">
        <v>8.7680000000000007</v>
      </c>
      <c r="V9" s="1">
        <v>6.8929999999999998</v>
      </c>
      <c r="W9" s="1">
        <v>9.2629999999999999</v>
      </c>
      <c r="X9" s="1">
        <v>6.8849999999999998</v>
      </c>
      <c r="Y9" s="1">
        <v>7.5570000000000004</v>
      </c>
      <c r="Z9" s="1">
        <v>6.0579999999999998</v>
      </c>
      <c r="AA9" s="1">
        <v>9.41</v>
      </c>
      <c r="AB9" s="1">
        <v>7.1769999999999996</v>
      </c>
      <c r="AC9" s="1">
        <v>7.4829999999999997</v>
      </c>
      <c r="AD9" s="1">
        <v>7.4249999999999998</v>
      </c>
      <c r="AE9" s="1">
        <v>8.5619999999999994</v>
      </c>
      <c r="AF9" s="1">
        <v>8.01</v>
      </c>
      <c r="AG9" s="1">
        <v>7.4219999999999997</v>
      </c>
      <c r="AH9" s="1">
        <v>7.6189999999999998</v>
      </c>
      <c r="AI9" s="1">
        <v>8.6460000000000008</v>
      </c>
      <c r="AJ9" s="1">
        <v>6.5279999999999996</v>
      </c>
      <c r="AK9" s="1">
        <v>9.4789999999999992</v>
      </c>
      <c r="AL9" s="1">
        <v>8.5070000000000014</v>
      </c>
      <c r="AM9" s="1">
        <v>9.1739999999999995</v>
      </c>
    </row>
    <row r="10" spans="1:56" x14ac:dyDescent="0.25">
      <c r="A10" s="112">
        <f ca="1">Exceedance!U10</f>
        <v>43009</v>
      </c>
      <c r="B10" s="273">
        <v>5.71</v>
      </c>
      <c r="C10" s="273">
        <v>7.5</v>
      </c>
      <c r="D10" s="273">
        <v>7.04</v>
      </c>
      <c r="E10" s="1">
        <v>7.5890000000000004</v>
      </c>
      <c r="F10" s="1">
        <v>7.4489999999999998</v>
      </c>
      <c r="G10" s="1">
        <v>8.5779999999999994</v>
      </c>
      <c r="H10" s="1">
        <v>8.8979999999999997</v>
      </c>
      <c r="I10" s="1">
        <v>11.071999999999999</v>
      </c>
      <c r="J10" s="1">
        <v>8.6259999999999994</v>
      </c>
      <c r="K10" s="1">
        <v>6.6059999999999999</v>
      </c>
      <c r="L10" s="1">
        <v>7.2090000000000005</v>
      </c>
      <c r="M10" s="1">
        <v>6.5610000000000008</v>
      </c>
      <c r="N10" s="1">
        <v>10.122</v>
      </c>
      <c r="O10" s="1">
        <v>7.1139999999999999</v>
      </c>
      <c r="P10" s="1">
        <v>7.1849999999999996</v>
      </c>
      <c r="Q10" s="1">
        <v>8.3569999999999993</v>
      </c>
      <c r="R10" s="1">
        <v>7.2279999999999998</v>
      </c>
      <c r="S10" s="1">
        <v>12.084</v>
      </c>
      <c r="T10" s="1">
        <v>7.6429999999999998</v>
      </c>
      <c r="U10" s="1">
        <v>8.8520000000000003</v>
      </c>
      <c r="V10" s="1">
        <v>7.6340000000000012</v>
      </c>
      <c r="W10" s="1">
        <v>8.6029999999999998</v>
      </c>
      <c r="X10" s="1">
        <v>6.6589999999999998</v>
      </c>
      <c r="Y10" s="1">
        <v>7.0430000000000001</v>
      </c>
      <c r="Z10" s="1">
        <v>7.0819999999999999</v>
      </c>
      <c r="AA10" s="1">
        <v>7.9089999999999998</v>
      </c>
      <c r="AB10" s="1">
        <v>7.0410000000000004</v>
      </c>
      <c r="AC10" s="1">
        <v>8.25</v>
      </c>
      <c r="AD10" s="1">
        <v>9.9</v>
      </c>
      <c r="AE10" s="1">
        <v>8.4749999999999996</v>
      </c>
      <c r="AF10" s="1">
        <v>8.0679999999999996</v>
      </c>
      <c r="AG10" s="1">
        <v>7.7590000000000003</v>
      </c>
      <c r="AH10" s="1">
        <v>7.399</v>
      </c>
      <c r="AI10" s="1">
        <v>8.6859999999999999</v>
      </c>
      <c r="AJ10" s="1">
        <v>6.194</v>
      </c>
      <c r="AK10" s="1">
        <v>9.593</v>
      </c>
      <c r="AL10" s="1">
        <v>10.271000000000001</v>
      </c>
      <c r="AM10" s="1">
        <v>8.282</v>
      </c>
    </row>
    <row r="11" spans="1:56" x14ac:dyDescent="0.25">
      <c r="A11" s="112">
        <f ca="1">Exceedance!U11</f>
        <v>43040</v>
      </c>
      <c r="B11" s="273">
        <v>4.55</v>
      </c>
      <c r="C11" s="273">
        <v>5.78</v>
      </c>
      <c r="D11" s="273">
        <v>5.26</v>
      </c>
      <c r="E11" s="1">
        <v>7.0110000000000001</v>
      </c>
      <c r="F11" s="1">
        <v>6.052999999999999</v>
      </c>
      <c r="G11" s="1">
        <v>7.4589999999999996</v>
      </c>
      <c r="H11" s="1">
        <v>7.2440000000000007</v>
      </c>
      <c r="I11" s="1">
        <v>7.7229999999999999</v>
      </c>
      <c r="J11" s="1">
        <v>6.5609999999999999</v>
      </c>
      <c r="K11" s="1">
        <v>5.7080000000000002</v>
      </c>
      <c r="L11" s="1">
        <v>5.9779999999999998</v>
      </c>
      <c r="M11" s="1">
        <v>5.4589999999999996</v>
      </c>
      <c r="N11" s="1">
        <v>8.8650000000000002</v>
      </c>
      <c r="O11" s="1">
        <v>6.1369999999999996</v>
      </c>
      <c r="P11" s="1">
        <v>6.1470000000000002</v>
      </c>
      <c r="Q11" s="1">
        <v>6.9649999999999999</v>
      </c>
      <c r="R11" s="1">
        <v>6.6980000000000004</v>
      </c>
      <c r="S11" s="1">
        <v>9.2219999999999995</v>
      </c>
      <c r="T11" s="1">
        <v>6.2469999999999999</v>
      </c>
      <c r="U11" s="1">
        <v>7.1340000000000003</v>
      </c>
      <c r="V11" s="1">
        <v>6.0140000000000002</v>
      </c>
      <c r="W11" s="1">
        <v>7.38</v>
      </c>
      <c r="X11" s="1">
        <v>5.6340000000000003</v>
      </c>
      <c r="Y11" s="1">
        <v>6.4580000000000002</v>
      </c>
      <c r="Z11" s="1">
        <v>5.2530000000000001</v>
      </c>
      <c r="AA11" s="1">
        <v>6.4029999999999996</v>
      </c>
      <c r="AB11" s="1">
        <v>6.2960000000000003</v>
      </c>
      <c r="AC11" s="1">
        <v>7.3319999999999999</v>
      </c>
      <c r="AD11" s="1">
        <v>7.0330000000000004</v>
      </c>
      <c r="AE11" s="1">
        <v>7.0780000000000003</v>
      </c>
      <c r="AF11" s="1">
        <v>7.125</v>
      </c>
      <c r="AG11" s="1">
        <v>6.9180000000000001</v>
      </c>
      <c r="AH11" s="1">
        <v>6.9930000000000003</v>
      </c>
      <c r="AI11" s="1">
        <v>7.2110000000000003</v>
      </c>
      <c r="AJ11" s="1">
        <v>5.2729999999999997</v>
      </c>
      <c r="AK11" s="1">
        <v>7.1550000000000002</v>
      </c>
      <c r="AL11" s="1">
        <v>6.9139999999999997</v>
      </c>
      <c r="AM11" s="1">
        <v>7.6020000000000003</v>
      </c>
    </row>
    <row r="12" spans="1:56" x14ac:dyDescent="0.25">
      <c r="A12" s="112">
        <f ca="1">Exceedance!U12</f>
        <v>43070</v>
      </c>
      <c r="B12" s="273">
        <v>4.05</v>
      </c>
      <c r="C12" s="273">
        <v>5.25</v>
      </c>
      <c r="D12" s="273">
        <v>4.68</v>
      </c>
      <c r="E12" s="1">
        <v>6.12</v>
      </c>
      <c r="F12" s="1">
        <v>5.4790000000000001</v>
      </c>
      <c r="G12" s="1">
        <v>6.734</v>
      </c>
      <c r="H12" s="1">
        <v>6.5910000000000002</v>
      </c>
      <c r="I12" s="1">
        <v>6.2329999999999997</v>
      </c>
      <c r="J12" s="1">
        <v>5.68</v>
      </c>
      <c r="K12" s="1">
        <v>5.3230000000000004</v>
      </c>
      <c r="L12" s="1">
        <v>5.4909999999999997</v>
      </c>
      <c r="M12" s="1">
        <v>4.9420000000000002</v>
      </c>
      <c r="N12" s="1">
        <v>6.9109999999999996</v>
      </c>
      <c r="O12" s="1">
        <v>5.6740000000000004</v>
      </c>
      <c r="P12" s="1">
        <v>5.6349999999999998</v>
      </c>
      <c r="Q12" s="1">
        <v>6.0389999999999997</v>
      </c>
      <c r="R12" s="1">
        <v>5.79</v>
      </c>
      <c r="S12" s="1">
        <v>8.3230000000000004</v>
      </c>
      <c r="T12" s="1">
        <v>5.7530000000000001</v>
      </c>
      <c r="U12" s="1">
        <v>6.3570000000000002</v>
      </c>
      <c r="V12" s="1">
        <v>5.6159999999999997</v>
      </c>
      <c r="W12" s="1">
        <v>6.7320000000000002</v>
      </c>
      <c r="X12" s="1">
        <v>5.194</v>
      </c>
      <c r="Y12" s="1">
        <v>5.7169999999999996</v>
      </c>
      <c r="Z12" s="1">
        <v>4.702</v>
      </c>
      <c r="AA12" s="1">
        <v>5.8659999999999997</v>
      </c>
      <c r="AB12" s="1">
        <v>5.49</v>
      </c>
      <c r="AC12" s="1">
        <v>5.9139999999999997</v>
      </c>
      <c r="AD12" s="1">
        <v>5.7320000000000002</v>
      </c>
      <c r="AE12" s="1">
        <v>5.8179999999999996</v>
      </c>
      <c r="AF12" s="1">
        <v>6.1550000000000002</v>
      </c>
      <c r="AG12" s="1">
        <v>5.8259999999999996</v>
      </c>
      <c r="AH12" s="1">
        <v>5.9409999999999998</v>
      </c>
      <c r="AI12" s="1">
        <v>6.4669999999999996</v>
      </c>
      <c r="AJ12" s="1">
        <v>4.82</v>
      </c>
      <c r="AK12" s="1">
        <v>6.319</v>
      </c>
      <c r="AL12" s="1">
        <v>5.8010000000000002</v>
      </c>
      <c r="AM12" s="1">
        <v>6.9109999999999996</v>
      </c>
    </row>
    <row r="13" spans="1:56" x14ac:dyDescent="0.25">
      <c r="A13" s="112">
        <f ca="1">Exceedance!U13</f>
        <v>43101</v>
      </c>
      <c r="B13" s="273">
        <v>4.09</v>
      </c>
      <c r="C13" s="273">
        <v>4.87</v>
      </c>
      <c r="D13" s="273">
        <v>4.3499999999999996</v>
      </c>
      <c r="E13" s="1">
        <v>5.3689999999999998</v>
      </c>
      <c r="F13" s="1">
        <v>4.8929999999999998</v>
      </c>
      <c r="G13" s="1">
        <v>6.0030000000000001</v>
      </c>
      <c r="H13" s="1">
        <v>5.89</v>
      </c>
      <c r="I13" s="1">
        <v>5.4489999999999998</v>
      </c>
      <c r="J13" s="1">
        <v>5.05</v>
      </c>
      <c r="K13" s="1">
        <v>4.7610000000000001</v>
      </c>
      <c r="L13" s="1">
        <v>4.9000000000000004</v>
      </c>
      <c r="M13" s="1">
        <v>4.4009999999999998</v>
      </c>
      <c r="N13" s="1">
        <v>5.8499999999999988</v>
      </c>
      <c r="O13" s="1">
        <v>5.0709999999999997</v>
      </c>
      <c r="P13" s="1">
        <v>5.0419999999999998</v>
      </c>
      <c r="Q13" s="1">
        <v>5.3449999999999998</v>
      </c>
      <c r="R13" s="1">
        <v>5.0890000000000004</v>
      </c>
      <c r="S13" s="1">
        <v>7.2729999999999997</v>
      </c>
      <c r="T13" s="1">
        <v>5.0540000000000003</v>
      </c>
      <c r="U13" s="1">
        <v>5.6769999999999996</v>
      </c>
      <c r="V13" s="1">
        <v>4.8369999999999997</v>
      </c>
      <c r="W13" s="1">
        <v>5.9889999999999999</v>
      </c>
      <c r="X13" s="1">
        <v>4.6399999999999997</v>
      </c>
      <c r="Y13" s="1">
        <v>5.03</v>
      </c>
      <c r="Z13" s="1">
        <v>4.1779999999999999</v>
      </c>
      <c r="AA13" s="1">
        <v>5.2359999999999998</v>
      </c>
      <c r="AB13" s="1">
        <v>4.8380000000000001</v>
      </c>
      <c r="AC13" s="1">
        <v>5.1360000000000001</v>
      </c>
      <c r="AD13" s="1">
        <v>5.0070000000000006</v>
      </c>
      <c r="AE13" s="1">
        <v>5.0759999999999996</v>
      </c>
      <c r="AF13" s="1">
        <v>5.468</v>
      </c>
      <c r="AG13" s="1">
        <v>5.0999999999999996</v>
      </c>
      <c r="AH13" s="1">
        <v>5.2039999999999997</v>
      </c>
      <c r="AI13" s="1">
        <v>5.7549999999999999</v>
      </c>
      <c r="AJ13" s="1">
        <v>4.3010000000000002</v>
      </c>
      <c r="AK13" s="1">
        <v>5.63</v>
      </c>
      <c r="AL13" s="1">
        <v>5.1040000000000001</v>
      </c>
      <c r="AM13" s="1">
        <v>6.2720000000000002</v>
      </c>
    </row>
    <row r="14" spans="1:56" x14ac:dyDescent="0.25">
      <c r="A14" s="112">
        <f ca="1">Exceedance!U14</f>
        <v>43132</v>
      </c>
      <c r="B14" s="273">
        <v>3.62</v>
      </c>
      <c r="C14" s="273">
        <v>4.04</v>
      </c>
      <c r="D14" s="273">
        <v>3.8</v>
      </c>
      <c r="E14" s="1">
        <v>4.3460000000000001</v>
      </c>
      <c r="F14" s="1">
        <v>3.9789999999999996</v>
      </c>
      <c r="G14" s="1">
        <v>4.875</v>
      </c>
      <c r="H14" s="1">
        <v>4.7930000000000001</v>
      </c>
      <c r="I14" s="1">
        <v>4.4109999999999996</v>
      </c>
      <c r="J14" s="1">
        <v>4.1109999999999998</v>
      </c>
      <c r="K14" s="1">
        <v>3.8740000000000001</v>
      </c>
      <c r="L14" s="1">
        <v>3.9750000000000001</v>
      </c>
      <c r="M14" s="1">
        <v>3.569</v>
      </c>
      <c r="N14" s="1">
        <v>4.7140000000000004</v>
      </c>
      <c r="O14" s="1">
        <v>4.117</v>
      </c>
      <c r="P14" s="1">
        <v>4.1120000000000001</v>
      </c>
      <c r="Q14" s="1">
        <v>4.3540000000000001</v>
      </c>
      <c r="R14" s="1">
        <v>4.1449999999999996</v>
      </c>
      <c r="S14" s="1">
        <v>5.8879999999999999</v>
      </c>
      <c r="T14" s="1">
        <v>4.1029999999999998</v>
      </c>
      <c r="U14" s="1">
        <v>4.62</v>
      </c>
      <c r="V14" s="1">
        <v>3.9049999999999998</v>
      </c>
      <c r="W14" s="1">
        <v>4.859</v>
      </c>
      <c r="X14" s="1">
        <v>3.782</v>
      </c>
      <c r="Y14" s="1">
        <v>4.0940000000000003</v>
      </c>
      <c r="Z14" s="1">
        <v>3.387</v>
      </c>
      <c r="AA14" s="1">
        <v>4.25</v>
      </c>
      <c r="AB14" s="1">
        <v>3.9380000000000006</v>
      </c>
      <c r="AC14" s="1">
        <v>4.17</v>
      </c>
      <c r="AD14" s="1">
        <v>4.069</v>
      </c>
      <c r="AE14" s="1">
        <v>4.1029999999999998</v>
      </c>
      <c r="AF14" s="1">
        <v>4.4450000000000003</v>
      </c>
      <c r="AG14" s="1">
        <v>4.1449999999999996</v>
      </c>
      <c r="AH14" s="1">
        <v>4.2240000000000002</v>
      </c>
      <c r="AI14" s="1">
        <v>4.6900000000000004</v>
      </c>
      <c r="AJ14" s="1">
        <v>3.4910000000000001</v>
      </c>
      <c r="AK14" s="1">
        <v>4.5750000000000002</v>
      </c>
      <c r="AL14" s="1">
        <v>4.2619999999999996</v>
      </c>
      <c r="AM14" s="1">
        <v>5.141</v>
      </c>
    </row>
    <row r="15" spans="1:56" x14ac:dyDescent="0.25">
      <c r="A15" s="112">
        <f ca="1">Exceedance!U15</f>
        <v>43160</v>
      </c>
      <c r="B15" s="273">
        <v>4.1399999999999997</v>
      </c>
      <c r="C15" s="273">
        <v>4.7300000000000004</v>
      </c>
      <c r="D15" s="273">
        <v>4.4400000000000004</v>
      </c>
      <c r="E15" s="1">
        <v>4.327</v>
      </c>
      <c r="F15" s="1">
        <v>4.7709999999999999</v>
      </c>
      <c r="G15" s="1">
        <v>4.8339999999999996</v>
      </c>
      <c r="H15" s="1">
        <v>5.1829999999999998</v>
      </c>
      <c r="I15" s="1">
        <v>5.5129999999999999</v>
      </c>
      <c r="J15" s="1">
        <v>4.367</v>
      </c>
      <c r="K15" s="1">
        <v>3.8969999999999998</v>
      </c>
      <c r="L15" s="1">
        <v>4.6639999999999997</v>
      </c>
      <c r="M15" s="1">
        <v>4.5019999999999998</v>
      </c>
      <c r="N15" s="1">
        <v>5.1280000000000001</v>
      </c>
      <c r="O15" s="1">
        <v>4.444</v>
      </c>
      <c r="P15" s="1">
        <v>4.532</v>
      </c>
      <c r="Q15" s="1">
        <v>4.8250000000000002</v>
      </c>
      <c r="R15" s="1">
        <v>5.0739999999999998</v>
      </c>
      <c r="S15" s="1">
        <v>5.8250000000000002</v>
      </c>
      <c r="T15" s="1">
        <v>4.476</v>
      </c>
      <c r="U15" s="1">
        <v>4.97</v>
      </c>
      <c r="V15" s="1">
        <v>4.6950000000000003</v>
      </c>
      <c r="W15" s="1">
        <v>4.8979999999999997</v>
      </c>
      <c r="X15" s="1">
        <v>3.988</v>
      </c>
      <c r="Y15" s="1">
        <v>4.1289999999999996</v>
      </c>
      <c r="Z15" s="1">
        <v>3.6720000000000002</v>
      </c>
      <c r="AA15" s="1">
        <v>5.9960000000000004</v>
      </c>
      <c r="AB15" s="1">
        <v>3.9060000000000001</v>
      </c>
      <c r="AC15" s="1">
        <v>4.1349999999999998</v>
      </c>
      <c r="AD15" s="1">
        <v>6.4290000000000003</v>
      </c>
      <c r="AE15" s="1">
        <v>4.08</v>
      </c>
      <c r="AF15" s="1">
        <v>4.9349999999999996</v>
      </c>
      <c r="AG15" s="1">
        <v>4.1070000000000002</v>
      </c>
      <c r="AH15" s="1">
        <v>4.4459999999999997</v>
      </c>
      <c r="AI15" s="1">
        <v>5.9130000000000003</v>
      </c>
      <c r="AJ15" s="1">
        <v>3.4830000000000001</v>
      </c>
      <c r="AK15" s="1">
        <v>4.5350000000000001</v>
      </c>
      <c r="AL15" s="1">
        <v>5.7510000000000003</v>
      </c>
      <c r="AM15" s="1">
        <v>5.3470000000000004</v>
      </c>
    </row>
    <row r="16" spans="1:56" x14ac:dyDescent="0.25">
      <c r="A16" s="112">
        <f ca="1">Exceedance!U16</f>
        <v>43191</v>
      </c>
      <c r="B16" s="273">
        <v>7.7</v>
      </c>
      <c r="C16" s="273">
        <v>10.17</v>
      </c>
      <c r="D16" s="273">
        <v>8.76</v>
      </c>
      <c r="E16" s="1">
        <v>5.49</v>
      </c>
      <c r="F16" s="1">
        <v>4.8949999999999996</v>
      </c>
      <c r="G16" s="1">
        <v>4.7</v>
      </c>
      <c r="H16" s="1">
        <v>9.6210000000000004</v>
      </c>
      <c r="I16" s="1">
        <v>11.852</v>
      </c>
      <c r="J16" s="1">
        <v>8.4909999999999997</v>
      </c>
      <c r="K16" s="1">
        <v>6.5529999999999999</v>
      </c>
      <c r="L16" s="1">
        <v>11.326000000000001</v>
      </c>
      <c r="M16" s="1">
        <v>10.451000000000001</v>
      </c>
      <c r="N16" s="1">
        <v>6.73</v>
      </c>
      <c r="O16" s="1">
        <v>10.097</v>
      </c>
      <c r="P16" s="1">
        <v>7.8540000000000001</v>
      </c>
      <c r="Q16" s="1">
        <v>8.0060000000000002</v>
      </c>
      <c r="R16" s="1">
        <v>5.9320000000000004</v>
      </c>
      <c r="S16" s="1">
        <v>9.17</v>
      </c>
      <c r="T16" s="1">
        <v>5.9349999999999996</v>
      </c>
      <c r="U16" s="1">
        <v>6.0419999999999998</v>
      </c>
      <c r="V16" s="1">
        <v>6.2210000000000001</v>
      </c>
      <c r="W16" s="1">
        <v>9.4689999999999994</v>
      </c>
      <c r="X16" s="1">
        <v>7.0170000000000003</v>
      </c>
      <c r="Y16" s="1">
        <v>8.2270000000000003</v>
      </c>
      <c r="Z16" s="1">
        <v>6.1130000000000004</v>
      </c>
      <c r="AA16" s="1">
        <v>11.537000000000001</v>
      </c>
      <c r="AB16" s="1">
        <v>6.2049999999999992</v>
      </c>
      <c r="AC16" s="1">
        <v>9.266</v>
      </c>
      <c r="AD16" s="1">
        <v>9.2520000000000007</v>
      </c>
      <c r="AE16" s="1">
        <v>3.8860000000000001</v>
      </c>
      <c r="AF16" s="1">
        <v>6.2830000000000004</v>
      </c>
      <c r="AG16" s="1">
        <v>6.4710000000000001</v>
      </c>
      <c r="AH16" s="1">
        <v>6.4530000000000003</v>
      </c>
      <c r="AI16" s="1">
        <v>12.754</v>
      </c>
      <c r="AJ16" s="1">
        <v>4.7809999999999997</v>
      </c>
      <c r="AK16" s="1">
        <v>6.0339999999999998</v>
      </c>
      <c r="AL16" s="1">
        <v>10.331999999999999</v>
      </c>
      <c r="AM16" s="1">
        <v>10.662000000000001</v>
      </c>
    </row>
    <row r="17" spans="1:39" x14ac:dyDescent="0.25">
      <c r="A17" s="112">
        <f ca="1">Exceedance!U17</f>
        <v>43221</v>
      </c>
      <c r="B17" s="273">
        <v>23.3</v>
      </c>
      <c r="C17" s="273">
        <v>33.520000000000003</v>
      </c>
      <c r="D17" s="273">
        <v>28.28</v>
      </c>
      <c r="E17" s="1">
        <v>26.629000000000001</v>
      </c>
      <c r="F17" s="1">
        <v>17.361999999999998</v>
      </c>
      <c r="G17" s="1">
        <v>47.898000000000003</v>
      </c>
      <c r="H17" s="1">
        <v>51.89</v>
      </c>
      <c r="I17" s="1">
        <v>43.648000000000003</v>
      </c>
      <c r="J17" s="1">
        <v>39.594000000000001</v>
      </c>
      <c r="K17" s="1">
        <v>15.742000000000003</v>
      </c>
      <c r="L17" s="1">
        <v>25.568000000000001</v>
      </c>
      <c r="M17" s="1">
        <v>19.081</v>
      </c>
      <c r="N17" s="1">
        <v>24.78</v>
      </c>
      <c r="O17" s="1">
        <v>23.2</v>
      </c>
      <c r="P17" s="1">
        <v>38.923000000000002</v>
      </c>
      <c r="Q17" s="1">
        <v>26.478999999999999</v>
      </c>
      <c r="R17" s="1">
        <v>25.670999999999999</v>
      </c>
      <c r="S17" s="1">
        <v>61.753999999999998</v>
      </c>
      <c r="T17" s="1">
        <v>37.488</v>
      </c>
      <c r="U17" s="1">
        <v>20.841999999999999</v>
      </c>
      <c r="V17" s="1">
        <v>23.617999999999999</v>
      </c>
      <c r="W17" s="1">
        <v>31.562999999999999</v>
      </c>
      <c r="X17" s="1">
        <v>23.478999999999999</v>
      </c>
      <c r="Y17" s="1">
        <v>13.929999999999998</v>
      </c>
      <c r="Z17" s="1">
        <v>20.803999999999998</v>
      </c>
      <c r="AA17" s="1">
        <v>22.998000000000001</v>
      </c>
      <c r="AB17" s="1">
        <v>23.227</v>
      </c>
      <c r="AC17" s="1">
        <v>32.15</v>
      </c>
      <c r="AD17" s="1">
        <v>28.666</v>
      </c>
      <c r="AE17" s="1">
        <v>29.440999999999999</v>
      </c>
      <c r="AF17" s="1">
        <v>36.365000000000002</v>
      </c>
      <c r="AG17" s="1">
        <v>16.452999999999999</v>
      </c>
      <c r="AH17" s="1">
        <v>23.891999999999999</v>
      </c>
      <c r="AI17" s="1">
        <v>17.318000000000001</v>
      </c>
      <c r="AJ17" s="1">
        <v>18.300000000000004</v>
      </c>
      <c r="AK17" s="1">
        <v>32.523000000000003</v>
      </c>
      <c r="AL17" s="1">
        <v>25.134</v>
      </c>
      <c r="AM17" s="1">
        <v>20.337</v>
      </c>
    </row>
    <row r="18" spans="1:39" x14ac:dyDescent="0.25">
      <c r="A18" s="112">
        <f ca="1">Exceedance!U18</f>
        <v>43252</v>
      </c>
      <c r="B18" s="273">
        <v>30.54</v>
      </c>
      <c r="C18" s="273">
        <v>52.16</v>
      </c>
      <c r="D18" s="273">
        <v>41.72</v>
      </c>
      <c r="E18" s="1">
        <v>53.378</v>
      </c>
      <c r="F18" s="1">
        <v>56.850999999999999</v>
      </c>
      <c r="G18" s="1">
        <v>92.528000000000006</v>
      </c>
      <c r="H18" s="1">
        <v>56.744</v>
      </c>
      <c r="I18" s="1">
        <v>57.521000000000001</v>
      </c>
      <c r="J18" s="1">
        <v>37.246000000000002</v>
      </c>
      <c r="K18" s="1">
        <v>26.024999999999999</v>
      </c>
      <c r="L18" s="1">
        <v>30.908000000000001</v>
      </c>
      <c r="M18" s="1">
        <v>36.685000000000002</v>
      </c>
      <c r="N18" s="1">
        <v>44.515000000000001</v>
      </c>
      <c r="O18" s="1">
        <v>26.119</v>
      </c>
      <c r="P18" s="1">
        <v>66.599000000000004</v>
      </c>
      <c r="Q18" s="1">
        <v>39.936</v>
      </c>
      <c r="R18" s="1">
        <v>83.813000000000002</v>
      </c>
      <c r="S18" s="1">
        <v>65.269000000000005</v>
      </c>
      <c r="T18" s="1">
        <v>75.462999999999994</v>
      </c>
      <c r="U18" s="1">
        <v>30.538</v>
      </c>
      <c r="V18" s="1">
        <v>51.253</v>
      </c>
      <c r="W18" s="1">
        <v>28.102</v>
      </c>
      <c r="X18" s="1">
        <v>29.466000000000001</v>
      </c>
      <c r="Y18" s="1">
        <v>13.895</v>
      </c>
      <c r="Z18" s="1">
        <v>38.851999999999997</v>
      </c>
      <c r="AA18" s="1">
        <v>21.818000000000001</v>
      </c>
      <c r="AB18" s="1">
        <v>33.045000000000002</v>
      </c>
      <c r="AC18" s="1">
        <v>41.521000000000001</v>
      </c>
      <c r="AD18" s="1">
        <v>33.293999999999997</v>
      </c>
      <c r="AE18" s="1">
        <v>88.423000000000002</v>
      </c>
      <c r="AF18" s="1">
        <v>46.335999999999999</v>
      </c>
      <c r="AG18" s="1">
        <v>40.04</v>
      </c>
      <c r="AH18" s="1">
        <v>77.656000000000006</v>
      </c>
      <c r="AI18" s="1">
        <v>9.3870000000000005</v>
      </c>
      <c r="AJ18" s="1">
        <v>31.484000000000002</v>
      </c>
      <c r="AK18" s="1">
        <v>60.515999999999998</v>
      </c>
      <c r="AL18" s="1">
        <v>52.95</v>
      </c>
      <c r="AM18" s="1">
        <v>28.198</v>
      </c>
    </row>
    <row r="19" spans="1:39" x14ac:dyDescent="0.25">
      <c r="A19" s="112">
        <f ca="1">Exceedance!U19</f>
        <v>43282</v>
      </c>
      <c r="B19" s="273">
        <v>10.79</v>
      </c>
      <c r="C19" s="273">
        <v>25.33</v>
      </c>
      <c r="D19" s="273">
        <v>20.14</v>
      </c>
      <c r="E19" s="1">
        <v>28.192</v>
      </c>
      <c r="F19" s="1">
        <v>32.228000000000002</v>
      </c>
      <c r="G19" s="1">
        <v>40.71</v>
      </c>
      <c r="H19" s="1">
        <v>20.475999999999999</v>
      </c>
      <c r="I19" s="1">
        <v>24.678000000000001</v>
      </c>
      <c r="J19" s="1">
        <v>15.673</v>
      </c>
      <c r="K19" s="1">
        <v>12.739000000000001</v>
      </c>
      <c r="L19" s="1">
        <v>13.484999999999999</v>
      </c>
      <c r="M19" s="1">
        <v>14.689</v>
      </c>
      <c r="N19" s="1">
        <v>18.382000000000001</v>
      </c>
      <c r="O19" s="1">
        <v>12.964</v>
      </c>
      <c r="P19" s="1">
        <v>31.718</v>
      </c>
      <c r="Q19" s="1">
        <v>15.172000000000001</v>
      </c>
      <c r="R19" s="1">
        <v>76.716999999999999</v>
      </c>
      <c r="S19" s="1">
        <v>24.984000000000002</v>
      </c>
      <c r="T19" s="1">
        <v>27.768000000000001</v>
      </c>
      <c r="U19" s="1">
        <v>16</v>
      </c>
      <c r="V19" s="1">
        <v>26.408999999999999</v>
      </c>
      <c r="W19" s="1">
        <v>11.032</v>
      </c>
      <c r="X19" s="1">
        <v>11.055</v>
      </c>
      <c r="Y19" s="1">
        <v>6.1520000000000001</v>
      </c>
      <c r="Z19" s="1">
        <v>13.914</v>
      </c>
      <c r="AA19" s="1">
        <v>9.2680000000000007</v>
      </c>
      <c r="AB19" s="1">
        <v>14.922000000000001</v>
      </c>
      <c r="AC19" s="1">
        <v>13.621</v>
      </c>
      <c r="AD19" s="1">
        <v>13.74</v>
      </c>
      <c r="AE19" s="1">
        <v>39.466000000000001</v>
      </c>
      <c r="AF19" s="1">
        <v>22.742999999999999</v>
      </c>
      <c r="AG19" s="1">
        <v>13.89</v>
      </c>
      <c r="AH19" s="1">
        <v>38.072000000000003</v>
      </c>
      <c r="AI19" s="1">
        <v>6.2640000000000002</v>
      </c>
      <c r="AJ19" s="1">
        <v>13.071</v>
      </c>
      <c r="AK19" s="1">
        <v>19.797000000000001</v>
      </c>
      <c r="AL19" s="1">
        <v>18.192</v>
      </c>
      <c r="AM19" s="1">
        <v>10.804</v>
      </c>
    </row>
    <row r="20" spans="1:39" x14ac:dyDescent="0.25">
      <c r="A20" s="112">
        <f ca="1">Exceedance!U20</f>
        <v>43313</v>
      </c>
      <c r="B20" s="273">
        <v>7.19</v>
      </c>
      <c r="C20" s="273">
        <v>12.14</v>
      </c>
      <c r="D20" s="273">
        <v>10.3</v>
      </c>
      <c r="E20" s="1">
        <v>11.601000000000001</v>
      </c>
      <c r="F20" s="1">
        <v>15.125</v>
      </c>
      <c r="G20" s="1">
        <v>16.893999999999998</v>
      </c>
      <c r="H20" s="1">
        <v>10.817</v>
      </c>
      <c r="I20" s="1">
        <v>11.583</v>
      </c>
      <c r="J20" s="1">
        <v>9.4740000000000002</v>
      </c>
      <c r="K20" s="1">
        <v>6.9470000000000001</v>
      </c>
      <c r="L20" s="1">
        <v>8.3670000000000009</v>
      </c>
      <c r="M20" s="1">
        <v>7.5490000000000004</v>
      </c>
      <c r="N20" s="1">
        <v>8.9179999999999993</v>
      </c>
      <c r="O20" s="1">
        <v>8.39</v>
      </c>
      <c r="P20" s="1">
        <v>12.657</v>
      </c>
      <c r="Q20" s="1">
        <v>8.0660000000000007</v>
      </c>
      <c r="R20" s="1">
        <v>24.21</v>
      </c>
      <c r="S20" s="1">
        <v>11.843</v>
      </c>
      <c r="T20" s="1">
        <v>12.949</v>
      </c>
      <c r="U20" s="1">
        <v>7.9649999999999999</v>
      </c>
      <c r="V20" s="1">
        <v>10.911</v>
      </c>
      <c r="W20" s="1">
        <v>7.3380000000000001</v>
      </c>
      <c r="X20" s="1">
        <v>7.1539999999999999</v>
      </c>
      <c r="Y20" s="1">
        <v>4.508</v>
      </c>
      <c r="Z20" s="1">
        <v>7.3719999999999999</v>
      </c>
      <c r="AA20" s="1">
        <v>6.2009999999999996</v>
      </c>
      <c r="AB20" s="1">
        <v>8.6859999999999999</v>
      </c>
      <c r="AC20" s="1">
        <v>8.5239999999999991</v>
      </c>
      <c r="AD20" s="1">
        <v>8.4469999999999992</v>
      </c>
      <c r="AE20" s="1">
        <v>14.074</v>
      </c>
      <c r="AF20" s="1">
        <v>9.9489999999999998</v>
      </c>
      <c r="AG20" s="1">
        <v>9.1479999999999997</v>
      </c>
      <c r="AH20" s="1">
        <v>14.208</v>
      </c>
      <c r="AI20" s="1">
        <v>4.9269999999999996</v>
      </c>
      <c r="AJ20" s="1">
        <v>7.577</v>
      </c>
      <c r="AK20" s="1">
        <v>10.304</v>
      </c>
      <c r="AL20" s="1">
        <v>9.0980000000000008</v>
      </c>
      <c r="AM20" s="1">
        <v>7.085</v>
      </c>
    </row>
    <row r="21" spans="1:39" x14ac:dyDescent="0.25">
      <c r="A21" s="112">
        <f ca="1">Exceedance!U21</f>
        <v>43344</v>
      </c>
      <c r="B21" s="273">
        <v>6.14</v>
      </c>
      <c r="C21" s="273">
        <v>8.4499999999999993</v>
      </c>
      <c r="D21" s="273">
        <v>7.37</v>
      </c>
      <c r="E21" s="1">
        <v>9.4920000000000009</v>
      </c>
      <c r="F21" s="1">
        <v>8.3330000000000002</v>
      </c>
      <c r="G21" s="1">
        <v>10.842000000000001</v>
      </c>
      <c r="H21" s="1">
        <v>8.7270000000000003</v>
      </c>
      <c r="I21" s="1">
        <v>10.063000000000001</v>
      </c>
      <c r="J21" s="1">
        <v>7.0780000000000003</v>
      </c>
      <c r="K21" s="1">
        <v>5.7809999999999997</v>
      </c>
      <c r="L21" s="1">
        <v>6.3540000000000001</v>
      </c>
      <c r="M21" s="1">
        <v>5.8719999999999999</v>
      </c>
      <c r="N21" s="1">
        <v>6.7629999999999999</v>
      </c>
      <c r="O21" s="1">
        <v>6.665</v>
      </c>
      <c r="P21" s="1">
        <v>9.4659999999999993</v>
      </c>
      <c r="Q21" s="1">
        <v>6.3719999999999999</v>
      </c>
      <c r="R21" s="1">
        <v>13.396000000000001</v>
      </c>
      <c r="S21" s="1">
        <v>9.3360000000000003</v>
      </c>
      <c r="T21" s="1">
        <v>9.5660000000000007</v>
      </c>
      <c r="U21" s="1">
        <v>5.8520000000000003</v>
      </c>
      <c r="V21" s="1">
        <v>7.7370000000000001</v>
      </c>
      <c r="W21" s="1">
        <v>5.8819999999999997</v>
      </c>
      <c r="X21" s="1">
        <v>5.5869999999999997</v>
      </c>
      <c r="Y21" s="1">
        <v>3.8639999999999999</v>
      </c>
      <c r="Z21" s="1">
        <v>7.4720000000000004</v>
      </c>
      <c r="AA21" s="1">
        <v>5.1950000000000003</v>
      </c>
      <c r="AB21" s="1">
        <v>6.0789999999999997</v>
      </c>
      <c r="AC21" s="1">
        <v>7.14</v>
      </c>
      <c r="AD21" s="1">
        <v>7.3250000000000002</v>
      </c>
      <c r="AE21" s="1">
        <v>9.718</v>
      </c>
      <c r="AF21" s="1">
        <v>7.4320000000000004</v>
      </c>
      <c r="AG21" s="1">
        <v>6.1420000000000003</v>
      </c>
      <c r="AH21" s="1">
        <v>9.3190000000000008</v>
      </c>
      <c r="AI21" s="1">
        <v>4.3140000000000001</v>
      </c>
      <c r="AJ21" s="1">
        <v>6.6340000000000003</v>
      </c>
      <c r="AK21" s="1">
        <v>9.3089999999999993</v>
      </c>
      <c r="AL21" s="1">
        <v>7.468</v>
      </c>
      <c r="AM21" s="1">
        <v>5.5780000000000003</v>
      </c>
    </row>
    <row r="22" spans="1:39" x14ac:dyDescent="0.25">
      <c r="A22" s="112">
        <f ca="1">Exceedance!U22</f>
        <v>43374</v>
      </c>
      <c r="B22" s="273">
        <v>6.01</v>
      </c>
      <c r="C22" s="273">
        <v>7.2300000000000013</v>
      </c>
      <c r="D22" s="273">
        <v>6.66</v>
      </c>
      <c r="E22" s="1">
        <v>7.7939999999999996</v>
      </c>
      <c r="F22" s="1">
        <v>7.2270000000000003</v>
      </c>
      <c r="G22" s="1">
        <v>9.9350000000000005</v>
      </c>
      <c r="H22" s="1">
        <v>11.521000000000001</v>
      </c>
      <c r="I22" s="1">
        <v>9.3979999999999997</v>
      </c>
      <c r="J22" s="1">
        <v>6.2169999999999996</v>
      </c>
      <c r="K22" s="1">
        <v>4.9870000000000001</v>
      </c>
      <c r="L22" s="1">
        <v>5.7919999999999998</v>
      </c>
      <c r="M22" s="1">
        <v>7.5220000000000002</v>
      </c>
      <c r="N22" s="1">
        <v>6.1159999999999997</v>
      </c>
      <c r="O22" s="1">
        <v>5.2640000000000002</v>
      </c>
      <c r="P22" s="1">
        <v>9.0269999999999992</v>
      </c>
      <c r="Q22" s="1">
        <v>6.0190000000000001</v>
      </c>
      <c r="R22" s="1">
        <v>12.161</v>
      </c>
      <c r="S22" s="1">
        <v>8.9819999999999975</v>
      </c>
      <c r="T22" s="1">
        <v>9.1660000000000004</v>
      </c>
      <c r="U22" s="1">
        <v>6.3559999999999999</v>
      </c>
      <c r="V22" s="1">
        <v>6.9169999999999998</v>
      </c>
      <c r="W22" s="1">
        <v>5.4649999999999999</v>
      </c>
      <c r="X22" s="1">
        <v>4.9340000000000002</v>
      </c>
      <c r="Y22" s="1">
        <v>4.6950000000000003</v>
      </c>
      <c r="Z22" s="1">
        <v>5.9290000000000003</v>
      </c>
      <c r="AA22" s="1">
        <v>4.9660000000000002</v>
      </c>
      <c r="AB22" s="1">
        <v>6.556</v>
      </c>
      <c r="AC22" s="1">
        <v>9.2490000000000006</v>
      </c>
      <c r="AD22" s="1">
        <v>6.9740000000000002</v>
      </c>
      <c r="AE22" s="1">
        <v>9.1820000000000004</v>
      </c>
      <c r="AF22" s="1">
        <v>7.418000000000001</v>
      </c>
      <c r="AG22" s="1">
        <v>5.7119999999999997</v>
      </c>
      <c r="AH22" s="1">
        <v>8.8859999999999992</v>
      </c>
      <c r="AI22" s="1">
        <v>3.9340000000000002</v>
      </c>
      <c r="AJ22" s="1">
        <v>6.6520000000000001</v>
      </c>
      <c r="AK22" s="1">
        <v>10.629</v>
      </c>
      <c r="AL22" s="1">
        <v>6.4109999999999996</v>
      </c>
      <c r="AM22" s="1">
        <v>5.2169999999999996</v>
      </c>
    </row>
    <row r="23" spans="1:39" x14ac:dyDescent="0.25">
      <c r="A23" s="112">
        <f ca="1">Exceedance!U23</f>
        <v>43405</v>
      </c>
      <c r="B23" s="273">
        <v>5.0199999999999996</v>
      </c>
      <c r="C23" s="273">
        <v>5.36</v>
      </c>
      <c r="D23" s="273">
        <v>5.1100000000000003</v>
      </c>
      <c r="E23" s="1">
        <v>6.3369999999999997</v>
      </c>
      <c r="F23" s="1">
        <v>6.2779999999999996</v>
      </c>
      <c r="G23" s="1">
        <v>8.0839999999999996</v>
      </c>
      <c r="H23" s="1">
        <v>8.0559999999999992</v>
      </c>
      <c r="I23" s="1">
        <v>7.1879999999999997</v>
      </c>
      <c r="J23" s="1">
        <v>5.3680000000000003</v>
      </c>
      <c r="K23" s="1">
        <v>4.0759999999999996</v>
      </c>
      <c r="L23" s="1">
        <v>4.8019999999999996</v>
      </c>
      <c r="M23" s="1">
        <v>6.6520000000000001</v>
      </c>
      <c r="N23" s="1">
        <v>5.2729999999999997</v>
      </c>
      <c r="O23" s="1">
        <v>4.4950000000000001</v>
      </c>
      <c r="P23" s="1">
        <v>7.5229999999999997</v>
      </c>
      <c r="Q23" s="1">
        <v>5.6</v>
      </c>
      <c r="R23" s="1">
        <v>9.2669999999999995</v>
      </c>
      <c r="S23" s="1">
        <v>7.32</v>
      </c>
      <c r="T23" s="1">
        <v>7.3890000000000002</v>
      </c>
      <c r="U23" s="1">
        <v>4.9569999999999999</v>
      </c>
      <c r="V23" s="1">
        <v>5.9349999999999996</v>
      </c>
      <c r="W23" s="1">
        <v>4.593</v>
      </c>
      <c r="X23" s="1">
        <v>4.5940000000000003</v>
      </c>
      <c r="Y23" s="1">
        <v>3.323</v>
      </c>
      <c r="Z23" s="1">
        <v>4.7370000000000001</v>
      </c>
      <c r="AA23" s="1">
        <v>4.5010000000000003</v>
      </c>
      <c r="AB23" s="1">
        <v>5.8890000000000002</v>
      </c>
      <c r="AC23" s="1">
        <v>6.4930000000000003</v>
      </c>
      <c r="AD23" s="1">
        <v>5.8330000000000002</v>
      </c>
      <c r="AE23" s="1">
        <v>8.1470000000000002</v>
      </c>
      <c r="AF23" s="1">
        <v>6.6109999999999998</v>
      </c>
      <c r="AG23" s="1">
        <v>5.4790000000000001</v>
      </c>
      <c r="AH23" s="1">
        <v>7.3739999999999997</v>
      </c>
      <c r="AI23" s="1">
        <v>3.343</v>
      </c>
      <c r="AJ23" s="1">
        <v>4.79</v>
      </c>
      <c r="AK23" s="1">
        <v>7.1909999999999998</v>
      </c>
      <c r="AL23" s="1">
        <v>5.9219999999999997</v>
      </c>
      <c r="AM23" s="1">
        <v>4.9180000000000001</v>
      </c>
    </row>
    <row r="24" spans="1:39" x14ac:dyDescent="0.25">
      <c r="A24" s="112">
        <f ca="1">Exceedance!U24</f>
        <v>43435</v>
      </c>
      <c r="B24" s="273">
        <v>4.68</v>
      </c>
      <c r="C24" s="273">
        <v>4.68</v>
      </c>
      <c r="D24" s="273">
        <v>4.68</v>
      </c>
      <c r="E24" s="1">
        <v>5.7370000000000001</v>
      </c>
      <c r="F24" s="1">
        <v>5.633</v>
      </c>
      <c r="G24" s="1">
        <v>7.3540000000000001</v>
      </c>
      <c r="H24" s="1">
        <v>6.5179999999999998</v>
      </c>
      <c r="I24" s="1">
        <v>6.2460000000000004</v>
      </c>
      <c r="J24" s="1">
        <v>5.0030000000000001</v>
      </c>
      <c r="K24" s="1">
        <v>3.7330000000000001</v>
      </c>
      <c r="L24" s="1">
        <v>4.3360000000000003</v>
      </c>
      <c r="M24" s="1">
        <v>5.0289999999999999</v>
      </c>
      <c r="N24" s="1">
        <v>4.87</v>
      </c>
      <c r="O24" s="1">
        <v>4.1050000000000004</v>
      </c>
      <c r="P24" s="1">
        <v>6.5389999999999997</v>
      </c>
      <c r="Q24" s="1">
        <v>4.8140000000000001</v>
      </c>
      <c r="R24" s="1">
        <v>8.3620000000000001</v>
      </c>
      <c r="S24" s="1">
        <v>6.76</v>
      </c>
      <c r="T24" s="1">
        <v>6.5860000000000003</v>
      </c>
      <c r="U24" s="1">
        <v>4.6340000000000003</v>
      </c>
      <c r="V24" s="1">
        <v>5.3940000000000001</v>
      </c>
      <c r="W24" s="1">
        <v>4.2249999999999996</v>
      </c>
      <c r="X24" s="1">
        <v>4.0189999999999992</v>
      </c>
      <c r="Y24" s="1">
        <v>2.9380000000000002</v>
      </c>
      <c r="Z24" s="1">
        <v>4.3209999999999997</v>
      </c>
      <c r="AA24" s="1">
        <v>3.859</v>
      </c>
      <c r="AB24" s="1">
        <v>4.6449999999999996</v>
      </c>
      <c r="AC24" s="1">
        <v>5.2610000000000001</v>
      </c>
      <c r="AD24" s="1">
        <v>4.7060000000000004</v>
      </c>
      <c r="AE24" s="1">
        <v>7.0279999999999996</v>
      </c>
      <c r="AF24" s="1">
        <v>5.5330000000000004</v>
      </c>
      <c r="AG24" s="1">
        <v>4.5949999999999998</v>
      </c>
      <c r="AH24" s="1">
        <v>6.6130000000000004</v>
      </c>
      <c r="AI24" s="1">
        <v>3.0390000000000001</v>
      </c>
      <c r="AJ24" s="1">
        <v>4.1680000000000001</v>
      </c>
      <c r="AK24" s="1">
        <v>6.0439999999999996</v>
      </c>
      <c r="AL24" s="1">
        <v>5.3680000000000003</v>
      </c>
      <c r="AM24" s="1">
        <v>4.2370000000000001</v>
      </c>
    </row>
    <row r="25" spans="1:39" x14ac:dyDescent="0.25">
      <c r="A25" s="112">
        <f ca="1">Exceedance!U25</f>
        <v>43466</v>
      </c>
      <c r="B25" s="273">
        <v>4.3499999999999996</v>
      </c>
      <c r="C25" s="273">
        <v>4.3499999999999996</v>
      </c>
      <c r="D25" s="273">
        <v>4.3499999999999996</v>
      </c>
      <c r="E25" s="1">
        <v>5.1210000000000004</v>
      </c>
      <c r="F25" s="1">
        <v>5.0060000000000002</v>
      </c>
      <c r="G25" s="1">
        <v>6.569</v>
      </c>
      <c r="H25" s="1">
        <v>5.7</v>
      </c>
      <c r="I25" s="1">
        <v>5.5570000000000004</v>
      </c>
      <c r="J25" s="1">
        <v>4.4720000000000004</v>
      </c>
      <c r="K25" s="1">
        <v>3.3260000000000001</v>
      </c>
      <c r="L25" s="1">
        <v>3.8559999999999999</v>
      </c>
      <c r="M25" s="1">
        <v>4.1989999999999998</v>
      </c>
      <c r="N25" s="1">
        <v>4.3460000000000001</v>
      </c>
      <c r="O25" s="1">
        <v>3.67</v>
      </c>
      <c r="P25" s="1">
        <v>5.79</v>
      </c>
      <c r="Q25" s="1">
        <v>4.22</v>
      </c>
      <c r="R25" s="1">
        <v>7.3070000000000004</v>
      </c>
      <c r="S25" s="1">
        <v>5.9420000000000002</v>
      </c>
      <c r="T25" s="1">
        <v>5.88</v>
      </c>
      <c r="U25" s="1">
        <v>3.9710000000000001</v>
      </c>
      <c r="V25" s="1">
        <v>4.7869999999999999</v>
      </c>
      <c r="W25" s="1">
        <v>3.7690000000000001</v>
      </c>
      <c r="X25" s="1">
        <v>3.5150000000000001</v>
      </c>
      <c r="Y25" s="1">
        <v>2.6059999999999999</v>
      </c>
      <c r="Z25" s="1">
        <v>3.8460000000000001</v>
      </c>
      <c r="AA25" s="1">
        <v>3.379</v>
      </c>
      <c r="AB25" s="1">
        <v>4.0060000000000002</v>
      </c>
      <c r="AC25" s="1">
        <v>4.585</v>
      </c>
      <c r="AD25" s="1">
        <v>4.08</v>
      </c>
      <c r="AE25" s="1">
        <v>6.2409999999999997</v>
      </c>
      <c r="AF25" s="1">
        <v>4.8310000000000004</v>
      </c>
      <c r="AG25" s="1">
        <v>4.0069999999999997</v>
      </c>
      <c r="AH25" s="1">
        <v>5.8819999999999997</v>
      </c>
      <c r="AI25" s="1">
        <v>2.71</v>
      </c>
      <c r="AJ25" s="1">
        <v>3.7029999999999998</v>
      </c>
      <c r="AK25" s="1">
        <v>5.3179999999999996</v>
      </c>
      <c r="AL25" s="1">
        <v>4.875</v>
      </c>
      <c r="AM25" s="1">
        <v>3.6920000000000002</v>
      </c>
    </row>
    <row r="26" spans="1:39" x14ac:dyDescent="0.25">
      <c r="A26" s="112">
        <f ca="1">Exceedance!U26</f>
        <v>43497</v>
      </c>
      <c r="B26" s="273">
        <v>3.8</v>
      </c>
      <c r="C26" s="273">
        <v>3.8</v>
      </c>
      <c r="D26" s="273">
        <v>3.8</v>
      </c>
      <c r="E26" s="1">
        <v>4.1630000000000003</v>
      </c>
      <c r="F26" s="1">
        <v>4.0549999999999988</v>
      </c>
      <c r="G26" s="1">
        <v>5.3449999999999998</v>
      </c>
      <c r="H26" s="1">
        <v>4.6139999999999999</v>
      </c>
      <c r="I26" s="1">
        <v>4.5250000000000004</v>
      </c>
      <c r="J26" s="1">
        <v>3.637</v>
      </c>
      <c r="K26" s="1">
        <v>2.6949999999999998</v>
      </c>
      <c r="L26" s="1">
        <v>3.1240000000000001</v>
      </c>
      <c r="M26" s="1">
        <v>3.3719999999999999</v>
      </c>
      <c r="N26" s="1">
        <v>3.524</v>
      </c>
      <c r="O26" s="1">
        <v>2.9929999999999999</v>
      </c>
      <c r="P26" s="1">
        <v>4.7160000000000002</v>
      </c>
      <c r="Q26" s="1">
        <v>3.4319999999999999</v>
      </c>
      <c r="R26" s="1">
        <v>5.915</v>
      </c>
      <c r="S26" s="1">
        <v>4.8220000000000001</v>
      </c>
      <c r="T26" s="1">
        <v>4.7850000000000001</v>
      </c>
      <c r="U26" s="1">
        <v>3.202</v>
      </c>
      <c r="V26" s="1">
        <v>3.8769999999999998</v>
      </c>
      <c r="W26" s="1">
        <v>3.0710000000000002</v>
      </c>
      <c r="X26" s="1">
        <v>2.8570000000000002</v>
      </c>
      <c r="Y26" s="1">
        <v>2.1110000000000002</v>
      </c>
      <c r="Z26" s="1">
        <v>3.1139999999999999</v>
      </c>
      <c r="AA26" s="1">
        <v>2.7509999999999999</v>
      </c>
      <c r="AB26" s="1">
        <v>3.2469999999999999</v>
      </c>
      <c r="AC26" s="1">
        <v>3.72</v>
      </c>
      <c r="AD26" s="1">
        <v>3.29</v>
      </c>
      <c r="AE26" s="1">
        <v>5.07</v>
      </c>
      <c r="AF26" s="1">
        <v>3.9209999999999998</v>
      </c>
      <c r="AG26" s="1">
        <v>3.2480000000000002</v>
      </c>
      <c r="AH26" s="1">
        <v>4.7930000000000001</v>
      </c>
      <c r="AI26" s="1">
        <v>2.2010000000000001</v>
      </c>
      <c r="AJ26" s="1">
        <v>3.0049999999999999</v>
      </c>
      <c r="AK26" s="1">
        <v>4.4349999999999996</v>
      </c>
      <c r="AL26" s="1">
        <v>3.9969999999999999</v>
      </c>
      <c r="AM26" s="1">
        <v>2.9820000000000002</v>
      </c>
    </row>
    <row r="27" spans="1:39" x14ac:dyDescent="0.25">
      <c r="A27" s="112">
        <f ca="1">Exceedance!U27</f>
        <v>43525</v>
      </c>
      <c r="B27" s="273">
        <v>4.4400000000000004</v>
      </c>
      <c r="C27" s="273">
        <v>4.4400000000000004</v>
      </c>
      <c r="D27" s="273">
        <v>4.4400000000000004</v>
      </c>
      <c r="E27" s="1">
        <v>4.9579999999999993</v>
      </c>
      <c r="F27" s="1">
        <v>4.008</v>
      </c>
      <c r="G27" s="1">
        <v>5.7290000000000001</v>
      </c>
      <c r="H27" s="1">
        <v>5.726</v>
      </c>
      <c r="I27" s="1">
        <v>4.7880000000000003</v>
      </c>
      <c r="J27" s="1">
        <v>3.6560000000000001</v>
      </c>
      <c r="K27" s="1">
        <v>3.2879999999999998</v>
      </c>
      <c r="L27" s="1">
        <v>4.0189999999999992</v>
      </c>
      <c r="M27" s="1">
        <v>3.7280000000000002</v>
      </c>
      <c r="N27" s="1">
        <v>3.83</v>
      </c>
      <c r="O27" s="1">
        <v>3.2650000000000001</v>
      </c>
      <c r="P27" s="1">
        <v>5.1959999999999997</v>
      </c>
      <c r="Q27" s="1">
        <v>4.2919999999999998</v>
      </c>
      <c r="R27" s="1">
        <v>5.8520000000000003</v>
      </c>
      <c r="S27" s="1">
        <v>5.1719999999999997</v>
      </c>
      <c r="T27" s="1">
        <v>5.1349999999999998</v>
      </c>
      <c r="U27" s="1">
        <v>3.9430000000000001</v>
      </c>
      <c r="V27" s="1">
        <v>3.907</v>
      </c>
      <c r="W27" s="1">
        <v>3.2320000000000002</v>
      </c>
      <c r="X27" s="1">
        <v>2.8849999999999998</v>
      </c>
      <c r="Y27" s="1">
        <v>2.3809999999999998</v>
      </c>
      <c r="Z27" s="1">
        <v>4.694</v>
      </c>
      <c r="AA27" s="1">
        <v>2.722</v>
      </c>
      <c r="AB27" s="1">
        <v>3.2109999999999999</v>
      </c>
      <c r="AC27" s="1">
        <v>5.9820000000000002</v>
      </c>
      <c r="AD27" s="1">
        <v>3.2639999999999998</v>
      </c>
      <c r="AE27" s="1">
        <v>5.5460000000000003</v>
      </c>
      <c r="AF27" s="1">
        <v>3.88</v>
      </c>
      <c r="AG27" s="1">
        <v>3.45</v>
      </c>
      <c r="AH27" s="1">
        <v>6.0149999999999997</v>
      </c>
      <c r="AI27" s="1">
        <v>2.1930000000000001</v>
      </c>
      <c r="AJ27" s="1">
        <v>2.9689999999999999</v>
      </c>
      <c r="AK27" s="1">
        <v>5.9290000000000003</v>
      </c>
      <c r="AL27" s="1">
        <v>4.1859999999999999</v>
      </c>
      <c r="AM27" s="1">
        <v>2.964</v>
      </c>
    </row>
    <row r="28" spans="1:39" x14ac:dyDescent="0.25">
      <c r="A28" s="112">
        <f ca="1">Exceedance!U28</f>
        <v>43556</v>
      </c>
      <c r="B28" s="273">
        <v>8.76</v>
      </c>
      <c r="C28" s="273">
        <v>8.76</v>
      </c>
      <c r="D28" s="273">
        <v>8.76</v>
      </c>
      <c r="E28" s="1">
        <v>5.0650000000000004</v>
      </c>
      <c r="F28" s="1">
        <v>3.9380000000000002</v>
      </c>
      <c r="G28" s="1">
        <v>9.798</v>
      </c>
      <c r="H28" s="1">
        <v>12.105</v>
      </c>
      <c r="I28" s="1">
        <v>8.9480000000000004</v>
      </c>
      <c r="J28" s="1">
        <v>6.2750000000000004</v>
      </c>
      <c r="K28" s="1">
        <v>9.3729999999999993</v>
      </c>
      <c r="L28" s="1">
        <v>9.8680000000000003</v>
      </c>
      <c r="M28" s="1">
        <v>5.2690000000000001</v>
      </c>
      <c r="N28" s="1">
        <v>9.3079999999999998</v>
      </c>
      <c r="O28" s="1">
        <v>6.335</v>
      </c>
      <c r="P28" s="1">
        <v>8.4030000000000005</v>
      </c>
      <c r="Q28" s="1">
        <v>5.1829999999999998</v>
      </c>
      <c r="R28" s="1">
        <v>9.1989999999999998</v>
      </c>
      <c r="S28" s="1">
        <v>6.5750000000000002</v>
      </c>
      <c r="T28" s="1">
        <v>6.1980000000000004</v>
      </c>
      <c r="U28" s="1">
        <v>5.4640000000000004</v>
      </c>
      <c r="V28" s="1">
        <v>8.218</v>
      </c>
      <c r="W28" s="1">
        <v>5.859</v>
      </c>
      <c r="X28" s="1">
        <v>6.8120000000000003</v>
      </c>
      <c r="Y28" s="1">
        <v>4.7</v>
      </c>
      <c r="Z28" s="1">
        <v>10.023999999999999</v>
      </c>
      <c r="AA28" s="1">
        <v>4.8129999999999997</v>
      </c>
      <c r="AB28" s="1">
        <v>8.0579999999999998</v>
      </c>
      <c r="AC28" s="1">
        <v>8.7959999999999994</v>
      </c>
      <c r="AD28" s="1">
        <v>3.14</v>
      </c>
      <c r="AE28" s="1">
        <v>6.7370000000000001</v>
      </c>
      <c r="AF28" s="1">
        <v>6.194</v>
      </c>
      <c r="AG28" s="1">
        <v>5.3920000000000003</v>
      </c>
      <c r="AH28" s="1">
        <v>12.881</v>
      </c>
      <c r="AI28" s="1">
        <v>3.3809999999999998</v>
      </c>
      <c r="AJ28" s="1">
        <v>4.4050000000000002</v>
      </c>
      <c r="AK28" s="1">
        <v>10.464</v>
      </c>
      <c r="AL28" s="1">
        <v>9.1630000000000003</v>
      </c>
      <c r="AM28" s="1">
        <v>4.1340000000000003</v>
      </c>
    </row>
    <row r="29" spans="1:39" x14ac:dyDescent="0.25">
      <c r="A29" s="112">
        <f ca="1">Exceedance!U29</f>
        <v>43586</v>
      </c>
      <c r="B29" s="273">
        <v>28.28</v>
      </c>
      <c r="C29" s="273">
        <v>28.28</v>
      </c>
      <c r="D29" s="273">
        <v>28.28</v>
      </c>
      <c r="E29" s="1">
        <v>17.687999999999999</v>
      </c>
      <c r="F29" s="1">
        <v>45.204000000000001</v>
      </c>
      <c r="G29" s="1">
        <v>52.511000000000003</v>
      </c>
      <c r="H29" s="1">
        <v>44.079000000000001</v>
      </c>
      <c r="I29" s="1">
        <v>40.304999999999993</v>
      </c>
      <c r="J29" s="1">
        <v>15.347</v>
      </c>
      <c r="K29" s="1">
        <v>21.975999999999999</v>
      </c>
      <c r="L29" s="1">
        <v>18.321000000000002</v>
      </c>
      <c r="M29" s="1">
        <v>21.834</v>
      </c>
      <c r="N29" s="1">
        <v>22.19</v>
      </c>
      <c r="O29" s="1">
        <v>33.929000000000002</v>
      </c>
      <c r="P29" s="1">
        <v>27.15</v>
      </c>
      <c r="Q29" s="1">
        <v>23.913</v>
      </c>
      <c r="R29" s="1">
        <v>61.978000000000002</v>
      </c>
      <c r="S29" s="1">
        <v>37.540999999999997</v>
      </c>
      <c r="T29" s="1">
        <v>21.25</v>
      </c>
      <c r="U29" s="1">
        <v>21.928999999999998</v>
      </c>
      <c r="V29" s="1">
        <v>29.728000000000005</v>
      </c>
      <c r="W29" s="1">
        <v>21.417000000000002</v>
      </c>
      <c r="X29" s="1">
        <v>12.211</v>
      </c>
      <c r="Y29" s="1">
        <v>17.815999999999999</v>
      </c>
      <c r="Z29" s="1">
        <v>20.905999999999999</v>
      </c>
      <c r="AA29" s="1">
        <v>20.047999999999998</v>
      </c>
      <c r="AB29" s="1">
        <v>30.042000000000002</v>
      </c>
      <c r="AC29" s="1">
        <v>27.806000000000001</v>
      </c>
      <c r="AD29" s="1">
        <v>26.39</v>
      </c>
      <c r="AE29" s="1">
        <v>37.201000000000001</v>
      </c>
      <c r="AF29" s="1">
        <v>16.140999999999998</v>
      </c>
      <c r="AG29" s="1">
        <v>21.574999999999999</v>
      </c>
      <c r="AH29" s="1">
        <v>17.452000000000002</v>
      </c>
      <c r="AI29" s="1">
        <v>15.176</v>
      </c>
      <c r="AJ29" s="1">
        <v>28.297999999999998</v>
      </c>
      <c r="AK29" s="1">
        <v>25.437000000000001</v>
      </c>
      <c r="AL29" s="1">
        <v>18.103000000000002</v>
      </c>
      <c r="AM29" s="1">
        <v>22.835000000000001</v>
      </c>
    </row>
    <row r="30" spans="1:39" x14ac:dyDescent="0.25">
      <c r="A30" s="112">
        <f ca="1">Exceedance!U30</f>
        <v>43617</v>
      </c>
      <c r="B30" s="273">
        <v>41.72</v>
      </c>
      <c r="C30" s="273">
        <v>41.72</v>
      </c>
      <c r="D30" s="273">
        <v>41.72</v>
      </c>
      <c r="E30" s="1">
        <v>57.531999999999996</v>
      </c>
      <c r="F30" s="1">
        <v>90.792000000000002</v>
      </c>
      <c r="G30" s="1">
        <v>58.896999999999998</v>
      </c>
      <c r="H30" s="1">
        <v>57.884</v>
      </c>
      <c r="I30" s="1">
        <v>37.688000000000002</v>
      </c>
      <c r="J30" s="1">
        <v>25.649000000000001</v>
      </c>
      <c r="K30" s="1">
        <v>29.318000000000001</v>
      </c>
      <c r="L30" s="1">
        <v>35.997</v>
      </c>
      <c r="M30" s="1">
        <v>41.966999999999999</v>
      </c>
      <c r="N30" s="1">
        <v>25.422000000000001</v>
      </c>
      <c r="O30" s="1">
        <v>64</v>
      </c>
      <c r="P30" s="1">
        <v>40.527000000000001</v>
      </c>
      <c r="Q30" s="1">
        <v>81.430000000000007</v>
      </c>
      <c r="R30" s="1">
        <v>65.405000000000001</v>
      </c>
      <c r="S30" s="1">
        <v>77.051000000000002</v>
      </c>
      <c r="T30" s="1">
        <v>30.887</v>
      </c>
      <c r="U30" s="1">
        <v>49.631999999999998</v>
      </c>
      <c r="V30" s="1">
        <v>27.053000000000001</v>
      </c>
      <c r="W30" s="1">
        <v>28.672999999999998</v>
      </c>
      <c r="X30" s="1">
        <v>12.555</v>
      </c>
      <c r="Y30" s="1">
        <v>35.146000000000001</v>
      </c>
      <c r="Z30" s="1">
        <v>20.521000000000001</v>
      </c>
      <c r="AA30" s="1">
        <v>31.122</v>
      </c>
      <c r="AB30" s="1">
        <v>40.15</v>
      </c>
      <c r="AC30" s="1">
        <v>32.911000000000001</v>
      </c>
      <c r="AD30" s="1">
        <v>84.908000000000001</v>
      </c>
      <c r="AE30" s="1">
        <v>48.015999999999998</v>
      </c>
      <c r="AF30" s="1">
        <v>39.887</v>
      </c>
      <c r="AG30" s="1">
        <v>74.355000000000004</v>
      </c>
      <c r="AH30" s="1">
        <v>9.4640000000000004</v>
      </c>
      <c r="AI30" s="1">
        <v>27.338000000000001</v>
      </c>
      <c r="AJ30" s="1">
        <v>56.598999999999997</v>
      </c>
      <c r="AK30" s="1">
        <v>53.313000000000002</v>
      </c>
      <c r="AL30" s="1">
        <v>26.742999999999999</v>
      </c>
      <c r="AM30" s="1">
        <v>48.834000000000003</v>
      </c>
    </row>
    <row r="31" spans="1:39" x14ac:dyDescent="0.25">
      <c r="A31" s="112">
        <f ca="1">Exceedance!U31</f>
        <v>43647</v>
      </c>
      <c r="B31" s="273">
        <v>20.14</v>
      </c>
      <c r="C31" s="273">
        <v>20.14</v>
      </c>
      <c r="D31" s="273">
        <v>20.14</v>
      </c>
      <c r="E31" s="1">
        <v>32.460999999999999</v>
      </c>
      <c r="F31" s="1">
        <v>40.16599999999999</v>
      </c>
      <c r="G31" s="1">
        <v>21.361999999999998</v>
      </c>
      <c r="H31" s="1">
        <v>24.792999999999999</v>
      </c>
      <c r="I31" s="1">
        <v>15.888999999999999</v>
      </c>
      <c r="J31" s="1">
        <v>12.532999999999999</v>
      </c>
      <c r="K31" s="1">
        <v>12.726000000000001</v>
      </c>
      <c r="L31" s="1">
        <v>14.353999999999999</v>
      </c>
      <c r="M31" s="1">
        <v>17.300999999999998</v>
      </c>
      <c r="N31" s="1">
        <v>12.531000000000001</v>
      </c>
      <c r="O31" s="1">
        <v>31.692</v>
      </c>
      <c r="P31" s="1">
        <v>15.396000000000001</v>
      </c>
      <c r="Q31" s="1">
        <v>75.820999999999998</v>
      </c>
      <c r="R31" s="1">
        <v>25.013000000000002</v>
      </c>
      <c r="S31" s="1">
        <v>29.236999999999998</v>
      </c>
      <c r="T31" s="1">
        <v>16.140999999999998</v>
      </c>
      <c r="U31" s="1">
        <v>25.736000000000001</v>
      </c>
      <c r="V31" s="1">
        <v>10.413</v>
      </c>
      <c r="W31" s="1">
        <v>10.776</v>
      </c>
      <c r="X31" s="1">
        <v>5.2939999999999996</v>
      </c>
      <c r="Y31" s="1">
        <v>12.689</v>
      </c>
      <c r="Z31" s="1">
        <v>8.4960000000000004</v>
      </c>
      <c r="AA31" s="1">
        <v>14.54</v>
      </c>
      <c r="AB31" s="1">
        <v>13.006</v>
      </c>
      <c r="AC31" s="1">
        <v>13.468</v>
      </c>
      <c r="AD31" s="1">
        <v>38.515000000000001</v>
      </c>
      <c r="AE31" s="1">
        <v>24.021999999999998</v>
      </c>
      <c r="AF31" s="1">
        <v>13.738</v>
      </c>
      <c r="AG31" s="1">
        <v>37.073000000000008</v>
      </c>
      <c r="AH31" s="1">
        <v>6.3150000000000004</v>
      </c>
      <c r="AI31" s="1">
        <v>11.9</v>
      </c>
      <c r="AJ31" s="1">
        <v>18.565000000000001</v>
      </c>
      <c r="AK31" s="1">
        <v>18.29</v>
      </c>
      <c r="AL31" s="1">
        <v>9.9700000000000006</v>
      </c>
      <c r="AM31" s="1">
        <v>26.556999999999999</v>
      </c>
    </row>
    <row r="32" spans="1:39" x14ac:dyDescent="0.25">
      <c r="A32" s="112">
        <f ca="1">Exceedance!U32</f>
        <v>43678</v>
      </c>
      <c r="B32" s="273">
        <v>10.3</v>
      </c>
      <c r="C32" s="273">
        <v>10.3</v>
      </c>
      <c r="D32" s="273">
        <v>10.3</v>
      </c>
      <c r="E32" s="1">
        <v>15.22</v>
      </c>
      <c r="F32" s="1">
        <v>16.552</v>
      </c>
      <c r="G32" s="1">
        <v>11.14</v>
      </c>
      <c r="H32" s="1">
        <v>11.647</v>
      </c>
      <c r="I32" s="1">
        <v>9.6359999999999992</v>
      </c>
      <c r="J32" s="1">
        <v>6.7930000000000001</v>
      </c>
      <c r="K32" s="1">
        <v>7.7750000000000004</v>
      </c>
      <c r="L32" s="1">
        <v>7.3120000000000003</v>
      </c>
      <c r="M32" s="1">
        <v>8.173</v>
      </c>
      <c r="N32" s="1">
        <v>8.0440000000000005</v>
      </c>
      <c r="O32" s="1">
        <v>12.339</v>
      </c>
      <c r="P32" s="1">
        <v>8.2219999999999995</v>
      </c>
      <c r="Q32" s="1">
        <v>23.917000000000002</v>
      </c>
      <c r="R32" s="1">
        <v>11.853999999999999</v>
      </c>
      <c r="S32" s="1">
        <v>13.308999999999999</v>
      </c>
      <c r="T32" s="1">
        <v>8.048</v>
      </c>
      <c r="U32" s="1">
        <v>10.528</v>
      </c>
      <c r="V32" s="1">
        <v>6.8369999999999997</v>
      </c>
      <c r="W32" s="1">
        <v>6.7869999999999999</v>
      </c>
      <c r="X32" s="1">
        <v>3.7890000000000001</v>
      </c>
      <c r="Y32" s="1">
        <v>6.6029999999999998</v>
      </c>
      <c r="Z32" s="1">
        <v>5.5739999999999998</v>
      </c>
      <c r="AA32" s="1">
        <v>8.1150000000000002</v>
      </c>
      <c r="AB32" s="1">
        <v>8.0429999999999993</v>
      </c>
      <c r="AC32" s="1">
        <v>8.2159999999999993</v>
      </c>
      <c r="AD32" s="1">
        <v>13.643000000000001</v>
      </c>
      <c r="AE32" s="1">
        <v>10.351000000000001</v>
      </c>
      <c r="AF32" s="1">
        <v>8.9990000000000006</v>
      </c>
      <c r="AG32" s="1">
        <v>13.734</v>
      </c>
      <c r="AH32" s="1">
        <v>4.9710000000000001</v>
      </c>
      <c r="AI32" s="1">
        <v>6.8029999999999999</v>
      </c>
      <c r="AJ32" s="1">
        <v>9.52</v>
      </c>
      <c r="AK32" s="1">
        <v>9.1470000000000002</v>
      </c>
      <c r="AL32" s="1">
        <v>6.4169999999999998</v>
      </c>
      <c r="AM32" s="1">
        <v>10.779</v>
      </c>
    </row>
    <row r="33" spans="1:39" x14ac:dyDescent="0.25">
      <c r="A33" s="112">
        <f ca="1">Exceedance!U33</f>
        <v>43709</v>
      </c>
      <c r="B33" s="273">
        <v>7.37</v>
      </c>
      <c r="C33" s="273">
        <v>7.37</v>
      </c>
      <c r="D33" s="273">
        <v>7.37</v>
      </c>
      <c r="E33" s="1">
        <v>8.3889999999999993</v>
      </c>
      <c r="F33" s="1">
        <v>10.567</v>
      </c>
      <c r="G33" s="1">
        <v>8.8960000000000008</v>
      </c>
      <c r="H33" s="1">
        <v>10.118</v>
      </c>
      <c r="I33" s="1">
        <v>7.2119999999999997</v>
      </c>
      <c r="J33" s="1">
        <v>5.6470000000000002</v>
      </c>
      <c r="K33" s="1">
        <v>5.78</v>
      </c>
      <c r="L33" s="1">
        <v>5.6710000000000003</v>
      </c>
      <c r="M33" s="1">
        <v>6.1369999999999996</v>
      </c>
      <c r="N33" s="1">
        <v>6.3769999999999998</v>
      </c>
      <c r="O33" s="1">
        <v>9.1150000000000002</v>
      </c>
      <c r="P33" s="1">
        <v>6.5019999999999998</v>
      </c>
      <c r="Q33" s="1">
        <v>13.19</v>
      </c>
      <c r="R33" s="1">
        <v>9.3439999999999994</v>
      </c>
      <c r="S33" s="1">
        <v>9.7870000000000008</v>
      </c>
      <c r="T33" s="1">
        <v>5.9180000000000001</v>
      </c>
      <c r="U33" s="1">
        <v>7.4299999999999988</v>
      </c>
      <c r="V33" s="1">
        <v>5.4569999999999999</v>
      </c>
      <c r="W33" s="1">
        <v>5.27</v>
      </c>
      <c r="X33" s="1">
        <v>3.242</v>
      </c>
      <c r="Y33" s="1">
        <v>6.7869999999999999</v>
      </c>
      <c r="Z33" s="1">
        <v>4.6550000000000002</v>
      </c>
      <c r="AA33" s="1">
        <v>5.5739999999999998</v>
      </c>
      <c r="AB33" s="1">
        <v>6.7309999999999999</v>
      </c>
      <c r="AC33" s="1">
        <v>7.1210000000000004</v>
      </c>
      <c r="AD33" s="1">
        <v>9.3859999999999992</v>
      </c>
      <c r="AE33" s="1">
        <v>7.6639999999999997</v>
      </c>
      <c r="AF33" s="1">
        <v>6.0140000000000002</v>
      </c>
      <c r="AG33" s="1">
        <v>8.9670000000000005</v>
      </c>
      <c r="AH33" s="1">
        <v>4.3520000000000003</v>
      </c>
      <c r="AI33" s="1">
        <v>5.8330000000000002</v>
      </c>
      <c r="AJ33" s="1">
        <v>8.6069999999999993</v>
      </c>
      <c r="AK33" s="1">
        <v>7.5059999999999993</v>
      </c>
      <c r="AL33" s="1">
        <v>5.0069999999999997</v>
      </c>
      <c r="AM33" s="1">
        <v>8.8179999999999996</v>
      </c>
    </row>
    <row r="34" spans="1:39" x14ac:dyDescent="0.25">
      <c r="A34" s="112">
        <f ca="1">Exceedance!U34</f>
        <v>43739</v>
      </c>
      <c r="B34" s="273">
        <v>6.01</v>
      </c>
      <c r="C34" s="273">
        <v>7.2300000000000013</v>
      </c>
      <c r="D34" s="273">
        <v>6.66</v>
      </c>
      <c r="E34" s="1">
        <v>7.2750000000000004</v>
      </c>
      <c r="F34" s="1">
        <v>9.6809999999999992</v>
      </c>
      <c r="G34" s="1">
        <v>11.677</v>
      </c>
      <c r="H34" s="1">
        <v>9.4469999999999992</v>
      </c>
      <c r="I34" s="1">
        <v>6.3390000000000004</v>
      </c>
      <c r="J34" s="1">
        <v>4.8639999999999999</v>
      </c>
      <c r="K34" s="1">
        <v>5.2889999999999997</v>
      </c>
      <c r="L34" s="1">
        <v>7.32</v>
      </c>
      <c r="M34" s="1">
        <v>5.5339999999999998</v>
      </c>
      <c r="N34" s="1">
        <v>5.0119999999999996</v>
      </c>
      <c r="O34" s="1">
        <v>8.6549999999999994</v>
      </c>
      <c r="P34" s="1">
        <v>6.14</v>
      </c>
      <c r="Q34" s="1">
        <v>11.984</v>
      </c>
      <c r="R34" s="1">
        <v>8.9890000000000008</v>
      </c>
      <c r="S34" s="1">
        <v>9.3629999999999995</v>
      </c>
      <c r="T34" s="1">
        <v>6.4180000000000001</v>
      </c>
      <c r="U34" s="1">
        <v>6.6360000000000001</v>
      </c>
      <c r="V34" s="1">
        <v>5.069</v>
      </c>
      <c r="W34" s="1">
        <v>4.6289999999999996</v>
      </c>
      <c r="X34" s="1">
        <v>4.0910000000000002</v>
      </c>
      <c r="Y34" s="1">
        <v>5.3410000000000002</v>
      </c>
      <c r="Z34" s="1">
        <v>4.46</v>
      </c>
      <c r="AA34" s="1">
        <v>6.0579999999999998</v>
      </c>
      <c r="AB34" s="1">
        <v>8.8339999999999996</v>
      </c>
      <c r="AC34" s="1">
        <v>6.78</v>
      </c>
      <c r="AD34" s="1">
        <v>8.8729999999999993</v>
      </c>
      <c r="AE34" s="1">
        <v>7.6379999999999999</v>
      </c>
      <c r="AF34" s="1">
        <v>5.5890000000000004</v>
      </c>
      <c r="AG34" s="1">
        <v>8.5570000000000004</v>
      </c>
      <c r="AH34" s="1">
        <v>3.968</v>
      </c>
      <c r="AI34" s="1">
        <v>6.1059999999999999</v>
      </c>
      <c r="AJ34" s="1">
        <v>9.9499999999999993</v>
      </c>
      <c r="AK34" s="1">
        <v>6.444</v>
      </c>
      <c r="AL34" s="1">
        <v>4.6769999999999996</v>
      </c>
      <c r="AM34" s="1">
        <v>7.2060000000000004</v>
      </c>
    </row>
    <row r="35" spans="1:39" x14ac:dyDescent="0.25">
      <c r="A35" s="112">
        <f ca="1">Exceedance!U35</f>
        <v>43770</v>
      </c>
      <c r="B35" s="273">
        <v>5.0199999999999996</v>
      </c>
      <c r="C35" s="273">
        <v>5.36</v>
      </c>
      <c r="D35" s="273">
        <v>5.1100000000000003</v>
      </c>
      <c r="E35" s="1">
        <v>6.32</v>
      </c>
      <c r="F35" s="1">
        <v>7.8630000000000004</v>
      </c>
      <c r="G35" s="1">
        <v>8.298</v>
      </c>
      <c r="H35" s="1">
        <v>7.2279999999999998</v>
      </c>
      <c r="I35" s="1">
        <v>5.476</v>
      </c>
      <c r="J35" s="1">
        <v>3.97</v>
      </c>
      <c r="K35" s="1">
        <v>4.3639999999999999</v>
      </c>
      <c r="L35" s="1">
        <v>6.4749999999999996</v>
      </c>
      <c r="M35" s="1">
        <v>4.7629999999999999</v>
      </c>
      <c r="N35" s="1">
        <v>4.2750000000000004</v>
      </c>
      <c r="O35" s="1">
        <v>7.2590000000000003</v>
      </c>
      <c r="P35" s="1">
        <v>5.7089999999999996</v>
      </c>
      <c r="Q35" s="1">
        <v>9.1189999999999998</v>
      </c>
      <c r="R35" s="1">
        <v>7.3250000000000002</v>
      </c>
      <c r="S35" s="1">
        <v>7.5679999999999996</v>
      </c>
      <c r="T35" s="1">
        <v>5.0090000000000003</v>
      </c>
      <c r="U35" s="1">
        <v>5.69</v>
      </c>
      <c r="V35" s="1">
        <v>4.2480000000000002</v>
      </c>
      <c r="W35" s="1">
        <v>4.3280000000000003</v>
      </c>
      <c r="X35" s="1">
        <v>2.819</v>
      </c>
      <c r="Y35" s="1">
        <v>4.24</v>
      </c>
      <c r="Z35" s="1">
        <v>4.0549999999999997</v>
      </c>
      <c r="AA35" s="1">
        <v>5.5190000000000001</v>
      </c>
      <c r="AB35" s="1">
        <v>6.1529999999999996</v>
      </c>
      <c r="AC35" s="1">
        <v>5.6660000000000004</v>
      </c>
      <c r="AD35" s="1">
        <v>7.8769999999999998</v>
      </c>
      <c r="AE35" s="1">
        <v>6.82</v>
      </c>
      <c r="AF35" s="1">
        <v>5.3659999999999997</v>
      </c>
      <c r="AG35" s="1">
        <v>7.093</v>
      </c>
      <c r="AH35" s="1">
        <v>3.3719999999999999</v>
      </c>
      <c r="AI35" s="1">
        <v>4.2859999999999996</v>
      </c>
      <c r="AJ35" s="1">
        <v>6.6740000000000004</v>
      </c>
      <c r="AK35" s="1">
        <v>5.9509999999999996</v>
      </c>
      <c r="AL35" s="1">
        <v>4.4409999999999998</v>
      </c>
      <c r="AM35" s="1">
        <v>5.835</v>
      </c>
    </row>
    <row r="36" spans="1:39" x14ac:dyDescent="0.25">
      <c r="A36" s="112">
        <f ca="1">Exceedance!U36</f>
        <v>43800</v>
      </c>
      <c r="B36" s="273">
        <v>4.68</v>
      </c>
      <c r="C36" s="273">
        <v>4.68</v>
      </c>
      <c r="D36" s="273">
        <v>4.68</v>
      </c>
      <c r="E36" s="1">
        <v>5.6710000000000003</v>
      </c>
      <c r="F36" s="1">
        <v>7.1449999999999996</v>
      </c>
      <c r="G36" s="1">
        <v>6.6669999999999998</v>
      </c>
      <c r="H36" s="1">
        <v>6.2819999999999991</v>
      </c>
      <c r="I36" s="1">
        <v>5.1040000000000001</v>
      </c>
      <c r="J36" s="1">
        <v>3.633</v>
      </c>
      <c r="K36" s="1">
        <v>3.92</v>
      </c>
      <c r="L36" s="1">
        <v>4.8760000000000003</v>
      </c>
      <c r="M36" s="1">
        <v>4.3920000000000003</v>
      </c>
      <c r="N36" s="1">
        <v>3.9</v>
      </c>
      <c r="O36" s="1">
        <v>6.2720000000000002</v>
      </c>
      <c r="P36" s="1">
        <v>4.9119999999999999</v>
      </c>
      <c r="Q36" s="1">
        <v>8.2219999999999995</v>
      </c>
      <c r="R36" s="1">
        <v>6.7649999999999997</v>
      </c>
      <c r="S36" s="1">
        <v>6.7290000000000001</v>
      </c>
      <c r="T36" s="1">
        <v>4.6820000000000004</v>
      </c>
      <c r="U36" s="1">
        <v>5.165</v>
      </c>
      <c r="V36" s="1">
        <v>3.903</v>
      </c>
      <c r="W36" s="1">
        <v>3.78</v>
      </c>
      <c r="X36" s="1">
        <v>2.4729999999999999</v>
      </c>
      <c r="Y36" s="1">
        <v>3.863</v>
      </c>
      <c r="Z36" s="1">
        <v>3.4489999999999998</v>
      </c>
      <c r="AA36" s="1">
        <v>4.2949999999999999</v>
      </c>
      <c r="AB36" s="1">
        <v>4.9630000000000001</v>
      </c>
      <c r="AC36" s="1">
        <v>4.5529999999999999</v>
      </c>
      <c r="AD36" s="1">
        <v>6.7779999999999996</v>
      </c>
      <c r="AE36" s="1">
        <v>5.718</v>
      </c>
      <c r="AF36" s="1">
        <v>4.4939999999999998</v>
      </c>
      <c r="AG36" s="1">
        <v>6.3520000000000003</v>
      </c>
      <c r="AH36" s="1">
        <v>3.0649999999999999</v>
      </c>
      <c r="AI36" s="1">
        <v>3.6909999999999998</v>
      </c>
      <c r="AJ36" s="1">
        <v>5.5780000000000003</v>
      </c>
      <c r="AK36" s="1">
        <v>5.3940000000000001</v>
      </c>
      <c r="AL36" s="1">
        <v>3.8010000000000002</v>
      </c>
      <c r="AM36" s="1">
        <v>5.2729999999999997</v>
      </c>
    </row>
    <row r="37" spans="1:39" x14ac:dyDescent="0.25">
      <c r="A37" s="112">
        <f ca="1">Exceedance!U37</f>
        <v>43831</v>
      </c>
      <c r="B37" s="254">
        <v>4.3499999999999996</v>
      </c>
      <c r="C37" s="254">
        <v>4.3499999999999996</v>
      </c>
      <c r="D37" s="254">
        <v>4.3499999999999996</v>
      </c>
      <c r="E37" s="1">
        <v>5.04</v>
      </c>
      <c r="F37" s="1">
        <v>6.38</v>
      </c>
      <c r="G37" s="1">
        <v>5.8230000000000004</v>
      </c>
      <c r="H37" s="1">
        <v>5.5890000000000004</v>
      </c>
      <c r="I37" s="1">
        <v>4.5629999999999997</v>
      </c>
      <c r="J37" s="1">
        <v>3.2360000000000002</v>
      </c>
      <c r="K37" s="1">
        <v>3.4809999999999999</v>
      </c>
      <c r="L37" s="1">
        <v>4.0640000000000001</v>
      </c>
      <c r="M37" s="1">
        <v>3.9140000000000001</v>
      </c>
      <c r="N37" s="1">
        <v>3.4849999999999999</v>
      </c>
      <c r="O37" s="1">
        <v>5.5469999999999997</v>
      </c>
      <c r="P37" s="1">
        <v>4.3070000000000004</v>
      </c>
      <c r="Q37" s="1">
        <v>7.1829999999999998</v>
      </c>
      <c r="R37" s="1">
        <v>5.9459999999999997</v>
      </c>
      <c r="S37" s="1">
        <v>6.0069999999999997</v>
      </c>
      <c r="T37" s="1">
        <v>4.0129999999999999</v>
      </c>
      <c r="U37" s="1">
        <v>4.58</v>
      </c>
      <c r="V37" s="1">
        <v>3.4780000000000002</v>
      </c>
      <c r="W37" s="1">
        <v>3.2930000000000001</v>
      </c>
      <c r="X37" s="1">
        <v>2.1880000000000002</v>
      </c>
      <c r="Y37" s="1">
        <v>3.4359999999999999</v>
      </c>
      <c r="Z37" s="1">
        <v>3.0110000000000001</v>
      </c>
      <c r="AA37" s="1">
        <v>3.6879999999999997</v>
      </c>
      <c r="AB37" s="1">
        <v>4.319</v>
      </c>
      <c r="AC37" s="1">
        <v>3.9409999999999998</v>
      </c>
      <c r="AD37" s="1">
        <v>6.0149999999999997</v>
      </c>
      <c r="AE37" s="1">
        <v>4.9909999999999997</v>
      </c>
      <c r="AF37" s="1">
        <v>3.9159999999999999</v>
      </c>
      <c r="AG37" s="1">
        <v>5.6470000000000002</v>
      </c>
      <c r="AH37" s="1">
        <v>2.7330000000000001</v>
      </c>
      <c r="AI37" s="1">
        <v>3.274</v>
      </c>
      <c r="AJ37" s="1">
        <v>4.899</v>
      </c>
      <c r="AK37" s="1">
        <v>4.899</v>
      </c>
      <c r="AL37" s="1">
        <v>3.3</v>
      </c>
      <c r="AM37" s="1">
        <v>4.7030000000000003</v>
      </c>
    </row>
    <row r="38" spans="1:39" x14ac:dyDescent="0.25">
      <c r="A38" s="112">
        <f ca="1">Exceedance!U38</f>
        <v>43862</v>
      </c>
      <c r="B38" s="254">
        <v>3.8</v>
      </c>
      <c r="C38" s="254">
        <v>3.8</v>
      </c>
      <c r="D38" s="254">
        <v>3.8</v>
      </c>
      <c r="E38" s="1">
        <v>4.2210000000000001</v>
      </c>
      <c r="F38" s="1">
        <v>5.3630000000000004</v>
      </c>
      <c r="G38" s="1">
        <v>4.8739999999999997</v>
      </c>
      <c r="H38" s="1">
        <v>4.7050000000000001</v>
      </c>
      <c r="I38" s="1">
        <v>3.8359999999999999</v>
      </c>
      <c r="J38" s="1">
        <v>2.71</v>
      </c>
      <c r="K38" s="1">
        <v>2.9129999999999998</v>
      </c>
      <c r="L38" s="1">
        <v>3.3719999999999999</v>
      </c>
      <c r="M38" s="1">
        <v>3.2759999999999998</v>
      </c>
      <c r="N38" s="1">
        <v>2.9369999999999998</v>
      </c>
      <c r="O38" s="1">
        <v>4.6689999999999996</v>
      </c>
      <c r="P38" s="1">
        <v>3.6280000000000001</v>
      </c>
      <c r="Q38" s="1">
        <v>6.01</v>
      </c>
      <c r="R38" s="1">
        <v>4.9889999999999999</v>
      </c>
      <c r="S38" s="1">
        <v>5.0519999999999996</v>
      </c>
      <c r="T38" s="1">
        <v>3.3460000000000001</v>
      </c>
      <c r="U38" s="1">
        <v>3.8330000000000002</v>
      </c>
      <c r="V38" s="1">
        <v>2.9279999999999999</v>
      </c>
      <c r="W38" s="1">
        <v>2.766</v>
      </c>
      <c r="X38" s="1">
        <v>1.83</v>
      </c>
      <c r="Y38" s="1">
        <v>2.8740000000000001</v>
      </c>
      <c r="Z38" s="1">
        <v>2.5310000000000001</v>
      </c>
      <c r="AA38" s="1">
        <v>3.085</v>
      </c>
      <c r="AB38" s="1">
        <v>3.6219999999999999</v>
      </c>
      <c r="AC38" s="1">
        <v>3.2829999999999999</v>
      </c>
      <c r="AD38" s="1">
        <v>5.05</v>
      </c>
      <c r="AE38" s="1">
        <v>4.1870000000000003</v>
      </c>
      <c r="AF38" s="1">
        <v>3.28</v>
      </c>
      <c r="AG38" s="1">
        <v>4.7549999999999999</v>
      </c>
      <c r="AH38" s="1">
        <v>2.2949999999999999</v>
      </c>
      <c r="AI38" s="1">
        <v>2.746</v>
      </c>
      <c r="AJ38" s="1">
        <v>4.2279999999999998</v>
      </c>
      <c r="AK38" s="1">
        <v>4.165</v>
      </c>
      <c r="AL38" s="1">
        <v>2.75</v>
      </c>
      <c r="AM38" s="1">
        <v>3.952</v>
      </c>
    </row>
    <row r="39" spans="1:39" x14ac:dyDescent="0.25">
      <c r="A39" s="112">
        <f ca="1">Exceedance!U39</f>
        <v>43891</v>
      </c>
      <c r="B39" s="254">
        <v>4.4400000000000004</v>
      </c>
      <c r="C39" s="254">
        <v>4.4400000000000004</v>
      </c>
      <c r="D39" s="254">
        <v>4.4400000000000004</v>
      </c>
      <c r="E39" s="1">
        <v>4.0199999999999996</v>
      </c>
      <c r="F39" s="1">
        <v>5.569</v>
      </c>
      <c r="G39" s="1">
        <v>5.8410000000000002</v>
      </c>
      <c r="H39" s="1">
        <v>4.7949999999999999</v>
      </c>
      <c r="I39" s="1">
        <v>3.738</v>
      </c>
      <c r="J39" s="1">
        <v>3.2419999999999995</v>
      </c>
      <c r="K39" s="1">
        <v>3.6890000000000001</v>
      </c>
      <c r="L39" s="1">
        <v>3.613</v>
      </c>
      <c r="M39" s="1">
        <v>3.476</v>
      </c>
      <c r="N39" s="1">
        <v>3.1880000000000002</v>
      </c>
      <c r="O39" s="1">
        <v>4.9710000000000001</v>
      </c>
      <c r="P39" s="1">
        <v>4.3879999999999999</v>
      </c>
      <c r="Q39" s="1">
        <v>5.73</v>
      </c>
      <c r="R39" s="1">
        <v>5.1980000000000004</v>
      </c>
      <c r="S39" s="1">
        <v>5.2230000000000008</v>
      </c>
      <c r="T39" s="1">
        <v>4.0449999999999999</v>
      </c>
      <c r="U39" s="1">
        <v>3.746</v>
      </c>
      <c r="V39" s="1">
        <v>3.0070000000000001</v>
      </c>
      <c r="W39" s="1">
        <v>2.6960000000000002</v>
      </c>
      <c r="X39" s="1">
        <v>2.036</v>
      </c>
      <c r="Y39" s="1">
        <v>4.4580000000000002</v>
      </c>
      <c r="Z39" s="1">
        <v>2.41</v>
      </c>
      <c r="AA39" s="1">
        <v>2.9390000000000005</v>
      </c>
      <c r="AB39" s="1">
        <v>5.7830000000000004</v>
      </c>
      <c r="AC39" s="1">
        <v>3.137</v>
      </c>
      <c r="AD39" s="1">
        <v>5.3639999999999999</v>
      </c>
      <c r="AE39" s="1">
        <v>3.9929999999999999</v>
      </c>
      <c r="AF39" s="1">
        <v>3.3690000000000002</v>
      </c>
      <c r="AG39" s="1">
        <v>5.9580000000000002</v>
      </c>
      <c r="AH39" s="1">
        <v>2.2090000000000001</v>
      </c>
      <c r="AI39" s="1">
        <v>2.6120000000000001</v>
      </c>
      <c r="AJ39" s="1">
        <v>5.78</v>
      </c>
      <c r="AK39" s="1">
        <v>4.1859999999999999</v>
      </c>
      <c r="AL39" s="1">
        <v>2.6379999999999999</v>
      </c>
      <c r="AM39" s="1">
        <v>4.5890000000000004</v>
      </c>
    </row>
    <row r="40" spans="1:39" x14ac:dyDescent="0.25">
      <c r="A40" s="112">
        <f ca="1">Exceedance!U40</f>
        <v>43922</v>
      </c>
      <c r="B40" s="254">
        <v>8.76</v>
      </c>
      <c r="C40" s="254">
        <v>8.76</v>
      </c>
      <c r="D40" s="254">
        <v>8.76</v>
      </c>
      <c r="E40" s="1">
        <v>3.99</v>
      </c>
      <c r="F40" s="1">
        <v>10.087999999999999</v>
      </c>
      <c r="G40" s="1">
        <v>12.259</v>
      </c>
      <c r="H40" s="1">
        <v>9.69</v>
      </c>
      <c r="I40" s="1">
        <v>6.5220000000000002</v>
      </c>
      <c r="J40" s="1">
        <v>9.4740000000000002</v>
      </c>
      <c r="K40" s="1">
        <v>9.484</v>
      </c>
      <c r="L40" s="1">
        <v>5.1970000000000001</v>
      </c>
      <c r="M40" s="1">
        <v>9.3390000000000004</v>
      </c>
      <c r="N40" s="1">
        <v>6.391</v>
      </c>
      <c r="O40" s="1">
        <v>8.1660000000000004</v>
      </c>
      <c r="P40" s="1">
        <v>5.3710000000000004</v>
      </c>
      <c r="Q40" s="1">
        <v>9.1669999999999998</v>
      </c>
      <c r="R40" s="1">
        <v>6.64</v>
      </c>
      <c r="S40" s="1">
        <v>6.2869999999999999</v>
      </c>
      <c r="T40" s="1">
        <v>5.6719999999999997</v>
      </c>
      <c r="U40" s="1">
        <v>8.5540000000000003</v>
      </c>
      <c r="V40" s="1">
        <v>5.8890000000000002</v>
      </c>
      <c r="W40" s="1">
        <v>6.6130000000000004</v>
      </c>
      <c r="X40" s="1">
        <v>4.53</v>
      </c>
      <c r="Y40" s="1">
        <v>9.7240000000000002</v>
      </c>
      <c r="Z40" s="1">
        <v>4.6159999999999997</v>
      </c>
      <c r="AA40" s="1">
        <v>7.7050000000000001</v>
      </c>
      <c r="AB40" s="1">
        <v>8.9740000000000002</v>
      </c>
      <c r="AC40" s="1">
        <v>3.0819999999999999</v>
      </c>
      <c r="AD40" s="1">
        <v>6.718</v>
      </c>
      <c r="AE40" s="1">
        <v>6.3209999999999997</v>
      </c>
      <c r="AF40" s="1">
        <v>5.3479999999999999</v>
      </c>
      <c r="AG40" s="1">
        <v>12.65</v>
      </c>
      <c r="AH40" s="1">
        <v>3.5419999999999998</v>
      </c>
      <c r="AI40" s="1">
        <v>4.0599999999999996</v>
      </c>
      <c r="AJ40" s="1">
        <v>10.153</v>
      </c>
      <c r="AK40" s="1">
        <v>9.5839999999999996</v>
      </c>
      <c r="AL40" s="1">
        <v>4.0270000000000001</v>
      </c>
      <c r="AM40" s="1">
        <v>4.8289999999999997</v>
      </c>
    </row>
    <row r="41" spans="1:39" x14ac:dyDescent="0.25">
      <c r="A41" s="112">
        <f ca="1">Exceedance!U41</f>
        <v>43952</v>
      </c>
      <c r="B41" s="254">
        <v>28.28</v>
      </c>
      <c r="C41" s="254">
        <v>28.28</v>
      </c>
      <c r="D41" s="254">
        <v>28.28</v>
      </c>
      <c r="E41" s="1">
        <v>48.688000000000002</v>
      </c>
      <c r="F41" s="1">
        <v>53.734000000000002</v>
      </c>
      <c r="G41" s="1">
        <v>44.481999999999999</v>
      </c>
      <c r="H41" s="1">
        <v>40.69700000000001</v>
      </c>
      <c r="I41" s="1">
        <v>15.89</v>
      </c>
      <c r="J41" s="1">
        <v>22.728999999999999</v>
      </c>
      <c r="K41" s="1">
        <v>18.027999999999999</v>
      </c>
      <c r="L41" s="1">
        <v>22.788</v>
      </c>
      <c r="M41" s="1">
        <v>21.872</v>
      </c>
      <c r="N41" s="1">
        <v>35.198999999999998</v>
      </c>
      <c r="O41" s="1">
        <v>26.975999999999999</v>
      </c>
      <c r="P41" s="1">
        <v>25.079000000000001</v>
      </c>
      <c r="Q41" s="1">
        <v>63.7</v>
      </c>
      <c r="R41" s="1">
        <v>39.234999999999999</v>
      </c>
      <c r="S41" s="1">
        <v>21.51</v>
      </c>
      <c r="T41" s="1">
        <v>23.041</v>
      </c>
      <c r="U41" s="1">
        <v>30.393000000000001</v>
      </c>
      <c r="V41" s="1">
        <v>21.585999999999999</v>
      </c>
      <c r="W41" s="1">
        <v>12.103</v>
      </c>
      <c r="X41" s="1">
        <v>18.486000000000001</v>
      </c>
      <c r="Y41" s="1">
        <v>20.876000000000001</v>
      </c>
      <c r="Z41" s="1">
        <v>20.46</v>
      </c>
      <c r="AA41" s="1">
        <v>29.617999999999999</v>
      </c>
      <c r="AB41" s="1">
        <v>27.914000000000001</v>
      </c>
      <c r="AC41" s="1">
        <v>28.146000000000001</v>
      </c>
      <c r="AD41" s="1">
        <v>38.143000000000001</v>
      </c>
      <c r="AE41" s="1">
        <v>16.367000000000001</v>
      </c>
      <c r="AF41" s="1">
        <v>22.606000000000002</v>
      </c>
      <c r="AG41" s="1">
        <v>17.419</v>
      </c>
      <c r="AH41" s="1">
        <v>15.497</v>
      </c>
      <c r="AI41" s="1">
        <v>27.702999999999999</v>
      </c>
      <c r="AJ41" s="1">
        <v>25.786000000000001</v>
      </c>
      <c r="AK41" s="1">
        <v>18.759</v>
      </c>
      <c r="AL41" s="1">
        <v>23.187999999999999</v>
      </c>
      <c r="AM41" s="1">
        <v>18.236000000000001</v>
      </c>
    </row>
    <row r="42" spans="1:39" x14ac:dyDescent="0.25">
      <c r="A42" s="112">
        <f ca="1">Exceedance!U42</f>
        <v>43983</v>
      </c>
      <c r="B42" s="254">
        <v>41.72</v>
      </c>
      <c r="C42" s="254">
        <v>41.72</v>
      </c>
      <c r="D42" s="254">
        <v>41.72</v>
      </c>
      <c r="E42" s="1">
        <v>89.757999999999996</v>
      </c>
      <c r="F42" s="1">
        <v>57.798999999999999</v>
      </c>
      <c r="G42" s="1">
        <v>58.143999999999998</v>
      </c>
      <c r="H42" s="1">
        <v>37.814999999999998</v>
      </c>
      <c r="I42" s="1">
        <v>25.91</v>
      </c>
      <c r="J42" s="1">
        <v>28.876999999999999</v>
      </c>
      <c r="K42" s="1">
        <v>35.764000000000003</v>
      </c>
      <c r="L42" s="1">
        <v>41.817999999999998</v>
      </c>
      <c r="M42" s="1">
        <v>25.068999999999999</v>
      </c>
      <c r="N42" s="1">
        <v>63.658999999999999</v>
      </c>
      <c r="O42" s="1">
        <v>40.436</v>
      </c>
      <c r="P42" s="1">
        <v>83.632000000000005</v>
      </c>
      <c r="Q42" s="1">
        <v>64.734999999999999</v>
      </c>
      <c r="R42" s="1">
        <v>77.191000000000003</v>
      </c>
      <c r="S42" s="1">
        <v>31.093</v>
      </c>
      <c r="T42" s="1">
        <v>49.901000000000003</v>
      </c>
      <c r="U42" s="1">
        <v>25.864999999999998</v>
      </c>
      <c r="V42" s="1">
        <v>28.199000000000002</v>
      </c>
      <c r="W42" s="1">
        <v>12.473000000000001</v>
      </c>
      <c r="X42" s="1">
        <v>34.177</v>
      </c>
      <c r="Y42" s="1">
        <v>19.966999999999999</v>
      </c>
      <c r="Z42" s="1">
        <v>30.791</v>
      </c>
      <c r="AA42" s="1">
        <v>40.003</v>
      </c>
      <c r="AB42" s="1">
        <v>32.534999999999997</v>
      </c>
      <c r="AC42" s="1">
        <v>85.052000000000007</v>
      </c>
      <c r="AD42" s="1">
        <v>47.753</v>
      </c>
      <c r="AE42" s="1">
        <v>40.206000000000003</v>
      </c>
      <c r="AF42" s="1">
        <v>75.260999999999996</v>
      </c>
      <c r="AG42" s="1">
        <v>9.16</v>
      </c>
      <c r="AH42" s="1">
        <v>27.553999999999998</v>
      </c>
      <c r="AI42" s="1">
        <v>56.051000000000002</v>
      </c>
      <c r="AJ42" s="1">
        <v>52.801000000000002</v>
      </c>
      <c r="AK42" s="1">
        <v>26.233000000000001</v>
      </c>
      <c r="AL42" s="1">
        <v>48.82</v>
      </c>
      <c r="AM42" s="1">
        <v>57.84</v>
      </c>
    </row>
    <row r="43" spans="1:39" x14ac:dyDescent="0.25">
      <c r="A43" s="112">
        <f ca="1">Exceedance!U43</f>
        <v>44013</v>
      </c>
      <c r="B43" s="254">
        <v>20.14</v>
      </c>
      <c r="C43" s="254">
        <v>20.14</v>
      </c>
      <c r="D43" s="254">
        <v>20.14</v>
      </c>
      <c r="E43" s="1">
        <v>39.018000000000001</v>
      </c>
      <c r="F43" s="1">
        <v>20.771000000000001</v>
      </c>
      <c r="G43" s="1">
        <v>24.891999999999999</v>
      </c>
      <c r="H43" s="1">
        <v>15.343999999999999</v>
      </c>
      <c r="I43" s="1">
        <v>12.12</v>
      </c>
      <c r="J43" s="1">
        <v>12.489000000000001</v>
      </c>
      <c r="K43" s="1">
        <v>14.186999999999999</v>
      </c>
      <c r="L43" s="1">
        <v>16.731999999999999</v>
      </c>
      <c r="M43" s="1">
        <v>12.116</v>
      </c>
      <c r="N43" s="1">
        <v>30.676000000000002</v>
      </c>
      <c r="O43" s="1">
        <v>15.303000000000001</v>
      </c>
      <c r="P43" s="1">
        <v>74.293999999999997</v>
      </c>
      <c r="Q43" s="1">
        <v>24.128</v>
      </c>
      <c r="R43" s="1">
        <v>28.236999999999998</v>
      </c>
      <c r="S43" s="1">
        <v>16.245999999999999</v>
      </c>
      <c r="T43" s="1">
        <v>24.965</v>
      </c>
      <c r="U43" s="1">
        <v>10.182</v>
      </c>
      <c r="V43" s="1">
        <v>10.385999999999999</v>
      </c>
      <c r="W43" s="1">
        <v>5.194</v>
      </c>
      <c r="X43" s="1">
        <v>12.122</v>
      </c>
      <c r="Y43" s="1">
        <v>8.1959999999999997</v>
      </c>
      <c r="Z43" s="1">
        <v>13.829000000000001</v>
      </c>
      <c r="AA43" s="1">
        <v>12.885999999999999</v>
      </c>
      <c r="AB43" s="1">
        <v>13.074</v>
      </c>
      <c r="AC43" s="1">
        <v>36.808999999999997</v>
      </c>
      <c r="AD43" s="1">
        <v>23.212</v>
      </c>
      <c r="AE43" s="1">
        <v>13.856999999999999</v>
      </c>
      <c r="AF43" s="1">
        <v>35.677999999999997</v>
      </c>
      <c r="AG43" s="1">
        <v>6.1769999999999996</v>
      </c>
      <c r="AH43" s="1">
        <v>11.691000000000001</v>
      </c>
      <c r="AI43" s="1">
        <v>18.382000000000001</v>
      </c>
      <c r="AJ43" s="1">
        <v>17.561</v>
      </c>
      <c r="AK43" s="1">
        <v>9.8350000000000009</v>
      </c>
      <c r="AL43" s="1">
        <v>25.416</v>
      </c>
      <c r="AM43" s="1">
        <v>30.945</v>
      </c>
    </row>
    <row r="44" spans="1:39" x14ac:dyDescent="0.25">
      <c r="A44" s="112">
        <f ca="1">Exceedance!U44</f>
        <v>44044</v>
      </c>
      <c r="B44" s="254">
        <v>10.3</v>
      </c>
      <c r="C44" s="254">
        <v>10.3</v>
      </c>
      <c r="D44" s="254">
        <v>10.3</v>
      </c>
      <c r="E44" s="1">
        <v>16.102</v>
      </c>
      <c r="F44" s="1">
        <v>10.974</v>
      </c>
      <c r="G44" s="1">
        <v>11.695</v>
      </c>
      <c r="H44" s="1">
        <v>9.6</v>
      </c>
      <c r="I44" s="1">
        <v>6.7869999999999999</v>
      </c>
      <c r="J44" s="1">
        <v>7.6349999999999998</v>
      </c>
      <c r="K44" s="1">
        <v>7.1749999999999998</v>
      </c>
      <c r="L44" s="1">
        <v>8.0559999999999992</v>
      </c>
      <c r="M44" s="1">
        <v>7.827</v>
      </c>
      <c r="N44" s="1">
        <v>12.117000000000001</v>
      </c>
      <c r="O44" s="1">
        <v>8.1379999999999999</v>
      </c>
      <c r="P44" s="1">
        <v>23.343</v>
      </c>
      <c r="Q44" s="1">
        <v>11.702</v>
      </c>
      <c r="R44" s="1">
        <v>13.188000000000001</v>
      </c>
      <c r="S44" s="1">
        <v>8.1080000000000005</v>
      </c>
      <c r="T44" s="1">
        <v>10.395</v>
      </c>
      <c r="U44" s="1">
        <v>6.6980000000000004</v>
      </c>
      <c r="V44" s="1">
        <v>6.62</v>
      </c>
      <c r="W44" s="1">
        <v>3.6960000000000002</v>
      </c>
      <c r="X44" s="1">
        <v>6.3840000000000003</v>
      </c>
      <c r="Y44" s="1">
        <v>5.3840000000000003</v>
      </c>
      <c r="Z44" s="1">
        <v>7.8949999999999996</v>
      </c>
      <c r="AA44" s="1">
        <v>7.931</v>
      </c>
      <c r="AB44" s="1">
        <v>8.0510000000000002</v>
      </c>
      <c r="AC44" s="1">
        <v>13.374000000000001</v>
      </c>
      <c r="AD44" s="1">
        <v>10.164</v>
      </c>
      <c r="AE44" s="1">
        <v>9.077</v>
      </c>
      <c r="AF44" s="1">
        <v>13.488</v>
      </c>
      <c r="AG44" s="1">
        <v>4.8499999999999996</v>
      </c>
      <c r="AH44" s="1">
        <v>6.7050000000000001</v>
      </c>
      <c r="AI44" s="1">
        <v>9.3930000000000007</v>
      </c>
      <c r="AJ44" s="1">
        <v>8.9160000000000004</v>
      </c>
      <c r="AK44" s="1">
        <v>6.3780000000000001</v>
      </c>
      <c r="AL44" s="1">
        <v>10.507</v>
      </c>
      <c r="AM44" s="1">
        <v>14.885999999999999</v>
      </c>
    </row>
    <row r="45" spans="1:39" x14ac:dyDescent="0.25">
      <c r="A45" s="112">
        <f ca="1">Exceedance!U45</f>
        <v>44075</v>
      </c>
      <c r="B45" s="254">
        <v>7.37</v>
      </c>
      <c r="C45" s="254">
        <v>7.37</v>
      </c>
      <c r="D45" s="254">
        <v>7.37</v>
      </c>
      <c r="E45" s="1">
        <v>10.481</v>
      </c>
      <c r="F45" s="1">
        <v>8.8510000000000009</v>
      </c>
      <c r="G45" s="1">
        <v>10.157999999999999</v>
      </c>
      <c r="H45" s="1">
        <v>7.1859999999999999</v>
      </c>
      <c r="I45" s="1">
        <v>5.69</v>
      </c>
      <c r="J45" s="1">
        <v>5.7519999999999998</v>
      </c>
      <c r="K45" s="1">
        <v>5.5519999999999996</v>
      </c>
      <c r="L45" s="1">
        <v>6.085</v>
      </c>
      <c r="M45" s="1">
        <v>6.12</v>
      </c>
      <c r="N45" s="1">
        <v>9.0340000000000007</v>
      </c>
      <c r="O45" s="1">
        <v>6.4279999999999999</v>
      </c>
      <c r="P45" s="1">
        <v>13.007</v>
      </c>
      <c r="Q45" s="1">
        <v>9.3119999999999994</v>
      </c>
      <c r="R45" s="1">
        <v>9.7479999999999993</v>
      </c>
      <c r="S45" s="1">
        <v>5.9640000000000004</v>
      </c>
      <c r="T45" s="1">
        <v>7.42</v>
      </c>
      <c r="U45" s="1">
        <v>5.3730000000000002</v>
      </c>
      <c r="V45" s="1">
        <v>5.1349999999999998</v>
      </c>
      <c r="W45" s="1">
        <v>3.161</v>
      </c>
      <c r="X45" s="1">
        <v>6.6470000000000002</v>
      </c>
      <c r="Y45" s="1">
        <v>4.5190000000000001</v>
      </c>
      <c r="Z45" s="1">
        <v>5.4409999999999998</v>
      </c>
      <c r="AA45" s="1">
        <v>6.6319999999999997</v>
      </c>
      <c r="AB45" s="1">
        <v>7.0209999999999999</v>
      </c>
      <c r="AC45" s="1">
        <v>9.3059999999999992</v>
      </c>
      <c r="AD45" s="1">
        <v>7.5940000000000003</v>
      </c>
      <c r="AE45" s="1">
        <v>6.0730000000000004</v>
      </c>
      <c r="AF45" s="1">
        <v>8.8949999999999996</v>
      </c>
      <c r="AG45" s="1">
        <v>4.2469999999999999</v>
      </c>
      <c r="AH45" s="1">
        <v>5.9160000000000004</v>
      </c>
      <c r="AI45" s="1">
        <v>8.4939999999999998</v>
      </c>
      <c r="AJ45" s="1">
        <v>7.3550000000000004</v>
      </c>
      <c r="AK45" s="1">
        <v>4.996999999999999</v>
      </c>
      <c r="AL45" s="1">
        <v>8.6620000000000008</v>
      </c>
      <c r="AM45" s="1">
        <v>8.1989999999999998</v>
      </c>
    </row>
    <row r="46" spans="1:39" x14ac:dyDescent="0.25">
      <c r="A46" s="112">
        <f ca="1">Exceedance!U46</f>
        <v>44105</v>
      </c>
      <c r="B46" s="254">
        <v>6.01</v>
      </c>
      <c r="C46" s="254">
        <v>7.2300000000000013</v>
      </c>
      <c r="D46" s="254">
        <v>6.66</v>
      </c>
      <c r="E46" s="1">
        <v>9.6539999999999999</v>
      </c>
      <c r="F46" s="1">
        <v>11.661</v>
      </c>
      <c r="G46" s="1">
        <v>9.4839999999999982</v>
      </c>
      <c r="H46" s="1">
        <v>6.338000000000001</v>
      </c>
      <c r="I46" s="1">
        <v>4.8689999999999998</v>
      </c>
      <c r="J46" s="1">
        <v>5.234</v>
      </c>
      <c r="K46" s="1">
        <v>7.2</v>
      </c>
      <c r="L46" s="1">
        <v>5.4930000000000003</v>
      </c>
      <c r="M46" s="1">
        <v>4.843</v>
      </c>
      <c r="N46" s="1">
        <v>8.6110000000000007</v>
      </c>
      <c r="O46" s="1">
        <v>6.07</v>
      </c>
      <c r="P46" s="1">
        <v>11.964</v>
      </c>
      <c r="Q46" s="1">
        <v>8.8840000000000003</v>
      </c>
      <c r="R46" s="1">
        <v>9.3330000000000002</v>
      </c>
      <c r="S46" s="1">
        <v>6.4630000000000001</v>
      </c>
      <c r="T46" s="1">
        <v>6.6180000000000003</v>
      </c>
      <c r="U46" s="1">
        <v>4.9710000000000001</v>
      </c>
      <c r="V46" s="1">
        <v>4.516</v>
      </c>
      <c r="W46" s="1">
        <v>4.0119999999999996</v>
      </c>
      <c r="X46" s="1">
        <v>5.1619999999999999</v>
      </c>
      <c r="Y46" s="1">
        <v>4.3120000000000003</v>
      </c>
      <c r="Z46" s="1">
        <v>5.94</v>
      </c>
      <c r="AA46" s="1">
        <v>8.734</v>
      </c>
      <c r="AB46" s="1">
        <v>6.6790000000000003</v>
      </c>
      <c r="AC46" s="1">
        <v>8.8409999999999993</v>
      </c>
      <c r="AD46" s="1">
        <v>7.569</v>
      </c>
      <c r="AE46" s="1">
        <v>5.6429999999999998</v>
      </c>
      <c r="AF46" s="1">
        <v>8.5239999999999991</v>
      </c>
      <c r="AG46" s="1">
        <v>3.8660000000000001</v>
      </c>
      <c r="AH46" s="1">
        <v>5.9870000000000001</v>
      </c>
      <c r="AI46" s="1">
        <v>9.8379999999999992</v>
      </c>
      <c r="AJ46" s="1">
        <v>6.3049999999999997</v>
      </c>
      <c r="AK46" s="1">
        <v>4.6879999999999997</v>
      </c>
      <c r="AL46" s="1">
        <v>7.0250000000000004</v>
      </c>
      <c r="AM46" s="1">
        <v>7.1509999999999998</v>
      </c>
    </row>
    <row r="47" spans="1:39" x14ac:dyDescent="0.25">
      <c r="A47" s="112">
        <f ca="1">Exceedance!U47</f>
        <v>44136</v>
      </c>
      <c r="B47" s="254">
        <v>5.0199999999999996</v>
      </c>
      <c r="C47" s="254">
        <v>5.36</v>
      </c>
      <c r="D47" s="254">
        <v>5.1100000000000003</v>
      </c>
      <c r="E47" s="1">
        <v>7.8380000000000001</v>
      </c>
      <c r="F47" s="1">
        <v>8.1560000000000006</v>
      </c>
      <c r="G47" s="1">
        <v>7.258</v>
      </c>
      <c r="H47" s="1">
        <v>5.4749999999999996</v>
      </c>
      <c r="I47" s="1">
        <v>3.9910000000000001</v>
      </c>
      <c r="J47" s="1">
        <v>4.3220000000000001</v>
      </c>
      <c r="K47" s="1">
        <v>6.3689999999999998</v>
      </c>
      <c r="L47" s="1">
        <v>4.7279999999999998</v>
      </c>
      <c r="M47" s="1">
        <v>4.13</v>
      </c>
      <c r="N47" s="1">
        <v>7.1710000000000003</v>
      </c>
      <c r="O47" s="1">
        <v>5.6440000000000001</v>
      </c>
      <c r="P47" s="1">
        <v>9.0820000000000007</v>
      </c>
      <c r="Q47" s="1">
        <v>7.2889999999999997</v>
      </c>
      <c r="R47" s="1">
        <v>7.5309999999999997</v>
      </c>
      <c r="S47" s="1">
        <v>5.0469999999999997</v>
      </c>
      <c r="T47" s="1">
        <v>5.6859999999999999</v>
      </c>
      <c r="U47" s="1">
        <v>4.1749999999999998</v>
      </c>
      <c r="V47" s="1">
        <v>4.2210000000000001</v>
      </c>
      <c r="W47" s="1">
        <v>2.7509999999999999</v>
      </c>
      <c r="X47" s="1">
        <v>4.1130000000000004</v>
      </c>
      <c r="Y47" s="1">
        <v>3.919</v>
      </c>
      <c r="Z47" s="1">
        <v>5.3570000000000002</v>
      </c>
      <c r="AA47" s="1">
        <v>6.069</v>
      </c>
      <c r="AB47" s="1">
        <v>5.5279999999999996</v>
      </c>
      <c r="AC47" s="1">
        <v>7.7770000000000001</v>
      </c>
      <c r="AD47" s="1">
        <v>6.7430000000000003</v>
      </c>
      <c r="AE47" s="1">
        <v>5.415</v>
      </c>
      <c r="AF47" s="1">
        <v>7.0369999999999999</v>
      </c>
      <c r="AG47" s="1">
        <v>3.2810000000000001</v>
      </c>
      <c r="AH47" s="1">
        <v>4.2510000000000003</v>
      </c>
      <c r="AI47" s="1">
        <v>6.5890000000000004</v>
      </c>
      <c r="AJ47" s="1">
        <v>5.8479999999999999</v>
      </c>
      <c r="AK47" s="1">
        <v>4.4329999999999998</v>
      </c>
      <c r="AL47" s="1">
        <v>5.7140000000000004</v>
      </c>
      <c r="AM47" s="1">
        <v>6.194</v>
      </c>
    </row>
    <row r="48" spans="1:39" x14ac:dyDescent="0.25">
      <c r="A48" s="112">
        <f ca="1">Exceedance!U48</f>
        <v>44166</v>
      </c>
      <c r="B48" s="254">
        <v>4.68</v>
      </c>
      <c r="C48" s="254">
        <v>4.68</v>
      </c>
      <c r="D48" s="254">
        <v>4.68</v>
      </c>
      <c r="E48" s="1">
        <v>7.1289999999999996</v>
      </c>
      <c r="F48" s="1">
        <v>6.6040000000000001</v>
      </c>
      <c r="G48" s="1">
        <v>6.3090000000000002</v>
      </c>
      <c r="H48" s="1">
        <v>5.101</v>
      </c>
      <c r="I48" s="1">
        <v>3.6549999999999998</v>
      </c>
      <c r="J48" s="1">
        <v>3.891</v>
      </c>
      <c r="K48" s="1">
        <v>4.7840000000000007</v>
      </c>
      <c r="L48" s="1">
        <v>4.359</v>
      </c>
      <c r="M48" s="1">
        <v>3.7679999999999998</v>
      </c>
      <c r="N48" s="1">
        <v>6.2220000000000004</v>
      </c>
      <c r="O48" s="1">
        <v>4.8540000000000001</v>
      </c>
      <c r="P48" s="1">
        <v>8.1950000000000003</v>
      </c>
      <c r="Q48" s="1">
        <v>6.7130000000000001</v>
      </c>
      <c r="R48" s="1">
        <v>6.7160000000000002</v>
      </c>
      <c r="S48" s="1">
        <v>4.7169999999999996</v>
      </c>
      <c r="T48" s="1">
        <v>5.1630000000000003</v>
      </c>
      <c r="U48" s="1">
        <v>3.8359999999999999</v>
      </c>
      <c r="V48" s="1">
        <v>3.677</v>
      </c>
      <c r="W48" s="1">
        <v>2.41</v>
      </c>
      <c r="X48" s="1">
        <v>3.7480000000000002</v>
      </c>
      <c r="Y48" s="1">
        <v>3.331</v>
      </c>
      <c r="Z48" s="1">
        <v>4.173</v>
      </c>
      <c r="AA48" s="1">
        <v>4.8890000000000002</v>
      </c>
      <c r="AB48" s="1">
        <v>4.46</v>
      </c>
      <c r="AC48" s="1">
        <v>6.7240000000000002</v>
      </c>
      <c r="AD48" s="1">
        <v>5.649</v>
      </c>
      <c r="AE48" s="1">
        <v>4.5389999999999997</v>
      </c>
      <c r="AF48" s="1">
        <v>6.3159999999999998</v>
      </c>
      <c r="AG48" s="1">
        <v>2.9860000000000002</v>
      </c>
      <c r="AH48" s="1">
        <v>3.6779999999999999</v>
      </c>
      <c r="AI48" s="1">
        <v>5.5010000000000003</v>
      </c>
      <c r="AJ48" s="1">
        <v>5.2850000000000001</v>
      </c>
      <c r="AK48" s="1">
        <v>3.7890000000000001</v>
      </c>
      <c r="AL48" s="1">
        <v>5.1630000000000003</v>
      </c>
      <c r="AM48" s="1">
        <v>5.5640000000000001</v>
      </c>
    </row>
    <row r="49" spans="1:39" x14ac:dyDescent="0.25">
      <c r="A49" s="112">
        <f ca="1">Exceedance!U49</f>
        <v>44197</v>
      </c>
      <c r="B49" s="254">
        <v>4.3499999999999996</v>
      </c>
      <c r="C49" s="254">
        <v>4.3499999999999996</v>
      </c>
      <c r="D49" s="254">
        <v>4.3499999999999996</v>
      </c>
      <c r="E49" s="1">
        <v>6.3680000000000003</v>
      </c>
      <c r="F49" s="1">
        <v>5.7750000000000004</v>
      </c>
      <c r="G49" s="1">
        <v>5.6139999999999999</v>
      </c>
      <c r="H49" s="1">
        <v>4.5620000000000003</v>
      </c>
      <c r="I49" s="1">
        <v>3.2559999999999993</v>
      </c>
      <c r="J49" s="1">
        <v>3.4550000000000001</v>
      </c>
      <c r="K49" s="1">
        <v>3.9830000000000001</v>
      </c>
      <c r="L49" s="1">
        <v>3.8849999999999998</v>
      </c>
      <c r="M49" s="1">
        <v>3.3650000000000002</v>
      </c>
      <c r="N49" s="1">
        <v>5.5060000000000002</v>
      </c>
      <c r="O49" s="1">
        <v>4.2549999999999999</v>
      </c>
      <c r="P49" s="1">
        <v>7.1719999999999997</v>
      </c>
      <c r="Q49" s="1">
        <v>5.907</v>
      </c>
      <c r="R49" s="1">
        <v>5.9969999999999999</v>
      </c>
      <c r="S49" s="1">
        <v>4.0439999999999996</v>
      </c>
      <c r="T49" s="1">
        <v>4.5810000000000004</v>
      </c>
      <c r="U49" s="1">
        <v>3.4169999999999998</v>
      </c>
      <c r="V49" s="1">
        <v>3.2080000000000002</v>
      </c>
      <c r="W49" s="1">
        <v>2.1309999999999998</v>
      </c>
      <c r="X49" s="1">
        <v>3.3319999999999999</v>
      </c>
      <c r="Y49" s="1">
        <v>2.9089999999999998</v>
      </c>
      <c r="Z49" s="1">
        <v>3.585</v>
      </c>
      <c r="AA49" s="1">
        <v>4.2530000000000001</v>
      </c>
      <c r="AB49" s="1">
        <v>3.8660000000000001</v>
      </c>
      <c r="AC49" s="1">
        <v>5.97</v>
      </c>
      <c r="AD49" s="1">
        <v>4.9340000000000002</v>
      </c>
      <c r="AE49" s="1">
        <v>3.9550000000000001</v>
      </c>
      <c r="AF49" s="1">
        <v>5.6159999999999997</v>
      </c>
      <c r="AG49" s="1">
        <v>2.6629999999999998</v>
      </c>
      <c r="AH49" s="1">
        <v>3.266</v>
      </c>
      <c r="AI49" s="1">
        <v>4.83</v>
      </c>
      <c r="AJ49" s="1">
        <v>4.79</v>
      </c>
      <c r="AK49" s="1">
        <v>3.2959999999999998</v>
      </c>
      <c r="AL49" s="1">
        <v>4.6059999999999999</v>
      </c>
      <c r="AM49" s="1">
        <v>4.9470000000000001</v>
      </c>
    </row>
    <row r="50" spans="1:39" x14ac:dyDescent="0.25">
      <c r="A50" s="112">
        <f ca="1">Exceedance!U50</f>
        <v>44228</v>
      </c>
      <c r="B50" s="254">
        <v>3.8</v>
      </c>
      <c r="C50" s="254">
        <v>3.8</v>
      </c>
      <c r="D50" s="254">
        <v>3.8</v>
      </c>
      <c r="E50" s="1">
        <v>5.1779999999999999</v>
      </c>
      <c r="F50" s="1">
        <v>4.6760000000000002</v>
      </c>
      <c r="G50" s="1">
        <v>4.5709999999999997</v>
      </c>
      <c r="H50" s="1">
        <v>3.7109999999999999</v>
      </c>
      <c r="I50" s="1">
        <v>2.6379999999999999</v>
      </c>
      <c r="J50" s="1">
        <v>2.7970000000000002</v>
      </c>
      <c r="K50" s="1">
        <v>3.1949999999999998</v>
      </c>
      <c r="L50" s="1">
        <v>3.145</v>
      </c>
      <c r="M50" s="1">
        <v>2.742</v>
      </c>
      <c r="N50" s="1">
        <v>4.4829999999999997</v>
      </c>
      <c r="O50" s="1">
        <v>3.4609999999999999</v>
      </c>
      <c r="P50" s="1">
        <v>5.8079999999999998</v>
      </c>
      <c r="Q50" s="1">
        <v>4.7960000000000003</v>
      </c>
      <c r="R50" s="1">
        <v>4.88</v>
      </c>
      <c r="S50" s="1">
        <v>3.262</v>
      </c>
      <c r="T50" s="1">
        <v>3.7090000000000001</v>
      </c>
      <c r="U50" s="1">
        <v>2.78</v>
      </c>
      <c r="V50" s="1">
        <v>2.6059999999999999</v>
      </c>
      <c r="W50" s="1">
        <v>1.7230000000000001</v>
      </c>
      <c r="X50" s="1">
        <v>2.6949999999999998</v>
      </c>
      <c r="Y50" s="1">
        <v>2.367</v>
      </c>
      <c r="Z50" s="1">
        <v>2.903</v>
      </c>
      <c r="AA50" s="1">
        <v>3.448</v>
      </c>
      <c r="AB50" s="1">
        <v>3.1150000000000002</v>
      </c>
      <c r="AC50" s="1">
        <v>4.8499999999999996</v>
      </c>
      <c r="AD50" s="1">
        <v>4.0049999999999999</v>
      </c>
      <c r="AE50" s="1">
        <v>3.2050000000000001</v>
      </c>
      <c r="AF50" s="1">
        <v>4.5739999999999998</v>
      </c>
      <c r="AG50" s="1">
        <v>2.1619999999999999</v>
      </c>
      <c r="AH50" s="1">
        <v>2.6509999999999998</v>
      </c>
      <c r="AI50" s="1">
        <v>4.032</v>
      </c>
      <c r="AJ50" s="1">
        <v>3.9479999999999995</v>
      </c>
      <c r="AK50" s="1">
        <v>2.6589999999999998</v>
      </c>
      <c r="AL50" s="1">
        <v>3.7429999999999999</v>
      </c>
      <c r="AM50" s="1">
        <v>4.008</v>
      </c>
    </row>
    <row r="51" spans="1:39" x14ac:dyDescent="0.25">
      <c r="A51" s="112">
        <f ca="1">Exceedance!U51</f>
        <v>44256</v>
      </c>
      <c r="B51" s="254">
        <v>4.4400000000000004</v>
      </c>
      <c r="C51" s="254">
        <v>4.4400000000000004</v>
      </c>
      <c r="D51" s="254">
        <v>4.4400000000000004</v>
      </c>
      <c r="E51" s="1">
        <v>5.5659999999999998</v>
      </c>
      <c r="F51" s="1">
        <v>5.7910000000000004</v>
      </c>
      <c r="G51" s="1">
        <v>4.835</v>
      </c>
      <c r="H51" s="1">
        <v>3.7530000000000001</v>
      </c>
      <c r="I51" s="1">
        <v>3.266</v>
      </c>
      <c r="J51" s="1">
        <v>3.6669999999999998</v>
      </c>
      <c r="K51" s="1">
        <v>3.5430000000000001</v>
      </c>
      <c r="L51" s="1">
        <v>3.4580000000000002</v>
      </c>
      <c r="M51" s="1">
        <v>3.093</v>
      </c>
      <c r="N51" s="1">
        <v>4.9509999999999987</v>
      </c>
      <c r="O51" s="1">
        <v>4.3209999999999997</v>
      </c>
      <c r="P51" s="1">
        <v>5.7460000000000004</v>
      </c>
      <c r="Q51" s="1">
        <v>5.1840000000000002</v>
      </c>
      <c r="R51" s="1">
        <v>5.234</v>
      </c>
      <c r="S51" s="1">
        <v>4.0049999999999999</v>
      </c>
      <c r="T51" s="1">
        <v>3.7589999999999999</v>
      </c>
      <c r="U51" s="1">
        <v>2.964</v>
      </c>
      <c r="V51" s="1">
        <v>2.6309999999999998</v>
      </c>
      <c r="W51" s="1">
        <v>1.9830000000000001</v>
      </c>
      <c r="X51" s="1">
        <v>4.3739999999999997</v>
      </c>
      <c r="Y51" s="1">
        <v>2.3380000000000001</v>
      </c>
      <c r="Z51" s="1">
        <v>2.867</v>
      </c>
      <c r="AA51" s="1">
        <v>5.6630000000000003</v>
      </c>
      <c r="AB51" s="1">
        <v>3.0880000000000001</v>
      </c>
      <c r="AC51" s="1">
        <v>5.3440000000000003</v>
      </c>
      <c r="AD51" s="1">
        <v>3.964</v>
      </c>
      <c r="AE51" s="1">
        <v>3.4039999999999999</v>
      </c>
      <c r="AF51" s="1">
        <v>5.9420000000000002</v>
      </c>
      <c r="AG51" s="1">
        <v>2.1589999999999998</v>
      </c>
      <c r="AH51" s="1">
        <v>2.617</v>
      </c>
      <c r="AI51" s="1">
        <v>5.4829999999999997</v>
      </c>
      <c r="AJ51" s="1">
        <v>4.12</v>
      </c>
      <c r="AK51" s="1">
        <v>2.6469999999999998</v>
      </c>
      <c r="AL51" s="1">
        <v>4.5090000000000003</v>
      </c>
      <c r="AM51" s="1">
        <v>3.96</v>
      </c>
    </row>
    <row r="52" spans="1:39" x14ac:dyDescent="0.25">
      <c r="A52" s="112">
        <f ca="1">Exceedance!U52</f>
        <v>44287</v>
      </c>
      <c r="B52" s="254">
        <v>8.76</v>
      </c>
      <c r="C52" s="254">
        <v>8.76</v>
      </c>
      <c r="D52" s="254">
        <v>8.76</v>
      </c>
      <c r="E52" s="1">
        <v>10.076000000000001</v>
      </c>
      <c r="F52" s="1">
        <v>12.188000000000001</v>
      </c>
      <c r="G52" s="1">
        <v>9.0039999999999996</v>
      </c>
      <c r="H52" s="1">
        <v>6.5419999999999998</v>
      </c>
      <c r="I52" s="1">
        <v>9.4930000000000003</v>
      </c>
      <c r="J52" s="1">
        <v>9.4459999999999997</v>
      </c>
      <c r="K52" s="1">
        <v>5.0839999999999996</v>
      </c>
      <c r="L52" s="1">
        <v>9.3109999999999999</v>
      </c>
      <c r="M52" s="1">
        <v>6.274</v>
      </c>
      <c r="N52" s="1">
        <v>8.1300000000000008</v>
      </c>
      <c r="O52" s="1">
        <v>5.2089999999999996</v>
      </c>
      <c r="P52" s="1">
        <v>9.173</v>
      </c>
      <c r="Q52" s="1">
        <v>6.6219999999999999</v>
      </c>
      <c r="R52" s="1">
        <v>6.2949999999999999</v>
      </c>
      <c r="S52" s="1">
        <v>5.524</v>
      </c>
      <c r="T52" s="1">
        <v>8.5409999999999986</v>
      </c>
      <c r="U52" s="1">
        <v>5.827</v>
      </c>
      <c r="V52" s="1">
        <v>6.5309999999999997</v>
      </c>
      <c r="W52" s="1">
        <v>4.2850000000000001</v>
      </c>
      <c r="X52" s="1">
        <v>9.61</v>
      </c>
      <c r="Y52" s="1">
        <v>4.5380000000000003</v>
      </c>
      <c r="Z52" s="1">
        <v>7.6459999999999999</v>
      </c>
      <c r="AA52" s="1">
        <v>8.4649999999999999</v>
      </c>
      <c r="AB52" s="1">
        <v>3.0329999999999999</v>
      </c>
      <c r="AC52" s="1">
        <v>6.69</v>
      </c>
      <c r="AD52" s="1">
        <v>6.28</v>
      </c>
      <c r="AE52" s="1">
        <v>5.3390000000000004</v>
      </c>
      <c r="AF52" s="1">
        <v>12.615</v>
      </c>
      <c r="AG52" s="1">
        <v>3.4889999999999999</v>
      </c>
      <c r="AH52" s="1">
        <v>4.07</v>
      </c>
      <c r="AI52" s="1">
        <v>9.9629999999999992</v>
      </c>
      <c r="AJ52" s="1">
        <v>9.4819999999999993</v>
      </c>
      <c r="AK52" s="1">
        <v>4.0309999999999997</v>
      </c>
      <c r="AL52" s="1">
        <v>4.7549999999999999</v>
      </c>
      <c r="AM52" s="1">
        <v>3.9319999999999999</v>
      </c>
    </row>
    <row r="53" spans="1:39" x14ac:dyDescent="0.25">
      <c r="A53" s="112">
        <f ca="1">Exceedance!U53</f>
        <v>44317</v>
      </c>
      <c r="B53" s="254">
        <v>28.28</v>
      </c>
      <c r="C53" s="254">
        <v>28.28</v>
      </c>
      <c r="D53" s="254">
        <v>28.28</v>
      </c>
      <c r="E53" s="1">
        <v>53.494999999999997</v>
      </c>
      <c r="F53" s="1">
        <v>44.225999999999999</v>
      </c>
      <c r="G53" s="1">
        <v>40.402999999999999</v>
      </c>
      <c r="H53" s="1">
        <v>15.87</v>
      </c>
      <c r="I53" s="1">
        <v>22.68</v>
      </c>
      <c r="J53" s="1">
        <v>17.913</v>
      </c>
      <c r="K53" s="1">
        <v>21.568999999999999</v>
      </c>
      <c r="L53" s="1">
        <v>21.776</v>
      </c>
      <c r="M53" s="1">
        <v>34.851999999999997</v>
      </c>
      <c r="N53" s="1">
        <v>26.768999999999998</v>
      </c>
      <c r="O53" s="1">
        <v>23.96</v>
      </c>
      <c r="P53" s="1">
        <v>63.38</v>
      </c>
      <c r="Q53" s="1">
        <v>39.055999999999997</v>
      </c>
      <c r="R53" s="1">
        <v>21.402000000000001</v>
      </c>
      <c r="S53" s="1">
        <v>22.047999999999998</v>
      </c>
      <c r="T53" s="1">
        <v>30.204000000000001</v>
      </c>
      <c r="U53" s="1">
        <v>21.466000000000001</v>
      </c>
      <c r="V53" s="1">
        <v>11.965000000000002</v>
      </c>
      <c r="W53" s="1">
        <v>17.277000000000001</v>
      </c>
      <c r="X53" s="1">
        <v>20.678999999999998</v>
      </c>
      <c r="Y53" s="1">
        <v>20.285</v>
      </c>
      <c r="Z53" s="1">
        <v>29.449000000000005</v>
      </c>
      <c r="AA53" s="1">
        <v>27.477</v>
      </c>
      <c r="AB53" s="1">
        <v>27.881</v>
      </c>
      <c r="AC53" s="1">
        <v>37.926000000000002</v>
      </c>
      <c r="AD53" s="1">
        <v>16.265000000000001</v>
      </c>
      <c r="AE53" s="1">
        <v>21.484999999999999</v>
      </c>
      <c r="AF53" s="1">
        <v>17.279</v>
      </c>
      <c r="AG53" s="1">
        <v>15.384</v>
      </c>
      <c r="AH53" s="1">
        <v>27.585999999999999</v>
      </c>
      <c r="AI53" s="1">
        <v>24.848999999999997</v>
      </c>
      <c r="AJ53" s="1">
        <v>18.594000000000001</v>
      </c>
      <c r="AK53" s="1">
        <v>23.116</v>
      </c>
      <c r="AL53" s="1">
        <v>18.039000000000001</v>
      </c>
      <c r="AM53" s="1">
        <v>48.277999999999999</v>
      </c>
    </row>
    <row r="54" spans="1:39" x14ac:dyDescent="0.25">
      <c r="A54" s="112">
        <f ca="1">Exceedance!U54</f>
        <v>44348</v>
      </c>
      <c r="B54" s="254">
        <v>41.72</v>
      </c>
      <c r="C54" s="254">
        <v>41.72</v>
      </c>
      <c r="D54" s="254">
        <v>41.72</v>
      </c>
      <c r="E54" s="1">
        <v>57.677999999999997</v>
      </c>
      <c r="F54" s="1">
        <v>57.981000000000002</v>
      </c>
      <c r="G54" s="1">
        <v>37.74</v>
      </c>
      <c r="H54" s="1">
        <v>25.815999999999999</v>
      </c>
      <c r="I54" s="1">
        <v>28.82</v>
      </c>
      <c r="J54" s="1">
        <v>35.646999999999998</v>
      </c>
      <c r="K54" s="1">
        <v>41.765000000000001</v>
      </c>
      <c r="L54" s="1">
        <v>25.013000000000002</v>
      </c>
      <c r="M54" s="1">
        <v>63.414999999999999</v>
      </c>
      <c r="N54" s="1">
        <v>40.265000000000001</v>
      </c>
      <c r="O54" s="1">
        <v>81.513999999999996</v>
      </c>
      <c r="P54" s="1">
        <v>64.546000000000006</v>
      </c>
      <c r="Q54" s="1">
        <v>77.016000000000005</v>
      </c>
      <c r="R54" s="1">
        <v>30.992999999999999</v>
      </c>
      <c r="S54" s="1">
        <v>49.743000000000002</v>
      </c>
      <c r="T54" s="1">
        <v>25.814</v>
      </c>
      <c r="U54" s="1">
        <v>28.114999999999995</v>
      </c>
      <c r="V54" s="1">
        <v>12.353999999999999</v>
      </c>
      <c r="W54" s="1">
        <v>34.698</v>
      </c>
      <c r="X54" s="1">
        <v>19.858000000000001</v>
      </c>
      <c r="Y54" s="1">
        <v>30.626999999999999</v>
      </c>
      <c r="Z54" s="1">
        <v>39.720999999999997</v>
      </c>
      <c r="AA54" s="1">
        <v>32.676000000000002</v>
      </c>
      <c r="AB54" s="1">
        <v>84.748000000000019</v>
      </c>
      <c r="AC54" s="1">
        <v>47.593000000000004</v>
      </c>
      <c r="AD54" s="1">
        <v>40.009999999999991</v>
      </c>
      <c r="AE54" s="1">
        <v>74.33</v>
      </c>
      <c r="AF54" s="1">
        <v>9.1159999999999997</v>
      </c>
      <c r="AG54" s="1">
        <v>27.431000000000001</v>
      </c>
      <c r="AH54" s="1">
        <v>55.848999999999997</v>
      </c>
      <c r="AI54" s="1">
        <v>52.825000000000003</v>
      </c>
      <c r="AJ54" s="1">
        <v>26.116</v>
      </c>
      <c r="AK54" s="1">
        <v>48.686</v>
      </c>
      <c r="AL54" s="1">
        <v>57.523000000000003</v>
      </c>
      <c r="AM54" s="1">
        <v>89.471000000000004</v>
      </c>
    </row>
    <row r="55" spans="1:39" x14ac:dyDescent="0.25">
      <c r="A55" s="112">
        <f ca="1">Exceedance!U55</f>
        <v>44378</v>
      </c>
      <c r="B55" s="254">
        <v>20.14</v>
      </c>
      <c r="C55" s="254">
        <v>20.14</v>
      </c>
      <c r="D55" s="254">
        <v>20.14</v>
      </c>
      <c r="E55" s="1">
        <v>20.739000000000001</v>
      </c>
      <c r="F55" s="1">
        <v>24.826000000000001</v>
      </c>
      <c r="G55" s="1">
        <v>15.914999999999999</v>
      </c>
      <c r="H55" s="1">
        <v>12.093999999999999</v>
      </c>
      <c r="I55" s="1">
        <v>12.478</v>
      </c>
      <c r="J55" s="1">
        <v>14.148</v>
      </c>
      <c r="K55" s="1">
        <v>17.187000000000001</v>
      </c>
      <c r="L55" s="1">
        <v>12.090999999999999</v>
      </c>
      <c r="M55" s="1">
        <v>30.588000000000001</v>
      </c>
      <c r="N55" s="1">
        <v>15.260999999999999</v>
      </c>
      <c r="O55" s="1">
        <v>75.870999999999995</v>
      </c>
      <c r="P55" s="1">
        <v>24.082000000000001</v>
      </c>
      <c r="Q55" s="1">
        <v>28.196000000000002</v>
      </c>
      <c r="R55" s="1">
        <v>16.206</v>
      </c>
      <c r="S55" s="1">
        <v>25.78</v>
      </c>
      <c r="T55" s="1">
        <v>10.169</v>
      </c>
      <c r="U55" s="1">
        <v>10.346</v>
      </c>
      <c r="V55" s="1">
        <v>5.1319999999999997</v>
      </c>
      <c r="W55" s="1">
        <v>12.439000000000002</v>
      </c>
      <c r="X55" s="1">
        <v>8.1340000000000003</v>
      </c>
      <c r="Y55" s="1">
        <v>13.75</v>
      </c>
      <c r="Z55" s="1">
        <v>12.794</v>
      </c>
      <c r="AA55" s="1">
        <v>13.303000000000003</v>
      </c>
      <c r="AB55" s="1">
        <v>36.713999999999999</v>
      </c>
      <c r="AC55" s="1">
        <v>23.151</v>
      </c>
      <c r="AD55" s="1">
        <v>13.791000000000002</v>
      </c>
      <c r="AE55" s="1">
        <v>37.052999999999997</v>
      </c>
      <c r="AF55" s="1">
        <v>6.1539999999999999</v>
      </c>
      <c r="AG55" s="1">
        <v>11.637</v>
      </c>
      <c r="AH55" s="1">
        <v>18.321000000000002</v>
      </c>
      <c r="AI55" s="1">
        <v>18.050999999999998</v>
      </c>
      <c r="AJ55" s="1">
        <v>9.7710000000000008</v>
      </c>
      <c r="AK55" s="1">
        <v>25.370999999999999</v>
      </c>
      <c r="AL55" s="1">
        <v>30.834</v>
      </c>
      <c r="AM55" s="1">
        <v>38.944000000000003</v>
      </c>
    </row>
    <row r="56" spans="1:39" x14ac:dyDescent="0.25">
      <c r="A56" s="112">
        <f ca="1">Exceedance!U56</f>
        <v>44409</v>
      </c>
      <c r="B56" s="254">
        <v>10.3</v>
      </c>
      <c r="C56" s="254">
        <v>10.3</v>
      </c>
      <c r="D56" s="254">
        <v>10.3</v>
      </c>
      <c r="E56" s="1">
        <v>10.96</v>
      </c>
      <c r="F56" s="1">
        <v>11.664999999999999</v>
      </c>
      <c r="G56" s="1">
        <v>9.6549999999999994</v>
      </c>
      <c r="H56" s="1">
        <v>6.78</v>
      </c>
      <c r="I56" s="1">
        <v>7.6349999999999998</v>
      </c>
      <c r="J56" s="1">
        <v>7.1520000000000001</v>
      </c>
      <c r="K56" s="1">
        <v>8.0850000000000009</v>
      </c>
      <c r="L56" s="1">
        <v>7.81</v>
      </c>
      <c r="M56" s="1">
        <v>12.068</v>
      </c>
      <c r="N56" s="1">
        <v>8.1110000000000007</v>
      </c>
      <c r="O56" s="1">
        <v>23.925000000000001</v>
      </c>
      <c r="P56" s="1">
        <v>11.685</v>
      </c>
      <c r="Q56" s="1">
        <v>13.169</v>
      </c>
      <c r="R56" s="1">
        <v>8.0960000000000001</v>
      </c>
      <c r="S56" s="1">
        <v>10.552</v>
      </c>
      <c r="T56" s="1">
        <v>6.6909999999999998</v>
      </c>
      <c r="U56" s="1">
        <v>6.5890000000000004</v>
      </c>
      <c r="V56" s="1">
        <v>3.6469999999999998</v>
      </c>
      <c r="W56" s="1">
        <v>6.407</v>
      </c>
      <c r="X56" s="1">
        <v>5.3339999999999996</v>
      </c>
      <c r="Y56" s="1">
        <v>7.8440000000000003</v>
      </c>
      <c r="Z56" s="1">
        <v>7.8719999999999999</v>
      </c>
      <c r="AA56" s="1">
        <v>8.0760000000000005</v>
      </c>
      <c r="AB56" s="1">
        <v>13.337</v>
      </c>
      <c r="AC56" s="1">
        <v>10.135999999999999</v>
      </c>
      <c r="AD56" s="1">
        <v>9.0379999999999985</v>
      </c>
      <c r="AE56" s="1">
        <v>13.709</v>
      </c>
      <c r="AF56" s="1">
        <v>4.8319999999999999</v>
      </c>
      <c r="AG56" s="1">
        <v>6.6669999999999998</v>
      </c>
      <c r="AH56" s="1">
        <v>9.3680000000000003</v>
      </c>
      <c r="AI56" s="1">
        <v>8.9649999999999999</v>
      </c>
      <c r="AJ56" s="1">
        <v>6.3289999999999997</v>
      </c>
      <c r="AK56" s="1">
        <v>10.491</v>
      </c>
      <c r="AL56" s="1">
        <v>14.824</v>
      </c>
      <c r="AM56" s="1">
        <v>16.065000000000001</v>
      </c>
    </row>
    <row r="57" spans="1:39" x14ac:dyDescent="0.25">
      <c r="A57" s="112">
        <f ca="1">Exceedance!U57</f>
        <v>44440</v>
      </c>
      <c r="B57" s="254">
        <v>7.37</v>
      </c>
      <c r="C57" s="254">
        <v>7.37</v>
      </c>
      <c r="D57" s="254">
        <v>7.37</v>
      </c>
      <c r="E57" s="1">
        <v>8.84</v>
      </c>
      <c r="F57" s="1">
        <v>10.134</v>
      </c>
      <c r="G57" s="1">
        <v>7.2279999999999998</v>
      </c>
      <c r="H57" s="1">
        <v>5.6859999999999999</v>
      </c>
      <c r="I57" s="1">
        <v>5.7530000000000001</v>
      </c>
      <c r="J57" s="1">
        <v>5.5330000000000004</v>
      </c>
      <c r="K57" s="1">
        <v>6.0620000000000003</v>
      </c>
      <c r="L57" s="1">
        <v>6.1059999999999999</v>
      </c>
      <c r="M57" s="1">
        <v>8.9930000000000003</v>
      </c>
      <c r="N57" s="1">
        <v>6.4059999999999997</v>
      </c>
      <c r="O57" s="1">
        <v>13.193</v>
      </c>
      <c r="P57" s="1">
        <v>9.3000000000000007</v>
      </c>
      <c r="Q57" s="1">
        <v>9.7349999999999994</v>
      </c>
      <c r="R57" s="1">
        <v>5.9580000000000002</v>
      </c>
      <c r="S57" s="1">
        <v>7.4489999999999998</v>
      </c>
      <c r="T57" s="1">
        <v>5.367</v>
      </c>
      <c r="U57" s="1">
        <v>5.1100000000000003</v>
      </c>
      <c r="V57" s="1">
        <v>3.1179999999999999</v>
      </c>
      <c r="W57" s="1">
        <v>6.5970000000000004</v>
      </c>
      <c r="X57" s="1">
        <v>4.476</v>
      </c>
      <c r="Y57" s="1">
        <v>5.4009999999999998</v>
      </c>
      <c r="Z57" s="1">
        <v>6.5839999999999996</v>
      </c>
      <c r="AA57" s="1">
        <v>6.9969999999999999</v>
      </c>
      <c r="AB57" s="1">
        <v>9.2780000000000005</v>
      </c>
      <c r="AC57" s="1">
        <v>7.5720000000000001</v>
      </c>
      <c r="AD57" s="1">
        <v>6.0449999999999999</v>
      </c>
      <c r="AE57" s="1">
        <v>8.9450000000000003</v>
      </c>
      <c r="AF57" s="1">
        <v>4.2320000000000002</v>
      </c>
      <c r="AG57" s="1">
        <v>5.883</v>
      </c>
      <c r="AH57" s="1">
        <v>8.4749999999999996</v>
      </c>
      <c r="AI57" s="1">
        <v>7.35</v>
      </c>
      <c r="AJ57" s="1">
        <v>4.9560000000000004</v>
      </c>
      <c r="AK57" s="1">
        <v>8.6509999999999998</v>
      </c>
      <c r="AL57" s="1">
        <v>8.1539999999999999</v>
      </c>
      <c r="AM57" s="1">
        <v>10.454000000000001</v>
      </c>
    </row>
    <row r="58" spans="1:39" x14ac:dyDescent="0.25">
      <c r="A58" s="112">
        <f ca="1">Exceedance!U58</f>
        <v>44470</v>
      </c>
      <c r="B58" s="254">
        <v>6.01</v>
      </c>
      <c r="C58" s="254">
        <v>7.2300000000000013</v>
      </c>
      <c r="D58" s="254">
        <v>6.66</v>
      </c>
      <c r="E58" s="1">
        <v>11.648999999999999</v>
      </c>
      <c r="F58" s="1">
        <v>9.4619999999999997</v>
      </c>
      <c r="G58" s="1">
        <v>6.3540000000000001</v>
      </c>
      <c r="H58" s="1">
        <v>4.8659999999999997</v>
      </c>
      <c r="I58" s="1">
        <v>5.2359999999999998</v>
      </c>
      <c r="J58" s="1">
        <v>7.1809999999999992</v>
      </c>
      <c r="K58" s="1">
        <v>5.4630000000000001</v>
      </c>
      <c r="L58" s="1">
        <v>4.8310000000000004</v>
      </c>
      <c r="M58" s="1">
        <v>8.5709999999999997</v>
      </c>
      <c r="N58" s="1">
        <v>6.0490000000000004</v>
      </c>
      <c r="O58" s="1">
        <v>11.987</v>
      </c>
      <c r="P58" s="1">
        <v>8.8740000000000006</v>
      </c>
      <c r="Q58" s="1">
        <v>9.3209999999999997</v>
      </c>
      <c r="R58" s="1">
        <v>6.4569999999999999</v>
      </c>
      <c r="S58" s="1">
        <v>6.6529999999999996</v>
      </c>
      <c r="T58" s="1">
        <v>4.9660000000000002</v>
      </c>
      <c r="U58" s="1">
        <v>4.492</v>
      </c>
      <c r="V58" s="1">
        <v>3.97</v>
      </c>
      <c r="W58" s="1">
        <v>5.1809999999999992</v>
      </c>
      <c r="X58" s="1">
        <v>4.2709999999999999</v>
      </c>
      <c r="Y58" s="1">
        <v>5.9009999999999998</v>
      </c>
      <c r="Z58" s="1">
        <v>8.6850000000000005</v>
      </c>
      <c r="AA58" s="1">
        <v>6.6630000000000003</v>
      </c>
      <c r="AB58" s="1">
        <v>8.8160000000000007</v>
      </c>
      <c r="AC58" s="1">
        <v>7.55</v>
      </c>
      <c r="AD58" s="1">
        <v>5.617</v>
      </c>
      <c r="AE58" s="1">
        <v>8.5359999999999996</v>
      </c>
      <c r="AF58" s="1">
        <v>3.8519999999999999</v>
      </c>
      <c r="AG58" s="1">
        <v>5.9560000000000004</v>
      </c>
      <c r="AH58" s="1">
        <v>9.82</v>
      </c>
      <c r="AI58" s="1">
        <v>6.2990000000000004</v>
      </c>
      <c r="AJ58" s="1">
        <v>4.649</v>
      </c>
      <c r="AK58" s="1">
        <v>7.0149999999999997</v>
      </c>
      <c r="AL58" s="1">
        <v>7.109</v>
      </c>
      <c r="AM58" s="1">
        <v>9.6289999999999996</v>
      </c>
    </row>
    <row r="59" spans="1:39" x14ac:dyDescent="0.25">
      <c r="A59" s="112">
        <f ca="1">Exceedance!U59</f>
        <v>44501</v>
      </c>
      <c r="B59" s="254">
        <v>5.0199999999999996</v>
      </c>
      <c r="C59" s="254">
        <v>5.36</v>
      </c>
      <c r="D59" s="254">
        <v>5.1100000000000003</v>
      </c>
      <c r="E59" s="1">
        <v>8.1480000000000015</v>
      </c>
      <c r="F59" s="1">
        <v>7.24</v>
      </c>
      <c r="G59" s="1">
        <v>5.4889999999999999</v>
      </c>
      <c r="H59" s="1">
        <v>3.988</v>
      </c>
      <c r="I59" s="1">
        <v>4.3230000000000004</v>
      </c>
      <c r="J59" s="1">
        <v>6.3529999999999998</v>
      </c>
      <c r="K59" s="1">
        <v>4.7009999999999996</v>
      </c>
      <c r="L59" s="1">
        <v>4.1189999999999998</v>
      </c>
      <c r="M59" s="1">
        <v>7.1369999999999996</v>
      </c>
      <c r="N59" s="1">
        <v>5.625</v>
      </c>
      <c r="O59" s="1">
        <v>9.1210000000000004</v>
      </c>
      <c r="P59" s="1">
        <v>7.28</v>
      </c>
      <c r="Q59" s="1">
        <v>7.52</v>
      </c>
      <c r="R59" s="1">
        <v>5.0419999999999998</v>
      </c>
      <c r="S59" s="1">
        <v>5.7050000000000001</v>
      </c>
      <c r="T59" s="1">
        <v>4.17</v>
      </c>
      <c r="U59" s="1">
        <v>4.2</v>
      </c>
      <c r="V59" s="1">
        <v>2.7170000000000001</v>
      </c>
      <c r="W59" s="1">
        <v>4.1050000000000004</v>
      </c>
      <c r="X59" s="1">
        <v>3.883</v>
      </c>
      <c r="Y59" s="1">
        <v>5.3239999999999998</v>
      </c>
      <c r="Z59" s="1">
        <v>6.0289999999999999</v>
      </c>
      <c r="AA59" s="1">
        <v>5.5650000000000004</v>
      </c>
      <c r="AB59" s="1">
        <v>7.7549999999999999</v>
      </c>
      <c r="AC59" s="1">
        <v>6.726</v>
      </c>
      <c r="AD59" s="1">
        <v>5.391</v>
      </c>
      <c r="AE59" s="1">
        <v>7.0750000000000002</v>
      </c>
      <c r="AF59" s="1">
        <v>3.2690000000000001</v>
      </c>
      <c r="AG59" s="1">
        <v>4.2249999999999996</v>
      </c>
      <c r="AH59" s="1">
        <v>6.5750000000000002</v>
      </c>
      <c r="AI59" s="1">
        <v>5.819</v>
      </c>
      <c r="AJ59" s="1">
        <v>4.3979999999999997</v>
      </c>
      <c r="AK59" s="1">
        <v>5.7060000000000004</v>
      </c>
      <c r="AL59" s="1">
        <v>6.1580000000000004</v>
      </c>
      <c r="AM59" s="1">
        <v>7.8159999999999998</v>
      </c>
    </row>
    <row r="60" spans="1:39" x14ac:dyDescent="0.25">
      <c r="A60" s="112">
        <f ca="1">Exceedance!U60</f>
        <v>44531</v>
      </c>
      <c r="B60" s="254">
        <v>4.68</v>
      </c>
      <c r="C60" s="254">
        <v>4.68</v>
      </c>
      <c r="D60" s="254">
        <v>4.68</v>
      </c>
      <c r="E60" s="1">
        <v>6.5960000000000001</v>
      </c>
      <c r="F60" s="1">
        <v>6.2919999999999998</v>
      </c>
      <c r="G60" s="1">
        <v>5.1159999999999997</v>
      </c>
      <c r="H60" s="1">
        <v>3.653</v>
      </c>
      <c r="I60" s="1">
        <v>3.8929999999999998</v>
      </c>
      <c r="J60" s="1">
        <v>4.7700000000000014</v>
      </c>
      <c r="K60" s="1">
        <v>4.3339999999999996</v>
      </c>
      <c r="L60" s="1">
        <v>3.7589999999999999</v>
      </c>
      <c r="M60" s="1">
        <v>6.1909999999999998</v>
      </c>
      <c r="N60" s="1">
        <v>4.8380000000000001</v>
      </c>
      <c r="O60" s="1">
        <v>8.2240000000000002</v>
      </c>
      <c r="P60" s="1">
        <v>6.7050000000000001</v>
      </c>
      <c r="Q60" s="1">
        <v>6.7060000000000004</v>
      </c>
      <c r="R60" s="1">
        <v>4.7130000000000001</v>
      </c>
      <c r="S60" s="1">
        <v>5.1790000000000003</v>
      </c>
      <c r="T60" s="1">
        <v>3.8319999999999999</v>
      </c>
      <c r="U60" s="1">
        <v>3.6579999999999999</v>
      </c>
      <c r="V60" s="1">
        <v>2.3780000000000006</v>
      </c>
      <c r="W60" s="1">
        <v>3.7360000000000002</v>
      </c>
      <c r="X60" s="1">
        <v>3.298</v>
      </c>
      <c r="Y60" s="1">
        <v>4.1440000000000001</v>
      </c>
      <c r="Z60" s="1">
        <v>4.8550000000000004</v>
      </c>
      <c r="AA60" s="1">
        <v>4.4610000000000003</v>
      </c>
      <c r="AB60" s="1">
        <v>6.7030000000000003</v>
      </c>
      <c r="AC60" s="1">
        <v>5.6339999999999995</v>
      </c>
      <c r="AD60" s="1">
        <v>4.5179999999999998</v>
      </c>
      <c r="AE60" s="1">
        <v>6.335</v>
      </c>
      <c r="AF60" s="1">
        <v>2.9750000000000001</v>
      </c>
      <c r="AG60" s="1">
        <v>3.6549999999999998</v>
      </c>
      <c r="AH60" s="1">
        <v>5.4889999999999999</v>
      </c>
      <c r="AI60" s="1">
        <v>5.2720000000000002</v>
      </c>
      <c r="AJ60" s="1">
        <v>3.7570000000000001</v>
      </c>
      <c r="AK60" s="1">
        <v>5.1559999999999997</v>
      </c>
      <c r="AL60" s="1">
        <v>5.53</v>
      </c>
      <c r="AM60" s="1">
        <v>7.109</v>
      </c>
    </row>
    <row r="61" spans="1:39" x14ac:dyDescent="0.25">
      <c r="A61" s="112">
        <f ca="1">Exceedance!U61</f>
        <v>44562</v>
      </c>
      <c r="B61" s="254">
        <v>4.3499999999999996</v>
      </c>
      <c r="C61" s="254">
        <v>4.3499999999999996</v>
      </c>
      <c r="D61" s="254">
        <v>4.3499999999999996</v>
      </c>
      <c r="E61" s="1">
        <v>5.7690000000000001</v>
      </c>
      <c r="F61" s="1">
        <v>5.5989999999999993</v>
      </c>
      <c r="G61" s="1">
        <v>4.5739999999999998</v>
      </c>
      <c r="H61" s="1">
        <v>3.2549999999999999</v>
      </c>
      <c r="I61" s="1">
        <v>3.4569999999999999</v>
      </c>
      <c r="J61" s="1">
        <v>3.9710000000000001</v>
      </c>
      <c r="K61" s="1">
        <v>3.8610000000000002</v>
      </c>
      <c r="L61" s="1">
        <v>3.3559999999999999</v>
      </c>
      <c r="M61" s="1">
        <v>5.4779999999999998</v>
      </c>
      <c r="N61" s="1">
        <v>4.24</v>
      </c>
      <c r="O61" s="1">
        <v>7.1840000000000002</v>
      </c>
      <c r="P61" s="1">
        <v>5.9</v>
      </c>
      <c r="Q61" s="1">
        <v>5.9880000000000004</v>
      </c>
      <c r="R61" s="1">
        <v>4.0410000000000004</v>
      </c>
      <c r="S61" s="1">
        <v>4.593</v>
      </c>
      <c r="T61" s="1">
        <v>3.4140000000000001</v>
      </c>
      <c r="U61" s="1">
        <v>3.19</v>
      </c>
      <c r="V61" s="1">
        <v>2.1019999999999999</v>
      </c>
      <c r="W61" s="1">
        <v>3.3210000000000002</v>
      </c>
      <c r="X61" s="1">
        <v>2.88</v>
      </c>
      <c r="Y61" s="1">
        <v>3.5590000000000002</v>
      </c>
      <c r="Z61" s="1">
        <v>4.2220000000000004</v>
      </c>
      <c r="AA61" s="1">
        <v>3.8580000000000001</v>
      </c>
      <c r="AB61" s="1">
        <v>5.952</v>
      </c>
      <c r="AC61" s="1">
        <v>4.92</v>
      </c>
      <c r="AD61" s="1">
        <v>3.9359999999999999</v>
      </c>
      <c r="AE61" s="1">
        <v>5.6310000000000002</v>
      </c>
      <c r="AF61" s="1">
        <v>2.653</v>
      </c>
      <c r="AG61" s="1">
        <v>3.2450000000000001</v>
      </c>
      <c r="AH61" s="1">
        <v>4.82</v>
      </c>
      <c r="AI61" s="1">
        <v>4.7880000000000003</v>
      </c>
      <c r="AJ61" s="1">
        <v>3.2669999999999999</v>
      </c>
      <c r="AK61" s="1">
        <v>4.5999999999999996</v>
      </c>
      <c r="AL61" s="1">
        <v>4.9160000000000004</v>
      </c>
      <c r="AM61" s="1">
        <v>6.35</v>
      </c>
    </row>
    <row r="62" spans="1:39" x14ac:dyDescent="0.25">
      <c r="A62" s="112">
        <f ca="1">Exceedance!U62</f>
        <v>44593</v>
      </c>
      <c r="B62" s="254">
        <v>3.8</v>
      </c>
      <c r="C62" s="254">
        <v>3.8</v>
      </c>
      <c r="D62" s="254">
        <v>3.8</v>
      </c>
      <c r="E62" s="1">
        <v>4.67</v>
      </c>
      <c r="F62" s="1">
        <v>4.5590000000000002</v>
      </c>
      <c r="G62" s="1">
        <v>3.72</v>
      </c>
      <c r="H62" s="1">
        <v>2.637</v>
      </c>
      <c r="I62" s="1">
        <v>2.798</v>
      </c>
      <c r="J62" s="1">
        <v>3.1850000000000001</v>
      </c>
      <c r="K62" s="1">
        <v>3.125</v>
      </c>
      <c r="L62" s="1">
        <v>2.7349999999999999</v>
      </c>
      <c r="M62" s="1">
        <v>4.46</v>
      </c>
      <c r="N62" s="1">
        <v>3.4489999999999998</v>
      </c>
      <c r="O62" s="1">
        <v>5.8150000000000004</v>
      </c>
      <c r="P62" s="1">
        <v>4.79</v>
      </c>
      <c r="Q62" s="1">
        <v>4.8730000000000002</v>
      </c>
      <c r="R62" s="1">
        <v>3.2589999999999999</v>
      </c>
      <c r="S62" s="1">
        <v>3.718</v>
      </c>
      <c r="T62" s="1">
        <v>2.778</v>
      </c>
      <c r="U62" s="1">
        <v>2.5910000000000002</v>
      </c>
      <c r="V62" s="1">
        <v>1.6990000000000001</v>
      </c>
      <c r="W62" s="1">
        <v>2.6859999999999999</v>
      </c>
      <c r="X62" s="1">
        <v>2.343</v>
      </c>
      <c r="Y62" s="1">
        <v>2.8809999999999998</v>
      </c>
      <c r="Z62" s="1">
        <v>3.423</v>
      </c>
      <c r="AA62" s="1">
        <v>3.1070000000000002</v>
      </c>
      <c r="AB62" s="1">
        <v>4.8339999999999996</v>
      </c>
      <c r="AC62" s="1">
        <v>3.9940000000000007</v>
      </c>
      <c r="AD62" s="1">
        <v>3.1890000000000001</v>
      </c>
      <c r="AE62" s="1">
        <v>4.5860000000000003</v>
      </c>
      <c r="AF62" s="1">
        <v>2.1539999999999999</v>
      </c>
      <c r="AG62" s="1">
        <v>2.633</v>
      </c>
      <c r="AH62" s="1">
        <v>4.0229999999999988</v>
      </c>
      <c r="AI62" s="1">
        <v>3.9239999999999995</v>
      </c>
      <c r="AJ62" s="1">
        <v>2.6360000000000001</v>
      </c>
      <c r="AK62" s="1">
        <v>3.738</v>
      </c>
      <c r="AL62" s="1">
        <v>3.9830000000000001</v>
      </c>
      <c r="AM62" s="1">
        <v>5.1639999999999997</v>
      </c>
    </row>
    <row r="63" spans="1:39" x14ac:dyDescent="0.25">
      <c r="A63" s="112">
        <f ca="1">Exceedance!U63</f>
        <v>44621</v>
      </c>
      <c r="B63" s="254">
        <v>4.4400000000000004</v>
      </c>
      <c r="C63" s="254">
        <v>4.4400000000000004</v>
      </c>
      <c r="D63" s="254">
        <v>4.4400000000000004</v>
      </c>
      <c r="E63" s="1">
        <v>5.7850000000000001</v>
      </c>
      <c r="F63" s="1">
        <v>4.8230000000000004</v>
      </c>
      <c r="G63" s="1">
        <v>3.74</v>
      </c>
      <c r="H63" s="1">
        <v>3.2650000000000001</v>
      </c>
      <c r="I63" s="1">
        <v>3.669</v>
      </c>
      <c r="J63" s="1">
        <v>3.5329999999999999</v>
      </c>
      <c r="K63" s="1">
        <v>3.415</v>
      </c>
      <c r="L63" s="1">
        <v>3.085</v>
      </c>
      <c r="M63" s="1">
        <v>4.9269999999999996</v>
      </c>
      <c r="N63" s="1">
        <v>4.3070000000000004</v>
      </c>
      <c r="O63" s="1">
        <v>5.7510000000000003</v>
      </c>
      <c r="P63" s="1">
        <v>5.1769999999999996</v>
      </c>
      <c r="Q63" s="1">
        <v>5.226</v>
      </c>
      <c r="R63" s="1">
        <v>4.0030000000000001</v>
      </c>
      <c r="S63" s="1">
        <v>3.746</v>
      </c>
      <c r="T63" s="1">
        <v>2.9620000000000002</v>
      </c>
      <c r="U63" s="1">
        <v>2.617</v>
      </c>
      <c r="V63" s="1">
        <v>1.9589999999999999</v>
      </c>
      <c r="W63" s="1">
        <v>4.2220000000000004</v>
      </c>
      <c r="X63" s="1">
        <v>2.3140000000000001</v>
      </c>
      <c r="Y63" s="1">
        <v>2.8450000000000002</v>
      </c>
      <c r="Z63" s="1">
        <v>5.633</v>
      </c>
      <c r="AA63" s="1">
        <v>3.08</v>
      </c>
      <c r="AB63" s="1">
        <v>5.3280000000000003</v>
      </c>
      <c r="AC63" s="1">
        <v>3.952</v>
      </c>
      <c r="AD63" s="1">
        <v>3.3879999999999999</v>
      </c>
      <c r="AE63" s="1">
        <v>5.7850000000000001</v>
      </c>
      <c r="AF63" s="1">
        <v>2.1509999999999998</v>
      </c>
      <c r="AG63" s="1">
        <v>2.5990000000000002</v>
      </c>
      <c r="AH63" s="1">
        <v>5.4729999999999999</v>
      </c>
      <c r="AI63" s="1">
        <v>4.1120000000000001</v>
      </c>
      <c r="AJ63" s="1">
        <v>2.6230000000000002</v>
      </c>
      <c r="AK63" s="1">
        <v>4.5030000000000001</v>
      </c>
      <c r="AL63" s="1">
        <v>3.9350000000000001</v>
      </c>
      <c r="AM63" s="1">
        <v>5.5510000000000002</v>
      </c>
    </row>
    <row r="64" spans="1:39" x14ac:dyDescent="0.25">
      <c r="A64" s="112" t="str">
        <f ca="1">Exceedance!U64</f>
        <v/>
      </c>
      <c r="B64" s="254">
        <v>8.76</v>
      </c>
      <c r="C64" s="254">
        <v>8.76</v>
      </c>
      <c r="D64" s="254">
        <v>8.76</v>
      </c>
      <c r="E64" s="1">
        <v>12.188000000000001</v>
      </c>
      <c r="F64" s="1">
        <v>9.0039999999999996</v>
      </c>
      <c r="G64" s="1">
        <v>6.5419999999999998</v>
      </c>
      <c r="H64" s="1">
        <v>9.4930000000000003</v>
      </c>
      <c r="I64" s="1">
        <v>9.4459999999999997</v>
      </c>
      <c r="J64" s="1">
        <v>5.0839999999999996</v>
      </c>
      <c r="K64" s="1">
        <v>9.3109999999999999</v>
      </c>
      <c r="L64" s="1">
        <v>6.274</v>
      </c>
      <c r="M64" s="1">
        <v>8.1300000000000008</v>
      </c>
      <c r="N64" s="1">
        <v>5.2089999999999996</v>
      </c>
      <c r="O64" s="1">
        <v>9.173</v>
      </c>
      <c r="P64" s="1">
        <v>6.6219999999999999</v>
      </c>
      <c r="Q64" s="1">
        <v>6.2949999999999999</v>
      </c>
      <c r="R64" s="1">
        <v>5.524</v>
      </c>
      <c r="S64" s="1">
        <v>8.5409999999999986</v>
      </c>
      <c r="T64" s="1">
        <v>5.827</v>
      </c>
      <c r="U64" s="1">
        <v>6.5309999999999997</v>
      </c>
      <c r="V64" s="1">
        <v>4.2850000000000001</v>
      </c>
      <c r="W64" s="1">
        <v>9.61</v>
      </c>
      <c r="X64" s="1">
        <v>4.5380000000000003</v>
      </c>
      <c r="Y64" s="1">
        <v>7.6459999999999999</v>
      </c>
      <c r="Z64" s="1">
        <v>8.4649999999999999</v>
      </c>
      <c r="AA64" s="1">
        <v>3.0329999999999999</v>
      </c>
      <c r="AB64" s="1">
        <v>6.69</v>
      </c>
      <c r="AC64" s="1">
        <v>6.28</v>
      </c>
      <c r="AD64" s="1">
        <v>5.3390000000000004</v>
      </c>
      <c r="AE64" s="1">
        <v>12.615</v>
      </c>
      <c r="AF64" s="1">
        <v>3.4889999999999999</v>
      </c>
      <c r="AG64" s="1">
        <v>4.07</v>
      </c>
      <c r="AH64" s="1">
        <v>9.9629999999999992</v>
      </c>
      <c r="AI64" s="1">
        <v>9.4819999999999993</v>
      </c>
      <c r="AJ64" s="1">
        <v>4.0309999999999997</v>
      </c>
      <c r="AK64" s="1">
        <v>4.7549999999999999</v>
      </c>
      <c r="AL64" s="1">
        <v>3.9319999999999999</v>
      </c>
      <c r="AM64" s="1">
        <v>3.9319999999999999</v>
      </c>
    </row>
    <row r="65" spans="1:39" x14ac:dyDescent="0.25">
      <c r="A65" s="112" t="str">
        <f ca="1">Exceedance!U65</f>
        <v/>
      </c>
      <c r="B65" s="254">
        <v>28.28</v>
      </c>
      <c r="C65" s="254">
        <v>28.28</v>
      </c>
      <c r="D65" s="254">
        <v>28.28</v>
      </c>
      <c r="E65" s="1">
        <v>44.225999999999999</v>
      </c>
      <c r="F65" s="1">
        <v>40.402999999999999</v>
      </c>
      <c r="G65" s="1">
        <v>15.87</v>
      </c>
      <c r="H65" s="1">
        <v>22.68</v>
      </c>
      <c r="I65" s="1">
        <v>17.913</v>
      </c>
      <c r="J65" s="1">
        <v>21.568999999999999</v>
      </c>
      <c r="K65" s="1">
        <v>21.776</v>
      </c>
      <c r="L65" s="1">
        <v>34.851999999999997</v>
      </c>
      <c r="M65" s="1">
        <v>26.768999999999998</v>
      </c>
      <c r="N65" s="1">
        <v>23.96</v>
      </c>
      <c r="O65" s="1">
        <v>63.38</v>
      </c>
      <c r="P65" s="1">
        <v>39.055999999999997</v>
      </c>
      <c r="Q65" s="1">
        <v>21.402000000000001</v>
      </c>
      <c r="R65" s="1">
        <v>22.047999999999998</v>
      </c>
      <c r="S65" s="1">
        <v>30.204000000000001</v>
      </c>
      <c r="T65" s="1">
        <v>21.466000000000001</v>
      </c>
      <c r="U65" s="1">
        <v>11.965000000000002</v>
      </c>
      <c r="V65" s="1">
        <v>17.277000000000001</v>
      </c>
      <c r="W65" s="1">
        <v>20.678999999999998</v>
      </c>
      <c r="X65" s="1">
        <v>20.285</v>
      </c>
      <c r="Y65" s="1">
        <v>29.449000000000005</v>
      </c>
      <c r="Z65" s="1">
        <v>27.477</v>
      </c>
      <c r="AA65" s="1">
        <v>27.881</v>
      </c>
      <c r="AB65" s="1">
        <v>37.926000000000002</v>
      </c>
      <c r="AC65" s="1">
        <v>16.265000000000001</v>
      </c>
      <c r="AD65" s="1">
        <v>21.484999999999999</v>
      </c>
      <c r="AE65" s="1">
        <v>17.279</v>
      </c>
      <c r="AF65" s="1">
        <v>15.384</v>
      </c>
      <c r="AG65" s="1">
        <v>27.585999999999999</v>
      </c>
      <c r="AH65" s="1">
        <v>24.848999999999997</v>
      </c>
      <c r="AI65" s="1">
        <v>18.594000000000001</v>
      </c>
      <c r="AJ65" s="1">
        <v>23.116</v>
      </c>
      <c r="AK65" s="1">
        <v>18.039000000000001</v>
      </c>
      <c r="AL65" s="1">
        <v>48.277999999999999</v>
      </c>
      <c r="AM65" s="1">
        <v>48.277999999999999</v>
      </c>
    </row>
    <row r="66" spans="1:39" x14ac:dyDescent="0.25">
      <c r="A66" s="112" t="str">
        <f ca="1">Exceedance!U66</f>
        <v/>
      </c>
      <c r="B66" s="254">
        <v>41.72</v>
      </c>
      <c r="C66" s="254">
        <v>41.72</v>
      </c>
      <c r="D66" s="254">
        <v>41.72</v>
      </c>
      <c r="E66" s="1">
        <v>57.981000000000002</v>
      </c>
      <c r="F66" s="1">
        <v>37.74</v>
      </c>
      <c r="G66" s="1">
        <v>25.815999999999999</v>
      </c>
      <c r="H66" s="1">
        <v>28.82</v>
      </c>
      <c r="I66" s="1">
        <v>35.646999999999998</v>
      </c>
      <c r="J66" s="1">
        <v>41.765000000000001</v>
      </c>
      <c r="K66" s="1">
        <v>25.013000000000002</v>
      </c>
      <c r="L66" s="1">
        <v>63.414999999999999</v>
      </c>
      <c r="M66" s="1">
        <v>40.265000000000001</v>
      </c>
      <c r="N66" s="1">
        <v>81.513999999999996</v>
      </c>
      <c r="O66" s="1">
        <v>64.546000000000006</v>
      </c>
      <c r="P66" s="1">
        <v>77.016000000000005</v>
      </c>
      <c r="Q66" s="1">
        <v>30.992999999999999</v>
      </c>
      <c r="R66" s="1">
        <v>49.743000000000002</v>
      </c>
      <c r="S66" s="1">
        <v>25.814</v>
      </c>
      <c r="T66" s="1">
        <v>28.114999999999995</v>
      </c>
      <c r="U66" s="1">
        <v>12.353999999999999</v>
      </c>
      <c r="V66" s="1">
        <v>34.698</v>
      </c>
      <c r="W66" s="1">
        <v>19.858000000000001</v>
      </c>
      <c r="X66" s="1">
        <v>30.626999999999999</v>
      </c>
      <c r="Y66" s="1">
        <v>39.720999999999997</v>
      </c>
      <c r="Z66" s="1">
        <v>32.676000000000002</v>
      </c>
      <c r="AA66" s="1">
        <v>84.748000000000019</v>
      </c>
      <c r="AB66" s="1">
        <v>47.593000000000004</v>
      </c>
      <c r="AC66" s="1">
        <v>40.009999999999991</v>
      </c>
      <c r="AD66" s="1">
        <v>74.33</v>
      </c>
      <c r="AE66" s="1">
        <v>9.1159999999999997</v>
      </c>
      <c r="AF66" s="1">
        <v>27.431000000000001</v>
      </c>
      <c r="AG66" s="1">
        <v>55.848999999999997</v>
      </c>
      <c r="AH66" s="1">
        <v>52.825000000000003</v>
      </c>
      <c r="AI66" s="1">
        <v>26.116</v>
      </c>
      <c r="AJ66" s="1">
        <v>48.686</v>
      </c>
      <c r="AK66" s="1">
        <v>57.523000000000003</v>
      </c>
      <c r="AL66" s="1">
        <v>89.471000000000004</v>
      </c>
      <c r="AM66" s="1">
        <v>89.471000000000004</v>
      </c>
    </row>
    <row r="67" spans="1:39" x14ac:dyDescent="0.25">
      <c r="A67" s="112" t="str">
        <f ca="1">Exceedance!U67</f>
        <v/>
      </c>
      <c r="B67" s="254">
        <v>20.14</v>
      </c>
      <c r="C67" s="254">
        <v>20.14</v>
      </c>
      <c r="D67" s="254">
        <v>20.14</v>
      </c>
      <c r="E67" s="1">
        <v>24.826000000000001</v>
      </c>
      <c r="F67" s="1">
        <v>15.914999999999999</v>
      </c>
      <c r="G67" s="1">
        <v>12.093999999999999</v>
      </c>
      <c r="H67" s="1">
        <v>12.478</v>
      </c>
      <c r="I67" s="1">
        <v>14.148</v>
      </c>
      <c r="J67" s="1">
        <v>17.187000000000001</v>
      </c>
      <c r="K67" s="1">
        <v>12.090999999999999</v>
      </c>
      <c r="L67" s="1">
        <v>30.588000000000001</v>
      </c>
      <c r="M67" s="1">
        <v>15.260999999999999</v>
      </c>
      <c r="N67" s="1">
        <v>75.870999999999995</v>
      </c>
      <c r="O67" s="1">
        <v>24.082000000000001</v>
      </c>
      <c r="P67" s="1">
        <v>28.196000000000002</v>
      </c>
      <c r="Q67" s="1">
        <v>16.206</v>
      </c>
      <c r="R67" s="1">
        <v>25.78</v>
      </c>
      <c r="S67" s="1">
        <v>10.169</v>
      </c>
      <c r="T67" s="1">
        <v>10.346</v>
      </c>
      <c r="U67" s="1">
        <v>5.1319999999999997</v>
      </c>
      <c r="V67" s="1">
        <v>12.439000000000002</v>
      </c>
      <c r="W67" s="1">
        <v>8.1340000000000003</v>
      </c>
      <c r="X67" s="1">
        <v>13.75</v>
      </c>
      <c r="Y67" s="1">
        <v>12.794</v>
      </c>
      <c r="Z67" s="1">
        <v>13.303000000000003</v>
      </c>
      <c r="AA67" s="1">
        <v>36.713999999999999</v>
      </c>
      <c r="AB67" s="1">
        <v>23.151</v>
      </c>
      <c r="AC67" s="1">
        <v>13.791000000000002</v>
      </c>
      <c r="AD67" s="1">
        <v>37.052999999999997</v>
      </c>
      <c r="AE67" s="1">
        <v>6.1539999999999999</v>
      </c>
      <c r="AF67" s="1">
        <v>11.637</v>
      </c>
      <c r="AG67" s="1">
        <v>18.321000000000002</v>
      </c>
      <c r="AH67" s="1">
        <v>18.050999999999998</v>
      </c>
      <c r="AI67" s="1">
        <v>9.7710000000000008</v>
      </c>
      <c r="AJ67" s="1">
        <v>25.370999999999999</v>
      </c>
      <c r="AK67" s="1">
        <v>30.834</v>
      </c>
      <c r="AL67" s="1">
        <v>38.944000000000003</v>
      </c>
      <c r="AM67" s="1">
        <v>38.944000000000003</v>
      </c>
    </row>
    <row r="68" spans="1:39" x14ac:dyDescent="0.25">
      <c r="A68" s="112" t="str">
        <f ca="1">Exceedance!U68</f>
        <v/>
      </c>
      <c r="B68" s="254">
        <v>10.3</v>
      </c>
      <c r="C68" s="254">
        <v>10.3</v>
      </c>
      <c r="D68" s="254">
        <v>10.3</v>
      </c>
      <c r="E68" s="1">
        <v>11.664999999999999</v>
      </c>
      <c r="F68" s="1">
        <v>9.6549999999999994</v>
      </c>
      <c r="G68" s="1">
        <v>6.78</v>
      </c>
      <c r="H68" s="1">
        <v>7.6349999999999998</v>
      </c>
      <c r="I68" s="1">
        <v>7.1520000000000001</v>
      </c>
      <c r="J68" s="1">
        <v>8.0850000000000009</v>
      </c>
      <c r="K68" s="1">
        <v>7.81</v>
      </c>
      <c r="L68" s="1">
        <v>12.068</v>
      </c>
      <c r="M68" s="1">
        <v>8.1110000000000007</v>
      </c>
      <c r="N68" s="1">
        <v>23.925000000000001</v>
      </c>
      <c r="O68" s="1">
        <v>11.685</v>
      </c>
      <c r="P68" s="1">
        <v>13.169</v>
      </c>
      <c r="Q68" s="1">
        <v>8.0960000000000001</v>
      </c>
      <c r="R68" s="1">
        <v>10.552</v>
      </c>
      <c r="S68" s="1">
        <v>6.6909999999999998</v>
      </c>
      <c r="T68" s="1">
        <v>6.5890000000000004</v>
      </c>
      <c r="U68" s="1">
        <v>3.6469999999999998</v>
      </c>
      <c r="V68" s="1">
        <v>6.407</v>
      </c>
      <c r="W68" s="1">
        <v>5.3339999999999996</v>
      </c>
      <c r="X68" s="1">
        <v>7.8440000000000003</v>
      </c>
      <c r="Y68" s="1">
        <v>7.8719999999999999</v>
      </c>
      <c r="Z68" s="1">
        <v>8.0760000000000005</v>
      </c>
      <c r="AA68" s="1">
        <v>13.337</v>
      </c>
      <c r="AB68" s="1">
        <v>10.135999999999999</v>
      </c>
      <c r="AC68" s="1">
        <v>9.0379999999999985</v>
      </c>
      <c r="AD68" s="1">
        <v>13.709</v>
      </c>
      <c r="AE68" s="1">
        <v>4.8319999999999999</v>
      </c>
      <c r="AF68" s="1">
        <v>6.6669999999999998</v>
      </c>
      <c r="AG68" s="1">
        <v>9.3680000000000003</v>
      </c>
      <c r="AH68" s="1">
        <v>8.9649999999999999</v>
      </c>
      <c r="AI68" s="1">
        <v>6.3289999999999997</v>
      </c>
      <c r="AJ68" s="1">
        <v>10.491</v>
      </c>
      <c r="AK68" s="1">
        <v>14.824</v>
      </c>
      <c r="AL68" s="1">
        <v>16.065000000000001</v>
      </c>
      <c r="AM68" s="1">
        <v>16.065000000000001</v>
      </c>
    </row>
    <row r="69" spans="1:39" x14ac:dyDescent="0.25">
      <c r="A69" s="112" t="str">
        <f ca="1">Exceedance!U69</f>
        <v/>
      </c>
      <c r="B69" s="254">
        <v>7.37</v>
      </c>
      <c r="C69" s="254">
        <v>7.37</v>
      </c>
      <c r="D69" s="254">
        <v>7.37</v>
      </c>
      <c r="E69" s="1">
        <v>10.134</v>
      </c>
      <c r="F69" s="1">
        <v>7.2279999999999998</v>
      </c>
      <c r="G69" s="1">
        <v>5.6859999999999999</v>
      </c>
      <c r="H69" s="1">
        <v>5.7530000000000001</v>
      </c>
      <c r="I69" s="1">
        <v>5.5330000000000004</v>
      </c>
      <c r="J69" s="1">
        <v>6.0620000000000003</v>
      </c>
      <c r="K69" s="1">
        <v>6.1059999999999999</v>
      </c>
      <c r="L69" s="1">
        <v>8.9930000000000003</v>
      </c>
      <c r="M69" s="1">
        <v>6.4059999999999997</v>
      </c>
      <c r="N69" s="1">
        <v>13.193</v>
      </c>
      <c r="O69" s="1">
        <v>9.3000000000000007</v>
      </c>
      <c r="P69" s="1">
        <v>9.7349999999999994</v>
      </c>
      <c r="Q69" s="1">
        <v>5.9580000000000002</v>
      </c>
      <c r="R69" s="1">
        <v>7.4489999999999998</v>
      </c>
      <c r="S69" s="1">
        <v>5.367</v>
      </c>
      <c r="T69" s="1">
        <v>5.1100000000000003</v>
      </c>
      <c r="U69" s="1">
        <v>3.1179999999999999</v>
      </c>
      <c r="V69" s="1">
        <v>6.5970000000000004</v>
      </c>
      <c r="W69" s="1">
        <v>4.476</v>
      </c>
      <c r="X69" s="1">
        <v>5.4009999999999998</v>
      </c>
      <c r="Y69" s="1">
        <v>6.5839999999999996</v>
      </c>
      <c r="Z69" s="1">
        <v>6.9969999999999999</v>
      </c>
      <c r="AA69" s="1">
        <v>9.2780000000000005</v>
      </c>
      <c r="AB69" s="1">
        <v>7.5720000000000001</v>
      </c>
      <c r="AC69" s="1">
        <v>6.0449999999999999</v>
      </c>
      <c r="AD69" s="1">
        <v>8.9450000000000003</v>
      </c>
      <c r="AE69" s="1">
        <v>4.2320000000000002</v>
      </c>
      <c r="AF69" s="1">
        <v>5.883</v>
      </c>
      <c r="AG69" s="1">
        <v>8.4749999999999996</v>
      </c>
      <c r="AH69" s="1">
        <v>7.35</v>
      </c>
      <c r="AI69" s="1">
        <v>4.9560000000000004</v>
      </c>
      <c r="AJ69" s="1">
        <v>8.6509999999999998</v>
      </c>
      <c r="AK69" s="1">
        <v>8.1539999999999999</v>
      </c>
      <c r="AL69" s="1">
        <v>10.454000000000001</v>
      </c>
      <c r="AM69" s="1">
        <v>10.454000000000001</v>
      </c>
    </row>
    <row r="70" spans="1:39" x14ac:dyDescent="0.25">
      <c r="A70" s="112" t="str">
        <f ca="1">Exceedance!U70</f>
        <v/>
      </c>
      <c r="B70" s="254"/>
      <c r="C70" s="254"/>
      <c r="D70" s="254"/>
    </row>
    <row r="71" spans="1:39" x14ac:dyDescent="0.25">
      <c r="A71" s="112" t="str">
        <f ca="1">Exceedance!U71</f>
        <v/>
      </c>
      <c r="B71" s="254"/>
      <c r="C71" s="254"/>
      <c r="D71" s="254"/>
    </row>
    <row r="72" spans="1:39" x14ac:dyDescent="0.25">
      <c r="A72" s="112" t="str">
        <f ca="1">Exceedance!U72</f>
        <v/>
      </c>
      <c r="B72" s="254"/>
      <c r="C72" s="254"/>
      <c r="D72" s="254"/>
    </row>
    <row r="73" spans="1:39" x14ac:dyDescent="0.25">
      <c r="A73" s="112" t="str">
        <f ca="1">Exceedance!U73</f>
        <v/>
      </c>
      <c r="B73" s="254"/>
      <c r="C73" s="254"/>
      <c r="D73" s="254"/>
    </row>
    <row r="74" spans="1:39" x14ac:dyDescent="0.25">
      <c r="A74" s="112" t="str">
        <f ca="1">Exceedance!U74</f>
        <v/>
      </c>
      <c r="B74" s="254"/>
      <c r="C74" s="254"/>
      <c r="D74" s="254"/>
    </row>
    <row r="75" spans="1:39" x14ac:dyDescent="0.25">
      <c r="A75" s="112" t="str">
        <f ca="1">Exceedance!U75</f>
        <v/>
      </c>
      <c r="B75" s="254"/>
      <c r="C75" s="254"/>
      <c r="D75" s="254"/>
    </row>
    <row r="76" spans="1:39" x14ac:dyDescent="0.25">
      <c r="A76" s="112" t="str">
        <f ca="1">Exceedance!U76</f>
        <v/>
      </c>
      <c r="B76" s="254"/>
      <c r="C76" s="254"/>
      <c r="D76" s="254"/>
    </row>
    <row r="77" spans="1:39" x14ac:dyDescent="0.25">
      <c r="A77" s="112" t="str">
        <f ca="1">Exceedance!U77</f>
        <v/>
      </c>
      <c r="B77" s="254"/>
      <c r="C77" s="254"/>
      <c r="D77" s="254"/>
    </row>
    <row r="78" spans="1:39" x14ac:dyDescent="0.25">
      <c r="A78" s="112" t="str">
        <f ca="1">Exceedance!U78</f>
        <v/>
      </c>
      <c r="B78" s="254"/>
      <c r="C78" s="254"/>
      <c r="D78" s="254"/>
    </row>
    <row r="79" spans="1:39" x14ac:dyDescent="0.25">
      <c r="A79" s="112" t="str">
        <f ca="1">Exceedance!U79</f>
        <v/>
      </c>
      <c r="B79" s="254"/>
      <c r="C79" s="254"/>
      <c r="D79" s="254"/>
    </row>
    <row r="80" spans="1:39" x14ac:dyDescent="0.25">
      <c r="A80" s="112" t="str">
        <f ca="1">Exceedance!U80</f>
        <v/>
      </c>
      <c r="B80" s="254"/>
      <c r="C80" s="254"/>
      <c r="D80" s="254"/>
    </row>
    <row r="81" spans="1:4" x14ac:dyDescent="0.25">
      <c r="A81" s="112" t="str">
        <f ca="1">Exceedance!U81</f>
        <v/>
      </c>
      <c r="B81" s="254"/>
      <c r="C81" s="254"/>
      <c r="D81" s="254"/>
    </row>
    <row r="82" spans="1:4" x14ac:dyDescent="0.25">
      <c r="A82" s="112" t="str">
        <f ca="1">Exceedance!U82</f>
        <v/>
      </c>
      <c r="B82" s="254"/>
      <c r="C82" s="254"/>
      <c r="D82" s="254"/>
    </row>
    <row r="83" spans="1:4" x14ac:dyDescent="0.25">
      <c r="A83" s="112" t="str">
        <f ca="1">Exceedance!U83</f>
        <v/>
      </c>
      <c r="B83" s="254"/>
      <c r="C83" s="254"/>
      <c r="D83" s="254"/>
    </row>
    <row r="84" spans="1:4" x14ac:dyDescent="0.25">
      <c r="A84" s="112" t="str">
        <f ca="1">Exceedance!U84</f>
        <v/>
      </c>
      <c r="B84" s="254"/>
      <c r="C84" s="254"/>
      <c r="D84" s="254"/>
    </row>
    <row r="85" spans="1:4" x14ac:dyDescent="0.25">
      <c r="A85" s="112" t="str">
        <f ca="1">Exceedance!U85</f>
        <v/>
      </c>
      <c r="B85" s="254"/>
      <c r="C85" s="254"/>
      <c r="D85" s="254"/>
    </row>
    <row r="86" spans="1:4" x14ac:dyDescent="0.25">
      <c r="A86" s="112" t="str">
        <f ca="1">Exceedance!U86</f>
        <v/>
      </c>
      <c r="B86" s="254"/>
      <c r="C86" s="254"/>
      <c r="D86" s="254"/>
    </row>
    <row r="87" spans="1:4" x14ac:dyDescent="0.25">
      <c r="A87" s="112" t="str">
        <f ca="1">Exceedance!U87</f>
        <v/>
      </c>
      <c r="B87" s="254"/>
      <c r="C87" s="254"/>
      <c r="D87" s="254"/>
    </row>
    <row r="88" spans="1:4" x14ac:dyDescent="0.25">
      <c r="A88" s="112" t="str">
        <f ca="1">Exceedance!U88</f>
        <v/>
      </c>
      <c r="B88" s="254"/>
      <c r="C88" s="254"/>
      <c r="D88" s="254"/>
    </row>
    <row r="89" spans="1:4" x14ac:dyDescent="0.25">
      <c r="A89" s="112" t="str">
        <f ca="1">Exceedance!U89</f>
        <v/>
      </c>
      <c r="B89" s="254"/>
      <c r="C89" s="254"/>
      <c r="D89" s="254"/>
    </row>
    <row r="90" spans="1:4" x14ac:dyDescent="0.25">
      <c r="A90" s="112" t="str">
        <f ca="1">Exceedance!U90</f>
        <v/>
      </c>
      <c r="B90" s="254"/>
      <c r="C90" s="254"/>
      <c r="D90" s="254"/>
    </row>
    <row r="91" spans="1:4" x14ac:dyDescent="0.25">
      <c r="A91" s="112" t="str">
        <f ca="1">Exceedance!U91</f>
        <v/>
      </c>
      <c r="B91" s="254"/>
      <c r="C91" s="254"/>
      <c r="D91" s="254"/>
    </row>
    <row r="92" spans="1:4" x14ac:dyDescent="0.25">
      <c r="A92" s="112" t="str">
        <f ca="1">Exceedance!U92</f>
        <v/>
      </c>
      <c r="B92" s="254"/>
      <c r="C92" s="254"/>
      <c r="D92" s="254"/>
    </row>
    <row r="93" spans="1:4" x14ac:dyDescent="0.25">
      <c r="A93" s="112" t="str">
        <f ca="1">Exceedance!U93</f>
        <v/>
      </c>
      <c r="B93" s="254"/>
      <c r="C93" s="254"/>
      <c r="D93" s="254"/>
    </row>
    <row r="94" spans="1:4" x14ac:dyDescent="0.25">
      <c r="A94" s="112" t="str">
        <f ca="1">Exceedance!U94</f>
        <v/>
      </c>
      <c r="B94" s="254"/>
      <c r="C94" s="254"/>
      <c r="D94" s="254"/>
    </row>
    <row r="95" spans="1:4" x14ac:dyDescent="0.25">
      <c r="A95" s="112" t="str">
        <f ca="1">Exceedance!U95</f>
        <v/>
      </c>
      <c r="B95" s="254"/>
      <c r="C95" s="254"/>
      <c r="D95" s="254"/>
    </row>
    <row r="96" spans="1:4" x14ac:dyDescent="0.25">
      <c r="A96" s="112" t="str">
        <f ca="1">Exceedance!U96</f>
        <v/>
      </c>
      <c r="B96" s="254"/>
      <c r="C96" s="254"/>
      <c r="D96" s="254"/>
    </row>
    <row r="97" spans="1:4" x14ac:dyDescent="0.25">
      <c r="A97" s="112" t="str">
        <f ca="1">Exceedance!U97</f>
        <v/>
      </c>
      <c r="B97" s="254"/>
      <c r="C97" s="254"/>
      <c r="D97" s="254"/>
    </row>
    <row r="98" spans="1:4" x14ac:dyDescent="0.25">
      <c r="A98" s="112" t="str">
        <f ca="1">Exceedance!U98</f>
        <v/>
      </c>
      <c r="B98" s="254"/>
      <c r="C98" s="254"/>
      <c r="D98" s="254"/>
    </row>
    <row r="99" spans="1:4" x14ac:dyDescent="0.25">
      <c r="A99" s="112" t="str">
        <f ca="1">Exceedance!U99</f>
        <v/>
      </c>
      <c r="B99" s="254"/>
      <c r="C99" s="254"/>
      <c r="D99" s="254"/>
    </row>
    <row r="100" spans="1:4" x14ac:dyDescent="0.25">
      <c r="A100" s="112" t="str">
        <f ca="1">Exceedance!U100</f>
        <v/>
      </c>
      <c r="B100" s="254"/>
      <c r="C100" s="254"/>
      <c r="D100" s="254"/>
    </row>
  </sheetData>
  <mergeCells count="1">
    <mergeCell ref="E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59999389629810485"/>
  </sheetPr>
  <dimension ref="A1:BD100"/>
  <sheetViews>
    <sheetView topLeftCell="A2" workbookViewId="0">
      <selection activeCell="B4" sqref="B4:AM69"/>
    </sheetView>
  </sheetViews>
  <sheetFormatPr defaultColWidth="8.85546875" defaultRowHeight="15" x14ac:dyDescent="0.25"/>
  <cols>
    <col min="1" max="1" width="8.85546875" style="113"/>
    <col min="2" max="4" width="8.85546875" style="255"/>
    <col min="5" max="16384" width="8.85546875" style="2"/>
  </cols>
  <sheetData>
    <row r="1" spans="1:56" s="115" customFormat="1" x14ac:dyDescent="0.25">
      <c r="A1" s="110"/>
      <c r="B1" s="257"/>
      <c r="C1" s="257"/>
      <c r="D1" s="257"/>
      <c r="E1" s="739" t="s">
        <v>64</v>
      </c>
      <c r="F1" s="739"/>
      <c r="G1" s="739"/>
      <c r="H1" s="739"/>
      <c r="I1" s="739"/>
      <c r="J1" s="739"/>
      <c r="K1" s="739"/>
      <c r="L1" s="739"/>
      <c r="M1" s="739"/>
      <c r="N1" s="739"/>
      <c r="O1" s="739"/>
      <c r="P1" s="739"/>
      <c r="Q1" s="739"/>
      <c r="R1" s="739"/>
      <c r="S1" s="739"/>
      <c r="T1" s="739"/>
      <c r="U1" s="739"/>
      <c r="V1" s="739"/>
      <c r="W1" s="739"/>
      <c r="X1" s="739"/>
      <c r="Y1" s="739"/>
      <c r="Z1" s="739"/>
      <c r="AA1" s="739"/>
      <c r="AB1" s="739"/>
      <c r="AC1" s="739"/>
      <c r="AD1" s="739"/>
      <c r="AE1" s="739"/>
    </row>
    <row r="2" spans="1:56" s="113" customFormat="1" x14ac:dyDescent="0.25">
      <c r="A2" s="110"/>
      <c r="B2" s="257" t="s">
        <v>295</v>
      </c>
      <c r="C2" s="257" t="s">
        <v>296</v>
      </c>
      <c r="D2" s="257" t="s">
        <v>297</v>
      </c>
      <c r="E2" s="113">
        <v>1981</v>
      </c>
      <c r="F2" s="113">
        <v>1982</v>
      </c>
      <c r="G2" s="113">
        <v>1983</v>
      </c>
      <c r="H2" s="113">
        <v>1984</v>
      </c>
      <c r="I2" s="113">
        <v>1985</v>
      </c>
      <c r="J2" s="113">
        <v>1986</v>
      </c>
      <c r="K2" s="113">
        <v>1987</v>
      </c>
      <c r="L2" s="113">
        <v>1988</v>
      </c>
      <c r="M2" s="113">
        <v>1989</v>
      </c>
      <c r="N2" s="113">
        <v>1990</v>
      </c>
      <c r="O2" s="113">
        <v>1991</v>
      </c>
      <c r="P2" s="113">
        <v>1992</v>
      </c>
      <c r="Q2" s="113">
        <v>1993</v>
      </c>
      <c r="R2" s="113">
        <v>1994</v>
      </c>
      <c r="S2" s="113">
        <v>1995</v>
      </c>
      <c r="T2" s="113">
        <v>1996</v>
      </c>
      <c r="U2" s="113">
        <v>1997</v>
      </c>
      <c r="V2" s="113">
        <v>1998</v>
      </c>
      <c r="W2" s="113">
        <v>1999</v>
      </c>
      <c r="X2" s="113">
        <v>2000</v>
      </c>
      <c r="Y2" s="113">
        <v>2001</v>
      </c>
      <c r="Z2" s="113">
        <v>2002</v>
      </c>
      <c r="AA2" s="113">
        <v>2003</v>
      </c>
      <c r="AB2" s="113">
        <v>2004</v>
      </c>
      <c r="AC2" s="113">
        <v>2005</v>
      </c>
      <c r="AD2" s="113">
        <v>2006</v>
      </c>
      <c r="AE2" s="113">
        <v>2007</v>
      </c>
      <c r="AF2" s="113">
        <v>2008</v>
      </c>
      <c r="AG2" s="183">
        <v>2009</v>
      </c>
      <c r="AH2" s="113">
        <v>2010</v>
      </c>
      <c r="AI2" s="113">
        <v>2011</v>
      </c>
      <c r="AJ2" s="113">
        <v>2012</v>
      </c>
      <c r="AK2" s="113">
        <v>2013</v>
      </c>
      <c r="AL2" s="113">
        <v>2014</v>
      </c>
      <c r="AM2" s="113">
        <v>2015</v>
      </c>
      <c r="AN2" s="113">
        <v>2016</v>
      </c>
      <c r="AO2" s="113">
        <v>2017</v>
      </c>
      <c r="AP2" s="113">
        <v>2018</v>
      </c>
      <c r="AQ2" s="113">
        <v>2019</v>
      </c>
      <c r="AR2" s="113">
        <v>2020</v>
      </c>
      <c r="AS2" s="113">
        <v>2021</v>
      </c>
      <c r="AT2" s="113">
        <v>2022</v>
      </c>
      <c r="AU2" s="113">
        <v>2023</v>
      </c>
      <c r="AV2" s="113">
        <v>2024</v>
      </c>
      <c r="AW2" s="113">
        <v>2025</v>
      </c>
      <c r="AX2" s="113">
        <v>2026</v>
      </c>
      <c r="AY2" s="113">
        <v>2027</v>
      </c>
      <c r="AZ2" s="113">
        <v>2028</v>
      </c>
      <c r="BA2" s="113">
        <v>2029</v>
      </c>
      <c r="BB2" s="113">
        <v>2030</v>
      </c>
      <c r="BC2" s="113">
        <v>2031</v>
      </c>
      <c r="BD2" s="113">
        <v>2032</v>
      </c>
    </row>
    <row r="3" spans="1:56" s="114" customFormat="1" x14ac:dyDescent="0.25">
      <c r="A3" s="111"/>
      <c r="B3" s="114" t="s">
        <v>332</v>
      </c>
      <c r="C3" s="114" t="s">
        <v>333</v>
      </c>
      <c r="D3" s="114" t="s">
        <v>334</v>
      </c>
      <c r="E3" s="114" t="s">
        <v>335</v>
      </c>
      <c r="F3" s="114" t="s">
        <v>336</v>
      </c>
      <c r="G3" s="114" t="s">
        <v>337</v>
      </c>
      <c r="H3" s="114" t="s">
        <v>338</v>
      </c>
      <c r="I3" s="114" t="s">
        <v>339</v>
      </c>
      <c r="J3" s="114" t="s">
        <v>340</v>
      </c>
      <c r="K3" s="114" t="s">
        <v>341</v>
      </c>
      <c r="L3" s="114" t="s">
        <v>342</v>
      </c>
      <c r="M3" s="114" t="s">
        <v>343</v>
      </c>
      <c r="N3" s="114" t="s">
        <v>344</v>
      </c>
      <c r="O3" s="114" t="s">
        <v>345</v>
      </c>
      <c r="P3" s="114" t="s">
        <v>346</v>
      </c>
      <c r="Q3" s="114" t="s">
        <v>347</v>
      </c>
      <c r="R3" s="114" t="s">
        <v>348</v>
      </c>
      <c r="S3" s="114" t="s">
        <v>349</v>
      </c>
      <c r="T3" s="114" t="s">
        <v>350</v>
      </c>
      <c r="U3" s="114" t="s">
        <v>351</v>
      </c>
      <c r="V3" s="114" t="s">
        <v>352</v>
      </c>
      <c r="W3" s="114" t="s">
        <v>353</v>
      </c>
      <c r="X3" s="114" t="s">
        <v>354</v>
      </c>
      <c r="Y3" s="114" t="s">
        <v>355</v>
      </c>
      <c r="Z3" s="114" t="s">
        <v>356</v>
      </c>
      <c r="AA3" s="114" t="s">
        <v>357</v>
      </c>
      <c r="AB3" s="114" t="s">
        <v>358</v>
      </c>
      <c r="AC3" s="114" t="s">
        <v>359</v>
      </c>
      <c r="AD3" s="114" t="s">
        <v>360</v>
      </c>
      <c r="AE3" s="114" t="s">
        <v>361</v>
      </c>
      <c r="AF3" s="114" t="s">
        <v>362</v>
      </c>
      <c r="AG3" s="114" t="s">
        <v>363</v>
      </c>
      <c r="AH3" s="114" t="s">
        <v>364</v>
      </c>
      <c r="AI3" s="114" t="s">
        <v>384</v>
      </c>
      <c r="AJ3" s="114" t="s">
        <v>385</v>
      </c>
      <c r="AK3" s="114" t="s">
        <v>386</v>
      </c>
      <c r="AL3" s="114" t="s">
        <v>387</v>
      </c>
      <c r="AM3" s="114" t="s">
        <v>388</v>
      </c>
      <c r="AN3" s="114" t="s">
        <v>389</v>
      </c>
      <c r="AO3" s="114" t="s">
        <v>390</v>
      </c>
      <c r="AP3" s="114" t="s">
        <v>391</v>
      </c>
      <c r="AQ3" s="114" t="s">
        <v>392</v>
      </c>
      <c r="AR3" s="114" t="s">
        <v>393</v>
      </c>
      <c r="AS3" s="114" t="s">
        <v>394</v>
      </c>
      <c r="AT3" s="114" t="s">
        <v>395</v>
      </c>
      <c r="AU3" s="114" t="s">
        <v>396</v>
      </c>
      <c r="AV3" s="114" t="s">
        <v>397</v>
      </c>
      <c r="AW3" s="114" t="s">
        <v>398</v>
      </c>
      <c r="AX3" s="114" t="s">
        <v>399</v>
      </c>
      <c r="AY3" s="114" t="s">
        <v>400</v>
      </c>
      <c r="AZ3" s="114" t="s">
        <v>401</v>
      </c>
      <c r="BA3" s="114" t="s">
        <v>402</v>
      </c>
      <c r="BB3" s="114" t="s">
        <v>403</v>
      </c>
      <c r="BC3" s="114" t="s">
        <v>404</v>
      </c>
      <c r="BD3" s="114" t="s">
        <v>405</v>
      </c>
    </row>
    <row r="4" spans="1:56" x14ac:dyDescent="0.25">
      <c r="A4" s="112">
        <f ca="1">Exceedance!U4</f>
        <v>42826</v>
      </c>
      <c r="B4" s="273">
        <v>9305.9999999999909</v>
      </c>
      <c r="C4" s="273">
        <v>9305.9999999999909</v>
      </c>
      <c r="D4" s="273">
        <v>9305.9999999999909</v>
      </c>
      <c r="E4" s="1">
        <v>9305.9999999999909</v>
      </c>
      <c r="F4" s="1">
        <v>9305.9999999999909</v>
      </c>
      <c r="G4" s="1">
        <v>9305.9999999999909</v>
      </c>
      <c r="H4" s="1">
        <v>9305.9999999999909</v>
      </c>
      <c r="I4" s="1">
        <v>9305.9999999999909</v>
      </c>
      <c r="J4" s="1">
        <v>9305.9999999999909</v>
      </c>
      <c r="K4" s="1">
        <v>9305.9999999999909</v>
      </c>
      <c r="L4" s="1">
        <v>9305.9999999999909</v>
      </c>
      <c r="M4" s="1">
        <v>9305.9999999999909</v>
      </c>
      <c r="N4" s="1">
        <v>9305.9999999999909</v>
      </c>
      <c r="O4" s="1">
        <v>9305.9999999999909</v>
      </c>
      <c r="P4" s="1">
        <v>9305.9999999999909</v>
      </c>
      <c r="Q4" s="1">
        <v>9305.9999999999909</v>
      </c>
      <c r="R4" s="1">
        <v>9305.9999999999909</v>
      </c>
      <c r="S4" s="1">
        <v>9305.9999999999909</v>
      </c>
      <c r="T4" s="1">
        <v>9305.9999999999909</v>
      </c>
      <c r="U4" s="1">
        <v>9305.9999999999909</v>
      </c>
      <c r="V4" s="1">
        <v>9305.9999999999909</v>
      </c>
      <c r="W4" s="1">
        <v>9305.9999999999909</v>
      </c>
      <c r="X4" s="1">
        <v>9305.9999999999909</v>
      </c>
      <c r="Y4" s="1">
        <v>9305.9999999999909</v>
      </c>
      <c r="Z4" s="1">
        <v>9305.9999999999909</v>
      </c>
      <c r="AA4" s="1">
        <v>9305.9999999999909</v>
      </c>
      <c r="AB4" s="1">
        <v>9305.9999999999909</v>
      </c>
      <c r="AC4" s="1">
        <v>9305.9999999999909</v>
      </c>
      <c r="AD4" s="1">
        <v>9305.9999999999909</v>
      </c>
      <c r="AE4" s="1">
        <v>9305.9999999999909</v>
      </c>
      <c r="AF4" s="2">
        <v>9305.9999999999909</v>
      </c>
      <c r="AG4" s="2">
        <v>9305.9999999999909</v>
      </c>
      <c r="AH4" s="2">
        <v>9305.9999999999909</v>
      </c>
      <c r="AI4" s="2">
        <v>9305.9999999999909</v>
      </c>
      <c r="AJ4" s="2">
        <v>9305.9999999999909</v>
      </c>
      <c r="AK4" s="2">
        <v>9305.9999999999909</v>
      </c>
      <c r="AL4" s="2">
        <v>9305.9999999999909</v>
      </c>
      <c r="AM4" s="2">
        <v>9305.9999999999909</v>
      </c>
    </row>
    <row r="5" spans="1:56" x14ac:dyDescent="0.25">
      <c r="A5" s="112">
        <f ca="1">Exceedance!U5</f>
        <v>42856</v>
      </c>
      <c r="B5" s="273">
        <v>9315.4999999999891</v>
      </c>
      <c r="C5" s="273">
        <v>9315.4999999999891</v>
      </c>
      <c r="D5" s="273">
        <v>9315.4999999999891</v>
      </c>
      <c r="E5" s="1">
        <v>9315.4999999999891</v>
      </c>
      <c r="F5" s="1">
        <v>9315.4999999999891</v>
      </c>
      <c r="G5" s="1">
        <v>9315.4999999999891</v>
      </c>
      <c r="H5" s="1">
        <v>9315.4999999999891</v>
      </c>
      <c r="I5" s="1">
        <v>9315.4999999999891</v>
      </c>
      <c r="J5" s="1">
        <v>9315.4999999999891</v>
      </c>
      <c r="K5" s="1">
        <v>9315.4999999999891</v>
      </c>
      <c r="L5" s="1">
        <v>9315.4999999999891</v>
      </c>
      <c r="M5" s="1">
        <v>9315.4999999999891</v>
      </c>
      <c r="N5" s="1">
        <v>9315.4999999999891</v>
      </c>
      <c r="O5" s="1">
        <v>9315.4999999999891</v>
      </c>
      <c r="P5" s="1">
        <v>9315.4999999999891</v>
      </c>
      <c r="Q5" s="1">
        <v>9315.4999999999891</v>
      </c>
      <c r="R5" s="1">
        <v>9315.4999999999891</v>
      </c>
      <c r="S5" s="1">
        <v>9315.4999999999891</v>
      </c>
      <c r="T5" s="1">
        <v>9315.4999999999891</v>
      </c>
      <c r="U5" s="1">
        <v>9315.4999999999891</v>
      </c>
      <c r="V5" s="1">
        <v>9315.4999999999891</v>
      </c>
      <c r="W5" s="1">
        <v>9315.4999999999891</v>
      </c>
      <c r="X5" s="1">
        <v>9315.4999999999891</v>
      </c>
      <c r="Y5" s="1">
        <v>9315.4999999999891</v>
      </c>
      <c r="Z5" s="1">
        <v>9315.4999999999891</v>
      </c>
      <c r="AA5" s="1">
        <v>9315.4999999999891</v>
      </c>
      <c r="AB5" s="1">
        <v>9315.4999999999891</v>
      </c>
      <c r="AC5" s="1">
        <v>9315.4999999999891</v>
      </c>
      <c r="AD5" s="1">
        <v>9315.4999999999891</v>
      </c>
      <c r="AE5" s="1">
        <v>9315.4999999999891</v>
      </c>
      <c r="AF5" s="2">
        <v>9315.4999999999891</v>
      </c>
      <c r="AG5" s="2">
        <v>9315.4999999999891</v>
      </c>
      <c r="AH5" s="2">
        <v>9315.4999999999891</v>
      </c>
      <c r="AI5" s="2">
        <v>9315.4999999999891</v>
      </c>
      <c r="AJ5" s="2">
        <v>9315.4999999999891</v>
      </c>
      <c r="AK5" s="2">
        <v>9315.4999999999891</v>
      </c>
      <c r="AL5" s="2">
        <v>9315.4999999999891</v>
      </c>
      <c r="AM5" s="2">
        <v>9315.4999999999891</v>
      </c>
    </row>
    <row r="6" spans="1:56" x14ac:dyDescent="0.25">
      <c r="A6" s="112">
        <f ca="1">Exceedance!U6</f>
        <v>42887</v>
      </c>
      <c r="B6" s="273">
        <v>9327.9999999999891</v>
      </c>
      <c r="C6" s="273">
        <v>9327.9999999999891</v>
      </c>
      <c r="D6" s="273">
        <v>9327.9999999999891</v>
      </c>
      <c r="E6" s="1">
        <v>9327.9999999999891</v>
      </c>
      <c r="F6" s="1">
        <v>9327.9999999999891</v>
      </c>
      <c r="G6" s="1">
        <v>9327.9999999999891</v>
      </c>
      <c r="H6" s="1">
        <v>9327.9999999999891</v>
      </c>
      <c r="I6" s="1">
        <v>9327.9999999999891</v>
      </c>
      <c r="J6" s="1">
        <v>9327.9999999999891</v>
      </c>
      <c r="K6" s="1">
        <v>9327.9999999999891</v>
      </c>
      <c r="L6" s="1">
        <v>9327.9999999999891</v>
      </c>
      <c r="M6" s="1">
        <v>9327.2580579036094</v>
      </c>
      <c r="N6" s="1">
        <v>9327.9999999999891</v>
      </c>
      <c r="O6" s="1">
        <v>9327.9999999999891</v>
      </c>
      <c r="P6" s="1">
        <v>9327.9999999999891</v>
      </c>
      <c r="Q6" s="1">
        <v>9327.9999999999891</v>
      </c>
      <c r="R6" s="1">
        <v>9327.9999999999891</v>
      </c>
      <c r="S6" s="1">
        <v>9327.9999999999891</v>
      </c>
      <c r="T6" s="1">
        <v>9327.9999999999891</v>
      </c>
      <c r="U6" s="1">
        <v>9327.9999999999891</v>
      </c>
      <c r="V6" s="1">
        <v>9327.9999999999891</v>
      </c>
      <c r="W6" s="1">
        <v>9327.9999999999891</v>
      </c>
      <c r="X6" s="1">
        <v>9327.9999999999891</v>
      </c>
      <c r="Y6" s="1">
        <v>9327.9999999999891</v>
      </c>
      <c r="Z6" s="1">
        <v>9327.9999999999891</v>
      </c>
      <c r="AA6" s="1">
        <v>9327.9999999999891</v>
      </c>
      <c r="AB6" s="1">
        <v>9327.9999999999891</v>
      </c>
      <c r="AC6" s="1">
        <v>9327.9999999999891</v>
      </c>
      <c r="AD6" s="1">
        <v>9327.9999999999891</v>
      </c>
      <c r="AE6" s="1">
        <v>9327.9999999999891</v>
      </c>
      <c r="AF6" s="2">
        <v>9327.9999999999891</v>
      </c>
      <c r="AG6" s="2">
        <v>9327.9999999999891</v>
      </c>
      <c r="AH6" s="2">
        <v>9327.9999999999891</v>
      </c>
      <c r="AI6" s="2">
        <v>9327.9999999999891</v>
      </c>
      <c r="AJ6" s="2">
        <v>9325.5377556826625</v>
      </c>
      <c r="AK6" s="2">
        <v>9327.9999999999891</v>
      </c>
      <c r="AL6" s="2">
        <v>9327.9999999999891</v>
      </c>
      <c r="AM6" s="2">
        <v>9327.9999999999891</v>
      </c>
    </row>
    <row r="7" spans="1:56" x14ac:dyDescent="0.25">
      <c r="A7" s="112">
        <f ca="1">Exceedance!U7</f>
        <v>42917</v>
      </c>
      <c r="B7" s="273">
        <v>9326.4999999999909</v>
      </c>
      <c r="C7" s="273">
        <v>9326.4999999999909</v>
      </c>
      <c r="D7" s="273">
        <v>9326.4999999999909</v>
      </c>
      <c r="E7" s="1">
        <v>9326.4999999999909</v>
      </c>
      <c r="F7" s="1">
        <v>9326.4999999999909</v>
      </c>
      <c r="G7" s="1">
        <v>9326.4999999999909</v>
      </c>
      <c r="H7" s="1">
        <v>9326.4999999999909</v>
      </c>
      <c r="I7" s="1">
        <v>9326.4999999999909</v>
      </c>
      <c r="J7" s="1">
        <v>9326.4999999999909</v>
      </c>
      <c r="K7" s="1">
        <v>9326.4999999999909</v>
      </c>
      <c r="L7" s="1">
        <v>9326.4999999999909</v>
      </c>
      <c r="M7" s="1">
        <v>9326.4999999999909</v>
      </c>
      <c r="N7" s="1">
        <v>9326.4999999999909</v>
      </c>
      <c r="O7" s="1">
        <v>9326.4999999999909</v>
      </c>
      <c r="P7" s="1">
        <v>9326.4999999999909</v>
      </c>
      <c r="Q7" s="1">
        <v>9326.4999999999909</v>
      </c>
      <c r="R7" s="1">
        <v>9326.4999999999909</v>
      </c>
      <c r="S7" s="1">
        <v>9326.4999999999909</v>
      </c>
      <c r="T7" s="1">
        <v>9326.4999999999909</v>
      </c>
      <c r="U7" s="1">
        <v>9326.4999999999909</v>
      </c>
      <c r="V7" s="1">
        <v>9326.4999999999909</v>
      </c>
      <c r="W7" s="1">
        <v>9326.4999999999909</v>
      </c>
      <c r="X7" s="1">
        <v>9326.4999999999909</v>
      </c>
      <c r="Y7" s="1">
        <v>9326.4999999999909</v>
      </c>
      <c r="Z7" s="1">
        <v>9326.4999999999909</v>
      </c>
      <c r="AA7" s="1">
        <v>9326.4999999999909</v>
      </c>
      <c r="AB7" s="1">
        <v>9326.4999999999909</v>
      </c>
      <c r="AC7" s="1">
        <v>9326.4999999999909</v>
      </c>
      <c r="AD7" s="1">
        <v>9326.4999999999909</v>
      </c>
      <c r="AE7" s="1">
        <v>9326.4999999999909</v>
      </c>
      <c r="AF7" s="2">
        <v>9326.4999999999909</v>
      </c>
      <c r="AG7" s="2">
        <v>9326.4999999999909</v>
      </c>
      <c r="AH7" s="2">
        <v>9326.4999999999909</v>
      </c>
      <c r="AI7" s="2">
        <v>9326.4999999999909</v>
      </c>
      <c r="AJ7" s="2">
        <v>9324.0382013296967</v>
      </c>
      <c r="AK7" s="2">
        <v>9326.4999999999909</v>
      </c>
      <c r="AL7" s="2">
        <v>9326.4999999999909</v>
      </c>
      <c r="AM7" s="2">
        <v>9326.4999999999909</v>
      </c>
    </row>
    <row r="8" spans="1:56" x14ac:dyDescent="0.25">
      <c r="A8" s="112">
        <f ca="1">Exceedance!U8</f>
        <v>42948</v>
      </c>
      <c r="B8" s="273">
        <v>9319.9999999999891</v>
      </c>
      <c r="C8" s="273">
        <v>9319.9999999999891</v>
      </c>
      <c r="D8" s="273">
        <v>9319.9999999999891</v>
      </c>
      <c r="E8" s="1">
        <v>9319.9999999999891</v>
      </c>
      <c r="F8" s="1">
        <v>9319.9999999999891</v>
      </c>
      <c r="G8" s="1">
        <v>9319.9999999999891</v>
      </c>
      <c r="H8" s="1">
        <v>9319.9999999999891</v>
      </c>
      <c r="I8" s="1">
        <v>9319.9999999999891</v>
      </c>
      <c r="J8" s="1">
        <v>9319.9999999999891</v>
      </c>
      <c r="K8" s="1">
        <v>9319.9999999999891</v>
      </c>
      <c r="L8" s="1">
        <v>9319.9999999999891</v>
      </c>
      <c r="M8" s="1">
        <v>9319.9999999999891</v>
      </c>
      <c r="N8" s="1">
        <v>9319.9999999999891</v>
      </c>
      <c r="O8" s="1">
        <v>9319.9999999999891</v>
      </c>
      <c r="P8" s="1">
        <v>9319.9999999999891</v>
      </c>
      <c r="Q8" s="1">
        <v>9319.9999999999891</v>
      </c>
      <c r="R8" s="1">
        <v>9319.9999999999891</v>
      </c>
      <c r="S8" s="1">
        <v>9319.9999999999891</v>
      </c>
      <c r="T8" s="1">
        <v>9319.9999999999891</v>
      </c>
      <c r="U8" s="1">
        <v>9319.9999999999891</v>
      </c>
      <c r="V8" s="1">
        <v>9319.9999999999891</v>
      </c>
      <c r="W8" s="1">
        <v>9319.9999999999891</v>
      </c>
      <c r="X8" s="1">
        <v>9319.9999999999891</v>
      </c>
      <c r="Y8" s="1">
        <v>9319.9999999999891</v>
      </c>
      <c r="Z8" s="1">
        <v>9319.9999999999891</v>
      </c>
      <c r="AA8" s="1">
        <v>9319.9999999999891</v>
      </c>
      <c r="AB8" s="1">
        <v>9319.9999999999891</v>
      </c>
      <c r="AC8" s="1">
        <v>9319.9999999999891</v>
      </c>
      <c r="AD8" s="1">
        <v>9319.9999999999891</v>
      </c>
      <c r="AE8" s="1">
        <v>9319.9999999999891</v>
      </c>
      <c r="AF8" s="2">
        <v>9319.9999999999891</v>
      </c>
      <c r="AG8" s="2">
        <v>9319.9999999999891</v>
      </c>
      <c r="AH8" s="2">
        <v>9319.9999999999891</v>
      </c>
      <c r="AI8" s="2">
        <v>9319.9999999999891</v>
      </c>
      <c r="AJ8" s="2">
        <v>9319.9999999999891</v>
      </c>
      <c r="AK8" s="2">
        <v>9319.9999999999891</v>
      </c>
      <c r="AL8" s="2">
        <v>9319.9999999999891</v>
      </c>
      <c r="AM8" s="2">
        <v>9319.9999999999891</v>
      </c>
    </row>
    <row r="9" spans="1:56" x14ac:dyDescent="0.25">
      <c r="A9" s="112">
        <f ca="1">Exceedance!U9</f>
        <v>42979</v>
      </c>
      <c r="B9" s="273">
        <v>9311.4999999999891</v>
      </c>
      <c r="C9" s="273">
        <v>9311.4999999999891</v>
      </c>
      <c r="D9" s="273">
        <v>9311.4999999999891</v>
      </c>
      <c r="E9" s="1">
        <v>9311.4999999999891</v>
      </c>
      <c r="F9" s="1">
        <v>9311.4999999999891</v>
      </c>
      <c r="G9" s="1">
        <v>9311.4999999999891</v>
      </c>
      <c r="H9" s="1">
        <v>9311.4999999999891</v>
      </c>
      <c r="I9" s="1">
        <v>9311.4999999999891</v>
      </c>
      <c r="J9" s="1">
        <v>9311.4999999999891</v>
      </c>
      <c r="K9" s="1">
        <v>9311.4999999999891</v>
      </c>
      <c r="L9" s="1">
        <v>9311.4999999999891</v>
      </c>
      <c r="M9" s="1">
        <v>9311.4999999999891</v>
      </c>
      <c r="N9" s="1">
        <v>9311.4999999999891</v>
      </c>
      <c r="O9" s="1">
        <v>9311.4999999999891</v>
      </c>
      <c r="P9" s="1">
        <v>9311.4999999999891</v>
      </c>
      <c r="Q9" s="1">
        <v>9311.4999999999891</v>
      </c>
      <c r="R9" s="1">
        <v>9311.4999999999891</v>
      </c>
      <c r="S9" s="1">
        <v>9311.4999999999891</v>
      </c>
      <c r="T9" s="1">
        <v>9311.4999999999891</v>
      </c>
      <c r="U9" s="1">
        <v>9311.4999999999891</v>
      </c>
      <c r="V9" s="1">
        <v>9311.4999999999891</v>
      </c>
      <c r="W9" s="1">
        <v>9311.4999999999891</v>
      </c>
      <c r="X9" s="1">
        <v>9311.4999999999891</v>
      </c>
      <c r="Y9" s="1">
        <v>9311.4999999999891</v>
      </c>
      <c r="Z9" s="1">
        <v>9311.4999999999891</v>
      </c>
      <c r="AA9" s="1">
        <v>9311.4999999999891</v>
      </c>
      <c r="AB9" s="1">
        <v>9311.4999999999891</v>
      </c>
      <c r="AC9" s="1">
        <v>9311.4999999999891</v>
      </c>
      <c r="AD9" s="1">
        <v>9311.4999999999891</v>
      </c>
      <c r="AE9" s="1">
        <v>9311.4999999999891</v>
      </c>
      <c r="AF9" s="2">
        <v>9311.4999999999891</v>
      </c>
      <c r="AG9" s="2">
        <v>9311.4999999999891</v>
      </c>
      <c r="AH9" s="2">
        <v>9311.4999999999891</v>
      </c>
      <c r="AI9" s="2">
        <v>9311.4999999999891</v>
      </c>
      <c r="AJ9" s="2">
        <v>9311.4999999999891</v>
      </c>
      <c r="AK9" s="2">
        <v>9311.4999999999891</v>
      </c>
      <c r="AL9" s="2">
        <v>9311.4999999999891</v>
      </c>
      <c r="AM9" s="2">
        <v>9311.4999999999891</v>
      </c>
    </row>
    <row r="10" spans="1:56" x14ac:dyDescent="0.25">
      <c r="A10" s="112">
        <f ca="1">Exceedance!U10</f>
        <v>43009</v>
      </c>
      <c r="B10" s="273">
        <v>9309.9999999999909</v>
      </c>
      <c r="C10" s="273">
        <v>9309.9999999999909</v>
      </c>
      <c r="D10" s="273">
        <v>9309.9999999999909</v>
      </c>
      <c r="E10" s="1">
        <v>9309.9999999999909</v>
      </c>
      <c r="F10" s="1">
        <v>9309.9999999999909</v>
      </c>
      <c r="G10" s="1">
        <v>9309.9999999999909</v>
      </c>
      <c r="H10" s="1">
        <v>9309.9999999999909</v>
      </c>
      <c r="I10" s="1">
        <v>9309.9999999999909</v>
      </c>
      <c r="J10" s="1">
        <v>9309.9999999999909</v>
      </c>
      <c r="K10" s="1">
        <v>9309.9999999999909</v>
      </c>
      <c r="L10" s="1">
        <v>9309.9999999999909</v>
      </c>
      <c r="M10" s="1">
        <v>9309.9999999999909</v>
      </c>
      <c r="N10" s="1">
        <v>9309.9999999999909</v>
      </c>
      <c r="O10" s="1">
        <v>9309.9999999999909</v>
      </c>
      <c r="P10" s="1">
        <v>9309.9999999999909</v>
      </c>
      <c r="Q10" s="1">
        <v>9309.9999999999909</v>
      </c>
      <c r="R10" s="1">
        <v>9309.9999999999909</v>
      </c>
      <c r="S10" s="1">
        <v>9309.9999999999909</v>
      </c>
      <c r="T10" s="1">
        <v>9309.9999999999909</v>
      </c>
      <c r="U10" s="1">
        <v>9309.9999999999909</v>
      </c>
      <c r="V10" s="1">
        <v>9309.9999999999909</v>
      </c>
      <c r="W10" s="1">
        <v>9309.9999999999909</v>
      </c>
      <c r="X10" s="1">
        <v>9309.9999999999909</v>
      </c>
      <c r="Y10" s="1">
        <v>9309.9999999999909</v>
      </c>
      <c r="Z10" s="1">
        <v>9309.9999999999909</v>
      </c>
      <c r="AA10" s="1">
        <v>9309.9999999999909</v>
      </c>
      <c r="AB10" s="1">
        <v>9309.9999999999909</v>
      </c>
      <c r="AC10" s="1">
        <v>9309.9999999999909</v>
      </c>
      <c r="AD10" s="1">
        <v>9309.9999999999909</v>
      </c>
      <c r="AE10" s="1">
        <v>9309.9999999999909</v>
      </c>
      <c r="AF10" s="2">
        <v>9309.9999999999909</v>
      </c>
      <c r="AG10" s="2">
        <v>9309.9999999999909</v>
      </c>
      <c r="AH10" s="2">
        <v>9309.9999999999909</v>
      </c>
      <c r="AI10" s="2">
        <v>9309.9999999999909</v>
      </c>
      <c r="AJ10" s="2">
        <v>9309.9999999999909</v>
      </c>
      <c r="AK10" s="2">
        <v>9309.9999999999909</v>
      </c>
      <c r="AL10" s="2">
        <v>9309.9999999999909</v>
      </c>
      <c r="AM10" s="2">
        <v>9309.9999999999909</v>
      </c>
    </row>
    <row r="11" spans="1:56" x14ac:dyDescent="0.25">
      <c r="A11" s="112">
        <f ca="1">Exceedance!U11</f>
        <v>43040</v>
      </c>
      <c r="B11" s="273">
        <v>9308.4999999999891</v>
      </c>
      <c r="C11" s="273">
        <v>9308.4999999999891</v>
      </c>
      <c r="D11" s="273">
        <v>9308.4999999999891</v>
      </c>
      <c r="E11" s="1">
        <v>9308.4999999999891</v>
      </c>
      <c r="F11" s="1">
        <v>9308.4999999999891</v>
      </c>
      <c r="G11" s="1">
        <v>9308.4999999999891</v>
      </c>
      <c r="H11" s="1">
        <v>9308.4999999999891</v>
      </c>
      <c r="I11" s="1">
        <v>9308.4999999999891</v>
      </c>
      <c r="J11" s="1">
        <v>9308.4999999999891</v>
      </c>
      <c r="K11" s="1">
        <v>9308.4999999999891</v>
      </c>
      <c r="L11" s="1">
        <v>9308.4999999999891</v>
      </c>
      <c r="M11" s="1">
        <v>9308.4999999999891</v>
      </c>
      <c r="N11" s="1">
        <v>9308.4999999999891</v>
      </c>
      <c r="O11" s="1">
        <v>9308.4999999999891</v>
      </c>
      <c r="P11" s="1">
        <v>9308.4999999999891</v>
      </c>
      <c r="Q11" s="1">
        <v>9308.4999999999891</v>
      </c>
      <c r="R11" s="1">
        <v>9308.4999999999891</v>
      </c>
      <c r="S11" s="1">
        <v>9308.4999999999891</v>
      </c>
      <c r="T11" s="1">
        <v>9308.4999999999891</v>
      </c>
      <c r="U11" s="1">
        <v>9308.4999999999891</v>
      </c>
      <c r="V11" s="1">
        <v>9308.4999999999891</v>
      </c>
      <c r="W11" s="1">
        <v>9308.4999999999891</v>
      </c>
      <c r="X11" s="1">
        <v>9308.4999999999891</v>
      </c>
      <c r="Y11" s="1">
        <v>9308.4999999999891</v>
      </c>
      <c r="Z11" s="1">
        <v>9308.4999999999891</v>
      </c>
      <c r="AA11" s="1">
        <v>9308.4999999999891</v>
      </c>
      <c r="AB11" s="1">
        <v>9308.4999999999891</v>
      </c>
      <c r="AC11" s="1">
        <v>9308.4999999999891</v>
      </c>
      <c r="AD11" s="1">
        <v>9308.4999999999891</v>
      </c>
      <c r="AE11" s="1">
        <v>9308.4999999999891</v>
      </c>
      <c r="AF11" s="2">
        <v>9308.4999999999891</v>
      </c>
      <c r="AG11" s="2">
        <v>9308.4999999999891</v>
      </c>
      <c r="AH11" s="2">
        <v>9308.4999999999891</v>
      </c>
      <c r="AI11" s="2">
        <v>9308.4999999999891</v>
      </c>
      <c r="AJ11" s="2">
        <v>9308.4999999999891</v>
      </c>
      <c r="AK11" s="2">
        <v>9308.4999999999891</v>
      </c>
      <c r="AL11" s="2">
        <v>9308.4999999999891</v>
      </c>
      <c r="AM11" s="2">
        <v>9308.4999999999891</v>
      </c>
    </row>
    <row r="12" spans="1:56" x14ac:dyDescent="0.25">
      <c r="A12" s="112">
        <f ca="1">Exceedance!U12</f>
        <v>43070</v>
      </c>
      <c r="B12" s="273">
        <v>9308.1378521800234</v>
      </c>
      <c r="C12" s="273">
        <v>9308.4999999999891</v>
      </c>
      <c r="D12" s="273">
        <v>9308.4999999999891</v>
      </c>
      <c r="E12" s="1">
        <v>9308.4999999999891</v>
      </c>
      <c r="F12" s="1">
        <v>9308.4999999999891</v>
      </c>
      <c r="G12" s="1">
        <v>9308.4999999999891</v>
      </c>
      <c r="H12" s="1">
        <v>9308.4999999999891</v>
      </c>
      <c r="I12" s="1">
        <v>9308.4999999999891</v>
      </c>
      <c r="J12" s="1">
        <v>9308.4999999999891</v>
      </c>
      <c r="K12" s="1">
        <v>9308.4999999999891</v>
      </c>
      <c r="L12" s="1">
        <v>9308.4999999999891</v>
      </c>
      <c r="M12" s="1">
        <v>9308.4999999999891</v>
      </c>
      <c r="N12" s="1">
        <v>9308.4999999999891</v>
      </c>
      <c r="O12" s="1">
        <v>9308.4999999999891</v>
      </c>
      <c r="P12" s="1">
        <v>9308.4999999999891</v>
      </c>
      <c r="Q12" s="1">
        <v>9308.4999999999891</v>
      </c>
      <c r="R12" s="1">
        <v>9308.4999999999891</v>
      </c>
      <c r="S12" s="1">
        <v>9308.4999999999891</v>
      </c>
      <c r="T12" s="1">
        <v>9308.4999999999891</v>
      </c>
      <c r="U12" s="1">
        <v>9308.4999999999891</v>
      </c>
      <c r="V12" s="1">
        <v>9308.4999999999891</v>
      </c>
      <c r="W12" s="1">
        <v>9308.4999999999891</v>
      </c>
      <c r="X12" s="1">
        <v>9308.4999999999891</v>
      </c>
      <c r="Y12" s="1">
        <v>9308.4999999999891</v>
      </c>
      <c r="Z12" s="1">
        <v>9308.4999999999891</v>
      </c>
      <c r="AA12" s="1">
        <v>9308.4999999999891</v>
      </c>
      <c r="AB12" s="1">
        <v>9308.4999999999891</v>
      </c>
      <c r="AC12" s="1">
        <v>9308.4999999999891</v>
      </c>
      <c r="AD12" s="1">
        <v>9308.4999999999891</v>
      </c>
      <c r="AE12" s="1">
        <v>9308.4999999999891</v>
      </c>
      <c r="AF12" s="2">
        <v>9308.4999999999891</v>
      </c>
      <c r="AG12" s="2">
        <v>9308.4999999999891</v>
      </c>
      <c r="AH12" s="2">
        <v>9308.4999999999891</v>
      </c>
      <c r="AI12" s="2">
        <v>9308.4999999999891</v>
      </c>
      <c r="AJ12" s="2">
        <v>9308.4999999999891</v>
      </c>
      <c r="AK12" s="2">
        <v>9308.4999999999891</v>
      </c>
      <c r="AL12" s="2">
        <v>9308.4999999999891</v>
      </c>
      <c r="AM12" s="2">
        <v>9308.4999999999891</v>
      </c>
    </row>
    <row r="13" spans="1:56" x14ac:dyDescent="0.25">
      <c r="A13" s="112">
        <f ca="1">Exceedance!U13</f>
        <v>43101</v>
      </c>
      <c r="B13" s="273">
        <v>9307.7997785536681</v>
      </c>
      <c r="C13" s="273">
        <v>9308.4999999999891</v>
      </c>
      <c r="D13" s="273">
        <v>9308.3315519866228</v>
      </c>
      <c r="E13" s="1">
        <v>9308.4999999999891</v>
      </c>
      <c r="F13" s="1">
        <v>9308.4999999999891</v>
      </c>
      <c r="G13" s="1">
        <v>9308.4999999999891</v>
      </c>
      <c r="H13" s="1">
        <v>9308.4999999999891</v>
      </c>
      <c r="I13" s="1">
        <v>9308.4999999999891</v>
      </c>
      <c r="J13" s="1">
        <v>9308.4999999999891</v>
      </c>
      <c r="K13" s="1">
        <v>9308.4999999999891</v>
      </c>
      <c r="L13" s="1">
        <v>9308.4999999999891</v>
      </c>
      <c r="M13" s="1">
        <v>9308.3644255202034</v>
      </c>
      <c r="N13" s="1">
        <v>9308.4999999999891</v>
      </c>
      <c r="O13" s="1">
        <v>9308.4999999999891</v>
      </c>
      <c r="P13" s="1">
        <v>9308.4999999999891</v>
      </c>
      <c r="Q13" s="1">
        <v>9308.4999999999891</v>
      </c>
      <c r="R13" s="1">
        <v>9308.4999999999891</v>
      </c>
      <c r="S13" s="1">
        <v>9308.4999999999891</v>
      </c>
      <c r="T13" s="1">
        <v>9308.4999999999891</v>
      </c>
      <c r="U13" s="1">
        <v>9308.4999999999891</v>
      </c>
      <c r="V13" s="1">
        <v>9308.4999999999891</v>
      </c>
      <c r="W13" s="1">
        <v>9308.4999999999891</v>
      </c>
      <c r="X13" s="1">
        <v>9308.4999999999891</v>
      </c>
      <c r="Y13" s="1">
        <v>9308.4999999999891</v>
      </c>
      <c r="Z13" s="1">
        <v>9308.2205717480465</v>
      </c>
      <c r="AA13" s="1">
        <v>9308.4999999999891</v>
      </c>
      <c r="AB13" s="1">
        <v>9308.4999999999891</v>
      </c>
      <c r="AC13" s="1">
        <v>9308.4999999999891</v>
      </c>
      <c r="AD13" s="1">
        <v>9308.4999999999891</v>
      </c>
      <c r="AE13" s="1">
        <v>9308.4999999999891</v>
      </c>
      <c r="AF13" s="2">
        <v>9308.4999999999891</v>
      </c>
      <c r="AG13" s="2">
        <v>9308.4999999999891</v>
      </c>
      <c r="AH13" s="2">
        <v>9308.4999999999891</v>
      </c>
      <c r="AI13" s="2">
        <v>9308.4999999999891</v>
      </c>
      <c r="AJ13" s="2">
        <v>9308.2999675652318</v>
      </c>
      <c r="AK13" s="2">
        <v>9308.4999999999891</v>
      </c>
      <c r="AL13" s="2">
        <v>9308.4999999999891</v>
      </c>
      <c r="AM13" s="2">
        <v>9308.4999999999891</v>
      </c>
    </row>
    <row r="14" spans="1:56" x14ac:dyDescent="0.25">
      <c r="A14" s="112">
        <f ca="1">Exceedance!U14</f>
        <v>43132</v>
      </c>
      <c r="B14" s="273">
        <v>9307.4444504135063</v>
      </c>
      <c r="C14" s="273">
        <v>9307.9999999999891</v>
      </c>
      <c r="D14" s="273">
        <v>9307.9999999999891</v>
      </c>
      <c r="E14" s="1">
        <v>9307.9999999999891</v>
      </c>
      <c r="F14" s="1">
        <v>9307.9999999999891</v>
      </c>
      <c r="G14" s="1">
        <v>9307.9999999999891</v>
      </c>
      <c r="H14" s="1">
        <v>9307.9999999999891</v>
      </c>
      <c r="I14" s="1">
        <v>9307.9999999999891</v>
      </c>
      <c r="J14" s="1">
        <v>9307.9999999999891</v>
      </c>
      <c r="K14" s="1">
        <v>9307.9999999999891</v>
      </c>
      <c r="L14" s="1">
        <v>9307.9999999999891</v>
      </c>
      <c r="M14" s="1">
        <v>9307.9790691841736</v>
      </c>
      <c r="N14" s="1">
        <v>9307.9999999999891</v>
      </c>
      <c r="O14" s="1">
        <v>9307.9999999999891</v>
      </c>
      <c r="P14" s="1">
        <v>9307.9999999999891</v>
      </c>
      <c r="Q14" s="1">
        <v>9307.9999999999891</v>
      </c>
      <c r="R14" s="1">
        <v>9307.9999999999891</v>
      </c>
      <c r="S14" s="1">
        <v>9307.9999999999891</v>
      </c>
      <c r="T14" s="1">
        <v>9307.9999999999891</v>
      </c>
      <c r="U14" s="1">
        <v>9307.9999999999891</v>
      </c>
      <c r="V14" s="1">
        <v>9307.9999999999891</v>
      </c>
      <c r="W14" s="1">
        <v>9307.9999999999891</v>
      </c>
      <c r="X14" s="1">
        <v>9307.9999999999891</v>
      </c>
      <c r="Y14" s="1">
        <v>9307.9999999999891</v>
      </c>
      <c r="Z14" s="1">
        <v>9307.7160643183506</v>
      </c>
      <c r="AA14" s="1">
        <v>9307.9999999999891</v>
      </c>
      <c r="AB14" s="1">
        <v>9307.9999999999891</v>
      </c>
      <c r="AC14" s="1">
        <v>9307.9999999999891</v>
      </c>
      <c r="AD14" s="1">
        <v>9307.9999999999891</v>
      </c>
      <c r="AE14" s="1">
        <v>9307.9999999999891</v>
      </c>
      <c r="AF14" s="2">
        <v>9307.9999999999891</v>
      </c>
      <c r="AG14" s="2">
        <v>9307.9999999999891</v>
      </c>
      <c r="AH14" s="2">
        <v>9307.9999999999891</v>
      </c>
      <c r="AI14" s="2">
        <v>9307.9999999999891</v>
      </c>
      <c r="AJ14" s="2">
        <v>9307.8635977245758</v>
      </c>
      <c r="AK14" s="2">
        <v>9307.9999999999891</v>
      </c>
      <c r="AL14" s="2">
        <v>9307.9999999999891</v>
      </c>
      <c r="AM14" s="2">
        <v>9307.9999999999891</v>
      </c>
    </row>
    <row r="15" spans="1:56" x14ac:dyDescent="0.25">
      <c r="A15" s="112">
        <f ca="1">Exceedance!U15</f>
        <v>43160</v>
      </c>
      <c r="B15" s="273">
        <v>9306.4999999999909</v>
      </c>
      <c r="C15" s="273">
        <v>9306.4999999999909</v>
      </c>
      <c r="D15" s="273">
        <v>9306.4999999999909</v>
      </c>
      <c r="E15" s="1">
        <v>9306.4999999999909</v>
      </c>
      <c r="F15" s="1">
        <v>9306.4999999999909</v>
      </c>
      <c r="G15" s="1">
        <v>9306.4999999999909</v>
      </c>
      <c r="H15" s="1">
        <v>9306.4999999999909</v>
      </c>
      <c r="I15" s="1">
        <v>9306.4999999999909</v>
      </c>
      <c r="J15" s="1">
        <v>9306.4999999999909</v>
      </c>
      <c r="K15" s="1">
        <v>9306.4999999999909</v>
      </c>
      <c r="L15" s="1">
        <v>9306.4999999999909</v>
      </c>
      <c r="M15" s="1">
        <v>9306.4999999999909</v>
      </c>
      <c r="N15" s="1">
        <v>9306.4999999999909</v>
      </c>
      <c r="O15" s="1">
        <v>9306.4999999999909</v>
      </c>
      <c r="P15" s="1">
        <v>9306.4999999999909</v>
      </c>
      <c r="Q15" s="1">
        <v>9306.4999999999909</v>
      </c>
      <c r="R15" s="1">
        <v>9306.4999999999909</v>
      </c>
      <c r="S15" s="1">
        <v>9306.4999999999909</v>
      </c>
      <c r="T15" s="1">
        <v>9306.4999999999909</v>
      </c>
      <c r="U15" s="1">
        <v>9306.4999999999909</v>
      </c>
      <c r="V15" s="1">
        <v>9306.4999999999909</v>
      </c>
      <c r="W15" s="1">
        <v>9306.4999999999909</v>
      </c>
      <c r="X15" s="1">
        <v>9306.4999999999909</v>
      </c>
      <c r="Y15" s="1">
        <v>9306.4999999999909</v>
      </c>
      <c r="Z15" s="1">
        <v>9306.4999999999909</v>
      </c>
      <c r="AA15" s="1">
        <v>9306.4999999999909</v>
      </c>
      <c r="AB15" s="1">
        <v>9306.4999999999909</v>
      </c>
      <c r="AC15" s="1">
        <v>9306.4999999999909</v>
      </c>
      <c r="AD15" s="1">
        <v>9306.4999999999909</v>
      </c>
      <c r="AE15" s="1">
        <v>9306.4999999999909</v>
      </c>
      <c r="AF15" s="2">
        <v>9306.4999999999909</v>
      </c>
      <c r="AG15" s="2">
        <v>9306.4999999999909</v>
      </c>
      <c r="AH15" s="2">
        <v>9306.4999999999909</v>
      </c>
      <c r="AI15" s="2">
        <v>9306.4999999999909</v>
      </c>
      <c r="AJ15" s="2">
        <v>9306.4999999999909</v>
      </c>
      <c r="AK15" s="2">
        <v>9306.4999999999909</v>
      </c>
      <c r="AL15" s="2">
        <v>9306.4999999999909</v>
      </c>
      <c r="AM15" s="2">
        <v>9306.4999999999909</v>
      </c>
    </row>
    <row r="16" spans="1:56" x14ac:dyDescent="0.25">
      <c r="A16" s="112">
        <f ca="1">Exceedance!U16</f>
        <v>43191</v>
      </c>
      <c r="B16" s="273">
        <v>9305.9999999999909</v>
      </c>
      <c r="C16" s="273">
        <v>9305.9999999999909</v>
      </c>
      <c r="D16" s="273">
        <v>9305.9999999999909</v>
      </c>
      <c r="E16" s="1">
        <v>9305.9999999999909</v>
      </c>
      <c r="F16" s="1">
        <v>9305.9999999999909</v>
      </c>
      <c r="G16" s="1">
        <v>9305.9999999999909</v>
      </c>
      <c r="H16" s="1">
        <v>9305.9999999999909</v>
      </c>
      <c r="I16" s="1">
        <v>9305.9999999999909</v>
      </c>
      <c r="J16" s="1">
        <v>9305.9999999999909</v>
      </c>
      <c r="K16" s="1">
        <v>9305.9999999999909</v>
      </c>
      <c r="L16" s="1">
        <v>9305.9999999999909</v>
      </c>
      <c r="M16" s="1">
        <v>9305.9999999999909</v>
      </c>
      <c r="N16" s="1">
        <v>9305.9999999999909</v>
      </c>
      <c r="O16" s="1">
        <v>9305.9999999999909</v>
      </c>
      <c r="P16" s="1">
        <v>9305.9999999999909</v>
      </c>
      <c r="Q16" s="1">
        <v>9305.9999999999909</v>
      </c>
      <c r="R16" s="1">
        <v>9305.9999999999909</v>
      </c>
      <c r="S16" s="1">
        <v>9305.9999999999909</v>
      </c>
      <c r="T16" s="1">
        <v>9305.9999999999909</v>
      </c>
      <c r="U16" s="1">
        <v>9305.9999999999909</v>
      </c>
      <c r="V16" s="1">
        <v>9305.9999999999909</v>
      </c>
      <c r="W16" s="1">
        <v>9305.9999999999909</v>
      </c>
      <c r="X16" s="1">
        <v>9305.9999999999909</v>
      </c>
      <c r="Y16" s="1">
        <v>9305.9999999999909</v>
      </c>
      <c r="Z16" s="1">
        <v>9305.9999999999909</v>
      </c>
      <c r="AA16" s="1">
        <v>9305.9999999999909</v>
      </c>
      <c r="AB16" s="1">
        <v>9305.9999999999909</v>
      </c>
      <c r="AC16" s="1">
        <v>9305.9999999999909</v>
      </c>
      <c r="AD16" s="1">
        <v>9305.9999999999909</v>
      </c>
      <c r="AE16" s="1">
        <v>9305.9999999999909</v>
      </c>
      <c r="AF16" s="2">
        <v>9305.9999999999909</v>
      </c>
      <c r="AG16" s="2">
        <v>9305.9999999999909</v>
      </c>
      <c r="AH16" s="2">
        <v>9305.9999999999909</v>
      </c>
      <c r="AI16" s="2">
        <v>9305.9999999999909</v>
      </c>
      <c r="AJ16" s="2">
        <v>9305.9999999999909</v>
      </c>
      <c r="AK16" s="2">
        <v>9305.9999999999909</v>
      </c>
      <c r="AL16" s="2">
        <v>9305.9999999999909</v>
      </c>
      <c r="AM16" s="2">
        <v>9305.9999999999909</v>
      </c>
    </row>
    <row r="17" spans="1:39" x14ac:dyDescent="0.25">
      <c r="A17" s="112">
        <f ca="1">Exceedance!U17</f>
        <v>43221</v>
      </c>
      <c r="B17" s="273">
        <v>9315.4999999999891</v>
      </c>
      <c r="C17" s="273">
        <v>9315.4999999999891</v>
      </c>
      <c r="D17" s="273">
        <v>9315.4999999999891</v>
      </c>
      <c r="E17" s="1">
        <v>9315.4999999999891</v>
      </c>
      <c r="F17" s="1">
        <v>9312.1693530120629</v>
      </c>
      <c r="G17" s="1">
        <v>9315.4999999999891</v>
      </c>
      <c r="H17" s="1">
        <v>9315.4999999999891</v>
      </c>
      <c r="I17" s="1">
        <v>9315.4999999999891</v>
      </c>
      <c r="J17" s="1">
        <v>9315.4999999999891</v>
      </c>
      <c r="K17" s="1">
        <v>9311.1742881106238</v>
      </c>
      <c r="L17" s="1">
        <v>9315.4999999999891</v>
      </c>
      <c r="M17" s="1">
        <v>9313.2102316671026</v>
      </c>
      <c r="N17" s="1">
        <v>9315.4999999999891</v>
      </c>
      <c r="O17" s="1">
        <v>9315.4999999999891</v>
      </c>
      <c r="P17" s="1">
        <v>9315.4999999999891</v>
      </c>
      <c r="Q17" s="1">
        <v>9315.4999999999891</v>
      </c>
      <c r="R17" s="1">
        <v>9315.4999999999891</v>
      </c>
      <c r="S17" s="1">
        <v>9315.4999999999891</v>
      </c>
      <c r="T17" s="1">
        <v>9315.4999999999891</v>
      </c>
      <c r="U17" s="1">
        <v>9314.2611849402983</v>
      </c>
      <c r="V17" s="1">
        <v>9315.4999999999891</v>
      </c>
      <c r="W17" s="1">
        <v>9315.4999999999891</v>
      </c>
      <c r="X17" s="1">
        <v>9315.4999999999891</v>
      </c>
      <c r="Y17" s="1">
        <v>9310.0442884181484</v>
      </c>
      <c r="Z17" s="1">
        <v>9314.2386664217702</v>
      </c>
      <c r="AA17" s="1">
        <v>9315.4999999999891</v>
      </c>
      <c r="AB17" s="1">
        <v>9315.4999999999891</v>
      </c>
      <c r="AC17" s="1">
        <v>9315.4999999999891</v>
      </c>
      <c r="AD17" s="1">
        <v>9315.4999999999891</v>
      </c>
      <c r="AE17" s="1">
        <v>9315.4999999999891</v>
      </c>
      <c r="AF17" s="2">
        <v>9315.4999999999891</v>
      </c>
      <c r="AG17" s="2">
        <v>9311.6127485787183</v>
      </c>
      <c r="AH17" s="2">
        <v>9315.4999999999891</v>
      </c>
      <c r="AI17" s="2">
        <v>9312.1425073744813</v>
      </c>
      <c r="AJ17" s="2">
        <v>9312.7391914736272</v>
      </c>
      <c r="AK17" s="2">
        <v>9315.4999999999891</v>
      </c>
      <c r="AL17" s="2">
        <v>9315.4999999999891</v>
      </c>
      <c r="AM17" s="2">
        <v>9313.9613505425314</v>
      </c>
    </row>
    <row r="18" spans="1:39" x14ac:dyDescent="0.25">
      <c r="A18" s="112">
        <f ca="1">Exceedance!U18</f>
        <v>43252</v>
      </c>
      <c r="B18" s="273">
        <v>9324.13250926808</v>
      </c>
      <c r="C18" s="273">
        <v>9327.9999999999891</v>
      </c>
      <c r="D18" s="273">
        <v>9327.9999999999891</v>
      </c>
      <c r="E18" s="1">
        <v>9327.9999999999891</v>
      </c>
      <c r="F18" s="1">
        <v>9327.9999999999891</v>
      </c>
      <c r="G18" s="1">
        <v>9327.9999999999891</v>
      </c>
      <c r="H18" s="1">
        <v>9327.9999999999891</v>
      </c>
      <c r="I18" s="1">
        <v>9327.9999999999891</v>
      </c>
      <c r="J18" s="1">
        <v>9327.5800549905289</v>
      </c>
      <c r="K18" s="1">
        <v>9317.7616178546923</v>
      </c>
      <c r="L18" s="1">
        <v>9324.325117306118</v>
      </c>
      <c r="M18" s="1">
        <v>9325.3169896762047</v>
      </c>
      <c r="N18" s="1">
        <v>9327.9999999999891</v>
      </c>
      <c r="O18" s="1">
        <v>9321.7855804005176</v>
      </c>
      <c r="P18" s="1">
        <v>9327.9999999999891</v>
      </c>
      <c r="Q18" s="1">
        <v>9327.9999999999891</v>
      </c>
      <c r="R18" s="1">
        <v>9327.9999999999891</v>
      </c>
      <c r="S18" s="1">
        <v>9327.9999999999891</v>
      </c>
      <c r="T18" s="1">
        <v>9327.9999999999891</v>
      </c>
      <c r="U18" s="1">
        <v>9323.0198952794981</v>
      </c>
      <c r="V18" s="1">
        <v>9327.9999999999891</v>
      </c>
      <c r="W18" s="1">
        <v>9322.8459457571917</v>
      </c>
      <c r="X18" s="1">
        <v>9323.5680255982625</v>
      </c>
      <c r="Y18" s="1">
        <v>9309.424712410495</v>
      </c>
      <c r="Z18" s="1">
        <v>9327.3069535784143</v>
      </c>
      <c r="AA18" s="1">
        <v>9319.4402140167022</v>
      </c>
      <c r="AB18" s="1">
        <v>9325.4355522551541</v>
      </c>
      <c r="AC18" s="1">
        <v>9327.9999999999891</v>
      </c>
      <c r="AD18" s="1">
        <v>9325.5640619703645</v>
      </c>
      <c r="AE18" s="1">
        <v>9327.9999999999891</v>
      </c>
      <c r="AF18" s="2">
        <v>9327.9999999999891</v>
      </c>
      <c r="AG18" s="2">
        <v>9325.692181444243</v>
      </c>
      <c r="AH18" s="2">
        <v>9327.9999999999891</v>
      </c>
      <c r="AI18" s="2">
        <v>9308.7104354000639</v>
      </c>
      <c r="AJ18" s="2">
        <v>9322.1691489571695</v>
      </c>
      <c r="AK18" s="2">
        <v>9327.9999999999891</v>
      </c>
      <c r="AL18" s="2">
        <v>9327.9999999999891</v>
      </c>
      <c r="AM18" s="2">
        <v>9321.4976057291933</v>
      </c>
    </row>
    <row r="19" spans="1:39" x14ac:dyDescent="0.25">
      <c r="A19" s="112">
        <f ca="1">Exceedance!U19</f>
        <v>43282</v>
      </c>
      <c r="B19" s="273">
        <v>9321.6989849213805</v>
      </c>
      <c r="C19" s="273">
        <v>9326.4999999999909</v>
      </c>
      <c r="D19" s="273">
        <v>9326.4999999999909</v>
      </c>
      <c r="E19" s="1">
        <v>9326.4999999999909</v>
      </c>
      <c r="F19" s="1">
        <v>9326.4999999999909</v>
      </c>
      <c r="G19" s="1">
        <v>9326.4999999999909</v>
      </c>
      <c r="H19" s="1">
        <v>9326.4999999999909</v>
      </c>
      <c r="I19" s="1">
        <v>9326.4999999999909</v>
      </c>
      <c r="J19" s="1">
        <v>9326.4999999999909</v>
      </c>
      <c r="K19" s="1">
        <v>9316.2580270549388</v>
      </c>
      <c r="L19" s="1">
        <v>9323.3331463006598</v>
      </c>
      <c r="M19" s="1">
        <v>9324.9631422723669</v>
      </c>
      <c r="N19" s="1">
        <v>9326.4999999999909</v>
      </c>
      <c r="O19" s="1">
        <v>9320.4804950098387</v>
      </c>
      <c r="P19" s="1">
        <v>9326.4999999999909</v>
      </c>
      <c r="Q19" s="1">
        <v>9326.4999999999909</v>
      </c>
      <c r="R19" s="1">
        <v>9326.4999999999909</v>
      </c>
      <c r="S19" s="1">
        <v>9326.4999999999909</v>
      </c>
      <c r="T19" s="1">
        <v>9326.4999999999909</v>
      </c>
      <c r="U19" s="1">
        <v>9323.352473813402</v>
      </c>
      <c r="V19" s="1">
        <v>9326.4999999999909</v>
      </c>
      <c r="W19" s="1">
        <v>9320.5083462189305</v>
      </c>
      <c r="X19" s="1">
        <v>9321.2622387636766</v>
      </c>
      <c r="Y19" s="1">
        <v>9303.3012572778734</v>
      </c>
      <c r="Z19" s="1">
        <v>9326.4999999999909</v>
      </c>
      <c r="AA19" s="1">
        <v>9315.9867057312986</v>
      </c>
      <c r="AB19" s="1">
        <v>9325.2029116160757</v>
      </c>
      <c r="AC19" s="1">
        <v>9326.4999999999909</v>
      </c>
      <c r="AD19" s="1">
        <v>9324.7185232427692</v>
      </c>
      <c r="AE19" s="1">
        <v>9326.4999999999909</v>
      </c>
      <c r="AF19" s="2">
        <v>9326.4999999999909</v>
      </c>
      <c r="AG19" s="2">
        <v>9324.9257571538637</v>
      </c>
      <c r="AH19" s="2">
        <v>9326.4999999999909</v>
      </c>
      <c r="AI19" s="2">
        <v>9302.5948551999281</v>
      </c>
      <c r="AJ19" s="2">
        <v>9320.9279863683078</v>
      </c>
      <c r="AK19" s="2">
        <v>9326.4999999999909</v>
      </c>
      <c r="AL19" s="2">
        <v>9326.4999999999909</v>
      </c>
      <c r="AM19" s="2">
        <v>9318.9956776162908</v>
      </c>
    </row>
    <row r="20" spans="1:39" x14ac:dyDescent="0.25">
      <c r="A20" s="112">
        <f ca="1">Exceedance!U20</f>
        <v>43313</v>
      </c>
      <c r="B20" s="273">
        <v>9317.1710341953731</v>
      </c>
      <c r="C20" s="273">
        <v>9319.9999999999891</v>
      </c>
      <c r="D20" s="273">
        <v>9319.9999999999891</v>
      </c>
      <c r="E20" s="1">
        <v>9319.9999999999891</v>
      </c>
      <c r="F20" s="1">
        <v>9319.9999999999891</v>
      </c>
      <c r="G20" s="1">
        <v>9319.9999999999891</v>
      </c>
      <c r="H20" s="1">
        <v>9319.9999999999891</v>
      </c>
      <c r="I20" s="1">
        <v>9319.9999999999891</v>
      </c>
      <c r="J20" s="1">
        <v>9319.9999999999891</v>
      </c>
      <c r="K20" s="1">
        <v>9311.2306586393315</v>
      </c>
      <c r="L20" s="1">
        <v>9319.5497709287247</v>
      </c>
      <c r="M20" s="1">
        <v>9319.9999999999891</v>
      </c>
      <c r="N20" s="1">
        <v>9319.9999999999891</v>
      </c>
      <c r="O20" s="1">
        <v>9316.572028318993</v>
      </c>
      <c r="P20" s="1">
        <v>9319.9999999999891</v>
      </c>
      <c r="Q20" s="1">
        <v>9319.9999999999891</v>
      </c>
      <c r="R20" s="1">
        <v>9319.9999999999891</v>
      </c>
      <c r="S20" s="1">
        <v>9319.9999999999891</v>
      </c>
      <c r="T20" s="1">
        <v>9319.9999999999891</v>
      </c>
      <c r="U20" s="1">
        <v>9319.3476518113985</v>
      </c>
      <c r="V20" s="1">
        <v>9319.9999999999891</v>
      </c>
      <c r="W20" s="1">
        <v>9315.9948715911105</v>
      </c>
      <c r="X20" s="1">
        <v>9316.6879706731834</v>
      </c>
      <c r="Y20" s="1">
        <v>9295.1877311755852</v>
      </c>
      <c r="Z20" s="1">
        <v>9319.9999999999891</v>
      </c>
      <c r="AA20" s="1">
        <v>9310.4752580093827</v>
      </c>
      <c r="AB20" s="1">
        <v>9319.9999999999891</v>
      </c>
      <c r="AC20" s="1">
        <v>9319.9999999999891</v>
      </c>
      <c r="AD20" s="1">
        <v>9319.9999999999891</v>
      </c>
      <c r="AE20" s="1">
        <v>9319.9999999999891</v>
      </c>
      <c r="AF20" s="2">
        <v>9319.9999999999891</v>
      </c>
      <c r="AG20" s="2">
        <v>9319.9999999999891</v>
      </c>
      <c r="AH20" s="2">
        <v>9319.9999999999891</v>
      </c>
      <c r="AI20" s="2">
        <v>9294.7099249621388</v>
      </c>
      <c r="AJ20" s="2">
        <v>9316.5769519540281</v>
      </c>
      <c r="AK20" s="2">
        <v>9319.9999999999891</v>
      </c>
      <c r="AL20" s="2">
        <v>9319.9999999999891</v>
      </c>
      <c r="AM20" s="2">
        <v>9314.238764370959</v>
      </c>
    </row>
    <row r="21" spans="1:39" x14ac:dyDescent="0.25">
      <c r="A21" s="112">
        <f ca="1">Exceedance!U21</f>
        <v>43344</v>
      </c>
      <c r="B21" s="273">
        <v>9311.4999999999891</v>
      </c>
      <c r="C21" s="273">
        <v>9311.4999999999891</v>
      </c>
      <c r="D21" s="273">
        <v>9311.4999999999891</v>
      </c>
      <c r="E21" s="1">
        <v>9311.4999999999891</v>
      </c>
      <c r="F21" s="1">
        <v>9311.4999999999891</v>
      </c>
      <c r="G21" s="1">
        <v>9311.4999999999891</v>
      </c>
      <c r="H21" s="1">
        <v>9311.4999999999891</v>
      </c>
      <c r="I21" s="1">
        <v>9311.4999999999891</v>
      </c>
      <c r="J21" s="1">
        <v>9311.4999999999891</v>
      </c>
      <c r="K21" s="1">
        <v>9307.340184787834</v>
      </c>
      <c r="L21" s="1">
        <v>9311.4999999999891</v>
      </c>
      <c r="M21" s="1">
        <v>9311.4999999999891</v>
      </c>
      <c r="N21" s="1">
        <v>9311.4999999999891</v>
      </c>
      <c r="O21" s="1">
        <v>9311.4999999999891</v>
      </c>
      <c r="P21" s="1">
        <v>9311.4999999999891</v>
      </c>
      <c r="Q21" s="1">
        <v>9311.4999999999891</v>
      </c>
      <c r="R21" s="1">
        <v>9311.4999999999891</v>
      </c>
      <c r="S21" s="1">
        <v>9311.4999999999891</v>
      </c>
      <c r="T21" s="1">
        <v>9311.4999999999891</v>
      </c>
      <c r="U21" s="1">
        <v>9311.4999999999891</v>
      </c>
      <c r="V21" s="1">
        <v>9311.4999999999891</v>
      </c>
      <c r="W21" s="1">
        <v>9311.4999999999891</v>
      </c>
      <c r="X21" s="1">
        <v>9311.4999999999891</v>
      </c>
      <c r="Y21" s="1">
        <v>9288.2084604298798</v>
      </c>
      <c r="Z21" s="1">
        <v>9311.4999999999891</v>
      </c>
      <c r="AA21" s="1">
        <v>9306.1506222715689</v>
      </c>
      <c r="AB21" s="1">
        <v>9311.4999999999891</v>
      </c>
      <c r="AC21" s="1">
        <v>9311.4999999999891</v>
      </c>
      <c r="AD21" s="1">
        <v>9311.4999999999891</v>
      </c>
      <c r="AE21" s="1">
        <v>9311.4999999999891</v>
      </c>
      <c r="AF21" s="2">
        <v>9311.4999999999891</v>
      </c>
      <c r="AG21" s="2">
        <v>9311.4999999999891</v>
      </c>
      <c r="AH21" s="2">
        <v>9311.4999999999891</v>
      </c>
      <c r="AI21" s="2">
        <v>9288.0781977558381</v>
      </c>
      <c r="AJ21" s="2">
        <v>9311.4999999999891</v>
      </c>
      <c r="AK21" s="2">
        <v>9311.4999999999891</v>
      </c>
      <c r="AL21" s="2">
        <v>9311.4999999999891</v>
      </c>
      <c r="AM21" s="2">
        <v>9310.390077264301</v>
      </c>
    </row>
    <row r="22" spans="1:39" x14ac:dyDescent="0.25">
      <c r="A22" s="112">
        <f ca="1">Exceedance!U22</f>
        <v>43374</v>
      </c>
      <c r="B22" s="273">
        <v>9309.9999999999909</v>
      </c>
      <c r="C22" s="273">
        <v>9309.9999999999909</v>
      </c>
      <c r="D22" s="273">
        <v>9309.9999999999909</v>
      </c>
      <c r="E22" s="1">
        <v>9309.9999999999909</v>
      </c>
      <c r="F22" s="1">
        <v>9309.9999999999909</v>
      </c>
      <c r="G22" s="1">
        <v>9309.9999999999909</v>
      </c>
      <c r="H22" s="1">
        <v>9309.9999999999909</v>
      </c>
      <c r="I22" s="1">
        <v>9309.9999999999909</v>
      </c>
      <c r="J22" s="1">
        <v>9309.9999999999909</v>
      </c>
      <c r="K22" s="1">
        <v>9306.575561655045</v>
      </c>
      <c r="L22" s="1">
        <v>9309.9999999999909</v>
      </c>
      <c r="M22" s="1">
        <v>9309.9999999999909</v>
      </c>
      <c r="N22" s="1">
        <v>9309.9999999999909</v>
      </c>
      <c r="O22" s="1">
        <v>9309.9999999999909</v>
      </c>
      <c r="P22" s="1">
        <v>9309.9999999999909</v>
      </c>
      <c r="Q22" s="1">
        <v>9309.9999999999909</v>
      </c>
      <c r="R22" s="1">
        <v>9309.9999999999909</v>
      </c>
      <c r="S22" s="1">
        <v>9309.9999999999909</v>
      </c>
      <c r="T22" s="1">
        <v>9309.9999999999909</v>
      </c>
      <c r="U22" s="1">
        <v>9309.9999999999909</v>
      </c>
      <c r="V22" s="1">
        <v>9309.9999999999909</v>
      </c>
      <c r="W22" s="1">
        <v>9309.9999999999909</v>
      </c>
      <c r="X22" s="1">
        <v>9309.9999999999909</v>
      </c>
      <c r="Y22" s="1">
        <v>9286.8283894282922</v>
      </c>
      <c r="Z22" s="1">
        <v>9309.9999999999909</v>
      </c>
      <c r="AA22" s="1">
        <v>9305.3576931204152</v>
      </c>
      <c r="AB22" s="1">
        <v>9309.9999999999909</v>
      </c>
      <c r="AC22" s="1">
        <v>9309.9999999999909</v>
      </c>
      <c r="AD22" s="1">
        <v>9309.9999999999909</v>
      </c>
      <c r="AE22" s="1">
        <v>9309.9999999999909</v>
      </c>
      <c r="AF22" s="2">
        <v>9309.9999999999909</v>
      </c>
      <c r="AG22" s="2">
        <v>9309.9999999999909</v>
      </c>
      <c r="AH22" s="2">
        <v>9309.9999999999909</v>
      </c>
      <c r="AI22" s="2">
        <v>9285.953408675181</v>
      </c>
      <c r="AJ22" s="2">
        <v>9309.9999999999909</v>
      </c>
      <c r="AK22" s="2">
        <v>9309.9999999999909</v>
      </c>
      <c r="AL22" s="2">
        <v>9309.9999999999909</v>
      </c>
      <c r="AM22" s="2">
        <v>9309.8047084667669</v>
      </c>
    </row>
    <row r="23" spans="1:39" x14ac:dyDescent="0.25">
      <c r="A23" s="112">
        <f ca="1">Exceedance!U23</f>
        <v>43405</v>
      </c>
      <c r="B23" s="273">
        <v>9308.4999999999891</v>
      </c>
      <c r="C23" s="273">
        <v>9308.4999999999891</v>
      </c>
      <c r="D23" s="273">
        <v>9308.4999999999891</v>
      </c>
      <c r="E23" s="1">
        <v>9308.4999999999891</v>
      </c>
      <c r="F23" s="1">
        <v>9308.4999999999891</v>
      </c>
      <c r="G23" s="1">
        <v>9308.4999999999891</v>
      </c>
      <c r="H23" s="1">
        <v>9308.4999999999891</v>
      </c>
      <c r="I23" s="1">
        <v>9308.4999999999891</v>
      </c>
      <c r="J23" s="1">
        <v>9308.4999999999891</v>
      </c>
      <c r="K23" s="1">
        <v>9306.3189916839292</v>
      </c>
      <c r="L23" s="1">
        <v>9308.4999999999891</v>
      </c>
      <c r="M23" s="1">
        <v>9308.4999999999891</v>
      </c>
      <c r="N23" s="1">
        <v>9308.4999999999891</v>
      </c>
      <c r="O23" s="1">
        <v>9308.4999999999891</v>
      </c>
      <c r="P23" s="1">
        <v>9308.4999999999891</v>
      </c>
      <c r="Q23" s="1">
        <v>9308.4999999999891</v>
      </c>
      <c r="R23" s="1">
        <v>9308.4999999999891</v>
      </c>
      <c r="S23" s="1">
        <v>9308.4999999999891</v>
      </c>
      <c r="T23" s="1">
        <v>9308.4999999999891</v>
      </c>
      <c r="U23" s="1">
        <v>9308.4999999999891</v>
      </c>
      <c r="V23" s="1">
        <v>9308.4999999999891</v>
      </c>
      <c r="W23" s="1">
        <v>9308.4999999999891</v>
      </c>
      <c r="X23" s="1">
        <v>9308.4999999999891</v>
      </c>
      <c r="Y23" s="1">
        <v>9285.717474797224</v>
      </c>
      <c r="Z23" s="1">
        <v>9308.4999999999891</v>
      </c>
      <c r="AA23" s="1">
        <v>9305.3834571915486</v>
      </c>
      <c r="AB23" s="1">
        <v>9308.4999999999891</v>
      </c>
      <c r="AC23" s="1">
        <v>9308.4999999999891</v>
      </c>
      <c r="AD23" s="1">
        <v>9308.4999999999891</v>
      </c>
      <c r="AE23" s="1">
        <v>9308.4999999999891</v>
      </c>
      <c r="AF23" s="2">
        <v>9308.4999999999891</v>
      </c>
      <c r="AG23" s="2">
        <v>9308.4999999999891</v>
      </c>
      <c r="AH23" s="2">
        <v>9308.4999999999891</v>
      </c>
      <c r="AI23" s="2">
        <v>9284.8410959905414</v>
      </c>
      <c r="AJ23" s="2">
        <v>9308.4999999999891</v>
      </c>
      <c r="AK23" s="2">
        <v>9308.4999999999891</v>
      </c>
      <c r="AL23" s="2">
        <v>9308.4999999999891</v>
      </c>
      <c r="AM23" s="2">
        <v>9308.4999999999891</v>
      </c>
    </row>
    <row r="24" spans="1:39" x14ac:dyDescent="0.25">
      <c r="A24" s="112">
        <f ca="1">Exceedance!U24</f>
        <v>43435</v>
      </c>
      <c r="B24" s="273">
        <v>9308.4999999999891</v>
      </c>
      <c r="C24" s="273">
        <v>9308.4999999999891</v>
      </c>
      <c r="D24" s="273">
        <v>9308.4999999999891</v>
      </c>
      <c r="E24" s="1">
        <v>9308.4999999999891</v>
      </c>
      <c r="F24" s="1">
        <v>9308.4999999999891</v>
      </c>
      <c r="G24" s="1">
        <v>9308.4999999999891</v>
      </c>
      <c r="H24" s="1">
        <v>9308.4999999999891</v>
      </c>
      <c r="I24" s="1">
        <v>9308.4999999999891</v>
      </c>
      <c r="J24" s="1">
        <v>9308.4999999999891</v>
      </c>
      <c r="K24" s="1">
        <v>9305.732449167861</v>
      </c>
      <c r="L24" s="1">
        <v>9308.322527879367</v>
      </c>
      <c r="M24" s="1">
        <v>9308.4999999999891</v>
      </c>
      <c r="N24" s="1">
        <v>9308.4999999999891</v>
      </c>
      <c r="O24" s="1">
        <v>9308.173409459574</v>
      </c>
      <c r="P24" s="1">
        <v>9308.4999999999891</v>
      </c>
      <c r="Q24" s="1">
        <v>9308.4999999999891</v>
      </c>
      <c r="R24" s="1">
        <v>9308.4999999999891</v>
      </c>
      <c r="S24" s="1">
        <v>9308.4999999999891</v>
      </c>
      <c r="T24" s="1">
        <v>9308.4999999999891</v>
      </c>
      <c r="U24" s="1">
        <v>9308.4999999999891</v>
      </c>
      <c r="V24" s="1">
        <v>9308.4999999999891</v>
      </c>
      <c r="W24" s="1">
        <v>9308.2509099871331</v>
      </c>
      <c r="X24" s="1">
        <v>9308.1178108042786</v>
      </c>
      <c r="Y24" s="1">
        <v>9284.0359716854509</v>
      </c>
      <c r="Z24" s="1">
        <v>9308.3128591930199</v>
      </c>
      <c r="AA24" s="1">
        <v>9304.8739994200732</v>
      </c>
      <c r="AB24" s="1">
        <v>9308.4999999999891</v>
      </c>
      <c r="AC24" s="1">
        <v>9308.4999999999891</v>
      </c>
      <c r="AD24" s="1">
        <v>9308.4999999999891</v>
      </c>
      <c r="AE24" s="1">
        <v>9308.4999999999891</v>
      </c>
      <c r="AF24" s="2">
        <v>9308.4999999999891</v>
      </c>
      <c r="AG24" s="2">
        <v>9308.4893356622797</v>
      </c>
      <c r="AH24" s="2">
        <v>9308.4999999999891</v>
      </c>
      <c r="AI24" s="2">
        <v>9283.2311703323139</v>
      </c>
      <c r="AJ24" s="2">
        <v>9308.2141168035596</v>
      </c>
      <c r="AK24" s="2">
        <v>9308.4999999999891</v>
      </c>
      <c r="AL24" s="2">
        <v>9308.4999999999891</v>
      </c>
      <c r="AM24" s="2">
        <v>9308.2586559205174</v>
      </c>
    </row>
    <row r="25" spans="1:39" x14ac:dyDescent="0.25">
      <c r="A25" s="112">
        <f ca="1">Exceedance!U25</f>
        <v>43466</v>
      </c>
      <c r="B25" s="273">
        <v>9308.3315519866228</v>
      </c>
      <c r="C25" s="273">
        <v>9308.3315519866228</v>
      </c>
      <c r="D25" s="273">
        <v>9308.3315519866228</v>
      </c>
      <c r="E25" s="1">
        <v>9308.4999999999891</v>
      </c>
      <c r="F25" s="1">
        <v>9308.4999999999891</v>
      </c>
      <c r="G25" s="1">
        <v>9308.4999999999891</v>
      </c>
      <c r="H25" s="1">
        <v>9308.4999999999891</v>
      </c>
      <c r="I25" s="1">
        <v>9308.4999999999891</v>
      </c>
      <c r="J25" s="1">
        <v>9308.4101748951198</v>
      </c>
      <c r="K25" s="1">
        <v>9304.8644803412408</v>
      </c>
      <c r="L25" s="1">
        <v>9307.833545132542</v>
      </c>
      <c r="M25" s="1">
        <v>9308.234127131469</v>
      </c>
      <c r="N25" s="1">
        <v>9308.3289736702664</v>
      </c>
      <c r="O25" s="1">
        <v>9307.5621392721059</v>
      </c>
      <c r="P25" s="1">
        <v>9308.4999999999891</v>
      </c>
      <c r="Q25" s="1">
        <v>9308.2476825148897</v>
      </c>
      <c r="R25" s="1">
        <v>9308.4999999999891</v>
      </c>
      <c r="S25" s="1">
        <v>9308.4999999999891</v>
      </c>
      <c r="T25" s="1">
        <v>9308.4999999999891</v>
      </c>
      <c r="U25" s="1">
        <v>9308.0867601657701</v>
      </c>
      <c r="V25" s="1">
        <v>9308.4999999999891</v>
      </c>
      <c r="W25" s="1">
        <v>9307.7048253799203</v>
      </c>
      <c r="X25" s="1">
        <v>9307.4047883348539</v>
      </c>
      <c r="Y25" s="1">
        <v>9281.9329441249611</v>
      </c>
      <c r="Z25" s="1">
        <v>9307.8173113663106</v>
      </c>
      <c r="AA25" s="1">
        <v>9304.0307133703809</v>
      </c>
      <c r="AB25" s="1">
        <v>9308.1094063563833</v>
      </c>
      <c r="AC25" s="1">
        <v>9308.4828998275516</v>
      </c>
      <c r="AD25" s="1">
        <v>9308.1572470597803</v>
      </c>
      <c r="AE25" s="1">
        <v>9308.4999999999891</v>
      </c>
      <c r="AF25" s="2">
        <v>9308.4999999999891</v>
      </c>
      <c r="AG25" s="2">
        <v>9308.099339313816</v>
      </c>
      <c r="AH25" s="2">
        <v>9308.4999999999891</v>
      </c>
      <c r="AI25" s="2">
        <v>9281.201242693558</v>
      </c>
      <c r="AJ25" s="2">
        <v>9307.6247228762186</v>
      </c>
      <c r="AK25" s="2">
        <v>9308.4999999999891</v>
      </c>
      <c r="AL25" s="2">
        <v>9308.4999999999891</v>
      </c>
      <c r="AM25" s="2">
        <v>9307.6624980488195</v>
      </c>
    </row>
    <row r="26" spans="1:39" x14ac:dyDescent="0.25">
      <c r="A26" s="112">
        <f ca="1">Exceedance!U26</f>
        <v>43497</v>
      </c>
      <c r="B26" s="273">
        <v>9307.9999999999891</v>
      </c>
      <c r="C26" s="273">
        <v>9307.9999999999891</v>
      </c>
      <c r="D26" s="273">
        <v>9307.9999999999891</v>
      </c>
      <c r="E26" s="1">
        <v>9307.9999999999891</v>
      </c>
      <c r="F26" s="1">
        <v>9307.9999999999891</v>
      </c>
      <c r="G26" s="1">
        <v>9307.9999999999891</v>
      </c>
      <c r="H26" s="1">
        <v>9307.9999999999891</v>
      </c>
      <c r="I26" s="1">
        <v>9307.9999999999891</v>
      </c>
      <c r="J26" s="1">
        <v>9307.9999999999891</v>
      </c>
      <c r="K26" s="1">
        <v>9303.8570993436369</v>
      </c>
      <c r="L26" s="1">
        <v>9307.1537276860054</v>
      </c>
      <c r="M26" s="1">
        <v>9307.7199665035732</v>
      </c>
      <c r="N26" s="1">
        <v>9307.9142267512889</v>
      </c>
      <c r="O26" s="1">
        <v>9306.7931534714844</v>
      </c>
      <c r="P26" s="1">
        <v>9307.9999999999891</v>
      </c>
      <c r="Q26" s="1">
        <v>9307.7726460040776</v>
      </c>
      <c r="R26" s="1">
        <v>9307.9999999999891</v>
      </c>
      <c r="S26" s="1">
        <v>9307.9999999999891</v>
      </c>
      <c r="T26" s="1">
        <v>9307.9999999999891</v>
      </c>
      <c r="U26" s="1">
        <v>9307.4605020551935</v>
      </c>
      <c r="V26" s="1">
        <v>9307.9999999999891</v>
      </c>
      <c r="W26" s="1">
        <v>9306.9888290750914</v>
      </c>
      <c r="X26" s="1">
        <v>9306.5439206939864</v>
      </c>
      <c r="Y26" s="1">
        <v>9279.6648480790082</v>
      </c>
      <c r="Z26" s="1">
        <v>9307.1307587924621</v>
      </c>
      <c r="AA26" s="1">
        <v>9303.0489672167878</v>
      </c>
      <c r="AB26" s="1">
        <v>9307.5127465726509</v>
      </c>
      <c r="AC26" s="1">
        <v>9307.9999999999891</v>
      </c>
      <c r="AD26" s="1">
        <v>9307.5890675119845</v>
      </c>
      <c r="AE26" s="1">
        <v>9307.9999999999891</v>
      </c>
      <c r="AF26" s="2">
        <v>9307.9999999999891</v>
      </c>
      <c r="AG26" s="2">
        <v>9307.5032421708693</v>
      </c>
      <c r="AH26" s="2">
        <v>9307.9999999999891</v>
      </c>
      <c r="AI26" s="2">
        <v>9278.998150596437</v>
      </c>
      <c r="AJ26" s="2">
        <v>9306.8643616902446</v>
      </c>
      <c r="AK26" s="2">
        <v>9307.9999999999891</v>
      </c>
      <c r="AL26" s="2">
        <v>9307.9999999999891</v>
      </c>
      <c r="AM26" s="2">
        <v>9306.887435063576</v>
      </c>
    </row>
    <row r="27" spans="1:39" x14ac:dyDescent="0.25">
      <c r="A27" s="112">
        <f ca="1">Exceedance!U27</f>
        <v>43525</v>
      </c>
      <c r="B27" s="273">
        <v>9306.4999999999909</v>
      </c>
      <c r="C27" s="273">
        <v>9306.4999999999909</v>
      </c>
      <c r="D27" s="273">
        <v>9306.4999999999909</v>
      </c>
      <c r="E27" s="1">
        <v>9306.4999999999909</v>
      </c>
      <c r="F27" s="1">
        <v>9306.4999999999909</v>
      </c>
      <c r="G27" s="1">
        <v>9306.4999999999909</v>
      </c>
      <c r="H27" s="1">
        <v>9306.4999999999909</v>
      </c>
      <c r="I27" s="1">
        <v>9306.4999999999909</v>
      </c>
      <c r="J27" s="1">
        <v>9306.4999999999909</v>
      </c>
      <c r="K27" s="1">
        <v>9302.9362215710007</v>
      </c>
      <c r="L27" s="1">
        <v>9306.4999999999909</v>
      </c>
      <c r="M27" s="1">
        <v>9306.4999999999909</v>
      </c>
      <c r="N27" s="1">
        <v>9306.4999999999909</v>
      </c>
      <c r="O27" s="1">
        <v>9305.898587589536</v>
      </c>
      <c r="P27" s="1">
        <v>9306.4999999999909</v>
      </c>
      <c r="Q27" s="1">
        <v>9306.4999999999909</v>
      </c>
      <c r="R27" s="1">
        <v>9306.4999999999909</v>
      </c>
      <c r="S27" s="1">
        <v>9306.4999999999909</v>
      </c>
      <c r="T27" s="1">
        <v>9306.4999999999909</v>
      </c>
      <c r="U27" s="1">
        <v>9306.4999999999909</v>
      </c>
      <c r="V27" s="1">
        <v>9306.4999999999909</v>
      </c>
      <c r="W27" s="1">
        <v>9306.0749282615907</v>
      </c>
      <c r="X27" s="1">
        <v>9305.3902246508987</v>
      </c>
      <c r="Y27" s="1">
        <v>9277.077986904882</v>
      </c>
      <c r="Z27" s="1">
        <v>9306.4999999999909</v>
      </c>
      <c r="AA27" s="1">
        <v>9301.7125338347541</v>
      </c>
      <c r="AB27" s="1">
        <v>9306.4999999999909</v>
      </c>
      <c r="AC27" s="1">
        <v>9306.4999999999909</v>
      </c>
      <c r="AD27" s="1">
        <v>9306.4999999999909</v>
      </c>
      <c r="AE27" s="1">
        <v>9306.4999999999909</v>
      </c>
      <c r="AF27" s="2">
        <v>9306.4999999999909</v>
      </c>
      <c r="AG27" s="2">
        <v>9306.4999999999909</v>
      </c>
      <c r="AH27" s="2">
        <v>9306.4999999999909</v>
      </c>
      <c r="AI27" s="2">
        <v>9276.1516902584972</v>
      </c>
      <c r="AJ27" s="2">
        <v>9305.7726986255475</v>
      </c>
      <c r="AK27" s="2">
        <v>9306.4999999999909</v>
      </c>
      <c r="AL27" s="2">
        <v>9306.4999999999909</v>
      </c>
      <c r="AM27" s="2">
        <v>9305.7928126047591</v>
      </c>
    </row>
    <row r="28" spans="1:39" x14ac:dyDescent="0.25">
      <c r="A28" s="112">
        <f ca="1">Exceedance!U28</f>
        <v>43556</v>
      </c>
      <c r="B28" s="273">
        <v>9305.9999999999909</v>
      </c>
      <c r="C28" s="273">
        <v>9305.9999999999909</v>
      </c>
      <c r="D28" s="273">
        <v>9305.9999999999909</v>
      </c>
      <c r="E28" s="1">
        <v>9305.9999999999909</v>
      </c>
      <c r="F28" s="1">
        <v>9305.9999999999909</v>
      </c>
      <c r="G28" s="1">
        <v>9305.9999999999909</v>
      </c>
      <c r="H28" s="1">
        <v>9305.9999999999909</v>
      </c>
      <c r="I28" s="1">
        <v>9305.9999999999909</v>
      </c>
      <c r="J28" s="1">
        <v>9305.9999999999909</v>
      </c>
      <c r="K28" s="1">
        <v>9305.9999999999909</v>
      </c>
      <c r="L28" s="1">
        <v>9305.9999999999909</v>
      </c>
      <c r="M28" s="1">
        <v>9305.9999999999909</v>
      </c>
      <c r="N28" s="1">
        <v>9305.9999999999909</v>
      </c>
      <c r="O28" s="1">
        <v>9305.9999999999909</v>
      </c>
      <c r="P28" s="1">
        <v>9305.9999999999909</v>
      </c>
      <c r="Q28" s="1">
        <v>9305.9999999999909</v>
      </c>
      <c r="R28" s="1">
        <v>9305.9999999999909</v>
      </c>
      <c r="S28" s="1">
        <v>9305.9999999999909</v>
      </c>
      <c r="T28" s="1">
        <v>9305.9999999999909</v>
      </c>
      <c r="U28" s="1">
        <v>9305.9999999999909</v>
      </c>
      <c r="V28" s="1">
        <v>9305.9999999999909</v>
      </c>
      <c r="W28" s="1">
        <v>9305.9999999999909</v>
      </c>
      <c r="X28" s="1">
        <v>9305.9999999999909</v>
      </c>
      <c r="Y28" s="1">
        <v>9277.3589980669403</v>
      </c>
      <c r="Z28" s="1">
        <v>9305.9999999999909</v>
      </c>
      <c r="AA28" s="1">
        <v>9301.9624180337978</v>
      </c>
      <c r="AB28" s="1">
        <v>9305.9999999999909</v>
      </c>
      <c r="AC28" s="1">
        <v>9305.9999999999909</v>
      </c>
      <c r="AD28" s="1">
        <v>9305.6173236303039</v>
      </c>
      <c r="AE28" s="1">
        <v>9305.9999999999909</v>
      </c>
      <c r="AF28" s="2">
        <v>9305.9999999999909</v>
      </c>
      <c r="AG28" s="2">
        <v>9305.9999999999909</v>
      </c>
      <c r="AH28" s="2">
        <v>9305.9999999999909</v>
      </c>
      <c r="AI28" s="2">
        <v>9274.8271364548164</v>
      </c>
      <c r="AJ28" s="2">
        <v>9305.7339390430152</v>
      </c>
      <c r="AK28" s="2">
        <v>9305.9999999999909</v>
      </c>
      <c r="AL28" s="2">
        <v>9305.9999999999909</v>
      </c>
      <c r="AM28" s="2">
        <v>9305.5721232649339</v>
      </c>
    </row>
    <row r="29" spans="1:39" x14ac:dyDescent="0.25">
      <c r="A29" s="112">
        <f ca="1">Exceedance!U29</f>
        <v>43586</v>
      </c>
      <c r="B29" s="273">
        <v>9315.4999999999891</v>
      </c>
      <c r="C29" s="273">
        <v>9315.4999999999891</v>
      </c>
      <c r="D29" s="273">
        <v>9315.4999999999891</v>
      </c>
      <c r="E29" s="1">
        <v>9312.3679177334689</v>
      </c>
      <c r="F29" s="1">
        <v>9315.4999999999891</v>
      </c>
      <c r="G29" s="1">
        <v>9315.4999999999891</v>
      </c>
      <c r="H29" s="1">
        <v>9315.4999999999891</v>
      </c>
      <c r="I29" s="1">
        <v>9315.4999999999891</v>
      </c>
      <c r="J29" s="1">
        <v>9310.9295162829494</v>
      </c>
      <c r="K29" s="1">
        <v>9314.9300420208656</v>
      </c>
      <c r="L29" s="1">
        <v>9312.7518964164574</v>
      </c>
      <c r="M29" s="1">
        <v>9314.8466170497577</v>
      </c>
      <c r="N29" s="1">
        <v>9315.0555833206781</v>
      </c>
      <c r="O29" s="1">
        <v>9315.4999999999891</v>
      </c>
      <c r="P29" s="1">
        <v>9315.4999999999891</v>
      </c>
      <c r="Q29" s="1">
        <v>9315.4999999999891</v>
      </c>
      <c r="R29" s="1">
        <v>9315.4999999999891</v>
      </c>
      <c r="S29" s="1">
        <v>9315.4999999999891</v>
      </c>
      <c r="T29" s="1">
        <v>9314.5025493311605</v>
      </c>
      <c r="U29" s="1">
        <v>9314.9024533850443</v>
      </c>
      <c r="V29" s="1">
        <v>9315.4999999999891</v>
      </c>
      <c r="W29" s="1">
        <v>9314.6011077896874</v>
      </c>
      <c r="X29" s="1">
        <v>9308.9549128461113</v>
      </c>
      <c r="Y29" s="1">
        <v>9288.0300045547119</v>
      </c>
      <c r="Z29" s="1">
        <v>9314.2991108662391</v>
      </c>
      <c r="AA29" s="1">
        <v>9310.2078532341438</v>
      </c>
      <c r="AB29" s="1">
        <v>9315.4999999999891</v>
      </c>
      <c r="AC29" s="1">
        <v>9315.4999999999891</v>
      </c>
      <c r="AD29" s="1">
        <v>9315.4999999999891</v>
      </c>
      <c r="AE29" s="1">
        <v>9315.4999999999891</v>
      </c>
      <c r="AF29" s="2">
        <v>9311.4206787767289</v>
      </c>
      <c r="AG29" s="2">
        <v>9314.6942297322712</v>
      </c>
      <c r="AH29" s="2">
        <v>9312.2242290646809</v>
      </c>
      <c r="AI29" s="2">
        <v>9283.3600684737721</v>
      </c>
      <c r="AJ29" s="2">
        <v>9315.4999999999891</v>
      </c>
      <c r="AK29" s="2">
        <v>9315.4999999999891</v>
      </c>
      <c r="AL29" s="2">
        <v>9312.6198955451018</v>
      </c>
      <c r="AM29" s="2">
        <v>9315.0593760885313</v>
      </c>
    </row>
    <row r="30" spans="1:39" x14ac:dyDescent="0.25">
      <c r="A30" s="112">
        <f ca="1">Exceedance!U30</f>
        <v>43617</v>
      </c>
      <c r="B30" s="273">
        <v>9327.9999999999891</v>
      </c>
      <c r="C30" s="273">
        <v>9327.9999999999891</v>
      </c>
      <c r="D30" s="273">
        <v>9327.9999999999891</v>
      </c>
      <c r="E30" s="1">
        <v>9327.9999999999891</v>
      </c>
      <c r="F30" s="1">
        <v>9327.9999999999891</v>
      </c>
      <c r="G30" s="1">
        <v>9327.9999999999891</v>
      </c>
      <c r="H30" s="1">
        <v>9327.9999999999891</v>
      </c>
      <c r="I30" s="1">
        <v>9327.8028412287058</v>
      </c>
      <c r="J30" s="1">
        <v>9317.3243882704628</v>
      </c>
      <c r="K30" s="1">
        <v>9322.9742588418994</v>
      </c>
      <c r="L30" s="1">
        <v>9324.5650672902375</v>
      </c>
      <c r="M30" s="1">
        <v>9327.9999999999891</v>
      </c>
      <c r="N30" s="1">
        <v>9320.9979993097622</v>
      </c>
      <c r="O30" s="1">
        <v>9327.9999999999891</v>
      </c>
      <c r="P30" s="1">
        <v>9327.9999999999891</v>
      </c>
      <c r="Q30" s="1">
        <v>9327.9999999999891</v>
      </c>
      <c r="R30" s="1">
        <v>9327.9999999999891</v>
      </c>
      <c r="S30" s="1">
        <v>9327.9999999999891</v>
      </c>
      <c r="T30" s="1">
        <v>9323.42057786228</v>
      </c>
      <c r="U30" s="1">
        <v>9327.9999999999891</v>
      </c>
      <c r="V30" s="1">
        <v>9322.2866093764405</v>
      </c>
      <c r="W30" s="1">
        <v>9322.3328967494435</v>
      </c>
      <c r="X30" s="1">
        <v>9307.4556650740906</v>
      </c>
      <c r="Y30" s="1">
        <v>9304.1173826435825</v>
      </c>
      <c r="Z30" s="1">
        <v>9317.5691162624153</v>
      </c>
      <c r="AA30" s="1">
        <v>9319.7405460891296</v>
      </c>
      <c r="AB30" s="1">
        <v>9327.9999999999891</v>
      </c>
      <c r="AC30" s="1">
        <v>9325.3663204662826</v>
      </c>
      <c r="AD30" s="1">
        <v>9327.9999999999891</v>
      </c>
      <c r="AE30" s="1">
        <v>9327.9999999999891</v>
      </c>
      <c r="AF30" s="2">
        <v>9325.4523710451176</v>
      </c>
      <c r="AG30" s="2">
        <v>9327.9999999999891</v>
      </c>
      <c r="AH30" s="2">
        <v>9308.8455639979984</v>
      </c>
      <c r="AI30" s="2">
        <v>9294.784707007715</v>
      </c>
      <c r="AJ30" s="2">
        <v>9327.9999999999891</v>
      </c>
      <c r="AK30" s="2">
        <v>9327.9999999999891</v>
      </c>
      <c r="AL30" s="2">
        <v>9319.4831175492582</v>
      </c>
      <c r="AM30" s="2">
        <v>9327.9999999999891</v>
      </c>
    </row>
    <row r="31" spans="1:39" x14ac:dyDescent="0.25">
      <c r="A31" s="112">
        <f ca="1">Exceedance!U31</f>
        <v>43647</v>
      </c>
      <c r="B31" s="273">
        <v>9326.4999999999909</v>
      </c>
      <c r="C31" s="273">
        <v>9326.4999999999909</v>
      </c>
      <c r="D31" s="273">
        <v>9326.4999999999909</v>
      </c>
      <c r="E31" s="1">
        <v>9326.4999999999909</v>
      </c>
      <c r="F31" s="1">
        <v>9326.4999999999909</v>
      </c>
      <c r="G31" s="1">
        <v>9326.4999999999909</v>
      </c>
      <c r="H31" s="1">
        <v>9326.4999999999909</v>
      </c>
      <c r="I31" s="1">
        <v>9326.4999999999909</v>
      </c>
      <c r="J31" s="1">
        <v>9315.6923919656183</v>
      </c>
      <c r="K31" s="1">
        <v>9321.5586146514015</v>
      </c>
      <c r="L31" s="1">
        <v>9324.0327315026479</v>
      </c>
      <c r="M31" s="1">
        <v>9326.4999999999909</v>
      </c>
      <c r="N31" s="1">
        <v>9319.4416901009608</v>
      </c>
      <c r="O31" s="1">
        <v>9326.4999999999909</v>
      </c>
      <c r="P31" s="1">
        <v>9326.4999999999909</v>
      </c>
      <c r="Q31" s="1">
        <v>9326.4999999999909</v>
      </c>
      <c r="R31" s="1">
        <v>9326.4999999999909</v>
      </c>
      <c r="S31" s="1">
        <v>9326.4999999999909</v>
      </c>
      <c r="T31" s="1">
        <v>9323.8258347099872</v>
      </c>
      <c r="U31" s="1">
        <v>9326.4999999999909</v>
      </c>
      <c r="V31" s="1">
        <v>9319.5928005500245</v>
      </c>
      <c r="W31" s="1">
        <v>9319.8405753520801</v>
      </c>
      <c r="X31" s="1">
        <v>9300.5092117098684</v>
      </c>
      <c r="Y31" s="1">
        <v>9302.2442582513977</v>
      </c>
      <c r="Z31" s="1">
        <v>9313.5664666441844</v>
      </c>
      <c r="AA31" s="1">
        <v>9319.280804292046</v>
      </c>
      <c r="AB31" s="1">
        <v>9326.4999999999909</v>
      </c>
      <c r="AC31" s="1">
        <v>9324.3769122016092</v>
      </c>
      <c r="AD31" s="1">
        <v>9326.4999999999909</v>
      </c>
      <c r="AE31" s="1">
        <v>9326.4999999999909</v>
      </c>
      <c r="AF31" s="2">
        <v>9324.6047489985267</v>
      </c>
      <c r="AG31" s="2">
        <v>9326.4999999999909</v>
      </c>
      <c r="AH31" s="2">
        <v>9302.7792292621398</v>
      </c>
      <c r="AI31" s="2">
        <v>9291.8717103722884</v>
      </c>
      <c r="AJ31" s="2">
        <v>9326.4999999999909</v>
      </c>
      <c r="AK31" s="2">
        <v>9326.4999999999909</v>
      </c>
      <c r="AL31" s="2">
        <v>9316.4366216214912</v>
      </c>
      <c r="AM31" s="2">
        <v>9326.4999999999909</v>
      </c>
    </row>
    <row r="32" spans="1:39" x14ac:dyDescent="0.25">
      <c r="A32" s="112">
        <f ca="1">Exceedance!U32</f>
        <v>43678</v>
      </c>
      <c r="B32" s="273">
        <v>9319.9999999999891</v>
      </c>
      <c r="C32" s="273">
        <v>9319.9999999999891</v>
      </c>
      <c r="D32" s="273">
        <v>9319.9999999999891</v>
      </c>
      <c r="E32" s="1">
        <v>9319.9999999999891</v>
      </c>
      <c r="F32" s="1">
        <v>9319.9999999999891</v>
      </c>
      <c r="G32" s="1">
        <v>9319.9999999999891</v>
      </c>
      <c r="H32" s="1">
        <v>9319.9999999999891</v>
      </c>
      <c r="I32" s="1">
        <v>9319.9999999999891</v>
      </c>
      <c r="J32" s="1">
        <v>9310.5280769417004</v>
      </c>
      <c r="K32" s="1">
        <v>9317.3557705815419</v>
      </c>
      <c r="L32" s="1">
        <v>9319.7007464468625</v>
      </c>
      <c r="M32" s="1">
        <v>9319.9999999999891</v>
      </c>
      <c r="N32" s="1">
        <v>9315.2763372557893</v>
      </c>
      <c r="O32" s="1">
        <v>9319.9999999999891</v>
      </c>
      <c r="P32" s="1">
        <v>9319.9999999999891</v>
      </c>
      <c r="Q32" s="1">
        <v>9319.9999999999891</v>
      </c>
      <c r="R32" s="1">
        <v>9319.9999999999891</v>
      </c>
      <c r="S32" s="1">
        <v>9319.9999999999891</v>
      </c>
      <c r="T32" s="1">
        <v>9319.8890480747996</v>
      </c>
      <c r="U32" s="1">
        <v>9319.9999999999891</v>
      </c>
      <c r="V32" s="1">
        <v>9314.7287258912384</v>
      </c>
      <c r="W32" s="1">
        <v>9314.9635976027166</v>
      </c>
      <c r="X32" s="1">
        <v>9291.2907195050411</v>
      </c>
      <c r="Y32" s="1">
        <v>9295.6625315048095</v>
      </c>
      <c r="Z32" s="1">
        <v>9307.4473018070294</v>
      </c>
      <c r="AA32" s="1">
        <v>9315.1479063070492</v>
      </c>
      <c r="AB32" s="1">
        <v>9319.9999999999891</v>
      </c>
      <c r="AC32" s="1">
        <v>9319.9999999999891</v>
      </c>
      <c r="AD32" s="1">
        <v>9319.9999999999891</v>
      </c>
      <c r="AE32" s="1">
        <v>9319.9999999999891</v>
      </c>
      <c r="AF32" s="2">
        <v>9319.9999999999891</v>
      </c>
      <c r="AG32" s="2">
        <v>9319.9999999999891</v>
      </c>
      <c r="AH32" s="2">
        <v>9294.9587205938187</v>
      </c>
      <c r="AI32" s="2">
        <v>9283.7957580015409</v>
      </c>
      <c r="AJ32" s="2">
        <v>9319.9999999999891</v>
      </c>
      <c r="AK32" s="2">
        <v>9319.9999999999891</v>
      </c>
      <c r="AL32" s="2">
        <v>9311.0945562498437</v>
      </c>
      <c r="AM32" s="2">
        <v>9319.9999999999891</v>
      </c>
    </row>
    <row r="33" spans="1:39" x14ac:dyDescent="0.25">
      <c r="A33" s="112">
        <f ca="1">Exceedance!U33</f>
        <v>43709</v>
      </c>
      <c r="B33" s="273">
        <v>9311.4999999999891</v>
      </c>
      <c r="C33" s="273">
        <v>9311.4999999999891</v>
      </c>
      <c r="D33" s="273">
        <v>9311.4999999999891</v>
      </c>
      <c r="E33" s="1">
        <v>9311.4999999999891</v>
      </c>
      <c r="F33" s="1">
        <v>9311.4999999999891</v>
      </c>
      <c r="G33" s="1">
        <v>9311.4999999999891</v>
      </c>
      <c r="H33" s="1">
        <v>9311.4999999999891</v>
      </c>
      <c r="I33" s="1">
        <v>9311.4999999999891</v>
      </c>
      <c r="J33" s="1">
        <v>9306.5071910130555</v>
      </c>
      <c r="K33" s="1">
        <v>9311.4999999999891</v>
      </c>
      <c r="L33" s="1">
        <v>9311.4999999999891</v>
      </c>
      <c r="M33" s="1">
        <v>9311.4999999999891</v>
      </c>
      <c r="N33" s="1">
        <v>9311.4999999999891</v>
      </c>
      <c r="O33" s="1">
        <v>9311.4999999999891</v>
      </c>
      <c r="P33" s="1">
        <v>9311.4999999999891</v>
      </c>
      <c r="Q33" s="1">
        <v>9311.4999999999891</v>
      </c>
      <c r="R33" s="1">
        <v>9311.4999999999891</v>
      </c>
      <c r="S33" s="1">
        <v>9311.4999999999891</v>
      </c>
      <c r="T33" s="1">
        <v>9311.4999999999891</v>
      </c>
      <c r="U33" s="1">
        <v>9311.4999999999891</v>
      </c>
      <c r="V33" s="1">
        <v>9310.8318431688058</v>
      </c>
      <c r="W33" s="1">
        <v>9310.9638605037471</v>
      </c>
      <c r="X33" s="1">
        <v>9283.0097250860745</v>
      </c>
      <c r="Y33" s="1">
        <v>9291.3898403766307</v>
      </c>
      <c r="Z33" s="1">
        <v>9302.5315689305389</v>
      </c>
      <c r="AA33" s="1">
        <v>9311.3465241931444</v>
      </c>
      <c r="AB33" s="1">
        <v>9311.4999999999891</v>
      </c>
      <c r="AC33" s="1">
        <v>9311.4999999999891</v>
      </c>
      <c r="AD33" s="1">
        <v>9311.4999999999891</v>
      </c>
      <c r="AE33" s="1">
        <v>9311.4999999999891</v>
      </c>
      <c r="AF33" s="2">
        <v>9311.4999999999891</v>
      </c>
      <c r="AG33" s="2">
        <v>9311.4999999999891</v>
      </c>
      <c r="AH33" s="2">
        <v>9288.3999332179956</v>
      </c>
      <c r="AI33" s="2">
        <v>9277.064412519805</v>
      </c>
      <c r="AJ33" s="2">
        <v>9311.4999999999891</v>
      </c>
      <c r="AK33" s="2">
        <v>9311.4999999999891</v>
      </c>
      <c r="AL33" s="2">
        <v>9306.6865294119434</v>
      </c>
      <c r="AM33" s="2">
        <v>9311.4999999999891</v>
      </c>
    </row>
    <row r="34" spans="1:39" x14ac:dyDescent="0.25">
      <c r="A34" s="112">
        <f ca="1">Exceedance!U34</f>
        <v>43739</v>
      </c>
      <c r="B34" s="273">
        <v>9309.9999999999909</v>
      </c>
      <c r="C34" s="273">
        <v>9309.9999999999909</v>
      </c>
      <c r="D34" s="273">
        <v>9309.9999999999909</v>
      </c>
      <c r="E34" s="1">
        <v>9309.9999999999909</v>
      </c>
      <c r="F34" s="1">
        <v>9309.9999999999909</v>
      </c>
      <c r="G34" s="1">
        <v>9309.9999999999909</v>
      </c>
      <c r="H34" s="1">
        <v>9309.9999999999909</v>
      </c>
      <c r="I34" s="1">
        <v>9309.9999999999909</v>
      </c>
      <c r="J34" s="1">
        <v>9305.650163230468</v>
      </c>
      <c r="K34" s="1">
        <v>9309.9999999999909</v>
      </c>
      <c r="L34" s="1">
        <v>9309.9999999999909</v>
      </c>
      <c r="M34" s="1">
        <v>9309.9999999999909</v>
      </c>
      <c r="N34" s="1">
        <v>9309.9999999999909</v>
      </c>
      <c r="O34" s="1">
        <v>9309.9999999999909</v>
      </c>
      <c r="P34" s="1">
        <v>9309.9999999999909</v>
      </c>
      <c r="Q34" s="1">
        <v>9309.9999999999909</v>
      </c>
      <c r="R34" s="1">
        <v>9309.9999999999909</v>
      </c>
      <c r="S34" s="1">
        <v>9309.9999999999909</v>
      </c>
      <c r="T34" s="1">
        <v>9309.9999999999909</v>
      </c>
      <c r="U34" s="1">
        <v>9309.9999999999909</v>
      </c>
      <c r="V34" s="1">
        <v>9309.9999999999909</v>
      </c>
      <c r="W34" s="1">
        <v>9309.9999999999909</v>
      </c>
      <c r="X34" s="1">
        <v>9280.7967806513225</v>
      </c>
      <c r="Y34" s="1">
        <v>9290.6775561359154</v>
      </c>
      <c r="Z34" s="1">
        <v>9301.328305948613</v>
      </c>
      <c r="AA34" s="1">
        <v>9309.9999999999909</v>
      </c>
      <c r="AB34" s="1">
        <v>9309.9999999999909</v>
      </c>
      <c r="AC34" s="1">
        <v>9309.9999999999909</v>
      </c>
      <c r="AD34" s="1">
        <v>9309.9999999999909</v>
      </c>
      <c r="AE34" s="1">
        <v>9309.9999999999909</v>
      </c>
      <c r="AF34" s="2">
        <v>9309.9999999999909</v>
      </c>
      <c r="AG34" s="2">
        <v>9309.9999999999909</v>
      </c>
      <c r="AH34" s="2">
        <v>9286.3229036675384</v>
      </c>
      <c r="AI34" s="2">
        <v>9277.0135920651064</v>
      </c>
      <c r="AJ34" s="2">
        <v>9309.9999999999909</v>
      </c>
      <c r="AK34" s="2">
        <v>9309.9999999999909</v>
      </c>
      <c r="AL34" s="2">
        <v>9305.7065558827762</v>
      </c>
      <c r="AM34" s="2">
        <v>9309.9999999999909</v>
      </c>
    </row>
    <row r="35" spans="1:39" x14ac:dyDescent="0.25">
      <c r="A35" s="112">
        <f ca="1">Exceedance!U35</f>
        <v>43770</v>
      </c>
      <c r="B35" s="273">
        <v>9308.4999999999891</v>
      </c>
      <c r="C35" s="273">
        <v>9308.4999999999891</v>
      </c>
      <c r="D35" s="273">
        <v>9308.4999999999891</v>
      </c>
      <c r="E35" s="1">
        <v>9308.4999999999891</v>
      </c>
      <c r="F35" s="1">
        <v>9308.4999999999891</v>
      </c>
      <c r="G35" s="1">
        <v>9308.4999999999891</v>
      </c>
      <c r="H35" s="1">
        <v>9308.4999999999891</v>
      </c>
      <c r="I35" s="1">
        <v>9308.4999999999891</v>
      </c>
      <c r="J35" s="1">
        <v>9305.3184026052913</v>
      </c>
      <c r="K35" s="1">
        <v>9308.4999999999891</v>
      </c>
      <c r="L35" s="1">
        <v>9308.4999999999891</v>
      </c>
      <c r="M35" s="1">
        <v>9308.4999999999891</v>
      </c>
      <c r="N35" s="1">
        <v>9308.4999999999891</v>
      </c>
      <c r="O35" s="1">
        <v>9308.4999999999891</v>
      </c>
      <c r="P35" s="1">
        <v>9308.4999999999891</v>
      </c>
      <c r="Q35" s="1">
        <v>9308.4999999999891</v>
      </c>
      <c r="R35" s="1">
        <v>9308.4999999999891</v>
      </c>
      <c r="S35" s="1">
        <v>9308.4999999999891</v>
      </c>
      <c r="T35" s="1">
        <v>9308.4999999999891</v>
      </c>
      <c r="U35" s="1">
        <v>9308.4999999999891</v>
      </c>
      <c r="V35" s="1">
        <v>9308.4999999999891</v>
      </c>
      <c r="W35" s="1">
        <v>9308.4999999999891</v>
      </c>
      <c r="X35" s="1">
        <v>9278.943559997464</v>
      </c>
      <c r="Y35" s="1">
        <v>9290.4790730333971</v>
      </c>
      <c r="Z35" s="1">
        <v>9301.0341152268556</v>
      </c>
      <c r="AA35" s="1">
        <v>9308.4999999999891</v>
      </c>
      <c r="AB35" s="1">
        <v>9308.4999999999891</v>
      </c>
      <c r="AC35" s="1">
        <v>9308.4999999999891</v>
      </c>
      <c r="AD35" s="1">
        <v>9308.4999999999891</v>
      </c>
      <c r="AE35" s="1">
        <v>9308.4999999999891</v>
      </c>
      <c r="AF35" s="2">
        <v>9308.4999999999891</v>
      </c>
      <c r="AG35" s="2">
        <v>9308.4999999999891</v>
      </c>
      <c r="AH35" s="2">
        <v>9285.2485084023465</v>
      </c>
      <c r="AI35" s="2">
        <v>9276.8028948297215</v>
      </c>
      <c r="AJ35" s="2">
        <v>9308.4999999999891</v>
      </c>
      <c r="AK35" s="2">
        <v>9308.4999999999891</v>
      </c>
      <c r="AL35" s="2">
        <v>9305.6919211588011</v>
      </c>
      <c r="AM35" s="2">
        <v>9308.4999999999891</v>
      </c>
    </row>
    <row r="36" spans="1:39" x14ac:dyDescent="0.25">
      <c r="A36" s="112">
        <f ca="1">Exceedance!U36</f>
        <v>43800</v>
      </c>
      <c r="B36" s="273">
        <v>9308.4999999999891</v>
      </c>
      <c r="C36" s="273">
        <v>9308.4999999999891</v>
      </c>
      <c r="D36" s="273">
        <v>9308.4999999999891</v>
      </c>
      <c r="E36" s="2">
        <v>9308.4999999999891</v>
      </c>
      <c r="F36" s="2">
        <v>9308.4999999999891</v>
      </c>
      <c r="G36" s="2">
        <v>9308.4999999999891</v>
      </c>
      <c r="H36" s="2">
        <v>9308.4999999999891</v>
      </c>
      <c r="I36" s="2">
        <v>9308.4999999999891</v>
      </c>
      <c r="J36" s="2">
        <v>9304.6544795620539</v>
      </c>
      <c r="K36" s="2">
        <v>9308.0537419086122</v>
      </c>
      <c r="L36" s="2">
        <v>9308.4999999999891</v>
      </c>
      <c r="M36" s="2">
        <v>9308.3586243083955</v>
      </c>
      <c r="N36" s="2">
        <v>9308.0407935724706</v>
      </c>
      <c r="O36" s="2">
        <v>9308.4999999999891</v>
      </c>
      <c r="P36" s="2">
        <v>9308.4999999999891</v>
      </c>
      <c r="Q36" s="2">
        <v>9308.4999999999891</v>
      </c>
      <c r="R36" s="2">
        <v>9308.4999999999891</v>
      </c>
      <c r="S36" s="2">
        <v>9308.4999999999891</v>
      </c>
      <c r="T36" s="2">
        <v>9308.4999999999891</v>
      </c>
      <c r="U36" s="2">
        <v>9308.4999999999891</v>
      </c>
      <c r="V36" s="2">
        <v>9308.0427358228917</v>
      </c>
      <c r="W36" s="2">
        <v>9307.9630461367087</v>
      </c>
      <c r="X36" s="2">
        <v>9276.4319326127988</v>
      </c>
      <c r="Y36" s="2">
        <v>9289.8057175688373</v>
      </c>
      <c r="Z36" s="2">
        <v>9300.1874397635729</v>
      </c>
      <c r="AA36" s="2">
        <v>9308.2960945985378</v>
      </c>
      <c r="AB36" s="2">
        <v>9308.4999999999891</v>
      </c>
      <c r="AC36" s="2">
        <v>9308.4623051564195</v>
      </c>
      <c r="AD36" s="2">
        <v>9308.4999999999891</v>
      </c>
      <c r="AE36" s="2">
        <v>9308.4999999999891</v>
      </c>
      <c r="AF36" s="2">
        <v>9308.4243337315238</v>
      </c>
      <c r="AG36" s="2">
        <v>9308.4999999999891</v>
      </c>
      <c r="AH36" s="2">
        <v>9283.6803345387307</v>
      </c>
      <c r="AI36" s="2">
        <v>9275.69204955241</v>
      </c>
      <c r="AJ36" s="2">
        <v>9308.4999999999891</v>
      </c>
      <c r="AK36" s="2">
        <v>9308.4999999999891</v>
      </c>
      <c r="AL36" s="2">
        <v>9305.1456641631139</v>
      </c>
      <c r="AM36" s="2">
        <v>9308.4999999999891</v>
      </c>
    </row>
    <row r="37" spans="1:39" x14ac:dyDescent="0.25">
      <c r="A37" s="112">
        <f ca="1">Exceedance!U37</f>
        <v>43831</v>
      </c>
      <c r="B37" s="254">
        <v>9308.3315519866228</v>
      </c>
      <c r="C37" s="254">
        <v>9308.3315519866228</v>
      </c>
      <c r="D37" s="254">
        <v>9308.3315519866228</v>
      </c>
      <c r="E37" s="2">
        <v>9308.4999999999891</v>
      </c>
      <c r="F37" s="2">
        <v>9308.4999999999891</v>
      </c>
      <c r="G37" s="2">
        <v>9308.4999999999891</v>
      </c>
      <c r="H37" s="2">
        <v>9308.4999999999891</v>
      </c>
      <c r="I37" s="2">
        <v>9308.4687409911476</v>
      </c>
      <c r="J37" s="2">
        <v>9303.7093383741121</v>
      </c>
      <c r="K37" s="2">
        <v>9307.3177764355733</v>
      </c>
      <c r="L37" s="2">
        <v>9308.1469031239103</v>
      </c>
      <c r="M37" s="2">
        <v>9307.9075603061247</v>
      </c>
      <c r="N37" s="2">
        <v>9307.307307971816</v>
      </c>
      <c r="O37" s="2">
        <v>9308.4999999999891</v>
      </c>
      <c r="P37" s="2">
        <v>9308.3038350857641</v>
      </c>
      <c r="Q37" s="2">
        <v>9308.4999999999891</v>
      </c>
      <c r="R37" s="2">
        <v>9308.4999999999891</v>
      </c>
      <c r="S37" s="2">
        <v>9308.4999999999891</v>
      </c>
      <c r="T37" s="2">
        <v>9308.1139318283258</v>
      </c>
      <c r="U37" s="2">
        <v>9308.4796819101866</v>
      </c>
      <c r="V37" s="2">
        <v>9307.3046908558772</v>
      </c>
      <c r="W37" s="2">
        <v>9307.1027296916727</v>
      </c>
      <c r="X37" s="2">
        <v>9273.4321959030221</v>
      </c>
      <c r="Y37" s="2">
        <v>9288.7290568721783</v>
      </c>
      <c r="Z37" s="2">
        <v>9299.0009192706402</v>
      </c>
      <c r="AA37" s="2">
        <v>9307.6976680371044</v>
      </c>
      <c r="AB37" s="2">
        <v>9308.3115700348408</v>
      </c>
      <c r="AC37" s="2">
        <v>9308.0294182986527</v>
      </c>
      <c r="AD37" s="2">
        <v>9308.4999999999891</v>
      </c>
      <c r="AE37" s="2">
        <v>9308.4999999999891</v>
      </c>
      <c r="AF37" s="2">
        <v>9307.9749964363218</v>
      </c>
      <c r="AG37" s="2">
        <v>9308.4999999999891</v>
      </c>
      <c r="AH37" s="2">
        <v>9281.6969573579299</v>
      </c>
      <c r="AI37" s="2">
        <v>9274.0342392322109</v>
      </c>
      <c r="AJ37" s="2">
        <v>9308.4999999999891</v>
      </c>
      <c r="AK37" s="2">
        <v>9308.4999999999891</v>
      </c>
      <c r="AL37" s="2">
        <v>9304.2518034906807</v>
      </c>
      <c r="AM37" s="2">
        <v>9308.4999999999891</v>
      </c>
    </row>
    <row r="38" spans="1:39" x14ac:dyDescent="0.25">
      <c r="A38" s="112">
        <f ca="1">Exceedance!U38</f>
        <v>43862</v>
      </c>
      <c r="B38" s="254">
        <v>9307.9993257458518</v>
      </c>
      <c r="C38" s="254">
        <v>9307.9993257458518</v>
      </c>
      <c r="D38" s="254">
        <v>9307.9993257458518</v>
      </c>
      <c r="E38" s="2">
        <v>9307.9999999999891</v>
      </c>
      <c r="F38" s="2">
        <v>9307.9999999999891</v>
      </c>
      <c r="G38" s="2">
        <v>9307.9999999999891</v>
      </c>
      <c r="H38" s="2">
        <v>9307.9999999999891</v>
      </c>
      <c r="I38" s="2">
        <v>9307.9999999999891</v>
      </c>
      <c r="J38" s="2">
        <v>9302.5888687397037</v>
      </c>
      <c r="K38" s="2">
        <v>9306.3942402958855</v>
      </c>
      <c r="L38" s="2">
        <v>9307.535081647291</v>
      </c>
      <c r="M38" s="2">
        <v>9307.2306204818342</v>
      </c>
      <c r="N38" s="2">
        <v>9306.399554851123</v>
      </c>
      <c r="O38" s="2">
        <v>9307.9999999999891</v>
      </c>
      <c r="P38" s="2">
        <v>9307.8598572501742</v>
      </c>
      <c r="Q38" s="2">
        <v>9307.9999999999891</v>
      </c>
      <c r="R38" s="2">
        <v>9307.9999999999891</v>
      </c>
      <c r="S38" s="2">
        <v>9307.9999999999891</v>
      </c>
      <c r="T38" s="2">
        <v>9307.4848305777105</v>
      </c>
      <c r="U38" s="2">
        <v>9307.9999999999891</v>
      </c>
      <c r="V38" s="2">
        <v>9306.3909186988603</v>
      </c>
      <c r="W38" s="2">
        <v>9306.0781380829812</v>
      </c>
      <c r="X38" s="2">
        <v>9270.1565921616038</v>
      </c>
      <c r="Y38" s="2">
        <v>9287.3771138073807</v>
      </c>
      <c r="Z38" s="2">
        <v>9297.6476267387989</v>
      </c>
      <c r="AA38" s="2">
        <v>9306.8928669769666</v>
      </c>
      <c r="AB38" s="2">
        <v>9307.8637533540714</v>
      </c>
      <c r="AC38" s="2">
        <v>9307.3583092890403</v>
      </c>
      <c r="AD38" s="2">
        <v>9307.9999999999891</v>
      </c>
      <c r="AE38" s="2">
        <v>9307.9999999999891</v>
      </c>
      <c r="AF38" s="2">
        <v>9307.3013870173672</v>
      </c>
      <c r="AG38" s="2">
        <v>9307.9999999999891</v>
      </c>
      <c r="AH38" s="2">
        <v>9279.4562748455228</v>
      </c>
      <c r="AI38" s="2">
        <v>9272.0182795954624</v>
      </c>
      <c r="AJ38" s="2">
        <v>9307.9999999999891</v>
      </c>
      <c r="AK38" s="2">
        <v>9307.9999999999891</v>
      </c>
      <c r="AL38" s="2">
        <v>9303.1690612595103</v>
      </c>
      <c r="AM38" s="2">
        <v>9307.9999999999891</v>
      </c>
    </row>
    <row r="39" spans="1:39" x14ac:dyDescent="0.25">
      <c r="A39" s="112">
        <f ca="1">Exceedance!U39</f>
        <v>43891</v>
      </c>
      <c r="B39" s="254">
        <v>9306.4999999999909</v>
      </c>
      <c r="C39" s="254">
        <v>9306.4999999999909</v>
      </c>
      <c r="D39" s="254">
        <v>9306.4999999999909</v>
      </c>
      <c r="E39" s="2">
        <v>9306.4999999999909</v>
      </c>
      <c r="F39" s="2">
        <v>9306.4999999999909</v>
      </c>
      <c r="G39" s="2">
        <v>9306.4999999999909</v>
      </c>
      <c r="H39" s="2">
        <v>9306.4999999999909</v>
      </c>
      <c r="I39" s="2">
        <v>9306.4999999999909</v>
      </c>
      <c r="J39" s="2">
        <v>9301.6157883123797</v>
      </c>
      <c r="K39" s="2">
        <v>9305.7788935095014</v>
      </c>
      <c r="L39" s="2">
        <v>9306.4999999999909</v>
      </c>
      <c r="M39" s="2">
        <v>9306.4820850762262</v>
      </c>
      <c r="N39" s="2">
        <v>9305.447655711605</v>
      </c>
      <c r="O39" s="2">
        <v>9306.4999999999909</v>
      </c>
      <c r="P39" s="2">
        <v>9306.4999999999909</v>
      </c>
      <c r="Q39" s="2">
        <v>9306.4999999999909</v>
      </c>
      <c r="R39" s="2">
        <v>9306.4999999999909</v>
      </c>
      <c r="S39" s="2">
        <v>9306.4999999999909</v>
      </c>
      <c r="T39" s="2">
        <v>9306.4999999999909</v>
      </c>
      <c r="U39" s="2">
        <v>9306.4999999999909</v>
      </c>
      <c r="V39" s="2">
        <v>9305.3168519661758</v>
      </c>
      <c r="W39" s="2">
        <v>9304.7875244599418</v>
      </c>
      <c r="X39" s="2">
        <v>9266.5093562315742</v>
      </c>
      <c r="Y39" s="2">
        <v>9287.2306693228547</v>
      </c>
      <c r="Z39" s="2">
        <v>9295.9263517380023</v>
      </c>
      <c r="AA39" s="2">
        <v>9305.7815753733976</v>
      </c>
      <c r="AB39" s="2">
        <v>9306.4999999999909</v>
      </c>
      <c r="AC39" s="2">
        <v>9306.3865539556646</v>
      </c>
      <c r="AD39" s="2">
        <v>9306.4999999999909</v>
      </c>
      <c r="AE39" s="2">
        <v>9306.4999999999909</v>
      </c>
      <c r="AF39" s="2">
        <v>9306.4827483381487</v>
      </c>
      <c r="AG39" s="2">
        <v>9306.4999999999909</v>
      </c>
      <c r="AH39" s="2">
        <v>9276.6536915952693</v>
      </c>
      <c r="AI39" s="2">
        <v>9269.3186847727011</v>
      </c>
      <c r="AJ39" s="2">
        <v>9306.4999999999909</v>
      </c>
      <c r="AK39" s="2">
        <v>9306.4999999999909</v>
      </c>
      <c r="AL39" s="2">
        <v>9301.7752861081881</v>
      </c>
      <c r="AM39" s="2">
        <v>9306.4999999999909</v>
      </c>
    </row>
    <row r="40" spans="1:39" x14ac:dyDescent="0.25">
      <c r="A40" s="112">
        <f ca="1">Exceedance!U40</f>
        <v>43922</v>
      </c>
      <c r="B40" s="254">
        <v>9305.9999999999909</v>
      </c>
      <c r="C40" s="254">
        <v>9305.9999999999909</v>
      </c>
      <c r="D40" s="254">
        <v>9305.9999999999909</v>
      </c>
      <c r="E40" s="2">
        <v>9305.9999999999909</v>
      </c>
      <c r="F40" s="2">
        <v>9305.9999999999909</v>
      </c>
      <c r="G40" s="2">
        <v>9305.9999999999909</v>
      </c>
      <c r="H40" s="2">
        <v>9305.9999999999909</v>
      </c>
      <c r="I40" s="2">
        <v>9305.9999999999909</v>
      </c>
      <c r="J40" s="2">
        <v>9305.1043837949674</v>
      </c>
      <c r="K40" s="2">
        <v>9305.9999999999909</v>
      </c>
      <c r="L40" s="2">
        <v>9305.9999999999909</v>
      </c>
      <c r="M40" s="2">
        <v>9305.9999999999909</v>
      </c>
      <c r="N40" s="2">
        <v>9305.9999999999909</v>
      </c>
      <c r="O40" s="2">
        <v>9305.9999999999909</v>
      </c>
      <c r="P40" s="2">
        <v>9305.9999999999909</v>
      </c>
      <c r="Q40" s="2">
        <v>9305.9999999999909</v>
      </c>
      <c r="R40" s="2">
        <v>9305.9999999999909</v>
      </c>
      <c r="S40" s="2">
        <v>9305.9999999999909</v>
      </c>
      <c r="T40" s="2">
        <v>9305.9999999999909</v>
      </c>
      <c r="U40" s="2">
        <v>9305.9999999999909</v>
      </c>
      <c r="V40" s="2">
        <v>9305.9999999999909</v>
      </c>
      <c r="W40" s="2">
        <v>9305.9999999999909</v>
      </c>
      <c r="X40" s="2">
        <v>9266.6080603046885</v>
      </c>
      <c r="Y40" s="2">
        <v>9292.0092749834457</v>
      </c>
      <c r="Z40" s="2">
        <v>9296.0480348543078</v>
      </c>
      <c r="AA40" s="2">
        <v>9305.9999999999909</v>
      </c>
      <c r="AB40" s="2">
        <v>9305.9999999999909</v>
      </c>
      <c r="AC40" s="2">
        <v>9305.4632761363973</v>
      </c>
      <c r="AD40" s="2">
        <v>9305.9999999999909</v>
      </c>
      <c r="AE40" s="2">
        <v>9305.9999999999909</v>
      </c>
      <c r="AF40" s="2">
        <v>9305.9999999999909</v>
      </c>
      <c r="AG40" s="2">
        <v>9305.9999999999909</v>
      </c>
      <c r="AH40" s="2">
        <v>9275.5393517596731</v>
      </c>
      <c r="AI40" s="2">
        <v>9268.7562709889698</v>
      </c>
      <c r="AJ40" s="2">
        <v>9305.9999999999909</v>
      </c>
      <c r="AK40" s="2">
        <v>9305.9999999999909</v>
      </c>
      <c r="AL40" s="2">
        <v>9301.4631700185837</v>
      </c>
      <c r="AM40" s="2">
        <v>9305.9999999999909</v>
      </c>
    </row>
    <row r="41" spans="1:39" x14ac:dyDescent="0.25">
      <c r="A41" s="112">
        <f ca="1">Exceedance!U41</f>
        <v>43952</v>
      </c>
      <c r="B41" s="254">
        <v>9315.4999999999891</v>
      </c>
      <c r="C41" s="254">
        <v>9315.4999999999891</v>
      </c>
      <c r="D41" s="254">
        <v>9315.4999999999891</v>
      </c>
      <c r="E41" s="2">
        <v>9315.4999999999891</v>
      </c>
      <c r="F41" s="2">
        <v>9315.4999999999891</v>
      </c>
      <c r="G41" s="2">
        <v>9315.4999999999891</v>
      </c>
      <c r="H41" s="2">
        <v>9315.4999999999891</v>
      </c>
      <c r="I41" s="2">
        <v>9311.265778648436</v>
      </c>
      <c r="J41" s="2">
        <v>9314.5894520305956</v>
      </c>
      <c r="K41" s="2">
        <v>9312.5744218811797</v>
      </c>
      <c r="L41" s="2">
        <v>9315.4052939109806</v>
      </c>
      <c r="M41" s="2">
        <v>9314.8689529105704</v>
      </c>
      <c r="N41" s="2">
        <v>9315.4999999999891</v>
      </c>
      <c r="O41" s="2">
        <v>9315.4999999999891</v>
      </c>
      <c r="P41" s="2">
        <v>9315.4999999999891</v>
      </c>
      <c r="Q41" s="2">
        <v>9315.4999999999891</v>
      </c>
      <c r="R41" s="2">
        <v>9315.4999999999891</v>
      </c>
      <c r="S41" s="2">
        <v>9314.6559200723459</v>
      </c>
      <c r="T41" s="2">
        <v>9315.4999999999891</v>
      </c>
      <c r="U41" s="2">
        <v>9315.4999999999891</v>
      </c>
      <c r="V41" s="2">
        <v>9314.7007119404025</v>
      </c>
      <c r="W41" s="2">
        <v>9308.885892249984</v>
      </c>
      <c r="X41" s="2">
        <v>9280.3544909239845</v>
      </c>
      <c r="Y41" s="2">
        <v>9302.2585624672811</v>
      </c>
      <c r="Z41" s="2">
        <v>9305.3477349528857</v>
      </c>
      <c r="AA41" s="2">
        <v>9315.4999999999891</v>
      </c>
      <c r="AB41" s="2">
        <v>9315.4999999999891</v>
      </c>
      <c r="AC41" s="2">
        <v>9315.4999999999891</v>
      </c>
      <c r="AD41" s="2">
        <v>9315.4999999999891</v>
      </c>
      <c r="AE41" s="2">
        <v>9311.5598508409639</v>
      </c>
      <c r="AF41" s="2">
        <v>9315.2990409744361</v>
      </c>
      <c r="AG41" s="2">
        <v>9312.2041242760843</v>
      </c>
      <c r="AH41" s="2">
        <v>9284.2851324713338</v>
      </c>
      <c r="AI41" s="2">
        <v>9290.9378088038829</v>
      </c>
      <c r="AJ41" s="2">
        <v>9315.4999999999891</v>
      </c>
      <c r="AK41" s="2">
        <v>9313.0164043537352</v>
      </c>
      <c r="AL41" s="2">
        <v>9311.7228479081241</v>
      </c>
      <c r="AM41" s="2">
        <v>9312.7004716478605</v>
      </c>
    </row>
    <row r="42" spans="1:39" x14ac:dyDescent="0.25">
      <c r="A42" s="112">
        <f ca="1">Exceedance!U42</f>
        <v>43983</v>
      </c>
      <c r="B42" s="254">
        <v>9327.9999999999891</v>
      </c>
      <c r="C42" s="254">
        <v>9327.9999999999891</v>
      </c>
      <c r="D42" s="254">
        <v>9327.9999999999891</v>
      </c>
      <c r="E42" s="2">
        <v>9327.9999999999891</v>
      </c>
      <c r="F42" s="2">
        <v>9327.9999999999891</v>
      </c>
      <c r="G42" s="2">
        <v>9327.9999999999891</v>
      </c>
      <c r="H42" s="2">
        <v>9327.8667405998294</v>
      </c>
      <c r="I42" s="2">
        <v>9317.780281957459</v>
      </c>
      <c r="J42" s="2">
        <v>9322.4313441521172</v>
      </c>
      <c r="K42" s="2">
        <v>9324.2903859183643</v>
      </c>
      <c r="L42" s="2">
        <v>9327.9999999999891</v>
      </c>
      <c r="M42" s="2">
        <v>9320.6329735263898</v>
      </c>
      <c r="N42" s="2">
        <v>9327.9999999999891</v>
      </c>
      <c r="O42" s="2">
        <v>9327.9999999999891</v>
      </c>
      <c r="P42" s="2">
        <v>9327.9999999999891</v>
      </c>
      <c r="Q42" s="2">
        <v>9327.9999999999891</v>
      </c>
      <c r="R42" s="2">
        <v>9327.9999999999891</v>
      </c>
      <c r="S42" s="2">
        <v>9323.6663417420059</v>
      </c>
      <c r="T42" s="2">
        <v>9327.9999999999891</v>
      </c>
      <c r="U42" s="2">
        <v>9321.6488210258867</v>
      </c>
      <c r="V42" s="2">
        <v>9322.1696847192925</v>
      </c>
      <c r="W42" s="2">
        <v>9307.3314358341358</v>
      </c>
      <c r="X42" s="2">
        <v>9297.9745963943769</v>
      </c>
      <c r="Y42" s="2">
        <v>9305.7659890896721</v>
      </c>
      <c r="Z42" s="2">
        <v>9315.3125960198504</v>
      </c>
      <c r="AA42" s="2">
        <v>9327.9999999999891</v>
      </c>
      <c r="AB42" s="2">
        <v>9325.1717770799933</v>
      </c>
      <c r="AC42" s="2">
        <v>9327.9999999999891</v>
      </c>
      <c r="AD42" s="2">
        <v>9327.9999999999891</v>
      </c>
      <c r="AE42" s="2">
        <v>9325.7333658597545</v>
      </c>
      <c r="AF42" s="2">
        <v>9327.9999999999891</v>
      </c>
      <c r="AG42" s="2">
        <v>9308.6295986453424</v>
      </c>
      <c r="AH42" s="2">
        <v>9295.6841593719801</v>
      </c>
      <c r="AI42" s="2">
        <v>9318.9467754423786</v>
      </c>
      <c r="AJ42" s="2">
        <v>9327.9999999999891</v>
      </c>
      <c r="AK42" s="2">
        <v>9319.5637850911535</v>
      </c>
      <c r="AL42" s="2">
        <v>9327.9999999999891</v>
      </c>
      <c r="AM42" s="2">
        <v>9327.9999999999891</v>
      </c>
    </row>
    <row r="43" spans="1:39" x14ac:dyDescent="0.25">
      <c r="A43" s="112">
        <f ca="1">Exceedance!U43</f>
        <v>44013</v>
      </c>
      <c r="B43" s="254">
        <v>9326.4999999999909</v>
      </c>
      <c r="C43" s="254">
        <v>9326.4999999999909</v>
      </c>
      <c r="D43" s="254">
        <v>9326.4999999999909</v>
      </c>
      <c r="E43" s="2">
        <v>9326.4999999999909</v>
      </c>
      <c r="F43" s="2">
        <v>9326.4999999999909</v>
      </c>
      <c r="G43" s="2">
        <v>9326.4999999999909</v>
      </c>
      <c r="H43" s="2">
        <v>9326.4999999999909</v>
      </c>
      <c r="I43" s="2">
        <v>9315.919272386458</v>
      </c>
      <c r="J43" s="2">
        <v>9320.8781271472017</v>
      </c>
      <c r="K43" s="2">
        <v>9323.6685011338614</v>
      </c>
      <c r="L43" s="2">
        <v>9326.4999999999909</v>
      </c>
      <c r="M43" s="2">
        <v>9318.8386062225491</v>
      </c>
      <c r="N43" s="2">
        <v>9326.4999999999909</v>
      </c>
      <c r="O43" s="2">
        <v>9326.4999999999909</v>
      </c>
      <c r="P43" s="2">
        <v>9326.4999999999909</v>
      </c>
      <c r="Q43" s="2">
        <v>9326.4999999999909</v>
      </c>
      <c r="R43" s="2">
        <v>9326.4999999999909</v>
      </c>
      <c r="S43" s="2">
        <v>9324.125525539408</v>
      </c>
      <c r="T43" s="2">
        <v>9326.4999999999909</v>
      </c>
      <c r="U43" s="2">
        <v>9318.8053994737111</v>
      </c>
      <c r="V43" s="2">
        <v>9319.4571768266414</v>
      </c>
      <c r="W43" s="2">
        <v>9300.2972711770817</v>
      </c>
      <c r="X43" s="2">
        <v>9295.4294255491368</v>
      </c>
      <c r="Y43" s="2">
        <v>9300.7627202650565</v>
      </c>
      <c r="Z43" s="2">
        <v>9314.4058174081674</v>
      </c>
      <c r="AA43" s="2">
        <v>9326.4999999999909</v>
      </c>
      <c r="AB43" s="2">
        <v>9323.9736683550218</v>
      </c>
      <c r="AC43" s="2">
        <v>9326.4999999999909</v>
      </c>
      <c r="AD43" s="2">
        <v>9326.4999999999909</v>
      </c>
      <c r="AE43" s="2">
        <v>9324.9501613284428</v>
      </c>
      <c r="AF43" s="2">
        <v>9326.4999999999909</v>
      </c>
      <c r="AG43" s="2">
        <v>9302.4445324637472</v>
      </c>
      <c r="AH43" s="2">
        <v>9292.6496157626207</v>
      </c>
      <c r="AI43" s="2">
        <v>9320.6048247129384</v>
      </c>
      <c r="AJ43" s="2">
        <v>9326.4999999999909</v>
      </c>
      <c r="AK43" s="2">
        <v>9316.4429500071801</v>
      </c>
      <c r="AL43" s="2">
        <v>9326.4999999999909</v>
      </c>
      <c r="AM43" s="2">
        <v>9326.4999999999909</v>
      </c>
    </row>
    <row r="44" spans="1:39" x14ac:dyDescent="0.25">
      <c r="A44" s="112">
        <f ca="1">Exceedance!U44</f>
        <v>44044</v>
      </c>
      <c r="B44" s="254">
        <v>9319.9999999999891</v>
      </c>
      <c r="C44" s="254">
        <v>9319.9999999999891</v>
      </c>
      <c r="D44" s="254">
        <v>9319.9999999999891</v>
      </c>
      <c r="E44" s="2">
        <v>9319.9999999999891</v>
      </c>
      <c r="F44" s="2">
        <v>9319.9999999999891</v>
      </c>
      <c r="G44" s="2">
        <v>9319.9999999999891</v>
      </c>
      <c r="H44" s="2">
        <v>9319.9999999999891</v>
      </c>
      <c r="I44" s="2">
        <v>9310.7680326587033</v>
      </c>
      <c r="J44" s="2">
        <v>9316.5575597873503</v>
      </c>
      <c r="K44" s="2">
        <v>9319.2417983007799</v>
      </c>
      <c r="L44" s="2">
        <v>9319.9999999999891</v>
      </c>
      <c r="M44" s="2">
        <v>9314.5109093932842</v>
      </c>
      <c r="N44" s="2">
        <v>9319.9999999999891</v>
      </c>
      <c r="O44" s="2">
        <v>9319.9999999999891</v>
      </c>
      <c r="P44" s="2">
        <v>9319.9999999999891</v>
      </c>
      <c r="Q44" s="2">
        <v>9319.9999999999891</v>
      </c>
      <c r="R44" s="2">
        <v>9319.9999999999891</v>
      </c>
      <c r="S44" s="2">
        <v>9319.9999999999891</v>
      </c>
      <c r="T44" s="2">
        <v>9319.9999999999891</v>
      </c>
      <c r="U44" s="2">
        <v>9313.8056755581238</v>
      </c>
      <c r="V44" s="2">
        <v>9314.455962931268</v>
      </c>
      <c r="W44" s="2">
        <v>9290.953630953285</v>
      </c>
      <c r="X44" s="2">
        <v>9287.5954490180011</v>
      </c>
      <c r="Y44" s="2">
        <v>9292.9636057467433</v>
      </c>
      <c r="Z44" s="2">
        <v>9309.8424328919355</v>
      </c>
      <c r="AA44" s="2">
        <v>9319.9999999999891</v>
      </c>
      <c r="AB44" s="2">
        <v>9319.9999999999891</v>
      </c>
      <c r="AC44" s="2">
        <v>9319.9999999999891</v>
      </c>
      <c r="AD44" s="2">
        <v>9319.9999999999891</v>
      </c>
      <c r="AE44" s="2">
        <v>9319.9999999999891</v>
      </c>
      <c r="AF44" s="2">
        <v>9319.9999999999891</v>
      </c>
      <c r="AG44" s="2">
        <v>9294.4729242488502</v>
      </c>
      <c r="AH44" s="2">
        <v>9284.6199967786215</v>
      </c>
      <c r="AI44" s="2">
        <v>9317.275720752803</v>
      </c>
      <c r="AJ44" s="2">
        <v>9319.9999999999891</v>
      </c>
      <c r="AK44" s="2">
        <v>9311.0772058966359</v>
      </c>
      <c r="AL44" s="2">
        <v>9319.9999999999891</v>
      </c>
      <c r="AM44" s="2">
        <v>9319.9999999999891</v>
      </c>
    </row>
    <row r="45" spans="1:39" x14ac:dyDescent="0.25">
      <c r="A45" s="112">
        <f ca="1">Exceedance!U45</f>
        <v>44075</v>
      </c>
      <c r="B45" s="254">
        <v>9311.4999999999891</v>
      </c>
      <c r="C45" s="254">
        <v>9311.4999999999891</v>
      </c>
      <c r="D45" s="254">
        <v>9311.4999999999891</v>
      </c>
      <c r="E45" s="2">
        <v>9311.4999999999891</v>
      </c>
      <c r="F45" s="2">
        <v>9311.4999999999891</v>
      </c>
      <c r="G45" s="2">
        <v>9311.4999999999891</v>
      </c>
      <c r="H45" s="2">
        <v>9311.4999999999891</v>
      </c>
      <c r="I45" s="2">
        <v>9306.790207599166</v>
      </c>
      <c r="J45" s="2">
        <v>9311.4999999999891</v>
      </c>
      <c r="K45" s="2">
        <v>9311.4999999999891</v>
      </c>
      <c r="L45" s="2">
        <v>9311.4999999999891</v>
      </c>
      <c r="M45" s="2">
        <v>9311.014108582036</v>
      </c>
      <c r="N45" s="2">
        <v>9311.4999999999891</v>
      </c>
      <c r="O45" s="2">
        <v>9311.4999999999891</v>
      </c>
      <c r="P45" s="2">
        <v>9311.4999999999891</v>
      </c>
      <c r="Q45" s="2">
        <v>9311.4999999999891</v>
      </c>
      <c r="R45" s="2">
        <v>9311.4999999999891</v>
      </c>
      <c r="S45" s="2">
        <v>9311.4999999999891</v>
      </c>
      <c r="T45" s="2">
        <v>9311.4999999999891</v>
      </c>
      <c r="U45" s="2">
        <v>9309.8035677718508</v>
      </c>
      <c r="V45" s="2">
        <v>9310.3425029294158</v>
      </c>
      <c r="W45" s="2">
        <v>9282.5206952968347</v>
      </c>
      <c r="X45" s="2">
        <v>9282.3265471571794</v>
      </c>
      <c r="Y45" s="2">
        <v>9286.262510607572</v>
      </c>
      <c r="Z45" s="2">
        <v>9305.6407683902453</v>
      </c>
      <c r="AA45" s="2">
        <v>9311.4999999999891</v>
      </c>
      <c r="AB45" s="2">
        <v>9311.4999999999891</v>
      </c>
      <c r="AC45" s="2">
        <v>9311.4999999999891</v>
      </c>
      <c r="AD45" s="2">
        <v>9311.4999999999891</v>
      </c>
      <c r="AE45" s="2">
        <v>9311.4999999999891</v>
      </c>
      <c r="AF45" s="2">
        <v>9311.4999999999891</v>
      </c>
      <c r="AG45" s="2">
        <v>9287.742039140021</v>
      </c>
      <c r="AH45" s="2">
        <v>9278.1130605072649</v>
      </c>
      <c r="AI45" s="2">
        <v>9311.4999999999891</v>
      </c>
      <c r="AJ45" s="2">
        <v>9311.4999999999891</v>
      </c>
      <c r="AK45" s="2">
        <v>9306.6614021223868</v>
      </c>
      <c r="AL45" s="2">
        <v>9311.4999999999891</v>
      </c>
      <c r="AM45" s="2">
        <v>9311.4999999999891</v>
      </c>
    </row>
    <row r="46" spans="1:39" x14ac:dyDescent="0.25">
      <c r="A46" s="112">
        <f ca="1">Exceedance!U46</f>
        <v>44105</v>
      </c>
      <c r="B46" s="254">
        <v>9309.9999999999909</v>
      </c>
      <c r="C46" s="254">
        <v>9309.9999999999909</v>
      </c>
      <c r="D46" s="254">
        <v>9309.9999999999909</v>
      </c>
      <c r="E46" s="2">
        <v>9309.9999999999909</v>
      </c>
      <c r="F46" s="2">
        <v>9309.9999999999909</v>
      </c>
      <c r="G46" s="2">
        <v>9309.9999999999909</v>
      </c>
      <c r="H46" s="2">
        <v>9309.9999999999909</v>
      </c>
      <c r="I46" s="2">
        <v>9305.9402634176531</v>
      </c>
      <c r="J46" s="2">
        <v>9309.9999999999909</v>
      </c>
      <c r="K46" s="2">
        <v>9309.9999999999909</v>
      </c>
      <c r="L46" s="2">
        <v>9309.9999999999909</v>
      </c>
      <c r="M46" s="2">
        <v>9309.9999999999909</v>
      </c>
      <c r="N46" s="2">
        <v>9309.9999999999909</v>
      </c>
      <c r="O46" s="2">
        <v>9309.9999999999909</v>
      </c>
      <c r="P46" s="2">
        <v>9309.9999999999909</v>
      </c>
      <c r="Q46" s="2">
        <v>9309.9999999999909</v>
      </c>
      <c r="R46" s="2">
        <v>9309.9999999999909</v>
      </c>
      <c r="S46" s="2">
        <v>9309.9999999999909</v>
      </c>
      <c r="T46" s="2">
        <v>9309.9999999999909</v>
      </c>
      <c r="U46" s="2">
        <v>9309.0564129057457</v>
      </c>
      <c r="V46" s="2">
        <v>9309.3127202916257</v>
      </c>
      <c r="W46" s="2">
        <v>9280.1926939292553</v>
      </c>
      <c r="X46" s="2">
        <v>9281.262628108163</v>
      </c>
      <c r="Y46" s="2">
        <v>9284.4361337838582</v>
      </c>
      <c r="Z46" s="2">
        <v>9305.5004344831887</v>
      </c>
      <c r="AA46" s="2">
        <v>9309.9999999999909</v>
      </c>
      <c r="AB46" s="2">
        <v>9309.9999999999909</v>
      </c>
      <c r="AC46" s="2">
        <v>9309.9999999999909</v>
      </c>
      <c r="AD46" s="2">
        <v>9309.9999999999909</v>
      </c>
      <c r="AE46" s="2">
        <v>9309.9999999999909</v>
      </c>
      <c r="AF46" s="2">
        <v>9309.9999999999909</v>
      </c>
      <c r="AG46" s="2">
        <v>9285.534430352558</v>
      </c>
      <c r="AH46" s="2">
        <v>9277.9242356627346</v>
      </c>
      <c r="AI46" s="2">
        <v>9309.9999999999909</v>
      </c>
      <c r="AJ46" s="2">
        <v>9309.9999999999909</v>
      </c>
      <c r="AK46" s="2">
        <v>9305.688436244649</v>
      </c>
      <c r="AL46" s="2">
        <v>9309.9999999999909</v>
      </c>
      <c r="AM46" s="2">
        <v>9309.9999999999909</v>
      </c>
    </row>
    <row r="47" spans="1:39" x14ac:dyDescent="0.25">
      <c r="A47" s="112">
        <f ca="1">Exceedance!U47</f>
        <v>44136</v>
      </c>
      <c r="B47" s="254">
        <v>9308.4999999999891</v>
      </c>
      <c r="C47" s="254">
        <v>9308.4999999999891</v>
      </c>
      <c r="D47" s="254">
        <v>9308.4999999999891</v>
      </c>
      <c r="E47" s="2">
        <v>9308.4999999999891</v>
      </c>
      <c r="F47" s="2">
        <v>9308.4999999999891</v>
      </c>
      <c r="G47" s="2">
        <v>9308.4999999999891</v>
      </c>
      <c r="H47" s="2">
        <v>9308.4999999999891</v>
      </c>
      <c r="I47" s="2">
        <v>9305.6241040634977</v>
      </c>
      <c r="J47" s="2">
        <v>9308.4999999999891</v>
      </c>
      <c r="K47" s="2">
        <v>9308.4999999999891</v>
      </c>
      <c r="L47" s="2">
        <v>9308.4999999999891</v>
      </c>
      <c r="M47" s="2">
        <v>9308.4999999999891</v>
      </c>
      <c r="N47" s="2">
        <v>9308.4999999999891</v>
      </c>
      <c r="O47" s="2">
        <v>9308.4999999999891</v>
      </c>
      <c r="P47" s="2">
        <v>9308.4999999999891</v>
      </c>
      <c r="Q47" s="2">
        <v>9308.4999999999891</v>
      </c>
      <c r="R47" s="2">
        <v>9308.4999999999891</v>
      </c>
      <c r="S47" s="2">
        <v>9308.4999999999891</v>
      </c>
      <c r="T47" s="2">
        <v>9308.4999999999891</v>
      </c>
      <c r="U47" s="2">
        <v>9308.4999999999891</v>
      </c>
      <c r="V47" s="2">
        <v>9308.4999999999891</v>
      </c>
      <c r="W47" s="2">
        <v>9278.2377986537504</v>
      </c>
      <c r="X47" s="2">
        <v>9280.8788861979228</v>
      </c>
      <c r="Y47" s="2">
        <v>9283.8809441555713</v>
      </c>
      <c r="Z47" s="2">
        <v>9306.0994768873225</v>
      </c>
      <c r="AA47" s="2">
        <v>9308.4999999999891</v>
      </c>
      <c r="AB47" s="2">
        <v>9308.4999999999891</v>
      </c>
      <c r="AC47" s="2">
        <v>9308.4999999999891</v>
      </c>
      <c r="AD47" s="2">
        <v>9308.4999999999891</v>
      </c>
      <c r="AE47" s="2">
        <v>9308.4999999999891</v>
      </c>
      <c r="AF47" s="2">
        <v>9308.4999999999891</v>
      </c>
      <c r="AG47" s="2">
        <v>9284.3487223561933</v>
      </c>
      <c r="AH47" s="2">
        <v>9277.6759973154112</v>
      </c>
      <c r="AI47" s="2">
        <v>9308.4999999999891</v>
      </c>
      <c r="AJ47" s="2">
        <v>9308.4999999999891</v>
      </c>
      <c r="AK47" s="2">
        <v>9305.6684201851804</v>
      </c>
      <c r="AL47" s="2">
        <v>9308.4999999999891</v>
      </c>
      <c r="AM47" s="2">
        <v>9308.4999999999891</v>
      </c>
    </row>
    <row r="48" spans="1:39" x14ac:dyDescent="0.25">
      <c r="A48" s="112">
        <f ca="1">Exceedance!U48</f>
        <v>44166</v>
      </c>
      <c r="B48" s="254">
        <v>9308.4999999999891</v>
      </c>
      <c r="C48" s="254">
        <v>9308.4999999999891</v>
      </c>
      <c r="D48" s="254">
        <v>9308.4999999999891</v>
      </c>
      <c r="E48" s="2">
        <v>9308.4999999999891</v>
      </c>
      <c r="F48" s="2">
        <v>9308.4999999999891</v>
      </c>
      <c r="G48" s="2">
        <v>9308.4999999999891</v>
      </c>
      <c r="H48" s="2">
        <v>9308.4999999999891</v>
      </c>
      <c r="I48" s="2">
        <v>9304.9782892769508</v>
      </c>
      <c r="J48" s="2">
        <v>9308.0349668212057</v>
      </c>
      <c r="K48" s="2">
        <v>9308.4999999999891</v>
      </c>
      <c r="L48" s="2">
        <v>9308.3373531984325</v>
      </c>
      <c r="M48" s="2">
        <v>9307.9552650447622</v>
      </c>
      <c r="N48" s="2">
        <v>9308.4999999999891</v>
      </c>
      <c r="O48" s="2">
        <v>9308.4999999999891</v>
      </c>
      <c r="P48" s="2">
        <v>9308.4999999999891</v>
      </c>
      <c r="Q48" s="2">
        <v>9308.4999999999891</v>
      </c>
      <c r="R48" s="2">
        <v>9308.4999999999891</v>
      </c>
      <c r="S48" s="2">
        <v>9308.4999999999891</v>
      </c>
      <c r="T48" s="2">
        <v>9308.4999999999891</v>
      </c>
      <c r="U48" s="2">
        <v>9307.9993578991234</v>
      </c>
      <c r="V48" s="2">
        <v>9307.8962530857407</v>
      </c>
      <c r="W48" s="2">
        <v>9275.6151445549331</v>
      </c>
      <c r="X48" s="2">
        <v>9279.9159105813287</v>
      </c>
      <c r="Y48" s="2">
        <v>9282.5451796761117</v>
      </c>
      <c r="Z48" s="2">
        <v>9305.8063564279619</v>
      </c>
      <c r="AA48" s="2">
        <v>9308.4999999999891</v>
      </c>
      <c r="AB48" s="2">
        <v>9308.4024518934457</v>
      </c>
      <c r="AC48" s="2">
        <v>9308.4999999999891</v>
      </c>
      <c r="AD48" s="2">
        <v>9308.4999999999891</v>
      </c>
      <c r="AE48" s="2">
        <v>9308.4532949877994</v>
      </c>
      <c r="AF48" s="2">
        <v>9308.4999999999891</v>
      </c>
      <c r="AG48" s="2">
        <v>9282.664448836369</v>
      </c>
      <c r="AH48" s="2">
        <v>9276.5679336066096</v>
      </c>
      <c r="AI48" s="2">
        <v>9308.4999999999891</v>
      </c>
      <c r="AJ48" s="2">
        <v>9308.4999999999891</v>
      </c>
      <c r="AK48" s="2">
        <v>9305.1138579778199</v>
      </c>
      <c r="AL48" s="2">
        <v>9308.4999999999891</v>
      </c>
      <c r="AM48" s="2">
        <v>9308.4999999999891</v>
      </c>
    </row>
    <row r="49" spans="1:39" x14ac:dyDescent="0.25">
      <c r="A49" s="112">
        <f ca="1">Exceedance!U49</f>
        <v>44197</v>
      </c>
      <c r="B49" s="254">
        <v>9308.3315519866228</v>
      </c>
      <c r="C49" s="254">
        <v>9308.3315519866228</v>
      </c>
      <c r="D49" s="254">
        <v>9308.3315519866228</v>
      </c>
      <c r="E49" s="2">
        <v>9308.4999999999891</v>
      </c>
      <c r="F49" s="2">
        <v>9308.4999999999891</v>
      </c>
      <c r="G49" s="2">
        <v>9308.4999999999891</v>
      </c>
      <c r="H49" s="2">
        <v>9308.4680974076746</v>
      </c>
      <c r="I49" s="2">
        <v>9304.0517610065563</v>
      </c>
      <c r="J49" s="2">
        <v>9307.2817636485925</v>
      </c>
      <c r="K49" s="2">
        <v>9308.0945291674561</v>
      </c>
      <c r="L49" s="2">
        <v>9307.8673113663044</v>
      </c>
      <c r="M49" s="2">
        <v>9307.1421049377495</v>
      </c>
      <c r="N49" s="2">
        <v>9308.4999999999891</v>
      </c>
      <c r="O49" s="2">
        <v>9308.270274820592</v>
      </c>
      <c r="P49" s="2">
        <v>9308.4999999999891</v>
      </c>
      <c r="Q49" s="2">
        <v>9308.4999999999891</v>
      </c>
      <c r="R49" s="2">
        <v>9308.4999999999891</v>
      </c>
      <c r="S49" s="2">
        <v>9308.1339732040742</v>
      </c>
      <c r="T49" s="2">
        <v>9308.4803254936596</v>
      </c>
      <c r="U49" s="2">
        <v>9307.2208239984939</v>
      </c>
      <c r="V49" s="2">
        <v>9306.9791452203062</v>
      </c>
      <c r="W49" s="2">
        <v>9272.4911638948088</v>
      </c>
      <c r="X49" s="2">
        <v>9278.453735085468</v>
      </c>
      <c r="Y49" s="2">
        <v>9280.7020385674296</v>
      </c>
      <c r="Z49" s="2">
        <v>9305.1149933137822</v>
      </c>
      <c r="AA49" s="2">
        <v>9308.2689838316946</v>
      </c>
      <c r="AB49" s="2">
        <v>9307.9205287926998</v>
      </c>
      <c r="AC49" s="2">
        <v>9308.4999999999891</v>
      </c>
      <c r="AD49" s="2">
        <v>9308.4999999999891</v>
      </c>
      <c r="AE49" s="2">
        <v>9308.0294182986527</v>
      </c>
      <c r="AF49" s="2">
        <v>9308.4999999999891</v>
      </c>
      <c r="AG49" s="2">
        <v>9280.5542469568863</v>
      </c>
      <c r="AH49" s="2">
        <v>9274.9286384803745</v>
      </c>
      <c r="AI49" s="2">
        <v>9308.4999999999891</v>
      </c>
      <c r="AJ49" s="2">
        <v>9308.4999999999891</v>
      </c>
      <c r="AK49" s="2">
        <v>9304.2168000589663</v>
      </c>
      <c r="AL49" s="2">
        <v>9308.496415080479</v>
      </c>
      <c r="AM49" s="2">
        <v>9308.4999999999891</v>
      </c>
    </row>
    <row r="50" spans="1:39" x14ac:dyDescent="0.25">
      <c r="A50" s="112">
        <f ca="1">Exceedance!U50</f>
        <v>44228</v>
      </c>
      <c r="B50" s="254">
        <v>9307.9999999999891</v>
      </c>
      <c r="C50" s="254">
        <v>9307.9999999999891</v>
      </c>
      <c r="D50" s="254">
        <v>9307.9999999999891</v>
      </c>
      <c r="E50" s="2">
        <v>9307.9999999999891</v>
      </c>
      <c r="F50" s="2">
        <v>9307.9999999999891</v>
      </c>
      <c r="G50" s="2">
        <v>9307.9999999999891</v>
      </c>
      <c r="H50" s="2">
        <v>9307.9999999999891</v>
      </c>
      <c r="I50" s="2">
        <v>9302.9912813102746</v>
      </c>
      <c r="J50" s="2">
        <v>9306.3794660519306</v>
      </c>
      <c r="K50" s="2">
        <v>9307.4637685345806</v>
      </c>
      <c r="L50" s="2">
        <v>9307.2016317724265</v>
      </c>
      <c r="M50" s="2">
        <v>9306.2012841780088</v>
      </c>
      <c r="N50" s="2">
        <v>9307.9999999999891</v>
      </c>
      <c r="O50" s="2">
        <v>9307.81424707523</v>
      </c>
      <c r="P50" s="2">
        <v>9307.9999999999891</v>
      </c>
      <c r="Q50" s="2">
        <v>9307.9999999999891</v>
      </c>
      <c r="R50" s="2">
        <v>9307.9999999999891</v>
      </c>
      <c r="S50" s="2">
        <v>9307.5473193058551</v>
      </c>
      <c r="T50" s="2">
        <v>9307.9999999999891</v>
      </c>
      <c r="U50" s="2">
        <v>9306.3063909174034</v>
      </c>
      <c r="V50" s="2">
        <v>9305.9450907345399</v>
      </c>
      <c r="W50" s="2">
        <v>9269.2065467598768</v>
      </c>
      <c r="X50" s="2">
        <v>9276.7237915185815</v>
      </c>
      <c r="Y50" s="2">
        <v>9278.6672258314138</v>
      </c>
      <c r="Z50" s="2">
        <v>9304.2545204966427</v>
      </c>
      <c r="AA50" s="2">
        <v>9307.8045068154897</v>
      </c>
      <c r="AB50" s="2">
        <v>9307.2357055552766</v>
      </c>
      <c r="AC50" s="2">
        <v>9307.9999999999891</v>
      </c>
      <c r="AD50" s="2">
        <v>9307.9999999999891</v>
      </c>
      <c r="AE50" s="2">
        <v>9307.4045993649725</v>
      </c>
      <c r="AF50" s="2">
        <v>9307.9999999999891</v>
      </c>
      <c r="AG50" s="2">
        <v>9278.2756578283734</v>
      </c>
      <c r="AH50" s="2">
        <v>9273.0185509683579</v>
      </c>
      <c r="AI50" s="2">
        <v>9307.9999999999891</v>
      </c>
      <c r="AJ50" s="2">
        <v>9307.9999999999891</v>
      </c>
      <c r="AK50" s="2">
        <v>9303.1737834798059</v>
      </c>
      <c r="AL50" s="2">
        <v>9307.9999999999891</v>
      </c>
      <c r="AM50" s="2">
        <v>9307.9999999999891</v>
      </c>
    </row>
    <row r="51" spans="1:39" x14ac:dyDescent="0.25">
      <c r="A51" s="112">
        <f ca="1">Exceedance!U51</f>
        <v>44256</v>
      </c>
      <c r="B51" s="254">
        <v>9306.4999999999909</v>
      </c>
      <c r="C51" s="254">
        <v>9306.4999999999909</v>
      </c>
      <c r="D51" s="254">
        <v>9306.4999999999909</v>
      </c>
      <c r="E51" s="2">
        <v>9306.4999999999909</v>
      </c>
      <c r="F51" s="2">
        <v>9306.4999999999909</v>
      </c>
      <c r="G51" s="2">
        <v>9306.4999999999909</v>
      </c>
      <c r="H51" s="2">
        <v>9306.4999999999909</v>
      </c>
      <c r="I51" s="2">
        <v>9302.0416825583525</v>
      </c>
      <c r="J51" s="2">
        <v>9305.7492323164661</v>
      </c>
      <c r="K51" s="2">
        <v>9306.4999999999909</v>
      </c>
      <c r="L51" s="2">
        <v>9306.4408038734655</v>
      </c>
      <c r="M51" s="2">
        <v>9305.1822291398748</v>
      </c>
      <c r="N51" s="2">
        <v>9306.4999999999909</v>
      </c>
      <c r="O51" s="2">
        <v>9306.4999999999909</v>
      </c>
      <c r="P51" s="2">
        <v>9306.4999999999909</v>
      </c>
      <c r="Q51" s="2">
        <v>9306.4999999999909</v>
      </c>
      <c r="R51" s="2">
        <v>9306.4999999999909</v>
      </c>
      <c r="S51" s="2">
        <v>9306.4999999999909</v>
      </c>
      <c r="T51" s="2">
        <v>9306.4999999999909</v>
      </c>
      <c r="U51" s="2">
        <v>9305.2018513513503</v>
      </c>
      <c r="V51" s="2">
        <v>9304.6074410039746</v>
      </c>
      <c r="W51" s="2">
        <v>9265.405155160588</v>
      </c>
      <c r="X51" s="2">
        <v>9276.4389256197901</v>
      </c>
      <c r="Y51" s="2">
        <v>9275.9788524031137</v>
      </c>
      <c r="Z51" s="2">
        <v>9303.0456420035607</v>
      </c>
      <c r="AA51" s="2">
        <v>9306.4999999999909</v>
      </c>
      <c r="AB51" s="2">
        <v>9306.2295123411823</v>
      </c>
      <c r="AC51" s="2">
        <v>9306.4999999999909</v>
      </c>
      <c r="AD51" s="2">
        <v>9306.4999999999909</v>
      </c>
      <c r="AE51" s="2">
        <v>9306.4999999999909</v>
      </c>
      <c r="AF51" s="2">
        <v>9306.4999999999909</v>
      </c>
      <c r="AG51" s="2">
        <v>9275.3476466320408</v>
      </c>
      <c r="AH51" s="2">
        <v>9270.383284997486</v>
      </c>
      <c r="AI51" s="2">
        <v>9306.4999999999909</v>
      </c>
      <c r="AJ51" s="2">
        <v>9306.4999999999909</v>
      </c>
      <c r="AK51" s="2">
        <v>9301.7865491186803</v>
      </c>
      <c r="AL51" s="2">
        <v>9306.4999999999909</v>
      </c>
      <c r="AM51" s="2">
        <v>9306.4999999999909</v>
      </c>
    </row>
    <row r="52" spans="1:39" x14ac:dyDescent="0.25">
      <c r="A52" s="112">
        <f ca="1">Exceedance!U52</f>
        <v>44287</v>
      </c>
      <c r="B52" s="254">
        <v>9305.9999999999909</v>
      </c>
      <c r="C52" s="254">
        <v>9305.9999999999909</v>
      </c>
      <c r="D52" s="254">
        <v>9305.9999999999909</v>
      </c>
      <c r="E52" s="2">
        <v>9305.9999999999909</v>
      </c>
      <c r="F52" s="2">
        <v>9305.9999999999909</v>
      </c>
      <c r="G52" s="2">
        <v>9305.9999999999909</v>
      </c>
      <c r="H52" s="2">
        <v>9305.9999999999909</v>
      </c>
      <c r="I52" s="2">
        <v>9305.5200270794594</v>
      </c>
      <c r="J52" s="2">
        <v>9305.9999999999909</v>
      </c>
      <c r="K52" s="2">
        <v>9305.9999999999909</v>
      </c>
      <c r="L52" s="2">
        <v>9305.9999999999909</v>
      </c>
      <c r="M52" s="2">
        <v>9305.9999999999909</v>
      </c>
      <c r="N52" s="2">
        <v>9305.9999999999909</v>
      </c>
      <c r="O52" s="2">
        <v>9305.9999999999909</v>
      </c>
      <c r="P52" s="2">
        <v>9305.9999999999909</v>
      </c>
      <c r="Q52" s="2">
        <v>9305.9999999999909</v>
      </c>
      <c r="R52" s="2">
        <v>9305.9999999999909</v>
      </c>
      <c r="S52" s="2">
        <v>9305.9999999999909</v>
      </c>
      <c r="T52" s="2">
        <v>9305.9999999999909</v>
      </c>
      <c r="U52" s="2">
        <v>9305.9999999999909</v>
      </c>
      <c r="V52" s="2">
        <v>9305.9999999999909</v>
      </c>
      <c r="W52" s="2">
        <v>9265.1366857340072</v>
      </c>
      <c r="X52" s="2">
        <v>9282.2835372781883</v>
      </c>
      <c r="Y52" s="2">
        <v>9276.0699666458531</v>
      </c>
      <c r="Z52" s="2">
        <v>9305.2342677015731</v>
      </c>
      <c r="AA52" s="2">
        <v>9305.9999999999909</v>
      </c>
      <c r="AB52" s="2">
        <v>9305.2708987045098</v>
      </c>
      <c r="AC52" s="2">
        <v>9305.9999999999909</v>
      </c>
      <c r="AD52" s="2">
        <v>9305.9999999999909</v>
      </c>
      <c r="AE52" s="2">
        <v>9305.9999999999909</v>
      </c>
      <c r="AF52" s="2">
        <v>9305.9999999999909</v>
      </c>
      <c r="AG52" s="2">
        <v>9274.1378434696107</v>
      </c>
      <c r="AH52" s="2">
        <v>9269.8465322867851</v>
      </c>
      <c r="AI52" s="2">
        <v>9305.9999999999909</v>
      </c>
      <c r="AJ52" s="2">
        <v>9305.9999999999909</v>
      </c>
      <c r="AK52" s="2">
        <v>9301.4773615803369</v>
      </c>
      <c r="AL52" s="2">
        <v>9305.9999999999909</v>
      </c>
      <c r="AM52" s="2">
        <v>9305.9999999999909</v>
      </c>
    </row>
    <row r="53" spans="1:39" x14ac:dyDescent="0.25">
      <c r="A53" s="112">
        <f ca="1">Exceedance!U53</f>
        <v>44317</v>
      </c>
      <c r="B53" s="254">
        <v>9315.4999999999891</v>
      </c>
      <c r="C53" s="254">
        <v>9315.4999999999891</v>
      </c>
      <c r="D53" s="254">
        <v>9315.4999999999891</v>
      </c>
      <c r="E53" s="2">
        <v>9315.4999999999891</v>
      </c>
      <c r="F53" s="2">
        <v>9315.4999999999891</v>
      </c>
      <c r="G53" s="2">
        <v>9315.4999999999891</v>
      </c>
      <c r="H53" s="2">
        <v>9311.2534200004757</v>
      </c>
      <c r="I53" s="2">
        <v>9314.9230029650225</v>
      </c>
      <c r="J53" s="2">
        <v>9312.5046530284271</v>
      </c>
      <c r="K53" s="2">
        <v>9314.6906934559702</v>
      </c>
      <c r="L53" s="2">
        <v>9314.8125254727238</v>
      </c>
      <c r="M53" s="2">
        <v>9315.4999999999891</v>
      </c>
      <c r="N53" s="2">
        <v>9315.4999999999891</v>
      </c>
      <c r="O53" s="2">
        <v>9315.4999999999891</v>
      </c>
      <c r="P53" s="2">
        <v>9315.4999999999891</v>
      </c>
      <c r="Q53" s="2">
        <v>9315.4999999999891</v>
      </c>
      <c r="R53" s="2">
        <v>9314.5922566021945</v>
      </c>
      <c r="S53" s="2">
        <v>9314.9723054629776</v>
      </c>
      <c r="T53" s="2">
        <v>9315.4999999999891</v>
      </c>
      <c r="U53" s="2">
        <v>9314.629987379476</v>
      </c>
      <c r="V53" s="2">
        <v>9308.7975969672079</v>
      </c>
      <c r="W53" s="2">
        <v>9277.8413557976583</v>
      </c>
      <c r="X53" s="2">
        <v>9294.3828083970657</v>
      </c>
      <c r="Y53" s="2">
        <v>9289.3195885979167</v>
      </c>
      <c r="Z53" s="2">
        <v>9315.4999999999891</v>
      </c>
      <c r="AA53" s="2">
        <v>9315.4999999999891</v>
      </c>
      <c r="AB53" s="2">
        <v>9315.4999999999891</v>
      </c>
      <c r="AC53" s="2">
        <v>9315.4999999999891</v>
      </c>
      <c r="AD53" s="2">
        <v>9311.4970852096631</v>
      </c>
      <c r="AE53" s="2">
        <v>9314.6411855877614</v>
      </c>
      <c r="AF53" s="2">
        <v>9312.1187123775344</v>
      </c>
      <c r="AG53" s="2">
        <v>9283.0010028805336</v>
      </c>
      <c r="AH53" s="2">
        <v>9291.5242836588604</v>
      </c>
      <c r="AI53" s="2">
        <v>9315.4999999999891</v>
      </c>
      <c r="AJ53" s="2">
        <v>9312.9168755802693</v>
      </c>
      <c r="AK53" s="2">
        <v>9311.6907826562037</v>
      </c>
      <c r="AL53" s="2">
        <v>9312.5810954236167</v>
      </c>
      <c r="AM53" s="2">
        <v>9315.4999999999891</v>
      </c>
    </row>
    <row r="54" spans="1:39" x14ac:dyDescent="0.25">
      <c r="A54" s="112">
        <f ca="1">Exceedance!U54</f>
        <v>44348</v>
      </c>
      <c r="B54" s="254">
        <v>9327.9999999999891</v>
      </c>
      <c r="C54" s="254">
        <v>9327.9999999999891</v>
      </c>
      <c r="D54" s="254">
        <v>9327.9999999999891</v>
      </c>
      <c r="E54" s="2">
        <v>9327.9999999999891</v>
      </c>
      <c r="F54" s="2">
        <v>9327.9999999999891</v>
      </c>
      <c r="G54" s="2">
        <v>9327.8290047507398</v>
      </c>
      <c r="H54" s="2">
        <v>9317.715805966076</v>
      </c>
      <c r="I54" s="2">
        <v>9322.7031686230712</v>
      </c>
      <c r="J54" s="2">
        <v>9324.1689541246851</v>
      </c>
      <c r="K54" s="2">
        <v>9327.9999999999891</v>
      </c>
      <c r="L54" s="2">
        <v>9320.5500717677678</v>
      </c>
      <c r="M54" s="2">
        <v>9327.9999999999891</v>
      </c>
      <c r="N54" s="2">
        <v>9327.9999999999891</v>
      </c>
      <c r="O54" s="2">
        <v>9327.9999999999891</v>
      </c>
      <c r="P54" s="2">
        <v>9327.9999999999891</v>
      </c>
      <c r="Q54" s="2">
        <v>9327.9999999999891</v>
      </c>
      <c r="R54" s="2">
        <v>9323.5567244258709</v>
      </c>
      <c r="S54" s="2">
        <v>9327.9999999999891</v>
      </c>
      <c r="T54" s="2">
        <v>9321.6213410969831</v>
      </c>
      <c r="U54" s="2">
        <v>9322.0603467571436</v>
      </c>
      <c r="V54" s="2">
        <v>9307.1630243659838</v>
      </c>
      <c r="W54" s="2">
        <v>9296.6786082268718</v>
      </c>
      <c r="X54" s="2">
        <v>9298.3119720300474</v>
      </c>
      <c r="Y54" s="2">
        <v>9301.9281152444491</v>
      </c>
      <c r="Z54" s="2">
        <v>9327.9999999999891</v>
      </c>
      <c r="AA54" s="2">
        <v>9325.2447792485691</v>
      </c>
      <c r="AB54" s="2">
        <v>9327.9999999999891</v>
      </c>
      <c r="AC54" s="2">
        <v>9327.9999999999891</v>
      </c>
      <c r="AD54" s="2">
        <v>9325.579830055558</v>
      </c>
      <c r="AE54" s="2">
        <v>9327.9999999999891</v>
      </c>
      <c r="AF54" s="2">
        <v>9308.5113980649567</v>
      </c>
      <c r="AG54" s="2">
        <v>9294.5799662986537</v>
      </c>
      <c r="AH54" s="2">
        <v>9319.2057853530223</v>
      </c>
      <c r="AI54" s="2">
        <v>9327.9999999999891</v>
      </c>
      <c r="AJ54" s="2">
        <v>9319.4078963102438</v>
      </c>
      <c r="AK54" s="2">
        <v>9327.9999999999891</v>
      </c>
      <c r="AL54" s="2">
        <v>9327.9999999999891</v>
      </c>
      <c r="AM54" s="2">
        <v>9327.9999999999891</v>
      </c>
    </row>
    <row r="55" spans="1:39" x14ac:dyDescent="0.25">
      <c r="A55" s="112">
        <f ca="1">Exceedance!U55</f>
        <v>44378</v>
      </c>
      <c r="B55" s="254">
        <v>9326.4999999999909</v>
      </c>
      <c r="C55" s="254">
        <v>9326.4999999999909</v>
      </c>
      <c r="D55" s="254">
        <v>9326.4999999999909</v>
      </c>
      <c r="E55" s="2">
        <v>9326.4999999999909</v>
      </c>
      <c r="F55" s="2">
        <v>9326.4999999999909</v>
      </c>
      <c r="G55" s="2">
        <v>9326.4999999999909</v>
      </c>
      <c r="H55" s="2">
        <v>9315.8381093147927</v>
      </c>
      <c r="I55" s="2">
        <v>9321.1488234797089</v>
      </c>
      <c r="J55" s="2">
        <v>9323.5256635038604</v>
      </c>
      <c r="K55" s="2">
        <v>9326.4999999999909</v>
      </c>
      <c r="L55" s="2">
        <v>9318.7398614102876</v>
      </c>
      <c r="M55" s="2">
        <v>9326.4999999999909</v>
      </c>
      <c r="N55" s="2">
        <v>9326.4999999999909</v>
      </c>
      <c r="O55" s="2">
        <v>9326.4999999999909</v>
      </c>
      <c r="P55" s="2">
        <v>9326.4999999999909</v>
      </c>
      <c r="Q55" s="2">
        <v>9326.4999999999909</v>
      </c>
      <c r="R55" s="2">
        <v>9323.995493097349</v>
      </c>
      <c r="S55" s="2">
        <v>9326.4999999999909</v>
      </c>
      <c r="T55" s="2">
        <v>9318.7696841459565</v>
      </c>
      <c r="U55" s="2">
        <v>9319.3221220037685</v>
      </c>
      <c r="V55" s="2">
        <v>9300.0632375403911</v>
      </c>
      <c r="W55" s="2">
        <v>9294.3259948812483</v>
      </c>
      <c r="X55" s="2">
        <v>9292.4944617429937</v>
      </c>
      <c r="Y55" s="2">
        <v>9300.761273098351</v>
      </c>
      <c r="Z55" s="2">
        <v>9326.4999999999909</v>
      </c>
      <c r="AA55" s="2">
        <v>9324.1676599692928</v>
      </c>
      <c r="AB55" s="2">
        <v>9326.4999999999909</v>
      </c>
      <c r="AC55" s="2">
        <v>9326.4999999999909</v>
      </c>
      <c r="AD55" s="2">
        <v>9324.7609698195956</v>
      </c>
      <c r="AE55" s="2">
        <v>9326.4999999999909</v>
      </c>
      <c r="AF55" s="2">
        <v>9302.2981187202913</v>
      </c>
      <c r="AG55" s="2">
        <v>9291.4245731471183</v>
      </c>
      <c r="AH55" s="2">
        <v>9320.8253884511796</v>
      </c>
      <c r="AI55" s="2">
        <v>9326.4999999999909</v>
      </c>
      <c r="AJ55" s="2">
        <v>9316.2436061966127</v>
      </c>
      <c r="AK55" s="2">
        <v>9326.4999999999909</v>
      </c>
      <c r="AL55" s="2">
        <v>9326.4999999999909</v>
      </c>
      <c r="AM55" s="2">
        <v>9326.4999999999909</v>
      </c>
    </row>
    <row r="56" spans="1:39" x14ac:dyDescent="0.25">
      <c r="A56" s="112">
        <f ca="1">Exceedance!U56</f>
        <v>44409</v>
      </c>
      <c r="B56" s="254">
        <v>9319.9999999999891</v>
      </c>
      <c r="C56" s="254">
        <v>9319.9999999999891</v>
      </c>
      <c r="D56" s="254">
        <v>9319.9999999999891</v>
      </c>
      <c r="E56" s="2">
        <v>9319.9999999999891</v>
      </c>
      <c r="F56" s="2">
        <v>9319.9999999999891</v>
      </c>
      <c r="G56" s="2">
        <v>9319.9999999999891</v>
      </c>
      <c r="H56" s="2">
        <v>9310.6765128551069</v>
      </c>
      <c r="I56" s="2">
        <v>9316.8435522150667</v>
      </c>
      <c r="J56" s="2">
        <v>9319.078580493644</v>
      </c>
      <c r="K56" s="2">
        <v>9319.9999999999891</v>
      </c>
      <c r="L56" s="2">
        <v>9314.3962684950184</v>
      </c>
      <c r="M56" s="2">
        <v>9319.9999999999891</v>
      </c>
      <c r="N56" s="2">
        <v>9319.9999999999891</v>
      </c>
      <c r="O56" s="2">
        <v>9319.9999999999891</v>
      </c>
      <c r="P56" s="2">
        <v>9319.9999999999891</v>
      </c>
      <c r="Q56" s="2">
        <v>9319.9999999999891</v>
      </c>
      <c r="R56" s="2">
        <v>9319.9999999999891</v>
      </c>
      <c r="S56" s="2">
        <v>9319.9999999999891</v>
      </c>
      <c r="T56" s="2">
        <v>9313.7633183896487</v>
      </c>
      <c r="U56" s="2">
        <v>9314.2932828895009</v>
      </c>
      <c r="V56" s="2">
        <v>9290.6273724771054</v>
      </c>
      <c r="W56" s="2">
        <v>9286.3127791577772</v>
      </c>
      <c r="X56" s="2">
        <v>9283.0223757453041</v>
      </c>
      <c r="Y56" s="2">
        <v>9294.9978740478746</v>
      </c>
      <c r="Z56" s="2">
        <v>9319.9999999999891</v>
      </c>
      <c r="AA56" s="2">
        <v>9319.9999999999891</v>
      </c>
      <c r="AB56" s="2">
        <v>9319.9999999999891</v>
      </c>
      <c r="AC56" s="2">
        <v>9319.9999999999891</v>
      </c>
      <c r="AD56" s="2">
        <v>9319.9999999999891</v>
      </c>
      <c r="AE56" s="2">
        <v>9319.9999999999891</v>
      </c>
      <c r="AF56" s="2">
        <v>9294.2882683532043</v>
      </c>
      <c r="AG56" s="2">
        <v>9283.1215325816975</v>
      </c>
      <c r="AH56" s="2">
        <v>9317.4916767398245</v>
      </c>
      <c r="AI56" s="2">
        <v>9319.9999999999891</v>
      </c>
      <c r="AJ56" s="2">
        <v>9310.8320892896572</v>
      </c>
      <c r="AK56" s="2">
        <v>9319.9999999999891</v>
      </c>
      <c r="AL56" s="2">
        <v>9319.9999999999891</v>
      </c>
      <c r="AM56" s="2">
        <v>9319.9999999999891</v>
      </c>
    </row>
    <row r="57" spans="1:39" x14ac:dyDescent="0.25">
      <c r="A57" s="112">
        <f ca="1">Exceedance!U57</f>
        <v>44440</v>
      </c>
      <c r="B57" s="254">
        <v>9311.4999999999891</v>
      </c>
      <c r="C57" s="254">
        <v>9311.4999999999891</v>
      </c>
      <c r="D57" s="254">
        <v>9311.4999999999891</v>
      </c>
      <c r="E57" s="2">
        <v>9311.4999999999891</v>
      </c>
      <c r="F57" s="2">
        <v>9311.4999999999891</v>
      </c>
      <c r="G57" s="2">
        <v>9311.4999999999891</v>
      </c>
      <c r="H57" s="2">
        <v>9306.6904968787167</v>
      </c>
      <c r="I57" s="2">
        <v>9311.4999999999891</v>
      </c>
      <c r="J57" s="2">
        <v>9311.4999999999891</v>
      </c>
      <c r="K57" s="2">
        <v>9311.4999999999891</v>
      </c>
      <c r="L57" s="2">
        <v>9310.8850217075997</v>
      </c>
      <c r="M57" s="2">
        <v>9311.4999999999891</v>
      </c>
      <c r="N57" s="2">
        <v>9311.4999999999891</v>
      </c>
      <c r="O57" s="2">
        <v>9311.4999999999891</v>
      </c>
      <c r="P57" s="2">
        <v>9311.4999999999891</v>
      </c>
      <c r="Q57" s="2">
        <v>9311.4999999999891</v>
      </c>
      <c r="R57" s="2">
        <v>9311.4999999999891</v>
      </c>
      <c r="S57" s="2">
        <v>9311.4999999999891</v>
      </c>
      <c r="T57" s="2">
        <v>9309.7549528590807</v>
      </c>
      <c r="U57" s="2">
        <v>9310.1544405987333</v>
      </c>
      <c r="V57" s="2">
        <v>9282.0828297393055</v>
      </c>
      <c r="W57" s="2">
        <v>9280.8252086623634</v>
      </c>
      <c r="X57" s="2">
        <v>9274.5057047363207</v>
      </c>
      <c r="Y57" s="2">
        <v>9289.4122209075285</v>
      </c>
      <c r="Z57" s="2">
        <v>9311.4999999999891</v>
      </c>
      <c r="AA57" s="2">
        <v>9311.4999999999891</v>
      </c>
      <c r="AB57" s="2">
        <v>9311.4999999999891</v>
      </c>
      <c r="AC57" s="2">
        <v>9311.4999999999891</v>
      </c>
      <c r="AD57" s="2">
        <v>9311.4999999999891</v>
      </c>
      <c r="AE57" s="2">
        <v>9311.4999999999891</v>
      </c>
      <c r="AF57" s="2">
        <v>9287.514740944609</v>
      </c>
      <c r="AG57" s="2">
        <v>9276.346665896901</v>
      </c>
      <c r="AH57" s="2">
        <v>9311.4999999999891</v>
      </c>
      <c r="AI57" s="2">
        <v>9311.4999999999891</v>
      </c>
      <c r="AJ57" s="2">
        <v>9306.372516063082</v>
      </c>
      <c r="AK57" s="2">
        <v>9311.4999999999891</v>
      </c>
      <c r="AL57" s="2">
        <v>9311.4999999999891</v>
      </c>
      <c r="AM57" s="2">
        <v>9311.4999999999891</v>
      </c>
    </row>
    <row r="58" spans="1:39" x14ac:dyDescent="0.25">
      <c r="A58" s="112">
        <f ca="1">Exceedance!U58</f>
        <v>44470</v>
      </c>
      <c r="B58" s="254">
        <v>9309.9999999999909</v>
      </c>
      <c r="C58" s="254">
        <v>9309.9999999999909</v>
      </c>
      <c r="D58" s="254">
        <v>9309.9999999999909</v>
      </c>
      <c r="E58" s="2">
        <v>9309.9999999999909</v>
      </c>
      <c r="F58" s="2">
        <v>9309.9999999999909</v>
      </c>
      <c r="G58" s="2">
        <v>9309.9999999999909</v>
      </c>
      <c r="H58" s="2">
        <v>9305.8372368292003</v>
      </c>
      <c r="I58" s="2">
        <v>9309.9999999999909</v>
      </c>
      <c r="J58" s="2">
        <v>9309.9999999999909</v>
      </c>
      <c r="K58" s="2">
        <v>9309.9999999999909</v>
      </c>
      <c r="L58" s="2">
        <v>9309.9999999999909</v>
      </c>
      <c r="M58" s="2">
        <v>9309.9999999999909</v>
      </c>
      <c r="N58" s="2">
        <v>9309.9999999999909</v>
      </c>
      <c r="O58" s="2">
        <v>9309.9999999999909</v>
      </c>
      <c r="P58" s="2">
        <v>9309.9999999999909</v>
      </c>
      <c r="Q58" s="2">
        <v>9309.9999999999909</v>
      </c>
      <c r="R58" s="2">
        <v>9309.9999999999909</v>
      </c>
      <c r="S58" s="2">
        <v>9309.9999999999909</v>
      </c>
      <c r="T58" s="2">
        <v>9309.0041069798772</v>
      </c>
      <c r="U58" s="2">
        <v>9309.1065214976206</v>
      </c>
      <c r="V58" s="2">
        <v>9279.6821168262377</v>
      </c>
      <c r="W58" s="2">
        <v>9279.7432376016422</v>
      </c>
      <c r="X58" s="2">
        <v>9272.1051626930202</v>
      </c>
      <c r="Y58" s="2">
        <v>9289.1854517230859</v>
      </c>
      <c r="Z58" s="2">
        <v>9309.9999999999909</v>
      </c>
      <c r="AA58" s="2">
        <v>9309.9999999999909</v>
      </c>
      <c r="AB58" s="2">
        <v>9309.9999999999909</v>
      </c>
      <c r="AC58" s="2">
        <v>9309.9999999999909</v>
      </c>
      <c r="AD58" s="2">
        <v>9309.9999999999909</v>
      </c>
      <c r="AE58" s="2">
        <v>9309.9999999999909</v>
      </c>
      <c r="AF58" s="2">
        <v>9285.282200397718</v>
      </c>
      <c r="AG58" s="2">
        <v>9276.113994636904</v>
      </c>
      <c r="AH58" s="2">
        <v>9309.9999999999909</v>
      </c>
      <c r="AI58" s="2">
        <v>9309.9999999999909</v>
      </c>
      <c r="AJ58" s="2">
        <v>9305.3688714154832</v>
      </c>
      <c r="AK58" s="2">
        <v>9309.9999999999909</v>
      </c>
      <c r="AL58" s="2">
        <v>9309.9999999999909</v>
      </c>
      <c r="AM58" s="2">
        <v>9309.9999999999909</v>
      </c>
    </row>
    <row r="59" spans="1:39" x14ac:dyDescent="0.25">
      <c r="A59" s="112">
        <f ca="1">Exceedance!U59</f>
        <v>44501</v>
      </c>
      <c r="B59" s="254">
        <v>9308.4999999999891</v>
      </c>
      <c r="C59" s="254">
        <v>9308.4999999999891</v>
      </c>
      <c r="D59" s="254">
        <v>9308.4999999999891</v>
      </c>
      <c r="E59" s="2">
        <v>9308.4999999999891</v>
      </c>
      <c r="F59" s="2">
        <v>9308.4999999999891</v>
      </c>
      <c r="G59" s="2">
        <v>9308.4999999999891</v>
      </c>
      <c r="H59" s="2">
        <v>9305.5185541608735</v>
      </c>
      <c r="I59" s="2">
        <v>9308.4999999999891</v>
      </c>
      <c r="J59" s="2">
        <v>9308.4999999999891</v>
      </c>
      <c r="K59" s="2">
        <v>9308.4999999999891</v>
      </c>
      <c r="L59" s="2">
        <v>9308.4999999999891</v>
      </c>
      <c r="M59" s="2">
        <v>9308.4999999999891</v>
      </c>
      <c r="N59" s="2">
        <v>9308.4999999999891</v>
      </c>
      <c r="O59" s="2">
        <v>9308.4999999999891</v>
      </c>
      <c r="P59" s="2">
        <v>9308.4999999999891</v>
      </c>
      <c r="Q59" s="2">
        <v>9308.4999999999891</v>
      </c>
      <c r="R59" s="2">
        <v>9308.4999999999891</v>
      </c>
      <c r="S59" s="2">
        <v>9308.4999999999891</v>
      </c>
      <c r="T59" s="2">
        <v>9308.4999999999891</v>
      </c>
      <c r="U59" s="2">
        <v>9308.4999999999891</v>
      </c>
      <c r="V59" s="2">
        <v>9277.6686545796165</v>
      </c>
      <c r="W59" s="2">
        <v>9279.3369789749031</v>
      </c>
      <c r="X59" s="2">
        <v>9271.3394308267816</v>
      </c>
      <c r="Y59" s="2">
        <v>9289.9692679054751</v>
      </c>
      <c r="Z59" s="2">
        <v>9308.4999999999891</v>
      </c>
      <c r="AA59" s="2">
        <v>9308.4999999999891</v>
      </c>
      <c r="AB59" s="2">
        <v>9308.4999999999891</v>
      </c>
      <c r="AC59" s="2">
        <v>9308.4999999999891</v>
      </c>
      <c r="AD59" s="2">
        <v>9308.4999999999891</v>
      </c>
      <c r="AE59" s="2">
        <v>9308.4999999999891</v>
      </c>
      <c r="AF59" s="2">
        <v>9284.077492766115</v>
      </c>
      <c r="AG59" s="2">
        <v>9275.8254942196745</v>
      </c>
      <c r="AH59" s="2">
        <v>9308.4999999999891</v>
      </c>
      <c r="AI59" s="2">
        <v>9308.4999999999891</v>
      </c>
      <c r="AJ59" s="2">
        <v>9305.325148877977</v>
      </c>
      <c r="AK59" s="2">
        <v>9308.4999999999891</v>
      </c>
      <c r="AL59" s="2">
        <v>9308.4999999999891</v>
      </c>
      <c r="AM59" s="2">
        <v>9308.4999999999891</v>
      </c>
    </row>
    <row r="60" spans="1:39" x14ac:dyDescent="0.25">
      <c r="A60" s="112">
        <f ca="1">Exceedance!U60</f>
        <v>44531</v>
      </c>
      <c r="B60" s="254">
        <v>9308.4999999999891</v>
      </c>
      <c r="C60" s="254">
        <v>9308.4999999999891</v>
      </c>
      <c r="D60" s="254">
        <v>9308.4999999999891</v>
      </c>
      <c r="E60" s="2">
        <v>9308.4999999999891</v>
      </c>
      <c r="F60" s="2">
        <v>9308.4999999999891</v>
      </c>
      <c r="G60" s="2">
        <v>9308.4999999999891</v>
      </c>
      <c r="H60" s="2">
        <v>9304.8703072707558</v>
      </c>
      <c r="I60" s="2">
        <v>9308.0362616548227</v>
      </c>
      <c r="J60" s="2">
        <v>9308.4999999999891</v>
      </c>
      <c r="K60" s="2">
        <v>9308.3212387211879</v>
      </c>
      <c r="L60" s="2">
        <v>9307.9494292258023</v>
      </c>
      <c r="M60" s="2">
        <v>9308.4999999999891</v>
      </c>
      <c r="N60" s="2">
        <v>9308.4999999999891</v>
      </c>
      <c r="O60" s="2">
        <v>9308.4999999999891</v>
      </c>
      <c r="P60" s="2">
        <v>9308.4999999999891</v>
      </c>
      <c r="Q60" s="2">
        <v>9308.4999999999891</v>
      </c>
      <c r="R60" s="2">
        <v>9308.4999999999891</v>
      </c>
      <c r="S60" s="2">
        <v>9308.4999999999891</v>
      </c>
      <c r="T60" s="2">
        <v>9307.9967642018073</v>
      </c>
      <c r="U60" s="2">
        <v>9307.8839154234029</v>
      </c>
      <c r="V60" s="2">
        <v>9274.9772926675214</v>
      </c>
      <c r="W60" s="2">
        <v>9278.3300802858084</v>
      </c>
      <c r="X60" s="2">
        <v>9269.5575178053878</v>
      </c>
      <c r="Y60" s="2">
        <v>9289.545225750544</v>
      </c>
      <c r="Z60" s="2">
        <v>9308.4999999999891</v>
      </c>
      <c r="AA60" s="2">
        <v>9308.4030954769187</v>
      </c>
      <c r="AB60" s="2">
        <v>9308.4999999999891</v>
      </c>
      <c r="AC60" s="2">
        <v>9308.4999999999891</v>
      </c>
      <c r="AD60" s="2">
        <v>9308.4397797348702</v>
      </c>
      <c r="AE60" s="2">
        <v>9308.4999999999891</v>
      </c>
      <c r="AF60" s="2">
        <v>9282.3708289176084</v>
      </c>
      <c r="AG60" s="2">
        <v>9274.6485329163952</v>
      </c>
      <c r="AH60" s="2">
        <v>9308.4999999999891</v>
      </c>
      <c r="AI60" s="2">
        <v>9308.4999999999891</v>
      </c>
      <c r="AJ60" s="2">
        <v>9304.745800431645</v>
      </c>
      <c r="AK60" s="2">
        <v>9308.4999999999891</v>
      </c>
      <c r="AL60" s="2">
        <v>9308.4999999999891</v>
      </c>
      <c r="AM60" s="2">
        <v>9308.4999999999891</v>
      </c>
    </row>
    <row r="61" spans="1:39" x14ac:dyDescent="0.25">
      <c r="A61" s="112">
        <f ca="1">Exceedance!U61</f>
        <v>44562</v>
      </c>
      <c r="B61" s="254">
        <v>9308.3315519866228</v>
      </c>
      <c r="C61" s="254">
        <v>9308.3315519866228</v>
      </c>
      <c r="D61" s="254">
        <v>9308.3315519866228</v>
      </c>
      <c r="E61" s="2">
        <v>9308.4999999999891</v>
      </c>
      <c r="F61" s="2">
        <v>9308.4999999999891</v>
      </c>
      <c r="G61" s="2">
        <v>9308.4758204093487</v>
      </c>
      <c r="H61" s="2">
        <v>9303.9415018523505</v>
      </c>
      <c r="I61" s="2">
        <v>9307.2843847088116</v>
      </c>
      <c r="J61" s="2">
        <v>9308.0867601657701</v>
      </c>
      <c r="K61" s="2">
        <v>9307.8354931844915</v>
      </c>
      <c r="L61" s="2">
        <v>9307.1302923639269</v>
      </c>
      <c r="M61" s="2">
        <v>9308.4999999999891</v>
      </c>
      <c r="N61" s="2">
        <v>9308.2605924038617</v>
      </c>
      <c r="O61" s="2">
        <v>9308.4999999999891</v>
      </c>
      <c r="P61" s="2">
        <v>9308.4999999999891</v>
      </c>
      <c r="Q61" s="2">
        <v>9308.4999999999891</v>
      </c>
      <c r="R61" s="2">
        <v>9308.1320337160978</v>
      </c>
      <c r="S61" s="2">
        <v>9308.4880484953319</v>
      </c>
      <c r="T61" s="2">
        <v>9307.2162371431114</v>
      </c>
      <c r="U61" s="2">
        <v>9306.9547886934106</v>
      </c>
      <c r="V61" s="2">
        <v>9271.7735748791147</v>
      </c>
      <c r="W61" s="2">
        <v>9276.8110784423825</v>
      </c>
      <c r="X61" s="2">
        <v>9267.1053733994795</v>
      </c>
      <c r="Y61" s="2">
        <v>9288.5772160103388</v>
      </c>
      <c r="Z61" s="2">
        <v>9308.2489735037871</v>
      </c>
      <c r="AA61" s="2">
        <v>9307.9159898223988</v>
      </c>
      <c r="AB61" s="2">
        <v>9308.4999999999891</v>
      </c>
      <c r="AC61" s="2">
        <v>9308.4999999999891</v>
      </c>
      <c r="AD61" s="2">
        <v>9308.0035216263732</v>
      </c>
      <c r="AE61" s="2">
        <v>9308.4999999999891</v>
      </c>
      <c r="AF61" s="2">
        <v>9280.2341776003541</v>
      </c>
      <c r="AG61" s="2">
        <v>9272.9182152335197</v>
      </c>
      <c r="AH61" s="2">
        <v>9308.4999999999891</v>
      </c>
      <c r="AI61" s="2">
        <v>9308.4999999999891</v>
      </c>
      <c r="AJ61" s="2">
        <v>9303.8234546801559</v>
      </c>
      <c r="AK61" s="2">
        <v>9308.4925535796428</v>
      </c>
      <c r="AL61" s="2">
        <v>9308.4999999999891</v>
      </c>
      <c r="AM61" s="2">
        <v>9308.4999999999891</v>
      </c>
    </row>
    <row r="62" spans="1:39" x14ac:dyDescent="0.25">
      <c r="A62" s="112">
        <f ca="1">Exceedance!U62</f>
        <v>44593</v>
      </c>
      <c r="B62" s="254">
        <v>9307.9999999999891</v>
      </c>
      <c r="C62" s="254">
        <v>9307.9999999999891</v>
      </c>
      <c r="D62" s="254">
        <v>9307.9999999999891</v>
      </c>
      <c r="E62" s="2">
        <v>9307.9999999999891</v>
      </c>
      <c r="F62" s="2">
        <v>9307.9999999999891</v>
      </c>
      <c r="G62" s="2">
        <v>9307.9999999999891</v>
      </c>
      <c r="H62" s="2">
        <v>9302.878422425596</v>
      </c>
      <c r="I62" s="2">
        <v>9306.3827876489559</v>
      </c>
      <c r="J62" s="2">
        <v>9307.449396025273</v>
      </c>
      <c r="K62" s="2">
        <v>9307.15635270241</v>
      </c>
      <c r="L62" s="2">
        <v>9306.184627339213</v>
      </c>
      <c r="M62" s="2">
        <v>9307.9999999999891</v>
      </c>
      <c r="N62" s="2">
        <v>9307.7967094796149</v>
      </c>
      <c r="O62" s="2">
        <v>9307.9999999999891</v>
      </c>
      <c r="P62" s="2">
        <v>9307.9999999999891</v>
      </c>
      <c r="Q62" s="2">
        <v>9307.9999999999891</v>
      </c>
      <c r="R62" s="2">
        <v>9307.5434054115303</v>
      </c>
      <c r="S62" s="2">
        <v>9307.9999999999891</v>
      </c>
      <c r="T62" s="2">
        <v>9306.3004120427613</v>
      </c>
      <c r="U62" s="2">
        <v>9305.9103336995813</v>
      </c>
      <c r="V62" s="2">
        <v>9268.4042215422614</v>
      </c>
      <c r="W62" s="2">
        <v>9275.0145674169235</v>
      </c>
      <c r="X62" s="2">
        <v>9264.3820157548907</v>
      </c>
      <c r="Y62" s="2">
        <v>9287.369508328602</v>
      </c>
      <c r="Z62" s="2">
        <v>9307.7680934546497</v>
      </c>
      <c r="AA62" s="2">
        <v>9307.2258765794541</v>
      </c>
      <c r="AB62" s="2">
        <v>9307.9999999999891</v>
      </c>
      <c r="AC62" s="2">
        <v>9307.9999999999891</v>
      </c>
      <c r="AD62" s="2">
        <v>9307.3679666631451</v>
      </c>
      <c r="AE62" s="2">
        <v>9307.9999999999891</v>
      </c>
      <c r="AF62" s="2">
        <v>9277.9318471595743</v>
      </c>
      <c r="AG62" s="2">
        <v>9270.9025458982505</v>
      </c>
      <c r="AH62" s="2">
        <v>9307.9999999999891</v>
      </c>
      <c r="AI62" s="2">
        <v>9307.9999999999891</v>
      </c>
      <c r="AJ62" s="2">
        <v>9302.7576268487937</v>
      </c>
      <c r="AK62" s="2">
        <v>9307.9999999999891</v>
      </c>
      <c r="AL62" s="2">
        <v>9307.9999999999891</v>
      </c>
      <c r="AM62" s="2">
        <v>9307.9999999999891</v>
      </c>
    </row>
    <row r="63" spans="1:39" x14ac:dyDescent="0.25">
      <c r="A63" s="112">
        <f ca="1">Exceedance!U63</f>
        <v>44621</v>
      </c>
      <c r="B63" s="254">
        <v>9306.4999999999909</v>
      </c>
      <c r="C63" s="254">
        <v>9306.4999999999909</v>
      </c>
      <c r="D63" s="254">
        <v>9306.4999999999909</v>
      </c>
      <c r="E63" s="2">
        <v>9306.4999999999909</v>
      </c>
      <c r="F63" s="2">
        <v>9306.4999999999909</v>
      </c>
      <c r="G63" s="2">
        <v>9306.4999999999909</v>
      </c>
      <c r="H63" s="2">
        <v>9301.9263609813843</v>
      </c>
      <c r="I63" s="2">
        <v>9305.7539255782831</v>
      </c>
      <c r="J63" s="2">
        <v>9306.4999999999909</v>
      </c>
      <c r="K63" s="2">
        <v>9306.3664651564723</v>
      </c>
      <c r="L63" s="2">
        <v>9305.1598971374333</v>
      </c>
      <c r="M63" s="2">
        <v>9306.4999999999909</v>
      </c>
      <c r="N63" s="2">
        <v>9306.4999999999909</v>
      </c>
      <c r="O63" s="2">
        <v>9306.4999999999909</v>
      </c>
      <c r="P63" s="2">
        <v>9306.4999999999909</v>
      </c>
      <c r="Q63" s="2">
        <v>9306.4999999999909</v>
      </c>
      <c r="R63" s="2">
        <v>9306.4999999999909</v>
      </c>
      <c r="S63" s="2">
        <v>9306.4999999999909</v>
      </c>
      <c r="T63" s="2">
        <v>9305.1944102321158</v>
      </c>
      <c r="U63" s="2">
        <v>9304.5623676480809</v>
      </c>
      <c r="V63" s="2">
        <v>9264.4991212260156</v>
      </c>
      <c r="W63" s="2">
        <v>9274.5308722362479</v>
      </c>
      <c r="X63" s="2">
        <v>9260.6959322155781</v>
      </c>
      <c r="Y63" s="2">
        <v>9285.6565273580818</v>
      </c>
      <c r="Z63" s="2">
        <v>9306.4999999999909</v>
      </c>
      <c r="AA63" s="2">
        <v>9306.214210631384</v>
      </c>
      <c r="AB63" s="2">
        <v>9306.4999999999909</v>
      </c>
      <c r="AC63" s="2">
        <v>9306.4999999999909</v>
      </c>
      <c r="AD63" s="2">
        <v>9306.4999999999909</v>
      </c>
      <c r="AE63" s="2">
        <v>9306.4999999999909</v>
      </c>
      <c r="AF63" s="2">
        <v>9274.9742862927797</v>
      </c>
      <c r="AG63" s="2">
        <v>9268.1197789173912</v>
      </c>
      <c r="AH63" s="2">
        <v>9306.4999999999909</v>
      </c>
      <c r="AI63" s="2">
        <v>9306.4999999999909</v>
      </c>
      <c r="AJ63" s="2">
        <v>9301.3435495157228</v>
      </c>
      <c r="AK63" s="2">
        <v>9306.4999999999909</v>
      </c>
      <c r="AL63" s="2">
        <v>9306.4999999999909</v>
      </c>
      <c r="AM63" s="2">
        <v>9306.4999999999909</v>
      </c>
    </row>
    <row r="64" spans="1:39" x14ac:dyDescent="0.25">
      <c r="A64" s="112" t="str">
        <f ca="1">Exceedance!U64</f>
        <v/>
      </c>
      <c r="B64" s="254">
        <v>9305.9999999999909</v>
      </c>
      <c r="C64" s="254">
        <v>9305.9999999999909</v>
      </c>
      <c r="D64" s="254">
        <v>9305.9999999999909</v>
      </c>
      <c r="E64" s="2">
        <v>9305.9999999999909</v>
      </c>
      <c r="F64" s="2">
        <v>9305.9999999999909</v>
      </c>
      <c r="G64" s="2">
        <v>9305.9999999999909</v>
      </c>
      <c r="H64" s="2">
        <v>9305.4109378044304</v>
      </c>
      <c r="I64" s="2">
        <v>9305.9999999999909</v>
      </c>
      <c r="J64" s="2">
        <v>9305.9999999999909</v>
      </c>
      <c r="K64" s="2">
        <v>9305.9999999999909</v>
      </c>
      <c r="L64" s="2">
        <v>9305.9999999999909</v>
      </c>
      <c r="M64" s="2">
        <v>9305.9999999999909</v>
      </c>
      <c r="N64" s="2">
        <v>9305.9999999999909</v>
      </c>
      <c r="O64" s="2">
        <v>9305.9999999999909</v>
      </c>
      <c r="P64" s="2">
        <v>9305.9999999999909</v>
      </c>
      <c r="Q64" s="2">
        <v>9305.9999999999909</v>
      </c>
      <c r="R64" s="2">
        <v>9305.9999999999909</v>
      </c>
      <c r="S64" s="2">
        <v>9305.9999999999909</v>
      </c>
      <c r="T64" s="2">
        <v>9305.9999999999909</v>
      </c>
      <c r="U64" s="2">
        <v>9305.9595415297499</v>
      </c>
      <c r="V64" s="2">
        <v>9264.2252868062878</v>
      </c>
      <c r="W64" s="2">
        <v>9280.5890640249618</v>
      </c>
      <c r="X64" s="2">
        <v>9260.8216732811998</v>
      </c>
      <c r="Y64" s="2">
        <v>9288.6999839815071</v>
      </c>
      <c r="Z64" s="2">
        <v>9305.9999999999909</v>
      </c>
      <c r="AA64" s="2">
        <v>9305.255358163964</v>
      </c>
      <c r="AB64" s="2">
        <v>9305.9999999999909</v>
      </c>
      <c r="AC64" s="2">
        <v>9305.9999999999909</v>
      </c>
      <c r="AD64" s="2">
        <v>9305.9999999999909</v>
      </c>
      <c r="AE64" s="2">
        <v>9305.9999999999909</v>
      </c>
      <c r="AF64" s="2">
        <v>9273.7554393315968</v>
      </c>
      <c r="AG64" s="2">
        <v>9267.5578882269037</v>
      </c>
      <c r="AH64" s="2">
        <v>9305.9999999999909</v>
      </c>
      <c r="AI64" s="2">
        <v>9305.9999999999909</v>
      </c>
      <c r="AJ64" s="2">
        <v>9301.0320837654945</v>
      </c>
      <c r="AK64" s="2">
        <v>9305.9999999999909</v>
      </c>
      <c r="AL64" s="2">
        <v>9305.9999999999909</v>
      </c>
      <c r="AM64" s="2">
        <v>9305.9999999999909</v>
      </c>
    </row>
    <row r="65" spans="1:39" x14ac:dyDescent="0.25">
      <c r="A65" s="112" t="str">
        <f ca="1">Exceedance!U65</f>
        <v/>
      </c>
      <c r="B65" s="254">
        <v>9315.4999999999891</v>
      </c>
      <c r="C65" s="254">
        <v>9315.4999999999891</v>
      </c>
      <c r="D65" s="254">
        <v>9315.4999999999891</v>
      </c>
      <c r="E65" s="2">
        <v>9315.4999999999891</v>
      </c>
      <c r="F65" s="2">
        <v>9315.4999999999891</v>
      </c>
      <c r="G65" s="2">
        <v>9311.2534200004757</v>
      </c>
      <c r="H65" s="2">
        <v>9314.8278127615413</v>
      </c>
      <c r="I65" s="2">
        <v>9312.5046530284271</v>
      </c>
      <c r="J65" s="2">
        <v>9314.6906934559702</v>
      </c>
      <c r="K65" s="2">
        <v>9314.8125254727238</v>
      </c>
      <c r="L65" s="2">
        <v>9315.4999999999891</v>
      </c>
      <c r="M65" s="2">
        <v>9315.4999999999891</v>
      </c>
      <c r="N65" s="2">
        <v>9315.4999999999891</v>
      </c>
      <c r="O65" s="2">
        <v>9315.4999999999891</v>
      </c>
      <c r="P65" s="2">
        <v>9315.4999999999891</v>
      </c>
      <c r="Q65" s="2">
        <v>9314.5922566021945</v>
      </c>
      <c r="R65" s="2">
        <v>9314.9723054629776</v>
      </c>
      <c r="S65" s="2">
        <v>9315.4999999999891</v>
      </c>
      <c r="T65" s="2">
        <v>9314.629987379476</v>
      </c>
      <c r="U65" s="2">
        <v>9308.7588131411576</v>
      </c>
      <c r="V65" s="2">
        <v>9277.13881121138</v>
      </c>
      <c r="W65" s="2">
        <v>9293.0865609888297</v>
      </c>
      <c r="X65" s="2">
        <v>9278.1813857121488</v>
      </c>
      <c r="Y65" s="2">
        <v>9305.62041382797</v>
      </c>
      <c r="Z65" s="2">
        <v>9315.4999999999891</v>
      </c>
      <c r="AA65" s="2">
        <v>9315.4999999999891</v>
      </c>
      <c r="AB65" s="2">
        <v>9315.4999999999891</v>
      </c>
      <c r="AC65" s="2">
        <v>9311.4970852096631</v>
      </c>
      <c r="AD65" s="2">
        <v>9314.6411855877614</v>
      </c>
      <c r="AE65" s="2">
        <v>9312.1187123775344</v>
      </c>
      <c r="AF65" s="2">
        <v>9282.6822126716797</v>
      </c>
      <c r="AG65" s="2">
        <v>9290.0811016998741</v>
      </c>
      <c r="AH65" s="2">
        <v>9315.4999999999891</v>
      </c>
      <c r="AI65" s="2">
        <v>9312.9168755802693</v>
      </c>
      <c r="AJ65" s="2">
        <v>9311.3102603055795</v>
      </c>
      <c r="AK65" s="2">
        <v>9312.5810954236167</v>
      </c>
      <c r="AL65" s="2">
        <v>9315.4999999999891</v>
      </c>
      <c r="AM65" s="2">
        <v>9315.4999999999891</v>
      </c>
    </row>
    <row r="66" spans="1:39" x14ac:dyDescent="0.25">
      <c r="A66" s="112" t="str">
        <f ca="1">Exceedance!U66</f>
        <v/>
      </c>
      <c r="B66" s="254">
        <v>9327.9999999999891</v>
      </c>
      <c r="C66" s="254">
        <v>9327.9999999999891</v>
      </c>
      <c r="D66" s="254">
        <v>9327.9999999999891</v>
      </c>
      <c r="E66" s="2">
        <v>9327.9999999999891</v>
      </c>
      <c r="F66" s="2">
        <v>9327.8290047507398</v>
      </c>
      <c r="G66" s="2">
        <v>9317.715805966076</v>
      </c>
      <c r="H66" s="2">
        <v>9322.6168689966053</v>
      </c>
      <c r="I66" s="2">
        <v>9324.1689541246851</v>
      </c>
      <c r="J66" s="2">
        <v>9327.9999999999891</v>
      </c>
      <c r="K66" s="2">
        <v>9320.5500717677678</v>
      </c>
      <c r="L66" s="2">
        <v>9327.9999999999891</v>
      </c>
      <c r="M66" s="2">
        <v>9327.9999999999891</v>
      </c>
      <c r="N66" s="2">
        <v>9327.9999999999891</v>
      </c>
      <c r="O66" s="2">
        <v>9327.9999999999891</v>
      </c>
      <c r="P66" s="2">
        <v>9327.9999999999891</v>
      </c>
      <c r="Q66" s="2">
        <v>9323.5567244258709</v>
      </c>
      <c r="R66" s="2">
        <v>9327.9999999999891</v>
      </c>
      <c r="S66" s="2">
        <v>9321.6213410969831</v>
      </c>
      <c r="T66" s="2">
        <v>9322.0603467571436</v>
      </c>
      <c r="U66" s="2">
        <v>9307.1233013594938</v>
      </c>
      <c r="V66" s="2">
        <v>9296.2094704016927</v>
      </c>
      <c r="W66" s="2">
        <v>9297.1154980652518</v>
      </c>
      <c r="X66" s="2">
        <v>9293.6250695822473</v>
      </c>
      <c r="Y66" s="2">
        <v>9320.5780483746094</v>
      </c>
      <c r="Z66" s="2">
        <v>9325.2447792485691</v>
      </c>
      <c r="AA66" s="2">
        <v>9327.9999999999891</v>
      </c>
      <c r="AB66" s="2">
        <v>9327.9999999999891</v>
      </c>
      <c r="AC66" s="2">
        <v>9325.579830055558</v>
      </c>
      <c r="AD66" s="2">
        <v>9327.9999999999891</v>
      </c>
      <c r="AE66" s="2">
        <v>9308.5113980649567</v>
      </c>
      <c r="AF66" s="2">
        <v>9294.3316619802463</v>
      </c>
      <c r="AG66" s="2">
        <v>9318.2969676693683</v>
      </c>
      <c r="AH66" s="2">
        <v>9327.9999999999891</v>
      </c>
      <c r="AI66" s="2">
        <v>9319.4078963102438</v>
      </c>
      <c r="AJ66" s="2">
        <v>9327.9999999999891</v>
      </c>
      <c r="AK66" s="2">
        <v>9327.9999999999891</v>
      </c>
      <c r="AL66" s="2">
        <v>9327.9999999999891</v>
      </c>
      <c r="AM66" s="2">
        <v>9327.9999999999891</v>
      </c>
    </row>
    <row r="67" spans="1:39" x14ac:dyDescent="0.25">
      <c r="A67" s="112" t="str">
        <f ca="1">Exceedance!U67</f>
        <v/>
      </c>
      <c r="B67" s="254">
        <v>9326.4999999999909</v>
      </c>
      <c r="C67" s="254">
        <v>9326.4999999999909</v>
      </c>
      <c r="D67" s="254">
        <v>9326.4999999999909</v>
      </c>
      <c r="E67" s="2">
        <v>9326.4999999999909</v>
      </c>
      <c r="F67" s="2">
        <v>9326.4999999999909</v>
      </c>
      <c r="G67" s="2">
        <v>9315.8381093147927</v>
      </c>
      <c r="H67" s="2">
        <v>9321.0609905969068</v>
      </c>
      <c r="I67" s="2">
        <v>9323.5256635038604</v>
      </c>
      <c r="J67" s="2">
        <v>9326.4999999999909</v>
      </c>
      <c r="K67" s="2">
        <v>9318.7398614102876</v>
      </c>
      <c r="L67" s="2">
        <v>9326.4999999999909</v>
      </c>
      <c r="M67" s="2">
        <v>9326.4999999999909</v>
      </c>
      <c r="N67" s="2">
        <v>9326.4999999999909</v>
      </c>
      <c r="O67" s="2">
        <v>9326.4999999999909</v>
      </c>
      <c r="P67" s="2">
        <v>9326.4999999999909</v>
      </c>
      <c r="Q67" s="2">
        <v>9323.995493097349</v>
      </c>
      <c r="R67" s="2">
        <v>9326.4999999999909</v>
      </c>
      <c r="S67" s="2">
        <v>9318.7696841459565</v>
      </c>
      <c r="T67" s="2">
        <v>9319.3221220037685</v>
      </c>
      <c r="U67" s="2">
        <v>9300.0187367924573</v>
      </c>
      <c r="V67" s="2">
        <v>9293.8337598265043</v>
      </c>
      <c r="W67" s="2">
        <v>9291.1439636127798</v>
      </c>
      <c r="X67" s="2">
        <v>9292.25297515694</v>
      </c>
      <c r="Y67" s="2">
        <v>9319.1597714767431</v>
      </c>
      <c r="Z67" s="2">
        <v>9324.1676599692928</v>
      </c>
      <c r="AA67" s="2">
        <v>9326.4999999999909</v>
      </c>
      <c r="AB67" s="2">
        <v>9326.4999999999909</v>
      </c>
      <c r="AC67" s="2">
        <v>9324.7609698195956</v>
      </c>
      <c r="AD67" s="2">
        <v>9326.4999999999909</v>
      </c>
      <c r="AE67" s="2">
        <v>9302.2981187202913</v>
      </c>
      <c r="AF67" s="2">
        <v>9291.1589092856957</v>
      </c>
      <c r="AG67" s="2">
        <v>9319.9351754210693</v>
      </c>
      <c r="AH67" s="2">
        <v>9326.4999999999909</v>
      </c>
      <c r="AI67" s="2">
        <v>9316.2436061966127</v>
      </c>
      <c r="AJ67" s="2">
        <v>9326.4999999999909</v>
      </c>
      <c r="AK67" s="2">
        <v>9326.4999999999909</v>
      </c>
      <c r="AL67" s="2">
        <v>9326.4999999999909</v>
      </c>
      <c r="AM67" s="2">
        <v>9326.4999999999909</v>
      </c>
    </row>
    <row r="68" spans="1:39" x14ac:dyDescent="0.25">
      <c r="A68" s="112" t="str">
        <f ca="1">Exceedance!U68</f>
        <v/>
      </c>
      <c r="B68" s="254">
        <v>9319.9999999999891</v>
      </c>
      <c r="C68" s="254">
        <v>9319.9999999999891</v>
      </c>
      <c r="D68" s="254">
        <v>9319.9999999999891</v>
      </c>
      <c r="E68" s="2">
        <v>9319.9999999999891</v>
      </c>
      <c r="F68" s="2">
        <v>9319.9999999999891</v>
      </c>
      <c r="G68" s="2">
        <v>9310.6765128551069</v>
      </c>
      <c r="H68" s="2">
        <v>9316.7507782595076</v>
      </c>
      <c r="I68" s="2">
        <v>9319.078580493644</v>
      </c>
      <c r="J68" s="2">
        <v>9319.9999999999891</v>
      </c>
      <c r="K68" s="2">
        <v>9314.3962684950184</v>
      </c>
      <c r="L68" s="2">
        <v>9319.9999999999891</v>
      </c>
      <c r="M68" s="2">
        <v>9319.9999999999891</v>
      </c>
      <c r="N68" s="2">
        <v>9319.9999999999891</v>
      </c>
      <c r="O68" s="2">
        <v>9319.9999999999891</v>
      </c>
      <c r="P68" s="2">
        <v>9319.9999999999891</v>
      </c>
      <c r="Q68" s="2">
        <v>9319.9999999999891</v>
      </c>
      <c r="R68" s="2">
        <v>9319.9999999999891</v>
      </c>
      <c r="S68" s="2">
        <v>9313.7633183896487</v>
      </c>
      <c r="T68" s="2">
        <v>9314.2932828895009</v>
      </c>
      <c r="U68" s="2">
        <v>9290.5734779915292</v>
      </c>
      <c r="V68" s="2">
        <v>9285.7287167476225</v>
      </c>
      <c r="W68" s="2">
        <v>9281.3579071645599</v>
      </c>
      <c r="X68" s="2">
        <v>9285.2969998393419</v>
      </c>
      <c r="Y68" s="2">
        <v>9314.8774393718249</v>
      </c>
      <c r="Z68" s="2">
        <v>9319.9999999999891</v>
      </c>
      <c r="AA68" s="2">
        <v>9319.9999999999891</v>
      </c>
      <c r="AB68" s="2">
        <v>9319.9999999999891</v>
      </c>
      <c r="AC68" s="2">
        <v>9319.9999999999891</v>
      </c>
      <c r="AD68" s="2">
        <v>9319.9999999999891</v>
      </c>
      <c r="AE68" s="2">
        <v>9294.2882683532043</v>
      </c>
      <c r="AF68" s="2">
        <v>9282.8036637640253</v>
      </c>
      <c r="AG68" s="2">
        <v>9316.5620232145484</v>
      </c>
      <c r="AH68" s="2">
        <v>9319.9999999999891</v>
      </c>
      <c r="AI68" s="2">
        <v>9310.8320892896572</v>
      </c>
      <c r="AJ68" s="2">
        <v>9319.9999999999891</v>
      </c>
      <c r="AK68" s="2">
        <v>9319.9999999999891</v>
      </c>
      <c r="AL68" s="2">
        <v>9319.9999999999891</v>
      </c>
      <c r="AM68" s="2">
        <v>9319.9999999999891</v>
      </c>
    </row>
    <row r="69" spans="1:39" x14ac:dyDescent="0.25">
      <c r="A69" s="112" t="str">
        <f ca="1">Exceedance!U69</f>
        <v/>
      </c>
      <c r="B69" s="254">
        <v>9311.4999999999891</v>
      </c>
      <c r="C69" s="254">
        <v>9311.4999999999891</v>
      </c>
      <c r="D69" s="254">
        <v>9311.4999999999891</v>
      </c>
      <c r="E69" s="2">
        <v>9311.4999999999891</v>
      </c>
      <c r="F69" s="2">
        <v>9311.4999999999891</v>
      </c>
      <c r="G69" s="2">
        <v>9306.6904968787167</v>
      </c>
      <c r="H69" s="2">
        <v>9311.4999999999891</v>
      </c>
      <c r="I69" s="2">
        <v>9311.4999999999891</v>
      </c>
      <c r="J69" s="2">
        <v>9311.4999999999891</v>
      </c>
      <c r="K69" s="2">
        <v>9310.8850217075997</v>
      </c>
      <c r="L69" s="2">
        <v>9311.4999999999891</v>
      </c>
      <c r="M69" s="2">
        <v>9311.4999999999891</v>
      </c>
      <c r="N69" s="2">
        <v>9311.4999999999891</v>
      </c>
      <c r="O69" s="2">
        <v>9311.4999999999891</v>
      </c>
      <c r="P69" s="2">
        <v>9311.4999999999891</v>
      </c>
      <c r="Q69" s="2">
        <v>9311.4999999999891</v>
      </c>
      <c r="R69" s="2">
        <v>9311.4999999999891</v>
      </c>
      <c r="S69" s="2">
        <v>9309.7549528590807</v>
      </c>
      <c r="T69" s="2">
        <v>9310.1544405987333</v>
      </c>
      <c r="U69" s="2">
        <v>9282.0179600390002</v>
      </c>
      <c r="V69" s="2">
        <v>9280.1621414722213</v>
      </c>
      <c r="W69" s="2">
        <v>9272.5219848872657</v>
      </c>
      <c r="X69" s="2">
        <v>9278.299212940321</v>
      </c>
      <c r="Y69" s="2">
        <v>9311.4999999999891</v>
      </c>
      <c r="Z69" s="2">
        <v>9311.4999999999891</v>
      </c>
      <c r="AA69" s="2">
        <v>9311.4999999999891</v>
      </c>
      <c r="AB69" s="2">
        <v>9311.4999999999891</v>
      </c>
      <c r="AC69" s="2">
        <v>9311.4999999999891</v>
      </c>
      <c r="AD69" s="2">
        <v>9311.4999999999891</v>
      </c>
      <c r="AE69" s="2">
        <v>9287.514740944609</v>
      </c>
      <c r="AF69" s="2">
        <v>9275.9804571531731</v>
      </c>
      <c r="AG69" s="2">
        <v>9311.4999999999891</v>
      </c>
      <c r="AH69" s="2">
        <v>9311.4999999999891</v>
      </c>
      <c r="AI69" s="2">
        <v>9306.372516063082</v>
      </c>
      <c r="AJ69" s="2">
        <v>9311.4999999999891</v>
      </c>
      <c r="AK69" s="2">
        <v>9311.4999999999891</v>
      </c>
      <c r="AL69" s="2">
        <v>9311.4999999999891</v>
      </c>
      <c r="AM69" s="2">
        <v>9311.4999999999891</v>
      </c>
    </row>
    <row r="70" spans="1:39" x14ac:dyDescent="0.25">
      <c r="A70" s="112" t="str">
        <f ca="1">Exceedance!U70</f>
        <v/>
      </c>
      <c r="B70" s="254"/>
      <c r="C70" s="254"/>
      <c r="D70" s="254"/>
    </row>
    <row r="71" spans="1:39" x14ac:dyDescent="0.25">
      <c r="A71" s="112" t="str">
        <f ca="1">Exceedance!U71</f>
        <v/>
      </c>
      <c r="B71" s="254"/>
      <c r="C71" s="254"/>
      <c r="D71" s="254"/>
    </row>
    <row r="72" spans="1:39" x14ac:dyDescent="0.25">
      <c r="A72" s="112" t="str">
        <f ca="1">Exceedance!U72</f>
        <v/>
      </c>
      <c r="B72" s="254"/>
      <c r="C72" s="254"/>
      <c r="D72" s="254"/>
    </row>
    <row r="73" spans="1:39" x14ac:dyDescent="0.25">
      <c r="A73" s="112" t="str">
        <f ca="1">Exceedance!U73</f>
        <v/>
      </c>
      <c r="B73" s="254"/>
      <c r="C73" s="254"/>
      <c r="D73" s="254"/>
    </row>
    <row r="74" spans="1:39" x14ac:dyDescent="0.25">
      <c r="A74" s="112" t="str">
        <f ca="1">Exceedance!U74</f>
        <v/>
      </c>
      <c r="B74" s="254"/>
      <c r="C74" s="254"/>
      <c r="D74" s="254"/>
    </row>
    <row r="75" spans="1:39" x14ac:dyDescent="0.25">
      <c r="A75" s="112" t="str">
        <f ca="1">Exceedance!U75</f>
        <v/>
      </c>
      <c r="B75" s="254"/>
      <c r="C75" s="254"/>
      <c r="D75" s="254"/>
    </row>
    <row r="76" spans="1:39" x14ac:dyDescent="0.25">
      <c r="A76" s="112" t="str">
        <f ca="1">Exceedance!U76</f>
        <v/>
      </c>
      <c r="B76" s="254"/>
      <c r="C76" s="254"/>
      <c r="D76" s="254"/>
    </row>
    <row r="77" spans="1:39" x14ac:dyDescent="0.25">
      <c r="A77" s="112" t="str">
        <f ca="1">Exceedance!U77</f>
        <v/>
      </c>
      <c r="B77" s="254"/>
      <c r="C77" s="254"/>
      <c r="D77" s="254"/>
    </row>
    <row r="78" spans="1:39" x14ac:dyDescent="0.25">
      <c r="A78" s="112" t="str">
        <f ca="1">Exceedance!U78</f>
        <v/>
      </c>
      <c r="B78" s="254"/>
      <c r="C78" s="254"/>
      <c r="D78" s="254"/>
    </row>
    <row r="79" spans="1:39" x14ac:dyDescent="0.25">
      <c r="A79" s="112" t="str">
        <f ca="1">Exceedance!U79</f>
        <v/>
      </c>
      <c r="B79" s="254"/>
      <c r="C79" s="254"/>
      <c r="D79" s="254"/>
    </row>
    <row r="80" spans="1:39" x14ac:dyDescent="0.25">
      <c r="A80" s="112" t="str">
        <f ca="1">Exceedance!U80</f>
        <v/>
      </c>
      <c r="B80" s="254"/>
      <c r="C80" s="254"/>
      <c r="D80" s="254"/>
    </row>
    <row r="81" spans="1:4" x14ac:dyDescent="0.25">
      <c r="A81" s="112" t="str">
        <f ca="1">Exceedance!U81</f>
        <v/>
      </c>
      <c r="B81" s="254"/>
      <c r="C81" s="254"/>
      <c r="D81" s="254"/>
    </row>
    <row r="82" spans="1:4" x14ac:dyDescent="0.25">
      <c r="A82" s="112" t="str">
        <f ca="1">Exceedance!U82</f>
        <v/>
      </c>
      <c r="B82" s="254"/>
      <c r="C82" s="254"/>
      <c r="D82" s="254"/>
    </row>
    <row r="83" spans="1:4" x14ac:dyDescent="0.25">
      <c r="A83" s="112" t="str">
        <f ca="1">Exceedance!U83</f>
        <v/>
      </c>
      <c r="B83" s="254"/>
      <c r="C83" s="254"/>
      <c r="D83" s="254"/>
    </row>
    <row r="84" spans="1:4" x14ac:dyDescent="0.25">
      <c r="A84" s="112" t="str">
        <f ca="1">Exceedance!U84</f>
        <v/>
      </c>
      <c r="B84" s="254"/>
      <c r="C84" s="254"/>
      <c r="D84" s="254"/>
    </row>
    <row r="85" spans="1:4" x14ac:dyDescent="0.25">
      <c r="A85" s="112" t="str">
        <f ca="1">Exceedance!U85</f>
        <v/>
      </c>
      <c r="B85" s="254"/>
      <c r="C85" s="254"/>
      <c r="D85" s="254"/>
    </row>
    <row r="86" spans="1:4" x14ac:dyDescent="0.25">
      <c r="A86" s="112" t="str">
        <f ca="1">Exceedance!U86</f>
        <v/>
      </c>
      <c r="B86" s="254"/>
      <c r="C86" s="254"/>
      <c r="D86" s="254"/>
    </row>
    <row r="87" spans="1:4" x14ac:dyDescent="0.25">
      <c r="A87" s="112" t="str">
        <f ca="1">Exceedance!U87</f>
        <v/>
      </c>
      <c r="B87" s="254"/>
      <c r="C87" s="254"/>
      <c r="D87" s="254"/>
    </row>
    <row r="88" spans="1:4" x14ac:dyDescent="0.25">
      <c r="A88" s="112" t="str">
        <f ca="1">Exceedance!U88</f>
        <v/>
      </c>
      <c r="B88" s="254"/>
      <c r="C88" s="254"/>
      <c r="D88" s="254"/>
    </row>
    <row r="89" spans="1:4" x14ac:dyDescent="0.25">
      <c r="A89" s="112" t="str">
        <f ca="1">Exceedance!U89</f>
        <v/>
      </c>
      <c r="B89" s="254"/>
      <c r="C89" s="254"/>
      <c r="D89" s="254"/>
    </row>
    <row r="90" spans="1:4" x14ac:dyDescent="0.25">
      <c r="A90" s="112" t="str">
        <f ca="1">Exceedance!U90</f>
        <v/>
      </c>
      <c r="B90" s="254"/>
      <c r="C90" s="254"/>
      <c r="D90" s="254"/>
    </row>
    <row r="91" spans="1:4" x14ac:dyDescent="0.25">
      <c r="A91" s="112" t="str">
        <f ca="1">Exceedance!U91</f>
        <v/>
      </c>
      <c r="B91" s="254"/>
      <c r="C91" s="254"/>
      <c r="D91" s="254"/>
    </row>
    <row r="92" spans="1:4" x14ac:dyDescent="0.25">
      <c r="A92" s="112" t="str">
        <f ca="1">Exceedance!U92</f>
        <v/>
      </c>
      <c r="B92" s="254"/>
      <c r="C92" s="254"/>
      <c r="D92" s="254"/>
    </row>
    <row r="93" spans="1:4" x14ac:dyDescent="0.25">
      <c r="A93" s="112" t="str">
        <f ca="1">Exceedance!U93</f>
        <v/>
      </c>
      <c r="B93" s="254"/>
      <c r="C93" s="254"/>
      <c r="D93" s="254"/>
    </row>
    <row r="94" spans="1:4" x14ac:dyDescent="0.25">
      <c r="A94" s="112" t="str">
        <f ca="1">Exceedance!U94</f>
        <v/>
      </c>
      <c r="B94" s="254"/>
      <c r="C94" s="254"/>
      <c r="D94" s="254"/>
    </row>
    <row r="95" spans="1:4" x14ac:dyDescent="0.25">
      <c r="A95" s="112" t="str">
        <f ca="1">Exceedance!U95</f>
        <v/>
      </c>
      <c r="B95" s="254"/>
      <c r="C95" s="254"/>
      <c r="D95" s="254"/>
    </row>
    <row r="96" spans="1:4" x14ac:dyDescent="0.25">
      <c r="A96" s="112" t="str">
        <f ca="1">Exceedance!U96</f>
        <v/>
      </c>
      <c r="B96" s="254"/>
      <c r="C96" s="254"/>
      <c r="D96" s="254"/>
    </row>
    <row r="97" spans="1:4" x14ac:dyDescent="0.25">
      <c r="A97" s="112" t="str">
        <f ca="1">Exceedance!U97</f>
        <v/>
      </c>
      <c r="B97" s="254"/>
      <c r="C97" s="254"/>
      <c r="D97" s="254"/>
    </row>
    <row r="98" spans="1:4" x14ac:dyDescent="0.25">
      <c r="A98" s="112" t="str">
        <f ca="1">Exceedance!U98</f>
        <v/>
      </c>
      <c r="B98" s="254"/>
      <c r="C98" s="254"/>
      <c r="D98" s="254"/>
    </row>
    <row r="99" spans="1:4" x14ac:dyDescent="0.25">
      <c r="A99" s="112" t="str">
        <f ca="1">Exceedance!U99</f>
        <v/>
      </c>
      <c r="B99" s="254"/>
      <c r="C99" s="254"/>
      <c r="D99" s="254"/>
    </row>
    <row r="100" spans="1:4" x14ac:dyDescent="0.25">
      <c r="A100" s="112" t="str">
        <f ca="1">Exceedance!U100</f>
        <v/>
      </c>
      <c r="B100" s="254"/>
      <c r="C100" s="254"/>
      <c r="D100" s="254"/>
    </row>
  </sheetData>
  <mergeCells count="1">
    <mergeCell ref="E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59999389629810485"/>
  </sheetPr>
  <dimension ref="A1:BD100"/>
  <sheetViews>
    <sheetView workbookViewId="0">
      <selection activeCell="B4" sqref="B4:AM69"/>
    </sheetView>
  </sheetViews>
  <sheetFormatPr defaultColWidth="8.85546875" defaultRowHeight="15" x14ac:dyDescent="0.25"/>
  <cols>
    <col min="1" max="1" width="8.85546875" style="113"/>
    <col min="2" max="4" width="8.85546875" style="255"/>
    <col min="5" max="16384" width="8.85546875" style="2"/>
  </cols>
  <sheetData>
    <row r="1" spans="1:56" s="115" customFormat="1" x14ac:dyDescent="0.25">
      <c r="A1" s="110"/>
      <c r="B1" s="257"/>
      <c r="C1" s="257"/>
      <c r="D1" s="257"/>
      <c r="E1" s="739" t="s">
        <v>66</v>
      </c>
      <c r="F1" s="739"/>
      <c r="G1" s="739"/>
      <c r="H1" s="739"/>
      <c r="I1" s="739"/>
      <c r="J1" s="739"/>
      <c r="K1" s="739"/>
      <c r="L1" s="739"/>
      <c r="M1" s="739"/>
      <c r="N1" s="739"/>
      <c r="O1" s="739"/>
      <c r="P1" s="739"/>
      <c r="Q1" s="739"/>
      <c r="R1" s="739"/>
      <c r="S1" s="739"/>
      <c r="T1" s="739"/>
      <c r="U1" s="739"/>
      <c r="V1" s="739"/>
      <c r="W1" s="739"/>
      <c r="X1" s="739"/>
      <c r="Y1" s="739"/>
      <c r="Z1" s="739"/>
      <c r="AA1" s="739"/>
      <c r="AB1" s="739"/>
      <c r="AC1" s="739"/>
      <c r="AD1" s="739"/>
      <c r="AE1" s="739"/>
    </row>
    <row r="2" spans="1:56" s="113" customFormat="1" x14ac:dyDescent="0.25">
      <c r="A2" s="110"/>
      <c r="B2" s="257" t="s">
        <v>295</v>
      </c>
      <c r="C2" s="257" t="s">
        <v>296</v>
      </c>
      <c r="D2" s="257" t="s">
        <v>297</v>
      </c>
      <c r="E2" s="113">
        <v>1981</v>
      </c>
      <c r="F2" s="113">
        <v>1982</v>
      </c>
      <c r="G2" s="113">
        <v>1983</v>
      </c>
      <c r="H2" s="113">
        <v>1984</v>
      </c>
      <c r="I2" s="113">
        <v>1985</v>
      </c>
      <c r="J2" s="113">
        <v>1986</v>
      </c>
      <c r="K2" s="113">
        <v>1987</v>
      </c>
      <c r="L2" s="113">
        <v>1988</v>
      </c>
      <c r="M2" s="113">
        <v>1989</v>
      </c>
      <c r="N2" s="113">
        <v>1990</v>
      </c>
      <c r="O2" s="113">
        <v>1991</v>
      </c>
      <c r="P2" s="113">
        <v>1992</v>
      </c>
      <c r="Q2" s="113">
        <v>1993</v>
      </c>
      <c r="R2" s="113">
        <v>1994</v>
      </c>
      <c r="S2" s="113">
        <v>1995</v>
      </c>
      <c r="T2" s="113">
        <v>1996</v>
      </c>
      <c r="U2" s="113">
        <v>1997</v>
      </c>
      <c r="V2" s="113">
        <v>1998</v>
      </c>
      <c r="W2" s="113">
        <v>1999</v>
      </c>
      <c r="X2" s="113">
        <v>2000</v>
      </c>
      <c r="Y2" s="113">
        <v>2001</v>
      </c>
      <c r="Z2" s="113">
        <v>2002</v>
      </c>
      <c r="AA2" s="113">
        <v>2003</v>
      </c>
      <c r="AB2" s="113">
        <v>2004</v>
      </c>
      <c r="AC2" s="113">
        <v>2005</v>
      </c>
      <c r="AD2" s="113">
        <v>2006</v>
      </c>
      <c r="AE2" s="113">
        <v>2007</v>
      </c>
      <c r="AF2" s="113">
        <v>2008</v>
      </c>
      <c r="AG2" s="183">
        <v>2009</v>
      </c>
      <c r="AH2" s="113">
        <v>2010</v>
      </c>
      <c r="AI2" s="113">
        <v>2011</v>
      </c>
      <c r="AJ2" s="113">
        <v>2012</v>
      </c>
      <c r="AK2" s="113">
        <v>2013</v>
      </c>
      <c r="AL2" s="113">
        <v>2014</v>
      </c>
      <c r="AM2" s="113">
        <v>2015</v>
      </c>
      <c r="AN2" s="113">
        <v>2016</v>
      </c>
      <c r="AO2" s="113">
        <v>2017</v>
      </c>
      <c r="AP2" s="113">
        <v>2018</v>
      </c>
      <c r="AQ2" s="113">
        <v>2019</v>
      </c>
      <c r="AR2" s="113">
        <v>2020</v>
      </c>
      <c r="AS2" s="113">
        <v>2021</v>
      </c>
      <c r="AT2" s="113">
        <v>2022</v>
      </c>
      <c r="AU2" s="113">
        <v>2023</v>
      </c>
      <c r="AV2" s="113">
        <v>2024</v>
      </c>
      <c r="AW2" s="113">
        <v>2025</v>
      </c>
      <c r="AX2" s="113">
        <v>2026</v>
      </c>
      <c r="AY2" s="113">
        <v>2027</v>
      </c>
      <c r="AZ2" s="113">
        <v>2028</v>
      </c>
      <c r="BA2" s="113">
        <v>2029</v>
      </c>
      <c r="BB2" s="113">
        <v>2030</v>
      </c>
      <c r="BC2" s="113">
        <v>2031</v>
      </c>
      <c r="BD2" s="113">
        <v>2032</v>
      </c>
    </row>
    <row r="3" spans="1:56" s="114" customFormat="1" x14ac:dyDescent="0.25">
      <c r="A3" s="111"/>
      <c r="B3" s="114" t="s">
        <v>332</v>
      </c>
      <c r="C3" s="114" t="s">
        <v>333</v>
      </c>
      <c r="D3" s="114" t="s">
        <v>334</v>
      </c>
      <c r="E3" s="114" t="s">
        <v>335</v>
      </c>
      <c r="F3" s="114" t="s">
        <v>336</v>
      </c>
      <c r="G3" s="114" t="s">
        <v>337</v>
      </c>
      <c r="H3" s="114" t="s">
        <v>338</v>
      </c>
      <c r="I3" s="114" t="s">
        <v>339</v>
      </c>
      <c r="J3" s="114" t="s">
        <v>340</v>
      </c>
      <c r="K3" s="114" t="s">
        <v>341</v>
      </c>
      <c r="L3" s="114" t="s">
        <v>342</v>
      </c>
      <c r="M3" s="114" t="s">
        <v>343</v>
      </c>
      <c r="N3" s="114" t="s">
        <v>344</v>
      </c>
      <c r="O3" s="114" t="s">
        <v>345</v>
      </c>
      <c r="P3" s="114" t="s">
        <v>346</v>
      </c>
      <c r="Q3" s="114" t="s">
        <v>347</v>
      </c>
      <c r="R3" s="114" t="s">
        <v>348</v>
      </c>
      <c r="S3" s="114" t="s">
        <v>349</v>
      </c>
      <c r="T3" s="114" t="s">
        <v>350</v>
      </c>
      <c r="U3" s="114" t="s">
        <v>351</v>
      </c>
      <c r="V3" s="114" t="s">
        <v>352</v>
      </c>
      <c r="W3" s="114" t="s">
        <v>353</v>
      </c>
      <c r="X3" s="114" t="s">
        <v>354</v>
      </c>
      <c r="Y3" s="114" t="s">
        <v>355</v>
      </c>
      <c r="Z3" s="114" t="s">
        <v>356</v>
      </c>
      <c r="AA3" s="114" t="s">
        <v>357</v>
      </c>
      <c r="AB3" s="114" t="s">
        <v>358</v>
      </c>
      <c r="AC3" s="114" t="s">
        <v>359</v>
      </c>
      <c r="AD3" s="114" t="s">
        <v>360</v>
      </c>
      <c r="AE3" s="114" t="s">
        <v>361</v>
      </c>
      <c r="AF3" s="114" t="s">
        <v>362</v>
      </c>
      <c r="AG3" s="114" t="s">
        <v>363</v>
      </c>
      <c r="AH3" s="114" t="s">
        <v>364</v>
      </c>
      <c r="AI3" s="114" t="s">
        <v>384</v>
      </c>
      <c r="AJ3" s="114" t="s">
        <v>385</v>
      </c>
      <c r="AK3" s="114" t="s">
        <v>386</v>
      </c>
      <c r="AL3" s="114" t="s">
        <v>387</v>
      </c>
      <c r="AM3" s="114" t="s">
        <v>388</v>
      </c>
      <c r="AN3" s="114" t="s">
        <v>389</v>
      </c>
      <c r="AO3" s="114" t="s">
        <v>390</v>
      </c>
      <c r="AP3" s="114" t="s">
        <v>391</v>
      </c>
      <c r="AQ3" s="114" t="s">
        <v>392</v>
      </c>
      <c r="AR3" s="114" t="s">
        <v>393</v>
      </c>
      <c r="AS3" s="114" t="s">
        <v>394</v>
      </c>
      <c r="AT3" s="114" t="s">
        <v>395</v>
      </c>
      <c r="AU3" s="114" t="s">
        <v>396</v>
      </c>
      <c r="AV3" s="114" t="s">
        <v>397</v>
      </c>
      <c r="AW3" s="114" t="s">
        <v>398</v>
      </c>
      <c r="AX3" s="114" t="s">
        <v>399</v>
      </c>
      <c r="AY3" s="114" t="s">
        <v>400</v>
      </c>
      <c r="AZ3" s="114" t="s">
        <v>401</v>
      </c>
      <c r="BA3" s="114" t="s">
        <v>402</v>
      </c>
      <c r="BB3" s="114" t="s">
        <v>403</v>
      </c>
      <c r="BC3" s="114" t="s">
        <v>404</v>
      </c>
      <c r="BD3" s="114" t="s">
        <v>405</v>
      </c>
    </row>
    <row r="4" spans="1:56" x14ac:dyDescent="0.25">
      <c r="A4" s="112">
        <f ca="1">Exceedance!U4</f>
        <v>42826</v>
      </c>
      <c r="B4" s="273">
        <v>13.816545999985458</v>
      </c>
      <c r="C4" s="273">
        <v>17.706545999985458</v>
      </c>
      <c r="D4" s="273">
        <v>13.956545999985456</v>
      </c>
      <c r="E4" s="1">
        <v>21.773545999985458</v>
      </c>
      <c r="F4" s="1">
        <v>13.100545999985455</v>
      </c>
      <c r="G4" s="1">
        <v>12.885545999985457</v>
      </c>
      <c r="H4" s="1">
        <v>11.953545999985458</v>
      </c>
      <c r="I4" s="1">
        <v>16.305545999985455</v>
      </c>
      <c r="J4" s="1">
        <v>13.846545999985459</v>
      </c>
      <c r="K4" s="1">
        <v>17.410545999985455</v>
      </c>
      <c r="L4" s="1">
        <v>14.854545999985456</v>
      </c>
      <c r="M4" s="1">
        <v>19.267545999985458</v>
      </c>
      <c r="N4" s="1">
        <v>18.839545999985454</v>
      </c>
      <c r="O4" s="1">
        <v>12.170545999985455</v>
      </c>
      <c r="P4" s="1">
        <v>19.251545999985453</v>
      </c>
      <c r="Q4" s="1">
        <v>13.061545999985457</v>
      </c>
      <c r="R4" s="1">
        <v>16.407545999985459</v>
      </c>
      <c r="S4" s="1">
        <v>11.593545999985455</v>
      </c>
      <c r="T4" s="1">
        <v>12.198545999985457</v>
      </c>
      <c r="U4" s="1">
        <v>12.969545999985456</v>
      </c>
      <c r="V4" s="1">
        <v>12.537545999985456</v>
      </c>
      <c r="W4" s="1">
        <v>12.986545999985456</v>
      </c>
      <c r="X4" s="1">
        <v>16.597545999985456</v>
      </c>
      <c r="Y4" s="1">
        <v>15.541545999985457</v>
      </c>
      <c r="Z4" s="1">
        <v>15.183545999985457</v>
      </c>
      <c r="AA4" s="1">
        <v>15.042545999985455</v>
      </c>
      <c r="AB4" s="1">
        <v>14.365545999985455</v>
      </c>
      <c r="AC4" s="1">
        <v>15.131545999985457</v>
      </c>
      <c r="AD4" s="1">
        <v>16.612545999985457</v>
      </c>
      <c r="AE4" s="1">
        <v>13.779545999985457</v>
      </c>
      <c r="AF4" s="2">
        <v>12.659545999985456</v>
      </c>
      <c r="AG4" s="2">
        <v>13.894545999985455</v>
      </c>
      <c r="AH4" s="2">
        <v>15.138545999985457</v>
      </c>
      <c r="AI4" s="2">
        <v>12.557545999985456</v>
      </c>
      <c r="AJ4" s="2">
        <v>17.291545999985455</v>
      </c>
      <c r="AK4" s="2">
        <v>11.658545999985458</v>
      </c>
      <c r="AL4" s="2">
        <v>13.437545999985456</v>
      </c>
      <c r="AM4" s="2">
        <v>13.956545999985456</v>
      </c>
    </row>
    <row r="5" spans="1:56" x14ac:dyDescent="0.25">
      <c r="A5" s="112">
        <f ca="1">Exceedance!U5</f>
        <v>42856</v>
      </c>
      <c r="B5" s="273">
        <v>13.325520000005984</v>
      </c>
      <c r="C5" s="273">
        <v>25.915520000005984</v>
      </c>
      <c r="D5" s="273">
        <v>21.735520000005984</v>
      </c>
      <c r="E5" s="1">
        <v>28.826520000005981</v>
      </c>
      <c r="F5" s="1">
        <v>11.761520000005985</v>
      </c>
      <c r="G5" s="1">
        <v>7.9635200000059809</v>
      </c>
      <c r="H5" s="1">
        <v>30.429520000005986</v>
      </c>
      <c r="I5" s="1">
        <v>32.070520000005992</v>
      </c>
      <c r="J5" s="1">
        <v>16.84552000000598</v>
      </c>
      <c r="K5" s="1">
        <v>27.633520000005976</v>
      </c>
      <c r="L5" s="1">
        <v>17.908520000005986</v>
      </c>
      <c r="M5" s="1">
        <v>19.79052000000598</v>
      </c>
      <c r="N5" s="1">
        <v>21.735520000005984</v>
      </c>
      <c r="O5" s="1">
        <v>15.269520000005981</v>
      </c>
      <c r="P5" s="1">
        <v>33.220520000005976</v>
      </c>
      <c r="Q5" s="1">
        <v>20.183520000005984</v>
      </c>
      <c r="R5" s="1">
        <v>24.838520000005985</v>
      </c>
      <c r="S5" s="1">
        <v>10.685520000005983</v>
      </c>
      <c r="T5" s="1">
        <v>30.111520000005992</v>
      </c>
      <c r="U5" s="1">
        <v>22.963520000005985</v>
      </c>
      <c r="V5" s="1">
        <v>16.573520000005981</v>
      </c>
      <c r="W5" s="1">
        <v>16.932520000005987</v>
      </c>
      <c r="X5" s="1">
        <v>30.477520000005985</v>
      </c>
      <c r="Y5" s="1">
        <v>31.461520000005983</v>
      </c>
      <c r="Z5" s="1">
        <v>14.102520000005985</v>
      </c>
      <c r="AA5" s="1">
        <v>21.10152000000598</v>
      </c>
      <c r="AB5" s="1">
        <v>27.686520000005984</v>
      </c>
      <c r="AC5" s="1">
        <v>22.05752000000599</v>
      </c>
      <c r="AD5" s="1">
        <v>23.571520000005986</v>
      </c>
      <c r="AE5" s="1">
        <v>24.483520000005981</v>
      </c>
      <c r="AF5" s="2">
        <v>14.419520000005983</v>
      </c>
      <c r="AG5" s="2">
        <v>27.06952000000598</v>
      </c>
      <c r="AH5" s="2">
        <v>10.822520000005984</v>
      </c>
      <c r="AI5" s="2">
        <v>9.6695200000059849</v>
      </c>
      <c r="AJ5" s="2">
        <v>29.074520000005986</v>
      </c>
      <c r="AK5" s="2">
        <v>22.37752000000598</v>
      </c>
      <c r="AL5" s="2">
        <v>13.891520000005983</v>
      </c>
      <c r="AM5" s="2">
        <v>18.853520000005982</v>
      </c>
    </row>
    <row r="6" spans="1:56" x14ac:dyDescent="0.25">
      <c r="A6" s="112">
        <f ca="1">Exceedance!U6</f>
        <v>42887</v>
      </c>
      <c r="B6" s="273">
        <v>18.975979999748233</v>
      </c>
      <c r="C6" s="273">
        <v>37.535979999748214</v>
      </c>
      <c r="D6" s="273">
        <v>27.795979999748212</v>
      </c>
      <c r="E6" s="1">
        <v>31.29097999974821</v>
      </c>
      <c r="F6" s="1">
        <v>23.033979999748215</v>
      </c>
      <c r="G6" s="1">
        <v>45.681979999748208</v>
      </c>
      <c r="H6" s="1">
        <v>44.064979999748225</v>
      </c>
      <c r="I6" s="1">
        <v>28.101979999748217</v>
      </c>
      <c r="J6" s="1">
        <v>27.387979999748211</v>
      </c>
      <c r="K6" s="1">
        <v>17.123979999748215</v>
      </c>
      <c r="L6" s="1">
        <v>25.655979999748215</v>
      </c>
      <c r="M6" s="1">
        <v>14.876033057851227</v>
      </c>
      <c r="N6" s="1">
        <v>37.111979999748222</v>
      </c>
      <c r="O6" s="1">
        <v>33.646979999748218</v>
      </c>
      <c r="P6" s="1">
        <v>18.225979999748212</v>
      </c>
      <c r="Q6" s="1">
        <v>32.260979999748216</v>
      </c>
      <c r="R6" s="1">
        <v>27.795979999748212</v>
      </c>
      <c r="S6" s="1">
        <v>58.972979999748233</v>
      </c>
      <c r="T6" s="1">
        <v>25.596979999748214</v>
      </c>
      <c r="U6" s="1">
        <v>43.096979999748214</v>
      </c>
      <c r="V6" s="1">
        <v>19.247979999748217</v>
      </c>
      <c r="W6" s="1">
        <v>47.694979999748227</v>
      </c>
      <c r="X6" s="1">
        <v>18.701979999748211</v>
      </c>
      <c r="Y6" s="1">
        <v>26.036979999748219</v>
      </c>
      <c r="Z6" s="1">
        <v>15.738979999748228</v>
      </c>
      <c r="AA6" s="1">
        <v>35.74397999974822</v>
      </c>
      <c r="AB6" s="1">
        <v>21.373979999748226</v>
      </c>
      <c r="AC6" s="1">
        <v>24.584979999748214</v>
      </c>
      <c r="AD6" s="1">
        <v>22.004979999748215</v>
      </c>
      <c r="AE6" s="1">
        <v>24.756979999748225</v>
      </c>
      <c r="AF6" s="2">
        <v>37.905979999748226</v>
      </c>
      <c r="AG6" s="2">
        <v>23.076979999748211</v>
      </c>
      <c r="AH6" s="2">
        <v>37.100979999748219</v>
      </c>
      <c r="AI6" s="2">
        <v>47.293979999748217</v>
      </c>
      <c r="AJ6" s="2">
        <v>14.876033057851227</v>
      </c>
      <c r="AK6" s="2">
        <v>40.43897999974822</v>
      </c>
      <c r="AL6" s="2">
        <v>30.75597999974822</v>
      </c>
      <c r="AM6" s="2">
        <v>53.213979999748219</v>
      </c>
    </row>
    <row r="7" spans="1:56" x14ac:dyDescent="0.25">
      <c r="A7" s="112">
        <f ca="1">Exceedance!U7</f>
        <v>42917</v>
      </c>
      <c r="B7" s="273">
        <v>23.322050000074888</v>
      </c>
      <c r="C7" s="273">
        <v>32.282050000074875</v>
      </c>
      <c r="D7" s="273">
        <v>23.962050000074868</v>
      </c>
      <c r="E7" s="1">
        <v>23.417050000074887</v>
      </c>
      <c r="F7" s="1">
        <v>27.340050000074886</v>
      </c>
      <c r="G7" s="1">
        <v>40.750050000074872</v>
      </c>
      <c r="H7" s="1">
        <v>32.299050000074857</v>
      </c>
      <c r="I7" s="1">
        <v>21.433050000074871</v>
      </c>
      <c r="J7" s="1">
        <v>24.901050000074886</v>
      </c>
      <c r="K7" s="1">
        <v>19.468050000074868</v>
      </c>
      <c r="L7" s="1">
        <v>24.685050000074884</v>
      </c>
      <c r="M7" s="1">
        <v>16.88199694197186</v>
      </c>
      <c r="N7" s="1">
        <v>27.683050000074871</v>
      </c>
      <c r="O7" s="1">
        <v>26.393050000074886</v>
      </c>
      <c r="P7" s="1">
        <v>23.962050000074868</v>
      </c>
      <c r="Q7" s="1">
        <v>28.83305000007487</v>
      </c>
      <c r="R7" s="1">
        <v>20.895050000074868</v>
      </c>
      <c r="S7" s="1">
        <v>73.877050000074888</v>
      </c>
      <c r="T7" s="1">
        <v>21.983050000074869</v>
      </c>
      <c r="U7" s="1">
        <v>27.189050000074868</v>
      </c>
      <c r="V7" s="1">
        <v>25.155050000074873</v>
      </c>
      <c r="W7" s="1">
        <v>40.24805000007489</v>
      </c>
      <c r="X7" s="1">
        <v>17.690050000074869</v>
      </c>
      <c r="Y7" s="1">
        <v>20.35605000007487</v>
      </c>
      <c r="Z7" s="1">
        <v>15.764050000074887</v>
      </c>
      <c r="AA7" s="1">
        <v>22.093050000074882</v>
      </c>
      <c r="AB7" s="1">
        <v>20.936050000074871</v>
      </c>
      <c r="AC7" s="1">
        <v>23.053050000074872</v>
      </c>
      <c r="AD7" s="1">
        <v>17.312050000074887</v>
      </c>
      <c r="AE7" s="1">
        <v>22.591050000074869</v>
      </c>
      <c r="AF7" s="2">
        <v>30.565050000074883</v>
      </c>
      <c r="AG7" s="2">
        <v>25.181050000074869</v>
      </c>
      <c r="AH7" s="2">
        <v>22.227050000074868</v>
      </c>
      <c r="AI7" s="2">
        <v>36.782050000074882</v>
      </c>
      <c r="AJ7" s="2">
        <v>15.371900826446268</v>
      </c>
      <c r="AK7" s="2">
        <v>25.648050000074885</v>
      </c>
      <c r="AL7" s="2">
        <v>21.074050000074873</v>
      </c>
      <c r="AM7" s="2">
        <v>31.043050000074885</v>
      </c>
    </row>
    <row r="8" spans="1:56" x14ac:dyDescent="0.25">
      <c r="A8" s="112">
        <f ca="1">Exceedance!U8</f>
        <v>42948</v>
      </c>
      <c r="B8" s="273">
        <v>22.17434999993765</v>
      </c>
      <c r="C8" s="273">
        <v>26.144349999937646</v>
      </c>
      <c r="D8" s="273">
        <v>23.28434999993766</v>
      </c>
      <c r="E8" s="1">
        <v>23.424349999937665</v>
      </c>
      <c r="F8" s="1">
        <v>23.423349999937663</v>
      </c>
      <c r="G8" s="1">
        <v>30.701349999937666</v>
      </c>
      <c r="H8" s="1">
        <v>26.764349999937664</v>
      </c>
      <c r="I8" s="1">
        <v>22.790349999937664</v>
      </c>
      <c r="J8" s="1">
        <v>23.130349999937664</v>
      </c>
      <c r="K8" s="1">
        <v>22.605349999937669</v>
      </c>
      <c r="L8" s="1">
        <v>23.185349999937664</v>
      </c>
      <c r="M8" s="1">
        <v>22.018349999937666</v>
      </c>
      <c r="N8" s="1">
        <v>23.914349999937667</v>
      </c>
      <c r="O8" s="1">
        <v>23.28434999993766</v>
      </c>
      <c r="P8" s="1">
        <v>24.578349999937664</v>
      </c>
      <c r="Q8" s="1">
        <v>23.954349999937662</v>
      </c>
      <c r="R8" s="1">
        <v>22.268349999937666</v>
      </c>
      <c r="S8" s="1">
        <v>36.569349999937671</v>
      </c>
      <c r="T8" s="1">
        <v>22.389349999937664</v>
      </c>
      <c r="U8" s="1">
        <v>24.873349999937663</v>
      </c>
      <c r="V8" s="1">
        <v>22.732349999937664</v>
      </c>
      <c r="W8" s="1">
        <v>27.120349999937666</v>
      </c>
      <c r="X8" s="1">
        <v>21.643349999937666</v>
      </c>
      <c r="Y8" s="1">
        <v>22.878349999937665</v>
      </c>
      <c r="Z8" s="1">
        <v>20.262349999937666</v>
      </c>
      <c r="AA8" s="1">
        <v>22.703349999937664</v>
      </c>
      <c r="AB8" s="1">
        <v>22.036349999937666</v>
      </c>
      <c r="AC8" s="1">
        <v>23.797349999937666</v>
      </c>
      <c r="AD8" s="1">
        <v>21.834349999937661</v>
      </c>
      <c r="AE8" s="1">
        <v>23.33634999993766</v>
      </c>
      <c r="AF8" s="2">
        <v>24.183349999937665</v>
      </c>
      <c r="AG8" s="2">
        <v>22.870349999937666</v>
      </c>
      <c r="AH8" s="2">
        <v>24.480349999937665</v>
      </c>
      <c r="AI8" s="2">
        <v>26.286349999937663</v>
      </c>
      <c r="AJ8" s="2">
        <v>15.927446115463272</v>
      </c>
      <c r="AK8" s="2">
        <v>24.471349999937665</v>
      </c>
      <c r="AL8" s="2">
        <v>22.353349999937667</v>
      </c>
      <c r="AM8" s="2">
        <v>24.992349999937666</v>
      </c>
    </row>
    <row r="9" spans="1:56" x14ac:dyDescent="0.25">
      <c r="A9" s="112">
        <f ca="1">Exceedance!U9</f>
        <v>42979</v>
      </c>
      <c r="B9" s="273">
        <v>21.33832000023623</v>
      </c>
      <c r="C9" s="273">
        <v>23.748320000236216</v>
      </c>
      <c r="D9" s="273">
        <v>22.638320000236231</v>
      </c>
      <c r="E9" s="1">
        <v>22.452320000236217</v>
      </c>
      <c r="F9" s="1">
        <v>23.262320000236233</v>
      </c>
      <c r="G9" s="1">
        <v>24.05932000023623</v>
      </c>
      <c r="H9" s="1">
        <v>23.776320000236229</v>
      </c>
      <c r="I9" s="1">
        <v>22.555320000236218</v>
      </c>
      <c r="J9" s="1">
        <v>23.418320000236218</v>
      </c>
      <c r="K9" s="1">
        <v>21.793320000236218</v>
      </c>
      <c r="L9" s="1">
        <v>22.638320000236217</v>
      </c>
      <c r="M9" s="1">
        <v>21.502320000236232</v>
      </c>
      <c r="N9" s="1">
        <v>22.724320000236233</v>
      </c>
      <c r="O9" s="1">
        <v>22.162320000236232</v>
      </c>
      <c r="P9" s="1">
        <v>23.103320000236231</v>
      </c>
      <c r="Q9" s="1">
        <v>22.926320000236217</v>
      </c>
      <c r="R9" s="1">
        <v>21.951320000236233</v>
      </c>
      <c r="S9" s="1">
        <v>27.300320000236201</v>
      </c>
      <c r="T9" s="1">
        <v>22.220320000236214</v>
      </c>
      <c r="U9" s="1">
        <v>23.406320000236228</v>
      </c>
      <c r="V9" s="1">
        <v>21.531320000236217</v>
      </c>
      <c r="W9" s="1">
        <v>23.901320000236236</v>
      </c>
      <c r="X9" s="1">
        <v>21.523320000236218</v>
      </c>
      <c r="Y9" s="1">
        <v>22.195320000236233</v>
      </c>
      <c r="Z9" s="1">
        <v>20.696320000236231</v>
      </c>
      <c r="AA9" s="1">
        <v>24.048320000236213</v>
      </c>
      <c r="AB9" s="1">
        <v>21.815320000236216</v>
      </c>
      <c r="AC9" s="1">
        <v>22.121320000236217</v>
      </c>
      <c r="AD9" s="1">
        <v>22.063320000236232</v>
      </c>
      <c r="AE9" s="1">
        <v>23.200320000236218</v>
      </c>
      <c r="AF9" s="2">
        <v>22.648320000236232</v>
      </c>
      <c r="AG9" s="2">
        <v>22.060320000236214</v>
      </c>
      <c r="AH9" s="2">
        <v>22.257320000236216</v>
      </c>
      <c r="AI9" s="2">
        <v>23.284320000236232</v>
      </c>
      <c r="AJ9" s="2">
        <v>21.166320000236233</v>
      </c>
      <c r="AK9" s="2">
        <v>24.117320000236234</v>
      </c>
      <c r="AL9" s="2">
        <v>23.145320000236232</v>
      </c>
      <c r="AM9" s="2">
        <v>23.81232000023623</v>
      </c>
    </row>
    <row r="10" spans="1:56" x14ac:dyDescent="0.25">
      <c r="A10" s="112">
        <f ca="1">Exceedance!U10</f>
        <v>43009</v>
      </c>
      <c r="B10" s="273">
        <v>8.1201799999835558</v>
      </c>
      <c r="C10" s="273">
        <v>9.9101799999835407</v>
      </c>
      <c r="D10" s="273">
        <v>9.4501799999835399</v>
      </c>
      <c r="E10" s="1">
        <v>9.9991799999835411</v>
      </c>
      <c r="F10" s="1">
        <v>9.8591799999835406</v>
      </c>
      <c r="G10" s="1">
        <v>10.98817999998354</v>
      </c>
      <c r="H10" s="1">
        <v>11.308179999983558</v>
      </c>
      <c r="I10" s="1">
        <v>13.48217999998354</v>
      </c>
      <c r="J10" s="1">
        <v>11.036179999983558</v>
      </c>
      <c r="K10" s="1">
        <v>9.0161799999835424</v>
      </c>
      <c r="L10" s="1">
        <v>9.6191799999835421</v>
      </c>
      <c r="M10" s="1">
        <v>8.9711799999835442</v>
      </c>
      <c r="N10" s="1">
        <v>12.532179999983541</v>
      </c>
      <c r="O10" s="1">
        <v>9.5241799999835575</v>
      </c>
      <c r="P10" s="1">
        <v>9.5951799999835412</v>
      </c>
      <c r="Q10" s="1">
        <v>10.767179999983542</v>
      </c>
      <c r="R10" s="1">
        <v>9.6381799999835405</v>
      </c>
      <c r="S10" s="1">
        <v>14.494179999983556</v>
      </c>
      <c r="T10" s="1">
        <v>10.053179999983557</v>
      </c>
      <c r="U10" s="1">
        <v>11.262179999983541</v>
      </c>
      <c r="V10" s="1">
        <v>10.044179999983557</v>
      </c>
      <c r="W10" s="1">
        <v>11.013179999983542</v>
      </c>
      <c r="X10" s="1">
        <v>9.0691799999835414</v>
      </c>
      <c r="Y10" s="1">
        <v>9.4531799999835417</v>
      </c>
      <c r="Z10" s="1">
        <v>9.4921799999835397</v>
      </c>
      <c r="AA10" s="1">
        <v>10.319179999983559</v>
      </c>
      <c r="AB10" s="1">
        <v>9.4511799999835571</v>
      </c>
      <c r="AC10" s="1">
        <v>10.660179999983542</v>
      </c>
      <c r="AD10" s="1">
        <v>12.310179999983557</v>
      </c>
      <c r="AE10" s="1">
        <v>10.88517999998354</v>
      </c>
      <c r="AF10" s="2">
        <v>10.478179999983542</v>
      </c>
      <c r="AG10" s="2">
        <v>10.169179999983555</v>
      </c>
      <c r="AH10" s="2">
        <v>9.8091799999835558</v>
      </c>
      <c r="AI10" s="2">
        <v>11.096179999983541</v>
      </c>
      <c r="AJ10" s="2">
        <v>8.6041799999835735</v>
      </c>
      <c r="AK10" s="2">
        <v>12.003179999983541</v>
      </c>
      <c r="AL10" s="2">
        <v>12.681179999983542</v>
      </c>
      <c r="AM10" s="2">
        <v>10.692179999983541</v>
      </c>
    </row>
    <row r="11" spans="1:56" x14ac:dyDescent="0.25">
      <c r="A11" s="112">
        <f ca="1">Exceedance!U11</f>
        <v>43040</v>
      </c>
      <c r="B11" s="273">
        <v>6.908319999979657</v>
      </c>
      <c r="C11" s="273">
        <v>8.1383199999796734</v>
      </c>
      <c r="D11" s="273">
        <v>7.6183199999796738</v>
      </c>
      <c r="E11" s="1">
        <v>9.3693199999796732</v>
      </c>
      <c r="F11" s="1">
        <v>8.4113199999796713</v>
      </c>
      <c r="G11" s="1">
        <v>9.8173199999796896</v>
      </c>
      <c r="H11" s="1">
        <v>9.6023199999796596</v>
      </c>
      <c r="I11" s="1">
        <v>10.081319999979687</v>
      </c>
      <c r="J11" s="1">
        <v>8.9193199999796704</v>
      </c>
      <c r="K11" s="1">
        <v>8.0663199999796724</v>
      </c>
      <c r="L11" s="1">
        <v>8.336319999979672</v>
      </c>
      <c r="M11" s="1">
        <v>7.8173199999796728</v>
      </c>
      <c r="N11" s="1">
        <v>11.223319999979672</v>
      </c>
      <c r="O11" s="1">
        <v>8.4953199999796727</v>
      </c>
      <c r="P11" s="1">
        <v>8.5053199999796725</v>
      </c>
      <c r="Q11" s="1">
        <v>9.3233199999796721</v>
      </c>
      <c r="R11" s="1">
        <v>9.0563199999796726</v>
      </c>
      <c r="S11" s="1">
        <v>11.580319999979672</v>
      </c>
      <c r="T11" s="1">
        <v>8.6053199999796739</v>
      </c>
      <c r="U11" s="1">
        <v>9.4923199999796726</v>
      </c>
      <c r="V11" s="1">
        <v>8.3723199999796734</v>
      </c>
      <c r="W11" s="1">
        <v>9.738319999979673</v>
      </c>
      <c r="X11" s="1">
        <v>7.9923199999796877</v>
      </c>
      <c r="Y11" s="1">
        <v>8.8163199999796724</v>
      </c>
      <c r="Z11" s="1">
        <v>7.6113199999796723</v>
      </c>
      <c r="AA11" s="1">
        <v>8.7613199999796727</v>
      </c>
      <c r="AB11" s="1">
        <v>8.6543199999796752</v>
      </c>
      <c r="AC11" s="1">
        <v>9.690319999979673</v>
      </c>
      <c r="AD11" s="1">
        <v>9.3913199999796699</v>
      </c>
      <c r="AE11" s="1">
        <v>9.4363199999796876</v>
      </c>
      <c r="AF11" s="2">
        <v>9.483319999979674</v>
      </c>
      <c r="AG11" s="2">
        <v>9.2763199999796715</v>
      </c>
      <c r="AH11" s="2">
        <v>9.3513199999796726</v>
      </c>
      <c r="AI11" s="2">
        <v>9.5693199999796725</v>
      </c>
      <c r="AJ11" s="2">
        <v>7.6313199999796728</v>
      </c>
      <c r="AK11" s="2">
        <v>9.5133199999796734</v>
      </c>
      <c r="AL11" s="2">
        <v>9.2723199999796719</v>
      </c>
      <c r="AM11" s="2">
        <v>9.9603199999796725</v>
      </c>
    </row>
    <row r="12" spans="1:56" x14ac:dyDescent="0.25">
      <c r="A12" s="112">
        <f ca="1">Exceedance!U12</f>
        <v>43070</v>
      </c>
      <c r="B12" s="273">
        <v>4.6115702479338809</v>
      </c>
      <c r="C12" s="273">
        <v>5.2500000000000071</v>
      </c>
      <c r="D12" s="273">
        <v>4.6800000000000086</v>
      </c>
      <c r="E12" s="1">
        <v>6.1200000000000072</v>
      </c>
      <c r="F12" s="1">
        <v>5.4790000000000072</v>
      </c>
      <c r="G12" s="1">
        <v>6.734000000000008</v>
      </c>
      <c r="H12" s="1">
        <v>6.5910000000000082</v>
      </c>
      <c r="I12" s="1">
        <v>6.2330000000000076</v>
      </c>
      <c r="J12" s="1">
        <v>5.6800000000000086</v>
      </c>
      <c r="K12" s="1">
        <v>5.3230000000000084</v>
      </c>
      <c r="L12" s="1">
        <v>5.4910000000000085</v>
      </c>
      <c r="M12" s="1">
        <v>4.9420000000000073</v>
      </c>
      <c r="N12" s="1">
        <v>6.9110000000000094</v>
      </c>
      <c r="O12" s="1">
        <v>5.6740000000000084</v>
      </c>
      <c r="P12" s="1">
        <v>5.6350000000000078</v>
      </c>
      <c r="Q12" s="1">
        <v>6.0390000000000086</v>
      </c>
      <c r="R12" s="1">
        <v>5.7900000000000089</v>
      </c>
      <c r="S12" s="1">
        <v>8.3230000000000075</v>
      </c>
      <c r="T12" s="1">
        <v>5.7530000000000081</v>
      </c>
      <c r="U12" s="1">
        <v>6.3570000000000073</v>
      </c>
      <c r="V12" s="1">
        <v>5.6160000000000085</v>
      </c>
      <c r="W12" s="1">
        <v>6.7320000000000082</v>
      </c>
      <c r="X12" s="1">
        <v>5.1940000000000071</v>
      </c>
      <c r="Y12" s="1">
        <v>5.7170000000000076</v>
      </c>
      <c r="Z12" s="1">
        <v>4.702000000000008</v>
      </c>
      <c r="AA12" s="1">
        <v>5.8660000000000085</v>
      </c>
      <c r="AB12" s="1">
        <v>5.4900000000000082</v>
      </c>
      <c r="AC12" s="1">
        <v>5.9140000000000095</v>
      </c>
      <c r="AD12" s="1">
        <v>5.7320000000000082</v>
      </c>
      <c r="AE12" s="1">
        <v>5.8180000000000085</v>
      </c>
      <c r="AF12" s="2">
        <v>6.1550000000000074</v>
      </c>
      <c r="AG12" s="2">
        <v>5.8260000000000076</v>
      </c>
      <c r="AH12" s="2">
        <v>5.9410000000000078</v>
      </c>
      <c r="AI12" s="2">
        <v>6.4670000000000076</v>
      </c>
      <c r="AJ12" s="2">
        <v>4.8200000000000083</v>
      </c>
      <c r="AK12" s="2">
        <v>6.3190000000000088</v>
      </c>
      <c r="AL12" s="2">
        <v>5.8010000000000073</v>
      </c>
      <c r="AM12" s="2">
        <v>6.9110000000000094</v>
      </c>
    </row>
    <row r="13" spans="1:56" x14ac:dyDescent="0.25">
      <c r="A13" s="112">
        <f ca="1">Exceedance!U13</f>
        <v>43101</v>
      </c>
      <c r="B13" s="273">
        <v>4.6115702479338809</v>
      </c>
      <c r="C13" s="273">
        <v>4.87</v>
      </c>
      <c r="D13" s="273">
        <v>4.6115702479338809</v>
      </c>
      <c r="E13" s="1">
        <v>5.3690000000000069</v>
      </c>
      <c r="F13" s="1">
        <v>4.8929999999999998</v>
      </c>
      <c r="G13" s="1">
        <v>6.0030000000000001</v>
      </c>
      <c r="H13" s="1">
        <v>5.89</v>
      </c>
      <c r="I13" s="1">
        <v>5.4489999999999998</v>
      </c>
      <c r="J13" s="1">
        <v>5.05</v>
      </c>
      <c r="K13" s="1">
        <v>4.7610000000000072</v>
      </c>
      <c r="L13" s="1">
        <v>4.9000000000000075</v>
      </c>
      <c r="M13" s="1">
        <v>4.6115702479338809</v>
      </c>
      <c r="N13" s="1">
        <v>5.8499999999999988</v>
      </c>
      <c r="O13" s="1">
        <v>5.0709999999999997</v>
      </c>
      <c r="P13" s="1">
        <v>5.0419999999999998</v>
      </c>
      <c r="Q13" s="1">
        <v>5.3450000000000069</v>
      </c>
      <c r="R13" s="1">
        <v>5.0890000000000004</v>
      </c>
      <c r="S13" s="1">
        <v>7.2730000000000086</v>
      </c>
      <c r="T13" s="1">
        <v>5.0540000000000074</v>
      </c>
      <c r="U13" s="1">
        <v>5.6770000000000085</v>
      </c>
      <c r="V13" s="1">
        <v>4.8370000000000068</v>
      </c>
      <c r="W13" s="1">
        <v>5.9889999999999999</v>
      </c>
      <c r="X13" s="1">
        <v>4.6399999999999997</v>
      </c>
      <c r="Y13" s="1">
        <v>5.0300000000000082</v>
      </c>
      <c r="Z13" s="1">
        <v>4.6115702479338809</v>
      </c>
      <c r="AA13" s="1">
        <v>5.2359999999999998</v>
      </c>
      <c r="AB13" s="1">
        <v>4.8380000000000001</v>
      </c>
      <c r="AC13" s="1">
        <v>5.1360000000000072</v>
      </c>
      <c r="AD13" s="1">
        <v>5.0070000000000006</v>
      </c>
      <c r="AE13" s="1">
        <v>5.0760000000000076</v>
      </c>
      <c r="AF13" s="2">
        <v>5.468</v>
      </c>
      <c r="AG13" s="2">
        <v>5.0999999999999996</v>
      </c>
      <c r="AH13" s="2">
        <v>5.2040000000000095</v>
      </c>
      <c r="AI13" s="2">
        <v>5.7550000000000079</v>
      </c>
      <c r="AJ13" s="2">
        <v>4.6115702479338809</v>
      </c>
      <c r="AK13" s="2">
        <v>5.6300000000000079</v>
      </c>
      <c r="AL13" s="2">
        <v>5.1040000000000001</v>
      </c>
      <c r="AM13" s="2">
        <v>6.2720000000000002</v>
      </c>
    </row>
    <row r="14" spans="1:56" x14ac:dyDescent="0.25">
      <c r="A14" s="112">
        <f ca="1">Exceedance!U14</f>
        <v>43132</v>
      </c>
      <c r="B14" s="273">
        <v>4.1652892561983439</v>
      </c>
      <c r="C14" s="273">
        <v>4.8145799999776537</v>
      </c>
      <c r="D14" s="273">
        <v>4.3130097520437722</v>
      </c>
      <c r="E14" s="1">
        <v>5.1205799999776538</v>
      </c>
      <c r="F14" s="1">
        <v>4.7535799999776529</v>
      </c>
      <c r="G14" s="1">
        <v>5.6495799999776537</v>
      </c>
      <c r="H14" s="1">
        <v>5.567579999977653</v>
      </c>
      <c r="I14" s="1">
        <v>5.1855799999776542</v>
      </c>
      <c r="J14" s="1">
        <v>4.8855799999776535</v>
      </c>
      <c r="K14" s="1">
        <v>4.6485799999776667</v>
      </c>
      <c r="L14" s="1">
        <v>4.7495799999776676</v>
      </c>
      <c r="M14" s="1">
        <v>4.1652892561983439</v>
      </c>
      <c r="N14" s="1">
        <v>5.4885799999776523</v>
      </c>
      <c r="O14" s="1">
        <v>4.8915799999776537</v>
      </c>
      <c r="P14" s="1">
        <v>4.8865799999776538</v>
      </c>
      <c r="Q14" s="1">
        <v>5.1285799999776671</v>
      </c>
      <c r="R14" s="1">
        <v>4.9195799999776524</v>
      </c>
      <c r="S14" s="1">
        <v>6.662579999977666</v>
      </c>
      <c r="T14" s="1">
        <v>4.8775799999776677</v>
      </c>
      <c r="U14" s="1">
        <v>5.3945799999776671</v>
      </c>
      <c r="V14" s="1">
        <v>4.6795799999776673</v>
      </c>
      <c r="W14" s="1">
        <v>5.6335799999776537</v>
      </c>
      <c r="X14" s="1">
        <v>4.5565799999776528</v>
      </c>
      <c r="Y14" s="1">
        <v>4.8685799999776673</v>
      </c>
      <c r="Z14" s="1">
        <v>4.1652892561983439</v>
      </c>
      <c r="AA14" s="1">
        <v>5.0245799999776528</v>
      </c>
      <c r="AB14" s="1">
        <v>4.7125799999776534</v>
      </c>
      <c r="AC14" s="1">
        <v>4.9445799999776527</v>
      </c>
      <c r="AD14" s="1">
        <v>4.8435799999776528</v>
      </c>
      <c r="AE14" s="1">
        <v>4.8775799999776535</v>
      </c>
      <c r="AF14" s="2">
        <v>5.2195799999776531</v>
      </c>
      <c r="AG14" s="2">
        <v>4.9195799999776524</v>
      </c>
      <c r="AH14" s="2">
        <v>4.9985799999776663</v>
      </c>
      <c r="AI14" s="2">
        <v>5.4645799999776674</v>
      </c>
      <c r="AJ14" s="2">
        <v>4.1652892561983439</v>
      </c>
      <c r="AK14" s="2">
        <v>5.3495799999776672</v>
      </c>
      <c r="AL14" s="2">
        <v>5.0365799999776533</v>
      </c>
      <c r="AM14" s="2">
        <v>5.9155799999776537</v>
      </c>
    </row>
    <row r="15" spans="1:56" x14ac:dyDescent="0.25">
      <c r="A15" s="112">
        <f ca="1">Exceedance!U15</f>
        <v>43160</v>
      </c>
      <c r="B15" s="273">
        <v>5.5753202479450774</v>
      </c>
      <c r="C15" s="273">
        <v>7.0191700000335171</v>
      </c>
      <c r="D15" s="273">
        <v>6.7291700000335082</v>
      </c>
      <c r="E15" s="1">
        <v>6.6161700000335104</v>
      </c>
      <c r="F15" s="1">
        <v>7.0601700000335095</v>
      </c>
      <c r="G15" s="1">
        <v>7.1231700000335172</v>
      </c>
      <c r="H15" s="1">
        <v>7.4721700000335094</v>
      </c>
      <c r="I15" s="1">
        <v>7.8021700000335086</v>
      </c>
      <c r="J15" s="1">
        <v>6.6561700000335096</v>
      </c>
      <c r="K15" s="1">
        <v>6.1861700000335089</v>
      </c>
      <c r="L15" s="1">
        <v>6.9531700000335164</v>
      </c>
      <c r="M15" s="1">
        <v>6.7588904958789477</v>
      </c>
      <c r="N15" s="1">
        <v>7.4171700000335168</v>
      </c>
      <c r="O15" s="1">
        <v>6.7331700000335095</v>
      </c>
      <c r="P15" s="1">
        <v>6.8211700000335087</v>
      </c>
      <c r="Q15" s="1">
        <v>7.1141700000335089</v>
      </c>
      <c r="R15" s="1">
        <v>7.3631700000335165</v>
      </c>
      <c r="S15" s="1">
        <v>8.1141700000335089</v>
      </c>
      <c r="T15" s="1">
        <v>6.7651700000335087</v>
      </c>
      <c r="U15" s="1">
        <v>7.2591700000335093</v>
      </c>
      <c r="V15" s="1">
        <v>6.9841700000335099</v>
      </c>
      <c r="W15" s="1">
        <v>7.1871700000335093</v>
      </c>
      <c r="X15" s="1">
        <v>6.2771700000335082</v>
      </c>
      <c r="Y15" s="1">
        <v>6.4181700000335091</v>
      </c>
      <c r="Z15" s="1">
        <v>5.5238904958789457</v>
      </c>
      <c r="AA15" s="1">
        <v>8.2851700000335082</v>
      </c>
      <c r="AB15" s="1">
        <v>6.1951700000335084</v>
      </c>
      <c r="AC15" s="1">
        <v>6.4241700000335173</v>
      </c>
      <c r="AD15" s="1">
        <v>8.7181700000335187</v>
      </c>
      <c r="AE15" s="1">
        <v>6.3691700000335096</v>
      </c>
      <c r="AF15" s="2">
        <v>7.2241700000334932</v>
      </c>
      <c r="AG15" s="2">
        <v>6.3961700000335178</v>
      </c>
      <c r="AH15" s="2">
        <v>6.7351700000335084</v>
      </c>
      <c r="AI15" s="2">
        <v>8.2021700000335098</v>
      </c>
      <c r="AJ15" s="2">
        <v>5.5618904958789406</v>
      </c>
      <c r="AK15" s="2">
        <v>6.8241700000335168</v>
      </c>
      <c r="AL15" s="2">
        <v>8.0401700000335161</v>
      </c>
      <c r="AM15" s="2">
        <v>7.6361700000335082</v>
      </c>
    </row>
    <row r="16" spans="1:56" x14ac:dyDescent="0.25">
      <c r="A16" s="112">
        <f ca="1">Exceedance!U16</f>
        <v>43191</v>
      </c>
      <c r="B16" s="273">
        <v>8.4515300000226308</v>
      </c>
      <c r="C16" s="273">
        <v>10.921530000022631</v>
      </c>
      <c r="D16" s="273">
        <v>9.5115300000226313</v>
      </c>
      <c r="E16" s="1">
        <v>6.2415300000226308</v>
      </c>
      <c r="F16" s="1">
        <v>5.6465300000226311</v>
      </c>
      <c r="G16" s="1">
        <v>5.4515300000226317</v>
      </c>
      <c r="H16" s="1">
        <v>10.372530000022632</v>
      </c>
      <c r="I16" s="1">
        <v>12.60353000002263</v>
      </c>
      <c r="J16" s="1">
        <v>9.2425300000226311</v>
      </c>
      <c r="K16" s="1">
        <v>7.3045300000226314</v>
      </c>
      <c r="L16" s="1">
        <v>12.07753000002263</v>
      </c>
      <c r="M16" s="1">
        <v>11.20253000002263</v>
      </c>
      <c r="N16" s="1">
        <v>7.481530000022631</v>
      </c>
      <c r="O16" s="1">
        <v>10.848530000022633</v>
      </c>
      <c r="P16" s="1">
        <v>8.6055300000226165</v>
      </c>
      <c r="Q16" s="1">
        <v>8.7575300000226299</v>
      </c>
      <c r="R16" s="1">
        <v>6.683530000022631</v>
      </c>
      <c r="S16" s="1">
        <v>9.9215300000226314</v>
      </c>
      <c r="T16" s="1">
        <v>6.6865300000226151</v>
      </c>
      <c r="U16" s="1">
        <v>6.7935300000226313</v>
      </c>
      <c r="V16" s="1">
        <v>6.9725300000226307</v>
      </c>
      <c r="W16" s="1">
        <v>10.220530000022631</v>
      </c>
      <c r="X16" s="1">
        <v>7.768530000022615</v>
      </c>
      <c r="Y16" s="1">
        <v>8.9785300000226158</v>
      </c>
      <c r="Z16" s="1">
        <v>6.864530000022631</v>
      </c>
      <c r="AA16" s="1">
        <v>12.288530000022616</v>
      </c>
      <c r="AB16" s="1">
        <v>6.9565300000226298</v>
      </c>
      <c r="AC16" s="1">
        <v>10.017530000022633</v>
      </c>
      <c r="AD16" s="1">
        <v>10.00353000002263</v>
      </c>
      <c r="AE16" s="1">
        <v>4.6375300000226165</v>
      </c>
      <c r="AF16" s="2">
        <v>7.034530000022631</v>
      </c>
      <c r="AG16" s="2">
        <v>7.2225300000226378</v>
      </c>
      <c r="AH16" s="2">
        <v>7.2045300000226309</v>
      </c>
      <c r="AI16" s="2">
        <v>13.505530000022631</v>
      </c>
      <c r="AJ16" s="2">
        <v>5.5325300000226303</v>
      </c>
      <c r="AK16" s="2">
        <v>6.7855300000226304</v>
      </c>
      <c r="AL16" s="2">
        <v>11.08353000002263</v>
      </c>
      <c r="AM16" s="2">
        <v>11.413530000022616</v>
      </c>
    </row>
    <row r="17" spans="1:39" x14ac:dyDescent="0.25">
      <c r="A17" s="112">
        <f ca="1">Exceedance!U17</f>
        <v>43221</v>
      </c>
      <c r="B17" s="273">
        <v>8.0355200000059828</v>
      </c>
      <c r="C17" s="273">
        <v>18.255520000005983</v>
      </c>
      <c r="D17" s="273">
        <v>13.015520000005985</v>
      </c>
      <c r="E17" s="1">
        <v>11.364520000005985</v>
      </c>
      <c r="F17" s="1">
        <v>7.685950413223134</v>
      </c>
      <c r="G17" s="1">
        <v>32.63352000000598</v>
      </c>
      <c r="H17" s="1">
        <v>36.625520000005992</v>
      </c>
      <c r="I17" s="1">
        <v>28.383520000005984</v>
      </c>
      <c r="J17" s="1">
        <v>24.329520000005981</v>
      </c>
      <c r="K17" s="1">
        <v>7.685950413223134</v>
      </c>
      <c r="L17" s="1">
        <v>10.303520000005982</v>
      </c>
      <c r="M17" s="1">
        <v>7.685950413223134</v>
      </c>
      <c r="N17" s="1">
        <v>9.5155200000059832</v>
      </c>
      <c r="O17" s="1">
        <v>7.9355200000059813</v>
      </c>
      <c r="P17" s="1">
        <v>23.658520000005986</v>
      </c>
      <c r="Q17" s="1">
        <v>11.214520000005987</v>
      </c>
      <c r="R17" s="1">
        <v>10.406520000005983</v>
      </c>
      <c r="S17" s="1">
        <v>46.489520000005989</v>
      </c>
      <c r="T17" s="1">
        <v>22.223520000005976</v>
      </c>
      <c r="U17" s="1">
        <v>7.685950413223134</v>
      </c>
      <c r="V17" s="1">
        <v>8.3535200000059806</v>
      </c>
      <c r="W17" s="1">
        <v>16.298520000005983</v>
      </c>
      <c r="X17" s="1">
        <v>8.2145200000059813</v>
      </c>
      <c r="Y17" s="1">
        <v>7.685950413223134</v>
      </c>
      <c r="Z17" s="1">
        <v>7.685950413223134</v>
      </c>
      <c r="AA17" s="1">
        <v>7.7335200000059823</v>
      </c>
      <c r="AB17" s="1">
        <v>7.9625200000059815</v>
      </c>
      <c r="AC17" s="1">
        <v>16.885520000005986</v>
      </c>
      <c r="AD17" s="1">
        <v>13.401520000005984</v>
      </c>
      <c r="AE17" s="1">
        <v>14.176520000005981</v>
      </c>
      <c r="AF17" s="2">
        <v>21.100520000005986</v>
      </c>
      <c r="AG17" s="2">
        <v>7.685950413223134</v>
      </c>
      <c r="AH17" s="2">
        <v>8.6275200000059868</v>
      </c>
      <c r="AI17" s="2">
        <v>7.685950413223134</v>
      </c>
      <c r="AJ17" s="2">
        <v>7.685950413223134</v>
      </c>
      <c r="AK17" s="2">
        <v>17.258520000005987</v>
      </c>
      <c r="AL17" s="2">
        <v>9.8695200000059824</v>
      </c>
      <c r="AM17" s="2">
        <v>7.685950413223134</v>
      </c>
    </row>
    <row r="18" spans="1:39" x14ac:dyDescent="0.25">
      <c r="A18" s="112">
        <f ca="1">Exceedance!U18</f>
        <v>43252</v>
      </c>
      <c r="B18" s="273">
        <v>14.876033057851227</v>
      </c>
      <c r="C18" s="273">
        <v>28.955979999748237</v>
      </c>
      <c r="D18" s="273">
        <v>18.515979999748232</v>
      </c>
      <c r="E18" s="1">
        <v>30.173979999748219</v>
      </c>
      <c r="F18" s="1">
        <v>28.058549586531075</v>
      </c>
      <c r="G18" s="1">
        <v>69.323979999748204</v>
      </c>
      <c r="H18" s="1">
        <v>33.539979999748212</v>
      </c>
      <c r="I18" s="1">
        <v>34.316979999748234</v>
      </c>
      <c r="J18" s="1">
        <v>14.876033057851227</v>
      </c>
      <c r="K18" s="1">
        <v>14.876033057851227</v>
      </c>
      <c r="L18" s="1">
        <v>14.876033057851227</v>
      </c>
      <c r="M18" s="1">
        <v>14.876033057851227</v>
      </c>
      <c r="N18" s="1">
        <v>21.310979999748216</v>
      </c>
      <c r="O18" s="1">
        <v>14.876033057851227</v>
      </c>
      <c r="P18" s="1">
        <v>43.394979999748216</v>
      </c>
      <c r="Q18" s="1">
        <v>16.731979999748216</v>
      </c>
      <c r="R18" s="1">
        <v>60.608979999748236</v>
      </c>
      <c r="S18" s="1">
        <v>42.064979999748218</v>
      </c>
      <c r="T18" s="1">
        <v>52.258979999748249</v>
      </c>
      <c r="U18" s="1">
        <v>14.876033057851227</v>
      </c>
      <c r="V18" s="1">
        <v>28.048979999748234</v>
      </c>
      <c r="W18" s="1">
        <v>14.876033057851227</v>
      </c>
      <c r="X18" s="1">
        <v>14.876033057851227</v>
      </c>
      <c r="Y18" s="1">
        <v>14.876033057851227</v>
      </c>
      <c r="Z18" s="1">
        <v>14.876033057851227</v>
      </c>
      <c r="AA18" s="1">
        <v>14.876033057851227</v>
      </c>
      <c r="AB18" s="1">
        <v>14.876033057851227</v>
      </c>
      <c r="AC18" s="1">
        <v>18.316979999748217</v>
      </c>
      <c r="AD18" s="1">
        <v>14.876033057851227</v>
      </c>
      <c r="AE18" s="1">
        <v>65.218979999748228</v>
      </c>
      <c r="AF18" s="2">
        <v>23.131979999748211</v>
      </c>
      <c r="AG18" s="2">
        <v>14.876033057851227</v>
      </c>
      <c r="AH18" s="2">
        <v>54.451979999748211</v>
      </c>
      <c r="AI18" s="2">
        <v>14.876033057851227</v>
      </c>
      <c r="AJ18" s="2">
        <v>14.876033057851227</v>
      </c>
      <c r="AK18" s="2">
        <v>37.311979999748225</v>
      </c>
      <c r="AL18" s="2">
        <v>29.745979999748215</v>
      </c>
      <c r="AM18" s="2">
        <v>14.876033057851227</v>
      </c>
    </row>
    <row r="19" spans="1:39" x14ac:dyDescent="0.25">
      <c r="A19" s="112">
        <f ca="1">Exceedance!U19</f>
        <v>43282</v>
      </c>
      <c r="B19" s="273">
        <v>15.371900826446268</v>
      </c>
      <c r="C19" s="273">
        <v>28.292050000074887</v>
      </c>
      <c r="D19" s="273">
        <v>23.10205000007489</v>
      </c>
      <c r="E19" s="1">
        <v>31.154050000074868</v>
      </c>
      <c r="F19" s="1">
        <v>35.190050000074891</v>
      </c>
      <c r="G19" s="1">
        <v>43.67205000007489</v>
      </c>
      <c r="H19" s="1">
        <v>23.438050000074888</v>
      </c>
      <c r="I19" s="1">
        <v>27.640050000074886</v>
      </c>
      <c r="J19" s="1">
        <v>17.800996941971867</v>
      </c>
      <c r="K19" s="1">
        <v>15.371900826446268</v>
      </c>
      <c r="L19" s="1">
        <v>15.371900826446268</v>
      </c>
      <c r="M19" s="1">
        <v>15.371900826446268</v>
      </c>
      <c r="N19" s="1">
        <v>21.344050000074883</v>
      </c>
      <c r="O19" s="1">
        <v>15.371900826446268</v>
      </c>
      <c r="P19" s="1">
        <v>34.680050000074871</v>
      </c>
      <c r="Q19" s="1">
        <v>18.134050000074868</v>
      </c>
      <c r="R19" s="1">
        <v>79.679050000074881</v>
      </c>
      <c r="S19" s="1">
        <v>27.94605000007487</v>
      </c>
      <c r="T19" s="1">
        <v>30.730050000074868</v>
      </c>
      <c r="U19" s="1">
        <v>15.371900826446268</v>
      </c>
      <c r="V19" s="1">
        <v>29.371050000074888</v>
      </c>
      <c r="W19" s="1">
        <v>15.371900826446268</v>
      </c>
      <c r="X19" s="1">
        <v>15.371900826446268</v>
      </c>
      <c r="Y19" s="1">
        <v>15.371900826446268</v>
      </c>
      <c r="Z19" s="1">
        <v>15.501566528754715</v>
      </c>
      <c r="AA19" s="1">
        <v>15.371900826446268</v>
      </c>
      <c r="AB19" s="1">
        <v>15.371900826446268</v>
      </c>
      <c r="AC19" s="1">
        <v>16.583050000074874</v>
      </c>
      <c r="AD19" s="1">
        <v>15.371900826446268</v>
      </c>
      <c r="AE19" s="1">
        <v>42.42805000007489</v>
      </c>
      <c r="AF19" s="2">
        <v>25.705050000074877</v>
      </c>
      <c r="AG19" s="2">
        <v>15.371900826446268</v>
      </c>
      <c r="AH19" s="2">
        <v>41.034050000074885</v>
      </c>
      <c r="AI19" s="2">
        <v>15.371900826446268</v>
      </c>
      <c r="AJ19" s="2">
        <v>15.371900826446268</v>
      </c>
      <c r="AK19" s="2">
        <v>22.759050000074883</v>
      </c>
      <c r="AL19" s="2">
        <v>21.154050000074871</v>
      </c>
      <c r="AM19" s="2">
        <v>15.371900826446268</v>
      </c>
    </row>
    <row r="20" spans="1:39" x14ac:dyDescent="0.25">
      <c r="A20" s="112">
        <f ca="1">Exceedance!U20</f>
        <v>43313</v>
      </c>
      <c r="B20" s="273">
        <v>15.371900826446268</v>
      </c>
      <c r="C20" s="273">
        <v>24.42434999993765</v>
      </c>
      <c r="D20" s="273">
        <v>22.584349999937665</v>
      </c>
      <c r="E20" s="1">
        <v>23.885349999937649</v>
      </c>
      <c r="F20" s="1">
        <v>27.409349999937664</v>
      </c>
      <c r="G20" s="1">
        <v>29.178349999937648</v>
      </c>
      <c r="H20" s="1">
        <v>23.101349999937668</v>
      </c>
      <c r="I20" s="1">
        <v>23.867349999937662</v>
      </c>
      <c r="J20" s="1">
        <v>21.758349999937678</v>
      </c>
      <c r="K20" s="1">
        <v>15.371900826446268</v>
      </c>
      <c r="L20" s="1">
        <v>15.371900826446268</v>
      </c>
      <c r="M20" s="1">
        <v>16.848015702246101</v>
      </c>
      <c r="N20" s="1">
        <v>21.202349999937667</v>
      </c>
      <c r="O20" s="1">
        <v>15.371900826446268</v>
      </c>
      <c r="P20" s="1">
        <v>24.941349999937664</v>
      </c>
      <c r="Q20" s="1">
        <v>20.350349999937666</v>
      </c>
      <c r="R20" s="1">
        <v>36.494349999937675</v>
      </c>
      <c r="S20" s="1">
        <v>24.127349999937664</v>
      </c>
      <c r="T20" s="1">
        <v>25.233349999937666</v>
      </c>
      <c r="U20" s="1">
        <v>15.371900826446268</v>
      </c>
      <c r="V20" s="1">
        <v>23.195349999937662</v>
      </c>
      <c r="W20" s="1">
        <v>15.371900826446268</v>
      </c>
      <c r="X20" s="1">
        <v>15.371900826446268</v>
      </c>
      <c r="Y20" s="1">
        <v>15.371900826446268</v>
      </c>
      <c r="Z20" s="1">
        <v>19.65634999993766</v>
      </c>
      <c r="AA20" s="1">
        <v>15.371900826446268</v>
      </c>
      <c r="AB20" s="1">
        <v>18.447446115463269</v>
      </c>
      <c r="AC20" s="1">
        <v>20.808349999937665</v>
      </c>
      <c r="AD20" s="1">
        <v>17.275446115463271</v>
      </c>
      <c r="AE20" s="1">
        <v>26.358349999937666</v>
      </c>
      <c r="AF20" s="2">
        <v>22.233349999937666</v>
      </c>
      <c r="AG20" s="2">
        <v>18.375015702246078</v>
      </c>
      <c r="AH20" s="2">
        <v>26.492349999937666</v>
      </c>
      <c r="AI20" s="2">
        <v>15.371900826446268</v>
      </c>
      <c r="AJ20" s="2">
        <v>15.371900826446268</v>
      </c>
      <c r="AK20" s="2">
        <v>22.588349999937666</v>
      </c>
      <c r="AL20" s="2">
        <v>21.382349999937663</v>
      </c>
      <c r="AM20" s="2">
        <v>15.371900826446268</v>
      </c>
    </row>
    <row r="21" spans="1:39" x14ac:dyDescent="0.25">
      <c r="A21" s="112">
        <f ca="1">Exceedance!U21</f>
        <v>43344</v>
      </c>
      <c r="B21" s="273">
        <v>15.720865289253227</v>
      </c>
      <c r="C21" s="273">
        <v>23.088320000236216</v>
      </c>
      <c r="D21" s="273">
        <v>22.008320000236218</v>
      </c>
      <c r="E21" s="1">
        <v>24.130320000236232</v>
      </c>
      <c r="F21" s="1">
        <v>22.971320000236233</v>
      </c>
      <c r="G21" s="1">
        <v>25.480320000236219</v>
      </c>
      <c r="H21" s="1">
        <v>23.365320000236231</v>
      </c>
      <c r="I21" s="1">
        <v>24.701320000236219</v>
      </c>
      <c r="J21" s="1">
        <v>21.71632000023623</v>
      </c>
      <c r="K21" s="1">
        <v>11.900826446280982</v>
      </c>
      <c r="L21" s="1">
        <v>20.174865289253219</v>
      </c>
      <c r="M21" s="1">
        <v>20.510320000236231</v>
      </c>
      <c r="N21" s="1">
        <v>21.401320000236232</v>
      </c>
      <c r="O21" s="1">
        <v>15.198865289253238</v>
      </c>
      <c r="P21" s="1">
        <v>24.104320000236232</v>
      </c>
      <c r="Q21" s="1">
        <v>21.010320000236216</v>
      </c>
      <c r="R21" s="1">
        <v>28.034320000236232</v>
      </c>
      <c r="S21" s="1">
        <v>23.974320000236233</v>
      </c>
      <c r="T21" s="1">
        <v>24.204320000236233</v>
      </c>
      <c r="U21" s="1">
        <v>19.307434876036066</v>
      </c>
      <c r="V21" s="1">
        <v>22.375320000236233</v>
      </c>
      <c r="W21" s="1">
        <v>13.414865289253227</v>
      </c>
      <c r="X21" s="1">
        <v>14.322865289253212</v>
      </c>
      <c r="Y21" s="1">
        <v>11.900826446280982</v>
      </c>
      <c r="Z21" s="1">
        <v>22.110320000236232</v>
      </c>
      <c r="AA21" s="1">
        <v>11.900826446280982</v>
      </c>
      <c r="AB21" s="1">
        <v>20.717320000236231</v>
      </c>
      <c r="AC21" s="1">
        <v>21.778320000236231</v>
      </c>
      <c r="AD21" s="1">
        <v>21.96332000023623</v>
      </c>
      <c r="AE21" s="1">
        <v>24.356320000236234</v>
      </c>
      <c r="AF21" s="2">
        <v>22.070320000236219</v>
      </c>
      <c r="AG21" s="2">
        <v>20.78032000023623</v>
      </c>
      <c r="AH21" s="2">
        <v>23.957320000236201</v>
      </c>
      <c r="AI21" s="2">
        <v>11.900826446280982</v>
      </c>
      <c r="AJ21" s="2">
        <v>15.176434876036073</v>
      </c>
      <c r="AK21" s="2">
        <v>23.947320000236203</v>
      </c>
      <c r="AL21" s="2">
        <v>22.106320000236217</v>
      </c>
      <c r="AM21" s="2">
        <v>11.900826446280982</v>
      </c>
    </row>
    <row r="22" spans="1:39" x14ac:dyDescent="0.25">
      <c r="A22" s="112">
        <f ca="1">Exceedance!U22</f>
        <v>43374</v>
      </c>
      <c r="B22" s="273">
        <v>8.4201799999835405</v>
      </c>
      <c r="C22" s="273">
        <v>9.6401799999835429</v>
      </c>
      <c r="D22" s="273">
        <v>9.0701799999835426</v>
      </c>
      <c r="E22" s="1">
        <v>10.204179999983539</v>
      </c>
      <c r="F22" s="1">
        <v>9.637179999983541</v>
      </c>
      <c r="G22" s="1">
        <v>12.345179999983557</v>
      </c>
      <c r="H22" s="1">
        <v>13.931179999983543</v>
      </c>
      <c r="I22" s="1">
        <v>11.808179999983556</v>
      </c>
      <c r="J22" s="1">
        <v>8.6271799999835572</v>
      </c>
      <c r="K22" s="1">
        <v>6.1487603305785079</v>
      </c>
      <c r="L22" s="1">
        <v>8.2021799999835565</v>
      </c>
      <c r="M22" s="1">
        <v>9.9321799999835569</v>
      </c>
      <c r="N22" s="1">
        <v>8.5261799999835564</v>
      </c>
      <c r="O22" s="1">
        <v>7.6741799999835258</v>
      </c>
      <c r="P22" s="1">
        <v>11.437179999983542</v>
      </c>
      <c r="Q22" s="1">
        <v>8.4291799999835426</v>
      </c>
      <c r="R22" s="1">
        <v>14.571179999983542</v>
      </c>
      <c r="S22" s="1">
        <v>11.39217999998354</v>
      </c>
      <c r="T22" s="1">
        <v>11.576179999983557</v>
      </c>
      <c r="U22" s="1">
        <v>8.7661799999835708</v>
      </c>
      <c r="V22" s="1">
        <v>9.3271799999835405</v>
      </c>
      <c r="W22" s="1">
        <v>7.8751799999835415</v>
      </c>
      <c r="X22" s="1">
        <v>7.3441799999835569</v>
      </c>
      <c r="Y22" s="1">
        <v>6.1487603305785079</v>
      </c>
      <c r="Z22" s="1">
        <v>8.339179999983557</v>
      </c>
      <c r="AA22" s="1">
        <v>6.1487603305785079</v>
      </c>
      <c r="AB22" s="1">
        <v>8.9661799999835399</v>
      </c>
      <c r="AC22" s="1">
        <v>11.659179999983541</v>
      </c>
      <c r="AD22" s="1">
        <v>9.3841799999835711</v>
      </c>
      <c r="AE22" s="1">
        <v>11.592179999983543</v>
      </c>
      <c r="AF22" s="2">
        <v>9.828179999983556</v>
      </c>
      <c r="AG22" s="2">
        <v>8.1221799999835724</v>
      </c>
      <c r="AH22" s="2">
        <v>11.296179999983542</v>
      </c>
      <c r="AI22" s="2">
        <v>6.1487603305785079</v>
      </c>
      <c r="AJ22" s="2">
        <v>9.0621799999835577</v>
      </c>
      <c r="AK22" s="2">
        <v>13.039179999983556</v>
      </c>
      <c r="AL22" s="2">
        <v>8.8211799999835563</v>
      </c>
      <c r="AM22" s="2">
        <v>6.1487603305785079</v>
      </c>
    </row>
    <row r="23" spans="1:39" x14ac:dyDescent="0.25">
      <c r="A23" s="112">
        <f ca="1">Exceedance!U23</f>
        <v>43405</v>
      </c>
      <c r="B23" s="273">
        <v>7.3783199999796576</v>
      </c>
      <c r="C23" s="273">
        <v>7.7183199999796877</v>
      </c>
      <c r="D23" s="273">
        <v>7.4683199999796726</v>
      </c>
      <c r="E23" s="1">
        <v>8.695319999979672</v>
      </c>
      <c r="F23" s="1">
        <v>8.6363199999796727</v>
      </c>
      <c r="G23" s="1">
        <v>10.442319999979672</v>
      </c>
      <c r="H23" s="1">
        <v>10.414319999979671</v>
      </c>
      <c r="I23" s="1">
        <v>9.5463199999796711</v>
      </c>
      <c r="J23" s="1">
        <v>7.7263199999796726</v>
      </c>
      <c r="K23" s="1">
        <v>4.4628099173553686</v>
      </c>
      <c r="L23" s="1">
        <v>7.1603199999796736</v>
      </c>
      <c r="M23" s="1">
        <v>9.0103199999796733</v>
      </c>
      <c r="N23" s="1">
        <v>7.6313199999796728</v>
      </c>
      <c r="O23" s="1">
        <v>6.8533199999796723</v>
      </c>
      <c r="P23" s="1">
        <v>9.8813199999796719</v>
      </c>
      <c r="Q23" s="1">
        <v>7.9583199999796737</v>
      </c>
      <c r="R23" s="1">
        <v>11.625319999979672</v>
      </c>
      <c r="S23" s="1">
        <v>9.6783199999796725</v>
      </c>
      <c r="T23" s="1">
        <v>9.7473199999796574</v>
      </c>
      <c r="U23" s="1">
        <v>7.315319999979657</v>
      </c>
      <c r="V23" s="1">
        <v>8.2933199999796727</v>
      </c>
      <c r="W23" s="1">
        <v>6.9513199999796722</v>
      </c>
      <c r="X23" s="1">
        <v>6.9523199999796725</v>
      </c>
      <c r="Y23" s="1">
        <v>4.4628099173553686</v>
      </c>
      <c r="Z23" s="1">
        <v>7.0953199999796572</v>
      </c>
      <c r="AA23" s="1">
        <v>4.4628099173553686</v>
      </c>
      <c r="AB23" s="1">
        <v>8.2473199999796751</v>
      </c>
      <c r="AC23" s="1">
        <v>8.8513199999796708</v>
      </c>
      <c r="AD23" s="1">
        <v>8.1913199999796582</v>
      </c>
      <c r="AE23" s="1">
        <v>10.505319999979687</v>
      </c>
      <c r="AF23" s="2">
        <v>8.9693199999796587</v>
      </c>
      <c r="AG23" s="2">
        <v>7.8373199999796572</v>
      </c>
      <c r="AH23" s="2">
        <v>9.7323199999796728</v>
      </c>
      <c r="AI23" s="2">
        <v>4.4628099173553686</v>
      </c>
      <c r="AJ23" s="2">
        <v>7.1483199999796581</v>
      </c>
      <c r="AK23" s="2">
        <v>9.5493199999796747</v>
      </c>
      <c r="AL23" s="2">
        <v>8.2803199999796728</v>
      </c>
      <c r="AM23" s="2">
        <v>6.9663480991397986</v>
      </c>
    </row>
    <row r="24" spans="1:39" x14ac:dyDescent="0.25">
      <c r="A24" s="112">
        <f ca="1">Exceedance!U24</f>
        <v>43435</v>
      </c>
      <c r="B24" s="273">
        <v>4.6800000000000086</v>
      </c>
      <c r="C24" s="273">
        <v>4.6800000000000086</v>
      </c>
      <c r="D24" s="273">
        <v>4.6800000000000086</v>
      </c>
      <c r="E24" s="1">
        <v>5.7370000000000081</v>
      </c>
      <c r="F24" s="1">
        <v>5.6330000000000071</v>
      </c>
      <c r="G24" s="1">
        <v>7.3540000000000072</v>
      </c>
      <c r="H24" s="1">
        <v>6.5180000000000069</v>
      </c>
      <c r="I24" s="1">
        <v>6.2460000000000075</v>
      </c>
      <c r="J24" s="1">
        <v>5.0030000000000081</v>
      </c>
      <c r="K24" s="1">
        <v>4.6115702479338809</v>
      </c>
      <c r="L24" s="1">
        <v>4.6115702479338809</v>
      </c>
      <c r="M24" s="1">
        <v>5.0290000000000088</v>
      </c>
      <c r="N24" s="1">
        <v>4.8700000000000081</v>
      </c>
      <c r="O24" s="1">
        <v>4.6115702479338809</v>
      </c>
      <c r="P24" s="1">
        <v>6.5390000000000077</v>
      </c>
      <c r="Q24" s="1">
        <v>4.8140000000000001</v>
      </c>
      <c r="R24" s="1">
        <v>8.362000000000009</v>
      </c>
      <c r="S24" s="1">
        <v>6.7600000000000069</v>
      </c>
      <c r="T24" s="1">
        <v>6.5860000000000074</v>
      </c>
      <c r="U24" s="1">
        <v>4.6340000000000074</v>
      </c>
      <c r="V24" s="1">
        <v>5.3940000000000072</v>
      </c>
      <c r="W24" s="1">
        <v>4.6115702479338809</v>
      </c>
      <c r="X24" s="1">
        <v>4.6115702479338809</v>
      </c>
      <c r="Y24" s="1">
        <v>4.6115702479338809</v>
      </c>
      <c r="Z24" s="1">
        <v>4.6115702479338809</v>
      </c>
      <c r="AA24" s="1">
        <v>4.6115702479338809</v>
      </c>
      <c r="AB24" s="1">
        <v>4.6450000000000085</v>
      </c>
      <c r="AC24" s="1">
        <v>5.261000000000009</v>
      </c>
      <c r="AD24" s="1">
        <v>4.7060000000000075</v>
      </c>
      <c r="AE24" s="1">
        <v>7.0280000000000085</v>
      </c>
      <c r="AF24" s="2">
        <v>5.5330000000000075</v>
      </c>
      <c r="AG24" s="2">
        <v>4.6115702479338809</v>
      </c>
      <c r="AH24" s="2">
        <v>6.6130000000000075</v>
      </c>
      <c r="AI24" s="2">
        <v>4.6115702479338809</v>
      </c>
      <c r="AJ24" s="2">
        <v>4.6115702479338809</v>
      </c>
      <c r="AK24" s="2">
        <v>6.0440000000000076</v>
      </c>
      <c r="AL24" s="2">
        <v>5.3680000000000074</v>
      </c>
      <c r="AM24" s="2">
        <v>4.6115702479338809</v>
      </c>
    </row>
    <row r="25" spans="1:39" x14ac:dyDescent="0.25">
      <c r="A25" s="112">
        <f ca="1">Exceedance!U25</f>
        <v>43466</v>
      </c>
      <c r="B25" s="273">
        <v>4.6115702479338809</v>
      </c>
      <c r="C25" s="273">
        <v>4.6115702479338809</v>
      </c>
      <c r="D25" s="273">
        <v>4.6115702479338809</v>
      </c>
      <c r="E25" s="1">
        <v>5.1210000000000084</v>
      </c>
      <c r="F25" s="1">
        <v>5.0060000000000002</v>
      </c>
      <c r="G25" s="1">
        <v>6.569</v>
      </c>
      <c r="H25" s="1">
        <v>5.7</v>
      </c>
      <c r="I25" s="1">
        <v>5.5570000000000004</v>
      </c>
      <c r="J25" s="1">
        <v>4.6115702479338809</v>
      </c>
      <c r="K25" s="1">
        <v>4.6115702479338809</v>
      </c>
      <c r="L25" s="1">
        <v>4.6115702479338809</v>
      </c>
      <c r="M25" s="1">
        <v>4.6115702479338809</v>
      </c>
      <c r="N25" s="1">
        <v>4.6115702479338809</v>
      </c>
      <c r="O25" s="1">
        <v>4.6115702479338809</v>
      </c>
      <c r="P25" s="1">
        <v>5.7900000000000089</v>
      </c>
      <c r="Q25" s="1">
        <v>4.6115702479338809</v>
      </c>
      <c r="R25" s="1">
        <v>7.3070000000000004</v>
      </c>
      <c r="S25" s="1">
        <v>5.9420000000000082</v>
      </c>
      <c r="T25" s="1">
        <v>5.8800000000000079</v>
      </c>
      <c r="U25" s="1">
        <v>4.6115702479338809</v>
      </c>
      <c r="V25" s="1">
        <v>4.7869999999999999</v>
      </c>
      <c r="W25" s="1">
        <v>4.6115702479338809</v>
      </c>
      <c r="X25" s="1">
        <v>4.6115702479338809</v>
      </c>
      <c r="Y25" s="1">
        <v>4.6115702479338809</v>
      </c>
      <c r="Z25" s="1">
        <v>4.6115702479338809</v>
      </c>
      <c r="AA25" s="1">
        <v>4.6115702479338809</v>
      </c>
      <c r="AB25" s="1">
        <v>4.6115702479338809</v>
      </c>
      <c r="AC25" s="1">
        <v>4.6115702479338809</v>
      </c>
      <c r="AD25" s="1">
        <v>4.6115702479338809</v>
      </c>
      <c r="AE25" s="1">
        <v>6.2409999999999997</v>
      </c>
      <c r="AF25" s="2">
        <v>4.8310000000000075</v>
      </c>
      <c r="AG25" s="2">
        <v>4.6115702479338809</v>
      </c>
      <c r="AH25" s="2">
        <v>5.8819999999999997</v>
      </c>
      <c r="AI25" s="2">
        <v>4.6115702479338809</v>
      </c>
      <c r="AJ25" s="2">
        <v>4.6115702479338809</v>
      </c>
      <c r="AK25" s="2">
        <v>5.3180000000000076</v>
      </c>
      <c r="AL25" s="2">
        <v>4.875000000000008</v>
      </c>
      <c r="AM25" s="2">
        <v>4.6115702479338809</v>
      </c>
    </row>
    <row r="26" spans="1:39" x14ac:dyDescent="0.25">
      <c r="A26" s="112">
        <f ca="1">Exceedance!U26</f>
        <v>43497</v>
      </c>
      <c r="B26" s="273">
        <v>4.3130097520437722</v>
      </c>
      <c r="C26" s="273">
        <v>4.3130097520437722</v>
      </c>
      <c r="D26" s="273">
        <v>4.3130097520437722</v>
      </c>
      <c r="E26" s="1">
        <v>4.9375799999776531</v>
      </c>
      <c r="F26" s="1">
        <v>4.8295799999776525</v>
      </c>
      <c r="G26" s="1">
        <v>6.1195799999776526</v>
      </c>
      <c r="H26" s="1">
        <v>5.3885799999776536</v>
      </c>
      <c r="I26" s="1">
        <v>5.2995799999776532</v>
      </c>
      <c r="J26" s="1">
        <v>4.2720097520437843</v>
      </c>
      <c r="K26" s="1">
        <v>4.1652892561983439</v>
      </c>
      <c r="L26" s="1">
        <v>4.1652892561983439</v>
      </c>
      <c r="M26" s="1">
        <v>4.1652892561983439</v>
      </c>
      <c r="N26" s="1">
        <v>4.1652892561983439</v>
      </c>
      <c r="O26" s="1">
        <v>4.1652892561983439</v>
      </c>
      <c r="P26" s="1">
        <v>5.490579999977653</v>
      </c>
      <c r="Q26" s="1">
        <v>4.1652892561983439</v>
      </c>
      <c r="R26" s="1">
        <v>6.6895799999776537</v>
      </c>
      <c r="S26" s="1">
        <v>5.5965799999776538</v>
      </c>
      <c r="T26" s="1">
        <v>5.5595799999776672</v>
      </c>
      <c r="U26" s="1">
        <v>4.1652892561983439</v>
      </c>
      <c r="V26" s="1">
        <v>4.6515799999776535</v>
      </c>
      <c r="W26" s="1">
        <v>4.1652892561983439</v>
      </c>
      <c r="X26" s="1">
        <v>4.1652892561983439</v>
      </c>
      <c r="Y26" s="1">
        <v>4.1652892561983439</v>
      </c>
      <c r="Z26" s="1">
        <v>4.1652892561983439</v>
      </c>
      <c r="AA26" s="1">
        <v>4.1652892561983439</v>
      </c>
      <c r="AB26" s="1">
        <v>4.1652892561983439</v>
      </c>
      <c r="AC26" s="1">
        <v>4.4680097520437716</v>
      </c>
      <c r="AD26" s="1">
        <v>4.1652892561983439</v>
      </c>
      <c r="AE26" s="1">
        <v>5.8445799999776531</v>
      </c>
      <c r="AF26" s="2">
        <v>4.695579999977654</v>
      </c>
      <c r="AG26" s="2">
        <v>4.1652892561983439</v>
      </c>
      <c r="AH26" s="2">
        <v>5.567579999977653</v>
      </c>
      <c r="AI26" s="2">
        <v>4.1652892561983439</v>
      </c>
      <c r="AJ26" s="2">
        <v>4.1652892561983439</v>
      </c>
      <c r="AK26" s="2">
        <v>5.2095799999776533</v>
      </c>
      <c r="AL26" s="2">
        <v>4.7715799999776669</v>
      </c>
      <c r="AM26" s="2">
        <v>4.1652892561983439</v>
      </c>
    </row>
    <row r="27" spans="1:39" x14ac:dyDescent="0.25">
      <c r="A27" s="112">
        <f ca="1">Exceedance!U27</f>
        <v>43525</v>
      </c>
      <c r="B27" s="273">
        <v>6.7291700000335082</v>
      </c>
      <c r="C27" s="273">
        <v>6.7291700000335082</v>
      </c>
      <c r="D27" s="273">
        <v>6.7291700000335082</v>
      </c>
      <c r="E27" s="1">
        <v>7.247170000033516</v>
      </c>
      <c r="F27" s="1">
        <v>6.2971700000335096</v>
      </c>
      <c r="G27" s="1">
        <v>8.0181700000335177</v>
      </c>
      <c r="H27" s="1">
        <v>8.0151700000335087</v>
      </c>
      <c r="I27" s="1">
        <v>7.0771700000335089</v>
      </c>
      <c r="J27" s="1">
        <v>5.9451700000335164</v>
      </c>
      <c r="K27" s="1">
        <v>4.6115702479338809</v>
      </c>
      <c r="L27" s="1">
        <v>5.010320247945069</v>
      </c>
      <c r="M27" s="1">
        <v>5.5858904958789681</v>
      </c>
      <c r="N27" s="1">
        <v>5.9868904958789466</v>
      </c>
      <c r="O27" s="1">
        <v>4.6115702479338809</v>
      </c>
      <c r="P27" s="1">
        <v>7.4851700000335164</v>
      </c>
      <c r="Q27" s="1">
        <v>6.2308904958789526</v>
      </c>
      <c r="R27" s="1">
        <v>8.1411700000335099</v>
      </c>
      <c r="S27" s="1">
        <v>7.4611700000335084</v>
      </c>
      <c r="T27" s="1">
        <v>7.4241700000335094</v>
      </c>
      <c r="U27" s="1">
        <v>5.4028904958789452</v>
      </c>
      <c r="V27" s="1">
        <v>6.1961700000335087</v>
      </c>
      <c r="W27" s="1">
        <v>4.6115702479338809</v>
      </c>
      <c r="X27" s="1">
        <v>4.6115702479338809</v>
      </c>
      <c r="Y27" s="1">
        <v>4.6115702479338809</v>
      </c>
      <c r="Z27" s="1">
        <v>5.6503202479450625</v>
      </c>
      <c r="AA27" s="1">
        <v>4.6115702479338809</v>
      </c>
      <c r="AB27" s="1">
        <v>4.7508904958789424</v>
      </c>
      <c r="AC27" s="1">
        <v>8.271170000033516</v>
      </c>
      <c r="AD27" s="1">
        <v>4.920890495878961</v>
      </c>
      <c r="AE27" s="1">
        <v>7.8351700000335169</v>
      </c>
      <c r="AF27" s="2">
        <v>6.1691700000335095</v>
      </c>
      <c r="AG27" s="2">
        <v>4.9753202479450573</v>
      </c>
      <c r="AH27" s="2">
        <v>8.3041700000335101</v>
      </c>
      <c r="AI27" s="2">
        <v>4.6115702479338809</v>
      </c>
      <c r="AJ27" s="2">
        <v>4.6115702479338809</v>
      </c>
      <c r="AK27" s="2">
        <v>8.2181700000335098</v>
      </c>
      <c r="AL27" s="2">
        <v>6.4751700000335095</v>
      </c>
      <c r="AM27" s="2">
        <v>4.6115702479338809</v>
      </c>
    </row>
    <row r="28" spans="1:39" x14ac:dyDescent="0.25">
      <c r="A28" s="112">
        <f ca="1">Exceedance!U28</f>
        <v>43556</v>
      </c>
      <c r="B28" s="273">
        <v>9.5115300000226313</v>
      </c>
      <c r="C28" s="273">
        <v>9.5115300000226313</v>
      </c>
      <c r="D28" s="273">
        <v>9.5115300000226313</v>
      </c>
      <c r="E28" s="1">
        <v>5.816530000022631</v>
      </c>
      <c r="F28" s="1">
        <v>4.6895300000226161</v>
      </c>
      <c r="G28" s="1">
        <v>10.549530000022632</v>
      </c>
      <c r="H28" s="1">
        <v>12.856530000022632</v>
      </c>
      <c r="I28" s="1">
        <v>9.6995300000226301</v>
      </c>
      <c r="J28" s="1">
        <v>7.026530000022631</v>
      </c>
      <c r="K28" s="1">
        <v>4.8938181818182667</v>
      </c>
      <c r="L28" s="1">
        <v>10.61953000002263</v>
      </c>
      <c r="M28" s="1">
        <v>6.0205300000226005</v>
      </c>
      <c r="N28" s="1">
        <v>10.059530000022631</v>
      </c>
      <c r="O28" s="1">
        <v>6.183280000033804</v>
      </c>
      <c r="P28" s="1">
        <v>9.1545300000226302</v>
      </c>
      <c r="Q28" s="1">
        <v>5.9345300000226304</v>
      </c>
      <c r="R28" s="1">
        <v>9.9505300000226313</v>
      </c>
      <c r="S28" s="1">
        <v>7.3265300000226166</v>
      </c>
      <c r="T28" s="1">
        <v>6.949530000022631</v>
      </c>
      <c r="U28" s="1">
        <v>6.2155300000226319</v>
      </c>
      <c r="V28" s="1">
        <v>8.9695300000226315</v>
      </c>
      <c r="W28" s="1">
        <v>5.9712800000338255</v>
      </c>
      <c r="X28" s="1">
        <v>5.9032800000338126</v>
      </c>
      <c r="Y28" s="1">
        <v>4.4628099173553686</v>
      </c>
      <c r="Z28" s="1">
        <v>10.775530000022631</v>
      </c>
      <c r="AA28" s="1">
        <v>4.4628099173553686</v>
      </c>
      <c r="AB28" s="1">
        <v>8.8095300000226313</v>
      </c>
      <c r="AC28" s="1">
        <v>9.5475300000226309</v>
      </c>
      <c r="AD28" s="1">
        <v>4.4628099173553686</v>
      </c>
      <c r="AE28" s="1">
        <v>7.4885300000226307</v>
      </c>
      <c r="AF28" s="2">
        <v>6.9455300000226305</v>
      </c>
      <c r="AG28" s="2">
        <v>6.1435300000226309</v>
      </c>
      <c r="AH28" s="2">
        <v>13.63253000002263</v>
      </c>
      <c r="AI28" s="2">
        <v>4.4628099173553686</v>
      </c>
      <c r="AJ28" s="2">
        <v>4.4628099173553686</v>
      </c>
      <c r="AK28" s="2">
        <v>11.215530000022616</v>
      </c>
      <c r="AL28" s="2">
        <v>9.91453000002263</v>
      </c>
      <c r="AM28" s="2">
        <v>4.4628099173553686</v>
      </c>
    </row>
    <row r="29" spans="1:39" x14ac:dyDescent="0.25">
      <c r="A29" s="112">
        <f ca="1">Exceedance!U29</f>
        <v>43586</v>
      </c>
      <c r="B29" s="273">
        <v>13.015520000005985</v>
      </c>
      <c r="C29" s="273">
        <v>13.015520000005985</v>
      </c>
      <c r="D29" s="273">
        <v>13.015520000005985</v>
      </c>
      <c r="E29" s="1">
        <v>7.685950413223134</v>
      </c>
      <c r="F29" s="1">
        <v>29.939520000005992</v>
      </c>
      <c r="G29" s="1">
        <v>37.246520000005987</v>
      </c>
      <c r="H29" s="1">
        <v>28.814520000005988</v>
      </c>
      <c r="I29" s="1">
        <v>25.040520000005976</v>
      </c>
      <c r="J29" s="1">
        <v>7.685950413223134</v>
      </c>
      <c r="K29" s="1">
        <v>7.685950413223134</v>
      </c>
      <c r="L29" s="1">
        <v>7.685950413223134</v>
      </c>
      <c r="M29" s="1">
        <v>7.685950413223134</v>
      </c>
      <c r="N29" s="1">
        <v>7.685950413223134</v>
      </c>
      <c r="O29" s="1">
        <v>18.664520000005986</v>
      </c>
      <c r="P29" s="1">
        <v>11.885520000005982</v>
      </c>
      <c r="Q29" s="1">
        <v>8.6485200000059823</v>
      </c>
      <c r="R29" s="1">
        <v>46.713520000005985</v>
      </c>
      <c r="S29" s="1">
        <v>22.276520000005984</v>
      </c>
      <c r="T29" s="1">
        <v>7.685950413223134</v>
      </c>
      <c r="U29" s="1">
        <v>7.685950413223134</v>
      </c>
      <c r="V29" s="1">
        <v>14.463520000005989</v>
      </c>
      <c r="W29" s="1">
        <v>7.685950413223134</v>
      </c>
      <c r="X29" s="1">
        <v>7.685950413223134</v>
      </c>
      <c r="Y29" s="1">
        <v>7.685950413223134</v>
      </c>
      <c r="Z29" s="1">
        <v>7.685950413223134</v>
      </c>
      <c r="AA29" s="1">
        <v>7.685950413223134</v>
      </c>
      <c r="AB29" s="1">
        <v>14.777520000005984</v>
      </c>
      <c r="AC29" s="1">
        <v>12.541520000005985</v>
      </c>
      <c r="AD29" s="1">
        <v>10.554240082673241</v>
      </c>
      <c r="AE29" s="1">
        <v>21.936520000005984</v>
      </c>
      <c r="AF29" s="2">
        <v>7.685950413223134</v>
      </c>
      <c r="AG29" s="2">
        <v>7.685950413223134</v>
      </c>
      <c r="AH29" s="2">
        <v>7.685950413223134</v>
      </c>
      <c r="AI29" s="2">
        <v>7.685950413223134</v>
      </c>
      <c r="AJ29" s="2">
        <v>12.635990082684446</v>
      </c>
      <c r="AK29" s="2">
        <v>10.172520000005985</v>
      </c>
      <c r="AL29" s="2">
        <v>7.685950413223134</v>
      </c>
      <c r="AM29" s="2">
        <v>7.685950413223134</v>
      </c>
    </row>
    <row r="30" spans="1:39" x14ac:dyDescent="0.25">
      <c r="A30" s="112">
        <f ca="1">Exceedance!U30</f>
        <v>43617</v>
      </c>
      <c r="B30" s="273">
        <v>18.515979999748232</v>
      </c>
      <c r="C30" s="273">
        <v>18.515979999748232</v>
      </c>
      <c r="D30" s="273">
        <v>18.515979999748232</v>
      </c>
      <c r="E30" s="1">
        <v>29.065549586531077</v>
      </c>
      <c r="F30" s="1">
        <v>67.587979999748214</v>
      </c>
      <c r="G30" s="1">
        <v>35.692979999748218</v>
      </c>
      <c r="H30" s="1">
        <v>34.67997999974822</v>
      </c>
      <c r="I30" s="1">
        <v>14.876033057851227</v>
      </c>
      <c r="J30" s="1">
        <v>14.876033057851227</v>
      </c>
      <c r="K30" s="1">
        <v>14.876033057851227</v>
      </c>
      <c r="L30" s="1">
        <v>14.876033057851227</v>
      </c>
      <c r="M30" s="1">
        <v>17.646549586531091</v>
      </c>
      <c r="N30" s="1">
        <v>14.876033057851227</v>
      </c>
      <c r="O30" s="1">
        <v>40.795979999748234</v>
      </c>
      <c r="P30" s="1">
        <v>17.322979999748217</v>
      </c>
      <c r="Q30" s="1">
        <v>58.225979999748212</v>
      </c>
      <c r="R30" s="1">
        <v>42.200979999748213</v>
      </c>
      <c r="S30" s="1">
        <v>53.846979999748235</v>
      </c>
      <c r="T30" s="1">
        <v>14.876033057851227</v>
      </c>
      <c r="U30" s="1">
        <v>25.406549586531071</v>
      </c>
      <c r="V30" s="1">
        <v>14.876033057851227</v>
      </c>
      <c r="W30" s="1">
        <v>14.876033057851227</v>
      </c>
      <c r="X30" s="1">
        <v>14.876033057851227</v>
      </c>
      <c r="Y30" s="1">
        <v>14.876033057851227</v>
      </c>
      <c r="Z30" s="1">
        <v>14.876033057851227</v>
      </c>
      <c r="AA30" s="1">
        <v>14.876033057851227</v>
      </c>
      <c r="AB30" s="1">
        <v>16.945979999748218</v>
      </c>
      <c r="AC30" s="1">
        <v>14.876033057851227</v>
      </c>
      <c r="AD30" s="1">
        <v>61.703979999748242</v>
      </c>
      <c r="AE30" s="1">
        <v>24.811979999748218</v>
      </c>
      <c r="AF30" s="2">
        <v>14.876033057851227</v>
      </c>
      <c r="AG30" s="2">
        <v>49.775549586531064</v>
      </c>
      <c r="AH30" s="2">
        <v>14.876033057851227</v>
      </c>
      <c r="AI30" s="2">
        <v>14.876033057851227</v>
      </c>
      <c r="AJ30" s="2">
        <v>33.394979999748223</v>
      </c>
      <c r="AK30" s="2">
        <v>30.108979999748211</v>
      </c>
      <c r="AL30" s="2">
        <v>14.876033057851227</v>
      </c>
      <c r="AM30" s="2">
        <v>24.876019669209555</v>
      </c>
    </row>
    <row r="31" spans="1:39" x14ac:dyDescent="0.25">
      <c r="A31" s="112">
        <f ca="1">Exceedance!U31</f>
        <v>43647</v>
      </c>
      <c r="B31" s="273">
        <v>23.10205000007489</v>
      </c>
      <c r="C31" s="273">
        <v>23.10205000007489</v>
      </c>
      <c r="D31" s="273">
        <v>23.10205000007489</v>
      </c>
      <c r="E31" s="1">
        <v>35.423050000074873</v>
      </c>
      <c r="F31" s="1">
        <v>43.128050000074879</v>
      </c>
      <c r="G31" s="1">
        <v>24.324050000074884</v>
      </c>
      <c r="H31" s="1">
        <v>27.755050000074871</v>
      </c>
      <c r="I31" s="1">
        <v>18.458996941971858</v>
      </c>
      <c r="J31" s="1">
        <v>15.371900826446268</v>
      </c>
      <c r="K31" s="1">
        <v>15.371900826446268</v>
      </c>
      <c r="L31" s="1">
        <v>15.371900826446268</v>
      </c>
      <c r="M31" s="1">
        <v>20.263050000074873</v>
      </c>
      <c r="N31" s="1">
        <v>15.371900826446268</v>
      </c>
      <c r="O31" s="1">
        <v>34.654050000074889</v>
      </c>
      <c r="P31" s="1">
        <v>18.358050000074869</v>
      </c>
      <c r="Q31" s="1">
        <v>78.783050000074894</v>
      </c>
      <c r="R31" s="1">
        <v>27.975050000074884</v>
      </c>
      <c r="S31" s="1">
        <v>32.199050000074884</v>
      </c>
      <c r="T31" s="1">
        <v>15.371900826446268</v>
      </c>
      <c r="U31" s="1">
        <v>28.698050000074883</v>
      </c>
      <c r="V31" s="1">
        <v>15.371900826446268</v>
      </c>
      <c r="W31" s="1">
        <v>15.371900826446268</v>
      </c>
      <c r="X31" s="1">
        <v>15.371900826446268</v>
      </c>
      <c r="Y31" s="1">
        <v>15.371900826446268</v>
      </c>
      <c r="Z31" s="1">
        <v>15.371900826446268</v>
      </c>
      <c r="AA31" s="1">
        <v>15.371900826446268</v>
      </c>
      <c r="AB31" s="1">
        <v>15.968050000074872</v>
      </c>
      <c r="AC31" s="1">
        <v>15.371900826446268</v>
      </c>
      <c r="AD31" s="1">
        <v>41.477050000074868</v>
      </c>
      <c r="AE31" s="1">
        <v>26.984050000074873</v>
      </c>
      <c r="AF31" s="2">
        <v>15.371900826446268</v>
      </c>
      <c r="AG31" s="2">
        <v>40.035050000074889</v>
      </c>
      <c r="AH31" s="2">
        <v>15.371900826446268</v>
      </c>
      <c r="AI31" s="2">
        <v>15.371900826446268</v>
      </c>
      <c r="AJ31" s="2">
        <v>21.527050000074887</v>
      </c>
      <c r="AK31" s="2">
        <v>21.252050000074888</v>
      </c>
      <c r="AL31" s="2">
        <v>15.371900826446268</v>
      </c>
      <c r="AM31" s="2">
        <v>29.519050000074873</v>
      </c>
    </row>
    <row r="32" spans="1:39" x14ac:dyDescent="0.25">
      <c r="A32" s="112">
        <f ca="1">Exceedance!U32</f>
        <v>43678</v>
      </c>
      <c r="B32" s="273">
        <v>22.584349999937665</v>
      </c>
      <c r="C32" s="273">
        <v>22.584349999937665</v>
      </c>
      <c r="D32" s="273">
        <v>22.584349999937665</v>
      </c>
      <c r="E32" s="1">
        <v>27.504349999937666</v>
      </c>
      <c r="F32" s="1">
        <v>28.836349999937667</v>
      </c>
      <c r="G32" s="1">
        <v>23.424349999937665</v>
      </c>
      <c r="H32" s="1">
        <v>23.93134999993767</v>
      </c>
      <c r="I32" s="1">
        <v>21.920349999937681</v>
      </c>
      <c r="J32" s="1">
        <v>15.371900826446268</v>
      </c>
      <c r="K32" s="1">
        <v>15.371900826446268</v>
      </c>
      <c r="L32" s="1">
        <v>15.371900826446268</v>
      </c>
      <c r="M32" s="1">
        <v>20.457349999937666</v>
      </c>
      <c r="N32" s="1">
        <v>15.371900826446268</v>
      </c>
      <c r="O32" s="1">
        <v>24.623349999937666</v>
      </c>
      <c r="P32" s="1">
        <v>20.506349999937665</v>
      </c>
      <c r="Q32" s="1">
        <v>36.201349999937655</v>
      </c>
      <c r="R32" s="1">
        <v>24.13834999993767</v>
      </c>
      <c r="S32" s="1">
        <v>25.593349999937661</v>
      </c>
      <c r="T32" s="1">
        <v>15.371900826446268</v>
      </c>
      <c r="U32" s="1">
        <v>22.812349999937666</v>
      </c>
      <c r="V32" s="1">
        <v>15.371900826446268</v>
      </c>
      <c r="W32" s="1">
        <v>15.371900826446268</v>
      </c>
      <c r="X32" s="1">
        <v>15.371900826446268</v>
      </c>
      <c r="Y32" s="1">
        <v>15.371900826446268</v>
      </c>
      <c r="Z32" s="1">
        <v>15.371900826446268</v>
      </c>
      <c r="AA32" s="1">
        <v>15.371900826446268</v>
      </c>
      <c r="AB32" s="1">
        <v>20.327349999937663</v>
      </c>
      <c r="AC32" s="1">
        <v>16.389446115463286</v>
      </c>
      <c r="AD32" s="1">
        <v>25.927349999937661</v>
      </c>
      <c r="AE32" s="1">
        <v>22.635349999937663</v>
      </c>
      <c r="AF32" s="2">
        <v>17.609015702246115</v>
      </c>
      <c r="AG32" s="2">
        <v>26.018349999937662</v>
      </c>
      <c r="AH32" s="2">
        <v>15.371900826446268</v>
      </c>
      <c r="AI32" s="2">
        <v>15.371900826446268</v>
      </c>
      <c r="AJ32" s="2">
        <v>21.804349999937667</v>
      </c>
      <c r="AK32" s="2">
        <v>21.431349999937666</v>
      </c>
      <c r="AL32" s="2">
        <v>15.371900826446268</v>
      </c>
      <c r="AM32" s="2">
        <v>23.06334999993765</v>
      </c>
    </row>
    <row r="33" spans="1:39" x14ac:dyDescent="0.25">
      <c r="A33" s="112">
        <f ca="1">Exceedance!U33</f>
        <v>43709</v>
      </c>
      <c r="B33" s="273">
        <v>22.008320000236218</v>
      </c>
      <c r="C33" s="273">
        <v>22.008320000236218</v>
      </c>
      <c r="D33" s="273">
        <v>22.008320000236218</v>
      </c>
      <c r="E33" s="1">
        <v>23.02732000023623</v>
      </c>
      <c r="F33" s="1">
        <v>25.205320000236231</v>
      </c>
      <c r="G33" s="1">
        <v>23.534320000236214</v>
      </c>
      <c r="H33" s="1">
        <v>24.756320000236233</v>
      </c>
      <c r="I33" s="1">
        <v>21.850320000236227</v>
      </c>
      <c r="J33" s="1">
        <v>11.900826446280982</v>
      </c>
      <c r="K33" s="1">
        <v>15.685434876036044</v>
      </c>
      <c r="L33" s="1">
        <v>19.765434876036075</v>
      </c>
      <c r="M33" s="1">
        <v>20.775320000236217</v>
      </c>
      <c r="N33" s="1">
        <v>12.674434876036065</v>
      </c>
      <c r="O33" s="1">
        <v>23.753320000236233</v>
      </c>
      <c r="P33" s="1">
        <v>21.140320000236219</v>
      </c>
      <c r="Q33" s="1">
        <v>27.828320000236214</v>
      </c>
      <c r="R33" s="1">
        <v>23.982320000236232</v>
      </c>
      <c r="S33" s="1">
        <v>24.425320000236233</v>
      </c>
      <c r="T33" s="1">
        <v>20.354434876036056</v>
      </c>
      <c r="U33" s="1">
        <v>22.068320000236231</v>
      </c>
      <c r="V33" s="1">
        <v>11.900826446280982</v>
      </c>
      <c r="W33" s="1">
        <v>11.900826446280982</v>
      </c>
      <c r="X33" s="1">
        <v>11.900826446280982</v>
      </c>
      <c r="Y33" s="1">
        <v>11.900826446280982</v>
      </c>
      <c r="Z33" s="1">
        <v>11.900826446280982</v>
      </c>
      <c r="AA33" s="1">
        <v>11.900826446280982</v>
      </c>
      <c r="AB33" s="1">
        <v>21.369320000236232</v>
      </c>
      <c r="AC33" s="1">
        <v>21.759320000236219</v>
      </c>
      <c r="AD33" s="1">
        <v>24.024320000236234</v>
      </c>
      <c r="AE33" s="1">
        <v>22.302320000236232</v>
      </c>
      <c r="AF33" s="2">
        <v>20.65232000023623</v>
      </c>
      <c r="AG33" s="2">
        <v>23.605320000236219</v>
      </c>
      <c r="AH33" s="2">
        <v>11.900826446280982</v>
      </c>
      <c r="AI33" s="2">
        <v>11.900826446280982</v>
      </c>
      <c r="AJ33" s="2">
        <v>23.24532000023623</v>
      </c>
      <c r="AK33" s="2">
        <v>22.144320000236231</v>
      </c>
      <c r="AL33" s="2">
        <v>11.900826446280982</v>
      </c>
      <c r="AM33" s="2">
        <v>23.456320000236218</v>
      </c>
    </row>
    <row r="34" spans="1:39" x14ac:dyDescent="0.25">
      <c r="A34" s="112">
        <f ca="1">Exceedance!U34</f>
        <v>43739</v>
      </c>
      <c r="B34" s="273">
        <v>8.4201799999835405</v>
      </c>
      <c r="C34" s="273">
        <v>9.6401799999835429</v>
      </c>
      <c r="D34" s="273">
        <v>9.0701799999835426</v>
      </c>
      <c r="E34" s="1">
        <v>9.6851799999835428</v>
      </c>
      <c r="F34" s="1">
        <v>12.091179999983542</v>
      </c>
      <c r="G34" s="1">
        <v>14.087179999983556</v>
      </c>
      <c r="H34" s="1">
        <v>11.857179999983542</v>
      </c>
      <c r="I34" s="1">
        <v>8.7491799999835429</v>
      </c>
      <c r="J34" s="1">
        <v>6.1487603305785079</v>
      </c>
      <c r="K34" s="1">
        <v>7.6991799999835564</v>
      </c>
      <c r="L34" s="1">
        <v>9.7301799999835588</v>
      </c>
      <c r="M34" s="1">
        <v>7.9441799999835414</v>
      </c>
      <c r="N34" s="1">
        <v>7.4221799999835723</v>
      </c>
      <c r="O34" s="1">
        <v>11.065179999983556</v>
      </c>
      <c r="P34" s="1">
        <v>8.5501799999835413</v>
      </c>
      <c r="Q34" s="1">
        <v>14.394179999983557</v>
      </c>
      <c r="R34" s="1">
        <v>11.399179999983541</v>
      </c>
      <c r="S34" s="1">
        <v>11.773179999983556</v>
      </c>
      <c r="T34" s="1">
        <v>8.82817999998354</v>
      </c>
      <c r="U34" s="1">
        <v>9.0461799999835559</v>
      </c>
      <c r="V34" s="1">
        <v>6.3992188429557864</v>
      </c>
      <c r="W34" s="1">
        <v>6.1717884297386458</v>
      </c>
      <c r="X34" s="1">
        <v>6.1487603305785079</v>
      </c>
      <c r="Y34" s="1">
        <v>6.1487603305785079</v>
      </c>
      <c r="Z34" s="1">
        <v>6.1487603305785079</v>
      </c>
      <c r="AA34" s="1">
        <v>8.219227107418682</v>
      </c>
      <c r="AB34" s="1">
        <v>11.244179999983556</v>
      </c>
      <c r="AC34" s="1">
        <v>9.1901799999835561</v>
      </c>
      <c r="AD34" s="1">
        <v>11.283179999983542</v>
      </c>
      <c r="AE34" s="1">
        <v>10.048179999983542</v>
      </c>
      <c r="AF34" s="2">
        <v>7.9991799999835411</v>
      </c>
      <c r="AG34" s="2">
        <v>10.967179999983543</v>
      </c>
      <c r="AH34" s="2">
        <v>6.1487603305785079</v>
      </c>
      <c r="AI34" s="2">
        <v>6.1487603305785079</v>
      </c>
      <c r="AJ34" s="2">
        <v>12.360179999983556</v>
      </c>
      <c r="AK34" s="2">
        <v>8.8541799999835558</v>
      </c>
      <c r="AL34" s="2">
        <v>6.1487603305785079</v>
      </c>
      <c r="AM34" s="2">
        <v>9.616179999983558</v>
      </c>
    </row>
    <row r="35" spans="1:39" x14ac:dyDescent="0.25">
      <c r="A35" s="112">
        <f ca="1">Exceedance!U35</f>
        <v>43770</v>
      </c>
      <c r="B35" s="273">
        <v>7.3783199999796576</v>
      </c>
      <c r="C35" s="273">
        <v>7.7183199999796877</v>
      </c>
      <c r="D35" s="273">
        <v>7.4683199999796726</v>
      </c>
      <c r="E35" s="1">
        <v>8.6783199999796867</v>
      </c>
      <c r="F35" s="1">
        <v>10.221319999979672</v>
      </c>
      <c r="G35" s="1">
        <v>10.656319999979672</v>
      </c>
      <c r="H35" s="1">
        <v>9.586319999979672</v>
      </c>
      <c r="I35" s="1">
        <v>7.8343199999796882</v>
      </c>
      <c r="J35" s="1">
        <v>4.4628099173553686</v>
      </c>
      <c r="K35" s="1">
        <v>6.722319999979657</v>
      </c>
      <c r="L35" s="1">
        <v>8.8333199999796719</v>
      </c>
      <c r="M35" s="1">
        <v>7.1213199999796721</v>
      </c>
      <c r="N35" s="1">
        <v>6.6333199999796735</v>
      </c>
      <c r="O35" s="1">
        <v>9.6173199999796743</v>
      </c>
      <c r="P35" s="1">
        <v>8.0673199999796719</v>
      </c>
      <c r="Q35" s="1">
        <v>11.477319999979672</v>
      </c>
      <c r="R35" s="1">
        <v>9.6833199999796751</v>
      </c>
      <c r="S35" s="1">
        <v>9.9263199999796576</v>
      </c>
      <c r="T35" s="1">
        <v>7.3673199999796726</v>
      </c>
      <c r="U35" s="1">
        <v>8.0483199999796717</v>
      </c>
      <c r="V35" s="1">
        <v>6.6063199999796725</v>
      </c>
      <c r="W35" s="1">
        <v>6.6863199999796876</v>
      </c>
      <c r="X35" s="1">
        <v>4.4628099173553686</v>
      </c>
      <c r="Y35" s="1">
        <v>4.4628099173553686</v>
      </c>
      <c r="Z35" s="1">
        <v>4.4628099173553686</v>
      </c>
      <c r="AA35" s="1">
        <v>7.8773199999796581</v>
      </c>
      <c r="AB35" s="1">
        <v>8.5113199999796727</v>
      </c>
      <c r="AC35" s="1">
        <v>8.0243199999796566</v>
      </c>
      <c r="AD35" s="1">
        <v>10.235319999979687</v>
      </c>
      <c r="AE35" s="1">
        <v>9.1783199999796725</v>
      </c>
      <c r="AF35" s="2">
        <v>7.7243199999796879</v>
      </c>
      <c r="AG35" s="2">
        <v>9.4513199999796722</v>
      </c>
      <c r="AH35" s="2">
        <v>4.4628099173553686</v>
      </c>
      <c r="AI35" s="2">
        <v>4.4628099173553686</v>
      </c>
      <c r="AJ35" s="2">
        <v>9.0323199999796575</v>
      </c>
      <c r="AK35" s="2">
        <v>8.3093199999796585</v>
      </c>
      <c r="AL35" s="2">
        <v>4.4628099173553686</v>
      </c>
      <c r="AM35" s="2">
        <v>8.1933199999796731</v>
      </c>
    </row>
    <row r="36" spans="1:39" x14ac:dyDescent="0.25">
      <c r="A36" s="112">
        <f ca="1">Exceedance!U36</f>
        <v>43800</v>
      </c>
      <c r="B36" s="273">
        <v>4.6800000000000086</v>
      </c>
      <c r="C36" s="273">
        <v>4.6800000000000086</v>
      </c>
      <c r="D36" s="273">
        <v>4.6800000000000086</v>
      </c>
      <c r="E36" s="2">
        <v>5.6710000000000083</v>
      </c>
      <c r="F36" s="2">
        <v>7.1450000000000085</v>
      </c>
      <c r="G36" s="2">
        <v>6.6670000000000087</v>
      </c>
      <c r="H36" s="2">
        <v>6.2820000000000071</v>
      </c>
      <c r="I36" s="2">
        <v>5.1040000000000072</v>
      </c>
      <c r="J36" s="2">
        <v>4.6115702479338809</v>
      </c>
      <c r="K36" s="2">
        <v>4.6115702479338809</v>
      </c>
      <c r="L36" s="2">
        <v>4.8760000000000083</v>
      </c>
      <c r="M36" s="2">
        <v>4.6115702479338809</v>
      </c>
      <c r="N36" s="2">
        <v>4.6115702479338809</v>
      </c>
      <c r="O36" s="2">
        <v>6.2720000000000073</v>
      </c>
      <c r="P36" s="2">
        <v>4.9120000000000079</v>
      </c>
      <c r="Q36" s="2">
        <v>8.2220000000000066</v>
      </c>
      <c r="R36" s="2">
        <v>6.7650000000000086</v>
      </c>
      <c r="S36" s="2">
        <v>6.7290000000000081</v>
      </c>
      <c r="T36" s="2">
        <v>4.6820000000000084</v>
      </c>
      <c r="U36" s="2">
        <v>5.1650000000000071</v>
      </c>
      <c r="V36" s="2">
        <v>4.6115702479338809</v>
      </c>
      <c r="W36" s="2">
        <v>4.6115702479338809</v>
      </c>
      <c r="X36" s="2">
        <v>4.6115702479338809</v>
      </c>
      <c r="Y36" s="2">
        <v>4.6115702479338809</v>
      </c>
      <c r="Z36" s="2">
        <v>4.6115702479338809</v>
      </c>
      <c r="AA36" s="2">
        <v>4.6115702479338809</v>
      </c>
      <c r="AB36" s="2">
        <v>4.9630000000000072</v>
      </c>
      <c r="AC36" s="2">
        <v>4.6115702479338809</v>
      </c>
      <c r="AD36" s="2">
        <v>6.7780000000000085</v>
      </c>
      <c r="AE36" s="2">
        <v>5.718000000000008</v>
      </c>
      <c r="AF36" s="2">
        <v>4.6115702479338809</v>
      </c>
      <c r="AG36" s="2">
        <v>6.3520000000000083</v>
      </c>
      <c r="AH36" s="2">
        <v>4.6115702479338809</v>
      </c>
      <c r="AI36" s="2">
        <v>4.6115702479338809</v>
      </c>
      <c r="AJ36" s="2">
        <v>5.5780000000000074</v>
      </c>
      <c r="AK36" s="2">
        <v>5.3940000000000072</v>
      </c>
      <c r="AL36" s="2">
        <v>4.6115702479338809</v>
      </c>
      <c r="AM36" s="2">
        <v>5.2730000000000095</v>
      </c>
    </row>
    <row r="37" spans="1:39" x14ac:dyDescent="0.25">
      <c r="A37" s="112">
        <f ca="1">Exceedance!U37</f>
        <v>43831</v>
      </c>
      <c r="B37" s="254">
        <v>4.6115702479338809</v>
      </c>
      <c r="C37" s="254">
        <v>4.6115702479338809</v>
      </c>
      <c r="D37" s="254">
        <v>4.6115702479338809</v>
      </c>
      <c r="E37" s="2">
        <v>5.04</v>
      </c>
      <c r="F37" s="2">
        <v>6.3800000000000088</v>
      </c>
      <c r="G37" s="2">
        <v>5.8230000000000004</v>
      </c>
      <c r="H37" s="2">
        <v>5.5890000000000004</v>
      </c>
      <c r="I37" s="2">
        <v>4.6115702479338809</v>
      </c>
      <c r="J37" s="2">
        <v>4.6115702479338809</v>
      </c>
      <c r="K37" s="2">
        <v>4.6115702479338809</v>
      </c>
      <c r="L37" s="2">
        <v>4.6115702479338809</v>
      </c>
      <c r="M37" s="2">
        <v>4.6115702479338809</v>
      </c>
      <c r="N37" s="2">
        <v>4.6115702479338809</v>
      </c>
      <c r="O37" s="2">
        <v>5.5470000000000077</v>
      </c>
      <c r="P37" s="2">
        <v>4.6115702479338809</v>
      </c>
      <c r="Q37" s="2">
        <v>7.1830000000000078</v>
      </c>
      <c r="R37" s="2">
        <v>5.9460000000000068</v>
      </c>
      <c r="S37" s="2">
        <v>6.0070000000000077</v>
      </c>
      <c r="T37" s="2">
        <v>4.6115702479338809</v>
      </c>
      <c r="U37" s="2">
        <v>4.6115702479338809</v>
      </c>
      <c r="V37" s="2">
        <v>4.6115702479338809</v>
      </c>
      <c r="W37" s="2">
        <v>4.6115702479338809</v>
      </c>
      <c r="X37" s="2">
        <v>4.6115702479338809</v>
      </c>
      <c r="Y37" s="2">
        <v>4.6115702479338809</v>
      </c>
      <c r="Z37" s="2">
        <v>4.6115702479338809</v>
      </c>
      <c r="AA37" s="2">
        <v>4.6115702479338809</v>
      </c>
      <c r="AB37" s="2">
        <v>4.6115702479338809</v>
      </c>
      <c r="AC37" s="2">
        <v>4.6115702479338809</v>
      </c>
      <c r="AD37" s="2">
        <v>6.0150000000000077</v>
      </c>
      <c r="AE37" s="2">
        <v>4.9909999999999997</v>
      </c>
      <c r="AF37" s="2">
        <v>4.6115702479338809</v>
      </c>
      <c r="AG37" s="2">
        <v>5.6470000000000002</v>
      </c>
      <c r="AH37" s="2">
        <v>4.6115702479338809</v>
      </c>
      <c r="AI37" s="2">
        <v>4.6115702479338809</v>
      </c>
      <c r="AJ37" s="2">
        <v>4.8990000000000071</v>
      </c>
      <c r="AK37" s="2">
        <v>4.899</v>
      </c>
      <c r="AL37" s="2">
        <v>4.6115702479338809</v>
      </c>
      <c r="AM37" s="2">
        <v>4.7030000000000003</v>
      </c>
    </row>
    <row r="38" spans="1:39" x14ac:dyDescent="0.25">
      <c r="A38" s="112">
        <f ca="1">Exceedance!U38</f>
        <v>43862</v>
      </c>
      <c r="B38" s="254">
        <v>4.3140495867768562</v>
      </c>
      <c r="C38" s="254">
        <v>4.3140495867768562</v>
      </c>
      <c r="D38" s="254">
        <v>4.3140495867768562</v>
      </c>
      <c r="E38" s="2">
        <v>4.9955799999776485</v>
      </c>
      <c r="F38" s="2">
        <v>6.137579999977647</v>
      </c>
      <c r="G38" s="2">
        <v>5.6485799999776471</v>
      </c>
      <c r="H38" s="2">
        <v>5.4795799999776325</v>
      </c>
      <c r="I38" s="2">
        <v>4.5620097520437586</v>
      </c>
      <c r="J38" s="2">
        <v>4.3140495867768562</v>
      </c>
      <c r="K38" s="2">
        <v>4.3140495867768562</v>
      </c>
      <c r="L38" s="2">
        <v>4.3140495867768562</v>
      </c>
      <c r="M38" s="2">
        <v>4.3140495867768562</v>
      </c>
      <c r="N38" s="2">
        <v>4.3140495867768562</v>
      </c>
      <c r="O38" s="2">
        <v>5.4435799999776622</v>
      </c>
      <c r="P38" s="2">
        <v>4.3140495867768562</v>
      </c>
      <c r="Q38" s="2">
        <v>6.7845799999776615</v>
      </c>
      <c r="R38" s="2">
        <v>5.7635799999776482</v>
      </c>
      <c r="S38" s="2">
        <v>5.8265799999776471</v>
      </c>
      <c r="T38" s="2">
        <v>4.3140495867768562</v>
      </c>
      <c r="U38" s="2">
        <v>4.5760097520437624</v>
      </c>
      <c r="V38" s="2">
        <v>4.3140495867768562</v>
      </c>
      <c r="W38" s="2">
        <v>4.3140495867768562</v>
      </c>
      <c r="X38" s="2">
        <v>4.3140495867768562</v>
      </c>
      <c r="Y38" s="2">
        <v>4.3140495867768562</v>
      </c>
      <c r="Z38" s="2">
        <v>4.3140495867768562</v>
      </c>
      <c r="AA38" s="2">
        <v>4.3140495867768562</v>
      </c>
      <c r="AB38" s="2">
        <v>4.3140495867768562</v>
      </c>
      <c r="AC38" s="2">
        <v>4.3140495867768562</v>
      </c>
      <c r="AD38" s="2">
        <v>5.8245799999776633</v>
      </c>
      <c r="AE38" s="2">
        <v>4.9615799999776478</v>
      </c>
      <c r="AF38" s="2">
        <v>4.3140495867768562</v>
      </c>
      <c r="AG38" s="2">
        <v>5.5295799999776474</v>
      </c>
      <c r="AH38" s="2">
        <v>4.3140495867768562</v>
      </c>
      <c r="AI38" s="2">
        <v>4.3140495867768562</v>
      </c>
      <c r="AJ38" s="2">
        <v>5.0025799999776472</v>
      </c>
      <c r="AK38" s="2">
        <v>4.9395799999776484</v>
      </c>
      <c r="AL38" s="2">
        <v>4.3140495867768562</v>
      </c>
      <c r="AM38" s="2">
        <v>4.7265799999776474</v>
      </c>
    </row>
    <row r="39" spans="1:39" x14ac:dyDescent="0.25">
      <c r="A39" s="112">
        <f ca="1">Exceedance!U39</f>
        <v>43891</v>
      </c>
      <c r="B39" s="254">
        <v>6.7281301653004322</v>
      </c>
      <c r="C39" s="254">
        <v>6.7281301653004322</v>
      </c>
      <c r="D39" s="254">
        <v>6.7281301653004322</v>
      </c>
      <c r="E39" s="2">
        <v>6.3091700000335074</v>
      </c>
      <c r="F39" s="2">
        <v>7.8581700000335166</v>
      </c>
      <c r="G39" s="2">
        <v>8.130170000033516</v>
      </c>
      <c r="H39" s="2">
        <v>7.0841700000335175</v>
      </c>
      <c r="I39" s="2">
        <v>6.0271700000335162</v>
      </c>
      <c r="J39" s="2">
        <v>4.6115702479338809</v>
      </c>
      <c r="K39" s="2">
        <v>4.6115702479338809</v>
      </c>
      <c r="L39" s="2">
        <v>5.18713016530043</v>
      </c>
      <c r="M39" s="2">
        <v>4.6115702479338809</v>
      </c>
      <c r="N39" s="2">
        <v>4.6115702479338809</v>
      </c>
      <c r="O39" s="2">
        <v>7.2601700000335168</v>
      </c>
      <c r="P39" s="2">
        <v>6.4611301653004363</v>
      </c>
      <c r="Q39" s="2">
        <v>8.0191700000335171</v>
      </c>
      <c r="R39" s="2">
        <v>7.4871700000335171</v>
      </c>
      <c r="S39" s="2">
        <v>7.5121700000335165</v>
      </c>
      <c r="T39" s="2">
        <v>5.5421301653004447</v>
      </c>
      <c r="U39" s="2">
        <v>6.0351700000335402</v>
      </c>
      <c r="V39" s="2">
        <v>4.6115702479338809</v>
      </c>
      <c r="W39" s="2">
        <v>4.6115702479338809</v>
      </c>
      <c r="X39" s="2">
        <v>4.6115702479338809</v>
      </c>
      <c r="Y39" s="2">
        <v>4.6115702479338809</v>
      </c>
      <c r="Z39" s="2">
        <v>4.6115702479338809</v>
      </c>
      <c r="AA39" s="2">
        <v>4.6115702479338809</v>
      </c>
      <c r="AB39" s="2">
        <v>7.8621301653004343</v>
      </c>
      <c r="AC39" s="2">
        <v>4.6115702479338809</v>
      </c>
      <c r="AD39" s="2">
        <v>7.6531700000335166</v>
      </c>
      <c r="AE39" s="2">
        <v>6.282170000033509</v>
      </c>
      <c r="AF39" s="2">
        <v>4.6115702479338809</v>
      </c>
      <c r="AG39" s="2">
        <v>8.2471700000335169</v>
      </c>
      <c r="AH39" s="2">
        <v>4.6115702479338809</v>
      </c>
      <c r="AI39" s="2">
        <v>4.6115702479338809</v>
      </c>
      <c r="AJ39" s="2">
        <v>8.069170000033516</v>
      </c>
      <c r="AK39" s="2">
        <v>6.4751700000335095</v>
      </c>
      <c r="AL39" s="2">
        <v>4.6115702479338809</v>
      </c>
      <c r="AM39" s="2">
        <v>6.8781700000335091</v>
      </c>
    </row>
    <row r="40" spans="1:39" x14ac:dyDescent="0.25">
      <c r="A40" s="112">
        <f ca="1">Exceedance!U40</f>
        <v>43922</v>
      </c>
      <c r="B40" s="254">
        <v>9.5115300000226313</v>
      </c>
      <c r="C40" s="254">
        <v>9.5115300000226313</v>
      </c>
      <c r="D40" s="254">
        <v>9.5115300000226313</v>
      </c>
      <c r="E40" s="2">
        <v>4.7415300000226308</v>
      </c>
      <c r="F40" s="2">
        <v>10.839530000022638</v>
      </c>
      <c r="G40" s="2">
        <v>13.01053000002263</v>
      </c>
      <c r="H40" s="2">
        <v>10.441530000022631</v>
      </c>
      <c r="I40" s="2">
        <v>7.2735300000226308</v>
      </c>
      <c r="J40" s="2">
        <v>4.4628099173553686</v>
      </c>
      <c r="K40" s="2">
        <v>9.1535196694553154</v>
      </c>
      <c r="L40" s="2">
        <v>5.9485300000226307</v>
      </c>
      <c r="M40" s="2">
        <v>10.063519669455291</v>
      </c>
      <c r="N40" s="2">
        <v>5.5675196694553</v>
      </c>
      <c r="O40" s="2">
        <v>8.9175300000226283</v>
      </c>
      <c r="P40" s="2">
        <v>6.122530000022631</v>
      </c>
      <c r="Q40" s="2">
        <v>9.9185300000226313</v>
      </c>
      <c r="R40" s="2">
        <v>7.3915300000226303</v>
      </c>
      <c r="S40" s="2">
        <v>7.0385300000226305</v>
      </c>
      <c r="T40" s="2">
        <v>6.4235300000226303</v>
      </c>
      <c r="U40" s="2">
        <v>9.3055300000226158</v>
      </c>
      <c r="V40" s="2">
        <v>4.8715196694552905</v>
      </c>
      <c r="W40" s="2">
        <v>4.8145196694552865</v>
      </c>
      <c r="X40" s="2">
        <v>4.4628099173553686</v>
      </c>
      <c r="Y40" s="2">
        <v>4.4628099173553686</v>
      </c>
      <c r="Z40" s="2">
        <v>4.4628099173553686</v>
      </c>
      <c r="AA40" s="2">
        <v>7.3785196694552857</v>
      </c>
      <c r="AB40" s="2">
        <v>9.7255300000226299</v>
      </c>
      <c r="AC40" s="2">
        <v>4.4628099173553686</v>
      </c>
      <c r="AD40" s="2">
        <v>7.4695300000226306</v>
      </c>
      <c r="AE40" s="2">
        <v>7.0725300000226303</v>
      </c>
      <c r="AF40" s="2">
        <v>6.0735196694553126</v>
      </c>
      <c r="AG40" s="2">
        <v>13.40153000002263</v>
      </c>
      <c r="AH40" s="2">
        <v>4.4628099173553686</v>
      </c>
      <c r="AI40" s="2">
        <v>4.4628099173553686</v>
      </c>
      <c r="AJ40" s="2">
        <v>10.90453000002263</v>
      </c>
      <c r="AK40" s="2">
        <v>10.335530000022631</v>
      </c>
      <c r="AL40" s="2">
        <v>4.4628099173553686</v>
      </c>
      <c r="AM40" s="2">
        <v>5.5805300000226303</v>
      </c>
    </row>
    <row r="41" spans="1:39" x14ac:dyDescent="0.25">
      <c r="A41" s="112">
        <f ca="1">Exceedance!U41</f>
        <v>43952</v>
      </c>
      <c r="B41" s="254">
        <v>13.015520000005985</v>
      </c>
      <c r="C41" s="254">
        <v>13.015520000005985</v>
      </c>
      <c r="D41" s="254">
        <v>13.015520000005985</v>
      </c>
      <c r="E41" s="2">
        <v>33.423520000005979</v>
      </c>
      <c r="F41" s="2">
        <v>38.469520000005986</v>
      </c>
      <c r="G41" s="2">
        <v>29.217520000005983</v>
      </c>
      <c r="H41" s="2">
        <v>25.432520000005997</v>
      </c>
      <c r="I41" s="2">
        <v>7.685950413223134</v>
      </c>
      <c r="J41" s="2">
        <v>7.685950413223134</v>
      </c>
      <c r="K41" s="2">
        <v>7.685950413223134</v>
      </c>
      <c r="L41" s="2">
        <v>7.685950413223134</v>
      </c>
      <c r="M41" s="2">
        <v>7.685950413223134</v>
      </c>
      <c r="N41" s="2">
        <v>19.934520000005985</v>
      </c>
      <c r="O41" s="2">
        <v>11.711520000005983</v>
      </c>
      <c r="P41" s="2">
        <v>9.814520000005988</v>
      </c>
      <c r="Q41" s="2">
        <v>48.435520000005987</v>
      </c>
      <c r="R41" s="2">
        <v>23.97052000000598</v>
      </c>
      <c r="S41" s="2">
        <v>7.685950413223134</v>
      </c>
      <c r="T41" s="2">
        <v>7.7765200000059842</v>
      </c>
      <c r="U41" s="2">
        <v>15.128520000005981</v>
      </c>
      <c r="V41" s="2">
        <v>7.685950413223134</v>
      </c>
      <c r="W41" s="2">
        <v>7.685950413223134</v>
      </c>
      <c r="X41" s="2">
        <v>7.685950413223134</v>
      </c>
      <c r="Y41" s="2">
        <v>7.685950413223134</v>
      </c>
      <c r="Z41" s="2">
        <v>7.685950413223134</v>
      </c>
      <c r="AA41" s="2">
        <v>14.353520000005988</v>
      </c>
      <c r="AB41" s="2">
        <v>12.649520000005982</v>
      </c>
      <c r="AC41" s="2">
        <v>12.081229752105877</v>
      </c>
      <c r="AD41" s="2">
        <v>22.878520000005985</v>
      </c>
      <c r="AE41" s="2">
        <v>7.685950413223134</v>
      </c>
      <c r="AF41" s="2">
        <v>7.685950413223134</v>
      </c>
      <c r="AG41" s="2">
        <v>7.685950413223134</v>
      </c>
      <c r="AH41" s="2">
        <v>7.685950413223134</v>
      </c>
      <c r="AI41" s="2">
        <v>7.685950413223134</v>
      </c>
      <c r="AJ41" s="2">
        <v>10.521520000005983</v>
      </c>
      <c r="AK41" s="2">
        <v>7.685950413223134</v>
      </c>
      <c r="AL41" s="2">
        <v>7.685950413223134</v>
      </c>
      <c r="AM41" s="2">
        <v>7.685950413223134</v>
      </c>
    </row>
    <row r="42" spans="1:39" x14ac:dyDescent="0.25">
      <c r="A42" s="112">
        <f ca="1">Exceedance!U42</f>
        <v>43983</v>
      </c>
      <c r="B42" s="254">
        <v>18.515979999748232</v>
      </c>
      <c r="C42" s="254">
        <v>18.515979999748232</v>
      </c>
      <c r="D42" s="254">
        <v>18.515979999748232</v>
      </c>
      <c r="E42" s="2">
        <v>66.553979999748222</v>
      </c>
      <c r="F42" s="2">
        <v>34.594979999748233</v>
      </c>
      <c r="G42" s="2">
        <v>34.939979999748239</v>
      </c>
      <c r="H42" s="2">
        <v>14.876033057851227</v>
      </c>
      <c r="I42" s="2">
        <v>14.876033057851227</v>
      </c>
      <c r="J42" s="2">
        <v>14.876033057851227</v>
      </c>
      <c r="K42" s="2">
        <v>14.876033057851227</v>
      </c>
      <c r="L42" s="2">
        <v>18.451549586531058</v>
      </c>
      <c r="M42" s="2">
        <v>14.876033057851227</v>
      </c>
      <c r="N42" s="2">
        <v>40.454979999748232</v>
      </c>
      <c r="O42" s="2">
        <v>17.231979999748233</v>
      </c>
      <c r="P42" s="2">
        <v>60.427979999748224</v>
      </c>
      <c r="Q42" s="2">
        <v>41.530979999748233</v>
      </c>
      <c r="R42" s="2">
        <v>53.986979999748229</v>
      </c>
      <c r="S42" s="2">
        <v>14.876033057851227</v>
      </c>
      <c r="T42" s="2">
        <v>26.696979999748216</v>
      </c>
      <c r="U42" s="2">
        <v>14.876033057851227</v>
      </c>
      <c r="V42" s="2">
        <v>14.876033057851227</v>
      </c>
      <c r="W42" s="2">
        <v>14.876033057851227</v>
      </c>
      <c r="X42" s="2">
        <v>14.876033057851227</v>
      </c>
      <c r="Y42" s="2">
        <v>14.876033057851227</v>
      </c>
      <c r="Z42" s="2">
        <v>14.876033057851227</v>
      </c>
      <c r="AA42" s="2">
        <v>16.798979999748219</v>
      </c>
      <c r="AB42" s="2">
        <v>14.876033057851227</v>
      </c>
      <c r="AC42" s="2">
        <v>61.847979999748226</v>
      </c>
      <c r="AD42" s="2">
        <v>24.548979999748234</v>
      </c>
      <c r="AE42" s="2">
        <v>14.876033057851227</v>
      </c>
      <c r="AF42" s="2">
        <v>51.712549586531075</v>
      </c>
      <c r="AG42" s="2">
        <v>14.876033057851227</v>
      </c>
      <c r="AH42" s="2">
        <v>14.876033057851227</v>
      </c>
      <c r="AI42" s="2">
        <v>14.876033057851227</v>
      </c>
      <c r="AJ42" s="2">
        <v>29.596979999748228</v>
      </c>
      <c r="AK42" s="2">
        <v>14.876033057851227</v>
      </c>
      <c r="AL42" s="2">
        <v>19.297797520415411</v>
      </c>
      <c r="AM42" s="2">
        <v>29.921549586531061</v>
      </c>
    </row>
    <row r="43" spans="1:39" x14ac:dyDescent="0.25">
      <c r="A43" s="112">
        <f ca="1">Exceedance!U43</f>
        <v>44013</v>
      </c>
      <c r="B43" s="254">
        <v>23.10205000007489</v>
      </c>
      <c r="C43" s="254">
        <v>23.10205000007489</v>
      </c>
      <c r="D43" s="254">
        <v>23.10205000007489</v>
      </c>
      <c r="E43" s="2">
        <v>41.98005000007489</v>
      </c>
      <c r="F43" s="2">
        <v>23.733050000074886</v>
      </c>
      <c r="G43" s="2">
        <v>27.854050000074867</v>
      </c>
      <c r="H43" s="2">
        <v>18.040996941971855</v>
      </c>
      <c r="I43" s="2">
        <v>15.371900826446268</v>
      </c>
      <c r="J43" s="2">
        <v>15.371900826446268</v>
      </c>
      <c r="K43" s="2">
        <v>15.371900826446268</v>
      </c>
      <c r="L43" s="2">
        <v>19.694050000074888</v>
      </c>
      <c r="M43" s="2">
        <v>15.371900826446268</v>
      </c>
      <c r="N43" s="2">
        <v>33.638050000074884</v>
      </c>
      <c r="O43" s="2">
        <v>18.265050000074886</v>
      </c>
      <c r="P43" s="2">
        <v>77.256050000074879</v>
      </c>
      <c r="Q43" s="2">
        <v>27.090050000074889</v>
      </c>
      <c r="R43" s="2">
        <v>31.199050000074887</v>
      </c>
      <c r="S43" s="2">
        <v>15.371900826446268</v>
      </c>
      <c r="T43" s="2">
        <v>27.927050000074885</v>
      </c>
      <c r="U43" s="2">
        <v>15.371900826446268</v>
      </c>
      <c r="V43" s="2">
        <v>15.371900826446268</v>
      </c>
      <c r="W43" s="2">
        <v>15.371900826446268</v>
      </c>
      <c r="X43" s="2">
        <v>15.371900826446268</v>
      </c>
      <c r="Y43" s="2">
        <v>15.371900826446268</v>
      </c>
      <c r="Z43" s="2">
        <v>15.371900826446268</v>
      </c>
      <c r="AA43" s="2">
        <v>15.848050000074888</v>
      </c>
      <c r="AB43" s="2">
        <v>15.371900826446268</v>
      </c>
      <c r="AC43" s="2">
        <v>39.771050000074887</v>
      </c>
      <c r="AD43" s="2">
        <v>26.174050000074889</v>
      </c>
      <c r="AE43" s="2">
        <v>15.371900826446268</v>
      </c>
      <c r="AF43" s="2">
        <v>38.640050000074872</v>
      </c>
      <c r="AG43" s="2">
        <v>15.371900826446268</v>
      </c>
      <c r="AH43" s="2">
        <v>15.371900826446268</v>
      </c>
      <c r="AI43" s="2">
        <v>15.371900826446268</v>
      </c>
      <c r="AJ43" s="2">
        <v>20.523050000074885</v>
      </c>
      <c r="AK43" s="2">
        <v>15.371900826446268</v>
      </c>
      <c r="AL43" s="2">
        <v>28.378050000074872</v>
      </c>
      <c r="AM43" s="2">
        <v>33.907050000074889</v>
      </c>
    </row>
    <row r="44" spans="1:39" x14ac:dyDescent="0.25">
      <c r="A44" s="112">
        <f ca="1">Exceedance!U44</f>
        <v>44044</v>
      </c>
      <c r="B44" s="254">
        <v>22.584349999937665</v>
      </c>
      <c r="C44" s="254">
        <v>22.584349999937665</v>
      </c>
      <c r="D44" s="254">
        <v>22.584349999937665</v>
      </c>
      <c r="E44" s="2">
        <v>28.38634999993765</v>
      </c>
      <c r="F44" s="2">
        <v>23.258349999937664</v>
      </c>
      <c r="G44" s="2">
        <v>23.979349999937661</v>
      </c>
      <c r="H44" s="2">
        <v>21.884349999937662</v>
      </c>
      <c r="I44" s="2">
        <v>15.371900826446268</v>
      </c>
      <c r="J44" s="2">
        <v>15.371900826446268</v>
      </c>
      <c r="K44" s="2">
        <v>15.371900826446268</v>
      </c>
      <c r="L44" s="2">
        <v>20.340349999937665</v>
      </c>
      <c r="M44" s="2">
        <v>15.371900826446268</v>
      </c>
      <c r="N44" s="2">
        <v>24.401349999937651</v>
      </c>
      <c r="O44" s="2">
        <v>20.422349999937651</v>
      </c>
      <c r="P44" s="2">
        <v>35.627349999937664</v>
      </c>
      <c r="Q44" s="2">
        <v>23.986349999937666</v>
      </c>
      <c r="R44" s="2">
        <v>25.472349999937666</v>
      </c>
      <c r="S44" s="2">
        <v>15.801015702246099</v>
      </c>
      <c r="T44" s="2">
        <v>22.679349999937667</v>
      </c>
      <c r="U44" s="2">
        <v>15.371900826446268</v>
      </c>
      <c r="V44" s="2">
        <v>15.371900826446268</v>
      </c>
      <c r="W44" s="2">
        <v>15.371900826446268</v>
      </c>
      <c r="X44" s="2">
        <v>15.371900826446268</v>
      </c>
      <c r="Y44" s="2">
        <v>15.371900826446268</v>
      </c>
      <c r="Z44" s="2">
        <v>15.371900826446268</v>
      </c>
      <c r="AA44" s="2">
        <v>20.215349999937665</v>
      </c>
      <c r="AB44" s="2">
        <v>15.454446115463231</v>
      </c>
      <c r="AC44" s="2">
        <v>25.658349999937666</v>
      </c>
      <c r="AD44" s="2">
        <v>22.448349999937662</v>
      </c>
      <c r="AE44" s="2">
        <v>18.351015702246098</v>
      </c>
      <c r="AF44" s="2">
        <v>25.772349999937649</v>
      </c>
      <c r="AG44" s="2">
        <v>15.371900826446268</v>
      </c>
      <c r="AH44" s="2">
        <v>15.371900826446268</v>
      </c>
      <c r="AI44" s="2">
        <v>15.371900826446268</v>
      </c>
      <c r="AJ44" s="2">
        <v>21.200349999937664</v>
      </c>
      <c r="AK44" s="2">
        <v>15.371900826446268</v>
      </c>
      <c r="AL44" s="2">
        <v>22.791349999937665</v>
      </c>
      <c r="AM44" s="2">
        <v>27.170349999937667</v>
      </c>
    </row>
    <row r="45" spans="1:39" x14ac:dyDescent="0.25">
      <c r="A45" s="112">
        <f ca="1">Exceedance!U45</f>
        <v>44075</v>
      </c>
      <c r="B45" s="254">
        <v>22.008320000236218</v>
      </c>
      <c r="C45" s="254">
        <v>22.008320000236218</v>
      </c>
      <c r="D45" s="254">
        <v>22.008320000236218</v>
      </c>
      <c r="E45" s="2">
        <v>25.119320000236232</v>
      </c>
      <c r="F45" s="2">
        <v>23.489320000236216</v>
      </c>
      <c r="G45" s="2">
        <v>24.796320000236214</v>
      </c>
      <c r="H45" s="2">
        <v>21.824320000236231</v>
      </c>
      <c r="I45" s="2">
        <v>11.900826446280982</v>
      </c>
      <c r="J45" s="2">
        <v>14.260682809920445</v>
      </c>
      <c r="K45" s="2">
        <v>18.816434876036066</v>
      </c>
      <c r="L45" s="2">
        <v>20.723320000236232</v>
      </c>
      <c r="M45" s="2">
        <v>11.900826446280982</v>
      </c>
      <c r="N45" s="2">
        <v>23.672320000236219</v>
      </c>
      <c r="O45" s="2">
        <v>21.066320000236217</v>
      </c>
      <c r="P45" s="2">
        <v>27.645320000236214</v>
      </c>
      <c r="Q45" s="2">
        <v>23.950320000236232</v>
      </c>
      <c r="R45" s="2">
        <v>24.386320000236218</v>
      </c>
      <c r="S45" s="2">
        <v>20.602320000236233</v>
      </c>
      <c r="T45" s="2">
        <v>22.058320000236236</v>
      </c>
      <c r="U45" s="2">
        <v>11.900826446280982</v>
      </c>
      <c r="V45" s="2">
        <v>11.900826446280982</v>
      </c>
      <c r="W45" s="2">
        <v>11.900826446280982</v>
      </c>
      <c r="X45" s="2">
        <v>11.900826446280982</v>
      </c>
      <c r="Y45" s="2">
        <v>11.900826446280982</v>
      </c>
      <c r="Z45" s="2">
        <v>11.900826446280982</v>
      </c>
      <c r="AA45" s="2">
        <v>21.270320000236232</v>
      </c>
      <c r="AB45" s="2">
        <v>21.659320000236232</v>
      </c>
      <c r="AC45" s="2">
        <v>23.944320000236218</v>
      </c>
      <c r="AD45" s="2">
        <v>22.232320000236232</v>
      </c>
      <c r="AE45" s="2">
        <v>20.711320000236231</v>
      </c>
      <c r="AF45" s="2">
        <v>23.533320000236216</v>
      </c>
      <c r="AG45" s="2">
        <v>11.900826446280982</v>
      </c>
      <c r="AH45" s="2">
        <v>11.900826446280982</v>
      </c>
      <c r="AI45" s="2">
        <v>18.258691074383336</v>
      </c>
      <c r="AJ45" s="2">
        <v>21.993320000236231</v>
      </c>
      <c r="AK45" s="2">
        <v>11.900826446280982</v>
      </c>
      <c r="AL45" s="2">
        <v>23.300320000236212</v>
      </c>
      <c r="AM45" s="2">
        <v>22.837320000236232</v>
      </c>
    </row>
    <row r="46" spans="1:39" x14ac:dyDescent="0.25">
      <c r="A46" s="112">
        <f ca="1">Exceedance!U46</f>
        <v>44105</v>
      </c>
      <c r="B46" s="254">
        <v>8.4201799999835405</v>
      </c>
      <c r="C46" s="254">
        <v>9.6401799999835429</v>
      </c>
      <c r="D46" s="254">
        <v>9.0701799999835426</v>
      </c>
      <c r="E46" s="2">
        <v>12.064179999983557</v>
      </c>
      <c r="F46" s="2">
        <v>14.071179999983542</v>
      </c>
      <c r="G46" s="2">
        <v>11.894179999983542</v>
      </c>
      <c r="H46" s="2">
        <v>8.7481799999835559</v>
      </c>
      <c r="I46" s="2">
        <v>6.1487603305785079</v>
      </c>
      <c r="J46" s="2">
        <v>7.6441799999835256</v>
      </c>
      <c r="K46" s="2">
        <v>9.610179999983556</v>
      </c>
      <c r="L46" s="2">
        <v>7.903179999983541</v>
      </c>
      <c r="M46" s="2">
        <v>6.4667884297386378</v>
      </c>
      <c r="N46" s="2">
        <v>11.021179999983541</v>
      </c>
      <c r="O46" s="2">
        <v>8.4801799999835428</v>
      </c>
      <c r="P46" s="2">
        <v>14.374179999983557</v>
      </c>
      <c r="Q46" s="2">
        <v>11.294179999983541</v>
      </c>
      <c r="R46" s="2">
        <v>11.743179999983543</v>
      </c>
      <c r="S46" s="2">
        <v>8.8731799999835417</v>
      </c>
      <c r="T46" s="2">
        <v>9.0281799999835446</v>
      </c>
      <c r="U46" s="2">
        <v>6.1487603305785079</v>
      </c>
      <c r="V46" s="2">
        <v>6.1487603305785079</v>
      </c>
      <c r="W46" s="2">
        <v>6.1487603305785079</v>
      </c>
      <c r="X46" s="2">
        <v>6.1487603305785079</v>
      </c>
      <c r="Y46" s="2">
        <v>6.1487603305785079</v>
      </c>
      <c r="Z46" s="2">
        <v>6.1487603305785079</v>
      </c>
      <c r="AA46" s="2">
        <v>11.144179999983542</v>
      </c>
      <c r="AB46" s="2">
        <v>9.089179999983541</v>
      </c>
      <c r="AC46" s="2">
        <v>11.251179999983556</v>
      </c>
      <c r="AD46" s="2">
        <v>9.9791799999835398</v>
      </c>
      <c r="AE46" s="2">
        <v>8.0531799999835574</v>
      </c>
      <c r="AF46" s="2">
        <v>10.934179999983556</v>
      </c>
      <c r="AG46" s="2">
        <v>6.1487603305785079</v>
      </c>
      <c r="AH46" s="2">
        <v>6.1487603305785079</v>
      </c>
      <c r="AI46" s="2">
        <v>12.248179999983543</v>
      </c>
      <c r="AJ46" s="2">
        <v>8.7151799999835564</v>
      </c>
      <c r="AK46" s="2">
        <v>6.1487603305785079</v>
      </c>
      <c r="AL46" s="2">
        <v>9.4351799999835571</v>
      </c>
      <c r="AM46" s="2">
        <v>9.5611799999835405</v>
      </c>
    </row>
    <row r="47" spans="1:39" x14ac:dyDescent="0.25">
      <c r="A47" s="112">
        <f ca="1">Exceedance!U47</f>
        <v>44136</v>
      </c>
      <c r="B47" s="254">
        <v>7.3783199999796576</v>
      </c>
      <c r="C47" s="254">
        <v>7.7183199999796877</v>
      </c>
      <c r="D47" s="254">
        <v>7.4683199999796726</v>
      </c>
      <c r="E47" s="2">
        <v>10.196319999979657</v>
      </c>
      <c r="F47" s="2">
        <v>10.514319999979675</v>
      </c>
      <c r="G47" s="2">
        <v>9.6163199999796731</v>
      </c>
      <c r="H47" s="2">
        <v>7.8333199999796728</v>
      </c>
      <c r="I47" s="2">
        <v>4.4628099173553686</v>
      </c>
      <c r="J47" s="2">
        <v>6.6803199999796723</v>
      </c>
      <c r="K47" s="2">
        <v>8.727319999979672</v>
      </c>
      <c r="L47" s="2">
        <v>7.0863199999796871</v>
      </c>
      <c r="M47" s="2">
        <v>6.488319999979657</v>
      </c>
      <c r="N47" s="2">
        <v>9.5293199999796698</v>
      </c>
      <c r="O47" s="2">
        <v>8.0023199999796724</v>
      </c>
      <c r="P47" s="2">
        <v>11.440319999979671</v>
      </c>
      <c r="Q47" s="2">
        <v>9.6473199999796719</v>
      </c>
      <c r="R47" s="2">
        <v>9.8893199999796746</v>
      </c>
      <c r="S47" s="2">
        <v>7.4053199999796728</v>
      </c>
      <c r="T47" s="2">
        <v>8.044319999979674</v>
      </c>
      <c r="U47" s="2">
        <v>5.0437785123569547</v>
      </c>
      <c r="V47" s="2">
        <v>5.4923480991397806</v>
      </c>
      <c r="W47" s="2">
        <v>4.4628099173553686</v>
      </c>
      <c r="X47" s="2">
        <v>4.4628099173553686</v>
      </c>
      <c r="Y47" s="2">
        <v>4.4628099173553686</v>
      </c>
      <c r="Z47" s="2">
        <v>4.4628099173553686</v>
      </c>
      <c r="AA47" s="2">
        <v>8.4273199999796731</v>
      </c>
      <c r="AB47" s="2">
        <v>7.8863199999796727</v>
      </c>
      <c r="AC47" s="2">
        <v>10.135319999979673</v>
      </c>
      <c r="AD47" s="2">
        <v>9.1013199999796726</v>
      </c>
      <c r="AE47" s="2">
        <v>7.7733199999796723</v>
      </c>
      <c r="AF47" s="2">
        <v>9.3953199999796553</v>
      </c>
      <c r="AG47" s="2">
        <v>4.4628099173553686</v>
      </c>
      <c r="AH47" s="2">
        <v>4.4628099173553686</v>
      </c>
      <c r="AI47" s="2">
        <v>8.9473199999796584</v>
      </c>
      <c r="AJ47" s="2">
        <v>8.2063199999796588</v>
      </c>
      <c r="AK47" s="2">
        <v>4.4628099173553686</v>
      </c>
      <c r="AL47" s="2">
        <v>8.0723199999796726</v>
      </c>
      <c r="AM47" s="2">
        <v>8.5523199999796748</v>
      </c>
    </row>
    <row r="48" spans="1:39" x14ac:dyDescent="0.25">
      <c r="A48" s="112">
        <f ca="1">Exceedance!U48</f>
        <v>44166</v>
      </c>
      <c r="B48" s="254">
        <v>4.6800000000000086</v>
      </c>
      <c r="C48" s="254">
        <v>4.6800000000000086</v>
      </c>
      <c r="D48" s="254">
        <v>4.6800000000000086</v>
      </c>
      <c r="E48" s="2">
        <v>7.1290000000000076</v>
      </c>
      <c r="F48" s="2">
        <v>6.6040000000000081</v>
      </c>
      <c r="G48" s="2">
        <v>6.3090000000000073</v>
      </c>
      <c r="H48" s="2">
        <v>5.1010000000000071</v>
      </c>
      <c r="I48" s="2">
        <v>4.6115702479338809</v>
      </c>
      <c r="J48" s="2">
        <v>4.6115702479338809</v>
      </c>
      <c r="K48" s="2">
        <v>4.7840000000000078</v>
      </c>
      <c r="L48" s="2">
        <v>4.6115702479338809</v>
      </c>
      <c r="M48" s="2">
        <v>4.6115702479338809</v>
      </c>
      <c r="N48" s="2">
        <v>6.2220000000000084</v>
      </c>
      <c r="O48" s="2">
        <v>4.854000000000009</v>
      </c>
      <c r="P48" s="2">
        <v>8.1950000000000092</v>
      </c>
      <c r="Q48" s="2">
        <v>6.7130000000000072</v>
      </c>
      <c r="R48" s="2">
        <v>6.7160000000000082</v>
      </c>
      <c r="S48" s="2">
        <v>4.7170000000000085</v>
      </c>
      <c r="T48" s="2">
        <v>5.1630000000000082</v>
      </c>
      <c r="U48" s="2">
        <v>4.6115702479338809</v>
      </c>
      <c r="V48" s="2">
        <v>4.6115702479338809</v>
      </c>
      <c r="W48" s="2">
        <v>4.6115702479338809</v>
      </c>
      <c r="X48" s="2">
        <v>4.6115702479338809</v>
      </c>
      <c r="Y48" s="2">
        <v>4.6115702479338809</v>
      </c>
      <c r="Z48" s="2">
        <v>4.6115702479338809</v>
      </c>
      <c r="AA48" s="2">
        <v>4.8890000000000082</v>
      </c>
      <c r="AB48" s="2">
        <v>4.6115702479338809</v>
      </c>
      <c r="AC48" s="2">
        <v>6.7240000000000091</v>
      </c>
      <c r="AD48" s="2">
        <v>5.649000000000008</v>
      </c>
      <c r="AE48" s="2">
        <v>4.6115702479338809</v>
      </c>
      <c r="AF48" s="2">
        <v>6.3160000000000069</v>
      </c>
      <c r="AG48" s="2">
        <v>4.6115702479338809</v>
      </c>
      <c r="AH48" s="2">
        <v>4.6115702479338809</v>
      </c>
      <c r="AI48" s="2">
        <v>5.5010000000000083</v>
      </c>
      <c r="AJ48" s="2">
        <v>5.2850000000000072</v>
      </c>
      <c r="AK48" s="2">
        <v>4.6115702479338809</v>
      </c>
      <c r="AL48" s="2">
        <v>5.1630000000000082</v>
      </c>
      <c r="AM48" s="2">
        <v>5.5640000000000081</v>
      </c>
    </row>
    <row r="49" spans="1:39" x14ac:dyDescent="0.25">
      <c r="A49" s="112">
        <f ca="1">Exceedance!U49</f>
        <v>44197</v>
      </c>
      <c r="B49" s="254">
        <v>4.6115702479338809</v>
      </c>
      <c r="C49" s="254">
        <v>4.6115702479338809</v>
      </c>
      <c r="D49" s="254">
        <v>4.6115702479338809</v>
      </c>
      <c r="E49" s="2">
        <v>6.3680000000000003</v>
      </c>
      <c r="F49" s="2">
        <v>5.7750000000000004</v>
      </c>
      <c r="G49" s="2">
        <v>5.6139999999999999</v>
      </c>
      <c r="H49" s="2">
        <v>4.6115702479338809</v>
      </c>
      <c r="I49" s="2">
        <v>4.6115702479338809</v>
      </c>
      <c r="J49" s="2">
        <v>4.6115702479338809</v>
      </c>
      <c r="K49" s="2">
        <v>4.6115702479338809</v>
      </c>
      <c r="L49" s="2">
        <v>4.6115702479338809</v>
      </c>
      <c r="M49" s="2">
        <v>4.6115702479338809</v>
      </c>
      <c r="N49" s="2">
        <v>5.5060000000000002</v>
      </c>
      <c r="O49" s="2">
        <v>4.6115702479338809</v>
      </c>
      <c r="P49" s="2">
        <v>7.1720000000000077</v>
      </c>
      <c r="Q49" s="2">
        <v>5.907000000000008</v>
      </c>
      <c r="R49" s="2">
        <v>5.9969999999999999</v>
      </c>
      <c r="S49" s="2">
        <v>4.6115702479338809</v>
      </c>
      <c r="T49" s="2">
        <v>4.6115702479338809</v>
      </c>
      <c r="U49" s="2">
        <v>4.6115702479338809</v>
      </c>
      <c r="V49" s="2">
        <v>4.6115702479338809</v>
      </c>
      <c r="W49" s="2">
        <v>4.6115702479338809</v>
      </c>
      <c r="X49" s="2">
        <v>4.6115702479338809</v>
      </c>
      <c r="Y49" s="2">
        <v>4.6115702479338809</v>
      </c>
      <c r="Z49" s="2">
        <v>4.6115702479338809</v>
      </c>
      <c r="AA49" s="2">
        <v>4.6115702479338809</v>
      </c>
      <c r="AB49" s="2">
        <v>4.6115702479338809</v>
      </c>
      <c r="AC49" s="2">
        <v>5.9700000000000077</v>
      </c>
      <c r="AD49" s="2">
        <v>4.9340000000000002</v>
      </c>
      <c r="AE49" s="2">
        <v>4.6115702479338809</v>
      </c>
      <c r="AF49" s="2">
        <v>5.6159999999999997</v>
      </c>
      <c r="AG49" s="2">
        <v>4.6115702479338809</v>
      </c>
      <c r="AH49" s="2">
        <v>4.6115702479338809</v>
      </c>
      <c r="AI49" s="2">
        <v>4.83</v>
      </c>
      <c r="AJ49" s="2">
        <v>4.7900000000000071</v>
      </c>
      <c r="AK49" s="2">
        <v>4.6115702479338809</v>
      </c>
      <c r="AL49" s="2">
        <v>4.6115702479338809</v>
      </c>
      <c r="AM49" s="2">
        <v>4.9470000000000001</v>
      </c>
    </row>
    <row r="50" spans="1:39" x14ac:dyDescent="0.25">
      <c r="A50" s="112">
        <f ca="1">Exceedance!U50</f>
        <v>44228</v>
      </c>
      <c r="B50" s="254">
        <v>4.3130097520437722</v>
      </c>
      <c r="C50" s="254">
        <v>4.3130097520437722</v>
      </c>
      <c r="D50" s="254">
        <v>4.3130097520437722</v>
      </c>
      <c r="E50" s="2">
        <v>5.9525799999776527</v>
      </c>
      <c r="F50" s="2">
        <v>5.450579999977653</v>
      </c>
      <c r="G50" s="2">
        <v>5.3455799999776525</v>
      </c>
      <c r="H50" s="2">
        <v>4.4360097520437911</v>
      </c>
      <c r="I50" s="2">
        <v>4.1652892561983439</v>
      </c>
      <c r="J50" s="2">
        <v>4.1652892561983439</v>
      </c>
      <c r="K50" s="2">
        <v>4.1652892561983439</v>
      </c>
      <c r="L50" s="2">
        <v>4.1652892561983439</v>
      </c>
      <c r="M50" s="2">
        <v>4.1652892561983439</v>
      </c>
      <c r="N50" s="2">
        <v>5.2575799999776534</v>
      </c>
      <c r="O50" s="2">
        <v>4.1652892561983439</v>
      </c>
      <c r="P50" s="2">
        <v>6.582579999977666</v>
      </c>
      <c r="Q50" s="2">
        <v>5.5705799999776673</v>
      </c>
      <c r="R50" s="2">
        <v>5.6545799999776527</v>
      </c>
      <c r="S50" s="2">
        <v>4.1652892561983439</v>
      </c>
      <c r="T50" s="2">
        <v>4.4530097520437737</v>
      </c>
      <c r="U50" s="2">
        <v>4.1652892561983439</v>
      </c>
      <c r="V50" s="2">
        <v>4.1652892561983439</v>
      </c>
      <c r="W50" s="2">
        <v>4.1652892561983439</v>
      </c>
      <c r="X50" s="2">
        <v>4.1652892561983439</v>
      </c>
      <c r="Y50" s="2">
        <v>4.1652892561983439</v>
      </c>
      <c r="Z50" s="2">
        <v>4.1652892561983439</v>
      </c>
      <c r="AA50" s="2">
        <v>4.1652892561983439</v>
      </c>
      <c r="AB50" s="2">
        <v>4.1652892561983439</v>
      </c>
      <c r="AC50" s="2">
        <v>5.6245799999776676</v>
      </c>
      <c r="AD50" s="2">
        <v>4.7795799999776527</v>
      </c>
      <c r="AE50" s="2">
        <v>4.1652892561983439</v>
      </c>
      <c r="AF50" s="2">
        <v>5.3485799999776527</v>
      </c>
      <c r="AG50" s="2">
        <v>4.1652892561983439</v>
      </c>
      <c r="AH50" s="2">
        <v>4.1652892561983439</v>
      </c>
      <c r="AI50" s="2">
        <v>4.8065799999776537</v>
      </c>
      <c r="AJ50" s="2">
        <v>4.7225799999776665</v>
      </c>
      <c r="AK50" s="2">
        <v>4.1652892561983439</v>
      </c>
      <c r="AL50" s="2">
        <v>4.5120097520437721</v>
      </c>
      <c r="AM50" s="2">
        <v>4.7825799999776537</v>
      </c>
    </row>
    <row r="51" spans="1:39" x14ac:dyDescent="0.25">
      <c r="A51" s="112">
        <f ca="1">Exceedance!U51</f>
        <v>44256</v>
      </c>
      <c r="B51" s="254">
        <v>6.7291700000335082</v>
      </c>
      <c r="C51" s="254">
        <v>6.7291700000335082</v>
      </c>
      <c r="D51" s="254">
        <v>6.7291700000335082</v>
      </c>
      <c r="E51" s="2">
        <v>7.8551700000334952</v>
      </c>
      <c r="F51" s="2">
        <v>8.080170000033517</v>
      </c>
      <c r="G51" s="2">
        <v>7.1241700000335166</v>
      </c>
      <c r="H51" s="2">
        <v>6.0421700000335088</v>
      </c>
      <c r="I51" s="2">
        <v>4.6115702479338809</v>
      </c>
      <c r="J51" s="2">
        <v>4.6115702479338809</v>
      </c>
      <c r="K51" s="2">
        <v>5.0078904958789492</v>
      </c>
      <c r="L51" s="2">
        <v>4.6115702479338809</v>
      </c>
      <c r="M51" s="2">
        <v>4.6115702479338809</v>
      </c>
      <c r="N51" s="2">
        <v>7.2401700000335163</v>
      </c>
      <c r="O51" s="2">
        <v>6.3238904958789517</v>
      </c>
      <c r="P51" s="2">
        <v>8.03517000003351</v>
      </c>
      <c r="Q51" s="2">
        <v>7.4731700000335088</v>
      </c>
      <c r="R51" s="2">
        <v>7.5231700000335087</v>
      </c>
      <c r="S51" s="2">
        <v>5.5978904958789464</v>
      </c>
      <c r="T51" s="2">
        <v>6.048170000033517</v>
      </c>
      <c r="U51" s="2">
        <v>4.6115702479338809</v>
      </c>
      <c r="V51" s="2">
        <v>4.6115702479338809</v>
      </c>
      <c r="W51" s="2">
        <v>4.6115702479338809</v>
      </c>
      <c r="X51" s="2">
        <v>4.6115702479338809</v>
      </c>
      <c r="Y51" s="2">
        <v>4.6115702479338809</v>
      </c>
      <c r="Z51" s="2">
        <v>4.6115702479338809</v>
      </c>
      <c r="AA51" s="2">
        <v>7.6508904958789499</v>
      </c>
      <c r="AB51" s="2">
        <v>4.6115702479338809</v>
      </c>
      <c r="AC51" s="2">
        <v>7.6331700000335099</v>
      </c>
      <c r="AD51" s="2">
        <v>6.2531700000335091</v>
      </c>
      <c r="AE51" s="2">
        <v>4.7783202479450821</v>
      </c>
      <c r="AF51" s="2">
        <v>8.2311700000335097</v>
      </c>
      <c r="AG51" s="2">
        <v>4.6115702479338809</v>
      </c>
      <c r="AH51" s="2">
        <v>4.6115702479338809</v>
      </c>
      <c r="AI51" s="2">
        <v>7.7721700000335092</v>
      </c>
      <c r="AJ51" s="2">
        <v>6.4091700000335168</v>
      </c>
      <c r="AK51" s="2">
        <v>4.6115702479338809</v>
      </c>
      <c r="AL51" s="2">
        <v>6.798170000033517</v>
      </c>
      <c r="AM51" s="2">
        <v>6.2491700000335086</v>
      </c>
    </row>
    <row r="52" spans="1:39" x14ac:dyDescent="0.25">
      <c r="A52" s="112">
        <f ca="1">Exceedance!U52</f>
        <v>44287</v>
      </c>
      <c r="B52" s="254">
        <v>9.5115300000226313</v>
      </c>
      <c r="C52" s="254">
        <v>9.5115300000226313</v>
      </c>
      <c r="D52" s="254">
        <v>9.5115300000226313</v>
      </c>
      <c r="E52" s="2">
        <v>10.82753000002263</v>
      </c>
      <c r="F52" s="2">
        <v>12.939530000022632</v>
      </c>
      <c r="G52" s="2">
        <v>9.755530000022631</v>
      </c>
      <c r="H52" s="2">
        <v>7.2935300000226162</v>
      </c>
      <c r="I52" s="2">
        <v>4.4628099173553686</v>
      </c>
      <c r="J52" s="2">
        <v>9.0712800000338003</v>
      </c>
      <c r="K52" s="2">
        <v>5.8355300000226311</v>
      </c>
      <c r="L52" s="2">
        <v>9.9732800000338155</v>
      </c>
      <c r="M52" s="2">
        <v>5.0572800000338232</v>
      </c>
      <c r="N52" s="2">
        <v>8.8815300000226394</v>
      </c>
      <c r="O52" s="2">
        <v>5.960530000022632</v>
      </c>
      <c r="P52" s="2">
        <v>9.9245300000226315</v>
      </c>
      <c r="Q52" s="2">
        <v>7.3735300000226314</v>
      </c>
      <c r="R52" s="2">
        <v>7.0465300000226305</v>
      </c>
      <c r="S52" s="2">
        <v>6.2755300000226306</v>
      </c>
      <c r="T52" s="2">
        <v>9.2925300000226301</v>
      </c>
      <c r="U52" s="2">
        <v>4.639280000033847</v>
      </c>
      <c r="V52" s="2">
        <v>4.4682800000338085</v>
      </c>
      <c r="W52" s="2">
        <v>4.4628099173553686</v>
      </c>
      <c r="X52" s="2">
        <v>4.4628099173553686</v>
      </c>
      <c r="Y52" s="2">
        <v>4.4628099173553686</v>
      </c>
      <c r="Z52" s="2">
        <v>4.4628099173553686</v>
      </c>
      <c r="AA52" s="2">
        <v>9.2165300000226402</v>
      </c>
      <c r="AB52" s="2">
        <v>4.4628099173553686</v>
      </c>
      <c r="AC52" s="2">
        <v>7.4415300000226319</v>
      </c>
      <c r="AD52" s="2">
        <v>7.0315300000226317</v>
      </c>
      <c r="AE52" s="2">
        <v>6.0905300000226159</v>
      </c>
      <c r="AF52" s="2">
        <v>13.366530000022614</v>
      </c>
      <c r="AG52" s="2">
        <v>4.4628099173553686</v>
      </c>
      <c r="AH52" s="2">
        <v>4.4628099173553686</v>
      </c>
      <c r="AI52" s="2">
        <v>10.714530000022631</v>
      </c>
      <c r="AJ52" s="2">
        <v>10.233530000022631</v>
      </c>
      <c r="AK52" s="2">
        <v>4.4628099173553686</v>
      </c>
      <c r="AL52" s="2">
        <v>5.5065300000226305</v>
      </c>
      <c r="AM52" s="2">
        <v>4.6835300000226301</v>
      </c>
    </row>
    <row r="53" spans="1:39" x14ac:dyDescent="0.25">
      <c r="A53" s="112">
        <f ca="1">Exceedance!U53</f>
        <v>44317</v>
      </c>
      <c r="B53" s="254">
        <v>13.015520000005985</v>
      </c>
      <c r="C53" s="254">
        <v>13.015520000005985</v>
      </c>
      <c r="D53" s="254">
        <v>13.015520000005985</v>
      </c>
      <c r="E53" s="2">
        <v>38.230520000005988</v>
      </c>
      <c r="F53" s="2">
        <v>28.961520000005983</v>
      </c>
      <c r="G53" s="2">
        <v>25.138520000005983</v>
      </c>
      <c r="H53" s="2">
        <v>7.685950413223134</v>
      </c>
      <c r="I53" s="2">
        <v>7.685950413223134</v>
      </c>
      <c r="J53" s="2">
        <v>7.685950413223134</v>
      </c>
      <c r="K53" s="2">
        <v>7.685950413223134</v>
      </c>
      <c r="L53" s="2">
        <v>7.685950413223134</v>
      </c>
      <c r="M53" s="2">
        <v>19.587520000005988</v>
      </c>
      <c r="N53" s="2">
        <v>11.50452000000598</v>
      </c>
      <c r="O53" s="2">
        <v>8.6955200000059847</v>
      </c>
      <c r="P53" s="2">
        <v>48.115520000005986</v>
      </c>
      <c r="Q53" s="2">
        <v>23.791520000005985</v>
      </c>
      <c r="R53" s="2">
        <v>7.685950413223134</v>
      </c>
      <c r="S53" s="2">
        <v>7.685950413223134</v>
      </c>
      <c r="T53" s="2">
        <v>14.939520000005984</v>
      </c>
      <c r="U53" s="2">
        <v>7.685950413223134</v>
      </c>
      <c r="V53" s="2">
        <v>7.685950413223134</v>
      </c>
      <c r="W53" s="2">
        <v>7.685950413223134</v>
      </c>
      <c r="X53" s="2">
        <v>7.685950413223134</v>
      </c>
      <c r="Y53" s="2">
        <v>7.685950413223134</v>
      </c>
      <c r="Z53" s="2">
        <v>13.044776198353221</v>
      </c>
      <c r="AA53" s="2">
        <v>12.212520000005982</v>
      </c>
      <c r="AB53" s="2">
        <v>11.530990082684403</v>
      </c>
      <c r="AC53" s="2">
        <v>22.661520000005982</v>
      </c>
      <c r="AD53" s="2">
        <v>7.685950413223134</v>
      </c>
      <c r="AE53" s="2">
        <v>7.685950413223134</v>
      </c>
      <c r="AF53" s="2">
        <v>7.685950413223134</v>
      </c>
      <c r="AG53" s="2">
        <v>7.685950413223134</v>
      </c>
      <c r="AH53" s="2">
        <v>7.685950413223134</v>
      </c>
      <c r="AI53" s="2">
        <v>9.5845200000059805</v>
      </c>
      <c r="AJ53" s="2">
        <v>7.685950413223134</v>
      </c>
      <c r="AK53" s="2">
        <v>7.685950413223134</v>
      </c>
      <c r="AL53" s="2">
        <v>7.685950413223134</v>
      </c>
      <c r="AM53" s="2">
        <v>33.013520000005983</v>
      </c>
    </row>
    <row r="54" spans="1:39" x14ac:dyDescent="0.25">
      <c r="A54" s="112">
        <f ca="1">Exceedance!U54</f>
        <v>44348</v>
      </c>
      <c r="B54" s="254">
        <v>18.515979999748232</v>
      </c>
      <c r="C54" s="254">
        <v>18.515979999748232</v>
      </c>
      <c r="D54" s="254">
        <v>18.515979999748232</v>
      </c>
      <c r="E54" s="2">
        <v>34.473979999748231</v>
      </c>
      <c r="F54" s="2">
        <v>34.776979999748214</v>
      </c>
      <c r="G54" s="2">
        <v>14.876033057851227</v>
      </c>
      <c r="H54" s="2">
        <v>14.876033057851227</v>
      </c>
      <c r="I54" s="2">
        <v>14.876033057851227</v>
      </c>
      <c r="J54" s="2">
        <v>14.876033057851227</v>
      </c>
      <c r="K54" s="2">
        <v>17.179549586531092</v>
      </c>
      <c r="L54" s="2">
        <v>14.876033057851227</v>
      </c>
      <c r="M54" s="2">
        <v>40.210979999748218</v>
      </c>
      <c r="N54" s="2">
        <v>17.060979999748227</v>
      </c>
      <c r="O54" s="2">
        <v>58.309979999748229</v>
      </c>
      <c r="P54" s="2">
        <v>41.341979999748219</v>
      </c>
      <c r="Q54" s="2">
        <v>53.81197999974821</v>
      </c>
      <c r="R54" s="2">
        <v>14.876033057851227</v>
      </c>
      <c r="S54" s="2">
        <v>25.636549586531057</v>
      </c>
      <c r="T54" s="2">
        <v>14.876033057851227</v>
      </c>
      <c r="U54" s="2">
        <v>14.876033057851227</v>
      </c>
      <c r="V54" s="2">
        <v>14.876033057851227</v>
      </c>
      <c r="W54" s="2">
        <v>14.876033057851227</v>
      </c>
      <c r="X54" s="2">
        <v>14.876033057851227</v>
      </c>
      <c r="Y54" s="2">
        <v>14.876033057851227</v>
      </c>
      <c r="Z54" s="2">
        <v>16.516979999748234</v>
      </c>
      <c r="AA54" s="2">
        <v>14.876033057851227</v>
      </c>
      <c r="AB54" s="2">
        <v>61.543979999748238</v>
      </c>
      <c r="AC54" s="2">
        <v>24.388979999748216</v>
      </c>
      <c r="AD54" s="2">
        <v>14.876033057851227</v>
      </c>
      <c r="AE54" s="2">
        <v>49.660549586531069</v>
      </c>
      <c r="AF54" s="2">
        <v>14.876033057851227</v>
      </c>
      <c r="AG54" s="2">
        <v>14.876033057851227</v>
      </c>
      <c r="AH54" s="2">
        <v>14.876033057851227</v>
      </c>
      <c r="AI54" s="2">
        <v>29.620979999748219</v>
      </c>
      <c r="AJ54" s="2">
        <v>14.876033057851227</v>
      </c>
      <c r="AK54" s="2">
        <v>19.111557850993915</v>
      </c>
      <c r="AL54" s="2">
        <v>29.407549586531076</v>
      </c>
      <c r="AM54" s="2">
        <v>66.266979999748216</v>
      </c>
    </row>
    <row r="55" spans="1:39" x14ac:dyDescent="0.25">
      <c r="A55" s="112">
        <f ca="1">Exceedance!U55</f>
        <v>44378</v>
      </c>
      <c r="B55" s="254">
        <v>23.10205000007489</v>
      </c>
      <c r="C55" s="254">
        <v>23.10205000007489</v>
      </c>
      <c r="D55" s="254">
        <v>23.10205000007489</v>
      </c>
      <c r="E55" s="2">
        <v>23.701050000074886</v>
      </c>
      <c r="F55" s="2">
        <v>27.788050000074872</v>
      </c>
      <c r="G55" s="2">
        <v>18.536996941971864</v>
      </c>
      <c r="H55" s="2">
        <v>15.371900826446268</v>
      </c>
      <c r="I55" s="2">
        <v>15.371900826446268</v>
      </c>
      <c r="J55" s="2">
        <v>15.371900826446268</v>
      </c>
      <c r="K55" s="2">
        <v>20.149050000074869</v>
      </c>
      <c r="L55" s="2">
        <v>15.371900826446268</v>
      </c>
      <c r="M55" s="2">
        <v>33.550050000074876</v>
      </c>
      <c r="N55" s="2">
        <v>18.223050000074888</v>
      </c>
      <c r="O55" s="2">
        <v>78.833050000074891</v>
      </c>
      <c r="P55" s="2">
        <v>27.044050000074886</v>
      </c>
      <c r="Q55" s="2">
        <v>31.158050000074887</v>
      </c>
      <c r="R55" s="2">
        <v>15.371900826446268</v>
      </c>
      <c r="S55" s="2">
        <v>28.74205000007489</v>
      </c>
      <c r="T55" s="2">
        <v>15.371900826446268</v>
      </c>
      <c r="U55" s="2">
        <v>15.371900826446268</v>
      </c>
      <c r="V55" s="2">
        <v>15.371900826446268</v>
      </c>
      <c r="W55" s="2">
        <v>15.371900826446268</v>
      </c>
      <c r="X55" s="2">
        <v>15.371900826446268</v>
      </c>
      <c r="Y55" s="2">
        <v>15.371900826446268</v>
      </c>
      <c r="Z55" s="2">
        <v>15.756050000074886</v>
      </c>
      <c r="AA55" s="2">
        <v>15.371900826446268</v>
      </c>
      <c r="AB55" s="2">
        <v>39.676050000074888</v>
      </c>
      <c r="AC55" s="2">
        <v>26.113050000074885</v>
      </c>
      <c r="AD55" s="2">
        <v>15.371900826446268</v>
      </c>
      <c r="AE55" s="2">
        <v>40.015050000074886</v>
      </c>
      <c r="AF55" s="2">
        <v>15.371900826446268</v>
      </c>
      <c r="AG55" s="2">
        <v>15.371900826446268</v>
      </c>
      <c r="AH55" s="2">
        <v>15.371900826446268</v>
      </c>
      <c r="AI55" s="2">
        <v>21.013050000074873</v>
      </c>
      <c r="AJ55" s="2">
        <v>15.371900826446268</v>
      </c>
      <c r="AK55" s="2">
        <v>28.333050000074888</v>
      </c>
      <c r="AL55" s="2">
        <v>33.796050000074885</v>
      </c>
      <c r="AM55" s="2">
        <v>41.90605000007487</v>
      </c>
    </row>
    <row r="56" spans="1:39" x14ac:dyDescent="0.25">
      <c r="A56" s="112">
        <f ca="1">Exceedance!U56</f>
        <v>44409</v>
      </c>
      <c r="B56" s="254">
        <v>22.584349999937665</v>
      </c>
      <c r="C56" s="254">
        <v>22.584349999937665</v>
      </c>
      <c r="D56" s="254">
        <v>22.584349999937665</v>
      </c>
      <c r="E56" s="2">
        <v>23.244349999937665</v>
      </c>
      <c r="F56" s="2">
        <v>23.949349999937667</v>
      </c>
      <c r="G56" s="2">
        <v>21.939349999937665</v>
      </c>
      <c r="H56" s="2">
        <v>15.371900826446268</v>
      </c>
      <c r="I56" s="2">
        <v>15.371900826446268</v>
      </c>
      <c r="J56" s="2">
        <v>15.371900826446268</v>
      </c>
      <c r="K56" s="2">
        <v>20.369349999937668</v>
      </c>
      <c r="L56" s="2">
        <v>15.371900826446268</v>
      </c>
      <c r="M56" s="2">
        <v>24.352349999937669</v>
      </c>
      <c r="N56" s="2">
        <v>20.395349999937665</v>
      </c>
      <c r="O56" s="2">
        <v>36.209349999937658</v>
      </c>
      <c r="P56" s="2">
        <v>23.969349999937666</v>
      </c>
      <c r="Q56" s="2">
        <v>25.453349999937664</v>
      </c>
      <c r="R56" s="2">
        <v>15.541015702246103</v>
      </c>
      <c r="S56" s="2">
        <v>22.836349999937646</v>
      </c>
      <c r="T56" s="2">
        <v>15.371900826446268</v>
      </c>
      <c r="U56" s="2">
        <v>15.371900826446268</v>
      </c>
      <c r="V56" s="2">
        <v>15.371900826446268</v>
      </c>
      <c r="W56" s="2">
        <v>15.371900826446268</v>
      </c>
      <c r="X56" s="2">
        <v>15.371900826446268</v>
      </c>
      <c r="Y56" s="2">
        <v>15.371900826446268</v>
      </c>
      <c r="Z56" s="2">
        <v>20.15634999993766</v>
      </c>
      <c r="AA56" s="2">
        <v>15.849446115463266</v>
      </c>
      <c r="AB56" s="2">
        <v>25.621349999937649</v>
      </c>
      <c r="AC56" s="2">
        <v>22.420349999937667</v>
      </c>
      <c r="AD56" s="2">
        <v>17.948015702246074</v>
      </c>
      <c r="AE56" s="2">
        <v>25.993349999937667</v>
      </c>
      <c r="AF56" s="2">
        <v>15.371900826446268</v>
      </c>
      <c r="AG56" s="2">
        <v>15.371900826446268</v>
      </c>
      <c r="AH56" s="2">
        <v>15.371900826446268</v>
      </c>
      <c r="AI56" s="2">
        <v>21.24934999993766</v>
      </c>
      <c r="AJ56" s="2">
        <v>15.371900826446268</v>
      </c>
      <c r="AK56" s="2">
        <v>22.775349999937667</v>
      </c>
      <c r="AL56" s="2">
        <v>27.108349999937666</v>
      </c>
      <c r="AM56" s="2">
        <v>28.349349999937665</v>
      </c>
    </row>
    <row r="57" spans="1:39" x14ac:dyDescent="0.25">
      <c r="A57" s="112">
        <f ca="1">Exceedance!U57</f>
        <v>44440</v>
      </c>
      <c r="B57" s="254">
        <v>22.008320000236218</v>
      </c>
      <c r="C57" s="254">
        <v>22.008320000236218</v>
      </c>
      <c r="D57" s="254">
        <v>22.008320000236218</v>
      </c>
      <c r="E57" s="2">
        <v>23.478320000236231</v>
      </c>
      <c r="F57" s="2">
        <v>24.772320000236231</v>
      </c>
      <c r="G57" s="2">
        <v>21.866320000236232</v>
      </c>
      <c r="H57" s="2">
        <v>11.900826446280982</v>
      </c>
      <c r="I57" s="2">
        <v>14.760443140498969</v>
      </c>
      <c r="J57" s="2">
        <v>18.50343487603606</v>
      </c>
      <c r="K57" s="2">
        <v>20.700320000236204</v>
      </c>
      <c r="L57" s="2">
        <v>11.900826446280982</v>
      </c>
      <c r="M57" s="2">
        <v>23.631320000236215</v>
      </c>
      <c r="N57" s="2">
        <v>21.044320000236237</v>
      </c>
      <c r="O57" s="2">
        <v>27.831320000236218</v>
      </c>
      <c r="P57" s="2">
        <v>23.938320000236235</v>
      </c>
      <c r="Q57" s="2">
        <v>24.373320000236202</v>
      </c>
      <c r="R57" s="2">
        <v>20.596320000236233</v>
      </c>
      <c r="S57" s="2">
        <v>22.087320000236218</v>
      </c>
      <c r="T57" s="2">
        <v>11.900826446280982</v>
      </c>
      <c r="U57" s="2">
        <v>11.900826446280982</v>
      </c>
      <c r="V57" s="2">
        <v>11.900826446280982</v>
      </c>
      <c r="W57" s="2">
        <v>11.900826446280982</v>
      </c>
      <c r="X57" s="2">
        <v>11.900826446280982</v>
      </c>
      <c r="Y57" s="2">
        <v>11.900826446280982</v>
      </c>
      <c r="Z57" s="2">
        <v>21.222320000236216</v>
      </c>
      <c r="AA57" s="2">
        <v>21.635320000236234</v>
      </c>
      <c r="AB57" s="2">
        <v>23.916320000236215</v>
      </c>
      <c r="AC57" s="2">
        <v>22.210320000236234</v>
      </c>
      <c r="AD57" s="2">
        <v>20.683320000236233</v>
      </c>
      <c r="AE57" s="2">
        <v>23.583320000236231</v>
      </c>
      <c r="AF57" s="2">
        <v>11.900826446280982</v>
      </c>
      <c r="AG57" s="2">
        <v>11.900826446280982</v>
      </c>
      <c r="AH57" s="2">
        <v>18.619691074383294</v>
      </c>
      <c r="AI57" s="2">
        <v>21.988320000236232</v>
      </c>
      <c r="AJ57" s="2">
        <v>11.900826446280982</v>
      </c>
      <c r="AK57" s="2">
        <v>23.289320000236216</v>
      </c>
      <c r="AL57" s="2">
        <v>22.792320000236231</v>
      </c>
      <c r="AM57" s="2">
        <v>25.092320000236231</v>
      </c>
    </row>
    <row r="58" spans="1:39" x14ac:dyDescent="0.25">
      <c r="A58" s="112">
        <f ca="1">Exceedance!U58</f>
        <v>44470</v>
      </c>
      <c r="B58" s="254">
        <v>8.4201799999835405</v>
      </c>
      <c r="C58" s="254">
        <v>9.6401799999835429</v>
      </c>
      <c r="D58" s="254">
        <v>9.0701799999835426</v>
      </c>
      <c r="E58" s="2">
        <v>14.059179999983556</v>
      </c>
      <c r="F58" s="2">
        <v>11.872179999983556</v>
      </c>
      <c r="G58" s="2">
        <v>8.7641799999835559</v>
      </c>
      <c r="H58" s="2">
        <v>6.1487603305785079</v>
      </c>
      <c r="I58" s="2">
        <v>7.6461799999835725</v>
      </c>
      <c r="J58" s="2">
        <v>9.5911799999835399</v>
      </c>
      <c r="K58" s="2">
        <v>7.8731799999835568</v>
      </c>
      <c r="L58" s="2">
        <v>6.2467884297386504</v>
      </c>
      <c r="M58" s="2">
        <v>10.981179999983558</v>
      </c>
      <c r="N58" s="2">
        <v>8.459179999983542</v>
      </c>
      <c r="O58" s="2">
        <v>14.397179999983557</v>
      </c>
      <c r="P58" s="2">
        <v>11.284179999983541</v>
      </c>
      <c r="Q58" s="2">
        <v>11.731179999983542</v>
      </c>
      <c r="R58" s="2">
        <v>8.8671799999835414</v>
      </c>
      <c r="S58" s="2">
        <v>9.063179999983543</v>
      </c>
      <c r="T58" s="2">
        <v>6.1487603305785079</v>
      </c>
      <c r="U58" s="2">
        <v>6.1487603305785079</v>
      </c>
      <c r="V58" s="2">
        <v>6.1487603305785079</v>
      </c>
      <c r="W58" s="2">
        <v>6.1487603305785079</v>
      </c>
      <c r="X58" s="2">
        <v>6.1487603305785079</v>
      </c>
      <c r="Y58" s="2">
        <v>6.1487603305785079</v>
      </c>
      <c r="Z58" s="2">
        <v>11.095179999983559</v>
      </c>
      <c r="AA58" s="2">
        <v>9.073179999983541</v>
      </c>
      <c r="AB58" s="2">
        <v>11.226179999983541</v>
      </c>
      <c r="AC58" s="2">
        <v>9.9601799999835414</v>
      </c>
      <c r="AD58" s="2">
        <v>8.0271799999835576</v>
      </c>
      <c r="AE58" s="2">
        <v>10.946179999983556</v>
      </c>
      <c r="AF58" s="2">
        <v>6.1487603305785079</v>
      </c>
      <c r="AG58" s="2">
        <v>6.1487603305785079</v>
      </c>
      <c r="AH58" s="2">
        <v>12.230179999983573</v>
      </c>
      <c r="AI58" s="2">
        <v>8.709179999983542</v>
      </c>
      <c r="AJ58" s="2">
        <v>6.1487603305785079</v>
      </c>
      <c r="AK58" s="2">
        <v>9.4251799999835413</v>
      </c>
      <c r="AL58" s="2">
        <v>9.5191799999835407</v>
      </c>
      <c r="AM58" s="2">
        <v>12.039179999983556</v>
      </c>
    </row>
    <row r="59" spans="1:39" x14ac:dyDescent="0.25">
      <c r="A59" s="112">
        <f ca="1">Exceedance!U59</f>
        <v>44501</v>
      </c>
      <c r="B59" s="254">
        <v>7.3783199999796576</v>
      </c>
      <c r="C59" s="254">
        <v>7.7183199999796877</v>
      </c>
      <c r="D59" s="254">
        <v>7.4683199999796726</v>
      </c>
      <c r="E59" s="2">
        <v>10.506319999979672</v>
      </c>
      <c r="F59" s="2">
        <v>9.5983199999796582</v>
      </c>
      <c r="G59" s="2">
        <v>7.8473199999796721</v>
      </c>
      <c r="H59" s="2">
        <v>4.4628099173553686</v>
      </c>
      <c r="I59" s="2">
        <v>6.6813199999796726</v>
      </c>
      <c r="J59" s="2">
        <v>8.7113199999796862</v>
      </c>
      <c r="K59" s="2">
        <v>7.0593199999796736</v>
      </c>
      <c r="L59" s="2">
        <v>6.477319999979672</v>
      </c>
      <c r="M59" s="2">
        <v>9.4953199999796567</v>
      </c>
      <c r="N59" s="2">
        <v>7.9833199999796722</v>
      </c>
      <c r="O59" s="2">
        <v>11.479319999979658</v>
      </c>
      <c r="P59" s="2">
        <v>9.6383199999796734</v>
      </c>
      <c r="Q59" s="2">
        <v>9.8783199999796878</v>
      </c>
      <c r="R59" s="2">
        <v>7.4003199999796729</v>
      </c>
      <c r="S59" s="2">
        <v>8.0633199999796723</v>
      </c>
      <c r="T59" s="2">
        <v>4.9567785123569488</v>
      </c>
      <c r="U59" s="2">
        <v>5.1473480991397835</v>
      </c>
      <c r="V59" s="2">
        <v>4.4628099173553686</v>
      </c>
      <c r="W59" s="2">
        <v>4.4628099173553686</v>
      </c>
      <c r="X59" s="2">
        <v>4.4628099173553686</v>
      </c>
      <c r="Y59" s="2">
        <v>4.4628099173553686</v>
      </c>
      <c r="Z59" s="2">
        <v>8.3873199999796579</v>
      </c>
      <c r="AA59" s="2">
        <v>7.9233199999796726</v>
      </c>
      <c r="AB59" s="2">
        <v>10.113319999979673</v>
      </c>
      <c r="AC59" s="2">
        <v>9.0843199999796731</v>
      </c>
      <c r="AD59" s="2">
        <v>7.7493199999796722</v>
      </c>
      <c r="AE59" s="2">
        <v>9.4333199999796733</v>
      </c>
      <c r="AF59" s="2">
        <v>4.4628099173553686</v>
      </c>
      <c r="AG59" s="2">
        <v>4.4628099173553686</v>
      </c>
      <c r="AH59" s="2">
        <v>8.9333199999796573</v>
      </c>
      <c r="AI59" s="2">
        <v>8.1773199999796731</v>
      </c>
      <c r="AJ59" s="2">
        <v>4.4628099173553686</v>
      </c>
      <c r="AK59" s="2">
        <v>8.0643199999796877</v>
      </c>
      <c r="AL59" s="2">
        <v>8.5163199999796895</v>
      </c>
      <c r="AM59" s="2">
        <v>10.174319999979675</v>
      </c>
    </row>
    <row r="60" spans="1:39" x14ac:dyDescent="0.25">
      <c r="A60" s="112">
        <f ca="1">Exceedance!U60</f>
        <v>44531</v>
      </c>
      <c r="B60" s="254">
        <v>4.6800000000000086</v>
      </c>
      <c r="C60" s="254">
        <v>4.6800000000000086</v>
      </c>
      <c r="D60" s="254">
        <v>4.6800000000000086</v>
      </c>
      <c r="E60" s="2">
        <v>6.5960000000000081</v>
      </c>
      <c r="F60" s="2">
        <v>6.2920000000000078</v>
      </c>
      <c r="G60" s="2">
        <v>5.1160000000000077</v>
      </c>
      <c r="H60" s="2">
        <v>4.6115702479338809</v>
      </c>
      <c r="I60" s="2">
        <v>4.6115702479338809</v>
      </c>
      <c r="J60" s="2">
        <v>4.7700000000000085</v>
      </c>
      <c r="K60" s="2">
        <v>4.6115702479338809</v>
      </c>
      <c r="L60" s="2">
        <v>4.6115702479338809</v>
      </c>
      <c r="M60" s="2">
        <v>6.1910000000000069</v>
      </c>
      <c r="N60" s="2">
        <v>4.8380000000000072</v>
      </c>
      <c r="O60" s="2">
        <v>8.2240000000000073</v>
      </c>
      <c r="P60" s="2">
        <v>6.7050000000000072</v>
      </c>
      <c r="Q60" s="2">
        <v>6.7060000000000075</v>
      </c>
      <c r="R60" s="2">
        <v>4.7130000000000072</v>
      </c>
      <c r="S60" s="2">
        <v>5.1790000000000074</v>
      </c>
      <c r="T60" s="2">
        <v>4.6115702479338809</v>
      </c>
      <c r="U60" s="2">
        <v>4.6115702479338809</v>
      </c>
      <c r="V60" s="2">
        <v>4.6115702479338809</v>
      </c>
      <c r="W60" s="2">
        <v>4.6115702479338809</v>
      </c>
      <c r="X60" s="2">
        <v>4.6115702479338809</v>
      </c>
      <c r="Y60" s="2">
        <v>4.6115702479338809</v>
      </c>
      <c r="Z60" s="2">
        <v>4.8550000000000084</v>
      </c>
      <c r="AA60" s="2">
        <v>4.6115702479338809</v>
      </c>
      <c r="AB60" s="2">
        <v>6.7030000000000083</v>
      </c>
      <c r="AC60" s="2">
        <v>5.6340000000000074</v>
      </c>
      <c r="AD60" s="2">
        <v>4.6115702479338809</v>
      </c>
      <c r="AE60" s="2">
        <v>6.3350000000000071</v>
      </c>
      <c r="AF60" s="2">
        <v>4.6115702479338809</v>
      </c>
      <c r="AG60" s="2">
        <v>4.6115702479338809</v>
      </c>
      <c r="AH60" s="2">
        <v>5.4890000000000079</v>
      </c>
      <c r="AI60" s="2">
        <v>5.2720000000000082</v>
      </c>
      <c r="AJ60" s="2">
        <v>4.6115702479338809</v>
      </c>
      <c r="AK60" s="2">
        <v>5.1560000000000086</v>
      </c>
      <c r="AL60" s="2">
        <v>5.5300000000000082</v>
      </c>
      <c r="AM60" s="2">
        <v>7.1090000000000071</v>
      </c>
    </row>
    <row r="61" spans="1:39" x14ac:dyDescent="0.25">
      <c r="A61" s="112">
        <f ca="1">Exceedance!U61</f>
        <v>44562</v>
      </c>
      <c r="B61" s="254">
        <v>4.6115702479338809</v>
      </c>
      <c r="C61" s="254">
        <v>4.6115702479338809</v>
      </c>
      <c r="D61" s="254">
        <v>4.6115702479338809</v>
      </c>
      <c r="E61" s="2">
        <v>5.7690000000000001</v>
      </c>
      <c r="F61" s="2">
        <v>5.5990000000000073</v>
      </c>
      <c r="G61" s="2">
        <v>4.6115702479338809</v>
      </c>
      <c r="H61" s="2">
        <v>4.6115702479338809</v>
      </c>
      <c r="I61" s="2">
        <v>4.6115702479338809</v>
      </c>
      <c r="J61" s="2">
        <v>4.6115702479338809</v>
      </c>
      <c r="K61" s="2">
        <v>4.6115702479338809</v>
      </c>
      <c r="L61" s="2">
        <v>4.6115702479338809</v>
      </c>
      <c r="M61" s="2">
        <v>5.4779999999999998</v>
      </c>
      <c r="N61" s="2">
        <v>4.6115702479338809</v>
      </c>
      <c r="O61" s="2">
        <v>7.1840000000000082</v>
      </c>
      <c r="P61" s="2">
        <v>5.9</v>
      </c>
      <c r="Q61" s="2">
        <v>5.9880000000000004</v>
      </c>
      <c r="R61" s="2">
        <v>4.6115702479338809</v>
      </c>
      <c r="S61" s="2">
        <v>4.6115702479338809</v>
      </c>
      <c r="T61" s="2">
        <v>4.6115702479338809</v>
      </c>
      <c r="U61" s="2">
        <v>4.6115702479338809</v>
      </c>
      <c r="V61" s="2">
        <v>4.6115702479338809</v>
      </c>
      <c r="W61" s="2">
        <v>4.6115702479338809</v>
      </c>
      <c r="X61" s="2">
        <v>4.6115702479338809</v>
      </c>
      <c r="Y61" s="2">
        <v>4.6115702479338809</v>
      </c>
      <c r="Z61" s="2">
        <v>4.6115702479338809</v>
      </c>
      <c r="AA61" s="2">
        <v>4.6115702479338809</v>
      </c>
      <c r="AB61" s="2">
        <v>5.952</v>
      </c>
      <c r="AC61" s="2">
        <v>4.920000000000007</v>
      </c>
      <c r="AD61" s="2">
        <v>4.6115702479338809</v>
      </c>
      <c r="AE61" s="2">
        <v>5.6310000000000073</v>
      </c>
      <c r="AF61" s="2">
        <v>4.6115702479338809</v>
      </c>
      <c r="AG61" s="2">
        <v>4.6115702479338809</v>
      </c>
      <c r="AH61" s="2">
        <v>4.8200000000000083</v>
      </c>
      <c r="AI61" s="2">
        <v>4.7880000000000003</v>
      </c>
      <c r="AJ61" s="2">
        <v>4.6115702479338809</v>
      </c>
      <c r="AK61" s="2">
        <v>4.6115702479338809</v>
      </c>
      <c r="AL61" s="2">
        <v>4.9160000000000004</v>
      </c>
      <c r="AM61" s="2">
        <v>6.3500000000000076</v>
      </c>
    </row>
    <row r="62" spans="1:39" x14ac:dyDescent="0.25">
      <c r="A62" s="112">
        <f ca="1">Exceedance!U62</f>
        <v>44593</v>
      </c>
      <c r="B62" s="254">
        <v>4.3130097520437722</v>
      </c>
      <c r="C62" s="254">
        <v>4.3130097520437722</v>
      </c>
      <c r="D62" s="254">
        <v>4.3130097520437722</v>
      </c>
      <c r="E62" s="2">
        <v>5.4445799999776536</v>
      </c>
      <c r="F62" s="2">
        <v>5.3335799999776539</v>
      </c>
      <c r="G62" s="2">
        <v>4.4570097520437688</v>
      </c>
      <c r="H62" s="2">
        <v>4.1652892561983439</v>
      </c>
      <c r="I62" s="2">
        <v>4.1652892561983439</v>
      </c>
      <c r="J62" s="2">
        <v>4.1652892561983439</v>
      </c>
      <c r="K62" s="2">
        <v>4.1652892561983439</v>
      </c>
      <c r="L62" s="2">
        <v>4.1652892561983439</v>
      </c>
      <c r="M62" s="2">
        <v>5.2345799999776528</v>
      </c>
      <c r="N62" s="2">
        <v>4.1652892561983439</v>
      </c>
      <c r="O62" s="2">
        <v>6.5895799999776532</v>
      </c>
      <c r="P62" s="2">
        <v>5.5645799999776537</v>
      </c>
      <c r="Q62" s="2">
        <v>5.647579999977653</v>
      </c>
      <c r="R62" s="2">
        <v>4.1652892561983439</v>
      </c>
      <c r="S62" s="2">
        <v>4.474009752043778</v>
      </c>
      <c r="T62" s="2">
        <v>4.1652892561983439</v>
      </c>
      <c r="U62" s="2">
        <v>4.1652892561983439</v>
      </c>
      <c r="V62" s="2">
        <v>4.1652892561983439</v>
      </c>
      <c r="W62" s="2">
        <v>4.1652892561983439</v>
      </c>
      <c r="X62" s="2">
        <v>4.1652892561983439</v>
      </c>
      <c r="Y62" s="2">
        <v>4.1652892561983439</v>
      </c>
      <c r="Z62" s="2">
        <v>4.1652892561983439</v>
      </c>
      <c r="AA62" s="2">
        <v>4.1652892561983439</v>
      </c>
      <c r="AB62" s="2">
        <v>5.6085799999776524</v>
      </c>
      <c r="AC62" s="2">
        <v>4.7685799999776677</v>
      </c>
      <c r="AD62" s="2">
        <v>4.1652892561983439</v>
      </c>
      <c r="AE62" s="2">
        <v>5.3605799999776531</v>
      </c>
      <c r="AF62" s="2">
        <v>4.1652892561983439</v>
      </c>
      <c r="AG62" s="2">
        <v>4.1652892561983439</v>
      </c>
      <c r="AH62" s="2">
        <v>4.7975799999776525</v>
      </c>
      <c r="AI62" s="2">
        <v>4.6985799999776523</v>
      </c>
      <c r="AJ62" s="2">
        <v>4.1652892561983439</v>
      </c>
      <c r="AK62" s="2">
        <v>4.5010097520437702</v>
      </c>
      <c r="AL62" s="2">
        <v>4.7575799999776534</v>
      </c>
      <c r="AM62" s="2">
        <v>5.9385799999776534</v>
      </c>
    </row>
    <row r="63" spans="1:39" x14ac:dyDescent="0.25">
      <c r="A63" s="112">
        <f ca="1">Exceedance!U63</f>
        <v>44621</v>
      </c>
      <c r="B63" s="254">
        <v>6.7291700000335082</v>
      </c>
      <c r="C63" s="254">
        <v>6.7291700000335082</v>
      </c>
      <c r="D63" s="254">
        <v>6.7291700000335082</v>
      </c>
      <c r="E63" s="2">
        <v>8.0741700000335079</v>
      </c>
      <c r="F63" s="2">
        <v>7.1121700000335082</v>
      </c>
      <c r="G63" s="2">
        <v>6.029170000033516</v>
      </c>
      <c r="H63" s="2">
        <v>4.6115702479338809</v>
      </c>
      <c r="I63" s="2">
        <v>4.6115702479338809</v>
      </c>
      <c r="J63" s="2">
        <v>4.9758904958789598</v>
      </c>
      <c r="K63" s="2">
        <v>4.6115702479338809</v>
      </c>
      <c r="L63" s="2">
        <v>4.6115702479338809</v>
      </c>
      <c r="M63" s="2">
        <v>7.2161700000335083</v>
      </c>
      <c r="N63" s="2">
        <v>6.2828904958789664</v>
      </c>
      <c r="O63" s="2">
        <v>8.0401700000335161</v>
      </c>
      <c r="P63" s="2">
        <v>7.4661700000335172</v>
      </c>
      <c r="Q63" s="2">
        <v>7.5151700000335167</v>
      </c>
      <c r="R63" s="2">
        <v>5.5898904958789544</v>
      </c>
      <c r="S63" s="2">
        <v>6.0351700000335171</v>
      </c>
      <c r="T63" s="2">
        <v>4.6115702479338809</v>
      </c>
      <c r="U63" s="2">
        <v>4.6115702479338809</v>
      </c>
      <c r="V63" s="2">
        <v>4.6115702479338809</v>
      </c>
      <c r="W63" s="2">
        <v>4.6115702479338809</v>
      </c>
      <c r="X63" s="2">
        <v>4.6115702479338809</v>
      </c>
      <c r="Y63" s="2">
        <v>4.6115702479338809</v>
      </c>
      <c r="Z63" s="2">
        <v>7.5648904958789487</v>
      </c>
      <c r="AA63" s="2">
        <v>4.6115702479338809</v>
      </c>
      <c r="AB63" s="2">
        <v>7.6171700000335107</v>
      </c>
      <c r="AC63" s="2">
        <v>6.2411700000335095</v>
      </c>
      <c r="AD63" s="2">
        <v>4.706320247945051</v>
      </c>
      <c r="AE63" s="2">
        <v>8.0741700000335079</v>
      </c>
      <c r="AF63" s="2">
        <v>4.6115702479338809</v>
      </c>
      <c r="AG63" s="2">
        <v>4.6115702479338809</v>
      </c>
      <c r="AH63" s="2">
        <v>7.7621700000335085</v>
      </c>
      <c r="AI63" s="2">
        <v>6.4011700000335088</v>
      </c>
      <c r="AJ63" s="2">
        <v>4.6115702479338809</v>
      </c>
      <c r="AK63" s="2">
        <v>6.7921700000335399</v>
      </c>
      <c r="AL63" s="2">
        <v>6.2241700000335083</v>
      </c>
      <c r="AM63" s="2">
        <v>7.8401700000335168</v>
      </c>
    </row>
    <row r="64" spans="1:39" x14ac:dyDescent="0.25">
      <c r="A64" s="112" t="str">
        <f ca="1">Exceedance!U64</f>
        <v/>
      </c>
      <c r="B64" s="254">
        <v>9.5115300000226313</v>
      </c>
      <c r="C64" s="254">
        <v>9.5115300000226313</v>
      </c>
      <c r="D64" s="254">
        <v>9.5115300000226313</v>
      </c>
      <c r="E64" s="2">
        <v>12.939530000022632</v>
      </c>
      <c r="F64" s="2">
        <v>9.7555300000226168</v>
      </c>
      <c r="G64" s="2">
        <v>7.2935300000226393</v>
      </c>
      <c r="H64" s="2">
        <v>4.4628099173553686</v>
      </c>
      <c r="I64" s="2">
        <v>9.0782800000338177</v>
      </c>
      <c r="J64" s="2">
        <v>5.8355300000226311</v>
      </c>
      <c r="K64" s="2">
        <v>9.861280000033819</v>
      </c>
      <c r="L64" s="2">
        <v>5.0242800000338281</v>
      </c>
      <c r="M64" s="2">
        <v>8.8815300000226323</v>
      </c>
      <c r="N64" s="2">
        <v>5.960530000022616</v>
      </c>
      <c r="O64" s="2">
        <v>9.9245300000226315</v>
      </c>
      <c r="P64" s="2">
        <v>7.3735300000226385</v>
      </c>
      <c r="Q64" s="2">
        <v>7.0465300000226305</v>
      </c>
      <c r="R64" s="2">
        <v>6.2755300000226306</v>
      </c>
      <c r="S64" s="2">
        <v>9.2925300000226301</v>
      </c>
      <c r="T64" s="2">
        <v>4.628280000033806</v>
      </c>
      <c r="U64" s="2">
        <v>4.4628099173553686</v>
      </c>
      <c r="V64" s="2">
        <v>4.4628099173553686</v>
      </c>
      <c r="W64" s="2">
        <v>4.4628099173553686</v>
      </c>
      <c r="X64" s="2">
        <v>4.4628099173553686</v>
      </c>
      <c r="Y64" s="2">
        <v>4.4628099173553686</v>
      </c>
      <c r="Z64" s="2">
        <v>9.2165300000226331</v>
      </c>
      <c r="AA64" s="2">
        <v>4.4628099173553686</v>
      </c>
      <c r="AB64" s="2">
        <v>7.4415300000226319</v>
      </c>
      <c r="AC64" s="2">
        <v>7.0315300000226166</v>
      </c>
      <c r="AD64" s="2">
        <v>6.090530000022631</v>
      </c>
      <c r="AE64" s="2">
        <v>13.36653000002263</v>
      </c>
      <c r="AF64" s="2">
        <v>4.4628099173553686</v>
      </c>
      <c r="AG64" s="2">
        <v>4.4628099173553686</v>
      </c>
      <c r="AH64" s="2">
        <v>10.714530000022631</v>
      </c>
      <c r="AI64" s="2">
        <v>10.233530000022631</v>
      </c>
      <c r="AJ64" s="2">
        <v>4.4628099173553686</v>
      </c>
      <c r="AK64" s="2">
        <v>5.5065300000226154</v>
      </c>
      <c r="AL64" s="2">
        <v>4.6835300000226301</v>
      </c>
      <c r="AM64" s="2">
        <v>4.6835300000226381</v>
      </c>
    </row>
    <row r="65" spans="1:39" x14ac:dyDescent="0.25">
      <c r="A65" s="112" t="str">
        <f ca="1">Exceedance!U65</f>
        <v/>
      </c>
      <c r="B65" s="254">
        <v>13.015520000005985</v>
      </c>
      <c r="C65" s="254">
        <v>13.015520000005985</v>
      </c>
      <c r="D65" s="254">
        <v>13.015520000005985</v>
      </c>
      <c r="E65" s="2">
        <v>28.961520000005983</v>
      </c>
      <c r="F65" s="2">
        <v>25.138520000005983</v>
      </c>
      <c r="G65" s="2">
        <v>7.685950413223134</v>
      </c>
      <c r="H65" s="2">
        <v>7.685950413223134</v>
      </c>
      <c r="I65" s="2">
        <v>7.685950413223134</v>
      </c>
      <c r="J65" s="2">
        <v>7.685950413223134</v>
      </c>
      <c r="K65" s="2">
        <v>7.685950413223134</v>
      </c>
      <c r="L65" s="2">
        <v>19.587520000005988</v>
      </c>
      <c r="M65" s="2">
        <v>11.50452000000598</v>
      </c>
      <c r="N65" s="2">
        <v>8.6955200000059847</v>
      </c>
      <c r="O65" s="2">
        <v>48.115520000005986</v>
      </c>
      <c r="P65" s="2">
        <v>23.791520000005985</v>
      </c>
      <c r="Q65" s="2">
        <v>7.685950413223134</v>
      </c>
      <c r="R65" s="2">
        <v>7.685950413223134</v>
      </c>
      <c r="S65" s="2">
        <v>14.939520000005984</v>
      </c>
      <c r="T65" s="2">
        <v>7.685950413223134</v>
      </c>
      <c r="U65" s="2">
        <v>7.685950413223134</v>
      </c>
      <c r="V65" s="2">
        <v>7.685950413223134</v>
      </c>
      <c r="W65" s="2">
        <v>7.685950413223134</v>
      </c>
      <c r="X65" s="2">
        <v>7.685950413223134</v>
      </c>
      <c r="Y65" s="2">
        <v>7.685950413223134</v>
      </c>
      <c r="Z65" s="2">
        <v>12.212520000005982</v>
      </c>
      <c r="AA65" s="2">
        <v>11.507990082684456</v>
      </c>
      <c r="AB65" s="2">
        <v>22.661520000005982</v>
      </c>
      <c r="AC65" s="2">
        <v>7.685950413223134</v>
      </c>
      <c r="AD65" s="2">
        <v>7.685950413223134</v>
      </c>
      <c r="AE65" s="2">
        <v>7.685950413223134</v>
      </c>
      <c r="AF65" s="2">
        <v>7.685950413223134</v>
      </c>
      <c r="AG65" s="2">
        <v>7.685950413223134</v>
      </c>
      <c r="AH65" s="2">
        <v>9.5845200000059805</v>
      </c>
      <c r="AI65" s="2">
        <v>7.685950413223134</v>
      </c>
      <c r="AJ65" s="2">
        <v>7.685950413223134</v>
      </c>
      <c r="AK65" s="2">
        <v>7.685950413223134</v>
      </c>
      <c r="AL65" s="2">
        <v>33.013520000005983</v>
      </c>
      <c r="AM65" s="2">
        <v>33.013520000005983</v>
      </c>
    </row>
    <row r="66" spans="1:39" x14ac:dyDescent="0.25">
      <c r="A66" s="112" t="str">
        <f ca="1">Exceedance!U66</f>
        <v/>
      </c>
      <c r="B66" s="254">
        <v>18.515979999748232</v>
      </c>
      <c r="C66" s="254">
        <v>18.515979999748232</v>
      </c>
      <c r="D66" s="254">
        <v>18.515979999748232</v>
      </c>
      <c r="E66" s="2">
        <v>34.776979999748214</v>
      </c>
      <c r="F66" s="2">
        <v>14.876033057851227</v>
      </c>
      <c r="G66" s="2">
        <v>14.876033057851227</v>
      </c>
      <c r="H66" s="2">
        <v>14.876033057851227</v>
      </c>
      <c r="I66" s="2">
        <v>14.876033057851227</v>
      </c>
      <c r="J66" s="2">
        <v>17.179549586531092</v>
      </c>
      <c r="K66" s="2">
        <v>14.876033057851227</v>
      </c>
      <c r="L66" s="2">
        <v>40.210979999748218</v>
      </c>
      <c r="M66" s="2">
        <v>17.060979999748227</v>
      </c>
      <c r="N66" s="2">
        <v>58.309979999748229</v>
      </c>
      <c r="O66" s="2">
        <v>41.341979999748219</v>
      </c>
      <c r="P66" s="2">
        <v>53.811979999748225</v>
      </c>
      <c r="Q66" s="2">
        <v>14.876033057851227</v>
      </c>
      <c r="R66" s="2">
        <v>25.636549586531057</v>
      </c>
      <c r="S66" s="2">
        <v>14.876033057851227</v>
      </c>
      <c r="T66" s="2">
        <v>14.876033057851227</v>
      </c>
      <c r="U66" s="2">
        <v>14.876033057851227</v>
      </c>
      <c r="V66" s="2">
        <v>14.876033057851227</v>
      </c>
      <c r="W66" s="2">
        <v>14.876033057851227</v>
      </c>
      <c r="X66" s="2">
        <v>14.876033057851227</v>
      </c>
      <c r="Y66" s="2">
        <v>14.876033057851227</v>
      </c>
      <c r="Z66" s="2">
        <v>14.876033057851227</v>
      </c>
      <c r="AA66" s="2">
        <v>61.543979999748238</v>
      </c>
      <c r="AB66" s="2">
        <v>24.388979999748216</v>
      </c>
      <c r="AC66" s="2">
        <v>14.876033057851227</v>
      </c>
      <c r="AD66" s="2">
        <v>49.660549586531069</v>
      </c>
      <c r="AE66" s="2">
        <v>14.876033057851227</v>
      </c>
      <c r="AF66" s="2">
        <v>14.876033057851227</v>
      </c>
      <c r="AG66" s="2">
        <v>14.876033057851227</v>
      </c>
      <c r="AH66" s="2">
        <v>29.620979999748219</v>
      </c>
      <c r="AI66" s="2">
        <v>14.876033057851227</v>
      </c>
      <c r="AJ66" s="2">
        <v>18.493557850993938</v>
      </c>
      <c r="AK66" s="2">
        <v>29.407549586531076</v>
      </c>
      <c r="AL66" s="2">
        <v>66.266979999748216</v>
      </c>
      <c r="AM66" s="2">
        <v>66.26697999974823</v>
      </c>
    </row>
    <row r="67" spans="1:39" x14ac:dyDescent="0.25">
      <c r="A67" s="112" t="str">
        <f ca="1">Exceedance!U67</f>
        <v/>
      </c>
      <c r="B67" s="254">
        <v>23.10205000007489</v>
      </c>
      <c r="C67" s="254">
        <v>23.10205000007489</v>
      </c>
      <c r="D67" s="254">
        <v>23.10205000007489</v>
      </c>
      <c r="E67" s="2">
        <v>27.788050000074872</v>
      </c>
      <c r="F67" s="2">
        <v>18.536996941971864</v>
      </c>
      <c r="G67" s="2">
        <v>15.371900826446268</v>
      </c>
      <c r="H67" s="2">
        <v>15.371900826446268</v>
      </c>
      <c r="I67" s="2">
        <v>15.371900826446268</v>
      </c>
      <c r="J67" s="2">
        <v>20.149050000074869</v>
      </c>
      <c r="K67" s="2">
        <v>15.371900826446268</v>
      </c>
      <c r="L67" s="2">
        <v>33.550050000074876</v>
      </c>
      <c r="M67" s="2">
        <v>18.223050000074888</v>
      </c>
      <c r="N67" s="2">
        <v>78.833050000074891</v>
      </c>
      <c r="O67" s="2">
        <v>27.044050000074886</v>
      </c>
      <c r="P67" s="2">
        <v>31.158050000074887</v>
      </c>
      <c r="Q67" s="2">
        <v>15.371900826446268</v>
      </c>
      <c r="R67" s="2">
        <v>28.74205000007489</v>
      </c>
      <c r="S67" s="2">
        <v>15.371900826446268</v>
      </c>
      <c r="T67" s="2">
        <v>15.371900826446268</v>
      </c>
      <c r="U67" s="2">
        <v>15.371900826446268</v>
      </c>
      <c r="V67" s="2">
        <v>15.371900826446268</v>
      </c>
      <c r="W67" s="2">
        <v>15.371900826446268</v>
      </c>
      <c r="X67" s="2">
        <v>15.371900826446268</v>
      </c>
      <c r="Y67" s="2">
        <v>15.371900826446268</v>
      </c>
      <c r="Z67" s="2">
        <v>15.371900826446268</v>
      </c>
      <c r="AA67" s="2">
        <v>39.676050000074888</v>
      </c>
      <c r="AB67" s="2">
        <v>26.113050000074885</v>
      </c>
      <c r="AC67" s="2">
        <v>15.371900826446268</v>
      </c>
      <c r="AD67" s="2">
        <v>40.015050000074886</v>
      </c>
      <c r="AE67" s="2">
        <v>15.371900826446268</v>
      </c>
      <c r="AF67" s="2">
        <v>15.371900826446268</v>
      </c>
      <c r="AG67" s="2">
        <v>15.371900826446268</v>
      </c>
      <c r="AH67" s="2">
        <v>21.013050000074873</v>
      </c>
      <c r="AI67" s="2">
        <v>15.371900826446268</v>
      </c>
      <c r="AJ67" s="2">
        <v>28.333050000074888</v>
      </c>
      <c r="AK67" s="2">
        <v>33.796050000074885</v>
      </c>
      <c r="AL67" s="2">
        <v>41.90605000007487</v>
      </c>
      <c r="AM67" s="2">
        <v>41.906050000074885</v>
      </c>
    </row>
    <row r="68" spans="1:39" x14ac:dyDescent="0.25">
      <c r="A68" s="112" t="str">
        <f ca="1">Exceedance!U68</f>
        <v/>
      </c>
      <c r="B68" s="254">
        <v>22.584349999937665</v>
      </c>
      <c r="C68" s="254">
        <v>22.584349999937665</v>
      </c>
      <c r="D68" s="254">
        <v>22.584349999937665</v>
      </c>
      <c r="E68" s="2">
        <v>23.949349999937667</v>
      </c>
      <c r="F68" s="2">
        <v>21.939349999937665</v>
      </c>
      <c r="G68" s="2">
        <v>15.371900826446268</v>
      </c>
      <c r="H68" s="2">
        <v>15.371900826446268</v>
      </c>
      <c r="I68" s="2">
        <v>15.371900826446268</v>
      </c>
      <c r="J68" s="2">
        <v>20.369349999937668</v>
      </c>
      <c r="K68" s="2">
        <v>15.371900826446268</v>
      </c>
      <c r="L68" s="2">
        <v>24.352349999937669</v>
      </c>
      <c r="M68" s="2">
        <v>20.395349999937665</v>
      </c>
      <c r="N68" s="2">
        <v>36.209349999937658</v>
      </c>
      <c r="O68" s="2">
        <v>23.969349999937666</v>
      </c>
      <c r="P68" s="2">
        <v>25.453349999937664</v>
      </c>
      <c r="Q68" s="2">
        <v>15.541015702246103</v>
      </c>
      <c r="R68" s="2">
        <v>22.836349999937646</v>
      </c>
      <c r="S68" s="2">
        <v>15.371900826446268</v>
      </c>
      <c r="T68" s="2">
        <v>15.371900826446268</v>
      </c>
      <c r="U68" s="2">
        <v>15.371900826446268</v>
      </c>
      <c r="V68" s="2">
        <v>15.371900826446268</v>
      </c>
      <c r="W68" s="2">
        <v>15.371900826446268</v>
      </c>
      <c r="X68" s="2">
        <v>15.371900826446268</v>
      </c>
      <c r="Y68" s="2">
        <v>15.371900826446268</v>
      </c>
      <c r="Z68" s="2">
        <v>15.849446115463236</v>
      </c>
      <c r="AA68" s="2">
        <v>25.621349999937649</v>
      </c>
      <c r="AB68" s="2">
        <v>22.420349999937667</v>
      </c>
      <c r="AC68" s="2">
        <v>17.948015702246103</v>
      </c>
      <c r="AD68" s="2">
        <v>25.993349999937667</v>
      </c>
      <c r="AE68" s="2">
        <v>15.371900826446268</v>
      </c>
      <c r="AF68" s="2">
        <v>15.371900826446268</v>
      </c>
      <c r="AG68" s="2">
        <v>15.371900826446268</v>
      </c>
      <c r="AH68" s="2">
        <v>21.24934999993766</v>
      </c>
      <c r="AI68" s="2">
        <v>15.371900826446268</v>
      </c>
      <c r="AJ68" s="2">
        <v>22.775349999937667</v>
      </c>
      <c r="AK68" s="2">
        <v>27.108349999937666</v>
      </c>
      <c r="AL68" s="2">
        <v>28.349349999937665</v>
      </c>
      <c r="AM68" s="2">
        <v>28.349349999937665</v>
      </c>
    </row>
    <row r="69" spans="1:39" x14ac:dyDescent="0.25">
      <c r="A69" s="112" t="str">
        <f ca="1">Exceedance!U69</f>
        <v/>
      </c>
      <c r="B69" s="254">
        <v>22.008320000236218</v>
      </c>
      <c r="C69" s="254">
        <v>22.008320000236218</v>
      </c>
      <c r="D69" s="254">
        <v>22.008320000236218</v>
      </c>
      <c r="E69" s="2">
        <v>24.772320000236231</v>
      </c>
      <c r="F69" s="2">
        <v>21.866320000236232</v>
      </c>
      <c r="G69" s="2">
        <v>11.900826446280982</v>
      </c>
      <c r="H69" s="2">
        <v>14.598443140498926</v>
      </c>
      <c r="I69" s="2">
        <v>18.50343487603606</v>
      </c>
      <c r="J69" s="2">
        <v>20.700320000236204</v>
      </c>
      <c r="K69" s="2">
        <v>11.900826446280982</v>
      </c>
      <c r="L69" s="2">
        <v>23.631320000236215</v>
      </c>
      <c r="M69" s="2">
        <v>21.044320000236237</v>
      </c>
      <c r="N69" s="2">
        <v>27.831320000236218</v>
      </c>
      <c r="O69" s="2">
        <v>23.938320000236235</v>
      </c>
      <c r="P69" s="2">
        <v>24.373320000236202</v>
      </c>
      <c r="Q69" s="2">
        <v>20.596320000236233</v>
      </c>
      <c r="R69" s="2">
        <v>22.087320000236218</v>
      </c>
      <c r="S69" s="2">
        <v>11.900826446280982</v>
      </c>
      <c r="T69" s="2">
        <v>11.900826446280982</v>
      </c>
      <c r="U69" s="2">
        <v>11.900826446280982</v>
      </c>
      <c r="V69" s="2">
        <v>11.900826446280982</v>
      </c>
      <c r="W69" s="2">
        <v>11.900826446280982</v>
      </c>
      <c r="X69" s="2">
        <v>11.900826446280982</v>
      </c>
      <c r="Y69" s="2">
        <v>12.200707603309102</v>
      </c>
      <c r="Z69" s="2">
        <v>21.635320000236248</v>
      </c>
      <c r="AA69" s="2">
        <v>23.916320000236215</v>
      </c>
      <c r="AB69" s="2">
        <v>22.210320000236234</v>
      </c>
      <c r="AC69" s="2">
        <v>20.683320000236233</v>
      </c>
      <c r="AD69" s="2">
        <v>23.583320000236231</v>
      </c>
      <c r="AE69" s="2">
        <v>11.900826446280982</v>
      </c>
      <c r="AF69" s="2">
        <v>11.900826446280982</v>
      </c>
      <c r="AG69" s="2">
        <v>16.991451404961811</v>
      </c>
      <c r="AH69" s="2">
        <v>21.988320000236232</v>
      </c>
      <c r="AI69" s="2">
        <v>11.900826446280982</v>
      </c>
      <c r="AJ69" s="2">
        <v>23.289320000236216</v>
      </c>
      <c r="AK69" s="2">
        <v>22.792320000236231</v>
      </c>
      <c r="AL69" s="2">
        <v>25.092320000236231</v>
      </c>
      <c r="AM69" s="2">
        <v>25.092320000236217</v>
      </c>
    </row>
    <row r="70" spans="1:39" x14ac:dyDescent="0.25">
      <c r="A70" s="112" t="str">
        <f ca="1">Exceedance!U70</f>
        <v/>
      </c>
      <c r="B70" s="254"/>
      <c r="C70" s="254"/>
      <c r="D70" s="254"/>
    </row>
    <row r="71" spans="1:39" x14ac:dyDescent="0.25">
      <c r="A71" s="112" t="str">
        <f ca="1">Exceedance!U71</f>
        <v/>
      </c>
      <c r="B71" s="254"/>
      <c r="C71" s="254"/>
      <c r="D71" s="254"/>
    </row>
    <row r="72" spans="1:39" x14ac:dyDescent="0.25">
      <c r="A72" s="112" t="str">
        <f ca="1">Exceedance!U72</f>
        <v/>
      </c>
      <c r="B72" s="254"/>
      <c r="C72" s="254"/>
      <c r="D72" s="254"/>
    </row>
    <row r="73" spans="1:39" x14ac:dyDescent="0.25">
      <c r="A73" s="112" t="str">
        <f ca="1">Exceedance!U73</f>
        <v/>
      </c>
      <c r="B73" s="254"/>
      <c r="C73" s="254"/>
      <c r="D73" s="254"/>
    </row>
    <row r="74" spans="1:39" x14ac:dyDescent="0.25">
      <c r="A74" s="112" t="str">
        <f ca="1">Exceedance!U74</f>
        <v/>
      </c>
      <c r="B74" s="254"/>
      <c r="C74" s="254"/>
      <c r="D74" s="254"/>
    </row>
    <row r="75" spans="1:39" x14ac:dyDescent="0.25">
      <c r="A75" s="112" t="str">
        <f ca="1">Exceedance!U75</f>
        <v/>
      </c>
      <c r="B75" s="254"/>
      <c r="C75" s="254"/>
      <c r="D75" s="254"/>
    </row>
    <row r="76" spans="1:39" x14ac:dyDescent="0.25">
      <c r="A76" s="112" t="str">
        <f ca="1">Exceedance!U76</f>
        <v/>
      </c>
      <c r="B76" s="254"/>
      <c r="C76" s="254"/>
      <c r="D76" s="254"/>
    </row>
    <row r="77" spans="1:39" x14ac:dyDescent="0.25">
      <c r="A77" s="112" t="str">
        <f ca="1">Exceedance!U77</f>
        <v/>
      </c>
      <c r="B77" s="254"/>
      <c r="C77" s="254"/>
      <c r="D77" s="254"/>
    </row>
    <row r="78" spans="1:39" x14ac:dyDescent="0.25">
      <c r="A78" s="112" t="str">
        <f ca="1">Exceedance!U78</f>
        <v/>
      </c>
      <c r="B78" s="254"/>
      <c r="C78" s="254"/>
      <c r="D78" s="254"/>
    </row>
    <row r="79" spans="1:39" x14ac:dyDescent="0.25">
      <c r="A79" s="112" t="str">
        <f ca="1">Exceedance!U79</f>
        <v/>
      </c>
      <c r="B79" s="254"/>
      <c r="C79" s="254"/>
      <c r="D79" s="254"/>
    </row>
    <row r="80" spans="1:39" x14ac:dyDescent="0.25">
      <c r="A80" s="112" t="str">
        <f ca="1">Exceedance!U80</f>
        <v/>
      </c>
      <c r="B80" s="254"/>
      <c r="C80" s="254"/>
      <c r="D80" s="254"/>
    </row>
    <row r="81" spans="1:4" x14ac:dyDescent="0.25">
      <c r="A81" s="112" t="str">
        <f ca="1">Exceedance!U81</f>
        <v/>
      </c>
      <c r="B81" s="254"/>
      <c r="C81" s="254"/>
      <c r="D81" s="254"/>
    </row>
    <row r="82" spans="1:4" x14ac:dyDescent="0.25">
      <c r="A82" s="112" t="str">
        <f ca="1">Exceedance!U82</f>
        <v/>
      </c>
      <c r="B82" s="254"/>
      <c r="C82" s="254"/>
      <c r="D82" s="254"/>
    </row>
    <row r="83" spans="1:4" x14ac:dyDescent="0.25">
      <c r="A83" s="112" t="str">
        <f ca="1">Exceedance!U83</f>
        <v/>
      </c>
      <c r="B83" s="254"/>
      <c r="C83" s="254"/>
      <c r="D83" s="254"/>
    </row>
    <row r="84" spans="1:4" x14ac:dyDescent="0.25">
      <c r="A84" s="112" t="str">
        <f ca="1">Exceedance!U84</f>
        <v/>
      </c>
      <c r="B84" s="254"/>
      <c r="C84" s="254"/>
      <c r="D84" s="254"/>
    </row>
    <row r="85" spans="1:4" x14ac:dyDescent="0.25">
      <c r="A85" s="112" t="str">
        <f ca="1">Exceedance!U85</f>
        <v/>
      </c>
      <c r="B85" s="254"/>
      <c r="C85" s="254"/>
      <c r="D85" s="254"/>
    </row>
    <row r="86" spans="1:4" x14ac:dyDescent="0.25">
      <c r="A86" s="112" t="str">
        <f ca="1">Exceedance!U86</f>
        <v/>
      </c>
      <c r="B86" s="254"/>
      <c r="C86" s="254"/>
      <c r="D86" s="254"/>
    </row>
    <row r="87" spans="1:4" x14ac:dyDescent="0.25">
      <c r="A87" s="112" t="str">
        <f ca="1">Exceedance!U87</f>
        <v/>
      </c>
      <c r="B87" s="254"/>
      <c r="C87" s="254"/>
      <c r="D87" s="254"/>
    </row>
    <row r="88" spans="1:4" x14ac:dyDescent="0.25">
      <c r="A88" s="112" t="str">
        <f ca="1">Exceedance!U88</f>
        <v/>
      </c>
      <c r="B88" s="254"/>
      <c r="C88" s="254"/>
      <c r="D88" s="254"/>
    </row>
    <row r="89" spans="1:4" x14ac:dyDescent="0.25">
      <c r="A89" s="112" t="str">
        <f ca="1">Exceedance!U89</f>
        <v/>
      </c>
      <c r="B89" s="254"/>
      <c r="C89" s="254"/>
      <c r="D89" s="254"/>
    </row>
    <row r="90" spans="1:4" x14ac:dyDescent="0.25">
      <c r="A90" s="112" t="str">
        <f ca="1">Exceedance!U90</f>
        <v/>
      </c>
      <c r="B90" s="254"/>
      <c r="C90" s="254"/>
      <c r="D90" s="254"/>
    </row>
    <row r="91" spans="1:4" x14ac:dyDescent="0.25">
      <c r="A91" s="112" t="str">
        <f ca="1">Exceedance!U91</f>
        <v/>
      </c>
      <c r="B91" s="254"/>
      <c r="C91" s="254"/>
      <c r="D91" s="254"/>
    </row>
    <row r="92" spans="1:4" x14ac:dyDescent="0.25">
      <c r="A92" s="112" t="str">
        <f ca="1">Exceedance!U92</f>
        <v/>
      </c>
      <c r="B92" s="254"/>
      <c r="C92" s="254"/>
      <c r="D92" s="254"/>
    </row>
    <row r="93" spans="1:4" x14ac:dyDescent="0.25">
      <c r="A93" s="112" t="str">
        <f ca="1">Exceedance!U93</f>
        <v/>
      </c>
      <c r="B93" s="254"/>
      <c r="C93" s="254"/>
      <c r="D93" s="254"/>
    </row>
    <row r="94" spans="1:4" x14ac:dyDescent="0.25">
      <c r="A94" s="112" t="str">
        <f ca="1">Exceedance!U94</f>
        <v/>
      </c>
      <c r="B94" s="254"/>
      <c r="C94" s="254"/>
      <c r="D94" s="254"/>
    </row>
    <row r="95" spans="1:4" x14ac:dyDescent="0.25">
      <c r="A95" s="112" t="str">
        <f ca="1">Exceedance!U95</f>
        <v/>
      </c>
      <c r="B95" s="254"/>
      <c r="C95" s="254"/>
      <c r="D95" s="254"/>
    </row>
    <row r="96" spans="1:4" x14ac:dyDescent="0.25">
      <c r="A96" s="112" t="str">
        <f ca="1">Exceedance!U96</f>
        <v/>
      </c>
      <c r="B96" s="254"/>
      <c r="C96" s="254"/>
      <c r="D96" s="254"/>
    </row>
    <row r="97" spans="1:4" x14ac:dyDescent="0.25">
      <c r="A97" s="112" t="str">
        <f ca="1">Exceedance!U97</f>
        <v/>
      </c>
      <c r="B97" s="254"/>
      <c r="C97" s="254"/>
      <c r="D97" s="254"/>
    </row>
    <row r="98" spans="1:4" x14ac:dyDescent="0.25">
      <c r="A98" s="112" t="str">
        <f ca="1">Exceedance!U98</f>
        <v/>
      </c>
      <c r="B98" s="254"/>
      <c r="C98" s="254"/>
      <c r="D98" s="254"/>
    </row>
    <row r="99" spans="1:4" x14ac:dyDescent="0.25">
      <c r="A99" s="112" t="str">
        <f ca="1">Exceedance!U99</f>
        <v/>
      </c>
      <c r="B99" s="254"/>
      <c r="C99" s="254"/>
      <c r="D99" s="254"/>
    </row>
    <row r="100" spans="1:4" x14ac:dyDescent="0.25">
      <c r="A100" s="112" t="str">
        <f ca="1">Exceedance!U100</f>
        <v/>
      </c>
      <c r="B100" s="254"/>
      <c r="C100" s="254"/>
      <c r="D100" s="254"/>
    </row>
  </sheetData>
  <mergeCells count="1">
    <mergeCell ref="E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6" tint="0.59999389629810485"/>
  </sheetPr>
  <dimension ref="A1:BD100"/>
  <sheetViews>
    <sheetView zoomScale="90" zoomScaleNormal="90" workbookViewId="0">
      <selection activeCell="B4" sqref="B4:AM69"/>
    </sheetView>
  </sheetViews>
  <sheetFormatPr defaultRowHeight="15" x14ac:dyDescent="0.25"/>
  <cols>
    <col min="1" max="1" width="8.85546875" style="113"/>
    <col min="2" max="4" width="9.140625" style="255"/>
  </cols>
  <sheetData>
    <row r="1" spans="1:56" s="113" customFormat="1" x14ac:dyDescent="0.25">
      <c r="A1" s="110"/>
      <c r="B1" s="257"/>
      <c r="C1" s="257"/>
      <c r="D1" s="257"/>
      <c r="E1" s="739" t="s">
        <v>159</v>
      </c>
      <c r="F1" s="739"/>
      <c r="G1" s="739"/>
      <c r="H1" s="739"/>
      <c r="I1" s="739"/>
      <c r="J1" s="739"/>
      <c r="K1" s="739"/>
      <c r="L1" s="739"/>
      <c r="M1" s="739"/>
      <c r="N1" s="739"/>
      <c r="O1" s="739"/>
      <c r="P1" s="739"/>
      <c r="Q1" s="739"/>
      <c r="R1" s="739"/>
      <c r="S1" s="739"/>
      <c r="T1" s="739"/>
      <c r="U1" s="739"/>
      <c r="V1" s="739"/>
      <c r="W1" s="739"/>
      <c r="X1" s="739"/>
      <c r="Y1" s="739"/>
      <c r="Z1" s="739"/>
      <c r="AA1" s="739"/>
      <c r="AB1" s="739"/>
      <c r="AC1" s="739"/>
      <c r="AD1" s="739"/>
      <c r="AE1" s="739"/>
    </row>
    <row r="2" spans="1:56" s="113" customFormat="1" x14ac:dyDescent="0.25">
      <c r="A2" s="110"/>
      <c r="B2" s="257" t="s">
        <v>295</v>
      </c>
      <c r="C2" s="257" t="s">
        <v>296</v>
      </c>
      <c r="D2" s="257" t="s">
        <v>297</v>
      </c>
      <c r="E2" s="113">
        <v>1981</v>
      </c>
      <c r="F2" s="113">
        <v>1982</v>
      </c>
      <c r="G2" s="113">
        <v>1983</v>
      </c>
      <c r="H2" s="113">
        <v>1984</v>
      </c>
      <c r="I2" s="113">
        <v>1985</v>
      </c>
      <c r="J2" s="113">
        <v>1986</v>
      </c>
      <c r="K2" s="113">
        <v>1987</v>
      </c>
      <c r="L2" s="113">
        <v>1988</v>
      </c>
      <c r="M2" s="113">
        <v>1989</v>
      </c>
      <c r="N2" s="113">
        <v>1990</v>
      </c>
      <c r="O2" s="113">
        <v>1991</v>
      </c>
      <c r="P2" s="113">
        <v>1992</v>
      </c>
      <c r="Q2" s="113">
        <v>1993</v>
      </c>
      <c r="R2" s="113">
        <v>1994</v>
      </c>
      <c r="S2" s="113">
        <v>1995</v>
      </c>
      <c r="T2" s="113">
        <v>1996</v>
      </c>
      <c r="U2" s="113">
        <v>1997</v>
      </c>
      <c r="V2" s="113">
        <v>1998</v>
      </c>
      <c r="W2" s="113">
        <v>1999</v>
      </c>
      <c r="X2" s="113">
        <v>2000</v>
      </c>
      <c r="Y2" s="113">
        <v>2001</v>
      </c>
      <c r="Z2" s="113">
        <v>2002</v>
      </c>
      <c r="AA2" s="113">
        <v>2003</v>
      </c>
      <c r="AB2" s="113">
        <v>2004</v>
      </c>
      <c r="AC2" s="113">
        <v>2005</v>
      </c>
      <c r="AD2" s="113">
        <v>2006</v>
      </c>
      <c r="AE2" s="113">
        <v>2007</v>
      </c>
      <c r="AF2" s="113">
        <v>2008</v>
      </c>
      <c r="AG2" s="183">
        <v>2009</v>
      </c>
      <c r="AH2" s="113">
        <v>2010</v>
      </c>
      <c r="AI2" s="113">
        <v>2011</v>
      </c>
      <c r="AJ2" s="113">
        <v>2012</v>
      </c>
      <c r="AK2" s="113">
        <v>2013</v>
      </c>
      <c r="AL2" s="113">
        <v>2014</v>
      </c>
      <c r="AM2" s="113">
        <v>2015</v>
      </c>
      <c r="AN2" s="113">
        <v>2016</v>
      </c>
      <c r="AO2" s="113">
        <v>2017</v>
      </c>
      <c r="AP2" s="113">
        <v>2018</v>
      </c>
      <c r="AQ2" s="113">
        <v>2019</v>
      </c>
      <c r="AR2" s="113">
        <v>2020</v>
      </c>
      <c r="AS2" s="113">
        <v>2021</v>
      </c>
      <c r="AT2" s="113">
        <v>2022</v>
      </c>
      <c r="AU2" s="113">
        <v>2023</v>
      </c>
      <c r="AV2" s="113">
        <v>2024</v>
      </c>
      <c r="AW2" s="113">
        <v>2025</v>
      </c>
      <c r="AX2" s="113">
        <v>2026</v>
      </c>
      <c r="AY2" s="113">
        <v>2027</v>
      </c>
      <c r="AZ2" s="113">
        <v>2028</v>
      </c>
      <c r="BA2" s="113">
        <v>2029</v>
      </c>
      <c r="BB2" s="113">
        <v>2030</v>
      </c>
      <c r="BC2" s="113">
        <v>2031</v>
      </c>
      <c r="BD2" s="113">
        <v>2032</v>
      </c>
    </row>
    <row r="3" spans="1:56" s="114" customFormat="1" x14ac:dyDescent="0.25">
      <c r="A3" s="111"/>
      <c r="B3" s="114" t="s">
        <v>332</v>
      </c>
      <c r="C3" s="114" t="s">
        <v>333</v>
      </c>
      <c r="D3" s="114" t="s">
        <v>334</v>
      </c>
      <c r="E3" s="114" t="s">
        <v>335</v>
      </c>
      <c r="F3" s="114" t="s">
        <v>336</v>
      </c>
      <c r="G3" s="114" t="s">
        <v>337</v>
      </c>
      <c r="H3" s="114" t="s">
        <v>338</v>
      </c>
      <c r="I3" s="114" t="s">
        <v>339</v>
      </c>
      <c r="J3" s="114" t="s">
        <v>340</v>
      </c>
      <c r="K3" s="114" t="s">
        <v>341</v>
      </c>
      <c r="L3" s="114" t="s">
        <v>342</v>
      </c>
      <c r="M3" s="114" t="s">
        <v>343</v>
      </c>
      <c r="N3" s="114" t="s">
        <v>344</v>
      </c>
      <c r="O3" s="114" t="s">
        <v>345</v>
      </c>
      <c r="P3" s="114" t="s">
        <v>346</v>
      </c>
      <c r="Q3" s="114" t="s">
        <v>347</v>
      </c>
      <c r="R3" s="114" t="s">
        <v>348</v>
      </c>
      <c r="S3" s="114" t="s">
        <v>349</v>
      </c>
      <c r="T3" s="114" t="s">
        <v>350</v>
      </c>
      <c r="U3" s="114" t="s">
        <v>351</v>
      </c>
      <c r="V3" s="114" t="s">
        <v>352</v>
      </c>
      <c r="W3" s="114" t="s">
        <v>353</v>
      </c>
      <c r="X3" s="114" t="s">
        <v>354</v>
      </c>
      <c r="Y3" s="114" t="s">
        <v>355</v>
      </c>
      <c r="Z3" s="114" t="s">
        <v>356</v>
      </c>
      <c r="AA3" s="114" t="s">
        <v>357</v>
      </c>
      <c r="AB3" s="114" t="s">
        <v>358</v>
      </c>
      <c r="AC3" s="114" t="s">
        <v>359</v>
      </c>
      <c r="AD3" s="114" t="s">
        <v>360</v>
      </c>
      <c r="AE3" s="114" t="s">
        <v>361</v>
      </c>
      <c r="AF3" s="114" t="s">
        <v>362</v>
      </c>
      <c r="AG3" s="114" t="s">
        <v>363</v>
      </c>
      <c r="AH3" s="114" t="s">
        <v>364</v>
      </c>
      <c r="AI3" s="114" t="s">
        <v>384</v>
      </c>
      <c r="AJ3" s="114" t="s">
        <v>385</v>
      </c>
      <c r="AK3" s="114" t="s">
        <v>386</v>
      </c>
      <c r="AL3" s="114" t="s">
        <v>387</v>
      </c>
      <c r="AM3" s="114" t="s">
        <v>388</v>
      </c>
      <c r="AN3" s="114" t="s">
        <v>389</v>
      </c>
      <c r="AO3" s="114" t="s">
        <v>390</v>
      </c>
      <c r="AP3" s="114" t="s">
        <v>391</v>
      </c>
      <c r="AQ3" s="114" t="s">
        <v>392</v>
      </c>
      <c r="AR3" s="114" t="s">
        <v>393</v>
      </c>
      <c r="AS3" s="114" t="s">
        <v>394</v>
      </c>
      <c r="AT3" s="114" t="s">
        <v>395</v>
      </c>
      <c r="AU3" s="114" t="s">
        <v>396</v>
      </c>
      <c r="AV3" s="114" t="s">
        <v>397</v>
      </c>
      <c r="AW3" s="114" t="s">
        <v>398</v>
      </c>
      <c r="AX3" s="114" t="s">
        <v>399</v>
      </c>
      <c r="AY3" s="114" t="s">
        <v>400</v>
      </c>
      <c r="AZ3" s="114" t="s">
        <v>401</v>
      </c>
      <c r="BA3" s="114" t="s">
        <v>402</v>
      </c>
      <c r="BB3" s="114" t="s">
        <v>403</v>
      </c>
      <c r="BC3" s="114" t="s">
        <v>404</v>
      </c>
      <c r="BD3" s="114" t="s">
        <v>405</v>
      </c>
    </row>
    <row r="4" spans="1:56" x14ac:dyDescent="0.25">
      <c r="A4" s="112">
        <f ca="1">Exceedance!U4</f>
        <v>42826</v>
      </c>
      <c r="B4" s="273">
        <v>63.721899999984302</v>
      </c>
      <c r="C4" s="273">
        <v>63.721899999984295</v>
      </c>
      <c r="D4" s="273">
        <v>63.721899999984295</v>
      </c>
      <c r="E4">
        <v>63.721899999984295</v>
      </c>
      <c r="F4">
        <v>63.721899999984295</v>
      </c>
      <c r="G4">
        <v>63.721899999984295</v>
      </c>
      <c r="H4">
        <v>63.721899999984295</v>
      </c>
      <c r="I4">
        <v>63.721899999984295</v>
      </c>
      <c r="J4">
        <v>63.721899999984295</v>
      </c>
      <c r="K4">
        <v>63.721899999984295</v>
      </c>
      <c r="L4">
        <v>63.721899999984295</v>
      </c>
      <c r="M4">
        <v>63.721899999984295</v>
      </c>
      <c r="N4">
        <v>63.721899999984295</v>
      </c>
      <c r="O4">
        <v>63.721899999984295</v>
      </c>
      <c r="P4">
        <v>63.721899999984295</v>
      </c>
      <c r="Q4">
        <v>63.721899999984295</v>
      </c>
      <c r="R4">
        <v>63.721899999984295</v>
      </c>
      <c r="S4">
        <v>63.721899999984302</v>
      </c>
      <c r="T4">
        <v>63.721899999984295</v>
      </c>
      <c r="U4">
        <v>63.721899999984295</v>
      </c>
      <c r="V4">
        <v>63.721899999984295</v>
      </c>
      <c r="W4">
        <v>63.721899999984302</v>
      </c>
      <c r="X4">
        <v>63.721899999984295</v>
      </c>
      <c r="Y4">
        <v>63.721899999984295</v>
      </c>
      <c r="Z4">
        <v>63.721899999984295</v>
      </c>
      <c r="AA4">
        <v>63.721899999984295</v>
      </c>
      <c r="AB4">
        <v>63.721899999984295</v>
      </c>
      <c r="AC4">
        <v>63.721899999984295</v>
      </c>
      <c r="AD4">
        <v>63.721899999984295</v>
      </c>
      <c r="AE4">
        <v>63.721899999984295</v>
      </c>
      <c r="AF4">
        <v>63.721899999984302</v>
      </c>
      <c r="AG4">
        <v>63.721899999984295</v>
      </c>
      <c r="AH4">
        <v>63.721899999984295</v>
      </c>
      <c r="AI4">
        <v>63.721899999984295</v>
      </c>
      <c r="AJ4">
        <v>63.721899999984302</v>
      </c>
      <c r="AK4">
        <v>63.721899999984295</v>
      </c>
      <c r="AL4">
        <v>63.721899999984295</v>
      </c>
      <c r="AM4">
        <v>63.721899999984295</v>
      </c>
    </row>
    <row r="5" spans="1:56" x14ac:dyDescent="0.25">
      <c r="A5" s="112">
        <f ca="1">Exceedance!U5</f>
        <v>42856</v>
      </c>
      <c r="B5" s="273">
        <v>78.986379999978325</v>
      </c>
      <c r="C5" s="273">
        <v>78.986379999978311</v>
      </c>
      <c r="D5" s="273">
        <v>78.986379999978311</v>
      </c>
      <c r="E5">
        <v>78.986379999978311</v>
      </c>
      <c r="F5">
        <v>78.986379999978311</v>
      </c>
      <c r="G5">
        <v>78.986379999978311</v>
      </c>
      <c r="H5">
        <v>78.986379999978311</v>
      </c>
      <c r="I5">
        <v>78.986379999978311</v>
      </c>
      <c r="J5">
        <v>78.986379999978311</v>
      </c>
      <c r="K5">
        <v>78.986379999978311</v>
      </c>
      <c r="L5">
        <v>78.986379999978311</v>
      </c>
      <c r="M5">
        <v>78.986379999978311</v>
      </c>
      <c r="N5">
        <v>78.986379999978311</v>
      </c>
      <c r="O5">
        <v>78.986379999978311</v>
      </c>
      <c r="P5">
        <v>78.986379999978311</v>
      </c>
      <c r="Q5">
        <v>78.986379999978311</v>
      </c>
      <c r="R5">
        <v>78.986379999978311</v>
      </c>
      <c r="S5">
        <v>78.986379999978325</v>
      </c>
      <c r="T5">
        <v>78.986379999978311</v>
      </c>
      <c r="U5">
        <v>78.986379999978311</v>
      </c>
      <c r="V5">
        <v>78.986379999978311</v>
      </c>
      <c r="W5">
        <v>78.986379999978325</v>
      </c>
      <c r="X5">
        <v>78.986379999978311</v>
      </c>
      <c r="Y5">
        <v>78.986379999978311</v>
      </c>
      <c r="Z5">
        <v>78.986379999978311</v>
      </c>
      <c r="AA5">
        <v>78.986379999978311</v>
      </c>
      <c r="AB5">
        <v>78.986379999978311</v>
      </c>
      <c r="AC5">
        <v>78.986379999978311</v>
      </c>
      <c r="AD5">
        <v>78.986379999978311</v>
      </c>
      <c r="AE5">
        <v>78.986379999978311</v>
      </c>
      <c r="AF5">
        <v>78.986379999978325</v>
      </c>
      <c r="AG5">
        <v>78.986379999978311</v>
      </c>
      <c r="AH5">
        <v>78.986379999978311</v>
      </c>
      <c r="AI5">
        <v>78.986379999978311</v>
      </c>
      <c r="AJ5">
        <v>78.986379999978325</v>
      </c>
      <c r="AK5">
        <v>78.986379999978311</v>
      </c>
      <c r="AL5">
        <v>78.986379999978311</v>
      </c>
      <c r="AM5">
        <v>78.986379999978311</v>
      </c>
    </row>
    <row r="6" spans="1:56" x14ac:dyDescent="0.25">
      <c r="A6" s="112">
        <f ca="1">Exceedance!U6</f>
        <v>42887</v>
      </c>
      <c r="B6" s="273">
        <v>102.19040000023008</v>
      </c>
      <c r="C6" s="273">
        <v>102.19040000023008</v>
      </c>
      <c r="D6" s="273">
        <v>102.19040000023008</v>
      </c>
      <c r="E6">
        <v>102.19040000023008</v>
      </c>
      <c r="F6">
        <v>102.1904000002301</v>
      </c>
      <c r="G6">
        <v>102.19040000023008</v>
      </c>
      <c r="H6">
        <v>102.19040000023007</v>
      </c>
      <c r="I6">
        <v>102.19040000023008</v>
      </c>
      <c r="J6">
        <v>102.19040000023008</v>
      </c>
      <c r="K6">
        <v>102.19040000023008</v>
      </c>
      <c r="L6">
        <v>102.19040000023008</v>
      </c>
      <c r="M6">
        <v>100.71934694212709</v>
      </c>
      <c r="N6">
        <v>102.19040000023008</v>
      </c>
      <c r="O6">
        <v>102.1904000002301</v>
      </c>
      <c r="P6">
        <v>102.19040000023008</v>
      </c>
      <c r="Q6">
        <v>102.19040000023008</v>
      </c>
      <c r="R6">
        <v>102.19040000023008</v>
      </c>
      <c r="S6">
        <v>102.19040000023008</v>
      </c>
      <c r="T6">
        <v>102.19040000023008</v>
      </c>
      <c r="U6">
        <v>102.19040000023008</v>
      </c>
      <c r="V6">
        <v>102.19040000023008</v>
      </c>
      <c r="W6">
        <v>102.1904000002301</v>
      </c>
      <c r="X6">
        <v>102.19040000023008</v>
      </c>
      <c r="Y6">
        <v>102.19040000023008</v>
      </c>
      <c r="Z6">
        <v>102.1904000002301</v>
      </c>
      <c r="AA6">
        <v>102.1904000002301</v>
      </c>
      <c r="AB6">
        <v>102.19040000023008</v>
      </c>
      <c r="AC6">
        <v>102.19040000023008</v>
      </c>
      <c r="AD6">
        <v>102.19040000023008</v>
      </c>
      <c r="AE6">
        <v>102.19040000023008</v>
      </c>
      <c r="AF6">
        <v>102.1904000002301</v>
      </c>
      <c r="AG6">
        <v>102.19040000023008</v>
      </c>
      <c r="AH6">
        <v>102.19040000023008</v>
      </c>
      <c r="AI6">
        <v>102.1904000002301</v>
      </c>
      <c r="AJ6">
        <v>97.353346942127104</v>
      </c>
      <c r="AK6">
        <v>102.1904000002301</v>
      </c>
      <c r="AL6">
        <v>102.19040000023008</v>
      </c>
      <c r="AM6">
        <v>102.19040000023008</v>
      </c>
    </row>
    <row r="7" spans="1:56" x14ac:dyDescent="0.25">
      <c r="A7" s="112">
        <f ca="1">Exceedance!U7</f>
        <v>42917</v>
      </c>
      <c r="B7" s="273">
        <v>99.228350000155203</v>
      </c>
      <c r="C7" s="273">
        <v>99.228350000155203</v>
      </c>
      <c r="D7" s="273">
        <v>99.228350000155217</v>
      </c>
      <c r="E7">
        <v>99.228350000155217</v>
      </c>
      <c r="F7">
        <v>99.228350000155217</v>
      </c>
      <c r="G7">
        <v>99.228350000155217</v>
      </c>
      <c r="H7">
        <v>99.228350000155217</v>
      </c>
      <c r="I7">
        <v>99.228350000155217</v>
      </c>
      <c r="J7">
        <v>99.228350000155217</v>
      </c>
      <c r="K7">
        <v>99.228350000155217</v>
      </c>
      <c r="L7">
        <v>99.228350000155217</v>
      </c>
      <c r="M7">
        <v>99.228350000155217</v>
      </c>
      <c r="N7">
        <v>99.228350000155217</v>
      </c>
      <c r="O7">
        <v>99.228350000155217</v>
      </c>
      <c r="P7">
        <v>99.228350000155217</v>
      </c>
      <c r="Q7">
        <v>99.228350000155217</v>
      </c>
      <c r="R7">
        <v>99.228350000155217</v>
      </c>
      <c r="S7">
        <v>99.228350000155217</v>
      </c>
      <c r="T7">
        <v>99.228350000155217</v>
      </c>
      <c r="U7">
        <v>99.228350000155217</v>
      </c>
      <c r="V7">
        <v>99.228350000155217</v>
      </c>
      <c r="W7">
        <v>99.228350000155217</v>
      </c>
      <c r="X7">
        <v>99.228350000155217</v>
      </c>
      <c r="Y7">
        <v>99.228350000155217</v>
      </c>
      <c r="Z7">
        <v>99.228350000155217</v>
      </c>
      <c r="AA7">
        <v>99.228350000155217</v>
      </c>
      <c r="AB7">
        <v>99.228350000155217</v>
      </c>
      <c r="AC7">
        <v>99.228350000155217</v>
      </c>
      <c r="AD7">
        <v>99.228350000155217</v>
      </c>
      <c r="AE7">
        <v>99.228350000155217</v>
      </c>
      <c r="AF7">
        <v>99.228350000155217</v>
      </c>
      <c r="AG7">
        <v>99.228350000155217</v>
      </c>
      <c r="AH7">
        <v>99.228350000155217</v>
      </c>
      <c r="AI7">
        <v>99.228350000155217</v>
      </c>
      <c r="AJ7">
        <v>94.470446115680829</v>
      </c>
      <c r="AK7">
        <v>99.228350000155217</v>
      </c>
      <c r="AL7">
        <v>99.228350000155217</v>
      </c>
      <c r="AM7">
        <v>99.228350000155217</v>
      </c>
    </row>
    <row r="8" spans="1:56" x14ac:dyDescent="0.25">
      <c r="A8" s="112">
        <f ca="1">Exceedance!U8</f>
        <v>42948</v>
      </c>
      <c r="B8" s="273">
        <v>86.944000000217557</v>
      </c>
      <c r="C8" s="273">
        <v>86.944000000217542</v>
      </c>
      <c r="D8" s="273">
        <v>86.944000000217557</v>
      </c>
      <c r="E8">
        <v>86.944000000217542</v>
      </c>
      <c r="F8">
        <v>86.944000000217557</v>
      </c>
      <c r="G8">
        <v>86.944000000217557</v>
      </c>
      <c r="H8">
        <v>86.944000000217557</v>
      </c>
      <c r="I8">
        <v>86.944000000217542</v>
      </c>
      <c r="J8">
        <v>86.944000000217542</v>
      </c>
      <c r="K8">
        <v>86.944000000217542</v>
      </c>
      <c r="L8">
        <v>86.944000000217542</v>
      </c>
      <c r="M8">
        <v>86.944000000217557</v>
      </c>
      <c r="N8">
        <v>86.944000000217557</v>
      </c>
      <c r="O8">
        <v>86.944000000217557</v>
      </c>
      <c r="P8">
        <v>86.944000000217557</v>
      </c>
      <c r="Q8">
        <v>86.944000000217542</v>
      </c>
      <c r="R8">
        <v>86.944000000217557</v>
      </c>
      <c r="S8">
        <v>86.944000000217542</v>
      </c>
      <c r="T8">
        <v>86.944000000217542</v>
      </c>
      <c r="U8">
        <v>86.944000000217557</v>
      </c>
      <c r="V8">
        <v>86.944000000217542</v>
      </c>
      <c r="W8">
        <v>86.944000000217557</v>
      </c>
      <c r="X8">
        <v>86.944000000217542</v>
      </c>
      <c r="Y8">
        <v>86.944000000217557</v>
      </c>
      <c r="Z8">
        <v>86.944000000217557</v>
      </c>
      <c r="AA8">
        <v>86.944000000217542</v>
      </c>
      <c r="AB8">
        <v>86.944000000217542</v>
      </c>
      <c r="AC8">
        <v>86.944000000217542</v>
      </c>
      <c r="AD8">
        <v>86.944000000217557</v>
      </c>
      <c r="AE8">
        <v>86.944000000217542</v>
      </c>
      <c r="AF8">
        <v>86.944000000217557</v>
      </c>
      <c r="AG8">
        <v>86.944000000217542</v>
      </c>
      <c r="AH8">
        <v>86.944000000217542</v>
      </c>
      <c r="AI8">
        <v>86.944000000217557</v>
      </c>
      <c r="AJ8">
        <v>86.944000000217571</v>
      </c>
      <c r="AK8">
        <v>86.944000000217557</v>
      </c>
      <c r="AL8">
        <v>86.944000000217557</v>
      </c>
      <c r="AM8">
        <v>86.944000000217557</v>
      </c>
    </row>
    <row r="9" spans="1:56" x14ac:dyDescent="0.25">
      <c r="A9" s="112">
        <f ca="1">Exceedance!U9</f>
        <v>42979</v>
      </c>
      <c r="B9" s="273">
        <v>72.305679999981322</v>
      </c>
      <c r="C9" s="273">
        <v>72.305679999981322</v>
      </c>
      <c r="D9" s="273">
        <v>72.305679999981322</v>
      </c>
      <c r="E9">
        <v>72.305679999981322</v>
      </c>
      <c r="F9">
        <v>72.305679999981322</v>
      </c>
      <c r="G9">
        <v>72.305679999981322</v>
      </c>
      <c r="H9">
        <v>72.305679999981322</v>
      </c>
      <c r="I9">
        <v>72.305679999981322</v>
      </c>
      <c r="J9">
        <v>72.305679999981322</v>
      </c>
      <c r="K9">
        <v>72.305679999981322</v>
      </c>
      <c r="L9">
        <v>72.305679999981322</v>
      </c>
      <c r="M9">
        <v>72.305679999981322</v>
      </c>
      <c r="N9">
        <v>72.305679999981322</v>
      </c>
      <c r="O9">
        <v>72.305679999981322</v>
      </c>
      <c r="P9">
        <v>72.305679999981322</v>
      </c>
      <c r="Q9">
        <v>72.305679999981322</v>
      </c>
      <c r="R9">
        <v>72.305679999981322</v>
      </c>
      <c r="S9">
        <v>72.305679999981322</v>
      </c>
      <c r="T9">
        <v>72.305679999981322</v>
      </c>
      <c r="U9">
        <v>72.305679999981322</v>
      </c>
      <c r="V9">
        <v>72.305679999981322</v>
      </c>
      <c r="W9">
        <v>72.305679999981322</v>
      </c>
      <c r="X9">
        <v>72.305679999981322</v>
      </c>
      <c r="Y9">
        <v>72.305679999981322</v>
      </c>
      <c r="Z9">
        <v>72.305679999981322</v>
      </c>
      <c r="AA9">
        <v>72.305679999981322</v>
      </c>
      <c r="AB9">
        <v>72.305679999981322</v>
      </c>
      <c r="AC9">
        <v>72.305679999981322</v>
      </c>
      <c r="AD9">
        <v>72.305679999981322</v>
      </c>
      <c r="AE9">
        <v>72.305679999981322</v>
      </c>
      <c r="AF9">
        <v>72.305679999981322</v>
      </c>
      <c r="AG9">
        <v>72.305679999981322</v>
      </c>
      <c r="AH9">
        <v>72.305679999981322</v>
      </c>
      <c r="AI9">
        <v>72.305679999981322</v>
      </c>
      <c r="AJ9">
        <v>72.305679999981336</v>
      </c>
      <c r="AK9">
        <v>72.305679999981322</v>
      </c>
      <c r="AL9">
        <v>72.305679999981322</v>
      </c>
      <c r="AM9">
        <v>72.305679999981322</v>
      </c>
    </row>
    <row r="10" spans="1:56" x14ac:dyDescent="0.25">
      <c r="A10" s="112">
        <f ca="1">Exceedance!U10</f>
        <v>43009</v>
      </c>
      <c r="B10" s="273">
        <v>69.895499999997753</v>
      </c>
      <c r="C10" s="273">
        <v>69.895499999997767</v>
      </c>
      <c r="D10" s="273">
        <v>69.895499999997767</v>
      </c>
      <c r="E10">
        <v>69.895499999997767</v>
      </c>
      <c r="F10">
        <v>69.895499999997767</v>
      </c>
      <c r="G10">
        <v>69.895499999997782</v>
      </c>
      <c r="H10">
        <v>69.895499999997753</v>
      </c>
      <c r="I10">
        <v>69.895499999997782</v>
      </c>
      <c r="J10">
        <v>69.895499999997767</v>
      </c>
      <c r="K10">
        <v>69.895499999997767</v>
      </c>
      <c r="L10">
        <v>69.895499999997767</v>
      </c>
      <c r="M10">
        <v>69.895499999997767</v>
      </c>
      <c r="N10">
        <v>69.895499999997767</v>
      </c>
      <c r="O10">
        <v>69.895499999997767</v>
      </c>
      <c r="P10">
        <v>69.895499999997767</v>
      </c>
      <c r="Q10">
        <v>69.895499999997767</v>
      </c>
      <c r="R10">
        <v>69.895499999997767</v>
      </c>
      <c r="S10">
        <v>69.895499999997767</v>
      </c>
      <c r="T10">
        <v>69.895499999997767</v>
      </c>
      <c r="U10">
        <v>69.895499999997767</v>
      </c>
      <c r="V10">
        <v>69.895499999997767</v>
      </c>
      <c r="W10">
        <v>69.895499999997767</v>
      </c>
      <c r="X10">
        <v>69.895499999997782</v>
      </c>
      <c r="Y10">
        <v>69.895499999997767</v>
      </c>
      <c r="Z10">
        <v>69.895499999997767</v>
      </c>
      <c r="AA10">
        <v>69.895499999997767</v>
      </c>
      <c r="AB10">
        <v>69.895499999997767</v>
      </c>
      <c r="AC10">
        <v>69.895499999997767</v>
      </c>
      <c r="AD10">
        <v>69.895499999997767</v>
      </c>
      <c r="AE10">
        <v>69.895499999997782</v>
      </c>
      <c r="AF10">
        <v>69.895499999997767</v>
      </c>
      <c r="AG10">
        <v>69.895499999997767</v>
      </c>
      <c r="AH10">
        <v>69.895499999997767</v>
      </c>
      <c r="AI10">
        <v>69.895499999997767</v>
      </c>
      <c r="AJ10">
        <v>69.895499999997767</v>
      </c>
      <c r="AK10">
        <v>69.895499999997767</v>
      </c>
      <c r="AL10">
        <v>69.895499999997767</v>
      </c>
      <c r="AM10">
        <v>69.895499999997767</v>
      </c>
    </row>
    <row r="11" spans="1:56" x14ac:dyDescent="0.25">
      <c r="A11" s="112">
        <f ca="1">Exceedance!U11</f>
        <v>43040</v>
      </c>
      <c r="B11" s="273">
        <v>67.537180000018097</v>
      </c>
      <c r="C11" s="273">
        <v>67.537180000018097</v>
      </c>
      <c r="D11" s="273">
        <v>67.537180000018097</v>
      </c>
      <c r="E11">
        <v>67.537180000018097</v>
      </c>
      <c r="F11">
        <v>67.537180000018097</v>
      </c>
      <c r="G11">
        <v>67.537180000018097</v>
      </c>
      <c r="H11">
        <v>67.537180000018097</v>
      </c>
      <c r="I11">
        <v>67.537180000018097</v>
      </c>
      <c r="J11">
        <v>67.537180000018097</v>
      </c>
      <c r="K11">
        <v>67.537180000018097</v>
      </c>
      <c r="L11">
        <v>67.537180000018097</v>
      </c>
      <c r="M11">
        <v>67.537180000018097</v>
      </c>
      <c r="N11">
        <v>67.537180000018097</v>
      </c>
      <c r="O11">
        <v>67.537180000018097</v>
      </c>
      <c r="P11">
        <v>67.537180000018097</v>
      </c>
      <c r="Q11">
        <v>67.537180000018097</v>
      </c>
      <c r="R11">
        <v>67.537180000018097</v>
      </c>
      <c r="S11">
        <v>67.537180000018097</v>
      </c>
      <c r="T11">
        <v>67.537180000018097</v>
      </c>
      <c r="U11">
        <v>67.537180000018097</v>
      </c>
      <c r="V11">
        <v>67.537180000018097</v>
      </c>
      <c r="W11">
        <v>67.537180000018097</v>
      </c>
      <c r="X11">
        <v>67.537180000018097</v>
      </c>
      <c r="Y11">
        <v>67.537180000018097</v>
      </c>
      <c r="Z11">
        <v>67.537180000018097</v>
      </c>
      <c r="AA11">
        <v>67.537180000018097</v>
      </c>
      <c r="AB11">
        <v>67.537180000018097</v>
      </c>
      <c r="AC11">
        <v>67.537180000018097</v>
      </c>
      <c r="AD11">
        <v>67.537180000018097</v>
      </c>
      <c r="AE11">
        <v>67.537180000018097</v>
      </c>
      <c r="AF11">
        <v>67.537180000018097</v>
      </c>
      <c r="AG11">
        <v>67.537180000018097</v>
      </c>
      <c r="AH11">
        <v>67.537180000018097</v>
      </c>
      <c r="AI11">
        <v>67.537180000018097</v>
      </c>
      <c r="AJ11">
        <v>67.537180000018097</v>
      </c>
      <c r="AK11">
        <v>67.537180000018097</v>
      </c>
      <c r="AL11">
        <v>67.537180000018097</v>
      </c>
      <c r="AM11">
        <v>67.537180000018097</v>
      </c>
    </row>
    <row r="12" spans="1:56" x14ac:dyDescent="0.25">
      <c r="A12" s="112">
        <f ca="1">Exceedance!U12</f>
        <v>43070</v>
      </c>
      <c r="B12" s="273">
        <v>66.97560975208421</v>
      </c>
      <c r="C12" s="273">
        <v>67.537180000018097</v>
      </c>
      <c r="D12" s="273">
        <v>67.537180000018097</v>
      </c>
      <c r="E12">
        <v>67.537180000018097</v>
      </c>
      <c r="F12">
        <v>67.537180000018097</v>
      </c>
      <c r="G12">
        <v>67.537180000018097</v>
      </c>
      <c r="H12">
        <v>67.537180000018097</v>
      </c>
      <c r="I12">
        <v>67.537180000018097</v>
      </c>
      <c r="J12">
        <v>67.537180000018097</v>
      </c>
      <c r="K12">
        <v>67.537180000018097</v>
      </c>
      <c r="L12">
        <v>67.537180000018097</v>
      </c>
      <c r="M12">
        <v>67.537180000018097</v>
      </c>
      <c r="N12">
        <v>67.537180000018097</v>
      </c>
      <c r="O12">
        <v>67.537180000018097</v>
      </c>
      <c r="P12">
        <v>67.537180000018097</v>
      </c>
      <c r="Q12">
        <v>67.537180000018097</v>
      </c>
      <c r="R12">
        <v>67.537180000018097</v>
      </c>
      <c r="S12">
        <v>67.537180000018097</v>
      </c>
      <c r="T12">
        <v>67.537180000018097</v>
      </c>
      <c r="U12">
        <v>67.537180000018097</v>
      </c>
      <c r="V12">
        <v>67.537180000018097</v>
      </c>
      <c r="W12">
        <v>67.537180000018097</v>
      </c>
      <c r="X12">
        <v>67.537180000018097</v>
      </c>
      <c r="Y12">
        <v>67.537180000018097</v>
      </c>
      <c r="Z12">
        <v>67.537180000018097</v>
      </c>
      <c r="AA12">
        <v>67.537180000018097</v>
      </c>
      <c r="AB12">
        <v>67.537180000018097</v>
      </c>
      <c r="AC12">
        <v>67.537180000018097</v>
      </c>
      <c r="AD12">
        <v>67.537180000018097</v>
      </c>
      <c r="AE12">
        <v>67.537180000018097</v>
      </c>
      <c r="AF12">
        <v>67.537180000018097</v>
      </c>
      <c r="AG12">
        <v>67.537180000018097</v>
      </c>
      <c r="AH12">
        <v>67.537180000018097</v>
      </c>
      <c r="AI12">
        <v>67.537180000018097</v>
      </c>
      <c r="AJ12">
        <v>67.537180000018097</v>
      </c>
      <c r="AK12">
        <v>67.537180000018097</v>
      </c>
      <c r="AL12">
        <v>67.537180000018097</v>
      </c>
      <c r="AM12">
        <v>67.537180000018097</v>
      </c>
    </row>
    <row r="13" spans="1:56" x14ac:dyDescent="0.25">
      <c r="A13" s="112">
        <f ca="1">Exceedance!U13</f>
        <v>43101</v>
      </c>
      <c r="B13" s="273">
        <v>66.45403950415033</v>
      </c>
      <c r="C13" s="273">
        <v>67.537180000018097</v>
      </c>
      <c r="D13" s="273">
        <v>67.275609752084222</v>
      </c>
      <c r="E13">
        <v>67.537180000018097</v>
      </c>
      <c r="F13">
        <v>67.537180000018097</v>
      </c>
      <c r="G13">
        <v>67.537180000018097</v>
      </c>
      <c r="H13">
        <v>67.537180000018097</v>
      </c>
      <c r="I13">
        <v>67.537180000018097</v>
      </c>
      <c r="J13">
        <v>67.537180000018097</v>
      </c>
      <c r="K13">
        <v>67.537180000018097</v>
      </c>
      <c r="L13">
        <v>67.537180000018097</v>
      </c>
      <c r="M13">
        <v>67.32660975208421</v>
      </c>
      <c r="N13">
        <v>67.537180000018097</v>
      </c>
      <c r="O13">
        <v>67.537180000018097</v>
      </c>
      <c r="P13">
        <v>67.537180000018097</v>
      </c>
      <c r="Q13">
        <v>67.537180000018097</v>
      </c>
      <c r="R13">
        <v>67.537180000018097</v>
      </c>
      <c r="S13">
        <v>67.537180000018097</v>
      </c>
      <c r="T13">
        <v>67.537180000018097</v>
      </c>
      <c r="U13">
        <v>67.537180000018097</v>
      </c>
      <c r="V13">
        <v>67.537180000018097</v>
      </c>
      <c r="W13">
        <v>67.537180000018097</v>
      </c>
      <c r="X13">
        <v>67.537180000018097</v>
      </c>
      <c r="Y13">
        <v>67.537180000018097</v>
      </c>
      <c r="Z13">
        <v>67.103609752084211</v>
      </c>
      <c r="AA13">
        <v>67.537180000018097</v>
      </c>
      <c r="AB13">
        <v>67.537180000018097</v>
      </c>
      <c r="AC13">
        <v>67.537180000018097</v>
      </c>
      <c r="AD13">
        <v>67.537180000018097</v>
      </c>
      <c r="AE13">
        <v>67.537180000018097</v>
      </c>
      <c r="AF13">
        <v>67.537180000018083</v>
      </c>
      <c r="AG13">
        <v>67.537180000018097</v>
      </c>
      <c r="AH13">
        <v>67.537180000018097</v>
      </c>
      <c r="AI13">
        <v>67.537180000018097</v>
      </c>
      <c r="AJ13">
        <v>67.226609752084215</v>
      </c>
      <c r="AK13">
        <v>67.537180000018097</v>
      </c>
      <c r="AL13">
        <v>67.537180000018097</v>
      </c>
      <c r="AM13">
        <v>67.537180000018097</v>
      </c>
    </row>
    <row r="14" spans="1:56" x14ac:dyDescent="0.25">
      <c r="A14" s="112">
        <f ca="1">Exceedance!U14</f>
        <v>43132</v>
      </c>
      <c r="B14" s="273">
        <v>65.908750247952</v>
      </c>
      <c r="C14" s="273">
        <v>66.76260000004045</v>
      </c>
      <c r="D14" s="273">
        <v>66.762600000040436</v>
      </c>
      <c r="E14">
        <v>66.762600000040436</v>
      </c>
      <c r="F14">
        <v>66.762600000040436</v>
      </c>
      <c r="G14">
        <v>66.76260000004045</v>
      </c>
      <c r="H14">
        <v>66.762600000040436</v>
      </c>
      <c r="I14">
        <v>66.762600000040436</v>
      </c>
      <c r="J14">
        <v>66.762600000040436</v>
      </c>
      <c r="K14">
        <v>66.762600000040436</v>
      </c>
      <c r="L14">
        <v>66.76260000004045</v>
      </c>
      <c r="M14">
        <v>66.730320495885863</v>
      </c>
      <c r="N14">
        <v>66.76260000004045</v>
      </c>
      <c r="O14">
        <v>66.762600000040436</v>
      </c>
      <c r="P14">
        <v>66.762600000040436</v>
      </c>
      <c r="Q14">
        <v>66.762600000040436</v>
      </c>
      <c r="R14">
        <v>66.76260000004045</v>
      </c>
      <c r="S14">
        <v>66.762600000040436</v>
      </c>
      <c r="T14">
        <v>66.762600000040436</v>
      </c>
      <c r="U14">
        <v>66.762600000040436</v>
      </c>
      <c r="V14">
        <v>66.762600000040436</v>
      </c>
      <c r="W14">
        <v>66.762600000040436</v>
      </c>
      <c r="X14">
        <v>66.762600000040436</v>
      </c>
      <c r="Y14">
        <v>66.762600000040436</v>
      </c>
      <c r="Z14">
        <v>66.325320495885876</v>
      </c>
      <c r="AA14">
        <v>66.762600000040436</v>
      </c>
      <c r="AB14">
        <v>66.762600000040436</v>
      </c>
      <c r="AC14">
        <v>66.76260000004045</v>
      </c>
      <c r="AD14">
        <v>66.76260000004045</v>
      </c>
      <c r="AE14">
        <v>66.762600000040436</v>
      </c>
      <c r="AF14">
        <v>66.762600000040422</v>
      </c>
      <c r="AG14">
        <v>66.76260000004045</v>
      </c>
      <c r="AH14">
        <v>66.762600000040436</v>
      </c>
      <c r="AI14">
        <v>66.762600000040436</v>
      </c>
      <c r="AJ14">
        <v>66.552320495885866</v>
      </c>
      <c r="AK14">
        <v>66.76260000004045</v>
      </c>
      <c r="AL14">
        <v>66.76260000004045</v>
      </c>
      <c r="AM14">
        <v>66.762600000040436</v>
      </c>
    </row>
    <row r="15" spans="1:56" x14ac:dyDescent="0.25">
      <c r="A15" s="112">
        <f ca="1">Exceedance!U15</f>
        <v>43160</v>
      </c>
      <c r="B15" s="273">
        <v>64.473430000006928</v>
      </c>
      <c r="C15" s="273">
        <v>64.473430000006928</v>
      </c>
      <c r="D15" s="273">
        <v>64.473430000006928</v>
      </c>
      <c r="E15">
        <v>64.473430000006928</v>
      </c>
      <c r="F15">
        <v>64.473430000006928</v>
      </c>
      <c r="G15">
        <v>64.473430000006928</v>
      </c>
      <c r="H15">
        <v>64.473430000006928</v>
      </c>
      <c r="I15">
        <v>64.473430000006928</v>
      </c>
      <c r="J15">
        <v>64.473430000006928</v>
      </c>
      <c r="K15">
        <v>64.473430000006928</v>
      </c>
      <c r="L15">
        <v>64.473430000006928</v>
      </c>
      <c r="M15">
        <v>64.473430000006928</v>
      </c>
      <c r="N15">
        <v>64.473430000006928</v>
      </c>
      <c r="O15">
        <v>64.473430000006928</v>
      </c>
      <c r="P15">
        <v>64.473430000006914</v>
      </c>
      <c r="Q15">
        <v>64.473430000006928</v>
      </c>
      <c r="R15">
        <v>64.473430000006928</v>
      </c>
      <c r="S15">
        <v>64.473430000006928</v>
      </c>
      <c r="T15">
        <v>64.473430000006914</v>
      </c>
      <c r="U15">
        <v>64.473430000006928</v>
      </c>
      <c r="V15">
        <v>64.473430000006928</v>
      </c>
      <c r="W15">
        <v>64.473430000006928</v>
      </c>
      <c r="X15">
        <v>64.473430000006914</v>
      </c>
      <c r="Y15">
        <v>64.473430000006914</v>
      </c>
      <c r="Z15">
        <v>64.473430000006928</v>
      </c>
      <c r="AA15">
        <v>64.473430000006914</v>
      </c>
      <c r="AB15">
        <v>64.473430000006928</v>
      </c>
      <c r="AC15">
        <v>64.473430000006928</v>
      </c>
      <c r="AD15">
        <v>64.473430000006928</v>
      </c>
      <c r="AE15">
        <v>64.473430000006914</v>
      </c>
      <c r="AF15">
        <v>64.473430000006928</v>
      </c>
      <c r="AG15">
        <v>64.473430000006942</v>
      </c>
      <c r="AH15">
        <v>64.473430000006928</v>
      </c>
      <c r="AI15">
        <v>64.473430000006928</v>
      </c>
      <c r="AJ15">
        <v>64.473430000006928</v>
      </c>
      <c r="AK15">
        <v>64.473430000006928</v>
      </c>
      <c r="AL15">
        <v>64.473430000006928</v>
      </c>
      <c r="AM15">
        <v>64.473430000006914</v>
      </c>
    </row>
    <row r="16" spans="1:56" x14ac:dyDescent="0.25">
      <c r="A16" s="112">
        <f ca="1">Exceedance!U16</f>
        <v>43191</v>
      </c>
      <c r="B16" s="273">
        <v>63.721899999984295</v>
      </c>
      <c r="C16" s="273">
        <v>63.721899999984302</v>
      </c>
      <c r="D16" s="273">
        <v>63.721899999984302</v>
      </c>
      <c r="E16">
        <v>63.721899999984295</v>
      </c>
      <c r="F16">
        <v>63.721899999984302</v>
      </c>
      <c r="G16">
        <v>63.721899999984295</v>
      </c>
      <c r="H16">
        <v>63.721899999984302</v>
      </c>
      <c r="I16">
        <v>63.721899999984302</v>
      </c>
      <c r="J16">
        <v>63.721899999984302</v>
      </c>
      <c r="K16">
        <v>63.721899999984295</v>
      </c>
      <c r="L16">
        <v>63.721899999984302</v>
      </c>
      <c r="M16">
        <v>63.721899999984302</v>
      </c>
      <c r="N16">
        <v>63.721899999984295</v>
      </c>
      <c r="O16">
        <v>63.721899999984295</v>
      </c>
      <c r="P16">
        <v>63.721899999984295</v>
      </c>
      <c r="Q16">
        <v>63.721899999984295</v>
      </c>
      <c r="R16">
        <v>63.721899999984302</v>
      </c>
      <c r="S16">
        <v>63.721899999984295</v>
      </c>
      <c r="T16">
        <v>63.721899999984302</v>
      </c>
      <c r="U16">
        <v>63.721899999984302</v>
      </c>
      <c r="V16">
        <v>63.721899999984302</v>
      </c>
      <c r="W16">
        <v>63.721899999984302</v>
      </c>
      <c r="X16">
        <v>63.721899999984295</v>
      </c>
      <c r="Y16">
        <v>63.721899999984302</v>
      </c>
      <c r="Z16">
        <v>63.721899999984302</v>
      </c>
      <c r="AA16">
        <v>63.721899999984302</v>
      </c>
      <c r="AB16">
        <v>63.721899999984302</v>
      </c>
      <c r="AC16">
        <v>63.721899999984295</v>
      </c>
      <c r="AD16">
        <v>63.721899999984302</v>
      </c>
      <c r="AE16">
        <v>63.721899999984302</v>
      </c>
      <c r="AF16">
        <v>63.721899999984295</v>
      </c>
      <c r="AG16">
        <v>63.721899999984295</v>
      </c>
      <c r="AH16">
        <v>63.721899999984295</v>
      </c>
      <c r="AI16">
        <v>63.721899999984295</v>
      </c>
      <c r="AJ16">
        <v>63.721899999984302</v>
      </c>
      <c r="AK16">
        <v>63.721899999984295</v>
      </c>
      <c r="AL16">
        <v>63.721899999984295</v>
      </c>
      <c r="AM16">
        <v>63.721899999984295</v>
      </c>
    </row>
    <row r="17" spans="1:39" x14ac:dyDescent="0.25">
      <c r="A17" s="112">
        <f ca="1">Exceedance!U17</f>
        <v>43221</v>
      </c>
      <c r="B17" s="273">
        <v>78.986379999978311</v>
      </c>
      <c r="C17" s="273">
        <v>78.986379999978325</v>
      </c>
      <c r="D17" s="273">
        <v>78.986379999978325</v>
      </c>
      <c r="E17">
        <v>78.986379999978311</v>
      </c>
      <c r="F17">
        <v>73.397949586761172</v>
      </c>
      <c r="G17">
        <v>78.986379999978311</v>
      </c>
      <c r="H17">
        <v>78.986379999978311</v>
      </c>
      <c r="I17">
        <v>78.986379999978325</v>
      </c>
      <c r="J17">
        <v>78.986379999978325</v>
      </c>
      <c r="K17">
        <v>71.777949586761153</v>
      </c>
      <c r="L17">
        <v>78.986379999978325</v>
      </c>
      <c r="M17">
        <v>75.116949586761166</v>
      </c>
      <c r="N17">
        <v>78.986379999978311</v>
      </c>
      <c r="O17">
        <v>78.986379999978311</v>
      </c>
      <c r="P17">
        <v>78.986379999978311</v>
      </c>
      <c r="Q17">
        <v>78.986379999978311</v>
      </c>
      <c r="R17">
        <v>78.986379999978325</v>
      </c>
      <c r="S17">
        <v>78.986379999978311</v>
      </c>
      <c r="T17">
        <v>78.986379999978325</v>
      </c>
      <c r="U17">
        <v>76.877949586761176</v>
      </c>
      <c r="V17">
        <v>78.986379999978325</v>
      </c>
      <c r="W17">
        <v>78.986379999978325</v>
      </c>
      <c r="X17">
        <v>78.986379999978311</v>
      </c>
      <c r="Y17">
        <v>69.96594958676117</v>
      </c>
      <c r="Z17">
        <v>76.839949586761165</v>
      </c>
      <c r="AA17">
        <v>78.986379999978325</v>
      </c>
      <c r="AB17">
        <v>78.986379999978311</v>
      </c>
      <c r="AC17">
        <v>78.986379999978311</v>
      </c>
      <c r="AD17">
        <v>78.986379999978325</v>
      </c>
      <c r="AE17">
        <v>78.986379999978325</v>
      </c>
      <c r="AF17">
        <v>78.986379999978311</v>
      </c>
      <c r="AG17">
        <v>72.488949586761152</v>
      </c>
      <c r="AH17">
        <v>78.986379999978311</v>
      </c>
      <c r="AI17">
        <v>73.353949586761161</v>
      </c>
      <c r="AJ17">
        <v>74.335949586761174</v>
      </c>
      <c r="AK17">
        <v>78.986379999978311</v>
      </c>
      <c r="AL17">
        <v>78.986379999978311</v>
      </c>
      <c r="AM17">
        <v>76.372949586761152</v>
      </c>
    </row>
    <row r="18" spans="1:39" x14ac:dyDescent="0.25">
      <c r="A18" s="112">
        <f ca="1">Exceedance!U18</f>
        <v>43252</v>
      </c>
      <c r="B18" s="273">
        <v>94.650346942127072</v>
      </c>
      <c r="C18" s="273">
        <v>102.19040000023008</v>
      </c>
      <c r="D18" s="273">
        <v>102.1904000002301</v>
      </c>
      <c r="E18">
        <v>102.19040000023008</v>
      </c>
      <c r="F18">
        <v>102.19040000023008</v>
      </c>
      <c r="G18">
        <v>102.19040000023008</v>
      </c>
      <c r="H18">
        <v>102.1904000002301</v>
      </c>
      <c r="I18">
        <v>102.19040000023008</v>
      </c>
      <c r="J18">
        <v>101.3563469421271</v>
      </c>
      <c r="K18">
        <v>82.926916528909928</v>
      </c>
      <c r="L18">
        <v>95.018346942127096</v>
      </c>
      <c r="M18">
        <v>96.925916528909937</v>
      </c>
      <c r="N18">
        <v>102.1904000002301</v>
      </c>
      <c r="O18">
        <v>90.22934694212708</v>
      </c>
      <c r="P18">
        <v>102.19040000023008</v>
      </c>
      <c r="Q18">
        <v>102.19040000023008</v>
      </c>
      <c r="R18">
        <v>102.1904000002301</v>
      </c>
      <c r="S18">
        <v>102.19040000023008</v>
      </c>
      <c r="T18">
        <v>102.19040000023008</v>
      </c>
      <c r="U18">
        <v>92.539916528909941</v>
      </c>
      <c r="V18">
        <v>102.1904000002301</v>
      </c>
      <c r="W18">
        <v>92.212346942127084</v>
      </c>
      <c r="X18">
        <v>93.576346942127074</v>
      </c>
      <c r="Y18">
        <v>68.984916528909935</v>
      </c>
      <c r="Z18">
        <v>100.81591652890994</v>
      </c>
      <c r="AA18">
        <v>85.928346942127106</v>
      </c>
      <c r="AB18">
        <v>97.155346942127082</v>
      </c>
      <c r="AC18">
        <v>102.19040000023008</v>
      </c>
      <c r="AD18">
        <v>97.404346942127106</v>
      </c>
      <c r="AE18">
        <v>102.1904000002301</v>
      </c>
      <c r="AF18">
        <v>102.19040000023008</v>
      </c>
      <c r="AG18">
        <v>97.652916528909913</v>
      </c>
      <c r="AH18">
        <v>102.19040000023008</v>
      </c>
      <c r="AI18">
        <v>67.86491652890993</v>
      </c>
      <c r="AJ18">
        <v>90.943916528909952</v>
      </c>
      <c r="AK18">
        <v>102.19040000023008</v>
      </c>
      <c r="AL18">
        <v>102.19040000023008</v>
      </c>
      <c r="AM18">
        <v>89.694916528909928</v>
      </c>
    </row>
    <row r="19" spans="1:39" x14ac:dyDescent="0.25">
      <c r="A19" s="112">
        <f ca="1">Exceedance!U19</f>
        <v>43282</v>
      </c>
      <c r="B19" s="273">
        <v>90.068446115680814</v>
      </c>
      <c r="C19" s="273">
        <v>99.228350000155203</v>
      </c>
      <c r="D19" s="273">
        <v>99.228350000155217</v>
      </c>
      <c r="E19">
        <v>99.228350000155203</v>
      </c>
      <c r="F19">
        <v>99.228350000155217</v>
      </c>
      <c r="G19">
        <v>99.228350000155203</v>
      </c>
      <c r="H19">
        <v>99.228350000155217</v>
      </c>
      <c r="I19">
        <v>99.228350000155217</v>
      </c>
      <c r="J19">
        <v>99.228350000155231</v>
      </c>
      <c r="K19">
        <v>80.294015702463653</v>
      </c>
      <c r="L19">
        <v>93.131446115680831</v>
      </c>
      <c r="M19">
        <v>96.243015702463651</v>
      </c>
      <c r="N19">
        <v>99.228350000155217</v>
      </c>
      <c r="O19">
        <v>87.821446115680814</v>
      </c>
      <c r="P19">
        <v>99.228350000155217</v>
      </c>
      <c r="Q19">
        <v>99.228350000155217</v>
      </c>
      <c r="R19">
        <v>99.228350000155217</v>
      </c>
      <c r="S19">
        <v>99.228350000155217</v>
      </c>
      <c r="T19">
        <v>99.228350000155217</v>
      </c>
      <c r="U19">
        <v>93.168015702463677</v>
      </c>
      <c r="V19">
        <v>99.228350000155217</v>
      </c>
      <c r="W19">
        <v>87.87244611568083</v>
      </c>
      <c r="X19">
        <v>89.259446115680802</v>
      </c>
      <c r="Y19">
        <v>59.765015702463664</v>
      </c>
      <c r="Z19">
        <v>99.228350000155217</v>
      </c>
      <c r="AA19">
        <v>79.824446115680828</v>
      </c>
      <c r="AB19">
        <v>96.705446115680829</v>
      </c>
      <c r="AC19">
        <v>99.228350000155217</v>
      </c>
      <c r="AD19">
        <v>95.772446115680836</v>
      </c>
      <c r="AE19">
        <v>99.228350000155217</v>
      </c>
      <c r="AF19">
        <v>99.228350000155217</v>
      </c>
      <c r="AG19">
        <v>96.171015702463649</v>
      </c>
      <c r="AH19">
        <v>99.228350000155217</v>
      </c>
      <c r="AI19">
        <v>58.757015702463654</v>
      </c>
      <c r="AJ19">
        <v>88.643015702463671</v>
      </c>
      <c r="AK19">
        <v>99.228350000155217</v>
      </c>
      <c r="AL19">
        <v>99.228350000155217</v>
      </c>
      <c r="AM19">
        <v>85.127015702463652</v>
      </c>
    </row>
    <row r="20" spans="1:39" x14ac:dyDescent="0.25">
      <c r="A20" s="112">
        <f ca="1">Exceedance!U20</f>
        <v>43313</v>
      </c>
      <c r="B20" s="273">
        <v>81.886545289234533</v>
      </c>
      <c r="C20" s="273">
        <v>86.944000000217542</v>
      </c>
      <c r="D20" s="273">
        <v>86.944000000217542</v>
      </c>
      <c r="E20">
        <v>86.944000000217557</v>
      </c>
      <c r="F20">
        <v>86.944000000217557</v>
      </c>
      <c r="G20">
        <v>86.944000000217542</v>
      </c>
      <c r="H20">
        <v>86.944000000217557</v>
      </c>
      <c r="I20">
        <v>86.944000000217542</v>
      </c>
      <c r="J20">
        <v>86.944000000217557</v>
      </c>
      <c r="K20">
        <v>71.869114876017377</v>
      </c>
      <c r="L20">
        <v>86.126545289234542</v>
      </c>
      <c r="M20">
        <v>86.944000000217557</v>
      </c>
      <c r="N20">
        <v>86.944000000217557</v>
      </c>
      <c r="O20">
        <v>80.83954528923455</v>
      </c>
      <c r="P20">
        <v>86.944000000217557</v>
      </c>
      <c r="Q20">
        <v>86.944000000217542</v>
      </c>
      <c r="R20">
        <v>86.944000000217557</v>
      </c>
      <c r="S20">
        <v>86.944000000217557</v>
      </c>
      <c r="T20">
        <v>86.944000000217557</v>
      </c>
      <c r="U20">
        <v>85.761114876017402</v>
      </c>
      <c r="V20">
        <v>86.944000000217557</v>
      </c>
      <c r="W20">
        <v>79.838545289234546</v>
      </c>
      <c r="X20">
        <v>81.041545289234534</v>
      </c>
      <c r="Y20">
        <v>48.901114876017388</v>
      </c>
      <c r="Z20">
        <v>86.944000000217557</v>
      </c>
      <c r="AA20">
        <v>70.653545289234557</v>
      </c>
      <c r="AB20">
        <v>86.944000000217557</v>
      </c>
      <c r="AC20">
        <v>86.944000000217557</v>
      </c>
      <c r="AD20">
        <v>86.944000000217571</v>
      </c>
      <c r="AE20">
        <v>86.944000000217557</v>
      </c>
      <c r="AF20">
        <v>86.944000000217542</v>
      </c>
      <c r="AG20">
        <v>86.944000000217571</v>
      </c>
      <c r="AH20">
        <v>86.944000000217542</v>
      </c>
      <c r="AI20">
        <v>48.312114876017382</v>
      </c>
      <c r="AJ20">
        <v>80.848114876017391</v>
      </c>
      <c r="AK20">
        <v>86.944000000217542</v>
      </c>
      <c r="AL20">
        <v>86.944000000217542</v>
      </c>
      <c r="AM20">
        <v>76.840114876017381</v>
      </c>
    </row>
    <row r="21" spans="1:39" x14ac:dyDescent="0.25">
      <c r="A21" s="112">
        <f ca="1">Exceedance!U21</f>
        <v>43344</v>
      </c>
      <c r="B21" s="273">
        <v>72.305679999981322</v>
      </c>
      <c r="C21" s="273">
        <v>72.305679999981322</v>
      </c>
      <c r="D21" s="273">
        <v>72.305679999981322</v>
      </c>
      <c r="E21">
        <v>72.305679999981322</v>
      </c>
      <c r="F21">
        <v>72.305679999981322</v>
      </c>
      <c r="G21">
        <v>72.305679999981322</v>
      </c>
      <c r="H21">
        <v>72.305679999981322</v>
      </c>
      <c r="I21">
        <v>72.305679999981322</v>
      </c>
      <c r="J21">
        <v>72.305679999981322</v>
      </c>
      <c r="K21">
        <v>65.749288429736396</v>
      </c>
      <c r="L21">
        <v>72.305679999981322</v>
      </c>
      <c r="M21">
        <v>72.305679999981322</v>
      </c>
      <c r="N21">
        <v>72.305679999981322</v>
      </c>
      <c r="O21">
        <v>72.305679999981308</v>
      </c>
      <c r="P21">
        <v>72.305679999981322</v>
      </c>
      <c r="Q21">
        <v>72.305679999981322</v>
      </c>
      <c r="R21">
        <v>72.305679999981322</v>
      </c>
      <c r="S21">
        <v>72.305679999981322</v>
      </c>
      <c r="T21">
        <v>72.305679999981322</v>
      </c>
      <c r="U21">
        <v>72.305679999981336</v>
      </c>
      <c r="V21">
        <v>72.305679999981322</v>
      </c>
      <c r="W21">
        <v>72.305679999981322</v>
      </c>
      <c r="X21">
        <v>72.305679999981322</v>
      </c>
      <c r="Y21">
        <v>40.864288429736405</v>
      </c>
      <c r="Z21">
        <v>72.305679999981322</v>
      </c>
      <c r="AA21">
        <v>63.947718842953591</v>
      </c>
      <c r="AB21">
        <v>72.305679999981322</v>
      </c>
      <c r="AC21">
        <v>72.305679999981322</v>
      </c>
      <c r="AD21">
        <v>72.305679999981336</v>
      </c>
      <c r="AE21">
        <v>72.305679999981322</v>
      </c>
      <c r="AF21">
        <v>72.305679999981322</v>
      </c>
      <c r="AG21">
        <v>72.305679999981336</v>
      </c>
      <c r="AH21">
        <v>72.305679999981322</v>
      </c>
      <c r="AI21">
        <v>40.725288429736402</v>
      </c>
      <c r="AJ21">
        <v>72.305679999981322</v>
      </c>
      <c r="AK21">
        <v>72.305679999981322</v>
      </c>
      <c r="AL21">
        <v>72.305679999981322</v>
      </c>
      <c r="AM21">
        <v>70.517288429736425</v>
      </c>
    </row>
    <row r="22" spans="1:39" x14ac:dyDescent="0.25">
      <c r="A22" s="112">
        <f ca="1">Exceedance!U22</f>
        <v>43374</v>
      </c>
      <c r="B22" s="273">
        <v>69.895499999997753</v>
      </c>
      <c r="C22" s="273">
        <v>69.895499999997782</v>
      </c>
      <c r="D22" s="273">
        <v>69.895499999997767</v>
      </c>
      <c r="E22">
        <v>69.895499999997767</v>
      </c>
      <c r="F22">
        <v>69.895499999997767</v>
      </c>
      <c r="G22">
        <v>69.895499999997767</v>
      </c>
      <c r="H22">
        <v>69.895499999997767</v>
      </c>
      <c r="I22">
        <v>69.895499999997767</v>
      </c>
      <c r="J22">
        <v>69.895499999997767</v>
      </c>
      <c r="K22">
        <v>64.587528099157893</v>
      </c>
      <c r="L22">
        <v>69.895499999997767</v>
      </c>
      <c r="M22">
        <v>69.895499999997767</v>
      </c>
      <c r="N22">
        <v>69.895499999997767</v>
      </c>
      <c r="O22">
        <v>69.895499999997767</v>
      </c>
      <c r="P22">
        <v>69.895499999997767</v>
      </c>
      <c r="Q22">
        <v>69.895499999997767</v>
      </c>
      <c r="R22">
        <v>69.895499999997767</v>
      </c>
      <c r="S22">
        <v>69.895499999997767</v>
      </c>
      <c r="T22">
        <v>69.895499999997753</v>
      </c>
      <c r="U22">
        <v>69.895499999997753</v>
      </c>
      <c r="V22">
        <v>69.895499999997767</v>
      </c>
      <c r="W22">
        <v>69.895499999997767</v>
      </c>
      <c r="X22">
        <v>69.895499999997767</v>
      </c>
      <c r="Y22">
        <v>39.410528099157901</v>
      </c>
      <c r="Z22">
        <v>69.895499999997753</v>
      </c>
      <c r="AA22">
        <v>62.764958512375074</v>
      </c>
      <c r="AB22">
        <v>69.895499999997767</v>
      </c>
      <c r="AC22">
        <v>69.895499999997767</v>
      </c>
      <c r="AD22">
        <v>69.895499999997753</v>
      </c>
      <c r="AE22">
        <v>69.895499999997782</v>
      </c>
      <c r="AF22">
        <v>69.895499999997753</v>
      </c>
      <c r="AG22">
        <v>69.895499999997753</v>
      </c>
      <c r="AH22">
        <v>69.895499999997767</v>
      </c>
      <c r="AI22">
        <v>38.510528099157888</v>
      </c>
      <c r="AJ22">
        <v>69.895499999997753</v>
      </c>
      <c r="AK22">
        <v>69.895499999997767</v>
      </c>
      <c r="AL22">
        <v>69.895499999997767</v>
      </c>
      <c r="AM22">
        <v>69.585528099157912</v>
      </c>
    </row>
    <row r="23" spans="1:39" x14ac:dyDescent="0.25">
      <c r="A23" s="112">
        <f ca="1">Exceedance!U23</f>
        <v>43405</v>
      </c>
      <c r="B23" s="273">
        <v>67.537180000018097</v>
      </c>
      <c r="C23" s="273">
        <v>67.537180000018097</v>
      </c>
      <c r="D23" s="273">
        <v>67.537180000018111</v>
      </c>
      <c r="E23">
        <v>67.537180000018097</v>
      </c>
      <c r="F23">
        <v>67.537180000018097</v>
      </c>
      <c r="G23">
        <v>67.537180000018097</v>
      </c>
      <c r="H23">
        <v>67.537180000018097</v>
      </c>
      <c r="I23">
        <v>67.537180000018097</v>
      </c>
      <c r="J23">
        <v>67.537180000018097</v>
      </c>
      <c r="K23">
        <v>64.200718181802529</v>
      </c>
      <c r="L23">
        <v>67.537180000018097</v>
      </c>
      <c r="M23">
        <v>67.537180000018097</v>
      </c>
      <c r="N23">
        <v>67.537180000018097</v>
      </c>
      <c r="O23">
        <v>67.537180000018097</v>
      </c>
      <c r="P23">
        <v>67.537180000018097</v>
      </c>
      <c r="Q23">
        <v>67.537180000018097</v>
      </c>
      <c r="R23">
        <v>67.537180000018097</v>
      </c>
      <c r="S23">
        <v>67.537180000018097</v>
      </c>
      <c r="T23">
        <v>67.537180000018097</v>
      </c>
      <c r="U23">
        <v>67.537180000018097</v>
      </c>
      <c r="V23">
        <v>67.537180000018097</v>
      </c>
      <c r="W23">
        <v>67.537180000018097</v>
      </c>
      <c r="X23">
        <v>67.537180000018097</v>
      </c>
      <c r="Y23">
        <v>38.270718181802536</v>
      </c>
      <c r="Z23">
        <v>67.537180000018097</v>
      </c>
      <c r="AA23">
        <v>62.803148595019692</v>
      </c>
      <c r="AB23">
        <v>67.537180000018097</v>
      </c>
      <c r="AC23">
        <v>67.537180000018097</v>
      </c>
      <c r="AD23">
        <v>67.537180000018097</v>
      </c>
      <c r="AE23">
        <v>67.537180000018097</v>
      </c>
      <c r="AF23">
        <v>67.537180000018097</v>
      </c>
      <c r="AG23">
        <v>67.537180000018097</v>
      </c>
      <c r="AH23">
        <v>67.537180000018097</v>
      </c>
      <c r="AI23">
        <v>37.390718181802526</v>
      </c>
      <c r="AJ23">
        <v>67.537180000018111</v>
      </c>
      <c r="AK23">
        <v>67.537180000018097</v>
      </c>
      <c r="AL23">
        <v>67.537180000018097</v>
      </c>
      <c r="AM23">
        <v>67.537180000018097</v>
      </c>
    </row>
    <row r="24" spans="1:39" x14ac:dyDescent="0.25">
      <c r="A24" s="112">
        <f ca="1">Exceedance!U24</f>
        <v>43435</v>
      </c>
      <c r="B24" s="273">
        <v>67.537180000018097</v>
      </c>
      <c r="C24" s="273">
        <v>67.537180000018097</v>
      </c>
      <c r="D24" s="273">
        <v>67.537180000018097</v>
      </c>
      <c r="E24">
        <v>67.537180000018097</v>
      </c>
      <c r="F24">
        <v>67.537180000018097</v>
      </c>
      <c r="G24">
        <v>67.537180000018097</v>
      </c>
      <c r="H24">
        <v>67.537180000018097</v>
      </c>
      <c r="I24">
        <v>67.537180000018097</v>
      </c>
      <c r="J24">
        <v>67.537180000018097</v>
      </c>
      <c r="K24">
        <v>63.322147933868656</v>
      </c>
      <c r="L24">
        <v>67.261609752084212</v>
      </c>
      <c r="M24">
        <v>67.537180000018097</v>
      </c>
      <c r="N24">
        <v>67.537180000018097</v>
      </c>
      <c r="O24">
        <v>67.030609752084217</v>
      </c>
      <c r="P24">
        <v>67.537180000018097</v>
      </c>
      <c r="Q24">
        <v>67.537180000018097</v>
      </c>
      <c r="R24">
        <v>67.537180000018097</v>
      </c>
      <c r="S24">
        <v>67.537180000018097</v>
      </c>
      <c r="T24">
        <v>67.537180000018097</v>
      </c>
      <c r="U24">
        <v>67.537180000018097</v>
      </c>
      <c r="V24">
        <v>67.537180000018097</v>
      </c>
      <c r="W24">
        <v>67.150609752084222</v>
      </c>
      <c r="X24">
        <v>66.944609752084219</v>
      </c>
      <c r="Y24">
        <v>36.597147933868655</v>
      </c>
      <c r="Z24">
        <v>67.246609752084211</v>
      </c>
      <c r="AA24">
        <v>62.050578347085811</v>
      </c>
      <c r="AB24">
        <v>67.537180000018097</v>
      </c>
      <c r="AC24">
        <v>67.537180000018097</v>
      </c>
      <c r="AD24">
        <v>67.537180000018097</v>
      </c>
      <c r="AE24">
        <v>67.537180000018097</v>
      </c>
      <c r="AF24">
        <v>67.537180000018097</v>
      </c>
      <c r="AG24">
        <v>67.520609752084198</v>
      </c>
      <c r="AH24">
        <v>67.537180000018097</v>
      </c>
      <c r="AI24">
        <v>35.818147933868644</v>
      </c>
      <c r="AJ24">
        <v>67.093609752084248</v>
      </c>
      <c r="AK24">
        <v>67.537180000018097</v>
      </c>
      <c r="AL24">
        <v>67.537180000018097</v>
      </c>
      <c r="AM24">
        <v>67.162609752084222</v>
      </c>
    </row>
    <row r="25" spans="1:39" x14ac:dyDescent="0.25">
      <c r="A25" s="112">
        <f ca="1">Exceedance!U25</f>
        <v>43466</v>
      </c>
      <c r="B25" s="273">
        <v>67.275609752084222</v>
      </c>
      <c r="C25" s="273">
        <v>67.275609752084222</v>
      </c>
      <c r="D25" s="273">
        <v>67.275609752084222</v>
      </c>
      <c r="E25">
        <v>67.537180000018097</v>
      </c>
      <c r="F25">
        <v>67.537180000018097</v>
      </c>
      <c r="G25">
        <v>67.537180000018097</v>
      </c>
      <c r="H25">
        <v>67.537180000018097</v>
      </c>
      <c r="I25">
        <v>67.537180000018097</v>
      </c>
      <c r="J25">
        <v>67.397609752084222</v>
      </c>
      <c r="K25">
        <v>62.03657768593478</v>
      </c>
      <c r="L25">
        <v>66.506039504150337</v>
      </c>
      <c r="M25">
        <v>67.124609752084211</v>
      </c>
      <c r="N25">
        <v>67.271609752084217</v>
      </c>
      <c r="O25">
        <v>66.089039504150321</v>
      </c>
      <c r="P25">
        <v>67.537180000018097</v>
      </c>
      <c r="Q25">
        <v>67.145609752084212</v>
      </c>
      <c r="R25">
        <v>67.537180000018097</v>
      </c>
      <c r="S25">
        <v>67.537180000018097</v>
      </c>
      <c r="T25">
        <v>67.537180000018097</v>
      </c>
      <c r="U25">
        <v>66.896609752084217</v>
      </c>
      <c r="V25">
        <v>67.537180000018097</v>
      </c>
      <c r="W25">
        <v>66.308039504150329</v>
      </c>
      <c r="X25">
        <v>65.848039504150336</v>
      </c>
      <c r="Y25">
        <v>34.591577685934766</v>
      </c>
      <c r="Z25">
        <v>66.481039504150317</v>
      </c>
      <c r="AA25">
        <v>60.818008099151918</v>
      </c>
      <c r="AB25">
        <v>66.931609752084213</v>
      </c>
      <c r="AC25">
        <v>67.510609752084221</v>
      </c>
      <c r="AD25">
        <v>67.005609752084212</v>
      </c>
      <c r="AE25">
        <v>67.537180000018097</v>
      </c>
      <c r="AF25">
        <v>67.537180000018097</v>
      </c>
      <c r="AG25">
        <v>66.916039504150319</v>
      </c>
      <c r="AH25">
        <v>67.537180000018097</v>
      </c>
      <c r="AI25">
        <v>33.916577685934769</v>
      </c>
      <c r="AJ25">
        <v>66.185039504150353</v>
      </c>
      <c r="AK25">
        <v>67.537180000018097</v>
      </c>
      <c r="AL25">
        <v>67.537180000018097</v>
      </c>
      <c r="AM25">
        <v>66.243039504150346</v>
      </c>
    </row>
    <row r="26" spans="1:39" x14ac:dyDescent="0.25">
      <c r="A26" s="112">
        <f ca="1">Exceedance!U26</f>
        <v>43497</v>
      </c>
      <c r="B26" s="273">
        <v>66.762600000040436</v>
      </c>
      <c r="C26" s="273">
        <v>66.762600000040436</v>
      </c>
      <c r="D26" s="273">
        <v>66.762600000040436</v>
      </c>
      <c r="E26">
        <v>66.76260000004045</v>
      </c>
      <c r="F26">
        <v>66.762600000040436</v>
      </c>
      <c r="G26">
        <v>66.76260000004045</v>
      </c>
      <c r="H26">
        <v>66.762600000040436</v>
      </c>
      <c r="I26">
        <v>66.762600000040436</v>
      </c>
      <c r="J26">
        <v>66.76260000004045</v>
      </c>
      <c r="K26">
        <v>60.566288429736453</v>
      </c>
      <c r="L26">
        <v>65.464750247951997</v>
      </c>
      <c r="M26">
        <v>66.33132049588589</v>
      </c>
      <c r="N26">
        <v>66.630320495885869</v>
      </c>
      <c r="O26">
        <v>64.916750247951995</v>
      </c>
      <c r="P26">
        <v>66.76260000004045</v>
      </c>
      <c r="Q26">
        <v>66.412320495885865</v>
      </c>
      <c r="R26">
        <v>66.762600000040436</v>
      </c>
      <c r="S26">
        <v>66.762600000040436</v>
      </c>
      <c r="T26">
        <v>66.762600000040436</v>
      </c>
      <c r="U26">
        <v>65.933320495885866</v>
      </c>
      <c r="V26">
        <v>66.762600000040436</v>
      </c>
      <c r="W26">
        <v>65.213750247952007</v>
      </c>
      <c r="X26">
        <v>64.539750247952</v>
      </c>
      <c r="Y26">
        <v>32.537288429736428</v>
      </c>
      <c r="Z26">
        <v>65.429750247951986</v>
      </c>
      <c r="AA26">
        <v>59.40371884295358</v>
      </c>
      <c r="AB26">
        <v>66.013320495885864</v>
      </c>
      <c r="AC26">
        <v>66.76260000004045</v>
      </c>
      <c r="AD26">
        <v>66.130320495885869</v>
      </c>
      <c r="AE26">
        <v>66.76260000004045</v>
      </c>
      <c r="AF26">
        <v>66.762600000040436</v>
      </c>
      <c r="AG26">
        <v>65.998750247951989</v>
      </c>
      <c r="AH26">
        <v>66.762600000040436</v>
      </c>
      <c r="AI26">
        <v>31.952288429736416</v>
      </c>
      <c r="AJ26">
        <v>65.024750247952014</v>
      </c>
      <c r="AK26">
        <v>66.762600000040436</v>
      </c>
      <c r="AL26">
        <v>66.762600000040436</v>
      </c>
      <c r="AM26">
        <v>65.05975024795201</v>
      </c>
    </row>
    <row r="27" spans="1:39" x14ac:dyDescent="0.25">
      <c r="A27" s="112">
        <f ca="1">Exceedance!U27</f>
        <v>43525</v>
      </c>
      <c r="B27" s="273">
        <v>64.473430000006928</v>
      </c>
      <c r="C27" s="273">
        <v>64.473430000006928</v>
      </c>
      <c r="D27" s="273">
        <v>64.473430000006928</v>
      </c>
      <c r="E27">
        <v>64.473430000006928</v>
      </c>
      <c r="F27">
        <v>64.473430000006914</v>
      </c>
      <c r="G27">
        <v>64.473430000006928</v>
      </c>
      <c r="H27">
        <v>64.473430000006928</v>
      </c>
      <c r="I27">
        <v>64.473430000006928</v>
      </c>
      <c r="J27">
        <v>64.473430000006928</v>
      </c>
      <c r="K27">
        <v>59.242718181802566</v>
      </c>
      <c r="L27">
        <v>64.473430000006928</v>
      </c>
      <c r="M27">
        <v>64.4734300000069</v>
      </c>
      <c r="N27">
        <v>64.473430000006928</v>
      </c>
      <c r="O27">
        <v>63.570180000018105</v>
      </c>
      <c r="P27">
        <v>64.473430000006928</v>
      </c>
      <c r="Q27">
        <v>64.473430000006928</v>
      </c>
      <c r="R27">
        <v>64.473430000006928</v>
      </c>
      <c r="S27">
        <v>64.473430000006914</v>
      </c>
      <c r="T27">
        <v>64.473430000006928</v>
      </c>
      <c r="U27">
        <v>64.473430000006928</v>
      </c>
      <c r="V27">
        <v>64.473430000006928</v>
      </c>
      <c r="W27">
        <v>63.834180000018122</v>
      </c>
      <c r="X27">
        <v>62.813180000018114</v>
      </c>
      <c r="Y27">
        <v>30.306718181802545</v>
      </c>
      <c r="Z27">
        <v>64.473430000006928</v>
      </c>
      <c r="AA27">
        <v>57.514148595019698</v>
      </c>
      <c r="AB27">
        <v>64.473430000006928</v>
      </c>
      <c r="AC27">
        <v>64.473430000006928</v>
      </c>
      <c r="AD27">
        <v>64.473430000006914</v>
      </c>
      <c r="AE27">
        <v>64.473430000006928</v>
      </c>
      <c r="AF27">
        <v>64.473430000006928</v>
      </c>
      <c r="AG27">
        <v>64.473430000006928</v>
      </c>
      <c r="AH27">
        <v>64.473430000006928</v>
      </c>
      <c r="AI27">
        <v>29.533718181802538</v>
      </c>
      <c r="AJ27">
        <v>63.382180000018124</v>
      </c>
      <c r="AK27">
        <v>64.473430000006914</v>
      </c>
      <c r="AL27">
        <v>64.473430000006928</v>
      </c>
      <c r="AM27">
        <v>63.412180000018132</v>
      </c>
    </row>
    <row r="28" spans="1:39" x14ac:dyDescent="0.25">
      <c r="A28" s="112">
        <f ca="1">Exceedance!U28</f>
        <v>43556</v>
      </c>
      <c r="B28" s="273">
        <v>63.721899999984302</v>
      </c>
      <c r="C28" s="273">
        <v>63.721899999984302</v>
      </c>
      <c r="D28" s="273">
        <v>63.721899999984302</v>
      </c>
      <c r="E28">
        <v>63.721899999984295</v>
      </c>
      <c r="F28">
        <v>63.721899999984302</v>
      </c>
      <c r="G28">
        <v>63.721899999984302</v>
      </c>
      <c r="H28">
        <v>63.721899999984295</v>
      </c>
      <c r="I28">
        <v>63.721899999984302</v>
      </c>
      <c r="J28">
        <v>63.721899999984302</v>
      </c>
      <c r="K28">
        <v>63.721899999984302</v>
      </c>
      <c r="L28">
        <v>63.721899999984295</v>
      </c>
      <c r="M28">
        <v>63.721899999984302</v>
      </c>
      <c r="N28">
        <v>63.721899999984302</v>
      </c>
      <c r="O28">
        <v>63.721899999984302</v>
      </c>
      <c r="P28">
        <v>63.721899999984295</v>
      </c>
      <c r="Q28">
        <v>63.721899999984295</v>
      </c>
      <c r="R28">
        <v>63.721899999984295</v>
      </c>
      <c r="S28">
        <v>63.721899999984302</v>
      </c>
      <c r="T28">
        <v>63.721899999984295</v>
      </c>
      <c r="U28">
        <v>63.721899999984302</v>
      </c>
      <c r="V28">
        <v>63.721899999984302</v>
      </c>
      <c r="W28">
        <v>63.721899999984302</v>
      </c>
      <c r="X28">
        <v>63.721899999984302</v>
      </c>
      <c r="Y28">
        <v>30.543908264447179</v>
      </c>
      <c r="Z28">
        <v>63.721899999984302</v>
      </c>
      <c r="AA28">
        <v>57.864338677664321</v>
      </c>
      <c r="AB28">
        <v>63.721899999984295</v>
      </c>
      <c r="AC28">
        <v>63.721899999984302</v>
      </c>
      <c r="AD28">
        <v>63.150620082651557</v>
      </c>
      <c r="AE28">
        <v>63.721899999984295</v>
      </c>
      <c r="AF28">
        <v>63.721899999984302</v>
      </c>
      <c r="AG28">
        <v>63.721899999984295</v>
      </c>
      <c r="AH28">
        <v>63.721899999984302</v>
      </c>
      <c r="AI28">
        <v>28.451908264447166</v>
      </c>
      <c r="AJ28">
        <v>63.324370082662767</v>
      </c>
      <c r="AK28">
        <v>63.721899999984302</v>
      </c>
      <c r="AL28">
        <v>63.721899999984302</v>
      </c>
      <c r="AM28">
        <v>63.083370082662775</v>
      </c>
    </row>
    <row r="29" spans="1:39" x14ac:dyDescent="0.25">
      <c r="A29" s="112">
        <f ca="1">Exceedance!U29</f>
        <v>43586</v>
      </c>
      <c r="B29" s="273">
        <v>78.986379999978325</v>
      </c>
      <c r="C29" s="273">
        <v>78.986379999978325</v>
      </c>
      <c r="D29" s="273">
        <v>78.986379999978325</v>
      </c>
      <c r="E29">
        <v>73.723949586761151</v>
      </c>
      <c r="F29">
        <v>78.986379999978311</v>
      </c>
      <c r="G29">
        <v>78.986379999978311</v>
      </c>
      <c r="H29">
        <v>78.986379999978311</v>
      </c>
      <c r="I29">
        <v>78.986379999978311</v>
      </c>
      <c r="J29">
        <v>71.382949586761171</v>
      </c>
      <c r="K29">
        <v>78.011949586761176</v>
      </c>
      <c r="L29">
        <v>74.356949586761161</v>
      </c>
      <c r="M29">
        <v>77.869949586761166</v>
      </c>
      <c r="N29">
        <v>78.225949586761175</v>
      </c>
      <c r="O29">
        <v>78.986379999978325</v>
      </c>
      <c r="P29">
        <v>78.986379999978311</v>
      </c>
      <c r="Q29">
        <v>78.986379999978311</v>
      </c>
      <c r="R29">
        <v>78.986379999978311</v>
      </c>
      <c r="S29">
        <v>78.986379999978325</v>
      </c>
      <c r="T29">
        <v>77.285949586761149</v>
      </c>
      <c r="U29">
        <v>77.964949586761165</v>
      </c>
      <c r="V29">
        <v>78.986379999978311</v>
      </c>
      <c r="W29">
        <v>77.452949586761164</v>
      </c>
      <c r="X29">
        <v>68.246949586761161</v>
      </c>
      <c r="Y29">
        <v>40.673957851224046</v>
      </c>
      <c r="Z29">
        <v>76.941949586761169</v>
      </c>
      <c r="AA29">
        <v>70.226388264441198</v>
      </c>
      <c r="AB29">
        <v>78.986379999978311</v>
      </c>
      <c r="AC29">
        <v>78.986379999978325</v>
      </c>
      <c r="AD29">
        <v>78.986379999978325</v>
      </c>
      <c r="AE29">
        <v>78.986379999978311</v>
      </c>
      <c r="AF29">
        <v>72.176949586761168</v>
      </c>
      <c r="AG29">
        <v>77.610949586761151</v>
      </c>
      <c r="AH29">
        <v>73.487949586761161</v>
      </c>
      <c r="AI29">
        <v>35.941957851224032</v>
      </c>
      <c r="AJ29">
        <v>78.986379999978325</v>
      </c>
      <c r="AK29">
        <v>78.986379999978311</v>
      </c>
      <c r="AL29">
        <v>74.138949586761171</v>
      </c>
      <c r="AM29">
        <v>78.232419669439636</v>
      </c>
    </row>
    <row r="30" spans="1:39" x14ac:dyDescent="0.25">
      <c r="A30" s="112">
        <f ca="1">Exceedance!U30</f>
        <v>43617</v>
      </c>
      <c r="B30" s="273">
        <v>102.1904000002301</v>
      </c>
      <c r="C30" s="273">
        <v>102.1904000002301</v>
      </c>
      <c r="D30" s="273">
        <v>102.1904000002301</v>
      </c>
      <c r="E30">
        <v>102.19040000023008</v>
      </c>
      <c r="F30">
        <v>102.1904000002301</v>
      </c>
      <c r="G30">
        <v>102.19040000023008</v>
      </c>
      <c r="H30">
        <v>102.19040000023008</v>
      </c>
      <c r="I30">
        <v>101.79834694212708</v>
      </c>
      <c r="J30">
        <v>82.155916528909927</v>
      </c>
      <c r="K30">
        <v>92.453916528909915</v>
      </c>
      <c r="L30">
        <v>95.477916528909944</v>
      </c>
      <c r="M30">
        <v>102.19040000023008</v>
      </c>
      <c r="N30">
        <v>88.771916528909941</v>
      </c>
      <c r="O30">
        <v>102.1904000002301</v>
      </c>
      <c r="P30">
        <v>102.19040000023008</v>
      </c>
      <c r="Q30">
        <v>102.19040000023008</v>
      </c>
      <c r="R30">
        <v>102.1904000002301</v>
      </c>
      <c r="S30">
        <v>102.19040000023008</v>
      </c>
      <c r="T30">
        <v>93.296916528909918</v>
      </c>
      <c r="U30">
        <v>102.1904000002301</v>
      </c>
      <c r="V30">
        <v>91.163346942127092</v>
      </c>
      <c r="W30">
        <v>91.249916528909949</v>
      </c>
      <c r="X30">
        <v>65.925916528909937</v>
      </c>
      <c r="Y30">
        <v>60.943924793372815</v>
      </c>
      <c r="Z30">
        <v>82.586916528909939</v>
      </c>
      <c r="AA30">
        <v>86.472355206589967</v>
      </c>
      <c r="AB30">
        <v>102.19040000023008</v>
      </c>
      <c r="AC30">
        <v>97.021346942127096</v>
      </c>
      <c r="AD30">
        <v>102.19040000023008</v>
      </c>
      <c r="AE30">
        <v>102.19040000023008</v>
      </c>
      <c r="AF30">
        <v>97.187916528909952</v>
      </c>
      <c r="AG30">
        <v>102.19040000023008</v>
      </c>
      <c r="AH30">
        <v>68.075916528909914</v>
      </c>
      <c r="AI30">
        <v>48.403924793372809</v>
      </c>
      <c r="AJ30">
        <v>102.1904000002301</v>
      </c>
      <c r="AK30">
        <v>102.1904000002301</v>
      </c>
      <c r="AL30">
        <v>86.005916528909935</v>
      </c>
      <c r="AM30">
        <v>102.19040000023008</v>
      </c>
    </row>
    <row r="31" spans="1:39" x14ac:dyDescent="0.25">
      <c r="A31" s="112">
        <f ca="1">Exceedance!U31</f>
        <v>43647</v>
      </c>
      <c r="B31" s="273">
        <v>99.228350000155217</v>
      </c>
      <c r="C31" s="273">
        <v>99.228350000155217</v>
      </c>
      <c r="D31" s="273">
        <v>99.228350000155217</v>
      </c>
      <c r="E31">
        <v>99.228350000155217</v>
      </c>
      <c r="F31">
        <v>99.228350000155217</v>
      </c>
      <c r="G31">
        <v>99.228350000155217</v>
      </c>
      <c r="H31">
        <v>99.228350000155217</v>
      </c>
      <c r="I31">
        <v>99.228350000155231</v>
      </c>
      <c r="J31">
        <v>79.317015702463664</v>
      </c>
      <c r="K31">
        <v>89.808015702463649</v>
      </c>
      <c r="L31">
        <v>94.460015702463679</v>
      </c>
      <c r="M31">
        <v>99.228350000155217</v>
      </c>
      <c r="N31">
        <v>85.931015702463668</v>
      </c>
      <c r="O31">
        <v>99.228350000155217</v>
      </c>
      <c r="P31">
        <v>99.228350000155217</v>
      </c>
      <c r="Q31">
        <v>99.228350000155217</v>
      </c>
      <c r="R31">
        <v>99.228350000155217</v>
      </c>
      <c r="S31">
        <v>99.228350000155217</v>
      </c>
      <c r="T31">
        <v>94.066015702463645</v>
      </c>
      <c r="U31">
        <v>99.228350000155217</v>
      </c>
      <c r="V31">
        <v>86.20444611568081</v>
      </c>
      <c r="W31">
        <v>86.654015702463667</v>
      </c>
      <c r="X31">
        <v>55.848015702463655</v>
      </c>
      <c r="Y31">
        <v>58.261023966926551</v>
      </c>
      <c r="Z31">
        <v>75.711015702463655</v>
      </c>
      <c r="AA31">
        <v>85.640454380143694</v>
      </c>
      <c r="AB31">
        <v>99.228350000155217</v>
      </c>
      <c r="AC31">
        <v>95.117446115680821</v>
      </c>
      <c r="AD31">
        <v>99.228350000155217</v>
      </c>
      <c r="AE31">
        <v>99.228350000155217</v>
      </c>
      <c r="AF31">
        <v>95.554015702463658</v>
      </c>
      <c r="AG31">
        <v>99.228350000155217</v>
      </c>
      <c r="AH31">
        <v>59.019015702463655</v>
      </c>
      <c r="AI31">
        <v>44.932023966926543</v>
      </c>
      <c r="AJ31">
        <v>99.228350000155217</v>
      </c>
      <c r="AK31">
        <v>99.228350000155217</v>
      </c>
      <c r="AL31">
        <v>80.604015702463641</v>
      </c>
      <c r="AM31">
        <v>99.228350000155203</v>
      </c>
    </row>
    <row r="32" spans="1:39" x14ac:dyDescent="0.25">
      <c r="A32" s="112">
        <f ca="1">Exceedance!U32</f>
        <v>43678</v>
      </c>
      <c r="B32" s="273">
        <v>86.944000000217542</v>
      </c>
      <c r="C32" s="273">
        <v>86.944000000217542</v>
      </c>
      <c r="D32" s="273">
        <v>86.944000000217542</v>
      </c>
      <c r="E32">
        <v>86.944000000217557</v>
      </c>
      <c r="F32">
        <v>86.944000000217557</v>
      </c>
      <c r="G32">
        <v>86.944000000217542</v>
      </c>
      <c r="H32">
        <v>86.944000000217557</v>
      </c>
      <c r="I32">
        <v>86.944000000217557</v>
      </c>
      <c r="J32">
        <v>70.738114876017377</v>
      </c>
      <c r="K32">
        <v>82.211114876017376</v>
      </c>
      <c r="L32">
        <v>86.400114876017398</v>
      </c>
      <c r="M32">
        <v>86.944000000217542</v>
      </c>
      <c r="N32">
        <v>78.603114876017401</v>
      </c>
      <c r="O32">
        <v>86.944000000217557</v>
      </c>
      <c r="P32">
        <v>86.944000000217542</v>
      </c>
      <c r="Q32">
        <v>86.944000000217542</v>
      </c>
      <c r="R32">
        <v>86.944000000217557</v>
      </c>
      <c r="S32">
        <v>86.944000000217557</v>
      </c>
      <c r="T32">
        <v>86.742114876017382</v>
      </c>
      <c r="U32">
        <v>86.944000000217557</v>
      </c>
      <c r="V32">
        <v>77.669545289234534</v>
      </c>
      <c r="W32">
        <v>78.069114876017395</v>
      </c>
      <c r="X32">
        <v>44.265114876017392</v>
      </c>
      <c r="Y32">
        <v>49.492123140480274</v>
      </c>
      <c r="Z32">
        <v>65.913114876017389</v>
      </c>
      <c r="AA32">
        <v>78.383553553697425</v>
      </c>
      <c r="AB32">
        <v>86.944000000217557</v>
      </c>
      <c r="AC32">
        <v>86.944000000217542</v>
      </c>
      <c r="AD32">
        <v>86.944000000217557</v>
      </c>
      <c r="AE32">
        <v>86.944000000217557</v>
      </c>
      <c r="AF32">
        <v>86.944000000217557</v>
      </c>
      <c r="AG32">
        <v>86.944000000217542</v>
      </c>
      <c r="AH32">
        <v>48.61811487601738</v>
      </c>
      <c r="AI32">
        <v>36.363123140480276</v>
      </c>
      <c r="AJ32">
        <v>86.944000000217557</v>
      </c>
      <c r="AK32">
        <v>86.944000000217557</v>
      </c>
      <c r="AL32">
        <v>71.649114876017364</v>
      </c>
      <c r="AM32">
        <v>86.944000000217542</v>
      </c>
    </row>
    <row r="33" spans="1:39" x14ac:dyDescent="0.25">
      <c r="A33" s="112">
        <f ca="1">Exceedance!U33</f>
        <v>43709</v>
      </c>
      <c r="B33" s="273">
        <v>72.305679999981322</v>
      </c>
      <c r="C33" s="273">
        <v>72.305679999981322</v>
      </c>
      <c r="D33" s="273">
        <v>72.305679999981322</v>
      </c>
      <c r="E33">
        <v>72.305679999981322</v>
      </c>
      <c r="F33">
        <v>72.305679999981322</v>
      </c>
      <c r="G33">
        <v>72.305679999981322</v>
      </c>
      <c r="H33">
        <v>72.305679999981322</v>
      </c>
      <c r="I33">
        <v>72.305679999981322</v>
      </c>
      <c r="J33">
        <v>64.484288429736395</v>
      </c>
      <c r="K33">
        <v>72.305679999981322</v>
      </c>
      <c r="L33">
        <v>72.305679999981322</v>
      </c>
      <c r="M33">
        <v>72.305679999981322</v>
      </c>
      <c r="N33">
        <v>72.305679999981336</v>
      </c>
      <c r="O33">
        <v>72.305679999981322</v>
      </c>
      <c r="P33">
        <v>72.305679999981322</v>
      </c>
      <c r="Q33">
        <v>72.305679999981322</v>
      </c>
      <c r="R33">
        <v>72.305679999981322</v>
      </c>
      <c r="S33">
        <v>72.305679999981322</v>
      </c>
      <c r="T33">
        <v>72.305679999981322</v>
      </c>
      <c r="U33">
        <v>72.305679999981322</v>
      </c>
      <c r="V33">
        <v>71.225718842953555</v>
      </c>
      <c r="W33">
        <v>71.438288429736417</v>
      </c>
      <c r="X33">
        <v>35.606288429736402</v>
      </c>
      <c r="Y33">
        <v>44.378296694199292</v>
      </c>
      <c r="Z33">
        <v>58.667288429736402</v>
      </c>
      <c r="AA33">
        <v>72.056727107416449</v>
      </c>
      <c r="AB33">
        <v>72.305679999981322</v>
      </c>
      <c r="AC33">
        <v>72.305679999981322</v>
      </c>
      <c r="AD33">
        <v>72.305679999981322</v>
      </c>
      <c r="AE33">
        <v>72.305679999981322</v>
      </c>
      <c r="AF33">
        <v>72.305679999981322</v>
      </c>
      <c r="AG33">
        <v>72.305679999981322</v>
      </c>
      <c r="AH33">
        <v>41.069288429736403</v>
      </c>
      <c r="AI33">
        <v>30.295296694199294</v>
      </c>
      <c r="AJ33">
        <v>72.305679999981322</v>
      </c>
      <c r="AK33">
        <v>72.305679999981322</v>
      </c>
      <c r="AL33">
        <v>64.755288429736382</v>
      </c>
      <c r="AM33">
        <v>72.305679999981322</v>
      </c>
    </row>
    <row r="34" spans="1:39" x14ac:dyDescent="0.25">
      <c r="A34" s="112">
        <f ca="1">Exceedance!U34</f>
        <v>43739</v>
      </c>
      <c r="B34" s="273">
        <v>69.895499999997753</v>
      </c>
      <c r="C34" s="273">
        <v>69.895499999997782</v>
      </c>
      <c r="D34" s="273">
        <v>69.895499999997767</v>
      </c>
      <c r="E34">
        <v>69.895499999997782</v>
      </c>
      <c r="F34">
        <v>69.895499999997767</v>
      </c>
      <c r="G34">
        <v>69.895499999997767</v>
      </c>
      <c r="H34">
        <v>69.895499999997767</v>
      </c>
      <c r="I34">
        <v>69.895499999997782</v>
      </c>
      <c r="J34">
        <v>63.199528099157888</v>
      </c>
      <c r="K34">
        <v>69.895499999997753</v>
      </c>
      <c r="L34">
        <v>69.895499999997767</v>
      </c>
      <c r="M34">
        <v>69.895499999997767</v>
      </c>
      <c r="N34">
        <v>69.895499999997767</v>
      </c>
      <c r="O34">
        <v>69.895499999997767</v>
      </c>
      <c r="P34">
        <v>69.895499999997767</v>
      </c>
      <c r="Q34">
        <v>69.895499999997767</v>
      </c>
      <c r="R34">
        <v>69.895499999997767</v>
      </c>
      <c r="S34">
        <v>69.895499999997753</v>
      </c>
      <c r="T34">
        <v>69.895499999997767</v>
      </c>
      <c r="U34">
        <v>69.895499999997767</v>
      </c>
      <c r="V34">
        <v>69.895499999997767</v>
      </c>
      <c r="W34">
        <v>69.895499999997782</v>
      </c>
      <c r="X34">
        <v>33.548528099157899</v>
      </c>
      <c r="Y34">
        <v>43.570536363620782</v>
      </c>
      <c r="Z34">
        <v>56.978528099157899</v>
      </c>
      <c r="AA34">
        <v>69.895499999997753</v>
      </c>
      <c r="AB34">
        <v>69.895499999997767</v>
      </c>
      <c r="AC34">
        <v>69.895499999997753</v>
      </c>
      <c r="AD34">
        <v>69.895499999997782</v>
      </c>
      <c r="AE34">
        <v>69.895499999997767</v>
      </c>
      <c r="AF34">
        <v>69.895499999997782</v>
      </c>
      <c r="AG34">
        <v>69.895499999997767</v>
      </c>
      <c r="AH34">
        <v>38.888528099157888</v>
      </c>
      <c r="AI34">
        <v>30.252536363620781</v>
      </c>
      <c r="AJ34">
        <v>69.895499999997753</v>
      </c>
      <c r="AK34">
        <v>69.895499999997753</v>
      </c>
      <c r="AL34">
        <v>63.283528099157877</v>
      </c>
      <c r="AM34">
        <v>69.895499999997767</v>
      </c>
    </row>
    <row r="35" spans="1:39" x14ac:dyDescent="0.25">
      <c r="A35" s="112">
        <f ca="1">Exceedance!U35</f>
        <v>43770</v>
      </c>
      <c r="B35" s="273">
        <v>67.537180000018097</v>
      </c>
      <c r="C35" s="273">
        <v>67.537180000018097</v>
      </c>
      <c r="D35" s="273">
        <v>67.537180000018111</v>
      </c>
      <c r="E35">
        <v>67.537180000018097</v>
      </c>
      <c r="F35">
        <v>67.537180000018097</v>
      </c>
      <c r="G35">
        <v>67.537180000018097</v>
      </c>
      <c r="H35">
        <v>67.537180000018097</v>
      </c>
      <c r="I35">
        <v>67.537180000018097</v>
      </c>
      <c r="J35">
        <v>62.706718181802529</v>
      </c>
      <c r="K35">
        <v>67.537180000018097</v>
      </c>
      <c r="L35">
        <v>67.537180000018097</v>
      </c>
      <c r="M35">
        <v>67.537180000018097</v>
      </c>
      <c r="N35">
        <v>67.537180000018097</v>
      </c>
      <c r="O35">
        <v>67.537180000018097</v>
      </c>
      <c r="P35">
        <v>67.537180000018097</v>
      </c>
      <c r="Q35">
        <v>67.537180000018097</v>
      </c>
      <c r="R35">
        <v>67.537180000018097</v>
      </c>
      <c r="S35">
        <v>67.537180000018097</v>
      </c>
      <c r="T35">
        <v>67.537180000018097</v>
      </c>
      <c r="U35">
        <v>67.537180000018097</v>
      </c>
      <c r="V35">
        <v>67.537180000018097</v>
      </c>
      <c r="W35">
        <v>67.537180000018097</v>
      </c>
      <c r="X35">
        <v>31.904718181802522</v>
      </c>
      <c r="Y35">
        <v>43.347726446265419</v>
      </c>
      <c r="Z35">
        <v>56.570718181802533</v>
      </c>
      <c r="AA35">
        <v>67.537180000018097</v>
      </c>
      <c r="AB35">
        <v>67.537180000018097</v>
      </c>
      <c r="AC35">
        <v>67.537180000018097</v>
      </c>
      <c r="AD35">
        <v>67.537180000018097</v>
      </c>
      <c r="AE35">
        <v>67.537180000018097</v>
      </c>
      <c r="AF35">
        <v>67.537180000018097</v>
      </c>
      <c r="AG35">
        <v>67.537180000018097</v>
      </c>
      <c r="AH35">
        <v>37.797718181802523</v>
      </c>
      <c r="AI35">
        <v>30.075726446265413</v>
      </c>
      <c r="AJ35">
        <v>67.537180000018097</v>
      </c>
      <c r="AK35">
        <v>67.537180000018097</v>
      </c>
      <c r="AL35">
        <v>63.261718181802514</v>
      </c>
      <c r="AM35">
        <v>67.537180000018097</v>
      </c>
    </row>
    <row r="36" spans="1:39" x14ac:dyDescent="0.25">
      <c r="A36" s="112">
        <f ca="1">Exceedance!U36</f>
        <v>43800</v>
      </c>
      <c r="B36" s="273">
        <v>67.537180000018097</v>
      </c>
      <c r="C36" s="273">
        <v>67.537180000018097</v>
      </c>
      <c r="D36" s="273">
        <v>67.537180000018097</v>
      </c>
      <c r="E36">
        <v>67.537180000018097</v>
      </c>
      <c r="F36">
        <v>67.537180000018097</v>
      </c>
      <c r="G36">
        <v>67.537180000018097</v>
      </c>
      <c r="H36">
        <v>67.537180000018097</v>
      </c>
      <c r="I36">
        <v>67.537180000018097</v>
      </c>
      <c r="J36">
        <v>61.728147933868655</v>
      </c>
      <c r="K36">
        <v>66.845609752084215</v>
      </c>
      <c r="L36">
        <v>67.537180000018097</v>
      </c>
      <c r="M36">
        <v>67.317609752084209</v>
      </c>
      <c r="N36">
        <v>66.825609752084219</v>
      </c>
      <c r="O36">
        <v>67.537180000018097</v>
      </c>
      <c r="P36">
        <v>67.537180000018097</v>
      </c>
      <c r="Q36">
        <v>67.537180000018097</v>
      </c>
      <c r="R36">
        <v>67.537180000018097</v>
      </c>
      <c r="S36">
        <v>67.537180000018097</v>
      </c>
      <c r="T36">
        <v>67.537180000018097</v>
      </c>
      <c r="U36">
        <v>67.537180000018097</v>
      </c>
      <c r="V36">
        <v>66.828609752084219</v>
      </c>
      <c r="W36">
        <v>66.705609752084214</v>
      </c>
      <c r="X36">
        <v>29.766147933868645</v>
      </c>
      <c r="Y36">
        <v>42.599156198331535</v>
      </c>
      <c r="Z36">
        <v>55.408147933868655</v>
      </c>
      <c r="AA36">
        <v>67.220609752084215</v>
      </c>
      <c r="AB36">
        <v>67.537180000018097</v>
      </c>
      <c r="AC36">
        <v>67.478609752084211</v>
      </c>
      <c r="AD36">
        <v>67.537180000018097</v>
      </c>
      <c r="AE36">
        <v>67.537180000018097</v>
      </c>
      <c r="AF36">
        <v>67.419609752084213</v>
      </c>
      <c r="AG36">
        <v>67.537180000018097</v>
      </c>
      <c r="AH36">
        <v>36.251147933868637</v>
      </c>
      <c r="AI36">
        <v>29.155156198331529</v>
      </c>
      <c r="AJ36">
        <v>67.537180000018097</v>
      </c>
      <c r="AK36">
        <v>67.537180000018097</v>
      </c>
      <c r="AL36">
        <v>62.451147933868633</v>
      </c>
      <c r="AM36">
        <v>67.537180000018097</v>
      </c>
    </row>
    <row r="37" spans="1:39" x14ac:dyDescent="0.25">
      <c r="A37" s="112">
        <f ca="1">Exceedance!U37</f>
        <v>43831</v>
      </c>
      <c r="B37" s="254">
        <v>67.275609752084222</v>
      </c>
      <c r="C37" s="254">
        <v>67.275609752084222</v>
      </c>
      <c r="D37" s="254">
        <v>67.275609752084222</v>
      </c>
      <c r="E37">
        <v>67.537180000018097</v>
      </c>
      <c r="F37" s="1">
        <v>67.537180000018097</v>
      </c>
      <c r="G37" s="1">
        <v>67.537180000018097</v>
      </c>
      <c r="H37" s="1">
        <v>67.537180000018083</v>
      </c>
      <c r="I37" s="1">
        <v>67.488609752084216</v>
      </c>
      <c r="J37" s="1">
        <v>60.352577685934776</v>
      </c>
      <c r="K37" s="1">
        <v>65.71503950415034</v>
      </c>
      <c r="L37" s="1">
        <v>66.98960975208422</v>
      </c>
      <c r="M37" s="1">
        <v>66.620039504150327</v>
      </c>
      <c r="N37" s="1">
        <v>65.699039504150335</v>
      </c>
      <c r="O37" s="1">
        <v>67.537180000018097</v>
      </c>
      <c r="P37" s="1">
        <v>67.232609752084215</v>
      </c>
      <c r="Q37" s="1">
        <v>67.537180000018097</v>
      </c>
      <c r="R37" s="1">
        <v>67.537180000018097</v>
      </c>
      <c r="S37" s="1">
        <v>67.537180000018097</v>
      </c>
      <c r="T37" s="1">
        <v>66.938609752084218</v>
      </c>
      <c r="U37" s="1">
        <v>67.505609752084212</v>
      </c>
      <c r="V37" s="1">
        <v>65.69503950415033</v>
      </c>
      <c r="W37" s="1">
        <v>65.387039504150323</v>
      </c>
      <c r="X37" s="1">
        <v>27.342577685934764</v>
      </c>
      <c r="Y37" s="1">
        <v>41.423585950397658</v>
      </c>
      <c r="Z37" s="1">
        <v>53.807577685934774</v>
      </c>
      <c r="AA37" s="1">
        <v>66.29703950415032</v>
      </c>
      <c r="AB37" s="1">
        <v>67.244609752084216</v>
      </c>
      <c r="AC37" s="1">
        <v>66.808039504150315</v>
      </c>
      <c r="AD37" s="1">
        <v>67.537180000018097</v>
      </c>
      <c r="AE37" s="1">
        <v>67.537180000018097</v>
      </c>
      <c r="AF37" s="1">
        <v>66.72403950415034</v>
      </c>
      <c r="AG37" s="1">
        <v>67.537180000018097</v>
      </c>
      <c r="AH37">
        <v>34.372577685934758</v>
      </c>
      <c r="AI37">
        <v>27.81758595039765</v>
      </c>
      <c r="AJ37">
        <v>67.537180000018097</v>
      </c>
      <c r="AK37">
        <v>67.537180000018097</v>
      </c>
      <c r="AL37">
        <v>61.139577685934746</v>
      </c>
      <c r="AM37">
        <v>67.537180000018097</v>
      </c>
    </row>
    <row r="38" spans="1:39" x14ac:dyDescent="0.25">
      <c r="A38" s="112">
        <f ca="1">Exceedance!U38</f>
        <v>43862</v>
      </c>
      <c r="B38" s="254">
        <v>66.761560165307358</v>
      </c>
      <c r="C38" s="254">
        <v>66.761560165307358</v>
      </c>
      <c r="D38" s="254">
        <v>66.761560165307358</v>
      </c>
      <c r="E38">
        <v>66.762600000040436</v>
      </c>
      <c r="F38">
        <v>66.76260000004045</v>
      </c>
      <c r="G38">
        <v>66.76260000004045</v>
      </c>
      <c r="H38">
        <v>66.76260000004045</v>
      </c>
      <c r="I38">
        <v>66.76260000004045</v>
      </c>
      <c r="J38">
        <v>58.748528099157923</v>
      </c>
      <c r="K38">
        <v>64.31398991737349</v>
      </c>
      <c r="L38">
        <v>66.04756016530736</v>
      </c>
      <c r="M38">
        <v>65.581989917373463</v>
      </c>
      <c r="N38">
        <v>64.321989917373486</v>
      </c>
      <c r="O38">
        <v>66.76260000004045</v>
      </c>
      <c r="P38">
        <v>66.546560165307355</v>
      </c>
      <c r="Q38">
        <v>66.76260000004045</v>
      </c>
      <c r="R38">
        <v>66.76260000004045</v>
      </c>
      <c r="S38">
        <v>66.76260000004045</v>
      </c>
      <c r="T38">
        <v>65.970560165307361</v>
      </c>
      <c r="U38">
        <v>66.762600000040464</v>
      </c>
      <c r="V38">
        <v>64.308989917373481</v>
      </c>
      <c r="W38">
        <v>63.838989917373482</v>
      </c>
      <c r="X38">
        <v>24.858528099157908</v>
      </c>
      <c r="Y38">
        <v>39.983536363620807</v>
      </c>
      <c r="Z38">
        <v>52.024528099157919</v>
      </c>
      <c r="AA38">
        <v>65.067989917373467</v>
      </c>
      <c r="AB38">
        <v>66.552560165307369</v>
      </c>
      <c r="AC38">
        <v>65.776989917373456</v>
      </c>
      <c r="AD38">
        <v>66.76260000004045</v>
      </c>
      <c r="AE38">
        <v>66.762600000040436</v>
      </c>
      <c r="AF38">
        <v>65.689989917373495</v>
      </c>
      <c r="AG38">
        <v>66.76260000004045</v>
      </c>
      <c r="AH38">
        <v>32.353528099157899</v>
      </c>
      <c r="AI38">
        <v>26.249536363620795</v>
      </c>
      <c r="AJ38">
        <v>66.76260000004045</v>
      </c>
      <c r="AK38">
        <v>66.762600000040436</v>
      </c>
      <c r="AL38">
        <v>59.575528099157879</v>
      </c>
      <c r="AM38">
        <v>66.762600000040436</v>
      </c>
    </row>
    <row r="39" spans="1:39" x14ac:dyDescent="0.25">
      <c r="A39" s="112">
        <f ca="1">Exceedance!U39</f>
        <v>43891</v>
      </c>
      <c r="B39" s="254">
        <v>64.473430000006928</v>
      </c>
      <c r="C39" s="254">
        <v>64.473430000006928</v>
      </c>
      <c r="D39" s="254">
        <v>64.473430000006928</v>
      </c>
      <c r="E39">
        <v>64.473430000006928</v>
      </c>
      <c r="F39">
        <v>64.473430000006942</v>
      </c>
      <c r="G39">
        <v>64.473430000006928</v>
      </c>
      <c r="H39">
        <v>64.473430000006928</v>
      </c>
      <c r="I39">
        <v>64.473430000006928</v>
      </c>
      <c r="J39">
        <v>57.378957851224044</v>
      </c>
      <c r="K39">
        <v>63.391419669439614</v>
      </c>
      <c r="L39">
        <v>64.473430000006928</v>
      </c>
      <c r="M39">
        <v>64.446419669439592</v>
      </c>
      <c r="N39">
        <v>62.898419669439598</v>
      </c>
      <c r="O39">
        <v>64.473430000006928</v>
      </c>
      <c r="P39">
        <v>64.473430000006928</v>
      </c>
      <c r="Q39">
        <v>64.473430000006928</v>
      </c>
      <c r="R39">
        <v>64.473430000006928</v>
      </c>
      <c r="S39">
        <v>64.473430000006928</v>
      </c>
      <c r="T39">
        <v>64.473430000006928</v>
      </c>
      <c r="U39">
        <v>64.473430000006914</v>
      </c>
      <c r="V39">
        <v>62.704419669439595</v>
      </c>
      <c r="W39">
        <v>61.923419669439589</v>
      </c>
      <c r="X39">
        <v>22.28295785122403</v>
      </c>
      <c r="Y39">
        <v>39.829966115686929</v>
      </c>
      <c r="Z39">
        <v>49.822957851224039</v>
      </c>
      <c r="AA39">
        <v>63.39541966943959</v>
      </c>
      <c r="AB39">
        <v>64.473430000006928</v>
      </c>
      <c r="AC39">
        <v>64.302419669439573</v>
      </c>
      <c r="AD39">
        <v>64.473430000006928</v>
      </c>
      <c r="AE39">
        <v>64.473430000006928</v>
      </c>
      <c r="AF39">
        <v>64.447419669439611</v>
      </c>
      <c r="AG39">
        <v>64.473430000006928</v>
      </c>
      <c r="AH39">
        <v>29.950957851224015</v>
      </c>
      <c r="AI39">
        <v>24.249966115686917</v>
      </c>
      <c r="AJ39">
        <v>64.473430000006928</v>
      </c>
      <c r="AK39">
        <v>64.473430000006928</v>
      </c>
      <c r="AL39">
        <v>57.601957851223986</v>
      </c>
      <c r="AM39">
        <v>64.473430000006928</v>
      </c>
    </row>
    <row r="40" spans="1:39" x14ac:dyDescent="0.25">
      <c r="A40" s="112">
        <f ca="1">Exceedance!U40</f>
        <v>43922</v>
      </c>
      <c r="B40" s="254">
        <v>63.721899999984302</v>
      </c>
      <c r="C40" s="254">
        <v>63.721899999984302</v>
      </c>
      <c r="D40" s="254">
        <v>63.721899999984302</v>
      </c>
      <c r="E40">
        <v>63.721899999984295</v>
      </c>
      <c r="F40">
        <v>63.721899999984302</v>
      </c>
      <c r="G40">
        <v>63.721899999984302</v>
      </c>
      <c r="H40">
        <v>63.721899999984295</v>
      </c>
      <c r="I40">
        <v>63.721899999984295</v>
      </c>
      <c r="J40">
        <v>62.390147933868668</v>
      </c>
      <c r="K40">
        <v>63.721899999984302</v>
      </c>
      <c r="L40">
        <v>63.721899999984295</v>
      </c>
      <c r="M40">
        <v>63.721899999984295</v>
      </c>
      <c r="N40">
        <v>63.721899999984302</v>
      </c>
      <c r="O40">
        <v>63.721899999984302</v>
      </c>
      <c r="P40">
        <v>63.721899999984295</v>
      </c>
      <c r="Q40">
        <v>63.721899999984302</v>
      </c>
      <c r="R40">
        <v>63.721899999984302</v>
      </c>
      <c r="S40">
        <v>63.721899999984295</v>
      </c>
      <c r="T40">
        <v>63.721899999984302</v>
      </c>
      <c r="U40">
        <v>63.721899999984302</v>
      </c>
      <c r="V40">
        <v>63.721899999984295</v>
      </c>
      <c r="W40">
        <v>63.721899999984302</v>
      </c>
      <c r="X40">
        <v>22.350147933868662</v>
      </c>
      <c r="Y40">
        <v>45.091156198331561</v>
      </c>
      <c r="Z40">
        <v>49.976147933868667</v>
      </c>
      <c r="AA40">
        <v>63.721899999984302</v>
      </c>
      <c r="AB40">
        <v>63.721899999984295</v>
      </c>
      <c r="AC40">
        <v>62.921609752084201</v>
      </c>
      <c r="AD40">
        <v>63.721899999984302</v>
      </c>
      <c r="AE40">
        <v>63.721899999984295</v>
      </c>
      <c r="AF40">
        <v>63.721899999984302</v>
      </c>
      <c r="AG40">
        <v>63.721899999984295</v>
      </c>
      <c r="AH40">
        <v>29.030147933868648</v>
      </c>
      <c r="AI40">
        <v>23.847156198331543</v>
      </c>
      <c r="AJ40">
        <v>63.721899999984302</v>
      </c>
      <c r="AK40">
        <v>63.721899999984295</v>
      </c>
      <c r="AL40">
        <v>57.166147933868622</v>
      </c>
      <c r="AM40">
        <v>63.721899999984302</v>
      </c>
    </row>
    <row r="41" spans="1:39" x14ac:dyDescent="0.25">
      <c r="A41" s="112">
        <f ca="1">Exceedance!U41</f>
        <v>43952</v>
      </c>
      <c r="B41" s="254">
        <v>78.986379999978325</v>
      </c>
      <c r="C41" s="254">
        <v>78.986379999978325</v>
      </c>
      <c r="D41" s="254">
        <v>78.986379999978325</v>
      </c>
      <c r="E41">
        <v>78.986379999978311</v>
      </c>
      <c r="F41">
        <v>78.986379999978325</v>
      </c>
      <c r="G41">
        <v>78.986379999978325</v>
      </c>
      <c r="H41">
        <v>78.986379999978311</v>
      </c>
      <c r="I41">
        <v>71.925949586761149</v>
      </c>
      <c r="J41">
        <v>77.433197520645521</v>
      </c>
      <c r="K41">
        <v>74.063949586761169</v>
      </c>
      <c r="L41">
        <v>78.823949586761159</v>
      </c>
      <c r="M41">
        <v>77.907949586761148</v>
      </c>
      <c r="N41">
        <v>78.986379999978325</v>
      </c>
      <c r="O41">
        <v>78.986379999978325</v>
      </c>
      <c r="P41">
        <v>78.986379999978311</v>
      </c>
      <c r="Q41">
        <v>78.986379999978325</v>
      </c>
      <c r="R41">
        <v>78.986379999978325</v>
      </c>
      <c r="S41">
        <v>77.545949586761154</v>
      </c>
      <c r="T41">
        <v>78.986379999978311</v>
      </c>
      <c r="U41">
        <v>78.986379999978325</v>
      </c>
      <c r="V41">
        <v>77.621949586761161</v>
      </c>
      <c r="W41">
        <v>68.138949586761171</v>
      </c>
      <c r="X41">
        <v>33.150197520645534</v>
      </c>
      <c r="Y41">
        <v>58.281205785108426</v>
      </c>
      <c r="Z41">
        <v>62.750197520645528</v>
      </c>
      <c r="AA41">
        <v>78.986379999978311</v>
      </c>
      <c r="AB41">
        <v>78.986379999978311</v>
      </c>
      <c r="AC41">
        <v>78.986379999978325</v>
      </c>
      <c r="AD41">
        <v>78.986379999978325</v>
      </c>
      <c r="AE41">
        <v>72.402949586761153</v>
      </c>
      <c r="AF41">
        <v>78.641949586761172</v>
      </c>
      <c r="AG41">
        <v>73.45494958676116</v>
      </c>
      <c r="AH41">
        <v>36.841197520645508</v>
      </c>
      <c r="AI41">
        <v>43.864205785108418</v>
      </c>
      <c r="AJ41">
        <v>78.986379999978325</v>
      </c>
      <c r="AK41">
        <v>74.794949586761149</v>
      </c>
      <c r="AL41">
        <v>72.668197520645478</v>
      </c>
      <c r="AM41">
        <v>74.271949586761153</v>
      </c>
    </row>
    <row r="42" spans="1:39" x14ac:dyDescent="0.25">
      <c r="A42" s="112">
        <f ca="1">Exceedance!U42</f>
        <v>43983</v>
      </c>
      <c r="B42" s="254">
        <v>102.1904000002301</v>
      </c>
      <c r="C42" s="254">
        <v>102.1904000002301</v>
      </c>
      <c r="D42" s="254">
        <v>102.1904000002301</v>
      </c>
      <c r="E42">
        <v>102.19040000023008</v>
      </c>
      <c r="F42">
        <v>102.19040000023008</v>
      </c>
      <c r="G42">
        <v>102.19040000023008</v>
      </c>
      <c r="H42">
        <v>101.92534694212708</v>
      </c>
      <c r="I42">
        <v>82.959916528909929</v>
      </c>
      <c r="J42">
        <v>91.4341644627943</v>
      </c>
      <c r="K42">
        <v>94.951916528909933</v>
      </c>
      <c r="L42">
        <v>102.1904000002301</v>
      </c>
      <c r="M42">
        <v>88.100916528909934</v>
      </c>
      <c r="N42">
        <v>102.19040000023008</v>
      </c>
      <c r="O42">
        <v>102.19040000023008</v>
      </c>
      <c r="P42">
        <v>102.19040000023008</v>
      </c>
      <c r="Q42">
        <v>102.1904000002301</v>
      </c>
      <c r="R42">
        <v>102.19040000023008</v>
      </c>
      <c r="S42">
        <v>93.762916528909912</v>
      </c>
      <c r="T42">
        <v>102.1904000002301</v>
      </c>
      <c r="U42">
        <v>89.975346942127103</v>
      </c>
      <c r="V42">
        <v>90.944916528909914</v>
      </c>
      <c r="W42">
        <v>65.735916528909939</v>
      </c>
      <c r="X42">
        <v>52.45116446279431</v>
      </c>
      <c r="Y42">
        <v>63.372172727257194</v>
      </c>
      <c r="Z42">
        <v>78.665164462794309</v>
      </c>
      <c r="AA42">
        <v>102.1904000002301</v>
      </c>
      <c r="AB42">
        <v>96.645346942127077</v>
      </c>
      <c r="AC42">
        <v>102.19040000023008</v>
      </c>
      <c r="AD42">
        <v>102.1904000002301</v>
      </c>
      <c r="AE42">
        <v>97.732916528909925</v>
      </c>
      <c r="AF42">
        <v>102.19040000023008</v>
      </c>
      <c r="AG42">
        <v>67.73891652890994</v>
      </c>
      <c r="AH42">
        <v>49.519164462794279</v>
      </c>
      <c r="AI42">
        <v>85.039172727257196</v>
      </c>
      <c r="AJ42">
        <v>102.1904000002301</v>
      </c>
      <c r="AK42">
        <v>86.151916528909922</v>
      </c>
      <c r="AL42">
        <v>102.19040000023008</v>
      </c>
      <c r="AM42">
        <v>102.1904000002301</v>
      </c>
    </row>
    <row r="43" spans="1:39" x14ac:dyDescent="0.25">
      <c r="A43" s="112">
        <f ca="1">Exceedance!U43</f>
        <v>44013</v>
      </c>
      <c r="B43" s="254">
        <v>99.228350000155217</v>
      </c>
      <c r="C43" s="254">
        <v>99.228350000155217</v>
      </c>
      <c r="D43" s="254">
        <v>99.228350000155217</v>
      </c>
      <c r="E43">
        <v>99.228350000155203</v>
      </c>
      <c r="F43">
        <v>99.228350000155217</v>
      </c>
      <c r="G43">
        <v>99.228350000155217</v>
      </c>
      <c r="H43">
        <v>99.228350000155217</v>
      </c>
      <c r="I43">
        <v>79.708015702463655</v>
      </c>
      <c r="J43">
        <v>88.55126363634804</v>
      </c>
      <c r="K43">
        <v>93.767015702463667</v>
      </c>
      <c r="L43">
        <v>99.228350000155217</v>
      </c>
      <c r="M43">
        <v>84.845015702463655</v>
      </c>
      <c r="N43">
        <v>99.228350000155203</v>
      </c>
      <c r="O43">
        <v>99.228350000155203</v>
      </c>
      <c r="P43">
        <v>99.228350000155217</v>
      </c>
      <c r="Q43">
        <v>99.228350000155217</v>
      </c>
      <c r="R43">
        <v>99.228350000155217</v>
      </c>
      <c r="S43">
        <v>94.637015702463643</v>
      </c>
      <c r="T43">
        <v>99.228350000155217</v>
      </c>
      <c r="U43">
        <v>84.785446115680827</v>
      </c>
      <c r="V43">
        <v>85.95901570246366</v>
      </c>
      <c r="W43">
        <v>55.558015702463649</v>
      </c>
      <c r="X43">
        <v>49.201263636348038</v>
      </c>
      <c r="Y43">
        <v>56.196271900810927</v>
      </c>
      <c r="Z43">
        <v>77.122263636348038</v>
      </c>
      <c r="AA43">
        <v>99.228350000155217</v>
      </c>
      <c r="AB43">
        <v>94.347446115680796</v>
      </c>
      <c r="AC43">
        <v>99.228350000155217</v>
      </c>
      <c r="AD43">
        <v>99.228350000155217</v>
      </c>
      <c r="AE43">
        <v>96.21801570246366</v>
      </c>
      <c r="AF43">
        <v>99.228350000155203</v>
      </c>
      <c r="AG43">
        <v>58.54401570246366</v>
      </c>
      <c r="AH43">
        <v>45.838263636348003</v>
      </c>
      <c r="AI43">
        <v>88.049271900810922</v>
      </c>
      <c r="AJ43">
        <v>99.228350000155217</v>
      </c>
      <c r="AK43">
        <v>80.615015702463651</v>
      </c>
      <c r="AL43">
        <v>99.228350000155217</v>
      </c>
      <c r="AM43">
        <v>99.228350000155217</v>
      </c>
    </row>
    <row r="44" spans="1:39" x14ac:dyDescent="0.25">
      <c r="A44" s="112">
        <f ca="1">Exceedance!U44</f>
        <v>44044</v>
      </c>
      <c r="B44" s="254">
        <v>86.944000000217542</v>
      </c>
      <c r="C44" s="254">
        <v>86.944000000217542</v>
      </c>
      <c r="D44" s="254">
        <v>86.944000000217542</v>
      </c>
      <c r="E44">
        <v>86.944000000217557</v>
      </c>
      <c r="F44">
        <v>86.944000000217542</v>
      </c>
      <c r="G44">
        <v>86.944000000217542</v>
      </c>
      <c r="H44">
        <v>86.944000000217557</v>
      </c>
      <c r="I44">
        <v>71.123114876017397</v>
      </c>
      <c r="J44">
        <v>80.814362809901752</v>
      </c>
      <c r="K44">
        <v>85.570114876017399</v>
      </c>
      <c r="L44">
        <v>86.944000000217557</v>
      </c>
      <c r="M44">
        <v>77.300114876017375</v>
      </c>
      <c r="N44">
        <v>86.944000000217542</v>
      </c>
      <c r="O44">
        <v>86.944000000217542</v>
      </c>
      <c r="P44">
        <v>86.944000000217542</v>
      </c>
      <c r="Q44">
        <v>86.944000000217557</v>
      </c>
      <c r="R44">
        <v>86.944000000217542</v>
      </c>
      <c r="S44">
        <v>86.944000000217557</v>
      </c>
      <c r="T44">
        <v>86.944000000217557</v>
      </c>
      <c r="U44">
        <v>76.11154528923457</v>
      </c>
      <c r="V44">
        <v>77.207114876017386</v>
      </c>
      <c r="W44">
        <v>43.882114876017383</v>
      </c>
      <c r="X44">
        <v>40.213362809901767</v>
      </c>
      <c r="Y44">
        <v>46.208371074364649</v>
      </c>
      <c r="Z44">
        <v>69.645362809901769</v>
      </c>
      <c r="AA44">
        <v>86.944000000217557</v>
      </c>
      <c r="AB44">
        <v>86.944000000217557</v>
      </c>
      <c r="AC44">
        <v>86.944000000217542</v>
      </c>
      <c r="AD44">
        <v>86.944000000217557</v>
      </c>
      <c r="AE44">
        <v>86.944000000217557</v>
      </c>
      <c r="AF44">
        <v>86.944000000217542</v>
      </c>
      <c r="AG44">
        <v>48.022114876017383</v>
      </c>
      <c r="AH44">
        <v>37.171362809901737</v>
      </c>
      <c r="AI44">
        <v>82.070371074364658</v>
      </c>
      <c r="AJ44">
        <v>86.944000000217571</v>
      </c>
      <c r="AK44">
        <v>71.621114876017387</v>
      </c>
      <c r="AL44">
        <v>86.944000000217542</v>
      </c>
      <c r="AM44">
        <v>86.944000000217557</v>
      </c>
    </row>
    <row r="45" spans="1:39" x14ac:dyDescent="0.25">
      <c r="A45" s="112">
        <f ca="1">Exceedance!U45</f>
        <v>44075</v>
      </c>
      <c r="B45" s="254">
        <v>72.305679999981322</v>
      </c>
      <c r="C45" s="254">
        <v>72.305679999981322</v>
      </c>
      <c r="D45" s="254">
        <v>72.305679999981322</v>
      </c>
      <c r="E45">
        <v>72.305679999981322</v>
      </c>
      <c r="F45">
        <v>72.305679999981322</v>
      </c>
      <c r="G45">
        <v>72.305679999981322</v>
      </c>
      <c r="H45">
        <v>72.305679999981322</v>
      </c>
      <c r="I45">
        <v>64.912288429736421</v>
      </c>
      <c r="J45">
        <v>72.305679999981308</v>
      </c>
      <c r="K45">
        <v>72.305679999981322</v>
      </c>
      <c r="L45">
        <v>72.305679999981322</v>
      </c>
      <c r="M45">
        <v>71.519288429736406</v>
      </c>
      <c r="N45">
        <v>72.305679999981322</v>
      </c>
      <c r="O45">
        <v>72.305679999981322</v>
      </c>
      <c r="P45">
        <v>72.305679999981322</v>
      </c>
      <c r="Q45">
        <v>72.305679999981322</v>
      </c>
      <c r="R45">
        <v>72.305679999981322</v>
      </c>
      <c r="S45">
        <v>72.305679999981322</v>
      </c>
      <c r="T45">
        <v>72.305679999981322</v>
      </c>
      <c r="U45">
        <v>69.583718842953573</v>
      </c>
      <c r="V45">
        <v>70.441288429736403</v>
      </c>
      <c r="W45">
        <v>35.142288429736396</v>
      </c>
      <c r="X45">
        <v>34.959536363620785</v>
      </c>
      <c r="Y45">
        <v>38.826544628083667</v>
      </c>
      <c r="Z45">
        <v>63.185536363620784</v>
      </c>
      <c r="AA45">
        <v>72.305679999981322</v>
      </c>
      <c r="AB45">
        <v>72.305679999981322</v>
      </c>
      <c r="AC45">
        <v>72.305679999981322</v>
      </c>
      <c r="AD45">
        <v>72.305679999981322</v>
      </c>
      <c r="AE45">
        <v>72.305679999981322</v>
      </c>
      <c r="AF45">
        <v>72.305679999981322</v>
      </c>
      <c r="AG45">
        <v>40.368288429736403</v>
      </c>
      <c r="AH45">
        <v>31.186536363620746</v>
      </c>
      <c r="AI45">
        <v>72.305679999981322</v>
      </c>
      <c r="AJ45">
        <v>72.305679999981322</v>
      </c>
      <c r="AK45">
        <v>64.717288429736399</v>
      </c>
      <c r="AL45">
        <v>72.305679999981322</v>
      </c>
      <c r="AM45">
        <v>72.305679999981322</v>
      </c>
    </row>
    <row r="46" spans="1:39" x14ac:dyDescent="0.25">
      <c r="A46" s="112">
        <f ca="1">Exceedance!U46</f>
        <v>44105</v>
      </c>
      <c r="B46" s="254">
        <v>69.895499999997753</v>
      </c>
      <c r="C46" s="254">
        <v>69.895499999997782</v>
      </c>
      <c r="D46" s="254">
        <v>69.895499999997767</v>
      </c>
      <c r="E46">
        <v>69.895499999997753</v>
      </c>
      <c r="F46">
        <v>69.895499999997767</v>
      </c>
      <c r="G46">
        <v>69.895499999997767</v>
      </c>
      <c r="H46">
        <v>69.895499999997767</v>
      </c>
      <c r="I46">
        <v>63.632528099157916</v>
      </c>
      <c r="J46">
        <v>69.895499999997767</v>
      </c>
      <c r="K46">
        <v>69.895499999997767</v>
      </c>
      <c r="L46">
        <v>69.895499999997782</v>
      </c>
      <c r="M46">
        <v>69.895499999997753</v>
      </c>
      <c r="N46">
        <v>69.895499999997767</v>
      </c>
      <c r="O46">
        <v>69.895499999997767</v>
      </c>
      <c r="P46">
        <v>69.895499999997767</v>
      </c>
      <c r="Q46">
        <v>69.895499999997767</v>
      </c>
      <c r="R46">
        <v>69.895499999997767</v>
      </c>
      <c r="S46">
        <v>69.895499999997767</v>
      </c>
      <c r="T46">
        <v>69.895499999997767</v>
      </c>
      <c r="U46">
        <v>68.405958512375065</v>
      </c>
      <c r="V46">
        <v>68.808528099157897</v>
      </c>
      <c r="W46">
        <v>33.005528099157893</v>
      </c>
      <c r="X46">
        <v>33.97277603304228</v>
      </c>
      <c r="Y46">
        <v>36.98978429750516</v>
      </c>
      <c r="Z46">
        <v>62.97677603304227</v>
      </c>
      <c r="AA46">
        <v>69.895499999997767</v>
      </c>
      <c r="AB46">
        <v>69.895499999997767</v>
      </c>
      <c r="AC46">
        <v>69.895499999997767</v>
      </c>
      <c r="AD46">
        <v>69.895499999997767</v>
      </c>
      <c r="AE46">
        <v>69.895499999997767</v>
      </c>
      <c r="AF46">
        <v>69.895499999997753</v>
      </c>
      <c r="AG46">
        <v>38.085528099157898</v>
      </c>
      <c r="AH46">
        <v>31.02477603304224</v>
      </c>
      <c r="AI46">
        <v>69.895499999997753</v>
      </c>
      <c r="AJ46">
        <v>69.895499999997753</v>
      </c>
      <c r="AK46">
        <v>63.256528099157883</v>
      </c>
      <c r="AL46">
        <v>69.895499999997767</v>
      </c>
      <c r="AM46">
        <v>69.895499999997767</v>
      </c>
    </row>
    <row r="47" spans="1:39" x14ac:dyDescent="0.25">
      <c r="A47" s="112">
        <f ca="1">Exceedance!U47</f>
        <v>44136</v>
      </c>
      <c r="B47" s="254">
        <v>67.537180000018097</v>
      </c>
      <c r="C47" s="254">
        <v>67.537180000018097</v>
      </c>
      <c r="D47" s="254">
        <v>67.537180000018111</v>
      </c>
      <c r="E47">
        <v>67.537180000018097</v>
      </c>
      <c r="F47">
        <v>67.537180000018097</v>
      </c>
      <c r="G47">
        <v>67.537180000018097</v>
      </c>
      <c r="H47">
        <v>67.537180000018097</v>
      </c>
      <c r="I47">
        <v>63.160718181802544</v>
      </c>
      <c r="J47">
        <v>67.537180000018097</v>
      </c>
      <c r="K47">
        <v>67.537180000018097</v>
      </c>
      <c r="L47">
        <v>67.537180000018097</v>
      </c>
      <c r="M47">
        <v>67.537180000018097</v>
      </c>
      <c r="N47">
        <v>67.537180000018097</v>
      </c>
      <c r="O47">
        <v>67.537180000018097</v>
      </c>
      <c r="P47">
        <v>67.537180000018097</v>
      </c>
      <c r="Q47">
        <v>67.537180000018097</v>
      </c>
      <c r="R47">
        <v>67.537180000018097</v>
      </c>
      <c r="S47">
        <v>67.537180000018097</v>
      </c>
      <c r="T47">
        <v>67.537180000018097</v>
      </c>
      <c r="U47">
        <v>67.537180000018111</v>
      </c>
      <c r="V47">
        <v>67.537180000018097</v>
      </c>
      <c r="W47">
        <v>31.293718181802525</v>
      </c>
      <c r="X47">
        <v>33.622966115686914</v>
      </c>
      <c r="Y47">
        <v>36.445974380149792</v>
      </c>
      <c r="Z47">
        <v>63.870966115686898</v>
      </c>
      <c r="AA47">
        <v>67.537180000018097</v>
      </c>
      <c r="AB47">
        <v>67.537180000018097</v>
      </c>
      <c r="AC47">
        <v>67.537180000018097</v>
      </c>
      <c r="AD47">
        <v>67.537180000018097</v>
      </c>
      <c r="AE47">
        <v>67.537180000018097</v>
      </c>
      <c r="AF47">
        <v>67.537180000018097</v>
      </c>
      <c r="AG47">
        <v>36.903718181802525</v>
      </c>
      <c r="AH47">
        <v>30.812966115686876</v>
      </c>
      <c r="AI47">
        <v>67.537180000018097</v>
      </c>
      <c r="AJ47">
        <v>67.537180000018097</v>
      </c>
      <c r="AK47">
        <v>63.226718181802511</v>
      </c>
      <c r="AL47">
        <v>67.537180000018097</v>
      </c>
      <c r="AM47">
        <v>67.537180000018097</v>
      </c>
    </row>
    <row r="48" spans="1:39" x14ac:dyDescent="0.25">
      <c r="A48" s="112">
        <f ca="1">Exceedance!U48</f>
        <v>44166</v>
      </c>
      <c r="B48" s="254">
        <v>67.537180000018097</v>
      </c>
      <c r="C48" s="254">
        <v>67.537180000018097</v>
      </c>
      <c r="D48" s="254">
        <v>67.537180000018097</v>
      </c>
      <c r="E48">
        <v>67.537180000018097</v>
      </c>
      <c r="F48">
        <v>67.537180000018097</v>
      </c>
      <c r="G48">
        <v>67.537180000018097</v>
      </c>
      <c r="H48">
        <v>67.537180000018097</v>
      </c>
      <c r="I48">
        <v>62.204147933868668</v>
      </c>
      <c r="J48">
        <v>66.816609752084219</v>
      </c>
      <c r="K48">
        <v>67.537180000018097</v>
      </c>
      <c r="L48">
        <v>67.284609752084222</v>
      </c>
      <c r="M48">
        <v>66.693609752084214</v>
      </c>
      <c r="N48">
        <v>67.537180000018097</v>
      </c>
      <c r="O48">
        <v>67.537180000018097</v>
      </c>
      <c r="P48">
        <v>67.537180000018097</v>
      </c>
      <c r="Q48">
        <v>67.537180000018097</v>
      </c>
      <c r="R48">
        <v>67.537180000018097</v>
      </c>
      <c r="S48">
        <v>67.537180000018097</v>
      </c>
      <c r="T48">
        <v>67.537180000018097</v>
      </c>
      <c r="U48">
        <v>66.76160975208424</v>
      </c>
      <c r="V48">
        <v>66.60260975208422</v>
      </c>
      <c r="W48">
        <v>29.092147933868645</v>
      </c>
      <c r="X48">
        <v>32.759395867753028</v>
      </c>
      <c r="Y48">
        <v>35.165404132215912</v>
      </c>
      <c r="Z48">
        <v>63.432395867753023</v>
      </c>
      <c r="AA48">
        <v>67.537180000018097</v>
      </c>
      <c r="AB48">
        <v>67.385609752084221</v>
      </c>
      <c r="AC48">
        <v>67.537180000018097</v>
      </c>
      <c r="AD48">
        <v>67.537180000018097</v>
      </c>
      <c r="AE48">
        <v>67.464609752084215</v>
      </c>
      <c r="AF48">
        <v>67.537180000018097</v>
      </c>
      <c r="AG48">
        <v>35.278147933868645</v>
      </c>
      <c r="AH48">
        <v>29.879395867752997</v>
      </c>
      <c r="AI48">
        <v>67.537180000018097</v>
      </c>
      <c r="AJ48">
        <v>67.537180000018097</v>
      </c>
      <c r="AK48">
        <v>62.404147933868622</v>
      </c>
      <c r="AL48">
        <v>67.537180000018097</v>
      </c>
      <c r="AM48">
        <v>67.537180000018097</v>
      </c>
    </row>
    <row r="49" spans="1:39" x14ac:dyDescent="0.25">
      <c r="A49" s="112">
        <f ca="1">Exceedance!U49</f>
        <v>44197</v>
      </c>
      <c r="B49" s="254">
        <v>67.275609752084222</v>
      </c>
      <c r="C49" s="254">
        <v>67.275609752084222</v>
      </c>
      <c r="D49" s="254">
        <v>67.275609752084222</v>
      </c>
      <c r="E49">
        <v>67.537180000018083</v>
      </c>
      <c r="F49">
        <v>67.537180000018097</v>
      </c>
      <c r="G49">
        <v>67.537180000018097</v>
      </c>
      <c r="H49">
        <v>67.487609752084211</v>
      </c>
      <c r="I49">
        <v>60.848577685934792</v>
      </c>
      <c r="J49">
        <v>65.660039504150319</v>
      </c>
      <c r="K49">
        <v>66.908609752084217</v>
      </c>
      <c r="L49">
        <v>66.558039504150329</v>
      </c>
      <c r="M49">
        <v>65.447039504150339</v>
      </c>
      <c r="N49">
        <v>67.537180000018097</v>
      </c>
      <c r="O49">
        <v>67.180609752084223</v>
      </c>
      <c r="P49">
        <v>67.537180000018097</v>
      </c>
      <c r="Q49">
        <v>67.537180000018097</v>
      </c>
      <c r="R49">
        <v>67.537180000018097</v>
      </c>
      <c r="S49">
        <v>66.96960975208421</v>
      </c>
      <c r="T49">
        <v>67.506609752084216</v>
      </c>
      <c r="U49">
        <v>65.567039504150344</v>
      </c>
      <c r="V49">
        <v>65.199039504150321</v>
      </c>
      <c r="W49">
        <v>26.611577685934765</v>
      </c>
      <c r="X49">
        <v>31.479825619819149</v>
      </c>
      <c r="Y49">
        <v>33.462833884282027</v>
      </c>
      <c r="Z49">
        <v>62.405825619819133</v>
      </c>
      <c r="AA49">
        <v>67.178609752084213</v>
      </c>
      <c r="AB49">
        <v>66.640039504150323</v>
      </c>
      <c r="AC49">
        <v>67.537180000018097</v>
      </c>
      <c r="AD49">
        <v>67.537180000018097</v>
      </c>
      <c r="AE49">
        <v>66.808039504150329</v>
      </c>
      <c r="AF49">
        <v>67.537180000018097</v>
      </c>
      <c r="AG49">
        <v>33.329577685934765</v>
      </c>
      <c r="AH49">
        <v>28.533825619819115</v>
      </c>
      <c r="AI49">
        <v>67.537180000018097</v>
      </c>
      <c r="AJ49">
        <v>67.537180000018097</v>
      </c>
      <c r="AK49">
        <v>61.08857768593473</v>
      </c>
      <c r="AL49">
        <v>67.531609752084222</v>
      </c>
      <c r="AM49">
        <v>67.537180000018097</v>
      </c>
    </row>
    <row r="50" spans="1:39" x14ac:dyDescent="0.25">
      <c r="A50" s="112">
        <f ca="1">Exceedance!U50</f>
        <v>44228</v>
      </c>
      <c r="B50" s="254">
        <v>66.762600000040436</v>
      </c>
      <c r="C50" s="254">
        <v>66.762600000040436</v>
      </c>
      <c r="D50" s="254">
        <v>66.762600000040436</v>
      </c>
      <c r="E50">
        <v>66.762600000040422</v>
      </c>
      <c r="F50">
        <v>66.76260000004045</v>
      </c>
      <c r="G50">
        <v>66.76260000004045</v>
      </c>
      <c r="H50">
        <v>66.762600000040436</v>
      </c>
      <c r="I50">
        <v>59.321288429736448</v>
      </c>
      <c r="J50">
        <v>64.291750247951981</v>
      </c>
      <c r="K50">
        <v>65.938320495885876</v>
      </c>
      <c r="L50">
        <v>65.537750247952005</v>
      </c>
      <c r="M50">
        <v>64.023750247952009</v>
      </c>
      <c r="N50">
        <v>66.76260000004045</v>
      </c>
      <c r="O50">
        <v>66.476320495885886</v>
      </c>
      <c r="P50">
        <v>66.762600000040436</v>
      </c>
      <c r="Q50">
        <v>66.762600000040436</v>
      </c>
      <c r="R50">
        <v>66.762600000040436</v>
      </c>
      <c r="S50">
        <v>66.066320495885876</v>
      </c>
      <c r="T50">
        <v>66.76260000004045</v>
      </c>
      <c r="U50">
        <v>64.181750247952024</v>
      </c>
      <c r="V50">
        <v>63.63975024795198</v>
      </c>
      <c r="W50">
        <v>24.169288429736419</v>
      </c>
      <c r="X50">
        <v>30.009536363620807</v>
      </c>
      <c r="Y50">
        <v>31.664544628083693</v>
      </c>
      <c r="Z50">
        <v>61.143536363620797</v>
      </c>
      <c r="AA50">
        <v>66.461320495885886</v>
      </c>
      <c r="AB50">
        <v>65.589750247951983</v>
      </c>
      <c r="AC50">
        <v>66.762600000040436</v>
      </c>
      <c r="AD50">
        <v>66.762600000040436</v>
      </c>
      <c r="AE50">
        <v>65.847750247952007</v>
      </c>
      <c r="AF50">
        <v>66.762600000040436</v>
      </c>
      <c r="AG50">
        <v>31.326288429736422</v>
      </c>
      <c r="AH50">
        <v>27.019536363620773</v>
      </c>
      <c r="AI50">
        <v>66.762600000040436</v>
      </c>
      <c r="AJ50">
        <v>66.76260000004045</v>
      </c>
      <c r="AK50">
        <v>59.582288429736394</v>
      </c>
      <c r="AL50">
        <v>66.76260000004045</v>
      </c>
      <c r="AM50">
        <v>66.762600000040436</v>
      </c>
    </row>
    <row r="51" spans="1:39" x14ac:dyDescent="0.25">
      <c r="A51" s="112">
        <f ca="1">Exceedance!U51</f>
        <v>44256</v>
      </c>
      <c r="B51" s="254">
        <v>64.473430000006928</v>
      </c>
      <c r="C51" s="254">
        <v>64.473430000006928</v>
      </c>
      <c r="D51" s="254">
        <v>64.473430000006928</v>
      </c>
      <c r="E51">
        <v>64.473430000006928</v>
      </c>
      <c r="F51">
        <v>64.473430000006928</v>
      </c>
      <c r="G51">
        <v>64.473430000006928</v>
      </c>
      <c r="H51">
        <v>64.473430000006914</v>
      </c>
      <c r="I51">
        <v>57.975718181802563</v>
      </c>
      <c r="J51">
        <v>63.347180000018099</v>
      </c>
      <c r="K51">
        <v>64.473430000006928</v>
      </c>
      <c r="L51">
        <v>64.384180000018119</v>
      </c>
      <c r="M51">
        <v>62.505180000018115</v>
      </c>
      <c r="N51">
        <v>64.473430000006942</v>
      </c>
      <c r="O51">
        <v>64.473430000006928</v>
      </c>
      <c r="P51">
        <v>64.473430000006928</v>
      </c>
      <c r="Q51">
        <v>64.473430000006928</v>
      </c>
      <c r="R51">
        <v>64.473430000006928</v>
      </c>
      <c r="S51">
        <v>64.473430000006928</v>
      </c>
      <c r="T51">
        <v>64.473430000006928</v>
      </c>
      <c r="U51">
        <v>62.534180000018132</v>
      </c>
      <c r="V51">
        <v>61.659180000018111</v>
      </c>
      <c r="W51">
        <v>21.540718181802539</v>
      </c>
      <c r="X51">
        <v>29.771966115686929</v>
      </c>
      <c r="Y51">
        <v>29.39097438014981</v>
      </c>
      <c r="Z51">
        <v>59.398966115686918</v>
      </c>
      <c r="AA51">
        <v>64.473430000006942</v>
      </c>
      <c r="AB51">
        <v>64.066180000018093</v>
      </c>
      <c r="AC51">
        <v>64.473430000006928</v>
      </c>
      <c r="AD51">
        <v>64.473430000006928</v>
      </c>
      <c r="AE51">
        <v>64.473430000006914</v>
      </c>
      <c r="AF51">
        <v>64.473430000006914</v>
      </c>
      <c r="AG51">
        <v>28.873718181802541</v>
      </c>
      <c r="AH51">
        <v>25.024966115686894</v>
      </c>
      <c r="AI51">
        <v>64.473430000006928</v>
      </c>
      <c r="AJ51">
        <v>64.473430000006928</v>
      </c>
      <c r="AK51">
        <v>57.617718181802509</v>
      </c>
      <c r="AL51">
        <v>64.473430000006928</v>
      </c>
      <c r="AM51">
        <v>64.473430000006928</v>
      </c>
    </row>
    <row r="52" spans="1:39" x14ac:dyDescent="0.25">
      <c r="A52" s="112">
        <f ca="1">Exceedance!U52</f>
        <v>44287</v>
      </c>
      <c r="B52" s="254">
        <v>63.721899999984302</v>
      </c>
      <c r="C52" s="254">
        <v>63.721899999984302</v>
      </c>
      <c r="D52" s="254">
        <v>63.721899999984302</v>
      </c>
      <c r="E52">
        <v>63.721899999984302</v>
      </c>
      <c r="F52">
        <v>63.721899999984295</v>
      </c>
      <c r="G52">
        <v>63.721899999984302</v>
      </c>
      <c r="H52">
        <v>63.721899999984295</v>
      </c>
      <c r="I52">
        <v>63.0059082644472</v>
      </c>
      <c r="J52">
        <v>63.721899999984295</v>
      </c>
      <c r="K52">
        <v>63.721899999984302</v>
      </c>
      <c r="L52">
        <v>63.721899999984302</v>
      </c>
      <c r="M52">
        <v>63.721899999984295</v>
      </c>
      <c r="N52">
        <v>63.721899999984302</v>
      </c>
      <c r="O52">
        <v>63.721899999984302</v>
      </c>
      <c r="P52">
        <v>63.721899999984295</v>
      </c>
      <c r="Q52">
        <v>63.721899999984295</v>
      </c>
      <c r="R52">
        <v>63.721899999984302</v>
      </c>
      <c r="S52">
        <v>63.721899999984295</v>
      </c>
      <c r="T52">
        <v>63.721899999984302</v>
      </c>
      <c r="U52">
        <v>63.721899999984295</v>
      </c>
      <c r="V52">
        <v>63.721899999984302</v>
      </c>
      <c r="W52">
        <v>21.362908264447171</v>
      </c>
      <c r="X52">
        <v>34.919156198331564</v>
      </c>
      <c r="Y52">
        <v>29.466164462794445</v>
      </c>
      <c r="Z52">
        <v>62.582156198331539</v>
      </c>
      <c r="AA52">
        <v>63.721899999984302</v>
      </c>
      <c r="AB52">
        <v>62.636370082662722</v>
      </c>
      <c r="AC52">
        <v>63.721899999984295</v>
      </c>
      <c r="AD52">
        <v>63.721899999984295</v>
      </c>
      <c r="AE52">
        <v>63.721899999984302</v>
      </c>
      <c r="AF52">
        <v>63.721899999984302</v>
      </c>
      <c r="AG52">
        <v>27.899908264447173</v>
      </c>
      <c r="AH52">
        <v>24.632156198331526</v>
      </c>
      <c r="AI52">
        <v>63.721899999984295</v>
      </c>
      <c r="AJ52">
        <v>63.721899999984295</v>
      </c>
      <c r="AK52">
        <v>57.185908264447136</v>
      </c>
      <c r="AL52">
        <v>63.721899999984302</v>
      </c>
      <c r="AM52">
        <v>63.721899999984295</v>
      </c>
    </row>
    <row r="53" spans="1:39" x14ac:dyDescent="0.25">
      <c r="A53" s="112">
        <f ca="1">Exceedance!U53</f>
        <v>44317</v>
      </c>
      <c r="B53" s="254">
        <v>78.986379999978325</v>
      </c>
      <c r="C53" s="254">
        <v>78.986379999978325</v>
      </c>
      <c r="D53" s="254">
        <v>78.986379999978325</v>
      </c>
      <c r="E53">
        <v>78.986379999978325</v>
      </c>
      <c r="F53">
        <v>78.986379999978311</v>
      </c>
      <c r="G53">
        <v>78.986379999978311</v>
      </c>
      <c r="H53">
        <v>71.905949586761153</v>
      </c>
      <c r="I53">
        <v>77.999957851224067</v>
      </c>
      <c r="J53">
        <v>73.948949586761159</v>
      </c>
      <c r="K53">
        <v>77.604949586761165</v>
      </c>
      <c r="L53">
        <v>77.811949586761173</v>
      </c>
      <c r="M53">
        <v>78.986379999978311</v>
      </c>
      <c r="N53">
        <v>78.986379999978325</v>
      </c>
      <c r="O53">
        <v>78.986379999978325</v>
      </c>
      <c r="P53">
        <v>78.986379999978311</v>
      </c>
      <c r="Q53">
        <v>78.986379999978311</v>
      </c>
      <c r="R53">
        <v>77.437949586761164</v>
      </c>
      <c r="S53">
        <v>78.08394958676115</v>
      </c>
      <c r="T53">
        <v>78.986379999978325</v>
      </c>
      <c r="U53">
        <v>77.501949586761157</v>
      </c>
      <c r="V53">
        <v>68.000949586761166</v>
      </c>
      <c r="W53">
        <v>30.953957851224033</v>
      </c>
      <c r="X53">
        <v>47.912205785108426</v>
      </c>
      <c r="Y53">
        <v>42.06521404957131</v>
      </c>
      <c r="Z53">
        <v>78.986379999978325</v>
      </c>
      <c r="AA53">
        <v>78.986379999978325</v>
      </c>
      <c r="AB53">
        <v>78.986379999978325</v>
      </c>
      <c r="AC53">
        <v>78.986379999978311</v>
      </c>
      <c r="AD53">
        <v>72.300949586761149</v>
      </c>
      <c r="AE53">
        <v>77.520949586761176</v>
      </c>
      <c r="AF53">
        <v>73.314949586761173</v>
      </c>
      <c r="AG53">
        <v>35.597957851224038</v>
      </c>
      <c r="AH53">
        <v>44.532205785108403</v>
      </c>
      <c r="AI53">
        <v>78.986379999978311</v>
      </c>
      <c r="AJ53">
        <v>74.629949586761157</v>
      </c>
      <c r="AK53">
        <v>72.61595785122401</v>
      </c>
      <c r="AL53">
        <v>74.074949586761164</v>
      </c>
      <c r="AM53">
        <v>78.986379999978311</v>
      </c>
    </row>
    <row r="54" spans="1:39" x14ac:dyDescent="0.25">
      <c r="A54" s="112">
        <f ca="1">Exceedance!U54</f>
        <v>44348</v>
      </c>
      <c r="B54" s="254">
        <v>102.1904000002301</v>
      </c>
      <c r="C54" s="254">
        <v>102.1904000002301</v>
      </c>
      <c r="D54" s="254">
        <v>102.1904000002301</v>
      </c>
      <c r="E54">
        <v>102.1904000002301</v>
      </c>
      <c r="F54">
        <v>102.19040000023008</v>
      </c>
      <c r="G54">
        <v>101.85034694212709</v>
      </c>
      <c r="H54">
        <v>82.845916528909925</v>
      </c>
      <c r="I54">
        <v>91.943924793372844</v>
      </c>
      <c r="J54">
        <v>94.71991652890992</v>
      </c>
      <c r="K54">
        <v>102.19040000023008</v>
      </c>
      <c r="L54">
        <v>87.948916528909933</v>
      </c>
      <c r="M54">
        <v>102.19040000023008</v>
      </c>
      <c r="N54">
        <v>102.1904000002301</v>
      </c>
      <c r="O54">
        <v>102.1904000002301</v>
      </c>
      <c r="P54">
        <v>102.1904000002301</v>
      </c>
      <c r="Q54">
        <v>102.19040000023008</v>
      </c>
      <c r="R54">
        <v>93.554916528909928</v>
      </c>
      <c r="S54">
        <v>102.19040000023008</v>
      </c>
      <c r="T54">
        <v>89.924346942127087</v>
      </c>
      <c r="U54">
        <v>90.740916528909921</v>
      </c>
      <c r="V54">
        <v>65.478916528909934</v>
      </c>
      <c r="W54">
        <v>50.775924793372802</v>
      </c>
      <c r="X54">
        <v>52.8941727272572</v>
      </c>
      <c r="Y54">
        <v>57.816180991720081</v>
      </c>
      <c r="Z54">
        <v>102.19040000023008</v>
      </c>
      <c r="AA54">
        <v>96.786346942127096</v>
      </c>
      <c r="AB54">
        <v>102.19040000023008</v>
      </c>
      <c r="AC54">
        <v>102.19040000023008</v>
      </c>
      <c r="AD54">
        <v>97.434916528909923</v>
      </c>
      <c r="AE54">
        <v>102.19040000023008</v>
      </c>
      <c r="AF54">
        <v>67.554916528909928</v>
      </c>
      <c r="AG54">
        <v>48.152924793372812</v>
      </c>
      <c r="AH54">
        <v>85.50517272725719</v>
      </c>
      <c r="AI54">
        <v>102.19040000023008</v>
      </c>
      <c r="AJ54">
        <v>85.86991652890994</v>
      </c>
      <c r="AK54">
        <v>102.19040000023008</v>
      </c>
      <c r="AL54">
        <v>102.1904000002301</v>
      </c>
      <c r="AM54">
        <v>102.19040000023008</v>
      </c>
    </row>
    <row r="55" spans="1:39" x14ac:dyDescent="0.25">
      <c r="A55" s="112">
        <f ca="1">Exceedance!U55</f>
        <v>44378</v>
      </c>
      <c r="B55" s="254">
        <v>99.228350000155217</v>
      </c>
      <c r="C55" s="254">
        <v>99.228350000155217</v>
      </c>
      <c r="D55" s="254">
        <v>99.228350000155217</v>
      </c>
      <c r="E55">
        <v>99.228350000155217</v>
      </c>
      <c r="F55">
        <v>99.228350000155217</v>
      </c>
      <c r="G55">
        <v>99.228350000155217</v>
      </c>
      <c r="H55">
        <v>79.56801570246364</v>
      </c>
      <c r="I55">
        <v>89.050023966926588</v>
      </c>
      <c r="J55">
        <v>93.496015702463652</v>
      </c>
      <c r="K55">
        <v>99.228350000155217</v>
      </c>
      <c r="L55">
        <v>84.668015702463677</v>
      </c>
      <c r="M55">
        <v>99.228350000155217</v>
      </c>
      <c r="N55">
        <v>99.228350000155217</v>
      </c>
      <c r="O55">
        <v>99.228350000155217</v>
      </c>
      <c r="P55">
        <v>99.228350000155217</v>
      </c>
      <c r="Q55">
        <v>99.228350000155217</v>
      </c>
      <c r="R55">
        <v>94.389015702463666</v>
      </c>
      <c r="S55">
        <v>99.228350000155203</v>
      </c>
      <c r="T55">
        <v>84.721446115680806</v>
      </c>
      <c r="U55">
        <v>85.715015702463646</v>
      </c>
      <c r="V55">
        <v>55.239015702463661</v>
      </c>
      <c r="W55">
        <v>47.843023966926538</v>
      </c>
      <c r="X55">
        <v>45.656271900810921</v>
      </c>
      <c r="Y55">
        <v>56.19428016527381</v>
      </c>
      <c r="Z55">
        <v>99.228350000155217</v>
      </c>
      <c r="AA55">
        <v>94.717446115680829</v>
      </c>
      <c r="AB55">
        <v>99.228350000155203</v>
      </c>
      <c r="AC55">
        <v>99.228350000155217</v>
      </c>
      <c r="AD55">
        <v>95.854015702463641</v>
      </c>
      <c r="AE55">
        <v>99.228350000155217</v>
      </c>
      <c r="AF55">
        <v>58.337015702463667</v>
      </c>
      <c r="AG55">
        <v>44.41802396692654</v>
      </c>
      <c r="AH55">
        <v>88.454271900810895</v>
      </c>
      <c r="AI55">
        <v>99.228350000155217</v>
      </c>
      <c r="AJ55">
        <v>80.269015702463662</v>
      </c>
      <c r="AK55">
        <v>99.228350000155217</v>
      </c>
      <c r="AL55">
        <v>99.228350000155217</v>
      </c>
      <c r="AM55">
        <v>99.228350000155217</v>
      </c>
    </row>
    <row r="56" spans="1:39" x14ac:dyDescent="0.25">
      <c r="A56" s="112">
        <f ca="1">Exceedance!U56</f>
        <v>44409</v>
      </c>
      <c r="B56" s="254">
        <v>86.944000000217542</v>
      </c>
      <c r="C56" s="254">
        <v>86.944000000217542</v>
      </c>
      <c r="D56" s="254">
        <v>86.944000000217542</v>
      </c>
      <c r="E56">
        <v>86.944000000217557</v>
      </c>
      <c r="F56">
        <v>86.944000000217557</v>
      </c>
      <c r="G56">
        <v>86.944000000217557</v>
      </c>
      <c r="H56">
        <v>70.976114876017363</v>
      </c>
      <c r="I56">
        <v>81.3131231404803</v>
      </c>
      <c r="J56">
        <v>85.276114876017388</v>
      </c>
      <c r="K56">
        <v>86.944000000217542</v>
      </c>
      <c r="L56">
        <v>77.106114876017401</v>
      </c>
      <c r="M56">
        <v>86.944000000217542</v>
      </c>
      <c r="N56">
        <v>86.944000000217557</v>
      </c>
      <c r="O56">
        <v>86.944000000217542</v>
      </c>
      <c r="P56">
        <v>86.944000000217557</v>
      </c>
      <c r="Q56">
        <v>86.944000000217542</v>
      </c>
      <c r="R56">
        <v>86.944000000217557</v>
      </c>
      <c r="S56">
        <v>86.944000000217542</v>
      </c>
      <c r="T56">
        <v>76.040545289234544</v>
      </c>
      <c r="U56">
        <v>76.932114876017366</v>
      </c>
      <c r="V56">
        <v>43.514114876017381</v>
      </c>
      <c r="W56">
        <v>38.878123140480277</v>
      </c>
      <c r="X56">
        <v>35.618371074364653</v>
      </c>
      <c r="Y56">
        <v>48.666379338827547</v>
      </c>
      <c r="Z56">
        <v>86.944000000217542</v>
      </c>
      <c r="AA56">
        <v>86.944000000217557</v>
      </c>
      <c r="AB56">
        <v>86.944000000217542</v>
      </c>
      <c r="AC56">
        <v>86.944000000217557</v>
      </c>
      <c r="AD56">
        <v>86.944000000217571</v>
      </c>
      <c r="AE56">
        <v>86.944000000217557</v>
      </c>
      <c r="AF56">
        <v>47.797114876017389</v>
      </c>
      <c r="AG56">
        <v>35.71312314048027</v>
      </c>
      <c r="AH56">
        <v>82.450371074364625</v>
      </c>
      <c r="AI56">
        <v>86.944000000217557</v>
      </c>
      <c r="AJ56">
        <v>71.226114876017377</v>
      </c>
      <c r="AK56">
        <v>86.944000000217542</v>
      </c>
      <c r="AL56">
        <v>86.944000000217557</v>
      </c>
      <c r="AM56">
        <v>86.944000000217557</v>
      </c>
    </row>
    <row r="57" spans="1:39" x14ac:dyDescent="0.25">
      <c r="A57" s="112">
        <f ca="1">Exceedance!U57</f>
        <v>44440</v>
      </c>
      <c r="B57" s="254">
        <v>72.305679999981322</v>
      </c>
      <c r="C57" s="254">
        <v>72.305679999981322</v>
      </c>
      <c r="D57" s="254">
        <v>72.305679999981322</v>
      </c>
      <c r="E57">
        <v>72.305679999981322</v>
      </c>
      <c r="F57">
        <v>72.305679999981322</v>
      </c>
      <c r="G57">
        <v>72.305679999981322</v>
      </c>
      <c r="H57">
        <v>64.761288429736396</v>
      </c>
      <c r="I57">
        <v>72.305679999981336</v>
      </c>
      <c r="J57">
        <v>72.305679999981322</v>
      </c>
      <c r="K57">
        <v>72.305679999981322</v>
      </c>
      <c r="L57">
        <v>71.311288429736422</v>
      </c>
      <c r="M57">
        <v>72.305679999981322</v>
      </c>
      <c r="N57">
        <v>72.305679999981322</v>
      </c>
      <c r="O57">
        <v>72.305679999981322</v>
      </c>
      <c r="P57">
        <v>72.305679999981322</v>
      </c>
      <c r="Q57">
        <v>72.305679999981322</v>
      </c>
      <c r="R57">
        <v>72.305679999981322</v>
      </c>
      <c r="S57">
        <v>72.305679999981322</v>
      </c>
      <c r="T57">
        <v>69.506718842953561</v>
      </c>
      <c r="U57">
        <v>70.141288429736392</v>
      </c>
      <c r="V57">
        <v>34.731288429736402</v>
      </c>
      <c r="W57">
        <v>33.574296694199283</v>
      </c>
      <c r="X57">
        <v>28.193544628083664</v>
      </c>
      <c r="Y57">
        <v>42.166552892546555</v>
      </c>
      <c r="Z57">
        <v>72.305679999981322</v>
      </c>
      <c r="AA57">
        <v>72.305679999981322</v>
      </c>
      <c r="AB57">
        <v>72.305679999981322</v>
      </c>
      <c r="AC57">
        <v>72.305679999981322</v>
      </c>
      <c r="AD57">
        <v>72.305679999981322</v>
      </c>
      <c r="AE57">
        <v>72.305679999981322</v>
      </c>
      <c r="AF57">
        <v>40.128288429736408</v>
      </c>
      <c r="AG57">
        <v>29.695296694199286</v>
      </c>
      <c r="AH57">
        <v>72.305679999981336</v>
      </c>
      <c r="AI57">
        <v>72.305679999981322</v>
      </c>
      <c r="AJ57">
        <v>64.281288429736406</v>
      </c>
      <c r="AK57">
        <v>72.305679999981322</v>
      </c>
      <c r="AL57">
        <v>72.305679999981322</v>
      </c>
      <c r="AM57">
        <v>72.305679999981322</v>
      </c>
    </row>
    <row r="58" spans="1:39" x14ac:dyDescent="0.25">
      <c r="A58" s="112">
        <f ca="1">Exceedance!U58</f>
        <v>44470</v>
      </c>
      <c r="B58" s="254">
        <v>69.895499999997753</v>
      </c>
      <c r="C58" s="254">
        <v>69.895499999997782</v>
      </c>
      <c r="D58" s="254">
        <v>69.895499999997767</v>
      </c>
      <c r="E58">
        <v>69.895499999997767</v>
      </c>
      <c r="F58">
        <v>69.895499999997753</v>
      </c>
      <c r="G58">
        <v>69.895499999997767</v>
      </c>
      <c r="H58">
        <v>63.478528099157884</v>
      </c>
      <c r="I58">
        <v>69.895499999997767</v>
      </c>
      <c r="J58">
        <v>69.895499999997782</v>
      </c>
      <c r="K58">
        <v>69.895499999997767</v>
      </c>
      <c r="L58">
        <v>69.895499999997767</v>
      </c>
      <c r="M58">
        <v>69.895499999997753</v>
      </c>
      <c r="N58">
        <v>69.895499999997767</v>
      </c>
      <c r="O58">
        <v>69.895499999997753</v>
      </c>
      <c r="P58">
        <v>69.895499999997767</v>
      </c>
      <c r="Q58">
        <v>69.895499999997782</v>
      </c>
      <c r="R58">
        <v>69.895499999997767</v>
      </c>
      <c r="S58">
        <v>69.895499999997767</v>
      </c>
      <c r="T58">
        <v>68.323958512375043</v>
      </c>
      <c r="U58">
        <v>68.484528099157885</v>
      </c>
      <c r="V58">
        <v>32.552528099157897</v>
      </c>
      <c r="W58">
        <v>32.606536363620776</v>
      </c>
      <c r="X58">
        <v>26.315784297505157</v>
      </c>
      <c r="Y58">
        <v>41.918792561968054</v>
      </c>
      <c r="Z58">
        <v>69.895499999997753</v>
      </c>
      <c r="AA58">
        <v>69.895499999997767</v>
      </c>
      <c r="AB58">
        <v>69.895499999997767</v>
      </c>
      <c r="AC58">
        <v>69.895499999997767</v>
      </c>
      <c r="AD58">
        <v>69.895499999997767</v>
      </c>
      <c r="AE58">
        <v>69.895499999997767</v>
      </c>
      <c r="AF58">
        <v>37.8315280991579</v>
      </c>
      <c r="AG58">
        <v>29.502536363620777</v>
      </c>
      <c r="AH58">
        <v>69.895499999997753</v>
      </c>
      <c r="AI58">
        <v>69.895499999997767</v>
      </c>
      <c r="AJ58">
        <v>62.781528099157896</v>
      </c>
      <c r="AK58">
        <v>69.895499999997782</v>
      </c>
      <c r="AL58">
        <v>69.895499999997782</v>
      </c>
      <c r="AM58">
        <v>69.895499999997767</v>
      </c>
    </row>
    <row r="59" spans="1:39" x14ac:dyDescent="0.25">
      <c r="A59" s="112">
        <f ca="1">Exceedance!U59</f>
        <v>44501</v>
      </c>
      <c r="B59" s="254">
        <v>67.537180000018097</v>
      </c>
      <c r="C59" s="254">
        <v>67.537180000018097</v>
      </c>
      <c r="D59" s="254">
        <v>67.537180000018111</v>
      </c>
      <c r="E59">
        <v>67.537180000018097</v>
      </c>
      <c r="F59">
        <v>67.537180000018097</v>
      </c>
      <c r="G59">
        <v>67.537180000018097</v>
      </c>
      <c r="H59">
        <v>63.003718181802519</v>
      </c>
      <c r="I59">
        <v>67.537180000018097</v>
      </c>
      <c r="J59">
        <v>67.537180000018097</v>
      </c>
      <c r="K59">
        <v>67.537180000018097</v>
      </c>
      <c r="L59">
        <v>67.537180000018097</v>
      </c>
      <c r="M59">
        <v>67.537180000018097</v>
      </c>
      <c r="N59">
        <v>67.537180000018097</v>
      </c>
      <c r="O59">
        <v>67.537180000018097</v>
      </c>
      <c r="P59">
        <v>67.537180000018097</v>
      </c>
      <c r="Q59">
        <v>67.537180000018097</v>
      </c>
      <c r="R59">
        <v>67.537180000018097</v>
      </c>
      <c r="S59">
        <v>67.537180000018097</v>
      </c>
      <c r="T59">
        <v>67.537180000018097</v>
      </c>
      <c r="U59">
        <v>67.537180000018097</v>
      </c>
      <c r="V59">
        <v>30.806718181802523</v>
      </c>
      <c r="W59">
        <v>32.248726446265408</v>
      </c>
      <c r="X59">
        <v>25.735974380149791</v>
      </c>
      <c r="Y59">
        <v>42.77998264461268</v>
      </c>
      <c r="Z59">
        <v>67.537180000018097</v>
      </c>
      <c r="AA59">
        <v>67.537180000018097</v>
      </c>
      <c r="AB59">
        <v>67.537180000018097</v>
      </c>
      <c r="AC59">
        <v>67.537180000018097</v>
      </c>
      <c r="AD59">
        <v>67.537180000018097</v>
      </c>
      <c r="AE59">
        <v>67.537180000018097</v>
      </c>
      <c r="AF59">
        <v>36.637718181802526</v>
      </c>
      <c r="AG59">
        <v>29.26472644626541</v>
      </c>
      <c r="AH59">
        <v>67.537180000018097</v>
      </c>
      <c r="AI59">
        <v>67.537180000018097</v>
      </c>
      <c r="AJ59">
        <v>62.716718181802534</v>
      </c>
      <c r="AK59">
        <v>67.537180000018097</v>
      </c>
      <c r="AL59">
        <v>67.537180000018097</v>
      </c>
      <c r="AM59">
        <v>67.537180000018097</v>
      </c>
    </row>
    <row r="60" spans="1:39" x14ac:dyDescent="0.25">
      <c r="A60" s="112">
        <f ca="1">Exceedance!U60</f>
        <v>44531</v>
      </c>
      <c r="B60" s="254">
        <v>67.537180000018097</v>
      </c>
      <c r="C60" s="254">
        <v>67.537180000018097</v>
      </c>
      <c r="D60" s="254">
        <v>67.537180000018097</v>
      </c>
      <c r="E60">
        <v>67.537180000018097</v>
      </c>
      <c r="F60">
        <v>67.537180000018097</v>
      </c>
      <c r="G60">
        <v>67.537180000018097</v>
      </c>
      <c r="H60">
        <v>62.045147933868648</v>
      </c>
      <c r="I60">
        <v>66.818609752084214</v>
      </c>
      <c r="J60">
        <v>67.537180000018097</v>
      </c>
      <c r="K60">
        <v>67.259609752084216</v>
      </c>
      <c r="L60">
        <v>66.684609752084214</v>
      </c>
      <c r="M60">
        <v>67.537180000018097</v>
      </c>
      <c r="N60">
        <v>67.537180000018097</v>
      </c>
      <c r="O60">
        <v>67.537180000018097</v>
      </c>
      <c r="P60">
        <v>67.537180000018097</v>
      </c>
      <c r="Q60">
        <v>67.537180000018097</v>
      </c>
      <c r="R60">
        <v>67.537180000018097</v>
      </c>
      <c r="S60">
        <v>67.537180000018097</v>
      </c>
      <c r="T60">
        <v>66.757609752084221</v>
      </c>
      <c r="U60">
        <v>66.583609752084215</v>
      </c>
      <c r="V60">
        <v>28.57314793386864</v>
      </c>
      <c r="W60">
        <v>31.373156198331529</v>
      </c>
      <c r="X60">
        <v>24.42240413221591</v>
      </c>
      <c r="Y60">
        <v>42.312412396678802</v>
      </c>
      <c r="Z60">
        <v>67.537180000018097</v>
      </c>
      <c r="AA60">
        <v>67.386609752084212</v>
      </c>
      <c r="AB60">
        <v>67.537180000018097</v>
      </c>
      <c r="AC60">
        <v>67.537180000018097</v>
      </c>
      <c r="AD60">
        <v>67.443609752084214</v>
      </c>
      <c r="AE60">
        <v>67.537180000018097</v>
      </c>
      <c r="AF60">
        <v>35.001147933868644</v>
      </c>
      <c r="AG60">
        <v>28.308156198331531</v>
      </c>
      <c r="AH60">
        <v>67.537180000018097</v>
      </c>
      <c r="AI60">
        <v>67.537180000018097</v>
      </c>
      <c r="AJ60">
        <v>61.862147933868648</v>
      </c>
      <c r="AK60">
        <v>67.537180000018097</v>
      </c>
      <c r="AL60">
        <v>67.537180000018097</v>
      </c>
      <c r="AM60">
        <v>67.537180000018097</v>
      </c>
    </row>
    <row r="61" spans="1:39" x14ac:dyDescent="0.25">
      <c r="A61" s="112">
        <f ca="1">Exceedance!U61</f>
        <v>44562</v>
      </c>
      <c r="B61" s="254">
        <v>67.275609752084222</v>
      </c>
      <c r="C61" s="254">
        <v>67.275609752084222</v>
      </c>
      <c r="D61" s="254">
        <v>67.275609752084222</v>
      </c>
      <c r="E61">
        <v>67.537180000018097</v>
      </c>
      <c r="F61">
        <v>67.537180000018097</v>
      </c>
      <c r="G61">
        <v>67.499609752084211</v>
      </c>
      <c r="H61">
        <v>60.68857768593476</v>
      </c>
      <c r="I61">
        <v>65.664039504150338</v>
      </c>
      <c r="J61">
        <v>66.896609752084217</v>
      </c>
      <c r="K61">
        <v>66.509039504150337</v>
      </c>
      <c r="L61">
        <v>65.429039504150339</v>
      </c>
      <c r="M61">
        <v>67.537180000018097</v>
      </c>
      <c r="N61">
        <v>67.165609752084222</v>
      </c>
      <c r="O61">
        <v>67.537180000018097</v>
      </c>
      <c r="P61">
        <v>67.537180000018097</v>
      </c>
      <c r="Q61">
        <v>67.537180000018097</v>
      </c>
      <c r="R61">
        <v>66.96660975208421</v>
      </c>
      <c r="S61">
        <v>67.518609752084217</v>
      </c>
      <c r="T61">
        <v>65.560039504150339</v>
      </c>
      <c r="U61">
        <v>65.162039504150329</v>
      </c>
      <c r="V61">
        <v>26.06357768593476</v>
      </c>
      <c r="W61">
        <v>30.08258595039765</v>
      </c>
      <c r="X61">
        <v>22.690833884282032</v>
      </c>
      <c r="Y61">
        <v>41.259842148744923</v>
      </c>
      <c r="Z61">
        <v>67.147609752084222</v>
      </c>
      <c r="AA61">
        <v>66.633039504150332</v>
      </c>
      <c r="AB61">
        <v>67.537180000018097</v>
      </c>
      <c r="AC61">
        <v>67.537180000018097</v>
      </c>
      <c r="AD61">
        <v>66.768039504150323</v>
      </c>
      <c r="AE61">
        <v>67.537180000018097</v>
      </c>
      <c r="AF61">
        <v>33.042577685934766</v>
      </c>
      <c r="AG61">
        <v>26.941585950397648</v>
      </c>
      <c r="AH61">
        <v>67.537180000018097</v>
      </c>
      <c r="AI61">
        <v>67.537180000018097</v>
      </c>
      <c r="AJ61">
        <v>60.517577685934754</v>
      </c>
      <c r="AK61">
        <v>67.525609752084222</v>
      </c>
      <c r="AL61">
        <v>67.537180000018097</v>
      </c>
      <c r="AM61">
        <v>67.537180000018097</v>
      </c>
    </row>
    <row r="62" spans="1:39" x14ac:dyDescent="0.25">
      <c r="A62" s="112">
        <f ca="1">Exceedance!U62</f>
        <v>44593</v>
      </c>
      <c r="B62" s="254">
        <v>66.762600000040436</v>
      </c>
      <c r="C62" s="254">
        <v>66.762600000040436</v>
      </c>
      <c r="D62" s="254">
        <v>66.762600000040436</v>
      </c>
      <c r="E62">
        <v>66.762600000040436</v>
      </c>
      <c r="F62">
        <v>66.762600000040436</v>
      </c>
      <c r="G62">
        <v>66.76260000004045</v>
      </c>
      <c r="H62">
        <v>59.160288429736418</v>
      </c>
      <c r="I62">
        <v>64.296750247952005</v>
      </c>
      <c r="J62">
        <v>65.916320495885884</v>
      </c>
      <c r="K62">
        <v>65.468750247952002</v>
      </c>
      <c r="L62">
        <v>63.998750247952003</v>
      </c>
      <c r="M62">
        <v>66.762600000040436</v>
      </c>
      <c r="N62">
        <v>66.449320495885885</v>
      </c>
      <c r="O62">
        <v>66.76260000004045</v>
      </c>
      <c r="P62">
        <v>66.76260000004045</v>
      </c>
      <c r="Q62">
        <v>66.76260000004045</v>
      </c>
      <c r="R62">
        <v>66.06032049588589</v>
      </c>
      <c r="S62">
        <v>66.76260000004045</v>
      </c>
      <c r="T62">
        <v>64.172750247951996</v>
      </c>
      <c r="U62">
        <v>63.587750247951988</v>
      </c>
      <c r="V62">
        <v>23.59728842973642</v>
      </c>
      <c r="W62">
        <v>28.603296694199308</v>
      </c>
      <c r="X62">
        <v>20.868544628083686</v>
      </c>
      <c r="Y62">
        <v>39.975552892546581</v>
      </c>
      <c r="Z62">
        <v>66.405320495885888</v>
      </c>
      <c r="AA62">
        <v>65.574750247952011</v>
      </c>
      <c r="AB62">
        <v>66.762600000040436</v>
      </c>
      <c r="AC62">
        <v>66.762600000040436</v>
      </c>
      <c r="AD62">
        <v>65.791750247951981</v>
      </c>
      <c r="AE62">
        <v>66.762600000040436</v>
      </c>
      <c r="AF62">
        <v>31.031288429736424</v>
      </c>
      <c r="AG62">
        <v>25.409296694199302</v>
      </c>
      <c r="AH62">
        <v>66.762600000040436</v>
      </c>
      <c r="AI62">
        <v>66.762600000040436</v>
      </c>
      <c r="AJ62">
        <v>58.988288429736414</v>
      </c>
      <c r="AK62">
        <v>66.762600000040464</v>
      </c>
      <c r="AL62">
        <v>66.762600000040436</v>
      </c>
      <c r="AM62">
        <v>66.76260000004045</v>
      </c>
    </row>
    <row r="63" spans="1:39" x14ac:dyDescent="0.25">
      <c r="A63" s="112">
        <f ca="1">Exceedance!U63</f>
        <v>44621</v>
      </c>
      <c r="B63" s="254">
        <v>64.473430000006928</v>
      </c>
      <c r="C63" s="254">
        <v>64.473430000006928</v>
      </c>
      <c r="D63" s="254">
        <v>64.473430000006928</v>
      </c>
      <c r="E63">
        <v>64.473430000006928</v>
      </c>
      <c r="F63">
        <v>64.473430000006914</v>
      </c>
      <c r="G63">
        <v>64.473430000006942</v>
      </c>
      <c r="H63">
        <v>57.813718181802535</v>
      </c>
      <c r="I63">
        <v>63.354180000018118</v>
      </c>
      <c r="J63">
        <v>64.473430000006928</v>
      </c>
      <c r="K63">
        <v>64.27218000001811</v>
      </c>
      <c r="L63">
        <v>62.472180000018135</v>
      </c>
      <c r="M63">
        <v>64.473430000006928</v>
      </c>
      <c r="N63">
        <v>64.473430000006914</v>
      </c>
      <c r="O63">
        <v>64.473430000006928</v>
      </c>
      <c r="P63">
        <v>64.473430000006942</v>
      </c>
      <c r="Q63">
        <v>64.473430000006928</v>
      </c>
      <c r="R63">
        <v>64.473430000006928</v>
      </c>
      <c r="S63">
        <v>64.473430000006928</v>
      </c>
      <c r="T63">
        <v>62.523180000018108</v>
      </c>
      <c r="U63">
        <v>61.593180000018101</v>
      </c>
      <c r="V63">
        <v>20.944718181802539</v>
      </c>
      <c r="W63">
        <v>28.213726446265426</v>
      </c>
      <c r="X63">
        <v>18.570974380149806</v>
      </c>
      <c r="Y63">
        <v>38.208982644612703</v>
      </c>
      <c r="Z63">
        <v>64.473430000006928</v>
      </c>
      <c r="AA63">
        <v>64.043180000018125</v>
      </c>
      <c r="AB63">
        <v>64.473430000006928</v>
      </c>
      <c r="AC63">
        <v>64.473430000006914</v>
      </c>
      <c r="AD63">
        <v>64.473430000006928</v>
      </c>
      <c r="AE63">
        <v>64.473430000006928</v>
      </c>
      <c r="AF63">
        <v>28.570718181802544</v>
      </c>
      <c r="AG63">
        <v>23.396726446265426</v>
      </c>
      <c r="AH63">
        <v>64.473430000006928</v>
      </c>
      <c r="AI63">
        <v>64.473430000006928</v>
      </c>
      <c r="AJ63">
        <v>56.999718181802528</v>
      </c>
      <c r="AK63">
        <v>64.473430000006914</v>
      </c>
      <c r="AL63">
        <v>64.473430000006928</v>
      </c>
      <c r="AM63">
        <v>64.473430000006942</v>
      </c>
    </row>
    <row r="64" spans="1:39" x14ac:dyDescent="0.25">
      <c r="A64" s="112" t="str">
        <f ca="1">Exceedance!U64</f>
        <v/>
      </c>
      <c r="B64" s="254">
        <v>63.721899999984302</v>
      </c>
      <c r="C64" s="254">
        <v>63.721899999984302</v>
      </c>
      <c r="D64" s="254">
        <v>63.721899999984302</v>
      </c>
      <c r="E64">
        <v>63.721899999984295</v>
      </c>
      <c r="F64">
        <v>63.721899999984302</v>
      </c>
      <c r="G64">
        <v>63.721899999984302</v>
      </c>
      <c r="H64">
        <v>62.843908264447172</v>
      </c>
      <c r="I64">
        <v>63.721899999984302</v>
      </c>
      <c r="J64">
        <v>63.721899999984302</v>
      </c>
      <c r="K64">
        <v>63.721899999984302</v>
      </c>
      <c r="L64">
        <v>63.721899999984302</v>
      </c>
      <c r="M64">
        <v>63.721899999984302</v>
      </c>
      <c r="N64">
        <v>63.721899999984302</v>
      </c>
      <c r="O64">
        <v>63.721899999984295</v>
      </c>
      <c r="P64">
        <v>63.721899999984302</v>
      </c>
      <c r="Q64">
        <v>63.721899999984302</v>
      </c>
      <c r="R64">
        <v>63.721899999984295</v>
      </c>
      <c r="S64">
        <v>63.721899999984302</v>
      </c>
      <c r="T64">
        <v>63.721899999984302</v>
      </c>
      <c r="U64">
        <v>63.661370082662728</v>
      </c>
      <c r="V64">
        <v>20.766908264447167</v>
      </c>
      <c r="W64">
        <v>33.360916528910053</v>
      </c>
      <c r="X64">
        <v>18.646164462794438</v>
      </c>
      <c r="Y64">
        <v>41.392172727257339</v>
      </c>
      <c r="Z64">
        <v>63.721899999984295</v>
      </c>
      <c r="AA64">
        <v>62.613370082662776</v>
      </c>
      <c r="AB64">
        <v>63.721899999984295</v>
      </c>
      <c r="AC64">
        <v>63.721899999984302</v>
      </c>
      <c r="AD64">
        <v>63.721899999984302</v>
      </c>
      <c r="AE64">
        <v>63.721899999984302</v>
      </c>
      <c r="AF64">
        <v>27.59690826444718</v>
      </c>
      <c r="AG64">
        <v>23.003916528910057</v>
      </c>
      <c r="AH64">
        <v>63.721899999984295</v>
      </c>
      <c r="AI64">
        <v>63.721899999984295</v>
      </c>
      <c r="AJ64">
        <v>56.567908264447155</v>
      </c>
      <c r="AK64">
        <v>63.721899999984302</v>
      </c>
      <c r="AL64">
        <v>63.721899999984295</v>
      </c>
      <c r="AM64">
        <v>63.721899999984302</v>
      </c>
    </row>
    <row r="65" spans="1:39" x14ac:dyDescent="0.25">
      <c r="A65" s="112" t="str">
        <f ca="1">Exceedance!U65</f>
        <v/>
      </c>
      <c r="B65" s="254">
        <v>78.986379999978325</v>
      </c>
      <c r="C65" s="254">
        <v>78.986379999978325</v>
      </c>
      <c r="D65" s="254">
        <v>78.986379999978325</v>
      </c>
      <c r="E65">
        <v>78.986379999978311</v>
      </c>
      <c r="F65">
        <v>78.986379999978311</v>
      </c>
      <c r="G65">
        <v>71.905949586761167</v>
      </c>
      <c r="H65">
        <v>77.837957851224047</v>
      </c>
      <c r="I65">
        <v>73.948949586761159</v>
      </c>
      <c r="J65">
        <v>77.604949586761165</v>
      </c>
      <c r="K65">
        <v>77.811949586761173</v>
      </c>
      <c r="L65">
        <v>78.986379999978311</v>
      </c>
      <c r="M65">
        <v>78.986379999978325</v>
      </c>
      <c r="N65">
        <v>78.986379999978325</v>
      </c>
      <c r="O65">
        <v>78.986379999978311</v>
      </c>
      <c r="P65">
        <v>78.986379999978325</v>
      </c>
      <c r="Q65">
        <v>77.437949586761164</v>
      </c>
      <c r="R65">
        <v>78.08394958676115</v>
      </c>
      <c r="S65">
        <v>78.986379999978325</v>
      </c>
      <c r="T65">
        <v>77.501949586761171</v>
      </c>
      <c r="U65">
        <v>67.940419669439592</v>
      </c>
      <c r="V65">
        <v>30.357957851224036</v>
      </c>
      <c r="W65">
        <v>46.353966115686923</v>
      </c>
      <c r="X65">
        <v>31.245214049571306</v>
      </c>
      <c r="Y65">
        <v>63.155222314034205</v>
      </c>
      <c r="Z65">
        <v>78.986379999978311</v>
      </c>
      <c r="AA65">
        <v>78.986379999978325</v>
      </c>
      <c r="AB65">
        <v>78.986379999978311</v>
      </c>
      <c r="AC65">
        <v>72.300949586761163</v>
      </c>
      <c r="AD65">
        <v>77.520949586761176</v>
      </c>
      <c r="AE65">
        <v>73.314949586761173</v>
      </c>
      <c r="AF65">
        <v>35.294957851224048</v>
      </c>
      <c r="AG65">
        <v>42.903966115686927</v>
      </c>
      <c r="AH65">
        <v>78.986379999978311</v>
      </c>
      <c r="AI65">
        <v>74.629949586761157</v>
      </c>
      <c r="AJ65">
        <v>71.997957851224029</v>
      </c>
      <c r="AK65">
        <v>74.074949586761164</v>
      </c>
      <c r="AL65">
        <v>78.986379999978311</v>
      </c>
      <c r="AM65">
        <v>78.986379999978325</v>
      </c>
    </row>
    <row r="66" spans="1:39" x14ac:dyDescent="0.25">
      <c r="A66" s="112" t="str">
        <f ca="1">Exceedance!U66</f>
        <v/>
      </c>
      <c r="B66" s="254">
        <v>102.1904000002301</v>
      </c>
      <c r="C66" s="254">
        <v>102.1904000002301</v>
      </c>
      <c r="D66" s="254">
        <v>102.1904000002301</v>
      </c>
      <c r="E66">
        <v>102.19040000023008</v>
      </c>
      <c r="F66">
        <v>101.85034694212709</v>
      </c>
      <c r="G66">
        <v>82.845916528909953</v>
      </c>
      <c r="H66">
        <v>91.781924793372809</v>
      </c>
      <c r="I66">
        <v>94.71991652890992</v>
      </c>
      <c r="J66">
        <v>102.19040000023008</v>
      </c>
      <c r="K66">
        <v>87.948916528909933</v>
      </c>
      <c r="L66">
        <v>102.19040000023008</v>
      </c>
      <c r="M66">
        <v>102.1904000002301</v>
      </c>
      <c r="N66">
        <v>102.1904000002301</v>
      </c>
      <c r="O66">
        <v>102.1904000002301</v>
      </c>
      <c r="P66">
        <v>102.19040000023008</v>
      </c>
      <c r="Q66">
        <v>93.554916528909928</v>
      </c>
      <c r="R66">
        <v>102.19040000023008</v>
      </c>
      <c r="S66">
        <v>89.924346942127087</v>
      </c>
      <c r="T66">
        <v>90.740916528909935</v>
      </c>
      <c r="U66">
        <v>65.41838661158836</v>
      </c>
      <c r="V66">
        <v>50.179924793372813</v>
      </c>
      <c r="W66">
        <v>51.335933057835689</v>
      </c>
      <c r="X66">
        <v>46.996180991720081</v>
      </c>
      <c r="Y66">
        <v>88.000189256182978</v>
      </c>
      <c r="Z66">
        <v>96.786346942127068</v>
      </c>
      <c r="AA66">
        <v>102.19040000023008</v>
      </c>
      <c r="AB66">
        <v>102.19040000023008</v>
      </c>
      <c r="AC66">
        <v>97.434916528909937</v>
      </c>
      <c r="AD66">
        <v>102.19040000023008</v>
      </c>
      <c r="AE66">
        <v>67.554916528909928</v>
      </c>
      <c r="AF66">
        <v>47.849924793372821</v>
      </c>
      <c r="AG66">
        <v>83.8769330578357</v>
      </c>
      <c r="AH66">
        <v>102.19040000023008</v>
      </c>
      <c r="AI66">
        <v>85.86991652890994</v>
      </c>
      <c r="AJ66">
        <v>102.19040000023008</v>
      </c>
      <c r="AK66">
        <v>102.1904000002301</v>
      </c>
      <c r="AL66">
        <v>102.19040000023008</v>
      </c>
      <c r="AM66">
        <v>102.19040000023008</v>
      </c>
    </row>
    <row r="67" spans="1:39" x14ac:dyDescent="0.25">
      <c r="A67" s="112" t="str">
        <f ca="1">Exceedance!U67</f>
        <v/>
      </c>
      <c r="B67" s="254">
        <v>99.228350000155217</v>
      </c>
      <c r="C67" s="254">
        <v>99.228350000155217</v>
      </c>
      <c r="D67" s="254">
        <v>99.228350000155217</v>
      </c>
      <c r="E67">
        <v>99.228350000155217</v>
      </c>
      <c r="F67">
        <v>99.228350000155217</v>
      </c>
      <c r="G67">
        <v>79.568015702463669</v>
      </c>
      <c r="H67">
        <v>88.888023966926525</v>
      </c>
      <c r="I67">
        <v>93.496015702463652</v>
      </c>
      <c r="J67">
        <v>99.228350000155217</v>
      </c>
      <c r="K67">
        <v>84.668015702463677</v>
      </c>
      <c r="L67">
        <v>99.228350000155217</v>
      </c>
      <c r="M67">
        <v>99.228350000155217</v>
      </c>
      <c r="N67">
        <v>99.228350000155217</v>
      </c>
      <c r="O67">
        <v>99.228350000155217</v>
      </c>
      <c r="P67">
        <v>99.228350000155217</v>
      </c>
      <c r="Q67">
        <v>94.389015702463666</v>
      </c>
      <c r="R67">
        <v>99.228350000155203</v>
      </c>
      <c r="S67">
        <v>84.721446115680806</v>
      </c>
      <c r="T67">
        <v>85.71501570246366</v>
      </c>
      <c r="U67">
        <v>55.17848578514208</v>
      </c>
      <c r="V67">
        <v>47.247023966926541</v>
      </c>
      <c r="W67">
        <v>44.098032231389411</v>
      </c>
      <c r="X67">
        <v>45.374280165273809</v>
      </c>
      <c r="Y67">
        <v>85.42228842973671</v>
      </c>
      <c r="Z67">
        <v>94.717446115680801</v>
      </c>
      <c r="AA67">
        <v>99.228350000155203</v>
      </c>
      <c r="AB67">
        <v>99.228350000155217</v>
      </c>
      <c r="AC67">
        <v>95.854015702463656</v>
      </c>
      <c r="AD67">
        <v>99.228350000155217</v>
      </c>
      <c r="AE67">
        <v>58.337015702463667</v>
      </c>
      <c r="AF67">
        <v>44.115023966926543</v>
      </c>
      <c r="AG67">
        <v>86.826032231389433</v>
      </c>
      <c r="AH67">
        <v>99.228350000155217</v>
      </c>
      <c r="AI67">
        <v>80.269015702463662</v>
      </c>
      <c r="AJ67">
        <v>99.228350000155217</v>
      </c>
      <c r="AK67">
        <v>99.228350000155217</v>
      </c>
      <c r="AL67">
        <v>99.228350000155217</v>
      </c>
      <c r="AM67">
        <v>99.228350000155217</v>
      </c>
    </row>
    <row r="68" spans="1:39" x14ac:dyDescent="0.25">
      <c r="A68" s="112" t="str">
        <f ca="1">Exceedance!U68</f>
        <v/>
      </c>
      <c r="B68" s="254">
        <v>86.944000000217542</v>
      </c>
      <c r="C68" s="254">
        <v>86.944000000217542</v>
      </c>
      <c r="D68" s="254">
        <v>86.944000000217542</v>
      </c>
      <c r="E68">
        <v>86.944000000217557</v>
      </c>
      <c r="F68">
        <v>86.944000000217557</v>
      </c>
      <c r="G68">
        <v>70.976114876017391</v>
      </c>
      <c r="H68">
        <v>81.151123140480252</v>
      </c>
      <c r="I68">
        <v>85.276114876017388</v>
      </c>
      <c r="J68">
        <v>86.944000000217542</v>
      </c>
      <c r="K68">
        <v>77.106114876017401</v>
      </c>
      <c r="L68">
        <v>86.944000000217542</v>
      </c>
      <c r="M68">
        <v>86.944000000217557</v>
      </c>
      <c r="N68">
        <v>86.944000000217542</v>
      </c>
      <c r="O68">
        <v>86.944000000217557</v>
      </c>
      <c r="P68">
        <v>86.944000000217542</v>
      </c>
      <c r="Q68">
        <v>86.944000000217557</v>
      </c>
      <c r="R68">
        <v>86.944000000217542</v>
      </c>
      <c r="S68">
        <v>76.040545289234544</v>
      </c>
      <c r="T68">
        <v>76.93211487601738</v>
      </c>
      <c r="U68">
        <v>43.453584958695807</v>
      </c>
      <c r="V68">
        <v>38.282123140480273</v>
      </c>
      <c r="W68">
        <v>34.060131404943142</v>
      </c>
      <c r="X68">
        <v>37.846379338827546</v>
      </c>
      <c r="Y68">
        <v>77.922387603290431</v>
      </c>
      <c r="Z68">
        <v>86.944000000217585</v>
      </c>
      <c r="AA68">
        <v>86.944000000217542</v>
      </c>
      <c r="AB68">
        <v>86.944000000217557</v>
      </c>
      <c r="AC68">
        <v>86.944000000217571</v>
      </c>
      <c r="AD68">
        <v>86.944000000217557</v>
      </c>
      <c r="AE68">
        <v>47.797114876017389</v>
      </c>
      <c r="AF68">
        <v>35.410123140480273</v>
      </c>
      <c r="AG68">
        <v>80.82213140494315</v>
      </c>
      <c r="AH68">
        <v>86.944000000217557</v>
      </c>
      <c r="AI68">
        <v>71.226114876017377</v>
      </c>
      <c r="AJ68">
        <v>86.944000000217542</v>
      </c>
      <c r="AK68">
        <v>86.944000000217557</v>
      </c>
      <c r="AL68">
        <v>86.944000000217557</v>
      </c>
      <c r="AM68">
        <v>86.944000000217542</v>
      </c>
    </row>
    <row r="69" spans="1:39" x14ac:dyDescent="0.25">
      <c r="A69" s="112" t="str">
        <f ca="1">Exceedance!U69</f>
        <v/>
      </c>
      <c r="B69" s="254">
        <v>72.305679999981322</v>
      </c>
      <c r="C69" s="254">
        <v>72.305679999981322</v>
      </c>
      <c r="D69" s="254">
        <v>72.305679999981322</v>
      </c>
      <c r="E69">
        <v>72.305679999981322</v>
      </c>
      <c r="F69">
        <v>72.305679999981322</v>
      </c>
      <c r="G69">
        <v>64.76128842973641</v>
      </c>
      <c r="H69">
        <v>72.305679999981336</v>
      </c>
      <c r="I69">
        <v>72.305679999981322</v>
      </c>
      <c r="J69">
        <v>72.305679999981322</v>
      </c>
      <c r="K69">
        <v>71.311288429736422</v>
      </c>
      <c r="L69">
        <v>72.305679999981322</v>
      </c>
      <c r="M69">
        <v>72.305679999981322</v>
      </c>
      <c r="N69">
        <v>72.305679999981322</v>
      </c>
      <c r="O69">
        <v>72.305679999981322</v>
      </c>
      <c r="P69">
        <v>72.305679999981322</v>
      </c>
      <c r="Q69">
        <v>72.305679999981322</v>
      </c>
      <c r="R69">
        <v>72.305679999981322</v>
      </c>
      <c r="S69">
        <v>69.506718842953561</v>
      </c>
      <c r="T69">
        <v>70.141288429736406</v>
      </c>
      <c r="U69">
        <v>34.670758512414814</v>
      </c>
      <c r="V69">
        <v>32.978296694199287</v>
      </c>
      <c r="W69">
        <v>26.635304958662157</v>
      </c>
      <c r="X69">
        <v>31.346552892546558</v>
      </c>
      <c r="Y69">
        <v>72.305679999981322</v>
      </c>
      <c r="Z69">
        <v>72.305679999981336</v>
      </c>
      <c r="AA69">
        <v>72.305679999981322</v>
      </c>
      <c r="AB69">
        <v>72.305679999981322</v>
      </c>
      <c r="AC69">
        <v>72.305679999981322</v>
      </c>
      <c r="AD69">
        <v>72.305679999981322</v>
      </c>
      <c r="AE69">
        <v>40.128288429736408</v>
      </c>
      <c r="AF69">
        <v>29.392296694199288</v>
      </c>
      <c r="AG69">
        <v>72.305679999981336</v>
      </c>
      <c r="AH69">
        <v>72.305679999981322</v>
      </c>
      <c r="AI69">
        <v>64.281288429736406</v>
      </c>
      <c r="AJ69">
        <v>72.305679999981322</v>
      </c>
      <c r="AK69">
        <v>72.305679999981322</v>
      </c>
      <c r="AL69">
        <v>72.305679999981322</v>
      </c>
      <c r="AM69">
        <v>72.305679999981322</v>
      </c>
    </row>
    <row r="70" spans="1:39" x14ac:dyDescent="0.25">
      <c r="A70" s="112" t="str">
        <f ca="1">Exceedance!U70</f>
        <v/>
      </c>
      <c r="B70" s="254"/>
      <c r="C70" s="254"/>
      <c r="D70" s="254"/>
    </row>
    <row r="71" spans="1:39" x14ac:dyDescent="0.25">
      <c r="A71" s="112" t="str">
        <f ca="1">Exceedance!U71</f>
        <v/>
      </c>
      <c r="B71" s="254"/>
      <c r="C71" s="254"/>
      <c r="D71" s="254"/>
    </row>
    <row r="72" spans="1:39" x14ac:dyDescent="0.25">
      <c r="A72" s="112" t="str">
        <f ca="1">Exceedance!U72</f>
        <v/>
      </c>
      <c r="B72" s="254"/>
      <c r="C72" s="254"/>
      <c r="D72" s="254"/>
    </row>
    <row r="73" spans="1:39" x14ac:dyDescent="0.25">
      <c r="A73" s="112" t="str">
        <f ca="1">Exceedance!U73</f>
        <v/>
      </c>
      <c r="B73" s="254"/>
      <c r="C73" s="254"/>
      <c r="D73" s="254"/>
    </row>
    <row r="74" spans="1:39" x14ac:dyDescent="0.25">
      <c r="A74" s="112" t="str">
        <f ca="1">Exceedance!U74</f>
        <v/>
      </c>
      <c r="B74" s="254"/>
      <c r="C74" s="254"/>
      <c r="D74" s="254"/>
    </row>
    <row r="75" spans="1:39" x14ac:dyDescent="0.25">
      <c r="A75" s="112" t="str">
        <f ca="1">Exceedance!U75</f>
        <v/>
      </c>
      <c r="B75" s="254"/>
      <c r="C75" s="254"/>
      <c r="D75" s="254"/>
    </row>
    <row r="76" spans="1:39" x14ac:dyDescent="0.25">
      <c r="A76" s="112" t="str">
        <f ca="1">Exceedance!U76</f>
        <v/>
      </c>
      <c r="B76" s="254"/>
      <c r="C76" s="254"/>
      <c r="D76" s="254"/>
    </row>
    <row r="77" spans="1:39" x14ac:dyDescent="0.25">
      <c r="A77" s="112" t="str">
        <f ca="1">Exceedance!U77</f>
        <v/>
      </c>
      <c r="B77" s="254"/>
      <c r="C77" s="254"/>
      <c r="D77" s="254"/>
    </row>
    <row r="78" spans="1:39" x14ac:dyDescent="0.25">
      <c r="A78" s="112" t="str">
        <f ca="1">Exceedance!U78</f>
        <v/>
      </c>
      <c r="B78" s="254"/>
      <c r="C78" s="254"/>
      <c r="D78" s="254"/>
    </row>
    <row r="79" spans="1:39" x14ac:dyDescent="0.25">
      <c r="A79" s="112" t="str">
        <f ca="1">Exceedance!U79</f>
        <v/>
      </c>
      <c r="B79" s="254"/>
      <c r="C79" s="254"/>
      <c r="D79" s="254"/>
    </row>
    <row r="80" spans="1:39" x14ac:dyDescent="0.25">
      <c r="A80" s="112" t="str">
        <f ca="1">Exceedance!U80</f>
        <v/>
      </c>
      <c r="B80" s="254"/>
      <c r="C80" s="254"/>
      <c r="D80" s="254"/>
    </row>
    <row r="81" spans="1:4" x14ac:dyDescent="0.25">
      <c r="A81" s="112" t="str">
        <f ca="1">Exceedance!U81</f>
        <v/>
      </c>
      <c r="B81" s="254"/>
      <c r="C81" s="254"/>
      <c r="D81" s="254"/>
    </row>
    <row r="82" spans="1:4" x14ac:dyDescent="0.25">
      <c r="A82" s="112" t="str">
        <f ca="1">Exceedance!U82</f>
        <v/>
      </c>
      <c r="B82" s="254"/>
      <c r="C82" s="254"/>
      <c r="D82" s="254"/>
    </row>
    <row r="83" spans="1:4" x14ac:dyDescent="0.25">
      <c r="A83" s="112" t="str">
        <f ca="1">Exceedance!U83</f>
        <v/>
      </c>
      <c r="B83" s="254"/>
      <c r="C83" s="254"/>
      <c r="D83" s="254"/>
    </row>
    <row r="84" spans="1:4" x14ac:dyDescent="0.25">
      <c r="A84" s="112" t="str">
        <f ca="1">Exceedance!U84</f>
        <v/>
      </c>
      <c r="B84" s="254"/>
      <c r="C84" s="254"/>
      <c r="D84" s="254"/>
    </row>
    <row r="85" spans="1:4" x14ac:dyDescent="0.25">
      <c r="A85" s="112" t="str">
        <f ca="1">Exceedance!U85</f>
        <v/>
      </c>
      <c r="B85" s="254"/>
      <c r="C85" s="254"/>
      <c r="D85" s="254"/>
    </row>
    <row r="86" spans="1:4" x14ac:dyDescent="0.25">
      <c r="A86" s="112" t="str">
        <f ca="1">Exceedance!U86</f>
        <v/>
      </c>
      <c r="B86" s="254"/>
      <c r="C86" s="254"/>
      <c r="D86" s="254"/>
    </row>
    <row r="87" spans="1:4" x14ac:dyDescent="0.25">
      <c r="A87" s="112" t="str">
        <f ca="1">Exceedance!U87</f>
        <v/>
      </c>
      <c r="B87" s="254"/>
      <c r="C87" s="254"/>
      <c r="D87" s="254"/>
    </row>
    <row r="88" spans="1:4" x14ac:dyDescent="0.25">
      <c r="A88" s="112" t="str">
        <f ca="1">Exceedance!U88</f>
        <v/>
      </c>
      <c r="B88" s="254"/>
      <c r="C88" s="254"/>
      <c r="D88" s="254"/>
    </row>
    <row r="89" spans="1:4" x14ac:dyDescent="0.25">
      <c r="A89" s="112" t="str">
        <f ca="1">Exceedance!U89</f>
        <v/>
      </c>
      <c r="B89" s="254"/>
      <c r="C89" s="254"/>
      <c r="D89" s="254"/>
    </row>
    <row r="90" spans="1:4" x14ac:dyDescent="0.25">
      <c r="A90" s="112" t="str">
        <f ca="1">Exceedance!U90</f>
        <v/>
      </c>
      <c r="B90" s="254"/>
      <c r="C90" s="254"/>
      <c r="D90" s="254"/>
    </row>
    <row r="91" spans="1:4" x14ac:dyDescent="0.25">
      <c r="A91" s="112" t="str">
        <f ca="1">Exceedance!U91</f>
        <v/>
      </c>
      <c r="B91" s="254"/>
      <c r="C91" s="254"/>
      <c r="D91" s="254"/>
    </row>
    <row r="92" spans="1:4" x14ac:dyDescent="0.25">
      <c r="A92" s="112" t="str">
        <f ca="1">Exceedance!U92</f>
        <v/>
      </c>
      <c r="B92" s="254"/>
      <c r="C92" s="254"/>
      <c r="D92" s="254"/>
    </row>
    <row r="93" spans="1:4" x14ac:dyDescent="0.25">
      <c r="A93" s="112" t="str">
        <f ca="1">Exceedance!U93</f>
        <v/>
      </c>
      <c r="B93" s="254"/>
      <c r="C93" s="254"/>
      <c r="D93" s="254"/>
    </row>
    <row r="94" spans="1:4" x14ac:dyDescent="0.25">
      <c r="A94" s="112" t="str">
        <f ca="1">Exceedance!U94</f>
        <v/>
      </c>
      <c r="B94" s="254"/>
      <c r="C94" s="254"/>
      <c r="D94" s="254"/>
    </row>
    <row r="95" spans="1:4" x14ac:dyDescent="0.25">
      <c r="A95" s="112" t="str">
        <f ca="1">Exceedance!U95</f>
        <v/>
      </c>
      <c r="B95" s="254"/>
      <c r="C95" s="254"/>
      <c r="D95" s="254"/>
    </row>
    <row r="96" spans="1:4" x14ac:dyDescent="0.25">
      <c r="A96" s="112" t="str">
        <f ca="1">Exceedance!U96</f>
        <v/>
      </c>
      <c r="B96" s="254"/>
      <c r="C96" s="254"/>
      <c r="D96" s="254"/>
    </row>
    <row r="97" spans="1:4" x14ac:dyDescent="0.25">
      <c r="A97" s="112" t="str">
        <f ca="1">Exceedance!U97</f>
        <v/>
      </c>
      <c r="B97" s="254"/>
      <c r="C97" s="254"/>
      <c r="D97" s="254"/>
    </row>
    <row r="98" spans="1:4" x14ac:dyDescent="0.25">
      <c r="A98" s="112" t="str">
        <f ca="1">Exceedance!U98</f>
        <v/>
      </c>
      <c r="B98" s="254"/>
      <c r="C98" s="254"/>
      <c r="D98" s="254"/>
    </row>
    <row r="99" spans="1:4" x14ac:dyDescent="0.25">
      <c r="A99" s="112" t="str">
        <f ca="1">Exceedance!U99</f>
        <v/>
      </c>
      <c r="B99" s="254"/>
      <c r="C99" s="254"/>
      <c r="D99" s="254"/>
    </row>
    <row r="100" spans="1:4" x14ac:dyDescent="0.25">
      <c r="A100" s="112" t="str">
        <f ca="1">Exceedance!U100</f>
        <v/>
      </c>
      <c r="B100" s="254"/>
      <c r="C100" s="254"/>
      <c r="D100" s="254"/>
    </row>
  </sheetData>
  <mergeCells count="1">
    <mergeCell ref="E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theme="3" tint="0.39997558519241921"/>
  </sheetPr>
  <dimension ref="A1:BD100"/>
  <sheetViews>
    <sheetView zoomScale="90" zoomScaleNormal="90" workbookViewId="0">
      <selection activeCell="B4" sqref="B4:AM69"/>
    </sheetView>
  </sheetViews>
  <sheetFormatPr defaultColWidth="8.85546875" defaultRowHeight="15" x14ac:dyDescent="0.25"/>
  <cols>
    <col min="1" max="1" width="8.85546875" style="107"/>
    <col min="2" max="4" width="8.85546875" style="255"/>
    <col min="5" max="16384" width="8.85546875" style="1"/>
  </cols>
  <sheetData>
    <row r="1" spans="1:56" s="107" customFormat="1" x14ac:dyDescent="0.25">
      <c r="A1" s="64"/>
      <c r="B1" s="258"/>
      <c r="C1" s="258"/>
      <c r="D1" s="258"/>
      <c r="E1" s="740" t="s">
        <v>225</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115.31654599998548</v>
      </c>
      <c r="C4" s="273">
        <v>169.80654599998545</v>
      </c>
      <c r="D4" s="273">
        <v>134.95654599998545</v>
      </c>
      <c r="E4" s="1">
        <v>179.86754599998548</v>
      </c>
      <c r="F4" s="1">
        <v>110.34754599998547</v>
      </c>
      <c r="G4" s="1">
        <v>104.89654599998545</v>
      </c>
      <c r="H4" s="1">
        <v>109.05254599998547</v>
      </c>
      <c r="I4" s="1">
        <v>146.61354599998549</v>
      </c>
      <c r="J4" s="1">
        <v>124.74954599998544</v>
      </c>
      <c r="K4" s="1">
        <v>163.50054599998549</v>
      </c>
      <c r="L4" s="1">
        <v>138.47454599998545</v>
      </c>
      <c r="M4" s="1">
        <v>164.91554599998543</v>
      </c>
      <c r="N4" s="1">
        <v>190.38854599998547</v>
      </c>
      <c r="O4" s="1">
        <v>104.80954599998543</v>
      </c>
      <c r="P4" s="1">
        <v>170.38154599998546</v>
      </c>
      <c r="Q4" s="1">
        <v>119.98154599998549</v>
      </c>
      <c r="R4" s="1">
        <v>159.78554599998546</v>
      </c>
      <c r="S4" s="1">
        <v>114.06154599998546</v>
      </c>
      <c r="T4" s="1">
        <v>117.62454599998549</v>
      </c>
      <c r="U4" s="1">
        <v>115.15854599998545</v>
      </c>
      <c r="V4" s="1">
        <v>126.15454599998544</v>
      </c>
      <c r="W4" s="1">
        <v>118.32754599998543</v>
      </c>
      <c r="X4" s="1">
        <v>145.66054599998549</v>
      </c>
      <c r="Y4" s="1">
        <v>146.69754599998544</v>
      </c>
      <c r="Z4" s="1">
        <v>139.94454599998545</v>
      </c>
      <c r="AA4" s="1">
        <v>134.95654599998545</v>
      </c>
      <c r="AB4" s="1">
        <v>163.05354599998549</v>
      </c>
      <c r="AC4" s="1">
        <v>129.32954599998547</v>
      </c>
      <c r="AD4" s="1">
        <v>153.89954599998543</v>
      </c>
      <c r="AE4" s="1">
        <v>137.93854599998545</v>
      </c>
      <c r="AF4" s="1">
        <v>120.22254599998544</v>
      </c>
      <c r="AG4" s="1">
        <v>136.11354599998549</v>
      </c>
      <c r="AH4" s="1">
        <v>136.42254599998546</v>
      </c>
      <c r="AI4" s="1">
        <v>133.02254599998545</v>
      </c>
      <c r="AJ4" s="1">
        <v>153.93154599998545</v>
      </c>
      <c r="AK4" s="1">
        <v>119.87354599998545</v>
      </c>
      <c r="AL4" s="1">
        <v>120.96654599998546</v>
      </c>
      <c r="AM4" s="1">
        <v>122.24854599998547</v>
      </c>
    </row>
    <row r="5" spans="1:56" x14ac:dyDescent="0.25">
      <c r="A5" s="66">
        <f ca="1">Exceedance!U5</f>
        <v>42856</v>
      </c>
      <c r="B5" s="273">
        <v>243.85552000000598</v>
      </c>
      <c r="C5" s="273">
        <v>371.775520000006</v>
      </c>
      <c r="D5" s="273">
        <v>289.73552000000598</v>
      </c>
      <c r="E5" s="1">
        <v>284.70952000000602</v>
      </c>
      <c r="F5" s="1">
        <v>199.62952000000598</v>
      </c>
      <c r="G5" s="1">
        <v>194.90052000000603</v>
      </c>
      <c r="H5" s="1">
        <v>391.51652000000604</v>
      </c>
      <c r="I5" s="1">
        <v>363.37652000000594</v>
      </c>
      <c r="J5" s="1">
        <v>272.198520000006</v>
      </c>
      <c r="K5" s="1">
        <v>294.092520000006</v>
      </c>
      <c r="L5" s="1">
        <v>259.85052000000593</v>
      </c>
      <c r="M5" s="1">
        <v>246.00152000000602</v>
      </c>
      <c r="N5" s="1">
        <v>305.73352000000597</v>
      </c>
      <c r="O5" s="1">
        <v>219.87252000000592</v>
      </c>
      <c r="P5" s="1">
        <v>361.80252000000604</v>
      </c>
      <c r="Q5" s="1">
        <v>276.34652000000602</v>
      </c>
      <c r="R5" s="1">
        <v>297.69252000000603</v>
      </c>
      <c r="S5" s="1">
        <v>265.91052000000599</v>
      </c>
      <c r="T5" s="1">
        <v>337.22052000000605</v>
      </c>
      <c r="U5" s="1">
        <v>289.73552000000598</v>
      </c>
      <c r="V5" s="1">
        <v>248.88352000000597</v>
      </c>
      <c r="W5" s="1">
        <v>328.18752000000597</v>
      </c>
      <c r="X5" s="1">
        <v>321.71352000000593</v>
      </c>
      <c r="Y5" s="1">
        <v>412.53552000000593</v>
      </c>
      <c r="Z5" s="1">
        <v>207.47552000000599</v>
      </c>
      <c r="AA5" s="1">
        <v>263.63952000000597</v>
      </c>
      <c r="AB5" s="1">
        <v>352.25952000000603</v>
      </c>
      <c r="AC5" s="1">
        <v>299.347520000006</v>
      </c>
      <c r="AD5" s="1">
        <v>268.51052000000601</v>
      </c>
      <c r="AE5" s="1">
        <v>338.01152000000593</v>
      </c>
      <c r="AF5" s="1">
        <v>214.75852000000597</v>
      </c>
      <c r="AG5" s="1">
        <v>353.06252000000603</v>
      </c>
      <c r="AH5" s="1">
        <v>188.82752000000599</v>
      </c>
      <c r="AI5" s="1">
        <v>223.93052000000597</v>
      </c>
      <c r="AJ5" s="1">
        <v>316.13952000000592</v>
      </c>
      <c r="AK5" s="1">
        <v>314.78052000000599</v>
      </c>
      <c r="AL5" s="1">
        <v>235.72052000000602</v>
      </c>
      <c r="AM5" s="1">
        <v>289.95352000000599</v>
      </c>
    </row>
    <row r="6" spans="1:56" x14ac:dyDescent="0.25">
      <c r="A6" s="66">
        <f ca="1">Exceedance!U6</f>
        <v>42887</v>
      </c>
      <c r="B6" s="273">
        <v>286.87597999974821</v>
      </c>
      <c r="C6" s="273">
        <v>439.94597999974832</v>
      </c>
      <c r="D6" s="273">
        <v>341.79597999974823</v>
      </c>
      <c r="E6" s="1">
        <v>341.79597999974823</v>
      </c>
      <c r="F6" s="1">
        <v>315.98297999974824</v>
      </c>
      <c r="G6" s="1">
        <v>483.48197999974832</v>
      </c>
      <c r="H6" s="1">
        <v>481.92597999974828</v>
      </c>
      <c r="I6" s="1">
        <v>388.2039799997483</v>
      </c>
      <c r="J6" s="1">
        <v>394.24297999974823</v>
      </c>
      <c r="K6" s="1">
        <v>285.10297999974824</v>
      </c>
      <c r="L6" s="1">
        <v>326.37097999974816</v>
      </c>
      <c r="M6" s="1">
        <v>206.18203305785121</v>
      </c>
      <c r="N6" s="1">
        <v>434.94897999974825</v>
      </c>
      <c r="O6" s="1">
        <v>376.4849799997483</v>
      </c>
      <c r="P6" s="1">
        <v>264.98997999974819</v>
      </c>
      <c r="Q6" s="1">
        <v>358.35597999974817</v>
      </c>
      <c r="R6" s="1">
        <v>334.9369799997483</v>
      </c>
      <c r="S6" s="1">
        <v>578.30397999974832</v>
      </c>
      <c r="T6" s="1">
        <v>284.40797999974819</v>
      </c>
      <c r="U6" s="1">
        <v>428.47097999974818</v>
      </c>
      <c r="V6" s="1">
        <v>286.94397999974831</v>
      </c>
      <c r="W6" s="1">
        <v>511.71197999974822</v>
      </c>
      <c r="X6" s="1">
        <v>255.86697999974817</v>
      </c>
      <c r="Y6" s="1">
        <v>333.51097999974826</v>
      </c>
      <c r="Z6" s="1">
        <v>254.39497999974827</v>
      </c>
      <c r="AA6" s="1">
        <v>369.69997999974822</v>
      </c>
      <c r="AB6" s="1">
        <v>304.29397999974816</v>
      </c>
      <c r="AC6" s="1">
        <v>303.84897999974828</v>
      </c>
      <c r="AD6" s="1">
        <v>257.61497999974824</v>
      </c>
      <c r="AE6" s="1">
        <v>339.03897999974816</v>
      </c>
      <c r="AF6" s="1">
        <v>376.70797999974826</v>
      </c>
      <c r="AG6" s="1">
        <v>307.90497999974821</v>
      </c>
      <c r="AH6" s="1">
        <v>382.66897999974816</v>
      </c>
      <c r="AI6" s="1">
        <v>481.56197999974819</v>
      </c>
      <c r="AJ6" s="1">
        <v>203.0490330578512</v>
      </c>
      <c r="AK6" s="1">
        <v>417.15797999974819</v>
      </c>
      <c r="AL6" s="1">
        <v>373.22197999974821</v>
      </c>
      <c r="AM6" s="1">
        <v>554.93297999974834</v>
      </c>
    </row>
    <row r="7" spans="1:56" x14ac:dyDescent="0.25">
      <c r="A7" s="66">
        <f ca="1">Exceedance!U7</f>
        <v>42917</v>
      </c>
      <c r="B7" s="273">
        <v>113.40205000007491</v>
      </c>
      <c r="C7" s="273">
        <v>167.9220500000749</v>
      </c>
      <c r="D7" s="273">
        <v>132.96205000007487</v>
      </c>
      <c r="E7" s="1">
        <v>132.9620500000749</v>
      </c>
      <c r="F7" s="1">
        <v>170.7010500000749</v>
      </c>
      <c r="G7" s="1">
        <v>266.52505000007488</v>
      </c>
      <c r="H7" s="1">
        <v>213.19805000007489</v>
      </c>
      <c r="I7" s="1">
        <v>133.55305000007488</v>
      </c>
      <c r="J7" s="1">
        <v>162.56805000007486</v>
      </c>
      <c r="K7" s="1">
        <v>108.95005000007487</v>
      </c>
      <c r="L7" s="1">
        <v>128.53005000007488</v>
      </c>
      <c r="M7" s="1">
        <v>89.107996941971834</v>
      </c>
      <c r="N7" s="1">
        <v>169.35405000007489</v>
      </c>
      <c r="O7" s="1">
        <v>169.2550500000749</v>
      </c>
      <c r="P7" s="1">
        <v>129.38105000007488</v>
      </c>
      <c r="Q7" s="1">
        <v>155.31305000007487</v>
      </c>
      <c r="R7" s="1">
        <v>109.39505000007487</v>
      </c>
      <c r="S7" s="1">
        <v>444.67605000007489</v>
      </c>
      <c r="T7" s="1">
        <v>108.18105000007488</v>
      </c>
      <c r="U7" s="1">
        <v>149.97705000007491</v>
      </c>
      <c r="V7" s="1">
        <v>142.8190500000749</v>
      </c>
      <c r="W7" s="1">
        <v>256.7600500000749</v>
      </c>
      <c r="X7" s="1">
        <v>88.044050000074876</v>
      </c>
      <c r="Y7" s="1">
        <v>109.40205000007489</v>
      </c>
      <c r="Z7" s="1">
        <v>81.649050000074894</v>
      </c>
      <c r="AA7" s="1">
        <v>114.97305000007491</v>
      </c>
      <c r="AB7" s="1">
        <v>112.82905000007489</v>
      </c>
      <c r="AC7" s="1">
        <v>127.38105000007486</v>
      </c>
      <c r="AD7" s="1">
        <v>99.002050000074888</v>
      </c>
      <c r="AE7" s="1">
        <v>131.11005000007486</v>
      </c>
      <c r="AF7" s="1">
        <v>156.71405000007488</v>
      </c>
      <c r="AG7" s="1">
        <v>148.98105000007484</v>
      </c>
      <c r="AH7" s="1">
        <v>120.97405000007484</v>
      </c>
      <c r="AI7" s="1">
        <v>206.92505000007489</v>
      </c>
      <c r="AJ7" s="1">
        <v>74.685900826446272</v>
      </c>
      <c r="AK7" s="1">
        <v>135.05105000007489</v>
      </c>
      <c r="AL7" s="1">
        <v>120.17505000007488</v>
      </c>
      <c r="AM7" s="1">
        <v>207.64405000007488</v>
      </c>
    </row>
    <row r="8" spans="1:56" x14ac:dyDescent="0.25">
      <c r="A8" s="66">
        <f ca="1">Exceedance!U8</f>
        <v>42948</v>
      </c>
      <c r="B8" s="273">
        <v>79.504349999937645</v>
      </c>
      <c r="C8" s="273">
        <v>110.29434999993764</v>
      </c>
      <c r="D8" s="273">
        <v>80.28434999993766</v>
      </c>
      <c r="E8" s="1">
        <v>78.032349999937651</v>
      </c>
      <c r="F8" s="1">
        <v>100.22334999993767</v>
      </c>
      <c r="G8" s="1">
        <v>119.11534999993766</v>
      </c>
      <c r="H8" s="1">
        <v>110.99334999993766</v>
      </c>
      <c r="I8" s="1">
        <v>79.624349999937664</v>
      </c>
      <c r="J8" s="1">
        <v>84.462349999937672</v>
      </c>
      <c r="K8" s="1">
        <v>77.386349999937693</v>
      </c>
      <c r="L8" s="1">
        <v>80.003349999937669</v>
      </c>
      <c r="M8" s="1">
        <v>74.14734999993766</v>
      </c>
      <c r="N8" s="1">
        <v>89.488349999937654</v>
      </c>
      <c r="O8" s="1">
        <v>87.627349999937664</v>
      </c>
      <c r="P8" s="1">
        <v>89.981349999937663</v>
      </c>
      <c r="Q8" s="1">
        <v>80.071349999937652</v>
      </c>
      <c r="R8" s="1">
        <v>73.418349999937675</v>
      </c>
      <c r="S8" s="1">
        <v>150.85734999993767</v>
      </c>
      <c r="T8" s="1">
        <v>68.864349999937659</v>
      </c>
      <c r="U8" s="1">
        <v>88.038349999937665</v>
      </c>
      <c r="V8" s="1">
        <v>76.258349999937678</v>
      </c>
      <c r="W8" s="1">
        <v>115.05034999993765</v>
      </c>
      <c r="X8" s="1">
        <v>73.909349999937675</v>
      </c>
      <c r="Y8" s="1">
        <v>87.395349999937665</v>
      </c>
      <c r="Z8" s="1">
        <v>60.828349999937664</v>
      </c>
      <c r="AA8" s="1">
        <v>76.158349999937684</v>
      </c>
      <c r="AB8" s="1">
        <v>73.085349999937677</v>
      </c>
      <c r="AC8" s="1">
        <v>80.28434999993766</v>
      </c>
      <c r="AD8" s="1">
        <v>76.120349999937659</v>
      </c>
      <c r="AE8" s="1">
        <v>84.29234999993767</v>
      </c>
      <c r="AF8" s="1">
        <v>81.905349999937656</v>
      </c>
      <c r="AG8" s="1">
        <v>78.568349999937666</v>
      </c>
      <c r="AH8" s="1">
        <v>80.874349999937664</v>
      </c>
      <c r="AI8" s="1">
        <v>91.587349999937672</v>
      </c>
      <c r="AJ8" s="1">
        <v>56.842446115463268</v>
      </c>
      <c r="AK8" s="1">
        <v>87.737349999937649</v>
      </c>
      <c r="AL8" s="1">
        <v>77.743349999937664</v>
      </c>
      <c r="AM8" s="1">
        <v>94.875349999937669</v>
      </c>
    </row>
    <row r="9" spans="1:56" x14ac:dyDescent="0.25">
      <c r="A9" s="66">
        <f ca="1">Exceedance!U9</f>
        <v>42979</v>
      </c>
      <c r="B9" s="273">
        <v>50.768320000236237</v>
      </c>
      <c r="C9" s="273">
        <v>65.748320000236234</v>
      </c>
      <c r="D9" s="273">
        <v>65.638320000236234</v>
      </c>
      <c r="E9" s="1">
        <v>63.422320000236212</v>
      </c>
      <c r="F9" s="1">
        <v>88.257320000236234</v>
      </c>
      <c r="G9" s="1">
        <v>71.888320000236249</v>
      </c>
      <c r="H9" s="1">
        <v>76.778320000236235</v>
      </c>
      <c r="I9" s="1">
        <v>75.942320000236208</v>
      </c>
      <c r="J9" s="1">
        <v>82.825320000236232</v>
      </c>
      <c r="K9" s="1">
        <v>61.955320000236213</v>
      </c>
      <c r="L9" s="1">
        <v>70.113320000236229</v>
      </c>
      <c r="M9" s="1">
        <v>56.523320000236225</v>
      </c>
      <c r="N9" s="1">
        <v>72.557320000236231</v>
      </c>
      <c r="O9" s="1">
        <v>62.916320000236233</v>
      </c>
      <c r="P9" s="1">
        <v>71.216320000236223</v>
      </c>
      <c r="Q9" s="1">
        <v>72.907320000236211</v>
      </c>
      <c r="R9" s="1">
        <v>63.022320000236228</v>
      </c>
      <c r="S9" s="1">
        <v>87.9733200002362</v>
      </c>
      <c r="T9" s="1">
        <v>58.556320000236219</v>
      </c>
      <c r="U9" s="1">
        <v>72.178320000236212</v>
      </c>
      <c r="V9" s="1">
        <v>57.701320000236223</v>
      </c>
      <c r="W9" s="1">
        <v>77.091320000236223</v>
      </c>
      <c r="X9" s="1">
        <v>60.527320000236216</v>
      </c>
      <c r="Y9" s="1">
        <v>63.192320000236229</v>
      </c>
      <c r="Z9" s="1">
        <v>56.179320000236238</v>
      </c>
      <c r="AA9" s="1">
        <v>85.994320000236215</v>
      </c>
      <c r="AB9" s="1">
        <v>65.531320000236207</v>
      </c>
      <c r="AC9" s="1">
        <v>62.318320000236213</v>
      </c>
      <c r="AD9" s="1">
        <v>62.325320000236218</v>
      </c>
      <c r="AE9" s="1">
        <v>74.695320000236222</v>
      </c>
      <c r="AF9" s="1">
        <v>60.535320000236233</v>
      </c>
      <c r="AG9" s="1">
        <v>61.081320000236211</v>
      </c>
      <c r="AH9" s="1">
        <v>57.804320000236224</v>
      </c>
      <c r="AI9" s="1">
        <v>65.638320000236234</v>
      </c>
      <c r="AJ9" s="1">
        <v>53.354320000236228</v>
      </c>
      <c r="AK9" s="1">
        <v>99.230320000236233</v>
      </c>
      <c r="AL9" s="1">
        <v>70.936320000236236</v>
      </c>
      <c r="AM9" s="1">
        <v>73.749320000236224</v>
      </c>
    </row>
    <row r="10" spans="1:56" x14ac:dyDescent="0.25">
      <c r="A10" s="66">
        <f ca="1">Exceedance!U10</f>
        <v>43009</v>
      </c>
      <c r="B10" s="273">
        <v>34.560179999983554</v>
      </c>
      <c r="C10" s="273">
        <v>46.110179999983544</v>
      </c>
      <c r="D10" s="273">
        <v>49.350179999983531</v>
      </c>
      <c r="E10" s="1">
        <v>51.22317999998355</v>
      </c>
      <c r="F10" s="1">
        <v>55.870179999983542</v>
      </c>
      <c r="G10" s="1">
        <v>52.365179999983539</v>
      </c>
      <c r="H10" s="1">
        <v>60.361179999983563</v>
      </c>
      <c r="I10" s="1">
        <v>84.421179999983551</v>
      </c>
      <c r="J10" s="1">
        <v>69.808179999983565</v>
      </c>
      <c r="K10" s="1">
        <v>43.33117999998354</v>
      </c>
      <c r="L10" s="1">
        <v>47.391179999983542</v>
      </c>
      <c r="M10" s="1">
        <v>41.905179999983545</v>
      </c>
      <c r="N10" s="1">
        <v>73.53117999998355</v>
      </c>
      <c r="O10" s="1">
        <v>44.672179999983562</v>
      </c>
      <c r="P10" s="1">
        <v>46.110179999983544</v>
      </c>
      <c r="Q10" s="1">
        <v>53.858179999983548</v>
      </c>
      <c r="R10" s="1">
        <v>47.751179999983535</v>
      </c>
      <c r="S10" s="1">
        <v>72.299179999983565</v>
      </c>
      <c r="T10" s="1">
        <v>54.235179999983565</v>
      </c>
      <c r="U10" s="1">
        <v>61.141179999983542</v>
      </c>
      <c r="V10" s="1">
        <v>53.038179999983555</v>
      </c>
      <c r="W10" s="1">
        <v>55.924179999983537</v>
      </c>
      <c r="X10" s="1">
        <v>43.570179999983544</v>
      </c>
      <c r="Y10" s="1">
        <v>46.850179999983546</v>
      </c>
      <c r="Z10" s="1">
        <v>51.708179999983543</v>
      </c>
      <c r="AA10" s="1">
        <v>52.600179999983567</v>
      </c>
      <c r="AB10" s="1">
        <v>50.294179999983555</v>
      </c>
      <c r="AC10" s="1">
        <v>61.65417999998354</v>
      </c>
      <c r="AD10" s="1">
        <v>67.532179999983555</v>
      </c>
      <c r="AE10" s="1">
        <v>57.32817999998354</v>
      </c>
      <c r="AF10" s="1">
        <v>45.657179999983541</v>
      </c>
      <c r="AG10" s="1">
        <v>49.004179999983549</v>
      </c>
      <c r="AH10" s="1">
        <v>45.264179999983554</v>
      </c>
      <c r="AI10" s="1">
        <v>52.421179999983543</v>
      </c>
      <c r="AJ10" s="1">
        <v>39.074179999983571</v>
      </c>
      <c r="AK10" s="1">
        <v>72.088179999983538</v>
      </c>
      <c r="AL10" s="1">
        <v>67.924179999983537</v>
      </c>
      <c r="AM10" s="1">
        <v>52.802179999983544</v>
      </c>
    </row>
    <row r="11" spans="1:56" x14ac:dyDescent="0.25">
      <c r="A11" s="66">
        <f ca="1">Exceedance!U11</f>
        <v>43040</v>
      </c>
      <c r="B11" s="273">
        <v>31.608319999979653</v>
      </c>
      <c r="C11" s="273">
        <v>35.938319999979669</v>
      </c>
      <c r="D11" s="273">
        <v>37.008319999979669</v>
      </c>
      <c r="E11" s="1">
        <v>44.040319999979673</v>
      </c>
      <c r="F11" s="1">
        <v>42.342319999979672</v>
      </c>
      <c r="G11" s="1">
        <v>44.972319999979675</v>
      </c>
      <c r="H11" s="1">
        <v>49.406319999979658</v>
      </c>
      <c r="I11" s="1">
        <v>52.445319999979695</v>
      </c>
      <c r="J11" s="1">
        <v>52.652319999979667</v>
      </c>
      <c r="K11" s="1">
        <v>39.636319999979669</v>
      </c>
      <c r="L11" s="1">
        <v>38.46831999997967</v>
      </c>
      <c r="M11" s="1">
        <v>34.758319999979669</v>
      </c>
      <c r="N11" s="1">
        <v>60.257319999979671</v>
      </c>
      <c r="O11" s="1">
        <v>40.536319999979675</v>
      </c>
      <c r="P11" s="1">
        <v>39.798319999979668</v>
      </c>
      <c r="Q11" s="1">
        <v>42.993319999979668</v>
      </c>
      <c r="R11" s="1">
        <v>44.456319999979677</v>
      </c>
      <c r="S11" s="1">
        <v>55.462319999979677</v>
      </c>
      <c r="T11" s="1">
        <v>41.89831999997967</v>
      </c>
      <c r="U11" s="1">
        <v>45.520319999979669</v>
      </c>
      <c r="V11" s="1">
        <v>43.171319999979673</v>
      </c>
      <c r="W11" s="1">
        <v>46.039319999979668</v>
      </c>
      <c r="X11" s="1">
        <v>37.188319999979683</v>
      </c>
      <c r="Y11" s="1">
        <v>43.568319999979678</v>
      </c>
      <c r="Z11" s="1">
        <v>37.069319999979676</v>
      </c>
      <c r="AA11" s="1">
        <v>40.699319999979679</v>
      </c>
      <c r="AB11" s="1">
        <v>45.639319999979669</v>
      </c>
      <c r="AC11" s="1">
        <v>47.743319999979676</v>
      </c>
      <c r="AD11" s="1">
        <v>47.355319999979677</v>
      </c>
      <c r="AE11" s="1">
        <v>45.297319999979692</v>
      </c>
      <c r="AF11" s="1">
        <v>39.763319999979679</v>
      </c>
      <c r="AG11" s="1">
        <v>43.65131999997967</v>
      </c>
      <c r="AH11" s="1">
        <v>42.96631999997966</v>
      </c>
      <c r="AI11" s="1">
        <v>43.795319999979668</v>
      </c>
      <c r="AJ11" s="1">
        <v>33.664319999979675</v>
      </c>
      <c r="AK11" s="1">
        <v>48.746319999979669</v>
      </c>
      <c r="AL11" s="1">
        <v>44.632319999979664</v>
      </c>
      <c r="AM11" s="1">
        <v>47.560319999979683</v>
      </c>
    </row>
    <row r="12" spans="1:56" x14ac:dyDescent="0.25">
      <c r="A12" s="66">
        <f ca="1">Exceedance!U12</f>
        <v>43070</v>
      </c>
      <c r="B12" s="273">
        <v>25.52157024793388</v>
      </c>
      <c r="C12" s="273">
        <v>27.420000000000009</v>
      </c>
      <c r="D12" s="273">
        <v>25.640000000000008</v>
      </c>
      <c r="E12" s="1">
        <v>35.613000000000007</v>
      </c>
      <c r="F12" s="1">
        <v>35.029000000000011</v>
      </c>
      <c r="G12" s="1">
        <v>41.030000000000008</v>
      </c>
      <c r="H12" s="1">
        <v>41.375000000000007</v>
      </c>
      <c r="I12" s="1">
        <v>39.972000000000008</v>
      </c>
      <c r="J12" s="1">
        <v>40.052999999999997</v>
      </c>
      <c r="K12" s="1">
        <v>33.561000000000007</v>
      </c>
      <c r="L12" s="1">
        <v>33.173000000000009</v>
      </c>
      <c r="M12" s="1">
        <v>29.724000000000007</v>
      </c>
      <c r="N12" s="1">
        <v>44.643000000000015</v>
      </c>
      <c r="O12" s="1">
        <v>34.771000000000008</v>
      </c>
      <c r="P12" s="1">
        <v>34.245000000000005</v>
      </c>
      <c r="Q12" s="1">
        <v>35.387000000000008</v>
      </c>
      <c r="R12" s="1">
        <v>35.798000000000009</v>
      </c>
      <c r="S12" s="1">
        <v>48.953000000000024</v>
      </c>
      <c r="T12" s="1">
        <v>34.687000000000005</v>
      </c>
      <c r="U12" s="1">
        <v>37.230000000000004</v>
      </c>
      <c r="V12" s="1">
        <v>37.426000000000009</v>
      </c>
      <c r="W12" s="1">
        <v>40.238000000000007</v>
      </c>
      <c r="X12" s="1">
        <v>31.681000000000012</v>
      </c>
      <c r="Y12" s="1">
        <v>35.894000000000005</v>
      </c>
      <c r="Z12" s="1">
        <v>30.286000000000016</v>
      </c>
      <c r="AA12" s="1">
        <v>35.291000000000011</v>
      </c>
      <c r="AB12" s="1">
        <v>36.346000000000011</v>
      </c>
      <c r="AC12" s="1">
        <v>36.219000000000008</v>
      </c>
      <c r="AD12" s="1">
        <v>35.442000000000007</v>
      </c>
      <c r="AE12" s="1">
        <v>37.177000000000007</v>
      </c>
      <c r="AF12" s="1">
        <v>33.902000000000008</v>
      </c>
      <c r="AG12" s="1">
        <v>35.39500000000001</v>
      </c>
      <c r="AH12" s="1">
        <v>36.363000000000007</v>
      </c>
      <c r="AI12" s="1">
        <v>37.425000000000004</v>
      </c>
      <c r="AJ12" s="1">
        <v>29.22900000000001</v>
      </c>
      <c r="AK12" s="1">
        <v>39.540000000000006</v>
      </c>
      <c r="AL12" s="1">
        <v>35.324000000000019</v>
      </c>
      <c r="AM12" s="1">
        <v>42.998000000000012</v>
      </c>
    </row>
    <row r="13" spans="1:56" x14ac:dyDescent="0.25">
      <c r="A13" s="66">
        <f ca="1">Exceedance!U13</f>
        <v>43101</v>
      </c>
      <c r="B13" s="273">
        <v>25.001570247933881</v>
      </c>
      <c r="C13" s="273">
        <v>25.590000000000003</v>
      </c>
      <c r="D13" s="273">
        <v>24.571570247933881</v>
      </c>
      <c r="E13" s="1">
        <v>31.047000000000011</v>
      </c>
      <c r="F13" s="1">
        <v>30.885000000000005</v>
      </c>
      <c r="G13" s="1">
        <v>38.494000000000007</v>
      </c>
      <c r="H13" s="1">
        <v>36.813000000000002</v>
      </c>
      <c r="I13" s="1">
        <v>34.416000000000004</v>
      </c>
      <c r="J13" s="1">
        <v>33.411999999999999</v>
      </c>
      <c r="K13" s="1">
        <v>29.644000000000016</v>
      </c>
      <c r="L13" s="1">
        <v>29.538000000000007</v>
      </c>
      <c r="M13" s="1">
        <v>26.61157024793388</v>
      </c>
      <c r="N13" s="1">
        <v>36.857999999999997</v>
      </c>
      <c r="O13" s="1">
        <v>30.367000000000001</v>
      </c>
      <c r="P13" s="1">
        <v>31.233000000000004</v>
      </c>
      <c r="Q13" s="1">
        <v>31.26400000000001</v>
      </c>
      <c r="R13" s="1">
        <v>31.063000000000002</v>
      </c>
      <c r="S13" s="1">
        <v>41.952000000000012</v>
      </c>
      <c r="T13" s="1">
        <v>30.17700000000001</v>
      </c>
      <c r="U13" s="1">
        <v>33.248000000000005</v>
      </c>
      <c r="V13" s="1">
        <v>33.20300000000001</v>
      </c>
      <c r="W13" s="1">
        <v>39.156999999999996</v>
      </c>
      <c r="X13" s="1">
        <v>28.171000000000006</v>
      </c>
      <c r="Y13" s="1">
        <v>31.521000000000008</v>
      </c>
      <c r="Z13" s="1">
        <v>27.41957024793388</v>
      </c>
      <c r="AA13" s="1">
        <v>31.015000000000001</v>
      </c>
      <c r="AB13" s="1">
        <v>36.414000000000001</v>
      </c>
      <c r="AC13" s="1">
        <v>31.171000000000006</v>
      </c>
      <c r="AD13" s="1">
        <v>31.312000000000001</v>
      </c>
      <c r="AE13" s="1">
        <v>32.176000000000009</v>
      </c>
      <c r="AF13" s="1">
        <v>30.25</v>
      </c>
      <c r="AG13" s="1">
        <v>30.917999999999999</v>
      </c>
      <c r="AH13" s="1">
        <v>31.879000000000008</v>
      </c>
      <c r="AI13" s="1">
        <v>33.469000000000008</v>
      </c>
      <c r="AJ13" s="1">
        <v>26.522570247933881</v>
      </c>
      <c r="AK13" s="1">
        <v>34.533000000000008</v>
      </c>
      <c r="AL13" s="1">
        <v>30.803000000000001</v>
      </c>
      <c r="AM13" s="1">
        <v>38.172000000000004</v>
      </c>
    </row>
    <row r="14" spans="1:56" x14ac:dyDescent="0.25">
      <c r="A14" s="66">
        <f ca="1">Exceedance!U14</f>
        <v>43132</v>
      </c>
      <c r="B14" s="273">
        <v>22.585289256198344</v>
      </c>
      <c r="C14" s="273">
        <v>24.354579999977648</v>
      </c>
      <c r="D14" s="273">
        <v>22.903009752043776</v>
      </c>
      <c r="E14" s="1">
        <v>26.025579999977655</v>
      </c>
      <c r="F14" s="1">
        <v>26.381579999977649</v>
      </c>
      <c r="G14" s="1">
        <v>29.954579999977653</v>
      </c>
      <c r="H14" s="1">
        <v>30.924579999977652</v>
      </c>
      <c r="I14" s="1">
        <v>45.627579999977648</v>
      </c>
      <c r="J14" s="1">
        <v>30.360579999977656</v>
      </c>
      <c r="K14" s="1">
        <v>24.69157999997767</v>
      </c>
      <c r="L14" s="1">
        <v>25.02957999997767</v>
      </c>
      <c r="M14" s="1">
        <v>22.644289256198345</v>
      </c>
      <c r="N14" s="1">
        <v>31.601579999977648</v>
      </c>
      <c r="O14" s="1">
        <v>26.353579999977658</v>
      </c>
      <c r="P14" s="1">
        <v>29.853579999977658</v>
      </c>
      <c r="Q14" s="1">
        <v>26.08457999997767</v>
      </c>
      <c r="R14" s="1">
        <v>29.638579999977658</v>
      </c>
      <c r="S14" s="1">
        <v>39.626579999977679</v>
      </c>
      <c r="T14" s="1">
        <v>24.937579999977672</v>
      </c>
      <c r="U14" s="1">
        <v>29.45057999997767</v>
      </c>
      <c r="V14" s="1">
        <v>30.937579999977668</v>
      </c>
      <c r="W14" s="1">
        <v>37.414579999977647</v>
      </c>
      <c r="X14" s="1">
        <v>26.969579999977658</v>
      </c>
      <c r="Y14" s="1">
        <v>26.228579999977672</v>
      </c>
      <c r="Z14" s="1">
        <v>27.606289256198341</v>
      </c>
      <c r="AA14" s="1">
        <v>26.285579999977653</v>
      </c>
      <c r="AB14" s="1">
        <v>30.877579999977655</v>
      </c>
      <c r="AC14" s="1">
        <v>25.757579999977651</v>
      </c>
      <c r="AD14" s="1">
        <v>28.873579999977654</v>
      </c>
      <c r="AE14" s="1">
        <v>26.521579999977657</v>
      </c>
      <c r="AF14" s="1">
        <v>26.50957999997765</v>
      </c>
      <c r="AG14" s="1">
        <v>25.671579999977656</v>
      </c>
      <c r="AH14" s="1">
        <v>25.999579999977669</v>
      </c>
      <c r="AI14" s="1">
        <v>28.24157999997767</v>
      </c>
      <c r="AJ14" s="1">
        <v>22.097289256198348</v>
      </c>
      <c r="AK14" s="1">
        <v>31.868579999977662</v>
      </c>
      <c r="AL14" s="1">
        <v>29.129579999977658</v>
      </c>
      <c r="AM14" s="1">
        <v>32.262579999977653</v>
      </c>
    </row>
    <row r="15" spans="1:56" x14ac:dyDescent="0.25">
      <c r="A15" s="66">
        <f ca="1">Exceedance!U15</f>
        <v>43160</v>
      </c>
      <c r="B15" s="273">
        <v>35.595320247945082</v>
      </c>
      <c r="C15" s="273">
        <v>41.659170000033519</v>
      </c>
      <c r="D15" s="273">
        <v>38.309170000033511</v>
      </c>
      <c r="E15" s="1">
        <v>40.12217000003352</v>
      </c>
      <c r="F15" s="1">
        <v>41.009170000033521</v>
      </c>
      <c r="G15" s="1">
        <v>32.693170000033525</v>
      </c>
      <c r="H15" s="1">
        <v>45.135170000033519</v>
      </c>
      <c r="I15" s="1">
        <v>75.700170000033523</v>
      </c>
      <c r="J15" s="1">
        <v>37.056170000033497</v>
      </c>
      <c r="K15" s="1">
        <v>34.477170000033517</v>
      </c>
      <c r="L15" s="1">
        <v>51.843170000033524</v>
      </c>
      <c r="M15" s="1">
        <v>37.501890495878953</v>
      </c>
      <c r="N15" s="1">
        <v>46.597170000033522</v>
      </c>
      <c r="O15" s="1">
        <v>39.991170000033506</v>
      </c>
      <c r="P15" s="1">
        <v>50.978170000033522</v>
      </c>
      <c r="Q15" s="1">
        <v>45.805170000033513</v>
      </c>
      <c r="R15" s="1">
        <v>59.164170000033508</v>
      </c>
      <c r="S15" s="1">
        <v>48.449170000033519</v>
      </c>
      <c r="T15" s="1">
        <v>44.752170000033495</v>
      </c>
      <c r="U15" s="1">
        <v>43.354170000033513</v>
      </c>
      <c r="V15" s="1">
        <v>41.737170000033508</v>
      </c>
      <c r="W15" s="1">
        <v>40.374170000033509</v>
      </c>
      <c r="X15" s="1">
        <v>39.045170000033501</v>
      </c>
      <c r="Y15" s="1">
        <v>31.627170000033512</v>
      </c>
      <c r="Z15" s="1">
        <v>38.696890495878939</v>
      </c>
      <c r="AA15" s="1">
        <v>55.90417000003351</v>
      </c>
      <c r="AB15" s="1">
        <v>34.951170000033514</v>
      </c>
      <c r="AC15" s="1">
        <v>34.642170000033516</v>
      </c>
      <c r="AD15" s="1">
        <v>64.801170000033508</v>
      </c>
      <c r="AE15" s="1">
        <v>28.78217000003351</v>
      </c>
      <c r="AF15" s="1">
        <v>46.778170000033491</v>
      </c>
      <c r="AG15" s="1">
        <v>30.748170000033515</v>
      </c>
      <c r="AH15" s="1">
        <v>42.749170000033509</v>
      </c>
      <c r="AI15" s="1">
        <v>47.03217000003351</v>
      </c>
      <c r="AJ15" s="1">
        <v>30.429890495878944</v>
      </c>
      <c r="AK15" s="1">
        <v>35.319170000033516</v>
      </c>
      <c r="AL15" s="1">
        <v>48.185170000033523</v>
      </c>
      <c r="AM15" s="1">
        <v>37.570170000033507</v>
      </c>
    </row>
    <row r="16" spans="1:56" x14ac:dyDescent="0.25">
      <c r="A16" s="66">
        <f ca="1">Exceedance!U16</f>
        <v>43191</v>
      </c>
      <c r="B16" s="273">
        <v>64.161530000022623</v>
      </c>
      <c r="C16" s="273">
        <v>93.661530000022623</v>
      </c>
      <c r="D16" s="273">
        <v>77.831530000022639</v>
      </c>
      <c r="E16" s="1">
        <v>53.280530000022637</v>
      </c>
      <c r="F16" s="1">
        <v>44.881530000022636</v>
      </c>
      <c r="G16" s="1">
        <v>55.070530000022643</v>
      </c>
      <c r="H16" s="1">
        <v>96.853530000022616</v>
      </c>
      <c r="I16" s="1">
        <v>121.24353000002264</v>
      </c>
      <c r="J16" s="1">
        <v>90.288530000022632</v>
      </c>
      <c r="K16" s="1">
        <v>71.96753000002262</v>
      </c>
      <c r="L16" s="1">
        <v>120.30953000002265</v>
      </c>
      <c r="M16" s="1">
        <v>74.734530000022616</v>
      </c>
      <c r="N16" s="1">
        <v>65.191530000022638</v>
      </c>
      <c r="O16" s="1">
        <v>93.625530000022621</v>
      </c>
      <c r="P16" s="1">
        <v>107.18453000002262</v>
      </c>
      <c r="Q16" s="1">
        <v>89.797530000022633</v>
      </c>
      <c r="R16" s="1">
        <v>68.218530000022639</v>
      </c>
      <c r="S16" s="1">
        <v>88.996530000022616</v>
      </c>
      <c r="T16" s="1">
        <v>86.302530000022614</v>
      </c>
      <c r="U16" s="1">
        <v>58.937530000022633</v>
      </c>
      <c r="V16" s="1">
        <v>53.367530000022626</v>
      </c>
      <c r="W16" s="1">
        <v>88.624530000022645</v>
      </c>
      <c r="X16" s="1">
        <v>70.037530000022613</v>
      </c>
      <c r="Y16" s="1">
        <v>67.105530000022625</v>
      </c>
      <c r="Z16" s="1">
        <v>61.494530000022635</v>
      </c>
      <c r="AA16" s="1">
        <v>105.41553000002264</v>
      </c>
      <c r="AB16" s="1">
        <v>72.338530000022644</v>
      </c>
      <c r="AC16" s="1">
        <v>94.622530000022621</v>
      </c>
      <c r="AD16" s="1">
        <v>84.530530000022637</v>
      </c>
      <c r="AE16" s="1">
        <v>69.884530000022622</v>
      </c>
      <c r="AF16" s="1">
        <v>71.48153000002263</v>
      </c>
      <c r="AG16" s="1">
        <v>63.325530000022646</v>
      </c>
      <c r="AH16" s="1">
        <v>83.74053000002263</v>
      </c>
      <c r="AI16" s="1">
        <v>91.578530000022624</v>
      </c>
      <c r="AJ16" s="1">
        <v>52.190530000022633</v>
      </c>
      <c r="AK16" s="1">
        <v>66.468530000022625</v>
      </c>
      <c r="AL16" s="1">
        <v>75.352530000022639</v>
      </c>
      <c r="AM16" s="1">
        <v>70.654530000022618</v>
      </c>
    </row>
    <row r="17" spans="1:39" x14ac:dyDescent="0.25">
      <c r="A17" s="66">
        <f ca="1">Exceedance!U17</f>
        <v>43221</v>
      </c>
      <c r="B17" s="273">
        <v>140.33552000000597</v>
      </c>
      <c r="C17" s="273">
        <v>260.46552000000594</v>
      </c>
      <c r="D17" s="273">
        <v>205.80552000000603</v>
      </c>
      <c r="E17" s="1">
        <v>168.483520000006</v>
      </c>
      <c r="F17" s="1">
        <v>151.55695041322318</v>
      </c>
      <c r="G17" s="1">
        <v>472.0945200000059</v>
      </c>
      <c r="H17" s="1">
        <v>374.83552000000594</v>
      </c>
      <c r="I17" s="1">
        <v>314.90852000000598</v>
      </c>
      <c r="J17" s="1">
        <v>278.29052000000604</v>
      </c>
      <c r="K17" s="1">
        <v>122.99895041322314</v>
      </c>
      <c r="L17" s="1">
        <v>164.39352000000599</v>
      </c>
      <c r="M17" s="1">
        <v>98.233950413223127</v>
      </c>
      <c r="N17" s="1">
        <v>163.29752000000602</v>
      </c>
      <c r="O17" s="1">
        <v>165.45052000000601</v>
      </c>
      <c r="P17" s="1">
        <v>308.90252000000601</v>
      </c>
      <c r="Q17" s="1">
        <v>178.73552000000598</v>
      </c>
      <c r="R17" s="1">
        <v>213.34152000000594</v>
      </c>
      <c r="S17" s="1">
        <v>361.09652000000602</v>
      </c>
      <c r="T17" s="1">
        <v>330.02352000000599</v>
      </c>
      <c r="U17" s="1">
        <v>172.46895041322315</v>
      </c>
      <c r="V17" s="1">
        <v>207.83652000000598</v>
      </c>
      <c r="W17" s="1">
        <v>216.69952000000598</v>
      </c>
      <c r="X17" s="1">
        <v>210.80552000000603</v>
      </c>
      <c r="Y17" s="1">
        <v>72.425950413223134</v>
      </c>
      <c r="Z17" s="1">
        <v>156.01995041322311</v>
      </c>
      <c r="AA17" s="1">
        <v>181.64252000000599</v>
      </c>
      <c r="AB17" s="1">
        <v>250.63452000000601</v>
      </c>
      <c r="AC17" s="1">
        <v>195.29252000000602</v>
      </c>
      <c r="AD17" s="1">
        <v>200.20952000000602</v>
      </c>
      <c r="AE17" s="1">
        <v>290.90552000000599</v>
      </c>
      <c r="AF17" s="1">
        <v>257.65952000000601</v>
      </c>
      <c r="AG17" s="1">
        <v>108.46395041322313</v>
      </c>
      <c r="AH17" s="1">
        <v>166.26852000000599</v>
      </c>
      <c r="AI17" s="1">
        <v>95.473950413223122</v>
      </c>
      <c r="AJ17" s="1">
        <v>110.83495041322313</v>
      </c>
      <c r="AK17" s="1">
        <v>247.02752000000598</v>
      </c>
      <c r="AL17" s="1">
        <v>150.83652000000595</v>
      </c>
      <c r="AM17" s="1">
        <v>89.832950413223131</v>
      </c>
    </row>
    <row r="18" spans="1:39" x14ac:dyDescent="0.25">
      <c r="A18" s="66">
        <f ca="1">Exceedance!U18</f>
        <v>43252</v>
      </c>
      <c r="B18" s="273">
        <v>161.38603305785122</v>
      </c>
      <c r="C18" s="273">
        <v>315.02597999974819</v>
      </c>
      <c r="D18" s="273">
        <v>237.84597999974824</v>
      </c>
      <c r="E18" s="1">
        <v>305.27997999974815</v>
      </c>
      <c r="F18" s="1">
        <v>363.24354958653112</v>
      </c>
      <c r="G18" s="1">
        <v>687.56797999974845</v>
      </c>
      <c r="H18" s="1">
        <v>380.20797999974826</v>
      </c>
      <c r="I18" s="1">
        <v>389.91997999974836</v>
      </c>
      <c r="J18" s="1">
        <v>264.20103305785125</v>
      </c>
      <c r="K18" s="1">
        <v>147.69003305785125</v>
      </c>
      <c r="L18" s="1">
        <v>134.61103305785122</v>
      </c>
      <c r="M18" s="1">
        <v>148.46203305785127</v>
      </c>
      <c r="N18" s="1">
        <v>269.11897999974821</v>
      </c>
      <c r="O18" s="1">
        <v>158.1740330578512</v>
      </c>
      <c r="P18" s="1">
        <v>414.32997999974822</v>
      </c>
      <c r="Q18" s="1">
        <v>194.79497999974819</v>
      </c>
      <c r="R18" s="1">
        <v>545.48397999974827</v>
      </c>
      <c r="S18" s="1">
        <v>297.05297999974823</v>
      </c>
      <c r="T18" s="1">
        <v>489.09697999974827</v>
      </c>
      <c r="U18" s="1">
        <v>195.32903305785121</v>
      </c>
      <c r="V18" s="1">
        <v>340.44497999974823</v>
      </c>
      <c r="W18" s="1">
        <v>157.85903305785124</v>
      </c>
      <c r="X18" s="1">
        <v>173.02703305785121</v>
      </c>
      <c r="Y18" s="1">
        <v>58.082033057851227</v>
      </c>
      <c r="Z18" s="1">
        <v>204.49803305785122</v>
      </c>
      <c r="AA18" s="1">
        <v>138.10203305785126</v>
      </c>
      <c r="AB18" s="1">
        <v>273.35403305785127</v>
      </c>
      <c r="AC18" s="1">
        <v>177.20097999974823</v>
      </c>
      <c r="AD18" s="1">
        <v>179.84703305785123</v>
      </c>
      <c r="AE18" s="1">
        <v>539.42397999974821</v>
      </c>
      <c r="AF18" s="1">
        <v>247.53797999974822</v>
      </c>
      <c r="AG18" s="1">
        <v>212.93503305785123</v>
      </c>
      <c r="AH18" s="1">
        <v>430.42397999974821</v>
      </c>
      <c r="AI18" s="1">
        <v>57.741033057851226</v>
      </c>
      <c r="AJ18" s="1">
        <v>124.51103305785122</v>
      </c>
      <c r="AK18" s="1">
        <v>355.37597999974821</v>
      </c>
      <c r="AL18" s="1">
        <v>303.94097999974821</v>
      </c>
      <c r="AM18" s="1">
        <v>99.294033057851223</v>
      </c>
    </row>
    <row r="19" spans="1:39" x14ac:dyDescent="0.25">
      <c r="A19" s="66">
        <f ca="1">Exceedance!U19</f>
        <v>43282</v>
      </c>
      <c r="B19" s="273">
        <v>66.64190082644626</v>
      </c>
      <c r="C19" s="273">
        <v>154.87205000007486</v>
      </c>
      <c r="D19" s="273">
        <v>119.81205000007489</v>
      </c>
      <c r="E19" s="1">
        <v>171.97905000007486</v>
      </c>
      <c r="F19" s="1">
        <v>210.96505000007494</v>
      </c>
      <c r="G19" s="1">
        <v>306.09005000007488</v>
      </c>
      <c r="H19" s="1">
        <v>133.86005000007489</v>
      </c>
      <c r="I19" s="1">
        <v>165.06205000007489</v>
      </c>
      <c r="J19" s="1">
        <v>104.85399694197187</v>
      </c>
      <c r="K19" s="1">
        <v>71.484900826446264</v>
      </c>
      <c r="L19" s="1">
        <v>68.218900826446259</v>
      </c>
      <c r="M19" s="1">
        <v>72.252900826446265</v>
      </c>
      <c r="N19" s="1">
        <v>127.30405000007487</v>
      </c>
      <c r="O19" s="1">
        <v>77.013900826446275</v>
      </c>
      <c r="P19" s="1">
        <v>184.14005000007489</v>
      </c>
      <c r="Q19" s="1">
        <v>78.134050000074879</v>
      </c>
      <c r="R19" s="1">
        <v>450.94505000007484</v>
      </c>
      <c r="S19" s="1">
        <v>118.96205000007485</v>
      </c>
      <c r="T19" s="1">
        <v>170.65305000007484</v>
      </c>
      <c r="U19" s="1">
        <v>95.099900826446259</v>
      </c>
      <c r="V19" s="1">
        <v>178.79905000007489</v>
      </c>
      <c r="W19" s="1">
        <v>65.788900826446266</v>
      </c>
      <c r="X19" s="1">
        <v>68.28290082644628</v>
      </c>
      <c r="Y19" s="1">
        <v>35.718900826446266</v>
      </c>
      <c r="Z19" s="1">
        <v>74.420566528754719</v>
      </c>
      <c r="AA19" s="1">
        <v>66.067900826446277</v>
      </c>
      <c r="AB19" s="1">
        <v>116.78290082644627</v>
      </c>
      <c r="AC19" s="1">
        <v>79.846050000074868</v>
      </c>
      <c r="AD19" s="1">
        <v>79.886900826446279</v>
      </c>
      <c r="AE19" s="1">
        <v>214.22705000007488</v>
      </c>
      <c r="AF19" s="1">
        <v>133.20305000007491</v>
      </c>
      <c r="AG19" s="1">
        <v>79.018900826446256</v>
      </c>
      <c r="AH19" s="1">
        <v>204.39605000007487</v>
      </c>
      <c r="AI19" s="1">
        <v>39.261900826446265</v>
      </c>
      <c r="AJ19" s="1">
        <v>59.797900826446281</v>
      </c>
      <c r="AK19" s="1">
        <v>114.13905000007489</v>
      </c>
      <c r="AL19" s="1">
        <v>113.42805000007488</v>
      </c>
      <c r="AM19" s="1">
        <v>56.388900826446267</v>
      </c>
    </row>
    <row r="20" spans="1:39" x14ac:dyDescent="0.25">
      <c r="A20" s="66">
        <f ca="1">Exceedance!U20</f>
        <v>43313</v>
      </c>
      <c r="B20" s="273">
        <v>53.171900826446269</v>
      </c>
      <c r="C20" s="273">
        <v>90.424349999937647</v>
      </c>
      <c r="D20" s="273">
        <v>75.744349999937668</v>
      </c>
      <c r="E20" s="1">
        <v>95.864349999937659</v>
      </c>
      <c r="F20" s="1">
        <v>96.229349999937668</v>
      </c>
      <c r="G20" s="1">
        <v>133.61034999993765</v>
      </c>
      <c r="H20" s="1">
        <v>76.16734999993767</v>
      </c>
      <c r="I20" s="1">
        <v>82.002349999937664</v>
      </c>
      <c r="J20" s="1">
        <v>71.636349999937693</v>
      </c>
      <c r="K20" s="1">
        <v>51.347900826446271</v>
      </c>
      <c r="L20" s="1">
        <v>57.165900826446276</v>
      </c>
      <c r="M20" s="1">
        <v>49.398015702246099</v>
      </c>
      <c r="N20" s="1">
        <v>72.336349999937667</v>
      </c>
      <c r="O20" s="1">
        <v>60.582900826446277</v>
      </c>
      <c r="P20" s="1">
        <v>83.91134999993767</v>
      </c>
      <c r="Q20" s="1">
        <v>57.130349999937657</v>
      </c>
      <c r="R20" s="1">
        <v>141.08734999993766</v>
      </c>
      <c r="S20" s="1">
        <v>70.147349999937646</v>
      </c>
      <c r="T20" s="1">
        <v>91.331349999937672</v>
      </c>
      <c r="U20" s="1">
        <v>55.362900826446278</v>
      </c>
      <c r="V20" s="1">
        <v>88.996349999937664</v>
      </c>
      <c r="W20" s="1">
        <v>56.616900826446269</v>
      </c>
      <c r="X20" s="1">
        <v>59.465900826446259</v>
      </c>
      <c r="Y20" s="1">
        <v>32.985900826446269</v>
      </c>
      <c r="Z20" s="1">
        <v>57.091349999937655</v>
      </c>
      <c r="AA20" s="1">
        <v>47.273900826446265</v>
      </c>
      <c r="AB20" s="1">
        <v>69.688446115463279</v>
      </c>
      <c r="AC20" s="1">
        <v>64.543349999937675</v>
      </c>
      <c r="AD20" s="1">
        <v>58.330446115463261</v>
      </c>
      <c r="AE20" s="1">
        <v>94.13834999993766</v>
      </c>
      <c r="AF20" s="1">
        <v>67.812349999937666</v>
      </c>
      <c r="AG20" s="1">
        <v>58.379015702246093</v>
      </c>
      <c r="AH20" s="1">
        <v>83.180349999937661</v>
      </c>
      <c r="AI20" s="1">
        <v>36.702900826446268</v>
      </c>
      <c r="AJ20" s="1">
        <v>46.75690082644627</v>
      </c>
      <c r="AK20" s="1">
        <v>72.969349999937663</v>
      </c>
      <c r="AL20" s="1">
        <v>63.76034999993766</v>
      </c>
      <c r="AM20" s="1">
        <v>41.393900826446277</v>
      </c>
    </row>
    <row r="21" spans="1:39" x14ac:dyDescent="0.25">
      <c r="A21" s="66">
        <f ca="1">Exceedance!U21</f>
        <v>43344</v>
      </c>
      <c r="B21" s="273">
        <v>38.720865289253233</v>
      </c>
      <c r="C21" s="273">
        <v>60.008320000236218</v>
      </c>
      <c r="D21" s="273">
        <v>52.678320000236212</v>
      </c>
      <c r="E21" s="1">
        <v>85.684320000236227</v>
      </c>
      <c r="F21" s="1">
        <v>59.917320000236238</v>
      </c>
      <c r="G21" s="1">
        <v>89.066320000236217</v>
      </c>
      <c r="H21" s="1">
        <v>73.720320000236228</v>
      </c>
      <c r="I21" s="1">
        <v>82.380320000236225</v>
      </c>
      <c r="J21" s="1">
        <v>57.568320000236227</v>
      </c>
      <c r="K21" s="1">
        <v>45.12182644628097</v>
      </c>
      <c r="L21" s="1">
        <v>48.003865289253227</v>
      </c>
      <c r="M21" s="1">
        <v>47.721320000236226</v>
      </c>
      <c r="N21" s="1">
        <v>54.481320000236231</v>
      </c>
      <c r="O21" s="1">
        <v>52.050865289253231</v>
      </c>
      <c r="P21" s="1">
        <v>75.543320000236221</v>
      </c>
      <c r="Q21" s="1">
        <v>51.589320000236214</v>
      </c>
      <c r="R21" s="1">
        <v>81.957320000236223</v>
      </c>
      <c r="S21" s="1">
        <v>59.46032000023623</v>
      </c>
      <c r="T21" s="1">
        <v>74.227320000236247</v>
      </c>
      <c r="U21" s="1">
        <v>46.782434876036056</v>
      </c>
      <c r="V21" s="1">
        <v>62.735320000236243</v>
      </c>
      <c r="W21" s="1">
        <v>45.390865289253227</v>
      </c>
      <c r="X21" s="1">
        <v>41.644865289253211</v>
      </c>
      <c r="Y21" s="1">
        <v>29.927826446280982</v>
      </c>
      <c r="Z21" s="1">
        <v>70.993320000236224</v>
      </c>
      <c r="AA21" s="1">
        <v>41.468826446280985</v>
      </c>
      <c r="AB21" s="1">
        <v>56.417320000236238</v>
      </c>
      <c r="AC21" s="1">
        <v>54.242320000236226</v>
      </c>
      <c r="AD21" s="1">
        <v>59.050320000236233</v>
      </c>
      <c r="AE21" s="1">
        <v>67.045320000236245</v>
      </c>
      <c r="AF21" s="1">
        <v>53.357320000236221</v>
      </c>
      <c r="AG21" s="1">
        <v>45.480320000236226</v>
      </c>
      <c r="AH21" s="1">
        <v>59.526320000236204</v>
      </c>
      <c r="AI21" s="1">
        <v>29.455826446280984</v>
      </c>
      <c r="AJ21" s="1">
        <v>63.648434876036077</v>
      </c>
      <c r="AK21" s="1">
        <v>67.823320000236194</v>
      </c>
      <c r="AL21" s="1">
        <v>54.639320000236211</v>
      </c>
      <c r="AM21" s="1">
        <v>33.964826446280981</v>
      </c>
    </row>
    <row r="22" spans="1:39" x14ac:dyDescent="0.25">
      <c r="A22" s="66">
        <f ca="1">Exceedance!U22</f>
        <v>43374</v>
      </c>
      <c r="B22" s="273">
        <v>34.850179999983546</v>
      </c>
      <c r="C22" s="273">
        <v>45.160179999983548</v>
      </c>
      <c r="D22" s="273">
        <v>40.660179999983548</v>
      </c>
      <c r="E22" s="1">
        <v>52.02917999998354</v>
      </c>
      <c r="F22" s="1">
        <v>41.481179999983553</v>
      </c>
      <c r="G22" s="1">
        <v>68.530179999983545</v>
      </c>
      <c r="H22" s="1">
        <v>80.964179999983543</v>
      </c>
      <c r="I22" s="1">
        <v>68.17017999998356</v>
      </c>
      <c r="J22" s="1">
        <v>38.318179999983556</v>
      </c>
      <c r="K22" s="1">
        <v>32.505760330578504</v>
      </c>
      <c r="L22" s="1">
        <v>34.463179999983559</v>
      </c>
      <c r="M22" s="1">
        <v>48.503179999983558</v>
      </c>
      <c r="N22" s="1">
        <v>36.871179999983546</v>
      </c>
      <c r="O22" s="1">
        <v>33.834179999983526</v>
      </c>
      <c r="P22" s="1">
        <v>54.597179999983553</v>
      </c>
      <c r="Q22" s="1">
        <v>36.785179999983534</v>
      </c>
      <c r="R22" s="1">
        <v>65.405179999983531</v>
      </c>
      <c r="S22" s="1">
        <v>54.326179999983545</v>
      </c>
      <c r="T22" s="1">
        <v>61.45517999998355</v>
      </c>
      <c r="U22" s="1">
        <v>43.059179999983584</v>
      </c>
      <c r="V22" s="1">
        <v>42.877179999983532</v>
      </c>
      <c r="W22" s="1">
        <v>35.917179999983539</v>
      </c>
      <c r="X22" s="1">
        <v>32.172179999983555</v>
      </c>
      <c r="Y22" s="1">
        <v>31.768760330578509</v>
      </c>
      <c r="Z22" s="1">
        <v>40.221179999983555</v>
      </c>
      <c r="AA22" s="1">
        <v>34.951760330578509</v>
      </c>
      <c r="AB22" s="1">
        <v>54.784179999983536</v>
      </c>
      <c r="AC22" s="1">
        <v>58.059179999983542</v>
      </c>
      <c r="AD22" s="1">
        <v>42.952179999983571</v>
      </c>
      <c r="AE22" s="1">
        <v>49.938179999983547</v>
      </c>
      <c r="AF22" s="1">
        <v>41.006179999983559</v>
      </c>
      <c r="AG22" s="1">
        <v>33.37317999998357</v>
      </c>
      <c r="AH22" s="1">
        <v>45.705179999983535</v>
      </c>
      <c r="AI22" s="1">
        <v>23.675760330578509</v>
      </c>
      <c r="AJ22" s="1">
        <v>48.966179999983567</v>
      </c>
      <c r="AK22" s="1">
        <v>63.637179999983559</v>
      </c>
      <c r="AL22" s="1">
        <v>35.97217999998356</v>
      </c>
      <c r="AM22" s="1">
        <v>30.363760330578508</v>
      </c>
    </row>
    <row r="23" spans="1:39" x14ac:dyDescent="0.25">
      <c r="A23" s="66">
        <f ca="1">Exceedance!U23</f>
        <v>43405</v>
      </c>
      <c r="B23" s="273">
        <v>32.138319999979657</v>
      </c>
      <c r="C23" s="273">
        <v>34.488319999979687</v>
      </c>
      <c r="D23" s="273">
        <v>33.478319999979668</v>
      </c>
      <c r="E23" s="1">
        <v>39.086319999979679</v>
      </c>
      <c r="F23" s="1">
        <v>35.844319999979668</v>
      </c>
      <c r="G23" s="1">
        <v>55.857319999979673</v>
      </c>
      <c r="H23" s="1">
        <v>49.691319999979669</v>
      </c>
      <c r="I23" s="1">
        <v>51.009319999979674</v>
      </c>
      <c r="J23" s="1">
        <v>35.16231999997968</v>
      </c>
      <c r="K23" s="1">
        <v>25.259809917355366</v>
      </c>
      <c r="L23" s="1">
        <v>28.669319999979674</v>
      </c>
      <c r="M23" s="1">
        <v>40.436319999979673</v>
      </c>
      <c r="N23" s="1">
        <v>33.892319999979669</v>
      </c>
      <c r="O23" s="1">
        <v>29.380319999979676</v>
      </c>
      <c r="P23" s="1">
        <v>43.466319999979689</v>
      </c>
      <c r="Q23" s="1">
        <v>35.014319999979669</v>
      </c>
      <c r="R23" s="1">
        <v>49.885319999979679</v>
      </c>
      <c r="S23" s="1">
        <v>41.90731999997967</v>
      </c>
      <c r="T23" s="1">
        <v>45.665319999979658</v>
      </c>
      <c r="U23" s="1">
        <v>35.202319999979657</v>
      </c>
      <c r="V23" s="1">
        <v>35.269319999979672</v>
      </c>
      <c r="W23" s="1">
        <v>30.787319999979676</v>
      </c>
      <c r="X23" s="1">
        <v>30.83431999997967</v>
      </c>
      <c r="Y23" s="1">
        <v>21.672809917355369</v>
      </c>
      <c r="Z23" s="1">
        <v>30.602319999979656</v>
      </c>
      <c r="AA23" s="1">
        <v>30.918809917355368</v>
      </c>
      <c r="AB23" s="1">
        <v>42.15731999997967</v>
      </c>
      <c r="AC23" s="1">
        <v>40.331319999979669</v>
      </c>
      <c r="AD23" s="1">
        <v>33.272319999979665</v>
      </c>
      <c r="AE23" s="1">
        <v>43.532319999979684</v>
      </c>
      <c r="AF23" s="1">
        <v>36.864319999979664</v>
      </c>
      <c r="AG23" s="1">
        <v>32.599319999979663</v>
      </c>
      <c r="AH23" s="1">
        <v>38.10731999997968</v>
      </c>
      <c r="AI23" s="1">
        <v>19.877809917355371</v>
      </c>
      <c r="AJ23" s="1">
        <v>31.315319999979661</v>
      </c>
      <c r="AK23" s="1">
        <v>41.499319999979669</v>
      </c>
      <c r="AL23" s="1">
        <v>33.11931999997968</v>
      </c>
      <c r="AM23" s="1">
        <v>27.943348099139797</v>
      </c>
    </row>
    <row r="24" spans="1:39" x14ac:dyDescent="0.25">
      <c r="A24" s="66">
        <f ca="1">Exceedance!U24</f>
        <v>43435</v>
      </c>
      <c r="B24" s="273">
        <v>25.640000000000008</v>
      </c>
      <c r="C24" s="273">
        <v>25.640000000000008</v>
      </c>
      <c r="D24" s="273">
        <v>25.640000000000008</v>
      </c>
      <c r="E24" s="1">
        <v>32.074000000000005</v>
      </c>
      <c r="F24" s="1">
        <v>32.367000000000004</v>
      </c>
      <c r="G24" s="1">
        <v>46.977000000000004</v>
      </c>
      <c r="H24" s="1">
        <v>37.490000000000009</v>
      </c>
      <c r="I24" s="1">
        <v>38.658000000000015</v>
      </c>
      <c r="J24" s="1">
        <v>29.52600000000001</v>
      </c>
      <c r="K24" s="1">
        <v>23.580570247933885</v>
      </c>
      <c r="L24" s="1">
        <v>24.367570247933884</v>
      </c>
      <c r="M24" s="1">
        <v>28.111000000000015</v>
      </c>
      <c r="N24" s="1">
        <v>28.783000000000012</v>
      </c>
      <c r="O24" s="1">
        <v>25.156570247933878</v>
      </c>
      <c r="P24" s="1">
        <v>35.788000000000004</v>
      </c>
      <c r="Q24" s="1">
        <v>27.436</v>
      </c>
      <c r="R24" s="1">
        <v>43.876000000000012</v>
      </c>
      <c r="S24" s="1">
        <v>34.911000000000008</v>
      </c>
      <c r="T24" s="1">
        <v>37.322000000000017</v>
      </c>
      <c r="U24" s="1">
        <v>30.172000000000008</v>
      </c>
      <c r="V24" s="1">
        <v>30.311000000000007</v>
      </c>
      <c r="W24" s="1">
        <v>26.203570247933882</v>
      </c>
      <c r="X24" s="1">
        <v>25.084570247933883</v>
      </c>
      <c r="Y24" s="1">
        <v>19.170570247933885</v>
      </c>
      <c r="Z24" s="1">
        <v>26.279570247933879</v>
      </c>
      <c r="AA24" s="1">
        <v>26.164570247933881</v>
      </c>
      <c r="AB24" s="1">
        <v>31.246000000000009</v>
      </c>
      <c r="AC24" s="1">
        <v>29.354000000000006</v>
      </c>
      <c r="AD24" s="1">
        <v>26.422000000000008</v>
      </c>
      <c r="AE24" s="1">
        <v>37.260000000000005</v>
      </c>
      <c r="AF24" s="1">
        <v>29.273000000000003</v>
      </c>
      <c r="AG24" s="1">
        <v>26.997570247933883</v>
      </c>
      <c r="AH24" s="1">
        <v>32.19100000000001</v>
      </c>
      <c r="AI24" s="1">
        <v>19.057570247933878</v>
      </c>
      <c r="AJ24" s="1">
        <v>24.37857024793388</v>
      </c>
      <c r="AK24" s="1">
        <v>32.586000000000013</v>
      </c>
      <c r="AL24" s="1">
        <v>29.670000000000009</v>
      </c>
      <c r="AM24" s="1">
        <v>21.927570247933879</v>
      </c>
    </row>
    <row r="25" spans="1:39" x14ac:dyDescent="0.25">
      <c r="A25" s="66">
        <f ca="1">Exceedance!U25</f>
        <v>43466</v>
      </c>
      <c r="B25" s="273">
        <v>24.571570247933881</v>
      </c>
      <c r="C25" s="273">
        <v>24.571570247933881</v>
      </c>
      <c r="D25" s="273">
        <v>24.571570247933881</v>
      </c>
      <c r="E25" s="1">
        <v>28.247000000000007</v>
      </c>
      <c r="F25" s="1">
        <v>30.748999999999999</v>
      </c>
      <c r="G25" s="1">
        <v>41.710999999999999</v>
      </c>
      <c r="H25" s="1">
        <v>32.228000000000002</v>
      </c>
      <c r="I25" s="1">
        <v>32.255000000000003</v>
      </c>
      <c r="J25" s="1">
        <v>26.187570247933877</v>
      </c>
      <c r="K25" s="1">
        <v>21.49857024793388</v>
      </c>
      <c r="L25" s="1">
        <v>22.170570247933878</v>
      </c>
      <c r="M25" s="1">
        <v>22.964570247933878</v>
      </c>
      <c r="N25" s="1">
        <v>25.351570247933882</v>
      </c>
      <c r="O25" s="1">
        <v>23.505570247933882</v>
      </c>
      <c r="P25" s="1">
        <v>31.635000000000009</v>
      </c>
      <c r="Q25" s="1">
        <v>24.080570247933881</v>
      </c>
      <c r="R25" s="1">
        <v>37.493000000000002</v>
      </c>
      <c r="S25" s="1">
        <v>30.326000000000008</v>
      </c>
      <c r="T25" s="1">
        <v>33.310000000000009</v>
      </c>
      <c r="U25" s="1">
        <v>27.221570247933883</v>
      </c>
      <c r="V25" s="1">
        <v>29.929000000000002</v>
      </c>
      <c r="W25" s="1">
        <v>23.82357024793388</v>
      </c>
      <c r="X25" s="1">
        <v>22.516570247933881</v>
      </c>
      <c r="Y25" s="1">
        <v>17.69257024793388</v>
      </c>
      <c r="Z25" s="1">
        <v>23.51557024793388</v>
      </c>
      <c r="AA25" s="1">
        <v>27.251570247933877</v>
      </c>
      <c r="AB25" s="1">
        <v>27.348570247933878</v>
      </c>
      <c r="AC25" s="1">
        <v>25.938570247933878</v>
      </c>
      <c r="AD25" s="1">
        <v>23.284570247933875</v>
      </c>
      <c r="AE25" s="1">
        <v>33.248000000000005</v>
      </c>
      <c r="AF25" s="1">
        <v>25.476000000000006</v>
      </c>
      <c r="AG25" s="1">
        <v>24.307570247933885</v>
      </c>
      <c r="AH25" s="1">
        <v>28.771999999999998</v>
      </c>
      <c r="AI25" s="1">
        <v>17.661570247933881</v>
      </c>
      <c r="AJ25" s="1">
        <v>21.658570247933881</v>
      </c>
      <c r="AK25" s="1">
        <v>28.411000000000008</v>
      </c>
      <c r="AL25" s="1">
        <v>26.486000000000011</v>
      </c>
      <c r="AM25" s="1">
        <v>19.563570247933882</v>
      </c>
    </row>
    <row r="26" spans="1:39" x14ac:dyDescent="0.25">
      <c r="A26" s="66">
        <f ca="1">Exceedance!U26</f>
        <v>43497</v>
      </c>
      <c r="B26" s="273">
        <v>22.903009752043776</v>
      </c>
      <c r="C26" s="273">
        <v>22.903009752043776</v>
      </c>
      <c r="D26" s="273">
        <v>22.903009752043776</v>
      </c>
      <c r="E26" s="1">
        <v>24.190579999977658</v>
      </c>
      <c r="F26" s="1">
        <v>23.807579999977655</v>
      </c>
      <c r="G26" s="1">
        <v>34.75157999997765</v>
      </c>
      <c r="H26" s="1">
        <v>42.55557999997766</v>
      </c>
      <c r="I26" s="1">
        <v>29.27457999997765</v>
      </c>
      <c r="J26" s="1">
        <v>21.653009752043786</v>
      </c>
      <c r="K26" s="1">
        <v>18.202289256198345</v>
      </c>
      <c r="L26" s="1">
        <v>19.076289256198343</v>
      </c>
      <c r="M26" s="1">
        <v>19.958289256198345</v>
      </c>
      <c r="N26" s="1">
        <v>21.911289256198348</v>
      </c>
      <c r="O26" s="1">
        <v>22.818289256198348</v>
      </c>
      <c r="P26" s="1">
        <v>26.39957999997765</v>
      </c>
      <c r="Q26" s="1">
        <v>23.388289256198345</v>
      </c>
      <c r="R26" s="1">
        <v>35.603579999977647</v>
      </c>
      <c r="S26" s="1">
        <v>25.072579999977648</v>
      </c>
      <c r="T26" s="1">
        <v>29.442579999977667</v>
      </c>
      <c r="U26" s="1">
        <v>25.494289256198343</v>
      </c>
      <c r="V26" s="1">
        <v>29.546579999977649</v>
      </c>
      <c r="W26" s="1">
        <v>22.777289256198344</v>
      </c>
      <c r="X26" s="1">
        <v>18.677289256198343</v>
      </c>
      <c r="Y26" s="1">
        <v>19.362289256198341</v>
      </c>
      <c r="Z26" s="1">
        <v>19.860289256198342</v>
      </c>
      <c r="AA26" s="1">
        <v>23.109289256198345</v>
      </c>
      <c r="AB26" s="1">
        <v>22.298289256198341</v>
      </c>
      <c r="AC26" s="1">
        <v>24.196009752043775</v>
      </c>
      <c r="AD26" s="1">
        <v>19.139289256198346</v>
      </c>
      <c r="AE26" s="1">
        <v>28.757579999977654</v>
      </c>
      <c r="AF26" s="1">
        <v>21.26257999997765</v>
      </c>
      <c r="AG26" s="1">
        <v>19.661289256198348</v>
      </c>
      <c r="AH26" s="1">
        <v>24.385579999977651</v>
      </c>
      <c r="AI26" s="1">
        <v>15.099289256198345</v>
      </c>
      <c r="AJ26" s="1">
        <v>20.855289256198347</v>
      </c>
      <c r="AK26" s="1">
        <v>27.14057999997765</v>
      </c>
      <c r="AL26" s="1">
        <v>22.770579999977667</v>
      </c>
      <c r="AM26" s="1">
        <v>16.521289256198344</v>
      </c>
    </row>
    <row r="27" spans="1:39" x14ac:dyDescent="0.25">
      <c r="A27" s="66">
        <f ca="1">Exceedance!U27</f>
        <v>43525</v>
      </c>
      <c r="B27" s="273">
        <v>38.309170000033511</v>
      </c>
      <c r="C27" s="273">
        <v>38.309170000033511</v>
      </c>
      <c r="D27" s="273">
        <v>38.309170000033511</v>
      </c>
      <c r="E27" s="1">
        <v>38.466170000033514</v>
      </c>
      <c r="F27" s="1">
        <v>26.463170000033511</v>
      </c>
      <c r="G27" s="1">
        <v>48.638170000033512</v>
      </c>
      <c r="H27" s="1">
        <v>72.916170000033517</v>
      </c>
      <c r="I27" s="1">
        <v>35.827170000033504</v>
      </c>
      <c r="J27" s="1">
        <v>30.913170000033517</v>
      </c>
      <c r="K27" s="1">
        <v>40.648570247933883</v>
      </c>
      <c r="L27" s="1">
        <v>31.866320247945069</v>
      </c>
      <c r="M27" s="1">
        <v>32.772890495878968</v>
      </c>
      <c r="N27" s="1">
        <v>34.993890495878944</v>
      </c>
      <c r="O27" s="1">
        <v>38.852570247933883</v>
      </c>
      <c r="P27" s="1">
        <v>46.078170000033516</v>
      </c>
      <c r="Q27" s="1">
        <v>51.250890495878956</v>
      </c>
      <c r="R27" s="1">
        <v>44.055170000033506</v>
      </c>
      <c r="S27" s="1">
        <v>42.770170000033509</v>
      </c>
      <c r="T27" s="1">
        <v>43.242170000033511</v>
      </c>
      <c r="U27" s="1">
        <v>35.067890495878949</v>
      </c>
      <c r="V27" s="1">
        <v>32.423170000033508</v>
      </c>
      <c r="W27" s="1">
        <v>32.787570247933878</v>
      </c>
      <c r="X27" s="1">
        <v>22.58557024793388</v>
      </c>
      <c r="Y27" s="1">
        <v>28.926570247933881</v>
      </c>
      <c r="Z27" s="1">
        <v>45.783320247945063</v>
      </c>
      <c r="AA27" s="1">
        <v>26.093570247933879</v>
      </c>
      <c r="AB27" s="1">
        <v>29.969890495878943</v>
      </c>
      <c r="AC27" s="1">
        <v>58.143170000033521</v>
      </c>
      <c r="AD27" s="1">
        <v>20.601890495878958</v>
      </c>
      <c r="AE27" s="1">
        <v>49.28717000003352</v>
      </c>
      <c r="AF27" s="1">
        <v>26.138170000033512</v>
      </c>
      <c r="AG27" s="1">
        <v>34.619320247945062</v>
      </c>
      <c r="AH27" s="1">
        <v>42.284170000033512</v>
      </c>
      <c r="AI27" s="1">
        <v>21.523570247933879</v>
      </c>
      <c r="AJ27" s="1">
        <v>23.141570247933885</v>
      </c>
      <c r="AK27" s="1">
        <v>45.903170000033505</v>
      </c>
      <c r="AL27" s="1">
        <v>27.942170000033506</v>
      </c>
      <c r="AM27" s="1">
        <v>28.177570247933883</v>
      </c>
    </row>
    <row r="28" spans="1:39" x14ac:dyDescent="0.25">
      <c r="A28" s="66">
        <f ca="1">Exceedance!U28</f>
        <v>43556</v>
      </c>
      <c r="B28" s="273">
        <v>77.831530000022639</v>
      </c>
      <c r="C28" s="273">
        <v>77.831530000022639</v>
      </c>
      <c r="D28" s="273">
        <v>77.831530000022639</v>
      </c>
      <c r="E28" s="1">
        <v>42.376530000022626</v>
      </c>
      <c r="F28" s="1">
        <v>47.590530000022618</v>
      </c>
      <c r="G28" s="1">
        <v>98.454530000022643</v>
      </c>
      <c r="H28" s="1">
        <v>119.04253000002264</v>
      </c>
      <c r="I28" s="1">
        <v>88.205530000022605</v>
      </c>
      <c r="J28" s="1">
        <v>67.822530000022624</v>
      </c>
      <c r="K28" s="1">
        <v>100.61781818181827</v>
      </c>
      <c r="L28" s="1">
        <v>69.349530000022625</v>
      </c>
      <c r="M28" s="1">
        <v>50.957530000022608</v>
      </c>
      <c r="N28" s="1">
        <v>87.014530000022646</v>
      </c>
      <c r="O28" s="1">
        <v>92.503280000033797</v>
      </c>
      <c r="P28" s="1">
        <v>90.666530000022661</v>
      </c>
      <c r="Q28" s="1">
        <v>61.49053000002263</v>
      </c>
      <c r="R28" s="1">
        <v>84.401530000022632</v>
      </c>
      <c r="S28" s="1">
        <v>83.998530000022612</v>
      </c>
      <c r="T28" s="1">
        <v>59.034530000022627</v>
      </c>
      <c r="U28" s="1">
        <v>47.655530000022637</v>
      </c>
      <c r="V28" s="1">
        <v>77.824530000022619</v>
      </c>
      <c r="W28" s="1">
        <v>60.918280000033832</v>
      </c>
      <c r="X28" s="1">
        <v>54.989280000033801</v>
      </c>
      <c r="Y28" s="1">
        <v>49.280809917355363</v>
      </c>
      <c r="Z28" s="1">
        <v>94.693530000022662</v>
      </c>
      <c r="AA28" s="1">
        <v>59.100809917355363</v>
      </c>
      <c r="AB28" s="1">
        <v>89.451530000022629</v>
      </c>
      <c r="AC28" s="1">
        <v>78.305530000022614</v>
      </c>
      <c r="AD28" s="1">
        <v>60.884809917355362</v>
      </c>
      <c r="AE28" s="1">
        <v>73.013530000022627</v>
      </c>
      <c r="AF28" s="1">
        <v>57.929530000022631</v>
      </c>
      <c r="AG28" s="1">
        <v>74.526530000022646</v>
      </c>
      <c r="AH28" s="1">
        <v>86.675530000022619</v>
      </c>
      <c r="AI28" s="1">
        <v>42.168809917355368</v>
      </c>
      <c r="AJ28" s="1">
        <v>50.86780991735538</v>
      </c>
      <c r="AK28" s="1">
        <v>72.997530000022621</v>
      </c>
      <c r="AL28" s="1">
        <v>59.112530000022637</v>
      </c>
      <c r="AM28" s="1">
        <v>41.781809917355368</v>
      </c>
    </row>
    <row r="29" spans="1:39" x14ac:dyDescent="0.25">
      <c r="A29" s="66">
        <f ca="1">Exceedance!U29</f>
        <v>43586</v>
      </c>
      <c r="B29" s="273">
        <v>205.80552000000603</v>
      </c>
      <c r="C29" s="273">
        <v>205.80552000000603</v>
      </c>
      <c r="D29" s="273">
        <v>205.80552000000603</v>
      </c>
      <c r="E29" s="1">
        <v>146.68095041322314</v>
      </c>
      <c r="F29" s="1">
        <v>445.68252000000604</v>
      </c>
      <c r="G29" s="1">
        <v>376.73952000000594</v>
      </c>
      <c r="H29" s="1">
        <v>311.86152000000595</v>
      </c>
      <c r="I29" s="1">
        <v>272.29052000000604</v>
      </c>
      <c r="J29" s="1">
        <v>118.30095041322312</v>
      </c>
      <c r="K29" s="1">
        <v>145.14995041322311</v>
      </c>
      <c r="L29" s="1">
        <v>91.833950413223135</v>
      </c>
      <c r="M29" s="1">
        <v>137.06095041322311</v>
      </c>
      <c r="N29" s="1">
        <v>157.40695041322314</v>
      </c>
      <c r="O29" s="1">
        <v>269.42052000000598</v>
      </c>
      <c r="P29" s="1">
        <v>180.73652000000598</v>
      </c>
      <c r="Q29" s="1">
        <v>195.550520000006</v>
      </c>
      <c r="R29" s="1">
        <v>354.88952000000597</v>
      </c>
      <c r="S29" s="1">
        <v>319.77152000000598</v>
      </c>
      <c r="T29" s="1">
        <v>173.60795041322319</v>
      </c>
      <c r="U29" s="1">
        <v>191.69095041322316</v>
      </c>
      <c r="V29" s="1">
        <v>201.00252000000597</v>
      </c>
      <c r="W29" s="1">
        <v>196.46495041322316</v>
      </c>
      <c r="X29" s="1">
        <v>64.861950413223141</v>
      </c>
      <c r="Y29" s="1">
        <v>132.20995041322311</v>
      </c>
      <c r="Z29" s="1">
        <v>169.11995041322314</v>
      </c>
      <c r="AA29" s="1">
        <v>219.12895041322318</v>
      </c>
      <c r="AB29" s="1">
        <v>189.28052000000602</v>
      </c>
      <c r="AC29" s="1">
        <v>189.59452000000596</v>
      </c>
      <c r="AD29" s="1">
        <v>259.44224008267321</v>
      </c>
      <c r="AE29" s="1">
        <v>259.65452000000596</v>
      </c>
      <c r="AF29" s="1">
        <v>102.62495041322312</v>
      </c>
      <c r="AG29" s="1">
        <v>151.15195041322315</v>
      </c>
      <c r="AH29" s="1">
        <v>91.705950413223135</v>
      </c>
      <c r="AI29" s="1">
        <v>93.108950413223127</v>
      </c>
      <c r="AJ29" s="1">
        <v>207.17199008268446</v>
      </c>
      <c r="AK29" s="1">
        <v>146.91452000000598</v>
      </c>
      <c r="AL29" s="1">
        <v>79.491950413223137</v>
      </c>
      <c r="AM29" s="1">
        <v>139.83895041322313</v>
      </c>
    </row>
    <row r="30" spans="1:39" x14ac:dyDescent="0.25">
      <c r="A30" s="66">
        <f ca="1">Exceedance!U30</f>
        <v>43617</v>
      </c>
      <c r="B30" s="273">
        <v>237.84597999974824</v>
      </c>
      <c r="C30" s="273">
        <v>237.84597999974824</v>
      </c>
      <c r="D30" s="273">
        <v>237.84597999974824</v>
      </c>
      <c r="E30" s="1">
        <v>360.99554958653107</v>
      </c>
      <c r="F30" s="1">
        <v>672.42597999974817</v>
      </c>
      <c r="G30" s="1">
        <v>394.67197999974826</v>
      </c>
      <c r="H30" s="1">
        <v>388.51197999974823</v>
      </c>
      <c r="I30" s="1">
        <v>261.46503305785126</v>
      </c>
      <c r="J30" s="1">
        <v>144.66503305785122</v>
      </c>
      <c r="K30" s="1">
        <v>130.89503305785121</v>
      </c>
      <c r="L30" s="1">
        <v>141.84903305785124</v>
      </c>
      <c r="M30" s="1">
        <v>246.6395495865311</v>
      </c>
      <c r="N30" s="1">
        <v>153.85903305785124</v>
      </c>
      <c r="O30" s="1">
        <v>398.36797999974817</v>
      </c>
      <c r="P30" s="1">
        <v>195.8139799997482</v>
      </c>
      <c r="Q30" s="1">
        <v>523.74297999974829</v>
      </c>
      <c r="R30" s="1">
        <v>294.02697999974822</v>
      </c>
      <c r="S30" s="1">
        <v>492.1679799997483</v>
      </c>
      <c r="T30" s="1">
        <v>195.95603305785122</v>
      </c>
      <c r="U30" s="1">
        <v>325.58854958653103</v>
      </c>
      <c r="V30" s="1">
        <v>151.60503305785122</v>
      </c>
      <c r="W30" s="1">
        <v>171.56003305785123</v>
      </c>
      <c r="X30" s="1">
        <v>53.657033057851237</v>
      </c>
      <c r="Y30" s="1">
        <v>181.86903305785123</v>
      </c>
      <c r="Z30" s="1">
        <v>132.24203305785122</v>
      </c>
      <c r="AA30" s="1">
        <v>264.23803305785117</v>
      </c>
      <c r="AB30" s="1">
        <v>173.65097999974824</v>
      </c>
      <c r="AC30" s="1">
        <v>175.47703305785123</v>
      </c>
      <c r="AD30" s="1">
        <v>511.4659799997483</v>
      </c>
      <c r="AE30" s="1">
        <v>253.38097999974818</v>
      </c>
      <c r="AF30" s="1">
        <v>206.28903305785124</v>
      </c>
      <c r="AG30" s="1">
        <v>409.31454958653114</v>
      </c>
      <c r="AH30" s="1">
        <v>55.895033057851229</v>
      </c>
      <c r="AI30" s="1">
        <v>107.09303305785122</v>
      </c>
      <c r="AJ30" s="1">
        <v>324.74497999974824</v>
      </c>
      <c r="AK30" s="1">
        <v>301.39897999974818</v>
      </c>
      <c r="AL30" s="1">
        <v>91.731033057851221</v>
      </c>
      <c r="AM30" s="1">
        <v>273.13201966920957</v>
      </c>
    </row>
    <row r="31" spans="1:39" x14ac:dyDescent="0.25">
      <c r="A31" s="66">
        <f ca="1">Exceedance!U31</f>
        <v>43647</v>
      </c>
      <c r="B31" s="273">
        <v>119.81205000007489</v>
      </c>
      <c r="C31" s="273">
        <v>119.81205000007489</v>
      </c>
      <c r="D31" s="273">
        <v>119.81205000007489</v>
      </c>
      <c r="E31" s="1">
        <v>209.67005000007484</v>
      </c>
      <c r="F31" s="1">
        <v>301.80605000007483</v>
      </c>
      <c r="G31" s="1">
        <v>139.67005000007487</v>
      </c>
      <c r="H31" s="1">
        <v>163.96105000007486</v>
      </c>
      <c r="I31" s="1">
        <v>104.24899694197184</v>
      </c>
      <c r="J31" s="1">
        <v>69.553900826446281</v>
      </c>
      <c r="K31" s="1">
        <v>65.205900826446268</v>
      </c>
      <c r="L31" s="1">
        <v>69.40490082644628</v>
      </c>
      <c r="M31" s="1">
        <v>118.50305000007489</v>
      </c>
      <c r="N31" s="1">
        <v>74.488900826446269</v>
      </c>
      <c r="O31" s="1">
        <v>184.89305000007488</v>
      </c>
      <c r="P31" s="1">
        <v>78.356050000074873</v>
      </c>
      <c r="Q31" s="1">
        <v>443.33105000007487</v>
      </c>
      <c r="R31" s="1">
        <v>116.84505000007489</v>
      </c>
      <c r="S31" s="1">
        <v>176.75105000007491</v>
      </c>
      <c r="T31" s="1">
        <v>95.159900826446247</v>
      </c>
      <c r="U31" s="1">
        <v>173.9750500000749</v>
      </c>
      <c r="V31" s="1">
        <v>61.82990082644627</v>
      </c>
      <c r="W31" s="1">
        <v>67.275900826446275</v>
      </c>
      <c r="X31" s="1">
        <v>31.771900826446267</v>
      </c>
      <c r="Y31" s="1">
        <v>67.805900826446276</v>
      </c>
      <c r="Z31" s="1">
        <v>62.551900826446278</v>
      </c>
      <c r="AA31" s="1">
        <v>115.37190082644626</v>
      </c>
      <c r="AB31" s="1">
        <v>77.546050000074871</v>
      </c>
      <c r="AC31" s="1">
        <v>77.377900826446279</v>
      </c>
      <c r="AD31" s="1">
        <v>207.31605000007488</v>
      </c>
      <c r="AE31" s="1">
        <v>140.33505000007483</v>
      </c>
      <c r="AF31" s="1">
        <v>76.071900826446281</v>
      </c>
      <c r="AG31" s="1">
        <v>198.8610500000749</v>
      </c>
      <c r="AH31" s="1">
        <v>37.093900826446273</v>
      </c>
      <c r="AI31" s="1">
        <v>53.011900826446272</v>
      </c>
      <c r="AJ31" s="1">
        <v>104.96905000007489</v>
      </c>
      <c r="AK31" s="1">
        <v>112.01205000007491</v>
      </c>
      <c r="AL31" s="1">
        <v>50.911900826446271</v>
      </c>
      <c r="AM31" s="1">
        <v>161.63005000007487</v>
      </c>
    </row>
    <row r="32" spans="1:39" x14ac:dyDescent="0.25">
      <c r="A32" s="66">
        <f ca="1">Exceedance!U32</f>
        <v>43678</v>
      </c>
      <c r="B32" s="273">
        <v>75.744349999937668</v>
      </c>
      <c r="C32" s="273">
        <v>75.744349999937668</v>
      </c>
      <c r="D32" s="273">
        <v>75.744349999937668</v>
      </c>
      <c r="E32" s="1">
        <v>95.094349999937663</v>
      </c>
      <c r="F32" s="1">
        <v>131.05434999993767</v>
      </c>
      <c r="G32" s="1">
        <v>78.727349999937672</v>
      </c>
      <c r="H32" s="1">
        <v>81.000349999937669</v>
      </c>
      <c r="I32" s="1">
        <v>70.82334999993769</v>
      </c>
      <c r="J32" s="1">
        <v>49.77490082644627</v>
      </c>
      <c r="K32" s="1">
        <v>54.458900826446275</v>
      </c>
      <c r="L32" s="1">
        <v>45.853900826446278</v>
      </c>
      <c r="M32" s="1">
        <v>66.131349999937669</v>
      </c>
      <c r="N32" s="1">
        <v>58.469900826446271</v>
      </c>
      <c r="O32" s="1">
        <v>81.099349999937687</v>
      </c>
      <c r="P32" s="1">
        <v>57.245349999937666</v>
      </c>
      <c r="Q32" s="1">
        <v>138.04234999993767</v>
      </c>
      <c r="R32" s="1">
        <v>68.354349999937682</v>
      </c>
      <c r="S32" s="1">
        <v>92.372349999937668</v>
      </c>
      <c r="T32" s="1">
        <v>55.320900826446262</v>
      </c>
      <c r="U32" s="1">
        <v>85.999349999937664</v>
      </c>
      <c r="V32" s="1">
        <v>53.116900826446276</v>
      </c>
      <c r="W32" s="1">
        <v>57.723900826446275</v>
      </c>
      <c r="X32" s="1">
        <v>29.01590082644627</v>
      </c>
      <c r="Y32" s="1">
        <v>48.09190082644627</v>
      </c>
      <c r="Z32" s="1">
        <v>44.352900826446266</v>
      </c>
      <c r="AA32" s="1">
        <v>63.64690082644627</v>
      </c>
      <c r="AB32" s="1">
        <v>62.510349999937667</v>
      </c>
      <c r="AC32" s="1">
        <v>55.303446115463281</v>
      </c>
      <c r="AD32" s="1">
        <v>90.261349999937664</v>
      </c>
      <c r="AE32" s="1">
        <v>69.89434999993766</v>
      </c>
      <c r="AF32" s="1">
        <v>55.202015702246108</v>
      </c>
      <c r="AG32" s="1">
        <v>79.967349999937667</v>
      </c>
      <c r="AH32" s="1">
        <v>34.497900826446269</v>
      </c>
      <c r="AI32" s="1">
        <v>43.037900826446268</v>
      </c>
      <c r="AJ32" s="1">
        <v>66.922349999937666</v>
      </c>
      <c r="AK32" s="1">
        <v>62.59134999993767</v>
      </c>
      <c r="AL32" s="1">
        <v>36.770900826446272</v>
      </c>
      <c r="AM32" s="1">
        <v>89.628349999937669</v>
      </c>
    </row>
    <row r="33" spans="1:39" x14ac:dyDescent="0.25">
      <c r="A33" s="66">
        <f ca="1">Exceedance!U33</f>
        <v>43709</v>
      </c>
      <c r="B33" s="273">
        <v>52.678320000236212</v>
      </c>
      <c r="C33" s="273">
        <v>52.678320000236212</v>
      </c>
      <c r="D33" s="273">
        <v>52.678320000236212</v>
      </c>
      <c r="E33" s="1">
        <v>58.961320000236242</v>
      </c>
      <c r="F33" s="1">
        <v>87.060320000236231</v>
      </c>
      <c r="G33" s="1">
        <v>74.276320000236211</v>
      </c>
      <c r="H33" s="1">
        <v>81.489320000236248</v>
      </c>
      <c r="I33" s="1">
        <v>56.868320000236231</v>
      </c>
      <c r="J33" s="1">
        <v>43.71182644628098</v>
      </c>
      <c r="K33" s="1">
        <v>40.829434876036053</v>
      </c>
      <c r="L33" s="1">
        <v>45.216434876036075</v>
      </c>
      <c r="M33" s="1">
        <v>49.445320000236222</v>
      </c>
      <c r="N33" s="1">
        <v>47.74743487603606</v>
      </c>
      <c r="O33" s="1">
        <v>73.021320000236244</v>
      </c>
      <c r="P33" s="1">
        <v>51.68832000023621</v>
      </c>
      <c r="Q33" s="1">
        <v>79.677320000236207</v>
      </c>
      <c r="R33" s="1">
        <v>57.880320000236239</v>
      </c>
      <c r="S33" s="1">
        <v>74.224320000236233</v>
      </c>
      <c r="T33" s="1">
        <v>47.776434876036056</v>
      </c>
      <c r="U33" s="1">
        <v>60.273320000236225</v>
      </c>
      <c r="V33" s="1">
        <v>40.913826446280972</v>
      </c>
      <c r="W33" s="1">
        <v>37.960826446280983</v>
      </c>
      <c r="X33" s="1">
        <v>26.370826446280986</v>
      </c>
      <c r="Y33" s="1">
        <v>56.263826446280987</v>
      </c>
      <c r="Z33" s="1">
        <v>38.922826446280979</v>
      </c>
      <c r="AA33" s="1">
        <v>43.634826446280975</v>
      </c>
      <c r="AB33" s="1">
        <v>52.564320000236229</v>
      </c>
      <c r="AC33" s="1">
        <v>56.916320000236212</v>
      </c>
      <c r="AD33" s="1">
        <v>63.984320000236231</v>
      </c>
      <c r="AE33" s="1">
        <v>54.543320000236243</v>
      </c>
      <c r="AF33" s="1">
        <v>43.376320000236234</v>
      </c>
      <c r="AG33" s="1">
        <v>56.967320000236214</v>
      </c>
      <c r="AH33" s="1">
        <v>27.456826446280985</v>
      </c>
      <c r="AI33" s="1">
        <v>54.787826446280988</v>
      </c>
      <c r="AJ33" s="1">
        <v>62.536320000236238</v>
      </c>
      <c r="AK33" s="1">
        <v>53.642320000236232</v>
      </c>
      <c r="AL33" s="1">
        <v>29.866826446280985</v>
      </c>
      <c r="AM33" s="1">
        <v>80.703320000236218</v>
      </c>
    </row>
    <row r="34" spans="1:39" x14ac:dyDescent="0.25">
      <c r="A34" s="66">
        <f ca="1">Exceedance!U34</f>
        <v>43739</v>
      </c>
      <c r="B34" s="273">
        <v>34.850179999983546</v>
      </c>
      <c r="C34" s="273">
        <v>45.160179999983548</v>
      </c>
      <c r="D34" s="273">
        <v>40.660179999983548</v>
      </c>
      <c r="E34" s="1">
        <v>40.592179999983543</v>
      </c>
      <c r="F34" s="1">
        <v>66.676179999983546</v>
      </c>
      <c r="G34" s="1">
        <v>82.946179999983556</v>
      </c>
      <c r="H34" s="1">
        <v>67.370179999983534</v>
      </c>
      <c r="I34" s="1">
        <v>37.689179999983544</v>
      </c>
      <c r="J34" s="1">
        <v>31.273760330578504</v>
      </c>
      <c r="K34" s="1">
        <v>31.77217999998356</v>
      </c>
      <c r="L34" s="1">
        <v>46.562179999983556</v>
      </c>
      <c r="M34" s="1">
        <v>32.299179999983537</v>
      </c>
      <c r="N34" s="1">
        <v>32.121179999983568</v>
      </c>
      <c r="O34" s="1">
        <v>52.242179999983556</v>
      </c>
      <c r="P34" s="1">
        <v>36.88017999998354</v>
      </c>
      <c r="Q34" s="1">
        <v>63.29217999998356</v>
      </c>
      <c r="R34" s="1">
        <v>52.815179999983542</v>
      </c>
      <c r="S34" s="1">
        <v>61.825179999983554</v>
      </c>
      <c r="T34" s="1">
        <v>43.00817999998354</v>
      </c>
      <c r="U34" s="1">
        <v>40.617179999983556</v>
      </c>
      <c r="V34" s="1">
        <v>31.763218842955791</v>
      </c>
      <c r="W34" s="1">
        <v>29.593788429738645</v>
      </c>
      <c r="X34" s="1">
        <v>28.409760330578504</v>
      </c>
      <c r="Y34" s="1">
        <v>34.658760330578509</v>
      </c>
      <c r="Z34" s="1">
        <v>32.639760330578504</v>
      </c>
      <c r="AA34" s="1">
        <v>52.416227107418692</v>
      </c>
      <c r="AB34" s="1">
        <v>56.367179999983563</v>
      </c>
      <c r="AC34" s="1">
        <v>41.064179999983558</v>
      </c>
      <c r="AD34" s="1">
        <v>47.128179999983544</v>
      </c>
      <c r="AE34" s="1">
        <v>42.070179999983537</v>
      </c>
      <c r="AF34" s="1">
        <v>31.408179999983538</v>
      </c>
      <c r="AG34" s="1">
        <v>43.308179999983544</v>
      </c>
      <c r="AH34" s="1">
        <v>21.832760330578509</v>
      </c>
      <c r="AI34" s="1">
        <v>43.609760330578517</v>
      </c>
      <c r="AJ34" s="1">
        <v>58.592179999983564</v>
      </c>
      <c r="AK34" s="1">
        <v>35.030179999983552</v>
      </c>
      <c r="AL34" s="1">
        <v>26.661760330578513</v>
      </c>
      <c r="AM34" s="1">
        <v>47.930179999983572</v>
      </c>
    </row>
    <row r="35" spans="1:39" x14ac:dyDescent="0.25">
      <c r="A35" s="66">
        <f ca="1">Exceedance!U35</f>
        <v>43770</v>
      </c>
      <c r="B35" s="273">
        <v>32.138319999979657</v>
      </c>
      <c r="C35" s="273">
        <v>34.488319999979687</v>
      </c>
      <c r="D35" s="273">
        <v>33.478319999979668</v>
      </c>
      <c r="E35" s="1">
        <v>35.081319999979691</v>
      </c>
      <c r="F35" s="1">
        <v>54.207319999979674</v>
      </c>
      <c r="G35" s="1">
        <v>51.504319999979671</v>
      </c>
      <c r="H35" s="1">
        <v>50.232319999979673</v>
      </c>
      <c r="I35" s="1">
        <v>34.580319999979686</v>
      </c>
      <c r="J35" s="1">
        <v>24.235809917355372</v>
      </c>
      <c r="K35" s="1">
        <v>26.404319999979659</v>
      </c>
      <c r="L35" s="1">
        <v>38.938319999979676</v>
      </c>
      <c r="M35" s="1">
        <v>29.802319999979673</v>
      </c>
      <c r="N35" s="1">
        <v>27.929319999979676</v>
      </c>
      <c r="O35" s="1">
        <v>41.546319999979666</v>
      </c>
      <c r="P35" s="1">
        <v>35.118319999979668</v>
      </c>
      <c r="Q35" s="1">
        <v>48.128319999979674</v>
      </c>
      <c r="R35" s="1">
        <v>40.613319999979687</v>
      </c>
      <c r="S35" s="1">
        <v>45.893319999979674</v>
      </c>
      <c r="T35" s="1">
        <v>35.20931999997967</v>
      </c>
      <c r="U35" s="1">
        <v>33.398319999979677</v>
      </c>
      <c r="V35" s="1">
        <v>28.203319999979669</v>
      </c>
      <c r="W35" s="1">
        <v>29.616319999979687</v>
      </c>
      <c r="X35" s="1">
        <v>18.961809917355371</v>
      </c>
      <c r="Y35" s="1">
        <v>25.307809917355367</v>
      </c>
      <c r="Z35" s="1">
        <v>28.949809917355367</v>
      </c>
      <c r="AA35" s="1">
        <v>39.866319999979659</v>
      </c>
      <c r="AB35" s="1">
        <v>38.948319999979674</v>
      </c>
      <c r="AC35" s="1">
        <v>31.774319999979657</v>
      </c>
      <c r="AD35" s="1">
        <v>41.086319999979686</v>
      </c>
      <c r="AE35" s="1">
        <v>37.897319999979672</v>
      </c>
      <c r="AF35" s="1">
        <v>30.851319999979683</v>
      </c>
      <c r="AG35" s="1">
        <v>36.048319999979668</v>
      </c>
      <c r="AH35" s="1">
        <v>18.25180991735537</v>
      </c>
      <c r="AI35" s="1">
        <v>26.371809917355368</v>
      </c>
      <c r="AJ35" s="1">
        <v>37.567319999979659</v>
      </c>
      <c r="AK35" s="1">
        <v>32.313319999979655</v>
      </c>
      <c r="AL35" s="1">
        <v>22.299809917355372</v>
      </c>
      <c r="AM35" s="1">
        <v>35.648319999979662</v>
      </c>
    </row>
    <row r="36" spans="1:39" x14ac:dyDescent="0.25">
      <c r="A36" s="66">
        <f ca="1">Exceedance!U36</f>
        <v>43800</v>
      </c>
      <c r="B36" s="273">
        <v>25.640000000000008</v>
      </c>
      <c r="C36" s="273">
        <v>25.640000000000008</v>
      </c>
      <c r="D36" s="273">
        <v>25.640000000000008</v>
      </c>
      <c r="E36" s="1">
        <v>31.587000000000007</v>
      </c>
      <c r="F36" s="1">
        <v>45.459000000000017</v>
      </c>
      <c r="G36" s="1">
        <v>38.602000000000004</v>
      </c>
      <c r="H36" s="1">
        <v>37.979000000000006</v>
      </c>
      <c r="I36" s="1">
        <v>29.015000000000008</v>
      </c>
      <c r="J36" s="1">
        <v>22.552570247933879</v>
      </c>
      <c r="K36" s="1">
        <v>22.517570247933882</v>
      </c>
      <c r="L36" s="1">
        <v>26.766000000000009</v>
      </c>
      <c r="M36" s="1">
        <v>25.16657024793388</v>
      </c>
      <c r="N36" s="1">
        <v>23.952570247933885</v>
      </c>
      <c r="O36" s="1">
        <v>33.855000000000011</v>
      </c>
      <c r="P36" s="1">
        <v>27.530000000000008</v>
      </c>
      <c r="Q36" s="1">
        <v>42.241000000000007</v>
      </c>
      <c r="R36" s="1">
        <v>33.76400000000001</v>
      </c>
      <c r="S36" s="1">
        <v>37.333000000000006</v>
      </c>
      <c r="T36" s="1">
        <v>30.180000000000007</v>
      </c>
      <c r="U36" s="1">
        <v>28.497000000000003</v>
      </c>
      <c r="V36" s="1">
        <v>24.026570247933883</v>
      </c>
      <c r="W36" s="1">
        <v>24.094570247933888</v>
      </c>
      <c r="X36" s="1">
        <v>16.55657024793388</v>
      </c>
      <c r="Y36" s="1">
        <v>23.711570247933885</v>
      </c>
      <c r="Z36" s="1">
        <v>24.276570247933879</v>
      </c>
      <c r="AA36" s="1">
        <v>29.265570247933884</v>
      </c>
      <c r="AB36" s="1">
        <v>28.121000000000006</v>
      </c>
      <c r="AC36" s="1">
        <v>25.039570247933884</v>
      </c>
      <c r="AD36" s="1">
        <v>34.979000000000006</v>
      </c>
      <c r="AE36" s="1">
        <v>30.205000000000013</v>
      </c>
      <c r="AF36" s="1">
        <v>25.487570247933881</v>
      </c>
      <c r="AG36" s="1">
        <v>30.277000000000008</v>
      </c>
      <c r="AH36" s="1">
        <v>17.529570247933879</v>
      </c>
      <c r="AI36" s="1">
        <v>22.017570247933882</v>
      </c>
      <c r="AJ36" s="1">
        <v>28.992000000000008</v>
      </c>
      <c r="AK36" s="1">
        <v>28.907000000000007</v>
      </c>
      <c r="AL36" s="1">
        <v>18.896570247933884</v>
      </c>
      <c r="AM36" s="1">
        <v>28.89500000000001</v>
      </c>
    </row>
    <row r="37" spans="1:39" x14ac:dyDescent="0.25">
      <c r="A37" s="66">
        <f ca="1">Exceedance!U37</f>
        <v>43831</v>
      </c>
      <c r="B37" s="254">
        <v>24.571570247933881</v>
      </c>
      <c r="C37" s="254">
        <v>24.571570247933881</v>
      </c>
      <c r="D37" s="254">
        <v>24.571570247933881</v>
      </c>
      <c r="E37" s="1">
        <v>30.027000000000005</v>
      </c>
      <c r="F37" s="1">
        <v>40.33100000000001</v>
      </c>
      <c r="G37" s="1">
        <v>33.118000000000002</v>
      </c>
      <c r="H37" s="1">
        <v>31.675000000000004</v>
      </c>
      <c r="I37" s="1">
        <v>25.641570247933881</v>
      </c>
      <c r="J37" s="1">
        <v>20.560570247933878</v>
      </c>
      <c r="K37" s="1">
        <v>20.475570247933881</v>
      </c>
      <c r="L37" s="1">
        <v>21.90257024793388</v>
      </c>
      <c r="M37" s="1">
        <v>22.361570247933884</v>
      </c>
      <c r="N37" s="1">
        <v>22.380570247933882</v>
      </c>
      <c r="O37" s="1">
        <v>29.851000000000006</v>
      </c>
      <c r="P37" s="1">
        <v>24.078570247933882</v>
      </c>
      <c r="Q37" s="1">
        <v>36.040000000000006</v>
      </c>
      <c r="R37" s="1">
        <v>29.293000000000006</v>
      </c>
      <c r="S37" s="1">
        <v>33.274000000000008</v>
      </c>
      <c r="T37" s="1">
        <v>27.16357024793388</v>
      </c>
      <c r="U37" s="1">
        <v>28.216570247933884</v>
      </c>
      <c r="V37" s="1">
        <v>21.82057024793388</v>
      </c>
      <c r="W37" s="1">
        <v>21.585570247933877</v>
      </c>
      <c r="X37" s="1">
        <v>15.327570247933879</v>
      </c>
      <c r="Y37" s="1">
        <v>21.236570247933884</v>
      </c>
      <c r="Z37" s="1">
        <v>25.459570247933886</v>
      </c>
      <c r="AA37" s="1">
        <v>25.515570247933887</v>
      </c>
      <c r="AB37" s="1">
        <v>25.092570247933882</v>
      </c>
      <c r="AC37" s="1">
        <v>22.109570247933885</v>
      </c>
      <c r="AD37" s="1">
        <v>31.185000000000006</v>
      </c>
      <c r="AE37" s="1">
        <v>26.282000000000004</v>
      </c>
      <c r="AF37" s="1">
        <v>22.95157024793388</v>
      </c>
      <c r="AG37" s="1">
        <v>27.039000000000005</v>
      </c>
      <c r="AH37" s="1">
        <v>16.270570247933883</v>
      </c>
      <c r="AI37" s="1">
        <v>19.473570247933878</v>
      </c>
      <c r="AJ37" s="1">
        <v>25.176000000000009</v>
      </c>
      <c r="AK37" s="1">
        <v>25.811000000000003</v>
      </c>
      <c r="AL37" s="1">
        <v>16.825570247933879</v>
      </c>
      <c r="AM37" s="1">
        <v>25.394000000000002</v>
      </c>
    </row>
    <row r="38" spans="1:39" x14ac:dyDescent="0.25">
      <c r="A38" s="66">
        <f ca="1">Exceedance!U38</f>
        <v>43862</v>
      </c>
      <c r="B38" s="254">
        <v>22.904049586776857</v>
      </c>
      <c r="C38" s="254">
        <v>22.904049586776857</v>
      </c>
      <c r="D38" s="254">
        <v>22.904049586776857</v>
      </c>
      <c r="E38" s="1">
        <v>24.005579999977648</v>
      </c>
      <c r="F38" s="1">
        <v>34.796579999977652</v>
      </c>
      <c r="G38" s="1">
        <v>44.521579999977646</v>
      </c>
      <c r="H38" s="1">
        <v>29.670579999977633</v>
      </c>
      <c r="I38" s="1">
        <v>22.072009752043758</v>
      </c>
      <c r="J38" s="1">
        <v>18.108049586776858</v>
      </c>
      <c r="K38" s="1">
        <v>18.333049586776855</v>
      </c>
      <c r="L38" s="1">
        <v>19.831049586776857</v>
      </c>
      <c r="M38" s="1">
        <v>20.261049586776856</v>
      </c>
      <c r="N38" s="1">
        <v>22.728049586776855</v>
      </c>
      <c r="O38" s="1">
        <v>25.742579999977664</v>
      </c>
      <c r="P38" s="1">
        <v>24.541049586776857</v>
      </c>
      <c r="Q38" s="1">
        <v>35.615579999977662</v>
      </c>
      <c r="R38" s="1">
        <v>25.026579999977649</v>
      </c>
      <c r="S38" s="1">
        <v>30.339579999977651</v>
      </c>
      <c r="T38" s="1">
        <v>26.308049586776857</v>
      </c>
      <c r="U38" s="1">
        <v>28.919009752043767</v>
      </c>
      <c r="V38" s="1">
        <v>21.928049586776854</v>
      </c>
      <c r="W38" s="1">
        <v>18.533049586776851</v>
      </c>
      <c r="X38" s="1">
        <v>17.931049586776854</v>
      </c>
      <c r="Y38" s="1">
        <v>18.817049586776857</v>
      </c>
      <c r="Z38" s="1">
        <v>22.463049586776858</v>
      </c>
      <c r="AA38" s="1">
        <v>21.490049586776856</v>
      </c>
      <c r="AB38" s="1">
        <v>24.014049586776864</v>
      </c>
      <c r="AC38" s="1">
        <v>18.800049586776858</v>
      </c>
      <c r="AD38" s="1">
        <v>28.153579999977669</v>
      </c>
      <c r="AE38" s="1">
        <v>22.638579999977651</v>
      </c>
      <c r="AF38" s="1">
        <v>19.243049586776856</v>
      </c>
      <c r="AG38" s="1">
        <v>23.810579999977648</v>
      </c>
      <c r="AH38" s="1">
        <v>14.424049586776855</v>
      </c>
      <c r="AI38" s="1">
        <v>19.674049586776857</v>
      </c>
      <c r="AJ38" s="1">
        <v>25.220579999977648</v>
      </c>
      <c r="AK38" s="1">
        <v>23.100579999977647</v>
      </c>
      <c r="AL38" s="1">
        <v>14.841049586776853</v>
      </c>
      <c r="AM38" s="1">
        <v>22.759579999977646</v>
      </c>
    </row>
    <row r="39" spans="1:39" x14ac:dyDescent="0.25">
      <c r="A39" s="66">
        <f ca="1">Exceedance!U39</f>
        <v>43891</v>
      </c>
      <c r="B39" s="254">
        <v>38.308130165300433</v>
      </c>
      <c r="C39" s="254">
        <v>38.308130165300433</v>
      </c>
      <c r="D39" s="254">
        <v>38.308130165300433</v>
      </c>
      <c r="E39" s="1">
        <v>25.888170000033512</v>
      </c>
      <c r="F39" s="1">
        <v>47.820170000033507</v>
      </c>
      <c r="G39" s="1">
        <v>74.071170000033504</v>
      </c>
      <c r="H39" s="1">
        <v>35.093170000033517</v>
      </c>
      <c r="I39" s="1">
        <v>30.947170000033516</v>
      </c>
      <c r="J39" s="1">
        <v>40.430570247933879</v>
      </c>
      <c r="K39" s="1">
        <v>29.882570247933884</v>
      </c>
      <c r="L39" s="1">
        <v>31.662130165300432</v>
      </c>
      <c r="M39" s="1">
        <v>31.157570247933879</v>
      </c>
      <c r="N39" s="1">
        <v>39.578570247933875</v>
      </c>
      <c r="O39" s="1">
        <v>44.195170000033521</v>
      </c>
      <c r="P39" s="1">
        <v>51.720130165300439</v>
      </c>
      <c r="Q39" s="1">
        <v>42.73817000003352</v>
      </c>
      <c r="R39" s="1">
        <v>43.04917000003352</v>
      </c>
      <c r="S39" s="1">
        <v>42.98017000003351</v>
      </c>
      <c r="T39" s="1">
        <v>35.88313016530045</v>
      </c>
      <c r="U39" s="1">
        <v>31.01017000003354</v>
      </c>
      <c r="V39" s="1">
        <v>31.225570247933884</v>
      </c>
      <c r="W39" s="1">
        <v>21.711570247933881</v>
      </c>
      <c r="X39" s="1">
        <v>26.908570247933881</v>
      </c>
      <c r="Y39" s="1">
        <v>43.418570247933872</v>
      </c>
      <c r="Z39" s="1">
        <v>24.554570247933885</v>
      </c>
      <c r="AA39" s="1">
        <v>28.03557024793388</v>
      </c>
      <c r="AB39" s="1">
        <v>57.512130165300434</v>
      </c>
      <c r="AC39" s="1">
        <v>19.76857024793388</v>
      </c>
      <c r="AD39" s="1">
        <v>47.739170000033511</v>
      </c>
      <c r="AE39" s="1">
        <v>26.769170000033508</v>
      </c>
      <c r="AF39" s="1">
        <v>33.37857024793388</v>
      </c>
      <c r="AG39" s="1">
        <v>41.892170000033516</v>
      </c>
      <c r="AH39" s="1">
        <v>20.721570247933876</v>
      </c>
      <c r="AI39" s="1">
        <v>21.240570247933881</v>
      </c>
      <c r="AJ39" s="1">
        <v>44.745170000033518</v>
      </c>
      <c r="AK39" s="1">
        <v>27.327170000033508</v>
      </c>
      <c r="AL39" s="1">
        <v>25.824570247933885</v>
      </c>
      <c r="AM39" s="1">
        <v>35.941170000033509</v>
      </c>
    </row>
    <row r="40" spans="1:39" x14ac:dyDescent="0.25">
      <c r="A40" s="66">
        <f ca="1">Exceedance!U40</f>
        <v>43922</v>
      </c>
      <c r="B40" s="254">
        <v>77.831530000022639</v>
      </c>
      <c r="C40" s="254">
        <v>77.831530000022639</v>
      </c>
      <c r="D40" s="254">
        <v>77.831530000022639</v>
      </c>
      <c r="E40" s="1">
        <v>47.701530000022643</v>
      </c>
      <c r="F40" s="1">
        <v>100.92453000002263</v>
      </c>
      <c r="G40" s="1">
        <v>120.26353000002263</v>
      </c>
      <c r="H40" s="1">
        <v>95.410530000022632</v>
      </c>
      <c r="I40" s="1">
        <v>69.194530000022638</v>
      </c>
      <c r="J40" s="1">
        <v>99.748809917355373</v>
      </c>
      <c r="K40" s="1">
        <v>65.87151966945531</v>
      </c>
      <c r="L40" s="1">
        <v>50.360530000022621</v>
      </c>
      <c r="M40" s="1">
        <v>86.7325196694553</v>
      </c>
      <c r="N40" s="1">
        <v>92.778519669455335</v>
      </c>
      <c r="O40" s="1">
        <v>88.537530000022628</v>
      </c>
      <c r="P40" s="1">
        <v>64.547530000022633</v>
      </c>
      <c r="Q40" s="1">
        <v>84.274530000022637</v>
      </c>
      <c r="R40" s="1">
        <v>84.396530000022636</v>
      </c>
      <c r="S40" s="1">
        <v>58.756530000022643</v>
      </c>
      <c r="T40" s="1">
        <v>49.762530000022636</v>
      </c>
      <c r="U40" s="1">
        <v>80.881530000022622</v>
      </c>
      <c r="V40" s="1">
        <v>60.335519669455287</v>
      </c>
      <c r="W40" s="1">
        <v>53.047519669455298</v>
      </c>
      <c r="X40" s="1">
        <v>48.313809917355357</v>
      </c>
      <c r="Y40" s="1">
        <v>87.589809917355367</v>
      </c>
      <c r="Z40" s="1">
        <v>58.797809917355359</v>
      </c>
      <c r="AA40" s="1">
        <v>85.804519669455303</v>
      </c>
      <c r="AB40" s="1">
        <v>81.551530000022623</v>
      </c>
      <c r="AC40" s="1">
        <v>61.409809917355361</v>
      </c>
      <c r="AD40" s="1">
        <v>72.647530000022627</v>
      </c>
      <c r="AE40" s="1">
        <v>58.66653000002264</v>
      </c>
      <c r="AF40" s="1">
        <v>74.105519669455333</v>
      </c>
      <c r="AG40" s="1">
        <v>84.831530000022624</v>
      </c>
      <c r="AH40" s="1">
        <v>41.784809917355361</v>
      </c>
      <c r="AI40" s="1">
        <v>48.772809917355374</v>
      </c>
      <c r="AJ40" s="1">
        <v>69.559530000022647</v>
      </c>
      <c r="AK40" s="1">
        <v>61.120530000022619</v>
      </c>
      <c r="AL40" s="1">
        <v>40.550809917355359</v>
      </c>
      <c r="AM40" s="1">
        <v>41.399530000022637</v>
      </c>
    </row>
    <row r="41" spans="1:39" x14ac:dyDescent="0.25">
      <c r="A41" s="66">
        <f ca="1">Exceedance!U41</f>
        <v>43952</v>
      </c>
      <c r="B41" s="254">
        <v>205.80552000000603</v>
      </c>
      <c r="C41" s="254">
        <v>205.80552000000603</v>
      </c>
      <c r="D41" s="254">
        <v>205.80552000000603</v>
      </c>
      <c r="E41" s="1">
        <v>470.40452000000607</v>
      </c>
      <c r="F41" s="1">
        <v>386.53352000000609</v>
      </c>
      <c r="G41" s="1">
        <v>314.26352000000594</v>
      </c>
      <c r="H41" s="1">
        <v>270.62852000000595</v>
      </c>
      <c r="I41" s="1">
        <v>120.79895041322311</v>
      </c>
      <c r="J41" s="1">
        <v>148.47095041322316</v>
      </c>
      <c r="K41" s="1">
        <v>89.93395041322313</v>
      </c>
      <c r="L41" s="1">
        <v>141.24695041322315</v>
      </c>
      <c r="M41" s="1">
        <v>155.74095041322312</v>
      </c>
      <c r="N41" s="1">
        <v>277.996520000006</v>
      </c>
      <c r="O41" s="1">
        <v>179.23052000000595</v>
      </c>
      <c r="P41" s="1">
        <v>203.42152000000598</v>
      </c>
      <c r="Q41" s="1">
        <v>361.53652000000602</v>
      </c>
      <c r="R41" s="1">
        <v>329.383520000006</v>
      </c>
      <c r="S41" s="1">
        <v>174.18295041322312</v>
      </c>
      <c r="T41" s="1">
        <v>198.99452000000596</v>
      </c>
      <c r="U41" s="1">
        <v>203.42152000000598</v>
      </c>
      <c r="V41" s="1">
        <v>197.37695041322314</v>
      </c>
      <c r="W41" s="1">
        <v>64.193950413223135</v>
      </c>
      <c r="X41" s="1">
        <v>135.93595041322311</v>
      </c>
      <c r="Y41" s="1">
        <v>167.85195041322316</v>
      </c>
      <c r="Z41" s="1">
        <v>225.47095041322316</v>
      </c>
      <c r="AA41" s="1">
        <v>187.23952000000602</v>
      </c>
      <c r="AB41" s="1">
        <v>190.06952000000598</v>
      </c>
      <c r="AC41" s="1">
        <v>269.97522975210597</v>
      </c>
      <c r="AD41" s="1">
        <v>263.53452000000601</v>
      </c>
      <c r="AE41" s="1">
        <v>103.49395041322312</v>
      </c>
      <c r="AF41" s="1">
        <v>155.38195041322314</v>
      </c>
      <c r="AG41" s="1">
        <v>91.192950413223144</v>
      </c>
      <c r="AH41" s="1">
        <v>92.43695041322313</v>
      </c>
      <c r="AI41" s="1">
        <v>198.89195041322316</v>
      </c>
      <c r="AJ41" s="1">
        <v>148.83752000000595</v>
      </c>
      <c r="AK41" s="1">
        <v>80.659950413223143</v>
      </c>
      <c r="AL41" s="1">
        <v>140.47095041322314</v>
      </c>
      <c r="AM41" s="1">
        <v>152.76695041322316</v>
      </c>
    </row>
    <row r="42" spans="1:39" x14ac:dyDescent="0.25">
      <c r="A42" s="66">
        <f ca="1">Exceedance!U42</f>
        <v>43983</v>
      </c>
      <c r="B42" s="254">
        <v>237.84597999974824</v>
      </c>
      <c r="C42" s="254">
        <v>237.84597999974824</v>
      </c>
      <c r="D42" s="254">
        <v>237.84597999974824</v>
      </c>
      <c r="E42" s="1">
        <v>663.23197999974843</v>
      </c>
      <c r="F42" s="1">
        <v>385.49997999974823</v>
      </c>
      <c r="G42" s="1">
        <v>390.32197999974824</v>
      </c>
      <c r="H42" s="1">
        <v>262.44203305785118</v>
      </c>
      <c r="I42" s="1">
        <v>143.95903305785126</v>
      </c>
      <c r="J42" s="1">
        <v>127.69603305785122</v>
      </c>
      <c r="K42" s="1">
        <v>141.16003305785122</v>
      </c>
      <c r="L42" s="1">
        <v>246.51454958653105</v>
      </c>
      <c r="M42" s="1">
        <v>149.83303305785122</v>
      </c>
      <c r="N42" s="1">
        <v>393.61897999974821</v>
      </c>
      <c r="O42" s="1">
        <v>195.30997999974821</v>
      </c>
      <c r="P42" s="1">
        <v>536.10197999974832</v>
      </c>
      <c r="Q42" s="1">
        <v>290.15697999974827</v>
      </c>
      <c r="R42" s="1">
        <v>490.33197999974823</v>
      </c>
      <c r="S42" s="1">
        <v>196.82003305785125</v>
      </c>
      <c r="T42" s="1">
        <v>327.3649799997483</v>
      </c>
      <c r="U42" s="1">
        <v>145.80703305785124</v>
      </c>
      <c r="V42" s="1">
        <v>166.83003305785118</v>
      </c>
      <c r="W42" s="1">
        <v>53.441033057851222</v>
      </c>
      <c r="X42" s="1">
        <v>174.43703305785121</v>
      </c>
      <c r="Y42" s="1">
        <v>129.12303305785122</v>
      </c>
      <c r="Z42" s="1">
        <v>259.03103305785123</v>
      </c>
      <c r="AA42" s="1">
        <v>172.92597999974819</v>
      </c>
      <c r="AB42" s="1">
        <v>173.09903305785124</v>
      </c>
      <c r="AC42" s="1">
        <v>507.99897999974826</v>
      </c>
      <c r="AD42" s="1">
        <v>251.5309799997483</v>
      </c>
      <c r="AE42" s="1">
        <v>207.88003305785122</v>
      </c>
      <c r="AF42" s="1">
        <v>413.02154958653108</v>
      </c>
      <c r="AG42" s="1">
        <v>54.439033057851233</v>
      </c>
      <c r="AH42" s="1">
        <v>106.29003305785123</v>
      </c>
      <c r="AI42" s="1">
        <v>303.78403305785122</v>
      </c>
      <c r="AJ42" s="1">
        <v>298.04997999974825</v>
      </c>
      <c r="AK42" s="1">
        <v>89.200033057851229</v>
      </c>
      <c r="AL42" s="1">
        <v>267.42279752041537</v>
      </c>
      <c r="AM42" s="1">
        <v>359.16654958653112</v>
      </c>
    </row>
    <row r="43" spans="1:39" x14ac:dyDescent="0.25">
      <c r="A43" s="66">
        <f ca="1">Exceedance!U43</f>
        <v>44013</v>
      </c>
      <c r="B43" s="254">
        <v>119.81205000007489</v>
      </c>
      <c r="C43" s="254">
        <v>119.81205000007489</v>
      </c>
      <c r="D43" s="254">
        <v>119.81205000007489</v>
      </c>
      <c r="E43" s="1">
        <v>291.47205000007489</v>
      </c>
      <c r="F43" s="1">
        <v>135.93505000007488</v>
      </c>
      <c r="G43" s="1">
        <v>165.03105000007488</v>
      </c>
      <c r="H43" s="1">
        <v>100.63499694197186</v>
      </c>
      <c r="I43" s="1">
        <v>67.381900826446255</v>
      </c>
      <c r="J43" s="1">
        <v>64.441900826446272</v>
      </c>
      <c r="K43" s="1">
        <v>68.974900826446273</v>
      </c>
      <c r="L43" s="1">
        <v>114.70005000007488</v>
      </c>
      <c r="M43" s="1">
        <v>71.899900826446256</v>
      </c>
      <c r="N43" s="1">
        <v>178.2310500000749</v>
      </c>
      <c r="O43" s="1">
        <v>77.901050000074889</v>
      </c>
      <c r="P43" s="1">
        <v>431.8130500000749</v>
      </c>
      <c r="Q43" s="1">
        <v>112.90805000007489</v>
      </c>
      <c r="R43" s="1">
        <v>170.6600500000749</v>
      </c>
      <c r="S43" s="1">
        <v>95.664900826446257</v>
      </c>
      <c r="T43" s="1">
        <v>168.62105000007494</v>
      </c>
      <c r="U43" s="1">
        <v>60.551900826446271</v>
      </c>
      <c r="V43" s="1">
        <v>65.296900826446262</v>
      </c>
      <c r="W43" s="1">
        <v>31.583900826446271</v>
      </c>
      <c r="X43" s="1">
        <v>65.408900826446271</v>
      </c>
      <c r="Y43" s="1">
        <v>61.158900826446278</v>
      </c>
      <c r="Z43" s="1">
        <v>111.46590082644627</v>
      </c>
      <c r="AA43" s="1">
        <v>76.953050000074882</v>
      </c>
      <c r="AB43" s="1">
        <v>75.977900826446259</v>
      </c>
      <c r="AC43" s="1">
        <v>198.23705000007487</v>
      </c>
      <c r="AD43" s="1">
        <v>134.6180500000749</v>
      </c>
      <c r="AE43" s="1">
        <v>76.944900826446258</v>
      </c>
      <c r="AF43" s="1">
        <v>190.94705000007488</v>
      </c>
      <c r="AG43" s="1">
        <v>36.362900826446271</v>
      </c>
      <c r="AH43" s="1">
        <v>52.58290082644627</v>
      </c>
      <c r="AI43" s="1">
        <v>98.259900826446284</v>
      </c>
      <c r="AJ43" s="1">
        <v>107.69705000007488</v>
      </c>
      <c r="AK43" s="1">
        <v>50.426900826446271</v>
      </c>
      <c r="AL43" s="1">
        <v>154.40405000007488</v>
      </c>
      <c r="AM43" s="1">
        <v>200.15705000007489</v>
      </c>
    </row>
    <row r="44" spans="1:39" x14ac:dyDescent="0.25">
      <c r="A44" s="66">
        <f ca="1">Exceedance!U44</f>
        <v>44044</v>
      </c>
      <c r="B44" s="254">
        <v>75.744349999937668</v>
      </c>
      <c r="C44" s="254">
        <v>75.744349999937668</v>
      </c>
      <c r="D44" s="254">
        <v>75.744349999937668</v>
      </c>
      <c r="E44" s="1">
        <v>128.93734999993765</v>
      </c>
      <c r="F44" s="1">
        <v>77.345349999937696</v>
      </c>
      <c r="G44" s="1">
        <v>81.478349999937663</v>
      </c>
      <c r="H44" s="1">
        <v>70.444349999937671</v>
      </c>
      <c r="I44" s="1">
        <v>49.555900826446269</v>
      </c>
      <c r="J44" s="1">
        <v>53.530900826446263</v>
      </c>
      <c r="K44" s="1">
        <v>45.200900826446272</v>
      </c>
      <c r="L44" s="1">
        <v>65.026349999937679</v>
      </c>
      <c r="M44" s="1">
        <v>57.559900826446274</v>
      </c>
      <c r="N44" s="1">
        <v>80.26634999993766</v>
      </c>
      <c r="O44" s="1">
        <v>56.574349999937645</v>
      </c>
      <c r="P44" s="1">
        <v>134.41634999993767</v>
      </c>
      <c r="Q44" s="1">
        <v>67.297349999937666</v>
      </c>
      <c r="R44" s="1">
        <v>90.912349999937661</v>
      </c>
      <c r="S44" s="1">
        <v>55.831015702246091</v>
      </c>
      <c r="T44" s="1">
        <v>84.452349999937653</v>
      </c>
      <c r="U44" s="1">
        <v>52.575900826446272</v>
      </c>
      <c r="V44" s="1">
        <v>56.75990082644627</v>
      </c>
      <c r="W44" s="1">
        <v>28.702900826446264</v>
      </c>
      <c r="X44" s="1">
        <v>46.88890082644626</v>
      </c>
      <c r="Y44" s="1">
        <v>43.363900826446269</v>
      </c>
      <c r="Z44" s="1">
        <v>62.488900826446276</v>
      </c>
      <c r="AA44" s="1">
        <v>61.657349999937665</v>
      </c>
      <c r="AB44" s="1">
        <v>53.73244611546324</v>
      </c>
      <c r="AC44" s="1">
        <v>88.617349999937659</v>
      </c>
      <c r="AD44" s="1">
        <v>68.358349999937658</v>
      </c>
      <c r="AE44" s="1">
        <v>56.4400157022461</v>
      </c>
      <c r="AF44" s="1">
        <v>78.314349999937647</v>
      </c>
      <c r="AG44" s="1">
        <v>33.810900826446272</v>
      </c>
      <c r="AH44" s="1">
        <v>41.503900826446269</v>
      </c>
      <c r="AI44" s="1">
        <v>59.867900826446274</v>
      </c>
      <c r="AJ44" s="1">
        <v>60.85034999993767</v>
      </c>
      <c r="AK44" s="1">
        <v>36.336900826446268</v>
      </c>
      <c r="AL44" s="1">
        <v>87.136349999937664</v>
      </c>
      <c r="AM44" s="1">
        <v>92.636349999937664</v>
      </c>
    </row>
    <row r="45" spans="1:39" x14ac:dyDescent="0.25">
      <c r="A45" s="66">
        <f ca="1">Exceedance!U45</f>
        <v>44075</v>
      </c>
      <c r="B45" s="254">
        <v>52.678320000236212</v>
      </c>
      <c r="C45" s="254">
        <v>52.678320000236212</v>
      </c>
      <c r="D45" s="254">
        <v>52.678320000236212</v>
      </c>
      <c r="E45" s="1">
        <v>86.200320000236246</v>
      </c>
      <c r="F45" s="1">
        <v>74.663320000236226</v>
      </c>
      <c r="G45" s="1">
        <v>81.849320000236233</v>
      </c>
      <c r="H45" s="1">
        <v>56.232320000236221</v>
      </c>
      <c r="I45" s="1">
        <v>43.558826446280982</v>
      </c>
      <c r="J45" s="1">
        <v>39.124682809920451</v>
      </c>
      <c r="K45" s="1">
        <v>43.631434876036074</v>
      </c>
      <c r="L45" s="1">
        <v>48.948320000236237</v>
      </c>
      <c r="M45" s="1">
        <v>44.751826446280987</v>
      </c>
      <c r="N45" s="1">
        <v>72.250320000236229</v>
      </c>
      <c r="O45" s="1">
        <v>51.035320000236219</v>
      </c>
      <c r="P45" s="1">
        <v>79.099320000236219</v>
      </c>
      <c r="Q45" s="1">
        <v>57.387320000236237</v>
      </c>
      <c r="R45" s="1">
        <v>73.792320000236217</v>
      </c>
      <c r="S45" s="1">
        <v>48.038320000236233</v>
      </c>
      <c r="T45" s="1">
        <v>59.976320000236235</v>
      </c>
      <c r="U45" s="1">
        <v>40.154826446280985</v>
      </c>
      <c r="V45" s="1">
        <v>36.959826446280985</v>
      </c>
      <c r="W45" s="1">
        <v>26.049826446280985</v>
      </c>
      <c r="X45" s="1">
        <v>55.33082644628098</v>
      </c>
      <c r="Y45" s="1">
        <v>38.490826446280984</v>
      </c>
      <c r="Z45" s="1">
        <v>44.12682644628098</v>
      </c>
      <c r="AA45" s="1">
        <v>51.793320000236228</v>
      </c>
      <c r="AB45" s="1">
        <v>56.548320000236238</v>
      </c>
      <c r="AC45" s="1">
        <v>63.399320000236223</v>
      </c>
      <c r="AD45" s="1">
        <v>53.738320000236229</v>
      </c>
      <c r="AE45" s="1">
        <v>43.803320000236226</v>
      </c>
      <c r="AF45" s="1">
        <v>56.281320000236221</v>
      </c>
      <c r="AG45" s="1">
        <v>26.889826446280981</v>
      </c>
      <c r="AH45" s="1">
        <v>54.974826446281</v>
      </c>
      <c r="AI45" s="1">
        <v>56.935691074383342</v>
      </c>
      <c r="AJ45" s="1">
        <v>52.21232000023624</v>
      </c>
      <c r="AK45" s="1">
        <v>29.541826446280982</v>
      </c>
      <c r="AL45" s="1">
        <v>78.953320000236218</v>
      </c>
      <c r="AM45" s="1">
        <v>57.547320000236233</v>
      </c>
    </row>
    <row r="46" spans="1:39" x14ac:dyDescent="0.25">
      <c r="A46" s="66">
        <f ca="1">Exceedance!U46</f>
        <v>44105</v>
      </c>
      <c r="B46" s="254">
        <v>34.850179999983546</v>
      </c>
      <c r="C46" s="254">
        <v>45.160179999983548</v>
      </c>
      <c r="D46" s="254">
        <v>40.660179999983548</v>
      </c>
      <c r="E46" s="1">
        <v>66.055179999983551</v>
      </c>
      <c r="F46" s="1">
        <v>81.855179999983534</v>
      </c>
      <c r="G46" s="1">
        <v>67.672179999983555</v>
      </c>
      <c r="H46" s="1">
        <v>37.385179999983556</v>
      </c>
      <c r="I46" s="1">
        <v>30.826760330578512</v>
      </c>
      <c r="J46" s="1">
        <v>31.237179999983528</v>
      </c>
      <c r="K46" s="1">
        <v>45.746179999983546</v>
      </c>
      <c r="L46" s="1">
        <v>31.903179999983539</v>
      </c>
      <c r="M46" s="1">
        <v>29.947788429738637</v>
      </c>
      <c r="N46" s="1">
        <v>51.625179999983544</v>
      </c>
      <c r="O46" s="1">
        <v>36.220179999983543</v>
      </c>
      <c r="P46" s="1">
        <v>62.938179999983554</v>
      </c>
      <c r="Q46" s="1">
        <v>52.076179999983545</v>
      </c>
      <c r="R46" s="1">
        <v>61.002179999983539</v>
      </c>
      <c r="S46" s="1">
        <v>43.016179999983549</v>
      </c>
      <c r="T46" s="1">
        <v>40.375179999983544</v>
      </c>
      <c r="U46" s="1">
        <v>30.825760330578511</v>
      </c>
      <c r="V46" s="1">
        <v>28.951760330578509</v>
      </c>
      <c r="W46" s="1">
        <v>28.093760330578508</v>
      </c>
      <c r="X46" s="1">
        <v>33.328760330578511</v>
      </c>
      <c r="Y46" s="1">
        <v>31.655760330578509</v>
      </c>
      <c r="Z46" s="1">
        <v>48.463760330578502</v>
      </c>
      <c r="AA46" s="1">
        <v>55.495179999983542</v>
      </c>
      <c r="AB46" s="1">
        <v>40.355179999983541</v>
      </c>
      <c r="AC46" s="1">
        <v>46.732179999983565</v>
      </c>
      <c r="AD46" s="1">
        <v>41.33417999998354</v>
      </c>
      <c r="AE46" s="1">
        <v>31.784179999983557</v>
      </c>
      <c r="AF46" s="1">
        <v>42.813179999983554</v>
      </c>
      <c r="AG46" s="1">
        <v>21.20576033057851</v>
      </c>
      <c r="AH46" s="1">
        <v>41.805760330578508</v>
      </c>
      <c r="AI46" s="1">
        <v>57.846179999983548</v>
      </c>
      <c r="AJ46" s="1">
        <v>33.816179999983554</v>
      </c>
      <c r="AK46" s="1">
        <v>26.428760330578509</v>
      </c>
      <c r="AL46" s="1">
        <v>45.907179999983555</v>
      </c>
      <c r="AM46" s="1">
        <v>39.594179999983545</v>
      </c>
    </row>
    <row r="47" spans="1:39" x14ac:dyDescent="0.25">
      <c r="A47" s="66">
        <f ca="1">Exceedance!U47</f>
        <v>44136</v>
      </c>
      <c r="B47" s="254">
        <v>32.138319999979657</v>
      </c>
      <c r="C47" s="254">
        <v>34.488319999979687</v>
      </c>
      <c r="D47" s="254">
        <v>33.478319999979668</v>
      </c>
      <c r="E47" s="1">
        <v>53.731319999979654</v>
      </c>
      <c r="F47" s="1">
        <v>50.327319999979665</v>
      </c>
      <c r="G47" s="1">
        <v>50.458319999979672</v>
      </c>
      <c r="H47" s="1">
        <v>34.307319999979669</v>
      </c>
      <c r="I47" s="1">
        <v>24.000809917355372</v>
      </c>
      <c r="J47" s="1">
        <v>26.028319999979676</v>
      </c>
      <c r="K47" s="1">
        <v>38.313319999979676</v>
      </c>
      <c r="L47" s="1">
        <v>29.510319999979686</v>
      </c>
      <c r="M47" s="1">
        <v>26.775319999979658</v>
      </c>
      <c r="N47" s="1">
        <v>40.964319999979672</v>
      </c>
      <c r="O47" s="1">
        <v>34.502319999979669</v>
      </c>
      <c r="P47" s="1">
        <v>47.96331999997966</v>
      </c>
      <c r="Q47" s="1">
        <v>40.054319999979668</v>
      </c>
      <c r="R47" s="1">
        <v>45.259319999979681</v>
      </c>
      <c r="S47" s="1">
        <v>35.193319999979671</v>
      </c>
      <c r="T47" s="1">
        <v>33.309319999979671</v>
      </c>
      <c r="U47" s="1">
        <v>26.107778512356958</v>
      </c>
      <c r="V47" s="1">
        <v>27.607348099139788</v>
      </c>
      <c r="W47" s="1">
        <v>18.650809917355367</v>
      </c>
      <c r="X47" s="1">
        <v>24.496809917355368</v>
      </c>
      <c r="Y47" s="1">
        <v>28.327809917355367</v>
      </c>
      <c r="Z47" s="1">
        <v>35.505809917355364</v>
      </c>
      <c r="AA47" s="1">
        <v>38.247319999979673</v>
      </c>
      <c r="AB47" s="1">
        <v>31.092319999979679</v>
      </c>
      <c r="AC47" s="1">
        <v>40.60231999997967</v>
      </c>
      <c r="AD47" s="1">
        <v>37.138319999979672</v>
      </c>
      <c r="AE47" s="1">
        <v>31.171319999979676</v>
      </c>
      <c r="AF47" s="1">
        <v>35.479319999979666</v>
      </c>
      <c r="AG47" s="1">
        <v>17.694809917355368</v>
      </c>
      <c r="AH47" s="1">
        <v>25.518809917355373</v>
      </c>
      <c r="AI47" s="1">
        <v>36.975319999979654</v>
      </c>
      <c r="AJ47" s="1">
        <v>31.345319999979662</v>
      </c>
      <c r="AK47" s="1">
        <v>21.895809917355372</v>
      </c>
      <c r="AL47" s="1">
        <v>34.511319999979676</v>
      </c>
      <c r="AM47" s="1">
        <v>34.242319999979671</v>
      </c>
    </row>
    <row r="48" spans="1:39" x14ac:dyDescent="0.25">
      <c r="A48" s="66">
        <f ca="1">Exceedance!U48</f>
        <v>44166</v>
      </c>
      <c r="B48" s="254">
        <v>25.640000000000008</v>
      </c>
      <c r="C48" s="254">
        <v>25.640000000000008</v>
      </c>
      <c r="D48" s="254">
        <v>25.640000000000008</v>
      </c>
      <c r="E48" s="1">
        <v>45.177999999999997</v>
      </c>
      <c r="F48" s="1">
        <v>38.045000000000002</v>
      </c>
      <c r="G48" s="1">
        <v>38.183000000000007</v>
      </c>
      <c r="H48" s="1">
        <v>28.753000000000011</v>
      </c>
      <c r="I48" s="1">
        <v>22.361570247933884</v>
      </c>
      <c r="J48" s="1">
        <v>22.212570247933883</v>
      </c>
      <c r="K48" s="1">
        <v>26.166000000000004</v>
      </c>
      <c r="L48" s="1">
        <v>24.816570247933882</v>
      </c>
      <c r="M48" s="1">
        <v>22.93157024793388</v>
      </c>
      <c r="N48" s="1">
        <v>33.504000000000012</v>
      </c>
      <c r="O48" s="1">
        <v>26.965000000000007</v>
      </c>
      <c r="P48" s="1">
        <v>42.057000000000009</v>
      </c>
      <c r="Q48" s="1">
        <v>33.177000000000007</v>
      </c>
      <c r="R48" s="1">
        <v>36.952000000000005</v>
      </c>
      <c r="S48" s="1">
        <v>30.178000000000004</v>
      </c>
      <c r="T48" s="1">
        <v>28.458000000000006</v>
      </c>
      <c r="U48" s="1">
        <v>23.531570247933878</v>
      </c>
      <c r="V48" s="1">
        <v>23.386570247933882</v>
      </c>
      <c r="W48" s="1">
        <v>16.27157024793388</v>
      </c>
      <c r="X48" s="1">
        <v>22.926570247933885</v>
      </c>
      <c r="Y48" s="1">
        <v>23.590570247933883</v>
      </c>
      <c r="Z48" s="1">
        <v>28.618570247933881</v>
      </c>
      <c r="AA48" s="1">
        <v>27.490000000000006</v>
      </c>
      <c r="AB48" s="1">
        <v>24.71357024793388</v>
      </c>
      <c r="AC48" s="1">
        <v>34.628000000000014</v>
      </c>
      <c r="AD48" s="1">
        <v>29.525000000000006</v>
      </c>
      <c r="AE48" s="1">
        <v>25.747570247933879</v>
      </c>
      <c r="AF48" s="1">
        <v>29.827000000000005</v>
      </c>
      <c r="AG48" s="1">
        <v>17.011570247933882</v>
      </c>
      <c r="AH48" s="1">
        <v>21.404570247933876</v>
      </c>
      <c r="AI48" s="1">
        <v>28.456000000000003</v>
      </c>
      <c r="AJ48" s="1">
        <v>27.976000000000006</v>
      </c>
      <c r="AK48" s="1">
        <v>18.571570247933888</v>
      </c>
      <c r="AL48" s="1">
        <v>27.878000000000007</v>
      </c>
      <c r="AM48" s="1">
        <v>30.963000000000012</v>
      </c>
    </row>
    <row r="49" spans="1:39" x14ac:dyDescent="0.25">
      <c r="A49" s="66">
        <f ca="1">Exceedance!U49</f>
        <v>44197</v>
      </c>
      <c r="B49" s="254">
        <v>24.571570247933881</v>
      </c>
      <c r="C49" s="254">
        <v>24.571570247933881</v>
      </c>
      <c r="D49" s="254">
        <v>24.571570247933881</v>
      </c>
      <c r="E49" s="1">
        <v>40.079000000000001</v>
      </c>
      <c r="F49" s="1">
        <v>32.701000000000001</v>
      </c>
      <c r="G49" s="1">
        <v>31.853000000000002</v>
      </c>
      <c r="H49" s="1">
        <v>25.426570247933881</v>
      </c>
      <c r="I49" s="1">
        <v>20.395570247933879</v>
      </c>
      <c r="J49" s="1">
        <v>20.194570247933878</v>
      </c>
      <c r="K49" s="1">
        <v>21.423570247933881</v>
      </c>
      <c r="L49" s="1">
        <v>22.092570247933882</v>
      </c>
      <c r="M49" s="1">
        <v>21.490570247933881</v>
      </c>
      <c r="N49" s="1">
        <v>29.563000000000009</v>
      </c>
      <c r="O49" s="1">
        <v>23.610570247933882</v>
      </c>
      <c r="P49" s="1">
        <v>36.036000000000008</v>
      </c>
      <c r="Q49" s="1">
        <v>28.832000000000008</v>
      </c>
      <c r="R49" s="1">
        <v>32.966000000000001</v>
      </c>
      <c r="S49" s="1">
        <v>27.10557024793388</v>
      </c>
      <c r="T49" s="1">
        <v>28.384570247933876</v>
      </c>
      <c r="U49" s="1">
        <v>21.37057024793388</v>
      </c>
      <c r="V49" s="1">
        <v>20.947570247933879</v>
      </c>
      <c r="W49" s="1">
        <v>15.07057024793388</v>
      </c>
      <c r="X49" s="1">
        <v>20.517570247933879</v>
      </c>
      <c r="Y49" s="1">
        <v>24.934570247933877</v>
      </c>
      <c r="Z49" s="1">
        <v>25.003570247933883</v>
      </c>
      <c r="AA49" s="1">
        <v>24.568570247933881</v>
      </c>
      <c r="AB49" s="1">
        <v>21.827570247933885</v>
      </c>
      <c r="AC49" s="1">
        <v>30.885000000000009</v>
      </c>
      <c r="AD49" s="1">
        <v>25.701999999999995</v>
      </c>
      <c r="AE49" s="1">
        <v>23.189570247933879</v>
      </c>
      <c r="AF49" s="1">
        <v>26.630000000000003</v>
      </c>
      <c r="AG49" s="1">
        <v>15.811570247933881</v>
      </c>
      <c r="AH49" s="1">
        <v>18.972570247933881</v>
      </c>
      <c r="AI49" s="1">
        <v>24.683000000000003</v>
      </c>
      <c r="AJ49" s="1">
        <v>24.754000000000008</v>
      </c>
      <c r="AK49" s="1">
        <v>16.56757024793388</v>
      </c>
      <c r="AL49" s="1">
        <v>24.50657024793388</v>
      </c>
      <c r="AM49" s="1">
        <v>29.079000000000001</v>
      </c>
    </row>
    <row r="50" spans="1:39" x14ac:dyDescent="0.25">
      <c r="A50" s="66">
        <f ca="1">Exceedance!U50</f>
        <v>44228</v>
      </c>
      <c r="B50" s="254">
        <v>22.903009752043776</v>
      </c>
      <c r="C50" s="254">
        <v>22.903009752043776</v>
      </c>
      <c r="D50" s="254">
        <v>22.903009752043776</v>
      </c>
      <c r="E50" s="1">
        <v>33.488579999977659</v>
      </c>
      <c r="F50" s="1">
        <v>42.836579999977651</v>
      </c>
      <c r="G50" s="1">
        <v>28.865579999977658</v>
      </c>
      <c r="H50" s="1">
        <v>21.207009752043792</v>
      </c>
      <c r="I50" s="1">
        <v>17.360289256198342</v>
      </c>
      <c r="J50" s="1">
        <v>17.501289256198344</v>
      </c>
      <c r="K50" s="1">
        <v>18.705289256198341</v>
      </c>
      <c r="L50" s="1">
        <v>19.382289256198341</v>
      </c>
      <c r="M50" s="1">
        <v>21.223289256198345</v>
      </c>
      <c r="N50" s="1">
        <v>24.687579999977654</v>
      </c>
      <c r="O50" s="1">
        <v>22.941289256198342</v>
      </c>
      <c r="P50" s="1">
        <v>34.45057999997767</v>
      </c>
      <c r="Q50" s="1">
        <v>23.876579999977668</v>
      </c>
      <c r="R50" s="1">
        <v>29.119579999977656</v>
      </c>
      <c r="S50" s="1">
        <v>25.354289256198346</v>
      </c>
      <c r="T50" s="1">
        <v>27.934009752043778</v>
      </c>
      <c r="U50" s="1">
        <v>20.853289256198341</v>
      </c>
      <c r="V50" s="1">
        <v>17.389289256198346</v>
      </c>
      <c r="W50" s="1">
        <v>17.098289256198342</v>
      </c>
      <c r="X50" s="1">
        <v>17.614289256198347</v>
      </c>
      <c r="Y50" s="1">
        <v>21.252289256198342</v>
      </c>
      <c r="Z50" s="1">
        <v>20.376289256198348</v>
      </c>
      <c r="AA50" s="1">
        <v>22.680289256198343</v>
      </c>
      <c r="AB50" s="1">
        <v>17.954289256198344</v>
      </c>
      <c r="AC50" s="1">
        <v>27.016579999977672</v>
      </c>
      <c r="AD50" s="1">
        <v>21.450579999977652</v>
      </c>
      <c r="AE50" s="1">
        <v>18.753289256198343</v>
      </c>
      <c r="AF50" s="1">
        <v>22.705579999977651</v>
      </c>
      <c r="AG50" s="1">
        <v>13.521289256198346</v>
      </c>
      <c r="AH50" s="1">
        <v>18.629289256198344</v>
      </c>
      <c r="AI50" s="1">
        <v>23.98957999997765</v>
      </c>
      <c r="AJ50" s="1">
        <v>21.653579999977669</v>
      </c>
      <c r="AK50" s="1">
        <v>14.134289256198343</v>
      </c>
      <c r="AL50" s="1">
        <v>21.330009752043772</v>
      </c>
      <c r="AM50" s="1">
        <v>22.640579999977653</v>
      </c>
    </row>
    <row r="51" spans="1:39" x14ac:dyDescent="0.25">
      <c r="A51" s="66">
        <f ca="1">Exceedance!U51</f>
        <v>44256</v>
      </c>
      <c r="B51" s="254">
        <v>38.309170000033511</v>
      </c>
      <c r="C51" s="254">
        <v>38.309170000033511</v>
      </c>
      <c r="D51" s="254">
        <v>38.309170000033511</v>
      </c>
      <c r="E51" s="1">
        <v>47.6341700000335</v>
      </c>
      <c r="F51" s="1">
        <v>73.33717000003351</v>
      </c>
      <c r="G51" s="1">
        <v>35.328170000033516</v>
      </c>
      <c r="H51" s="1">
        <v>30.719170000033508</v>
      </c>
      <c r="I51" s="1">
        <v>40.129570247933884</v>
      </c>
      <c r="J51" s="1">
        <v>29.625570247933883</v>
      </c>
      <c r="K51" s="1">
        <v>30.752890495878951</v>
      </c>
      <c r="L51" s="1">
        <v>30.959570247933883</v>
      </c>
      <c r="M51" s="1">
        <v>38.448570247933873</v>
      </c>
      <c r="N51" s="1">
        <v>43.956170000033516</v>
      </c>
      <c r="O51" s="1">
        <v>50.626890495878953</v>
      </c>
      <c r="P51" s="1">
        <v>42.767170000033509</v>
      </c>
      <c r="Q51" s="1">
        <v>42.55817000003352</v>
      </c>
      <c r="R51" s="1">
        <v>42.704170000033507</v>
      </c>
      <c r="S51" s="1">
        <v>35.195890495878949</v>
      </c>
      <c r="T51" s="1">
        <v>31.079170000033518</v>
      </c>
      <c r="U51" s="1">
        <v>30.77457024793388</v>
      </c>
      <c r="V51" s="1">
        <v>21.209570247933879</v>
      </c>
      <c r="W51" s="1">
        <v>26.220570247933878</v>
      </c>
      <c r="X51" s="1">
        <v>42.579570247933887</v>
      </c>
      <c r="Y51" s="1">
        <v>24.117570247933884</v>
      </c>
      <c r="Z51" s="1">
        <v>27.62057024793388</v>
      </c>
      <c r="AA51" s="1">
        <v>55.820890495878949</v>
      </c>
      <c r="AB51" s="1">
        <v>19.583570247933881</v>
      </c>
      <c r="AC51" s="1">
        <v>47.475170000033522</v>
      </c>
      <c r="AD51" s="1">
        <v>26.344170000033508</v>
      </c>
      <c r="AE51" s="1">
        <v>33.291320247945087</v>
      </c>
      <c r="AF51" s="1">
        <v>41.514170000033509</v>
      </c>
      <c r="AG51" s="1">
        <v>20.33557024793388</v>
      </c>
      <c r="AH51" s="1">
        <v>20.819570247933878</v>
      </c>
      <c r="AI51" s="1">
        <v>42.16617000003351</v>
      </c>
      <c r="AJ51" s="1">
        <v>26.611170000033518</v>
      </c>
      <c r="AK51" s="1">
        <v>25.589570247933885</v>
      </c>
      <c r="AL51" s="1">
        <v>35.118170000033516</v>
      </c>
      <c r="AM51" s="1">
        <v>25.370170000033507</v>
      </c>
    </row>
    <row r="52" spans="1:39" x14ac:dyDescent="0.25">
      <c r="A52" s="66">
        <f ca="1">Exceedance!U52</f>
        <v>44287</v>
      </c>
      <c r="B52" s="254">
        <v>77.831530000022639</v>
      </c>
      <c r="C52" s="254">
        <v>77.831530000022639</v>
      </c>
      <c r="D52" s="254">
        <v>77.831530000022639</v>
      </c>
      <c r="E52" s="1">
        <v>100.65553000002262</v>
      </c>
      <c r="F52" s="1">
        <v>119.64753000002264</v>
      </c>
      <c r="G52" s="1">
        <v>87.808530000022643</v>
      </c>
      <c r="H52" s="1">
        <v>69.111530000022611</v>
      </c>
      <c r="I52" s="1">
        <v>99.615809917355378</v>
      </c>
      <c r="J52" s="1">
        <v>65.69528000003379</v>
      </c>
      <c r="K52" s="1">
        <v>49.357530000022628</v>
      </c>
      <c r="L52" s="1">
        <v>86.482280000033811</v>
      </c>
      <c r="M52" s="1">
        <v>91.003280000033811</v>
      </c>
      <c r="N52" s="1">
        <v>88.23353000002264</v>
      </c>
      <c r="O52" s="1">
        <v>61.046530000022635</v>
      </c>
      <c r="P52" s="1">
        <v>84.271530000022622</v>
      </c>
      <c r="Q52" s="1">
        <v>83.937530000022633</v>
      </c>
      <c r="R52" s="1">
        <v>58.646530000022636</v>
      </c>
      <c r="S52" s="1">
        <v>47.752530000022631</v>
      </c>
      <c r="T52" s="1">
        <v>80.914530000022623</v>
      </c>
      <c r="U52" s="1">
        <v>59.765280000033854</v>
      </c>
      <c r="V52" s="1">
        <v>52.070280000033804</v>
      </c>
      <c r="W52" s="1">
        <v>46.71480991735536</v>
      </c>
      <c r="X52" s="1">
        <v>86.598809917355382</v>
      </c>
      <c r="Y52" s="1">
        <v>58.380809917355371</v>
      </c>
      <c r="Z52" s="1">
        <v>82.202809917355381</v>
      </c>
      <c r="AA52" s="1">
        <v>76.577530000022634</v>
      </c>
      <c r="AB52" s="1">
        <v>61.10080991735537</v>
      </c>
      <c r="AC52" s="1">
        <v>72.533530000022637</v>
      </c>
      <c r="AD52" s="1">
        <v>58.191530000022624</v>
      </c>
      <c r="AE52" s="1">
        <v>73.276530000022632</v>
      </c>
      <c r="AF52" s="1">
        <v>84.486530000022626</v>
      </c>
      <c r="AG52" s="1">
        <v>41.500809917355369</v>
      </c>
      <c r="AH52" s="1">
        <v>48.203809917355365</v>
      </c>
      <c r="AI52" s="1">
        <v>69.009530000022622</v>
      </c>
      <c r="AJ52" s="1">
        <v>60.431530000022626</v>
      </c>
      <c r="AK52" s="1">
        <v>40.41180991735537</v>
      </c>
      <c r="AL52" s="1">
        <v>40.741530000022635</v>
      </c>
      <c r="AM52" s="1">
        <v>47.061530000022628</v>
      </c>
    </row>
    <row r="53" spans="1:39" x14ac:dyDescent="0.25">
      <c r="A53" s="66">
        <f ca="1">Exceedance!U53</f>
        <v>44317</v>
      </c>
      <c r="B53" s="254">
        <v>205.80552000000603</v>
      </c>
      <c r="C53" s="254">
        <v>205.80552000000603</v>
      </c>
      <c r="D53" s="254">
        <v>205.80552000000603</v>
      </c>
      <c r="E53" s="1">
        <v>384.47452000000601</v>
      </c>
      <c r="F53" s="1">
        <v>312.549520000006</v>
      </c>
      <c r="G53" s="1">
        <v>272.11552000000603</v>
      </c>
      <c r="H53" s="1">
        <v>120.60795041322314</v>
      </c>
      <c r="I53" s="1">
        <v>147.90795041322318</v>
      </c>
      <c r="J53" s="1">
        <v>89.709950413223126</v>
      </c>
      <c r="K53" s="1">
        <v>135.07095041322316</v>
      </c>
      <c r="L53" s="1">
        <v>154.99495041322317</v>
      </c>
      <c r="M53" s="1">
        <v>275.36452000000605</v>
      </c>
      <c r="N53" s="1">
        <v>178.21352000000599</v>
      </c>
      <c r="O53" s="1">
        <v>194.96852000000598</v>
      </c>
      <c r="P53" s="1">
        <v>360.02352000000599</v>
      </c>
      <c r="Q53" s="1">
        <v>327.70952000000602</v>
      </c>
      <c r="R53" s="1">
        <v>173.33795041322313</v>
      </c>
      <c r="S53" s="1">
        <v>191.96295041322315</v>
      </c>
      <c r="T53" s="1">
        <v>202.35052000000599</v>
      </c>
      <c r="U53" s="1">
        <v>196.31995041322318</v>
      </c>
      <c r="V53" s="1">
        <v>63.748950413223127</v>
      </c>
      <c r="W53" s="1">
        <v>128.76195041322313</v>
      </c>
      <c r="X53" s="1">
        <v>166.38695041322319</v>
      </c>
      <c r="Y53" s="1">
        <v>224.11995041322314</v>
      </c>
      <c r="Z53" s="1">
        <v>184.78377619835325</v>
      </c>
      <c r="AA53" s="1">
        <v>188.13652000000599</v>
      </c>
      <c r="AB53" s="1">
        <v>268.27099008268442</v>
      </c>
      <c r="AC53" s="1">
        <v>262.28352000000598</v>
      </c>
      <c r="AD53" s="1">
        <v>102.86495041322314</v>
      </c>
      <c r="AE53" s="1">
        <v>149.87495041322316</v>
      </c>
      <c r="AF53" s="1">
        <v>90.701950413223145</v>
      </c>
      <c r="AG53" s="1">
        <v>91.950950413223126</v>
      </c>
      <c r="AH53" s="1">
        <v>197.43795041322315</v>
      </c>
      <c r="AI53" s="1">
        <v>142.59552000000596</v>
      </c>
      <c r="AJ53" s="1">
        <v>80.095950413223136</v>
      </c>
      <c r="AK53" s="1">
        <v>140.12095041322314</v>
      </c>
      <c r="AL53" s="1">
        <v>151.28195041322314</v>
      </c>
      <c r="AM53" s="1">
        <v>467.32452000000598</v>
      </c>
    </row>
    <row r="54" spans="1:39" x14ac:dyDescent="0.25">
      <c r="A54" s="66">
        <f ca="1">Exceedance!U54</f>
        <v>44348</v>
      </c>
      <c r="B54" s="254">
        <v>237.84597999974824</v>
      </c>
      <c r="C54" s="254">
        <v>237.84597999974824</v>
      </c>
      <c r="D54" s="254">
        <v>237.84597999974824</v>
      </c>
      <c r="E54" s="1">
        <v>384.32797999974815</v>
      </c>
      <c r="F54" s="1">
        <v>388.87497999974823</v>
      </c>
      <c r="G54" s="1">
        <v>261.21903305785128</v>
      </c>
      <c r="H54" s="1">
        <v>143.10603305785122</v>
      </c>
      <c r="I54" s="1">
        <v>127.18203305785124</v>
      </c>
      <c r="J54" s="1">
        <v>140.34203305785124</v>
      </c>
      <c r="K54" s="1">
        <v>244.56254958653116</v>
      </c>
      <c r="L54" s="1">
        <v>149.05203305785122</v>
      </c>
      <c r="M54" s="1">
        <v>391.49197999974825</v>
      </c>
      <c r="N54" s="1">
        <v>194.28097999974827</v>
      </c>
      <c r="O54" s="1">
        <v>523.51897999974801</v>
      </c>
      <c r="P54" s="1">
        <v>289.06497999974818</v>
      </c>
      <c r="Q54" s="1">
        <v>488.81197999974825</v>
      </c>
      <c r="R54" s="1">
        <v>195.73103305785125</v>
      </c>
      <c r="S54" s="1">
        <v>326.00754958653107</v>
      </c>
      <c r="T54" s="1">
        <v>145.37203305785124</v>
      </c>
      <c r="U54" s="1">
        <v>166.01703305785122</v>
      </c>
      <c r="V54" s="1">
        <v>52.98503305785124</v>
      </c>
      <c r="W54" s="1">
        <v>179.43203305785121</v>
      </c>
      <c r="X54" s="1">
        <v>128.24803305785125</v>
      </c>
      <c r="Y54" s="1">
        <v>257.7230330578513</v>
      </c>
      <c r="Z54" s="1">
        <v>171.59697999974827</v>
      </c>
      <c r="AA54" s="1">
        <v>174.66703305785123</v>
      </c>
      <c r="AB54" s="1">
        <v>506.18297999974828</v>
      </c>
      <c r="AC54" s="1">
        <v>250.43497999974815</v>
      </c>
      <c r="AD54" s="1">
        <v>206.50403305785122</v>
      </c>
      <c r="AE54" s="1">
        <v>408.1505495865311</v>
      </c>
      <c r="AF54" s="1">
        <v>54.124033057851229</v>
      </c>
      <c r="AG54" s="1">
        <v>105.59603305785123</v>
      </c>
      <c r="AH54" s="1">
        <v>302.35003305785125</v>
      </c>
      <c r="AI54" s="1">
        <v>297.99397999974821</v>
      </c>
      <c r="AJ54" s="1">
        <v>88.353033057851206</v>
      </c>
      <c r="AK54" s="1">
        <v>266.00655785099394</v>
      </c>
      <c r="AL54" s="1">
        <v>356.65054958653104</v>
      </c>
      <c r="AM54" s="1">
        <v>660.81997999974817</v>
      </c>
    </row>
    <row r="55" spans="1:39" x14ac:dyDescent="0.25">
      <c r="A55" s="66">
        <f ca="1">Exceedance!U55</f>
        <v>44378</v>
      </c>
      <c r="B55" s="254">
        <v>119.81205000007489</v>
      </c>
      <c r="C55" s="254">
        <v>119.81205000007489</v>
      </c>
      <c r="D55" s="254">
        <v>119.81205000007489</v>
      </c>
      <c r="E55" s="1">
        <v>135.26205000007491</v>
      </c>
      <c r="F55" s="1">
        <v>164.12005000007488</v>
      </c>
      <c r="G55" s="1">
        <v>104.07499694197188</v>
      </c>
      <c r="H55" s="1">
        <v>66.769900826446275</v>
      </c>
      <c r="I55" s="1">
        <v>63.983900826446266</v>
      </c>
      <c r="J55" s="1">
        <v>68.323900826446277</v>
      </c>
      <c r="K55" s="1">
        <v>117.51905000007486</v>
      </c>
      <c r="L55" s="1">
        <v>71.294900826446266</v>
      </c>
      <c r="M55" s="1">
        <v>177.14805000007487</v>
      </c>
      <c r="N55" s="1">
        <v>77.281050000074885</v>
      </c>
      <c r="O55" s="1">
        <v>443.10805000007497</v>
      </c>
      <c r="P55" s="1">
        <v>112.27205000007488</v>
      </c>
      <c r="Q55" s="1">
        <v>169.93805000007487</v>
      </c>
      <c r="R55" s="1">
        <v>94.929900826446257</v>
      </c>
      <c r="S55" s="1">
        <v>174.00105000007491</v>
      </c>
      <c r="T55" s="1">
        <v>60.13490082644627</v>
      </c>
      <c r="U55" s="1">
        <v>64.623900826446274</v>
      </c>
      <c r="V55" s="1">
        <v>31.103900826446267</v>
      </c>
      <c r="W55" s="1">
        <v>66.434900826446281</v>
      </c>
      <c r="X55" s="1">
        <v>60.419900826446266</v>
      </c>
      <c r="Y55" s="1">
        <v>110.68890082644624</v>
      </c>
      <c r="Z55" s="1">
        <v>76.090050000074882</v>
      </c>
      <c r="AA55" s="1">
        <v>76.677900826446276</v>
      </c>
      <c r="AB55" s="1">
        <v>197.4560500000749</v>
      </c>
      <c r="AC55" s="1">
        <v>133.91505000007487</v>
      </c>
      <c r="AD55" s="1">
        <v>76.14690082644627</v>
      </c>
      <c r="AE55" s="1">
        <v>198.28805000007489</v>
      </c>
      <c r="AF55" s="1">
        <v>35.927900826446269</v>
      </c>
      <c r="AG55" s="1">
        <v>51.968900826446266</v>
      </c>
      <c r="AH55" s="1">
        <v>97.396900826446256</v>
      </c>
      <c r="AI55" s="1">
        <v>110.08405000007487</v>
      </c>
      <c r="AJ55" s="1">
        <v>49.639900826446265</v>
      </c>
      <c r="AK55" s="1">
        <v>153.52505000007491</v>
      </c>
      <c r="AL55" s="1">
        <v>199.02405000007485</v>
      </c>
      <c r="AM55" s="1">
        <v>290.51805000007482</v>
      </c>
    </row>
    <row r="56" spans="1:39" x14ac:dyDescent="0.25">
      <c r="A56" s="66">
        <f ca="1">Exceedance!U56</f>
        <v>44409</v>
      </c>
      <c r="B56" s="254">
        <v>75.744349999937668</v>
      </c>
      <c r="C56" s="254">
        <v>75.744349999937668</v>
      </c>
      <c r="D56" s="254">
        <v>75.744349999937668</v>
      </c>
      <c r="E56" s="1">
        <v>77.084349999937672</v>
      </c>
      <c r="F56" s="1">
        <v>81.101349999937668</v>
      </c>
      <c r="G56" s="1">
        <v>70.605349999937687</v>
      </c>
      <c r="H56" s="1">
        <v>49.279900826446273</v>
      </c>
      <c r="I56" s="1">
        <v>53.299900826446269</v>
      </c>
      <c r="J56" s="1">
        <v>44.905900826446278</v>
      </c>
      <c r="K56" s="1">
        <v>65.359349999937677</v>
      </c>
      <c r="L56" s="1">
        <v>57.279900826446273</v>
      </c>
      <c r="M56" s="1">
        <v>79.691349999937685</v>
      </c>
      <c r="N56" s="1">
        <v>56.287349999937668</v>
      </c>
      <c r="O56" s="1">
        <v>137.83234999993766</v>
      </c>
      <c r="P56" s="1">
        <v>67.097349999937663</v>
      </c>
      <c r="Q56" s="1">
        <v>90.585349999937677</v>
      </c>
      <c r="R56" s="1">
        <v>55.269015702246101</v>
      </c>
      <c r="S56" s="1">
        <v>85.971349999937644</v>
      </c>
      <c r="T56" s="1">
        <v>52.417900826446271</v>
      </c>
      <c r="U56" s="1">
        <v>56.384900826446277</v>
      </c>
      <c r="V56" s="1">
        <v>28.284900826446268</v>
      </c>
      <c r="W56" s="1">
        <v>46.856900826446271</v>
      </c>
      <c r="X56" s="1">
        <v>42.878900826446269</v>
      </c>
      <c r="Y56" s="1">
        <v>62.104900826446269</v>
      </c>
      <c r="Z56" s="1">
        <v>61.175349999937666</v>
      </c>
      <c r="AA56" s="1">
        <v>54.115446115463257</v>
      </c>
      <c r="AB56" s="1">
        <v>88.313349999937657</v>
      </c>
      <c r="AC56" s="1">
        <v>68.080349999937667</v>
      </c>
      <c r="AD56" s="1">
        <v>55.607015702246073</v>
      </c>
      <c r="AE56" s="1">
        <v>79.495349999937659</v>
      </c>
      <c r="AF56" s="1">
        <v>33.514900826446265</v>
      </c>
      <c r="AG56" s="1">
        <v>41.15290082644627</v>
      </c>
      <c r="AH56" s="1">
        <v>59.438900826446279</v>
      </c>
      <c r="AI56" s="1">
        <v>60.996349999937664</v>
      </c>
      <c r="AJ56" s="1">
        <v>35.808900826446269</v>
      </c>
      <c r="AK56" s="1">
        <v>86.768349999937683</v>
      </c>
      <c r="AL56" s="1">
        <v>92.027349999937641</v>
      </c>
      <c r="AM56" s="1">
        <v>128.51534999993765</v>
      </c>
    </row>
    <row r="57" spans="1:39" x14ac:dyDescent="0.25">
      <c r="A57" s="66">
        <f ca="1">Exceedance!U57</f>
        <v>44440</v>
      </c>
      <c r="B57" s="254">
        <v>52.678320000236212</v>
      </c>
      <c r="C57" s="254">
        <v>52.678320000236212</v>
      </c>
      <c r="D57" s="254">
        <v>52.678320000236212</v>
      </c>
      <c r="E57" s="1">
        <v>74.481320000236224</v>
      </c>
      <c r="F57" s="1">
        <v>81.576320000236223</v>
      </c>
      <c r="G57" s="1">
        <v>56.66932000023624</v>
      </c>
      <c r="H57" s="1">
        <v>43.379826446280973</v>
      </c>
      <c r="I57" s="1">
        <v>39.469443140498974</v>
      </c>
      <c r="J57" s="1">
        <v>43.106434876036062</v>
      </c>
      <c r="K57" s="1">
        <v>48.803320000236205</v>
      </c>
      <c r="L57" s="1">
        <v>44.565826446280973</v>
      </c>
      <c r="M57" s="1">
        <v>71.76932000023622</v>
      </c>
      <c r="N57" s="1">
        <v>50.845320000236235</v>
      </c>
      <c r="O57" s="1">
        <v>79.48732000023621</v>
      </c>
      <c r="P57" s="1">
        <v>57.276320000236232</v>
      </c>
      <c r="Q57" s="1">
        <v>73.557320000236217</v>
      </c>
      <c r="R57" s="1">
        <v>47.82932000023623</v>
      </c>
      <c r="S57" s="1">
        <v>60.235320000236221</v>
      </c>
      <c r="T57" s="1">
        <v>40.07482644628098</v>
      </c>
      <c r="U57" s="1">
        <v>36.685826446280984</v>
      </c>
      <c r="V57" s="1">
        <v>25.680826446280982</v>
      </c>
      <c r="W57" s="1">
        <v>54.95782644628099</v>
      </c>
      <c r="X57" s="1">
        <v>38.105826446280979</v>
      </c>
      <c r="Y57" s="1">
        <v>43.852826446280986</v>
      </c>
      <c r="Z57" s="1">
        <v>51.444320000236218</v>
      </c>
      <c r="AA57" s="1">
        <v>56.178320000236226</v>
      </c>
      <c r="AB57" s="1">
        <v>63.201320000236208</v>
      </c>
      <c r="AC57" s="1">
        <v>53.551320000236231</v>
      </c>
      <c r="AD57" s="1">
        <v>43.46632000023623</v>
      </c>
      <c r="AE57" s="1">
        <v>56.561320000236236</v>
      </c>
      <c r="AF57" s="1">
        <v>26.654826446280982</v>
      </c>
      <c r="AG57" s="1">
        <v>54.634826446280989</v>
      </c>
      <c r="AH57" s="1">
        <v>56.9446910743833</v>
      </c>
      <c r="AI57" s="1">
        <v>52.239320000236241</v>
      </c>
      <c r="AJ57" s="1">
        <v>29.091826446280983</v>
      </c>
      <c r="AK57" s="1">
        <v>78.704320000236223</v>
      </c>
      <c r="AL57" s="1">
        <v>57.090320000236233</v>
      </c>
      <c r="AM57" s="1">
        <v>85.906320000236235</v>
      </c>
    </row>
    <row r="58" spans="1:39" x14ac:dyDescent="0.25">
      <c r="A58" s="66">
        <f ca="1">Exceedance!U58</f>
        <v>44470</v>
      </c>
      <c r="B58" s="254">
        <v>34.850179999983546</v>
      </c>
      <c r="C58" s="254">
        <v>45.160179999983548</v>
      </c>
      <c r="D58" s="254">
        <v>40.660179999983548</v>
      </c>
      <c r="E58" s="1">
        <v>81.702179999983571</v>
      </c>
      <c r="F58" s="1">
        <v>67.455179999983571</v>
      </c>
      <c r="G58" s="1">
        <v>37.506179999983559</v>
      </c>
      <c r="H58" s="1">
        <v>30.696760330578506</v>
      </c>
      <c r="I58" s="1">
        <v>31.122179999983576</v>
      </c>
      <c r="J58" s="1">
        <v>45.553179999983534</v>
      </c>
      <c r="K58" s="1">
        <v>31.737179999983557</v>
      </c>
      <c r="L58" s="1">
        <v>29.585788429738653</v>
      </c>
      <c r="M58" s="1">
        <v>51.210179999983566</v>
      </c>
      <c r="N58" s="1">
        <v>36.07817999998354</v>
      </c>
      <c r="O58" s="1">
        <v>63.09817999998355</v>
      </c>
      <c r="P58" s="1">
        <v>52.001179999983542</v>
      </c>
      <c r="Q58" s="1">
        <v>60.812179999983549</v>
      </c>
      <c r="R58" s="1">
        <v>42.847179999983553</v>
      </c>
      <c r="S58" s="1">
        <v>40.583179999983543</v>
      </c>
      <c r="T58" s="1">
        <v>30.778760330578503</v>
      </c>
      <c r="U58" s="1">
        <v>28.735760330578508</v>
      </c>
      <c r="V58" s="1">
        <v>27.761760330578511</v>
      </c>
      <c r="W58" s="1">
        <v>33.669760330578512</v>
      </c>
      <c r="X58" s="1">
        <v>31.335760330578509</v>
      </c>
      <c r="Y58" s="1">
        <v>48.22276033057851</v>
      </c>
      <c r="Z58" s="1">
        <v>55.159179999983557</v>
      </c>
      <c r="AA58" s="1">
        <v>40.396179999983538</v>
      </c>
      <c r="AB58" s="1">
        <v>46.582179999983545</v>
      </c>
      <c r="AC58" s="1">
        <v>41.193179999983542</v>
      </c>
      <c r="AD58" s="1">
        <v>31.494179999983562</v>
      </c>
      <c r="AE58" s="1">
        <v>42.924179999983558</v>
      </c>
      <c r="AF58" s="1">
        <v>21.01076033057851</v>
      </c>
      <c r="AG58" s="1">
        <v>41.559760330578513</v>
      </c>
      <c r="AH58" s="1">
        <v>57.536179999983574</v>
      </c>
      <c r="AI58" s="1">
        <v>33.717179999983543</v>
      </c>
      <c r="AJ58" s="1">
        <v>26.033760330578506</v>
      </c>
      <c r="AK58" s="1">
        <v>45.740179999983539</v>
      </c>
      <c r="AL58" s="1">
        <v>39.201179999983538</v>
      </c>
      <c r="AM58" s="1">
        <v>65.813179999983547</v>
      </c>
    </row>
    <row r="59" spans="1:39" x14ac:dyDescent="0.25">
      <c r="A59" s="66">
        <f ca="1">Exceedance!U59</f>
        <v>44501</v>
      </c>
      <c r="B59" s="254">
        <v>32.138319999979657</v>
      </c>
      <c r="C59" s="254">
        <v>34.488319999979687</v>
      </c>
      <c r="D59" s="254">
        <v>33.478319999979668</v>
      </c>
      <c r="E59" s="1">
        <v>50.228319999979675</v>
      </c>
      <c r="F59" s="1">
        <v>50.279319999979656</v>
      </c>
      <c r="G59" s="1">
        <v>34.395319999979669</v>
      </c>
      <c r="H59" s="1">
        <v>23.910809917355369</v>
      </c>
      <c r="I59" s="1">
        <v>25.950319999979673</v>
      </c>
      <c r="J59" s="1">
        <v>38.183319999979695</v>
      </c>
      <c r="K59" s="1">
        <v>29.297319999979674</v>
      </c>
      <c r="L59" s="1">
        <v>26.663319999979667</v>
      </c>
      <c r="M59" s="1">
        <v>40.629319999979657</v>
      </c>
      <c r="N59" s="1">
        <v>34.390319999979674</v>
      </c>
      <c r="O59" s="1">
        <v>47.966319999979653</v>
      </c>
      <c r="P59" s="1">
        <v>40.011319999979669</v>
      </c>
      <c r="Q59" s="1">
        <v>45.116319999979687</v>
      </c>
      <c r="R59" s="1">
        <v>35.067319999979681</v>
      </c>
      <c r="S59" s="1">
        <v>33.368319999979676</v>
      </c>
      <c r="T59" s="1">
        <v>26.004778512356953</v>
      </c>
      <c r="U59" s="1">
        <v>27.094348099139786</v>
      </c>
      <c r="V59" s="1">
        <v>18.378809917355369</v>
      </c>
      <c r="W59" s="1">
        <v>24.528809917355368</v>
      </c>
      <c r="X59" s="1">
        <v>28.069809917355371</v>
      </c>
      <c r="Y59" s="1">
        <v>35.325809917355365</v>
      </c>
      <c r="Z59" s="1">
        <v>37.995319999979664</v>
      </c>
      <c r="AA59" s="1">
        <v>31.22631999997968</v>
      </c>
      <c r="AB59" s="1">
        <v>40.485319999979687</v>
      </c>
      <c r="AC59" s="1">
        <v>37.030319999979675</v>
      </c>
      <c r="AD59" s="1">
        <v>30.934319999979675</v>
      </c>
      <c r="AE59" s="1">
        <v>35.71231999997967</v>
      </c>
      <c r="AF59" s="1">
        <v>17.548809917355371</v>
      </c>
      <c r="AG59" s="1">
        <v>25.351809917355371</v>
      </c>
      <c r="AH59" s="1">
        <v>36.744319999979659</v>
      </c>
      <c r="AI59" s="1">
        <v>31.184319999979675</v>
      </c>
      <c r="AJ59" s="1">
        <v>21.575809917355368</v>
      </c>
      <c r="AK59" s="1">
        <v>34.386319999979683</v>
      </c>
      <c r="AL59" s="1">
        <v>33.920319999979689</v>
      </c>
      <c r="AM59" s="1">
        <v>53.530319999979668</v>
      </c>
    </row>
    <row r="60" spans="1:39" x14ac:dyDescent="0.25">
      <c r="A60" s="66">
        <f ca="1">Exceedance!U60</f>
        <v>44531</v>
      </c>
      <c r="B60" s="254">
        <v>25.640000000000008</v>
      </c>
      <c r="C60" s="254">
        <v>25.640000000000008</v>
      </c>
      <c r="D60" s="254">
        <v>25.640000000000008</v>
      </c>
      <c r="E60" s="1">
        <v>37.95000000000001</v>
      </c>
      <c r="F60" s="1">
        <v>38.022000000000006</v>
      </c>
      <c r="G60" s="1">
        <v>28.858000000000011</v>
      </c>
      <c r="H60" s="1">
        <v>22.275570247933885</v>
      </c>
      <c r="I60" s="1">
        <v>22.13757024793388</v>
      </c>
      <c r="J60" s="1">
        <v>26.039000000000009</v>
      </c>
      <c r="K60" s="1">
        <v>24.716570247933884</v>
      </c>
      <c r="L60" s="1">
        <v>22.836570247933885</v>
      </c>
      <c r="M60" s="1">
        <v>33.187000000000005</v>
      </c>
      <c r="N60" s="1">
        <v>26.859000000000005</v>
      </c>
      <c r="O60" s="1">
        <v>42.08700000000001</v>
      </c>
      <c r="P60" s="1">
        <v>33.135000000000005</v>
      </c>
      <c r="Q60" s="1">
        <v>36.814000000000007</v>
      </c>
      <c r="R60" s="1">
        <v>30.056000000000008</v>
      </c>
      <c r="S60" s="1">
        <v>28.472000000000008</v>
      </c>
      <c r="T60" s="1">
        <v>23.518570247933884</v>
      </c>
      <c r="U60" s="1">
        <v>23.212570247933883</v>
      </c>
      <c r="V60" s="1">
        <v>16.016570247933881</v>
      </c>
      <c r="W60" s="1">
        <v>22.912570247933882</v>
      </c>
      <c r="X60" s="1">
        <v>23.327570247933885</v>
      </c>
      <c r="Y60" s="1">
        <v>28.45157024793388</v>
      </c>
      <c r="Z60" s="1">
        <v>27.261000000000006</v>
      </c>
      <c r="AA60" s="1">
        <v>24.590570247933883</v>
      </c>
      <c r="AB60" s="1">
        <v>34.51400000000001</v>
      </c>
      <c r="AC60" s="1">
        <v>29.420000000000009</v>
      </c>
      <c r="AD60" s="1">
        <v>25.541570247933883</v>
      </c>
      <c r="AE60" s="1">
        <v>29.962000000000007</v>
      </c>
      <c r="AF60" s="1">
        <v>16.872570247933883</v>
      </c>
      <c r="AG60" s="1">
        <v>21.23357024793388</v>
      </c>
      <c r="AH60" s="1">
        <v>28.231000000000009</v>
      </c>
      <c r="AI60" s="1">
        <v>27.794000000000004</v>
      </c>
      <c r="AJ60" s="1">
        <v>18.265570247933884</v>
      </c>
      <c r="AK60" s="1">
        <v>27.757000000000009</v>
      </c>
      <c r="AL60" s="1">
        <v>30.627000000000006</v>
      </c>
      <c r="AM60" s="1">
        <v>44.985999999999997</v>
      </c>
    </row>
    <row r="61" spans="1:39" x14ac:dyDescent="0.25">
      <c r="A61" s="66">
        <f ca="1">Exceedance!U61</f>
        <v>44562</v>
      </c>
      <c r="B61" s="254">
        <v>24.571570247933881</v>
      </c>
      <c r="C61" s="254">
        <v>24.571570247933881</v>
      </c>
      <c r="D61" s="254">
        <v>24.571570247933881</v>
      </c>
      <c r="E61" s="1">
        <v>32.619000000000007</v>
      </c>
      <c r="F61" s="1">
        <v>31.717000000000009</v>
      </c>
      <c r="G61" s="1">
        <v>25.488570247933875</v>
      </c>
      <c r="H61" s="1">
        <v>20.315570247933881</v>
      </c>
      <c r="I61" s="1">
        <v>20.125570247933883</v>
      </c>
      <c r="J61" s="1">
        <v>21.319570247933878</v>
      </c>
      <c r="K61" s="1">
        <v>21.95457024793388</v>
      </c>
      <c r="L61" s="1">
        <v>21.404570247933879</v>
      </c>
      <c r="M61" s="1">
        <v>29.276</v>
      </c>
      <c r="N61" s="1">
        <v>23.534570247933882</v>
      </c>
      <c r="O61" s="1">
        <v>35.89800000000001</v>
      </c>
      <c r="P61" s="1">
        <v>28.8</v>
      </c>
      <c r="Q61" s="1">
        <v>32.843999999999994</v>
      </c>
      <c r="R61" s="1">
        <v>26.996570247933878</v>
      </c>
      <c r="S61" s="1">
        <v>28.165570247933882</v>
      </c>
      <c r="T61" s="1">
        <v>21.35857024793388</v>
      </c>
      <c r="U61" s="1">
        <v>20.787570247933878</v>
      </c>
      <c r="V61" s="1">
        <v>14.836570247933881</v>
      </c>
      <c r="W61" s="1">
        <v>20.487570247933881</v>
      </c>
      <c r="X61" s="1">
        <v>24.671570247933882</v>
      </c>
      <c r="Y61" s="1">
        <v>24.854570247933882</v>
      </c>
      <c r="Z61" s="1">
        <v>24.395570247933879</v>
      </c>
      <c r="AA61" s="1">
        <v>21.698570247933876</v>
      </c>
      <c r="AB61" s="1">
        <v>30.787000000000003</v>
      </c>
      <c r="AC61" s="1">
        <v>25.611000000000008</v>
      </c>
      <c r="AD61" s="1">
        <v>23.004570247933881</v>
      </c>
      <c r="AE61" s="1">
        <v>26.751000000000008</v>
      </c>
      <c r="AF61" s="1">
        <v>15.68457024793388</v>
      </c>
      <c r="AG61" s="1">
        <v>18.816570247933882</v>
      </c>
      <c r="AH61" s="1">
        <v>24.484000000000009</v>
      </c>
      <c r="AI61" s="1">
        <v>24.785</v>
      </c>
      <c r="AJ61" s="1">
        <v>16.28557024793388</v>
      </c>
      <c r="AK61" s="1">
        <v>24.408570247933881</v>
      </c>
      <c r="AL61" s="1">
        <v>28.774999999999999</v>
      </c>
      <c r="AM61" s="1">
        <v>39.909000000000013</v>
      </c>
    </row>
    <row r="62" spans="1:39" x14ac:dyDescent="0.25">
      <c r="A62" s="66">
        <f ca="1">Exceedance!U62</f>
        <v>44593</v>
      </c>
      <c r="B62" s="254">
        <v>22.903009752043776</v>
      </c>
      <c r="C62" s="254">
        <v>22.903009752043776</v>
      </c>
      <c r="D62" s="254">
        <v>22.903009752043776</v>
      </c>
      <c r="E62" s="1">
        <v>42.73657999997765</v>
      </c>
      <c r="F62" s="1">
        <v>28.743579999977655</v>
      </c>
      <c r="G62" s="1">
        <v>21.264009752043769</v>
      </c>
      <c r="H62" s="1">
        <v>17.293289256198342</v>
      </c>
      <c r="I62" s="1">
        <v>17.442289256198343</v>
      </c>
      <c r="J62" s="1">
        <v>18.616289256198346</v>
      </c>
      <c r="K62" s="1">
        <v>19.193289256198348</v>
      </c>
      <c r="L62" s="1">
        <v>21.147289256198341</v>
      </c>
      <c r="M62" s="1">
        <v>24.447579999977648</v>
      </c>
      <c r="N62" s="1">
        <v>22.874289256198342</v>
      </c>
      <c r="O62" s="1">
        <v>34.149579999977647</v>
      </c>
      <c r="P62" s="1">
        <v>23.849579999977657</v>
      </c>
      <c r="Q62" s="1">
        <v>29.014579999977652</v>
      </c>
      <c r="R62" s="1">
        <v>25.252289256198345</v>
      </c>
      <c r="S62" s="1">
        <v>27.922009752043778</v>
      </c>
      <c r="T62" s="1">
        <v>20.841289256198344</v>
      </c>
      <c r="U62" s="1">
        <v>17.256289256198347</v>
      </c>
      <c r="V62" s="1">
        <v>16.881289256198347</v>
      </c>
      <c r="W62" s="1">
        <v>17.444289256198342</v>
      </c>
      <c r="X62" s="1">
        <v>21.044289256198347</v>
      </c>
      <c r="Y62" s="1">
        <v>20.256289256198347</v>
      </c>
      <c r="Z62" s="1">
        <v>22.528289256198345</v>
      </c>
      <c r="AA62" s="1">
        <v>17.835289256198344</v>
      </c>
      <c r="AB62" s="1">
        <v>26.934579999977654</v>
      </c>
      <c r="AC62" s="1">
        <v>21.375579999977671</v>
      </c>
      <c r="AD62" s="1">
        <v>18.604289256198342</v>
      </c>
      <c r="AE62" s="1">
        <v>22.714579999977651</v>
      </c>
      <c r="AF62" s="1">
        <v>13.415289256198342</v>
      </c>
      <c r="AG62" s="1">
        <v>18.496289256198342</v>
      </c>
      <c r="AH62" s="1">
        <v>23.817579999977653</v>
      </c>
      <c r="AI62" s="1">
        <v>21.408579999977654</v>
      </c>
      <c r="AJ62" s="1">
        <v>13.895289256198344</v>
      </c>
      <c r="AK62" s="1">
        <v>21.236009752043774</v>
      </c>
      <c r="AL62" s="1">
        <v>22.399579999977654</v>
      </c>
      <c r="AM62" s="1">
        <v>33.346579999977656</v>
      </c>
    </row>
    <row r="63" spans="1:39" x14ac:dyDescent="0.25">
      <c r="A63" s="66">
        <f ca="1">Exceedance!U63</f>
        <v>44621</v>
      </c>
      <c r="B63" s="254">
        <v>38.309170000033511</v>
      </c>
      <c r="C63" s="254">
        <v>38.309170000033511</v>
      </c>
      <c r="D63" s="254">
        <v>38.309170000033511</v>
      </c>
      <c r="E63" s="1">
        <v>73.227170000033524</v>
      </c>
      <c r="F63" s="1">
        <v>35.191170000033502</v>
      </c>
      <c r="G63" s="1">
        <v>30.194170000033512</v>
      </c>
      <c r="H63" s="1">
        <v>39.987570247933881</v>
      </c>
      <c r="I63" s="1">
        <v>29.558570247933883</v>
      </c>
      <c r="J63" s="1">
        <v>30.600890495878961</v>
      </c>
      <c r="K63" s="1">
        <v>30.119570247933883</v>
      </c>
      <c r="L63" s="1">
        <v>38.350570247933888</v>
      </c>
      <c r="M63" s="1">
        <v>43.624170000033509</v>
      </c>
      <c r="N63" s="1">
        <v>50.490890495878979</v>
      </c>
      <c r="O63" s="1">
        <v>42.431170000033511</v>
      </c>
      <c r="P63" s="1">
        <v>42.521170000033521</v>
      </c>
      <c r="Q63" s="1">
        <v>42.562170000033511</v>
      </c>
      <c r="R63" s="1">
        <v>35.094890495878957</v>
      </c>
      <c r="S63" s="1">
        <v>30.841170000033514</v>
      </c>
      <c r="T63" s="1">
        <v>30.760570247933881</v>
      </c>
      <c r="U63" s="1">
        <v>21.058570247933879</v>
      </c>
      <c r="V63" s="1">
        <v>25.951570247933883</v>
      </c>
      <c r="W63" s="1">
        <v>41.348570247933878</v>
      </c>
      <c r="X63" s="1">
        <v>23.888570247933885</v>
      </c>
      <c r="Y63" s="1">
        <v>27.472570247933884</v>
      </c>
      <c r="Z63" s="1">
        <v>55.517890495878959</v>
      </c>
      <c r="AA63" s="1">
        <v>18.948570247933883</v>
      </c>
      <c r="AB63" s="1">
        <v>47.370170000033518</v>
      </c>
      <c r="AC63" s="1">
        <v>26.262170000033507</v>
      </c>
      <c r="AD63" s="1">
        <v>33.041320247945052</v>
      </c>
      <c r="AE63" s="1">
        <v>40.280170000033522</v>
      </c>
      <c r="AF63" s="1">
        <v>20.203570247933879</v>
      </c>
      <c r="AG63" s="1">
        <v>20.679570247933885</v>
      </c>
      <c r="AH63" s="1">
        <v>41.958170000033519</v>
      </c>
      <c r="AI63" s="1">
        <v>26.488170000033502</v>
      </c>
      <c r="AJ63" s="1">
        <v>25.302570247933879</v>
      </c>
      <c r="AK63" s="1">
        <v>35.020170000033538</v>
      </c>
      <c r="AL63" s="1">
        <v>25.120170000033504</v>
      </c>
      <c r="AM63" s="1">
        <v>47.460170000033521</v>
      </c>
    </row>
    <row r="64" spans="1:39" x14ac:dyDescent="0.25">
      <c r="A64" s="66" t="str">
        <f ca="1">Exceedance!U64</f>
        <v/>
      </c>
      <c r="B64" s="254">
        <v>77.831530000022639</v>
      </c>
      <c r="C64" s="254">
        <v>77.831530000022639</v>
      </c>
      <c r="D64" s="254">
        <v>77.831530000022639</v>
      </c>
      <c r="E64" s="1">
        <v>119.64753000002264</v>
      </c>
      <c r="F64" s="1">
        <v>87.808530000022628</v>
      </c>
      <c r="G64" s="1">
        <v>69.111530000022626</v>
      </c>
      <c r="H64" s="1">
        <v>99.615809917355378</v>
      </c>
      <c r="I64" s="1">
        <v>65.702280000033824</v>
      </c>
      <c r="J64" s="1">
        <v>49.357530000022628</v>
      </c>
      <c r="K64" s="1">
        <v>86.370280000033816</v>
      </c>
      <c r="L64" s="1">
        <v>90.970280000033824</v>
      </c>
      <c r="M64" s="1">
        <v>88.233530000022625</v>
      </c>
      <c r="N64" s="1">
        <v>61.046530000022621</v>
      </c>
      <c r="O64" s="1">
        <v>84.271530000022622</v>
      </c>
      <c r="P64" s="1">
        <v>83.937530000022633</v>
      </c>
      <c r="Q64" s="1">
        <v>58.646530000022636</v>
      </c>
      <c r="R64" s="1">
        <v>47.752530000022631</v>
      </c>
      <c r="S64" s="1">
        <v>80.914530000022623</v>
      </c>
      <c r="T64" s="1">
        <v>59.754280000033802</v>
      </c>
      <c r="U64" s="1">
        <v>52.064809917355362</v>
      </c>
      <c r="V64" s="1">
        <v>46.71480991735536</v>
      </c>
      <c r="W64" s="1">
        <v>86.598809917355382</v>
      </c>
      <c r="X64" s="1">
        <v>58.380809917355371</v>
      </c>
      <c r="Y64" s="1">
        <v>82.202809917355381</v>
      </c>
      <c r="Z64" s="1">
        <v>76.57753000002262</v>
      </c>
      <c r="AA64" s="1">
        <v>61.10080991735537</v>
      </c>
      <c r="AB64" s="1">
        <v>72.533530000022637</v>
      </c>
      <c r="AC64" s="1">
        <v>58.19153000002261</v>
      </c>
      <c r="AD64" s="1">
        <v>73.276530000022646</v>
      </c>
      <c r="AE64" s="1">
        <v>84.48653000002264</v>
      </c>
      <c r="AF64" s="1">
        <v>41.500809917355369</v>
      </c>
      <c r="AG64" s="1">
        <v>48.203809917355365</v>
      </c>
      <c r="AH64" s="1">
        <v>69.009530000022622</v>
      </c>
      <c r="AI64" s="1">
        <v>60.431530000022626</v>
      </c>
      <c r="AJ64" s="1">
        <v>40.41180991735537</v>
      </c>
      <c r="AK64" s="1">
        <v>40.741530000022621</v>
      </c>
      <c r="AL64" s="1">
        <v>47.061530000022628</v>
      </c>
      <c r="AM64" s="1">
        <v>47.061530000022636</v>
      </c>
    </row>
    <row r="65" spans="1:39" x14ac:dyDescent="0.25">
      <c r="A65" s="66" t="str">
        <f ca="1">Exceedance!U65</f>
        <v/>
      </c>
      <c r="B65" s="254">
        <v>205.80552000000603</v>
      </c>
      <c r="C65" s="254">
        <v>205.80552000000603</v>
      </c>
      <c r="D65" s="254">
        <v>205.80552000000603</v>
      </c>
      <c r="E65" s="1">
        <v>312.549520000006</v>
      </c>
      <c r="F65" s="1">
        <v>272.11552000000603</v>
      </c>
      <c r="G65" s="1">
        <v>120.60795041322314</v>
      </c>
      <c r="H65" s="1">
        <v>147.90795041322318</v>
      </c>
      <c r="I65" s="1">
        <v>89.709950413223126</v>
      </c>
      <c r="J65" s="1">
        <v>135.07095041322316</v>
      </c>
      <c r="K65" s="1">
        <v>154.99495041322317</v>
      </c>
      <c r="L65" s="1">
        <v>275.36452000000605</v>
      </c>
      <c r="M65" s="1">
        <v>178.21352000000599</v>
      </c>
      <c r="N65" s="1">
        <v>194.96852000000598</v>
      </c>
      <c r="O65" s="1">
        <v>360.02352000000599</v>
      </c>
      <c r="P65" s="1">
        <v>327.70952000000602</v>
      </c>
      <c r="Q65" s="1">
        <v>173.33795041322313</v>
      </c>
      <c r="R65" s="1">
        <v>191.96295041322315</v>
      </c>
      <c r="S65" s="1">
        <v>202.35052000000599</v>
      </c>
      <c r="T65" s="1">
        <v>196.31995041322318</v>
      </c>
      <c r="U65" s="1">
        <v>63.748950413223127</v>
      </c>
      <c r="V65" s="1">
        <v>128.76195041322313</v>
      </c>
      <c r="W65" s="1">
        <v>166.38695041322319</v>
      </c>
      <c r="X65" s="1">
        <v>224.11995041322314</v>
      </c>
      <c r="Y65" s="1">
        <v>179.42495041322314</v>
      </c>
      <c r="Z65" s="1">
        <v>188.13652000000599</v>
      </c>
      <c r="AA65" s="1">
        <v>268.24799008268451</v>
      </c>
      <c r="AB65" s="1">
        <v>262.28352000000598</v>
      </c>
      <c r="AC65" s="1">
        <v>102.86495041322314</v>
      </c>
      <c r="AD65" s="1">
        <v>149.87495041322316</v>
      </c>
      <c r="AE65" s="1">
        <v>90.701950413223145</v>
      </c>
      <c r="AF65" s="1">
        <v>91.950950413223126</v>
      </c>
      <c r="AG65" s="1">
        <v>197.43795041322315</v>
      </c>
      <c r="AH65" s="1">
        <v>142.59552000000596</v>
      </c>
      <c r="AI65" s="1">
        <v>80.095950413223136</v>
      </c>
      <c r="AJ65" s="1">
        <v>140.12095041322314</v>
      </c>
      <c r="AK65" s="1">
        <v>151.28195041322314</v>
      </c>
      <c r="AL65" s="1">
        <v>467.32452000000598</v>
      </c>
      <c r="AM65" s="1">
        <v>467.32452000000598</v>
      </c>
    </row>
    <row r="66" spans="1:39" x14ac:dyDescent="0.25">
      <c r="A66" s="66" t="str">
        <f ca="1">Exceedance!U66</f>
        <v/>
      </c>
      <c r="B66" s="254">
        <v>237.84597999974824</v>
      </c>
      <c r="C66" s="254">
        <v>237.84597999974824</v>
      </c>
      <c r="D66" s="254">
        <v>237.84597999974824</v>
      </c>
      <c r="E66" s="1">
        <v>388.87497999974823</v>
      </c>
      <c r="F66" s="1">
        <v>261.21903305785128</v>
      </c>
      <c r="G66" s="1">
        <v>143.10603305785122</v>
      </c>
      <c r="H66" s="1">
        <v>127.18203305785124</v>
      </c>
      <c r="I66" s="1">
        <v>140.34203305785124</v>
      </c>
      <c r="J66" s="1">
        <v>244.56254958653116</v>
      </c>
      <c r="K66" s="1">
        <v>149.05203305785122</v>
      </c>
      <c r="L66" s="1">
        <v>391.49197999974825</v>
      </c>
      <c r="M66" s="1">
        <v>194.28097999974827</v>
      </c>
      <c r="N66" s="1">
        <v>523.51897999974801</v>
      </c>
      <c r="O66" s="1">
        <v>289.06497999974818</v>
      </c>
      <c r="P66" s="1">
        <v>488.81197999974825</v>
      </c>
      <c r="Q66" s="1">
        <v>195.73103305785125</v>
      </c>
      <c r="R66" s="1">
        <v>326.00754958653107</v>
      </c>
      <c r="S66" s="1">
        <v>145.37203305785124</v>
      </c>
      <c r="T66" s="1">
        <v>166.01703305785122</v>
      </c>
      <c r="U66" s="1">
        <v>52.98503305785124</v>
      </c>
      <c r="V66" s="1">
        <v>179.43203305785121</v>
      </c>
      <c r="W66" s="1">
        <v>128.24803305785125</v>
      </c>
      <c r="X66" s="1">
        <v>257.7230330578513</v>
      </c>
      <c r="Y66" s="1">
        <v>169.95603305785122</v>
      </c>
      <c r="Z66" s="1">
        <v>174.66703305785123</v>
      </c>
      <c r="AA66" s="1">
        <v>506.18297999974828</v>
      </c>
      <c r="AB66" s="1">
        <v>250.43497999974815</v>
      </c>
      <c r="AC66" s="1">
        <v>206.50403305785122</v>
      </c>
      <c r="AD66" s="1">
        <v>408.1505495865311</v>
      </c>
      <c r="AE66" s="1">
        <v>54.124033057851229</v>
      </c>
      <c r="AF66" s="1">
        <v>105.59603305785123</v>
      </c>
      <c r="AG66" s="1">
        <v>302.35003305785125</v>
      </c>
      <c r="AH66" s="1">
        <v>297.99397999974821</v>
      </c>
      <c r="AI66" s="1">
        <v>88.353033057851206</v>
      </c>
      <c r="AJ66" s="1">
        <v>265.38855785099395</v>
      </c>
      <c r="AK66" s="1">
        <v>356.65054958653104</v>
      </c>
      <c r="AL66" s="1">
        <v>660.81997999974817</v>
      </c>
      <c r="AM66" s="1">
        <v>660.81997999974817</v>
      </c>
    </row>
    <row r="67" spans="1:39" x14ac:dyDescent="0.25">
      <c r="A67" s="66" t="str">
        <f ca="1">Exceedance!U67</f>
        <v/>
      </c>
      <c r="B67" s="254">
        <v>119.81205000007489</v>
      </c>
      <c r="C67" s="254">
        <v>119.81205000007489</v>
      </c>
      <c r="D67" s="254">
        <v>119.81205000007489</v>
      </c>
      <c r="E67" s="1">
        <v>164.12005000007488</v>
      </c>
      <c r="F67" s="1">
        <v>104.07499694197188</v>
      </c>
      <c r="G67" s="1">
        <v>66.769900826446275</v>
      </c>
      <c r="H67" s="1">
        <v>63.983900826446266</v>
      </c>
      <c r="I67" s="1">
        <v>68.323900826446277</v>
      </c>
      <c r="J67" s="1">
        <v>117.51905000007486</v>
      </c>
      <c r="K67" s="1">
        <v>71.294900826446266</v>
      </c>
      <c r="L67" s="1">
        <v>177.14805000007487</v>
      </c>
      <c r="M67" s="1">
        <v>77.281050000074885</v>
      </c>
      <c r="N67" s="1">
        <v>443.10805000007497</v>
      </c>
      <c r="O67" s="1">
        <v>112.27205000007488</v>
      </c>
      <c r="P67" s="1">
        <v>169.93805000007487</v>
      </c>
      <c r="Q67" s="1">
        <v>94.929900826446257</v>
      </c>
      <c r="R67" s="1">
        <v>174.00105000007491</v>
      </c>
      <c r="S67" s="1">
        <v>60.13490082644627</v>
      </c>
      <c r="T67" s="1">
        <v>64.623900826446274</v>
      </c>
      <c r="U67" s="1">
        <v>31.103900826446267</v>
      </c>
      <c r="V67" s="1">
        <v>66.434900826446281</v>
      </c>
      <c r="W67" s="1">
        <v>60.419900826446266</v>
      </c>
      <c r="X67" s="1">
        <v>110.68890082644624</v>
      </c>
      <c r="Y67" s="1">
        <v>75.705900826446282</v>
      </c>
      <c r="Z67" s="1">
        <v>76.677900826446276</v>
      </c>
      <c r="AA67" s="1">
        <v>197.4560500000749</v>
      </c>
      <c r="AB67" s="1">
        <v>133.91505000007487</v>
      </c>
      <c r="AC67" s="1">
        <v>76.14690082644627</v>
      </c>
      <c r="AD67" s="1">
        <v>198.28805000007489</v>
      </c>
      <c r="AE67" s="1">
        <v>35.927900826446269</v>
      </c>
      <c r="AF67" s="1">
        <v>51.968900826446266</v>
      </c>
      <c r="AG67" s="1">
        <v>97.396900826446256</v>
      </c>
      <c r="AH67" s="1">
        <v>110.08405000007487</v>
      </c>
      <c r="AI67" s="1">
        <v>49.639900826446265</v>
      </c>
      <c r="AJ67" s="1">
        <v>153.52505000007491</v>
      </c>
      <c r="AK67" s="1">
        <v>199.02405000007485</v>
      </c>
      <c r="AL67" s="1">
        <v>290.51805000007482</v>
      </c>
      <c r="AM67" s="1">
        <v>290.51805000007494</v>
      </c>
    </row>
    <row r="68" spans="1:39" x14ac:dyDescent="0.25">
      <c r="A68" s="66" t="str">
        <f ca="1">Exceedance!U68</f>
        <v/>
      </c>
      <c r="B68" s="254">
        <v>75.744349999937668</v>
      </c>
      <c r="C68" s="254">
        <v>75.744349999937668</v>
      </c>
      <c r="D68" s="254">
        <v>75.744349999937668</v>
      </c>
      <c r="E68" s="1">
        <v>81.101349999937668</v>
      </c>
      <c r="F68" s="1">
        <v>70.605349999937687</v>
      </c>
      <c r="G68" s="1">
        <v>49.279900826446273</v>
      </c>
      <c r="H68" s="1">
        <v>53.299900826446269</v>
      </c>
      <c r="I68" s="1">
        <v>44.905900826446278</v>
      </c>
      <c r="J68" s="1">
        <v>65.359349999937677</v>
      </c>
      <c r="K68" s="1">
        <v>57.279900826446273</v>
      </c>
      <c r="L68" s="1">
        <v>79.691349999937685</v>
      </c>
      <c r="M68" s="1">
        <v>56.287349999937668</v>
      </c>
      <c r="N68" s="1">
        <v>137.83234999993766</v>
      </c>
      <c r="O68" s="1">
        <v>67.097349999937663</v>
      </c>
      <c r="P68" s="1">
        <v>90.585349999937677</v>
      </c>
      <c r="Q68" s="1">
        <v>55.269015702246101</v>
      </c>
      <c r="R68" s="1">
        <v>85.971349999937644</v>
      </c>
      <c r="S68" s="1">
        <v>52.417900826446271</v>
      </c>
      <c r="T68" s="1">
        <v>56.384900826446277</v>
      </c>
      <c r="U68" s="1">
        <v>28.284900826446268</v>
      </c>
      <c r="V68" s="1">
        <v>46.856900826446271</v>
      </c>
      <c r="W68" s="1">
        <v>42.878900826446269</v>
      </c>
      <c r="X68" s="1">
        <v>62.104900826446269</v>
      </c>
      <c r="Y68" s="1">
        <v>56.390900826446277</v>
      </c>
      <c r="Z68" s="1">
        <v>54.115446115463229</v>
      </c>
      <c r="AA68" s="1">
        <v>88.313349999937657</v>
      </c>
      <c r="AB68" s="1">
        <v>68.080349999937667</v>
      </c>
      <c r="AC68" s="1">
        <v>55.607015702246109</v>
      </c>
      <c r="AD68" s="1">
        <v>79.495349999937659</v>
      </c>
      <c r="AE68" s="1">
        <v>33.514900826446265</v>
      </c>
      <c r="AF68" s="1">
        <v>41.15290082644627</v>
      </c>
      <c r="AG68" s="1">
        <v>59.438900826446279</v>
      </c>
      <c r="AH68" s="1">
        <v>60.996349999937664</v>
      </c>
      <c r="AI68" s="1">
        <v>35.808900826446269</v>
      </c>
      <c r="AJ68" s="1">
        <v>86.768349999937683</v>
      </c>
      <c r="AK68" s="1">
        <v>92.027349999937641</v>
      </c>
      <c r="AL68" s="1">
        <v>128.51534999993765</v>
      </c>
      <c r="AM68" s="1">
        <v>128.51534999993765</v>
      </c>
    </row>
    <row r="69" spans="1:39" x14ac:dyDescent="0.25">
      <c r="A69" s="66" t="str">
        <f ca="1">Exceedance!U69</f>
        <v/>
      </c>
      <c r="B69" s="254">
        <v>52.678320000236212</v>
      </c>
      <c r="C69" s="254">
        <v>52.678320000236212</v>
      </c>
      <c r="D69" s="254">
        <v>52.678320000236212</v>
      </c>
      <c r="E69" s="1">
        <v>81.576320000236223</v>
      </c>
      <c r="F69" s="1">
        <v>56.66932000023624</v>
      </c>
      <c r="G69" s="1">
        <v>43.379826446280973</v>
      </c>
      <c r="H69" s="1">
        <v>39.307443140498926</v>
      </c>
      <c r="I69" s="1">
        <v>43.106434876036062</v>
      </c>
      <c r="J69" s="1">
        <v>48.803320000236205</v>
      </c>
      <c r="K69" s="1">
        <v>44.565826446280973</v>
      </c>
      <c r="L69" s="1">
        <v>71.76932000023622</v>
      </c>
      <c r="M69" s="1">
        <v>50.845320000236235</v>
      </c>
      <c r="N69" s="1">
        <v>79.48732000023621</v>
      </c>
      <c r="O69" s="1">
        <v>57.276320000236232</v>
      </c>
      <c r="P69" s="1">
        <v>73.557320000236217</v>
      </c>
      <c r="Q69" s="1">
        <v>47.82932000023623</v>
      </c>
      <c r="R69" s="1">
        <v>60.235320000236221</v>
      </c>
      <c r="S69" s="1">
        <v>40.07482644628098</v>
      </c>
      <c r="T69" s="1">
        <v>36.685826446280984</v>
      </c>
      <c r="U69" s="1">
        <v>25.680826446280982</v>
      </c>
      <c r="V69" s="1">
        <v>54.95782644628099</v>
      </c>
      <c r="W69" s="1">
        <v>38.105826446280979</v>
      </c>
      <c r="X69" s="1">
        <v>43.852826446280986</v>
      </c>
      <c r="Y69" s="1">
        <v>42.4227076033091</v>
      </c>
      <c r="Z69" s="1">
        <v>56.178320000236241</v>
      </c>
      <c r="AA69" s="1">
        <v>63.201320000236208</v>
      </c>
      <c r="AB69" s="1">
        <v>53.551320000236231</v>
      </c>
      <c r="AC69" s="1">
        <v>43.46632000023623</v>
      </c>
      <c r="AD69" s="1">
        <v>56.561320000236236</v>
      </c>
      <c r="AE69" s="1">
        <v>26.654826446280982</v>
      </c>
      <c r="AF69" s="1">
        <v>54.634826446280989</v>
      </c>
      <c r="AG69" s="1">
        <v>55.316451404961818</v>
      </c>
      <c r="AH69" s="1">
        <v>52.239320000236241</v>
      </c>
      <c r="AI69" s="1">
        <v>29.091826446280983</v>
      </c>
      <c r="AJ69" s="1">
        <v>78.704320000236223</v>
      </c>
      <c r="AK69" s="1">
        <v>57.090320000236233</v>
      </c>
      <c r="AL69" s="1">
        <v>85.906320000236235</v>
      </c>
      <c r="AM69" s="1">
        <v>85.906320000236207</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theme="3" tint="0.39997558519241921"/>
  </sheetPr>
  <dimension ref="A1:BD100"/>
  <sheetViews>
    <sheetView zoomScale="90" zoomScaleNormal="90" workbookViewId="0">
      <selection activeCell="B4" sqref="B4:AM69"/>
    </sheetView>
  </sheetViews>
  <sheetFormatPr defaultRowHeight="15" x14ac:dyDescent="0.25"/>
  <cols>
    <col min="1" max="1" width="8.85546875" style="107"/>
    <col min="2" max="4" width="9.140625" style="255"/>
  </cols>
  <sheetData>
    <row r="1" spans="1:56" s="107" customFormat="1" x14ac:dyDescent="0.25">
      <c r="A1" s="64"/>
      <c r="B1" s="258"/>
      <c r="C1" s="258"/>
      <c r="D1" s="258"/>
      <c r="E1" s="740" t="s">
        <v>216</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110.36</v>
      </c>
      <c r="C4" s="273">
        <v>164.85</v>
      </c>
      <c r="D4" s="273">
        <v>130</v>
      </c>
      <c r="E4">
        <v>174.911</v>
      </c>
      <c r="F4">
        <v>105.39100000000001</v>
      </c>
      <c r="G4">
        <v>99.94</v>
      </c>
      <c r="H4">
        <v>104.096</v>
      </c>
      <c r="I4">
        <v>141.65700000000001</v>
      </c>
      <c r="J4">
        <v>119.79300000000001</v>
      </c>
      <c r="K4">
        <v>158.54400000000001</v>
      </c>
      <c r="L4">
        <v>133.518</v>
      </c>
      <c r="M4">
        <v>159.959</v>
      </c>
      <c r="N4">
        <v>185.43199999999999</v>
      </c>
      <c r="O4">
        <v>99.852999999999994</v>
      </c>
      <c r="P4">
        <v>165.42500000000001</v>
      </c>
      <c r="Q4">
        <v>115.02500000000001</v>
      </c>
      <c r="R4">
        <v>154.82900000000001</v>
      </c>
      <c r="S4">
        <v>109.105</v>
      </c>
      <c r="T4">
        <v>112.66800000000001</v>
      </c>
      <c r="U4">
        <v>110.202</v>
      </c>
      <c r="V4">
        <v>121.19799999999999</v>
      </c>
      <c r="W4">
        <v>113.371</v>
      </c>
      <c r="X4">
        <v>140.70400000000001</v>
      </c>
      <c r="Y4">
        <v>141.74100000000001</v>
      </c>
      <c r="Z4">
        <v>134.988</v>
      </c>
      <c r="AA4">
        <v>130</v>
      </c>
      <c r="AB4">
        <v>158.09699999999998</v>
      </c>
      <c r="AC4">
        <v>124.373</v>
      </c>
      <c r="AD4">
        <v>148.94300000000001</v>
      </c>
      <c r="AE4">
        <v>132.982</v>
      </c>
      <c r="AF4">
        <v>115.26600000000001</v>
      </c>
      <c r="AG4">
        <v>131.15700000000001</v>
      </c>
      <c r="AH4">
        <v>131.46600000000001</v>
      </c>
      <c r="AI4">
        <v>128.066</v>
      </c>
      <c r="AJ4">
        <v>148.97499999999999</v>
      </c>
      <c r="AK4">
        <v>114.917</v>
      </c>
      <c r="AL4">
        <v>116.01</v>
      </c>
      <c r="AM4">
        <v>117.292</v>
      </c>
    </row>
    <row r="5" spans="1:56" x14ac:dyDescent="0.25">
      <c r="A5" s="66">
        <f ca="1">Exceedance!U5</f>
        <v>42856</v>
      </c>
      <c r="B5" s="273">
        <v>259.12</v>
      </c>
      <c r="C5" s="273">
        <v>387.04</v>
      </c>
      <c r="D5" s="273">
        <v>305</v>
      </c>
      <c r="E5">
        <v>299.97399999999999</v>
      </c>
      <c r="F5">
        <v>214.89400000000001</v>
      </c>
      <c r="G5">
        <v>210.16499999999999</v>
      </c>
      <c r="H5">
        <v>406.78100000000001</v>
      </c>
      <c r="I5">
        <v>378.64100000000002</v>
      </c>
      <c r="J5">
        <v>287.46300000000002</v>
      </c>
      <c r="K5">
        <v>309.35700000000003</v>
      </c>
      <c r="L5">
        <v>275.11500000000001</v>
      </c>
      <c r="M5">
        <v>261.26600000000002</v>
      </c>
      <c r="N5">
        <v>320.99799999999999</v>
      </c>
      <c r="O5">
        <v>235.137</v>
      </c>
      <c r="P5">
        <v>377.06700000000001</v>
      </c>
      <c r="Q5">
        <v>291.61099999999999</v>
      </c>
      <c r="R5">
        <v>312.95699999999999</v>
      </c>
      <c r="S5">
        <v>281.17500000000007</v>
      </c>
      <c r="T5">
        <v>352.48500000000001</v>
      </c>
      <c r="U5">
        <v>305</v>
      </c>
      <c r="V5">
        <v>264.14800000000002</v>
      </c>
      <c r="W5">
        <v>343.452</v>
      </c>
      <c r="X5">
        <v>336.97800000000001</v>
      </c>
      <c r="Y5">
        <v>427.8</v>
      </c>
      <c r="Z5">
        <v>222.74</v>
      </c>
      <c r="AA5">
        <v>278.904</v>
      </c>
      <c r="AB5">
        <v>367.524</v>
      </c>
      <c r="AC5">
        <v>314.61200000000002</v>
      </c>
      <c r="AD5">
        <v>283.77499999999998</v>
      </c>
      <c r="AE5">
        <v>353.27600000000001</v>
      </c>
      <c r="AF5">
        <v>230.023</v>
      </c>
      <c r="AG5">
        <v>368.327</v>
      </c>
      <c r="AH5">
        <v>204.09200000000001</v>
      </c>
      <c r="AI5">
        <v>239.19499999999999</v>
      </c>
      <c r="AJ5">
        <v>331.404</v>
      </c>
      <c r="AK5">
        <v>330.04500000000002</v>
      </c>
      <c r="AL5">
        <v>250.98500000000001</v>
      </c>
      <c r="AM5">
        <v>305.21800000000002</v>
      </c>
    </row>
    <row r="6" spans="1:56" x14ac:dyDescent="0.25">
      <c r="A6" s="66">
        <f ca="1">Exceedance!U6</f>
        <v>42887</v>
      </c>
      <c r="B6" s="273">
        <v>310.08</v>
      </c>
      <c r="C6" s="273">
        <v>463.15</v>
      </c>
      <c r="D6" s="273">
        <v>365</v>
      </c>
      <c r="E6">
        <v>365</v>
      </c>
      <c r="F6">
        <v>339.18700000000001</v>
      </c>
      <c r="G6">
        <v>506.68599999999998</v>
      </c>
      <c r="H6">
        <v>505.13</v>
      </c>
      <c r="I6">
        <v>411.40800000000002</v>
      </c>
      <c r="J6">
        <v>417.44699999999995</v>
      </c>
      <c r="K6">
        <v>308.30700000000002</v>
      </c>
      <c r="L6">
        <v>349.57499999999999</v>
      </c>
      <c r="M6">
        <v>227.91499999999999</v>
      </c>
      <c r="N6">
        <v>458.15300000000002</v>
      </c>
      <c r="O6">
        <v>399.68900000000002</v>
      </c>
      <c r="P6">
        <v>288.19400000000002</v>
      </c>
      <c r="Q6">
        <v>381.56</v>
      </c>
      <c r="R6">
        <v>358.14100000000002</v>
      </c>
      <c r="S6">
        <v>601.50800000000004</v>
      </c>
      <c r="T6">
        <v>307.61200000000002</v>
      </c>
      <c r="U6">
        <v>451.67500000000001</v>
      </c>
      <c r="V6">
        <v>310.14800000000002</v>
      </c>
      <c r="W6">
        <v>534.91600000000005</v>
      </c>
      <c r="X6">
        <v>279.07100000000003</v>
      </c>
      <c r="Y6">
        <v>356.71499999999997</v>
      </c>
      <c r="Z6">
        <v>277.59899999999999</v>
      </c>
      <c r="AA6">
        <v>392.904</v>
      </c>
      <c r="AB6">
        <v>327.49799999999999</v>
      </c>
      <c r="AC6">
        <v>327.053</v>
      </c>
      <c r="AD6">
        <v>280.81900000000002</v>
      </c>
      <c r="AE6">
        <v>362.24299999999999</v>
      </c>
      <c r="AF6">
        <v>399.91199999999998</v>
      </c>
      <c r="AG6">
        <v>331.10899999999998</v>
      </c>
      <c r="AH6">
        <v>405.87299999999999</v>
      </c>
      <c r="AI6">
        <v>504.76600000000002</v>
      </c>
      <c r="AJ6">
        <v>221.416</v>
      </c>
      <c r="AK6">
        <v>440.36200000000002</v>
      </c>
      <c r="AL6">
        <v>396.42599999999999</v>
      </c>
      <c r="AM6">
        <v>578.13699999999994</v>
      </c>
    </row>
    <row r="7" spans="1:56" x14ac:dyDescent="0.25">
      <c r="A7" s="66">
        <f ca="1">Exceedance!U7</f>
        <v>42917</v>
      </c>
      <c r="B7" s="273">
        <v>110.44</v>
      </c>
      <c r="C7" s="273">
        <v>164.96</v>
      </c>
      <c r="D7" s="273">
        <v>130</v>
      </c>
      <c r="E7">
        <v>130</v>
      </c>
      <c r="F7">
        <v>167.739</v>
      </c>
      <c r="G7">
        <v>263.56299999999999</v>
      </c>
      <c r="H7">
        <v>210.23599999999999</v>
      </c>
      <c r="I7">
        <v>130.59100000000001</v>
      </c>
      <c r="J7">
        <v>159.60599999999999</v>
      </c>
      <c r="K7">
        <v>105.988</v>
      </c>
      <c r="L7">
        <v>125.568</v>
      </c>
      <c r="M7">
        <v>87.617000000000004</v>
      </c>
      <c r="N7">
        <v>166.392</v>
      </c>
      <c r="O7">
        <v>166.29300000000001</v>
      </c>
      <c r="P7">
        <v>126.419</v>
      </c>
      <c r="Q7">
        <v>152.351</v>
      </c>
      <c r="R7">
        <v>106.43300000000001</v>
      </c>
      <c r="S7">
        <v>441.714</v>
      </c>
      <c r="T7">
        <v>105.21899999999999</v>
      </c>
      <c r="U7">
        <v>147.01499999999999</v>
      </c>
      <c r="V7">
        <v>139.857</v>
      </c>
      <c r="W7">
        <v>253.798</v>
      </c>
      <c r="X7">
        <v>85.081999999999994</v>
      </c>
      <c r="Y7">
        <v>106.44</v>
      </c>
      <c r="Z7">
        <v>78.686999999999998</v>
      </c>
      <c r="AA7">
        <v>112.011</v>
      </c>
      <c r="AB7">
        <v>109.867</v>
      </c>
      <c r="AC7">
        <v>124.419</v>
      </c>
      <c r="AD7">
        <v>96.04</v>
      </c>
      <c r="AE7">
        <v>128.148</v>
      </c>
      <c r="AF7">
        <v>153.75199999999998</v>
      </c>
      <c r="AG7">
        <v>146.01900000000001</v>
      </c>
      <c r="AH7">
        <v>118.012</v>
      </c>
      <c r="AI7">
        <v>203.96299999999999</v>
      </c>
      <c r="AJ7">
        <v>71.802999999999997</v>
      </c>
      <c r="AK7">
        <v>132.089</v>
      </c>
      <c r="AL7">
        <v>117.21299999999999</v>
      </c>
      <c r="AM7">
        <v>204.68199999999999</v>
      </c>
    </row>
    <row r="8" spans="1:56" x14ac:dyDescent="0.25">
      <c r="A8" s="66">
        <f ca="1">Exceedance!U8</f>
        <v>42948</v>
      </c>
      <c r="B8" s="273">
        <v>67.22</v>
      </c>
      <c r="C8" s="273">
        <v>98.01</v>
      </c>
      <c r="D8" s="273">
        <v>68</v>
      </c>
      <c r="E8">
        <v>65.748000000000005</v>
      </c>
      <c r="F8">
        <v>87.938999999999993</v>
      </c>
      <c r="G8">
        <v>106.831</v>
      </c>
      <c r="H8">
        <v>98.709000000000003</v>
      </c>
      <c r="I8">
        <v>67.34</v>
      </c>
      <c r="J8">
        <v>72.177999999999997</v>
      </c>
      <c r="K8">
        <v>65.102000000000004</v>
      </c>
      <c r="L8">
        <v>67.718999999999994</v>
      </c>
      <c r="M8">
        <v>61.863</v>
      </c>
      <c r="N8">
        <v>77.203999999999994</v>
      </c>
      <c r="O8">
        <v>75.343000000000004</v>
      </c>
      <c r="P8">
        <v>77.697000000000003</v>
      </c>
      <c r="Q8">
        <v>67.787000000000006</v>
      </c>
      <c r="R8">
        <v>61.134</v>
      </c>
      <c r="S8">
        <v>138.57300000000001</v>
      </c>
      <c r="T8">
        <v>56.58</v>
      </c>
      <c r="U8">
        <v>75.754000000000005</v>
      </c>
      <c r="V8">
        <v>63.973999999999997</v>
      </c>
      <c r="W8">
        <v>102.76600000000001</v>
      </c>
      <c r="X8">
        <v>61.625</v>
      </c>
      <c r="Y8">
        <v>75.111000000000004</v>
      </c>
      <c r="Z8">
        <v>48.543999999999997</v>
      </c>
      <c r="AA8">
        <v>63.874000000000002</v>
      </c>
      <c r="AB8">
        <v>60.801000000000002</v>
      </c>
      <c r="AC8">
        <v>68</v>
      </c>
      <c r="AD8">
        <v>63.835999999999999</v>
      </c>
      <c r="AE8">
        <v>72.007999999999996</v>
      </c>
      <c r="AF8">
        <v>69.620999999999995</v>
      </c>
      <c r="AG8">
        <v>66.284000000000006</v>
      </c>
      <c r="AH8">
        <v>68.59</v>
      </c>
      <c r="AI8">
        <v>79.303000000000011</v>
      </c>
      <c r="AJ8">
        <v>49.316000000000003</v>
      </c>
      <c r="AK8">
        <v>75.452999999999989</v>
      </c>
      <c r="AL8">
        <v>65.459000000000003</v>
      </c>
      <c r="AM8">
        <v>82.590999999999994</v>
      </c>
    </row>
    <row r="9" spans="1:56" x14ac:dyDescent="0.25">
      <c r="A9" s="66">
        <f ca="1">Exceedance!U9</f>
        <v>42979</v>
      </c>
      <c r="B9" s="273">
        <v>36.130000000000003</v>
      </c>
      <c r="C9" s="273">
        <v>51.11</v>
      </c>
      <c r="D9" s="273">
        <v>51</v>
      </c>
      <c r="E9">
        <v>48.783999999999999</v>
      </c>
      <c r="F9">
        <v>73.619</v>
      </c>
      <c r="G9">
        <v>57.25</v>
      </c>
      <c r="H9">
        <v>62.14</v>
      </c>
      <c r="I9">
        <v>61.304000000000002</v>
      </c>
      <c r="J9">
        <v>68.186999999999998</v>
      </c>
      <c r="K9">
        <v>47.317</v>
      </c>
      <c r="L9">
        <v>55.475000000000001</v>
      </c>
      <c r="M9">
        <v>41.884999999999991</v>
      </c>
      <c r="N9">
        <v>57.918999999999997</v>
      </c>
      <c r="O9">
        <v>48.277999999999999</v>
      </c>
      <c r="P9">
        <v>56.578000000000003</v>
      </c>
      <c r="Q9">
        <v>58.268999999999998</v>
      </c>
      <c r="R9">
        <v>48.384</v>
      </c>
      <c r="S9">
        <v>73.334999999999994</v>
      </c>
      <c r="T9">
        <v>43.917999999999999</v>
      </c>
      <c r="U9">
        <v>57.54</v>
      </c>
      <c r="V9">
        <v>43.063000000000002</v>
      </c>
      <c r="W9">
        <v>62.453000000000003</v>
      </c>
      <c r="X9">
        <v>45.889000000000003</v>
      </c>
      <c r="Y9">
        <v>48.554000000000002</v>
      </c>
      <c r="Z9">
        <v>41.540999999999997</v>
      </c>
      <c r="AA9">
        <v>71.355999999999995</v>
      </c>
      <c r="AB9">
        <v>50.893000000000001</v>
      </c>
      <c r="AC9">
        <v>47.679999999999993</v>
      </c>
      <c r="AD9">
        <v>47.686999999999998</v>
      </c>
      <c r="AE9">
        <v>60.057000000000002</v>
      </c>
      <c r="AF9">
        <v>45.896999999999998</v>
      </c>
      <c r="AG9">
        <v>46.442999999999998</v>
      </c>
      <c r="AH9">
        <v>43.165999999999997</v>
      </c>
      <c r="AI9">
        <v>51</v>
      </c>
      <c r="AJ9">
        <v>38.716000000000001</v>
      </c>
      <c r="AK9">
        <v>84.591999999999999</v>
      </c>
      <c r="AL9">
        <v>56.298000000000002</v>
      </c>
      <c r="AM9">
        <v>59.110999999999997</v>
      </c>
    </row>
    <row r="10" spans="1:56" x14ac:dyDescent="0.25">
      <c r="A10" s="66">
        <f ca="1">Exceedance!U10</f>
        <v>43009</v>
      </c>
      <c r="B10" s="273">
        <v>32.15</v>
      </c>
      <c r="C10" s="273">
        <v>43.7</v>
      </c>
      <c r="D10" s="273">
        <v>46.94</v>
      </c>
      <c r="E10">
        <v>48.813000000000002</v>
      </c>
      <c r="F10">
        <v>53.46</v>
      </c>
      <c r="G10">
        <v>49.954999999999998</v>
      </c>
      <c r="H10">
        <v>57.951000000000001</v>
      </c>
      <c r="I10">
        <v>82.010999999999996</v>
      </c>
      <c r="J10">
        <v>67.397999999999996</v>
      </c>
      <c r="K10">
        <v>40.920999999999999</v>
      </c>
      <c r="L10">
        <v>44.981000000000002</v>
      </c>
      <c r="M10">
        <v>39.494999999999997</v>
      </c>
      <c r="N10">
        <v>71.120999999999995</v>
      </c>
      <c r="O10">
        <v>42.262</v>
      </c>
      <c r="P10">
        <v>43.7</v>
      </c>
      <c r="Q10">
        <v>51.448</v>
      </c>
      <c r="R10">
        <v>45.341000000000001</v>
      </c>
      <c r="S10">
        <v>69.888999999999996</v>
      </c>
      <c r="T10">
        <v>51.825000000000003</v>
      </c>
      <c r="U10">
        <v>58.731000000000002</v>
      </c>
      <c r="V10">
        <v>50.628</v>
      </c>
      <c r="W10">
        <v>53.514000000000003</v>
      </c>
      <c r="X10">
        <v>41.16</v>
      </c>
      <c r="Y10">
        <v>44.44</v>
      </c>
      <c r="Z10">
        <v>49.298000000000002</v>
      </c>
      <c r="AA10">
        <v>50.19</v>
      </c>
      <c r="AB10">
        <v>47.884</v>
      </c>
      <c r="AC10">
        <v>59.244</v>
      </c>
      <c r="AD10">
        <v>65.122</v>
      </c>
      <c r="AE10">
        <v>54.917999999999999</v>
      </c>
      <c r="AF10">
        <v>43.247</v>
      </c>
      <c r="AG10">
        <v>46.594000000000001</v>
      </c>
      <c r="AH10">
        <v>42.853999999999999</v>
      </c>
      <c r="AI10">
        <v>50.011000000000003</v>
      </c>
      <c r="AJ10">
        <v>36.664000000000001</v>
      </c>
      <c r="AK10">
        <v>69.677999999999997</v>
      </c>
      <c r="AL10">
        <v>65.513999999999996</v>
      </c>
      <c r="AM10">
        <v>50.392000000000003</v>
      </c>
    </row>
    <row r="11" spans="1:56" x14ac:dyDescent="0.25">
      <c r="A11" s="66">
        <f ca="1">Exceedance!U11</f>
        <v>43040</v>
      </c>
      <c r="B11" s="273">
        <v>29.25</v>
      </c>
      <c r="C11" s="273">
        <v>33.58</v>
      </c>
      <c r="D11" s="273">
        <v>34.65</v>
      </c>
      <c r="E11">
        <v>41.682000000000002</v>
      </c>
      <c r="F11">
        <v>39.984000000000002</v>
      </c>
      <c r="G11">
        <v>42.613999999999997</v>
      </c>
      <c r="H11">
        <v>47.048000000000002</v>
      </c>
      <c r="I11">
        <v>50.087000000000003</v>
      </c>
      <c r="J11">
        <v>50.293999999999997</v>
      </c>
      <c r="K11">
        <v>37.277999999999999</v>
      </c>
      <c r="L11">
        <v>36.11</v>
      </c>
      <c r="M11">
        <v>32.4</v>
      </c>
      <c r="N11">
        <v>57.899000000000001</v>
      </c>
      <c r="O11">
        <v>38.177999999999997</v>
      </c>
      <c r="P11">
        <v>37.44</v>
      </c>
      <c r="Q11">
        <v>40.634999999999991</v>
      </c>
      <c r="R11">
        <v>42.097999999999999</v>
      </c>
      <c r="S11">
        <v>53.103999999999999</v>
      </c>
      <c r="T11">
        <v>39.54</v>
      </c>
      <c r="U11">
        <v>43.161999999999999</v>
      </c>
      <c r="V11">
        <v>40.813000000000002</v>
      </c>
      <c r="W11">
        <v>43.680999999999997</v>
      </c>
      <c r="X11">
        <v>34.83</v>
      </c>
      <c r="Y11">
        <v>41.21</v>
      </c>
      <c r="Z11">
        <v>34.710999999999999</v>
      </c>
      <c r="AA11">
        <v>38.341000000000001</v>
      </c>
      <c r="AB11">
        <v>43.280999999999999</v>
      </c>
      <c r="AC11">
        <v>45.384999999999998</v>
      </c>
      <c r="AD11">
        <v>44.997</v>
      </c>
      <c r="AE11">
        <v>42.939</v>
      </c>
      <c r="AF11">
        <v>37.405000000000001</v>
      </c>
      <c r="AG11">
        <v>41.292999999999999</v>
      </c>
      <c r="AH11">
        <v>40.607999999999997</v>
      </c>
      <c r="AI11">
        <v>41.436999999999998</v>
      </c>
      <c r="AJ11">
        <v>31.306000000000001</v>
      </c>
      <c r="AK11">
        <v>46.387999999999998</v>
      </c>
      <c r="AL11">
        <v>42.274000000000001</v>
      </c>
      <c r="AM11">
        <v>45.201999999999998</v>
      </c>
    </row>
    <row r="12" spans="1:56" x14ac:dyDescent="0.25">
      <c r="A12" s="66">
        <f ca="1">Exceedance!U12</f>
        <v>43070</v>
      </c>
      <c r="B12" s="273">
        <v>24.96</v>
      </c>
      <c r="C12" s="273">
        <v>27.42</v>
      </c>
      <c r="D12" s="273">
        <v>25.64</v>
      </c>
      <c r="E12">
        <v>35.613</v>
      </c>
      <c r="F12">
        <v>35.029000000000003</v>
      </c>
      <c r="G12">
        <v>41.03</v>
      </c>
      <c r="H12">
        <v>41.375</v>
      </c>
      <c r="I12">
        <v>39.972000000000001</v>
      </c>
      <c r="J12">
        <v>40.052999999999997</v>
      </c>
      <c r="K12">
        <v>33.561</v>
      </c>
      <c r="L12">
        <v>33.173000000000002</v>
      </c>
      <c r="M12">
        <v>29.724</v>
      </c>
      <c r="N12">
        <v>44.643000000000001</v>
      </c>
      <c r="O12">
        <v>34.771000000000001</v>
      </c>
      <c r="P12">
        <v>34.244999999999997</v>
      </c>
      <c r="Q12">
        <v>35.387</v>
      </c>
      <c r="R12">
        <v>35.798000000000002</v>
      </c>
      <c r="S12">
        <v>48.953000000000003</v>
      </c>
      <c r="T12">
        <v>34.686999999999998</v>
      </c>
      <c r="U12">
        <v>37.229999999999997</v>
      </c>
      <c r="V12">
        <v>37.426000000000002</v>
      </c>
      <c r="W12">
        <v>40.238</v>
      </c>
      <c r="X12">
        <v>31.681000000000001</v>
      </c>
      <c r="Y12">
        <v>35.893999999999998</v>
      </c>
      <c r="Z12">
        <v>30.286000000000001</v>
      </c>
      <c r="AA12">
        <v>35.290999999999997</v>
      </c>
      <c r="AB12">
        <v>36.345999999999997</v>
      </c>
      <c r="AC12">
        <v>36.219000000000001</v>
      </c>
      <c r="AD12">
        <v>35.442</v>
      </c>
      <c r="AE12">
        <v>37.177</v>
      </c>
      <c r="AF12">
        <v>33.902000000000001</v>
      </c>
      <c r="AG12">
        <v>35.395000000000003</v>
      </c>
      <c r="AH12">
        <v>36.363</v>
      </c>
      <c r="AI12">
        <v>37.424999999999997</v>
      </c>
      <c r="AJ12">
        <v>29.228999999999999</v>
      </c>
      <c r="AK12">
        <v>39.54</v>
      </c>
      <c r="AL12">
        <v>35.323999999999998</v>
      </c>
      <c r="AM12">
        <v>42.997999999999998</v>
      </c>
    </row>
    <row r="13" spans="1:56" x14ac:dyDescent="0.25">
      <c r="A13" s="66">
        <f ca="1">Exceedance!U13</f>
        <v>43101</v>
      </c>
      <c r="B13" s="273">
        <v>24.48</v>
      </c>
      <c r="C13" s="273">
        <v>25.59</v>
      </c>
      <c r="D13" s="273">
        <v>24.31</v>
      </c>
      <c r="E13">
        <v>31.047000000000001</v>
      </c>
      <c r="F13">
        <v>30.885000000000002</v>
      </c>
      <c r="G13">
        <v>38.494000000000007</v>
      </c>
      <c r="H13">
        <v>36.813000000000002</v>
      </c>
      <c r="I13">
        <v>34.415999999999997</v>
      </c>
      <c r="J13">
        <v>33.411999999999999</v>
      </c>
      <c r="K13">
        <v>29.644000000000002</v>
      </c>
      <c r="L13">
        <v>29.538</v>
      </c>
      <c r="M13">
        <v>26.401</v>
      </c>
      <c r="N13">
        <v>36.857999999999997</v>
      </c>
      <c r="O13">
        <v>30.367000000000001</v>
      </c>
      <c r="P13">
        <v>31.233000000000004</v>
      </c>
      <c r="Q13">
        <v>31.263999999999999</v>
      </c>
      <c r="R13">
        <v>31.062999999999999</v>
      </c>
      <c r="S13">
        <v>41.951999999999998</v>
      </c>
      <c r="T13">
        <v>30.177</v>
      </c>
      <c r="U13">
        <v>33.247999999999998</v>
      </c>
      <c r="V13">
        <v>33.203000000000003</v>
      </c>
      <c r="W13">
        <v>39.156999999999996</v>
      </c>
      <c r="X13">
        <v>28.170999999999999</v>
      </c>
      <c r="Y13">
        <v>31.521000000000001</v>
      </c>
      <c r="Z13">
        <v>26.986000000000001</v>
      </c>
      <c r="AA13">
        <v>31.015000000000001</v>
      </c>
      <c r="AB13">
        <v>36.414000000000001</v>
      </c>
      <c r="AC13">
        <v>31.170999999999999</v>
      </c>
      <c r="AD13">
        <v>31.312000000000001</v>
      </c>
      <c r="AE13">
        <v>32.176000000000002</v>
      </c>
      <c r="AF13">
        <v>30.25</v>
      </c>
      <c r="AG13">
        <v>30.917999999999999</v>
      </c>
      <c r="AH13">
        <v>31.879000000000001</v>
      </c>
      <c r="AI13">
        <v>33.469000000000001</v>
      </c>
      <c r="AJ13">
        <v>26.212</v>
      </c>
      <c r="AK13">
        <v>34.533000000000001</v>
      </c>
      <c r="AL13">
        <v>30.803000000000001</v>
      </c>
      <c r="AM13">
        <v>38.171999999999997</v>
      </c>
    </row>
    <row r="14" spans="1:56" x14ac:dyDescent="0.25">
      <c r="A14" s="66">
        <f ca="1">Exceedance!U14</f>
        <v>43132</v>
      </c>
      <c r="B14" s="273">
        <v>22.04</v>
      </c>
      <c r="C14" s="273">
        <v>23.58</v>
      </c>
      <c r="D14" s="273">
        <v>22.39</v>
      </c>
      <c r="E14">
        <v>25.251000000000001</v>
      </c>
      <c r="F14">
        <v>25.606999999999999</v>
      </c>
      <c r="G14">
        <v>29.18</v>
      </c>
      <c r="H14">
        <v>30.15</v>
      </c>
      <c r="I14">
        <v>44.853000000000002</v>
      </c>
      <c r="J14">
        <v>29.585999999999999</v>
      </c>
      <c r="K14">
        <v>23.917000000000002</v>
      </c>
      <c r="L14">
        <v>24.254999999999999</v>
      </c>
      <c r="M14">
        <v>22.047999999999998</v>
      </c>
      <c r="N14">
        <v>30.827000000000002</v>
      </c>
      <c r="O14">
        <v>25.579000000000001</v>
      </c>
      <c r="P14">
        <v>29.079000000000001</v>
      </c>
      <c r="Q14">
        <v>25.31</v>
      </c>
      <c r="R14">
        <v>28.864000000000001</v>
      </c>
      <c r="S14">
        <v>38.851999999999997</v>
      </c>
      <c r="T14">
        <v>24.163</v>
      </c>
      <c r="U14">
        <v>28.675999999999998</v>
      </c>
      <c r="V14">
        <v>30.163</v>
      </c>
      <c r="W14">
        <v>36.64</v>
      </c>
      <c r="X14">
        <v>26.195</v>
      </c>
      <c r="Y14">
        <v>25.454000000000001</v>
      </c>
      <c r="Z14">
        <v>26.827999999999999</v>
      </c>
      <c r="AA14">
        <v>25.510999999999999</v>
      </c>
      <c r="AB14">
        <v>30.103000000000002</v>
      </c>
      <c r="AC14">
        <v>24.983000000000001</v>
      </c>
      <c r="AD14">
        <v>28.099</v>
      </c>
      <c r="AE14">
        <v>25.747</v>
      </c>
      <c r="AF14">
        <v>25.734999999999999</v>
      </c>
      <c r="AG14">
        <v>24.896999999999998</v>
      </c>
      <c r="AH14">
        <v>25.225000000000001</v>
      </c>
      <c r="AI14">
        <v>27.466999999999999</v>
      </c>
      <c r="AJ14">
        <v>21.422999999999998</v>
      </c>
      <c r="AK14">
        <v>31.094000000000001</v>
      </c>
      <c r="AL14">
        <v>28.355</v>
      </c>
      <c r="AM14">
        <v>31.488</v>
      </c>
    </row>
    <row r="15" spans="1:56" x14ac:dyDescent="0.25">
      <c r="A15" s="66">
        <f ca="1">Exceedance!U15</f>
        <v>43160</v>
      </c>
      <c r="B15" s="273">
        <v>34.159999999999997</v>
      </c>
      <c r="C15" s="273">
        <v>39.369999999999997</v>
      </c>
      <c r="D15" s="273">
        <v>36.020000000000003</v>
      </c>
      <c r="E15">
        <v>37.832999999999998</v>
      </c>
      <c r="F15">
        <v>38.72</v>
      </c>
      <c r="G15">
        <v>30.404</v>
      </c>
      <c r="H15">
        <v>42.845999999999997</v>
      </c>
      <c r="I15">
        <v>73.411000000000001</v>
      </c>
      <c r="J15">
        <v>34.767000000000003</v>
      </c>
      <c r="K15">
        <v>32.188000000000002</v>
      </c>
      <c r="L15">
        <v>49.554000000000002</v>
      </c>
      <c r="M15">
        <v>35.244999999999997</v>
      </c>
      <c r="N15">
        <v>44.308</v>
      </c>
      <c r="O15">
        <v>37.701999999999998</v>
      </c>
      <c r="P15">
        <v>48.689</v>
      </c>
      <c r="Q15">
        <v>43.515999999999998</v>
      </c>
      <c r="R15">
        <v>56.875</v>
      </c>
      <c r="S15">
        <v>46.16</v>
      </c>
      <c r="T15">
        <v>42.463000000000001</v>
      </c>
      <c r="U15">
        <v>41.064999999999998</v>
      </c>
      <c r="V15">
        <v>39.448</v>
      </c>
      <c r="W15">
        <v>38.085000000000001</v>
      </c>
      <c r="X15">
        <v>36.756</v>
      </c>
      <c r="Y15">
        <v>29.338000000000005</v>
      </c>
      <c r="Z15">
        <v>36.844999999999999</v>
      </c>
      <c r="AA15">
        <v>53.615000000000002</v>
      </c>
      <c r="AB15">
        <v>32.661999999999999</v>
      </c>
      <c r="AC15">
        <v>32.353000000000002</v>
      </c>
      <c r="AD15">
        <v>62.512</v>
      </c>
      <c r="AE15">
        <v>26.492999999999999</v>
      </c>
      <c r="AF15">
        <v>44.488999999999997</v>
      </c>
      <c r="AG15">
        <v>28.459</v>
      </c>
      <c r="AH15">
        <v>40.46</v>
      </c>
      <c r="AI15">
        <v>44.743000000000002</v>
      </c>
      <c r="AJ15">
        <v>28.350999999999999</v>
      </c>
      <c r="AK15">
        <v>33.03</v>
      </c>
      <c r="AL15">
        <v>45.896000000000001</v>
      </c>
      <c r="AM15">
        <v>35.280999999999999</v>
      </c>
    </row>
    <row r="16" spans="1:56" x14ac:dyDescent="0.25">
      <c r="A16" s="66">
        <f ca="1">Exceedance!U16</f>
        <v>43191</v>
      </c>
      <c r="B16" s="273">
        <v>63.41</v>
      </c>
      <c r="C16" s="273">
        <v>92.91</v>
      </c>
      <c r="D16" s="273">
        <v>77.08</v>
      </c>
      <c r="E16">
        <v>52.529000000000003</v>
      </c>
      <c r="F16">
        <v>44.13</v>
      </c>
      <c r="G16">
        <v>54.319000000000003</v>
      </c>
      <c r="H16">
        <v>96.102000000000004</v>
      </c>
      <c r="I16">
        <v>120.492</v>
      </c>
      <c r="J16">
        <v>89.537000000000006</v>
      </c>
      <c r="K16">
        <v>71.215999999999994</v>
      </c>
      <c r="L16">
        <v>119.55800000000001</v>
      </c>
      <c r="M16">
        <v>73.983000000000004</v>
      </c>
      <c r="N16">
        <v>64.440000000000012</v>
      </c>
      <c r="O16">
        <v>92.873999999999995</v>
      </c>
      <c r="P16">
        <v>106.43300000000001</v>
      </c>
      <c r="Q16">
        <v>89.046000000000006</v>
      </c>
      <c r="R16">
        <v>67.466999999999999</v>
      </c>
      <c r="S16">
        <v>88.245000000000005</v>
      </c>
      <c r="T16">
        <v>85.551000000000002</v>
      </c>
      <c r="U16">
        <v>58.186</v>
      </c>
      <c r="V16">
        <v>52.616</v>
      </c>
      <c r="W16">
        <v>87.873000000000005</v>
      </c>
      <c r="X16">
        <v>69.286000000000001</v>
      </c>
      <c r="Y16">
        <v>66.353999999999999</v>
      </c>
      <c r="Z16">
        <v>60.743000000000002</v>
      </c>
      <c r="AA16">
        <v>104.664</v>
      </c>
      <c r="AB16">
        <v>71.587000000000003</v>
      </c>
      <c r="AC16">
        <v>93.870999999999995</v>
      </c>
      <c r="AD16">
        <v>83.778999999999996</v>
      </c>
      <c r="AE16">
        <v>69.132999999999996</v>
      </c>
      <c r="AF16">
        <v>70.73</v>
      </c>
      <c r="AG16">
        <v>62.573999999999998</v>
      </c>
      <c r="AH16">
        <v>82.989000000000004</v>
      </c>
      <c r="AI16">
        <v>90.826999999999998</v>
      </c>
      <c r="AJ16">
        <v>51.439</v>
      </c>
      <c r="AK16">
        <v>65.716999999999999</v>
      </c>
      <c r="AL16">
        <v>74.600999999999999</v>
      </c>
      <c r="AM16">
        <v>69.903000000000006</v>
      </c>
    </row>
    <row r="17" spans="1:39" x14ac:dyDescent="0.25">
      <c r="A17" s="66">
        <f ca="1">Exceedance!U17</f>
        <v>43221</v>
      </c>
      <c r="B17" s="273">
        <v>155.6</v>
      </c>
      <c r="C17" s="273">
        <v>275.73</v>
      </c>
      <c r="D17" s="273">
        <v>221.07</v>
      </c>
      <c r="E17">
        <v>183.74800000000002</v>
      </c>
      <c r="F17">
        <v>161.233</v>
      </c>
      <c r="G17">
        <v>487.35899999999998</v>
      </c>
      <c r="H17">
        <v>390.1</v>
      </c>
      <c r="I17">
        <v>330.173</v>
      </c>
      <c r="J17">
        <v>293.55500000000001</v>
      </c>
      <c r="K17">
        <v>131.05500000000001</v>
      </c>
      <c r="L17">
        <v>179.65799999999999</v>
      </c>
      <c r="M17">
        <v>109.629</v>
      </c>
      <c r="N17">
        <v>178.56200000000004</v>
      </c>
      <c r="O17">
        <v>180.715</v>
      </c>
      <c r="P17">
        <v>324.16699999999997</v>
      </c>
      <c r="Q17">
        <v>194</v>
      </c>
      <c r="R17">
        <v>228.60599999999999</v>
      </c>
      <c r="S17">
        <v>376.36099999999999</v>
      </c>
      <c r="T17">
        <v>345.28800000000001</v>
      </c>
      <c r="U17">
        <v>185.625</v>
      </c>
      <c r="V17">
        <v>223.101</v>
      </c>
      <c r="W17">
        <v>231.964</v>
      </c>
      <c r="X17">
        <v>226.07</v>
      </c>
      <c r="Y17">
        <v>78.67</v>
      </c>
      <c r="Z17">
        <v>169.13800000000001</v>
      </c>
      <c r="AA17">
        <v>196.90700000000001</v>
      </c>
      <c r="AB17">
        <v>265.899</v>
      </c>
      <c r="AC17">
        <v>210.55699999999999</v>
      </c>
      <c r="AD17">
        <v>215.47399999999999</v>
      </c>
      <c r="AE17">
        <v>306.17</v>
      </c>
      <c r="AF17">
        <v>272.92399999999998</v>
      </c>
      <c r="AG17">
        <v>117.23099999999999</v>
      </c>
      <c r="AH17">
        <v>181.53299999999999</v>
      </c>
      <c r="AI17">
        <v>105.10599999999999</v>
      </c>
      <c r="AJ17">
        <v>121.449</v>
      </c>
      <c r="AK17">
        <v>262.29199999999997</v>
      </c>
      <c r="AL17">
        <v>166.101</v>
      </c>
      <c r="AM17">
        <v>102.48399999999999</v>
      </c>
    </row>
    <row r="18" spans="1:39" x14ac:dyDescent="0.25">
      <c r="A18" s="66">
        <f ca="1">Exceedance!U18</f>
        <v>43252</v>
      </c>
      <c r="B18" s="273">
        <v>177.05</v>
      </c>
      <c r="C18" s="273">
        <v>338.23</v>
      </c>
      <c r="D18" s="273">
        <v>261.05</v>
      </c>
      <c r="E18">
        <v>328.48399999999998</v>
      </c>
      <c r="F18">
        <v>392.036</v>
      </c>
      <c r="G18">
        <v>710.77200000000005</v>
      </c>
      <c r="H18">
        <v>403.41199999999998</v>
      </c>
      <c r="I18">
        <v>413.12400000000002</v>
      </c>
      <c r="J18">
        <v>286.57100000000003</v>
      </c>
      <c r="K18">
        <v>158.839</v>
      </c>
      <c r="L18">
        <v>150.643</v>
      </c>
      <c r="M18">
        <v>170.27099999999999</v>
      </c>
      <c r="N18">
        <v>292.32299999999998</v>
      </c>
      <c r="O18">
        <v>169.417</v>
      </c>
      <c r="P18">
        <v>437.53399999999999</v>
      </c>
      <c r="Q18">
        <v>217.999</v>
      </c>
      <c r="R18">
        <v>568.68799999999999</v>
      </c>
      <c r="S18">
        <v>320.25700000000001</v>
      </c>
      <c r="T18">
        <v>512.30100000000004</v>
      </c>
      <c r="U18">
        <v>210.99100000000001</v>
      </c>
      <c r="V18">
        <v>363.649</v>
      </c>
      <c r="W18">
        <v>171.08500000000001</v>
      </c>
      <c r="X18">
        <v>187.61699999999999</v>
      </c>
      <c r="Y18">
        <v>57.100999999999999</v>
      </c>
      <c r="Z18">
        <v>228.47399999999999</v>
      </c>
      <c r="AA18">
        <v>145.04400000000001</v>
      </c>
      <c r="AB18">
        <v>291.52300000000002</v>
      </c>
      <c r="AC18">
        <v>200.405</v>
      </c>
      <c r="AD18">
        <v>198.26499999999999</v>
      </c>
      <c r="AE18">
        <v>562.62800000000004</v>
      </c>
      <c r="AF18">
        <v>270.74200000000002</v>
      </c>
      <c r="AG18">
        <v>238.09899999999999</v>
      </c>
      <c r="AH18">
        <v>453.62799999999999</v>
      </c>
      <c r="AI18">
        <v>52.252000000000002</v>
      </c>
      <c r="AJ18">
        <v>141.119</v>
      </c>
      <c r="AK18">
        <v>378.58</v>
      </c>
      <c r="AL18">
        <v>327.14499999999998</v>
      </c>
      <c r="AM18">
        <v>112.616</v>
      </c>
    </row>
    <row r="19" spans="1:39" x14ac:dyDescent="0.25">
      <c r="A19" s="66">
        <f ca="1">Exceedance!U19</f>
        <v>43282</v>
      </c>
      <c r="B19" s="273">
        <v>62.06</v>
      </c>
      <c r="C19" s="273">
        <v>151.90999999999997</v>
      </c>
      <c r="D19" s="273">
        <v>116.85000000000001</v>
      </c>
      <c r="E19">
        <v>169.017</v>
      </c>
      <c r="F19">
        <v>208.00299999999999</v>
      </c>
      <c r="G19">
        <v>303.12799999999999</v>
      </c>
      <c r="H19">
        <v>130.89800000000002</v>
      </c>
      <c r="I19">
        <v>162.1</v>
      </c>
      <c r="J19">
        <v>102.726</v>
      </c>
      <c r="K19">
        <v>68.852000000000004</v>
      </c>
      <c r="L19">
        <v>66.331999999999994</v>
      </c>
      <c r="M19">
        <v>71.569999999999993</v>
      </c>
      <c r="N19">
        <v>124.342</v>
      </c>
      <c r="O19">
        <v>74.605999999999995</v>
      </c>
      <c r="P19">
        <v>181.178</v>
      </c>
      <c r="Q19">
        <v>75.171999999999997</v>
      </c>
      <c r="R19">
        <v>447.983</v>
      </c>
      <c r="S19">
        <v>116</v>
      </c>
      <c r="T19">
        <v>167.691</v>
      </c>
      <c r="U19">
        <v>95.727999999999994</v>
      </c>
      <c r="V19">
        <v>175.83699999999999</v>
      </c>
      <c r="W19">
        <v>61.448999999999998</v>
      </c>
      <c r="X19">
        <v>63.966000000000001</v>
      </c>
      <c r="Y19">
        <v>26.498999999999999</v>
      </c>
      <c r="Z19">
        <v>72.832999999999998</v>
      </c>
      <c r="AA19">
        <v>59.963999999999999</v>
      </c>
      <c r="AB19">
        <v>116.333</v>
      </c>
      <c r="AC19">
        <v>76.884</v>
      </c>
      <c r="AD19">
        <v>78.254999999999995</v>
      </c>
      <c r="AE19">
        <v>211.26499999999999</v>
      </c>
      <c r="AF19">
        <v>130.24100000000001</v>
      </c>
      <c r="AG19">
        <v>77.537000000000006</v>
      </c>
      <c r="AH19">
        <v>201.434</v>
      </c>
      <c r="AI19">
        <v>30.154</v>
      </c>
      <c r="AJ19">
        <v>57.497</v>
      </c>
      <c r="AK19">
        <v>111.17700000000001</v>
      </c>
      <c r="AL19">
        <v>110.46599999999999</v>
      </c>
      <c r="AM19">
        <v>51.820999999999998</v>
      </c>
    </row>
    <row r="20" spans="1:39" x14ac:dyDescent="0.25">
      <c r="A20" s="66">
        <f ca="1">Exceedance!U20</f>
        <v>43313</v>
      </c>
      <c r="B20" s="273">
        <v>44.99</v>
      </c>
      <c r="C20" s="273">
        <v>78.14</v>
      </c>
      <c r="D20" s="273">
        <v>63.46</v>
      </c>
      <c r="E20">
        <v>83.58</v>
      </c>
      <c r="F20">
        <v>83.944999999999993</v>
      </c>
      <c r="G20">
        <v>121.32599999999999</v>
      </c>
      <c r="H20">
        <v>63.883000000000003</v>
      </c>
      <c r="I20">
        <v>69.718000000000004</v>
      </c>
      <c r="J20">
        <v>59.351999999999997</v>
      </c>
      <c r="K20">
        <v>42.923000000000002</v>
      </c>
      <c r="L20">
        <v>50.161000000000001</v>
      </c>
      <c r="M20">
        <v>40.098999999999997</v>
      </c>
      <c r="N20">
        <v>60.052</v>
      </c>
      <c r="O20">
        <v>53.600999999999999</v>
      </c>
      <c r="P20">
        <v>71.626999999999995</v>
      </c>
      <c r="Q20">
        <v>44.845999999999997</v>
      </c>
      <c r="R20">
        <v>128.803</v>
      </c>
      <c r="S20">
        <v>57.863</v>
      </c>
      <c r="T20">
        <v>79.046999999999997</v>
      </c>
      <c r="U20">
        <v>47.956000000000003</v>
      </c>
      <c r="V20">
        <v>76.712000000000003</v>
      </c>
      <c r="W20">
        <v>48.582999999999998</v>
      </c>
      <c r="X20">
        <v>51.247999999999998</v>
      </c>
      <c r="Y20">
        <v>22.122</v>
      </c>
      <c r="Z20">
        <v>44.807000000000002</v>
      </c>
      <c r="AA20">
        <v>38.103000000000002</v>
      </c>
      <c r="AB20">
        <v>59.927</v>
      </c>
      <c r="AC20">
        <v>52.259</v>
      </c>
      <c r="AD20">
        <v>49.502000000000002</v>
      </c>
      <c r="AE20">
        <v>81.853999999999999</v>
      </c>
      <c r="AF20">
        <v>55.527999999999999</v>
      </c>
      <c r="AG20">
        <v>49.152000000000001</v>
      </c>
      <c r="AH20">
        <v>70.896000000000001</v>
      </c>
      <c r="AI20">
        <v>26.257999999999999</v>
      </c>
      <c r="AJ20">
        <v>38.962000000000003</v>
      </c>
      <c r="AK20">
        <v>60.685000000000002</v>
      </c>
      <c r="AL20">
        <v>51.475999999999999</v>
      </c>
      <c r="AM20">
        <v>33.106999999999999</v>
      </c>
    </row>
    <row r="21" spans="1:39" x14ac:dyDescent="0.25">
      <c r="A21" s="66">
        <f ca="1">Exceedance!U21</f>
        <v>43344</v>
      </c>
      <c r="B21" s="273">
        <v>29.14</v>
      </c>
      <c r="C21" s="273">
        <v>45.37</v>
      </c>
      <c r="D21" s="273">
        <v>38.04</v>
      </c>
      <c r="E21">
        <v>71.046000000000006</v>
      </c>
      <c r="F21">
        <v>45.279000000000003</v>
      </c>
      <c r="G21">
        <v>74.427999999999997</v>
      </c>
      <c r="H21">
        <v>59.082000000000001</v>
      </c>
      <c r="I21">
        <v>67.742000000000004</v>
      </c>
      <c r="J21">
        <v>42.93</v>
      </c>
      <c r="K21">
        <v>39.002000000000002</v>
      </c>
      <c r="L21">
        <v>34.183</v>
      </c>
      <c r="M21">
        <v>33.082999999999998</v>
      </c>
      <c r="N21">
        <v>39.843000000000004</v>
      </c>
      <c r="O21">
        <v>43.517000000000003</v>
      </c>
      <c r="P21">
        <v>60.905000000000001</v>
      </c>
      <c r="Q21">
        <v>36.951000000000001</v>
      </c>
      <c r="R21">
        <v>67.319000000000003</v>
      </c>
      <c r="S21">
        <v>44.822000000000003</v>
      </c>
      <c r="T21">
        <v>59.588999999999999</v>
      </c>
      <c r="U21">
        <v>33.326999999999998</v>
      </c>
      <c r="V21">
        <v>48.097000000000001</v>
      </c>
      <c r="W21">
        <v>37.857999999999997</v>
      </c>
      <c r="X21">
        <v>32.908999999999999</v>
      </c>
      <c r="Y21">
        <v>21.890999999999998</v>
      </c>
      <c r="Z21">
        <v>56.354999999999997</v>
      </c>
      <c r="AA21">
        <v>34.762999999999998</v>
      </c>
      <c r="AB21">
        <v>41.779000000000003</v>
      </c>
      <c r="AC21">
        <v>39.603999999999999</v>
      </c>
      <c r="AD21">
        <v>44.411999999999999</v>
      </c>
      <c r="AE21">
        <v>52.406999999999996</v>
      </c>
      <c r="AF21">
        <v>38.719000000000001</v>
      </c>
      <c r="AG21">
        <v>30.841999999999999</v>
      </c>
      <c r="AH21">
        <v>44.887999999999998</v>
      </c>
      <c r="AI21">
        <v>21.869</v>
      </c>
      <c r="AJ21">
        <v>55.106000000000002</v>
      </c>
      <c r="AK21">
        <v>53.185000000000002</v>
      </c>
      <c r="AL21">
        <v>40.000999999999998</v>
      </c>
      <c r="AM21">
        <v>27.641999999999999</v>
      </c>
    </row>
    <row r="22" spans="1:39" x14ac:dyDescent="0.25">
      <c r="A22" s="66">
        <f ca="1">Exceedance!U22</f>
        <v>43374</v>
      </c>
      <c r="B22" s="273">
        <v>32.44</v>
      </c>
      <c r="C22" s="273">
        <v>42.75</v>
      </c>
      <c r="D22" s="273">
        <v>38.25</v>
      </c>
      <c r="E22">
        <v>49.619</v>
      </c>
      <c r="F22">
        <v>39.070999999999998</v>
      </c>
      <c r="G22">
        <v>66.12</v>
      </c>
      <c r="H22">
        <v>78.554000000000002</v>
      </c>
      <c r="I22">
        <v>65.760000000000005</v>
      </c>
      <c r="J22">
        <v>35.908000000000001</v>
      </c>
      <c r="K22">
        <v>31.343999999999998</v>
      </c>
      <c r="L22">
        <v>32.052999999999997</v>
      </c>
      <c r="M22">
        <v>46.093000000000004</v>
      </c>
      <c r="N22">
        <v>34.460999999999999</v>
      </c>
      <c r="O22">
        <v>31.423999999999999</v>
      </c>
      <c r="P22">
        <v>52.186999999999998</v>
      </c>
      <c r="Q22">
        <v>34.375</v>
      </c>
      <c r="R22">
        <v>62.99499999999999</v>
      </c>
      <c r="S22">
        <v>51.915999999999997</v>
      </c>
      <c r="T22">
        <v>59.045000000000002</v>
      </c>
      <c r="U22">
        <v>40.649000000000001</v>
      </c>
      <c r="V22">
        <v>40.466999999999999</v>
      </c>
      <c r="W22">
        <v>33.506999999999998</v>
      </c>
      <c r="X22">
        <v>29.762</v>
      </c>
      <c r="Y22">
        <v>30.315000000000001</v>
      </c>
      <c r="Z22">
        <v>37.811</v>
      </c>
      <c r="AA22">
        <v>33.768999999999998</v>
      </c>
      <c r="AB22">
        <v>52.373999999999995</v>
      </c>
      <c r="AC22">
        <v>55.649000000000001</v>
      </c>
      <c r="AD22">
        <v>40.542000000000002</v>
      </c>
      <c r="AE22">
        <v>47.527999999999999</v>
      </c>
      <c r="AF22">
        <v>38.595999999999997</v>
      </c>
      <c r="AG22">
        <v>30.963000000000001</v>
      </c>
      <c r="AH22">
        <v>43.295000000000002</v>
      </c>
      <c r="AI22">
        <v>21.460999999999999</v>
      </c>
      <c r="AJ22">
        <v>46.555999999999997</v>
      </c>
      <c r="AK22">
        <v>61.226999999999997</v>
      </c>
      <c r="AL22">
        <v>33.561999999999998</v>
      </c>
      <c r="AM22">
        <v>29.431999999999999</v>
      </c>
    </row>
    <row r="23" spans="1:39" x14ac:dyDescent="0.25">
      <c r="A23" s="66">
        <f ca="1">Exceedance!U23</f>
        <v>43405</v>
      </c>
      <c r="B23" s="273">
        <v>29.78</v>
      </c>
      <c r="C23" s="273">
        <v>32.130000000000003</v>
      </c>
      <c r="D23" s="273">
        <v>31.12</v>
      </c>
      <c r="E23">
        <v>36.728000000000002</v>
      </c>
      <c r="F23">
        <v>33.485999999999997</v>
      </c>
      <c r="G23">
        <v>53.499000000000002</v>
      </c>
      <c r="H23">
        <v>47.332999999999998</v>
      </c>
      <c r="I23">
        <v>48.651000000000003</v>
      </c>
      <c r="J23">
        <v>32.804000000000002</v>
      </c>
      <c r="K23">
        <v>24.873000000000001</v>
      </c>
      <c r="L23">
        <v>26.311</v>
      </c>
      <c r="M23">
        <v>38.078000000000003</v>
      </c>
      <c r="N23">
        <v>31.533999999999999</v>
      </c>
      <c r="O23">
        <v>27.021999999999998</v>
      </c>
      <c r="P23">
        <v>41.107999999999997</v>
      </c>
      <c r="Q23">
        <v>32.655999999999999</v>
      </c>
      <c r="R23">
        <v>47.527000000000001</v>
      </c>
      <c r="S23">
        <v>39.548999999999999</v>
      </c>
      <c r="T23">
        <v>43.307000000000002</v>
      </c>
      <c r="U23">
        <v>32.844000000000001</v>
      </c>
      <c r="V23">
        <v>32.911000000000001</v>
      </c>
      <c r="W23">
        <v>28.428999999999998</v>
      </c>
      <c r="X23">
        <v>28.475999999999999</v>
      </c>
      <c r="Y23">
        <v>20.533000000000001</v>
      </c>
      <c r="Z23">
        <v>28.244</v>
      </c>
      <c r="AA23">
        <v>30.957000000000001</v>
      </c>
      <c r="AB23">
        <v>39.798999999999999</v>
      </c>
      <c r="AC23">
        <v>37.972999999999999</v>
      </c>
      <c r="AD23">
        <v>30.914000000000001</v>
      </c>
      <c r="AE23">
        <v>41.173999999999999</v>
      </c>
      <c r="AF23">
        <v>34.506</v>
      </c>
      <c r="AG23">
        <v>30.241</v>
      </c>
      <c r="AH23">
        <v>35.749000000000002</v>
      </c>
      <c r="AI23">
        <v>18.757999999999999</v>
      </c>
      <c r="AJ23">
        <v>28.957000000000001</v>
      </c>
      <c r="AK23">
        <v>39.140999999999998</v>
      </c>
      <c r="AL23">
        <v>30.760999999999999</v>
      </c>
      <c r="AM23">
        <v>25.895</v>
      </c>
    </row>
    <row r="24" spans="1:39" x14ac:dyDescent="0.25">
      <c r="A24" s="66">
        <f ca="1">Exceedance!U24</f>
        <v>43435</v>
      </c>
      <c r="B24" s="273">
        <v>25.64</v>
      </c>
      <c r="C24" s="273">
        <v>25.64</v>
      </c>
      <c r="D24" s="273">
        <v>25.64</v>
      </c>
      <c r="E24">
        <v>32.073999999999998</v>
      </c>
      <c r="F24">
        <v>32.366999999999997</v>
      </c>
      <c r="G24">
        <v>46.976999999999997</v>
      </c>
      <c r="H24">
        <v>37.489999999999995</v>
      </c>
      <c r="I24">
        <v>38.658000000000001</v>
      </c>
      <c r="J24">
        <v>29.526</v>
      </c>
      <c r="K24">
        <v>22.702000000000002</v>
      </c>
      <c r="L24">
        <v>24.091999999999999</v>
      </c>
      <c r="M24">
        <v>28.111000000000004</v>
      </c>
      <c r="N24">
        <v>28.783000000000001</v>
      </c>
      <c r="O24">
        <v>24.65</v>
      </c>
      <c r="P24">
        <v>35.787999999999997</v>
      </c>
      <c r="Q24">
        <v>27.436</v>
      </c>
      <c r="R24">
        <v>43.875999999999998</v>
      </c>
      <c r="S24">
        <v>34.911000000000001</v>
      </c>
      <c r="T24">
        <v>37.321999999999996</v>
      </c>
      <c r="U24">
        <v>30.172000000000001</v>
      </c>
      <c r="V24">
        <v>30.311</v>
      </c>
      <c r="W24">
        <v>25.817</v>
      </c>
      <c r="X24">
        <v>24.492000000000001</v>
      </c>
      <c r="Y24">
        <v>17.497</v>
      </c>
      <c r="Z24">
        <v>25.989000000000001</v>
      </c>
      <c r="AA24">
        <v>25.411999999999999</v>
      </c>
      <c r="AB24">
        <v>31.245999999999999</v>
      </c>
      <c r="AC24">
        <v>29.353999999999999</v>
      </c>
      <c r="AD24">
        <v>26.422000000000001</v>
      </c>
      <c r="AE24">
        <v>37.26</v>
      </c>
      <c r="AF24">
        <v>29.273</v>
      </c>
      <c r="AG24">
        <v>26.981000000000002</v>
      </c>
      <c r="AH24">
        <v>32.191000000000003</v>
      </c>
      <c r="AI24">
        <v>17.484999999999999</v>
      </c>
      <c r="AJ24">
        <v>23.934999999999999</v>
      </c>
      <c r="AK24">
        <v>32.585999999999999</v>
      </c>
      <c r="AL24">
        <v>29.67</v>
      </c>
      <c r="AM24">
        <v>21.553000000000001</v>
      </c>
    </row>
    <row r="25" spans="1:39" x14ac:dyDescent="0.25">
      <c r="A25" s="66">
        <f ca="1">Exceedance!U25</f>
        <v>43466</v>
      </c>
      <c r="B25" s="273">
        <v>24.31</v>
      </c>
      <c r="C25" s="273">
        <v>24.31</v>
      </c>
      <c r="D25" s="273">
        <v>24.31</v>
      </c>
      <c r="E25">
        <v>28.247</v>
      </c>
      <c r="F25">
        <v>30.748999999999999</v>
      </c>
      <c r="G25">
        <v>41.710999999999999</v>
      </c>
      <c r="H25">
        <v>32.228000000000002</v>
      </c>
      <c r="I25">
        <v>32.255000000000003</v>
      </c>
      <c r="J25">
        <v>26.047999999999995</v>
      </c>
      <c r="K25">
        <v>20.213000000000001</v>
      </c>
      <c r="L25">
        <v>21.414999999999999</v>
      </c>
      <c r="M25">
        <v>22.552</v>
      </c>
      <c r="N25">
        <v>25.085999999999999</v>
      </c>
      <c r="O25">
        <v>22.564000000000004</v>
      </c>
      <c r="P25">
        <v>31.635000000000002</v>
      </c>
      <c r="Q25">
        <v>23.689</v>
      </c>
      <c r="R25">
        <v>37.493000000000002</v>
      </c>
      <c r="S25">
        <v>30.326000000000001</v>
      </c>
      <c r="T25">
        <v>33.31</v>
      </c>
      <c r="U25">
        <v>26.581</v>
      </c>
      <c r="V25">
        <v>29.928999999999998</v>
      </c>
      <c r="W25">
        <v>22.981000000000002</v>
      </c>
      <c r="X25">
        <v>21.42</v>
      </c>
      <c r="Y25">
        <v>15.686999999999999</v>
      </c>
      <c r="Z25">
        <v>22.75</v>
      </c>
      <c r="AA25">
        <v>26.018999999999998</v>
      </c>
      <c r="AB25">
        <v>26.742999999999999</v>
      </c>
      <c r="AC25">
        <v>25.911999999999999</v>
      </c>
      <c r="AD25">
        <v>22.753</v>
      </c>
      <c r="AE25">
        <v>33.247999999999998</v>
      </c>
      <c r="AF25">
        <v>25.475999999999999</v>
      </c>
      <c r="AG25">
        <v>23.702999999999999</v>
      </c>
      <c r="AH25">
        <v>28.771999999999998</v>
      </c>
      <c r="AI25">
        <v>15.76</v>
      </c>
      <c r="AJ25">
        <v>20.75</v>
      </c>
      <c r="AK25">
        <v>28.411000000000001</v>
      </c>
      <c r="AL25">
        <v>26.486000000000001</v>
      </c>
      <c r="AM25">
        <v>18.643999999999998</v>
      </c>
    </row>
    <row r="26" spans="1:39" x14ac:dyDescent="0.25">
      <c r="A26" s="66">
        <f ca="1">Exceedance!U26</f>
        <v>43497</v>
      </c>
      <c r="B26" s="273">
        <v>22.39</v>
      </c>
      <c r="C26" s="273">
        <v>22.39</v>
      </c>
      <c r="D26" s="273">
        <v>22.39</v>
      </c>
      <c r="E26">
        <v>23.416</v>
      </c>
      <c r="F26">
        <v>23.033000000000001</v>
      </c>
      <c r="G26">
        <v>33.976999999999997</v>
      </c>
      <c r="H26">
        <v>41.780999999999999</v>
      </c>
      <c r="I26">
        <v>28.5</v>
      </c>
      <c r="J26">
        <v>21.018000000000001</v>
      </c>
      <c r="K26">
        <v>16.731999999999999</v>
      </c>
      <c r="L26">
        <v>18.035</v>
      </c>
      <c r="M26">
        <v>19.164999999999999</v>
      </c>
      <c r="N26">
        <v>21.27</v>
      </c>
      <c r="O26">
        <v>21.646000000000001</v>
      </c>
      <c r="P26">
        <v>25.625</v>
      </c>
      <c r="Q26">
        <v>22.655000000000001</v>
      </c>
      <c r="R26">
        <v>34.829000000000001</v>
      </c>
      <c r="S26">
        <v>24.297999999999998</v>
      </c>
      <c r="T26">
        <v>28.667999999999999</v>
      </c>
      <c r="U26">
        <v>24.530999999999999</v>
      </c>
      <c r="V26">
        <v>28.771999999999998</v>
      </c>
      <c r="W26">
        <v>21.683</v>
      </c>
      <c r="X26">
        <v>17.369</v>
      </c>
      <c r="Y26">
        <v>17.308</v>
      </c>
      <c r="Z26">
        <v>18.809000000000001</v>
      </c>
      <c r="AA26">
        <v>21.695</v>
      </c>
      <c r="AB26">
        <v>21.38</v>
      </c>
      <c r="AC26">
        <v>23.448</v>
      </c>
      <c r="AD26">
        <v>18.263999999999999</v>
      </c>
      <c r="AE26">
        <v>27.983000000000001</v>
      </c>
      <c r="AF26">
        <v>20.488</v>
      </c>
      <c r="AG26">
        <v>18.744</v>
      </c>
      <c r="AH26">
        <v>23.611000000000001</v>
      </c>
      <c r="AI26">
        <v>13.135</v>
      </c>
      <c r="AJ26">
        <v>19.695</v>
      </c>
      <c r="AK26">
        <v>26.366</v>
      </c>
      <c r="AL26">
        <v>21.995999999999999</v>
      </c>
      <c r="AM26">
        <v>15.337999999999999</v>
      </c>
    </row>
    <row r="27" spans="1:39" x14ac:dyDescent="0.25">
      <c r="A27" s="66">
        <f ca="1">Exceedance!U27</f>
        <v>43525</v>
      </c>
      <c r="B27" s="273">
        <v>36.020000000000003</v>
      </c>
      <c r="C27" s="273">
        <v>36.020000000000003</v>
      </c>
      <c r="D27" s="273">
        <v>36.020000000000003</v>
      </c>
      <c r="E27">
        <v>36.177</v>
      </c>
      <c r="F27">
        <v>24.173999999999999</v>
      </c>
      <c r="G27">
        <v>46.348999999999997</v>
      </c>
      <c r="H27">
        <v>70.626999999999995</v>
      </c>
      <c r="I27">
        <v>33.537999999999997</v>
      </c>
      <c r="J27">
        <v>28.623999999999999</v>
      </c>
      <c r="K27">
        <v>39.325000000000003</v>
      </c>
      <c r="L27">
        <v>30.875</v>
      </c>
      <c r="M27">
        <v>30.914999999999999</v>
      </c>
      <c r="N27">
        <v>32.837000000000003</v>
      </c>
      <c r="O27">
        <v>37.506</v>
      </c>
      <c r="P27">
        <v>43.789000000000001</v>
      </c>
      <c r="Q27">
        <v>49.311999999999998</v>
      </c>
      <c r="R27">
        <v>41.765999999999998</v>
      </c>
      <c r="S27">
        <v>40.481000000000002</v>
      </c>
      <c r="T27">
        <v>40.953000000000003</v>
      </c>
      <c r="U27">
        <v>33.607999999999997</v>
      </c>
      <c r="V27">
        <v>30.134</v>
      </c>
      <c r="W27">
        <v>31.408000000000001</v>
      </c>
      <c r="X27">
        <v>20.859000000000002</v>
      </c>
      <c r="Y27">
        <v>26.696000000000002</v>
      </c>
      <c r="Z27">
        <v>44.826999999999998</v>
      </c>
      <c r="AA27">
        <v>24.204000000000001</v>
      </c>
      <c r="AB27">
        <v>28.43</v>
      </c>
      <c r="AC27">
        <v>55.853999999999999</v>
      </c>
      <c r="AD27">
        <v>18.945</v>
      </c>
      <c r="AE27">
        <v>46.997999999999998</v>
      </c>
      <c r="AF27">
        <v>23.849</v>
      </c>
      <c r="AG27">
        <v>33.094000000000001</v>
      </c>
      <c r="AH27">
        <v>39.994999999999997</v>
      </c>
      <c r="AI27">
        <v>19.105</v>
      </c>
      <c r="AJ27">
        <v>21.498999999999999</v>
      </c>
      <c r="AK27">
        <v>43.613999999999997</v>
      </c>
      <c r="AL27">
        <v>25.652999999999999</v>
      </c>
      <c r="AM27">
        <v>26.53</v>
      </c>
    </row>
    <row r="28" spans="1:39" x14ac:dyDescent="0.25">
      <c r="A28" s="66">
        <f ca="1">Exceedance!U28</f>
        <v>43556</v>
      </c>
      <c r="B28" s="273">
        <v>77.08</v>
      </c>
      <c r="C28" s="273">
        <v>77.08</v>
      </c>
      <c r="D28" s="273">
        <v>77.08</v>
      </c>
      <c r="E28">
        <v>41.625</v>
      </c>
      <c r="F28">
        <v>46.838999999999999</v>
      </c>
      <c r="G28">
        <v>97.703000000000003</v>
      </c>
      <c r="H28">
        <v>118.291</v>
      </c>
      <c r="I28">
        <v>87.453999999999994</v>
      </c>
      <c r="J28">
        <v>67.070999999999998</v>
      </c>
      <c r="K28">
        <v>105.09699999999999</v>
      </c>
      <c r="L28">
        <v>68.597999999999999</v>
      </c>
      <c r="M28">
        <v>50.206000000000003</v>
      </c>
      <c r="N28">
        <v>86.263000000000005</v>
      </c>
      <c r="O28">
        <v>92.655000000000001</v>
      </c>
      <c r="P28">
        <v>89.915000000000006</v>
      </c>
      <c r="Q28">
        <v>60.738999999999997</v>
      </c>
      <c r="R28">
        <v>83.65</v>
      </c>
      <c r="S28">
        <v>83.246999999999986</v>
      </c>
      <c r="T28">
        <v>58.283000000000001</v>
      </c>
      <c r="U28">
        <v>46.904000000000003</v>
      </c>
      <c r="V28">
        <v>77.072999999999993</v>
      </c>
      <c r="W28">
        <v>60.805999999999997</v>
      </c>
      <c r="X28">
        <v>55.898000000000003</v>
      </c>
      <c r="Y28">
        <v>49.518000000000001</v>
      </c>
      <c r="Z28">
        <v>93.941999999999993</v>
      </c>
      <c r="AA28">
        <v>59.451000000000001</v>
      </c>
      <c r="AB28">
        <v>88.7</v>
      </c>
      <c r="AC28">
        <v>77.554000000000002</v>
      </c>
      <c r="AD28">
        <v>59.561999999999998</v>
      </c>
      <c r="AE28">
        <v>72.262</v>
      </c>
      <c r="AF28">
        <v>57.177999999999997</v>
      </c>
      <c r="AG28">
        <v>73.775000000000006</v>
      </c>
      <c r="AH28">
        <v>85.924000000000007</v>
      </c>
      <c r="AI28">
        <v>41.087000000000003</v>
      </c>
      <c r="AJ28">
        <v>50.81</v>
      </c>
      <c r="AK28">
        <v>72.245999999999995</v>
      </c>
      <c r="AL28">
        <v>58.360999999999997</v>
      </c>
      <c r="AM28">
        <v>41.453000000000003</v>
      </c>
    </row>
    <row r="29" spans="1:39" x14ac:dyDescent="0.25">
      <c r="A29" s="66">
        <f ca="1">Exceedance!U29</f>
        <v>43586</v>
      </c>
      <c r="B29" s="273">
        <v>221.07</v>
      </c>
      <c r="C29" s="273">
        <v>221.07</v>
      </c>
      <c r="D29" s="273">
        <v>221.07</v>
      </c>
      <c r="E29">
        <v>156.68299999999999</v>
      </c>
      <c r="F29">
        <v>460.947</v>
      </c>
      <c r="G29">
        <v>392.00400000000002</v>
      </c>
      <c r="H29">
        <v>327.12599999999998</v>
      </c>
      <c r="I29">
        <v>287.55500000000001</v>
      </c>
      <c r="J29">
        <v>125.962</v>
      </c>
      <c r="K29">
        <v>159.44</v>
      </c>
      <c r="L29">
        <v>102.46899999999999</v>
      </c>
      <c r="M29">
        <v>151.209</v>
      </c>
      <c r="N29">
        <v>171.911</v>
      </c>
      <c r="O29">
        <v>284.685</v>
      </c>
      <c r="P29">
        <v>196.001</v>
      </c>
      <c r="Q29">
        <v>210.81500000000003</v>
      </c>
      <c r="R29">
        <v>370.154</v>
      </c>
      <c r="S29">
        <v>335.03599999999994</v>
      </c>
      <c r="T29">
        <v>187.172</v>
      </c>
      <c r="U29">
        <v>205.934</v>
      </c>
      <c r="V29">
        <v>216.267</v>
      </c>
      <c r="W29">
        <v>210.196</v>
      </c>
      <c r="X29">
        <v>69.387</v>
      </c>
      <c r="Y29">
        <v>142.34</v>
      </c>
      <c r="Z29">
        <v>182.34</v>
      </c>
      <c r="AA29">
        <v>231.49100000000001</v>
      </c>
      <c r="AB29">
        <v>204.54499999999999</v>
      </c>
      <c r="AC29">
        <v>204.85900000000001</v>
      </c>
      <c r="AD29">
        <v>275.27800000000002</v>
      </c>
      <c r="AE29">
        <v>274.91899999999998</v>
      </c>
      <c r="AF29">
        <v>111.08</v>
      </c>
      <c r="AG29">
        <v>165.041</v>
      </c>
      <c r="AH29">
        <v>101.47199999999999</v>
      </c>
      <c r="AI29">
        <v>100.59900000000002</v>
      </c>
      <c r="AJ29">
        <v>222.834</v>
      </c>
      <c r="AK29">
        <v>162.179</v>
      </c>
      <c r="AL29">
        <v>89.909000000000006</v>
      </c>
      <c r="AM29">
        <v>154.988</v>
      </c>
    </row>
    <row r="30" spans="1:39" x14ac:dyDescent="0.25">
      <c r="A30" s="66">
        <f ca="1">Exceedance!U30</f>
        <v>43617</v>
      </c>
      <c r="B30" s="273">
        <v>261.05</v>
      </c>
      <c r="C30" s="273">
        <v>261.05</v>
      </c>
      <c r="D30" s="273">
        <v>261.05</v>
      </c>
      <c r="E30">
        <v>389.46199999999999</v>
      </c>
      <c r="F30">
        <v>695.63</v>
      </c>
      <c r="G30">
        <v>417.87599999999998</v>
      </c>
      <c r="H30">
        <v>411.71600000000001</v>
      </c>
      <c r="I30">
        <v>284.27699999999999</v>
      </c>
      <c r="J30">
        <v>155.43799999999999</v>
      </c>
      <c r="K30">
        <v>145.33699999999999</v>
      </c>
      <c r="L30">
        <v>162.97</v>
      </c>
      <c r="M30">
        <v>270.95999999999998</v>
      </c>
      <c r="N30">
        <v>164.405</v>
      </c>
      <c r="O30">
        <v>421.572</v>
      </c>
      <c r="P30">
        <v>219.018</v>
      </c>
      <c r="Q30">
        <v>546.947</v>
      </c>
      <c r="R30">
        <v>317.23099999999999</v>
      </c>
      <c r="S30">
        <v>515.37199999999996</v>
      </c>
      <c r="T30">
        <v>211.96700000000001</v>
      </c>
      <c r="U30">
        <v>349.81400000000002</v>
      </c>
      <c r="V30">
        <v>163.78200000000001</v>
      </c>
      <c r="W30">
        <v>185.357</v>
      </c>
      <c r="X30">
        <v>51.335999999999999</v>
      </c>
      <c r="Y30">
        <v>202.13900000000001</v>
      </c>
      <c r="Z30">
        <v>137.887</v>
      </c>
      <c r="AA30">
        <v>280.48399999999998</v>
      </c>
      <c r="AB30">
        <v>196.85499999999999</v>
      </c>
      <c r="AC30">
        <v>193.512</v>
      </c>
      <c r="AD30">
        <v>534.66999999999996</v>
      </c>
      <c r="AE30">
        <v>276.58499999999998</v>
      </c>
      <c r="AF30">
        <v>231.3</v>
      </c>
      <c r="AG30">
        <v>433.89400000000001</v>
      </c>
      <c r="AH30">
        <v>50.482999999999997</v>
      </c>
      <c r="AI30">
        <v>119.55500000000001</v>
      </c>
      <c r="AJ30">
        <v>347.94900000000001</v>
      </c>
      <c r="AK30">
        <v>324.60300000000001</v>
      </c>
      <c r="AL30">
        <v>103.598</v>
      </c>
      <c r="AM30">
        <v>297.08999999999997</v>
      </c>
    </row>
    <row r="31" spans="1:39" x14ac:dyDescent="0.25">
      <c r="A31" s="66">
        <f ca="1">Exceedance!U31</f>
        <v>43647</v>
      </c>
      <c r="B31" s="273">
        <v>116.85000000000001</v>
      </c>
      <c r="C31" s="273">
        <v>116.85000000000001</v>
      </c>
      <c r="D31" s="273">
        <v>116.85000000000001</v>
      </c>
      <c r="E31">
        <v>206.70799999999997</v>
      </c>
      <c r="F31">
        <v>298.84399999999999</v>
      </c>
      <c r="G31">
        <v>136.708</v>
      </c>
      <c r="H31">
        <v>160.999</v>
      </c>
      <c r="I31">
        <v>101.679</v>
      </c>
      <c r="J31">
        <v>66.715000000000003</v>
      </c>
      <c r="K31">
        <v>62.56</v>
      </c>
      <c r="L31">
        <v>68.387</v>
      </c>
      <c r="M31">
        <v>115.541</v>
      </c>
      <c r="N31">
        <v>71.647999999999996</v>
      </c>
      <c r="O31">
        <v>181.93099999999998</v>
      </c>
      <c r="P31">
        <v>75.394000000000005</v>
      </c>
      <c r="Q31">
        <v>440.36900000000003</v>
      </c>
      <c r="R31">
        <v>113.883</v>
      </c>
      <c r="S31">
        <v>173.78899999999999</v>
      </c>
      <c r="T31">
        <v>95.929000000000002</v>
      </c>
      <c r="U31">
        <v>171.01300000000001</v>
      </c>
      <c r="V31">
        <v>56.871000000000002</v>
      </c>
      <c r="W31">
        <v>62.68</v>
      </c>
      <c r="X31">
        <v>21.693999999999999</v>
      </c>
      <c r="Y31">
        <v>65.123000000000005</v>
      </c>
      <c r="Z31">
        <v>55.676000000000002</v>
      </c>
      <c r="AA31">
        <v>114.54</v>
      </c>
      <c r="AB31">
        <v>74.584000000000003</v>
      </c>
      <c r="AC31">
        <v>75.474000000000004</v>
      </c>
      <c r="AD31">
        <v>204.35400000000001</v>
      </c>
      <c r="AE31">
        <v>137.37299999999999</v>
      </c>
      <c r="AF31">
        <v>74.438000000000002</v>
      </c>
      <c r="AG31">
        <v>195.899</v>
      </c>
      <c r="AH31">
        <v>28.036999999999999</v>
      </c>
      <c r="AI31">
        <v>49.54</v>
      </c>
      <c r="AJ31">
        <v>102.00700000000001</v>
      </c>
      <c r="AK31">
        <v>109.05</v>
      </c>
      <c r="AL31">
        <v>45.51</v>
      </c>
      <c r="AM31">
        <v>158.66800000000001</v>
      </c>
    </row>
    <row r="32" spans="1:39" x14ac:dyDescent="0.25">
      <c r="A32" s="66">
        <f ca="1">Exceedance!U32</f>
        <v>43678</v>
      </c>
      <c r="B32" s="273">
        <v>63.46</v>
      </c>
      <c r="C32" s="273">
        <v>63.46</v>
      </c>
      <c r="D32" s="273">
        <v>63.46</v>
      </c>
      <c r="E32">
        <v>82.81</v>
      </c>
      <c r="F32">
        <v>118.77</v>
      </c>
      <c r="G32">
        <v>66.442999999999998</v>
      </c>
      <c r="H32">
        <v>68.715999999999994</v>
      </c>
      <c r="I32">
        <v>58.539000000000001</v>
      </c>
      <c r="J32">
        <v>41.195999999999998</v>
      </c>
      <c r="K32">
        <v>46.862000000000002</v>
      </c>
      <c r="L32">
        <v>37.793999999999997</v>
      </c>
      <c r="M32">
        <v>53.847000000000001</v>
      </c>
      <c r="N32">
        <v>51.142000000000003</v>
      </c>
      <c r="O32">
        <v>68.814999999999998</v>
      </c>
      <c r="P32">
        <v>44.960999999999999</v>
      </c>
      <c r="Q32">
        <v>125.758</v>
      </c>
      <c r="R32">
        <v>56.07</v>
      </c>
      <c r="S32">
        <v>80.087999999999994</v>
      </c>
      <c r="T32">
        <v>47.997</v>
      </c>
      <c r="U32">
        <v>73.715000000000003</v>
      </c>
      <c r="V32">
        <v>44.582000000000001</v>
      </c>
      <c r="W32">
        <v>49.139000000000003</v>
      </c>
      <c r="X32">
        <v>17.433</v>
      </c>
      <c r="Y32">
        <v>39.323</v>
      </c>
      <c r="Z32">
        <v>34.555</v>
      </c>
      <c r="AA32">
        <v>56.390000000000008</v>
      </c>
      <c r="AB32">
        <v>50.225999999999999</v>
      </c>
      <c r="AC32">
        <v>47.13</v>
      </c>
      <c r="AD32">
        <v>77.977000000000004</v>
      </c>
      <c r="AE32">
        <v>57.61</v>
      </c>
      <c r="AF32">
        <v>46.591999999999999</v>
      </c>
      <c r="AG32">
        <v>67.683000000000007</v>
      </c>
      <c r="AH32">
        <v>24.096999999999998</v>
      </c>
      <c r="AI32">
        <v>34.469000000000001</v>
      </c>
      <c r="AJ32">
        <v>54.637999999999998</v>
      </c>
      <c r="AK32">
        <v>50.307000000000002</v>
      </c>
      <c r="AL32">
        <v>27.815999999999999</v>
      </c>
      <c r="AM32">
        <v>77.343999999999994</v>
      </c>
    </row>
    <row r="33" spans="1:39" x14ac:dyDescent="0.25">
      <c r="A33" s="66">
        <f ca="1">Exceedance!U33</f>
        <v>43709</v>
      </c>
      <c r="B33" s="273">
        <v>38.04</v>
      </c>
      <c r="C33" s="273">
        <v>38.04</v>
      </c>
      <c r="D33" s="273">
        <v>38.04</v>
      </c>
      <c r="E33">
        <v>44.323</v>
      </c>
      <c r="F33">
        <v>72.421999999999997</v>
      </c>
      <c r="G33">
        <v>59.637999999999998</v>
      </c>
      <c r="H33">
        <v>66.850999999999999</v>
      </c>
      <c r="I33">
        <v>42.23</v>
      </c>
      <c r="J33">
        <v>37.457999999999998</v>
      </c>
      <c r="K33">
        <v>30.923999999999999</v>
      </c>
      <c r="L33">
        <v>31.122</v>
      </c>
      <c r="M33">
        <v>34.807000000000002</v>
      </c>
      <c r="N33">
        <v>41.45</v>
      </c>
      <c r="O33">
        <v>58.383000000000003</v>
      </c>
      <c r="P33">
        <v>37.049999999999997</v>
      </c>
      <c r="Q33">
        <v>65.039000000000001</v>
      </c>
      <c r="R33">
        <v>43.241999999999997</v>
      </c>
      <c r="S33">
        <v>59.585999999999999</v>
      </c>
      <c r="T33">
        <v>33.340000000000003</v>
      </c>
      <c r="U33">
        <v>45.635000000000005</v>
      </c>
      <c r="V33">
        <v>34.47</v>
      </c>
      <c r="W33">
        <v>31.33</v>
      </c>
      <c r="X33">
        <v>17.712</v>
      </c>
      <c r="Y33">
        <v>51.15</v>
      </c>
      <c r="Z33">
        <v>31.677</v>
      </c>
      <c r="AA33">
        <v>37.308</v>
      </c>
      <c r="AB33">
        <v>37.926000000000002</v>
      </c>
      <c r="AC33">
        <v>42.277999999999999</v>
      </c>
      <c r="AD33">
        <v>49.345999999999997</v>
      </c>
      <c r="AE33">
        <v>39.905000000000001</v>
      </c>
      <c r="AF33">
        <v>28.738</v>
      </c>
      <c r="AG33">
        <v>42.329000000000001</v>
      </c>
      <c r="AH33">
        <v>19.908000000000001</v>
      </c>
      <c r="AI33">
        <v>48.72</v>
      </c>
      <c r="AJ33">
        <v>47.898000000000003</v>
      </c>
      <c r="AK33">
        <v>39.003999999999998</v>
      </c>
      <c r="AL33">
        <v>22.972999999999999</v>
      </c>
      <c r="AM33">
        <v>66.064999999999998</v>
      </c>
    </row>
    <row r="34" spans="1:39" x14ac:dyDescent="0.25">
      <c r="A34" s="66">
        <f ca="1">Exceedance!U34</f>
        <v>43739</v>
      </c>
      <c r="B34" s="273">
        <v>32.44</v>
      </c>
      <c r="C34" s="273">
        <v>42.75</v>
      </c>
      <c r="D34" s="273">
        <v>38.25</v>
      </c>
      <c r="E34">
        <v>38.182000000000002</v>
      </c>
      <c r="F34">
        <v>64.266000000000005</v>
      </c>
      <c r="G34">
        <v>80.536000000000001</v>
      </c>
      <c r="H34">
        <v>64.959999999999994</v>
      </c>
      <c r="I34">
        <v>35.279000000000003</v>
      </c>
      <c r="J34">
        <v>29.989000000000001</v>
      </c>
      <c r="K34">
        <v>29.361999999999998</v>
      </c>
      <c r="L34">
        <v>44.152000000000001</v>
      </c>
      <c r="M34">
        <v>29.888999999999999</v>
      </c>
      <c r="N34">
        <v>29.710999999999999</v>
      </c>
      <c r="O34">
        <v>49.832000000000001</v>
      </c>
      <c r="P34">
        <v>34.47</v>
      </c>
      <c r="Q34">
        <v>60.881999999999998</v>
      </c>
      <c r="R34">
        <v>50.405000000000001</v>
      </c>
      <c r="S34">
        <v>59.414999999999999</v>
      </c>
      <c r="T34">
        <v>40.597999999999999</v>
      </c>
      <c r="U34">
        <v>38.207000000000001</v>
      </c>
      <c r="V34">
        <v>30.433</v>
      </c>
      <c r="W34">
        <v>28.050999999999998</v>
      </c>
      <c r="X34">
        <v>26.352</v>
      </c>
      <c r="Y34">
        <v>33.850999999999999</v>
      </c>
      <c r="Z34">
        <v>30.951000000000001</v>
      </c>
      <c r="AA34">
        <v>50.255000000000003</v>
      </c>
      <c r="AB34">
        <v>53.957000000000001</v>
      </c>
      <c r="AC34">
        <v>38.654000000000003</v>
      </c>
      <c r="AD34">
        <v>44.718000000000004</v>
      </c>
      <c r="AE34">
        <v>39.659999999999997</v>
      </c>
      <c r="AF34">
        <v>28.998000000000001</v>
      </c>
      <c r="AG34">
        <v>40.898000000000003</v>
      </c>
      <c r="AH34">
        <v>19.652000000000001</v>
      </c>
      <c r="AI34">
        <v>43.567</v>
      </c>
      <c r="AJ34">
        <v>56.182000000000002</v>
      </c>
      <c r="AK34">
        <v>32.619999999999997</v>
      </c>
      <c r="AL34">
        <v>25.19</v>
      </c>
      <c r="AM34">
        <v>45.52</v>
      </c>
    </row>
    <row r="35" spans="1:39" x14ac:dyDescent="0.25">
      <c r="A35" s="66">
        <f ca="1">Exceedance!U35</f>
        <v>43770</v>
      </c>
      <c r="B35" s="273">
        <v>29.78</v>
      </c>
      <c r="C35" s="273">
        <v>32.130000000000003</v>
      </c>
      <c r="D35" s="273">
        <v>31.12</v>
      </c>
      <c r="E35">
        <v>32.722999999999999</v>
      </c>
      <c r="F35">
        <v>51.848999999999997</v>
      </c>
      <c r="G35">
        <v>49.146000000000001</v>
      </c>
      <c r="H35">
        <v>47.874000000000002</v>
      </c>
      <c r="I35">
        <v>32.222000000000001</v>
      </c>
      <c r="J35">
        <v>23.742999999999999</v>
      </c>
      <c r="K35">
        <v>24.045999999999999</v>
      </c>
      <c r="L35">
        <v>36.58</v>
      </c>
      <c r="M35">
        <v>27.443999999999999</v>
      </c>
      <c r="N35">
        <v>25.571000000000002</v>
      </c>
      <c r="O35">
        <v>39.188000000000002</v>
      </c>
      <c r="P35">
        <v>32.76</v>
      </c>
      <c r="Q35">
        <v>45.77</v>
      </c>
      <c r="R35">
        <v>38.255000000000003</v>
      </c>
      <c r="S35">
        <v>43.534999999999997</v>
      </c>
      <c r="T35">
        <v>32.850999999999999</v>
      </c>
      <c r="U35">
        <v>31.04</v>
      </c>
      <c r="V35">
        <v>25.844999999999999</v>
      </c>
      <c r="W35">
        <v>27.257999999999999</v>
      </c>
      <c r="X35">
        <v>17.318000000000005</v>
      </c>
      <c r="Y35">
        <v>25.085000000000001</v>
      </c>
      <c r="Z35">
        <v>28.542000000000002</v>
      </c>
      <c r="AA35">
        <v>37.508000000000003</v>
      </c>
      <c r="AB35">
        <v>36.590000000000003</v>
      </c>
      <c r="AC35">
        <v>29.415999999999997</v>
      </c>
      <c r="AD35">
        <v>38.728000000000002</v>
      </c>
      <c r="AE35">
        <v>35.539000000000001</v>
      </c>
      <c r="AF35">
        <v>28.492999999999999</v>
      </c>
      <c r="AG35">
        <v>33.69</v>
      </c>
      <c r="AH35">
        <v>17.161000000000001</v>
      </c>
      <c r="AI35">
        <v>26.195</v>
      </c>
      <c r="AJ35">
        <v>35.209000000000003</v>
      </c>
      <c r="AK35">
        <v>29.954999999999998</v>
      </c>
      <c r="AL35">
        <v>22.277999999999999</v>
      </c>
      <c r="AM35">
        <v>33.29</v>
      </c>
    </row>
    <row r="36" spans="1:39" x14ac:dyDescent="0.25">
      <c r="A36" s="66">
        <f ca="1">Exceedance!U36</f>
        <v>43800</v>
      </c>
      <c r="B36" s="273">
        <v>25.64</v>
      </c>
      <c r="C36" s="273">
        <v>25.64</v>
      </c>
      <c r="D36" s="273">
        <v>25.64</v>
      </c>
      <c r="E36">
        <v>31.587</v>
      </c>
      <c r="F36">
        <v>45.459000000000003</v>
      </c>
      <c r="G36">
        <v>38.601999999999997</v>
      </c>
      <c r="H36">
        <v>37.978999999999999</v>
      </c>
      <c r="I36">
        <v>29.015000000000001</v>
      </c>
      <c r="J36">
        <v>21.574000000000002</v>
      </c>
      <c r="K36">
        <v>21.826000000000001</v>
      </c>
      <c r="L36">
        <v>26.765999999999998</v>
      </c>
      <c r="M36">
        <v>24.946999999999999</v>
      </c>
      <c r="N36">
        <v>23.241</v>
      </c>
      <c r="O36">
        <v>33.854999999999997</v>
      </c>
      <c r="P36">
        <v>27.53</v>
      </c>
      <c r="Q36">
        <v>42.241</v>
      </c>
      <c r="R36">
        <v>33.764000000000003</v>
      </c>
      <c r="S36">
        <v>37.332999999999998</v>
      </c>
      <c r="T36">
        <v>30.18</v>
      </c>
      <c r="U36">
        <v>28.497</v>
      </c>
      <c r="V36">
        <v>23.318000000000001</v>
      </c>
      <c r="W36">
        <v>23.263000000000002</v>
      </c>
      <c r="X36">
        <v>14.418000000000001</v>
      </c>
      <c r="Y36">
        <v>22.963000000000001</v>
      </c>
      <c r="Z36">
        <v>23.114000000000001</v>
      </c>
      <c r="AA36">
        <v>28.949000000000002</v>
      </c>
      <c r="AB36">
        <v>28.120999999999999</v>
      </c>
      <c r="AC36">
        <v>24.981000000000002</v>
      </c>
      <c r="AD36">
        <v>34.978999999999999</v>
      </c>
      <c r="AE36">
        <v>30.204999999999998</v>
      </c>
      <c r="AF36">
        <v>25.37</v>
      </c>
      <c r="AG36">
        <v>30.277000000000001</v>
      </c>
      <c r="AH36">
        <v>15.983000000000001</v>
      </c>
      <c r="AI36">
        <v>21.097000000000001</v>
      </c>
      <c r="AJ36">
        <v>28.992000000000001</v>
      </c>
      <c r="AK36">
        <v>28.907</v>
      </c>
      <c r="AL36">
        <v>18.085999999999999</v>
      </c>
      <c r="AM36">
        <v>28.895</v>
      </c>
    </row>
    <row r="37" spans="1:39" x14ac:dyDescent="0.25">
      <c r="A37" s="66">
        <f ca="1">Exceedance!U37</f>
        <v>43831</v>
      </c>
      <c r="B37" s="254">
        <v>24.31</v>
      </c>
      <c r="C37" s="254">
        <v>24.31</v>
      </c>
      <c r="D37" s="412">
        <v>24.31</v>
      </c>
      <c r="E37">
        <v>30.027000000000001</v>
      </c>
      <c r="F37" s="1">
        <v>40.331000000000003</v>
      </c>
      <c r="G37" s="1">
        <v>33.118000000000002</v>
      </c>
      <c r="H37" s="1">
        <v>31.675000000000001</v>
      </c>
      <c r="I37" s="1">
        <v>25.593</v>
      </c>
      <c r="J37" s="1">
        <v>19.184999999999999</v>
      </c>
      <c r="K37" s="1">
        <v>19.344999999999999</v>
      </c>
      <c r="L37" s="1">
        <v>21.355</v>
      </c>
      <c r="M37" s="1">
        <v>21.664000000000001</v>
      </c>
      <c r="N37" s="1">
        <v>21.254000000000005</v>
      </c>
      <c r="O37" s="1">
        <v>29.850999999999999</v>
      </c>
      <c r="P37" s="1">
        <v>23.774000000000001</v>
      </c>
      <c r="Q37" s="1">
        <v>36.039999999999992</v>
      </c>
      <c r="R37" s="1">
        <v>29.292999999999999</v>
      </c>
      <c r="S37" s="1">
        <v>33.274000000000001</v>
      </c>
      <c r="T37" s="1">
        <v>26.565000000000001</v>
      </c>
      <c r="U37" s="1">
        <v>28.184999999999999</v>
      </c>
      <c r="V37" s="1">
        <v>20.687000000000001</v>
      </c>
      <c r="W37" s="1">
        <v>20.266999999999999</v>
      </c>
      <c r="X37" s="1">
        <v>12.904</v>
      </c>
      <c r="Y37" s="1">
        <v>20.061</v>
      </c>
      <c r="Z37" s="1">
        <v>23.859000000000002</v>
      </c>
      <c r="AA37" s="1">
        <v>24.591999999999999</v>
      </c>
      <c r="AB37" s="1">
        <v>24.8</v>
      </c>
      <c r="AC37" s="1">
        <v>21.439</v>
      </c>
      <c r="AD37" s="1">
        <v>31.184999999999999</v>
      </c>
      <c r="AE37" s="1">
        <v>26.282</v>
      </c>
      <c r="AF37" s="1">
        <v>22.256</v>
      </c>
      <c r="AG37" s="1">
        <v>27.039000000000001</v>
      </c>
      <c r="AH37">
        <v>14.391999999999999</v>
      </c>
      <c r="AI37">
        <v>18.135999999999999</v>
      </c>
      <c r="AJ37">
        <v>25.175999999999998</v>
      </c>
      <c r="AK37">
        <v>25.811</v>
      </c>
      <c r="AL37">
        <v>15.513999999999999</v>
      </c>
      <c r="AM37">
        <v>25.393999999999998</v>
      </c>
    </row>
    <row r="38" spans="1:39" x14ac:dyDescent="0.25">
      <c r="A38" s="66">
        <f ca="1">Exceedance!U38</f>
        <v>43862</v>
      </c>
      <c r="B38" s="254">
        <v>22.39</v>
      </c>
      <c r="C38" s="254">
        <v>22.39</v>
      </c>
      <c r="D38" s="412">
        <v>22.39</v>
      </c>
      <c r="E38">
        <v>23.231000000000002</v>
      </c>
      <c r="F38">
        <v>34.021999999999998</v>
      </c>
      <c r="G38">
        <v>43.747</v>
      </c>
      <c r="H38">
        <v>28.896000000000001</v>
      </c>
      <c r="I38">
        <v>21.346</v>
      </c>
      <c r="J38">
        <v>16.504000000000001</v>
      </c>
      <c r="K38">
        <v>16.931999999999999</v>
      </c>
      <c r="L38">
        <v>18.888999999999999</v>
      </c>
      <c r="M38">
        <v>19.222999999999999</v>
      </c>
      <c r="N38">
        <v>21.350999999999999</v>
      </c>
      <c r="O38">
        <v>24.968</v>
      </c>
      <c r="P38">
        <v>23.855</v>
      </c>
      <c r="Q38">
        <v>34.841000000000001</v>
      </c>
      <c r="R38">
        <v>24.251999999999999</v>
      </c>
      <c r="S38">
        <v>29.565000000000001</v>
      </c>
      <c r="T38">
        <v>25.34</v>
      </c>
      <c r="U38">
        <v>28.175999999999998</v>
      </c>
      <c r="V38">
        <v>20.542000000000002</v>
      </c>
      <c r="W38">
        <v>16.984999999999999</v>
      </c>
      <c r="X38">
        <v>15.446999999999999</v>
      </c>
      <c r="Y38">
        <v>17.376999999999999</v>
      </c>
      <c r="Z38">
        <v>20.68</v>
      </c>
      <c r="AA38">
        <v>20.260999999999999</v>
      </c>
      <c r="AB38">
        <v>23.321999999999999</v>
      </c>
      <c r="AC38">
        <v>17.768999999999998</v>
      </c>
      <c r="AD38">
        <v>27.379000000000001</v>
      </c>
      <c r="AE38">
        <v>21.864000000000001</v>
      </c>
      <c r="AF38">
        <v>18.209</v>
      </c>
      <c r="AG38">
        <v>23.036000000000001</v>
      </c>
      <c r="AH38">
        <v>12.404999999999999</v>
      </c>
      <c r="AI38">
        <v>18.106000000000002</v>
      </c>
      <c r="AJ38">
        <v>24.446000000000002</v>
      </c>
      <c r="AK38">
        <v>22.326000000000001</v>
      </c>
      <c r="AL38">
        <v>13.276999999999999</v>
      </c>
      <c r="AM38">
        <v>21.984999999999999</v>
      </c>
    </row>
    <row r="39" spans="1:39" x14ac:dyDescent="0.25">
      <c r="A39" s="66">
        <f ca="1">Exceedance!U39</f>
        <v>43891</v>
      </c>
      <c r="B39" s="254">
        <v>36.020000000000003</v>
      </c>
      <c r="C39" s="254">
        <v>36.020000000000003</v>
      </c>
      <c r="D39" s="412">
        <v>36.020000000000003</v>
      </c>
      <c r="E39">
        <v>23.599</v>
      </c>
      <c r="F39">
        <v>45.530999999999999</v>
      </c>
      <c r="G39">
        <v>71.781999999999996</v>
      </c>
      <c r="H39">
        <v>32.804000000000002</v>
      </c>
      <c r="I39">
        <v>28.658000000000001</v>
      </c>
      <c r="J39">
        <v>39.061</v>
      </c>
      <c r="K39">
        <v>28.96</v>
      </c>
      <c r="L39">
        <v>30.088000000000001</v>
      </c>
      <c r="M39">
        <v>30.021999999999998</v>
      </c>
      <c r="N39">
        <v>38.155000000000001</v>
      </c>
      <c r="O39">
        <v>41.905999999999999</v>
      </c>
      <c r="P39">
        <v>49.646999999999998</v>
      </c>
      <c r="Q39">
        <v>40.448999999999998</v>
      </c>
      <c r="R39">
        <v>40.76</v>
      </c>
      <c r="S39">
        <v>40.691000000000003</v>
      </c>
      <c r="T39">
        <v>34.386000000000003</v>
      </c>
      <c r="U39">
        <v>28.721</v>
      </c>
      <c r="V39">
        <v>29.620999999999999</v>
      </c>
      <c r="W39">
        <v>19.795999999999999</v>
      </c>
      <c r="X39">
        <v>24.332999999999998</v>
      </c>
      <c r="Y39">
        <v>43.265000000000001</v>
      </c>
      <c r="Z39">
        <v>22.353000000000002</v>
      </c>
      <c r="AA39">
        <v>26.363</v>
      </c>
      <c r="AB39">
        <v>55.433</v>
      </c>
      <c r="AC39">
        <v>18.294</v>
      </c>
      <c r="AD39">
        <v>45.45</v>
      </c>
      <c r="AE39">
        <v>24.48</v>
      </c>
      <c r="AF39">
        <v>32.136000000000003</v>
      </c>
      <c r="AG39">
        <v>39.603000000000002</v>
      </c>
      <c r="AH39">
        <v>18.318999999999999</v>
      </c>
      <c r="AI39">
        <v>19.241</v>
      </c>
      <c r="AJ39">
        <v>42.456000000000003</v>
      </c>
      <c r="AK39">
        <v>25.038</v>
      </c>
      <c r="AL39">
        <v>23.850999999999999</v>
      </c>
      <c r="AM39">
        <v>33.652000000000001</v>
      </c>
    </row>
    <row r="40" spans="1:39" x14ac:dyDescent="0.25">
      <c r="A40" s="66">
        <f ca="1">Exceedance!U40</f>
        <v>43922</v>
      </c>
      <c r="B40" s="254">
        <v>77.08</v>
      </c>
      <c r="C40" s="254">
        <v>77.08</v>
      </c>
      <c r="D40" s="412">
        <v>77.08</v>
      </c>
      <c r="E40">
        <v>46.95</v>
      </c>
      <c r="F40">
        <v>100.173</v>
      </c>
      <c r="G40">
        <v>119.512</v>
      </c>
      <c r="H40">
        <v>94.659000000000006</v>
      </c>
      <c r="I40">
        <v>68.442999999999998</v>
      </c>
      <c r="J40">
        <v>104.76</v>
      </c>
      <c r="K40">
        <v>66.201999999999998</v>
      </c>
      <c r="L40">
        <v>49.609000000000002</v>
      </c>
      <c r="M40">
        <v>86.007999999999996</v>
      </c>
      <c r="N40">
        <v>93.602000000000004</v>
      </c>
      <c r="O40">
        <v>87.786000000000001</v>
      </c>
      <c r="P40">
        <v>63.795999999999999</v>
      </c>
      <c r="Q40">
        <v>83.522999999999996</v>
      </c>
      <c r="R40">
        <v>83.644999999999996</v>
      </c>
      <c r="S40">
        <v>58.005000000000003</v>
      </c>
      <c r="T40">
        <v>49.011000000000003</v>
      </c>
      <c r="U40">
        <v>80.13</v>
      </c>
      <c r="V40">
        <v>61.353000000000002</v>
      </c>
      <c r="W40">
        <v>54.845999999999997</v>
      </c>
      <c r="X40">
        <v>48.381</v>
      </c>
      <c r="Y40">
        <v>92.850999999999999</v>
      </c>
      <c r="Z40">
        <v>58.951000000000001</v>
      </c>
      <c r="AA40">
        <v>86.131</v>
      </c>
      <c r="AB40">
        <v>80.8</v>
      </c>
      <c r="AC40">
        <v>60.029000000000003</v>
      </c>
      <c r="AD40">
        <v>71.896000000000001</v>
      </c>
      <c r="AE40">
        <v>57.914999999999999</v>
      </c>
      <c r="AF40">
        <v>73.38</v>
      </c>
      <c r="AG40">
        <v>84.08</v>
      </c>
      <c r="AH40">
        <v>40.863999999999997</v>
      </c>
      <c r="AI40">
        <v>48.37</v>
      </c>
      <c r="AJ40">
        <v>68.808000000000007</v>
      </c>
      <c r="AK40">
        <v>60.369</v>
      </c>
      <c r="AL40">
        <v>40.115000000000002</v>
      </c>
      <c r="AM40">
        <v>40.648000000000003</v>
      </c>
    </row>
    <row r="41" spans="1:39" x14ac:dyDescent="0.25">
      <c r="A41" s="66">
        <f ca="1">Exceedance!U41</f>
        <v>43952</v>
      </c>
      <c r="B41" s="254">
        <v>221.07</v>
      </c>
      <c r="C41" s="254">
        <v>221.07</v>
      </c>
      <c r="D41" s="412">
        <v>221.07</v>
      </c>
      <c r="E41">
        <v>485.66899999999998</v>
      </c>
      <c r="F41">
        <v>401.798</v>
      </c>
      <c r="G41">
        <v>329.52800000000002</v>
      </c>
      <c r="H41">
        <v>285.89299999999997</v>
      </c>
      <c r="I41">
        <v>129.00299999999999</v>
      </c>
      <c r="J41">
        <v>163.51400000000001</v>
      </c>
      <c r="K41">
        <v>100.276</v>
      </c>
      <c r="L41">
        <v>156.34900000000002</v>
      </c>
      <c r="M41">
        <v>169.92699999999999</v>
      </c>
      <c r="N41">
        <v>293.26100000000002</v>
      </c>
      <c r="O41">
        <v>194.495</v>
      </c>
      <c r="P41">
        <v>218.68600000000001</v>
      </c>
      <c r="Q41">
        <v>376.80099999999999</v>
      </c>
      <c r="R41">
        <v>344.64800000000002</v>
      </c>
      <c r="S41">
        <v>188.00700000000001</v>
      </c>
      <c r="T41">
        <v>214.25899999999999</v>
      </c>
      <c r="U41">
        <v>218.68600000000001</v>
      </c>
      <c r="V41">
        <v>211.27699999999999</v>
      </c>
      <c r="W41">
        <v>68.611000000000004</v>
      </c>
      <c r="X41">
        <v>146.73599999999999</v>
      </c>
      <c r="Y41">
        <v>181.042</v>
      </c>
      <c r="Z41">
        <v>238.245</v>
      </c>
      <c r="AA41">
        <v>202.50399999999999</v>
      </c>
      <c r="AB41">
        <v>205.334</v>
      </c>
      <c r="AC41">
        <v>286.04000000000002</v>
      </c>
      <c r="AD41">
        <v>278.79899999999998</v>
      </c>
      <c r="AE41">
        <v>112.175</v>
      </c>
      <c r="AF41">
        <v>170.30199999999999</v>
      </c>
      <c r="AG41">
        <v>100.926</v>
      </c>
      <c r="AH41">
        <v>100.248</v>
      </c>
      <c r="AI41">
        <v>218.90899999999999</v>
      </c>
      <c r="AJ41">
        <v>164.102</v>
      </c>
      <c r="AK41">
        <v>91.73299999999999</v>
      </c>
      <c r="AL41">
        <v>155.97300000000001</v>
      </c>
      <c r="AM41">
        <v>163.31700000000001</v>
      </c>
    </row>
    <row r="42" spans="1:39" x14ac:dyDescent="0.25">
      <c r="A42" s="66">
        <f ca="1">Exceedance!U42</f>
        <v>43983</v>
      </c>
      <c r="B42" s="254">
        <v>261.05</v>
      </c>
      <c r="C42" s="254">
        <v>261.05</v>
      </c>
      <c r="D42" s="412">
        <v>261.05</v>
      </c>
      <c r="E42">
        <v>686.43600000000004</v>
      </c>
      <c r="F42">
        <v>408.70400000000001</v>
      </c>
      <c r="G42">
        <v>413.52600000000001</v>
      </c>
      <c r="H42">
        <v>285.38099999999997</v>
      </c>
      <c r="I42">
        <v>154.99299999999999</v>
      </c>
      <c r="J42">
        <v>141.697</v>
      </c>
      <c r="K42">
        <v>162.048</v>
      </c>
      <c r="L42">
        <v>269.88099999999997</v>
      </c>
      <c r="M42">
        <v>160.02600000000001</v>
      </c>
      <c r="N42">
        <v>416.82299999999998</v>
      </c>
      <c r="O42">
        <v>218.51400000000001</v>
      </c>
      <c r="P42">
        <v>559.30600000000004</v>
      </c>
      <c r="Q42">
        <v>313.36099999999999</v>
      </c>
      <c r="R42">
        <v>513.53599999999994</v>
      </c>
      <c r="S42">
        <v>213.03700000000001</v>
      </c>
      <c r="T42">
        <v>350.56900000000007</v>
      </c>
      <c r="U42">
        <v>156.79599999999999</v>
      </c>
      <c r="V42">
        <v>180.15299999999999</v>
      </c>
      <c r="W42">
        <v>51.037999999999997</v>
      </c>
      <c r="X42">
        <v>193.738</v>
      </c>
      <c r="Y42">
        <v>134.214</v>
      </c>
      <c r="Z42">
        <v>274.94600000000003</v>
      </c>
      <c r="AA42">
        <v>196.13</v>
      </c>
      <c r="AB42">
        <v>190.75800000000001</v>
      </c>
      <c r="AC42">
        <v>531.20299999999997</v>
      </c>
      <c r="AD42">
        <v>274.73500000000001</v>
      </c>
      <c r="AE42">
        <v>233.21</v>
      </c>
      <c r="AF42">
        <v>436.57</v>
      </c>
      <c r="AG42">
        <v>48.722999999999999</v>
      </c>
      <c r="AH42">
        <v>118.968</v>
      </c>
      <c r="AI42">
        <v>344.959</v>
      </c>
      <c r="AJ42">
        <v>321.25400000000002</v>
      </c>
      <c r="AK42">
        <v>100.557</v>
      </c>
      <c r="AL42">
        <v>296.94499999999999</v>
      </c>
      <c r="AM42">
        <v>387.08499999999998</v>
      </c>
    </row>
    <row r="43" spans="1:39" x14ac:dyDescent="0.25">
      <c r="A43" s="66">
        <f ca="1">Exceedance!U43</f>
        <v>44013</v>
      </c>
      <c r="B43" s="254">
        <v>116.85000000000001</v>
      </c>
      <c r="C43" s="254">
        <v>116.85000000000001</v>
      </c>
      <c r="D43" s="412">
        <v>116.85000000000001</v>
      </c>
      <c r="E43">
        <v>288.51</v>
      </c>
      <c r="F43">
        <v>132.97300000000001</v>
      </c>
      <c r="G43">
        <v>162.06899999999999</v>
      </c>
      <c r="H43">
        <v>97.938000000000002</v>
      </c>
      <c r="I43">
        <v>64.13</v>
      </c>
      <c r="J43">
        <v>61.558999999999997</v>
      </c>
      <c r="K43">
        <v>67.790000000000006</v>
      </c>
      <c r="L43">
        <v>111.738</v>
      </c>
      <c r="M43">
        <v>68.644000000000005</v>
      </c>
      <c r="N43">
        <v>175.26900000000001</v>
      </c>
      <c r="O43">
        <v>74.938999999999993</v>
      </c>
      <c r="P43">
        <v>428.851</v>
      </c>
      <c r="Q43">
        <v>109.946</v>
      </c>
      <c r="R43">
        <v>167.69800000000001</v>
      </c>
      <c r="S43">
        <v>96.539000000000001</v>
      </c>
      <c r="T43">
        <v>165.65900000000002</v>
      </c>
      <c r="U43">
        <v>55.362000000000002</v>
      </c>
      <c r="V43">
        <v>60.311</v>
      </c>
      <c r="W43">
        <v>21.405999999999999</v>
      </c>
      <c r="X43">
        <v>62.159000000000006</v>
      </c>
      <c r="Y43">
        <v>53.982999999999997</v>
      </c>
      <c r="Z43">
        <v>109.923</v>
      </c>
      <c r="AA43">
        <v>73.991</v>
      </c>
      <c r="AB43">
        <v>73.680000000000007</v>
      </c>
      <c r="AC43">
        <v>195.27500000000001</v>
      </c>
      <c r="AD43">
        <v>131.65600000000001</v>
      </c>
      <c r="AE43">
        <v>75.430000000000007</v>
      </c>
      <c r="AF43">
        <v>187.98500000000001</v>
      </c>
      <c r="AG43">
        <v>27.167999999999999</v>
      </c>
      <c r="AH43">
        <v>48.902000000000001</v>
      </c>
      <c r="AI43">
        <v>101.27</v>
      </c>
      <c r="AJ43">
        <v>104.735</v>
      </c>
      <c r="AK43">
        <v>44.89</v>
      </c>
      <c r="AL43">
        <v>151.44200000000001</v>
      </c>
      <c r="AM43">
        <v>197.19499999999999</v>
      </c>
    </row>
    <row r="44" spans="1:39" x14ac:dyDescent="0.25">
      <c r="A44" s="66">
        <f ca="1">Exceedance!U44</f>
        <v>44044</v>
      </c>
      <c r="B44" s="254">
        <v>63.46</v>
      </c>
      <c r="C44" s="254">
        <v>63.46</v>
      </c>
      <c r="D44" s="412">
        <v>63.46</v>
      </c>
      <c r="E44">
        <v>116.65300000000001</v>
      </c>
      <c r="F44">
        <v>65.061000000000021</v>
      </c>
      <c r="G44">
        <v>69.194000000000003</v>
      </c>
      <c r="H44">
        <v>58.16</v>
      </c>
      <c r="I44">
        <v>40.970999999999997</v>
      </c>
      <c r="J44">
        <v>45.793999999999997</v>
      </c>
      <c r="K44">
        <v>37.003999999999998</v>
      </c>
      <c r="L44">
        <v>52.741999999999997</v>
      </c>
      <c r="M44">
        <v>50.015000000000001</v>
      </c>
      <c r="N44">
        <v>67.981999999999999</v>
      </c>
      <c r="O44">
        <v>44.29</v>
      </c>
      <c r="P44">
        <v>122.13200000000001</v>
      </c>
      <c r="Q44">
        <v>55.012999999999998</v>
      </c>
      <c r="R44">
        <v>78.628</v>
      </c>
      <c r="S44">
        <v>48.137999999999991</v>
      </c>
      <c r="T44">
        <v>72.168000000000006</v>
      </c>
      <c r="U44">
        <v>43.902000000000008</v>
      </c>
      <c r="V44">
        <v>48.008000000000003</v>
      </c>
      <c r="W44">
        <v>17.027000000000001</v>
      </c>
      <c r="X44">
        <v>37.901000000000003</v>
      </c>
      <c r="Y44">
        <v>33.375999999999998</v>
      </c>
      <c r="Z44">
        <v>55.012</v>
      </c>
      <c r="AA44">
        <v>49.372999999999998</v>
      </c>
      <c r="AB44">
        <v>46.329000000000001</v>
      </c>
      <c r="AC44">
        <v>76.332999999999998</v>
      </c>
      <c r="AD44">
        <v>56.073999999999998</v>
      </c>
      <c r="AE44">
        <v>47.165999999999997</v>
      </c>
      <c r="AF44">
        <v>66.03</v>
      </c>
      <c r="AG44">
        <v>23.289000000000005</v>
      </c>
      <c r="AH44">
        <v>32.837000000000003</v>
      </c>
      <c r="AI44">
        <v>53.889000000000003</v>
      </c>
      <c r="AJ44">
        <v>48.566000000000003</v>
      </c>
      <c r="AK44">
        <v>27.343</v>
      </c>
      <c r="AL44">
        <v>74.852000000000004</v>
      </c>
      <c r="AM44">
        <v>80.352000000000004</v>
      </c>
    </row>
    <row r="45" spans="1:39" x14ac:dyDescent="0.25">
      <c r="A45" s="66">
        <f ca="1">Exceedance!U45</f>
        <v>44075</v>
      </c>
      <c r="B45" s="254">
        <v>38.04</v>
      </c>
      <c r="C45" s="254">
        <v>38.04</v>
      </c>
      <c r="D45" s="412">
        <v>38.04</v>
      </c>
      <c r="E45">
        <v>71.561999999999998</v>
      </c>
      <c r="F45">
        <v>60.024999999999999</v>
      </c>
      <c r="G45">
        <v>67.210999999999999</v>
      </c>
      <c r="H45">
        <v>41.594000000000001</v>
      </c>
      <c r="I45">
        <v>37.347999999999999</v>
      </c>
      <c r="J45">
        <v>30.616</v>
      </c>
      <c r="K45">
        <v>30.367000000000001</v>
      </c>
      <c r="L45">
        <v>34.31</v>
      </c>
      <c r="M45">
        <v>38.970999999999997</v>
      </c>
      <c r="N45">
        <v>57.612000000000002</v>
      </c>
      <c r="O45">
        <v>36.396999999999998</v>
      </c>
      <c r="P45">
        <v>64.460999999999999</v>
      </c>
      <c r="Q45">
        <v>42.749000000000002</v>
      </c>
      <c r="R45">
        <v>59.154000000000003</v>
      </c>
      <c r="S45">
        <v>33.4</v>
      </c>
      <c r="T45">
        <v>45.338000000000001</v>
      </c>
      <c r="U45">
        <v>33.627000000000002</v>
      </c>
      <c r="V45">
        <v>30.193999999999999</v>
      </c>
      <c r="W45">
        <v>17.309999999999999</v>
      </c>
      <c r="X45">
        <v>50.076999999999998</v>
      </c>
      <c r="Y45">
        <v>31.109000000000002</v>
      </c>
      <c r="Z45">
        <v>37.667000000000002</v>
      </c>
      <c r="AA45">
        <v>37.155000000000001</v>
      </c>
      <c r="AB45">
        <v>41.91</v>
      </c>
      <c r="AC45">
        <v>48.761000000000003</v>
      </c>
      <c r="AD45">
        <v>39.1</v>
      </c>
      <c r="AE45">
        <v>29.164999999999999</v>
      </c>
      <c r="AF45">
        <v>41.643000000000001</v>
      </c>
      <c r="AG45">
        <v>19.236000000000001</v>
      </c>
      <c r="AH45">
        <v>48.99</v>
      </c>
      <c r="AI45">
        <v>47.170999999999999</v>
      </c>
      <c r="AJ45">
        <v>37.573999999999998</v>
      </c>
      <c r="AK45">
        <v>22.638000000000002</v>
      </c>
      <c r="AL45">
        <v>64.314999999999998</v>
      </c>
      <c r="AM45">
        <v>42.908999999999999</v>
      </c>
    </row>
    <row r="46" spans="1:39" x14ac:dyDescent="0.25">
      <c r="A46" s="66">
        <f ca="1">Exceedance!U46</f>
        <v>44105</v>
      </c>
      <c r="B46" s="254">
        <v>32.44</v>
      </c>
      <c r="C46" s="254">
        <v>42.75</v>
      </c>
      <c r="D46" s="412">
        <v>38.25</v>
      </c>
      <c r="E46">
        <v>63.645000000000003</v>
      </c>
      <c r="F46">
        <v>79.444999999999993</v>
      </c>
      <c r="G46">
        <v>65.262</v>
      </c>
      <c r="H46">
        <v>34.975000000000001</v>
      </c>
      <c r="I46">
        <v>29.547000000000001</v>
      </c>
      <c r="J46">
        <v>28.827000000000002</v>
      </c>
      <c r="K46">
        <v>43.335999999999999</v>
      </c>
      <c r="L46">
        <v>29.492999999999999</v>
      </c>
      <c r="M46">
        <v>28.324000000000002</v>
      </c>
      <c r="N46">
        <v>49.215000000000003</v>
      </c>
      <c r="O46">
        <v>33.81</v>
      </c>
      <c r="P46">
        <v>60.527999999999999</v>
      </c>
      <c r="Q46">
        <v>49.665999999999997</v>
      </c>
      <c r="R46">
        <v>58.591999999999999</v>
      </c>
      <c r="S46">
        <v>40.606000000000002</v>
      </c>
      <c r="T46">
        <v>37.965000000000011</v>
      </c>
      <c r="U46">
        <v>29.648</v>
      </c>
      <c r="V46">
        <v>27.318999999999999</v>
      </c>
      <c r="W46">
        <v>25.957000000000001</v>
      </c>
      <c r="X46">
        <v>32.341999999999999</v>
      </c>
      <c r="Y46">
        <v>29.818999999999999</v>
      </c>
      <c r="Z46">
        <v>48.255000000000003</v>
      </c>
      <c r="AA46">
        <v>53.085000000000001</v>
      </c>
      <c r="AB46">
        <v>37.945</v>
      </c>
      <c r="AC46">
        <v>44.322000000000003</v>
      </c>
      <c r="AD46">
        <v>38.923999999999999</v>
      </c>
      <c r="AE46">
        <v>29.373999999999999</v>
      </c>
      <c r="AF46">
        <v>40.402999999999999</v>
      </c>
      <c r="AG46">
        <v>18.922999999999998</v>
      </c>
      <c r="AH46">
        <v>41.643999999999998</v>
      </c>
      <c r="AI46">
        <v>55.436</v>
      </c>
      <c r="AJ46">
        <v>31.405999999999999</v>
      </c>
      <c r="AK46">
        <v>24.968</v>
      </c>
      <c r="AL46">
        <v>43.497</v>
      </c>
      <c r="AM46">
        <v>37.183999999999997</v>
      </c>
    </row>
    <row r="47" spans="1:39" x14ac:dyDescent="0.25">
      <c r="A47" s="66">
        <f ca="1">Exceedance!U47</f>
        <v>44136</v>
      </c>
      <c r="B47" s="254">
        <v>29.78</v>
      </c>
      <c r="C47" s="254">
        <v>32.130000000000003</v>
      </c>
      <c r="D47" s="412">
        <v>31.12</v>
      </c>
      <c r="E47">
        <v>51.372999999999998</v>
      </c>
      <c r="F47">
        <v>47.969000000000001</v>
      </c>
      <c r="G47">
        <v>48.1</v>
      </c>
      <c r="H47">
        <v>31.949000000000002</v>
      </c>
      <c r="I47">
        <v>23.529</v>
      </c>
      <c r="J47">
        <v>23.67</v>
      </c>
      <c r="K47">
        <v>35.954999999999998</v>
      </c>
      <c r="L47">
        <v>27.152000000000001</v>
      </c>
      <c r="M47">
        <v>24.417000000000002</v>
      </c>
      <c r="N47">
        <v>38.606000000000002</v>
      </c>
      <c r="O47">
        <v>32.143999999999998</v>
      </c>
      <c r="P47">
        <v>45.604999999999997</v>
      </c>
      <c r="Q47">
        <v>37.695999999999998</v>
      </c>
      <c r="R47">
        <v>42.901000000000003</v>
      </c>
      <c r="S47">
        <v>32.835000000000001</v>
      </c>
      <c r="T47">
        <v>30.951000000000001</v>
      </c>
      <c r="U47">
        <v>25.239000000000001</v>
      </c>
      <c r="V47">
        <v>26.335999999999999</v>
      </c>
      <c r="W47">
        <v>16.939</v>
      </c>
      <c r="X47">
        <v>24.146999999999998</v>
      </c>
      <c r="Y47">
        <v>27.783999999999999</v>
      </c>
      <c r="Z47">
        <v>36.4</v>
      </c>
      <c r="AA47">
        <v>35.889000000000003</v>
      </c>
      <c r="AB47">
        <v>28.734000000000002</v>
      </c>
      <c r="AC47">
        <v>38.244</v>
      </c>
      <c r="AD47">
        <v>34.78</v>
      </c>
      <c r="AE47">
        <v>28.812999999999999</v>
      </c>
      <c r="AF47">
        <v>33.121000000000002</v>
      </c>
      <c r="AG47">
        <v>16.513000000000002</v>
      </c>
      <c r="AH47">
        <v>25.306999999999999</v>
      </c>
      <c r="AI47">
        <v>34.616999999999997</v>
      </c>
      <c r="AJ47">
        <v>28.986999999999998</v>
      </c>
      <c r="AK47">
        <v>21.866</v>
      </c>
      <c r="AL47">
        <v>32.152999999999999</v>
      </c>
      <c r="AM47">
        <v>31.884</v>
      </c>
    </row>
    <row r="48" spans="1:39" x14ac:dyDescent="0.25">
      <c r="A48" s="66">
        <f ca="1">Exceedance!U48</f>
        <v>44166</v>
      </c>
      <c r="B48" s="254">
        <v>25.64</v>
      </c>
      <c r="C48" s="254">
        <v>25.64</v>
      </c>
      <c r="D48" s="412">
        <v>25.64</v>
      </c>
      <c r="E48">
        <v>45.177999999999997</v>
      </c>
      <c r="F48">
        <v>38.045000000000002</v>
      </c>
      <c r="G48">
        <v>38.183</v>
      </c>
      <c r="H48">
        <v>28.753</v>
      </c>
      <c r="I48">
        <v>21.405000000000001</v>
      </c>
      <c r="J48">
        <v>21.492000000000001</v>
      </c>
      <c r="K48">
        <v>26.166</v>
      </c>
      <c r="L48">
        <v>24.564</v>
      </c>
      <c r="M48">
        <v>22.088000000000001</v>
      </c>
      <c r="N48">
        <v>33.503999999999998</v>
      </c>
      <c r="O48">
        <v>26.965</v>
      </c>
      <c r="P48">
        <v>42.057000000000002</v>
      </c>
      <c r="Q48">
        <v>33.177</v>
      </c>
      <c r="R48">
        <v>36.951999999999998</v>
      </c>
      <c r="S48">
        <v>30.178000000000001</v>
      </c>
      <c r="T48">
        <v>28.457999999999998</v>
      </c>
      <c r="U48">
        <v>22.756</v>
      </c>
      <c r="V48">
        <v>22.451999999999995</v>
      </c>
      <c r="W48">
        <v>14.07</v>
      </c>
      <c r="X48">
        <v>22.063000000000002</v>
      </c>
      <c r="Y48">
        <v>22.31</v>
      </c>
      <c r="Z48">
        <v>28.18</v>
      </c>
      <c r="AA48">
        <v>27.49</v>
      </c>
      <c r="AB48">
        <v>24.562000000000001</v>
      </c>
      <c r="AC48">
        <v>34.628</v>
      </c>
      <c r="AD48">
        <v>29.524999999999999</v>
      </c>
      <c r="AE48">
        <v>25.675000000000001</v>
      </c>
      <c r="AF48">
        <v>29.827000000000002</v>
      </c>
      <c r="AG48">
        <v>15.385999999999999</v>
      </c>
      <c r="AH48">
        <v>20.471</v>
      </c>
      <c r="AI48">
        <v>28.456</v>
      </c>
      <c r="AJ48">
        <v>27.975999999999999</v>
      </c>
      <c r="AK48">
        <v>17.748999999999999</v>
      </c>
      <c r="AL48">
        <v>27.878</v>
      </c>
      <c r="AM48">
        <v>30.963000000000001</v>
      </c>
    </row>
    <row r="49" spans="1:39" x14ac:dyDescent="0.25">
      <c r="A49" s="66">
        <f ca="1">Exceedance!U49</f>
        <v>44197</v>
      </c>
      <c r="B49" s="254">
        <v>24.31</v>
      </c>
      <c r="C49" s="254">
        <v>24.31</v>
      </c>
      <c r="D49" s="412">
        <v>24.31</v>
      </c>
      <c r="E49">
        <v>40.079000000000001</v>
      </c>
      <c r="F49">
        <v>32.701000000000001</v>
      </c>
      <c r="G49">
        <v>31.853000000000002</v>
      </c>
      <c r="H49">
        <v>25.376999999999999</v>
      </c>
      <c r="I49">
        <v>19.04</v>
      </c>
      <c r="J49">
        <v>19.038</v>
      </c>
      <c r="K49">
        <v>20.795000000000002</v>
      </c>
      <c r="L49">
        <v>21.366000000000003</v>
      </c>
      <c r="M49">
        <v>20.244</v>
      </c>
      <c r="N49">
        <v>29.562999999999999</v>
      </c>
      <c r="O49">
        <v>23.254000000000001</v>
      </c>
      <c r="P49">
        <v>36.036000000000001</v>
      </c>
      <c r="Q49">
        <v>28.832000000000001</v>
      </c>
      <c r="R49">
        <v>32.966000000000001</v>
      </c>
      <c r="S49">
        <v>26.538</v>
      </c>
      <c r="T49">
        <v>28.353999999999999</v>
      </c>
      <c r="U49">
        <v>20.175999999999998</v>
      </c>
      <c r="V49">
        <v>19.544</v>
      </c>
      <c r="W49">
        <v>12.59</v>
      </c>
      <c r="X49">
        <v>19.238</v>
      </c>
      <c r="Y49">
        <v>23.231999999999999</v>
      </c>
      <c r="Z49">
        <v>23.977</v>
      </c>
      <c r="AA49">
        <v>24.21</v>
      </c>
      <c r="AB49">
        <v>21.082000000000001</v>
      </c>
      <c r="AC49">
        <v>30.885000000000002</v>
      </c>
      <c r="AD49">
        <v>25.702000000000002</v>
      </c>
      <c r="AE49">
        <v>22.533000000000001</v>
      </c>
      <c r="AF49">
        <v>26.63</v>
      </c>
      <c r="AG49">
        <v>13.863</v>
      </c>
      <c r="AH49">
        <v>17.626999999999999</v>
      </c>
      <c r="AI49">
        <v>24.683000000000003</v>
      </c>
      <c r="AJ49">
        <v>24.754000000000001</v>
      </c>
      <c r="AK49">
        <v>15.252000000000001</v>
      </c>
      <c r="AL49">
        <v>24.501000000000001</v>
      </c>
      <c r="AM49">
        <v>29.079000000000001</v>
      </c>
    </row>
    <row r="50" spans="1:39" x14ac:dyDescent="0.25">
      <c r="A50" s="66">
        <f ca="1">Exceedance!U50</f>
        <v>44228</v>
      </c>
      <c r="B50" s="254">
        <v>22.39</v>
      </c>
      <c r="C50" s="254">
        <v>22.39</v>
      </c>
      <c r="D50" s="412">
        <v>22.39</v>
      </c>
      <c r="E50">
        <v>32.714000000000006</v>
      </c>
      <c r="F50">
        <v>42.061999999999998</v>
      </c>
      <c r="G50">
        <v>28.091000000000001</v>
      </c>
      <c r="H50">
        <v>20.481999999999999</v>
      </c>
      <c r="I50">
        <v>15.832999999999998</v>
      </c>
      <c r="J50">
        <v>16.132999999999999</v>
      </c>
      <c r="K50">
        <v>17.734999999999999</v>
      </c>
      <c r="L50">
        <v>18.361999999999998</v>
      </c>
      <c r="M50">
        <v>19.8</v>
      </c>
      <c r="N50">
        <v>23.913</v>
      </c>
      <c r="O50">
        <v>22.236999999999998</v>
      </c>
      <c r="P50">
        <v>33.676000000000002</v>
      </c>
      <c r="Q50">
        <v>23.102</v>
      </c>
      <c r="R50">
        <v>28.344999999999999</v>
      </c>
      <c r="S50">
        <v>24.451000000000001</v>
      </c>
      <c r="T50">
        <v>27.19</v>
      </c>
      <c r="U50">
        <v>19.468</v>
      </c>
      <c r="V50">
        <v>15.830000000000002</v>
      </c>
      <c r="W50">
        <v>14.656000000000001</v>
      </c>
      <c r="X50">
        <v>16.143999999999998</v>
      </c>
      <c r="Y50">
        <v>19.454000000000001</v>
      </c>
      <c r="Z50">
        <v>19.114000000000001</v>
      </c>
      <c r="AA50">
        <v>21.963000000000001</v>
      </c>
      <c r="AB50">
        <v>16.904</v>
      </c>
      <c r="AC50">
        <v>26.242000000000001</v>
      </c>
      <c r="AD50">
        <v>20.675999999999998</v>
      </c>
      <c r="AE50">
        <v>17.792999999999999</v>
      </c>
      <c r="AF50">
        <v>21.931000000000001</v>
      </c>
      <c r="AG50">
        <v>11.518000000000001</v>
      </c>
      <c r="AH50">
        <v>17.114999999999998</v>
      </c>
      <c r="AI50">
        <v>23.215</v>
      </c>
      <c r="AJ50">
        <v>20.879000000000001</v>
      </c>
      <c r="AK50">
        <v>12.628</v>
      </c>
      <c r="AL50">
        <v>20.561</v>
      </c>
      <c r="AM50">
        <v>21.866</v>
      </c>
    </row>
    <row r="51" spans="1:39" x14ac:dyDescent="0.25">
      <c r="A51" s="66">
        <f ca="1">Exceedance!U51</f>
        <v>44256</v>
      </c>
      <c r="B51" s="254">
        <v>36.020000000000003</v>
      </c>
      <c r="C51" s="254">
        <v>36.020000000000003</v>
      </c>
      <c r="D51" s="412">
        <v>36.020000000000003</v>
      </c>
      <c r="E51">
        <v>45.344999999999999</v>
      </c>
      <c r="F51">
        <v>71.048000000000002</v>
      </c>
      <c r="G51">
        <v>33.039000000000001</v>
      </c>
      <c r="H51">
        <v>28.43</v>
      </c>
      <c r="I51">
        <v>38.783999999999999</v>
      </c>
      <c r="J51">
        <v>28.681000000000001</v>
      </c>
      <c r="K51">
        <v>29.288</v>
      </c>
      <c r="L51">
        <v>29.806000000000001</v>
      </c>
      <c r="M51">
        <v>36.93</v>
      </c>
      <c r="N51">
        <v>41.667000000000002</v>
      </c>
      <c r="O51">
        <v>48.624000000000002</v>
      </c>
      <c r="P51">
        <v>40.478000000000002</v>
      </c>
      <c r="Q51">
        <v>40.268999999999998</v>
      </c>
      <c r="R51">
        <v>40.414999999999999</v>
      </c>
      <c r="S51">
        <v>33.603000000000002</v>
      </c>
      <c r="T51">
        <v>28.79</v>
      </c>
      <c r="U51">
        <v>29.126999999999999</v>
      </c>
      <c r="V51">
        <v>19.228999999999999</v>
      </c>
      <c r="W51">
        <v>23.591999999999999</v>
      </c>
      <c r="X51">
        <v>42.342000000000006</v>
      </c>
      <c r="Y51">
        <v>21.844000000000001</v>
      </c>
      <c r="Z51">
        <v>25.876000000000001</v>
      </c>
      <c r="AA51">
        <v>53.832999999999998</v>
      </c>
      <c r="AB51">
        <v>18.059999999999999</v>
      </c>
      <c r="AC51">
        <v>45.186</v>
      </c>
      <c r="AD51">
        <v>24.055</v>
      </c>
      <c r="AE51">
        <v>31.917000000000002</v>
      </c>
      <c r="AF51">
        <v>39.225000000000001</v>
      </c>
      <c r="AG51">
        <v>17.882999999999999</v>
      </c>
      <c r="AH51">
        <v>18.824999999999999</v>
      </c>
      <c r="AI51">
        <v>39.877000000000002</v>
      </c>
      <c r="AJ51">
        <v>24.321999999999999</v>
      </c>
      <c r="AK51">
        <v>23.625</v>
      </c>
      <c r="AL51">
        <v>32.829000000000001</v>
      </c>
      <c r="AM51">
        <v>23.081</v>
      </c>
    </row>
    <row r="52" spans="1:39" x14ac:dyDescent="0.25">
      <c r="A52" s="66">
        <f ca="1">Exceedance!U52</f>
        <v>44287</v>
      </c>
      <c r="B52" s="254">
        <v>77.08</v>
      </c>
      <c r="C52" s="254">
        <v>77.08</v>
      </c>
      <c r="D52" s="412">
        <v>77.08</v>
      </c>
      <c r="E52">
        <v>99.903999999999996</v>
      </c>
      <c r="F52">
        <v>118.896</v>
      </c>
      <c r="G52">
        <v>87.057000000000002</v>
      </c>
      <c r="H52">
        <v>68.36</v>
      </c>
      <c r="I52">
        <v>104.646</v>
      </c>
      <c r="J52">
        <v>66.069999999999993</v>
      </c>
      <c r="K52">
        <v>48.606000000000002</v>
      </c>
      <c r="L52">
        <v>85.82</v>
      </c>
      <c r="M52">
        <v>92.22</v>
      </c>
      <c r="N52">
        <v>87.481999999999999</v>
      </c>
      <c r="O52">
        <v>60.295000000000002</v>
      </c>
      <c r="P52">
        <v>83.52</v>
      </c>
      <c r="Q52">
        <v>83.186000000000007</v>
      </c>
      <c r="R52">
        <v>57.895000000000003</v>
      </c>
      <c r="S52">
        <v>47.000999999999998</v>
      </c>
      <c r="T52">
        <v>80.162999999999997</v>
      </c>
      <c r="U52">
        <v>60.953000000000003</v>
      </c>
      <c r="V52">
        <v>54.133000000000003</v>
      </c>
      <c r="W52">
        <v>46.536999999999999</v>
      </c>
      <c r="X52">
        <v>91.745999999999995</v>
      </c>
      <c r="Y52">
        <v>58.456000000000003</v>
      </c>
      <c r="Z52">
        <v>85.385999999999996</v>
      </c>
      <c r="AA52">
        <v>75.825999999999993</v>
      </c>
      <c r="AB52">
        <v>59.670999999999999</v>
      </c>
      <c r="AC52">
        <v>71.781999999999996</v>
      </c>
      <c r="AD52">
        <v>57.44</v>
      </c>
      <c r="AE52">
        <v>72.525000000000006</v>
      </c>
      <c r="AF52">
        <v>83.734999999999999</v>
      </c>
      <c r="AG52">
        <v>40.527000000000001</v>
      </c>
      <c r="AH52">
        <v>47.811</v>
      </c>
      <c r="AI52">
        <v>68.257999999999996</v>
      </c>
      <c r="AJ52">
        <v>59.68</v>
      </c>
      <c r="AK52">
        <v>39.979999999999997</v>
      </c>
      <c r="AL52">
        <v>39.99</v>
      </c>
      <c r="AM52">
        <v>46.31</v>
      </c>
    </row>
    <row r="53" spans="1:39" x14ac:dyDescent="0.25">
      <c r="A53" s="66">
        <f ca="1">Exceedance!U53</f>
        <v>44317</v>
      </c>
      <c r="B53" s="254">
        <v>221.07</v>
      </c>
      <c r="C53" s="254">
        <v>221.07</v>
      </c>
      <c r="D53" s="412">
        <v>221.07</v>
      </c>
      <c r="E53">
        <v>399.73899999999998</v>
      </c>
      <c r="F53">
        <v>327.81400000000002</v>
      </c>
      <c r="G53">
        <v>287.38</v>
      </c>
      <c r="H53">
        <v>128.792</v>
      </c>
      <c r="I53">
        <v>162.90199999999999</v>
      </c>
      <c r="J53">
        <v>99.936999999999998</v>
      </c>
      <c r="K53">
        <v>148.95400000000001</v>
      </c>
      <c r="L53">
        <v>169.08500000000001</v>
      </c>
      <c r="M53">
        <v>290.62900000000002</v>
      </c>
      <c r="N53">
        <v>193.47800000000001</v>
      </c>
      <c r="O53">
        <v>210.233</v>
      </c>
      <c r="P53">
        <v>375.28800000000001</v>
      </c>
      <c r="Q53">
        <v>342.97399999999999</v>
      </c>
      <c r="R53">
        <v>187.054</v>
      </c>
      <c r="S53">
        <v>206.32499999999999</v>
      </c>
      <c r="T53">
        <v>217.61500000000001</v>
      </c>
      <c r="U53">
        <v>210.1</v>
      </c>
      <c r="V53">
        <v>68.028000000000006</v>
      </c>
      <c r="W53">
        <v>138.35300000000001</v>
      </c>
      <c r="X53">
        <v>179.38</v>
      </c>
      <c r="Y53">
        <v>236.71899999999999</v>
      </c>
      <c r="Z53">
        <v>201.18799999999999</v>
      </c>
      <c r="AA53">
        <v>203.40100000000001</v>
      </c>
      <c r="AB53">
        <v>284.62099999999998</v>
      </c>
      <c r="AC53">
        <v>277.548</v>
      </c>
      <c r="AD53">
        <v>111.444</v>
      </c>
      <c r="AE53">
        <v>163.67400000000001</v>
      </c>
      <c r="AF53">
        <v>100.295</v>
      </c>
      <c r="AG53">
        <v>99.648999999999987</v>
      </c>
      <c r="AH53">
        <v>217.33799999999999</v>
      </c>
      <c r="AI53">
        <v>157.86000000000001</v>
      </c>
      <c r="AJ53">
        <v>91.004000000000005</v>
      </c>
      <c r="AK53">
        <v>155.55099999999999</v>
      </c>
      <c r="AL53">
        <v>161.63499999999996</v>
      </c>
      <c r="AM53">
        <v>482.589</v>
      </c>
    </row>
    <row r="54" spans="1:39" x14ac:dyDescent="0.25">
      <c r="A54" s="66">
        <f ca="1">Exceedance!U54</f>
        <v>44348</v>
      </c>
      <c r="B54" s="254">
        <v>261.05</v>
      </c>
      <c r="C54" s="254">
        <v>261.05</v>
      </c>
      <c r="D54" s="412">
        <v>261.05</v>
      </c>
      <c r="E54">
        <v>407.53199999999998</v>
      </c>
      <c r="F54">
        <v>412.07900000000001</v>
      </c>
      <c r="G54">
        <v>284.08300000000003</v>
      </c>
      <c r="H54">
        <v>154.04599999999999</v>
      </c>
      <c r="I54">
        <v>141.126</v>
      </c>
      <c r="J54">
        <v>161.113</v>
      </c>
      <c r="K54">
        <v>269.14800000000002</v>
      </c>
      <c r="L54">
        <v>159.18899999999999</v>
      </c>
      <c r="M54">
        <v>414.69600000000003</v>
      </c>
      <c r="N54">
        <v>217.48500000000001</v>
      </c>
      <c r="O54">
        <v>546.72299999999996</v>
      </c>
      <c r="P54">
        <v>312.26900000000001</v>
      </c>
      <c r="Q54">
        <v>512.01599999999996</v>
      </c>
      <c r="R54">
        <v>211.84800000000001</v>
      </c>
      <c r="S54">
        <v>350.11399999999998</v>
      </c>
      <c r="T54">
        <v>156.31</v>
      </c>
      <c r="U54">
        <v>179.256</v>
      </c>
      <c r="V54">
        <v>50.463000000000001</v>
      </c>
      <c r="W54">
        <v>199.25399999999999</v>
      </c>
      <c r="X54">
        <v>133.22999999999999</v>
      </c>
      <c r="Y54">
        <v>273.47400000000005</v>
      </c>
      <c r="Z54">
        <v>194.80099999999999</v>
      </c>
      <c r="AA54">
        <v>192.46700000000001</v>
      </c>
      <c r="AB54">
        <v>529.38699999999994</v>
      </c>
      <c r="AC54">
        <v>273.63900000000001</v>
      </c>
      <c r="AD54">
        <v>231.63800000000001</v>
      </c>
      <c r="AE54">
        <v>432.82</v>
      </c>
      <c r="AF54">
        <v>48.363999999999997</v>
      </c>
      <c r="AG54">
        <v>118.151</v>
      </c>
      <c r="AH54">
        <v>343.32299999999998</v>
      </c>
      <c r="AI54">
        <v>321.19799999999998</v>
      </c>
      <c r="AJ54">
        <v>99.593000000000004</v>
      </c>
      <c r="AK54">
        <v>295.58100000000002</v>
      </c>
      <c r="AL54">
        <v>384.76600000000002</v>
      </c>
      <c r="AM54">
        <v>684.024</v>
      </c>
    </row>
    <row r="55" spans="1:39" x14ac:dyDescent="0.25">
      <c r="A55" s="66">
        <f ca="1">Exceedance!U55</f>
        <v>44378</v>
      </c>
      <c r="B55" s="254">
        <v>116.85000000000001</v>
      </c>
      <c r="C55" s="254">
        <v>116.85000000000001</v>
      </c>
      <c r="D55" s="412">
        <v>116.85000000000001</v>
      </c>
      <c r="E55">
        <v>132.30000000000001</v>
      </c>
      <c r="F55">
        <v>161.15799999999999</v>
      </c>
      <c r="G55">
        <v>101.453</v>
      </c>
      <c r="H55">
        <v>63.491999999999997</v>
      </c>
      <c r="I55">
        <v>61.09</v>
      </c>
      <c r="J55">
        <v>67.099999999999994</v>
      </c>
      <c r="K55">
        <v>114.557</v>
      </c>
      <c r="L55">
        <v>68.013999999999996</v>
      </c>
      <c r="M55">
        <v>174.18600000000001</v>
      </c>
      <c r="N55">
        <v>74.319000000000003</v>
      </c>
      <c r="O55">
        <v>440.14600000000002</v>
      </c>
      <c r="P55">
        <v>109.31</v>
      </c>
      <c r="Q55">
        <v>166.976</v>
      </c>
      <c r="R55">
        <v>95.763999999999996</v>
      </c>
      <c r="S55">
        <v>171.03899999999999</v>
      </c>
      <c r="T55">
        <v>54.932000000000002</v>
      </c>
      <c r="U55">
        <v>59.597999999999999</v>
      </c>
      <c r="V55">
        <v>20.864000000000004</v>
      </c>
      <c r="W55">
        <v>63.502000000000002</v>
      </c>
      <c r="X55">
        <v>53.182000000000002</v>
      </c>
      <c r="Y55">
        <v>109.06699999999999</v>
      </c>
      <c r="Z55">
        <v>73.128</v>
      </c>
      <c r="AA55">
        <v>74.608999999999995</v>
      </c>
      <c r="AB55">
        <v>194.494</v>
      </c>
      <c r="AC55">
        <v>130.953</v>
      </c>
      <c r="AD55">
        <v>74.566000000000003</v>
      </c>
      <c r="AE55">
        <v>195.32599999999999</v>
      </c>
      <c r="AF55">
        <v>26.71</v>
      </c>
      <c r="AG55">
        <v>48.234000000000002</v>
      </c>
      <c r="AH55">
        <v>100.34599999999999</v>
      </c>
      <c r="AI55">
        <v>107.122</v>
      </c>
      <c r="AJ55">
        <v>44.039000000000001</v>
      </c>
      <c r="AK55">
        <v>150.56299999999999</v>
      </c>
      <c r="AL55">
        <v>196.06199999999998</v>
      </c>
      <c r="AM55">
        <v>287.55600000000004</v>
      </c>
    </row>
    <row r="56" spans="1:39" x14ac:dyDescent="0.25">
      <c r="A56" s="66">
        <f ca="1">Exceedance!U56</f>
        <v>44409</v>
      </c>
      <c r="B56" s="254">
        <v>63.46</v>
      </c>
      <c r="C56" s="254">
        <v>63.46</v>
      </c>
      <c r="D56" s="412">
        <v>63.46</v>
      </c>
      <c r="E56">
        <v>64.8</v>
      </c>
      <c r="F56">
        <v>68.816999999999993</v>
      </c>
      <c r="G56">
        <v>58.320999999999998</v>
      </c>
      <c r="H56">
        <v>40.688000000000002</v>
      </c>
      <c r="I56">
        <v>45.563000000000002</v>
      </c>
      <c r="J56">
        <v>36.686</v>
      </c>
      <c r="K56">
        <v>53.075000000000003</v>
      </c>
      <c r="L56">
        <v>49.718000000000004</v>
      </c>
      <c r="M56">
        <v>67.406999999999996</v>
      </c>
      <c r="N56">
        <v>44.003</v>
      </c>
      <c r="O56">
        <v>125.548</v>
      </c>
      <c r="P56">
        <v>54.813000000000002</v>
      </c>
      <c r="Q56">
        <v>78.301000000000002</v>
      </c>
      <c r="R56">
        <v>47.823999999999998</v>
      </c>
      <c r="S56">
        <v>73.686999999999998</v>
      </c>
      <c r="T56">
        <v>43.737000000000002</v>
      </c>
      <c r="U56">
        <v>47.601999999999997</v>
      </c>
      <c r="V56">
        <v>16.559999999999999</v>
      </c>
      <c r="W56">
        <v>37.892000000000003</v>
      </c>
      <c r="X56">
        <v>32.841000000000001</v>
      </c>
      <c r="Y56">
        <v>54.576999999999991</v>
      </c>
      <c r="Z56">
        <v>48.891000000000005</v>
      </c>
      <c r="AA56">
        <v>46.341999999999999</v>
      </c>
      <c r="AB56">
        <v>76.028999999999996</v>
      </c>
      <c r="AC56">
        <v>55.795999999999999</v>
      </c>
      <c r="AD56">
        <v>46.697000000000003</v>
      </c>
      <c r="AE56">
        <v>67.210999999999999</v>
      </c>
      <c r="AF56">
        <v>22.975000000000001</v>
      </c>
      <c r="AG56">
        <v>32.448</v>
      </c>
      <c r="AH56">
        <v>53.435000000000002</v>
      </c>
      <c r="AI56">
        <v>48.712000000000003</v>
      </c>
      <c r="AJ56">
        <v>26.765999999999998</v>
      </c>
      <c r="AK56">
        <v>74.483999999999995</v>
      </c>
      <c r="AL56">
        <v>79.742999999999995</v>
      </c>
      <c r="AM56">
        <v>116.23099999999999</v>
      </c>
    </row>
    <row r="57" spans="1:39" x14ac:dyDescent="0.25">
      <c r="A57" s="66">
        <f ca="1">Exceedance!U57</f>
        <v>44440</v>
      </c>
      <c r="B57" s="254">
        <v>38.04</v>
      </c>
      <c r="C57" s="254">
        <v>38.04</v>
      </c>
      <c r="D57" s="412">
        <v>38.04</v>
      </c>
      <c r="E57">
        <v>59.843000000000004</v>
      </c>
      <c r="F57">
        <v>66.938000000000002</v>
      </c>
      <c r="G57">
        <v>42.030999999999999</v>
      </c>
      <c r="H57">
        <v>37.164999999999999</v>
      </c>
      <c r="I57">
        <v>30.462</v>
      </c>
      <c r="J57">
        <v>30.135999999999999</v>
      </c>
      <c r="K57">
        <v>34.164999999999999</v>
      </c>
      <c r="L57">
        <v>38.771000000000001</v>
      </c>
      <c r="M57">
        <v>57.131</v>
      </c>
      <c r="N57">
        <v>36.207000000000001</v>
      </c>
      <c r="O57">
        <v>64.849000000000004</v>
      </c>
      <c r="P57">
        <v>42.637999999999998</v>
      </c>
      <c r="Q57">
        <v>58.918999999999997</v>
      </c>
      <c r="R57">
        <v>33.191000000000003</v>
      </c>
      <c r="S57">
        <v>45.597000000000001</v>
      </c>
      <c r="T57">
        <v>33.540999999999997</v>
      </c>
      <c r="U57">
        <v>29.895</v>
      </c>
      <c r="V57">
        <v>16.898</v>
      </c>
      <c r="W57">
        <v>49.654000000000003</v>
      </c>
      <c r="X57">
        <v>30.681000000000001</v>
      </c>
      <c r="Y57">
        <v>37.353000000000002</v>
      </c>
      <c r="Z57">
        <v>36.805999999999997</v>
      </c>
      <c r="AA57">
        <v>41.54</v>
      </c>
      <c r="AB57">
        <v>48.563000000000002</v>
      </c>
      <c r="AC57">
        <v>38.912999999999997</v>
      </c>
      <c r="AD57">
        <v>28.827999999999999</v>
      </c>
      <c r="AE57">
        <v>41.923000000000002</v>
      </c>
      <c r="AF57">
        <v>18.986000000000001</v>
      </c>
      <c r="AG57">
        <v>48.616999999999997</v>
      </c>
      <c r="AH57">
        <v>46.8</v>
      </c>
      <c r="AI57">
        <v>37.600999999999999</v>
      </c>
      <c r="AJ57">
        <v>22.146999999999998</v>
      </c>
      <c r="AK57">
        <v>64.066000000000003</v>
      </c>
      <c r="AL57">
        <v>42.451999999999998</v>
      </c>
      <c r="AM57">
        <v>71.268000000000001</v>
      </c>
    </row>
    <row r="58" spans="1:39" x14ac:dyDescent="0.25">
      <c r="A58" s="66">
        <f ca="1">Exceedance!U58</f>
        <v>44470</v>
      </c>
      <c r="B58" s="254">
        <v>32.44</v>
      </c>
      <c r="C58" s="254">
        <v>42.75</v>
      </c>
      <c r="D58" s="412">
        <v>38.25</v>
      </c>
      <c r="E58">
        <v>79.292000000000002</v>
      </c>
      <c r="F58">
        <v>65.045000000000002</v>
      </c>
      <c r="G58">
        <v>35.095999999999997</v>
      </c>
      <c r="H58">
        <v>29.414000000000001</v>
      </c>
      <c r="I58">
        <v>28.712</v>
      </c>
      <c r="J58">
        <v>43.143000000000001</v>
      </c>
      <c r="K58">
        <v>29.327000000000002</v>
      </c>
      <c r="L58">
        <v>28.17</v>
      </c>
      <c r="M58">
        <v>48.8</v>
      </c>
      <c r="N58">
        <v>33.667999999999999</v>
      </c>
      <c r="O58">
        <v>60.688000000000002</v>
      </c>
      <c r="P58">
        <v>49.591000000000001</v>
      </c>
      <c r="Q58">
        <v>58.402000000000001</v>
      </c>
      <c r="R58">
        <v>40.436999999999998</v>
      </c>
      <c r="S58">
        <v>38.173000000000002</v>
      </c>
      <c r="T58">
        <v>29.596</v>
      </c>
      <c r="U58">
        <v>27.078999999999997</v>
      </c>
      <c r="V58">
        <v>25.582999999999998</v>
      </c>
      <c r="W58">
        <v>32.701999999999998</v>
      </c>
      <c r="X58">
        <v>29.457999999999998</v>
      </c>
      <c r="Y58">
        <v>47.975000000000001</v>
      </c>
      <c r="Z58">
        <v>52.749000000000002</v>
      </c>
      <c r="AA58">
        <v>37.985999999999997</v>
      </c>
      <c r="AB58">
        <v>44.171999999999997</v>
      </c>
      <c r="AC58">
        <v>38.783000000000001</v>
      </c>
      <c r="AD58">
        <v>29.084</v>
      </c>
      <c r="AE58">
        <v>40.514000000000003</v>
      </c>
      <c r="AF58">
        <v>18.713999999999999</v>
      </c>
      <c r="AG58">
        <v>41.366999999999997</v>
      </c>
      <c r="AH58">
        <v>55.125999999999998</v>
      </c>
      <c r="AI58">
        <v>31.306999999999999</v>
      </c>
      <c r="AJ58">
        <v>24.533999999999999</v>
      </c>
      <c r="AK58">
        <v>43.33</v>
      </c>
      <c r="AL58">
        <v>36.790999999999997</v>
      </c>
      <c r="AM58">
        <v>63.402999999999999</v>
      </c>
    </row>
    <row r="59" spans="1:39" x14ac:dyDescent="0.25">
      <c r="A59" s="66">
        <f ca="1">Exceedance!U59</f>
        <v>44501</v>
      </c>
      <c r="B59" s="254">
        <v>29.78</v>
      </c>
      <c r="C59" s="254">
        <v>32.130000000000003</v>
      </c>
      <c r="D59" s="412">
        <v>31.12</v>
      </c>
      <c r="E59">
        <v>47.87</v>
      </c>
      <c r="F59">
        <v>47.920999999999999</v>
      </c>
      <c r="G59">
        <v>32.036999999999999</v>
      </c>
      <c r="H59">
        <v>23.436</v>
      </c>
      <c r="I59">
        <v>23.591999999999999</v>
      </c>
      <c r="J59">
        <v>35.825000000000003</v>
      </c>
      <c r="K59">
        <v>26.939</v>
      </c>
      <c r="L59">
        <v>24.305</v>
      </c>
      <c r="M59">
        <v>38.271000000000001</v>
      </c>
      <c r="N59">
        <v>32.031999999999996</v>
      </c>
      <c r="O59">
        <v>45.607999999999997</v>
      </c>
      <c r="P59">
        <v>37.652999999999999</v>
      </c>
      <c r="Q59">
        <v>42.758000000000003</v>
      </c>
      <c r="R59">
        <v>32.70900000000001</v>
      </c>
      <c r="S59">
        <v>31.01</v>
      </c>
      <c r="T59">
        <v>25.218</v>
      </c>
      <c r="U59">
        <v>26.146999999999998</v>
      </c>
      <c r="V59">
        <v>16.632999999999999</v>
      </c>
      <c r="W59">
        <v>24.170999999999999</v>
      </c>
      <c r="X59">
        <v>27.49</v>
      </c>
      <c r="Y59">
        <v>36.186999999999998</v>
      </c>
      <c r="Z59">
        <v>35.637</v>
      </c>
      <c r="AA59">
        <v>28.867999999999999</v>
      </c>
      <c r="AB59">
        <v>38.127000000000002</v>
      </c>
      <c r="AC59">
        <v>34.671999999999997</v>
      </c>
      <c r="AD59">
        <v>28.576000000000001</v>
      </c>
      <c r="AE59">
        <v>33.353999999999999</v>
      </c>
      <c r="AF59">
        <v>16.355</v>
      </c>
      <c r="AG59">
        <v>25.114000000000001</v>
      </c>
      <c r="AH59">
        <v>34.386000000000003</v>
      </c>
      <c r="AI59">
        <v>28.826000000000001</v>
      </c>
      <c r="AJ59">
        <v>21.510999999999999</v>
      </c>
      <c r="AK59">
        <v>32.027999999999999</v>
      </c>
      <c r="AL59">
        <v>31.562000000000001</v>
      </c>
      <c r="AM59">
        <v>51.171999999999997</v>
      </c>
    </row>
    <row r="60" spans="1:39" x14ac:dyDescent="0.25">
      <c r="A60" s="66">
        <f ca="1">Exceedance!U60</f>
        <v>44531</v>
      </c>
      <c r="B60" s="254">
        <v>25.64</v>
      </c>
      <c r="C60" s="254">
        <v>25.64</v>
      </c>
      <c r="D60" s="412">
        <v>25.64</v>
      </c>
      <c r="E60">
        <v>37.950000000000003</v>
      </c>
      <c r="F60">
        <v>38.021999999999998</v>
      </c>
      <c r="G60">
        <v>28.858000000000001</v>
      </c>
      <c r="H60">
        <v>21.317</v>
      </c>
      <c r="I60">
        <v>21.419</v>
      </c>
      <c r="J60">
        <v>26.039000000000001</v>
      </c>
      <c r="K60">
        <v>24.439</v>
      </c>
      <c r="L60">
        <v>21.984000000000002</v>
      </c>
      <c r="M60">
        <v>33.186999999999998</v>
      </c>
      <c r="N60">
        <v>26.859000000000002</v>
      </c>
      <c r="O60">
        <v>42.087000000000003</v>
      </c>
      <c r="P60">
        <v>33.134999999999998</v>
      </c>
      <c r="Q60">
        <v>36.814</v>
      </c>
      <c r="R60">
        <v>30.056000000000001</v>
      </c>
      <c r="S60">
        <v>28.472000000000001</v>
      </c>
      <c r="T60">
        <v>22.739000000000001</v>
      </c>
      <c r="U60">
        <v>22.259</v>
      </c>
      <c r="V60">
        <v>13.782999999999999</v>
      </c>
      <c r="W60">
        <v>22.036999999999999</v>
      </c>
      <c r="X60">
        <v>22.013999999999999</v>
      </c>
      <c r="Y60">
        <v>27.984000000000002</v>
      </c>
      <c r="Z60">
        <v>27.260999999999999</v>
      </c>
      <c r="AA60">
        <v>24.44</v>
      </c>
      <c r="AB60">
        <v>34.514000000000003</v>
      </c>
      <c r="AC60">
        <v>29.42</v>
      </c>
      <c r="AD60">
        <v>25.448</v>
      </c>
      <c r="AE60">
        <v>29.962</v>
      </c>
      <c r="AF60">
        <v>15.236000000000001</v>
      </c>
      <c r="AG60">
        <v>20.277000000000001</v>
      </c>
      <c r="AH60">
        <v>28.231000000000002</v>
      </c>
      <c r="AI60">
        <v>27.794</v>
      </c>
      <c r="AJ60">
        <v>17.411000000000001</v>
      </c>
      <c r="AK60">
        <v>27.757000000000001</v>
      </c>
      <c r="AL60">
        <v>30.626999999999999</v>
      </c>
      <c r="AM60">
        <v>44.985999999999997</v>
      </c>
    </row>
    <row r="61" spans="1:39" x14ac:dyDescent="0.25">
      <c r="A61" s="66">
        <f ca="1">Exceedance!U61</f>
        <v>44562</v>
      </c>
      <c r="B61" s="254">
        <v>24.31</v>
      </c>
      <c r="C61" s="254">
        <v>24.31</v>
      </c>
      <c r="D61" s="412">
        <v>24.31</v>
      </c>
      <c r="E61">
        <v>32.619</v>
      </c>
      <c r="F61">
        <v>31.716999999999999</v>
      </c>
      <c r="G61">
        <v>25.451000000000001</v>
      </c>
      <c r="H61">
        <v>18.959</v>
      </c>
      <c r="I61">
        <v>18.971</v>
      </c>
      <c r="J61">
        <v>20.678999999999998</v>
      </c>
      <c r="K61">
        <v>21.204000000000001</v>
      </c>
      <c r="L61">
        <v>20.149000000000001</v>
      </c>
      <c r="M61">
        <v>29.276</v>
      </c>
      <c r="N61">
        <v>23.163</v>
      </c>
      <c r="O61">
        <v>35.898000000000003</v>
      </c>
      <c r="P61">
        <v>28.8</v>
      </c>
      <c r="Q61">
        <v>32.844000000000001</v>
      </c>
      <c r="R61">
        <v>26.425999999999998</v>
      </c>
      <c r="S61">
        <v>28.146999999999998</v>
      </c>
      <c r="T61">
        <v>20.161000000000001</v>
      </c>
      <c r="U61">
        <v>19.366</v>
      </c>
      <c r="V61">
        <v>12.326999999999998</v>
      </c>
      <c r="W61">
        <v>19.196999999999999</v>
      </c>
      <c r="X61">
        <v>22.94</v>
      </c>
      <c r="Y61">
        <v>23.802</v>
      </c>
      <c r="Z61">
        <v>24.006</v>
      </c>
      <c r="AA61">
        <v>20.945</v>
      </c>
      <c r="AB61">
        <v>30.787000000000003</v>
      </c>
      <c r="AC61">
        <v>25.611000000000001</v>
      </c>
      <c r="AD61">
        <v>22.329000000000001</v>
      </c>
      <c r="AE61">
        <v>26.751000000000001</v>
      </c>
      <c r="AF61">
        <v>13.726000000000001</v>
      </c>
      <c r="AG61">
        <v>17.45</v>
      </c>
      <c r="AH61">
        <v>24.484000000000002</v>
      </c>
      <c r="AI61">
        <v>24.785</v>
      </c>
      <c r="AJ61">
        <v>14.941000000000001</v>
      </c>
      <c r="AK61">
        <v>24.396999999999998</v>
      </c>
      <c r="AL61">
        <v>28.774999999999999</v>
      </c>
      <c r="AM61">
        <v>39.908999999999999</v>
      </c>
    </row>
    <row r="62" spans="1:39" x14ac:dyDescent="0.25">
      <c r="A62" s="66">
        <f ca="1">Exceedance!U62</f>
        <v>44593</v>
      </c>
      <c r="B62" s="254">
        <v>22.39</v>
      </c>
      <c r="C62" s="254">
        <v>22.39</v>
      </c>
      <c r="D62" s="412">
        <v>22.39</v>
      </c>
      <c r="E62">
        <v>41.962000000000003</v>
      </c>
      <c r="F62">
        <v>27.969000000000001</v>
      </c>
      <c r="G62">
        <v>20.527000000000001</v>
      </c>
      <c r="H62">
        <v>15.764999999999999</v>
      </c>
      <c r="I62">
        <v>16.074999999999999</v>
      </c>
      <c r="J62">
        <v>17.635999999999999</v>
      </c>
      <c r="K62">
        <v>18.152999999999999</v>
      </c>
      <c r="L62">
        <v>19.716999999999999</v>
      </c>
      <c r="M62">
        <v>23.672999999999998</v>
      </c>
      <c r="N62">
        <v>22.158000000000001</v>
      </c>
      <c r="O62">
        <v>33.375</v>
      </c>
      <c r="P62">
        <v>23.074999999999999</v>
      </c>
      <c r="Q62">
        <v>28.24</v>
      </c>
      <c r="R62">
        <v>24.346</v>
      </c>
      <c r="S62">
        <v>27.166</v>
      </c>
      <c r="T62">
        <v>19.454000000000001</v>
      </c>
      <c r="U62">
        <v>15.682</v>
      </c>
      <c r="V62">
        <v>14.414999999999999</v>
      </c>
      <c r="W62">
        <v>15.965</v>
      </c>
      <c r="X62">
        <v>19.222000000000001</v>
      </c>
      <c r="Y62">
        <v>18.972000000000001</v>
      </c>
      <c r="Z62">
        <v>21.786000000000001</v>
      </c>
      <c r="AA62">
        <v>16.777000000000001</v>
      </c>
      <c r="AB62">
        <v>26.16</v>
      </c>
      <c r="AC62">
        <v>20.600999999999999</v>
      </c>
      <c r="AD62">
        <v>17.628</v>
      </c>
      <c r="AE62">
        <v>21.94</v>
      </c>
      <c r="AF62">
        <v>11.404</v>
      </c>
      <c r="AG62">
        <v>16.963999999999999</v>
      </c>
      <c r="AH62">
        <v>23.042999999999999</v>
      </c>
      <c r="AI62">
        <v>20.634</v>
      </c>
      <c r="AJ62">
        <v>12.366</v>
      </c>
      <c r="AK62">
        <v>20.472999999999999</v>
      </c>
      <c r="AL62">
        <v>21.625</v>
      </c>
      <c r="AM62">
        <v>32.57200000000001</v>
      </c>
    </row>
    <row r="63" spans="1:39" x14ac:dyDescent="0.25">
      <c r="A63" s="66">
        <f ca="1">Exceedance!U63</f>
        <v>44621</v>
      </c>
      <c r="B63" s="254">
        <v>36.020000000000003</v>
      </c>
      <c r="C63" s="254">
        <v>36.020000000000003</v>
      </c>
      <c r="D63" s="412">
        <v>36.020000000000003</v>
      </c>
      <c r="E63">
        <v>70.938000000000002</v>
      </c>
      <c r="F63">
        <v>32.902000000000001</v>
      </c>
      <c r="G63">
        <v>27.905000000000001</v>
      </c>
      <c r="H63">
        <v>38.640999999999998</v>
      </c>
      <c r="I63">
        <v>28.616</v>
      </c>
      <c r="J63">
        <v>29.158000000000001</v>
      </c>
      <c r="K63">
        <v>28.922999999999998</v>
      </c>
      <c r="L63">
        <v>36.823999999999998</v>
      </c>
      <c r="M63">
        <v>41.335000000000001</v>
      </c>
      <c r="N63">
        <v>48.515000000000001</v>
      </c>
      <c r="O63">
        <v>40.142000000000003</v>
      </c>
      <c r="P63">
        <v>40.231999999999999</v>
      </c>
      <c r="Q63">
        <v>40.273000000000003</v>
      </c>
      <c r="R63">
        <v>33.508000000000003</v>
      </c>
      <c r="S63">
        <v>28.552</v>
      </c>
      <c r="T63">
        <v>29.111000000000001</v>
      </c>
      <c r="U63">
        <v>19.064</v>
      </c>
      <c r="V63">
        <v>23.298999999999999</v>
      </c>
      <c r="W63">
        <v>40.959000000000003</v>
      </c>
      <c r="X63">
        <v>21.591000000000001</v>
      </c>
      <c r="Y63">
        <v>25.706</v>
      </c>
      <c r="Z63">
        <v>53.585999999999999</v>
      </c>
      <c r="AA63">
        <v>17.417000000000002</v>
      </c>
      <c r="AB63">
        <v>45.081000000000003</v>
      </c>
      <c r="AC63">
        <v>23.972999999999999</v>
      </c>
      <c r="AD63">
        <v>31.722999999999999</v>
      </c>
      <c r="AE63">
        <v>37.991</v>
      </c>
      <c r="AF63">
        <v>17.742999999999999</v>
      </c>
      <c r="AG63">
        <v>18.667000000000002</v>
      </c>
      <c r="AH63">
        <v>39.668999999999997</v>
      </c>
      <c r="AI63">
        <v>24.199000000000002</v>
      </c>
      <c r="AJ63">
        <v>23.314</v>
      </c>
      <c r="AK63">
        <v>32.731000000000002</v>
      </c>
      <c r="AL63">
        <v>22.831</v>
      </c>
      <c r="AM63">
        <v>45.170999999999999</v>
      </c>
    </row>
    <row r="64" spans="1:39" x14ac:dyDescent="0.25">
      <c r="A64" s="66" t="str">
        <f ca="1">Exceedance!U64</f>
        <v/>
      </c>
      <c r="B64" s="254">
        <v>77.08</v>
      </c>
      <c r="C64" s="254">
        <v>77.08</v>
      </c>
      <c r="D64" s="254">
        <v>77.08</v>
      </c>
      <c r="E64">
        <v>118.896</v>
      </c>
      <c r="F64">
        <v>87.057000000000002</v>
      </c>
      <c r="G64">
        <v>68.36</v>
      </c>
      <c r="H64">
        <v>104.646</v>
      </c>
      <c r="I64">
        <v>66.069999999999993</v>
      </c>
      <c r="J64">
        <v>48.606000000000002</v>
      </c>
      <c r="K64">
        <v>85.82</v>
      </c>
      <c r="L64">
        <v>92.22</v>
      </c>
      <c r="M64">
        <v>87.481999999999999</v>
      </c>
      <c r="N64">
        <v>60.295000000000002</v>
      </c>
      <c r="O64">
        <v>83.52</v>
      </c>
      <c r="P64">
        <v>83.186000000000007</v>
      </c>
      <c r="Q64">
        <v>57.895000000000003</v>
      </c>
      <c r="R64">
        <v>47.000999999999998</v>
      </c>
      <c r="S64">
        <v>80.162999999999997</v>
      </c>
      <c r="T64">
        <v>60.953000000000003</v>
      </c>
      <c r="U64">
        <v>54.133000000000003</v>
      </c>
      <c r="V64">
        <v>46.536999999999999</v>
      </c>
      <c r="W64">
        <v>91.745999999999995</v>
      </c>
      <c r="X64">
        <v>58.456000000000003</v>
      </c>
      <c r="Y64">
        <v>85.385999999999996</v>
      </c>
      <c r="Z64">
        <v>75.825999999999993</v>
      </c>
      <c r="AA64">
        <v>59.670999999999999</v>
      </c>
      <c r="AB64">
        <v>71.781999999999996</v>
      </c>
      <c r="AC64">
        <v>57.44</v>
      </c>
      <c r="AD64">
        <v>72.525000000000006</v>
      </c>
      <c r="AE64">
        <v>83.734999999999999</v>
      </c>
      <c r="AF64">
        <v>40.527000000000001</v>
      </c>
      <c r="AG64">
        <v>47.811</v>
      </c>
      <c r="AH64">
        <v>68.257999999999996</v>
      </c>
      <c r="AI64">
        <v>59.68</v>
      </c>
      <c r="AJ64">
        <v>39.979999999999997</v>
      </c>
      <c r="AK64">
        <v>39.99</v>
      </c>
      <c r="AL64">
        <v>46.31</v>
      </c>
      <c r="AM64">
        <v>46.31</v>
      </c>
    </row>
    <row r="65" spans="1:39" x14ac:dyDescent="0.25">
      <c r="A65" s="66" t="str">
        <f ca="1">Exceedance!U65</f>
        <v/>
      </c>
      <c r="B65" s="254">
        <v>221.07</v>
      </c>
      <c r="C65" s="254">
        <v>221.07</v>
      </c>
      <c r="D65" s="254">
        <v>221.07</v>
      </c>
      <c r="E65">
        <v>327.81400000000002</v>
      </c>
      <c r="F65">
        <v>287.38</v>
      </c>
      <c r="G65">
        <v>128.792</v>
      </c>
      <c r="H65">
        <v>162.90199999999999</v>
      </c>
      <c r="I65">
        <v>99.936999999999998</v>
      </c>
      <c r="J65">
        <v>148.95400000000001</v>
      </c>
      <c r="K65">
        <v>169.08500000000001</v>
      </c>
      <c r="L65">
        <v>290.62900000000002</v>
      </c>
      <c r="M65">
        <v>193.47800000000001</v>
      </c>
      <c r="N65">
        <v>210.233</v>
      </c>
      <c r="O65">
        <v>375.28800000000001</v>
      </c>
      <c r="P65">
        <v>342.97399999999999</v>
      </c>
      <c r="Q65">
        <v>187.054</v>
      </c>
      <c r="R65">
        <v>206.32499999999999</v>
      </c>
      <c r="S65">
        <v>217.61500000000001</v>
      </c>
      <c r="T65">
        <v>210.1</v>
      </c>
      <c r="U65">
        <v>68.028000000000006</v>
      </c>
      <c r="V65">
        <v>138.35300000000001</v>
      </c>
      <c r="W65">
        <v>179.38</v>
      </c>
      <c r="X65">
        <v>236.71899999999999</v>
      </c>
      <c r="Y65">
        <v>201.18799999999999</v>
      </c>
      <c r="Z65">
        <v>203.40100000000001</v>
      </c>
      <c r="AA65">
        <v>284.62099999999998</v>
      </c>
      <c r="AB65">
        <v>277.548</v>
      </c>
      <c r="AC65">
        <v>111.444</v>
      </c>
      <c r="AD65">
        <v>163.67400000000001</v>
      </c>
      <c r="AE65">
        <v>100.295</v>
      </c>
      <c r="AF65">
        <v>99.648999999999987</v>
      </c>
      <c r="AG65">
        <v>217.33799999999999</v>
      </c>
      <c r="AH65">
        <v>157.86000000000001</v>
      </c>
      <c r="AI65">
        <v>91.004000000000005</v>
      </c>
      <c r="AJ65">
        <v>155.55099999999999</v>
      </c>
      <c r="AK65">
        <v>161.63499999999996</v>
      </c>
      <c r="AL65">
        <v>482.589</v>
      </c>
      <c r="AM65">
        <v>482.589</v>
      </c>
    </row>
    <row r="66" spans="1:39" x14ac:dyDescent="0.25">
      <c r="A66" s="66" t="str">
        <f ca="1">Exceedance!U66</f>
        <v/>
      </c>
      <c r="B66" s="254">
        <v>261.05</v>
      </c>
      <c r="C66" s="254">
        <v>261.05</v>
      </c>
      <c r="D66" s="254">
        <v>261.05</v>
      </c>
      <c r="E66">
        <v>412.07900000000001</v>
      </c>
      <c r="F66">
        <v>284.08300000000003</v>
      </c>
      <c r="G66">
        <v>154.04599999999999</v>
      </c>
      <c r="H66">
        <v>141.126</v>
      </c>
      <c r="I66">
        <v>161.113</v>
      </c>
      <c r="J66">
        <v>269.14800000000002</v>
      </c>
      <c r="K66">
        <v>159.18899999999999</v>
      </c>
      <c r="L66">
        <v>414.69600000000003</v>
      </c>
      <c r="M66">
        <v>217.48500000000001</v>
      </c>
      <c r="N66">
        <v>546.72299999999996</v>
      </c>
      <c r="O66">
        <v>312.26900000000001</v>
      </c>
      <c r="P66">
        <v>512.01599999999996</v>
      </c>
      <c r="Q66">
        <v>211.84800000000001</v>
      </c>
      <c r="R66">
        <v>350.11399999999998</v>
      </c>
      <c r="S66">
        <v>156.31</v>
      </c>
      <c r="T66">
        <v>179.256</v>
      </c>
      <c r="U66">
        <v>50.463000000000001</v>
      </c>
      <c r="V66">
        <v>199.25399999999999</v>
      </c>
      <c r="W66">
        <v>133.22999999999999</v>
      </c>
      <c r="X66">
        <v>273.47400000000005</v>
      </c>
      <c r="Y66">
        <v>194.80099999999999</v>
      </c>
      <c r="Z66">
        <v>192.46700000000001</v>
      </c>
      <c r="AA66">
        <v>529.38699999999994</v>
      </c>
      <c r="AB66">
        <v>273.63900000000001</v>
      </c>
      <c r="AC66">
        <v>231.63800000000001</v>
      </c>
      <c r="AD66">
        <v>432.82</v>
      </c>
      <c r="AE66">
        <v>48.363999999999997</v>
      </c>
      <c r="AF66">
        <v>118.151</v>
      </c>
      <c r="AG66">
        <v>343.32299999999998</v>
      </c>
      <c r="AH66">
        <v>321.19799999999998</v>
      </c>
      <c r="AI66">
        <v>99.593000000000004</v>
      </c>
      <c r="AJ66">
        <v>295.58100000000002</v>
      </c>
      <c r="AK66">
        <v>384.76600000000002</v>
      </c>
      <c r="AL66">
        <v>684.024</v>
      </c>
      <c r="AM66">
        <v>684.024</v>
      </c>
    </row>
    <row r="67" spans="1:39" x14ac:dyDescent="0.25">
      <c r="A67" s="66" t="str">
        <f ca="1">Exceedance!U67</f>
        <v/>
      </c>
      <c r="B67" s="254">
        <v>116.85000000000001</v>
      </c>
      <c r="C67" s="254">
        <v>116.85000000000001</v>
      </c>
      <c r="D67" s="254">
        <v>116.85000000000001</v>
      </c>
      <c r="E67">
        <v>161.15799999999999</v>
      </c>
      <c r="F67">
        <v>101.453</v>
      </c>
      <c r="G67">
        <v>63.491999999999997</v>
      </c>
      <c r="H67">
        <v>61.09</v>
      </c>
      <c r="I67">
        <v>67.099999999999994</v>
      </c>
      <c r="J67">
        <v>114.557</v>
      </c>
      <c r="K67">
        <v>68.013999999999996</v>
      </c>
      <c r="L67">
        <v>174.18600000000001</v>
      </c>
      <c r="M67">
        <v>74.319000000000003</v>
      </c>
      <c r="N67">
        <v>440.14600000000002</v>
      </c>
      <c r="O67">
        <v>109.31</v>
      </c>
      <c r="P67">
        <v>166.976</v>
      </c>
      <c r="Q67">
        <v>95.763999999999996</v>
      </c>
      <c r="R67">
        <v>171.03899999999999</v>
      </c>
      <c r="S67">
        <v>54.932000000000002</v>
      </c>
      <c r="T67">
        <v>59.597999999999999</v>
      </c>
      <c r="U67">
        <v>20.864000000000004</v>
      </c>
      <c r="V67">
        <v>63.502000000000002</v>
      </c>
      <c r="W67">
        <v>53.182000000000002</v>
      </c>
      <c r="X67">
        <v>109.06699999999999</v>
      </c>
      <c r="Y67">
        <v>73.128</v>
      </c>
      <c r="Z67">
        <v>74.608999999999995</v>
      </c>
      <c r="AA67">
        <v>194.494</v>
      </c>
      <c r="AB67">
        <v>130.953</v>
      </c>
      <c r="AC67">
        <v>74.566000000000003</v>
      </c>
      <c r="AD67">
        <v>195.32599999999999</v>
      </c>
      <c r="AE67">
        <v>26.71</v>
      </c>
      <c r="AF67">
        <v>48.234000000000002</v>
      </c>
      <c r="AG67">
        <v>100.34599999999999</v>
      </c>
      <c r="AH67">
        <v>107.122</v>
      </c>
      <c r="AI67">
        <v>44.039000000000001</v>
      </c>
      <c r="AJ67">
        <v>150.56299999999999</v>
      </c>
      <c r="AK67">
        <v>196.06199999999998</v>
      </c>
      <c r="AL67">
        <v>287.55600000000004</v>
      </c>
      <c r="AM67">
        <v>287.55600000000004</v>
      </c>
    </row>
    <row r="68" spans="1:39" x14ac:dyDescent="0.25">
      <c r="A68" s="66" t="str">
        <f ca="1">Exceedance!U68</f>
        <v/>
      </c>
      <c r="B68" s="254">
        <v>63.46</v>
      </c>
      <c r="C68" s="254">
        <v>63.46</v>
      </c>
      <c r="D68" s="254">
        <v>63.46</v>
      </c>
      <c r="E68">
        <v>68.816999999999993</v>
      </c>
      <c r="F68">
        <v>58.320999999999998</v>
      </c>
      <c r="G68">
        <v>40.688000000000002</v>
      </c>
      <c r="H68">
        <v>45.563000000000002</v>
      </c>
      <c r="I68">
        <v>36.686</v>
      </c>
      <c r="J68">
        <v>53.075000000000003</v>
      </c>
      <c r="K68">
        <v>49.718000000000004</v>
      </c>
      <c r="L68">
        <v>67.406999999999996</v>
      </c>
      <c r="M68">
        <v>44.003</v>
      </c>
      <c r="N68">
        <v>125.548</v>
      </c>
      <c r="O68">
        <v>54.813000000000002</v>
      </c>
      <c r="P68">
        <v>78.301000000000002</v>
      </c>
      <c r="Q68">
        <v>47.823999999999998</v>
      </c>
      <c r="R68">
        <v>73.686999999999998</v>
      </c>
      <c r="S68">
        <v>43.737000000000002</v>
      </c>
      <c r="T68">
        <v>47.601999999999997</v>
      </c>
      <c r="U68">
        <v>16.559999999999999</v>
      </c>
      <c r="V68">
        <v>37.892000000000003</v>
      </c>
      <c r="W68">
        <v>32.841000000000001</v>
      </c>
      <c r="X68">
        <v>54.576999999999991</v>
      </c>
      <c r="Y68">
        <v>48.891000000000005</v>
      </c>
      <c r="Z68">
        <v>46.341999999999999</v>
      </c>
      <c r="AA68">
        <v>76.028999999999996</v>
      </c>
      <c r="AB68">
        <v>55.795999999999999</v>
      </c>
      <c r="AC68">
        <v>46.697000000000003</v>
      </c>
      <c r="AD68">
        <v>67.210999999999999</v>
      </c>
      <c r="AE68">
        <v>22.975000000000001</v>
      </c>
      <c r="AF68">
        <v>32.448</v>
      </c>
      <c r="AG68">
        <v>53.435000000000002</v>
      </c>
      <c r="AH68">
        <v>48.712000000000003</v>
      </c>
      <c r="AI68">
        <v>26.765999999999998</v>
      </c>
      <c r="AJ68">
        <v>74.483999999999995</v>
      </c>
      <c r="AK68">
        <v>79.742999999999995</v>
      </c>
      <c r="AL68">
        <v>116.23099999999999</v>
      </c>
      <c r="AM68">
        <v>116.23099999999999</v>
      </c>
    </row>
    <row r="69" spans="1:39" x14ac:dyDescent="0.25">
      <c r="A69" s="66" t="str">
        <f ca="1">Exceedance!U69</f>
        <v/>
      </c>
      <c r="B69" s="254">
        <v>38.04</v>
      </c>
      <c r="C69" s="254">
        <v>38.04</v>
      </c>
      <c r="D69" s="254">
        <v>38.04</v>
      </c>
      <c r="E69">
        <v>66.938000000000002</v>
      </c>
      <c r="F69">
        <v>42.030999999999999</v>
      </c>
      <c r="G69">
        <v>37.164999999999999</v>
      </c>
      <c r="H69">
        <v>30.462</v>
      </c>
      <c r="I69">
        <v>30.135999999999999</v>
      </c>
      <c r="J69">
        <v>34.164999999999999</v>
      </c>
      <c r="K69">
        <v>38.771000000000001</v>
      </c>
      <c r="L69">
        <v>57.131</v>
      </c>
      <c r="M69">
        <v>36.207000000000001</v>
      </c>
      <c r="N69">
        <v>64.849000000000004</v>
      </c>
      <c r="O69">
        <v>42.637999999999998</v>
      </c>
      <c r="P69">
        <v>58.918999999999997</v>
      </c>
      <c r="Q69">
        <v>33.191000000000003</v>
      </c>
      <c r="R69">
        <v>45.597000000000001</v>
      </c>
      <c r="S69">
        <v>33.540999999999997</v>
      </c>
      <c r="T69">
        <v>29.895</v>
      </c>
      <c r="U69">
        <v>16.898</v>
      </c>
      <c r="V69">
        <v>49.654000000000003</v>
      </c>
      <c r="W69">
        <v>30.681000000000001</v>
      </c>
      <c r="X69">
        <v>37.353000000000002</v>
      </c>
      <c r="Y69">
        <v>36.805999999999997</v>
      </c>
      <c r="Z69">
        <v>41.54</v>
      </c>
      <c r="AA69">
        <v>48.563000000000002</v>
      </c>
      <c r="AB69">
        <v>38.912999999999997</v>
      </c>
      <c r="AC69">
        <v>28.827999999999999</v>
      </c>
      <c r="AD69">
        <v>41.923000000000002</v>
      </c>
      <c r="AE69">
        <v>18.986000000000001</v>
      </c>
      <c r="AF69">
        <v>48.616999999999997</v>
      </c>
      <c r="AG69">
        <v>46.8</v>
      </c>
      <c r="AH69">
        <v>37.600999999999999</v>
      </c>
      <c r="AI69">
        <v>22.146999999999998</v>
      </c>
      <c r="AJ69">
        <v>64.066000000000003</v>
      </c>
      <c r="AK69">
        <v>42.451999999999998</v>
      </c>
      <c r="AL69">
        <v>71.268000000000001</v>
      </c>
      <c r="AM69">
        <v>71.268000000000001</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39997558519241921"/>
  </sheetPr>
  <dimension ref="A1:BD100"/>
  <sheetViews>
    <sheetView zoomScale="90" zoomScaleNormal="90" workbookViewId="0">
      <selection activeCell="B4" sqref="B4:AM69"/>
    </sheetView>
  </sheetViews>
  <sheetFormatPr defaultColWidth="8.85546875" defaultRowHeight="15" x14ac:dyDescent="0.25"/>
  <cols>
    <col min="1" max="1" width="8.85546875" style="107"/>
    <col min="2" max="4" width="8.85546875" style="255"/>
    <col min="5" max="16384" width="8.85546875" style="2"/>
  </cols>
  <sheetData>
    <row r="1" spans="1:56" s="116" customFormat="1" x14ac:dyDescent="0.25">
      <c r="A1" s="64"/>
      <c r="B1" s="258"/>
      <c r="C1" s="258"/>
      <c r="D1" s="258"/>
      <c r="E1" s="740" t="s">
        <v>68</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7491.0000000000373</v>
      </c>
      <c r="C4" s="273">
        <v>7497.4613578213948</v>
      </c>
      <c r="D4" s="273">
        <v>7493.8276073721063</v>
      </c>
      <c r="E4" s="1">
        <v>7501.1070735602552</v>
      </c>
      <c r="F4" s="1">
        <v>7491.0000000000373</v>
      </c>
      <c r="G4" s="1">
        <v>7491.0000000000373</v>
      </c>
      <c r="H4" s="1">
        <v>7491.0000000000373</v>
      </c>
      <c r="I4" s="1">
        <v>7495.3334247288358</v>
      </c>
      <c r="J4" s="1">
        <v>7491.8417285856976</v>
      </c>
      <c r="K4" s="1">
        <v>7498.3720671663532</v>
      </c>
      <c r="L4" s="1">
        <v>7493.9487993880412</v>
      </c>
      <c r="M4" s="1">
        <v>7498.6747291886768</v>
      </c>
      <c r="N4" s="1">
        <v>7502.1818874555147</v>
      </c>
      <c r="O4" s="1">
        <v>7491.0000000000373</v>
      </c>
      <c r="P4" s="1">
        <v>7499.000465983303</v>
      </c>
      <c r="Q4" s="1">
        <v>7491.5693970152843</v>
      </c>
      <c r="R4" s="1">
        <v>7497.9353470618189</v>
      </c>
      <c r="S4" s="1">
        <v>7491.0000000000373</v>
      </c>
      <c r="T4" s="1">
        <v>7491.0000000000373</v>
      </c>
      <c r="U4" s="1">
        <v>7491.0000000000373</v>
      </c>
      <c r="V4" s="1">
        <v>7491.9445528421911</v>
      </c>
      <c r="W4" s="1">
        <v>7491.0987948135507</v>
      </c>
      <c r="X4" s="1">
        <v>7495.4616991581679</v>
      </c>
      <c r="Y4" s="1">
        <v>7495.9203417804792</v>
      </c>
      <c r="Z4" s="1">
        <v>7494.5294268400839</v>
      </c>
      <c r="AA4" s="1">
        <v>7493.8276073721063</v>
      </c>
      <c r="AB4" s="1">
        <v>7498.1042078753781</v>
      </c>
      <c r="AC4" s="1">
        <v>7493.3484987080274</v>
      </c>
      <c r="AD4" s="1">
        <v>7497.0712105159801</v>
      </c>
      <c r="AE4" s="1">
        <v>7494.3499539093091</v>
      </c>
      <c r="AF4" s="2">
        <v>7491.6589864664847</v>
      </c>
      <c r="AG4" s="2">
        <v>7495.0201007093301</v>
      </c>
      <c r="AH4" s="2">
        <v>7494.114322293748</v>
      </c>
      <c r="AI4" s="2">
        <v>7493.5189012297551</v>
      </c>
      <c r="AJ4" s="2">
        <v>7497.0017220841719</v>
      </c>
      <c r="AK4" s="2">
        <v>7491.0000000000373</v>
      </c>
      <c r="AL4" s="2">
        <v>7491.9596965136307</v>
      </c>
      <c r="AM4" s="2">
        <v>7491.5271474445462</v>
      </c>
    </row>
    <row r="5" spans="1:56" x14ac:dyDescent="0.25">
      <c r="A5" s="66">
        <f ca="1">Exceedance!U5</f>
        <v>42856</v>
      </c>
      <c r="B5" s="273">
        <v>7495.0000000001883</v>
      </c>
      <c r="C5" s="273">
        <v>7494.9999999998718</v>
      </c>
      <c r="D5" s="273">
        <v>7490.3880861550942</v>
      </c>
      <c r="E5" s="1">
        <v>7492.602137210205</v>
      </c>
      <c r="F5" s="1">
        <v>7495.0000000001883</v>
      </c>
      <c r="G5" s="1">
        <v>7461.6180478766391</v>
      </c>
      <c r="H5" s="1">
        <v>7495.0000000001883</v>
      </c>
      <c r="I5" s="1">
        <v>7494.9999999999764</v>
      </c>
      <c r="J5" s="1">
        <v>7489.8966731529681</v>
      </c>
      <c r="K5" s="1">
        <v>7493.89740734512</v>
      </c>
      <c r="L5" s="1">
        <v>7483.377158727395</v>
      </c>
      <c r="M5" s="1">
        <v>7494.9999999998117</v>
      </c>
      <c r="N5" s="1">
        <v>7491.7655202270762</v>
      </c>
      <c r="O5" s="1">
        <v>7466.4710791026491</v>
      </c>
      <c r="P5" s="1">
        <v>7494.9999999997954</v>
      </c>
      <c r="Q5" s="1">
        <v>7491.204550263793</v>
      </c>
      <c r="R5" s="1">
        <v>7494.9999999998481</v>
      </c>
      <c r="S5" s="1">
        <v>7484.0558067884785</v>
      </c>
      <c r="T5" s="1">
        <v>7495.0000000001883</v>
      </c>
      <c r="U5" s="1">
        <v>7487.8758520266192</v>
      </c>
      <c r="V5" s="1">
        <v>7479.3728750251066</v>
      </c>
      <c r="W5" s="1">
        <v>7494.5358869756765</v>
      </c>
      <c r="X5" s="1">
        <v>7492.6895028723757</v>
      </c>
      <c r="Y5" s="1">
        <v>7494.9999999999482</v>
      </c>
      <c r="Z5" s="1">
        <v>7495.0000000000146</v>
      </c>
      <c r="AA5" s="1">
        <v>7486.3091271191988</v>
      </c>
      <c r="AB5" s="1">
        <v>7494.9999999998399</v>
      </c>
      <c r="AC5" s="1">
        <v>7488.0670384851937</v>
      </c>
      <c r="AD5" s="1">
        <v>7494.9999999998909</v>
      </c>
      <c r="AE5" s="1">
        <v>7495.0000000000236</v>
      </c>
      <c r="AF5" s="2">
        <v>7471.3881553592337</v>
      </c>
      <c r="AG5" s="2">
        <v>7494.9999999999927</v>
      </c>
      <c r="AH5" s="2">
        <v>7463.6128527368555</v>
      </c>
      <c r="AI5" s="2">
        <v>7477.0411735353791</v>
      </c>
      <c r="AJ5" s="2">
        <v>7494.9999999998936</v>
      </c>
      <c r="AK5" s="2">
        <v>7493.3262406483091</v>
      </c>
      <c r="AL5" s="2">
        <v>7477.5996980741802</v>
      </c>
      <c r="AM5" s="2">
        <v>7486.4444949488152</v>
      </c>
    </row>
    <row r="6" spans="1:56" x14ac:dyDescent="0.25">
      <c r="A6" s="66">
        <f ca="1">Exceedance!U6</f>
        <v>42887</v>
      </c>
      <c r="B6" s="273">
        <v>7516.3999999999905</v>
      </c>
      <c r="C6" s="273">
        <v>7516.3999999999905</v>
      </c>
      <c r="D6" s="273">
        <v>7516.3999999999905</v>
      </c>
      <c r="E6" s="1">
        <v>7516.3999999999924</v>
      </c>
      <c r="F6" s="1">
        <v>7516.3999999999905</v>
      </c>
      <c r="G6" s="1">
        <v>7516.3999999999896</v>
      </c>
      <c r="H6" s="1">
        <v>7516.3999999999905</v>
      </c>
      <c r="I6" s="1">
        <v>7516.3999999999905</v>
      </c>
      <c r="J6" s="1">
        <v>7516.3999999999905</v>
      </c>
      <c r="K6" s="1">
        <v>7516.3999999999905</v>
      </c>
      <c r="L6" s="1">
        <v>7516.3999999999905</v>
      </c>
      <c r="M6" s="1">
        <v>7513.6760820958943</v>
      </c>
      <c r="N6" s="1">
        <v>7516.3999999999905</v>
      </c>
      <c r="O6" s="1">
        <v>7513.334244266789</v>
      </c>
      <c r="P6" s="1">
        <v>7516.3999999999924</v>
      </c>
      <c r="Q6" s="1">
        <v>7516.3999999999905</v>
      </c>
      <c r="R6" s="1">
        <v>7516.3999999999924</v>
      </c>
      <c r="S6" s="1">
        <v>7516.3999999999905</v>
      </c>
      <c r="T6" s="1">
        <v>7516.3999999999905</v>
      </c>
      <c r="U6" s="1">
        <v>7516.3999999999905</v>
      </c>
      <c r="V6" s="1">
        <v>7511.4017745584761</v>
      </c>
      <c r="W6" s="1">
        <v>7516.3999999999905</v>
      </c>
      <c r="X6" s="1">
        <v>7516.3999999999905</v>
      </c>
      <c r="Y6" s="1">
        <v>7516.3999999999905</v>
      </c>
      <c r="Z6" s="1">
        <v>7516.3999999999905</v>
      </c>
      <c r="AA6" s="1">
        <v>7516.3999999999905</v>
      </c>
      <c r="AB6" s="1">
        <v>7516.3999999999924</v>
      </c>
      <c r="AC6" s="1">
        <v>7516.3999999999905</v>
      </c>
      <c r="AD6" s="1">
        <v>7516.3999999999905</v>
      </c>
      <c r="AE6" s="1">
        <v>7516.3999999999924</v>
      </c>
      <c r="AF6" s="2">
        <v>7516.3999999999905</v>
      </c>
      <c r="AG6" s="2">
        <v>7516.3999999999905</v>
      </c>
      <c r="AH6" s="2">
        <v>7511.9294026236757</v>
      </c>
      <c r="AI6" s="2">
        <v>7516.3999999999905</v>
      </c>
      <c r="AJ6" s="2">
        <v>7513.3820433160336</v>
      </c>
      <c r="AK6" s="2">
        <v>7516.3999999999905</v>
      </c>
      <c r="AL6" s="2">
        <v>7516.3999999999905</v>
      </c>
      <c r="AM6" s="2">
        <v>7516.3999999999905</v>
      </c>
    </row>
    <row r="7" spans="1:56" x14ac:dyDescent="0.25">
      <c r="A7" s="66">
        <f ca="1">Exceedance!U7</f>
        <v>42917</v>
      </c>
      <c r="B7" s="273">
        <v>7516.3999999999924</v>
      </c>
      <c r="C7" s="273">
        <v>7516.3999999999924</v>
      </c>
      <c r="D7" s="273">
        <v>7516.3999999999924</v>
      </c>
      <c r="E7" s="1">
        <v>7516.3999999999924</v>
      </c>
      <c r="F7" s="1">
        <v>7516.3999999999924</v>
      </c>
      <c r="G7" s="1">
        <v>7516.3999999999924</v>
      </c>
      <c r="H7" s="1">
        <v>7516.3999999999924</v>
      </c>
      <c r="I7" s="1">
        <v>7516.3999999999924</v>
      </c>
      <c r="J7" s="1">
        <v>7516.3999999999924</v>
      </c>
      <c r="K7" s="1">
        <v>7516.3999999999924</v>
      </c>
      <c r="L7" s="1">
        <v>7516.3999999999924</v>
      </c>
      <c r="M7" s="1">
        <v>7512.1817506466869</v>
      </c>
      <c r="N7" s="1">
        <v>7516.3999999999924</v>
      </c>
      <c r="O7" s="1">
        <v>7516.4000000004207</v>
      </c>
      <c r="P7" s="1">
        <v>7516.3999999999924</v>
      </c>
      <c r="Q7" s="1">
        <v>7516.3999999999924</v>
      </c>
      <c r="R7" s="1">
        <v>7516.3999999999924</v>
      </c>
      <c r="S7" s="1">
        <v>7516.3999999999924</v>
      </c>
      <c r="T7" s="1">
        <v>7516.3999999999924</v>
      </c>
      <c r="U7" s="1">
        <v>7516.3999999999924</v>
      </c>
      <c r="V7" s="1">
        <v>7516.3999999999924</v>
      </c>
      <c r="W7" s="1">
        <v>7516.3999999999924</v>
      </c>
      <c r="X7" s="1">
        <v>7514.7887927103466</v>
      </c>
      <c r="Y7" s="1">
        <v>7516.3999999999924</v>
      </c>
      <c r="Z7" s="1">
        <v>7514.2962948363147</v>
      </c>
      <c r="AA7" s="1">
        <v>7516.3999999999924</v>
      </c>
      <c r="AB7" s="1">
        <v>7516.3999999999924</v>
      </c>
      <c r="AC7" s="1">
        <v>7516.3999999999924</v>
      </c>
      <c r="AD7" s="1">
        <v>7516.2631013641767</v>
      </c>
      <c r="AE7" s="1">
        <v>7516.3999999999924</v>
      </c>
      <c r="AF7" s="2">
        <v>7516.3999999999924</v>
      </c>
      <c r="AG7" s="2">
        <v>7516.3999999999924</v>
      </c>
      <c r="AH7" s="2">
        <v>7514.5784289378062</v>
      </c>
      <c r="AI7" s="2">
        <v>7516.3999999999924</v>
      </c>
      <c r="AJ7" s="2">
        <v>7510.184269418819</v>
      </c>
      <c r="AK7" s="2">
        <v>7516.3999999999924</v>
      </c>
      <c r="AL7" s="2">
        <v>7516.3999999999924</v>
      </c>
      <c r="AM7" s="2">
        <v>7516.3999999999924</v>
      </c>
    </row>
    <row r="8" spans="1:56" x14ac:dyDescent="0.25">
      <c r="A8" s="66">
        <f ca="1">Exceedance!U8</f>
        <v>42948</v>
      </c>
      <c r="B8" s="273">
        <v>7512.3003243700914</v>
      </c>
      <c r="C8" s="273">
        <v>7515.7050000910704</v>
      </c>
      <c r="D8" s="273">
        <v>7512.1299388386424</v>
      </c>
      <c r="E8" s="1">
        <v>7511.7821136887924</v>
      </c>
      <c r="F8" s="1">
        <v>7515.1111425275685</v>
      </c>
      <c r="G8" s="1">
        <v>7516.9062225982534</v>
      </c>
      <c r="H8" s="1">
        <v>7516.1598734944</v>
      </c>
      <c r="I8" s="1">
        <v>7511.8356715057089</v>
      </c>
      <c r="J8" s="1">
        <v>7512.6457764922061</v>
      </c>
      <c r="K8" s="1">
        <v>7511.5583103857707</v>
      </c>
      <c r="L8" s="1">
        <v>7511.9568033341766</v>
      </c>
      <c r="M8" s="1">
        <v>7506.9999999997326</v>
      </c>
      <c r="N8" s="1">
        <v>7513.2154498810823</v>
      </c>
      <c r="O8" s="1">
        <v>7512.8054672941116</v>
      </c>
      <c r="P8" s="1">
        <v>7513.4066988432678</v>
      </c>
      <c r="Q8" s="1">
        <v>7511.9164640422887</v>
      </c>
      <c r="R8" s="1">
        <v>7510.9985658009919</v>
      </c>
      <c r="S8" s="1">
        <v>7519.4</v>
      </c>
      <c r="T8" s="1">
        <v>7510.3941393534169</v>
      </c>
      <c r="U8" s="1">
        <v>7512.9394490080522</v>
      </c>
      <c r="V8" s="1">
        <v>7511.3999614733302</v>
      </c>
      <c r="W8" s="1">
        <v>7517.0146760722128</v>
      </c>
      <c r="X8" s="1">
        <v>7509.2954964114779</v>
      </c>
      <c r="Y8" s="1">
        <v>7512.8383115006673</v>
      </c>
      <c r="Z8" s="1">
        <v>7507.2369963525098</v>
      </c>
      <c r="AA8" s="1">
        <v>7511.3462445134755</v>
      </c>
      <c r="AB8" s="1">
        <v>7510.980453935601</v>
      </c>
      <c r="AC8" s="1">
        <v>7511.9022199420451</v>
      </c>
      <c r="AD8" s="1">
        <v>7511.4901926481843</v>
      </c>
      <c r="AE8" s="1">
        <v>7512.7041032741799</v>
      </c>
      <c r="AF8" s="2">
        <v>7512.2035453882272</v>
      </c>
      <c r="AG8" s="2">
        <v>7511.7203512701381</v>
      </c>
      <c r="AH8" s="2">
        <v>7510.4148829638752</v>
      </c>
      <c r="AI8" s="2">
        <v>7513.5695192792973</v>
      </c>
      <c r="AJ8" s="2">
        <v>7505.4652521943772</v>
      </c>
      <c r="AK8" s="2">
        <v>7512.9357115637713</v>
      </c>
      <c r="AL8" s="2">
        <v>7512.1299388386415</v>
      </c>
      <c r="AM8" s="2">
        <v>7513.7432108212633</v>
      </c>
    </row>
    <row r="9" spans="1:56" x14ac:dyDescent="0.25">
      <c r="A9" s="66">
        <f ca="1">Exceedance!U9</f>
        <v>42979</v>
      </c>
      <c r="B9" s="273">
        <v>7504.1768248292556</v>
      </c>
      <c r="C9" s="273">
        <v>7509.5845497934379</v>
      </c>
      <c r="D9" s="273">
        <v>7506.4070632083112</v>
      </c>
      <c r="E9" s="1">
        <v>7505.0689218232237</v>
      </c>
      <c r="F9" s="1">
        <v>7512.2463333784053</v>
      </c>
      <c r="G9" s="1">
        <v>7511.4197716386279</v>
      </c>
      <c r="H9" s="1">
        <v>7511.5061600695653</v>
      </c>
      <c r="I9" s="1">
        <v>7507.3814164231417</v>
      </c>
      <c r="J9" s="1">
        <v>7509.0687817945445</v>
      </c>
      <c r="K9" s="1">
        <v>7504.5739561637383</v>
      </c>
      <c r="L9" s="1">
        <v>7506.4804010665248</v>
      </c>
      <c r="M9" s="1">
        <v>7499.0741520798019</v>
      </c>
      <c r="N9" s="1">
        <v>7507.7307002775924</v>
      </c>
      <c r="O9" s="1">
        <v>7506.014438277366</v>
      </c>
      <c r="P9" s="1">
        <v>7507.7990933581159</v>
      </c>
      <c r="Q9" s="1">
        <v>7506.391720750089</v>
      </c>
      <c r="R9" s="1">
        <v>7504.4014072591854</v>
      </c>
      <c r="S9" s="1">
        <v>7516.0804770675804</v>
      </c>
      <c r="T9" s="1">
        <v>7503.0688009336172</v>
      </c>
      <c r="U9" s="1">
        <v>7507.6895334607834</v>
      </c>
      <c r="V9" s="1">
        <v>7503.8586777901792</v>
      </c>
      <c r="W9" s="1">
        <v>7512.5449917710221</v>
      </c>
      <c r="X9" s="1">
        <v>7501.9929031277516</v>
      </c>
      <c r="Y9" s="1">
        <v>7506.139549245082</v>
      </c>
      <c r="Z9" s="1">
        <v>7499.4842123565086</v>
      </c>
      <c r="AA9" s="1">
        <v>7508.062101305638</v>
      </c>
      <c r="AB9" s="1">
        <v>7505.2210067156047</v>
      </c>
      <c r="AC9" s="1">
        <v>7504.8926154666942</v>
      </c>
      <c r="AD9" s="1">
        <v>7504.691593229787</v>
      </c>
      <c r="AE9" s="1">
        <v>7508.2060023093936</v>
      </c>
      <c r="AF9" s="2">
        <v>7505.1601462767057</v>
      </c>
      <c r="AG9" s="2">
        <v>7504.6552194776132</v>
      </c>
      <c r="AH9" s="2">
        <v>7502.8473208970699</v>
      </c>
      <c r="AI9" s="2">
        <v>7507.328992587567</v>
      </c>
      <c r="AJ9" s="2">
        <v>7497.9999999997481</v>
      </c>
      <c r="AK9" s="2">
        <v>7511.1064262045529</v>
      </c>
      <c r="AL9" s="2">
        <v>7506.9868386398321</v>
      </c>
      <c r="AM9" s="2">
        <v>7508.3033047725194</v>
      </c>
    </row>
    <row r="10" spans="1:56" x14ac:dyDescent="0.25">
      <c r="A10" s="66">
        <f ca="1">Exceedance!U10</f>
        <v>43009</v>
      </c>
      <c r="B10" s="273">
        <v>7496.4999999999491</v>
      </c>
      <c r="C10" s="273">
        <v>7500.8536690609444</v>
      </c>
      <c r="D10" s="273">
        <v>7498.2969133845991</v>
      </c>
      <c r="E10" s="1">
        <v>7496.7867936226985</v>
      </c>
      <c r="F10" s="1">
        <v>7504.8832083442203</v>
      </c>
      <c r="G10" s="1">
        <v>7503.4085704207228</v>
      </c>
      <c r="H10" s="1">
        <v>7505.1214532821186</v>
      </c>
      <c r="I10" s="1">
        <v>7503.9807628192721</v>
      </c>
      <c r="J10" s="1">
        <v>7503.7125227949791</v>
      </c>
      <c r="K10" s="1">
        <v>7496.4999999999454</v>
      </c>
      <c r="L10" s="1">
        <v>7497.6927063398243</v>
      </c>
      <c r="M10" s="1">
        <v>7496.4999999999782</v>
      </c>
      <c r="N10" s="1">
        <v>7502.8457447581732</v>
      </c>
      <c r="O10" s="1">
        <v>7496.6599229281464</v>
      </c>
      <c r="P10" s="1">
        <v>7498.7666634779061</v>
      </c>
      <c r="Q10" s="1">
        <v>7498.3444847592627</v>
      </c>
      <c r="R10" s="1">
        <v>7496.4999999999472</v>
      </c>
      <c r="S10" s="1">
        <v>7511.0928460459209</v>
      </c>
      <c r="T10" s="1">
        <v>7496.4999999999545</v>
      </c>
      <c r="U10" s="1">
        <v>7501.6004171619097</v>
      </c>
      <c r="V10" s="1">
        <v>7496.49999999995</v>
      </c>
      <c r="W10" s="1">
        <v>7505.1544497507057</v>
      </c>
      <c r="X10" s="1">
        <v>7496.4999999999609</v>
      </c>
      <c r="Y10" s="1">
        <v>7497.175439191371</v>
      </c>
      <c r="Z10" s="1">
        <v>7496.4999999999754</v>
      </c>
      <c r="AA10" s="1">
        <v>7500.031934233406</v>
      </c>
      <c r="AB10" s="1">
        <v>7497.2102783585833</v>
      </c>
      <c r="AC10" s="1">
        <v>7498.189351185445</v>
      </c>
      <c r="AD10" s="1">
        <v>7500.0180435786806</v>
      </c>
      <c r="AE10" s="1">
        <v>7501.6090190798586</v>
      </c>
      <c r="AF10" s="2">
        <v>7496.4999999999427</v>
      </c>
      <c r="AG10" s="2">
        <v>7496.4999999999454</v>
      </c>
      <c r="AH10" s="2">
        <v>7496.4999999999563</v>
      </c>
      <c r="AI10" s="2">
        <v>7499.4291614577587</v>
      </c>
      <c r="AJ10" s="2">
        <v>7496.4999999999827</v>
      </c>
      <c r="AK10" s="2">
        <v>7506.2027009635067</v>
      </c>
      <c r="AL10" s="2">
        <v>7501.8101800020122</v>
      </c>
      <c r="AM10" s="2">
        <v>7500.173549575904</v>
      </c>
    </row>
    <row r="11" spans="1:56" x14ac:dyDescent="0.25">
      <c r="A11" s="66">
        <f ca="1">Exceedance!U11</f>
        <v>43040</v>
      </c>
      <c r="B11" s="273">
        <v>7494.9999999999927</v>
      </c>
      <c r="C11" s="273">
        <v>7494.9999999999891</v>
      </c>
      <c r="D11" s="273">
        <v>7494.9999999999909</v>
      </c>
      <c r="E11" s="1">
        <v>7494.9999999999909</v>
      </c>
      <c r="F11" s="1">
        <v>7495.2064476913974</v>
      </c>
      <c r="G11" s="1">
        <v>7494.9999999999882</v>
      </c>
      <c r="H11" s="1">
        <v>7496.6768387467382</v>
      </c>
      <c r="I11" s="1">
        <v>7495.7863979575513</v>
      </c>
      <c r="J11" s="1">
        <v>7495.7134600766785</v>
      </c>
      <c r="K11" s="1">
        <v>7494.9999999999927</v>
      </c>
      <c r="L11" s="1">
        <v>7494.9999999999909</v>
      </c>
      <c r="M11" s="1">
        <v>7494.9999999999909</v>
      </c>
      <c r="N11" s="1">
        <v>7495.8997859679939</v>
      </c>
      <c r="O11" s="1">
        <v>7494.9999999999927</v>
      </c>
      <c r="P11" s="1">
        <v>7494.9999999999891</v>
      </c>
      <c r="Q11" s="1">
        <v>7494.9999999999909</v>
      </c>
      <c r="R11" s="1">
        <v>7494.9999999999909</v>
      </c>
      <c r="S11" s="1">
        <v>7503.5061478644711</v>
      </c>
      <c r="T11" s="1">
        <v>7494.9999999999927</v>
      </c>
      <c r="U11" s="1">
        <v>7494.9999999999891</v>
      </c>
      <c r="V11" s="1">
        <v>7494.9999999999909</v>
      </c>
      <c r="W11" s="1">
        <v>7496.0720881584666</v>
      </c>
      <c r="X11" s="1">
        <v>7494.9999999999909</v>
      </c>
      <c r="Y11" s="1">
        <v>7494.9999999999909</v>
      </c>
      <c r="Z11" s="1">
        <v>7494.9999999999927</v>
      </c>
      <c r="AA11" s="1">
        <v>7494.9999999999891</v>
      </c>
      <c r="AB11" s="1">
        <v>7494.9999999999927</v>
      </c>
      <c r="AC11" s="1">
        <v>7494.9999999999891</v>
      </c>
      <c r="AD11" s="1">
        <v>7494.9999999999891</v>
      </c>
      <c r="AE11" s="1">
        <v>7494.9999999999891</v>
      </c>
      <c r="AF11" s="2">
        <v>7494.9999999999927</v>
      </c>
      <c r="AG11" s="2">
        <v>7494.9999999999909</v>
      </c>
      <c r="AH11" s="2">
        <v>7494.9999999999909</v>
      </c>
      <c r="AI11" s="2">
        <v>7494.9999999999909</v>
      </c>
      <c r="AJ11" s="2">
        <v>7494.9999999999927</v>
      </c>
      <c r="AK11" s="2">
        <v>7497.7292550719594</v>
      </c>
      <c r="AL11" s="2">
        <v>7494.9999999999891</v>
      </c>
      <c r="AM11" s="2">
        <v>7494.9999999999891</v>
      </c>
    </row>
    <row r="12" spans="1:56" x14ac:dyDescent="0.25">
      <c r="A12" s="66">
        <f ca="1">Exceedance!U12</f>
        <v>43070</v>
      </c>
      <c r="B12" s="273">
        <v>7489.99999999999</v>
      </c>
      <c r="C12" s="273">
        <v>7489.9999999999909</v>
      </c>
      <c r="D12" s="273">
        <v>7489.9999999999909</v>
      </c>
      <c r="E12" s="1">
        <v>7489.9999999999909</v>
      </c>
      <c r="F12" s="1">
        <v>7489.9999999999909</v>
      </c>
      <c r="G12" s="1">
        <v>7489.9999999999909</v>
      </c>
      <c r="H12" s="1">
        <v>7489.99999999999</v>
      </c>
      <c r="I12" s="1">
        <v>7489.99999999999</v>
      </c>
      <c r="J12" s="1">
        <v>7489.99999999999</v>
      </c>
      <c r="K12" s="1">
        <v>7489.9999999999909</v>
      </c>
      <c r="L12" s="1">
        <v>7489.9999999999909</v>
      </c>
      <c r="M12" s="1">
        <v>7489.9999999999909</v>
      </c>
      <c r="N12" s="1">
        <v>7489.9999999999909</v>
      </c>
      <c r="O12" s="1">
        <v>7489.9999999999909</v>
      </c>
      <c r="P12" s="1">
        <v>7489.9999999999909</v>
      </c>
      <c r="Q12" s="1">
        <v>7489.9999999999909</v>
      </c>
      <c r="R12" s="1">
        <v>7489.9999999999909</v>
      </c>
      <c r="S12" s="1">
        <v>7494.7223812321945</v>
      </c>
      <c r="T12" s="1">
        <v>7489.99999999999</v>
      </c>
      <c r="U12" s="1">
        <v>7489.9999999999909</v>
      </c>
      <c r="V12" s="1">
        <v>7489.9999999999909</v>
      </c>
      <c r="W12" s="1">
        <v>7489.99999999999</v>
      </c>
      <c r="X12" s="1">
        <v>7489.9999999999909</v>
      </c>
      <c r="Y12" s="1">
        <v>7489.9999999999909</v>
      </c>
      <c r="Z12" s="1">
        <v>7489.99999999999</v>
      </c>
      <c r="AA12" s="1">
        <v>7489.9999999999909</v>
      </c>
      <c r="AB12" s="1">
        <v>7489.9999999999909</v>
      </c>
      <c r="AC12" s="1">
        <v>7489.9999999999909</v>
      </c>
      <c r="AD12" s="1">
        <v>7489.9999999999909</v>
      </c>
      <c r="AE12" s="1">
        <v>7489.9999999999909</v>
      </c>
      <c r="AF12" s="2">
        <v>7489.9999999999909</v>
      </c>
      <c r="AG12" s="2">
        <v>7489.9999999999909</v>
      </c>
      <c r="AH12" s="2">
        <v>7489.9999999999909</v>
      </c>
      <c r="AI12" s="2">
        <v>7489.9999999999909</v>
      </c>
      <c r="AJ12" s="2">
        <v>7489.99999999999</v>
      </c>
      <c r="AK12" s="2">
        <v>7489.99999999999</v>
      </c>
      <c r="AL12" s="2">
        <v>7489.9999999999909</v>
      </c>
      <c r="AM12" s="2">
        <v>7489.9999999999909</v>
      </c>
    </row>
    <row r="13" spans="1:56" x14ac:dyDescent="0.25">
      <c r="A13" s="66">
        <f ca="1">Exceedance!U13</f>
        <v>43101</v>
      </c>
      <c r="B13" s="273">
        <v>7486.9999999999927</v>
      </c>
      <c r="C13" s="273">
        <v>7486.9999999999909</v>
      </c>
      <c r="D13" s="273">
        <v>7486.9999999999909</v>
      </c>
      <c r="E13" s="1">
        <v>7486.9999999999909</v>
      </c>
      <c r="F13" s="1">
        <v>7486.9999999999909</v>
      </c>
      <c r="G13" s="1">
        <v>7486.9999999999909</v>
      </c>
      <c r="H13" s="1">
        <v>7486.9999999999909</v>
      </c>
      <c r="I13" s="1">
        <v>7486.9999999999927</v>
      </c>
      <c r="J13" s="1">
        <v>7486.9999999999927</v>
      </c>
      <c r="K13" s="1">
        <v>7486.9999999999909</v>
      </c>
      <c r="L13" s="1">
        <v>7486.9999999999909</v>
      </c>
      <c r="M13" s="1">
        <v>7486.9999999999909</v>
      </c>
      <c r="N13" s="1">
        <v>7486.9999999999909</v>
      </c>
      <c r="O13" s="1">
        <v>7486.9999999999909</v>
      </c>
      <c r="P13" s="1">
        <v>7486.9999999999909</v>
      </c>
      <c r="Q13" s="1">
        <v>7486.9999999999909</v>
      </c>
      <c r="R13" s="1">
        <v>7486.9999999999927</v>
      </c>
      <c r="S13" s="1">
        <v>7486.9999999999891</v>
      </c>
      <c r="T13" s="1">
        <v>7486.9999999999927</v>
      </c>
      <c r="U13" s="1">
        <v>7486.9999999999909</v>
      </c>
      <c r="V13" s="1">
        <v>7486.9999999999909</v>
      </c>
      <c r="W13" s="1">
        <v>7486.9999999999927</v>
      </c>
      <c r="X13" s="1">
        <v>7486.9999999999909</v>
      </c>
      <c r="Y13" s="1">
        <v>7486.9999999999909</v>
      </c>
      <c r="Z13" s="1">
        <v>7486.9999999999927</v>
      </c>
      <c r="AA13" s="1">
        <v>7486.9999999999909</v>
      </c>
      <c r="AB13" s="1">
        <v>7486.9999999999909</v>
      </c>
      <c r="AC13" s="1">
        <v>7486.9999999999927</v>
      </c>
      <c r="AD13" s="1">
        <v>7486.9999999999909</v>
      </c>
      <c r="AE13" s="1">
        <v>7486.9999999999909</v>
      </c>
      <c r="AF13" s="2">
        <v>7486.9999999999909</v>
      </c>
      <c r="AG13" s="2">
        <v>7486.9999999999927</v>
      </c>
      <c r="AH13" s="2">
        <v>7486.9999999999927</v>
      </c>
      <c r="AI13" s="2">
        <v>7486.9999999999909</v>
      </c>
      <c r="AJ13" s="2">
        <v>7486.9999999999927</v>
      </c>
      <c r="AK13" s="2">
        <v>7486.9999999999909</v>
      </c>
      <c r="AL13" s="2">
        <v>7486.9999999999909</v>
      </c>
      <c r="AM13" s="2">
        <v>7486.9999999999909</v>
      </c>
    </row>
    <row r="14" spans="1:56" x14ac:dyDescent="0.25">
      <c r="A14" s="66">
        <f ca="1">Exceedance!U14</f>
        <v>43132</v>
      </c>
      <c r="B14" s="273">
        <v>7484.99999999999</v>
      </c>
      <c r="C14" s="273">
        <v>7484.99999999999</v>
      </c>
      <c r="D14" s="273">
        <v>7484.99999999999</v>
      </c>
      <c r="E14" s="1">
        <v>7484.99999999999</v>
      </c>
      <c r="F14" s="1">
        <v>7484.99999999999</v>
      </c>
      <c r="G14" s="1">
        <v>7484.99999999999</v>
      </c>
      <c r="H14" s="1">
        <v>7484.99999999999</v>
      </c>
      <c r="I14" s="1">
        <v>7484.99999999999</v>
      </c>
      <c r="J14" s="1">
        <v>7484.99999999999</v>
      </c>
      <c r="K14" s="1">
        <v>7484.99999999999</v>
      </c>
      <c r="L14" s="1">
        <v>7484.99999999999</v>
      </c>
      <c r="M14" s="1">
        <v>7484.99999999999</v>
      </c>
      <c r="N14" s="1">
        <v>7484.99999999999</v>
      </c>
      <c r="O14" s="1">
        <v>7484.99999999999</v>
      </c>
      <c r="P14" s="1">
        <v>7484.99999999999</v>
      </c>
      <c r="Q14" s="1">
        <v>7484.99999999999</v>
      </c>
      <c r="R14" s="1">
        <v>7484.99999999999</v>
      </c>
      <c r="S14" s="1">
        <v>7484.99999999999</v>
      </c>
      <c r="T14" s="1">
        <v>7484.99999999999</v>
      </c>
      <c r="U14" s="1">
        <v>7484.99999999999</v>
      </c>
      <c r="V14" s="1">
        <v>7484.99999999999</v>
      </c>
      <c r="W14" s="1">
        <v>7484.99999999999</v>
      </c>
      <c r="X14" s="1">
        <v>7484.99999999999</v>
      </c>
      <c r="Y14" s="1">
        <v>7484.99999999999</v>
      </c>
      <c r="Z14" s="1">
        <v>7484.99999999999</v>
      </c>
      <c r="AA14" s="1">
        <v>7484.99999999999</v>
      </c>
      <c r="AB14" s="1">
        <v>7484.99999999999</v>
      </c>
      <c r="AC14" s="1">
        <v>7484.99999999999</v>
      </c>
      <c r="AD14" s="1">
        <v>7484.99999999999</v>
      </c>
      <c r="AE14" s="1">
        <v>7484.99999999999</v>
      </c>
      <c r="AF14" s="2">
        <v>7484.99999999999</v>
      </c>
      <c r="AG14" s="2">
        <v>7484.99999999999</v>
      </c>
      <c r="AH14" s="2">
        <v>7484.99999999999</v>
      </c>
      <c r="AI14" s="2">
        <v>7484.99999999999</v>
      </c>
      <c r="AJ14" s="2">
        <v>7484.99999999999</v>
      </c>
      <c r="AK14" s="2">
        <v>7484.99999999999</v>
      </c>
      <c r="AL14" s="2">
        <v>7484.99999999999</v>
      </c>
      <c r="AM14" s="2">
        <v>7484.99999999999</v>
      </c>
    </row>
    <row r="15" spans="1:56" x14ac:dyDescent="0.25">
      <c r="A15" s="66">
        <f ca="1">Exceedance!U15</f>
        <v>43160</v>
      </c>
      <c r="B15" s="273">
        <v>7484.4999999999891</v>
      </c>
      <c r="C15" s="273">
        <v>7484.4999999999891</v>
      </c>
      <c r="D15" s="273">
        <v>7484.4999999999891</v>
      </c>
      <c r="E15" s="1">
        <v>7484.4999999999891</v>
      </c>
      <c r="F15" s="1">
        <v>7484.4999999999891</v>
      </c>
      <c r="G15" s="1">
        <v>7484.4999999999891</v>
      </c>
      <c r="H15" s="1">
        <v>7484.4999999999891</v>
      </c>
      <c r="I15" s="1">
        <v>7484.4999999999891</v>
      </c>
      <c r="J15" s="1">
        <v>7484.4999999999891</v>
      </c>
      <c r="K15" s="1">
        <v>7484.4999999999891</v>
      </c>
      <c r="L15" s="1">
        <v>7484.4999999999891</v>
      </c>
      <c r="M15" s="1">
        <v>7484.4999999999891</v>
      </c>
      <c r="N15" s="1">
        <v>7484.4999999999891</v>
      </c>
      <c r="O15" s="1">
        <v>7484.4999999999891</v>
      </c>
      <c r="P15" s="1">
        <v>7484.4999999999891</v>
      </c>
      <c r="Q15" s="1">
        <v>7484.4999999999891</v>
      </c>
      <c r="R15" s="1">
        <v>7484.4999999999873</v>
      </c>
      <c r="S15" s="1">
        <v>7484.4999999999891</v>
      </c>
      <c r="T15" s="1">
        <v>7484.4999999999891</v>
      </c>
      <c r="U15" s="1">
        <v>7484.4999999999891</v>
      </c>
      <c r="V15" s="1">
        <v>7484.4999999999891</v>
      </c>
      <c r="W15" s="1">
        <v>7484.4999999999891</v>
      </c>
      <c r="X15" s="1">
        <v>7484.4999999999891</v>
      </c>
      <c r="Y15" s="1">
        <v>7484.4999999999891</v>
      </c>
      <c r="Z15" s="1">
        <v>7484.4999999999891</v>
      </c>
      <c r="AA15" s="1">
        <v>7484.4999999999891</v>
      </c>
      <c r="AB15" s="1">
        <v>7484.4999999999891</v>
      </c>
      <c r="AC15" s="1">
        <v>7484.4999999999891</v>
      </c>
      <c r="AD15" s="1">
        <v>7484.4999999999891</v>
      </c>
      <c r="AE15" s="1">
        <v>7484.4999999999891</v>
      </c>
      <c r="AF15" s="2">
        <v>7484.4999999999891</v>
      </c>
      <c r="AG15" s="2">
        <v>7484.4999999999891</v>
      </c>
      <c r="AH15" s="2">
        <v>7484.4999999999873</v>
      </c>
      <c r="AI15" s="2">
        <v>7484.4999999999891</v>
      </c>
      <c r="AJ15" s="2">
        <v>7484.4999999999891</v>
      </c>
      <c r="AK15" s="2">
        <v>7484.4999999999891</v>
      </c>
      <c r="AL15" s="2">
        <v>7484.4999999999891</v>
      </c>
      <c r="AM15" s="2">
        <v>7484.4999999999891</v>
      </c>
    </row>
    <row r="16" spans="1:56" x14ac:dyDescent="0.25">
      <c r="A16" s="66">
        <f ca="1">Exceedance!U16</f>
        <v>43191</v>
      </c>
      <c r="B16" s="273">
        <v>7488.5805029811436</v>
      </c>
      <c r="C16" s="273">
        <v>7491.0000000001237</v>
      </c>
      <c r="D16" s="273">
        <v>7490.9090289337755</v>
      </c>
      <c r="E16" s="1">
        <v>7486.6179484106815</v>
      </c>
      <c r="F16" s="1">
        <v>7484.9878730538167</v>
      </c>
      <c r="G16" s="1">
        <v>7486.7570324560447</v>
      </c>
      <c r="H16" s="1">
        <v>7491.0000000001237</v>
      </c>
      <c r="I16" s="1">
        <v>7491.0000000001237</v>
      </c>
      <c r="J16" s="1">
        <v>7491.0000000001237</v>
      </c>
      <c r="K16" s="1">
        <v>7489.4580808510436</v>
      </c>
      <c r="L16" s="1">
        <v>7491.0000000001237</v>
      </c>
      <c r="M16" s="1">
        <v>7490.2141646577375</v>
      </c>
      <c r="N16" s="1">
        <v>7488.6579410199838</v>
      </c>
      <c r="O16" s="1">
        <v>7491.0000000001237</v>
      </c>
      <c r="P16" s="1">
        <v>7491.0000000001237</v>
      </c>
      <c r="Q16" s="1">
        <v>7491.0000000001237</v>
      </c>
      <c r="R16" s="1">
        <v>7488.6319668282949</v>
      </c>
      <c r="S16" s="1">
        <v>7491.0000000001237</v>
      </c>
      <c r="T16" s="1">
        <v>7491.0000000001237</v>
      </c>
      <c r="U16" s="1">
        <v>7488.7228180391457</v>
      </c>
      <c r="V16" s="1">
        <v>7486.932206644984</v>
      </c>
      <c r="W16" s="1">
        <v>7491.0000000001237</v>
      </c>
      <c r="X16" s="1">
        <v>7489.6428985984448</v>
      </c>
      <c r="Y16" s="1">
        <v>7488.8659100674386</v>
      </c>
      <c r="Z16" s="1">
        <v>7488.4283641007214</v>
      </c>
      <c r="AA16" s="1">
        <v>7491.0000000001237</v>
      </c>
      <c r="AB16" s="1">
        <v>7490.3747996431357</v>
      </c>
      <c r="AC16" s="1">
        <v>7491.0000000001237</v>
      </c>
      <c r="AD16" s="1">
        <v>7491.0000000001237</v>
      </c>
      <c r="AE16" s="1">
        <v>7490.9785380243029</v>
      </c>
      <c r="AF16" s="2">
        <v>7491.0000000001237</v>
      </c>
      <c r="AG16" s="2">
        <v>7489.0949752237866</v>
      </c>
      <c r="AH16" s="2">
        <v>7491.0000000001237</v>
      </c>
      <c r="AI16" s="2">
        <v>7491.0000000001237</v>
      </c>
      <c r="AJ16" s="2">
        <v>7486.6393274140992</v>
      </c>
      <c r="AK16" s="2">
        <v>7489.0478438034643</v>
      </c>
      <c r="AL16" s="2">
        <v>7490.6827703449198</v>
      </c>
      <c r="AM16" s="2">
        <v>7489.6368499282735</v>
      </c>
    </row>
    <row r="17" spans="1:39" x14ac:dyDescent="0.25">
      <c r="A17" s="66">
        <f ca="1">Exceedance!U17</f>
        <v>43221</v>
      </c>
      <c r="B17" s="273">
        <v>7494.9999999999927</v>
      </c>
      <c r="C17" s="273">
        <v>7492.8210955996647</v>
      </c>
      <c r="D17" s="273">
        <v>7495.0000000001928</v>
      </c>
      <c r="E17" s="1">
        <v>7490.4843082744146</v>
      </c>
      <c r="F17" s="1">
        <v>7483.3718339724437</v>
      </c>
      <c r="G17" s="1">
        <v>7494.9999999999927</v>
      </c>
      <c r="H17" s="1">
        <v>7495.0000000001883</v>
      </c>
      <c r="I17" s="1">
        <v>7495.0000000001883</v>
      </c>
      <c r="J17" s="1">
        <v>7495.0000000001883</v>
      </c>
      <c r="K17" s="1">
        <v>7495.0000000002674</v>
      </c>
      <c r="L17" s="1">
        <v>7495.0000000001883</v>
      </c>
      <c r="M17" s="1">
        <v>7493.9991578744712</v>
      </c>
      <c r="N17" s="1">
        <v>7493.3688802897004</v>
      </c>
      <c r="O17" s="1">
        <v>7495.0000000001883</v>
      </c>
      <c r="P17" s="1">
        <v>7495.0000000001883</v>
      </c>
      <c r="Q17" s="1">
        <v>7495.0000000001883</v>
      </c>
      <c r="R17" s="1">
        <v>7476.0477247422423</v>
      </c>
      <c r="S17" s="1">
        <v>7493.2813362658308</v>
      </c>
      <c r="T17" s="1">
        <v>7495.0000000001883</v>
      </c>
      <c r="U17" s="1">
        <v>7494.9999999999927</v>
      </c>
      <c r="V17" s="1">
        <v>7494.9999999999927</v>
      </c>
      <c r="W17" s="1">
        <v>7495.0000000001883</v>
      </c>
      <c r="X17" s="1">
        <v>7495.0000000002547</v>
      </c>
      <c r="Y17" s="1">
        <v>7489.4321605271189</v>
      </c>
      <c r="Z17" s="1">
        <v>7494.9999999999927</v>
      </c>
      <c r="AA17" s="1">
        <v>7495.0000000001883</v>
      </c>
      <c r="AB17" s="1">
        <v>7495.0000000002174</v>
      </c>
      <c r="AC17" s="1">
        <v>7495.0000000001883</v>
      </c>
      <c r="AD17" s="1">
        <v>7495.0000000001883</v>
      </c>
      <c r="AE17" s="1">
        <v>7494.4541271877997</v>
      </c>
      <c r="AF17" s="2">
        <v>7495.0000000001883</v>
      </c>
      <c r="AG17" s="2">
        <v>7492.0525949191679</v>
      </c>
      <c r="AH17" s="2">
        <v>7474.5123039108948</v>
      </c>
      <c r="AI17" s="2">
        <v>7495.0000000001883</v>
      </c>
      <c r="AJ17" s="2">
        <v>7493.2883067593984</v>
      </c>
      <c r="AK17" s="2">
        <v>7494.9999999999927</v>
      </c>
      <c r="AL17" s="2">
        <v>7493.1746971002449</v>
      </c>
      <c r="AM17" s="2">
        <v>7493.185491146648</v>
      </c>
    </row>
    <row r="18" spans="1:39" x14ac:dyDescent="0.25">
      <c r="A18" s="66">
        <f ca="1">Exceedance!U18</f>
        <v>43252</v>
      </c>
      <c r="B18" s="273">
        <v>7507.9368602670593</v>
      </c>
      <c r="C18" s="273">
        <v>7516.3999999999905</v>
      </c>
      <c r="D18" s="273">
        <v>7516.3999999999905</v>
      </c>
      <c r="E18" s="1">
        <v>7516.3999999999905</v>
      </c>
      <c r="F18" s="1">
        <v>7516.3999999999905</v>
      </c>
      <c r="G18" s="1">
        <v>7516.3999999999905</v>
      </c>
      <c r="H18" s="1">
        <v>7516.3999999999924</v>
      </c>
      <c r="I18" s="1">
        <v>7516.3999999999905</v>
      </c>
      <c r="J18" s="1">
        <v>7516.3999999999905</v>
      </c>
      <c r="K18" s="1">
        <v>7507.161151877187</v>
      </c>
      <c r="L18" s="1">
        <v>7504.4189669568805</v>
      </c>
      <c r="M18" s="1">
        <v>7506.5687873021416</v>
      </c>
      <c r="N18" s="1">
        <v>7516.3999999999924</v>
      </c>
      <c r="O18" s="1">
        <v>7509.4573991732632</v>
      </c>
      <c r="P18" s="1">
        <v>7516.3999999999924</v>
      </c>
      <c r="Q18" s="1">
        <v>7512.7380891642679</v>
      </c>
      <c r="R18" s="1">
        <v>7516.3999999999896</v>
      </c>
      <c r="S18" s="1">
        <v>7516.3999999999905</v>
      </c>
      <c r="T18" s="1">
        <v>7516.3999999999905</v>
      </c>
      <c r="U18" s="1">
        <v>7514.5875742825074</v>
      </c>
      <c r="V18" s="1">
        <v>7516.3999999999905</v>
      </c>
      <c r="W18" s="1">
        <v>7507.7233364972572</v>
      </c>
      <c r="X18" s="1">
        <v>7510.5469219789666</v>
      </c>
      <c r="Y18" s="1">
        <v>7486.886811757483</v>
      </c>
      <c r="Z18" s="1">
        <v>7514.0143452822267</v>
      </c>
      <c r="AA18" s="1">
        <v>7505.8219751230745</v>
      </c>
      <c r="AB18" s="1">
        <v>7516.3999999999905</v>
      </c>
      <c r="AC18" s="1">
        <v>7510.7460117581704</v>
      </c>
      <c r="AD18" s="1">
        <v>7514.0256803001848</v>
      </c>
      <c r="AE18" s="1">
        <v>7516.3999999999905</v>
      </c>
      <c r="AF18" s="2">
        <v>7516.3999999999905</v>
      </c>
      <c r="AG18" s="2">
        <v>7514.4563297986333</v>
      </c>
      <c r="AH18" s="2">
        <v>7516.3999999999905</v>
      </c>
      <c r="AI18" s="2">
        <v>7492.0910379358747</v>
      </c>
      <c r="AJ18" s="2">
        <v>7501.3234775597612</v>
      </c>
      <c r="AK18" s="2">
        <v>7516.3999999999905</v>
      </c>
      <c r="AL18" s="2">
        <v>7516.3999999999905</v>
      </c>
      <c r="AM18" s="2">
        <v>7498.2753970729946</v>
      </c>
    </row>
    <row r="19" spans="1:39" x14ac:dyDescent="0.25">
      <c r="A19" s="66">
        <f ca="1">Exceedance!U19</f>
        <v>43282</v>
      </c>
      <c r="B19" s="273">
        <v>7503.8068196803551</v>
      </c>
      <c r="C19" s="273">
        <v>7516.3999999999924</v>
      </c>
      <c r="D19" s="273">
        <v>7516.3999999999924</v>
      </c>
      <c r="E19" s="1">
        <v>7516.3999999999924</v>
      </c>
      <c r="F19" s="1">
        <v>7516.3999999999924</v>
      </c>
      <c r="G19" s="1">
        <v>7516.3999999999924</v>
      </c>
      <c r="H19" s="1">
        <v>7516.3999999999924</v>
      </c>
      <c r="I19" s="1">
        <v>7516.3999999999924</v>
      </c>
      <c r="J19" s="1">
        <v>7516.3999999999924</v>
      </c>
      <c r="K19" s="1">
        <v>7503.9775094591796</v>
      </c>
      <c r="L19" s="1">
        <v>7500.4209535338559</v>
      </c>
      <c r="M19" s="1">
        <v>7503.4497080469437</v>
      </c>
      <c r="N19" s="1">
        <v>7516.3999999999924</v>
      </c>
      <c r="O19" s="1">
        <v>7507.2666389791339</v>
      </c>
      <c r="P19" s="1">
        <v>7516.3999999999924</v>
      </c>
      <c r="Q19" s="1">
        <v>7510.2098712411816</v>
      </c>
      <c r="R19" s="1">
        <v>7516.3999999999942</v>
      </c>
      <c r="S19" s="1">
        <v>7516.3999999999924</v>
      </c>
      <c r="T19" s="1">
        <v>7516.3999999999924</v>
      </c>
      <c r="U19" s="1">
        <v>7515.0031491042637</v>
      </c>
      <c r="V19" s="1">
        <v>7516.3999999999924</v>
      </c>
      <c r="W19" s="1">
        <v>7503.4894623558903</v>
      </c>
      <c r="X19" s="1">
        <v>7506.8793818298263</v>
      </c>
      <c r="Y19" s="1">
        <v>7476.599187402021</v>
      </c>
      <c r="Z19" s="1">
        <v>7511.0098105018524</v>
      </c>
      <c r="AA19" s="1">
        <v>7501.9064106018022</v>
      </c>
      <c r="AB19" s="1">
        <v>7516.3999999999924</v>
      </c>
      <c r="AC19" s="1">
        <v>7508.5082131549752</v>
      </c>
      <c r="AD19" s="1">
        <v>7512.6483530136002</v>
      </c>
      <c r="AE19" s="1">
        <v>7516.3999999999924</v>
      </c>
      <c r="AF19" s="2">
        <v>7516.3999999999924</v>
      </c>
      <c r="AG19" s="2">
        <v>7512.495162462882</v>
      </c>
      <c r="AH19" s="2">
        <v>7516.3999999999924</v>
      </c>
      <c r="AI19" s="2">
        <v>7483.3739915293481</v>
      </c>
      <c r="AJ19" s="2">
        <v>7496.1771409570856</v>
      </c>
      <c r="AK19" s="2">
        <v>7516.3999999999924</v>
      </c>
      <c r="AL19" s="2">
        <v>7516.3999999999924</v>
      </c>
      <c r="AM19" s="2">
        <v>7492.9946192336602</v>
      </c>
    </row>
    <row r="20" spans="1:39" x14ac:dyDescent="0.25">
      <c r="A20" s="66">
        <f ca="1">Exceedance!U20</f>
        <v>43313</v>
      </c>
      <c r="B20" s="273">
        <v>7498.3776224664525</v>
      </c>
      <c r="C20" s="273">
        <v>7513.512222458261</v>
      </c>
      <c r="D20" s="273">
        <v>7511.5617289698293</v>
      </c>
      <c r="E20" s="1">
        <v>7514.5143264882063</v>
      </c>
      <c r="F20" s="1">
        <v>7514.0664226502695</v>
      </c>
      <c r="G20" s="1">
        <v>7519.0595034906446</v>
      </c>
      <c r="H20" s="1">
        <v>7511.270583604065</v>
      </c>
      <c r="I20" s="1">
        <v>7512.0506527713414</v>
      </c>
      <c r="J20" s="1">
        <v>7510.967156616709</v>
      </c>
      <c r="K20" s="1">
        <v>7498.1971748382011</v>
      </c>
      <c r="L20" s="1">
        <v>7495.1615991283097</v>
      </c>
      <c r="M20" s="1">
        <v>7497.310486960434</v>
      </c>
      <c r="N20" s="1">
        <v>7510.818134939449</v>
      </c>
      <c r="O20" s="1">
        <v>7503.1256006394442</v>
      </c>
      <c r="P20" s="1">
        <v>7512.2826042748211</v>
      </c>
      <c r="Q20" s="1">
        <v>7505.14253471546</v>
      </c>
      <c r="R20" s="1">
        <v>7519.4</v>
      </c>
      <c r="S20" s="1">
        <v>7510.4404741640838</v>
      </c>
      <c r="T20" s="1">
        <v>7513.5448670124852</v>
      </c>
      <c r="U20" s="1">
        <v>7507.4464656260634</v>
      </c>
      <c r="V20" s="1">
        <v>7513.7473758161123</v>
      </c>
      <c r="W20" s="1">
        <v>7498.2904667928005</v>
      </c>
      <c r="X20" s="1">
        <v>7502.2245969440501</v>
      </c>
      <c r="Y20" s="1">
        <v>7466.5268185446248</v>
      </c>
      <c r="Z20" s="1">
        <v>7506.0465061301829</v>
      </c>
      <c r="AA20" s="1">
        <v>7495.5380929566809</v>
      </c>
      <c r="AB20" s="1">
        <v>7510.5656115304491</v>
      </c>
      <c r="AC20" s="1">
        <v>7504.7365393526761</v>
      </c>
      <c r="AD20" s="1">
        <v>7506.9999999997071</v>
      </c>
      <c r="AE20" s="1">
        <v>7513.8592678399045</v>
      </c>
      <c r="AF20" s="2">
        <v>7510.2578943146091</v>
      </c>
      <c r="AG20" s="2">
        <v>7506.9999999997153</v>
      </c>
      <c r="AH20" s="2">
        <v>7512.4042595442752</v>
      </c>
      <c r="AI20" s="2">
        <v>7474.6872295802896</v>
      </c>
      <c r="AJ20" s="2">
        <v>7489.5023053333844</v>
      </c>
      <c r="AK20" s="2">
        <v>7511.3220147358397</v>
      </c>
      <c r="AL20" s="2">
        <v>7509.7552845668779</v>
      </c>
      <c r="AM20" s="2">
        <v>7485.4231548099433</v>
      </c>
    </row>
    <row r="21" spans="1:39" x14ac:dyDescent="0.25">
      <c r="A21" s="66">
        <f ca="1">Exceedance!U21</f>
        <v>43344</v>
      </c>
      <c r="B21" s="273">
        <v>7493.3359425041217</v>
      </c>
      <c r="C21" s="273">
        <v>7506.6382700914792</v>
      </c>
      <c r="D21" s="273">
        <v>7503.546566254483</v>
      </c>
      <c r="E21" s="1">
        <v>7511.3163288292617</v>
      </c>
      <c r="F21" s="1">
        <v>7506.9737211215379</v>
      </c>
      <c r="G21" s="1">
        <v>7516.1639878182314</v>
      </c>
      <c r="H21" s="1">
        <v>7506.4725968208641</v>
      </c>
      <c r="I21" s="1">
        <v>7508.2414984493062</v>
      </c>
      <c r="J21" s="1">
        <v>7503.5387005088123</v>
      </c>
      <c r="K21" s="1">
        <v>7494.3035112979005</v>
      </c>
      <c r="L21" s="1">
        <v>7491.1282980858505</v>
      </c>
      <c r="M21" s="1">
        <v>7493.211397970631</v>
      </c>
      <c r="N21" s="1">
        <v>7502.8579680221446</v>
      </c>
      <c r="O21" s="1">
        <v>7497.9999999998254</v>
      </c>
      <c r="P21" s="1">
        <v>7507.0912360738612</v>
      </c>
      <c r="Q21" s="1">
        <v>7497.999999999759</v>
      </c>
      <c r="R21" s="1">
        <v>7515.3530897099026</v>
      </c>
      <c r="S21" s="1">
        <v>7503.1967992844156</v>
      </c>
      <c r="T21" s="1">
        <v>7508.8158624464249</v>
      </c>
      <c r="U21" s="1">
        <v>7498.4119403450204</v>
      </c>
      <c r="V21" s="1">
        <v>7507.3715104862058</v>
      </c>
      <c r="W21" s="1">
        <v>7494.0419954257532</v>
      </c>
      <c r="X21" s="1">
        <v>7497.5698442737566</v>
      </c>
      <c r="Y21" s="1">
        <v>7458.5426495474658</v>
      </c>
      <c r="Z21" s="1">
        <v>7500.5704481496396</v>
      </c>
      <c r="AA21" s="1">
        <v>7491.4996950354307</v>
      </c>
      <c r="AB21" s="1">
        <v>7502.7404383978574</v>
      </c>
      <c r="AC21" s="1">
        <v>7497.9999999997717</v>
      </c>
      <c r="AD21" s="1">
        <v>7500.3548128385464</v>
      </c>
      <c r="AE21" s="1">
        <v>7507.8792895525785</v>
      </c>
      <c r="AF21" s="2">
        <v>7502.0954340230019</v>
      </c>
      <c r="AG21" s="2">
        <v>7497.9999999999927</v>
      </c>
      <c r="AH21" s="2">
        <v>7505.3338868076535</v>
      </c>
      <c r="AI21" s="2">
        <v>7467.132264602863</v>
      </c>
      <c r="AJ21" s="2">
        <v>7487.9050470757102</v>
      </c>
      <c r="AK21" s="2">
        <v>7505.641530736606</v>
      </c>
      <c r="AL21" s="2">
        <v>7501.6918811296646</v>
      </c>
      <c r="AM21" s="2">
        <v>7479.1421219063614</v>
      </c>
    </row>
    <row r="22" spans="1:39" x14ac:dyDescent="0.25">
      <c r="A22" s="66">
        <f ca="1">Exceedance!U22</f>
        <v>43374</v>
      </c>
      <c r="B22" s="273">
        <v>7492.2484569195858</v>
      </c>
      <c r="C22" s="273">
        <v>7497.6082329886467</v>
      </c>
      <c r="D22" s="273">
        <v>7496.4999999999518</v>
      </c>
      <c r="E22" s="1">
        <v>7503.3723126248096</v>
      </c>
      <c r="F22" s="1">
        <v>7497.2911359386871</v>
      </c>
      <c r="G22" s="1">
        <v>7511.1481314314224</v>
      </c>
      <c r="H22" s="1">
        <v>7502.5331059414748</v>
      </c>
      <c r="I22" s="1">
        <v>7502.4949240351525</v>
      </c>
      <c r="J22" s="1">
        <v>7496.4999999999518</v>
      </c>
      <c r="K22" s="1">
        <v>7492.7593261145967</v>
      </c>
      <c r="L22" s="1">
        <v>7489.8079111823317</v>
      </c>
      <c r="M22" s="1">
        <v>7494.0515247678486</v>
      </c>
      <c r="N22" s="1">
        <v>7496.4999999999563</v>
      </c>
      <c r="O22" s="1">
        <v>7496.4999999999827</v>
      </c>
      <c r="P22" s="1">
        <v>7499.1571750349585</v>
      </c>
      <c r="Q22" s="1">
        <v>7496.4999999999827</v>
      </c>
      <c r="R22" s="1">
        <v>7509.4593164551115</v>
      </c>
      <c r="S22" s="1">
        <v>7496.4999999999527</v>
      </c>
      <c r="T22" s="1">
        <v>7503.0789122195456</v>
      </c>
      <c r="U22" s="1">
        <v>7496.4999999999818</v>
      </c>
      <c r="V22" s="1">
        <v>7497.999464658581</v>
      </c>
      <c r="W22" s="1">
        <v>7492.9585350132393</v>
      </c>
      <c r="X22" s="1">
        <v>7495.8900280973276</v>
      </c>
      <c r="Y22" s="1">
        <v>7456.7145493997641</v>
      </c>
      <c r="Z22" s="1">
        <v>7496.4999999999682</v>
      </c>
      <c r="AA22" s="1">
        <v>7490.8029589934713</v>
      </c>
      <c r="AB22" s="1">
        <v>7496.4999999999563</v>
      </c>
      <c r="AC22" s="1">
        <v>7496.4999999999845</v>
      </c>
      <c r="AD22" s="1">
        <v>7496.4999999999691</v>
      </c>
      <c r="AE22" s="1">
        <v>7499.5841269893517</v>
      </c>
      <c r="AF22" s="2">
        <v>7496.4999999999591</v>
      </c>
      <c r="AG22" s="2">
        <v>7496.4999999999845</v>
      </c>
      <c r="AH22" s="2">
        <v>7496.4999999999409</v>
      </c>
      <c r="AI22" s="2">
        <v>7463.6161364691652</v>
      </c>
      <c r="AJ22" s="2">
        <v>7488.9876265970179</v>
      </c>
      <c r="AK22" s="2">
        <v>7499.7299720750862</v>
      </c>
      <c r="AL22" s="2">
        <v>7496.4999999999636</v>
      </c>
      <c r="AM22" s="2">
        <v>7477.1247806841357</v>
      </c>
    </row>
    <row r="23" spans="1:39" x14ac:dyDescent="0.25">
      <c r="A23" s="66">
        <f ca="1">Exceedance!U23</f>
        <v>43405</v>
      </c>
      <c r="B23" s="273">
        <v>7494.4058367294228</v>
      </c>
      <c r="C23" s="273">
        <v>7494.9999999999909</v>
      </c>
      <c r="D23" s="273">
        <v>7494.9999999999909</v>
      </c>
      <c r="E23" s="1">
        <v>7494.9999999999882</v>
      </c>
      <c r="F23" s="1">
        <v>7494.9999999999909</v>
      </c>
      <c r="G23" s="1">
        <v>7503.9646995162884</v>
      </c>
      <c r="H23" s="1">
        <v>7494.9999999999882</v>
      </c>
      <c r="I23" s="1">
        <v>7494.9999999999882</v>
      </c>
      <c r="J23" s="1">
        <v>7494.9999999999909</v>
      </c>
      <c r="K23" s="1">
        <v>7493.8728659797735</v>
      </c>
      <c r="L23" s="1">
        <v>7491.4140276117805</v>
      </c>
      <c r="M23" s="1">
        <v>7494.9999999999927</v>
      </c>
      <c r="N23" s="1">
        <v>7494.9999999999909</v>
      </c>
      <c r="O23" s="1">
        <v>7494.9999999999927</v>
      </c>
      <c r="P23" s="1">
        <v>7494.9999999999891</v>
      </c>
      <c r="Q23" s="1">
        <v>7494.9999999999927</v>
      </c>
      <c r="R23" s="1">
        <v>7501.0595245977993</v>
      </c>
      <c r="S23" s="1">
        <v>7494.9999999999909</v>
      </c>
      <c r="T23" s="1">
        <v>7494.9999999999882</v>
      </c>
      <c r="U23" s="1">
        <v>7494.9999999999909</v>
      </c>
      <c r="V23" s="1">
        <v>7494.9999999999909</v>
      </c>
      <c r="W23" s="1">
        <v>7494.8777557609519</v>
      </c>
      <c r="X23" s="1">
        <v>7494.9999999999927</v>
      </c>
      <c r="Y23" s="1">
        <v>7457.6203260487382</v>
      </c>
      <c r="Z23" s="1">
        <v>7494.9999999999927</v>
      </c>
      <c r="AA23" s="1">
        <v>7493.3356552826363</v>
      </c>
      <c r="AB23" s="1">
        <v>7494.9999999999927</v>
      </c>
      <c r="AC23" s="1">
        <v>7494.9999999999909</v>
      </c>
      <c r="AD23" s="1">
        <v>7494.9999999999927</v>
      </c>
      <c r="AE23" s="1">
        <v>7494.9999999999891</v>
      </c>
      <c r="AF23" s="2">
        <v>7494.9999999999927</v>
      </c>
      <c r="AG23" s="2">
        <v>7494.9999999999909</v>
      </c>
      <c r="AH23" s="2">
        <v>7494.9999999999927</v>
      </c>
      <c r="AI23" s="2">
        <v>7464.0905945188597</v>
      </c>
      <c r="AJ23" s="2">
        <v>7491.1791349630421</v>
      </c>
      <c r="AK23" s="2">
        <v>7494.9999999999909</v>
      </c>
      <c r="AL23" s="2">
        <v>7494.9999999999909</v>
      </c>
      <c r="AM23" s="2">
        <v>7478.992012677103</v>
      </c>
    </row>
    <row r="24" spans="1:39" x14ac:dyDescent="0.25">
      <c r="A24" s="66">
        <f ca="1">Exceedance!U24</f>
        <v>43435</v>
      </c>
      <c r="B24" s="273">
        <v>7489.9999999999909</v>
      </c>
      <c r="C24" s="273">
        <v>7489.9999999999909</v>
      </c>
      <c r="D24" s="273">
        <v>7489.9999999999909</v>
      </c>
      <c r="E24" s="1">
        <v>7489.9999999999909</v>
      </c>
      <c r="F24" s="1">
        <v>7489.9999999999909</v>
      </c>
      <c r="G24" s="1">
        <v>7495.0459486327481</v>
      </c>
      <c r="H24" s="1">
        <v>7489.9999999999909</v>
      </c>
      <c r="I24" s="1">
        <v>7489.9999999999909</v>
      </c>
      <c r="J24" s="1">
        <v>7489.9999999999909</v>
      </c>
      <c r="K24" s="1">
        <v>7489.9999999999909</v>
      </c>
      <c r="L24" s="1">
        <v>7489.9999999999927</v>
      </c>
      <c r="M24" s="1">
        <v>7489.9999999999909</v>
      </c>
      <c r="N24" s="1">
        <v>7489.9999999999909</v>
      </c>
      <c r="O24" s="1">
        <v>7489.9999999999909</v>
      </c>
      <c r="P24" s="1">
        <v>7489.9999999999909</v>
      </c>
      <c r="Q24" s="1">
        <v>7489.9999999999909</v>
      </c>
      <c r="R24" s="1">
        <v>7491.4382962023437</v>
      </c>
      <c r="S24" s="1">
        <v>7489.9999999999909</v>
      </c>
      <c r="T24" s="1">
        <v>7489.9999999999909</v>
      </c>
      <c r="U24" s="1">
        <v>7489.9999999999909</v>
      </c>
      <c r="V24" s="1">
        <v>7489.99999999999</v>
      </c>
      <c r="W24" s="1">
        <v>7489.9999999999909</v>
      </c>
      <c r="X24" s="1">
        <v>7489.9999999999909</v>
      </c>
      <c r="Y24" s="1">
        <v>7457.9601563359374</v>
      </c>
      <c r="Z24" s="1">
        <v>7489.9999999999909</v>
      </c>
      <c r="AA24" s="1">
        <v>7489.9999999999909</v>
      </c>
      <c r="AB24" s="1">
        <v>7489.9999999999909</v>
      </c>
      <c r="AC24" s="1">
        <v>7489.9999999999909</v>
      </c>
      <c r="AD24" s="1">
        <v>7489.9999999999909</v>
      </c>
      <c r="AE24" s="1">
        <v>7489.9999999999909</v>
      </c>
      <c r="AF24" s="2">
        <v>7489.9999999999909</v>
      </c>
      <c r="AG24" s="2">
        <v>7489.9999999999909</v>
      </c>
      <c r="AH24" s="2">
        <v>7489.9999999999909</v>
      </c>
      <c r="AI24" s="2">
        <v>7464.3995599207947</v>
      </c>
      <c r="AJ24" s="2">
        <v>7489.9999999999927</v>
      </c>
      <c r="AK24" s="2">
        <v>7489.99999999999</v>
      </c>
      <c r="AL24" s="2">
        <v>7489.9999999999909</v>
      </c>
      <c r="AM24" s="2">
        <v>7479.8274171859821</v>
      </c>
    </row>
    <row r="25" spans="1:39" x14ac:dyDescent="0.25">
      <c r="A25" s="66">
        <f ca="1">Exceedance!U25</f>
        <v>43466</v>
      </c>
      <c r="B25" s="273">
        <v>7486.9999999999909</v>
      </c>
      <c r="C25" s="273">
        <v>7486.9999999999927</v>
      </c>
      <c r="D25" s="273">
        <v>7486.9999999999909</v>
      </c>
      <c r="E25" s="1">
        <v>7486.9999999999909</v>
      </c>
      <c r="F25" s="1">
        <v>7486.9999999999909</v>
      </c>
      <c r="G25" s="1">
        <v>7486.9999999999891</v>
      </c>
      <c r="H25" s="1">
        <v>7486.9999999999927</v>
      </c>
      <c r="I25" s="1">
        <v>7486.9999999999909</v>
      </c>
      <c r="J25" s="1">
        <v>7486.9999999999909</v>
      </c>
      <c r="K25" s="1">
        <v>7486.9999999999909</v>
      </c>
      <c r="L25" s="1">
        <v>7486.9999999999909</v>
      </c>
      <c r="M25" s="1">
        <v>7486.9999999999909</v>
      </c>
      <c r="N25" s="1">
        <v>7486.9999999999909</v>
      </c>
      <c r="O25" s="1">
        <v>7486.9999999999909</v>
      </c>
      <c r="P25" s="1">
        <v>7486.9999999999909</v>
      </c>
      <c r="Q25" s="1">
        <v>7486.9999999999909</v>
      </c>
      <c r="R25" s="1">
        <v>7486.9999999999909</v>
      </c>
      <c r="S25" s="1">
        <v>7486.9999999999927</v>
      </c>
      <c r="T25" s="1">
        <v>7486.9999999999909</v>
      </c>
      <c r="U25" s="1">
        <v>7486.9999999999909</v>
      </c>
      <c r="V25" s="1">
        <v>7486.9999999999927</v>
      </c>
      <c r="W25" s="1">
        <v>7486.9999999999909</v>
      </c>
      <c r="X25" s="1">
        <v>7486.9999999999909</v>
      </c>
      <c r="Y25" s="1">
        <v>7457.9676099002645</v>
      </c>
      <c r="Z25" s="1">
        <v>7486.9999999999909</v>
      </c>
      <c r="AA25" s="1">
        <v>7486.9999999999909</v>
      </c>
      <c r="AB25" s="1">
        <v>7486.9999999999909</v>
      </c>
      <c r="AC25" s="1">
        <v>7486.9999999999909</v>
      </c>
      <c r="AD25" s="1">
        <v>7486.9999999999909</v>
      </c>
      <c r="AE25" s="1">
        <v>7486.9999999999927</v>
      </c>
      <c r="AF25" s="2">
        <v>7486.9999999999909</v>
      </c>
      <c r="AG25" s="2">
        <v>7486.9999999999909</v>
      </c>
      <c r="AH25" s="2">
        <v>7486.9999999999909</v>
      </c>
      <c r="AI25" s="2">
        <v>7464.4311101838075</v>
      </c>
      <c r="AJ25" s="2">
        <v>7486.9999999999909</v>
      </c>
      <c r="AK25" s="2">
        <v>7486.9999999999927</v>
      </c>
      <c r="AL25" s="2">
        <v>7486.9999999999909</v>
      </c>
      <c r="AM25" s="2">
        <v>7480.1870073946848</v>
      </c>
    </row>
    <row r="26" spans="1:39" x14ac:dyDescent="0.25">
      <c r="A26" s="66">
        <f ca="1">Exceedance!U26</f>
        <v>43497</v>
      </c>
      <c r="B26" s="273">
        <v>7484.99999999999</v>
      </c>
      <c r="C26" s="273">
        <v>7484.99999999999</v>
      </c>
      <c r="D26" s="273">
        <v>7484.99999999999</v>
      </c>
      <c r="E26" s="1">
        <v>7484.99999999999</v>
      </c>
      <c r="F26" s="1">
        <v>7484.99999999999</v>
      </c>
      <c r="G26" s="1">
        <v>7484.99999999999</v>
      </c>
      <c r="H26" s="1">
        <v>7484.99999999999</v>
      </c>
      <c r="I26" s="1">
        <v>7484.99999999999</v>
      </c>
      <c r="J26" s="1">
        <v>7484.99999999999</v>
      </c>
      <c r="K26" s="1">
        <v>7484.99999999999</v>
      </c>
      <c r="L26" s="1">
        <v>7484.99999999999</v>
      </c>
      <c r="M26" s="1">
        <v>7484.99999999999</v>
      </c>
      <c r="N26" s="1">
        <v>7484.99999999999</v>
      </c>
      <c r="O26" s="1">
        <v>7484.99999999999</v>
      </c>
      <c r="P26" s="1">
        <v>7484.99999999999</v>
      </c>
      <c r="Q26" s="1">
        <v>7484.99999999999</v>
      </c>
      <c r="R26" s="1">
        <v>7484.99999999999</v>
      </c>
      <c r="S26" s="1">
        <v>7484.99999999999</v>
      </c>
      <c r="T26" s="1">
        <v>7484.99999999999</v>
      </c>
      <c r="U26" s="1">
        <v>7484.99999999999</v>
      </c>
      <c r="V26" s="1">
        <v>7484.99999999999</v>
      </c>
      <c r="W26" s="1">
        <v>7484.99999999999</v>
      </c>
      <c r="X26" s="1">
        <v>7484.99999999999</v>
      </c>
      <c r="Y26" s="1">
        <v>7458.3113002614336</v>
      </c>
      <c r="Z26" s="1">
        <v>7484.99999999999</v>
      </c>
      <c r="AA26" s="1">
        <v>7484.99999999999</v>
      </c>
      <c r="AB26" s="1">
        <v>7484.99999999999</v>
      </c>
      <c r="AC26" s="1">
        <v>7484.99999999999</v>
      </c>
      <c r="AD26" s="1">
        <v>7484.99999999999</v>
      </c>
      <c r="AE26" s="1">
        <v>7484.99999999999</v>
      </c>
      <c r="AF26" s="2">
        <v>7484.99999999999</v>
      </c>
      <c r="AG26" s="2">
        <v>7484.99999999999</v>
      </c>
      <c r="AH26" s="2">
        <v>7484.99999999999</v>
      </c>
      <c r="AI26" s="2">
        <v>7463.9487060937163</v>
      </c>
      <c r="AJ26" s="2">
        <v>7484.99999999999</v>
      </c>
      <c r="AK26" s="2">
        <v>7484.99999999999</v>
      </c>
      <c r="AL26" s="2">
        <v>7484.99999999999</v>
      </c>
      <c r="AM26" s="2">
        <v>7480.0287438621299</v>
      </c>
    </row>
    <row r="27" spans="1:39" x14ac:dyDescent="0.25">
      <c r="A27" s="66">
        <f ca="1">Exceedance!U27</f>
        <v>43525</v>
      </c>
      <c r="B27" s="273">
        <v>7484.4999999999891</v>
      </c>
      <c r="C27" s="273">
        <v>7484.4999999999891</v>
      </c>
      <c r="D27" s="273">
        <v>7484.4999999999891</v>
      </c>
      <c r="E27" s="1">
        <v>7484.4999999999891</v>
      </c>
      <c r="F27" s="1">
        <v>7484.4999999999891</v>
      </c>
      <c r="G27" s="1">
        <v>7484.4999999999891</v>
      </c>
      <c r="H27" s="1">
        <v>7484.4999999999891</v>
      </c>
      <c r="I27" s="1">
        <v>7484.4999999999891</v>
      </c>
      <c r="J27" s="1">
        <v>7484.4999999999891</v>
      </c>
      <c r="K27" s="1">
        <v>7484.4999999999891</v>
      </c>
      <c r="L27" s="1">
        <v>7484.4999999999891</v>
      </c>
      <c r="M27" s="1">
        <v>7484.4999999999891</v>
      </c>
      <c r="N27" s="1">
        <v>7484.4999999999891</v>
      </c>
      <c r="O27" s="1">
        <v>7484.4999999999891</v>
      </c>
      <c r="P27" s="1">
        <v>7484.4999999999891</v>
      </c>
      <c r="Q27" s="1">
        <v>7484.4999999999891</v>
      </c>
      <c r="R27" s="1">
        <v>7484.4999999999891</v>
      </c>
      <c r="S27" s="1">
        <v>7484.4999999999891</v>
      </c>
      <c r="T27" s="1">
        <v>7484.4999999999891</v>
      </c>
      <c r="U27" s="1">
        <v>7484.4999999999891</v>
      </c>
      <c r="V27" s="1">
        <v>7484.4999999999891</v>
      </c>
      <c r="W27" s="1">
        <v>7484.4999999999891</v>
      </c>
      <c r="X27" s="1">
        <v>7484.4999999999891</v>
      </c>
      <c r="Y27" s="1">
        <v>7460.044456494471</v>
      </c>
      <c r="Z27" s="1">
        <v>7484.4999999999891</v>
      </c>
      <c r="AA27" s="1">
        <v>7484.4999999999891</v>
      </c>
      <c r="AB27" s="1">
        <v>7484.4999999999891</v>
      </c>
      <c r="AC27" s="1">
        <v>7484.4999999999891</v>
      </c>
      <c r="AD27" s="1">
        <v>7484.4999999999891</v>
      </c>
      <c r="AE27" s="1">
        <v>7484.4999999999891</v>
      </c>
      <c r="AF27" s="2">
        <v>7484.4999999999891</v>
      </c>
      <c r="AG27" s="2">
        <v>7484.4999999999891</v>
      </c>
      <c r="AH27" s="2">
        <v>7484.4999999999891</v>
      </c>
      <c r="AI27" s="2">
        <v>7463.9898897061321</v>
      </c>
      <c r="AJ27" s="2">
        <v>7484.4999999999891</v>
      </c>
      <c r="AK27" s="2">
        <v>7484.4999999999891</v>
      </c>
      <c r="AL27" s="2">
        <v>7484.4999999999891</v>
      </c>
      <c r="AM27" s="2">
        <v>7481.1689677131799</v>
      </c>
    </row>
    <row r="28" spans="1:39" x14ac:dyDescent="0.25">
      <c r="A28" s="66">
        <f ca="1">Exceedance!U28</f>
        <v>43556</v>
      </c>
      <c r="B28" s="273">
        <v>7490.9090289337773</v>
      </c>
      <c r="C28" s="273">
        <v>7490.9090289337755</v>
      </c>
      <c r="D28" s="273">
        <v>7490.9090289337773</v>
      </c>
      <c r="E28" s="1">
        <v>7484.5762499769762</v>
      </c>
      <c r="F28" s="1">
        <v>7485.592549285514</v>
      </c>
      <c r="G28" s="1">
        <v>7491.0000000001237</v>
      </c>
      <c r="H28" s="1">
        <v>7491.0000000001237</v>
      </c>
      <c r="I28" s="1">
        <v>7491.0000000001237</v>
      </c>
      <c r="J28" s="1">
        <v>7489.0162076446168</v>
      </c>
      <c r="K28" s="1">
        <v>7491.0000000001237</v>
      </c>
      <c r="L28" s="1">
        <v>7489.410820303543</v>
      </c>
      <c r="M28" s="1">
        <v>7486.3030184401459</v>
      </c>
      <c r="N28" s="1">
        <v>7491.0000000001237</v>
      </c>
      <c r="O28" s="1">
        <v>7491.0000000001237</v>
      </c>
      <c r="P28" s="1">
        <v>7491.0000000001237</v>
      </c>
      <c r="Q28" s="1">
        <v>7487.5090443298413</v>
      </c>
      <c r="R28" s="1">
        <v>7491.0000000001237</v>
      </c>
      <c r="S28" s="1">
        <v>7491.0000000001237</v>
      </c>
      <c r="T28" s="1">
        <v>7488.940110730071</v>
      </c>
      <c r="U28" s="1">
        <v>7486.1595653560335</v>
      </c>
      <c r="V28" s="1">
        <v>7491.0000000001237</v>
      </c>
      <c r="W28" s="1">
        <v>7488.1558631351527</v>
      </c>
      <c r="X28" s="1">
        <v>7486.9860804220052</v>
      </c>
      <c r="Y28" s="1">
        <v>7462.3901511156664</v>
      </c>
      <c r="Z28" s="1">
        <v>7491.0000000001237</v>
      </c>
      <c r="AA28" s="1">
        <v>7488.3981261952576</v>
      </c>
      <c r="AB28" s="1">
        <v>7491.0000000001237</v>
      </c>
      <c r="AC28" s="1">
        <v>7491.0000000001237</v>
      </c>
      <c r="AD28" s="1">
        <v>7489.6726823375757</v>
      </c>
      <c r="AE28" s="1">
        <v>7491.0000000001237</v>
      </c>
      <c r="AF28" s="2">
        <v>7488.1837011763355</v>
      </c>
      <c r="AG28" s="2">
        <v>7490.850288723208</v>
      </c>
      <c r="AH28" s="2">
        <v>7491.0000000001237</v>
      </c>
      <c r="AI28" s="2">
        <v>7464.6772042545244</v>
      </c>
      <c r="AJ28" s="2">
        <v>7486.5266980915048</v>
      </c>
      <c r="AK28" s="2">
        <v>7490.2317421281823</v>
      </c>
      <c r="AL28" s="2">
        <v>7487.8500867231123</v>
      </c>
      <c r="AM28" s="2">
        <v>7481.4226981582733</v>
      </c>
    </row>
    <row r="29" spans="1:39" x14ac:dyDescent="0.25">
      <c r="A29" s="66">
        <f ca="1">Exceedance!U29</f>
        <v>43586</v>
      </c>
      <c r="B29" s="273">
        <v>7495.0000000001928</v>
      </c>
      <c r="C29" s="273">
        <v>7495.0000000001928</v>
      </c>
      <c r="D29" s="273">
        <v>7495.0000000001928</v>
      </c>
      <c r="E29" s="1">
        <v>7484.2467184026045</v>
      </c>
      <c r="F29" s="1">
        <v>7494.9999999999927</v>
      </c>
      <c r="G29" s="1">
        <v>7495.0000000001883</v>
      </c>
      <c r="H29" s="1">
        <v>7495.0000000001883</v>
      </c>
      <c r="I29" s="1">
        <v>7495.0000000001883</v>
      </c>
      <c r="J29" s="1">
        <v>7494.9999999999927</v>
      </c>
      <c r="K29" s="1">
        <v>7495.0000000001883</v>
      </c>
      <c r="L29" s="1">
        <v>7493.1648721911824</v>
      </c>
      <c r="M29" s="1">
        <v>7490.0167899667504</v>
      </c>
      <c r="N29" s="1">
        <v>7495.0000000001883</v>
      </c>
      <c r="O29" s="1">
        <v>7495.0000000001883</v>
      </c>
      <c r="P29" s="1">
        <v>7495.0000000001883</v>
      </c>
      <c r="Q29" s="1">
        <v>7472.5155515513179</v>
      </c>
      <c r="R29" s="1">
        <v>7492.7411252191232</v>
      </c>
      <c r="S29" s="1">
        <v>7495.0000000001883</v>
      </c>
      <c r="T29" s="1">
        <v>7494.9999999999927</v>
      </c>
      <c r="U29" s="1">
        <v>7494.9999999999927</v>
      </c>
      <c r="V29" s="1">
        <v>7495.0000000001883</v>
      </c>
      <c r="W29" s="1">
        <v>7494.9999999999927</v>
      </c>
      <c r="X29" s="1">
        <v>7486.3773765061687</v>
      </c>
      <c r="Y29" s="1">
        <v>7471.3636069869845</v>
      </c>
      <c r="Z29" s="1">
        <v>7495.0000000001883</v>
      </c>
      <c r="AA29" s="1">
        <v>7494.9999999999927</v>
      </c>
      <c r="AB29" s="1">
        <v>7495.0000000001883</v>
      </c>
      <c r="AC29" s="1">
        <v>7495.0000000001883</v>
      </c>
      <c r="AD29" s="1">
        <v>7487.2620548212053</v>
      </c>
      <c r="AE29" s="1">
        <v>7495.0000000001883</v>
      </c>
      <c r="AF29" s="2">
        <v>7491.4374111136003</v>
      </c>
      <c r="AG29" s="2">
        <v>7471.3462737475938</v>
      </c>
      <c r="AH29" s="2">
        <v>7495.0000000001883</v>
      </c>
      <c r="AI29" s="2">
        <v>7469.6168004470546</v>
      </c>
      <c r="AJ29" s="2">
        <v>7494.9999999999927</v>
      </c>
      <c r="AK29" s="2">
        <v>7492.2625139351376</v>
      </c>
      <c r="AL29" s="2">
        <v>7489.871553605446</v>
      </c>
      <c r="AM29" s="2">
        <v>7482.2386029705458</v>
      </c>
    </row>
    <row r="30" spans="1:39" x14ac:dyDescent="0.25">
      <c r="A30" s="66">
        <f ca="1">Exceedance!U30</f>
        <v>43617</v>
      </c>
      <c r="B30" s="273">
        <v>7516.3999999999905</v>
      </c>
      <c r="C30" s="273">
        <v>7516.3999999999905</v>
      </c>
      <c r="D30" s="273">
        <v>7516.3999999999905</v>
      </c>
      <c r="E30" s="1">
        <v>7516.3999999999905</v>
      </c>
      <c r="F30" s="1">
        <v>7516.3999999999905</v>
      </c>
      <c r="G30" s="1">
        <v>7516.3999999999905</v>
      </c>
      <c r="H30" s="1">
        <v>7516.3999999999905</v>
      </c>
      <c r="I30" s="1">
        <v>7516.3999999999924</v>
      </c>
      <c r="J30" s="1">
        <v>7506.8652555325407</v>
      </c>
      <c r="K30" s="1">
        <v>7503.9359963063498</v>
      </c>
      <c r="L30" s="1">
        <v>7504.91056259788</v>
      </c>
      <c r="M30" s="1">
        <v>7516.3878267338914</v>
      </c>
      <c r="N30" s="1">
        <v>7508.8888722997453</v>
      </c>
      <c r="O30" s="1">
        <v>7516.3999999999905</v>
      </c>
      <c r="P30" s="1">
        <v>7512.8370649736853</v>
      </c>
      <c r="Q30" s="1">
        <v>7516.3999999999896</v>
      </c>
      <c r="R30" s="1">
        <v>7516.3999999999905</v>
      </c>
      <c r="S30" s="1">
        <v>7516.3999999999905</v>
      </c>
      <c r="T30" s="1">
        <v>7514.7571048366963</v>
      </c>
      <c r="U30" s="1">
        <v>7516.3999999999905</v>
      </c>
      <c r="V30" s="1">
        <v>7506.9149400770666</v>
      </c>
      <c r="W30" s="1">
        <v>7510.436812595156</v>
      </c>
      <c r="X30" s="1">
        <v>7482.5715323229142</v>
      </c>
      <c r="Y30" s="1">
        <v>7489.7087062597566</v>
      </c>
      <c r="Z30" s="1">
        <v>7505.018638922741</v>
      </c>
      <c r="AA30" s="1">
        <v>7516.3999999999905</v>
      </c>
      <c r="AB30" s="1">
        <v>7510.3129912224458</v>
      </c>
      <c r="AC30" s="1">
        <v>7513.4540600821301</v>
      </c>
      <c r="AD30" s="1">
        <v>7516.3999999999905</v>
      </c>
      <c r="AE30" s="1">
        <v>7516.3999999999905</v>
      </c>
      <c r="AF30" s="2">
        <v>7513.0658024791564</v>
      </c>
      <c r="AG30" s="2">
        <v>7516.3999999999896</v>
      </c>
      <c r="AH30" s="2">
        <v>7491.7308684063073</v>
      </c>
      <c r="AI30" s="2">
        <v>7476.3458185582249</v>
      </c>
      <c r="AJ30" s="2">
        <v>7516.3999999999905</v>
      </c>
      <c r="AK30" s="2">
        <v>7516.3999999999905</v>
      </c>
      <c r="AL30" s="2">
        <v>7493.9540956538158</v>
      </c>
      <c r="AM30" s="2">
        <v>7513.7245293843162</v>
      </c>
    </row>
    <row r="31" spans="1:39" x14ac:dyDescent="0.25">
      <c r="A31" s="66">
        <f ca="1">Exceedance!U31</f>
        <v>43647</v>
      </c>
      <c r="B31" s="273">
        <v>7516.3999999999924</v>
      </c>
      <c r="C31" s="273">
        <v>7516.3999999999924</v>
      </c>
      <c r="D31" s="273">
        <v>7516.3999999999924</v>
      </c>
      <c r="E31" s="1">
        <v>7516.3999999999924</v>
      </c>
      <c r="F31" s="1">
        <v>7516.3999999999924</v>
      </c>
      <c r="G31" s="1">
        <v>7516.3999999999924</v>
      </c>
      <c r="H31" s="1">
        <v>7516.3999999999924</v>
      </c>
      <c r="I31" s="1">
        <v>7516.3999999999924</v>
      </c>
      <c r="J31" s="1">
        <v>7503.4739106666302</v>
      </c>
      <c r="K31" s="1">
        <v>7499.5002118494403</v>
      </c>
      <c r="L31" s="1">
        <v>7501.38483921027</v>
      </c>
      <c r="M31" s="1">
        <v>7516.3999999999942</v>
      </c>
      <c r="N31" s="1">
        <v>7506.3620095077476</v>
      </c>
      <c r="O31" s="1">
        <v>7516.3999999999924</v>
      </c>
      <c r="P31" s="1">
        <v>7510.333464372954</v>
      </c>
      <c r="Q31" s="1">
        <v>7516.3999999999924</v>
      </c>
      <c r="R31" s="1">
        <v>7516.3999999999924</v>
      </c>
      <c r="S31" s="1">
        <v>7516.3999999999924</v>
      </c>
      <c r="T31" s="1">
        <v>7515.2277475581996</v>
      </c>
      <c r="U31" s="1">
        <v>7516.3999999999924</v>
      </c>
      <c r="V31" s="1">
        <v>7501.9824839693383</v>
      </c>
      <c r="W31" s="1">
        <v>7506.6469018219959</v>
      </c>
      <c r="X31" s="1">
        <v>7470.8705992370378</v>
      </c>
      <c r="Y31" s="1">
        <v>7485.2764577280004</v>
      </c>
      <c r="Z31" s="1">
        <v>7500.5992048832268</v>
      </c>
      <c r="AA31" s="1">
        <v>7516.3999999999924</v>
      </c>
      <c r="AB31" s="1">
        <v>7507.7734069822764</v>
      </c>
      <c r="AC31" s="1">
        <v>7511.7427972768755</v>
      </c>
      <c r="AD31" s="1">
        <v>7516.3999999999924</v>
      </c>
      <c r="AE31" s="1">
        <v>7516.3999999999924</v>
      </c>
      <c r="AF31" s="2">
        <v>7510.7049152039126</v>
      </c>
      <c r="AG31" s="2">
        <v>7516.3999999999924</v>
      </c>
      <c r="AH31" s="2">
        <v>7482.6059141813794</v>
      </c>
      <c r="AI31" s="2">
        <v>7469.1821045954939</v>
      </c>
      <c r="AJ31" s="2">
        <v>7516.3999999999924</v>
      </c>
      <c r="AK31" s="2">
        <v>7516.3999999999924</v>
      </c>
      <c r="AL31" s="2">
        <v>7487.7216617434797</v>
      </c>
      <c r="AM31" s="2">
        <v>7516.4000000003671</v>
      </c>
    </row>
    <row r="32" spans="1:39" x14ac:dyDescent="0.25">
      <c r="A32" s="66">
        <f ca="1">Exceedance!U32</f>
        <v>43678</v>
      </c>
      <c r="B32" s="273">
        <v>7511.5617289698293</v>
      </c>
      <c r="C32" s="273">
        <v>7511.5617289698293</v>
      </c>
      <c r="D32" s="273">
        <v>7511.5617289698293</v>
      </c>
      <c r="E32" s="1">
        <v>7513.9090226432427</v>
      </c>
      <c r="F32" s="1">
        <v>7518.7639784635921</v>
      </c>
      <c r="G32" s="1">
        <v>7511.6305564622053</v>
      </c>
      <c r="H32" s="1">
        <v>7511.9076896765382</v>
      </c>
      <c r="I32" s="1">
        <v>7510.8411759833953</v>
      </c>
      <c r="J32" s="1">
        <v>7497.5098205912527</v>
      </c>
      <c r="K32" s="1">
        <v>7493.813434887219</v>
      </c>
      <c r="L32" s="1">
        <v>7494.7053725547248</v>
      </c>
      <c r="M32" s="1">
        <v>7509.9875508513587</v>
      </c>
      <c r="N32" s="1">
        <v>7501.9157760453973</v>
      </c>
      <c r="O32" s="1">
        <v>7511.9230733048016</v>
      </c>
      <c r="P32" s="1">
        <v>7505.2819401164397</v>
      </c>
      <c r="Q32" s="1">
        <v>7519.0933978633566</v>
      </c>
      <c r="R32" s="1">
        <v>7510.213054175254</v>
      </c>
      <c r="S32" s="1">
        <v>7513.6862517025111</v>
      </c>
      <c r="T32" s="1">
        <v>7507.7166320194174</v>
      </c>
      <c r="U32" s="1">
        <v>7513.4054569668897</v>
      </c>
      <c r="V32" s="1">
        <v>7496.2513697087852</v>
      </c>
      <c r="W32" s="1">
        <v>7501.7475514767957</v>
      </c>
      <c r="X32" s="1">
        <v>7459.4959392930505</v>
      </c>
      <c r="Y32" s="1">
        <v>7478.1786428262249</v>
      </c>
      <c r="Z32" s="1">
        <v>7493.7662190395959</v>
      </c>
      <c r="AA32" s="1">
        <v>7509.8367681494337</v>
      </c>
      <c r="AB32" s="1">
        <v>7503.7177369099381</v>
      </c>
      <c r="AC32" s="1">
        <v>7506.9999999997572</v>
      </c>
      <c r="AD32" s="1">
        <v>7513.4039892948067</v>
      </c>
      <c r="AE32" s="1">
        <v>7510.5638810316368</v>
      </c>
      <c r="AF32" s="2">
        <v>7505.942221307103</v>
      </c>
      <c r="AG32" s="2">
        <v>7512.0057845813935</v>
      </c>
      <c r="AH32" s="2">
        <v>7473.5187729182817</v>
      </c>
      <c r="AI32" s="2">
        <v>7460.4249060003413</v>
      </c>
      <c r="AJ32" s="2">
        <v>7510.514359981963</v>
      </c>
      <c r="AK32" s="2">
        <v>7509.5801045836997</v>
      </c>
      <c r="AL32" s="2">
        <v>7479.1645399628269</v>
      </c>
      <c r="AM32" s="2">
        <v>7513.6872648100361</v>
      </c>
    </row>
    <row r="33" spans="1:39" x14ac:dyDescent="0.25">
      <c r="A33" s="66">
        <f ca="1">Exceedance!U33</f>
        <v>43709</v>
      </c>
      <c r="B33" s="273">
        <v>7503.5465662544811</v>
      </c>
      <c r="C33" s="273">
        <v>7503.5465662544811</v>
      </c>
      <c r="D33" s="273">
        <v>7503.5465662544811</v>
      </c>
      <c r="E33" s="1">
        <v>7506.6707745755539</v>
      </c>
      <c r="F33" s="1">
        <v>7515.6270958853356</v>
      </c>
      <c r="G33" s="1">
        <v>7506.9253496272368</v>
      </c>
      <c r="H33" s="1">
        <v>7507.9634548924887</v>
      </c>
      <c r="I33" s="1">
        <v>7503.2952533566631</v>
      </c>
      <c r="J33" s="1">
        <v>7493.4490532527534</v>
      </c>
      <c r="K33" s="1">
        <v>7488.7603673261328</v>
      </c>
      <c r="L33" s="1">
        <v>7490.2022914548106</v>
      </c>
      <c r="M33" s="1">
        <v>7501.2776500601813</v>
      </c>
      <c r="N33" s="1">
        <v>7497.9999999998663</v>
      </c>
      <c r="O33" s="1">
        <v>7506.4087529615772</v>
      </c>
      <c r="P33" s="1">
        <v>7497.9999999997544</v>
      </c>
      <c r="Q33" s="1">
        <v>7514.7401914760803</v>
      </c>
      <c r="R33" s="1">
        <v>7502.7510098283701</v>
      </c>
      <c r="S33" s="1">
        <v>7508.9461924522739</v>
      </c>
      <c r="T33" s="1">
        <v>7498.8537172033248</v>
      </c>
      <c r="U33" s="1">
        <v>7506.7251961071261</v>
      </c>
      <c r="V33" s="1">
        <v>7491.3355370860445</v>
      </c>
      <c r="W33" s="1">
        <v>7496.605125789607</v>
      </c>
      <c r="X33" s="1">
        <v>7450.1727783660663</v>
      </c>
      <c r="Y33" s="1">
        <v>7475.6616240084131</v>
      </c>
      <c r="Z33" s="1">
        <v>7489.3002994639728</v>
      </c>
      <c r="AA33" s="1">
        <v>7500.3789763455798</v>
      </c>
      <c r="AB33" s="1">
        <v>7497.9999999998063</v>
      </c>
      <c r="AC33" s="1">
        <v>7500.0512191763382</v>
      </c>
      <c r="AD33" s="1">
        <v>7507.0353165837214</v>
      </c>
      <c r="AE33" s="1">
        <v>7502.6051974881993</v>
      </c>
      <c r="AF33" s="2">
        <v>7497.9999999999927</v>
      </c>
      <c r="AG33" s="2">
        <v>7504.5873452922779</v>
      </c>
      <c r="AH33" s="2">
        <v>7465.5503115147303</v>
      </c>
      <c r="AI33" s="2">
        <v>7456.8777294570109</v>
      </c>
      <c r="AJ33" s="2">
        <v>7504.0699105504118</v>
      </c>
      <c r="AK33" s="2">
        <v>7501.3519617561078</v>
      </c>
      <c r="AL33" s="2">
        <v>7471.9138210596575</v>
      </c>
      <c r="AM33" s="2">
        <v>7509.7980816943609</v>
      </c>
    </row>
    <row r="34" spans="1:39" x14ac:dyDescent="0.25">
      <c r="A34" s="66">
        <f ca="1">Exceedance!U34</f>
        <v>43739</v>
      </c>
      <c r="B34" s="273">
        <v>7496.4999999999518</v>
      </c>
      <c r="C34" s="273">
        <v>7496.4999999999518</v>
      </c>
      <c r="D34" s="273">
        <v>7496.4999999999518</v>
      </c>
      <c r="E34" s="1">
        <v>7496.8353357810374</v>
      </c>
      <c r="F34" s="1">
        <v>7510.3689298180452</v>
      </c>
      <c r="G34" s="1">
        <v>7503.3255459007323</v>
      </c>
      <c r="H34" s="1">
        <v>7502.0847524082792</v>
      </c>
      <c r="I34" s="1">
        <v>7496.4999999999527</v>
      </c>
      <c r="J34" s="1">
        <v>7491.7609783320358</v>
      </c>
      <c r="K34" s="1">
        <v>7487.0152512989043</v>
      </c>
      <c r="L34" s="1">
        <v>7490.7818312273757</v>
      </c>
      <c r="M34" s="1">
        <v>7496.4999999999654</v>
      </c>
      <c r="N34" s="1">
        <v>7496.3351934535494</v>
      </c>
      <c r="O34" s="1">
        <v>7498.1259431467188</v>
      </c>
      <c r="P34" s="1">
        <v>7496.4999999999845</v>
      </c>
      <c r="Q34" s="1">
        <v>7508.5331014501371</v>
      </c>
      <c r="R34" s="1">
        <v>7496.4999999999573</v>
      </c>
      <c r="S34" s="1">
        <v>7503.2597055505139</v>
      </c>
      <c r="T34" s="1">
        <v>7496.4999999999782</v>
      </c>
      <c r="U34" s="1">
        <v>7497.0369157792265</v>
      </c>
      <c r="V34" s="1">
        <v>7489.6531626927899</v>
      </c>
      <c r="W34" s="1">
        <v>7494.5676571139347</v>
      </c>
      <c r="X34" s="1">
        <v>7447.4244496782621</v>
      </c>
      <c r="Y34" s="1">
        <v>7474.2219295304922</v>
      </c>
      <c r="Z34" s="1">
        <v>7488.2452853230088</v>
      </c>
      <c r="AA34" s="1">
        <v>7496.4999999999709</v>
      </c>
      <c r="AB34" s="1">
        <v>7496.4999999999845</v>
      </c>
      <c r="AC34" s="1">
        <v>7496.4999999999727</v>
      </c>
      <c r="AD34" s="1">
        <v>7498.3418299868836</v>
      </c>
      <c r="AE34" s="1">
        <v>7496.4999999999573</v>
      </c>
      <c r="AF34" s="2">
        <v>7496.2825712156628</v>
      </c>
      <c r="AG34" s="2">
        <v>7496.4999999999454</v>
      </c>
      <c r="AH34" s="2">
        <v>7461.6583493906282</v>
      </c>
      <c r="AI34" s="2">
        <v>7457.359726851073</v>
      </c>
      <c r="AJ34" s="2">
        <v>7497.372463214434</v>
      </c>
      <c r="AK34" s="2">
        <v>7496.4999999999654</v>
      </c>
      <c r="AL34" s="2">
        <v>7469.1443647894694</v>
      </c>
      <c r="AM34" s="2">
        <v>7501.2084113765513</v>
      </c>
    </row>
    <row r="35" spans="1:39" x14ac:dyDescent="0.25">
      <c r="A35" s="66">
        <f ca="1">Exceedance!U35</f>
        <v>43770</v>
      </c>
      <c r="B35" s="273">
        <v>7494.9999999999909</v>
      </c>
      <c r="C35" s="273">
        <v>7494.9999999999927</v>
      </c>
      <c r="D35" s="273">
        <v>7494.9999999999909</v>
      </c>
      <c r="E35" s="1">
        <v>7494.9999999999909</v>
      </c>
      <c r="F35" s="1">
        <v>7502.9439255534799</v>
      </c>
      <c r="G35" s="1">
        <v>7494.9999999999882</v>
      </c>
      <c r="H35" s="1">
        <v>7494.9999999999882</v>
      </c>
      <c r="I35" s="1">
        <v>7494.9999999999909</v>
      </c>
      <c r="J35" s="1">
        <v>7492.768228454117</v>
      </c>
      <c r="K35" s="1">
        <v>7488.3094977412693</v>
      </c>
      <c r="L35" s="1">
        <v>7494.0246927224753</v>
      </c>
      <c r="M35" s="1">
        <v>7494.9999999999927</v>
      </c>
      <c r="N35" s="1">
        <v>7494.9999999999927</v>
      </c>
      <c r="O35" s="1">
        <v>7494.9999999999891</v>
      </c>
      <c r="P35" s="1">
        <v>7494.9999999999909</v>
      </c>
      <c r="Q35" s="1">
        <v>7499.8373992119932</v>
      </c>
      <c r="R35" s="1">
        <v>7494.9999999999909</v>
      </c>
      <c r="S35" s="1">
        <v>7494.9999999999864</v>
      </c>
      <c r="T35" s="1">
        <v>7494.9999999999909</v>
      </c>
      <c r="U35" s="1">
        <v>7494.9999999999909</v>
      </c>
      <c r="V35" s="1">
        <v>7491.2361492138016</v>
      </c>
      <c r="W35" s="1">
        <v>7494.9999999999936</v>
      </c>
      <c r="X35" s="1">
        <v>7447.8171648951748</v>
      </c>
      <c r="Y35" s="1">
        <v>7475.4948600886037</v>
      </c>
      <c r="Z35" s="1">
        <v>7490.5145831619557</v>
      </c>
      <c r="AA35" s="1">
        <v>7494.9999999999909</v>
      </c>
      <c r="AB35" s="1">
        <v>7494.9999999999909</v>
      </c>
      <c r="AC35" s="1">
        <v>7494.9999999999927</v>
      </c>
      <c r="AD35" s="1">
        <v>7494.9999999999909</v>
      </c>
      <c r="AE35" s="1">
        <v>7494.9999999999909</v>
      </c>
      <c r="AF35" s="2">
        <v>7494.9999999999909</v>
      </c>
      <c r="AG35" s="2">
        <v>7494.9999999999927</v>
      </c>
      <c r="AH35" s="2">
        <v>7461.8563439437312</v>
      </c>
      <c r="AI35" s="2">
        <v>7459.3329932695369</v>
      </c>
      <c r="AJ35" s="2">
        <v>7494.9999999999909</v>
      </c>
      <c r="AK35" s="2">
        <v>7494.9999999999909</v>
      </c>
      <c r="AL35" s="2">
        <v>7470.2207345279567</v>
      </c>
      <c r="AM35" s="2">
        <v>7494.9999999999882</v>
      </c>
    </row>
    <row r="36" spans="1:39" x14ac:dyDescent="0.25">
      <c r="A36" s="66">
        <f ca="1">Exceedance!U36</f>
        <v>43800</v>
      </c>
      <c r="B36" s="273">
        <v>7489.9999999999909</v>
      </c>
      <c r="C36" s="273">
        <v>7489.9999999999909</v>
      </c>
      <c r="D36" s="273">
        <v>7489.9999999999909</v>
      </c>
      <c r="E36" s="2">
        <v>7489.9999999999909</v>
      </c>
      <c r="F36" s="2">
        <v>7493.7717232532104</v>
      </c>
      <c r="G36" s="2">
        <v>7489.9999999999909</v>
      </c>
      <c r="H36" s="2">
        <v>7489.9999999999909</v>
      </c>
      <c r="I36" s="2">
        <v>7489.9999999999909</v>
      </c>
      <c r="J36" s="2">
        <v>7489.9999999999909</v>
      </c>
      <c r="K36" s="2">
        <v>7489.017017678364</v>
      </c>
      <c r="L36" s="2">
        <v>7489.9999999999909</v>
      </c>
      <c r="M36" s="2">
        <v>7489.9999999999909</v>
      </c>
      <c r="N36" s="2">
        <v>7489.9999999999909</v>
      </c>
      <c r="O36" s="2">
        <v>7489.9999999999909</v>
      </c>
      <c r="P36" s="2">
        <v>7489.9999999999909</v>
      </c>
      <c r="Q36" s="2">
        <v>7489.99999999999</v>
      </c>
      <c r="R36" s="2">
        <v>7489.9999999999909</v>
      </c>
      <c r="S36" s="2">
        <v>7489.9999999999909</v>
      </c>
      <c r="T36" s="2">
        <v>7489.9999999999909</v>
      </c>
      <c r="U36" s="2">
        <v>7489.9999999999909</v>
      </c>
      <c r="V36" s="2">
        <v>7489.9999999999927</v>
      </c>
      <c r="W36" s="2">
        <v>7489.99999999999</v>
      </c>
      <c r="X36" s="2">
        <v>7447.6167910657578</v>
      </c>
      <c r="Y36" s="2">
        <v>7476.5001484015065</v>
      </c>
      <c r="Z36" s="2">
        <v>7489.9999999999909</v>
      </c>
      <c r="AA36" s="2">
        <v>7489.9999999999909</v>
      </c>
      <c r="AB36" s="2">
        <v>7489.9999999999909</v>
      </c>
      <c r="AC36" s="2">
        <v>7489.99999999999</v>
      </c>
      <c r="AD36" s="2">
        <v>7489.9999999999909</v>
      </c>
      <c r="AE36" s="2">
        <v>7489.9999999999909</v>
      </c>
      <c r="AF36" s="2">
        <v>7489.9999999999909</v>
      </c>
      <c r="AG36" s="2">
        <v>7489.9999999999909</v>
      </c>
      <c r="AH36" s="2">
        <v>7461.9038658945738</v>
      </c>
      <c r="AI36" s="2">
        <v>7460.2453990986469</v>
      </c>
      <c r="AJ36" s="2">
        <v>7489.9999999999909</v>
      </c>
      <c r="AK36" s="2">
        <v>7489.9999999999909</v>
      </c>
      <c r="AL36" s="2">
        <v>7470.6032688395117</v>
      </c>
      <c r="AM36" s="2">
        <v>7489.9999999999909</v>
      </c>
    </row>
    <row r="37" spans="1:39" x14ac:dyDescent="0.25">
      <c r="A37" s="66">
        <f ca="1">Exceedance!U37</f>
        <v>43831</v>
      </c>
      <c r="B37" s="254">
        <v>7486.9999999999927</v>
      </c>
      <c r="C37" s="254">
        <v>7486.9999999999909</v>
      </c>
      <c r="D37" s="254">
        <v>7486.9999999999927</v>
      </c>
      <c r="E37" s="2">
        <v>7486.9999999999909</v>
      </c>
      <c r="F37" s="2">
        <v>7486.9999999999909</v>
      </c>
      <c r="G37" s="2">
        <v>7486.9999999999909</v>
      </c>
      <c r="H37" s="2">
        <v>7486.9999999999927</v>
      </c>
      <c r="I37" s="2">
        <v>7486.9999999999927</v>
      </c>
      <c r="J37" s="2">
        <v>7486.9999999999927</v>
      </c>
      <c r="K37" s="2">
        <v>7486.9999999999909</v>
      </c>
      <c r="L37" s="2">
        <v>7486.9999999999909</v>
      </c>
      <c r="M37" s="2">
        <v>7486.9999999999909</v>
      </c>
      <c r="N37" s="2">
        <v>7486.9999999999909</v>
      </c>
      <c r="O37" s="2">
        <v>7486.9999999999927</v>
      </c>
      <c r="P37" s="2">
        <v>7486.9999999999909</v>
      </c>
      <c r="Q37" s="2">
        <v>7486.9999999999909</v>
      </c>
      <c r="R37" s="2">
        <v>7486.9999999999909</v>
      </c>
      <c r="S37" s="2">
        <v>7486.9999999999927</v>
      </c>
      <c r="T37" s="2">
        <v>7486.9999999999909</v>
      </c>
      <c r="U37" s="2">
        <v>7486.9999999999909</v>
      </c>
      <c r="V37" s="2">
        <v>7486.9999999999909</v>
      </c>
      <c r="W37" s="2">
        <v>7486.9999999999927</v>
      </c>
      <c r="X37" s="2">
        <v>7447.1019504973792</v>
      </c>
      <c r="Y37" s="2">
        <v>7477.0661285121851</v>
      </c>
      <c r="Z37" s="2">
        <v>7486.9999999999927</v>
      </c>
      <c r="AA37" s="2">
        <v>7486.9999999999909</v>
      </c>
      <c r="AB37" s="2">
        <v>7486.9999999999909</v>
      </c>
      <c r="AC37" s="2">
        <v>7486.9999999999927</v>
      </c>
      <c r="AD37" s="2">
        <v>7486.9999999999909</v>
      </c>
      <c r="AE37" s="2">
        <v>7486.9999999999909</v>
      </c>
      <c r="AF37" s="2">
        <v>7486.9999999999909</v>
      </c>
      <c r="AG37" s="2">
        <v>7486.9999999999909</v>
      </c>
      <c r="AH37" s="2">
        <v>7461.691667496294</v>
      </c>
      <c r="AI37" s="2">
        <v>7460.6027630298431</v>
      </c>
      <c r="AJ37" s="2">
        <v>7486.9999999999909</v>
      </c>
      <c r="AK37" s="2">
        <v>7486.9999999999909</v>
      </c>
      <c r="AL37" s="2">
        <v>7470.5300663325579</v>
      </c>
      <c r="AM37" s="2">
        <v>7486.9999999999927</v>
      </c>
    </row>
    <row r="38" spans="1:39" x14ac:dyDescent="0.25">
      <c r="A38" s="66">
        <f ca="1">Exceedance!U38</f>
        <v>43862</v>
      </c>
      <c r="B38" s="254">
        <v>7484.99999999999</v>
      </c>
      <c r="C38" s="254">
        <v>7484.99999999999</v>
      </c>
      <c r="D38" s="254">
        <v>7484.99999999999</v>
      </c>
      <c r="E38" s="2">
        <v>7484.99999999999</v>
      </c>
      <c r="F38" s="2">
        <v>7484.99999999999</v>
      </c>
      <c r="G38" s="2">
        <v>7484.99999999999</v>
      </c>
      <c r="H38" s="2">
        <v>7484.99999999999</v>
      </c>
      <c r="I38" s="2">
        <v>7484.99999999999</v>
      </c>
      <c r="J38" s="2">
        <v>7484.99999999999</v>
      </c>
      <c r="K38" s="2">
        <v>7484.99999999999</v>
      </c>
      <c r="L38" s="2">
        <v>7484.99999999999</v>
      </c>
      <c r="M38" s="2">
        <v>7484.99999999999</v>
      </c>
      <c r="N38" s="2">
        <v>7484.99999999999</v>
      </c>
      <c r="O38" s="2">
        <v>7484.99999999999</v>
      </c>
      <c r="P38" s="2">
        <v>7484.99999999999</v>
      </c>
      <c r="Q38" s="2">
        <v>7484.99999999999</v>
      </c>
      <c r="R38" s="2">
        <v>7484.99999999999</v>
      </c>
      <c r="S38" s="2">
        <v>7484.9999999999891</v>
      </c>
      <c r="T38" s="2">
        <v>7484.99999999999</v>
      </c>
      <c r="U38" s="2">
        <v>7484.99999999999</v>
      </c>
      <c r="V38" s="2">
        <v>7484.99999999999</v>
      </c>
      <c r="W38" s="2">
        <v>7484.99999999999</v>
      </c>
      <c r="X38" s="2">
        <v>7447.1673730732082</v>
      </c>
      <c r="Y38" s="2">
        <v>7477.1953089075159</v>
      </c>
      <c r="Z38" s="2">
        <v>7484.99999999999</v>
      </c>
      <c r="AA38" s="2">
        <v>7484.99999999999</v>
      </c>
      <c r="AB38" s="2">
        <v>7484.99999999999</v>
      </c>
      <c r="AC38" s="2">
        <v>7484.99999999999</v>
      </c>
      <c r="AD38" s="2">
        <v>7484.99999999999</v>
      </c>
      <c r="AE38" s="2">
        <v>7484.99999999999</v>
      </c>
      <c r="AF38" s="2">
        <v>7484.99999999999</v>
      </c>
      <c r="AG38" s="2">
        <v>7484.99999999999</v>
      </c>
      <c r="AH38" s="2">
        <v>7461.0886098793189</v>
      </c>
      <c r="AI38" s="2">
        <v>7461.1863250414281</v>
      </c>
      <c r="AJ38" s="2">
        <v>7484.99999999999</v>
      </c>
      <c r="AK38" s="2">
        <v>7484.99999999999</v>
      </c>
      <c r="AL38" s="2">
        <v>7470.0872371034466</v>
      </c>
      <c r="AM38" s="2">
        <v>7484.99999999999</v>
      </c>
    </row>
    <row r="39" spans="1:39" x14ac:dyDescent="0.25">
      <c r="A39" s="66">
        <f ca="1">Exceedance!U39</f>
        <v>43891</v>
      </c>
      <c r="B39" s="254">
        <v>7484.4999999999891</v>
      </c>
      <c r="C39" s="254">
        <v>7484.4999999999891</v>
      </c>
      <c r="D39" s="254">
        <v>7484.4999999999891</v>
      </c>
      <c r="E39" s="2">
        <v>7484.4999999999891</v>
      </c>
      <c r="F39" s="2">
        <v>7484.4999999999891</v>
      </c>
      <c r="G39" s="2">
        <v>7484.4999999999891</v>
      </c>
      <c r="H39" s="2">
        <v>7484.4999999999891</v>
      </c>
      <c r="I39" s="2">
        <v>7484.4999999999873</v>
      </c>
      <c r="J39" s="2">
        <v>7484.4999999999891</v>
      </c>
      <c r="K39" s="2">
        <v>7484.4999999999891</v>
      </c>
      <c r="L39" s="2">
        <v>7484.4999999999891</v>
      </c>
      <c r="M39" s="2">
        <v>7484.4999999999891</v>
      </c>
      <c r="N39" s="2">
        <v>7484.4999999999891</v>
      </c>
      <c r="O39" s="2">
        <v>7484.4999999999891</v>
      </c>
      <c r="P39" s="2">
        <v>7484.4999999999891</v>
      </c>
      <c r="Q39" s="2">
        <v>7484.4999999999891</v>
      </c>
      <c r="R39" s="2">
        <v>7484.4999999999891</v>
      </c>
      <c r="S39" s="2">
        <v>7484.4999999999891</v>
      </c>
      <c r="T39" s="2">
        <v>7484.4999999999891</v>
      </c>
      <c r="U39" s="2">
        <v>7484.4999999999891</v>
      </c>
      <c r="V39" s="2">
        <v>7484.4999999999891</v>
      </c>
      <c r="W39" s="2">
        <v>7484.4999999999891</v>
      </c>
      <c r="X39" s="2">
        <v>7448.6937442720391</v>
      </c>
      <c r="Y39" s="2">
        <v>7481.6523235087852</v>
      </c>
      <c r="Z39" s="2">
        <v>7484.4999999999891</v>
      </c>
      <c r="AA39" s="2">
        <v>7484.4999999999891</v>
      </c>
      <c r="AB39" s="2">
        <v>7484.4999999999891</v>
      </c>
      <c r="AC39" s="2">
        <v>7484.4999999999891</v>
      </c>
      <c r="AD39" s="2">
        <v>7484.4999999999891</v>
      </c>
      <c r="AE39" s="2">
        <v>7484.4999999999891</v>
      </c>
      <c r="AF39" s="2">
        <v>7484.4999999999891</v>
      </c>
      <c r="AG39" s="2">
        <v>7484.4999999999891</v>
      </c>
      <c r="AH39" s="2">
        <v>7461.0313964877005</v>
      </c>
      <c r="AI39" s="2">
        <v>7461.4762078860558</v>
      </c>
      <c r="AJ39" s="2">
        <v>7484.4999999999891</v>
      </c>
      <c r="AK39" s="2">
        <v>7484.4999999999891</v>
      </c>
      <c r="AL39" s="2">
        <v>7470.926428194065</v>
      </c>
      <c r="AM39" s="2">
        <v>7484.4999999999891</v>
      </c>
    </row>
    <row r="40" spans="1:39" x14ac:dyDescent="0.25">
      <c r="A40" s="66">
        <f ca="1">Exceedance!U40</f>
        <v>43922</v>
      </c>
      <c r="B40" s="254">
        <v>7490.9090289337755</v>
      </c>
      <c r="C40" s="254">
        <v>7490.9090289337755</v>
      </c>
      <c r="D40" s="254">
        <v>7490.9090289337755</v>
      </c>
      <c r="E40" s="2">
        <v>7485.6134092907059</v>
      </c>
      <c r="F40" s="2">
        <v>7491.0000000001237</v>
      </c>
      <c r="G40" s="2">
        <v>7491.0000000001237</v>
      </c>
      <c r="H40" s="2">
        <v>7491.0000000001237</v>
      </c>
      <c r="I40" s="2">
        <v>7489.2198412058478</v>
      </c>
      <c r="J40" s="2">
        <v>7491.0000000001237</v>
      </c>
      <c r="K40" s="2">
        <v>7488.8892178383621</v>
      </c>
      <c r="L40" s="2">
        <v>7486.2102345646408</v>
      </c>
      <c r="M40" s="2">
        <v>7491.0000000001237</v>
      </c>
      <c r="N40" s="2">
        <v>7491.0000000001237</v>
      </c>
      <c r="O40" s="2">
        <v>7491.0000000001237</v>
      </c>
      <c r="P40" s="2">
        <v>7488.092023317743</v>
      </c>
      <c r="Q40" s="2">
        <v>7491.0000000001237</v>
      </c>
      <c r="R40" s="2">
        <v>7491.0000000001237</v>
      </c>
      <c r="S40" s="2">
        <v>7488.9135642451865</v>
      </c>
      <c r="T40" s="2">
        <v>7486.5872570806214</v>
      </c>
      <c r="U40" s="2">
        <v>7491.0000000001237</v>
      </c>
      <c r="V40" s="2">
        <v>7488.2102060669704</v>
      </c>
      <c r="W40" s="2">
        <v>7486.7039877075249</v>
      </c>
      <c r="X40" s="2">
        <v>7451.1191803302681</v>
      </c>
      <c r="Y40" s="2">
        <v>7491.0000000001819</v>
      </c>
      <c r="Z40" s="2">
        <v>7488.3597961035448</v>
      </c>
      <c r="AA40" s="2">
        <v>7491.0000000001237</v>
      </c>
      <c r="AB40" s="2">
        <v>7491.0000000001237</v>
      </c>
      <c r="AC40" s="2">
        <v>7489.8127026172742</v>
      </c>
      <c r="AD40" s="2">
        <v>7491.0000000001237</v>
      </c>
      <c r="AE40" s="2">
        <v>7488.3400099910132</v>
      </c>
      <c r="AF40" s="2">
        <v>7490.8406893275387</v>
      </c>
      <c r="AG40" s="2">
        <v>7491.0000000001237</v>
      </c>
      <c r="AH40" s="2">
        <v>7461.7080418320811</v>
      </c>
      <c r="AI40" s="2">
        <v>7463.5390046909179</v>
      </c>
      <c r="AJ40" s="2">
        <v>7489.6851105945289</v>
      </c>
      <c r="AK40" s="2">
        <v>7488.1582344035378</v>
      </c>
      <c r="AL40" s="2">
        <v>7471.0639547267883</v>
      </c>
      <c r="AM40" s="2">
        <v>7484.4386532025574</v>
      </c>
    </row>
    <row r="41" spans="1:39" x14ac:dyDescent="0.25">
      <c r="A41" s="66">
        <f ca="1">Exceedance!U41</f>
        <v>43952</v>
      </c>
      <c r="B41" s="254">
        <v>7495.0000000001928</v>
      </c>
      <c r="C41" s="254">
        <v>7495.0000000001928</v>
      </c>
      <c r="D41" s="254">
        <v>7495.0000000001928</v>
      </c>
      <c r="E41" s="2">
        <v>7494.9999999999927</v>
      </c>
      <c r="F41" s="2">
        <v>7495.0000000001883</v>
      </c>
      <c r="G41" s="2">
        <v>7495.0000000001883</v>
      </c>
      <c r="H41" s="2">
        <v>7495.0000000001883</v>
      </c>
      <c r="I41" s="2">
        <v>7494.9999999999927</v>
      </c>
      <c r="J41" s="2">
        <v>7495.0000000001883</v>
      </c>
      <c r="K41" s="2">
        <v>7492.4691836334187</v>
      </c>
      <c r="L41" s="2">
        <v>7490.6675220682864</v>
      </c>
      <c r="M41" s="2">
        <v>7495.0000000001883</v>
      </c>
      <c r="N41" s="2">
        <v>7495.0000000001883</v>
      </c>
      <c r="O41" s="2">
        <v>7495.0000000001883</v>
      </c>
      <c r="P41" s="2">
        <v>7474.1571604837227</v>
      </c>
      <c r="Q41" s="2">
        <v>7493.284237768883</v>
      </c>
      <c r="R41" s="2">
        <v>7495.0000000001883</v>
      </c>
      <c r="S41" s="2">
        <v>7494.9999999999927</v>
      </c>
      <c r="T41" s="2">
        <v>7494.9999999999927</v>
      </c>
      <c r="U41" s="2">
        <v>7495.0000000001883</v>
      </c>
      <c r="V41" s="2">
        <v>7494.9999999999927</v>
      </c>
      <c r="W41" s="2">
        <v>7485.9936847910021</v>
      </c>
      <c r="X41" s="2">
        <v>7462.0215910498518</v>
      </c>
      <c r="Y41" s="2">
        <v>7495.0000000001883</v>
      </c>
      <c r="Z41" s="2">
        <v>7494.9999999999927</v>
      </c>
      <c r="AA41" s="2">
        <v>7495.0000000001883</v>
      </c>
      <c r="AB41" s="2">
        <v>7495.0000000001883</v>
      </c>
      <c r="AC41" s="2">
        <v>7490.9327582094229</v>
      </c>
      <c r="AD41" s="2">
        <v>7495.0000000001883</v>
      </c>
      <c r="AE41" s="2">
        <v>7490.9127495188977</v>
      </c>
      <c r="AF41" s="2">
        <v>7474.3334104856822</v>
      </c>
      <c r="AG41" s="2">
        <v>7495.0000000001883</v>
      </c>
      <c r="AH41" s="2">
        <v>7466.6647562005155</v>
      </c>
      <c r="AI41" s="2">
        <v>7473.0260944339198</v>
      </c>
      <c r="AJ41" s="2">
        <v>7492.220641432963</v>
      </c>
      <c r="AK41" s="2">
        <v>7490.3379208542365</v>
      </c>
      <c r="AL41" s="2">
        <v>7472.2814199309005</v>
      </c>
      <c r="AM41" s="2">
        <v>7485.3217542486482</v>
      </c>
    </row>
    <row r="42" spans="1:39" x14ac:dyDescent="0.25">
      <c r="A42" s="66">
        <f ca="1">Exceedance!U42</f>
        <v>43983</v>
      </c>
      <c r="B42" s="254">
        <v>7516.3999999999905</v>
      </c>
      <c r="C42" s="254">
        <v>7516.3999999999924</v>
      </c>
      <c r="D42" s="254">
        <v>7516.3999999999905</v>
      </c>
      <c r="E42" s="2">
        <v>7516.3999999999905</v>
      </c>
      <c r="F42" s="2">
        <v>7516.3999999999905</v>
      </c>
      <c r="G42" s="2">
        <v>7516.3999999999924</v>
      </c>
      <c r="H42" s="2">
        <v>7516.3999999999905</v>
      </c>
      <c r="I42" s="2">
        <v>7506.7062415552682</v>
      </c>
      <c r="J42" s="2">
        <v>7503.4723610310621</v>
      </c>
      <c r="K42" s="2">
        <v>7504.154409142765</v>
      </c>
      <c r="L42" s="2">
        <v>7516.3999999999905</v>
      </c>
      <c r="M42" s="2">
        <v>7508.2256284294435</v>
      </c>
      <c r="N42" s="2">
        <v>7516.3999999999905</v>
      </c>
      <c r="O42" s="2">
        <v>7512.7714963310618</v>
      </c>
      <c r="P42" s="2">
        <v>7516.3999999999896</v>
      </c>
      <c r="Q42" s="2">
        <v>7516.3999999999905</v>
      </c>
      <c r="R42" s="2">
        <v>7516.3999999999905</v>
      </c>
      <c r="S42" s="2">
        <v>7514.8773987942859</v>
      </c>
      <c r="T42" s="2">
        <v>7516.3999999999905</v>
      </c>
      <c r="U42" s="2">
        <v>7506.1074918044615</v>
      </c>
      <c r="V42" s="2">
        <v>7509.7218109876148</v>
      </c>
      <c r="W42" s="2">
        <v>7482.1174670292194</v>
      </c>
      <c r="X42" s="2">
        <v>7480.3338565016957</v>
      </c>
      <c r="Y42" s="2">
        <v>7504.530646710873</v>
      </c>
      <c r="Z42" s="2">
        <v>7516.3999999999905</v>
      </c>
      <c r="AA42" s="2">
        <v>7510.2305626699663</v>
      </c>
      <c r="AB42" s="2">
        <v>7513.0827758401665</v>
      </c>
      <c r="AC42" s="2">
        <v>7516.3999999999905</v>
      </c>
      <c r="AD42" s="2">
        <v>7516.3999999999905</v>
      </c>
      <c r="AE42" s="2">
        <v>7512.8238684504786</v>
      </c>
      <c r="AF42" s="2">
        <v>7516.3999999999896</v>
      </c>
      <c r="AG42" s="2">
        <v>7491.4121839014497</v>
      </c>
      <c r="AH42" s="2">
        <v>7473.3882578324819</v>
      </c>
      <c r="AI42" s="2">
        <v>7509.3564606700184</v>
      </c>
      <c r="AJ42" s="2">
        <v>7516.3999999999905</v>
      </c>
      <c r="AK42" s="2">
        <v>7494.0075581423253</v>
      </c>
      <c r="AL42" s="2">
        <v>7504.8704743016397</v>
      </c>
      <c r="AM42" s="2">
        <v>7516.3999999999905</v>
      </c>
    </row>
    <row r="43" spans="1:39" x14ac:dyDescent="0.25">
      <c r="A43" s="66">
        <f ca="1">Exceedance!U43</f>
        <v>44013</v>
      </c>
      <c r="B43" s="254">
        <v>7516.3999999999924</v>
      </c>
      <c r="C43" s="254">
        <v>7516.3999999999924</v>
      </c>
      <c r="D43" s="254">
        <v>7516.3999999999924</v>
      </c>
      <c r="E43" s="2">
        <v>7516.3999999999924</v>
      </c>
      <c r="F43" s="2">
        <v>7516.3999999999924</v>
      </c>
      <c r="G43" s="2">
        <v>7516.3999999999924</v>
      </c>
      <c r="H43" s="2">
        <v>7516.3999999999924</v>
      </c>
      <c r="I43" s="2">
        <v>7502.9748271076996</v>
      </c>
      <c r="J43" s="2">
        <v>7498.9270719853366</v>
      </c>
      <c r="K43" s="2">
        <v>7500.5500750151023</v>
      </c>
      <c r="L43" s="2">
        <v>7516.3999999999924</v>
      </c>
      <c r="M43" s="2">
        <v>7505.3155808537558</v>
      </c>
      <c r="N43" s="2">
        <v>7516.3999999999924</v>
      </c>
      <c r="O43" s="2">
        <v>7510.2098362144507</v>
      </c>
      <c r="P43" s="2">
        <v>7516.3999999999924</v>
      </c>
      <c r="Q43" s="2">
        <v>7516.3999999999924</v>
      </c>
      <c r="R43" s="2">
        <v>7516.3999999999924</v>
      </c>
      <c r="S43" s="2">
        <v>7515.4177044209709</v>
      </c>
      <c r="T43" s="2">
        <v>7516.3999999999924</v>
      </c>
      <c r="U43" s="2">
        <v>7500.9452611586739</v>
      </c>
      <c r="V43" s="2">
        <v>7505.6401847921543</v>
      </c>
      <c r="W43" s="2">
        <v>7470.3352938372718</v>
      </c>
      <c r="X43" s="2">
        <v>7475.2176062709641</v>
      </c>
      <c r="Y43" s="2">
        <v>7499.8997929426041</v>
      </c>
      <c r="Z43" s="2">
        <v>7516.3999999999924</v>
      </c>
      <c r="AA43" s="2">
        <v>7507.6181341987767</v>
      </c>
      <c r="AB43" s="2">
        <v>7511.1468093982994</v>
      </c>
      <c r="AC43" s="2">
        <v>7516.3999999999924</v>
      </c>
      <c r="AD43" s="2">
        <v>7516.3999999999924</v>
      </c>
      <c r="AE43" s="2">
        <v>7510.5849085224145</v>
      </c>
      <c r="AF43" s="2">
        <v>7516.3999999999924</v>
      </c>
      <c r="AG43" s="2">
        <v>7482.1543068714991</v>
      </c>
      <c r="AH43" s="2">
        <v>7466.0087731833892</v>
      </c>
      <c r="AI43" s="2">
        <v>7509.7079651156018</v>
      </c>
      <c r="AJ43" s="2">
        <v>7516.3999999999924</v>
      </c>
      <c r="AK43" s="2">
        <v>7487.6966015683302</v>
      </c>
      <c r="AL43" s="2">
        <v>7513.3250855023825</v>
      </c>
      <c r="AM43" s="2">
        <v>7516.3999999999924</v>
      </c>
    </row>
    <row r="44" spans="1:39" x14ac:dyDescent="0.25">
      <c r="A44" s="66">
        <f ca="1">Exceedance!U44</f>
        <v>44044</v>
      </c>
      <c r="B44" s="254">
        <v>7511.5617289698293</v>
      </c>
      <c r="C44" s="254">
        <v>7511.5617289698275</v>
      </c>
      <c r="D44" s="254">
        <v>7511.5617289698293</v>
      </c>
      <c r="E44" s="2">
        <v>7518.5157156220048</v>
      </c>
      <c r="F44" s="2">
        <v>7511.4606502088245</v>
      </c>
      <c r="G44" s="2">
        <v>7511.9836961954352</v>
      </c>
      <c r="H44" s="2">
        <v>7510.7892476604729</v>
      </c>
      <c r="I44" s="2">
        <v>7496.9625024319466</v>
      </c>
      <c r="J44" s="2">
        <v>7493.1109999967166</v>
      </c>
      <c r="K44" s="2">
        <v>7493.7472977489451</v>
      </c>
      <c r="L44" s="2">
        <v>7509.8455847162049</v>
      </c>
      <c r="M44" s="2">
        <v>7500.7167833621634</v>
      </c>
      <c r="N44" s="2">
        <v>7511.8313412992347</v>
      </c>
      <c r="O44" s="2">
        <v>7505.0722100101284</v>
      </c>
      <c r="P44" s="2">
        <v>7518.665154329381</v>
      </c>
      <c r="Q44" s="2">
        <v>7510.0797984790688</v>
      </c>
      <c r="R44" s="2">
        <v>7513.4929528026014</v>
      </c>
      <c r="S44" s="2">
        <v>7507.9831467275508</v>
      </c>
      <c r="T44" s="2">
        <v>7513.2009989559556</v>
      </c>
      <c r="U44" s="2">
        <v>7495.1220829887588</v>
      </c>
      <c r="V44" s="2">
        <v>7500.5881522262962</v>
      </c>
      <c r="W44" s="2">
        <v>7458.8492400180721</v>
      </c>
      <c r="X44" s="2">
        <v>7467.3517598778271</v>
      </c>
      <c r="Y44" s="2">
        <v>7492.9009114574274</v>
      </c>
      <c r="Z44" s="2">
        <v>7509.688574417778</v>
      </c>
      <c r="AA44" s="2">
        <v>7503.4547094337959</v>
      </c>
      <c r="AB44" s="2">
        <v>7506.2779455809814</v>
      </c>
      <c r="AC44" s="2">
        <v>7513.1902736599659</v>
      </c>
      <c r="AD44" s="2">
        <v>7510.3751685252291</v>
      </c>
      <c r="AE44" s="2">
        <v>7505.9881698827203</v>
      </c>
      <c r="AF44" s="2">
        <v>7511.7971554586511</v>
      </c>
      <c r="AG44" s="2">
        <v>7472.9323667319941</v>
      </c>
      <c r="AH44" s="2">
        <v>7456.6664417069414</v>
      </c>
      <c r="AI44" s="2">
        <v>7505.6172661054461</v>
      </c>
      <c r="AJ44" s="2">
        <v>7509.3604006084406</v>
      </c>
      <c r="AK44" s="2">
        <v>7479.0614011885</v>
      </c>
      <c r="AL44" s="2">
        <v>7510.2484279182117</v>
      </c>
      <c r="AM44" s="2">
        <v>7513.5796503478505</v>
      </c>
    </row>
    <row r="45" spans="1:39" x14ac:dyDescent="0.25">
      <c r="A45" s="66">
        <f ca="1">Exceedance!U45</f>
        <v>44075</v>
      </c>
      <c r="B45" s="254">
        <v>7503.5465662544811</v>
      </c>
      <c r="C45" s="254">
        <v>7503.5465662544811</v>
      </c>
      <c r="D45" s="254">
        <v>7503.5465662544811</v>
      </c>
      <c r="E45" s="2">
        <v>7515.2602263235149</v>
      </c>
      <c r="F45" s="2">
        <v>7506.8340694051985</v>
      </c>
      <c r="G45" s="2">
        <v>7508.1012454752972</v>
      </c>
      <c r="H45" s="2">
        <v>7503.1563907825739</v>
      </c>
      <c r="I45" s="2">
        <v>7492.8614741324209</v>
      </c>
      <c r="J45" s="2">
        <v>7487.8278229642965</v>
      </c>
      <c r="K45" s="2">
        <v>7489.0037606407232</v>
      </c>
      <c r="L45" s="2">
        <v>7501.0641195194394</v>
      </c>
      <c r="M45" s="2">
        <v>7496.5801741604146</v>
      </c>
      <c r="N45" s="2">
        <v>7506.2056686561864</v>
      </c>
      <c r="O45" s="2">
        <v>7497.9999999997617</v>
      </c>
      <c r="P45" s="2">
        <v>7514.2632756145804</v>
      </c>
      <c r="Q45" s="2">
        <v>7502.5533608433707</v>
      </c>
      <c r="R45" s="2">
        <v>7508.7048261915252</v>
      </c>
      <c r="S45" s="2">
        <v>7499.1703383405411</v>
      </c>
      <c r="T45" s="2">
        <v>7506.4699077177975</v>
      </c>
      <c r="U45" s="2">
        <v>7490.0720639266374</v>
      </c>
      <c r="V45" s="2">
        <v>7495.2730249475117</v>
      </c>
      <c r="W45" s="2">
        <v>7449.400706202221</v>
      </c>
      <c r="X45" s="2">
        <v>7464.4421664725887</v>
      </c>
      <c r="Y45" s="2">
        <v>7488.3823932158375</v>
      </c>
      <c r="Z45" s="2">
        <v>7500.2956526998623</v>
      </c>
      <c r="AA45" s="2">
        <v>7497.9999999998154</v>
      </c>
      <c r="AB45" s="2">
        <v>7499.2754449385111</v>
      </c>
      <c r="AC45" s="2">
        <v>7506.7406000043848</v>
      </c>
      <c r="AD45" s="2">
        <v>7502.3103113379211</v>
      </c>
      <c r="AE45" s="2">
        <v>7497.9999999999927</v>
      </c>
      <c r="AF45" s="2">
        <v>7504.2846039307697</v>
      </c>
      <c r="AG45" s="2">
        <v>7464.8260374935498</v>
      </c>
      <c r="AH45" s="2">
        <v>7453.0335023206981</v>
      </c>
      <c r="AI45" s="2">
        <v>7498.3050238982696</v>
      </c>
      <c r="AJ45" s="2">
        <v>7500.931298737195</v>
      </c>
      <c r="AK45" s="2">
        <v>7471.7460974392816</v>
      </c>
      <c r="AL45" s="2">
        <v>7506.0255695110582</v>
      </c>
      <c r="AM45" s="2">
        <v>7506.1384977174912</v>
      </c>
    </row>
    <row r="46" spans="1:39" x14ac:dyDescent="0.25">
      <c r="A46" s="66">
        <f ca="1">Exceedance!U46</f>
        <v>44105</v>
      </c>
      <c r="B46" s="254">
        <v>7496.4999999999518</v>
      </c>
      <c r="C46" s="254">
        <v>7496.4999999999518</v>
      </c>
      <c r="D46" s="254">
        <v>7496.4999999999527</v>
      </c>
      <c r="E46" s="2">
        <v>7509.8954433108902</v>
      </c>
      <c r="F46" s="2">
        <v>7503.0593468730776</v>
      </c>
      <c r="G46" s="2">
        <v>7502.2769230758022</v>
      </c>
      <c r="H46" s="2">
        <v>7496.4999999999545</v>
      </c>
      <c r="I46" s="2">
        <v>7491.0895091742877</v>
      </c>
      <c r="J46" s="2">
        <v>7486.0019807824674</v>
      </c>
      <c r="K46" s="2">
        <v>7489.4647857860855</v>
      </c>
      <c r="L46" s="2">
        <v>7496.4999999999663</v>
      </c>
      <c r="M46" s="2">
        <v>7494.6048971077262</v>
      </c>
      <c r="N46" s="2">
        <v>7497.8297496164751</v>
      </c>
      <c r="O46" s="2">
        <v>7496.4999999999827</v>
      </c>
      <c r="P46" s="2">
        <v>7507.9569063561776</v>
      </c>
      <c r="Q46" s="2">
        <v>7496.4999999999573</v>
      </c>
      <c r="R46" s="2">
        <v>7502.8972655463203</v>
      </c>
      <c r="S46" s="2">
        <v>7496.4999999999773</v>
      </c>
      <c r="T46" s="2">
        <v>7496.739831150292</v>
      </c>
      <c r="U46" s="2">
        <v>7488.2556011419993</v>
      </c>
      <c r="V46" s="2">
        <v>7493.1295883745288</v>
      </c>
      <c r="W46" s="2">
        <v>7446.5589682544451</v>
      </c>
      <c r="X46" s="2">
        <v>7462.6087073661856</v>
      </c>
      <c r="Y46" s="2">
        <v>7487.1415044179666</v>
      </c>
      <c r="Z46" s="2">
        <v>7496.4999999999709</v>
      </c>
      <c r="AA46" s="2">
        <v>7496.4999999999827</v>
      </c>
      <c r="AB46" s="2">
        <v>7496.4999999999754</v>
      </c>
      <c r="AC46" s="2">
        <v>7497.9837482824842</v>
      </c>
      <c r="AD46" s="2">
        <v>7496.4999999999591</v>
      </c>
      <c r="AE46" s="2">
        <v>7496.3422676697182</v>
      </c>
      <c r="AF46" s="2">
        <v>7496.4999999999472</v>
      </c>
      <c r="AG46" s="2">
        <v>7460.795238976164</v>
      </c>
      <c r="AH46" s="2">
        <v>7453.1719733857008</v>
      </c>
      <c r="AI46" s="2">
        <v>7496.4999999999818</v>
      </c>
      <c r="AJ46" s="2">
        <v>7496.4999999999663</v>
      </c>
      <c r="AK46" s="2">
        <v>7468.9268691965972</v>
      </c>
      <c r="AL46" s="2">
        <v>7496.9657984225314</v>
      </c>
      <c r="AM46" s="2">
        <v>7496.4999999999363</v>
      </c>
    </row>
    <row r="47" spans="1:39" x14ac:dyDescent="0.25">
      <c r="A47" s="66">
        <f ca="1">Exceedance!U47</f>
        <v>44136</v>
      </c>
      <c r="B47" s="254">
        <v>7494.9999999999927</v>
      </c>
      <c r="C47" s="254">
        <v>7494.9999999999909</v>
      </c>
      <c r="D47" s="254">
        <v>7494.9999999999909</v>
      </c>
      <c r="E47" s="2">
        <v>7502.3774611800327</v>
      </c>
      <c r="F47" s="2">
        <v>7494.9999999999882</v>
      </c>
      <c r="G47" s="2">
        <v>7494.9999999999882</v>
      </c>
      <c r="H47" s="2">
        <v>7494.9999999999909</v>
      </c>
      <c r="I47" s="2">
        <v>7492.0600334366945</v>
      </c>
      <c r="J47" s="2">
        <v>7487.2555285374438</v>
      </c>
      <c r="K47" s="2">
        <v>7492.6368712628819</v>
      </c>
      <c r="L47" s="2">
        <v>7494.9999999999909</v>
      </c>
      <c r="M47" s="2">
        <v>7494.9999999999936</v>
      </c>
      <c r="N47" s="2">
        <v>7494.9999999999909</v>
      </c>
      <c r="O47" s="2">
        <v>7494.9999999999927</v>
      </c>
      <c r="P47" s="2">
        <v>7499.2148521491217</v>
      </c>
      <c r="Q47" s="2">
        <v>7494.9999999999927</v>
      </c>
      <c r="R47" s="2">
        <v>7494.9999999999882</v>
      </c>
      <c r="S47" s="2">
        <v>7494.9999999999927</v>
      </c>
      <c r="T47" s="2">
        <v>7494.9999999999927</v>
      </c>
      <c r="U47" s="2">
        <v>7489.5727224846041</v>
      </c>
      <c r="V47" s="2">
        <v>7494.5296807245068</v>
      </c>
      <c r="W47" s="2">
        <v>7446.8879807257017</v>
      </c>
      <c r="X47" s="2">
        <v>7463.8640058620849</v>
      </c>
      <c r="Y47" s="2">
        <v>7489.3245938371865</v>
      </c>
      <c r="Z47" s="2">
        <v>7494.9999999999909</v>
      </c>
      <c r="AA47" s="2">
        <v>7494.9999999999927</v>
      </c>
      <c r="AB47" s="2">
        <v>7494.9999999999927</v>
      </c>
      <c r="AC47" s="2">
        <v>7494.9999999999909</v>
      </c>
      <c r="AD47" s="2">
        <v>7494.9999999999909</v>
      </c>
      <c r="AE47" s="2">
        <v>7494.9999999999909</v>
      </c>
      <c r="AF47" s="2">
        <v>7494.9999999999909</v>
      </c>
      <c r="AG47" s="2">
        <v>7460.8949574040662</v>
      </c>
      <c r="AH47" s="2">
        <v>7455.0526063078705</v>
      </c>
      <c r="AI47" s="2">
        <v>7494.9999999999927</v>
      </c>
      <c r="AJ47" s="2">
        <v>7494.9999999999909</v>
      </c>
      <c r="AK47" s="2">
        <v>7469.9270034404672</v>
      </c>
      <c r="AL47" s="2">
        <v>7494.9999999999909</v>
      </c>
      <c r="AM47" s="2">
        <v>7494.9999999999927</v>
      </c>
    </row>
    <row r="48" spans="1:39" x14ac:dyDescent="0.25">
      <c r="A48" s="66">
        <f ca="1">Exceedance!U48</f>
        <v>44166</v>
      </c>
      <c r="B48" s="254">
        <v>7489.9999999999909</v>
      </c>
      <c r="C48" s="254">
        <v>7489.9999999999909</v>
      </c>
      <c r="D48" s="254">
        <v>7489.9999999999909</v>
      </c>
      <c r="E48" s="2">
        <v>7493.1319001928587</v>
      </c>
      <c r="F48" s="2">
        <v>7489.9999999999909</v>
      </c>
      <c r="G48" s="2">
        <v>7489.9999999999909</v>
      </c>
      <c r="H48" s="2">
        <v>7489.9999999999909</v>
      </c>
      <c r="I48" s="2">
        <v>7489.9999999999909</v>
      </c>
      <c r="J48" s="2">
        <v>7487.9308919596815</v>
      </c>
      <c r="K48" s="2">
        <v>7489.9999999999909</v>
      </c>
      <c r="L48" s="2">
        <v>7489.9999999999909</v>
      </c>
      <c r="M48" s="2">
        <v>7489.99999999999</v>
      </c>
      <c r="N48" s="2">
        <v>7489.9999999999909</v>
      </c>
      <c r="O48" s="2">
        <v>7489.9999999999909</v>
      </c>
      <c r="P48" s="2">
        <v>7489.99999999999</v>
      </c>
      <c r="Q48" s="2">
        <v>7489.9999999999909</v>
      </c>
      <c r="R48" s="2">
        <v>7489.9999999999909</v>
      </c>
      <c r="S48" s="2">
        <v>7489.9999999999909</v>
      </c>
      <c r="T48" s="2">
        <v>7489.9999999999909</v>
      </c>
      <c r="U48" s="2">
        <v>7489.9999999999927</v>
      </c>
      <c r="V48" s="2">
        <v>7489.9999999999909</v>
      </c>
      <c r="W48" s="2">
        <v>7446.6238631996011</v>
      </c>
      <c r="X48" s="2">
        <v>7464.8280684003812</v>
      </c>
      <c r="Y48" s="2">
        <v>7489.9999999999945</v>
      </c>
      <c r="Z48" s="2">
        <v>7489.9999999999909</v>
      </c>
      <c r="AA48" s="2">
        <v>7489.9999999999909</v>
      </c>
      <c r="AB48" s="2">
        <v>7489.9999999999909</v>
      </c>
      <c r="AC48" s="2">
        <v>7489.9999999999909</v>
      </c>
      <c r="AD48" s="2">
        <v>7489.9999999999909</v>
      </c>
      <c r="AE48" s="2">
        <v>7489.9999999999909</v>
      </c>
      <c r="AF48" s="2">
        <v>7489.9999999999909</v>
      </c>
      <c r="AG48" s="2">
        <v>7460.8500081365928</v>
      </c>
      <c r="AH48" s="2">
        <v>7455.8816048725275</v>
      </c>
      <c r="AI48" s="2">
        <v>7489.99999999999</v>
      </c>
      <c r="AJ48" s="2">
        <v>7489.9999999999909</v>
      </c>
      <c r="AK48" s="2">
        <v>7470.2409600601677</v>
      </c>
      <c r="AL48" s="2">
        <v>7489.9999999999909</v>
      </c>
      <c r="AM48" s="2">
        <v>7489.9999999999909</v>
      </c>
    </row>
    <row r="49" spans="1:39" x14ac:dyDescent="0.25">
      <c r="A49" s="66">
        <f ca="1">Exceedance!U49</f>
        <v>44197</v>
      </c>
      <c r="B49" s="254">
        <v>7486.9999999999909</v>
      </c>
      <c r="C49" s="254">
        <v>7486.9999999999909</v>
      </c>
      <c r="D49" s="254">
        <v>7486.9999999999909</v>
      </c>
      <c r="E49" s="2">
        <v>7486.9999999999909</v>
      </c>
      <c r="F49" s="2">
        <v>7486.9999999999909</v>
      </c>
      <c r="G49" s="2">
        <v>7486.9999999999909</v>
      </c>
      <c r="H49" s="2">
        <v>7486.9999999999909</v>
      </c>
      <c r="I49" s="2">
        <v>7486.9999999999909</v>
      </c>
      <c r="J49" s="2">
        <v>7486.9999999999909</v>
      </c>
      <c r="K49" s="2">
        <v>7486.9999999999909</v>
      </c>
      <c r="L49" s="2">
        <v>7486.9999999999909</v>
      </c>
      <c r="M49" s="2">
        <v>7486.9999999999927</v>
      </c>
      <c r="N49" s="2">
        <v>7486.9999999999909</v>
      </c>
      <c r="O49" s="2">
        <v>7486.9999999999909</v>
      </c>
      <c r="P49" s="2">
        <v>7486.9999999999927</v>
      </c>
      <c r="Q49" s="2">
        <v>7486.9999999999909</v>
      </c>
      <c r="R49" s="2">
        <v>7486.9999999999909</v>
      </c>
      <c r="S49" s="2">
        <v>7486.9999999999909</v>
      </c>
      <c r="T49" s="2">
        <v>7486.9999999999909</v>
      </c>
      <c r="U49" s="2">
        <v>7486.9999999999909</v>
      </c>
      <c r="V49" s="2">
        <v>7486.9999999999909</v>
      </c>
      <c r="W49" s="2">
        <v>7446.0478453902051</v>
      </c>
      <c r="X49" s="2">
        <v>7465.3218550874572</v>
      </c>
      <c r="Y49" s="2">
        <v>7486.9999999999909</v>
      </c>
      <c r="Z49" s="2">
        <v>7486.9999999999909</v>
      </c>
      <c r="AA49" s="2">
        <v>7486.9999999999909</v>
      </c>
      <c r="AB49" s="2">
        <v>7486.9999999999909</v>
      </c>
      <c r="AC49" s="2">
        <v>7486.9999999999909</v>
      </c>
      <c r="AD49" s="2">
        <v>7486.9999999999909</v>
      </c>
      <c r="AE49" s="2">
        <v>7486.9999999999909</v>
      </c>
      <c r="AF49" s="2">
        <v>7486.9999999999927</v>
      </c>
      <c r="AG49" s="2">
        <v>7460.5534043000362</v>
      </c>
      <c r="AH49" s="2">
        <v>7456.1597691749948</v>
      </c>
      <c r="AI49" s="2">
        <v>7486.9999999999927</v>
      </c>
      <c r="AJ49" s="2">
        <v>7486.9999999999909</v>
      </c>
      <c r="AK49" s="2">
        <v>7470.1150637989658</v>
      </c>
      <c r="AL49" s="2">
        <v>7486.9999999999927</v>
      </c>
      <c r="AM49" s="2">
        <v>7486.9999999999909</v>
      </c>
    </row>
    <row r="50" spans="1:39" x14ac:dyDescent="0.25">
      <c r="A50" s="66">
        <f ca="1">Exceedance!U50</f>
        <v>44228</v>
      </c>
      <c r="B50" s="254">
        <v>7484.99999999999</v>
      </c>
      <c r="C50" s="254">
        <v>7484.99999999999</v>
      </c>
      <c r="D50" s="254">
        <v>7484.99999999999</v>
      </c>
      <c r="E50" s="2">
        <v>7484.99999999999</v>
      </c>
      <c r="F50" s="2">
        <v>7484.99999999999</v>
      </c>
      <c r="G50" s="2">
        <v>7484.99999999999</v>
      </c>
      <c r="H50" s="2">
        <v>7484.99999999999</v>
      </c>
      <c r="I50" s="2">
        <v>7484.99999999999</v>
      </c>
      <c r="J50" s="2">
        <v>7484.99999999999</v>
      </c>
      <c r="K50" s="2">
        <v>7484.99999999999</v>
      </c>
      <c r="L50" s="2">
        <v>7484.99999999999</v>
      </c>
      <c r="M50" s="2">
        <v>7484.99999999999</v>
      </c>
      <c r="N50" s="2">
        <v>7484.99999999999</v>
      </c>
      <c r="O50" s="2">
        <v>7484.99999999999</v>
      </c>
      <c r="P50" s="2">
        <v>7484.99999999999</v>
      </c>
      <c r="Q50" s="2">
        <v>7484.99999999999</v>
      </c>
      <c r="R50" s="2">
        <v>7484.99999999999</v>
      </c>
      <c r="S50" s="2">
        <v>7484.99999999999</v>
      </c>
      <c r="T50" s="2">
        <v>7484.99999999999</v>
      </c>
      <c r="U50" s="2">
        <v>7484.99999999999</v>
      </c>
      <c r="V50" s="2">
        <v>7484.99999999999</v>
      </c>
      <c r="W50" s="2">
        <v>7445.928162103648</v>
      </c>
      <c r="X50" s="2">
        <v>7465.2452346979426</v>
      </c>
      <c r="Y50" s="2">
        <v>7484.99999999999</v>
      </c>
      <c r="Z50" s="2">
        <v>7484.99999999999</v>
      </c>
      <c r="AA50" s="2">
        <v>7484.99999999999</v>
      </c>
      <c r="AB50" s="2">
        <v>7484.99999999999</v>
      </c>
      <c r="AC50" s="2">
        <v>7484.99999999999</v>
      </c>
      <c r="AD50" s="2">
        <v>7484.99999999999</v>
      </c>
      <c r="AE50" s="2">
        <v>7484.99999999999</v>
      </c>
      <c r="AF50" s="2">
        <v>7484.99999999999</v>
      </c>
      <c r="AG50" s="2">
        <v>7459.7709573235406</v>
      </c>
      <c r="AH50" s="2">
        <v>7456.5608518184508</v>
      </c>
      <c r="AI50" s="2">
        <v>7484.99999999999</v>
      </c>
      <c r="AJ50" s="2">
        <v>7484.99999999999</v>
      </c>
      <c r="AK50" s="2">
        <v>7469.5375911846149</v>
      </c>
      <c r="AL50" s="2">
        <v>7484.99999999999</v>
      </c>
      <c r="AM50" s="2">
        <v>7484.99999999999</v>
      </c>
    </row>
    <row r="51" spans="1:39" x14ac:dyDescent="0.25">
      <c r="A51" s="66">
        <f ca="1">Exceedance!U51</f>
        <v>44256</v>
      </c>
      <c r="B51" s="254">
        <v>7484.4999999999891</v>
      </c>
      <c r="C51" s="254">
        <v>7484.4999999999891</v>
      </c>
      <c r="D51" s="254">
        <v>7484.4999999999891</v>
      </c>
      <c r="E51" s="2">
        <v>7484.4999999999891</v>
      </c>
      <c r="F51" s="2">
        <v>7484.4999999999891</v>
      </c>
      <c r="G51" s="2">
        <v>7484.4999999999891</v>
      </c>
      <c r="H51" s="2">
        <v>7484.4999999999891</v>
      </c>
      <c r="I51" s="2">
        <v>7484.4999999999891</v>
      </c>
      <c r="J51" s="2">
        <v>7484.4999999999891</v>
      </c>
      <c r="K51" s="2">
        <v>7484.4999999999891</v>
      </c>
      <c r="L51" s="2">
        <v>7484.4999999999891</v>
      </c>
      <c r="M51" s="2">
        <v>7484.4999999999891</v>
      </c>
      <c r="N51" s="2">
        <v>7484.4999999999891</v>
      </c>
      <c r="O51" s="2">
        <v>7484.4999999999891</v>
      </c>
      <c r="P51" s="2">
        <v>7484.4999999999873</v>
      </c>
      <c r="Q51" s="2">
        <v>7484.4999999999891</v>
      </c>
      <c r="R51" s="2">
        <v>7484.4999999999891</v>
      </c>
      <c r="S51" s="2">
        <v>7484.4999999999891</v>
      </c>
      <c r="T51" s="2">
        <v>7484.4999999999891</v>
      </c>
      <c r="U51" s="2">
        <v>7484.4999999999891</v>
      </c>
      <c r="V51" s="2">
        <v>7484.4999999999891</v>
      </c>
      <c r="W51" s="2">
        <v>7447.2847270427328</v>
      </c>
      <c r="X51" s="2">
        <v>7469.9847040556469</v>
      </c>
      <c r="Y51" s="2">
        <v>7484.4999999999891</v>
      </c>
      <c r="Z51" s="2">
        <v>7484.4999999999891</v>
      </c>
      <c r="AA51" s="2">
        <v>7484.4999999999891</v>
      </c>
      <c r="AB51" s="2">
        <v>7484.4999999999891</v>
      </c>
      <c r="AC51" s="2">
        <v>7484.4999999999891</v>
      </c>
      <c r="AD51" s="2">
        <v>7484.4999999999891</v>
      </c>
      <c r="AE51" s="2">
        <v>7484.4999999999891</v>
      </c>
      <c r="AF51" s="2">
        <v>7484.4999999999891</v>
      </c>
      <c r="AG51" s="2">
        <v>7459.6420770168206</v>
      </c>
      <c r="AH51" s="2">
        <v>7456.78586075371</v>
      </c>
      <c r="AI51" s="2">
        <v>7484.4999999999891</v>
      </c>
      <c r="AJ51" s="2">
        <v>7484.4999999999891</v>
      </c>
      <c r="AK51" s="2">
        <v>7470.3303351548348</v>
      </c>
      <c r="AL51" s="2">
        <v>7484.4999999999891</v>
      </c>
      <c r="AM51" s="2">
        <v>7484.4999999999891</v>
      </c>
    </row>
    <row r="52" spans="1:39" x14ac:dyDescent="0.25">
      <c r="A52" s="66">
        <f ca="1">Exceedance!U52</f>
        <v>44287</v>
      </c>
      <c r="B52" s="254">
        <v>7490.9090289337755</v>
      </c>
      <c r="C52" s="254">
        <v>7490.9090289337773</v>
      </c>
      <c r="D52" s="254">
        <v>7490.9090289337755</v>
      </c>
      <c r="E52" s="2">
        <v>7491.0000000001237</v>
      </c>
      <c r="F52" s="2">
        <v>7491.0000000001237</v>
      </c>
      <c r="G52" s="2">
        <v>7491.0000000001237</v>
      </c>
      <c r="H52" s="2">
        <v>7489.204345944373</v>
      </c>
      <c r="I52" s="2">
        <v>7491.0000000001237</v>
      </c>
      <c r="J52" s="2">
        <v>7488.8729999213301</v>
      </c>
      <c r="K52" s="2">
        <v>7486.0562528138053</v>
      </c>
      <c r="L52" s="2">
        <v>7491.0000000001237</v>
      </c>
      <c r="M52" s="2">
        <v>7491.0000000001237</v>
      </c>
      <c r="N52" s="2">
        <v>7491.0000000001237</v>
      </c>
      <c r="O52" s="2">
        <v>7487.4392374117642</v>
      </c>
      <c r="P52" s="2">
        <v>7491.0000000001237</v>
      </c>
      <c r="Q52" s="2">
        <v>7491.0000000001237</v>
      </c>
      <c r="R52" s="2">
        <v>7488.8769171465374</v>
      </c>
      <c r="S52" s="2">
        <v>7486.2051018396132</v>
      </c>
      <c r="T52" s="2">
        <v>7491.0000000001237</v>
      </c>
      <c r="U52" s="2">
        <v>7488.1337746077261</v>
      </c>
      <c r="V52" s="2">
        <v>7486.5672880421525</v>
      </c>
      <c r="W52" s="2">
        <v>7449.3727190135342</v>
      </c>
      <c r="X52" s="2">
        <v>7480.2879503183722</v>
      </c>
      <c r="Y52" s="2">
        <v>7488.2848250428051</v>
      </c>
      <c r="Z52" s="2">
        <v>7491.0000000001237</v>
      </c>
      <c r="AA52" s="2">
        <v>7491.0000000001237</v>
      </c>
      <c r="AB52" s="2">
        <v>7489.7438507334145</v>
      </c>
      <c r="AC52" s="2">
        <v>7491.0000000001237</v>
      </c>
      <c r="AD52" s="2">
        <v>7488.2738743412456</v>
      </c>
      <c r="AE52" s="2">
        <v>7490.6597349682288</v>
      </c>
      <c r="AF52" s="2">
        <v>7491.0000000001237</v>
      </c>
      <c r="AG52" s="2">
        <v>7460.2780235968839</v>
      </c>
      <c r="AH52" s="2">
        <v>7458.8379102576637</v>
      </c>
      <c r="AI52" s="2">
        <v>7489.6161300155591</v>
      </c>
      <c r="AJ52" s="2">
        <v>7488.0536387295433</v>
      </c>
      <c r="AK52" s="2">
        <v>7470.4367367897921</v>
      </c>
      <c r="AL52" s="2">
        <v>7484.3370573070915</v>
      </c>
      <c r="AM52" s="2">
        <v>7485.5062047070605</v>
      </c>
    </row>
    <row r="53" spans="1:39" x14ac:dyDescent="0.25">
      <c r="A53" s="66">
        <f ca="1">Exceedance!U53</f>
        <v>44317</v>
      </c>
      <c r="B53" s="254">
        <v>7495.0000000001928</v>
      </c>
      <c r="C53" s="254">
        <v>7495.0000000001928</v>
      </c>
      <c r="D53" s="254">
        <v>7495.0000000001928</v>
      </c>
      <c r="E53" s="2">
        <v>7495.0000000001883</v>
      </c>
      <c r="F53" s="2">
        <v>7495.0000000001883</v>
      </c>
      <c r="G53" s="2">
        <v>7495.0000000001883</v>
      </c>
      <c r="H53" s="2">
        <v>7494.9999999999927</v>
      </c>
      <c r="I53" s="2">
        <v>7495.0000000001883</v>
      </c>
      <c r="J53" s="2">
        <v>7492.4699962472341</v>
      </c>
      <c r="K53" s="2">
        <v>7489.6288944826547</v>
      </c>
      <c r="L53" s="2">
        <v>7495.0000000001883</v>
      </c>
      <c r="M53" s="2">
        <v>7495.0000000001883</v>
      </c>
      <c r="N53" s="2">
        <v>7495.0000000001883</v>
      </c>
      <c r="O53" s="2">
        <v>7472.3556649755574</v>
      </c>
      <c r="P53" s="2">
        <v>7493.0744464830004</v>
      </c>
      <c r="Q53" s="2">
        <v>7495.0000000001883</v>
      </c>
      <c r="R53" s="2">
        <v>7494.9999999999927</v>
      </c>
      <c r="S53" s="2">
        <v>7494.9999999999927</v>
      </c>
      <c r="T53" s="2">
        <v>7495.0000000001883</v>
      </c>
      <c r="U53" s="2">
        <v>7494.9999999999927</v>
      </c>
      <c r="V53" s="2">
        <v>7485.7926461729276</v>
      </c>
      <c r="W53" s="2">
        <v>7459.1123029981127</v>
      </c>
      <c r="X53" s="2">
        <v>7494.9736424714974</v>
      </c>
      <c r="Y53" s="2">
        <v>7494.9999999999927</v>
      </c>
      <c r="Z53" s="2">
        <v>7495.0000000001883</v>
      </c>
      <c r="AA53" s="2">
        <v>7495.0000000001883</v>
      </c>
      <c r="AB53" s="2">
        <v>7490.5886913882232</v>
      </c>
      <c r="AC53" s="2">
        <v>7495.0000000001883</v>
      </c>
      <c r="AD53" s="2">
        <v>7491.5746176793373</v>
      </c>
      <c r="AE53" s="2">
        <v>7470.8348575165701</v>
      </c>
      <c r="AF53" s="2">
        <v>7495.0000000001883</v>
      </c>
      <c r="AG53" s="2">
        <v>7465.2224994633762</v>
      </c>
      <c r="AH53" s="2">
        <v>7468.590782338576</v>
      </c>
      <c r="AI53" s="2">
        <v>7491.316096294604</v>
      </c>
      <c r="AJ53" s="2">
        <v>7490.1559979928015</v>
      </c>
      <c r="AK53" s="2">
        <v>7471.6560645369536</v>
      </c>
      <c r="AL53" s="2">
        <v>7484.9923064815257</v>
      </c>
      <c r="AM53" s="2">
        <v>7494.9999999999909</v>
      </c>
    </row>
    <row r="54" spans="1:39" x14ac:dyDescent="0.25">
      <c r="A54" s="66">
        <f ca="1">Exceedance!U54</f>
        <v>44348</v>
      </c>
      <c r="B54" s="254">
        <v>7516.3999999999924</v>
      </c>
      <c r="C54" s="254">
        <v>7516.3999999999905</v>
      </c>
      <c r="D54" s="254">
        <v>7516.3999999999924</v>
      </c>
      <c r="E54" s="2">
        <v>7516.3999999999905</v>
      </c>
      <c r="F54" s="2">
        <v>7516.3999999999924</v>
      </c>
      <c r="G54" s="2">
        <v>7516.3999999999905</v>
      </c>
      <c r="H54" s="2">
        <v>7506.5933967062547</v>
      </c>
      <c r="I54" s="2">
        <v>7503.4029782950538</v>
      </c>
      <c r="J54" s="2">
        <v>7504.0501791949619</v>
      </c>
      <c r="K54" s="2">
        <v>7515.8019231106582</v>
      </c>
      <c r="L54" s="2">
        <v>7508.1205590773634</v>
      </c>
      <c r="M54" s="2">
        <v>7516.3999999999905</v>
      </c>
      <c r="N54" s="2">
        <v>7512.6456815435749</v>
      </c>
      <c r="O54" s="2">
        <v>7516.3999999999905</v>
      </c>
      <c r="P54" s="2">
        <v>7516.3999999999905</v>
      </c>
      <c r="Q54" s="2">
        <v>7516.3999999999905</v>
      </c>
      <c r="R54" s="2">
        <v>7514.7299128072127</v>
      </c>
      <c r="S54" s="2">
        <v>7516.3999999999905</v>
      </c>
      <c r="T54" s="2">
        <v>7506.0562690431807</v>
      </c>
      <c r="U54" s="2">
        <v>7509.6171042708775</v>
      </c>
      <c r="V54" s="2">
        <v>7481.7718584884906</v>
      </c>
      <c r="W54" s="2">
        <v>7478.7664083622103</v>
      </c>
      <c r="X54" s="2">
        <v>7504.3845901672057</v>
      </c>
      <c r="Y54" s="2">
        <v>7516.3999999999905</v>
      </c>
      <c r="Z54" s="2">
        <v>7510.0582329626195</v>
      </c>
      <c r="AA54" s="2">
        <v>7513.3541553833938</v>
      </c>
      <c r="AB54" s="2">
        <v>7516.3999999999905</v>
      </c>
      <c r="AC54" s="2">
        <v>7516.3999999999905</v>
      </c>
      <c r="AD54" s="2">
        <v>7513.2292780509124</v>
      </c>
      <c r="AE54" s="2">
        <v>7516.3999999999896</v>
      </c>
      <c r="AF54" s="2">
        <v>7491.3453443875142</v>
      </c>
      <c r="AG54" s="2">
        <v>7471.9104570881118</v>
      </c>
      <c r="AH54" s="2">
        <v>7505.6509006640308</v>
      </c>
      <c r="AI54" s="2">
        <v>7516.3999999999905</v>
      </c>
      <c r="AJ54" s="2">
        <v>7493.7067540139333</v>
      </c>
      <c r="AK54" s="2">
        <v>7504.1653444101712</v>
      </c>
      <c r="AL54" s="2">
        <v>7516.3999999999905</v>
      </c>
      <c r="AM54" s="2">
        <v>7516.3999999999924</v>
      </c>
    </row>
    <row r="55" spans="1:39" x14ac:dyDescent="0.25">
      <c r="A55" s="66">
        <f ca="1">Exceedance!U55</f>
        <v>44378</v>
      </c>
      <c r="B55" s="254">
        <v>7516.3999999999924</v>
      </c>
      <c r="C55" s="254">
        <v>7516.3999999999924</v>
      </c>
      <c r="D55" s="254">
        <v>7516.3999999999924</v>
      </c>
      <c r="E55" s="2">
        <v>7516.3999999999924</v>
      </c>
      <c r="F55" s="2">
        <v>7516.3999999999924</v>
      </c>
      <c r="G55" s="2">
        <v>7516.3999999999924</v>
      </c>
      <c r="H55" s="2">
        <v>7502.7763719894028</v>
      </c>
      <c r="I55" s="2">
        <v>7498.7891593641061</v>
      </c>
      <c r="J55" s="2">
        <v>7500.3583962311604</v>
      </c>
      <c r="K55" s="2">
        <v>7516.400000000076</v>
      </c>
      <c r="L55" s="2">
        <v>7505.126688574268</v>
      </c>
      <c r="M55" s="2">
        <v>7516.3999999999924</v>
      </c>
      <c r="N55" s="2">
        <v>7510.0028102993128</v>
      </c>
      <c r="O55" s="2">
        <v>7516.3999999999924</v>
      </c>
      <c r="P55" s="2">
        <v>7516.3999999999924</v>
      </c>
      <c r="Q55" s="2">
        <v>7516.3999999999924</v>
      </c>
      <c r="R55" s="2">
        <v>7515.1726700860281</v>
      </c>
      <c r="S55" s="2">
        <v>7516.3999999999924</v>
      </c>
      <c r="T55" s="2">
        <v>7500.824458288339</v>
      </c>
      <c r="U55" s="2">
        <v>7505.4451599233971</v>
      </c>
      <c r="V55" s="2">
        <v>7469.7948409271585</v>
      </c>
      <c r="W55" s="2">
        <v>7473.7625201008204</v>
      </c>
      <c r="X55" s="2">
        <v>7499.6451256926548</v>
      </c>
      <c r="Y55" s="2">
        <v>7516.3999999999924</v>
      </c>
      <c r="Z55" s="2">
        <v>7507.3297706910707</v>
      </c>
      <c r="AA55" s="2">
        <v>7511.5545611196594</v>
      </c>
      <c r="AB55" s="2">
        <v>7516.3999999999924</v>
      </c>
      <c r="AC55" s="2">
        <v>7516.3999999999924</v>
      </c>
      <c r="AD55" s="2">
        <v>7510.8935350056354</v>
      </c>
      <c r="AE55" s="2">
        <v>7516.3999999999924</v>
      </c>
      <c r="AF55" s="2">
        <v>7481.9800876431509</v>
      </c>
      <c r="AG55" s="2">
        <v>7464.3252931472252</v>
      </c>
      <c r="AH55" s="2">
        <v>7505.897848588178</v>
      </c>
      <c r="AI55" s="2">
        <v>7516.3999999999924</v>
      </c>
      <c r="AJ55" s="2">
        <v>7487.2662460823476</v>
      </c>
      <c r="AK55" s="2">
        <v>7512.5375395396804</v>
      </c>
      <c r="AL55" s="2">
        <v>7516.3999999999924</v>
      </c>
      <c r="AM55" s="2">
        <v>7516.3999999999924</v>
      </c>
    </row>
    <row r="56" spans="1:39" x14ac:dyDescent="0.25">
      <c r="A56" s="66">
        <f ca="1">Exceedance!U56</f>
        <v>44409</v>
      </c>
      <c r="B56" s="254">
        <v>7511.5617289698275</v>
      </c>
      <c r="C56" s="254">
        <v>7511.5617289698293</v>
      </c>
      <c r="D56" s="254">
        <v>7511.5617289698275</v>
      </c>
      <c r="E56" s="2">
        <v>7511.4220197142922</v>
      </c>
      <c r="F56" s="2">
        <v>7511.931050000936</v>
      </c>
      <c r="G56" s="2">
        <v>7510.8133203929538</v>
      </c>
      <c r="H56" s="2">
        <v>7496.7139930002832</v>
      </c>
      <c r="I56" s="2">
        <v>7492.9290618046052</v>
      </c>
      <c r="J56" s="2">
        <v>7493.5057697254342</v>
      </c>
      <c r="K56" s="2">
        <v>7509.8887165884507</v>
      </c>
      <c r="L56" s="2">
        <v>7500.4790134084251</v>
      </c>
      <c r="M56" s="2">
        <v>7511.7531696770993</v>
      </c>
      <c r="N56" s="2">
        <v>7504.817099072985</v>
      </c>
      <c r="O56" s="2">
        <v>7519.0693121515569</v>
      </c>
      <c r="P56" s="2">
        <v>7510.0497900781174</v>
      </c>
      <c r="Q56" s="2">
        <v>7513.4453099088323</v>
      </c>
      <c r="R56" s="2">
        <v>7507.6507528228249</v>
      </c>
      <c r="S56" s="2">
        <v>7513.4097470852857</v>
      </c>
      <c r="T56" s="2">
        <v>7494.9740649333426</v>
      </c>
      <c r="U56" s="2">
        <v>7500.3338931810931</v>
      </c>
      <c r="V56" s="2">
        <v>7458.1640773915169</v>
      </c>
      <c r="W56" s="2">
        <v>7465.7846995231266</v>
      </c>
      <c r="X56" s="2">
        <v>7492.5609676763133</v>
      </c>
      <c r="Y56" s="2">
        <v>7509.6325260492304</v>
      </c>
      <c r="Z56" s="2">
        <v>7503.090283090286</v>
      </c>
      <c r="AA56" s="2">
        <v>7506.7453086063006</v>
      </c>
      <c r="AB56" s="2">
        <v>7513.1465821910369</v>
      </c>
      <c r="AC56" s="2">
        <v>7510.3350423492411</v>
      </c>
      <c r="AD56" s="2">
        <v>7506.1974743164346</v>
      </c>
      <c r="AE56" s="2">
        <v>7511.9473452516158</v>
      </c>
      <c r="AF56" s="2">
        <v>7472.6923980132842</v>
      </c>
      <c r="AG56" s="2">
        <v>7454.7535751076239</v>
      </c>
      <c r="AH56" s="2">
        <v>7501.6601843362751</v>
      </c>
      <c r="AI56" s="2">
        <v>7509.373928055621</v>
      </c>
      <c r="AJ56" s="2">
        <v>7478.5179712870013</v>
      </c>
      <c r="AK56" s="2">
        <v>7509.3908649816003</v>
      </c>
      <c r="AL56" s="2">
        <v>7513.4984847973747</v>
      </c>
      <c r="AM56" s="2">
        <v>7518.4604057865472</v>
      </c>
    </row>
    <row r="57" spans="1:39" x14ac:dyDescent="0.25">
      <c r="A57" s="66">
        <f ca="1">Exceedance!U57</f>
        <v>44440</v>
      </c>
      <c r="B57" s="254">
        <v>7503.5465662544811</v>
      </c>
      <c r="C57" s="254">
        <v>7503.5465662544811</v>
      </c>
      <c r="D57" s="254">
        <v>7503.5465662544811</v>
      </c>
      <c r="E57" s="2">
        <v>7506.7672977292013</v>
      </c>
      <c r="F57" s="2">
        <v>7508.0091058606704</v>
      </c>
      <c r="G57" s="2">
        <v>7503.2397378612714</v>
      </c>
      <c r="H57" s="2">
        <v>7492.5788671610399</v>
      </c>
      <c r="I57" s="2">
        <v>7487.6775861425849</v>
      </c>
      <c r="J57" s="2">
        <v>7488.684320418859</v>
      </c>
      <c r="K57" s="2">
        <v>7501.0878797346713</v>
      </c>
      <c r="L57" s="2">
        <v>7496.3071918476171</v>
      </c>
      <c r="M57" s="2">
        <v>7506.0593258652407</v>
      </c>
      <c r="N57" s="2">
        <v>7497.999999999769</v>
      </c>
      <c r="O57" s="2">
        <v>7514.6934277444734</v>
      </c>
      <c r="P57" s="2">
        <v>7502.5048742428662</v>
      </c>
      <c r="Q57" s="2">
        <v>7508.6209180368587</v>
      </c>
      <c r="R57" s="2">
        <v>7498.7888285995823</v>
      </c>
      <c r="S57" s="2">
        <v>7506.7318729405561</v>
      </c>
      <c r="T57" s="2">
        <v>7489.9086061239268</v>
      </c>
      <c r="U57" s="2">
        <v>7494.9725755685276</v>
      </c>
      <c r="V57" s="2">
        <v>7448.5684604416465</v>
      </c>
      <c r="W57" s="2">
        <v>7462.7574900104837</v>
      </c>
      <c r="X57" s="2">
        <v>7487.9716597026018</v>
      </c>
      <c r="Y57" s="2">
        <v>7500.1953846471051</v>
      </c>
      <c r="Z57" s="2">
        <v>7497.9999999998272</v>
      </c>
      <c r="AA57" s="2">
        <v>7499.6889306255607</v>
      </c>
      <c r="AB57" s="2">
        <v>7506.6666833128475</v>
      </c>
      <c r="AC57" s="2">
        <v>7502.240808087151</v>
      </c>
      <c r="AD57" s="2">
        <v>7497.9999999999927</v>
      </c>
      <c r="AE57" s="2">
        <v>7504.4744193803535</v>
      </c>
      <c r="AF57" s="2">
        <v>7464.5262064953813</v>
      </c>
      <c r="AG57" s="2">
        <v>7450.979844556573</v>
      </c>
      <c r="AH57" s="2">
        <v>7497.9999999998754</v>
      </c>
      <c r="AI57" s="2">
        <v>7500.9469129712497</v>
      </c>
      <c r="AJ57" s="2">
        <v>7471.0949977146574</v>
      </c>
      <c r="AK57" s="2">
        <v>7505.1099040552526</v>
      </c>
      <c r="AL57" s="2">
        <v>7505.9911924670578</v>
      </c>
      <c r="AM57" s="2">
        <v>7515.1653228068972</v>
      </c>
    </row>
    <row r="58" spans="1:39" x14ac:dyDescent="0.25">
      <c r="A58" s="66">
        <f ca="1">Exceedance!U58</f>
        <v>44470</v>
      </c>
      <c r="B58" s="254">
        <v>7496.4999999999518</v>
      </c>
      <c r="C58" s="254">
        <v>7496.4999999999518</v>
      </c>
      <c r="D58" s="254">
        <v>7496.4999999999518</v>
      </c>
      <c r="E58" s="2">
        <v>7502.9708127383255</v>
      </c>
      <c r="F58" s="2">
        <v>7502.152934900163</v>
      </c>
      <c r="G58" s="2">
        <v>7496.4999999999527</v>
      </c>
      <c r="H58" s="2">
        <v>7490.7860518292</v>
      </c>
      <c r="I58" s="2">
        <v>7485.8313841164099</v>
      </c>
      <c r="J58" s="2">
        <v>7489.1228705140238</v>
      </c>
      <c r="K58" s="2">
        <v>7496.4999999999654</v>
      </c>
      <c r="L58" s="2">
        <v>7494.2812527960759</v>
      </c>
      <c r="M58" s="2">
        <v>7497.6198277576368</v>
      </c>
      <c r="N58" s="2">
        <v>7496.4999999999827</v>
      </c>
      <c r="O58" s="2">
        <v>7508.461150636479</v>
      </c>
      <c r="P58" s="2">
        <v>7496.4999999999573</v>
      </c>
      <c r="Q58" s="2">
        <v>7502.7834193366098</v>
      </c>
      <c r="R58" s="2">
        <v>7496.49999999998</v>
      </c>
      <c r="S58" s="2">
        <v>7497.0461664185868</v>
      </c>
      <c r="T58" s="2">
        <v>7488.0872942639126</v>
      </c>
      <c r="U58" s="2">
        <v>7492.7972431568933</v>
      </c>
      <c r="V58" s="2">
        <v>7445.632326441525</v>
      </c>
      <c r="W58" s="2">
        <v>7460.9658275415613</v>
      </c>
      <c r="X58" s="2">
        <v>7486.6787650610841</v>
      </c>
      <c r="Y58" s="2">
        <v>7496.4999999999709</v>
      </c>
      <c r="Z58" s="2">
        <v>7496.4999999999827</v>
      </c>
      <c r="AA58" s="2">
        <v>7496.4999999999736</v>
      </c>
      <c r="AB58" s="2">
        <v>7497.8861793970891</v>
      </c>
      <c r="AC58" s="2">
        <v>7496.4999999999591</v>
      </c>
      <c r="AD58" s="2">
        <v>7496.3049108450405</v>
      </c>
      <c r="AE58" s="2">
        <v>7496.4999999999454</v>
      </c>
      <c r="AF58" s="2">
        <v>7460.4510814134028</v>
      </c>
      <c r="AG58" s="2">
        <v>7451.0743404260202</v>
      </c>
      <c r="AH58" s="2">
        <v>7496.4999999999827</v>
      </c>
      <c r="AI58" s="2">
        <v>7496.4999999999663</v>
      </c>
      <c r="AJ58" s="2">
        <v>7468.1946408023432</v>
      </c>
      <c r="AK58" s="2">
        <v>7496.4999999999427</v>
      </c>
      <c r="AL58" s="2">
        <v>7496.4999999999382</v>
      </c>
      <c r="AM58" s="2">
        <v>7509.7671576977564</v>
      </c>
    </row>
    <row r="59" spans="1:39" x14ac:dyDescent="0.25">
      <c r="A59" s="66">
        <f ca="1">Exceedance!U59</f>
        <v>44501</v>
      </c>
      <c r="B59" s="254">
        <v>7494.9999999999909</v>
      </c>
      <c r="C59" s="254">
        <v>7494.9999999999927</v>
      </c>
      <c r="D59" s="254">
        <v>7494.9999999999909</v>
      </c>
      <c r="E59" s="2">
        <v>7494.9999999999882</v>
      </c>
      <c r="F59" s="2">
        <v>7494.9999999999882</v>
      </c>
      <c r="G59" s="2">
        <v>7494.9999999999927</v>
      </c>
      <c r="H59" s="2">
        <v>7491.7456357263536</v>
      </c>
      <c r="I59" s="2">
        <v>7487.0737458981321</v>
      </c>
      <c r="J59" s="2">
        <v>7492.2862509719016</v>
      </c>
      <c r="K59" s="2">
        <v>7494.9999999999927</v>
      </c>
      <c r="L59" s="2">
        <v>7494.9999999999927</v>
      </c>
      <c r="M59" s="2">
        <v>7494.9999999999909</v>
      </c>
      <c r="N59" s="2">
        <v>7494.9999999999927</v>
      </c>
      <c r="O59" s="2">
        <v>7499.7413475320463</v>
      </c>
      <c r="P59" s="2">
        <v>7494.9999999999927</v>
      </c>
      <c r="Q59" s="2">
        <v>7494.9999999999891</v>
      </c>
      <c r="R59" s="2">
        <v>7494.9999999999909</v>
      </c>
      <c r="S59" s="2">
        <v>7494.9999999999909</v>
      </c>
      <c r="T59" s="2">
        <v>7489.3951445835992</v>
      </c>
      <c r="U59" s="2">
        <v>7494.1347806563745</v>
      </c>
      <c r="V59" s="2">
        <v>7445.9086435847439</v>
      </c>
      <c r="W59" s="2">
        <v>7462.2459363790094</v>
      </c>
      <c r="X59" s="2">
        <v>7488.8287043530672</v>
      </c>
      <c r="Y59" s="2">
        <v>7494.9999999999927</v>
      </c>
      <c r="Z59" s="2">
        <v>7494.9999999999909</v>
      </c>
      <c r="AA59" s="2">
        <v>7494.9999999999909</v>
      </c>
      <c r="AB59" s="2">
        <v>7494.9999999999909</v>
      </c>
      <c r="AC59" s="2">
        <v>7494.9999999999927</v>
      </c>
      <c r="AD59" s="2">
        <v>7494.9999999999909</v>
      </c>
      <c r="AE59" s="2">
        <v>7494.9999999999927</v>
      </c>
      <c r="AF59" s="2">
        <v>7460.526339029625</v>
      </c>
      <c r="AG59" s="2">
        <v>7452.9629630753643</v>
      </c>
      <c r="AH59" s="2">
        <v>7494.9999999999927</v>
      </c>
      <c r="AI59" s="2">
        <v>7494.9999999999927</v>
      </c>
      <c r="AJ59" s="2">
        <v>7469.1480583000202</v>
      </c>
      <c r="AK59" s="2">
        <v>7494.9999999999909</v>
      </c>
      <c r="AL59" s="2">
        <v>7494.9999999999909</v>
      </c>
      <c r="AM59" s="2">
        <v>7502.2177085433386</v>
      </c>
    </row>
    <row r="60" spans="1:39" x14ac:dyDescent="0.25">
      <c r="A60" s="66">
        <f ca="1">Exceedance!U60</f>
        <v>44531</v>
      </c>
      <c r="B60" s="254">
        <v>7489.9999999999909</v>
      </c>
      <c r="C60" s="254">
        <v>7489.9999999999909</v>
      </c>
      <c r="D60" s="254">
        <v>7489.9999999999909</v>
      </c>
      <c r="E60" s="2">
        <v>7489.9999999999909</v>
      </c>
      <c r="F60" s="2">
        <v>7489.9999999999909</v>
      </c>
      <c r="G60" s="2">
        <v>7489.9999999999909</v>
      </c>
      <c r="H60" s="2">
        <v>7489.9999999999927</v>
      </c>
      <c r="I60" s="2">
        <v>7487.7374975552229</v>
      </c>
      <c r="J60" s="2">
        <v>7489.9999999999909</v>
      </c>
      <c r="K60" s="2">
        <v>7489.9999999999909</v>
      </c>
      <c r="L60" s="2">
        <v>7489.9999999999909</v>
      </c>
      <c r="M60" s="2">
        <v>7489.9999999999909</v>
      </c>
      <c r="N60" s="2">
        <v>7489.9999999999909</v>
      </c>
      <c r="O60" s="2">
        <v>7489.99999999999</v>
      </c>
      <c r="P60" s="2">
        <v>7489.9999999999909</v>
      </c>
      <c r="Q60" s="2">
        <v>7489.99999999999</v>
      </c>
      <c r="R60" s="2">
        <v>7489.9999999999909</v>
      </c>
      <c r="S60" s="2">
        <v>7489.9999999999909</v>
      </c>
      <c r="T60" s="2">
        <v>7489.9999999999927</v>
      </c>
      <c r="U60" s="2">
        <v>7489.9999999999909</v>
      </c>
      <c r="V60" s="2">
        <v>7445.5894494755539</v>
      </c>
      <c r="W60" s="2">
        <v>7463.2232991528917</v>
      </c>
      <c r="X60" s="2">
        <v>7489.8956340339319</v>
      </c>
      <c r="Y60" s="2">
        <v>7489.9999999999909</v>
      </c>
      <c r="Z60" s="2">
        <v>7489.9999999999909</v>
      </c>
      <c r="AA60" s="2">
        <v>7489.9999999999909</v>
      </c>
      <c r="AB60" s="2">
        <v>7489.9999999999909</v>
      </c>
      <c r="AC60" s="2">
        <v>7489.9999999999909</v>
      </c>
      <c r="AD60" s="2">
        <v>7489.9999999999909</v>
      </c>
      <c r="AE60" s="2">
        <v>7489.9999999999909</v>
      </c>
      <c r="AF60" s="2">
        <v>7460.4577293705343</v>
      </c>
      <c r="AG60" s="2">
        <v>7453.7774199796504</v>
      </c>
      <c r="AH60" s="2">
        <v>7489.9999999999909</v>
      </c>
      <c r="AI60" s="2">
        <v>7489.9999999999909</v>
      </c>
      <c r="AJ60" s="2">
        <v>7469.4142626925859</v>
      </c>
      <c r="AK60" s="2">
        <v>7489.9999999999909</v>
      </c>
      <c r="AL60" s="2">
        <v>7489.9999999999909</v>
      </c>
      <c r="AM60" s="2">
        <v>7492.9377947983903</v>
      </c>
    </row>
    <row r="61" spans="1:39" x14ac:dyDescent="0.25">
      <c r="A61" s="66">
        <f ca="1">Exceedance!U61</f>
        <v>44562</v>
      </c>
      <c r="B61" s="254">
        <v>7486.9999999999909</v>
      </c>
      <c r="C61" s="254">
        <v>7486.9999999999909</v>
      </c>
      <c r="D61" s="254">
        <v>7486.9999999999909</v>
      </c>
      <c r="E61" s="2">
        <v>7486.9999999999909</v>
      </c>
      <c r="F61" s="2">
        <v>7486.9999999999909</v>
      </c>
      <c r="G61" s="2">
        <v>7486.9999999999909</v>
      </c>
      <c r="H61" s="2">
        <v>7486.9999999999909</v>
      </c>
      <c r="I61" s="2">
        <v>7486.9999999999927</v>
      </c>
      <c r="J61" s="2">
        <v>7486.9999999999909</v>
      </c>
      <c r="K61" s="2">
        <v>7486.9999999999909</v>
      </c>
      <c r="L61" s="2">
        <v>7486.9999999999909</v>
      </c>
      <c r="M61" s="2">
        <v>7486.9999999999909</v>
      </c>
      <c r="N61" s="2">
        <v>7486.9999999999909</v>
      </c>
      <c r="O61" s="2">
        <v>7486.9999999999927</v>
      </c>
      <c r="P61" s="2">
        <v>7486.9999999999909</v>
      </c>
      <c r="Q61" s="2">
        <v>7486.9999999999927</v>
      </c>
      <c r="R61" s="2">
        <v>7486.9999999999909</v>
      </c>
      <c r="S61" s="2">
        <v>7486.9999999999927</v>
      </c>
      <c r="T61" s="2">
        <v>7486.9999999999909</v>
      </c>
      <c r="U61" s="2">
        <v>7486.9999999999909</v>
      </c>
      <c r="V61" s="2">
        <v>7444.958395690016</v>
      </c>
      <c r="W61" s="2">
        <v>7463.7199102869527</v>
      </c>
      <c r="X61" s="2">
        <v>7486.9999999999909</v>
      </c>
      <c r="Y61" s="2">
        <v>7486.9999999999909</v>
      </c>
      <c r="Z61" s="2">
        <v>7486.9999999999927</v>
      </c>
      <c r="AA61" s="2">
        <v>7486.9999999999927</v>
      </c>
      <c r="AB61" s="2">
        <v>7486.9999999999909</v>
      </c>
      <c r="AC61" s="2">
        <v>7486.9999999999909</v>
      </c>
      <c r="AD61" s="2">
        <v>7486.9999999999909</v>
      </c>
      <c r="AE61" s="2">
        <v>7486.9999999999909</v>
      </c>
      <c r="AF61" s="2">
        <v>7460.1379730736235</v>
      </c>
      <c r="AG61" s="2">
        <v>7454.0327566903507</v>
      </c>
      <c r="AH61" s="2">
        <v>7486.9999999999909</v>
      </c>
      <c r="AI61" s="2">
        <v>7486.9999999999909</v>
      </c>
      <c r="AJ61" s="2">
        <v>7469.2411676855118</v>
      </c>
      <c r="AK61" s="2">
        <v>7486.9999999999927</v>
      </c>
      <c r="AL61" s="2">
        <v>7486.9999999999927</v>
      </c>
      <c r="AM61" s="2">
        <v>7486.9999999999909</v>
      </c>
    </row>
    <row r="62" spans="1:39" x14ac:dyDescent="0.25">
      <c r="A62" s="66">
        <f ca="1">Exceedance!U62</f>
        <v>44593</v>
      </c>
      <c r="B62" s="254">
        <v>7484.99999999999</v>
      </c>
      <c r="C62" s="254">
        <v>7484.99999999999</v>
      </c>
      <c r="D62" s="254">
        <v>7484.99999999999</v>
      </c>
      <c r="E62" s="2">
        <v>7484.99999999999</v>
      </c>
      <c r="F62" s="2">
        <v>7484.99999999999</v>
      </c>
      <c r="G62" s="2">
        <v>7484.99999999999</v>
      </c>
      <c r="H62" s="2">
        <v>7484.99999999999</v>
      </c>
      <c r="I62" s="2">
        <v>7484.99999999999</v>
      </c>
      <c r="J62" s="2">
        <v>7484.99999999999</v>
      </c>
      <c r="K62" s="2">
        <v>7484.99999999999</v>
      </c>
      <c r="L62" s="2">
        <v>7484.99999999999</v>
      </c>
      <c r="M62" s="2">
        <v>7484.99999999999</v>
      </c>
      <c r="N62" s="2">
        <v>7484.99999999999</v>
      </c>
      <c r="O62" s="2">
        <v>7484.99999999999</v>
      </c>
      <c r="P62" s="2">
        <v>7484.99999999999</v>
      </c>
      <c r="Q62" s="2">
        <v>7484.99999999999</v>
      </c>
      <c r="R62" s="2">
        <v>7484.99999999999</v>
      </c>
      <c r="S62" s="2">
        <v>7484.99999999999</v>
      </c>
      <c r="T62" s="2">
        <v>7484.99999999999</v>
      </c>
      <c r="U62" s="2">
        <v>7484.99999999999</v>
      </c>
      <c r="V62" s="2">
        <v>7444.7922780764929</v>
      </c>
      <c r="W62" s="2">
        <v>7463.6122780955629</v>
      </c>
      <c r="X62" s="2">
        <v>7484.99999999999</v>
      </c>
      <c r="Y62" s="2">
        <v>7484.99999999999</v>
      </c>
      <c r="Z62" s="2">
        <v>7484.99999999999</v>
      </c>
      <c r="AA62" s="2">
        <v>7484.99999999999</v>
      </c>
      <c r="AB62" s="2">
        <v>7484.99999999999</v>
      </c>
      <c r="AC62" s="2">
        <v>7484.99999999999</v>
      </c>
      <c r="AD62" s="2">
        <v>7484.99999999999</v>
      </c>
      <c r="AE62" s="2">
        <v>7484.99999999999</v>
      </c>
      <c r="AF62" s="2">
        <v>7459.3344375379702</v>
      </c>
      <c r="AG62" s="2">
        <v>7454.4173303776361</v>
      </c>
      <c r="AH62" s="2">
        <v>7484.99999999999</v>
      </c>
      <c r="AI62" s="2">
        <v>7484.99999999999</v>
      </c>
      <c r="AJ62" s="2">
        <v>7468.620123159958</v>
      </c>
      <c r="AK62" s="2">
        <v>7484.99999999999</v>
      </c>
      <c r="AL62" s="2">
        <v>7484.99999999999</v>
      </c>
      <c r="AM62" s="2">
        <v>7484.99999999999</v>
      </c>
    </row>
    <row r="63" spans="1:39" x14ac:dyDescent="0.25">
      <c r="A63" s="66">
        <f ca="1">Exceedance!U63</f>
        <v>44621</v>
      </c>
      <c r="B63" s="254">
        <v>7484.4999999999891</v>
      </c>
      <c r="C63" s="254">
        <v>7484.4999999999891</v>
      </c>
      <c r="D63" s="254">
        <v>7484.4999999999891</v>
      </c>
      <c r="E63" s="2">
        <v>7484.4999999999891</v>
      </c>
      <c r="F63" s="2">
        <v>7484.4999999999891</v>
      </c>
      <c r="G63" s="2">
        <v>7484.4999999999891</v>
      </c>
      <c r="H63" s="2">
        <v>7484.4999999999891</v>
      </c>
      <c r="I63" s="2">
        <v>7484.4999999999891</v>
      </c>
      <c r="J63" s="2">
        <v>7484.4999999999891</v>
      </c>
      <c r="K63" s="2">
        <v>7484.4999999999891</v>
      </c>
      <c r="L63" s="2">
        <v>7484.4999999999891</v>
      </c>
      <c r="M63" s="2">
        <v>7484.4999999999891</v>
      </c>
      <c r="N63" s="2">
        <v>7484.4999999999891</v>
      </c>
      <c r="O63" s="2">
        <v>7484.4999999999873</v>
      </c>
      <c r="P63" s="2">
        <v>7484.4999999999891</v>
      </c>
      <c r="Q63" s="2">
        <v>7484.4999999999891</v>
      </c>
      <c r="R63" s="2">
        <v>7484.4999999999891</v>
      </c>
      <c r="S63" s="2">
        <v>7484.4999999999873</v>
      </c>
      <c r="T63" s="2">
        <v>7484.4999999999891</v>
      </c>
      <c r="U63" s="2">
        <v>7484.4999999999891</v>
      </c>
      <c r="V63" s="2">
        <v>7446.1104659925231</v>
      </c>
      <c r="W63" s="2">
        <v>7468.1700335223441</v>
      </c>
      <c r="X63" s="2">
        <v>7484.4999999999891</v>
      </c>
      <c r="Y63" s="2">
        <v>7484.4999999999891</v>
      </c>
      <c r="Z63" s="2">
        <v>7484.4999999999873</v>
      </c>
      <c r="AA63" s="2">
        <v>7484.4999999999891</v>
      </c>
      <c r="AB63" s="2">
        <v>7484.4999999999891</v>
      </c>
      <c r="AC63" s="2">
        <v>7484.4999999999891</v>
      </c>
      <c r="AD63" s="2">
        <v>7484.4999999999891</v>
      </c>
      <c r="AE63" s="2">
        <v>7484.4999999999891</v>
      </c>
      <c r="AF63" s="2">
        <v>7459.1825992021732</v>
      </c>
      <c r="AG63" s="2">
        <v>7454.6216045058909</v>
      </c>
      <c r="AH63" s="2">
        <v>7484.4999999999891</v>
      </c>
      <c r="AI63" s="2">
        <v>7484.4999999999891</v>
      </c>
      <c r="AJ63" s="2">
        <v>7469.3726740308512</v>
      </c>
      <c r="AK63" s="2">
        <v>7484.4999999999873</v>
      </c>
      <c r="AL63" s="2">
        <v>7484.4999999999891</v>
      </c>
      <c r="AM63" s="2">
        <v>7484.4999999999891</v>
      </c>
    </row>
    <row r="64" spans="1:39" x14ac:dyDescent="0.25">
      <c r="A64" s="66" t="str">
        <f ca="1">Exceedance!U64</f>
        <v/>
      </c>
      <c r="B64" s="254">
        <v>7490.9090289337773</v>
      </c>
      <c r="C64" s="254">
        <v>7490.9090289337755</v>
      </c>
      <c r="D64" s="254">
        <v>7490.9090289337773</v>
      </c>
      <c r="E64" s="2">
        <v>7491.0000000001237</v>
      </c>
      <c r="F64" s="2">
        <v>7491.0000000001237</v>
      </c>
      <c r="G64" s="2">
        <v>7489.204345944373</v>
      </c>
      <c r="H64" s="2">
        <v>7491.0000000001237</v>
      </c>
      <c r="I64" s="2">
        <v>7488.8739063866669</v>
      </c>
      <c r="J64" s="2">
        <v>7486.0562528138053</v>
      </c>
      <c r="K64" s="2">
        <v>7491.0000000001237</v>
      </c>
      <c r="L64" s="2">
        <v>7491.0000000001237</v>
      </c>
      <c r="M64" s="2">
        <v>7491.0000000001237</v>
      </c>
      <c r="N64" s="2">
        <v>7487.4392374117633</v>
      </c>
      <c r="O64" s="2">
        <v>7491.0000000001255</v>
      </c>
      <c r="P64" s="2">
        <v>7491.0000000001237</v>
      </c>
      <c r="Q64" s="2">
        <v>7488.8769171465374</v>
      </c>
      <c r="R64" s="2">
        <v>7486.2051018396132</v>
      </c>
      <c r="S64" s="2">
        <v>7491.0000000001237</v>
      </c>
      <c r="T64" s="2">
        <v>7488.1323453500681</v>
      </c>
      <c r="U64" s="2">
        <v>7486.5665705886777</v>
      </c>
      <c r="V64" s="2">
        <v>7448.2249203939036</v>
      </c>
      <c r="W64" s="2">
        <v>7478.6158817000014</v>
      </c>
      <c r="X64" s="2">
        <v>7488.2848250428069</v>
      </c>
      <c r="Y64" s="2">
        <v>7491.0000000001237</v>
      </c>
      <c r="Z64" s="2">
        <v>7491.0000000001237</v>
      </c>
      <c r="AA64" s="2">
        <v>7489.7438507334145</v>
      </c>
      <c r="AB64" s="2">
        <v>7491.0000000001237</v>
      </c>
      <c r="AC64" s="2">
        <v>7488.2738743412438</v>
      </c>
      <c r="AD64" s="2">
        <v>7490.6597349682288</v>
      </c>
      <c r="AE64" s="2">
        <v>7491.0000000001237</v>
      </c>
      <c r="AF64" s="2">
        <v>7459.8217699996721</v>
      </c>
      <c r="AG64" s="2">
        <v>7456.7186587541346</v>
      </c>
      <c r="AH64" s="2">
        <v>7489.6161300155591</v>
      </c>
      <c r="AI64" s="2">
        <v>7488.0536387295415</v>
      </c>
      <c r="AJ64" s="2">
        <v>7469.4807925921468</v>
      </c>
      <c r="AK64" s="2">
        <v>7484.3370573070915</v>
      </c>
      <c r="AL64" s="2">
        <v>7485.5062047070587</v>
      </c>
      <c r="AM64" s="2">
        <v>7485.5062047070605</v>
      </c>
    </row>
    <row r="65" spans="1:39" x14ac:dyDescent="0.25">
      <c r="A65" s="66" t="str">
        <f ca="1">Exceedance!U65</f>
        <v/>
      </c>
      <c r="B65" s="254">
        <v>7495.0000000001928</v>
      </c>
      <c r="C65" s="254">
        <v>7495.0000000001928</v>
      </c>
      <c r="D65" s="254">
        <v>7495.0000000001928</v>
      </c>
      <c r="E65" s="2">
        <v>7495.0000000001883</v>
      </c>
      <c r="F65" s="2">
        <v>7495.0000000001883</v>
      </c>
      <c r="G65" s="2">
        <v>7494.9999999999927</v>
      </c>
      <c r="H65" s="2">
        <v>7495.0000000001883</v>
      </c>
      <c r="I65" s="2">
        <v>7492.4708836028531</v>
      </c>
      <c r="J65" s="2">
        <v>7489.6288944826547</v>
      </c>
      <c r="K65" s="2">
        <v>7495.0000000001883</v>
      </c>
      <c r="L65" s="2">
        <v>7495.0000000001883</v>
      </c>
      <c r="M65" s="2">
        <v>7495.0000000001883</v>
      </c>
      <c r="N65" s="2">
        <v>7472.3556649755574</v>
      </c>
      <c r="O65" s="2">
        <v>7493.0744464830004</v>
      </c>
      <c r="P65" s="2">
        <v>7495.0000000001883</v>
      </c>
      <c r="Q65" s="2">
        <v>7494.9999999999927</v>
      </c>
      <c r="R65" s="2">
        <v>7494.9999999999927</v>
      </c>
      <c r="S65" s="2">
        <v>7495.0000000001883</v>
      </c>
      <c r="T65" s="2">
        <v>7494.9999999999927</v>
      </c>
      <c r="U65" s="2">
        <v>7485.7919246011761</v>
      </c>
      <c r="V65" s="2">
        <v>7458.0730266874534</v>
      </c>
      <c r="W65" s="2">
        <v>7493.4507956839307</v>
      </c>
      <c r="X65" s="2">
        <v>7494.9999999999927</v>
      </c>
      <c r="Y65" s="2">
        <v>7495.0000000001883</v>
      </c>
      <c r="Z65" s="2">
        <v>7495.0000000001883</v>
      </c>
      <c r="AA65" s="2">
        <v>7490.5857483021364</v>
      </c>
      <c r="AB65" s="2">
        <v>7495.0000000001883</v>
      </c>
      <c r="AC65" s="2">
        <v>7491.5746176793364</v>
      </c>
      <c r="AD65" s="2">
        <v>7470.8348575165701</v>
      </c>
      <c r="AE65" s="2">
        <v>7495.0000000001883</v>
      </c>
      <c r="AF65" s="2">
        <v>7464.7874406208002</v>
      </c>
      <c r="AG65" s="2">
        <v>7466.6593946147486</v>
      </c>
      <c r="AH65" s="2">
        <v>7491.316096294604</v>
      </c>
      <c r="AI65" s="2">
        <v>7490.1559979927997</v>
      </c>
      <c r="AJ65" s="2">
        <v>7470.7103465539294</v>
      </c>
      <c r="AK65" s="2">
        <v>7484.9923064815257</v>
      </c>
      <c r="AL65" s="2">
        <v>7494.9999999999927</v>
      </c>
      <c r="AM65" s="2">
        <v>7494.9999999999927</v>
      </c>
    </row>
    <row r="66" spans="1:39" x14ac:dyDescent="0.25">
      <c r="A66" s="66" t="str">
        <f ca="1">Exceedance!U66</f>
        <v/>
      </c>
      <c r="B66" s="254">
        <v>7516.3999999999905</v>
      </c>
      <c r="C66" s="254">
        <v>7516.3999999999905</v>
      </c>
      <c r="D66" s="254">
        <v>7516.3999999999905</v>
      </c>
      <c r="E66" s="2">
        <v>7516.3999999999905</v>
      </c>
      <c r="F66" s="2">
        <v>7516.3999999999905</v>
      </c>
      <c r="G66" s="2">
        <v>7506.5933967062529</v>
      </c>
      <c r="H66" s="2">
        <v>7503.4029782950538</v>
      </c>
      <c r="I66" s="2">
        <v>7504.0510092702707</v>
      </c>
      <c r="J66" s="2">
        <v>7515.8019231106582</v>
      </c>
      <c r="K66" s="2">
        <v>7508.1205590773634</v>
      </c>
      <c r="L66" s="2">
        <v>7516.3999999999905</v>
      </c>
      <c r="M66" s="2">
        <v>7512.6456815435749</v>
      </c>
      <c r="N66" s="2">
        <v>7516.3999999999896</v>
      </c>
      <c r="O66" s="2">
        <v>7516.3999999999905</v>
      </c>
      <c r="P66" s="2">
        <v>7516.3999999999905</v>
      </c>
      <c r="Q66" s="2">
        <v>7514.7299128072109</v>
      </c>
      <c r="R66" s="2">
        <v>7516.3999999999924</v>
      </c>
      <c r="S66" s="2">
        <v>7506.0562690431807</v>
      </c>
      <c r="T66" s="2">
        <v>7509.6171042708766</v>
      </c>
      <c r="U66" s="2">
        <v>7481.7711185533581</v>
      </c>
      <c r="V66" s="2">
        <v>7477.8902811689168</v>
      </c>
      <c r="W66" s="2">
        <v>7502.9400315475741</v>
      </c>
      <c r="X66" s="2">
        <v>7516.3999999999905</v>
      </c>
      <c r="Y66" s="2">
        <v>7509.8691845386729</v>
      </c>
      <c r="Z66" s="2">
        <v>7513.3541553833948</v>
      </c>
      <c r="AA66" s="2">
        <v>7516.3999999999905</v>
      </c>
      <c r="AB66" s="2">
        <v>7516.3999999999905</v>
      </c>
      <c r="AC66" s="2">
        <v>7513.2292780509124</v>
      </c>
      <c r="AD66" s="2">
        <v>7516.3999999999896</v>
      </c>
      <c r="AE66" s="2">
        <v>7491.3453443875151</v>
      </c>
      <c r="AF66" s="2">
        <v>7471.5006904184856</v>
      </c>
      <c r="AG66" s="2">
        <v>7504.1411524956829</v>
      </c>
      <c r="AH66" s="2">
        <v>7516.3999999999905</v>
      </c>
      <c r="AI66" s="2">
        <v>7493.7067540139315</v>
      </c>
      <c r="AJ66" s="2">
        <v>7503.3247525612687</v>
      </c>
      <c r="AK66" s="2">
        <v>7516.3999999999905</v>
      </c>
      <c r="AL66" s="2">
        <v>7516.3999999999905</v>
      </c>
      <c r="AM66" s="2">
        <v>7516.3999999999905</v>
      </c>
    </row>
    <row r="67" spans="1:39" x14ac:dyDescent="0.25">
      <c r="A67" s="66" t="str">
        <f ca="1">Exceedance!U67</f>
        <v/>
      </c>
      <c r="B67" s="254">
        <v>7516.3999999999924</v>
      </c>
      <c r="C67" s="254">
        <v>7516.3999999999924</v>
      </c>
      <c r="D67" s="254">
        <v>7516.3999999999924</v>
      </c>
      <c r="E67" s="2">
        <v>7516.3999999999924</v>
      </c>
      <c r="F67" s="2">
        <v>7516.3999999999924</v>
      </c>
      <c r="G67" s="2">
        <v>7502.7763719894028</v>
      </c>
      <c r="H67" s="2">
        <v>7498.7891593641052</v>
      </c>
      <c r="I67" s="2">
        <v>7500.3592440350612</v>
      </c>
      <c r="J67" s="2">
        <v>7516.400000000076</v>
      </c>
      <c r="K67" s="2">
        <v>7505.126688574268</v>
      </c>
      <c r="L67" s="2">
        <v>7516.3999999999924</v>
      </c>
      <c r="M67" s="2">
        <v>7510.0028102993128</v>
      </c>
      <c r="N67" s="2">
        <v>7516.3999999999942</v>
      </c>
      <c r="O67" s="2">
        <v>7516.3999999999924</v>
      </c>
      <c r="P67" s="2">
        <v>7516.3999999999924</v>
      </c>
      <c r="Q67" s="2">
        <v>7515.1726700860281</v>
      </c>
      <c r="R67" s="2">
        <v>7516.3999999999924</v>
      </c>
      <c r="S67" s="2">
        <v>7500.8244582883408</v>
      </c>
      <c r="T67" s="2">
        <v>7505.4451599233971</v>
      </c>
      <c r="U67" s="2">
        <v>7469.7940317867378</v>
      </c>
      <c r="V67" s="2">
        <v>7472.8532992112177</v>
      </c>
      <c r="W67" s="2">
        <v>7498.1636257488508</v>
      </c>
      <c r="X67" s="2">
        <v>7516.3999999999924</v>
      </c>
      <c r="Y67" s="2">
        <v>7507.093322753235</v>
      </c>
      <c r="Z67" s="2">
        <v>7511.5545611196612</v>
      </c>
      <c r="AA67" s="2">
        <v>7516.3999999999924</v>
      </c>
      <c r="AB67" s="2">
        <v>7516.3999999999924</v>
      </c>
      <c r="AC67" s="2">
        <v>7510.8935350056336</v>
      </c>
      <c r="AD67" s="2">
        <v>7516.3999999999924</v>
      </c>
      <c r="AE67" s="2">
        <v>7481.9800876431509</v>
      </c>
      <c r="AF67" s="2">
        <v>7463.8879510946936</v>
      </c>
      <c r="AG67" s="2">
        <v>7504.3915464102392</v>
      </c>
      <c r="AH67" s="2">
        <v>7516.3999999999942</v>
      </c>
      <c r="AI67" s="2">
        <v>7487.2662460823476</v>
      </c>
      <c r="AJ67" s="2">
        <v>7511.7359916876594</v>
      </c>
      <c r="AK67" s="2">
        <v>7516.3999999999924</v>
      </c>
      <c r="AL67" s="2">
        <v>7516.3999999999924</v>
      </c>
      <c r="AM67" s="2">
        <v>7516.3999999999924</v>
      </c>
    </row>
    <row r="68" spans="1:39" x14ac:dyDescent="0.25">
      <c r="A68" s="66" t="str">
        <f ca="1">Exceedance!U68</f>
        <v/>
      </c>
      <c r="B68" s="254">
        <v>7511.5617289698293</v>
      </c>
      <c r="C68" s="254">
        <v>7511.5617289698293</v>
      </c>
      <c r="D68" s="254">
        <v>7511.5617289698293</v>
      </c>
      <c r="E68" s="2">
        <v>7511.9310500009378</v>
      </c>
      <c r="F68" s="2">
        <v>7510.8133203929556</v>
      </c>
      <c r="G68" s="2">
        <v>7496.7139930002822</v>
      </c>
      <c r="H68" s="2">
        <v>7492.9290618046052</v>
      </c>
      <c r="I68" s="2">
        <v>7493.5066476107286</v>
      </c>
      <c r="J68" s="2">
        <v>7509.8887165884507</v>
      </c>
      <c r="K68" s="2">
        <v>7500.4790134084251</v>
      </c>
      <c r="L68" s="2">
        <v>7511.7531696770993</v>
      </c>
      <c r="M68" s="2">
        <v>7504.8170990729841</v>
      </c>
      <c r="N68" s="2">
        <v>7519.0693121515587</v>
      </c>
      <c r="O68" s="2">
        <v>7510.0497900781174</v>
      </c>
      <c r="P68" s="2">
        <v>7513.4453099088323</v>
      </c>
      <c r="Q68" s="2">
        <v>7507.6507528228249</v>
      </c>
      <c r="R68" s="2">
        <v>7513.4097470852857</v>
      </c>
      <c r="S68" s="2">
        <v>7494.9740649333435</v>
      </c>
      <c r="T68" s="2">
        <v>7500.3338931810931</v>
      </c>
      <c r="U68" s="2">
        <v>7458.1631787980223</v>
      </c>
      <c r="V68" s="2">
        <v>7464.8124337256895</v>
      </c>
      <c r="W68" s="2">
        <v>7491.021685341947</v>
      </c>
      <c r="X68" s="2">
        <v>7509.6325260492304</v>
      </c>
      <c r="Y68" s="2">
        <v>7502.274734129337</v>
      </c>
      <c r="Z68" s="2">
        <v>7506.7453086063006</v>
      </c>
      <c r="AA68" s="2">
        <v>7513.1465821910369</v>
      </c>
      <c r="AB68" s="2">
        <v>7510.3350423492429</v>
      </c>
      <c r="AC68" s="2">
        <v>7506.1974743164346</v>
      </c>
      <c r="AD68" s="2">
        <v>7511.9473452516158</v>
      </c>
      <c r="AE68" s="2">
        <v>7472.6923980132842</v>
      </c>
      <c r="AF68" s="2">
        <v>7454.274854063372</v>
      </c>
      <c r="AG68" s="2">
        <v>7500.1193911958189</v>
      </c>
      <c r="AH68" s="2">
        <v>7509.373928055621</v>
      </c>
      <c r="AI68" s="2">
        <v>7478.5179712869995</v>
      </c>
      <c r="AJ68" s="2">
        <v>7508.5752243315856</v>
      </c>
      <c r="AK68" s="2">
        <v>7513.4984847973747</v>
      </c>
      <c r="AL68" s="2">
        <v>7518.460405786549</v>
      </c>
      <c r="AM68" s="2">
        <v>7518.4604057865472</v>
      </c>
    </row>
    <row r="69" spans="1:39" x14ac:dyDescent="0.25">
      <c r="A69" s="66" t="str">
        <f ca="1">Exceedance!U69</f>
        <v/>
      </c>
      <c r="B69" s="254">
        <v>7503.5465662544811</v>
      </c>
      <c r="C69" s="254">
        <v>7503.546566254483</v>
      </c>
      <c r="D69" s="254">
        <v>7503.5465662544811</v>
      </c>
      <c r="E69" s="2">
        <v>7508.0091058606713</v>
      </c>
      <c r="F69" s="2">
        <v>7503.2397378612732</v>
      </c>
      <c r="G69" s="2">
        <v>7492.5788671610399</v>
      </c>
      <c r="H69" s="2">
        <v>7487.6564727816394</v>
      </c>
      <c r="I69" s="2">
        <v>7488.6852231485764</v>
      </c>
      <c r="J69" s="2">
        <v>7501.0878797346713</v>
      </c>
      <c r="K69" s="2">
        <v>7496.3071918476171</v>
      </c>
      <c r="L69" s="2">
        <v>7506.0593258652407</v>
      </c>
      <c r="M69" s="2">
        <v>7497.999999999769</v>
      </c>
      <c r="N69" s="2">
        <v>7514.6934277444752</v>
      </c>
      <c r="O69" s="2">
        <v>7502.5048742428662</v>
      </c>
      <c r="P69" s="2">
        <v>7508.6209180368569</v>
      </c>
      <c r="Q69" s="2">
        <v>7498.7888285995823</v>
      </c>
      <c r="R69" s="2">
        <v>7506.7318729405542</v>
      </c>
      <c r="S69" s="2">
        <v>7489.9086061239268</v>
      </c>
      <c r="T69" s="2">
        <v>7494.9725755685276</v>
      </c>
      <c r="U69" s="2">
        <v>7448.5674736285937</v>
      </c>
      <c r="V69" s="2">
        <v>7461.7586719661304</v>
      </c>
      <c r="W69" s="2">
        <v>7486.3896009369309</v>
      </c>
      <c r="X69" s="2">
        <v>7500.1953846471051</v>
      </c>
      <c r="Y69" s="2">
        <v>7497.834175423438</v>
      </c>
      <c r="Z69" s="2">
        <v>7499.6889306255625</v>
      </c>
      <c r="AA69" s="2">
        <v>7506.6666833128475</v>
      </c>
      <c r="AB69" s="2">
        <v>7502.2408080871528</v>
      </c>
      <c r="AC69" s="2">
        <v>7497.9999999999927</v>
      </c>
      <c r="AD69" s="2">
        <v>7504.4744193803535</v>
      </c>
      <c r="AE69" s="2">
        <v>7464.5262064953813</v>
      </c>
      <c r="AF69" s="2">
        <v>7450.4830746472062</v>
      </c>
      <c r="AG69" s="2">
        <v>7497.7879444224709</v>
      </c>
      <c r="AH69" s="2">
        <v>7500.9469129712497</v>
      </c>
      <c r="AI69" s="2">
        <v>7471.0949977146565</v>
      </c>
      <c r="AJ69" s="2">
        <v>7504.2756194901203</v>
      </c>
      <c r="AK69" s="2">
        <v>7505.9911924670578</v>
      </c>
      <c r="AL69" s="2">
        <v>7515.165322806899</v>
      </c>
      <c r="AM69" s="2">
        <v>7515.165322806899</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39997558519241921"/>
  </sheetPr>
  <dimension ref="A1:BD100"/>
  <sheetViews>
    <sheetView topLeftCell="A2" zoomScale="90" zoomScaleNormal="90" workbookViewId="0">
      <selection activeCell="B4" sqref="B4:AM69"/>
    </sheetView>
  </sheetViews>
  <sheetFormatPr defaultRowHeight="15" x14ac:dyDescent="0.25"/>
  <cols>
    <col min="1" max="1" width="8.85546875" style="107"/>
    <col min="2" max="4" width="9.140625" style="255"/>
    <col min="31" max="31" width="7" bestFit="1" customWidth="1"/>
  </cols>
  <sheetData>
    <row r="1" spans="1:56" s="107" customFormat="1" x14ac:dyDescent="0.25">
      <c r="A1" s="64"/>
      <c r="B1" s="258"/>
      <c r="C1" s="258"/>
      <c r="D1" s="258"/>
      <c r="E1" s="740" t="s">
        <v>70</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96.790327408827409</v>
      </c>
      <c r="C4" s="273">
        <v>99.793966942148671</v>
      </c>
      <c r="D4" s="273">
        <v>94.12396694214867</v>
      </c>
      <c r="E4" s="1">
        <v>79.992966942148684</v>
      </c>
      <c r="F4" s="1">
        <v>91.821327408827386</v>
      </c>
      <c r="G4" s="1">
        <v>86.370327408827379</v>
      </c>
      <c r="H4" s="1">
        <v>90.526327408827399</v>
      </c>
      <c r="I4" s="1">
        <v>93.758966942148689</v>
      </c>
      <c r="J4" s="1">
        <v>99.618966942148688</v>
      </c>
      <c r="K4" s="1">
        <v>86.082966942148673</v>
      </c>
      <c r="L4" s="1">
        <v>96.678966942148662</v>
      </c>
      <c r="M4" s="1">
        <v>85.028966942148656</v>
      </c>
      <c r="N4" s="1">
        <v>81.594966942148673</v>
      </c>
      <c r="O4" s="1">
        <v>86.283327408827361</v>
      </c>
      <c r="P4" s="1">
        <v>87.834966942148696</v>
      </c>
      <c r="Q4" s="1">
        <v>96.99096694214866</v>
      </c>
      <c r="R4" s="1">
        <v>85.923966942148667</v>
      </c>
      <c r="S4" s="1">
        <v>95.535327408827371</v>
      </c>
      <c r="T4" s="1">
        <v>99.098327408827402</v>
      </c>
      <c r="U4" s="1">
        <v>96.632327408827393</v>
      </c>
      <c r="V4" s="1">
        <v>100.2159669421487</v>
      </c>
      <c r="W4" s="1">
        <v>99.026966942148661</v>
      </c>
      <c r="X4" s="1">
        <v>91.777966942148694</v>
      </c>
      <c r="Y4" s="1">
        <v>89.13096694214866</v>
      </c>
      <c r="Z4" s="1">
        <v>93.521966942148666</v>
      </c>
      <c r="AA4" s="1">
        <v>94.12396694214867</v>
      </c>
      <c r="AB4" s="1">
        <v>87.817966942148644</v>
      </c>
      <c r="AC4" s="1">
        <v>92.300966942148705</v>
      </c>
      <c r="AD4" s="1">
        <v>87.047966942148676</v>
      </c>
      <c r="AE4" s="1">
        <v>92.946966942148691</v>
      </c>
      <c r="AF4">
        <v>96.527966942148666</v>
      </c>
      <c r="AG4">
        <v>85.769966942148699</v>
      </c>
      <c r="AH4">
        <v>93.308966942148686</v>
      </c>
      <c r="AI4">
        <v>94.642966942148661</v>
      </c>
      <c r="AJ4">
        <v>87.642966942148675</v>
      </c>
      <c r="AK4">
        <v>101.34732740882741</v>
      </c>
      <c r="AL4">
        <v>94.908966942148652</v>
      </c>
      <c r="AM4">
        <v>99.589966942148692</v>
      </c>
    </row>
    <row r="5" spans="1:56" x14ac:dyDescent="0.25">
      <c r="A5" s="66">
        <f ca="1">Exceedance!U5</f>
        <v>42856</v>
      </c>
      <c r="B5" s="273">
        <v>211.15522189672214</v>
      </c>
      <c r="C5" s="273">
        <v>390.52931427994901</v>
      </c>
      <c r="D5" s="273">
        <v>315.76698842965897</v>
      </c>
      <c r="E5" s="1">
        <v>352.368988429659</v>
      </c>
      <c r="F5" s="1">
        <v>166.92922189672214</v>
      </c>
      <c r="G5" s="1">
        <v>401.82078181803274</v>
      </c>
      <c r="H5" s="1">
        <v>358.81622189672214</v>
      </c>
      <c r="I5" s="1">
        <v>364.982941198427</v>
      </c>
      <c r="J5" s="1">
        <v>286.36598842965896</v>
      </c>
      <c r="K5" s="1">
        <v>329.04298842965903</v>
      </c>
      <c r="L5" s="1">
        <v>340.34098842965903</v>
      </c>
      <c r="M5" s="1">
        <v>274.62325469156934</v>
      </c>
      <c r="N5" s="1">
        <v>388.89778181803274</v>
      </c>
      <c r="O5" s="1">
        <v>395.72198842965906</v>
      </c>
      <c r="P5" s="1">
        <v>393.08262795884781</v>
      </c>
      <c r="Q5" s="1">
        <v>278.16398842965901</v>
      </c>
      <c r="R5" s="1">
        <v>320.29294717309028</v>
      </c>
      <c r="S5" s="1">
        <v>318.0737818180329</v>
      </c>
      <c r="T5" s="1">
        <v>304.52022189672226</v>
      </c>
      <c r="U5" s="1">
        <v>312.92098842965902</v>
      </c>
      <c r="V5" s="1">
        <v>342.99998842965908</v>
      </c>
      <c r="W5" s="1">
        <v>299.96978181803269</v>
      </c>
      <c r="X5" s="1">
        <v>342.71898842965891</v>
      </c>
      <c r="Y5" s="1">
        <v>418.85101012899099</v>
      </c>
      <c r="Z5" s="1">
        <v>202.65395637166179</v>
      </c>
      <c r="AA5" s="1">
        <v>321.08798842965894</v>
      </c>
      <c r="AB5" s="1">
        <v>376.23310388053028</v>
      </c>
      <c r="AC5" s="1">
        <v>339.55498842965886</v>
      </c>
      <c r="AD5" s="1">
        <v>284.1052626793599</v>
      </c>
      <c r="AE5" s="1">
        <v>331.75985266121438</v>
      </c>
      <c r="AF5">
        <v>362.8779884296589</v>
      </c>
      <c r="AG5">
        <v>352.15950594159938</v>
      </c>
      <c r="AH5">
        <v>407.71598842965898</v>
      </c>
      <c r="AI5">
        <v>347.26178181803272</v>
      </c>
      <c r="AJ5">
        <v>331.17160970526078</v>
      </c>
      <c r="AK5">
        <v>295.41198842965906</v>
      </c>
      <c r="AL5">
        <v>342.743988429659</v>
      </c>
      <c r="AM5">
        <v>328.21078181803273</v>
      </c>
    </row>
    <row r="6" spans="1:56" x14ac:dyDescent="0.25">
      <c r="A6" s="66">
        <f ca="1">Exceedance!U6</f>
        <v>42887</v>
      </c>
      <c r="B6" s="273">
        <v>103.7621719237069</v>
      </c>
      <c r="C6" s="273">
        <v>256.83217191800009</v>
      </c>
      <c r="D6" s="273">
        <v>122.27308344445053</v>
      </c>
      <c r="E6" s="1">
        <v>139.63586564661585</v>
      </c>
      <c r="F6" s="1">
        <v>132.86917192370692</v>
      </c>
      <c r="G6" s="1">
        <v>61.009292798598672</v>
      </c>
      <c r="H6" s="1">
        <v>298.81217192370701</v>
      </c>
      <c r="I6" s="1">
        <v>205.09017191988013</v>
      </c>
      <c r="J6" s="1">
        <v>170.89532177081136</v>
      </c>
      <c r="K6" s="1">
        <v>93.200226801239054</v>
      </c>
      <c r="L6" s="1">
        <v>53.40271756801814</v>
      </c>
      <c r="M6" s="1">
        <v>47.453313837693635</v>
      </c>
      <c r="N6" s="1">
        <v>226.20298232680634</v>
      </c>
      <c r="O6" s="1">
        <v>12.457954425650808</v>
      </c>
      <c r="P6" s="1">
        <v>81.876171916635627</v>
      </c>
      <c r="Q6" s="1">
        <v>145.21097229775432</v>
      </c>
      <c r="R6" s="1">
        <v>151.82317191757639</v>
      </c>
      <c r="S6" s="1">
        <v>310.40330197236426</v>
      </c>
      <c r="T6" s="1">
        <v>101.29417192370686</v>
      </c>
      <c r="U6" s="1">
        <v>189.52001796805763</v>
      </c>
      <c r="V6" s="1">
        <v>28.976507547945797</v>
      </c>
      <c r="W6" s="1">
        <v>324.89254223842187</v>
      </c>
      <c r="X6" s="1">
        <v>54.396733394239696</v>
      </c>
      <c r="Y6" s="1">
        <v>150.39717191936529</v>
      </c>
      <c r="Z6" s="1">
        <v>71.281171920585606</v>
      </c>
      <c r="AA6" s="1">
        <v>118.78977279133213</v>
      </c>
      <c r="AB6" s="1">
        <v>121.1801719174338</v>
      </c>
      <c r="AC6" s="1">
        <v>66.36524479024412</v>
      </c>
      <c r="AD6" s="1">
        <v>74.501171918346742</v>
      </c>
      <c r="AE6" s="1">
        <v>155.92517192074556</v>
      </c>
      <c r="AF6">
        <v>18.115731163285862</v>
      </c>
      <c r="AG6">
        <v>124.79117192016516</v>
      </c>
      <c r="AH6">
        <v>12.597975861102674</v>
      </c>
      <c r="AI6">
        <v>162.38785980379618</v>
      </c>
      <c r="AJ6">
        <v>46.929617512150436</v>
      </c>
      <c r="AK6">
        <v>220.72345222314709</v>
      </c>
      <c r="AL6">
        <v>58.036915817781043</v>
      </c>
      <c r="AM6">
        <v>305.05047296651622</v>
      </c>
    </row>
    <row r="7" spans="1:56" x14ac:dyDescent="0.25">
      <c r="A7" s="66">
        <f ca="1">Exceedance!U7</f>
        <v>42917</v>
      </c>
      <c r="B7" s="273">
        <v>111.81445255269438</v>
      </c>
      <c r="C7" s="273">
        <v>166.33445255269439</v>
      </c>
      <c r="D7" s="273">
        <v>131.37445255269222</v>
      </c>
      <c r="E7" s="1">
        <v>131.37445255270674</v>
      </c>
      <c r="F7" s="1">
        <v>169.11345255269438</v>
      </c>
      <c r="G7" s="1">
        <v>264.93745255266259</v>
      </c>
      <c r="H7" s="1">
        <v>211.61045255269434</v>
      </c>
      <c r="I7" s="1">
        <v>131.96545255269436</v>
      </c>
      <c r="J7" s="1">
        <v>160.98045255269199</v>
      </c>
      <c r="K7" s="1">
        <v>107.36245255269384</v>
      </c>
      <c r="L7" s="1">
        <v>126.94245255268861</v>
      </c>
      <c r="M7" s="1">
        <v>100.75709752058496</v>
      </c>
      <c r="N7" s="1">
        <v>167.76645255269284</v>
      </c>
      <c r="O7" s="1">
        <v>140.27760149782299</v>
      </c>
      <c r="P7" s="1">
        <v>127.79345255270778</v>
      </c>
      <c r="Q7" s="1">
        <v>153.72545255269259</v>
      </c>
      <c r="R7" s="1">
        <v>107.80745255270777</v>
      </c>
      <c r="S7" s="1">
        <v>443.08845255268892</v>
      </c>
      <c r="T7" s="1">
        <v>106.59345255269433</v>
      </c>
      <c r="U7" s="1">
        <v>148.38945255269093</v>
      </c>
      <c r="V7" s="1">
        <v>96.83316835659889</v>
      </c>
      <c r="W7" s="1">
        <v>255.17245255269412</v>
      </c>
      <c r="X7" s="1">
        <v>100.92809752058498</v>
      </c>
      <c r="Y7" s="1">
        <v>107.81445255269436</v>
      </c>
      <c r="Z7" s="1">
        <v>98.929097520584975</v>
      </c>
      <c r="AA7" s="1">
        <v>113.38545255269015</v>
      </c>
      <c r="AB7" s="1">
        <v>111.24145255270781</v>
      </c>
      <c r="AC7" s="1">
        <v>125.79345255269104</v>
      </c>
      <c r="AD7" s="1">
        <v>98.649097520584974</v>
      </c>
      <c r="AE7" s="1">
        <v>129.52245255270779</v>
      </c>
      <c r="AF7">
        <v>155.126452552682</v>
      </c>
      <c r="AG7">
        <v>147.39345255269436</v>
      </c>
      <c r="AH7">
        <v>95.963097520584967</v>
      </c>
      <c r="AI7">
        <v>205.33745255268519</v>
      </c>
      <c r="AJ7">
        <v>101.20109752058498</v>
      </c>
      <c r="AK7">
        <v>133.46345255269358</v>
      </c>
      <c r="AL7">
        <v>118.58745255268551</v>
      </c>
      <c r="AM7">
        <v>206.05645255269019</v>
      </c>
    </row>
    <row r="8" spans="1:56" x14ac:dyDescent="0.25">
      <c r="A8" s="66">
        <f ca="1">Exceedance!U8</f>
        <v>42948</v>
      </c>
      <c r="B8" s="273">
        <v>114.84396694214864</v>
      </c>
      <c r="C8" s="273">
        <v>115.34396694214867</v>
      </c>
      <c r="D8" s="273">
        <v>117.12396694214867</v>
      </c>
      <c r="E8" s="1">
        <v>117.92796694214866</v>
      </c>
      <c r="F8" s="1">
        <v>110.60096694214864</v>
      </c>
      <c r="G8" s="1">
        <v>113.33196694214865</v>
      </c>
      <c r="H8" s="1">
        <v>111.94996694214863</v>
      </c>
      <c r="I8" s="1">
        <v>119.04996694214866</v>
      </c>
      <c r="J8" s="1">
        <v>116.75696694214867</v>
      </c>
      <c r="K8" s="1">
        <v>119.24596694214867</v>
      </c>
      <c r="L8" s="1">
        <v>118.36596694214865</v>
      </c>
      <c r="M8" s="1">
        <v>117.8841040738761</v>
      </c>
      <c r="N8" s="1">
        <v>116.74696694214865</v>
      </c>
      <c r="O8" s="1">
        <v>118.51196694214865</v>
      </c>
      <c r="P8" s="1">
        <v>115.54596694214867</v>
      </c>
      <c r="Q8" s="1">
        <v>118.78796694214863</v>
      </c>
      <c r="R8" s="1">
        <v>120.17696694214867</v>
      </c>
      <c r="S8" s="1">
        <v>122.33771928712488</v>
      </c>
      <c r="T8" s="1">
        <v>120.89296694214865</v>
      </c>
      <c r="U8" s="1">
        <v>117.73996694214865</v>
      </c>
      <c r="V8" s="1">
        <v>119.50496694214866</v>
      </c>
      <c r="W8" s="1">
        <v>108.28596694214865</v>
      </c>
      <c r="X8" s="1">
        <v>121.01196694214866</v>
      </c>
      <c r="Y8" s="1">
        <v>117.98996694214865</v>
      </c>
      <c r="Z8" s="1">
        <v>121.24896694214866</v>
      </c>
      <c r="AA8" s="1">
        <v>119.87496694214867</v>
      </c>
      <c r="AB8" s="1">
        <v>120.00196694214866</v>
      </c>
      <c r="AC8" s="1">
        <v>119.12596694214866</v>
      </c>
      <c r="AD8" s="1">
        <v>117.34396694214864</v>
      </c>
      <c r="AE8" s="1">
        <v>116.07196694214865</v>
      </c>
      <c r="AF8">
        <v>118.09696694214864</v>
      </c>
      <c r="AG8">
        <v>119.00596694214865</v>
      </c>
      <c r="AH8">
        <v>116.38596694214866</v>
      </c>
      <c r="AI8">
        <v>115.70796694214866</v>
      </c>
      <c r="AJ8">
        <v>96.182717355295736</v>
      </c>
      <c r="AK8">
        <v>117.47196694214863</v>
      </c>
      <c r="AL8">
        <v>114.58296694214866</v>
      </c>
      <c r="AM8">
        <v>117.45296694214866</v>
      </c>
    </row>
    <row r="9" spans="1:56" x14ac:dyDescent="0.25">
      <c r="A9" s="66">
        <f ca="1">Exceedance!U9</f>
        <v>42979</v>
      </c>
      <c r="B9" s="273">
        <v>119.63396694214867</v>
      </c>
      <c r="C9" s="273">
        <v>118.7039669421487</v>
      </c>
      <c r="D9" s="273">
        <v>114.12396694214866</v>
      </c>
      <c r="E9" s="1">
        <v>120.21096694214867</v>
      </c>
      <c r="F9" s="1">
        <v>112.64596694214868</v>
      </c>
      <c r="G9" s="1">
        <v>119.68396694214866</v>
      </c>
      <c r="H9" s="1">
        <v>117.08296694214869</v>
      </c>
      <c r="I9" s="1">
        <v>113.52296694214867</v>
      </c>
      <c r="J9" s="1">
        <v>113.01896694214869</v>
      </c>
      <c r="K9" s="1">
        <v>120.96096694214869</v>
      </c>
      <c r="L9" s="1">
        <v>116.45296694214869</v>
      </c>
      <c r="M9" s="1">
        <v>121.80296694214867</v>
      </c>
      <c r="N9" s="1">
        <v>119.30196694214868</v>
      </c>
      <c r="O9" s="1">
        <v>120.69396694214868</v>
      </c>
      <c r="P9" s="1">
        <v>119.06696694214867</v>
      </c>
      <c r="Q9" s="1">
        <v>119.64796694214867</v>
      </c>
      <c r="R9" s="1">
        <v>118.58696694214868</v>
      </c>
      <c r="S9" s="1">
        <v>117.08996694214868</v>
      </c>
      <c r="T9" s="1">
        <v>120.04196694214868</v>
      </c>
      <c r="U9" s="1">
        <v>116.83496694214868</v>
      </c>
      <c r="V9" s="1">
        <v>121.34096694214868</v>
      </c>
      <c r="W9" s="1">
        <v>115.97896694214869</v>
      </c>
      <c r="X9" s="1">
        <v>121.45996694214868</v>
      </c>
      <c r="Y9" s="1">
        <v>120.19496694214868</v>
      </c>
      <c r="Z9" s="1">
        <v>120.12696694214867</v>
      </c>
      <c r="AA9" s="1">
        <v>113.44896694214867</v>
      </c>
      <c r="AB9" s="1">
        <v>114.01696694214866</v>
      </c>
      <c r="AC9" s="1">
        <v>121.64996694214867</v>
      </c>
      <c r="AD9" s="1">
        <v>119.74096694214867</v>
      </c>
      <c r="AE9" s="1">
        <v>112.83996694214869</v>
      </c>
      <c r="AF9">
        <v>120.25296694214867</v>
      </c>
      <c r="AG9">
        <v>120.82196694214869</v>
      </c>
      <c r="AH9">
        <v>121.32096694214866</v>
      </c>
      <c r="AI9">
        <v>118.96096694214867</v>
      </c>
      <c r="AJ9">
        <v>114.34698313108633</v>
      </c>
      <c r="AK9">
        <v>114.27596694214867</v>
      </c>
      <c r="AL9">
        <v>114.47696694214868</v>
      </c>
      <c r="AM9">
        <v>120.25196694214867</v>
      </c>
    </row>
    <row r="10" spans="1:56" x14ac:dyDescent="0.25">
      <c r="A10" s="66">
        <f ca="1">Exceedance!U10</f>
        <v>43009</v>
      </c>
      <c r="B10" s="273">
        <v>97.260797338789288</v>
      </c>
      <c r="C10" s="273">
        <v>119.42396694214867</v>
      </c>
      <c r="D10" s="273">
        <v>116.35396694214866</v>
      </c>
      <c r="E10" s="1">
        <v>119.12796694214867</v>
      </c>
      <c r="F10" s="1">
        <v>118.75396694214866</v>
      </c>
      <c r="G10" s="1">
        <v>120.39996694214867</v>
      </c>
      <c r="H10" s="1">
        <v>114.73296694214866</v>
      </c>
      <c r="I10" s="1">
        <v>112.71296694214867</v>
      </c>
      <c r="J10" s="1">
        <v>114.85696694214866</v>
      </c>
      <c r="K10" s="1">
        <v>109.37508797160432</v>
      </c>
      <c r="L10" s="1">
        <v>119.93296694214867</v>
      </c>
      <c r="M10" s="1">
        <v>62.286365136094197</v>
      </c>
      <c r="N10" s="1">
        <v>114.32396694214867</v>
      </c>
      <c r="O10" s="1">
        <v>121.61296694214867</v>
      </c>
      <c r="P10" s="1">
        <v>121.17796694214867</v>
      </c>
      <c r="Q10" s="1">
        <v>120.34396694214868</v>
      </c>
      <c r="R10" s="1">
        <v>112.34154731649626</v>
      </c>
      <c r="S10" s="1">
        <v>115.96596694214867</v>
      </c>
      <c r="T10" s="1">
        <v>107.64415988772488</v>
      </c>
      <c r="U10" s="1">
        <v>111.94696694214866</v>
      </c>
      <c r="V10" s="1">
        <v>113.0651392205007</v>
      </c>
      <c r="W10" s="1">
        <v>119.14396694214867</v>
      </c>
      <c r="X10" s="1">
        <v>88.011000504106875</v>
      </c>
      <c r="Y10" s="1">
        <v>120.68696694214866</v>
      </c>
      <c r="Z10" s="1">
        <v>75.446352293309829</v>
      </c>
      <c r="AA10" s="1">
        <v>119.55696694214866</v>
      </c>
      <c r="AB10" s="1">
        <v>116.05996694214866</v>
      </c>
      <c r="AC10" s="1">
        <v>116.69396694214868</v>
      </c>
      <c r="AD10" s="1">
        <v>105.91496694214867</v>
      </c>
      <c r="AE10" s="1">
        <v>112.49596694214864</v>
      </c>
      <c r="AF10">
        <v>116.65032729957409</v>
      </c>
      <c r="AG10">
        <v>115.73366632521865</v>
      </c>
      <c r="AH10">
        <v>96.823367393605039</v>
      </c>
      <c r="AI10">
        <v>118.04196694214868</v>
      </c>
      <c r="AJ10">
        <v>50.695743943537721</v>
      </c>
      <c r="AK10">
        <v>113.79296694214867</v>
      </c>
      <c r="AL10">
        <v>110.97496694214863</v>
      </c>
      <c r="AM10">
        <v>120.66696694214865</v>
      </c>
    </row>
    <row r="11" spans="1:56" x14ac:dyDescent="0.25">
      <c r="A11" s="66">
        <f ca="1">Exceedance!U11</f>
        <v>43040</v>
      </c>
      <c r="B11" s="273">
        <v>43.417329517910304</v>
      </c>
      <c r="C11" s="273">
        <v>83.27961490976287</v>
      </c>
      <c r="D11" s="273">
        <v>63.382206157098544</v>
      </c>
      <c r="E11" s="1">
        <v>58.165285531048411</v>
      </c>
      <c r="F11" s="1">
        <v>121.68096694214867</v>
      </c>
      <c r="G11" s="1">
        <v>113.56340201642412</v>
      </c>
      <c r="H11" s="1">
        <v>118.93296694214868</v>
      </c>
      <c r="I11" s="1">
        <v>119.52896694214868</v>
      </c>
      <c r="J11" s="1">
        <v>118.07096694214867</v>
      </c>
      <c r="K11" s="1">
        <v>51.445329517877703</v>
      </c>
      <c r="L11" s="1">
        <v>59.929317809711797</v>
      </c>
      <c r="M11" s="1">
        <v>46.567329518260564</v>
      </c>
      <c r="N11" s="1">
        <v>116.9239669421487</v>
      </c>
      <c r="O11" s="1">
        <v>53.636761536648152</v>
      </c>
      <c r="P11" s="1">
        <v>70.002874151067658</v>
      </c>
      <c r="Q11" s="1">
        <v>69.754596035226612</v>
      </c>
      <c r="R11" s="1">
        <v>56.265329517893512</v>
      </c>
      <c r="S11" s="1">
        <v>120.12096694214866</v>
      </c>
      <c r="T11" s="1">
        <v>53.707329517982494</v>
      </c>
      <c r="U11" s="1">
        <v>99.041377667063315</v>
      </c>
      <c r="V11" s="1">
        <v>54.980329517929292</v>
      </c>
      <c r="W11" s="1">
        <v>120.72096694214868</v>
      </c>
      <c r="X11" s="1">
        <v>48.99732951805386</v>
      </c>
      <c r="Y11" s="1">
        <v>60.835941177613513</v>
      </c>
      <c r="Z11" s="1">
        <v>48.878329518227936</v>
      </c>
      <c r="AA11" s="1">
        <v>81.268880088316649</v>
      </c>
      <c r="AB11" s="1">
        <v>63.189115438154637</v>
      </c>
      <c r="AC11" s="1">
        <v>73.241290598319537</v>
      </c>
      <c r="AD11" s="1">
        <v>87.810541803273892</v>
      </c>
      <c r="AE11" s="1">
        <v>98.889767650693486</v>
      </c>
      <c r="AF11">
        <v>51.572329517840991</v>
      </c>
      <c r="AG11">
        <v>55.460329517875941</v>
      </c>
      <c r="AH11">
        <v>54.775329517999232</v>
      </c>
      <c r="AI11">
        <v>79.418370284161384</v>
      </c>
      <c r="AJ11">
        <v>45.473329518318941</v>
      </c>
      <c r="AK11">
        <v>118.91996694214868</v>
      </c>
      <c r="AL11">
        <v>99.894264503349135</v>
      </c>
      <c r="AM11">
        <v>89.295559872897329</v>
      </c>
    </row>
    <row r="12" spans="1:56" x14ac:dyDescent="0.25">
      <c r="A12" s="66">
        <f ca="1">Exceedance!U12</f>
        <v>43070</v>
      </c>
      <c r="B12" s="273">
        <v>64.790099884766946</v>
      </c>
      <c r="C12" s="273">
        <v>66.688529636794115</v>
      </c>
      <c r="D12" s="273">
        <v>64.908529636815018</v>
      </c>
      <c r="E12" s="1">
        <v>74.881529636820204</v>
      </c>
      <c r="F12" s="1">
        <v>75.951484077866425</v>
      </c>
      <c r="G12" s="1">
        <v>80.298529636773068</v>
      </c>
      <c r="H12" s="1">
        <v>94.120830873873629</v>
      </c>
      <c r="I12" s="1">
        <v>85.54648011412705</v>
      </c>
      <c r="J12" s="1">
        <v>85.041679961668478</v>
      </c>
      <c r="K12" s="1">
        <v>72.829529636833058</v>
      </c>
      <c r="L12" s="1">
        <v>72.441529636817108</v>
      </c>
      <c r="M12" s="1">
        <v>68.992529636821217</v>
      </c>
      <c r="N12" s="1">
        <v>91.128155239448105</v>
      </c>
      <c r="O12" s="1">
        <v>74.039529636832526</v>
      </c>
      <c r="P12" s="1">
        <v>73.513529636801437</v>
      </c>
      <c r="Q12" s="1">
        <v>74.655529636814862</v>
      </c>
      <c r="R12" s="1">
        <v>75.066529636821215</v>
      </c>
      <c r="S12" s="1">
        <v>120.63596694214866</v>
      </c>
      <c r="T12" s="1">
        <v>73.955529636833063</v>
      </c>
      <c r="U12" s="1">
        <v>76.498529636791432</v>
      </c>
      <c r="V12" s="1">
        <v>76.694529636821215</v>
      </c>
      <c r="W12" s="1">
        <v>88.108729363984509</v>
      </c>
      <c r="X12" s="1">
        <v>70.949529636821211</v>
      </c>
      <c r="Y12" s="1">
        <v>75.162529636818888</v>
      </c>
      <c r="Z12" s="1">
        <v>69.554529636833081</v>
      </c>
      <c r="AA12" s="1">
        <v>74.559529636797052</v>
      </c>
      <c r="AB12" s="1">
        <v>75.614529636830611</v>
      </c>
      <c r="AC12" s="1">
        <v>75.487529636803416</v>
      </c>
      <c r="AD12" s="1">
        <v>74.710529636797119</v>
      </c>
      <c r="AE12" s="1">
        <v>76.445529636791392</v>
      </c>
      <c r="AF12">
        <v>73.170529636833066</v>
      </c>
      <c r="AG12">
        <v>74.663529636821224</v>
      </c>
      <c r="AH12">
        <v>75.631529636821213</v>
      </c>
      <c r="AI12">
        <v>76.693529636811135</v>
      </c>
      <c r="AJ12">
        <v>68.497529636833065</v>
      </c>
      <c r="AK12">
        <v>100.80669981557196</v>
      </c>
      <c r="AL12">
        <v>74.592529636790672</v>
      </c>
      <c r="AM12">
        <v>82.266529636796562</v>
      </c>
    </row>
    <row r="13" spans="1:56" x14ac:dyDescent="0.25">
      <c r="A13" s="66">
        <f ca="1">Exceedance!U13</f>
        <v>43101</v>
      </c>
      <c r="B13" s="273">
        <v>47.943320393169074</v>
      </c>
      <c r="C13" s="273">
        <v>48.531750145246789</v>
      </c>
      <c r="D13" s="273">
        <v>47.513320393180678</v>
      </c>
      <c r="E13" s="1">
        <v>53.988750145246804</v>
      </c>
      <c r="F13" s="1">
        <v>53.826750145246301</v>
      </c>
      <c r="G13" s="1">
        <v>61.4357501452468</v>
      </c>
      <c r="H13" s="1">
        <v>59.754750145231199</v>
      </c>
      <c r="I13" s="1">
        <v>57.357750145233325</v>
      </c>
      <c r="J13" s="1">
        <v>56.353750145233498</v>
      </c>
      <c r="K13" s="1">
        <v>52.585750145246813</v>
      </c>
      <c r="L13" s="1">
        <v>52.479750145246797</v>
      </c>
      <c r="M13" s="1">
        <v>49.55332039318067</v>
      </c>
      <c r="N13" s="1">
        <v>59.799750145244644</v>
      </c>
      <c r="O13" s="1">
        <v>53.30875014524679</v>
      </c>
      <c r="P13" s="1">
        <v>54.174750145246797</v>
      </c>
      <c r="Q13" s="1">
        <v>54.205750145246803</v>
      </c>
      <c r="R13" s="1">
        <v>54.004750145246796</v>
      </c>
      <c r="S13" s="1">
        <v>102.12374189827196</v>
      </c>
      <c r="T13" s="1">
        <v>53.118750145235204</v>
      </c>
      <c r="U13" s="1">
        <v>56.189750145246805</v>
      </c>
      <c r="V13" s="1">
        <v>56.144750145246796</v>
      </c>
      <c r="W13" s="1">
        <v>62.098750145232643</v>
      </c>
      <c r="X13" s="1">
        <v>51.112750145246814</v>
      </c>
      <c r="Y13" s="1">
        <v>54.462750145246801</v>
      </c>
      <c r="Z13" s="1">
        <v>50.361320393169066</v>
      </c>
      <c r="AA13" s="1">
        <v>53.956750145246794</v>
      </c>
      <c r="AB13" s="1">
        <v>59.355750145246795</v>
      </c>
      <c r="AC13" s="1">
        <v>54.1127501452468</v>
      </c>
      <c r="AD13" s="1">
        <v>54.253750145246798</v>
      </c>
      <c r="AE13" s="1">
        <v>55.117750145246802</v>
      </c>
      <c r="AF13">
        <v>53.1917501452468</v>
      </c>
      <c r="AG13">
        <v>53.859750145246799</v>
      </c>
      <c r="AH13">
        <v>54.820750145246805</v>
      </c>
      <c r="AI13">
        <v>56.410750145246801</v>
      </c>
      <c r="AJ13">
        <v>49.464320393169075</v>
      </c>
      <c r="AK13">
        <v>57.474750145228697</v>
      </c>
      <c r="AL13">
        <v>53.74475014524679</v>
      </c>
      <c r="AM13">
        <v>61.113750145246811</v>
      </c>
    </row>
    <row r="14" spans="1:56" x14ac:dyDescent="0.25">
      <c r="A14" s="66">
        <f ca="1">Exceedance!U14</f>
        <v>43132</v>
      </c>
      <c r="B14" s="273">
        <v>37.54093683152486</v>
      </c>
      <c r="C14" s="273">
        <v>39.310227575292799</v>
      </c>
      <c r="D14" s="273">
        <v>37.858657327358927</v>
      </c>
      <c r="E14" s="1">
        <v>40.981227575292792</v>
      </c>
      <c r="F14" s="1">
        <v>41.337227575292786</v>
      </c>
      <c r="G14" s="1">
        <v>44.910227575292794</v>
      </c>
      <c r="H14" s="1">
        <v>45.8802275752928</v>
      </c>
      <c r="I14" s="1">
        <v>60.583227575304164</v>
      </c>
      <c r="J14" s="1">
        <v>45.316227575304168</v>
      </c>
      <c r="K14" s="1">
        <v>39.64722757529281</v>
      </c>
      <c r="L14" s="1">
        <v>39.985227575292811</v>
      </c>
      <c r="M14" s="1">
        <v>37.599936831513489</v>
      </c>
      <c r="N14" s="1">
        <v>46.557227575292792</v>
      </c>
      <c r="O14" s="1">
        <v>41.309227575292795</v>
      </c>
      <c r="P14" s="1">
        <v>44.809227575292795</v>
      </c>
      <c r="Q14" s="1">
        <v>41.040227575292811</v>
      </c>
      <c r="R14" s="1">
        <v>44.594227575304167</v>
      </c>
      <c r="S14" s="1">
        <v>54.582227575265591</v>
      </c>
      <c r="T14" s="1">
        <v>39.893227575304181</v>
      </c>
      <c r="U14" s="1">
        <v>44.40622757529281</v>
      </c>
      <c r="V14" s="1">
        <v>45.893227575292812</v>
      </c>
      <c r="W14" s="1">
        <v>52.370227575304163</v>
      </c>
      <c r="X14" s="1">
        <v>41.925227575292794</v>
      </c>
      <c r="Y14" s="1">
        <v>41.184227575292809</v>
      </c>
      <c r="Z14" s="1">
        <v>42.561936831524861</v>
      </c>
      <c r="AA14" s="1">
        <v>41.241227575292797</v>
      </c>
      <c r="AB14" s="1">
        <v>45.833227575292788</v>
      </c>
      <c r="AC14" s="1">
        <v>40.71322757530416</v>
      </c>
      <c r="AD14" s="1">
        <v>43.829227575292798</v>
      </c>
      <c r="AE14" s="1">
        <v>41.477227575292801</v>
      </c>
      <c r="AF14">
        <v>41.465227575292786</v>
      </c>
      <c r="AG14">
        <v>40.627227575304168</v>
      </c>
      <c r="AH14">
        <v>40.955227575304185</v>
      </c>
      <c r="AI14">
        <v>43.197227575292814</v>
      </c>
      <c r="AJ14">
        <v>37.05293683152486</v>
      </c>
      <c r="AK14">
        <v>46.824227575292802</v>
      </c>
      <c r="AL14">
        <v>44.085227575292798</v>
      </c>
      <c r="AM14">
        <v>47.218227575292794</v>
      </c>
    </row>
    <row r="15" spans="1:56" x14ac:dyDescent="0.25">
      <c r="A15" s="66">
        <f ca="1">Exceedance!U15</f>
        <v>43160</v>
      </c>
      <c r="B15" s="273">
        <v>38.936045405437596</v>
      </c>
      <c r="C15" s="273">
        <v>44.999895157526012</v>
      </c>
      <c r="D15" s="273">
        <v>41.649895157526004</v>
      </c>
      <c r="E15" s="1">
        <v>43.46289515752602</v>
      </c>
      <c r="F15" s="1">
        <v>44.349895157526021</v>
      </c>
      <c r="G15" s="1">
        <v>36.033895157526018</v>
      </c>
      <c r="H15" s="1">
        <v>48.475895157526018</v>
      </c>
      <c r="I15" s="1">
        <v>79.040895157526009</v>
      </c>
      <c r="J15" s="1">
        <v>40.396895157525996</v>
      </c>
      <c r="K15" s="1">
        <v>37.817895157526017</v>
      </c>
      <c r="L15" s="1">
        <v>55.183895157526031</v>
      </c>
      <c r="M15" s="1">
        <v>40.842615653371453</v>
      </c>
      <c r="N15" s="1">
        <v>49.937895157526022</v>
      </c>
      <c r="O15" s="1">
        <v>43.331895157526006</v>
      </c>
      <c r="P15" s="1">
        <v>54.318895157526022</v>
      </c>
      <c r="Q15" s="1">
        <v>49.145895157526013</v>
      </c>
      <c r="R15" s="1">
        <v>62.504895157526015</v>
      </c>
      <c r="S15" s="1">
        <v>51.789895157526011</v>
      </c>
      <c r="T15" s="1">
        <v>48.092895157526002</v>
      </c>
      <c r="U15" s="1">
        <v>46.694895157526005</v>
      </c>
      <c r="V15" s="1">
        <v>45.077895157526015</v>
      </c>
      <c r="W15" s="1">
        <v>43.714895157526016</v>
      </c>
      <c r="X15" s="1">
        <v>42.385895157526008</v>
      </c>
      <c r="Y15" s="1">
        <v>34.967895157526009</v>
      </c>
      <c r="Z15" s="1">
        <v>42.037615653371446</v>
      </c>
      <c r="AA15" s="1">
        <v>59.244895157526017</v>
      </c>
      <c r="AB15" s="1">
        <v>38.291895157526014</v>
      </c>
      <c r="AC15" s="1">
        <v>37.982895157526023</v>
      </c>
      <c r="AD15" s="1">
        <v>68.141895157526008</v>
      </c>
      <c r="AE15" s="1">
        <v>32.12289515752601</v>
      </c>
      <c r="AF15">
        <v>50.118895157525991</v>
      </c>
      <c r="AG15">
        <v>34.088895157526011</v>
      </c>
      <c r="AH15">
        <v>46.089895157526016</v>
      </c>
      <c r="AI15">
        <v>50.37289515752601</v>
      </c>
      <c r="AJ15">
        <v>33.770615653371443</v>
      </c>
      <c r="AK15">
        <v>38.659895157526023</v>
      </c>
      <c r="AL15">
        <v>51.52589515752603</v>
      </c>
      <c r="AM15">
        <v>40.910895157526006</v>
      </c>
    </row>
    <row r="16" spans="1:56" x14ac:dyDescent="0.25">
      <c r="A16" s="66">
        <f ca="1">Exceedance!U16</f>
        <v>43191</v>
      </c>
      <c r="B16" s="273">
        <v>32.390661157024759</v>
      </c>
      <c r="C16" s="273">
        <v>43.089807058102103</v>
      </c>
      <c r="D16" s="273">
        <v>27.970661157024765</v>
      </c>
      <c r="E16" s="1">
        <v>36.55166115702476</v>
      </c>
      <c r="F16" s="1">
        <v>40.503661157024766</v>
      </c>
      <c r="G16" s="1">
        <v>37.281242252066079</v>
      </c>
      <c r="H16" s="1">
        <v>46.281807058102089</v>
      </c>
      <c r="I16" s="1">
        <v>70.671807058102118</v>
      </c>
      <c r="J16" s="1">
        <v>39.716807058102113</v>
      </c>
      <c r="K16" s="1">
        <v>33.40966115702475</v>
      </c>
      <c r="L16" s="1">
        <v>69.737807058102121</v>
      </c>
      <c r="M16" s="1">
        <v>30.297661157024763</v>
      </c>
      <c r="N16" s="1">
        <v>32.822661157024768</v>
      </c>
      <c r="O16" s="1">
        <v>43.053807058102109</v>
      </c>
      <c r="P16" s="1">
        <v>56.612807058102078</v>
      </c>
      <c r="Q16" s="1">
        <v>39.225807058102106</v>
      </c>
      <c r="R16" s="1">
        <v>36.050241735537156</v>
      </c>
      <c r="S16" s="1">
        <v>38.424807058102083</v>
      </c>
      <c r="T16" s="1">
        <v>35.730807058102087</v>
      </c>
      <c r="U16" s="1">
        <v>26.067661157024755</v>
      </c>
      <c r="V16" s="1">
        <v>34.242661157024749</v>
      </c>
      <c r="W16" s="1">
        <v>38.052807058102118</v>
      </c>
      <c r="X16" s="1">
        <v>30.044661157024759</v>
      </c>
      <c r="Y16" s="1">
        <v>33.130661157024761</v>
      </c>
      <c r="Z16" s="1">
        <v>30.896661157024759</v>
      </c>
      <c r="AA16" s="1">
        <v>54.843807058102115</v>
      </c>
      <c r="AB16" s="1">
        <v>26.649661157024756</v>
      </c>
      <c r="AC16" s="1">
        <v>44.050807058102109</v>
      </c>
      <c r="AD16" s="1">
        <v>33.958807058102124</v>
      </c>
      <c r="AE16" s="1">
        <v>19.48051239669417</v>
      </c>
      <c r="AF16">
        <v>20.909807058102121</v>
      </c>
      <c r="AG16">
        <v>27.579661157024756</v>
      </c>
      <c r="AH16">
        <v>33.168807058090991</v>
      </c>
      <c r="AI16">
        <v>41.006807058102112</v>
      </c>
      <c r="AJ16">
        <v>35.298661157024746</v>
      </c>
      <c r="AK16">
        <v>31.087661157024755</v>
      </c>
      <c r="AL16">
        <v>27.259661157024777</v>
      </c>
      <c r="AM16">
        <v>30.708661157024736</v>
      </c>
    </row>
    <row r="17" spans="1:39" x14ac:dyDescent="0.25">
      <c r="A17" s="66">
        <f ca="1">Exceedance!U17</f>
        <v>43221</v>
      </c>
      <c r="B17" s="273">
        <v>88.847256357421031</v>
      </c>
      <c r="C17" s="273">
        <v>245.09694214857055</v>
      </c>
      <c r="D17" s="273">
        <v>172.39482210982115</v>
      </c>
      <c r="E17" s="1">
        <v>137.65365399329249</v>
      </c>
      <c r="F17" s="1">
        <v>162.67147574366481</v>
      </c>
      <c r="G17" s="1">
        <v>406.63481651310838</v>
      </c>
      <c r="H17" s="1">
        <v>342.13522189835851</v>
      </c>
      <c r="I17" s="1">
        <v>282.20822189835854</v>
      </c>
      <c r="J17" s="1">
        <v>245.59022189835858</v>
      </c>
      <c r="K17" s="1">
        <v>78.292806111968389</v>
      </c>
      <c r="L17" s="1">
        <v>131.69322189835856</v>
      </c>
      <c r="M17" s="1">
        <v>67.390340998552972</v>
      </c>
      <c r="N17" s="1">
        <v>125.40059093661829</v>
      </c>
      <c r="O17" s="1">
        <v>132.75022189835855</v>
      </c>
      <c r="P17" s="1">
        <v>276.20222189835857</v>
      </c>
      <c r="Q17" s="1">
        <v>146.03522189835854</v>
      </c>
      <c r="R17" s="1">
        <v>305.50152433197451</v>
      </c>
      <c r="S17" s="1">
        <v>342.0839421485706</v>
      </c>
      <c r="T17" s="1">
        <v>297.32322189835855</v>
      </c>
      <c r="U17" s="1">
        <v>122.07889528392795</v>
      </c>
      <c r="V17" s="1">
        <v>143.71142337504773</v>
      </c>
      <c r="W17" s="1">
        <v>183.99922189835851</v>
      </c>
      <c r="X17" s="1">
        <v>167.53334783287744</v>
      </c>
      <c r="Y17" s="1">
        <v>67.015793013043748</v>
      </c>
      <c r="Z17" s="1">
        <v>103.35953289265305</v>
      </c>
      <c r="AA17" s="1">
        <v>148.94222189835853</v>
      </c>
      <c r="AB17" s="1">
        <v>213.05449005606619</v>
      </c>
      <c r="AC17" s="1">
        <v>162.59222189835856</v>
      </c>
      <c r="AD17" s="1">
        <v>167.50922189835859</v>
      </c>
      <c r="AE17" s="1">
        <v>262.39873553694451</v>
      </c>
      <c r="AF17">
        <v>224.95922189835852</v>
      </c>
      <c r="AG17">
        <v>84.344001690169918</v>
      </c>
      <c r="AH17">
        <v>287.62694214857049</v>
      </c>
      <c r="AI17">
        <v>62.773652311575674</v>
      </c>
      <c r="AJ17">
        <v>58.110948301767159</v>
      </c>
      <c r="AK17">
        <v>199.14665723646002</v>
      </c>
      <c r="AL17">
        <v>130.19199307272712</v>
      </c>
      <c r="AM17">
        <v>60.961289304439497</v>
      </c>
    </row>
    <row r="18" spans="1:39" x14ac:dyDescent="0.25">
      <c r="A18" s="66">
        <f ca="1">Exceedance!U18</f>
        <v>43252</v>
      </c>
      <c r="B18" s="273">
        <v>52.760661157024735</v>
      </c>
      <c r="C18" s="273">
        <v>114.59483246942128</v>
      </c>
      <c r="D18" s="273">
        <v>54.732171923787476</v>
      </c>
      <c r="E18" s="1">
        <v>86.506492681393851</v>
      </c>
      <c r="F18" s="1">
        <v>90.235650164935592</v>
      </c>
      <c r="G18" s="1">
        <v>504.45417192017362</v>
      </c>
      <c r="H18" s="1">
        <v>197.09417192370694</v>
      </c>
      <c r="I18" s="1">
        <v>206.8061719237071</v>
      </c>
      <c r="J18" s="1">
        <v>81.087224981809968</v>
      </c>
      <c r="K18" s="1">
        <v>45.712661157024755</v>
      </c>
      <c r="L18" s="1">
        <v>55.915661157024708</v>
      </c>
      <c r="M18" s="1">
        <v>43.562661157024742</v>
      </c>
      <c r="N18" s="1">
        <v>73.022172084492937</v>
      </c>
      <c r="O18" s="1">
        <v>36.435661157024747</v>
      </c>
      <c r="P18" s="1">
        <v>231.21617192370692</v>
      </c>
      <c r="Q18" s="1">
        <v>44.37266115702473</v>
      </c>
      <c r="R18" s="1">
        <v>219.2575508570113</v>
      </c>
      <c r="S18" s="1">
        <v>100.26279487535436</v>
      </c>
      <c r="T18" s="1">
        <v>305.983171923707</v>
      </c>
      <c r="U18" s="1">
        <v>28.484661157024711</v>
      </c>
      <c r="V18" s="1">
        <v>157.33117192017352</v>
      </c>
      <c r="W18" s="1">
        <v>51.065661157024699</v>
      </c>
      <c r="X18" s="1">
        <v>41.825661157024705</v>
      </c>
      <c r="Y18" s="1">
        <v>76.370338999905314</v>
      </c>
      <c r="Z18" s="1">
        <v>42.763661157024742</v>
      </c>
      <c r="AA18" s="1">
        <v>47.537661157024736</v>
      </c>
      <c r="AB18" s="1">
        <v>90.240224982356366</v>
      </c>
      <c r="AC18" s="1">
        <v>44.262661157024723</v>
      </c>
      <c r="AD18" s="1">
        <v>18.011661157024726</v>
      </c>
      <c r="AE18" s="1">
        <v>351.95266289518361</v>
      </c>
      <c r="AF18">
        <v>64.424171923706908</v>
      </c>
      <c r="AG18">
        <v>23.885661157024753</v>
      </c>
      <c r="AH18">
        <v>93.402402310222001</v>
      </c>
      <c r="AI18">
        <v>79.500338999905324</v>
      </c>
      <c r="AJ18">
        <v>58.059661157024735</v>
      </c>
      <c r="AK18">
        <v>172.26217192017401</v>
      </c>
      <c r="AL18">
        <v>106.30617792032707</v>
      </c>
      <c r="AM18">
        <v>57.069661157024754</v>
      </c>
    </row>
    <row r="19" spans="1:39" x14ac:dyDescent="0.25">
      <c r="A19" s="66">
        <f ca="1">Exceedance!U19</f>
        <v>43282</v>
      </c>
      <c r="B19" s="273">
        <v>100.21132231407051</v>
      </c>
      <c r="C19" s="273">
        <v>153.28445255269335</v>
      </c>
      <c r="D19" s="273">
        <v>118.22445255269436</v>
      </c>
      <c r="E19" s="1">
        <v>170.39145255269227</v>
      </c>
      <c r="F19" s="1">
        <v>209.37745255268868</v>
      </c>
      <c r="G19" s="1">
        <v>304.50245255269436</v>
      </c>
      <c r="H19" s="1">
        <v>132.27245255270782</v>
      </c>
      <c r="I19" s="1">
        <v>163.47445255269437</v>
      </c>
      <c r="J19" s="1">
        <v>103.26639949459134</v>
      </c>
      <c r="K19" s="1">
        <v>96.979322314070501</v>
      </c>
      <c r="L19" s="1">
        <v>100.06132231407049</v>
      </c>
      <c r="M19" s="1">
        <v>97.123322314070506</v>
      </c>
      <c r="N19" s="1">
        <v>125.71645255270704</v>
      </c>
      <c r="O19" s="1">
        <v>94.349322314070506</v>
      </c>
      <c r="P19" s="1">
        <v>182.55245255270785</v>
      </c>
      <c r="Q19" s="1">
        <v>98.735322314070487</v>
      </c>
      <c r="R19" s="1">
        <v>449.35745255267113</v>
      </c>
      <c r="S19" s="1">
        <v>117.37445255269353</v>
      </c>
      <c r="T19" s="1">
        <v>169.06545255269432</v>
      </c>
      <c r="U19" s="1">
        <v>89.815322314070485</v>
      </c>
      <c r="V19" s="1">
        <v>177.21145255269437</v>
      </c>
      <c r="W19" s="1">
        <v>100.19232231407049</v>
      </c>
      <c r="X19" s="1">
        <v>98.383322314070497</v>
      </c>
      <c r="Y19" s="1">
        <v>110.26898300011554</v>
      </c>
      <c r="Z19" s="1">
        <v>99.350322314070496</v>
      </c>
      <c r="AA19" s="1">
        <v>97.47232231407051</v>
      </c>
      <c r="AB19" s="1">
        <v>115.19530337906572</v>
      </c>
      <c r="AC19" s="1">
        <v>97.710322314070496</v>
      </c>
      <c r="AD19" s="1">
        <v>90.527322314070503</v>
      </c>
      <c r="AE19" s="1">
        <v>212.63945255269411</v>
      </c>
      <c r="AF19">
        <v>131.61545255269439</v>
      </c>
      <c r="AG19">
        <v>94.845322314070501</v>
      </c>
      <c r="AH19">
        <v>202.80845255268378</v>
      </c>
      <c r="AI19">
        <v>104.75198300011553</v>
      </c>
      <c r="AJ19">
        <v>100.38232231407048</v>
      </c>
      <c r="AK19">
        <v>112.55145255269436</v>
      </c>
      <c r="AL19">
        <v>111.84045255269349</v>
      </c>
      <c r="AM19">
        <v>97.371322314070497</v>
      </c>
    </row>
    <row r="20" spans="1:39" x14ac:dyDescent="0.25">
      <c r="A20" s="66">
        <f ca="1">Exceedance!U20</f>
        <v>43313</v>
      </c>
      <c r="B20" s="273">
        <v>96.966942148781271</v>
      </c>
      <c r="C20" s="273">
        <v>115.05396694214863</v>
      </c>
      <c r="D20" s="273">
        <v>117.57396694214867</v>
      </c>
      <c r="E20" s="1">
        <v>111.57796694214869</v>
      </c>
      <c r="F20" s="1">
        <v>115.93396694214867</v>
      </c>
      <c r="G20" s="1">
        <v>108.21496694214866</v>
      </c>
      <c r="H20" s="1">
        <v>120.54596694214867</v>
      </c>
      <c r="I20" s="1">
        <v>119.53996694214867</v>
      </c>
      <c r="J20" s="1">
        <v>118.66896694214866</v>
      </c>
      <c r="K20" s="1">
        <v>98.04494214878126</v>
      </c>
      <c r="L20" s="1">
        <v>98.797942148781274</v>
      </c>
      <c r="M20" s="1">
        <v>98.871942148781287</v>
      </c>
      <c r="N20" s="1">
        <v>120.66896694214866</v>
      </c>
      <c r="O20" s="1">
        <v>94.478942148781272</v>
      </c>
      <c r="P20" s="1">
        <v>119.40696694214864</v>
      </c>
      <c r="Q20" s="1">
        <v>99.42494214878127</v>
      </c>
      <c r="R20" s="1">
        <v>112.56771928713833</v>
      </c>
      <c r="S20" s="1">
        <v>121.77296694214864</v>
      </c>
      <c r="T20" s="1">
        <v>115.67096694214865</v>
      </c>
      <c r="U20" s="1">
        <v>120.29696694214866</v>
      </c>
      <c r="V20" s="1">
        <v>111.53696694214867</v>
      </c>
      <c r="W20" s="1">
        <v>98.459942148781266</v>
      </c>
      <c r="X20" s="1">
        <v>97.572942148781266</v>
      </c>
      <c r="Y20" s="1">
        <v>100.88094214878127</v>
      </c>
      <c r="Z20" s="1">
        <v>98.685942148781265</v>
      </c>
      <c r="AA20" s="1">
        <v>98.172942148781246</v>
      </c>
      <c r="AB20" s="1">
        <v>120.22396694214866</v>
      </c>
      <c r="AC20" s="1">
        <v>95.551942148781265</v>
      </c>
      <c r="AD20" s="1">
        <v>106.17549523482158</v>
      </c>
      <c r="AE20" s="1">
        <v>115.68496694214866</v>
      </c>
      <c r="AF20">
        <v>121.02596694214866</v>
      </c>
      <c r="AG20">
        <v>104.8726766308157</v>
      </c>
      <c r="AH20">
        <v>117.60496694214866</v>
      </c>
      <c r="AI20">
        <v>98.576942148781285</v>
      </c>
      <c r="AJ20">
        <v>98.462942148781266</v>
      </c>
      <c r="AK20">
        <v>116.89796694214866</v>
      </c>
      <c r="AL20">
        <v>121.33896694214866</v>
      </c>
      <c r="AM20">
        <v>98.946942148781275</v>
      </c>
    </row>
    <row r="21" spans="1:39" x14ac:dyDescent="0.25">
      <c r="A21" s="66">
        <f ca="1">Exceedance!U21</f>
        <v>43344</v>
      </c>
      <c r="B21" s="273">
        <v>78.303801652892474</v>
      </c>
      <c r="C21" s="273">
        <v>118.72396694214868</v>
      </c>
      <c r="D21" s="273">
        <v>120.35396694214869</v>
      </c>
      <c r="E21" s="1">
        <v>112.90396694214868</v>
      </c>
      <c r="F21" s="1">
        <v>120.6919669421487</v>
      </c>
      <c r="G21" s="1">
        <v>114.30796694214868</v>
      </c>
      <c r="H21" s="1">
        <v>114.11496694214865</v>
      </c>
      <c r="I21" s="1">
        <v>114.4659669421487</v>
      </c>
      <c r="J21" s="1">
        <v>120.11096694214869</v>
      </c>
      <c r="K21" s="1">
        <v>75.54280165289245</v>
      </c>
      <c r="L21" s="1">
        <v>79.014801652892473</v>
      </c>
      <c r="M21" s="1">
        <v>79.623801652892482</v>
      </c>
      <c r="N21" s="1">
        <v>121.42196694214867</v>
      </c>
      <c r="O21" s="1">
        <v>93.356137718600166</v>
      </c>
      <c r="P21" s="1">
        <v>119.53396694214868</v>
      </c>
      <c r="Q21" s="1">
        <v>109.85201625918117</v>
      </c>
      <c r="R21" s="1">
        <v>117.60996694214866</v>
      </c>
      <c r="S21" s="1">
        <v>120.27696694214868</v>
      </c>
      <c r="T21" s="1">
        <v>114.55296694214869</v>
      </c>
      <c r="U21" s="1">
        <v>121.28796694214867</v>
      </c>
      <c r="V21" s="1">
        <v>117.27296694214867</v>
      </c>
      <c r="W21" s="1">
        <v>78.655801652892478</v>
      </c>
      <c r="X21" s="1">
        <v>78.929801652892493</v>
      </c>
      <c r="Y21" s="1">
        <v>79.566801652892494</v>
      </c>
      <c r="Z21" s="1">
        <v>115.85996694214867</v>
      </c>
      <c r="AA21" s="1">
        <v>72.58480165289248</v>
      </c>
      <c r="AB21" s="1">
        <v>122.13796694214869</v>
      </c>
      <c r="AC21" s="1">
        <v>109.076899090994</v>
      </c>
      <c r="AD21" s="1">
        <v>113.81496694214867</v>
      </c>
      <c r="AE21" s="1">
        <v>118.22296694214869</v>
      </c>
      <c r="AF21">
        <v>121.77796694214868</v>
      </c>
      <c r="AG21">
        <v>119.5238890448625</v>
      </c>
      <c r="AH21">
        <v>119.53896694214868</v>
      </c>
      <c r="AI21">
        <v>80.007801652892482</v>
      </c>
      <c r="AJ21">
        <v>75.069801652892494</v>
      </c>
      <c r="AK21">
        <v>115.73196694214867</v>
      </c>
      <c r="AL21">
        <v>122.05096694214868</v>
      </c>
      <c r="AM21">
        <v>79.58780165289248</v>
      </c>
    </row>
    <row r="22" spans="1:39" x14ac:dyDescent="0.25">
      <c r="A22" s="66">
        <f ca="1">Exceedance!U22</f>
        <v>43374</v>
      </c>
      <c r="B22" s="273">
        <v>42.930661157017731</v>
      </c>
      <c r="C22" s="273">
        <v>119.73396694214865</v>
      </c>
      <c r="D22" s="273">
        <v>98.068365821482502</v>
      </c>
      <c r="E22" s="1">
        <v>119.46296694214867</v>
      </c>
      <c r="F22" s="1">
        <v>121.48696694214865</v>
      </c>
      <c r="G22" s="1">
        <v>112.46596694214864</v>
      </c>
      <c r="H22" s="1">
        <v>113.61496694214865</v>
      </c>
      <c r="I22" s="1">
        <v>116.27696694214868</v>
      </c>
      <c r="J22" s="1">
        <v>95.660368241957542</v>
      </c>
      <c r="K22" s="1">
        <v>44.24366115701774</v>
      </c>
      <c r="L22" s="1">
        <v>44.255661157017734</v>
      </c>
      <c r="M22" s="1">
        <v>41.317661157017746</v>
      </c>
      <c r="N22" s="1">
        <v>88.519212383176523</v>
      </c>
      <c r="O22" s="1">
        <v>45.455743944517977</v>
      </c>
      <c r="P22" s="1">
        <v>120.41196694214867</v>
      </c>
      <c r="Q22" s="1">
        <v>48.406743943670804</v>
      </c>
      <c r="R22" s="1">
        <v>116.74696694214866</v>
      </c>
      <c r="S22" s="1">
        <v>108.80631472597685</v>
      </c>
      <c r="T22" s="1">
        <v>109.63096694214866</v>
      </c>
      <c r="U22" s="1">
        <v>58.034997041002256</v>
      </c>
      <c r="V22" s="1">
        <v>120.53596694214866</v>
      </c>
      <c r="W22" s="1">
        <v>43.997661157017738</v>
      </c>
      <c r="X22" s="1">
        <v>45.213661157017732</v>
      </c>
      <c r="Y22" s="1">
        <v>42.385661157017744</v>
      </c>
      <c r="Z22" s="1">
        <v>72.888510145657563</v>
      </c>
      <c r="AA22" s="1">
        <v>39.897661157017737</v>
      </c>
      <c r="AB22" s="1">
        <v>105.45148584602953</v>
      </c>
      <c r="AC22" s="1">
        <v>69.680743943840611</v>
      </c>
      <c r="AD22" s="1">
        <v>73.843172780719129</v>
      </c>
      <c r="AE22" s="1">
        <v>119.00296694214865</v>
      </c>
      <c r="AF22">
        <v>86.300144068408244</v>
      </c>
      <c r="AG22">
        <v>44.994743946630031</v>
      </c>
      <c r="AH22">
        <v>118.16825992964351</v>
      </c>
      <c r="AI22">
        <v>46.029661157017742</v>
      </c>
      <c r="AJ22">
        <v>40.125661157017738</v>
      </c>
      <c r="AK22">
        <v>112.41796694214867</v>
      </c>
      <c r="AL22">
        <v>77.914967949833922</v>
      </c>
      <c r="AM22">
        <v>44.399661157017732</v>
      </c>
    </row>
    <row r="23" spans="1:39" x14ac:dyDescent="0.25">
      <c r="A23" s="66">
        <f ca="1">Exceedance!U23</f>
        <v>43405</v>
      </c>
      <c r="B23" s="273">
        <v>14.800661157024779</v>
      </c>
      <c r="C23" s="273">
        <v>55.263449950730418</v>
      </c>
      <c r="D23" s="273">
        <v>45.287329517948002</v>
      </c>
      <c r="E23" s="1">
        <v>107.3739492825723</v>
      </c>
      <c r="F23" s="1">
        <v>54.049008470839382</v>
      </c>
      <c r="G23" s="1">
        <v>117.15096694214868</v>
      </c>
      <c r="H23" s="1">
        <v>110.96657385447243</v>
      </c>
      <c r="I23" s="1">
        <v>111.96604568106326</v>
      </c>
      <c r="J23" s="1">
        <v>46.97132951794817</v>
      </c>
      <c r="K23" s="1">
        <v>16.196661157024774</v>
      </c>
      <c r="L23" s="1">
        <v>15.896661157024781</v>
      </c>
      <c r="M23" s="1">
        <v>32.629494865136117</v>
      </c>
      <c r="N23" s="1">
        <v>45.701329517999014</v>
      </c>
      <c r="O23" s="1">
        <v>41.189329518318935</v>
      </c>
      <c r="P23" s="1">
        <v>76.862524965640574</v>
      </c>
      <c r="Q23" s="1">
        <v>46.823329518318928</v>
      </c>
      <c r="R23" s="1">
        <v>120.7099669421487</v>
      </c>
      <c r="S23" s="1">
        <v>53.716329517967772</v>
      </c>
      <c r="T23" s="1">
        <v>111.49739033731564</v>
      </c>
      <c r="U23" s="1">
        <v>47.011329518298297</v>
      </c>
      <c r="V23" s="1">
        <v>59.22099289687462</v>
      </c>
      <c r="W23" s="1">
        <v>15.285661157024778</v>
      </c>
      <c r="X23" s="1">
        <v>37.73243777825811</v>
      </c>
      <c r="Y23" s="1">
        <v>16.062661157024777</v>
      </c>
      <c r="Z23" s="1">
        <v>42.411329518144768</v>
      </c>
      <c r="AA23" s="1">
        <v>10.74766115702478</v>
      </c>
      <c r="AB23" s="1">
        <v>53.966329518001565</v>
      </c>
      <c r="AC23" s="1">
        <v>52.140329518330873</v>
      </c>
      <c r="AD23" s="1">
        <v>45.08132951816151</v>
      </c>
      <c r="AE23" s="1">
        <v>80.425808319139165</v>
      </c>
      <c r="AF23">
        <v>48.673329518039672</v>
      </c>
      <c r="AG23">
        <v>44.408329518330859</v>
      </c>
      <c r="AH23">
        <v>49.916329517825147</v>
      </c>
      <c r="AI23">
        <v>16.655661157024781</v>
      </c>
      <c r="AJ23">
        <v>14.025661157024771</v>
      </c>
      <c r="AK23">
        <v>79.589808524884418</v>
      </c>
      <c r="AL23">
        <v>44.928329518084375</v>
      </c>
      <c r="AM23">
        <v>14.312661157024781</v>
      </c>
    </row>
    <row r="24" spans="1:39" x14ac:dyDescent="0.25">
      <c r="A24" s="66">
        <f ca="1">Exceedance!U24</f>
        <v>43435</v>
      </c>
      <c r="B24" s="273">
        <v>60.164537344265284</v>
      </c>
      <c r="C24" s="273">
        <v>64.908529636817391</v>
      </c>
      <c r="D24" s="273">
        <v>64.908529636821214</v>
      </c>
      <c r="E24" s="1">
        <v>71.342529636773207</v>
      </c>
      <c r="F24" s="1">
        <v>71.635529636818475</v>
      </c>
      <c r="G24" s="1">
        <v>119.92196694214866</v>
      </c>
      <c r="H24" s="1">
        <v>76.758529636776203</v>
      </c>
      <c r="I24" s="1">
        <v>77.926529636776351</v>
      </c>
      <c r="J24" s="1">
        <v>68.79452963682121</v>
      </c>
      <c r="K24" s="1">
        <v>53.861717559226378</v>
      </c>
      <c r="L24" s="1">
        <v>35.234234756632596</v>
      </c>
      <c r="M24" s="1">
        <v>67.379529636841497</v>
      </c>
      <c r="N24" s="1">
        <v>68.051529636821215</v>
      </c>
      <c r="O24" s="1">
        <v>64.425099884766936</v>
      </c>
      <c r="P24" s="1">
        <v>75.056529636800079</v>
      </c>
      <c r="Q24" s="1">
        <v>66.704529636833058</v>
      </c>
      <c r="R24" s="1">
        <v>121.18996694214867</v>
      </c>
      <c r="S24" s="1">
        <v>74.179529636821215</v>
      </c>
      <c r="T24" s="1">
        <v>76.590529636774249</v>
      </c>
      <c r="U24" s="1">
        <v>69.440529636821211</v>
      </c>
      <c r="V24" s="1">
        <v>69.579529636816034</v>
      </c>
      <c r="W24" s="1">
        <v>64.495674759062155</v>
      </c>
      <c r="X24" s="1">
        <v>64.353099884769037</v>
      </c>
      <c r="Y24" s="1">
        <v>16.982661157024765</v>
      </c>
      <c r="Z24" s="1">
        <v>65.548099884766941</v>
      </c>
      <c r="AA24" s="1">
        <v>52.181674504964185</v>
      </c>
      <c r="AB24" s="1">
        <v>70.514529636833075</v>
      </c>
      <c r="AC24" s="1">
        <v>68.622529636821213</v>
      </c>
      <c r="AD24" s="1">
        <v>65.690529636833062</v>
      </c>
      <c r="AE24" s="1">
        <v>76.528529636798609</v>
      </c>
      <c r="AF24">
        <v>68.541529636833062</v>
      </c>
      <c r="AG24">
        <v>66.266099884755093</v>
      </c>
      <c r="AH24">
        <v>71.459529636833068</v>
      </c>
      <c r="AI24">
        <v>16.929661157024768</v>
      </c>
      <c r="AJ24">
        <v>33.404734817237994</v>
      </c>
      <c r="AK24">
        <v>71.854529636810085</v>
      </c>
      <c r="AL24">
        <v>68.938529636821215</v>
      </c>
      <c r="AM24">
        <v>15.695661157024768</v>
      </c>
    </row>
    <row r="25" spans="1:39" x14ac:dyDescent="0.25">
      <c r="A25" s="66">
        <f ca="1">Exceedance!U25</f>
        <v>43466</v>
      </c>
      <c r="B25" s="273">
        <v>47.513320393182099</v>
      </c>
      <c r="C25" s="273">
        <v>47.513320393180678</v>
      </c>
      <c r="D25" s="273">
        <v>47.513320393180678</v>
      </c>
      <c r="E25" s="1">
        <v>51.1887501452468</v>
      </c>
      <c r="F25" s="1">
        <v>53.690750145246788</v>
      </c>
      <c r="G25" s="1">
        <v>104.46833733563508</v>
      </c>
      <c r="H25" s="1">
        <v>55.169750145246795</v>
      </c>
      <c r="I25" s="1">
        <v>55.196750145246789</v>
      </c>
      <c r="J25" s="1">
        <v>49.12932039318067</v>
      </c>
      <c r="K25" s="1">
        <v>44.440320393183363</v>
      </c>
      <c r="L25" s="1">
        <v>45.112320393200818</v>
      </c>
      <c r="M25" s="1">
        <v>45.906320393180671</v>
      </c>
      <c r="N25" s="1">
        <v>48.293320393180679</v>
      </c>
      <c r="O25" s="1">
        <v>46.447320393180675</v>
      </c>
      <c r="P25" s="1">
        <v>54.576750145246798</v>
      </c>
      <c r="Q25" s="1">
        <v>47.022320393180671</v>
      </c>
      <c r="R25" s="1">
        <v>71.670511407549512</v>
      </c>
      <c r="S25" s="1">
        <v>53.267750145246801</v>
      </c>
      <c r="T25" s="1">
        <v>56.251750145246795</v>
      </c>
      <c r="U25" s="1">
        <v>50.163320393180669</v>
      </c>
      <c r="V25" s="1">
        <v>52.870750145235192</v>
      </c>
      <c r="W25" s="1">
        <v>46.765320393180971</v>
      </c>
      <c r="X25" s="1">
        <v>45.458320393180671</v>
      </c>
      <c r="Y25" s="1">
        <v>17.508661157024758</v>
      </c>
      <c r="Z25" s="1">
        <v>46.457320393180673</v>
      </c>
      <c r="AA25" s="1">
        <v>50.193320393184635</v>
      </c>
      <c r="AB25" s="1">
        <v>50.290320393180671</v>
      </c>
      <c r="AC25" s="1">
        <v>48.880320393180668</v>
      </c>
      <c r="AD25" s="1">
        <v>46.226320393180679</v>
      </c>
      <c r="AE25" s="1">
        <v>56.189750145246798</v>
      </c>
      <c r="AF25">
        <v>48.417750145246799</v>
      </c>
      <c r="AG25">
        <v>47.249320393180682</v>
      </c>
      <c r="AH25">
        <v>51.713750145246792</v>
      </c>
      <c r="AI25">
        <v>17.311661157024769</v>
      </c>
      <c r="AJ25">
        <v>44.600320393201386</v>
      </c>
      <c r="AK25">
        <v>51.352750145235198</v>
      </c>
      <c r="AL25">
        <v>49.427750145246804</v>
      </c>
      <c r="AM25">
        <v>16.77466115702477</v>
      </c>
    </row>
    <row r="26" spans="1:39" x14ac:dyDescent="0.25">
      <c r="A26" s="66">
        <f ca="1">Exceedance!U26</f>
        <v>43497</v>
      </c>
      <c r="B26" s="273">
        <v>37.858657327358927</v>
      </c>
      <c r="C26" s="273">
        <v>37.858657327370288</v>
      </c>
      <c r="D26" s="273">
        <v>37.858657327358927</v>
      </c>
      <c r="E26" s="1">
        <v>39.146227575292798</v>
      </c>
      <c r="F26" s="1">
        <v>38.763227575292795</v>
      </c>
      <c r="G26" s="1">
        <v>49.707227575264483</v>
      </c>
      <c r="H26" s="1">
        <v>57.511227575304169</v>
      </c>
      <c r="I26" s="1">
        <v>44.230227575292787</v>
      </c>
      <c r="J26" s="1">
        <v>36.608657327358927</v>
      </c>
      <c r="K26" s="1">
        <v>33.157936831513496</v>
      </c>
      <c r="L26" s="1">
        <v>34.031936831513484</v>
      </c>
      <c r="M26" s="1">
        <v>34.913936831513482</v>
      </c>
      <c r="N26" s="1">
        <v>36.866936831513485</v>
      </c>
      <c r="O26" s="1">
        <v>37.773936831513488</v>
      </c>
      <c r="P26" s="1">
        <v>41.355227575292787</v>
      </c>
      <c r="Q26" s="1">
        <v>38.343936831513489</v>
      </c>
      <c r="R26" s="1">
        <v>50.559227575287963</v>
      </c>
      <c r="S26" s="1">
        <v>40.028227575304157</v>
      </c>
      <c r="T26" s="1">
        <v>44.3982275752928</v>
      </c>
      <c r="U26" s="1">
        <v>40.449936831513483</v>
      </c>
      <c r="V26" s="1">
        <v>44.502227575304161</v>
      </c>
      <c r="W26" s="1">
        <v>37.732936831513484</v>
      </c>
      <c r="X26" s="1">
        <v>33.632936831513476</v>
      </c>
      <c r="Y26" s="1">
        <v>17.111661157024777</v>
      </c>
      <c r="Z26" s="1">
        <v>34.815936831513483</v>
      </c>
      <c r="AA26" s="1">
        <v>38.064936831513492</v>
      </c>
      <c r="AB26" s="1">
        <v>37.253936831513485</v>
      </c>
      <c r="AC26" s="1">
        <v>39.151657327358919</v>
      </c>
      <c r="AD26" s="1">
        <v>34.094936831513493</v>
      </c>
      <c r="AE26" s="1">
        <v>43.713227575304167</v>
      </c>
      <c r="AF26">
        <v>36.218227575292786</v>
      </c>
      <c r="AG26">
        <v>34.616936831513485</v>
      </c>
      <c r="AH26">
        <v>39.341227575292791</v>
      </c>
      <c r="AI26">
        <v>18.010661157024774</v>
      </c>
      <c r="AJ26">
        <v>35.810936831513487</v>
      </c>
      <c r="AK26">
        <v>42.096227575304162</v>
      </c>
      <c r="AL26">
        <v>37.72622757529281</v>
      </c>
      <c r="AM26">
        <v>17.472661157024778</v>
      </c>
    </row>
    <row r="27" spans="1:39" x14ac:dyDescent="0.25">
      <c r="A27" s="66">
        <f ca="1">Exceedance!U27</f>
        <v>43525</v>
      </c>
      <c r="B27" s="273">
        <v>41.649895157526004</v>
      </c>
      <c r="C27" s="273">
        <v>41.649895157526004</v>
      </c>
      <c r="D27" s="273">
        <v>41.649895157526004</v>
      </c>
      <c r="E27" s="1">
        <v>41.806895157526014</v>
      </c>
      <c r="F27" s="1">
        <v>29.803895157526018</v>
      </c>
      <c r="G27" s="1">
        <v>51.978895157526011</v>
      </c>
      <c r="H27" s="1">
        <v>76.256895157526003</v>
      </c>
      <c r="I27" s="1">
        <v>39.167895157526004</v>
      </c>
      <c r="J27" s="1">
        <v>34.253895157526017</v>
      </c>
      <c r="K27" s="1">
        <v>43.989295405426375</v>
      </c>
      <c r="L27" s="1">
        <v>35.207045405437569</v>
      </c>
      <c r="M27" s="1">
        <v>36.113615653371468</v>
      </c>
      <c r="N27" s="1">
        <v>38.334615653371443</v>
      </c>
      <c r="O27" s="1">
        <v>42.193295405426383</v>
      </c>
      <c r="P27" s="1">
        <v>49.418895157526016</v>
      </c>
      <c r="Q27" s="1">
        <v>54.591615653371463</v>
      </c>
      <c r="R27" s="1">
        <v>47.395895157526006</v>
      </c>
      <c r="S27" s="1">
        <v>46.110895157526016</v>
      </c>
      <c r="T27" s="1">
        <v>46.582895157526011</v>
      </c>
      <c r="U27" s="1">
        <v>38.408615653371449</v>
      </c>
      <c r="V27" s="1">
        <v>35.763895157526008</v>
      </c>
      <c r="W27" s="1">
        <v>36.128295405426393</v>
      </c>
      <c r="X27" s="1">
        <v>25.92629540542638</v>
      </c>
      <c r="Y27" s="1">
        <v>17.991661157016363</v>
      </c>
      <c r="Z27" s="1">
        <v>49.124045405437563</v>
      </c>
      <c r="AA27" s="1">
        <v>29.434295405426376</v>
      </c>
      <c r="AB27" s="1">
        <v>33.310615653371443</v>
      </c>
      <c r="AC27" s="1">
        <v>61.483895157526021</v>
      </c>
      <c r="AD27" s="1">
        <v>23.942615653371462</v>
      </c>
      <c r="AE27" s="1">
        <v>52.627895157526012</v>
      </c>
      <c r="AF27">
        <v>29.478895157526011</v>
      </c>
      <c r="AG27">
        <v>37.960045405437562</v>
      </c>
      <c r="AH27">
        <v>45.624895157526005</v>
      </c>
      <c r="AI27">
        <v>20.90266115701635</v>
      </c>
      <c r="AJ27">
        <v>26.482295405426381</v>
      </c>
      <c r="AK27">
        <v>49.243895157526012</v>
      </c>
      <c r="AL27">
        <v>31.282895157526006</v>
      </c>
      <c r="AM27">
        <v>19.420661157016351</v>
      </c>
    </row>
    <row r="28" spans="1:39" x14ac:dyDescent="0.25">
      <c r="A28" s="66">
        <f ca="1">Exceedance!U28</f>
        <v>43556</v>
      </c>
      <c r="B28" s="273">
        <v>27.970661157024765</v>
      </c>
      <c r="C28" s="273">
        <v>27.970661157024765</v>
      </c>
      <c r="D28" s="273">
        <v>27.970661157024765</v>
      </c>
      <c r="E28" s="1">
        <v>41.096661157024755</v>
      </c>
      <c r="F28" s="1">
        <v>38.646242252066081</v>
      </c>
      <c r="G28" s="1">
        <v>47.882807058102117</v>
      </c>
      <c r="H28" s="1">
        <v>68.470807058102096</v>
      </c>
      <c r="I28" s="1">
        <v>37.633807058102086</v>
      </c>
      <c r="J28" s="1">
        <v>32.686661157024758</v>
      </c>
      <c r="K28" s="1">
        <v>50.04609523989776</v>
      </c>
      <c r="L28" s="1">
        <v>31.157661157024751</v>
      </c>
      <c r="M28" s="1">
        <v>36.624661157024754</v>
      </c>
      <c r="N28" s="1">
        <v>36.442807058102119</v>
      </c>
      <c r="O28" s="1">
        <v>41.931557058113285</v>
      </c>
      <c r="P28" s="1">
        <v>40.094807058102141</v>
      </c>
      <c r="Q28" s="1">
        <v>37.956241735537162</v>
      </c>
      <c r="R28" s="1">
        <v>33.829807058102119</v>
      </c>
      <c r="S28" s="1">
        <v>33.426807058102078</v>
      </c>
      <c r="T28" s="1">
        <v>24.486661157024756</v>
      </c>
      <c r="U28" s="1">
        <v>34.41266115702475</v>
      </c>
      <c r="V28" s="1">
        <v>27.252807058102086</v>
      </c>
      <c r="W28" s="1">
        <v>32.41766115702476</v>
      </c>
      <c r="X28" s="1">
        <v>35.453661157024747</v>
      </c>
      <c r="Y28" s="1">
        <v>34.076661157024752</v>
      </c>
      <c r="Z28" s="1">
        <v>44.121807058102128</v>
      </c>
      <c r="AA28" s="1">
        <v>28.735661157024758</v>
      </c>
      <c r="AB28" s="1">
        <v>38.879807058102116</v>
      </c>
      <c r="AC28" s="1">
        <v>27.73380705810208</v>
      </c>
      <c r="AD28" s="1">
        <v>20.66051239669417</v>
      </c>
      <c r="AE28" s="1">
        <v>22.441807058102103</v>
      </c>
      <c r="AF28">
        <v>29.214661157024754</v>
      </c>
      <c r="AG28">
        <v>25.124661157024754</v>
      </c>
      <c r="AH28">
        <v>36.103807058102092</v>
      </c>
      <c r="AI28">
        <v>37.154661157024755</v>
      </c>
      <c r="AJ28">
        <v>34.834661157024762</v>
      </c>
      <c r="AK28">
        <v>28.423661157024757</v>
      </c>
      <c r="AL28">
        <v>32.961661157024757</v>
      </c>
      <c r="AM28">
        <v>39.225661157024753</v>
      </c>
    </row>
    <row r="29" spans="1:39" x14ac:dyDescent="0.25">
      <c r="A29" s="66">
        <f ca="1">Exceedance!U29</f>
        <v>43586</v>
      </c>
      <c r="B29" s="273">
        <v>172.39482210983272</v>
      </c>
      <c r="C29" s="273">
        <v>172.39482210982115</v>
      </c>
      <c r="D29" s="273">
        <v>172.39482210983272</v>
      </c>
      <c r="E29" s="1">
        <v>148.1554390179073</v>
      </c>
      <c r="F29" s="1">
        <v>371.38429279863902</v>
      </c>
      <c r="G29" s="1">
        <v>344.03922189835851</v>
      </c>
      <c r="H29" s="1">
        <v>279.16122189835846</v>
      </c>
      <c r="I29" s="1">
        <v>239.59022189835858</v>
      </c>
      <c r="J29" s="1">
        <v>70.175263594506717</v>
      </c>
      <c r="K29" s="1">
        <v>112.44965231157569</v>
      </c>
      <c r="L29" s="1">
        <v>61.372991305035107</v>
      </c>
      <c r="M29" s="1">
        <v>107.48110650740198</v>
      </c>
      <c r="N29" s="1">
        <v>124.70665231157568</v>
      </c>
      <c r="O29" s="1">
        <v>236.72022189835852</v>
      </c>
      <c r="P29" s="1">
        <v>148.03622189835852</v>
      </c>
      <c r="Q29" s="1">
        <v>303.75445190902542</v>
      </c>
      <c r="R29" s="1">
        <v>340.15294214857067</v>
      </c>
      <c r="S29" s="1">
        <v>287.07122189835849</v>
      </c>
      <c r="T29" s="1">
        <v>124.89468680831112</v>
      </c>
      <c r="U29" s="1">
        <v>121.68815084100319</v>
      </c>
      <c r="V29" s="1">
        <v>168.30222189835851</v>
      </c>
      <c r="W29" s="1">
        <v>141.70879840967817</v>
      </c>
      <c r="X29" s="1">
        <v>68.4851865986071</v>
      </c>
      <c r="Y29" s="1">
        <v>72.423917581682289</v>
      </c>
      <c r="Z29" s="1">
        <v>136.41965231157567</v>
      </c>
      <c r="AA29" s="1">
        <v>166.23598097842364</v>
      </c>
      <c r="AB29" s="1">
        <v>156.58022189835856</v>
      </c>
      <c r="AC29" s="1">
        <v>156.8942218983585</v>
      </c>
      <c r="AD29" s="1">
        <v>276.99073553694433</v>
      </c>
      <c r="AE29" s="1">
        <v>226.95422189835855</v>
      </c>
      <c r="AF29">
        <v>76.313764259004628</v>
      </c>
      <c r="AG29">
        <v>293.22294214857067</v>
      </c>
      <c r="AH29">
        <v>59.005652311575687</v>
      </c>
      <c r="AI29">
        <v>59.723368131792299</v>
      </c>
      <c r="AJ29">
        <v>139.95742861518167</v>
      </c>
      <c r="AK29">
        <v>129.96160457851528</v>
      </c>
      <c r="AL29">
        <v>62.850569154903788</v>
      </c>
      <c r="AM29">
        <v>132.83561758295195</v>
      </c>
    </row>
    <row r="30" spans="1:39" x14ac:dyDescent="0.25">
      <c r="A30" s="66">
        <f ca="1">Exceedance!U30</f>
        <v>43617</v>
      </c>
      <c r="B30" s="273">
        <v>54.732171923787476</v>
      </c>
      <c r="C30" s="273">
        <v>54.732171923787476</v>
      </c>
      <c r="D30" s="273">
        <v>54.732171923787476</v>
      </c>
      <c r="E30" s="1">
        <v>94.525545725190597</v>
      </c>
      <c r="F30" s="1">
        <v>489.31217192017323</v>
      </c>
      <c r="G30" s="1">
        <v>211.55817192370694</v>
      </c>
      <c r="H30" s="1">
        <v>205.39817192370694</v>
      </c>
      <c r="I30" s="1">
        <v>78.351224981809978</v>
      </c>
      <c r="J30" s="1">
        <v>45.21666115702471</v>
      </c>
      <c r="K30" s="1">
        <v>56.264661157024733</v>
      </c>
      <c r="L30" s="1">
        <v>44.406661157024736</v>
      </c>
      <c r="M30" s="1">
        <v>24.334661157024716</v>
      </c>
      <c r="N30" s="1">
        <v>37.035661157024748</v>
      </c>
      <c r="O30" s="1">
        <v>215.25417192370688</v>
      </c>
      <c r="P30" s="1">
        <v>44.517661157024726</v>
      </c>
      <c r="Q30" s="1">
        <v>172.87347908547247</v>
      </c>
      <c r="R30" s="1">
        <v>92.964360274913261</v>
      </c>
      <c r="S30" s="1">
        <v>309.05417192370697</v>
      </c>
      <c r="T30" s="1">
        <v>27.596661157024755</v>
      </c>
      <c r="U30" s="1">
        <v>142.47474150695615</v>
      </c>
      <c r="V30" s="1">
        <v>51.732661157024729</v>
      </c>
      <c r="W30" s="1">
        <v>41.317661157024723</v>
      </c>
      <c r="X30" s="1">
        <v>80.982338999905338</v>
      </c>
      <c r="Y30" s="1">
        <v>46.61966115702473</v>
      </c>
      <c r="Z30" s="1">
        <v>48.485661157024715</v>
      </c>
      <c r="AA30" s="1">
        <v>81.124224978276771</v>
      </c>
      <c r="AB30" s="1">
        <v>44.485661157024744</v>
      </c>
      <c r="AC30" s="1">
        <v>18.719661157024742</v>
      </c>
      <c r="AD30" s="1">
        <v>267.81589133394789</v>
      </c>
      <c r="AE30" s="1">
        <v>70.267171923706869</v>
      </c>
      <c r="AF30">
        <v>24.7636611570247</v>
      </c>
      <c r="AG30">
        <v>50.436940766486792</v>
      </c>
      <c r="AH30">
        <v>80.487338999905347</v>
      </c>
      <c r="AI30">
        <v>59.434661157024728</v>
      </c>
      <c r="AJ30">
        <v>141.63117192017344</v>
      </c>
      <c r="AK30">
        <v>96.561839274342859</v>
      </c>
      <c r="AL30">
        <v>58.312661157024728</v>
      </c>
      <c r="AM30">
        <v>15.666661157024736</v>
      </c>
    </row>
    <row r="31" spans="1:39" x14ac:dyDescent="0.25">
      <c r="A31" s="66">
        <f ca="1">Exceedance!U31</f>
        <v>43647</v>
      </c>
      <c r="B31" s="273">
        <v>118.22445255269437</v>
      </c>
      <c r="C31" s="273">
        <v>118.22445255269436</v>
      </c>
      <c r="D31" s="273">
        <v>118.22445255269437</v>
      </c>
      <c r="E31" s="1">
        <v>208.08245255268906</v>
      </c>
      <c r="F31" s="1">
        <v>300.21845255269426</v>
      </c>
      <c r="G31" s="1">
        <v>138.08245255269432</v>
      </c>
      <c r="H31" s="1">
        <v>162.37345255269435</v>
      </c>
      <c r="I31" s="1">
        <v>102.66139949460477</v>
      </c>
      <c r="J31" s="1">
        <v>96.749322314070497</v>
      </c>
      <c r="K31" s="1">
        <v>100.55832231407048</v>
      </c>
      <c r="L31" s="1">
        <v>97.424322314070494</v>
      </c>
      <c r="M31" s="1">
        <v>116.80577970113683</v>
      </c>
      <c r="N31" s="1">
        <v>94.637322314070488</v>
      </c>
      <c r="O31" s="1">
        <v>183.30545255269436</v>
      </c>
      <c r="P31" s="1">
        <v>98.755322314070497</v>
      </c>
      <c r="Q31" s="1">
        <v>441.74345255266911</v>
      </c>
      <c r="R31" s="1">
        <v>115.25745255269332</v>
      </c>
      <c r="S31" s="1">
        <v>175.16345255269442</v>
      </c>
      <c r="T31" s="1">
        <v>89.375322314070473</v>
      </c>
      <c r="U31" s="1">
        <v>172.38745255269436</v>
      </c>
      <c r="V31" s="1">
        <v>101.90198300011556</v>
      </c>
      <c r="W31" s="1">
        <v>98.402322314070489</v>
      </c>
      <c r="X31" s="1">
        <v>113.73198300011553</v>
      </c>
      <c r="Y31" s="1">
        <v>100.39632231407049</v>
      </c>
      <c r="Z31" s="1">
        <v>97.980322314070492</v>
      </c>
      <c r="AA31" s="1">
        <v>113.78430337906573</v>
      </c>
      <c r="AB31" s="1">
        <v>97.958322314070486</v>
      </c>
      <c r="AC31" s="1">
        <v>90.91532231407048</v>
      </c>
      <c r="AD31" s="1">
        <v>205.72845255269061</v>
      </c>
      <c r="AE31" s="1">
        <v>138.74745255269434</v>
      </c>
      <c r="AF31">
        <v>95.254322314070492</v>
      </c>
      <c r="AG31">
        <v>197.27345255266852</v>
      </c>
      <c r="AH31">
        <v>105.46898300011554</v>
      </c>
      <c r="AI31">
        <v>101.22032231407051</v>
      </c>
      <c r="AJ31">
        <v>103.38145255269436</v>
      </c>
      <c r="AK31">
        <v>110.42445255269311</v>
      </c>
      <c r="AL31">
        <v>98.241322314070516</v>
      </c>
      <c r="AM31">
        <v>136.11219652983326</v>
      </c>
    </row>
    <row r="32" spans="1:39" x14ac:dyDescent="0.25">
      <c r="A32" s="66">
        <f ca="1">Exceedance!U32</f>
        <v>43678</v>
      </c>
      <c r="B32" s="273">
        <v>117.57396694214867</v>
      </c>
      <c r="C32" s="273">
        <v>117.57396694214867</v>
      </c>
      <c r="D32" s="273">
        <v>117.57396694214867</v>
      </c>
      <c r="E32" s="1">
        <v>116.19896694214866</v>
      </c>
      <c r="F32" s="1">
        <v>108.36396694214868</v>
      </c>
      <c r="G32" s="1">
        <v>119.95296694214865</v>
      </c>
      <c r="H32" s="1">
        <v>119.79396694214866</v>
      </c>
      <c r="I32" s="1">
        <v>118.95496694214867</v>
      </c>
      <c r="J32" s="1">
        <v>97.835942148781271</v>
      </c>
      <c r="K32" s="1">
        <v>99.284942148781255</v>
      </c>
      <c r="L32" s="1">
        <v>99.095942148781276</v>
      </c>
      <c r="M32" s="1">
        <v>121.69596694214867</v>
      </c>
      <c r="N32" s="1">
        <v>94.7379421487813</v>
      </c>
      <c r="O32" s="1">
        <v>119.75796694214866</v>
      </c>
      <c r="P32" s="1">
        <v>99.43394214878127</v>
      </c>
      <c r="Q32" s="1">
        <v>112.33596694214864</v>
      </c>
      <c r="R32" s="1">
        <v>121.95796694214866</v>
      </c>
      <c r="S32" s="1">
        <v>115.45596694214865</v>
      </c>
      <c r="T32" s="1">
        <v>119.94996694214866</v>
      </c>
      <c r="U32" s="1">
        <v>111.57496694214865</v>
      </c>
      <c r="V32" s="1">
        <v>98.909942148781269</v>
      </c>
      <c r="W32" s="1">
        <v>97.814942148781284</v>
      </c>
      <c r="X32" s="1">
        <v>101.69594214878127</v>
      </c>
      <c r="Y32" s="1">
        <v>99.439942148781284</v>
      </c>
      <c r="Z32" s="1">
        <v>98.587942148781266</v>
      </c>
      <c r="AA32" s="1">
        <v>120.51896694214867</v>
      </c>
      <c r="AB32" s="1">
        <v>95.78294214878126</v>
      </c>
      <c r="AC32" s="1">
        <v>95.186176475215049</v>
      </c>
      <c r="AD32" s="1">
        <v>115.84996694214865</v>
      </c>
      <c r="AE32" s="1">
        <v>120.44496694214867</v>
      </c>
      <c r="AF32">
        <v>95.024942148781264</v>
      </c>
      <c r="AG32">
        <v>117.89996694214867</v>
      </c>
      <c r="AH32">
        <v>98.813942148781265</v>
      </c>
      <c r="AI32">
        <v>98.601942148781262</v>
      </c>
      <c r="AJ32">
        <v>117.90496694214866</v>
      </c>
      <c r="AK32">
        <v>121.68896694214867</v>
      </c>
      <c r="AL32">
        <v>99.594942148781286</v>
      </c>
      <c r="AM32">
        <v>112.70296694214866</v>
      </c>
    </row>
    <row r="33" spans="1:39" x14ac:dyDescent="0.25">
      <c r="A33" s="66">
        <f ca="1">Exceedance!U33</f>
        <v>43709</v>
      </c>
      <c r="B33" s="273">
        <v>120.35396694214869</v>
      </c>
      <c r="C33" s="273">
        <v>120.35396694214869</v>
      </c>
      <c r="D33" s="273">
        <v>120.35396694214869</v>
      </c>
      <c r="E33" s="1">
        <v>120.92196694214869</v>
      </c>
      <c r="F33" s="1">
        <v>114.42896694214868</v>
      </c>
      <c r="G33" s="1">
        <v>113.95896694214868</v>
      </c>
      <c r="H33" s="1">
        <v>114.71096694214867</v>
      </c>
      <c r="I33" s="1">
        <v>120.35196694214868</v>
      </c>
      <c r="J33" s="1">
        <v>75.3448016528925</v>
      </c>
      <c r="K33" s="1">
        <v>79.507801652892496</v>
      </c>
      <c r="L33" s="1">
        <v>79.813801652892494</v>
      </c>
      <c r="M33" s="1">
        <v>122.30396694214868</v>
      </c>
      <c r="N33" s="1">
        <v>78.970626774366835</v>
      </c>
      <c r="O33" s="1">
        <v>119.67496694214867</v>
      </c>
      <c r="P33" s="1">
        <v>111.13028962143692</v>
      </c>
      <c r="Q33" s="1">
        <v>118.00496694214867</v>
      </c>
      <c r="R33" s="1">
        <v>120.44696694214868</v>
      </c>
      <c r="S33" s="1">
        <v>114.68096694214869</v>
      </c>
      <c r="T33" s="1">
        <v>120.99096694214866</v>
      </c>
      <c r="U33" s="1">
        <v>117.30196694214868</v>
      </c>
      <c r="V33" s="1">
        <v>79.049801652892498</v>
      </c>
      <c r="W33" s="1">
        <v>79.09080165289248</v>
      </c>
      <c r="X33" s="1">
        <v>80.320801652892484</v>
      </c>
      <c r="Y33" s="1">
        <v>73.360801652892476</v>
      </c>
      <c r="Z33" s="1">
        <v>73.049801652892484</v>
      </c>
      <c r="AA33" s="1">
        <v>122.61096694214869</v>
      </c>
      <c r="AB33" s="1">
        <v>98.828969783931754</v>
      </c>
      <c r="AC33" s="1">
        <v>114.18096694214867</v>
      </c>
      <c r="AD33" s="1">
        <v>118.35296694214865</v>
      </c>
      <c r="AE33" s="1">
        <v>121.37796694214869</v>
      </c>
      <c r="AF33">
        <v>108.41354110529217</v>
      </c>
      <c r="AG33">
        <v>119.78396694214869</v>
      </c>
      <c r="AH33">
        <v>80.208801652892475</v>
      </c>
      <c r="AI33">
        <v>75.648801652892473</v>
      </c>
      <c r="AJ33">
        <v>116.67096694214868</v>
      </c>
      <c r="AK33">
        <v>122.35496694214868</v>
      </c>
      <c r="AL33">
        <v>80.153801652892497</v>
      </c>
      <c r="AM33">
        <v>113.7959669421487</v>
      </c>
    </row>
    <row r="34" spans="1:39" x14ac:dyDescent="0.25">
      <c r="A34" s="66">
        <f ca="1">Exceedance!U34</f>
        <v>43739</v>
      </c>
      <c r="B34" s="273">
        <v>92.258365821469894</v>
      </c>
      <c r="C34" s="273">
        <v>102.56836582146991</v>
      </c>
      <c r="D34" s="273">
        <v>98.068365821469897</v>
      </c>
      <c r="E34" s="1">
        <v>121.70296694214865</v>
      </c>
      <c r="F34" s="1">
        <v>112.58096694214868</v>
      </c>
      <c r="G34" s="1">
        <v>112.83496694214865</v>
      </c>
      <c r="H34" s="1">
        <v>116.50196694214866</v>
      </c>
      <c r="I34" s="1">
        <v>92.993228121474431</v>
      </c>
      <c r="J34" s="1">
        <v>44.08666115701773</v>
      </c>
      <c r="K34" s="1">
        <v>44.670661157017733</v>
      </c>
      <c r="L34" s="1">
        <v>41.533661157017733</v>
      </c>
      <c r="M34" s="1">
        <v>70.809361048644135</v>
      </c>
      <c r="N34" s="1">
        <v>45.070661157017746</v>
      </c>
      <c r="O34" s="1">
        <v>120.65296694214867</v>
      </c>
      <c r="P34" s="1">
        <v>48.50174394361364</v>
      </c>
      <c r="Q34" s="1">
        <v>117.14896694214865</v>
      </c>
      <c r="R34" s="1">
        <v>103.57069919960158</v>
      </c>
      <c r="S34" s="1">
        <v>109.61096694214868</v>
      </c>
      <c r="T34" s="1">
        <v>61.588270377081848</v>
      </c>
      <c r="U34" s="1">
        <v>120.56296694214866</v>
      </c>
      <c r="V34" s="1">
        <v>44.381661157017739</v>
      </c>
      <c r="W34" s="1">
        <v>45.424661157017738</v>
      </c>
      <c r="X34" s="1">
        <v>43.199661157017744</v>
      </c>
      <c r="Y34" s="1">
        <v>44.30466115701774</v>
      </c>
      <c r="Z34" s="1">
        <v>40.282661157017735</v>
      </c>
      <c r="AA34" s="1">
        <v>83.506097754582314</v>
      </c>
      <c r="AB34" s="1">
        <v>67.988743944271931</v>
      </c>
      <c r="AC34" s="1">
        <v>69.456443626970923</v>
      </c>
      <c r="AD34" s="1">
        <v>119.12296694214866</v>
      </c>
      <c r="AE34" s="1">
        <v>91.608967399607707</v>
      </c>
      <c r="AF34">
        <v>44.781661157017723</v>
      </c>
      <c r="AG34">
        <v>109.46504542136374</v>
      </c>
      <c r="AH34">
        <v>46.21966115701774</v>
      </c>
      <c r="AI34">
        <v>40.331661157017741</v>
      </c>
      <c r="AJ34">
        <v>113.33696694214868</v>
      </c>
      <c r="AK34">
        <v>74.155402171248241</v>
      </c>
      <c r="AL34">
        <v>44.991661157017738</v>
      </c>
      <c r="AM34">
        <v>120.16096694214868</v>
      </c>
    </row>
    <row r="35" spans="1:39" x14ac:dyDescent="0.25">
      <c r="A35" s="66">
        <f ca="1">Exceedance!U35</f>
        <v>43770</v>
      </c>
      <c r="B35" s="273">
        <v>43.947329517947985</v>
      </c>
      <c r="C35" s="273">
        <v>46.297329517948022</v>
      </c>
      <c r="D35" s="273">
        <v>45.287329517948002</v>
      </c>
      <c r="E35" s="1">
        <v>49.598279963871498</v>
      </c>
      <c r="F35" s="1">
        <v>117.25996694214867</v>
      </c>
      <c r="G35" s="1">
        <v>119.40054407125962</v>
      </c>
      <c r="H35" s="1">
        <v>107.77506007787559</v>
      </c>
      <c r="I35" s="1">
        <v>46.389329517965649</v>
      </c>
      <c r="J35" s="1">
        <v>16.062661157024781</v>
      </c>
      <c r="K35" s="1">
        <v>16.252661157024775</v>
      </c>
      <c r="L35" s="1">
        <v>13.130661157024781</v>
      </c>
      <c r="M35" s="1">
        <v>41.611329518105435</v>
      </c>
      <c r="N35" s="1">
        <v>38.410756752689743</v>
      </c>
      <c r="O35" s="1">
        <v>66.527937380233695</v>
      </c>
      <c r="P35" s="1">
        <v>46.927329518330872</v>
      </c>
      <c r="Q35" s="1">
        <v>121.02796694214868</v>
      </c>
      <c r="R35" s="1">
        <v>52.422329518013399</v>
      </c>
      <c r="S35" s="1">
        <v>113.23850576983681</v>
      </c>
      <c r="T35" s="1">
        <v>47.018329518265134</v>
      </c>
      <c r="U35" s="1">
        <v>49.543992964877532</v>
      </c>
      <c r="V35" s="1">
        <v>15.622661157024778</v>
      </c>
      <c r="W35" s="1">
        <v>25.923049893071202</v>
      </c>
      <c r="X35" s="1">
        <v>16.659661157024779</v>
      </c>
      <c r="Y35" s="1">
        <v>16.172661157024773</v>
      </c>
      <c r="Z35" s="1">
        <v>11.132661157024781</v>
      </c>
      <c r="AA35" s="1">
        <v>51.675329518173044</v>
      </c>
      <c r="AB35" s="1">
        <v>50.75732951833087</v>
      </c>
      <c r="AC35" s="1">
        <v>43.583329518192095</v>
      </c>
      <c r="AD35" s="1">
        <v>67.825977321104929</v>
      </c>
      <c r="AE35" s="1">
        <v>49.706329518016567</v>
      </c>
      <c r="AF35">
        <v>40.908866734989047</v>
      </c>
      <c r="AG35">
        <v>47.85732951787741</v>
      </c>
      <c r="AH35">
        <v>16.82366115702478</v>
      </c>
      <c r="AI35">
        <v>14.223661157024777</v>
      </c>
      <c r="AJ35">
        <v>56.430705728339078</v>
      </c>
      <c r="AK35">
        <v>44.122329518103804</v>
      </c>
      <c r="AL35">
        <v>14.85266115702478</v>
      </c>
      <c r="AM35">
        <v>85.922415083039439</v>
      </c>
    </row>
    <row r="36" spans="1:39" x14ac:dyDescent="0.25">
      <c r="A36" s="66">
        <f ca="1">Exceedance!U36</f>
        <v>43800</v>
      </c>
      <c r="B36" s="273">
        <v>64.908529636821214</v>
      </c>
      <c r="C36" s="273">
        <v>64.908529636833066</v>
      </c>
      <c r="D36" s="273">
        <v>64.908529636821214</v>
      </c>
      <c r="E36" s="1">
        <v>70.855529636820052</v>
      </c>
      <c r="F36" s="1">
        <v>120.01196694214867</v>
      </c>
      <c r="G36" s="1">
        <v>77.870529636773355</v>
      </c>
      <c r="H36" s="1">
        <v>77.247529636777827</v>
      </c>
      <c r="I36" s="1">
        <v>68.283529636821214</v>
      </c>
      <c r="J36" s="1">
        <v>44.079233951188968</v>
      </c>
      <c r="K36" s="1">
        <v>16.882661157024767</v>
      </c>
      <c r="L36" s="1">
        <v>58.253774756027589</v>
      </c>
      <c r="M36" s="1">
        <v>64.435099884766927</v>
      </c>
      <c r="N36" s="1">
        <v>63.221099884767497</v>
      </c>
      <c r="O36" s="1">
        <v>73.123529636803653</v>
      </c>
      <c r="P36" s="1">
        <v>66.798529636821215</v>
      </c>
      <c r="Q36" s="1">
        <v>120.72245464046048</v>
      </c>
      <c r="R36" s="1">
        <v>73.032529636821209</v>
      </c>
      <c r="S36" s="1">
        <v>76.601529636761626</v>
      </c>
      <c r="T36" s="1">
        <v>69.44852963682122</v>
      </c>
      <c r="U36" s="1">
        <v>67.765529636819352</v>
      </c>
      <c r="V36" s="1">
        <v>33.499469636867403</v>
      </c>
      <c r="W36" s="1">
        <v>63.363099884785569</v>
      </c>
      <c r="X36" s="1">
        <v>17.523661157024765</v>
      </c>
      <c r="Y36" s="1">
        <v>16.43766115702477</v>
      </c>
      <c r="Z36" s="1">
        <v>28.107293171643349</v>
      </c>
      <c r="AA36" s="1">
        <v>68.534099884755094</v>
      </c>
      <c r="AB36" s="1">
        <v>67.389529636821209</v>
      </c>
      <c r="AC36" s="1">
        <v>64.308099884766946</v>
      </c>
      <c r="AD36" s="1">
        <v>74.247529636814889</v>
      </c>
      <c r="AE36" s="1">
        <v>69.473529636821212</v>
      </c>
      <c r="AF36">
        <v>64.756099884755841</v>
      </c>
      <c r="AG36">
        <v>69.545529636833066</v>
      </c>
      <c r="AH36">
        <v>17.087661157024765</v>
      </c>
      <c r="AI36">
        <v>16.266661157024767</v>
      </c>
      <c r="AJ36">
        <v>68.260529636818205</v>
      </c>
      <c r="AK36">
        <v>68.17552963682121</v>
      </c>
      <c r="AL36">
        <v>16.150661157024764</v>
      </c>
      <c r="AM36">
        <v>68.163529636780979</v>
      </c>
    </row>
    <row r="37" spans="1:39" x14ac:dyDescent="0.25">
      <c r="A37" s="66">
        <f ca="1">Exceedance!U37</f>
        <v>43831</v>
      </c>
      <c r="B37" s="254">
        <v>47.513320393180678</v>
      </c>
      <c r="C37" s="254">
        <v>47.513320393180678</v>
      </c>
      <c r="D37" s="254">
        <v>47.513320393180678</v>
      </c>
      <c r="E37">
        <v>52.968750145246801</v>
      </c>
      <c r="F37" s="1">
        <v>92.929411173070505</v>
      </c>
      <c r="G37" s="1">
        <v>56.059750145246795</v>
      </c>
      <c r="H37" s="1">
        <v>54.616750145246797</v>
      </c>
      <c r="I37" s="1">
        <v>48.583320393180678</v>
      </c>
      <c r="J37" s="1">
        <v>43.502320393185997</v>
      </c>
      <c r="K37" s="1">
        <v>35.794625170950773</v>
      </c>
      <c r="L37" s="1">
        <v>44.844320393182997</v>
      </c>
      <c r="M37" s="1">
        <v>45.303320393180677</v>
      </c>
      <c r="N37" s="1">
        <v>45.322320393180675</v>
      </c>
      <c r="O37" s="1">
        <v>52.792750145246799</v>
      </c>
      <c r="P37" s="1">
        <v>47.020320393180675</v>
      </c>
      <c r="Q37" s="1">
        <v>58.981750145223671</v>
      </c>
      <c r="R37" s="1">
        <v>52.234750145246799</v>
      </c>
      <c r="S37" s="1">
        <v>56.215750145246801</v>
      </c>
      <c r="T37" s="1">
        <v>50.105320393180669</v>
      </c>
      <c r="U37" s="1">
        <v>51.158320393180674</v>
      </c>
      <c r="V37" s="1">
        <v>44.76232039320125</v>
      </c>
      <c r="W37" s="1">
        <v>44.527320393169063</v>
      </c>
      <c r="X37" s="1">
        <v>17.997661157024769</v>
      </c>
      <c r="Y37" s="1">
        <v>17.04466115702477</v>
      </c>
      <c r="Z37" s="1">
        <v>48.401320393191376</v>
      </c>
      <c r="AA37" s="1">
        <v>48.45732039318068</v>
      </c>
      <c r="AB37" s="1">
        <v>48.034320393180671</v>
      </c>
      <c r="AC37" s="1">
        <v>45.051320393169064</v>
      </c>
      <c r="AD37" s="1">
        <v>54.126750145246795</v>
      </c>
      <c r="AE37" s="1">
        <v>49.223750145246797</v>
      </c>
      <c r="AF37" s="1">
        <v>45.893320393180673</v>
      </c>
      <c r="AG37" s="1">
        <v>49.980750145246802</v>
      </c>
      <c r="AH37">
        <v>17.455661157024771</v>
      </c>
      <c r="AI37">
        <v>17.121661157024764</v>
      </c>
      <c r="AJ37">
        <v>48.117750145246802</v>
      </c>
      <c r="AK37">
        <v>48.7527501452468</v>
      </c>
      <c r="AL37">
        <v>17.166661157024766</v>
      </c>
      <c r="AM37">
        <v>48.335750145246806</v>
      </c>
    </row>
    <row r="38" spans="1:39" x14ac:dyDescent="0.25">
      <c r="A38" s="66">
        <f ca="1">Exceedance!U38</f>
        <v>43862</v>
      </c>
      <c r="B38" s="254">
        <v>37.859697162103444</v>
      </c>
      <c r="C38" s="254">
        <v>37.859697162092012</v>
      </c>
      <c r="D38" s="254">
        <v>37.859697162103444</v>
      </c>
      <c r="E38">
        <v>38.961227575292803</v>
      </c>
      <c r="F38">
        <v>49.752227575280145</v>
      </c>
      <c r="G38">
        <v>59.477227575292801</v>
      </c>
      <c r="H38">
        <v>44.626227575304213</v>
      </c>
      <c r="I38">
        <v>37.027657327370342</v>
      </c>
      <c r="J38">
        <v>33.063697162103445</v>
      </c>
      <c r="K38">
        <v>33.28869716209568</v>
      </c>
      <c r="L38">
        <v>34.786697162092011</v>
      </c>
      <c r="M38">
        <v>35.216697162092011</v>
      </c>
      <c r="N38">
        <v>37.683697162092002</v>
      </c>
      <c r="O38">
        <v>40.698227575304252</v>
      </c>
      <c r="P38">
        <v>39.496697162092012</v>
      </c>
      <c r="Q38">
        <v>50.571227575292809</v>
      </c>
      <c r="R38">
        <v>39.982227575292804</v>
      </c>
      <c r="S38">
        <v>45.295227575304231</v>
      </c>
      <c r="T38">
        <v>41.263697162092008</v>
      </c>
      <c r="U38">
        <v>43.874657327358918</v>
      </c>
      <c r="V38">
        <v>36.883697162091998</v>
      </c>
      <c r="W38">
        <v>33.488697162103442</v>
      </c>
      <c r="X38">
        <v>17.424661157024779</v>
      </c>
      <c r="Y38">
        <v>17.694661157024779</v>
      </c>
      <c r="Z38">
        <v>37.418697162103442</v>
      </c>
      <c r="AA38">
        <v>36.44569716209201</v>
      </c>
      <c r="AB38">
        <v>38.969697162092011</v>
      </c>
      <c r="AC38">
        <v>33.755697162103431</v>
      </c>
      <c r="AD38">
        <v>43.10922757529282</v>
      </c>
      <c r="AE38">
        <v>37.594227575292798</v>
      </c>
      <c r="AF38">
        <v>34.198697162092003</v>
      </c>
      <c r="AG38">
        <v>38.766227575292795</v>
      </c>
      <c r="AH38">
        <v>18.013661157024778</v>
      </c>
      <c r="AI38">
        <v>15.873661157024777</v>
      </c>
      <c r="AJ38">
        <v>40.176227575292806</v>
      </c>
      <c r="AK38">
        <v>38.056227575292795</v>
      </c>
      <c r="AL38">
        <v>17.647661157024782</v>
      </c>
      <c r="AM38">
        <v>37.715227575304226</v>
      </c>
    </row>
    <row r="39" spans="1:39" x14ac:dyDescent="0.25">
      <c r="A39" s="66">
        <f ca="1">Exceedance!U39</f>
        <v>43891</v>
      </c>
      <c r="B39" s="254">
        <v>41.648855322792933</v>
      </c>
      <c r="C39" s="254">
        <v>41.648855322792933</v>
      </c>
      <c r="D39" s="254">
        <v>41.648855322792933</v>
      </c>
      <c r="E39">
        <v>29.228895157526015</v>
      </c>
      <c r="F39">
        <v>51.160895157526006</v>
      </c>
      <c r="G39">
        <v>77.411895157526004</v>
      </c>
      <c r="H39">
        <v>38.433895157526024</v>
      </c>
      <c r="I39">
        <v>34.287895157526016</v>
      </c>
      <c r="J39">
        <v>43.771295405426379</v>
      </c>
      <c r="K39">
        <v>33.223295405426384</v>
      </c>
      <c r="L39">
        <v>35.002855322792939</v>
      </c>
      <c r="M39">
        <v>34.498295405426376</v>
      </c>
      <c r="N39">
        <v>42.919295405426375</v>
      </c>
      <c r="O39">
        <v>47.535895157526021</v>
      </c>
      <c r="P39">
        <v>55.060855322792946</v>
      </c>
      <c r="Q39">
        <v>46.078895157526013</v>
      </c>
      <c r="R39">
        <v>46.389895157526013</v>
      </c>
      <c r="S39">
        <v>46.320895157514784</v>
      </c>
      <c r="T39">
        <v>39.223855322792957</v>
      </c>
      <c r="U39">
        <v>34.350895157526047</v>
      </c>
      <c r="V39">
        <v>34.566295405426381</v>
      </c>
      <c r="W39">
        <v>25.052295405426378</v>
      </c>
      <c r="X39">
        <v>18.265661157016353</v>
      </c>
      <c r="Y39">
        <v>10.66666115701636</v>
      </c>
      <c r="Z39">
        <v>27.895295405426381</v>
      </c>
      <c r="AA39">
        <v>31.376295405426379</v>
      </c>
      <c r="AB39">
        <v>60.852855322792934</v>
      </c>
      <c r="AC39">
        <v>23.10929540542638</v>
      </c>
      <c r="AD39">
        <v>51.079895157526018</v>
      </c>
      <c r="AE39">
        <v>30.109895157526012</v>
      </c>
      <c r="AF39">
        <v>36.719295405426379</v>
      </c>
      <c r="AG39">
        <v>45.232895157526023</v>
      </c>
      <c r="AH39">
        <v>20.729661157016352</v>
      </c>
      <c r="AI39">
        <v>19.084661157016356</v>
      </c>
      <c r="AJ39">
        <v>48.085895157526025</v>
      </c>
      <c r="AK39">
        <v>30.667895157526004</v>
      </c>
      <c r="AL39">
        <v>19.757661157016358</v>
      </c>
      <c r="AM39">
        <v>39.281895157526016</v>
      </c>
    </row>
    <row r="40" spans="1:39" x14ac:dyDescent="0.25">
      <c r="A40" s="66">
        <f ca="1">Exceedance!U40</f>
        <v>43922</v>
      </c>
      <c r="B40" s="254">
        <v>27.970661157024765</v>
      </c>
      <c r="C40" s="254">
        <v>27.970661157024765</v>
      </c>
      <c r="D40" s="254">
        <v>27.970661157024765</v>
      </c>
      <c r="E40">
        <v>38.599242252066084</v>
      </c>
      <c r="F40">
        <v>50.352807058102108</v>
      </c>
      <c r="G40">
        <v>69.6918070581021</v>
      </c>
      <c r="H40">
        <v>44.838807058102105</v>
      </c>
      <c r="I40">
        <v>32.481661157024767</v>
      </c>
      <c r="J40">
        <v>49.177086975434854</v>
      </c>
      <c r="K40">
        <v>31.71666115702477</v>
      </c>
      <c r="L40">
        <v>36.732661157024751</v>
      </c>
      <c r="M40">
        <v>36.160796727534773</v>
      </c>
      <c r="N40">
        <v>42.206796727534808</v>
      </c>
      <c r="O40">
        <v>37.965807058102108</v>
      </c>
      <c r="P40">
        <v>36.538241735537149</v>
      </c>
      <c r="Q40">
        <v>33.702807058102138</v>
      </c>
      <c r="R40">
        <v>33.824807058102117</v>
      </c>
      <c r="S40">
        <v>24.413661157024752</v>
      </c>
      <c r="T40">
        <v>33.267661157024762</v>
      </c>
      <c r="U40">
        <v>30.309807058102098</v>
      </c>
      <c r="V40">
        <v>31.416661157024755</v>
      </c>
      <c r="W40">
        <v>35.662661157024758</v>
      </c>
      <c r="X40">
        <v>34.268661157024745</v>
      </c>
      <c r="Y40">
        <v>15.837183389019501</v>
      </c>
      <c r="Z40">
        <v>28.727661157024759</v>
      </c>
      <c r="AA40">
        <v>35.232796727534776</v>
      </c>
      <c r="AB40">
        <v>30.979807058102104</v>
      </c>
      <c r="AC40">
        <v>20.097512396694178</v>
      </c>
      <c r="AD40">
        <v>22.075807058102107</v>
      </c>
      <c r="AE40">
        <v>28.748661157024763</v>
      </c>
      <c r="AF40">
        <v>24.778661157024757</v>
      </c>
      <c r="AG40">
        <v>34.259807058102112</v>
      </c>
      <c r="AH40">
        <v>36.974661157024755</v>
      </c>
      <c r="AI40">
        <v>35.16766115702476</v>
      </c>
      <c r="AJ40">
        <v>29.238661157024772</v>
      </c>
      <c r="AK40">
        <v>32.601661157024765</v>
      </c>
      <c r="AL40">
        <v>38.975661157024753</v>
      </c>
      <c r="AM40">
        <v>41.153661157024757</v>
      </c>
    </row>
    <row r="41" spans="1:39" x14ac:dyDescent="0.25">
      <c r="A41" s="66">
        <f ca="1">Exceedance!U41</f>
        <v>43952</v>
      </c>
      <c r="B41" s="254">
        <v>172.39482210982115</v>
      </c>
      <c r="C41" s="254">
        <v>172.39482210982115</v>
      </c>
      <c r="D41" s="254">
        <v>172.39482210982115</v>
      </c>
      <c r="E41">
        <v>396.26417678550007</v>
      </c>
      <c r="F41">
        <v>353.83322189835866</v>
      </c>
      <c r="G41">
        <v>281.56322189835851</v>
      </c>
      <c r="H41">
        <v>237.92822189835849</v>
      </c>
      <c r="I41">
        <v>74.249131084284357</v>
      </c>
      <c r="J41">
        <v>115.77065231157569</v>
      </c>
      <c r="K41">
        <v>60.940197672405212</v>
      </c>
      <c r="L41">
        <v>105.8868635036583</v>
      </c>
      <c r="M41">
        <v>123.04065231157567</v>
      </c>
      <c r="N41">
        <v>245.29622189835851</v>
      </c>
      <c r="O41">
        <v>146.53022189835852</v>
      </c>
      <c r="P41">
        <v>304.71360905988996</v>
      </c>
      <c r="Q41">
        <v>342.50094214857063</v>
      </c>
      <c r="R41">
        <v>296.68322189835857</v>
      </c>
      <c r="S41">
        <v>125.2648344468839</v>
      </c>
      <c r="T41">
        <v>132.24134181571813</v>
      </c>
      <c r="U41">
        <v>170.72122189835852</v>
      </c>
      <c r="V41">
        <v>143.03873585030226</v>
      </c>
      <c r="W41">
        <v>68.583616094925773</v>
      </c>
      <c r="X41">
        <v>70.15174677909306</v>
      </c>
      <c r="Y41">
        <v>135.15165231267991</v>
      </c>
      <c r="Z41">
        <v>172.28319415162906</v>
      </c>
      <c r="AA41">
        <v>154.53922189835856</v>
      </c>
      <c r="AB41">
        <v>157.36922189835852</v>
      </c>
      <c r="AC41">
        <v>260.20673553694456</v>
      </c>
      <c r="AD41">
        <v>230.83422189835855</v>
      </c>
      <c r="AE41">
        <v>82.495584352749418</v>
      </c>
      <c r="AF41">
        <v>276.74594214857058</v>
      </c>
      <c r="AG41">
        <v>58.492652311575689</v>
      </c>
      <c r="AH41">
        <v>59.827191397677844</v>
      </c>
      <c r="AI41">
        <v>134.95487954598417</v>
      </c>
      <c r="AJ41">
        <v>127.9645909988015</v>
      </c>
      <c r="AK41">
        <v>62.752597197261082</v>
      </c>
      <c r="AL41">
        <v>131.23231091668018</v>
      </c>
      <c r="AM41">
        <v>145.11563827559391</v>
      </c>
    </row>
    <row r="42" spans="1:39" x14ac:dyDescent="0.25">
      <c r="A42" s="66">
        <f ca="1">Exceedance!U42</f>
        <v>43983</v>
      </c>
      <c r="B42" s="254">
        <v>54.732171923787476</v>
      </c>
      <c r="C42" s="254">
        <v>54.732171923787476</v>
      </c>
      <c r="D42" s="254">
        <v>54.732171923787476</v>
      </c>
      <c r="E42">
        <v>480.11817192017332</v>
      </c>
      <c r="F42">
        <v>202.38617192370694</v>
      </c>
      <c r="G42">
        <v>207.20817192370691</v>
      </c>
      <c r="H42">
        <v>79.328224981809939</v>
      </c>
      <c r="I42">
        <v>45.86766115702472</v>
      </c>
      <c r="J42">
        <v>56.957661157024738</v>
      </c>
      <c r="K42">
        <v>44.596661157024734</v>
      </c>
      <c r="L42">
        <v>29.171341463026263</v>
      </c>
      <c r="M42">
        <v>38.724661157024705</v>
      </c>
      <c r="N42">
        <v>210.50517192370694</v>
      </c>
      <c r="O42">
        <v>44.592661157024686</v>
      </c>
      <c r="P42">
        <v>196.60278263181564</v>
      </c>
      <c r="Q42">
        <v>93.389775725398081</v>
      </c>
      <c r="R42">
        <v>307.21817192370696</v>
      </c>
      <c r="S42">
        <v>27.385661157024725</v>
      </c>
      <c r="T42">
        <v>144.25117192017348</v>
      </c>
      <c r="U42">
        <v>52.816661157024733</v>
      </c>
      <c r="V42">
        <v>42.799661157024744</v>
      </c>
      <c r="W42">
        <v>81.217338999905337</v>
      </c>
      <c r="X42">
        <v>48.68866115702474</v>
      </c>
      <c r="Y42">
        <v>49.486661157024699</v>
      </c>
      <c r="Z42">
        <v>75.917224978276806</v>
      </c>
      <c r="AA42">
        <v>44.477661157024734</v>
      </c>
      <c r="AB42">
        <v>19.630661157024715</v>
      </c>
      <c r="AC42">
        <v>292.72682212957142</v>
      </c>
      <c r="AD42">
        <v>68.417171923707016</v>
      </c>
      <c r="AE42">
        <v>24.385661157024746</v>
      </c>
      <c r="AF42">
        <v>74.751782519418825</v>
      </c>
      <c r="AG42">
        <v>81.53433899990533</v>
      </c>
      <c r="AH42">
        <v>59.798661157024753</v>
      </c>
      <c r="AI42">
        <v>18.683223729532052</v>
      </c>
      <c r="AJ42">
        <v>92.883037797358114</v>
      </c>
      <c r="AK42">
        <v>58.985661157024737</v>
      </c>
      <c r="AL42">
        <v>15.55366115702469</v>
      </c>
      <c r="AM42">
        <v>100.78121018582489</v>
      </c>
    </row>
    <row r="43" spans="1:39" x14ac:dyDescent="0.25">
      <c r="A43" s="66">
        <f ca="1">Exceedance!U43</f>
        <v>44013</v>
      </c>
      <c r="B43" s="254">
        <v>118.22445255269436</v>
      </c>
      <c r="C43" s="254">
        <v>118.2244525527078</v>
      </c>
      <c r="D43" s="254">
        <v>118.22445255269436</v>
      </c>
      <c r="E43">
        <v>289.88445255269437</v>
      </c>
      <c r="F43">
        <v>134.34745255269436</v>
      </c>
      <c r="G43">
        <v>163.44345255270781</v>
      </c>
      <c r="H43">
        <v>99.047399494591346</v>
      </c>
      <c r="I43">
        <v>97.400322314070479</v>
      </c>
      <c r="J43">
        <v>100.59932231407049</v>
      </c>
      <c r="K43">
        <v>97.527322314070489</v>
      </c>
      <c r="L43">
        <v>113.11245255269237</v>
      </c>
      <c r="M43">
        <v>95.225322314070496</v>
      </c>
      <c r="N43">
        <v>176.64345255269436</v>
      </c>
      <c r="O43">
        <v>98.797322314070499</v>
      </c>
      <c r="P43">
        <v>430.22545255267016</v>
      </c>
      <c r="Q43">
        <v>111.32045255269357</v>
      </c>
      <c r="R43">
        <v>169.07245255269439</v>
      </c>
      <c r="S43">
        <v>89.251322314070478</v>
      </c>
      <c r="T43">
        <v>167.0334525526944</v>
      </c>
      <c r="U43">
        <v>102.34798300011553</v>
      </c>
      <c r="V43">
        <v>98.781322314070493</v>
      </c>
      <c r="W43">
        <v>113.81698300011553</v>
      </c>
      <c r="X43">
        <v>100.8293223140705</v>
      </c>
      <c r="Y43">
        <v>98.231322314070511</v>
      </c>
      <c r="Z43">
        <v>109.87830337906577</v>
      </c>
      <c r="AA43">
        <v>97.981322314070496</v>
      </c>
      <c r="AB43">
        <v>91.451322314070495</v>
      </c>
      <c r="AC43">
        <v>196.64945255269245</v>
      </c>
      <c r="AD43">
        <v>133.03045255269436</v>
      </c>
      <c r="AE43">
        <v>95.038322314070498</v>
      </c>
      <c r="AF43">
        <v>189.35945255267018</v>
      </c>
      <c r="AG43">
        <v>105.58398300011555</v>
      </c>
      <c r="AH43">
        <v>101.05232231407047</v>
      </c>
      <c r="AI43">
        <v>93.692322314070509</v>
      </c>
      <c r="AJ43">
        <v>106.10945255269309</v>
      </c>
      <c r="AK43">
        <v>98.373322314070492</v>
      </c>
      <c r="AL43">
        <v>79.806322314070528</v>
      </c>
      <c r="AM43">
        <v>198.56945255268965</v>
      </c>
    </row>
    <row r="44" spans="1:39" x14ac:dyDescent="0.25">
      <c r="A44" s="66">
        <f ca="1">Exceedance!U44</f>
        <v>44044</v>
      </c>
      <c r="B44" s="254">
        <v>117.57396694214867</v>
      </c>
      <c r="C44" s="254">
        <v>117.57396694214867</v>
      </c>
      <c r="D44" s="254">
        <v>117.57396694214867</v>
      </c>
      <c r="E44">
        <v>108.51796694214868</v>
      </c>
      <c r="F44">
        <v>120.06096694214867</v>
      </c>
      <c r="G44">
        <v>119.60496694214865</v>
      </c>
      <c r="H44">
        <v>119.02896694214866</v>
      </c>
      <c r="I44">
        <v>97.875942148781263</v>
      </c>
      <c r="J44">
        <v>99.241942148781263</v>
      </c>
      <c r="K44">
        <v>99.18094214878127</v>
      </c>
      <c r="L44">
        <v>121.82196694214866</v>
      </c>
      <c r="M44">
        <v>94.879942148781282</v>
      </c>
      <c r="N44">
        <v>119.72996694214866</v>
      </c>
      <c r="O44">
        <v>99.463942148781285</v>
      </c>
      <c r="P44">
        <v>112.62996694214863</v>
      </c>
      <c r="Q44">
        <v>122.05996694214866</v>
      </c>
      <c r="R44">
        <v>115.71296694214867</v>
      </c>
      <c r="S44">
        <v>119.87496694214866</v>
      </c>
      <c r="T44">
        <v>111.83896694214866</v>
      </c>
      <c r="U44">
        <v>98.848942148781276</v>
      </c>
      <c r="V44">
        <v>97.890942148781264</v>
      </c>
      <c r="W44">
        <v>101.70794214878127</v>
      </c>
      <c r="X44">
        <v>99.598942148781262</v>
      </c>
      <c r="Y44">
        <v>98.705942148781261</v>
      </c>
      <c r="Z44">
        <v>120.64596694214865</v>
      </c>
      <c r="AA44">
        <v>95.805942148781284</v>
      </c>
      <c r="AB44">
        <v>94.554942148781279</v>
      </c>
      <c r="AC44">
        <v>116.09896694214866</v>
      </c>
      <c r="AD44">
        <v>120.55196694214867</v>
      </c>
      <c r="AE44">
        <v>94.826942148781285</v>
      </c>
      <c r="AF44">
        <v>118.07796694214866</v>
      </c>
      <c r="AG44">
        <v>98.845942148781276</v>
      </c>
      <c r="AH44">
        <v>98.957942148781285</v>
      </c>
      <c r="AI44">
        <v>93.78694214878125</v>
      </c>
      <c r="AJ44">
        <v>121.84996694214865</v>
      </c>
      <c r="AK44">
        <v>99.716942148781285</v>
      </c>
      <c r="AL44">
        <v>112.95796694214864</v>
      </c>
      <c r="AM44">
        <v>116.66696694214866</v>
      </c>
    </row>
    <row r="45" spans="1:39" x14ac:dyDescent="0.25">
      <c r="A45" s="66">
        <f ca="1">Exceedance!U45</f>
        <v>44075</v>
      </c>
      <c r="B45" s="254">
        <v>120.35396694214869</v>
      </c>
      <c r="C45" s="254">
        <v>120.35396694214869</v>
      </c>
      <c r="D45" s="254">
        <v>120.35396694214869</v>
      </c>
      <c r="E45">
        <v>114.59096694214871</v>
      </c>
      <c r="F45">
        <v>113.63596694214868</v>
      </c>
      <c r="G45">
        <v>114.55296694214867</v>
      </c>
      <c r="H45">
        <v>120.42596694214868</v>
      </c>
      <c r="I45">
        <v>75.414801652892479</v>
      </c>
      <c r="J45">
        <v>79.412801652892483</v>
      </c>
      <c r="K45">
        <v>79.904801652892473</v>
      </c>
      <c r="L45">
        <v>122.34496694214869</v>
      </c>
      <c r="M45">
        <v>77.554801652892479</v>
      </c>
      <c r="N45">
        <v>119.82796694214868</v>
      </c>
      <c r="O45">
        <v>108.70311784687657</v>
      </c>
      <c r="P45">
        <v>117.76496694214866</v>
      </c>
      <c r="Q45">
        <v>120.44596694214869</v>
      </c>
      <c r="R45">
        <v>114.61496694214867</v>
      </c>
      <c r="S45">
        <v>120.94796694214868</v>
      </c>
      <c r="T45">
        <v>117.37296694214869</v>
      </c>
      <c r="U45">
        <v>79.0978016528925</v>
      </c>
      <c r="V45">
        <v>79.214801652892476</v>
      </c>
      <c r="W45">
        <v>80.352801652892481</v>
      </c>
      <c r="X45">
        <v>73.505801652892472</v>
      </c>
      <c r="Y45">
        <v>72.852801652892481</v>
      </c>
      <c r="Z45">
        <v>122.50496694214867</v>
      </c>
      <c r="AA45">
        <v>95.85234740468664</v>
      </c>
      <c r="AB45">
        <v>114.02696694214868</v>
      </c>
      <c r="AC45">
        <v>118.39196694214867</v>
      </c>
      <c r="AD45">
        <v>121.38896694214866</v>
      </c>
      <c r="AE45">
        <v>109.23024517303973</v>
      </c>
      <c r="AF45">
        <v>119.81896694214868</v>
      </c>
      <c r="AG45">
        <v>80.267801652892473</v>
      </c>
      <c r="AH45">
        <v>75.583801652892475</v>
      </c>
      <c r="AI45">
        <v>116.73196694214867</v>
      </c>
      <c r="AJ45">
        <v>122.50596694214869</v>
      </c>
      <c r="AK45">
        <v>80.229801652892476</v>
      </c>
      <c r="AL45">
        <v>114.24196694214869</v>
      </c>
      <c r="AM45">
        <v>121.11796694214867</v>
      </c>
    </row>
    <row r="46" spans="1:39" x14ac:dyDescent="0.25">
      <c r="A46" s="66">
        <f ca="1">Exceedance!U46</f>
        <v>44105</v>
      </c>
      <c r="B46" s="254">
        <v>92.258365821469894</v>
      </c>
      <c r="C46" s="254">
        <v>102.56836582146991</v>
      </c>
      <c r="D46" s="254">
        <v>98.068365821469897</v>
      </c>
      <c r="E46">
        <v>112.78496694214866</v>
      </c>
      <c r="F46">
        <v>113.19396694214865</v>
      </c>
      <c r="G46">
        <v>116.38796694214867</v>
      </c>
      <c r="H46">
        <v>91.527155976331557</v>
      </c>
      <c r="I46">
        <v>44.255661157017741</v>
      </c>
      <c r="J46">
        <v>44.671661157017738</v>
      </c>
      <c r="K46">
        <v>41.673661157017733</v>
      </c>
      <c r="L46">
        <v>68.646074461389077</v>
      </c>
      <c r="M46">
        <v>45.279661157017735</v>
      </c>
      <c r="N46">
        <v>120.71696694214864</v>
      </c>
      <c r="O46">
        <v>47.841743943705545</v>
      </c>
      <c r="P46">
        <v>117.49796694214866</v>
      </c>
      <c r="Q46">
        <v>101.1824162566444</v>
      </c>
      <c r="R46">
        <v>109.73896694214868</v>
      </c>
      <c r="S46">
        <v>64.184800692407748</v>
      </c>
      <c r="T46">
        <v>120.54496694214866</v>
      </c>
      <c r="U46">
        <v>44.37966115701775</v>
      </c>
      <c r="V46">
        <v>45.506661157017739</v>
      </c>
      <c r="W46">
        <v>43.268661157017732</v>
      </c>
      <c r="X46">
        <v>44.589661157017744</v>
      </c>
      <c r="Y46">
        <v>40.674661157017738</v>
      </c>
      <c r="Z46">
        <v>78.867835295347362</v>
      </c>
      <c r="AA46">
        <v>67.116743944384012</v>
      </c>
      <c r="AB46">
        <v>62.384263212833922</v>
      </c>
      <c r="AC46">
        <v>119.12896694214866</v>
      </c>
      <c r="AD46">
        <v>88.416461595609121</v>
      </c>
      <c r="AE46">
        <v>44.67666115701774</v>
      </c>
      <c r="AF46">
        <v>106.42070512579224</v>
      </c>
      <c r="AG46">
        <v>46.29266115701774</v>
      </c>
      <c r="AH46">
        <v>40.63266115701775</v>
      </c>
      <c r="AI46">
        <v>71.951422388321575</v>
      </c>
      <c r="AJ46">
        <v>69.461431423756224</v>
      </c>
      <c r="AK46">
        <v>45.067661157017739</v>
      </c>
      <c r="AL46">
        <v>120.47196694214867</v>
      </c>
      <c r="AM46">
        <v>118.88204544784863</v>
      </c>
    </row>
    <row r="47" spans="1:39" x14ac:dyDescent="0.25">
      <c r="A47" s="66">
        <f ca="1">Exceedance!U47</f>
        <v>44136</v>
      </c>
      <c r="B47" s="254">
        <v>43.947329517947985</v>
      </c>
      <c r="C47" s="254">
        <v>46.297329517948022</v>
      </c>
      <c r="D47" s="254">
        <v>45.287329517960181</v>
      </c>
      <c r="E47">
        <v>117.39596694214866</v>
      </c>
      <c r="F47">
        <v>115.99564188754056</v>
      </c>
      <c r="G47">
        <v>109.60055611635271</v>
      </c>
      <c r="H47">
        <v>46.116329517980596</v>
      </c>
      <c r="I47">
        <v>16.147661157024775</v>
      </c>
      <c r="J47">
        <v>16.252661157024775</v>
      </c>
      <c r="K47">
        <v>13.252661157024782</v>
      </c>
      <c r="L47">
        <v>41.319329518122139</v>
      </c>
      <c r="M47">
        <v>23.379498385027908</v>
      </c>
      <c r="N47">
        <v>63.538018767279752</v>
      </c>
      <c r="O47">
        <v>46.311329518318928</v>
      </c>
      <c r="P47">
        <v>121.01296694214868</v>
      </c>
      <c r="Q47">
        <v>51.863329518017679</v>
      </c>
      <c r="R47">
        <v>109.57359864578791</v>
      </c>
      <c r="S47">
        <v>47.002329518246512</v>
      </c>
      <c r="T47">
        <v>47.055047599157682</v>
      </c>
      <c r="U47">
        <v>15.69966115702478</v>
      </c>
      <c r="V47">
        <v>16.240661157024782</v>
      </c>
      <c r="W47">
        <v>16.713661157024781</v>
      </c>
      <c r="X47">
        <v>16.333661157024782</v>
      </c>
      <c r="Y47">
        <v>11.30166115702478</v>
      </c>
      <c r="Z47">
        <v>47.314819435550554</v>
      </c>
      <c r="AA47">
        <v>50.056329518318925</v>
      </c>
      <c r="AB47">
        <v>42.901329518232266</v>
      </c>
      <c r="AC47">
        <v>64.426386295825949</v>
      </c>
      <c r="AD47">
        <v>48.947329518035019</v>
      </c>
      <c r="AE47">
        <v>41.709741969155672</v>
      </c>
      <c r="AF47">
        <v>47.288329517896031</v>
      </c>
      <c r="AG47">
        <v>16.889661157024779</v>
      </c>
      <c r="AH47">
        <v>14.402661157024786</v>
      </c>
      <c r="AI47">
        <v>48.784329518300517</v>
      </c>
      <c r="AJ47">
        <v>43.154329518125003</v>
      </c>
      <c r="AK47">
        <v>14.977661157024777</v>
      </c>
      <c r="AL47">
        <v>50.081810151069853</v>
      </c>
      <c r="AM47">
        <v>46.051329517771755</v>
      </c>
    </row>
    <row r="48" spans="1:39" x14ac:dyDescent="0.25">
      <c r="A48" s="66">
        <f ca="1">Exceedance!U48</f>
        <v>44166</v>
      </c>
      <c r="B48" s="254">
        <v>64.908529636833066</v>
      </c>
      <c r="C48" s="254">
        <v>64.908529636821214</v>
      </c>
      <c r="D48" s="254">
        <v>64.908529636821214</v>
      </c>
      <c r="E48">
        <v>120.08196694214865</v>
      </c>
      <c r="F48">
        <v>77.313529636774319</v>
      </c>
      <c r="G48">
        <v>77.451529636777138</v>
      </c>
      <c r="H48">
        <v>68.021529636821214</v>
      </c>
      <c r="I48">
        <v>38.302650992299121</v>
      </c>
      <c r="J48">
        <v>16.862661157024771</v>
      </c>
      <c r="K48">
        <v>46.655008359442128</v>
      </c>
      <c r="L48">
        <v>64.085099884755095</v>
      </c>
      <c r="M48">
        <v>62.200099884785438</v>
      </c>
      <c r="N48">
        <v>72.772529636816643</v>
      </c>
      <c r="O48">
        <v>66.233529636833055</v>
      </c>
      <c r="P48">
        <v>115.43460631499289</v>
      </c>
      <c r="Q48">
        <v>72.445529636833058</v>
      </c>
      <c r="R48">
        <v>76.220529636774899</v>
      </c>
      <c r="S48">
        <v>69.446529636833063</v>
      </c>
      <c r="T48">
        <v>67.726529636832225</v>
      </c>
      <c r="U48">
        <v>20.033778921899199</v>
      </c>
      <c r="V48">
        <v>58.898427494350898</v>
      </c>
      <c r="W48">
        <v>17.572661157024765</v>
      </c>
      <c r="X48">
        <v>16.592661157024764</v>
      </c>
      <c r="Y48">
        <v>18.170015969815513</v>
      </c>
      <c r="Z48">
        <v>67.887099884755088</v>
      </c>
      <c r="AA48">
        <v>66.75852963683306</v>
      </c>
      <c r="AB48">
        <v>63.982099884766939</v>
      </c>
      <c r="AC48">
        <v>73.896529636816112</v>
      </c>
      <c r="AD48">
        <v>68.793529636821219</v>
      </c>
      <c r="AE48">
        <v>65.016099884755619</v>
      </c>
      <c r="AF48">
        <v>69.095529636821212</v>
      </c>
      <c r="AG48">
        <v>17.147661157024768</v>
      </c>
      <c r="AH48">
        <v>16.379661157024763</v>
      </c>
      <c r="AI48">
        <v>67.724529636833054</v>
      </c>
      <c r="AJ48">
        <v>67.244529636821213</v>
      </c>
      <c r="AK48">
        <v>16.29466115702477</v>
      </c>
      <c r="AL48">
        <v>67.146529636819608</v>
      </c>
      <c r="AM48">
        <v>70.231529636833073</v>
      </c>
    </row>
    <row r="49" spans="1:39" x14ac:dyDescent="0.25">
      <c r="A49" s="66">
        <f ca="1">Exceedance!U49</f>
        <v>44197</v>
      </c>
      <c r="B49" s="254">
        <v>47.513320393180678</v>
      </c>
      <c r="C49" s="254">
        <v>47.513320393180678</v>
      </c>
      <c r="D49" s="254">
        <v>47.513320393180678</v>
      </c>
      <c r="E49">
        <v>87.602342528839003</v>
      </c>
      <c r="F49">
        <v>55.642750145246794</v>
      </c>
      <c r="G49">
        <v>54.794750145246795</v>
      </c>
      <c r="H49">
        <v>48.368320393180674</v>
      </c>
      <c r="I49">
        <v>43.337320393187682</v>
      </c>
      <c r="J49">
        <v>27.145427668865192</v>
      </c>
      <c r="K49">
        <v>44.365320393186302</v>
      </c>
      <c r="L49">
        <v>45.034320393180678</v>
      </c>
      <c r="M49">
        <v>44.432320393169064</v>
      </c>
      <c r="N49">
        <v>52.504750145246803</v>
      </c>
      <c r="O49">
        <v>46.552320393180679</v>
      </c>
      <c r="P49">
        <v>58.977750145225151</v>
      </c>
      <c r="Q49">
        <v>51.773750145246801</v>
      </c>
      <c r="R49">
        <v>55.907750145246794</v>
      </c>
      <c r="S49">
        <v>50.047320393180669</v>
      </c>
      <c r="T49">
        <v>51.326320393180673</v>
      </c>
      <c r="U49">
        <v>44.312320393205319</v>
      </c>
      <c r="V49">
        <v>43.889320393181798</v>
      </c>
      <c r="W49">
        <v>18.041661157024762</v>
      </c>
      <c r="X49">
        <v>17.179661157024768</v>
      </c>
      <c r="Y49">
        <v>47.876320393217583</v>
      </c>
      <c r="Z49">
        <v>47.94532039318068</v>
      </c>
      <c r="AA49">
        <v>47.510320393180685</v>
      </c>
      <c r="AB49">
        <v>44.769320393180671</v>
      </c>
      <c r="AC49">
        <v>53.826750145246805</v>
      </c>
      <c r="AD49">
        <v>48.643750145246791</v>
      </c>
      <c r="AE49">
        <v>46.13132039318068</v>
      </c>
      <c r="AF49">
        <v>49.571750145246796</v>
      </c>
      <c r="AG49">
        <v>17.509661157024759</v>
      </c>
      <c r="AH49">
        <v>17.186661157024762</v>
      </c>
      <c r="AI49">
        <v>47.624750145235197</v>
      </c>
      <c r="AJ49">
        <v>47.695750145246798</v>
      </c>
      <c r="AK49">
        <v>17.263661157024767</v>
      </c>
      <c r="AL49">
        <v>47.448320393180673</v>
      </c>
      <c r="AM49">
        <v>52.020750145246794</v>
      </c>
    </row>
    <row r="50" spans="1:39" x14ac:dyDescent="0.25">
      <c r="A50" s="66">
        <f ca="1">Exceedance!U50</f>
        <v>44228</v>
      </c>
      <c r="B50" s="254">
        <v>37.858657327358927</v>
      </c>
      <c r="C50" s="254">
        <v>37.858657327358927</v>
      </c>
      <c r="D50" s="254">
        <v>37.858657327358927</v>
      </c>
      <c r="E50">
        <v>48.444227575282284</v>
      </c>
      <c r="F50">
        <v>57.792227575292799</v>
      </c>
      <c r="G50">
        <v>43.821227575292795</v>
      </c>
      <c r="H50">
        <v>36.162657327358929</v>
      </c>
      <c r="I50">
        <v>32.315936831513483</v>
      </c>
      <c r="J50">
        <v>32.456936831521219</v>
      </c>
      <c r="K50">
        <v>33.660936831513474</v>
      </c>
      <c r="L50">
        <v>34.337936831513488</v>
      </c>
      <c r="M50">
        <v>36.178936831524851</v>
      </c>
      <c r="N50">
        <v>39.643227575292798</v>
      </c>
      <c r="O50">
        <v>37.896936831513479</v>
      </c>
      <c r="P50">
        <v>49.406227575304186</v>
      </c>
      <c r="Q50">
        <v>38.832227575292805</v>
      </c>
      <c r="R50">
        <v>44.075227575292793</v>
      </c>
      <c r="S50">
        <v>40.309936831513483</v>
      </c>
      <c r="T50">
        <v>42.889657327358918</v>
      </c>
      <c r="U50">
        <v>35.808936831513485</v>
      </c>
      <c r="V50">
        <v>32.344936831513486</v>
      </c>
      <c r="W50">
        <v>17.588661157024777</v>
      </c>
      <c r="X50">
        <v>17.928661157024777</v>
      </c>
      <c r="Y50">
        <v>36.207936831513486</v>
      </c>
      <c r="Z50">
        <v>35.331936831513488</v>
      </c>
      <c r="AA50">
        <v>37.635936831513476</v>
      </c>
      <c r="AB50">
        <v>32.909936831513484</v>
      </c>
      <c r="AC50">
        <v>41.972227575292813</v>
      </c>
      <c r="AD50">
        <v>36.406227575292796</v>
      </c>
      <c r="AE50">
        <v>33.708936831513483</v>
      </c>
      <c r="AF50">
        <v>37.66122757530416</v>
      </c>
      <c r="AG50">
        <v>18.174661157024776</v>
      </c>
      <c r="AH50">
        <v>16.077661157024782</v>
      </c>
      <c r="AI50">
        <v>38.945227575304159</v>
      </c>
      <c r="AJ50">
        <v>36.609227575292813</v>
      </c>
      <c r="AK50">
        <v>17.838661157024777</v>
      </c>
      <c r="AL50">
        <v>36.285657327370288</v>
      </c>
      <c r="AM50">
        <v>37.596227575292794</v>
      </c>
    </row>
    <row r="51" spans="1:39" x14ac:dyDescent="0.25">
      <c r="A51" s="66">
        <f ca="1">Exceedance!U51</f>
        <v>44256</v>
      </c>
      <c r="B51" s="254">
        <v>41.649895157526004</v>
      </c>
      <c r="C51" s="254">
        <v>41.649895157526004</v>
      </c>
      <c r="D51" s="254">
        <v>41.649895157526004</v>
      </c>
      <c r="E51">
        <v>50.974895157525992</v>
      </c>
      <c r="F51">
        <v>76.677895157525995</v>
      </c>
      <c r="G51">
        <v>38.668895157526016</v>
      </c>
      <c r="H51">
        <v>34.059895157526007</v>
      </c>
      <c r="I51">
        <v>43.470295405426384</v>
      </c>
      <c r="J51">
        <v>32.966295405426379</v>
      </c>
      <c r="K51">
        <v>34.093615653371451</v>
      </c>
      <c r="L51">
        <v>34.300295405426382</v>
      </c>
      <c r="M51">
        <v>41.789295405426373</v>
      </c>
      <c r="N51">
        <v>47.296895157526023</v>
      </c>
      <c r="O51">
        <v>53.96761565337146</v>
      </c>
      <c r="P51">
        <v>46.107895157526009</v>
      </c>
      <c r="Q51">
        <v>45.89889515752602</v>
      </c>
      <c r="R51">
        <v>46.044895157526007</v>
      </c>
      <c r="S51">
        <v>38.536615653371456</v>
      </c>
      <c r="T51">
        <v>34.419895157526021</v>
      </c>
      <c r="U51">
        <v>34.11529540542638</v>
      </c>
      <c r="V51">
        <v>24.550295405426382</v>
      </c>
      <c r="W51">
        <v>18.610661157016356</v>
      </c>
      <c r="X51">
        <v>10.886661157016354</v>
      </c>
      <c r="Y51">
        <v>27.458295405426384</v>
      </c>
      <c r="Z51">
        <v>30.961295405426384</v>
      </c>
      <c r="AA51">
        <v>59.161615653371456</v>
      </c>
      <c r="AB51">
        <v>22.924295405426381</v>
      </c>
      <c r="AC51">
        <v>50.815895157526022</v>
      </c>
      <c r="AD51">
        <v>29.684895157526007</v>
      </c>
      <c r="AE51">
        <v>36.63204540543758</v>
      </c>
      <c r="AF51">
        <v>44.854895157526009</v>
      </c>
      <c r="AG51">
        <v>20.783661157016354</v>
      </c>
      <c r="AH51">
        <v>19.141661157016351</v>
      </c>
      <c r="AI51">
        <v>45.506895157526024</v>
      </c>
      <c r="AJ51">
        <v>29.951895157526014</v>
      </c>
      <c r="AK51">
        <v>19.862661157016358</v>
      </c>
      <c r="AL51">
        <v>38.458895157526023</v>
      </c>
      <c r="AM51">
        <v>28.710895157526011</v>
      </c>
    </row>
    <row r="52" spans="1:39" x14ac:dyDescent="0.25">
      <c r="A52" s="66">
        <f ca="1">Exceedance!U52</f>
        <v>44287</v>
      </c>
      <c r="B52" s="254">
        <v>27.970661157024765</v>
      </c>
      <c r="C52" s="254">
        <v>27.970661157024765</v>
      </c>
      <c r="D52" s="254">
        <v>27.970661157024765</v>
      </c>
      <c r="E52">
        <v>50.08380705810211</v>
      </c>
      <c r="F52">
        <v>69.075807058102114</v>
      </c>
      <c r="G52">
        <v>37.236807058102116</v>
      </c>
      <c r="H52">
        <v>32.518661157024745</v>
      </c>
      <c r="I52">
        <v>49.044086975434844</v>
      </c>
      <c r="J52">
        <v>31.665661157024754</v>
      </c>
      <c r="K52">
        <v>36.899661157024745</v>
      </c>
      <c r="L52">
        <v>35.910557058113291</v>
      </c>
      <c r="M52">
        <v>40.431557058113292</v>
      </c>
      <c r="N52">
        <v>37.661807058102127</v>
      </c>
      <c r="O52">
        <v>38.046241735537166</v>
      </c>
      <c r="P52">
        <v>33.699807058090997</v>
      </c>
      <c r="Q52">
        <v>33.365807058102106</v>
      </c>
      <c r="R52">
        <v>24.586661157024754</v>
      </c>
      <c r="S52">
        <v>34.163661157024755</v>
      </c>
      <c r="T52">
        <v>30.34280705810211</v>
      </c>
      <c r="U52">
        <v>31.434661157024749</v>
      </c>
      <c r="V52">
        <v>35.72766115702477</v>
      </c>
      <c r="W52">
        <v>34.747661157024766</v>
      </c>
      <c r="X52">
        <v>13.532661157024743</v>
      </c>
      <c r="Y52">
        <v>28.887661157024759</v>
      </c>
      <c r="Z52">
        <v>31.631086975434858</v>
      </c>
      <c r="AA52">
        <v>26.005807058102103</v>
      </c>
      <c r="AB52">
        <v>20.323512396694184</v>
      </c>
      <c r="AC52">
        <v>21.96180705810211</v>
      </c>
      <c r="AD52">
        <v>28.782661157024762</v>
      </c>
      <c r="AE52">
        <v>25.363661157024769</v>
      </c>
      <c r="AF52">
        <v>33.914807058102106</v>
      </c>
      <c r="AG52">
        <v>37.005661157024747</v>
      </c>
      <c r="AH52">
        <v>35.256661157024752</v>
      </c>
      <c r="AI52">
        <v>29.224661157024752</v>
      </c>
      <c r="AJ52">
        <v>32.717661157024764</v>
      </c>
      <c r="AK52">
        <v>39.055661157024758</v>
      </c>
      <c r="AL52">
        <v>41.257661157024756</v>
      </c>
      <c r="AM52">
        <v>38.771242252066074</v>
      </c>
    </row>
    <row r="53" spans="1:39" x14ac:dyDescent="0.25">
      <c r="A53" s="66">
        <f ca="1">Exceedance!U53</f>
        <v>44317</v>
      </c>
      <c r="B53" s="254">
        <v>172.39482210982115</v>
      </c>
      <c r="C53" s="254">
        <v>172.39482210983272</v>
      </c>
      <c r="D53" s="254">
        <v>172.39482210982115</v>
      </c>
      <c r="E53">
        <v>351.77422189835858</v>
      </c>
      <c r="F53">
        <v>279.84922189835856</v>
      </c>
      <c r="G53">
        <v>239.41522189835857</v>
      </c>
      <c r="H53">
        <v>73.938217261353628</v>
      </c>
      <c r="I53">
        <v>115.20765231157573</v>
      </c>
      <c r="J53">
        <v>60.584642424534856</v>
      </c>
      <c r="K53">
        <v>106.63231235430757</v>
      </c>
      <c r="L53">
        <v>122.2946523115757</v>
      </c>
      <c r="M53">
        <v>242.66422189835862</v>
      </c>
      <c r="N53">
        <v>145.51322189835852</v>
      </c>
      <c r="O53">
        <v>303.73855918379621</v>
      </c>
      <c r="P53">
        <v>342.65094214857061</v>
      </c>
      <c r="Q53">
        <v>295.00922189835853</v>
      </c>
      <c r="R53">
        <v>124.13703826010591</v>
      </c>
      <c r="S53">
        <v>122.30589758936055</v>
      </c>
      <c r="T53">
        <v>169.65022189835852</v>
      </c>
      <c r="U53">
        <v>141.39392125526311</v>
      </c>
      <c r="V53">
        <v>68.620056183830897</v>
      </c>
      <c r="W53">
        <v>71.243567743425572</v>
      </c>
      <c r="X53">
        <v>52.882459376686455</v>
      </c>
      <c r="Y53">
        <v>170.35561110397208</v>
      </c>
      <c r="Z53">
        <v>152.08347809670576</v>
      </c>
      <c r="AA53">
        <v>155.43622189835853</v>
      </c>
      <c r="AB53">
        <v>260.65673553694438</v>
      </c>
      <c r="AC53">
        <v>229.58322189835852</v>
      </c>
      <c r="AD53">
        <v>76.170218290127082</v>
      </c>
      <c r="AE53">
        <v>293.94194214857055</v>
      </c>
      <c r="AF53">
        <v>58.00165231157569</v>
      </c>
      <c r="AG53">
        <v>59.849478587461022</v>
      </c>
      <c r="AH53">
        <v>134.37439815488952</v>
      </c>
      <c r="AI53">
        <v>128.29734526624856</v>
      </c>
      <c r="AJ53">
        <v>62.802254150821177</v>
      </c>
      <c r="AK53">
        <v>130.91566531005648</v>
      </c>
      <c r="AL53">
        <v>145.35612040306395</v>
      </c>
      <c r="AM53">
        <v>392.37277300492889</v>
      </c>
    </row>
    <row r="54" spans="1:39" x14ac:dyDescent="0.25">
      <c r="A54" s="66">
        <f ca="1">Exceedance!U54</f>
        <v>44348</v>
      </c>
      <c r="B54" s="254">
        <v>54.732171923787476</v>
      </c>
      <c r="C54" s="254">
        <v>54.732171923787476</v>
      </c>
      <c r="D54" s="254">
        <v>54.732171923787476</v>
      </c>
      <c r="E54">
        <v>201.21417192370689</v>
      </c>
      <c r="F54">
        <v>205.76117192370691</v>
      </c>
      <c r="G54">
        <v>78.105224981809968</v>
      </c>
      <c r="H54">
        <v>45.977661157024755</v>
      </c>
      <c r="I54">
        <v>57.024661157024724</v>
      </c>
      <c r="J54">
        <v>44.66266115702475</v>
      </c>
      <c r="K54">
        <v>24.523661157024797</v>
      </c>
      <c r="L54">
        <v>38.847661157024724</v>
      </c>
      <c r="M54">
        <v>208.37817192370696</v>
      </c>
      <c r="N54">
        <v>44.674661157024744</v>
      </c>
      <c r="O54">
        <v>171.55105512647674</v>
      </c>
      <c r="P54">
        <v>90.636160350473105</v>
      </c>
      <c r="Q54">
        <v>305.69817192370692</v>
      </c>
      <c r="R54">
        <v>27.614661157024724</v>
      </c>
      <c r="S54">
        <v>142.89374150695616</v>
      </c>
      <c r="T54">
        <v>52.817661157024737</v>
      </c>
      <c r="U54">
        <v>42.894661157024714</v>
      </c>
      <c r="V54">
        <v>81.793338999905316</v>
      </c>
      <c r="W54">
        <v>47.074661157024721</v>
      </c>
      <c r="X54">
        <v>49.631661157024745</v>
      </c>
      <c r="Y54">
        <v>74.609224978276799</v>
      </c>
      <c r="Z54">
        <v>44.647661157024764</v>
      </c>
      <c r="AA54">
        <v>18.794661157024731</v>
      </c>
      <c r="AB54">
        <v>288.22423622594636</v>
      </c>
      <c r="AC54">
        <v>67.321171923706856</v>
      </c>
      <c r="AD54">
        <v>24.606661157024714</v>
      </c>
      <c r="AE54">
        <v>45.793034873536207</v>
      </c>
      <c r="AF54">
        <v>81.743338999905319</v>
      </c>
      <c r="AG54">
        <v>59.915661157024743</v>
      </c>
      <c r="AH54">
        <v>18.896276153072264</v>
      </c>
      <c r="AI54">
        <v>85.72263717523721</v>
      </c>
      <c r="AJ54">
        <v>59.112661157024739</v>
      </c>
      <c r="AK54">
        <v>15.797661157024763</v>
      </c>
      <c r="AL54">
        <v>95.780714530623968</v>
      </c>
      <c r="AM54">
        <v>477.7061719201613</v>
      </c>
    </row>
    <row r="55" spans="1:39" x14ac:dyDescent="0.25">
      <c r="A55" s="66">
        <f ca="1">Exceedance!U55</f>
        <v>44378</v>
      </c>
      <c r="B55" s="254">
        <v>118.2244525527078</v>
      </c>
      <c r="C55" s="254">
        <v>118.22445255269437</v>
      </c>
      <c r="D55" s="254">
        <v>118.2244525527078</v>
      </c>
      <c r="E55">
        <v>133.67445255269436</v>
      </c>
      <c r="F55">
        <v>162.53245255270781</v>
      </c>
      <c r="G55">
        <v>102.48739949459134</v>
      </c>
      <c r="H55">
        <v>97.483322314070477</v>
      </c>
      <c r="I55">
        <v>100.6873223140705</v>
      </c>
      <c r="J55">
        <v>97.579322314070524</v>
      </c>
      <c r="K55">
        <v>110.5491290375867</v>
      </c>
      <c r="L55">
        <v>95.31632231407049</v>
      </c>
      <c r="M55">
        <v>175.56045255269436</v>
      </c>
      <c r="N55">
        <v>98.868322314070511</v>
      </c>
      <c r="O55">
        <v>441.52045255268268</v>
      </c>
      <c r="P55">
        <v>110.68445255269349</v>
      </c>
      <c r="Q55">
        <v>168.35045255269435</v>
      </c>
      <c r="R55">
        <v>89.396322314070488</v>
      </c>
      <c r="S55">
        <v>172.41345255269437</v>
      </c>
      <c r="T55">
        <v>102.49298300011553</v>
      </c>
      <c r="U55">
        <v>98.855322314070506</v>
      </c>
      <c r="V55">
        <v>114.43898300011554</v>
      </c>
      <c r="W55">
        <v>100.65632231407049</v>
      </c>
      <c r="X55">
        <v>98.354322314070501</v>
      </c>
      <c r="Y55">
        <v>109.10130337906573</v>
      </c>
      <c r="Z55">
        <v>98.091322314070496</v>
      </c>
      <c r="AA55">
        <v>90.983322314070506</v>
      </c>
      <c r="AB55">
        <v>195.86845255269236</v>
      </c>
      <c r="AC55">
        <v>132.32745255269435</v>
      </c>
      <c r="AD55">
        <v>95.130322314070497</v>
      </c>
      <c r="AE55">
        <v>196.70045255266822</v>
      </c>
      <c r="AF55">
        <v>105.91498300011556</v>
      </c>
      <c r="AG55">
        <v>101.14932231407049</v>
      </c>
      <c r="AH55">
        <v>93.80832231407048</v>
      </c>
      <c r="AI55">
        <v>108.49645255269263</v>
      </c>
      <c r="AJ55">
        <v>98.494322314070487</v>
      </c>
      <c r="AK55">
        <v>79.951322314070495</v>
      </c>
      <c r="AL55">
        <v>197.43645255268942</v>
      </c>
      <c r="AM55">
        <v>288.93045255270778</v>
      </c>
    </row>
    <row r="56" spans="1:39" x14ac:dyDescent="0.25">
      <c r="A56" s="66">
        <f ca="1">Exceedance!U56</f>
        <v>44409</v>
      </c>
      <c r="B56" s="254">
        <v>117.57396694214867</v>
      </c>
      <c r="C56" s="254">
        <v>117.57396694214867</v>
      </c>
      <c r="D56" s="254">
        <v>117.57396694214867</v>
      </c>
      <c r="E56">
        <v>120.13796694214867</v>
      </c>
      <c r="F56">
        <v>119.68996694214866</v>
      </c>
      <c r="G56">
        <v>118.97996694214866</v>
      </c>
      <c r="H56">
        <v>97.951942148781271</v>
      </c>
      <c r="I56">
        <v>99.325942148781252</v>
      </c>
      <c r="J56">
        <v>99.226942148781248</v>
      </c>
      <c r="K56">
        <v>121.78096694214867</v>
      </c>
      <c r="L56">
        <v>94.964942148781262</v>
      </c>
      <c r="M56">
        <v>119.84096694214867</v>
      </c>
      <c r="N56">
        <v>99.53294214878126</v>
      </c>
      <c r="O56">
        <v>112.34696694214864</v>
      </c>
      <c r="P56">
        <v>122.12096694214864</v>
      </c>
      <c r="Q56">
        <v>115.80796694214868</v>
      </c>
      <c r="R56">
        <v>119.96996694214864</v>
      </c>
      <c r="S56">
        <v>111.50896694214866</v>
      </c>
      <c r="T56">
        <v>98.879942148781268</v>
      </c>
      <c r="U56">
        <v>97.958942148781261</v>
      </c>
      <c r="V56">
        <v>101.80594214878126</v>
      </c>
      <c r="W56">
        <v>99.66394214878126</v>
      </c>
      <c r="X56">
        <v>98.81794214878127</v>
      </c>
      <c r="Y56">
        <v>120.74796694214865</v>
      </c>
      <c r="Z56">
        <v>95.906942148781283</v>
      </c>
      <c r="AA56">
        <v>94.520942148781259</v>
      </c>
      <c r="AB56">
        <v>116.18196694214866</v>
      </c>
      <c r="AC56">
        <v>120.62296694214866</v>
      </c>
      <c r="AD56">
        <v>94.902942148781264</v>
      </c>
      <c r="AE56">
        <v>117.94096694214865</v>
      </c>
      <c r="AF56">
        <v>98.917942148781265</v>
      </c>
      <c r="AG56">
        <v>99.045942148781279</v>
      </c>
      <c r="AH56">
        <v>93.883942148781273</v>
      </c>
      <c r="AI56">
        <v>121.87896694214866</v>
      </c>
      <c r="AJ56">
        <v>99.823942148781285</v>
      </c>
      <c r="AK56">
        <v>113.07296694214868</v>
      </c>
      <c r="AL56">
        <v>116.77896694214864</v>
      </c>
      <c r="AM56">
        <v>108.60096694214866</v>
      </c>
    </row>
    <row r="57" spans="1:39" x14ac:dyDescent="0.25">
      <c r="A57" s="66">
        <f ca="1">Exceedance!U57</f>
        <v>44440</v>
      </c>
      <c r="B57" s="254">
        <v>120.35396694214869</v>
      </c>
      <c r="C57" s="254">
        <v>120.35396694214869</v>
      </c>
      <c r="D57" s="254">
        <v>120.35396694214869</v>
      </c>
      <c r="E57">
        <v>113.68596694214868</v>
      </c>
      <c r="F57">
        <v>114.61096694214868</v>
      </c>
      <c r="G57">
        <v>120.37496694214869</v>
      </c>
      <c r="H57">
        <v>75.46280165289248</v>
      </c>
      <c r="I57">
        <v>79.470801652892476</v>
      </c>
      <c r="J57">
        <v>79.928801652892474</v>
      </c>
      <c r="K57">
        <v>122.37696694214867</v>
      </c>
      <c r="L57">
        <v>77.608801652892467</v>
      </c>
      <c r="M57">
        <v>119.90696694214869</v>
      </c>
      <c r="N57">
        <v>106.35944522386954</v>
      </c>
      <c r="O57">
        <v>118.01196694214869</v>
      </c>
      <c r="P57">
        <v>120.47896694214867</v>
      </c>
      <c r="Q57">
        <v>114.68196694214869</v>
      </c>
      <c r="R57">
        <v>121.00896694214867</v>
      </c>
      <c r="S57">
        <v>117.24496694214868</v>
      </c>
      <c r="T57">
        <v>79.10480165289249</v>
      </c>
      <c r="U57">
        <v>79.253801652892477</v>
      </c>
      <c r="V57">
        <v>80.423801652892493</v>
      </c>
      <c r="W57">
        <v>73.617801652892467</v>
      </c>
      <c r="X57">
        <v>72.943801652892489</v>
      </c>
      <c r="Y57">
        <v>122.57096694214869</v>
      </c>
      <c r="Z57">
        <v>92.454079582811218</v>
      </c>
      <c r="AA57">
        <v>114.24696694214867</v>
      </c>
      <c r="AB57">
        <v>118.43796694214868</v>
      </c>
      <c r="AC57">
        <v>121.43196694214868</v>
      </c>
      <c r="AD57">
        <v>110.67316013288678</v>
      </c>
      <c r="AE57">
        <v>119.81796694214869</v>
      </c>
      <c r="AF57">
        <v>80.310801652892479</v>
      </c>
      <c r="AG57">
        <v>75.648801652892487</v>
      </c>
      <c r="AH57">
        <v>86.047159585664716</v>
      </c>
      <c r="AI57">
        <v>122.52096694214868</v>
      </c>
      <c r="AJ57">
        <v>80.302801652892484</v>
      </c>
      <c r="AK57">
        <v>114.32096694214869</v>
      </c>
      <c r="AL57">
        <v>121.19396694214869</v>
      </c>
      <c r="AM57">
        <v>114.64296694214866</v>
      </c>
    </row>
    <row r="58" spans="1:39" x14ac:dyDescent="0.25">
      <c r="A58" s="66">
        <f ca="1">Exceedance!U58</f>
        <v>44470</v>
      </c>
      <c r="B58" s="254">
        <v>92.258365821469894</v>
      </c>
      <c r="C58" s="254">
        <v>102.56836582146991</v>
      </c>
      <c r="D58" s="254">
        <v>98.068365821469897</v>
      </c>
      <c r="E58">
        <v>113.21196694214868</v>
      </c>
      <c r="F58">
        <v>116.41096694214866</v>
      </c>
      <c r="G58">
        <v>92.345646420885018</v>
      </c>
      <c r="H58">
        <v>44.266661157017737</v>
      </c>
      <c r="I58">
        <v>44.696661157017751</v>
      </c>
      <c r="J58">
        <v>41.662661157017745</v>
      </c>
      <c r="K58">
        <v>68.676726001466832</v>
      </c>
      <c r="L58">
        <v>45.29866115701774</v>
      </c>
      <c r="M58">
        <v>120.76196694214865</v>
      </c>
      <c r="N58">
        <v>47.69974394380435</v>
      </c>
      <c r="O58">
        <v>117.15696694214864</v>
      </c>
      <c r="P58">
        <v>100.70281957644677</v>
      </c>
      <c r="Q58">
        <v>109.77596694214866</v>
      </c>
      <c r="R58">
        <v>60.897612606997328</v>
      </c>
      <c r="S58">
        <v>120.51096694214866</v>
      </c>
      <c r="T58">
        <v>44.35666115701774</v>
      </c>
      <c r="U58">
        <v>45.513661157017737</v>
      </c>
      <c r="V58">
        <v>43.307661157017741</v>
      </c>
      <c r="W58">
        <v>44.496661157017734</v>
      </c>
      <c r="X58">
        <v>40.726661157017745</v>
      </c>
      <c r="Y58">
        <v>77.801578586140252</v>
      </c>
      <c r="Z58">
        <v>66.78074394453553</v>
      </c>
      <c r="AA58">
        <v>65.814071345127346</v>
      </c>
      <c r="AB58">
        <v>119.14096694214867</v>
      </c>
      <c r="AC58">
        <v>87.697020443752663</v>
      </c>
      <c r="AD58">
        <v>44.687661157017743</v>
      </c>
      <c r="AE58">
        <v>108.12890817470127</v>
      </c>
      <c r="AF58">
        <v>46.301661157017733</v>
      </c>
      <c r="AG58">
        <v>40.659661157017752</v>
      </c>
      <c r="AH58">
        <v>69.157743945137426</v>
      </c>
      <c r="AI58">
        <v>69.491287968335342</v>
      </c>
      <c r="AJ58">
        <v>45.10966115701774</v>
      </c>
      <c r="AK58">
        <v>116.30825273443348</v>
      </c>
      <c r="AL58">
        <v>117.23620397971112</v>
      </c>
      <c r="AM58">
        <v>112.80496694214864</v>
      </c>
    </row>
    <row r="59" spans="1:39" x14ac:dyDescent="0.25">
      <c r="A59" s="66">
        <f ca="1">Exceedance!U59</f>
        <v>44501</v>
      </c>
      <c r="B59" s="254">
        <v>43.947329517947985</v>
      </c>
      <c r="C59" s="254">
        <v>46.297329517948022</v>
      </c>
      <c r="D59" s="254">
        <v>45.287329517948002</v>
      </c>
      <c r="E59">
        <v>115.15637276263546</v>
      </c>
      <c r="F59">
        <v>108.38956409432204</v>
      </c>
      <c r="G59">
        <v>46.204329517966848</v>
      </c>
      <c r="H59">
        <v>16.156661157024772</v>
      </c>
      <c r="I59">
        <v>16.272661157024778</v>
      </c>
      <c r="J59">
        <v>13.241661157024781</v>
      </c>
      <c r="K59">
        <v>41.106329518109554</v>
      </c>
      <c r="L59">
        <v>20.686816173261697</v>
      </c>
      <c r="M59">
        <v>61.498591822364922</v>
      </c>
      <c r="N59">
        <v>46.199329518318926</v>
      </c>
      <c r="O59">
        <v>121.03496694214867</v>
      </c>
      <c r="P59">
        <v>51.820329518018724</v>
      </c>
      <c r="Q59">
        <v>108.48051673360024</v>
      </c>
      <c r="R59">
        <v>46.876329518278439</v>
      </c>
      <c r="S59">
        <v>49.588917038263226</v>
      </c>
      <c r="T59">
        <v>15.678661157024781</v>
      </c>
      <c r="U59">
        <v>16.246661157024779</v>
      </c>
      <c r="V59">
        <v>16.743661157024782</v>
      </c>
      <c r="W59">
        <v>16.333661157024778</v>
      </c>
      <c r="X59">
        <v>11.349661157024773</v>
      </c>
      <c r="Y59">
        <v>47.134819435552735</v>
      </c>
      <c r="Z59">
        <v>49.804329518318916</v>
      </c>
      <c r="AA59">
        <v>43.035329518211746</v>
      </c>
      <c r="AB59">
        <v>63.517191342083244</v>
      </c>
      <c r="AC59">
        <v>48.839329518036543</v>
      </c>
      <c r="AD59">
        <v>41.171820045080864</v>
      </c>
      <c r="AE59">
        <v>47.521329517879863</v>
      </c>
      <c r="AF59">
        <v>16.897661157024782</v>
      </c>
      <c r="AG59">
        <v>14.421661157024779</v>
      </c>
      <c r="AH59">
        <v>48.553329518318911</v>
      </c>
      <c r="AI59">
        <v>42.993329518124668</v>
      </c>
      <c r="AJ59">
        <v>15.014661157024781</v>
      </c>
      <c r="AK59">
        <v>46.195329517842097</v>
      </c>
      <c r="AL59">
        <v>45.729329517786908</v>
      </c>
      <c r="AM59">
        <v>117.41296694214869</v>
      </c>
    </row>
    <row r="60" spans="1:39" x14ac:dyDescent="0.25">
      <c r="A60" s="66">
        <f ca="1">Exceedance!U60</f>
        <v>44531</v>
      </c>
      <c r="B60" s="254">
        <v>64.908529636821214</v>
      </c>
      <c r="C60" s="254">
        <v>64.908529636833066</v>
      </c>
      <c r="D60" s="254">
        <v>64.908529636821214</v>
      </c>
      <c r="E60">
        <v>77.218529636774647</v>
      </c>
      <c r="F60">
        <v>77.290529636777592</v>
      </c>
      <c r="G60">
        <v>68.126529636833055</v>
      </c>
      <c r="H60">
        <v>35.745460862885118</v>
      </c>
      <c r="I60">
        <v>16.881661157024762</v>
      </c>
      <c r="J60">
        <v>43.762560455530199</v>
      </c>
      <c r="K60">
        <v>63.985099884766939</v>
      </c>
      <c r="L60">
        <v>62.105099884774575</v>
      </c>
      <c r="M60">
        <v>72.455529636817374</v>
      </c>
      <c r="N60">
        <v>66.12752963683306</v>
      </c>
      <c r="O60">
        <v>119.78011105374333</v>
      </c>
      <c r="P60">
        <v>72.403529636833056</v>
      </c>
      <c r="Q60">
        <v>76.082529636787157</v>
      </c>
      <c r="R60">
        <v>69.324529636821211</v>
      </c>
      <c r="S60">
        <v>67.740529636819332</v>
      </c>
      <c r="T60">
        <v>18.644180093093009</v>
      </c>
      <c r="U60">
        <v>55.577469956699815</v>
      </c>
      <c r="V60">
        <v>17.597661157024763</v>
      </c>
      <c r="W60">
        <v>16.588661157024767</v>
      </c>
      <c r="X60">
        <v>14.882661157024765</v>
      </c>
      <c r="Y60">
        <v>67.720099884766938</v>
      </c>
      <c r="Z60">
        <v>66.529529636821209</v>
      </c>
      <c r="AA60">
        <v>63.859099884755089</v>
      </c>
      <c r="AB60">
        <v>73.782529636816449</v>
      </c>
      <c r="AC60">
        <v>68.688529636833067</v>
      </c>
      <c r="AD60">
        <v>64.810099884755758</v>
      </c>
      <c r="AE60">
        <v>69.230529636833069</v>
      </c>
      <c r="AF60">
        <v>17.154661157024769</v>
      </c>
      <c r="AG60">
        <v>16.395661157024762</v>
      </c>
      <c r="AH60">
        <v>67.49952963683306</v>
      </c>
      <c r="AI60">
        <v>67.062529636833062</v>
      </c>
      <c r="AJ60">
        <v>16.326661157024763</v>
      </c>
      <c r="AK60">
        <v>67.025529636821219</v>
      </c>
      <c r="AL60">
        <v>69.895529636821209</v>
      </c>
      <c r="AM60">
        <v>120.09696694214867</v>
      </c>
    </row>
    <row r="61" spans="1:39" x14ac:dyDescent="0.25">
      <c r="A61" s="66">
        <f ca="1">Exceedance!U61</f>
        <v>44562</v>
      </c>
      <c r="B61" s="254">
        <v>47.513320393180678</v>
      </c>
      <c r="C61" s="254">
        <v>47.513320393180678</v>
      </c>
      <c r="D61" s="254">
        <v>47.513320393180678</v>
      </c>
      <c r="E61">
        <v>55.5607501452468</v>
      </c>
      <c r="F61">
        <v>54.658750145246806</v>
      </c>
      <c r="G61">
        <v>48.430320393180679</v>
      </c>
      <c r="H61">
        <v>43.257320393200033</v>
      </c>
      <c r="I61">
        <v>25.593201564634292</v>
      </c>
      <c r="J61">
        <v>44.261320393187155</v>
      </c>
      <c r="K61">
        <v>44.896320393180673</v>
      </c>
      <c r="L61">
        <v>44.346320393180669</v>
      </c>
      <c r="M61">
        <v>52.217750145246789</v>
      </c>
      <c r="N61">
        <v>46.476320393180679</v>
      </c>
      <c r="O61">
        <v>58.839750145223896</v>
      </c>
      <c r="P61">
        <v>51.741750145246797</v>
      </c>
      <c r="Q61">
        <v>55.785750145235177</v>
      </c>
      <c r="R61">
        <v>49.938320393180668</v>
      </c>
      <c r="S61">
        <v>51.107320393180686</v>
      </c>
      <c r="T61">
        <v>44.300320393205794</v>
      </c>
      <c r="U61">
        <v>43.729320393182746</v>
      </c>
      <c r="V61">
        <v>18.065661157024763</v>
      </c>
      <c r="W61">
        <v>17.180661157024765</v>
      </c>
      <c r="X61">
        <v>46.802664379191555</v>
      </c>
      <c r="Y61">
        <v>47.796320393180679</v>
      </c>
      <c r="Z61">
        <v>47.337320393180669</v>
      </c>
      <c r="AA61">
        <v>44.640320393180673</v>
      </c>
      <c r="AB61">
        <v>53.728750145246799</v>
      </c>
      <c r="AC61">
        <v>48.552750145246797</v>
      </c>
      <c r="AD61">
        <v>45.946320393180663</v>
      </c>
      <c r="AE61">
        <v>49.692750145246805</v>
      </c>
      <c r="AF61">
        <v>17.516661157024764</v>
      </c>
      <c r="AG61">
        <v>17.20166115702477</v>
      </c>
      <c r="AH61">
        <v>47.425750145246802</v>
      </c>
      <c r="AI61">
        <v>47.72675014524679</v>
      </c>
      <c r="AJ61">
        <v>17.291661157024762</v>
      </c>
      <c r="AK61">
        <v>47.350320393180674</v>
      </c>
      <c r="AL61">
        <v>51.716750145246792</v>
      </c>
      <c r="AM61">
        <v>85.895842525333663</v>
      </c>
    </row>
    <row r="62" spans="1:39" x14ac:dyDescent="0.25">
      <c r="A62" s="66">
        <f ca="1">Exceedance!U62</f>
        <v>44593</v>
      </c>
      <c r="B62" s="254">
        <v>37.858657327358927</v>
      </c>
      <c r="C62" s="254">
        <v>37.858657327358927</v>
      </c>
      <c r="D62" s="254">
        <v>37.858657327358927</v>
      </c>
      <c r="E62">
        <v>57.692227575292797</v>
      </c>
      <c r="F62">
        <v>43.699227575292788</v>
      </c>
      <c r="G62">
        <v>36.219657327358917</v>
      </c>
      <c r="H62">
        <v>32.248936831513483</v>
      </c>
      <c r="I62">
        <v>32.397936831533315</v>
      </c>
      <c r="J62">
        <v>33.57193683151349</v>
      </c>
      <c r="K62">
        <v>34.148936831513488</v>
      </c>
      <c r="L62">
        <v>36.102936831513482</v>
      </c>
      <c r="M62">
        <v>39.403227575292789</v>
      </c>
      <c r="N62">
        <v>37.829936831513493</v>
      </c>
      <c r="O62">
        <v>49.105227575304163</v>
      </c>
      <c r="P62">
        <v>38.805227575292797</v>
      </c>
      <c r="Q62">
        <v>43.970227575304165</v>
      </c>
      <c r="R62">
        <v>40.207936831513486</v>
      </c>
      <c r="S62">
        <v>42.877657327370287</v>
      </c>
      <c r="T62">
        <v>35.796936831513484</v>
      </c>
      <c r="U62">
        <v>32.211936831513484</v>
      </c>
      <c r="V62">
        <v>17.610661157024779</v>
      </c>
      <c r="W62">
        <v>17.952661157024778</v>
      </c>
      <c r="X62">
        <v>35.999936831513871</v>
      </c>
      <c r="Y62">
        <v>35.211936831513491</v>
      </c>
      <c r="Z62">
        <v>37.483936831524851</v>
      </c>
      <c r="AA62">
        <v>32.790936831524853</v>
      </c>
      <c r="AB62">
        <v>41.890227575292798</v>
      </c>
      <c r="AC62">
        <v>36.331227575292807</v>
      </c>
      <c r="AD62">
        <v>33.559936831513483</v>
      </c>
      <c r="AE62">
        <v>37.670227575292792</v>
      </c>
      <c r="AF62">
        <v>18.18066115702478</v>
      </c>
      <c r="AG62">
        <v>16.092661157024779</v>
      </c>
      <c r="AH62">
        <v>38.773227575292793</v>
      </c>
      <c r="AI62">
        <v>36.364227575292787</v>
      </c>
      <c r="AJ62">
        <v>17.861661157024777</v>
      </c>
      <c r="AK62">
        <v>36.19165732737028</v>
      </c>
      <c r="AL62">
        <v>37.35522757530417</v>
      </c>
      <c r="AM62">
        <v>48.302227575282927</v>
      </c>
    </row>
    <row r="63" spans="1:39" x14ac:dyDescent="0.25">
      <c r="A63" s="66">
        <f ca="1">Exceedance!U63</f>
        <v>44621</v>
      </c>
      <c r="B63" s="254">
        <v>41.649895157526004</v>
      </c>
      <c r="C63" s="254">
        <v>41.649895157526004</v>
      </c>
      <c r="D63" s="254">
        <v>41.649895157526004</v>
      </c>
      <c r="E63">
        <v>76.56789515752601</v>
      </c>
      <c r="F63">
        <v>38.531895157526009</v>
      </c>
      <c r="G63">
        <v>33.534895157526016</v>
      </c>
      <c r="H63">
        <v>43.328295405426381</v>
      </c>
      <c r="I63">
        <v>32.899295405426386</v>
      </c>
      <c r="J63">
        <v>33.941615653371457</v>
      </c>
      <c r="K63">
        <v>33.460295405426386</v>
      </c>
      <c r="L63">
        <v>41.691295405426388</v>
      </c>
      <c r="M63">
        <v>46.964895157526009</v>
      </c>
      <c r="N63">
        <v>53.831615653371472</v>
      </c>
      <c r="O63">
        <v>45.771895157526004</v>
      </c>
      <c r="P63">
        <v>45.861895157526028</v>
      </c>
      <c r="Q63">
        <v>45.902895157526004</v>
      </c>
      <c r="R63">
        <v>38.43561565337145</v>
      </c>
      <c r="S63">
        <v>34.181895157526014</v>
      </c>
      <c r="T63">
        <v>34.101295405426384</v>
      </c>
      <c r="U63">
        <v>24.399295405426383</v>
      </c>
      <c r="V63">
        <v>18.640661157016353</v>
      </c>
      <c r="W63">
        <v>11.32366115701636</v>
      </c>
      <c r="X63">
        <v>27.229295405426377</v>
      </c>
      <c r="Y63">
        <v>30.813295405426388</v>
      </c>
      <c r="Z63">
        <v>58.858615653371459</v>
      </c>
      <c r="AA63">
        <v>22.289295405426387</v>
      </c>
      <c r="AB63">
        <v>50.710895157526018</v>
      </c>
      <c r="AC63">
        <v>29.60289515752601</v>
      </c>
      <c r="AD63">
        <v>36.382045405437559</v>
      </c>
      <c r="AE63">
        <v>43.620895157526014</v>
      </c>
      <c r="AF63">
        <v>20.789661157016354</v>
      </c>
      <c r="AG63">
        <v>19.158661157016354</v>
      </c>
      <c r="AH63">
        <v>45.298895157526012</v>
      </c>
      <c r="AI63">
        <v>29.828895157526006</v>
      </c>
      <c r="AJ63">
        <v>19.892661157016356</v>
      </c>
      <c r="AK63">
        <v>38.360895157526045</v>
      </c>
      <c r="AL63">
        <v>28.460895157526007</v>
      </c>
      <c r="AM63">
        <v>50.800895157526021</v>
      </c>
    </row>
    <row r="64" spans="1:39" x14ac:dyDescent="0.25">
      <c r="A64" s="66" t="str">
        <f ca="1">Exceedance!U64</f>
        <v/>
      </c>
      <c r="B64" s="254">
        <v>27.970661157024765</v>
      </c>
      <c r="C64" s="254">
        <v>27.970661157024765</v>
      </c>
      <c r="D64" s="254">
        <v>27.970661157024765</v>
      </c>
      <c r="E64">
        <v>69.075807058102114</v>
      </c>
      <c r="F64">
        <v>37.236807058102094</v>
      </c>
      <c r="G64">
        <v>32.518661157024745</v>
      </c>
      <c r="H64">
        <v>49.044086975434851</v>
      </c>
      <c r="I64">
        <v>31.665661157024754</v>
      </c>
      <c r="J64">
        <v>36.899661157024745</v>
      </c>
      <c r="K64">
        <v>35.798557058113289</v>
      </c>
      <c r="L64">
        <v>40.398557058113298</v>
      </c>
      <c r="M64">
        <v>37.661807058102106</v>
      </c>
      <c r="N64">
        <v>38.046241735537166</v>
      </c>
      <c r="O64">
        <v>33.699807058090997</v>
      </c>
      <c r="P64">
        <v>33.365807058102106</v>
      </c>
      <c r="Q64">
        <v>24.586661157024754</v>
      </c>
      <c r="R64">
        <v>34.163661157024755</v>
      </c>
      <c r="S64">
        <v>30.342807058090997</v>
      </c>
      <c r="T64">
        <v>31.434661157024749</v>
      </c>
      <c r="U64">
        <v>35.72766115702477</v>
      </c>
      <c r="V64">
        <v>34.747661157024766</v>
      </c>
      <c r="W64">
        <v>13.532661157024743</v>
      </c>
      <c r="X64">
        <v>28.887661157024759</v>
      </c>
      <c r="Y64">
        <v>31.631086975434858</v>
      </c>
      <c r="Z64">
        <v>26.005807058090976</v>
      </c>
      <c r="AA64">
        <v>20.323512396694184</v>
      </c>
      <c r="AB64">
        <v>21.96180705810211</v>
      </c>
      <c r="AC64">
        <v>28.782661157024762</v>
      </c>
      <c r="AD64">
        <v>25.363661157024769</v>
      </c>
      <c r="AE64">
        <v>33.914807058102127</v>
      </c>
      <c r="AF64">
        <v>37.005661157024747</v>
      </c>
      <c r="AG64">
        <v>35.256661157024752</v>
      </c>
      <c r="AH64">
        <v>29.224661157024752</v>
      </c>
      <c r="AI64">
        <v>32.717661157024764</v>
      </c>
      <c r="AJ64">
        <v>39.055661157024758</v>
      </c>
      <c r="AK64">
        <v>41.257661157024756</v>
      </c>
      <c r="AL64">
        <v>38.771242252066074</v>
      </c>
      <c r="AM64">
        <v>38.771242252066074</v>
      </c>
    </row>
    <row r="65" spans="1:39" x14ac:dyDescent="0.25">
      <c r="A65" s="66" t="str">
        <f ca="1">Exceedance!U65</f>
        <v/>
      </c>
      <c r="B65" s="254">
        <v>172.39482210983272</v>
      </c>
      <c r="C65" s="254">
        <v>172.39482210982115</v>
      </c>
      <c r="D65" s="254">
        <v>172.39482210983272</v>
      </c>
      <c r="E65">
        <v>279.84922189835856</v>
      </c>
      <c r="F65">
        <v>239.41522189835857</v>
      </c>
      <c r="G65">
        <v>73.938217261353628</v>
      </c>
      <c r="H65">
        <v>115.20765231157573</v>
      </c>
      <c r="I65">
        <v>60.584642424534856</v>
      </c>
      <c r="J65">
        <v>106.63231235430757</v>
      </c>
      <c r="K65">
        <v>122.2946523115757</v>
      </c>
      <c r="L65">
        <v>242.66422189835862</v>
      </c>
      <c r="M65">
        <v>145.51322189835852</v>
      </c>
      <c r="N65">
        <v>303.73855918379621</v>
      </c>
      <c r="O65">
        <v>342.65094214857061</v>
      </c>
      <c r="P65">
        <v>295.00922189835853</v>
      </c>
      <c r="Q65">
        <v>124.13703826010591</v>
      </c>
      <c r="R65">
        <v>122.30589758936055</v>
      </c>
      <c r="S65">
        <v>169.65022189835852</v>
      </c>
      <c r="T65">
        <v>141.38292920409216</v>
      </c>
      <c r="U65">
        <v>68.620056183830897</v>
      </c>
      <c r="V65">
        <v>71.243567743425572</v>
      </c>
      <c r="W65">
        <v>52.882459376686455</v>
      </c>
      <c r="X65">
        <v>170.35561110398356</v>
      </c>
      <c r="Y65">
        <v>146.72465231157568</v>
      </c>
      <c r="Z65">
        <v>155.43622189835853</v>
      </c>
      <c r="AA65">
        <v>260.65673553694438</v>
      </c>
      <c r="AB65">
        <v>229.58322189835852</v>
      </c>
      <c r="AC65">
        <v>76.170218290127082</v>
      </c>
      <c r="AD65">
        <v>293.94194214857055</v>
      </c>
      <c r="AE65">
        <v>58.001652311575683</v>
      </c>
      <c r="AF65">
        <v>59.849478587461022</v>
      </c>
      <c r="AG65">
        <v>134.37439815488952</v>
      </c>
      <c r="AH65">
        <v>128.29734526624856</v>
      </c>
      <c r="AI65">
        <v>62.802254150821177</v>
      </c>
      <c r="AJ65">
        <v>130.91566531005648</v>
      </c>
      <c r="AK65">
        <v>145.35612040306395</v>
      </c>
      <c r="AL65">
        <v>392.37277300491758</v>
      </c>
      <c r="AM65">
        <v>392.37277300492889</v>
      </c>
    </row>
    <row r="66" spans="1:39" x14ac:dyDescent="0.25">
      <c r="A66" s="66" t="str">
        <f ca="1">Exceedance!U66</f>
        <v/>
      </c>
      <c r="B66" s="254">
        <v>54.732171923787476</v>
      </c>
      <c r="C66" s="254">
        <v>54.732171923787476</v>
      </c>
      <c r="D66" s="254">
        <v>54.732171923787476</v>
      </c>
      <c r="E66">
        <v>205.76117192370691</v>
      </c>
      <c r="F66">
        <v>78.105224981809954</v>
      </c>
      <c r="G66">
        <v>45.977661157024755</v>
      </c>
      <c r="H66">
        <v>57.024661157024724</v>
      </c>
      <c r="I66">
        <v>44.66266115702475</v>
      </c>
      <c r="J66">
        <v>24.523661157024797</v>
      </c>
      <c r="K66">
        <v>38.847661157024724</v>
      </c>
      <c r="L66">
        <v>208.37817192370696</v>
      </c>
      <c r="M66">
        <v>44.674661157024744</v>
      </c>
      <c r="N66">
        <v>171.55105512647674</v>
      </c>
      <c r="O66">
        <v>90.636160350473105</v>
      </c>
      <c r="P66">
        <v>305.69817192370692</v>
      </c>
      <c r="Q66">
        <v>27.614661157024724</v>
      </c>
      <c r="R66">
        <v>142.89374150695616</v>
      </c>
      <c r="S66">
        <v>52.817661157024737</v>
      </c>
      <c r="T66">
        <v>42.894661157024714</v>
      </c>
      <c r="U66">
        <v>81.793338999905316</v>
      </c>
      <c r="V66">
        <v>47.074661157024721</v>
      </c>
      <c r="W66">
        <v>49.631661157024745</v>
      </c>
      <c r="X66">
        <v>74.609224978276814</v>
      </c>
      <c r="Y66">
        <v>44.647661157024764</v>
      </c>
      <c r="Z66">
        <v>18.794661157024731</v>
      </c>
      <c r="AA66">
        <v>288.20125565035426</v>
      </c>
      <c r="AB66">
        <v>67.321171923706842</v>
      </c>
      <c r="AC66">
        <v>24.606661157024714</v>
      </c>
      <c r="AD66">
        <v>45.793034873536207</v>
      </c>
      <c r="AE66">
        <v>81.743338999905319</v>
      </c>
      <c r="AF66">
        <v>59.915661157024743</v>
      </c>
      <c r="AG66">
        <v>18.896276153072264</v>
      </c>
      <c r="AH66">
        <v>85.72263717523721</v>
      </c>
      <c r="AI66">
        <v>59.112661157024739</v>
      </c>
      <c r="AJ66">
        <v>15.797661157024763</v>
      </c>
      <c r="AK66">
        <v>95.780714530623968</v>
      </c>
      <c r="AL66">
        <v>477.70617192017318</v>
      </c>
      <c r="AM66">
        <v>477.70617192017318</v>
      </c>
    </row>
    <row r="67" spans="1:39" x14ac:dyDescent="0.25">
      <c r="A67" s="66" t="str">
        <f ca="1">Exceedance!U67</f>
        <v/>
      </c>
      <c r="B67" s="254">
        <v>118.22445255269437</v>
      </c>
      <c r="C67" s="254">
        <v>118.22445255269436</v>
      </c>
      <c r="D67" s="254">
        <v>118.22445255269437</v>
      </c>
      <c r="E67">
        <v>162.53245255269437</v>
      </c>
      <c r="F67">
        <v>102.48739949459133</v>
      </c>
      <c r="G67">
        <v>97.483322314070477</v>
      </c>
      <c r="H67">
        <v>100.6873223140705</v>
      </c>
      <c r="I67">
        <v>97.579322314070524</v>
      </c>
      <c r="J67">
        <v>110.54912903758668</v>
      </c>
      <c r="K67">
        <v>95.31632231407049</v>
      </c>
      <c r="L67">
        <v>175.56045255269436</v>
      </c>
      <c r="M67">
        <v>98.868322314070511</v>
      </c>
      <c r="N67">
        <v>441.52045255266916</v>
      </c>
      <c r="O67">
        <v>110.68445255269349</v>
      </c>
      <c r="P67">
        <v>168.35045255269435</v>
      </c>
      <c r="Q67">
        <v>89.396322314070488</v>
      </c>
      <c r="R67">
        <v>172.41345255270784</v>
      </c>
      <c r="S67">
        <v>102.49298300011553</v>
      </c>
      <c r="T67">
        <v>98.855322314070506</v>
      </c>
      <c r="U67">
        <v>114.43898300011554</v>
      </c>
      <c r="V67">
        <v>100.65632231407049</v>
      </c>
      <c r="W67">
        <v>98.354322314070501</v>
      </c>
      <c r="X67">
        <v>109.10130337906573</v>
      </c>
      <c r="Y67">
        <v>98.091322314070496</v>
      </c>
      <c r="Z67">
        <v>90.983322314070506</v>
      </c>
      <c r="AA67">
        <v>195.86845255269236</v>
      </c>
      <c r="AB67">
        <v>132.32745255269433</v>
      </c>
      <c r="AC67">
        <v>95.130322314070497</v>
      </c>
      <c r="AD67">
        <v>196.70045255266822</v>
      </c>
      <c r="AE67">
        <v>105.91498300011556</v>
      </c>
      <c r="AF67">
        <v>101.14932231407049</v>
      </c>
      <c r="AG67">
        <v>93.80832231407048</v>
      </c>
      <c r="AH67">
        <v>108.49645255269263</v>
      </c>
      <c r="AI67">
        <v>98.494322314070487</v>
      </c>
      <c r="AJ67">
        <v>79.951322314070495</v>
      </c>
      <c r="AK67">
        <v>197.43645255268942</v>
      </c>
      <c r="AL67">
        <v>288.93045255269431</v>
      </c>
      <c r="AM67">
        <v>288.93045255269436</v>
      </c>
    </row>
    <row r="68" spans="1:39" x14ac:dyDescent="0.25">
      <c r="A68" s="66" t="str">
        <f ca="1">Exceedance!U68</f>
        <v/>
      </c>
      <c r="B68" s="254">
        <v>117.57396694214867</v>
      </c>
      <c r="C68" s="254">
        <v>117.57396694214867</v>
      </c>
      <c r="D68" s="254">
        <v>117.57396694214867</v>
      </c>
      <c r="E68">
        <v>119.68996694214866</v>
      </c>
      <c r="F68">
        <v>118.97996694214866</v>
      </c>
      <c r="G68">
        <v>97.951942148781271</v>
      </c>
      <c r="H68">
        <v>99.325942148781252</v>
      </c>
      <c r="I68">
        <v>99.226942148781248</v>
      </c>
      <c r="J68">
        <v>121.78096694214867</v>
      </c>
      <c r="K68">
        <v>94.964942148781262</v>
      </c>
      <c r="L68">
        <v>119.84096694214867</v>
      </c>
      <c r="M68">
        <v>99.53294214878126</v>
      </c>
      <c r="N68">
        <v>112.34696694214864</v>
      </c>
      <c r="O68">
        <v>122.12096694214864</v>
      </c>
      <c r="P68">
        <v>115.80796694214868</v>
      </c>
      <c r="Q68">
        <v>119.96996694214864</v>
      </c>
      <c r="R68">
        <v>111.50896694214866</v>
      </c>
      <c r="S68">
        <v>98.879942148781268</v>
      </c>
      <c r="T68">
        <v>97.958942148781261</v>
      </c>
      <c r="U68">
        <v>101.80594214878126</v>
      </c>
      <c r="V68">
        <v>99.66394214878126</v>
      </c>
      <c r="W68">
        <v>98.81794214878127</v>
      </c>
      <c r="X68">
        <v>120.74796694214865</v>
      </c>
      <c r="Y68">
        <v>95.906942148781283</v>
      </c>
      <c r="Z68">
        <v>94.520942148781259</v>
      </c>
      <c r="AA68">
        <v>116.18196694214866</v>
      </c>
      <c r="AB68">
        <v>120.62296694214866</v>
      </c>
      <c r="AC68">
        <v>94.902942148781264</v>
      </c>
      <c r="AD68">
        <v>117.94096694214865</v>
      </c>
      <c r="AE68">
        <v>98.917942148781265</v>
      </c>
      <c r="AF68">
        <v>99.045942148781279</v>
      </c>
      <c r="AG68">
        <v>93.883942148781273</v>
      </c>
      <c r="AH68">
        <v>121.87896694214866</v>
      </c>
      <c r="AI68">
        <v>99.823942148781285</v>
      </c>
      <c r="AJ68">
        <v>113.07296694214868</v>
      </c>
      <c r="AK68">
        <v>116.77896694214864</v>
      </c>
      <c r="AL68">
        <v>108.60096694214866</v>
      </c>
      <c r="AM68">
        <v>108.60096694214866</v>
      </c>
    </row>
    <row r="69" spans="1:39" x14ac:dyDescent="0.25">
      <c r="A69" s="66" t="str">
        <f ca="1">Exceedance!U69</f>
        <v/>
      </c>
      <c r="B69" s="254">
        <v>120.35396694214869</v>
      </c>
      <c r="C69" s="254">
        <v>120.35396694214869</v>
      </c>
      <c r="D69" s="254">
        <v>120.35396694214869</v>
      </c>
      <c r="E69">
        <v>114.61096694214868</v>
      </c>
      <c r="F69">
        <v>120.37496694214869</v>
      </c>
      <c r="G69">
        <v>75.46280165289248</v>
      </c>
      <c r="H69">
        <v>79.470801652892476</v>
      </c>
      <c r="I69">
        <v>79.928801652892474</v>
      </c>
      <c r="J69">
        <v>122.37696694214867</v>
      </c>
      <c r="K69">
        <v>77.608801652892467</v>
      </c>
      <c r="L69">
        <v>119.90696694214869</v>
      </c>
      <c r="M69">
        <v>106.35944522385699</v>
      </c>
      <c r="N69">
        <v>118.01196694214869</v>
      </c>
      <c r="O69">
        <v>120.47896694214867</v>
      </c>
      <c r="P69">
        <v>114.68196694214869</v>
      </c>
      <c r="Q69">
        <v>121.00896694214867</v>
      </c>
      <c r="R69">
        <v>117.24496694214868</v>
      </c>
      <c r="S69">
        <v>79.10480165289249</v>
      </c>
      <c r="T69">
        <v>79.253801652892477</v>
      </c>
      <c r="U69">
        <v>80.423801652892493</v>
      </c>
      <c r="V69">
        <v>73.617801652892467</v>
      </c>
      <c r="W69">
        <v>72.943801652892489</v>
      </c>
      <c r="X69">
        <v>122.57096694214869</v>
      </c>
      <c r="Y69">
        <v>77.977801652892495</v>
      </c>
      <c r="Z69">
        <v>114.24696694214867</v>
      </c>
      <c r="AA69">
        <v>118.43796694214868</v>
      </c>
      <c r="AB69">
        <v>121.43196694214868</v>
      </c>
      <c r="AC69">
        <v>110.67316013288678</v>
      </c>
      <c r="AD69">
        <v>119.81796694214869</v>
      </c>
      <c r="AE69">
        <v>80.310801652892479</v>
      </c>
      <c r="AF69">
        <v>75.648801652892487</v>
      </c>
      <c r="AG69">
        <v>73.41680165289246</v>
      </c>
      <c r="AH69">
        <v>122.52096694214868</v>
      </c>
      <c r="AI69">
        <v>80.302801652892484</v>
      </c>
      <c r="AJ69">
        <v>114.32096694214869</v>
      </c>
      <c r="AK69">
        <v>121.19396694214869</v>
      </c>
      <c r="AL69">
        <v>114.64296694214866</v>
      </c>
      <c r="AM69">
        <v>114.64296694214866</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BD100"/>
  <sheetViews>
    <sheetView zoomScale="90" zoomScaleNormal="90" workbookViewId="0">
      <selection activeCell="B4" sqref="B4:AM69"/>
    </sheetView>
  </sheetViews>
  <sheetFormatPr defaultColWidth="8.85546875" defaultRowHeight="15" x14ac:dyDescent="0.25"/>
  <cols>
    <col min="1" max="1" width="8.85546875" style="107"/>
    <col min="2" max="4" width="8.85546875" style="255"/>
    <col min="5" max="16384" width="8.85546875" style="1"/>
  </cols>
  <sheetData>
    <row r="1" spans="1:56" s="107" customFormat="1" x14ac:dyDescent="0.25">
      <c r="A1" s="64"/>
      <c r="B1" s="258"/>
      <c r="C1" s="258"/>
      <c r="D1" s="258"/>
      <c r="E1" s="740" t="s">
        <v>72</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0</v>
      </c>
      <c r="C4" s="273">
        <v>0</v>
      </c>
      <c r="D4" s="273">
        <v>0</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row>
    <row r="5" spans="1:56" x14ac:dyDescent="0.25">
      <c r="A5" s="66">
        <f ca="1">Exceedance!U5</f>
        <v>42856</v>
      </c>
      <c r="B5" s="273">
        <v>4.4327028741946171</v>
      </c>
      <c r="C5" s="273">
        <v>182.63756085615981</v>
      </c>
      <c r="D5" s="273">
        <v>109.36923005504026</v>
      </c>
      <c r="E5" s="1">
        <v>144.25261528730883</v>
      </c>
      <c r="F5" s="1">
        <v>0</v>
      </c>
      <c r="G5" s="1">
        <v>201.30571211441563</v>
      </c>
      <c r="H5" s="1">
        <v>152.09370287419466</v>
      </c>
      <c r="I5" s="1">
        <v>157.47510290582358</v>
      </c>
      <c r="J5" s="1">
        <v>80.420449049272875</v>
      </c>
      <c r="K5" s="1">
        <v>121.18577495312115</v>
      </c>
      <c r="L5" s="1">
        <v>135.20470692430547</v>
      </c>
      <c r="M5" s="1">
        <v>66.513088404957244</v>
      </c>
      <c r="N5" s="1">
        <v>180.73853205035655</v>
      </c>
      <c r="O5" s="1">
        <v>194.28718880601576</v>
      </c>
      <c r="P5" s="1">
        <v>184.91382743398077</v>
      </c>
      <c r="Q5" s="1">
        <v>72.029288033372595</v>
      </c>
      <c r="R5" s="1">
        <v>112.31587333566736</v>
      </c>
      <c r="S5" s="1">
        <v>113.35573201778097</v>
      </c>
      <c r="T5" s="1">
        <v>97.797702874194741</v>
      </c>
      <c r="U5" s="1">
        <v>107.49991467582099</v>
      </c>
      <c r="V5" s="1">
        <v>138.97345615082273</v>
      </c>
      <c r="W5" s="1">
        <v>93.313754163826729</v>
      </c>
      <c r="X5" s="1">
        <v>135.60601800439042</v>
      </c>
      <c r="Y5" s="1">
        <v>211.23722793408106</v>
      </c>
      <c r="Z5" s="1">
        <v>0</v>
      </c>
      <c r="AA5" s="1">
        <v>115.43556305070915</v>
      </c>
      <c r="AB5" s="1">
        <v>168.22563425934047</v>
      </c>
      <c r="AC5" s="1">
        <v>133.66853505418041</v>
      </c>
      <c r="AD5" s="1">
        <v>76.283738139018823</v>
      </c>
      <c r="AE5" s="1">
        <v>124.42989950719969</v>
      </c>
      <c r="AF5" s="1">
        <v>160.39372284601066</v>
      </c>
      <c r="AG5" s="1">
        <v>144.70825138744047</v>
      </c>
      <c r="AH5" s="1">
        <v>206.23278337392009</v>
      </c>
      <c r="AI5" s="1">
        <v>143.37574467363459</v>
      </c>
      <c r="AJ5" s="1">
        <v>123.36262846317697</v>
      </c>
      <c r="AK5" s="1">
        <v>88.994109433818636</v>
      </c>
      <c r="AL5" s="1">
        <v>139.04384405346477</v>
      </c>
      <c r="AM5" s="1">
        <v>122.95568936815215</v>
      </c>
    </row>
    <row r="6" spans="1:56" x14ac:dyDescent="0.25">
      <c r="A6" s="66">
        <f ca="1">Exceedance!U6</f>
        <v>42887</v>
      </c>
      <c r="B6" s="273">
        <v>0</v>
      </c>
      <c r="C6" s="273">
        <v>52.388141707164309</v>
      </c>
      <c r="D6" s="273">
        <v>0</v>
      </c>
      <c r="E6" s="1">
        <v>0</v>
      </c>
      <c r="F6" s="1">
        <v>0</v>
      </c>
      <c r="G6" s="1">
        <v>0</v>
      </c>
      <c r="H6" s="1">
        <v>94.368141712817518</v>
      </c>
      <c r="I6" s="1">
        <v>0.64614170902663925</v>
      </c>
      <c r="J6" s="1">
        <v>0</v>
      </c>
      <c r="K6" s="1">
        <v>0</v>
      </c>
      <c r="L6" s="1">
        <v>0</v>
      </c>
      <c r="M6" s="1">
        <v>0</v>
      </c>
      <c r="N6" s="1">
        <v>22.309223640527268</v>
      </c>
      <c r="O6" s="1">
        <v>0</v>
      </c>
      <c r="P6" s="1">
        <v>0</v>
      </c>
      <c r="Q6" s="1">
        <v>0</v>
      </c>
      <c r="R6" s="1">
        <v>0</v>
      </c>
      <c r="S6" s="1">
        <v>107.83165443307399</v>
      </c>
      <c r="T6" s="1">
        <v>0</v>
      </c>
      <c r="U6" s="1">
        <v>0</v>
      </c>
      <c r="V6" s="1">
        <v>0</v>
      </c>
      <c r="W6" s="1">
        <v>120.52733821099457</v>
      </c>
      <c r="X6" s="1">
        <v>0</v>
      </c>
      <c r="Y6" s="1">
        <v>0</v>
      </c>
      <c r="Z6" s="1">
        <v>0</v>
      </c>
      <c r="AA6" s="1">
        <v>0</v>
      </c>
      <c r="AB6" s="1">
        <v>0</v>
      </c>
      <c r="AC6" s="1">
        <v>0</v>
      </c>
      <c r="AD6" s="1">
        <v>0</v>
      </c>
      <c r="AE6" s="1">
        <v>0</v>
      </c>
      <c r="AF6" s="1">
        <v>0</v>
      </c>
      <c r="AG6" s="1">
        <v>0</v>
      </c>
      <c r="AH6" s="1">
        <v>0</v>
      </c>
      <c r="AI6" s="1">
        <v>0</v>
      </c>
      <c r="AJ6" s="1">
        <v>0</v>
      </c>
      <c r="AK6" s="1">
        <v>16.56386441150531</v>
      </c>
      <c r="AL6" s="1">
        <v>0</v>
      </c>
      <c r="AM6" s="1">
        <v>102.06772125751534</v>
      </c>
    </row>
    <row r="7" spans="1:56" x14ac:dyDescent="0.25">
      <c r="A7" s="66">
        <f ca="1">Exceedance!U7</f>
        <v>42917</v>
      </c>
      <c r="B7" s="273">
        <v>0</v>
      </c>
      <c r="C7" s="273">
        <v>0</v>
      </c>
      <c r="D7" s="273">
        <v>0</v>
      </c>
      <c r="E7" s="1">
        <v>0</v>
      </c>
      <c r="F7" s="1">
        <v>0</v>
      </c>
      <c r="G7" s="1">
        <v>49.9818470252605</v>
      </c>
      <c r="H7" s="1">
        <v>0</v>
      </c>
      <c r="I7" s="1">
        <v>0</v>
      </c>
      <c r="J7" s="1">
        <v>0</v>
      </c>
      <c r="K7" s="1">
        <v>0</v>
      </c>
      <c r="L7" s="1">
        <v>0</v>
      </c>
      <c r="M7" s="1">
        <v>0</v>
      </c>
      <c r="N7" s="1">
        <v>0</v>
      </c>
      <c r="O7" s="1">
        <v>0</v>
      </c>
      <c r="P7" s="1">
        <v>0</v>
      </c>
      <c r="Q7" s="1">
        <v>0</v>
      </c>
      <c r="R7" s="1">
        <v>0</v>
      </c>
      <c r="S7" s="1">
        <v>228.13284702528688</v>
      </c>
      <c r="T7" s="1">
        <v>0</v>
      </c>
      <c r="U7" s="1">
        <v>0</v>
      </c>
      <c r="V7" s="1">
        <v>0</v>
      </c>
      <c r="W7" s="1">
        <v>40.21684702529204</v>
      </c>
      <c r="X7" s="1">
        <v>0</v>
      </c>
      <c r="Y7" s="1">
        <v>0</v>
      </c>
      <c r="Z7" s="1">
        <v>0</v>
      </c>
      <c r="AA7" s="1">
        <v>0</v>
      </c>
      <c r="AB7" s="1">
        <v>0</v>
      </c>
      <c r="AC7" s="1">
        <v>0</v>
      </c>
      <c r="AD7" s="1">
        <v>0</v>
      </c>
      <c r="AE7" s="1">
        <v>0</v>
      </c>
      <c r="AF7" s="1">
        <v>0</v>
      </c>
      <c r="AG7" s="1">
        <v>0</v>
      </c>
      <c r="AH7" s="1">
        <v>0</v>
      </c>
      <c r="AI7" s="1">
        <v>0</v>
      </c>
      <c r="AJ7" s="1">
        <v>0</v>
      </c>
      <c r="AK7" s="1">
        <v>0</v>
      </c>
      <c r="AL7" s="1">
        <v>0</v>
      </c>
      <c r="AM7" s="1">
        <v>0</v>
      </c>
    </row>
    <row r="8" spans="1:56" x14ac:dyDescent="0.25">
      <c r="A8" s="66">
        <f ca="1">Exceedance!U8</f>
        <v>42948</v>
      </c>
      <c r="B8" s="273">
        <v>0</v>
      </c>
      <c r="C8" s="273">
        <v>0</v>
      </c>
      <c r="D8" s="273">
        <v>0</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row>
    <row r="9" spans="1:56" x14ac:dyDescent="0.25">
      <c r="A9" s="66">
        <f ca="1">Exceedance!U9</f>
        <v>42979</v>
      </c>
      <c r="B9" s="273">
        <v>0</v>
      </c>
      <c r="C9" s="273">
        <v>0</v>
      </c>
      <c r="D9" s="273">
        <v>0</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row>
    <row r="10" spans="1:56" x14ac:dyDescent="0.25">
      <c r="A10" s="66">
        <f ca="1">Exceedance!U10</f>
        <v>43009</v>
      </c>
      <c r="B10" s="273">
        <v>0</v>
      </c>
      <c r="C10" s="273">
        <v>0</v>
      </c>
      <c r="D10" s="273">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row>
    <row r="11" spans="1:56" x14ac:dyDescent="0.25">
      <c r="A11" s="66">
        <f ca="1">Exceedance!U11</f>
        <v>43040</v>
      </c>
      <c r="B11" s="273">
        <v>0</v>
      </c>
      <c r="C11" s="273">
        <v>0</v>
      </c>
      <c r="D11" s="273">
        <v>0</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row>
    <row r="12" spans="1:56" x14ac:dyDescent="0.25">
      <c r="A12" s="66">
        <f ca="1">Exceedance!U12</f>
        <v>43070</v>
      </c>
      <c r="B12" s="273">
        <v>0</v>
      </c>
      <c r="C12" s="273">
        <v>0</v>
      </c>
      <c r="D12" s="273">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row>
    <row r="13" spans="1:56" x14ac:dyDescent="0.25">
      <c r="A13" s="66">
        <f ca="1">Exceedance!U13</f>
        <v>43101</v>
      </c>
      <c r="B13" s="273">
        <v>0</v>
      </c>
      <c r="C13" s="273">
        <v>0</v>
      </c>
      <c r="D13" s="273">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row>
    <row r="14" spans="1:56" x14ac:dyDescent="0.25">
      <c r="A14" s="66">
        <f ca="1">Exceedance!U14</f>
        <v>43132</v>
      </c>
      <c r="B14" s="273">
        <v>0</v>
      </c>
      <c r="C14" s="273">
        <v>0</v>
      </c>
      <c r="D14" s="273">
        <v>0</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row>
    <row r="15" spans="1:56" x14ac:dyDescent="0.25">
      <c r="A15" s="66">
        <f ca="1">Exceedance!U15</f>
        <v>43160</v>
      </c>
      <c r="B15" s="273">
        <v>0</v>
      </c>
      <c r="C15" s="273">
        <v>0</v>
      </c>
      <c r="D15" s="273">
        <v>0</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row>
    <row r="16" spans="1:56" x14ac:dyDescent="0.25">
      <c r="A16" s="66">
        <f ca="1">Exceedance!U16</f>
        <v>43191</v>
      </c>
      <c r="B16" s="273">
        <v>0</v>
      </c>
      <c r="C16" s="273">
        <v>0</v>
      </c>
      <c r="D16" s="273">
        <v>0</v>
      </c>
      <c r="E16" s="1">
        <v>0</v>
      </c>
      <c r="F16" s="1">
        <v>0</v>
      </c>
      <c r="G16" s="1">
        <v>0</v>
      </c>
      <c r="H16" s="1">
        <v>0</v>
      </c>
      <c r="I16" s="1">
        <v>0</v>
      </c>
      <c r="J16" s="1">
        <v>0</v>
      </c>
      <c r="K16" s="1">
        <v>0</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row>
    <row r="17" spans="1:39" x14ac:dyDescent="0.25">
      <c r="A17" s="66">
        <f ca="1">Exceedance!U17</f>
        <v>43221</v>
      </c>
      <c r="B17" s="273">
        <v>0</v>
      </c>
      <c r="C17" s="273">
        <v>38.771129325710987</v>
      </c>
      <c r="D17" s="273">
        <v>0</v>
      </c>
      <c r="E17" s="1">
        <v>0</v>
      </c>
      <c r="F17" s="1">
        <v>0</v>
      </c>
      <c r="G17" s="1">
        <v>200.68586760797456</v>
      </c>
      <c r="H17" s="1">
        <v>135.41270287581526</v>
      </c>
      <c r="I17" s="1">
        <v>75.485702875815264</v>
      </c>
      <c r="J17" s="1">
        <v>38.86770287581529</v>
      </c>
      <c r="K17" s="1">
        <v>0</v>
      </c>
      <c r="L17" s="1">
        <v>0</v>
      </c>
      <c r="M17" s="1">
        <v>0</v>
      </c>
      <c r="N17" s="1">
        <v>0</v>
      </c>
      <c r="O17" s="1">
        <v>0</v>
      </c>
      <c r="P17" s="1">
        <v>69.479702875815263</v>
      </c>
      <c r="Q17" s="1">
        <v>0</v>
      </c>
      <c r="R17" s="1">
        <v>102.71144403632614</v>
      </c>
      <c r="S17" s="1">
        <v>135.67423617487626</v>
      </c>
      <c r="T17" s="1">
        <v>90.600702875815273</v>
      </c>
      <c r="U17" s="1">
        <v>0</v>
      </c>
      <c r="V17" s="1">
        <v>0</v>
      </c>
      <c r="W17" s="1">
        <v>0</v>
      </c>
      <c r="X17" s="1">
        <v>0</v>
      </c>
      <c r="Y17" s="1">
        <v>0</v>
      </c>
      <c r="Z17" s="1">
        <v>0</v>
      </c>
      <c r="AA17" s="1">
        <v>0</v>
      </c>
      <c r="AB17" s="1">
        <v>6.4457634094786291</v>
      </c>
      <c r="AC17" s="1">
        <v>0</v>
      </c>
      <c r="AD17" s="1">
        <v>0</v>
      </c>
      <c r="AE17" s="1">
        <v>55.779476809751316</v>
      </c>
      <c r="AF17" s="1">
        <v>18.236702875815247</v>
      </c>
      <c r="AG17" s="1">
        <v>0</v>
      </c>
      <c r="AH17" s="1">
        <v>84.68115123454487</v>
      </c>
      <c r="AI17" s="1">
        <v>0</v>
      </c>
      <c r="AJ17" s="1">
        <v>0</v>
      </c>
      <c r="AK17" s="1">
        <v>0</v>
      </c>
      <c r="AL17" s="1">
        <v>0</v>
      </c>
      <c r="AM17" s="1">
        <v>0</v>
      </c>
    </row>
    <row r="18" spans="1:39" x14ac:dyDescent="0.25">
      <c r="A18" s="66">
        <f ca="1">Exceedance!U18</f>
        <v>43252</v>
      </c>
      <c r="B18" s="273">
        <v>0</v>
      </c>
      <c r="C18" s="273">
        <v>0</v>
      </c>
      <c r="D18" s="273">
        <v>0</v>
      </c>
      <c r="E18" s="1">
        <v>0</v>
      </c>
      <c r="F18" s="1">
        <v>0</v>
      </c>
      <c r="G18" s="1">
        <v>300.01014170931705</v>
      </c>
      <c r="H18" s="1">
        <v>0</v>
      </c>
      <c r="I18" s="1">
        <v>2.3621417128176239</v>
      </c>
      <c r="J18" s="1">
        <v>0</v>
      </c>
      <c r="K18" s="1">
        <v>0</v>
      </c>
      <c r="L18" s="1">
        <v>0</v>
      </c>
      <c r="M18" s="1">
        <v>0</v>
      </c>
      <c r="N18" s="1">
        <v>0</v>
      </c>
      <c r="O18" s="1">
        <v>0</v>
      </c>
      <c r="P18" s="1">
        <v>26.772141712816943</v>
      </c>
      <c r="Q18" s="1">
        <v>0</v>
      </c>
      <c r="R18" s="1">
        <v>18.074357887371683</v>
      </c>
      <c r="S18" s="1">
        <v>0</v>
      </c>
      <c r="T18" s="1">
        <v>101.53914171281754</v>
      </c>
      <c r="U18" s="1">
        <v>0</v>
      </c>
      <c r="V18" s="1">
        <v>0</v>
      </c>
      <c r="W18" s="1">
        <v>0</v>
      </c>
      <c r="X18" s="1">
        <v>0</v>
      </c>
      <c r="Y18" s="1">
        <v>0</v>
      </c>
      <c r="Z18" s="1">
        <v>0</v>
      </c>
      <c r="AA18" s="1">
        <v>0</v>
      </c>
      <c r="AB18" s="1">
        <v>0</v>
      </c>
      <c r="AC18" s="1">
        <v>0</v>
      </c>
      <c r="AD18" s="1">
        <v>0</v>
      </c>
      <c r="AE18" s="1">
        <v>147.60134516634918</v>
      </c>
      <c r="AF18" s="1">
        <v>0</v>
      </c>
      <c r="AG18" s="1">
        <v>0</v>
      </c>
      <c r="AH18" s="1">
        <v>0</v>
      </c>
      <c r="AI18" s="1">
        <v>0</v>
      </c>
      <c r="AJ18" s="1">
        <v>0</v>
      </c>
      <c r="AK18" s="1">
        <v>0</v>
      </c>
      <c r="AL18" s="1">
        <v>0</v>
      </c>
      <c r="AM18" s="1">
        <v>0</v>
      </c>
    </row>
    <row r="19" spans="1:39" x14ac:dyDescent="0.25">
      <c r="A19" s="66">
        <f ca="1">Exceedance!U19</f>
        <v>43282</v>
      </c>
      <c r="B19" s="273">
        <v>0</v>
      </c>
      <c r="C19" s="273">
        <v>0</v>
      </c>
      <c r="D19" s="273">
        <v>0</v>
      </c>
      <c r="E19" s="1">
        <v>0</v>
      </c>
      <c r="F19" s="1">
        <v>0</v>
      </c>
      <c r="G19" s="1">
        <v>89.546847025292251</v>
      </c>
      <c r="H19" s="1">
        <v>0</v>
      </c>
      <c r="I19" s="1">
        <v>0</v>
      </c>
      <c r="J19" s="1">
        <v>0</v>
      </c>
      <c r="K19" s="1">
        <v>0</v>
      </c>
      <c r="L19" s="1">
        <v>0</v>
      </c>
      <c r="M19" s="1">
        <v>0</v>
      </c>
      <c r="N19" s="1">
        <v>0</v>
      </c>
      <c r="O19" s="1">
        <v>0</v>
      </c>
      <c r="P19" s="1">
        <v>0</v>
      </c>
      <c r="Q19" s="1">
        <v>0</v>
      </c>
      <c r="R19" s="1">
        <v>234.40184702526906</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row>
    <row r="20" spans="1:39" x14ac:dyDescent="0.25">
      <c r="A20" s="66">
        <f ca="1">Exceedance!U20</f>
        <v>43313</v>
      </c>
      <c r="B20" s="273">
        <v>0</v>
      </c>
      <c r="C20" s="273">
        <v>0</v>
      </c>
      <c r="D20" s="273">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row>
    <row r="21" spans="1:39" x14ac:dyDescent="0.25">
      <c r="A21" s="66">
        <f ca="1">Exceedance!U21</f>
        <v>43344</v>
      </c>
      <c r="B21" s="273">
        <v>0</v>
      </c>
      <c r="C21" s="273">
        <v>0</v>
      </c>
      <c r="D21" s="273">
        <v>0</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row>
    <row r="22" spans="1:39" x14ac:dyDescent="0.25">
      <c r="A22" s="66">
        <f ca="1">Exceedance!U22</f>
        <v>43374</v>
      </c>
      <c r="B22" s="273">
        <v>0</v>
      </c>
      <c r="C22" s="273">
        <v>0</v>
      </c>
      <c r="D22" s="273">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row>
    <row r="23" spans="1:39" x14ac:dyDescent="0.25">
      <c r="A23" s="66">
        <f ca="1">Exceedance!U23</f>
        <v>43405</v>
      </c>
      <c r="B23" s="273">
        <v>0</v>
      </c>
      <c r="C23" s="273">
        <v>0</v>
      </c>
      <c r="D23" s="273">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0</v>
      </c>
      <c r="AJ23" s="1">
        <v>0</v>
      </c>
      <c r="AK23" s="1">
        <v>0</v>
      </c>
      <c r="AL23" s="1">
        <v>0</v>
      </c>
      <c r="AM23" s="1">
        <v>0</v>
      </c>
    </row>
    <row r="24" spans="1:39" x14ac:dyDescent="0.25">
      <c r="A24" s="66">
        <f ca="1">Exceedance!U24</f>
        <v>43435</v>
      </c>
      <c r="B24" s="273">
        <v>0</v>
      </c>
      <c r="C24" s="273">
        <v>0</v>
      </c>
      <c r="D24" s="273">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row>
    <row r="25" spans="1:39" x14ac:dyDescent="0.25">
      <c r="A25" s="66">
        <f ca="1">Exceedance!U25</f>
        <v>43466</v>
      </c>
      <c r="B25" s="273">
        <v>0</v>
      </c>
      <c r="C25" s="273">
        <v>0</v>
      </c>
      <c r="D25" s="273">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row>
    <row r="26" spans="1:39" x14ac:dyDescent="0.25">
      <c r="A26" s="66">
        <f ca="1">Exceedance!U26</f>
        <v>43497</v>
      </c>
      <c r="B26" s="273">
        <v>0</v>
      </c>
      <c r="C26" s="273">
        <v>0</v>
      </c>
      <c r="D26" s="273">
        <v>0</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row>
    <row r="27" spans="1:39" x14ac:dyDescent="0.25">
      <c r="A27" s="66">
        <f ca="1">Exceedance!U27</f>
        <v>43525</v>
      </c>
      <c r="B27" s="273">
        <v>0</v>
      </c>
      <c r="C27" s="273">
        <v>0</v>
      </c>
      <c r="D27" s="273">
        <v>0</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row>
    <row r="28" spans="1:39" x14ac:dyDescent="0.25">
      <c r="A28" s="66">
        <f ca="1">Exceedance!U28</f>
        <v>43556</v>
      </c>
      <c r="B28" s="273">
        <v>0</v>
      </c>
      <c r="C28" s="273">
        <v>0</v>
      </c>
      <c r="D28" s="273">
        <v>0</v>
      </c>
      <c r="E28" s="1">
        <v>0</v>
      </c>
      <c r="F28" s="1">
        <v>0</v>
      </c>
      <c r="G28" s="1">
        <v>0</v>
      </c>
      <c r="H28" s="1">
        <v>0</v>
      </c>
      <c r="I28" s="1">
        <v>0</v>
      </c>
      <c r="J28" s="1">
        <v>0</v>
      </c>
      <c r="K28" s="1">
        <v>0</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row>
    <row r="29" spans="1:39" x14ac:dyDescent="0.25">
      <c r="A29" s="66">
        <f ca="1">Exceedance!U29</f>
        <v>43586</v>
      </c>
      <c r="B29" s="273">
        <v>0</v>
      </c>
      <c r="C29" s="273">
        <v>0</v>
      </c>
      <c r="D29" s="273">
        <v>0</v>
      </c>
      <c r="E29" s="1">
        <v>0</v>
      </c>
      <c r="F29" s="1">
        <v>165.64845078089442</v>
      </c>
      <c r="G29" s="1">
        <v>137.31670287581522</v>
      </c>
      <c r="H29" s="1">
        <v>72.438702875815181</v>
      </c>
      <c r="I29" s="1">
        <v>32.86770287581529</v>
      </c>
      <c r="J29" s="1">
        <v>0</v>
      </c>
      <c r="K29" s="1">
        <v>0</v>
      </c>
      <c r="L29" s="1">
        <v>0</v>
      </c>
      <c r="M29" s="1">
        <v>0</v>
      </c>
      <c r="N29" s="1">
        <v>0</v>
      </c>
      <c r="O29" s="1">
        <v>29.997702875815229</v>
      </c>
      <c r="P29" s="1">
        <v>0</v>
      </c>
      <c r="Q29" s="1">
        <v>101.83798915264271</v>
      </c>
      <c r="R29" s="1">
        <v>133.8417245202763</v>
      </c>
      <c r="S29" s="1">
        <v>80.348702875815235</v>
      </c>
      <c r="T29" s="1">
        <v>0</v>
      </c>
      <c r="U29" s="1">
        <v>0</v>
      </c>
      <c r="V29" s="1">
        <v>0</v>
      </c>
      <c r="W29" s="1">
        <v>0</v>
      </c>
      <c r="X29" s="1">
        <v>0</v>
      </c>
      <c r="Y29" s="1">
        <v>0</v>
      </c>
      <c r="Z29" s="1">
        <v>0</v>
      </c>
      <c r="AA29" s="1">
        <v>0</v>
      </c>
      <c r="AB29" s="1">
        <v>0</v>
      </c>
      <c r="AC29" s="1">
        <v>0</v>
      </c>
      <c r="AD29" s="1">
        <v>71.92644173977601</v>
      </c>
      <c r="AE29" s="1">
        <v>20.231702875815262</v>
      </c>
      <c r="AF29" s="1">
        <v>0</v>
      </c>
      <c r="AG29" s="1">
        <v>90.89816567707588</v>
      </c>
      <c r="AH29" s="1">
        <v>0</v>
      </c>
      <c r="AI29" s="1">
        <v>0</v>
      </c>
      <c r="AJ29" s="1">
        <v>0</v>
      </c>
      <c r="AK29" s="1">
        <v>0</v>
      </c>
      <c r="AL29" s="1">
        <v>0</v>
      </c>
      <c r="AM29" s="1">
        <v>0</v>
      </c>
    </row>
    <row r="30" spans="1:39" x14ac:dyDescent="0.25">
      <c r="A30" s="66">
        <f ca="1">Exceedance!U30</f>
        <v>43617</v>
      </c>
      <c r="B30" s="273">
        <v>0</v>
      </c>
      <c r="C30" s="273">
        <v>0</v>
      </c>
      <c r="D30" s="273">
        <v>0</v>
      </c>
      <c r="E30" s="1">
        <v>0</v>
      </c>
      <c r="F30" s="1">
        <v>284.86814170931666</v>
      </c>
      <c r="G30" s="1">
        <v>7.1141417128174629</v>
      </c>
      <c r="H30" s="1">
        <v>0.95414171281746862</v>
      </c>
      <c r="I30" s="1">
        <v>0</v>
      </c>
      <c r="J30" s="1">
        <v>0</v>
      </c>
      <c r="K30" s="1">
        <v>0</v>
      </c>
      <c r="L30" s="1">
        <v>0</v>
      </c>
      <c r="M30" s="1">
        <v>0</v>
      </c>
      <c r="N30" s="1">
        <v>0</v>
      </c>
      <c r="O30" s="1">
        <v>10.810141712817421</v>
      </c>
      <c r="P30" s="1">
        <v>0</v>
      </c>
      <c r="Q30" s="1">
        <v>0</v>
      </c>
      <c r="R30" s="1">
        <v>0</v>
      </c>
      <c r="S30" s="1">
        <v>104.61014171281749</v>
      </c>
      <c r="T30" s="1">
        <v>0</v>
      </c>
      <c r="U30" s="1">
        <v>0</v>
      </c>
      <c r="V30" s="1">
        <v>0</v>
      </c>
      <c r="W30" s="1">
        <v>0</v>
      </c>
      <c r="X30" s="1">
        <v>0</v>
      </c>
      <c r="Y30" s="1">
        <v>0</v>
      </c>
      <c r="Z30" s="1">
        <v>0</v>
      </c>
      <c r="AA30" s="1">
        <v>0</v>
      </c>
      <c r="AB30" s="1">
        <v>0</v>
      </c>
      <c r="AC30" s="1">
        <v>0</v>
      </c>
      <c r="AD30" s="1">
        <v>64.692697163105365</v>
      </c>
      <c r="AE30" s="1">
        <v>0</v>
      </c>
      <c r="AF30" s="1">
        <v>0</v>
      </c>
      <c r="AG30" s="1">
        <v>0</v>
      </c>
      <c r="AH30" s="1">
        <v>0</v>
      </c>
      <c r="AI30" s="1">
        <v>0</v>
      </c>
      <c r="AJ30" s="1">
        <v>0</v>
      </c>
      <c r="AK30" s="1">
        <v>0</v>
      </c>
      <c r="AL30" s="1">
        <v>0</v>
      </c>
      <c r="AM30" s="1">
        <v>0</v>
      </c>
    </row>
    <row r="31" spans="1:39" x14ac:dyDescent="0.25">
      <c r="A31" s="66">
        <f ca="1">Exceedance!U31</f>
        <v>43647</v>
      </c>
      <c r="B31" s="273">
        <v>0</v>
      </c>
      <c r="C31" s="273">
        <v>0</v>
      </c>
      <c r="D31" s="273">
        <v>0</v>
      </c>
      <c r="E31" s="1">
        <v>0</v>
      </c>
      <c r="F31" s="1">
        <v>85.262847025292189</v>
      </c>
      <c r="G31" s="1">
        <v>0</v>
      </c>
      <c r="H31" s="1">
        <v>0</v>
      </c>
      <c r="I31" s="1">
        <v>0</v>
      </c>
      <c r="J31" s="1">
        <v>0</v>
      </c>
      <c r="K31" s="1">
        <v>0</v>
      </c>
      <c r="L31" s="1">
        <v>0</v>
      </c>
      <c r="M31" s="1">
        <v>0</v>
      </c>
      <c r="N31" s="1">
        <v>0</v>
      </c>
      <c r="O31" s="1">
        <v>0</v>
      </c>
      <c r="P31" s="1">
        <v>0</v>
      </c>
      <c r="Q31" s="1">
        <v>226.78784702526701</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row>
    <row r="32" spans="1:39" x14ac:dyDescent="0.25">
      <c r="A32" s="66">
        <f ca="1">Exceedance!U32</f>
        <v>43678</v>
      </c>
      <c r="B32" s="273">
        <v>0</v>
      </c>
      <c r="C32" s="273">
        <v>0</v>
      </c>
      <c r="D32" s="273">
        <v>0</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row>
    <row r="33" spans="1:39" x14ac:dyDescent="0.25">
      <c r="A33" s="66">
        <f ca="1">Exceedance!U33</f>
        <v>43709</v>
      </c>
      <c r="B33" s="273">
        <v>0</v>
      </c>
      <c r="C33" s="273">
        <v>0</v>
      </c>
      <c r="D33" s="273">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row>
    <row r="34" spans="1:39" x14ac:dyDescent="0.25">
      <c r="A34" s="66">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row>
    <row r="35" spans="1:39" x14ac:dyDescent="0.25">
      <c r="A35" s="66">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row>
    <row r="36" spans="1:39" x14ac:dyDescent="0.25">
      <c r="A36" s="66">
        <f ca="1">Exceedance!U36</f>
        <v>43800</v>
      </c>
      <c r="B36" s="273">
        <v>0</v>
      </c>
      <c r="C36" s="273">
        <v>0</v>
      </c>
      <c r="D36" s="273">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row>
    <row r="37" spans="1:39" x14ac:dyDescent="0.25">
      <c r="A37" s="66">
        <f ca="1">Exceedance!U37</f>
        <v>43831</v>
      </c>
      <c r="B37" s="254">
        <v>0</v>
      </c>
      <c r="C37" s="254">
        <v>0</v>
      </c>
      <c r="D37" s="254">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row>
    <row r="38" spans="1:39" x14ac:dyDescent="0.25">
      <c r="A38" s="66">
        <f ca="1">Exceedance!U38</f>
        <v>43862</v>
      </c>
      <c r="B38" s="254">
        <v>0</v>
      </c>
      <c r="C38" s="254">
        <v>0</v>
      </c>
      <c r="D38" s="254">
        <v>0</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row>
    <row r="39" spans="1:39" x14ac:dyDescent="0.25">
      <c r="A39" s="66">
        <f ca="1">Exceedance!U39</f>
        <v>43891</v>
      </c>
      <c r="B39" s="254">
        <v>0</v>
      </c>
      <c r="C39" s="254">
        <v>0</v>
      </c>
      <c r="D39" s="254">
        <v>0</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row>
    <row r="40" spans="1:39" x14ac:dyDescent="0.25">
      <c r="A40" s="66">
        <f ca="1">Exceedance!U40</f>
        <v>43922</v>
      </c>
      <c r="B40" s="254">
        <v>0</v>
      </c>
      <c r="C40" s="254">
        <v>0</v>
      </c>
      <c r="D40" s="254">
        <v>0</v>
      </c>
      <c r="E40" s="1">
        <v>0</v>
      </c>
      <c r="F40" s="1">
        <v>0</v>
      </c>
      <c r="G40" s="1">
        <v>0</v>
      </c>
      <c r="H40" s="1">
        <v>0</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row>
    <row r="41" spans="1:39" x14ac:dyDescent="0.25">
      <c r="A41" s="66">
        <f ca="1">Exceedance!U41</f>
        <v>43952</v>
      </c>
      <c r="B41" s="254">
        <v>0</v>
      </c>
      <c r="C41" s="254">
        <v>0</v>
      </c>
      <c r="D41" s="254">
        <v>0</v>
      </c>
      <c r="E41" s="1">
        <v>190.52451727095576</v>
      </c>
      <c r="F41" s="1">
        <v>147.11070287581541</v>
      </c>
      <c r="G41" s="1">
        <v>74.840702875815239</v>
      </c>
      <c r="H41" s="1">
        <v>31.205702875815216</v>
      </c>
      <c r="I41" s="1">
        <v>0</v>
      </c>
      <c r="J41" s="1">
        <v>0</v>
      </c>
      <c r="K41" s="1">
        <v>0</v>
      </c>
      <c r="L41" s="1">
        <v>0</v>
      </c>
      <c r="M41" s="1">
        <v>0</v>
      </c>
      <c r="N41" s="1">
        <v>38.573702875815243</v>
      </c>
      <c r="O41" s="1">
        <v>0</v>
      </c>
      <c r="P41" s="1">
        <v>102.37896574968178</v>
      </c>
      <c r="Q41" s="1">
        <v>136.09070807388812</v>
      </c>
      <c r="R41" s="1">
        <v>89.960702875815244</v>
      </c>
      <c r="S41" s="1">
        <v>0</v>
      </c>
      <c r="T41" s="1">
        <v>0</v>
      </c>
      <c r="U41" s="1">
        <v>0</v>
      </c>
      <c r="V41" s="1">
        <v>0</v>
      </c>
      <c r="W41" s="1">
        <v>0</v>
      </c>
      <c r="X41" s="1">
        <v>0</v>
      </c>
      <c r="Y41" s="1">
        <v>0</v>
      </c>
      <c r="Z41" s="1">
        <v>0</v>
      </c>
      <c r="AA41" s="1">
        <v>0</v>
      </c>
      <c r="AB41" s="1">
        <v>0</v>
      </c>
      <c r="AC41" s="1">
        <v>54.442909857938481</v>
      </c>
      <c r="AD41" s="1">
        <v>24.111702875815283</v>
      </c>
      <c r="AE41" s="1">
        <v>0</v>
      </c>
      <c r="AF41" s="1">
        <v>73.863400320157908</v>
      </c>
      <c r="AG41" s="1">
        <v>0</v>
      </c>
      <c r="AH41" s="1">
        <v>0</v>
      </c>
      <c r="AI41" s="1">
        <v>0</v>
      </c>
      <c r="AJ41" s="1">
        <v>0</v>
      </c>
      <c r="AK41" s="1">
        <v>0</v>
      </c>
      <c r="AL41" s="1">
        <v>0</v>
      </c>
      <c r="AM41" s="1">
        <v>0</v>
      </c>
    </row>
    <row r="42" spans="1:39" x14ac:dyDescent="0.25">
      <c r="A42" s="66">
        <f ca="1">Exceedance!U42</f>
        <v>43983</v>
      </c>
      <c r="B42" s="254">
        <v>0</v>
      </c>
      <c r="C42" s="254">
        <v>0</v>
      </c>
      <c r="D42" s="254">
        <v>0</v>
      </c>
      <c r="E42" s="1">
        <v>275.67414170931681</v>
      </c>
      <c r="F42" s="1">
        <v>0</v>
      </c>
      <c r="G42" s="1">
        <v>2.7641417128169334</v>
      </c>
      <c r="H42" s="1">
        <v>0</v>
      </c>
      <c r="I42" s="1">
        <v>0</v>
      </c>
      <c r="J42" s="1">
        <v>0</v>
      </c>
      <c r="K42" s="1">
        <v>0</v>
      </c>
      <c r="L42" s="1">
        <v>0</v>
      </c>
      <c r="M42" s="1">
        <v>0</v>
      </c>
      <c r="N42" s="1">
        <v>6.0611417128174674</v>
      </c>
      <c r="O42" s="1">
        <v>0</v>
      </c>
      <c r="P42" s="1">
        <v>0</v>
      </c>
      <c r="Q42" s="1">
        <v>0</v>
      </c>
      <c r="R42" s="1">
        <v>102.77414171281747</v>
      </c>
      <c r="S42" s="1">
        <v>0</v>
      </c>
      <c r="T42" s="1">
        <v>0</v>
      </c>
      <c r="U42" s="1">
        <v>0</v>
      </c>
      <c r="V42" s="1">
        <v>0</v>
      </c>
      <c r="W42" s="1">
        <v>0</v>
      </c>
      <c r="X42" s="1">
        <v>0</v>
      </c>
      <c r="Y42" s="1">
        <v>0</v>
      </c>
      <c r="Z42" s="1">
        <v>0</v>
      </c>
      <c r="AA42" s="1">
        <v>0</v>
      </c>
      <c r="AB42" s="1">
        <v>0</v>
      </c>
      <c r="AC42" s="1">
        <v>88.975264059972574</v>
      </c>
      <c r="AD42" s="1">
        <v>0</v>
      </c>
      <c r="AE42" s="1">
        <v>0</v>
      </c>
      <c r="AF42" s="1">
        <v>0</v>
      </c>
      <c r="AG42" s="1">
        <v>0</v>
      </c>
      <c r="AH42" s="1">
        <v>0</v>
      </c>
      <c r="AI42" s="1">
        <v>0</v>
      </c>
      <c r="AJ42" s="1">
        <v>0</v>
      </c>
      <c r="AK42" s="1">
        <v>0</v>
      </c>
      <c r="AL42" s="1">
        <v>0</v>
      </c>
      <c r="AM42" s="1">
        <v>0</v>
      </c>
    </row>
    <row r="43" spans="1:39" x14ac:dyDescent="0.25">
      <c r="A43" s="66">
        <f ca="1">Exceedance!U43</f>
        <v>44013</v>
      </c>
      <c r="B43" s="254">
        <v>0</v>
      </c>
      <c r="C43" s="254">
        <v>0</v>
      </c>
      <c r="D43" s="254">
        <v>0</v>
      </c>
      <c r="E43" s="1">
        <v>74.928847025292271</v>
      </c>
      <c r="F43" s="1">
        <v>0</v>
      </c>
      <c r="G43" s="1">
        <v>0</v>
      </c>
      <c r="H43" s="1">
        <v>0</v>
      </c>
      <c r="I43" s="1">
        <v>0</v>
      </c>
      <c r="J43" s="1">
        <v>0</v>
      </c>
      <c r="K43" s="1">
        <v>0</v>
      </c>
      <c r="L43" s="1">
        <v>0</v>
      </c>
      <c r="M43" s="1">
        <v>0</v>
      </c>
      <c r="N43" s="1">
        <v>0</v>
      </c>
      <c r="O43" s="1">
        <v>0</v>
      </c>
      <c r="P43" s="1">
        <v>215.26984702526806</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row>
    <row r="44" spans="1:39" x14ac:dyDescent="0.25">
      <c r="A44" s="66">
        <f ca="1">Exceedance!U44</f>
        <v>44044</v>
      </c>
      <c r="B44" s="254">
        <v>0</v>
      </c>
      <c r="C44" s="254">
        <v>0</v>
      </c>
      <c r="D44" s="254">
        <v>0</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row>
    <row r="45" spans="1:39" x14ac:dyDescent="0.25">
      <c r="A45" s="66">
        <f ca="1">Exceedance!U45</f>
        <v>44075</v>
      </c>
      <c r="B45" s="254">
        <v>0</v>
      </c>
      <c r="C45" s="254">
        <v>0</v>
      </c>
      <c r="D45" s="254">
        <v>0</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row>
    <row r="46" spans="1:39" x14ac:dyDescent="0.25">
      <c r="A46" s="66">
        <f ca="1">Exceedance!U46</f>
        <v>44105</v>
      </c>
      <c r="B46" s="254">
        <v>0</v>
      </c>
      <c r="C46" s="254">
        <v>0</v>
      </c>
      <c r="D46" s="254">
        <v>0</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row>
    <row r="47" spans="1:39" x14ac:dyDescent="0.25">
      <c r="A47" s="66">
        <f ca="1">Exceedance!U47</f>
        <v>44136</v>
      </c>
      <c r="B47" s="254">
        <v>0</v>
      </c>
      <c r="C47" s="254">
        <v>0</v>
      </c>
      <c r="D47" s="254">
        <v>0</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row>
    <row r="48" spans="1:39" x14ac:dyDescent="0.25">
      <c r="A48" s="66">
        <f ca="1">Exceedance!U48</f>
        <v>44166</v>
      </c>
      <c r="B48" s="254">
        <v>0</v>
      </c>
      <c r="C48" s="254">
        <v>0</v>
      </c>
      <c r="D48" s="254">
        <v>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row>
    <row r="49" spans="1:39" x14ac:dyDescent="0.25">
      <c r="A49" s="66">
        <f ca="1">Exceedance!U49</f>
        <v>44197</v>
      </c>
      <c r="B49" s="254">
        <v>0</v>
      </c>
      <c r="C49" s="254">
        <v>0</v>
      </c>
      <c r="D49" s="254">
        <v>0</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row>
    <row r="50" spans="1:39" x14ac:dyDescent="0.25">
      <c r="A50" s="66">
        <f ca="1">Exceedance!U50</f>
        <v>44228</v>
      </c>
      <c r="B50" s="254">
        <v>0</v>
      </c>
      <c r="C50" s="254">
        <v>0</v>
      </c>
      <c r="D50" s="254">
        <v>0</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c r="AI50" s="1">
        <v>0</v>
      </c>
      <c r="AJ50" s="1">
        <v>0</v>
      </c>
      <c r="AK50" s="1">
        <v>0</v>
      </c>
      <c r="AL50" s="1">
        <v>0</v>
      </c>
      <c r="AM50" s="1">
        <v>0</v>
      </c>
    </row>
    <row r="51" spans="1:39" x14ac:dyDescent="0.25">
      <c r="A51" s="66">
        <f ca="1">Exceedance!U51</f>
        <v>44256</v>
      </c>
      <c r="B51" s="254">
        <v>0</v>
      </c>
      <c r="C51" s="254">
        <v>0</v>
      </c>
      <c r="D51" s="254">
        <v>0</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s="1">
        <v>0</v>
      </c>
      <c r="AG51" s="1">
        <v>0</v>
      </c>
      <c r="AH51" s="1">
        <v>0</v>
      </c>
      <c r="AI51" s="1">
        <v>0</v>
      </c>
      <c r="AJ51" s="1">
        <v>0</v>
      </c>
      <c r="AK51" s="1">
        <v>0</v>
      </c>
      <c r="AL51" s="1">
        <v>0</v>
      </c>
      <c r="AM51" s="1">
        <v>0</v>
      </c>
    </row>
    <row r="52" spans="1:39" x14ac:dyDescent="0.25">
      <c r="A52" s="66">
        <f ca="1">Exceedance!U52</f>
        <v>44287</v>
      </c>
      <c r="B52" s="254">
        <v>0</v>
      </c>
      <c r="C52" s="254">
        <v>0</v>
      </c>
      <c r="D52" s="254">
        <v>0</v>
      </c>
      <c r="E52" s="1">
        <v>0</v>
      </c>
      <c r="F52" s="1">
        <v>0</v>
      </c>
      <c r="G52" s="1">
        <v>0</v>
      </c>
      <c r="H52" s="1">
        <v>0</v>
      </c>
      <c r="I52" s="1">
        <v>0</v>
      </c>
      <c r="J52" s="1">
        <v>0</v>
      </c>
      <c r="K52" s="1">
        <v>0</v>
      </c>
      <c r="L52" s="1">
        <v>0</v>
      </c>
      <c r="M52" s="1">
        <v>0</v>
      </c>
      <c r="N52" s="1">
        <v>0</v>
      </c>
      <c r="O52" s="1">
        <v>0</v>
      </c>
      <c r="P52" s="1">
        <v>0</v>
      </c>
      <c r="Q52" s="1">
        <v>0</v>
      </c>
      <c r="R52" s="1">
        <v>0</v>
      </c>
      <c r="S52" s="1">
        <v>0</v>
      </c>
      <c r="T52" s="1">
        <v>0</v>
      </c>
      <c r="U52" s="1">
        <v>0</v>
      </c>
      <c r="V52" s="1">
        <v>0</v>
      </c>
      <c r="W52" s="1">
        <v>0</v>
      </c>
      <c r="X52" s="1">
        <v>0</v>
      </c>
      <c r="Y52" s="1">
        <v>0</v>
      </c>
      <c r="Z52" s="1">
        <v>0</v>
      </c>
      <c r="AA52" s="1">
        <v>0</v>
      </c>
      <c r="AB52" s="1">
        <v>0</v>
      </c>
      <c r="AC52" s="1">
        <v>0</v>
      </c>
      <c r="AD52" s="1">
        <v>0</v>
      </c>
      <c r="AE52" s="1">
        <v>0</v>
      </c>
      <c r="AF52" s="1">
        <v>0</v>
      </c>
      <c r="AG52" s="1">
        <v>0</v>
      </c>
      <c r="AH52" s="1">
        <v>0</v>
      </c>
      <c r="AI52" s="1">
        <v>0</v>
      </c>
      <c r="AJ52" s="1">
        <v>0</v>
      </c>
      <c r="AK52" s="1">
        <v>0</v>
      </c>
      <c r="AL52" s="1">
        <v>0</v>
      </c>
      <c r="AM52" s="1">
        <v>0</v>
      </c>
    </row>
    <row r="53" spans="1:39" x14ac:dyDescent="0.25">
      <c r="A53" s="66">
        <f ca="1">Exceedance!U53</f>
        <v>44317</v>
      </c>
      <c r="B53" s="254">
        <v>0</v>
      </c>
      <c r="C53" s="254">
        <v>0</v>
      </c>
      <c r="D53" s="254">
        <v>0</v>
      </c>
      <c r="E53" s="1">
        <v>145.05170287581524</v>
      </c>
      <c r="F53" s="1">
        <v>73.126702875815283</v>
      </c>
      <c r="G53" s="1">
        <v>32.692702875815286</v>
      </c>
      <c r="H53" s="1">
        <v>0</v>
      </c>
      <c r="I53" s="1">
        <v>0</v>
      </c>
      <c r="J53" s="1">
        <v>0</v>
      </c>
      <c r="K53" s="1">
        <v>0</v>
      </c>
      <c r="L53" s="1">
        <v>0</v>
      </c>
      <c r="M53" s="1">
        <v>35.941702875815331</v>
      </c>
      <c r="N53" s="1">
        <v>0</v>
      </c>
      <c r="O53" s="1">
        <v>101.86539564801518</v>
      </c>
      <c r="P53" s="1">
        <v>136.27889207140154</v>
      </c>
      <c r="Q53" s="1">
        <v>88.286702875815266</v>
      </c>
      <c r="R53" s="1">
        <v>0</v>
      </c>
      <c r="S53" s="1">
        <v>0</v>
      </c>
      <c r="T53" s="1">
        <v>0</v>
      </c>
      <c r="U53" s="1">
        <v>0</v>
      </c>
      <c r="V53" s="1">
        <v>0</v>
      </c>
      <c r="W53" s="1">
        <v>0</v>
      </c>
      <c r="X53" s="1">
        <v>0</v>
      </c>
      <c r="Y53" s="1">
        <v>0</v>
      </c>
      <c r="Z53" s="1">
        <v>0</v>
      </c>
      <c r="AA53" s="1">
        <v>0</v>
      </c>
      <c r="AB53" s="1">
        <v>54.968476274188113</v>
      </c>
      <c r="AC53" s="1">
        <v>22.860702875815228</v>
      </c>
      <c r="AD53" s="1">
        <v>0</v>
      </c>
      <c r="AE53" s="1">
        <v>91.749080738240195</v>
      </c>
      <c r="AF53" s="1">
        <v>0</v>
      </c>
      <c r="AG53" s="1">
        <v>0</v>
      </c>
      <c r="AH53" s="1">
        <v>0</v>
      </c>
      <c r="AI53" s="1">
        <v>0</v>
      </c>
      <c r="AJ53" s="1">
        <v>0</v>
      </c>
      <c r="AK53" s="1">
        <v>0</v>
      </c>
      <c r="AL53" s="1">
        <v>0</v>
      </c>
      <c r="AM53" s="1">
        <v>186.6527325245732</v>
      </c>
    </row>
    <row r="54" spans="1:39" x14ac:dyDescent="0.25">
      <c r="A54" s="66">
        <f ca="1">Exceedance!U54</f>
        <v>44348</v>
      </c>
      <c r="B54" s="254">
        <v>0</v>
      </c>
      <c r="C54" s="254">
        <v>0</v>
      </c>
      <c r="D54" s="254">
        <v>0</v>
      </c>
      <c r="E54" s="1">
        <v>0</v>
      </c>
      <c r="F54" s="1">
        <v>1.3171417128169283</v>
      </c>
      <c r="G54" s="1">
        <v>0</v>
      </c>
      <c r="H54" s="1">
        <v>0</v>
      </c>
      <c r="I54" s="1">
        <v>0</v>
      </c>
      <c r="J54" s="1">
        <v>0</v>
      </c>
      <c r="K54" s="1">
        <v>0</v>
      </c>
      <c r="L54" s="1">
        <v>0</v>
      </c>
      <c r="M54" s="1">
        <v>3.9341417128174618</v>
      </c>
      <c r="N54" s="1">
        <v>0</v>
      </c>
      <c r="O54" s="1">
        <v>0</v>
      </c>
      <c r="P54" s="1">
        <v>0</v>
      </c>
      <c r="Q54" s="1">
        <v>101.25414171281746</v>
      </c>
      <c r="R54" s="1">
        <v>0</v>
      </c>
      <c r="S54" s="1">
        <v>0</v>
      </c>
      <c r="T54" s="1">
        <v>0</v>
      </c>
      <c r="U54" s="1">
        <v>0</v>
      </c>
      <c r="V54" s="1">
        <v>0</v>
      </c>
      <c r="W54" s="1">
        <v>0</v>
      </c>
      <c r="X54" s="1">
        <v>0</v>
      </c>
      <c r="Y54" s="1">
        <v>0</v>
      </c>
      <c r="Z54" s="1">
        <v>0</v>
      </c>
      <c r="AA54" s="1">
        <v>0</v>
      </c>
      <c r="AB54" s="1">
        <v>84.531449091550414</v>
      </c>
      <c r="AC54" s="1">
        <v>0</v>
      </c>
      <c r="AD54" s="1">
        <v>0</v>
      </c>
      <c r="AE54" s="1">
        <v>0</v>
      </c>
      <c r="AF54" s="1">
        <v>0</v>
      </c>
      <c r="AG54" s="1">
        <v>0</v>
      </c>
      <c r="AH54" s="1">
        <v>0</v>
      </c>
      <c r="AI54" s="1">
        <v>0</v>
      </c>
      <c r="AJ54" s="1">
        <v>0</v>
      </c>
      <c r="AK54" s="1">
        <v>0</v>
      </c>
      <c r="AL54" s="1">
        <v>0</v>
      </c>
      <c r="AM54" s="1">
        <v>273.26214170930479</v>
      </c>
    </row>
    <row r="55" spans="1:39" x14ac:dyDescent="0.25">
      <c r="A55" s="66">
        <f ca="1">Exceedance!U55</f>
        <v>44378</v>
      </c>
      <c r="B55" s="254">
        <v>0</v>
      </c>
      <c r="C55" s="254">
        <v>0</v>
      </c>
      <c r="D55" s="254">
        <v>0</v>
      </c>
      <c r="E55" s="1">
        <v>0</v>
      </c>
      <c r="F55" s="1">
        <v>0</v>
      </c>
      <c r="G55" s="1">
        <v>0</v>
      </c>
      <c r="H55" s="1">
        <v>0</v>
      </c>
      <c r="I55" s="1">
        <v>0</v>
      </c>
      <c r="J55" s="1">
        <v>0</v>
      </c>
      <c r="K55" s="1">
        <v>0</v>
      </c>
      <c r="L55" s="1">
        <v>0</v>
      </c>
      <c r="M55" s="1">
        <v>0</v>
      </c>
      <c r="N55" s="1">
        <v>0</v>
      </c>
      <c r="O55" s="1">
        <v>226.56484702528056</v>
      </c>
      <c r="P55" s="1">
        <v>0</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73.974847025305195</v>
      </c>
    </row>
    <row r="56" spans="1:39" x14ac:dyDescent="0.25">
      <c r="A56" s="66">
        <f ca="1">Exceedance!U56</f>
        <v>44409</v>
      </c>
      <c r="B56" s="254">
        <v>0</v>
      </c>
      <c r="C56" s="254">
        <v>0</v>
      </c>
      <c r="D56" s="254">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row>
    <row r="57" spans="1:39" x14ac:dyDescent="0.25">
      <c r="A57" s="66">
        <f ca="1">Exceedance!U57</f>
        <v>44440</v>
      </c>
      <c r="B57" s="254">
        <v>0</v>
      </c>
      <c r="C57" s="254">
        <v>0</v>
      </c>
      <c r="D57" s="254">
        <v>0</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row>
    <row r="58" spans="1:39" x14ac:dyDescent="0.25">
      <c r="A58" s="66">
        <f ca="1">Exceedance!U58</f>
        <v>44470</v>
      </c>
      <c r="B58" s="254">
        <v>0</v>
      </c>
      <c r="C58" s="254">
        <v>0</v>
      </c>
      <c r="D58" s="254">
        <v>0</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c r="AI58" s="1">
        <v>0</v>
      </c>
      <c r="AJ58" s="1">
        <v>0</v>
      </c>
      <c r="AK58" s="1">
        <v>0</v>
      </c>
      <c r="AL58" s="1">
        <v>0</v>
      </c>
      <c r="AM58" s="1">
        <v>0</v>
      </c>
    </row>
    <row r="59" spans="1:39" x14ac:dyDescent="0.25">
      <c r="A59" s="66">
        <f ca="1">Exceedance!U59</f>
        <v>44501</v>
      </c>
      <c r="B59" s="254">
        <v>0</v>
      </c>
      <c r="C59" s="254">
        <v>0</v>
      </c>
      <c r="D59" s="254">
        <v>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c r="AI59" s="1">
        <v>0</v>
      </c>
      <c r="AJ59" s="1">
        <v>0</v>
      </c>
      <c r="AK59" s="1">
        <v>0</v>
      </c>
      <c r="AL59" s="1">
        <v>0</v>
      </c>
      <c r="AM59" s="1">
        <v>0</v>
      </c>
    </row>
    <row r="60" spans="1:39" x14ac:dyDescent="0.25">
      <c r="A60" s="66">
        <f ca="1">Exceedance!U60</f>
        <v>44531</v>
      </c>
      <c r="B60" s="254">
        <v>0</v>
      </c>
      <c r="C60" s="254">
        <v>0</v>
      </c>
      <c r="D60" s="254">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c r="AI60" s="1">
        <v>0</v>
      </c>
      <c r="AJ60" s="1">
        <v>0</v>
      </c>
      <c r="AK60" s="1">
        <v>0</v>
      </c>
      <c r="AL60" s="1">
        <v>0</v>
      </c>
      <c r="AM60" s="1">
        <v>0</v>
      </c>
    </row>
    <row r="61" spans="1:39" x14ac:dyDescent="0.25">
      <c r="A61" s="66">
        <f ca="1">Exceedance!U61</f>
        <v>44562</v>
      </c>
      <c r="B61" s="254">
        <v>0</v>
      </c>
      <c r="C61" s="254">
        <v>0</v>
      </c>
      <c r="D61" s="254">
        <v>0</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c r="AI61" s="1">
        <v>0</v>
      </c>
      <c r="AJ61" s="1">
        <v>0</v>
      </c>
      <c r="AK61" s="1">
        <v>0</v>
      </c>
      <c r="AL61" s="1">
        <v>0</v>
      </c>
      <c r="AM61" s="1">
        <v>0</v>
      </c>
    </row>
    <row r="62" spans="1:39" x14ac:dyDescent="0.25">
      <c r="A62" s="66">
        <f ca="1">Exceedance!U62</f>
        <v>44593</v>
      </c>
      <c r="B62" s="254">
        <v>0</v>
      </c>
      <c r="C62" s="254">
        <v>0</v>
      </c>
      <c r="D62" s="254">
        <v>0</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c r="AI62" s="1">
        <v>0</v>
      </c>
      <c r="AJ62" s="1">
        <v>0</v>
      </c>
      <c r="AK62" s="1">
        <v>0</v>
      </c>
      <c r="AL62" s="1">
        <v>0</v>
      </c>
      <c r="AM62" s="1">
        <v>0</v>
      </c>
    </row>
    <row r="63" spans="1:39" x14ac:dyDescent="0.25">
      <c r="A63" s="66">
        <f ca="1">Exceedance!U63</f>
        <v>44621</v>
      </c>
      <c r="B63" s="254">
        <v>0</v>
      </c>
      <c r="C63" s="254">
        <v>0</v>
      </c>
      <c r="D63" s="254">
        <v>0</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s="1">
        <v>0</v>
      </c>
      <c r="AG63" s="1">
        <v>0</v>
      </c>
      <c r="AH63" s="1">
        <v>0</v>
      </c>
      <c r="AI63" s="1">
        <v>0</v>
      </c>
      <c r="AJ63" s="1">
        <v>0</v>
      </c>
      <c r="AK63" s="1">
        <v>0</v>
      </c>
      <c r="AL63" s="1">
        <v>0</v>
      </c>
      <c r="AM63" s="1">
        <v>0</v>
      </c>
    </row>
    <row r="64" spans="1:39" x14ac:dyDescent="0.25">
      <c r="A64" s="66" t="str">
        <f ca="1">Exceedance!U64</f>
        <v/>
      </c>
      <c r="B64" s="254">
        <v>0</v>
      </c>
      <c r="C64" s="254">
        <v>0</v>
      </c>
      <c r="D64" s="254">
        <v>0</v>
      </c>
      <c r="E64" s="1">
        <v>0</v>
      </c>
      <c r="F64" s="1">
        <v>0</v>
      </c>
      <c r="G64" s="1">
        <v>0</v>
      </c>
      <c r="H64" s="1">
        <v>0</v>
      </c>
      <c r="I64" s="1">
        <v>0</v>
      </c>
      <c r="J64" s="1">
        <v>0</v>
      </c>
      <c r="K64" s="1">
        <v>0</v>
      </c>
      <c r="L64" s="1">
        <v>0</v>
      </c>
      <c r="M64" s="1">
        <v>0</v>
      </c>
      <c r="N64" s="1">
        <v>0</v>
      </c>
      <c r="O64" s="1">
        <v>0</v>
      </c>
      <c r="P64" s="1">
        <v>0</v>
      </c>
      <c r="Q64" s="1">
        <v>0</v>
      </c>
      <c r="R64" s="1">
        <v>0</v>
      </c>
      <c r="S64" s="1">
        <v>0</v>
      </c>
      <c r="T64" s="1">
        <v>0</v>
      </c>
      <c r="U64" s="1">
        <v>0</v>
      </c>
      <c r="V64" s="1">
        <v>0</v>
      </c>
      <c r="W64" s="1">
        <v>0</v>
      </c>
      <c r="X64" s="1">
        <v>0</v>
      </c>
      <c r="Y64" s="1">
        <v>0</v>
      </c>
      <c r="Z64" s="1">
        <v>0</v>
      </c>
      <c r="AA64" s="1">
        <v>0</v>
      </c>
      <c r="AB64" s="1">
        <v>0</v>
      </c>
      <c r="AC64" s="1">
        <v>0</v>
      </c>
      <c r="AD64" s="1">
        <v>0</v>
      </c>
      <c r="AE64" s="1">
        <v>0</v>
      </c>
      <c r="AF64" s="1">
        <v>0</v>
      </c>
      <c r="AG64" s="1">
        <v>0</v>
      </c>
      <c r="AH64" s="1">
        <v>0</v>
      </c>
      <c r="AI64" s="1">
        <v>0</v>
      </c>
      <c r="AJ64" s="1">
        <v>0</v>
      </c>
      <c r="AK64" s="1">
        <v>0</v>
      </c>
      <c r="AL64" s="1">
        <v>0</v>
      </c>
      <c r="AM64" s="1">
        <v>0</v>
      </c>
    </row>
    <row r="65" spans="1:39" x14ac:dyDescent="0.25">
      <c r="A65" s="66" t="str">
        <f ca="1">Exceedance!U65</f>
        <v/>
      </c>
      <c r="B65" s="254">
        <v>0</v>
      </c>
      <c r="C65" s="254">
        <v>0</v>
      </c>
      <c r="D65" s="254">
        <v>0</v>
      </c>
      <c r="E65" s="1">
        <v>73.126702875815283</v>
      </c>
      <c r="F65" s="1">
        <v>32.692702875815286</v>
      </c>
      <c r="G65" s="1">
        <v>0</v>
      </c>
      <c r="H65" s="1">
        <v>0</v>
      </c>
      <c r="I65" s="1">
        <v>0</v>
      </c>
      <c r="J65" s="1">
        <v>0</v>
      </c>
      <c r="K65" s="1">
        <v>0</v>
      </c>
      <c r="L65" s="1">
        <v>35.941702875815331</v>
      </c>
      <c r="M65" s="1">
        <v>0</v>
      </c>
      <c r="N65" s="1">
        <v>101.86539564801518</v>
      </c>
      <c r="O65" s="1">
        <v>136.278892071401</v>
      </c>
      <c r="P65" s="1">
        <v>88.286702875815266</v>
      </c>
      <c r="Q65" s="1">
        <v>0</v>
      </c>
      <c r="R65" s="1">
        <v>0</v>
      </c>
      <c r="S65" s="1">
        <v>0</v>
      </c>
      <c r="T65" s="1">
        <v>0</v>
      </c>
      <c r="U65" s="1">
        <v>0</v>
      </c>
      <c r="V65" s="1">
        <v>0</v>
      </c>
      <c r="W65" s="1">
        <v>0</v>
      </c>
      <c r="X65" s="1">
        <v>0</v>
      </c>
      <c r="Y65" s="1">
        <v>0</v>
      </c>
      <c r="Z65" s="1">
        <v>0</v>
      </c>
      <c r="AA65" s="1">
        <v>54.969014875287229</v>
      </c>
      <c r="AB65" s="1">
        <v>22.860702875815228</v>
      </c>
      <c r="AC65" s="1">
        <v>0</v>
      </c>
      <c r="AD65" s="1">
        <v>91.749080738240195</v>
      </c>
      <c r="AE65" s="1">
        <v>0</v>
      </c>
      <c r="AF65" s="1">
        <v>0</v>
      </c>
      <c r="AG65" s="1">
        <v>0</v>
      </c>
      <c r="AH65" s="1">
        <v>0</v>
      </c>
      <c r="AI65" s="1">
        <v>0</v>
      </c>
      <c r="AJ65" s="1">
        <v>0</v>
      </c>
      <c r="AK65" s="1">
        <v>0</v>
      </c>
      <c r="AL65" s="1">
        <v>186.65273252456191</v>
      </c>
      <c r="AM65" s="1">
        <v>186.65273252457263</v>
      </c>
    </row>
    <row r="66" spans="1:39" x14ac:dyDescent="0.25">
      <c r="A66" s="66" t="str">
        <f ca="1">Exceedance!U66</f>
        <v/>
      </c>
      <c r="B66" s="254">
        <v>0</v>
      </c>
      <c r="C66" s="254">
        <v>0</v>
      </c>
      <c r="D66" s="254">
        <v>0</v>
      </c>
      <c r="E66" s="1">
        <v>1.3171417128174361</v>
      </c>
      <c r="F66" s="1">
        <v>0</v>
      </c>
      <c r="G66" s="1">
        <v>0</v>
      </c>
      <c r="H66" s="1">
        <v>0</v>
      </c>
      <c r="I66" s="1">
        <v>0</v>
      </c>
      <c r="J66" s="1">
        <v>0</v>
      </c>
      <c r="K66" s="1">
        <v>0</v>
      </c>
      <c r="L66" s="1">
        <v>3.9341417128174618</v>
      </c>
      <c r="M66" s="1">
        <v>0</v>
      </c>
      <c r="N66" s="1">
        <v>0</v>
      </c>
      <c r="O66" s="1">
        <v>0</v>
      </c>
      <c r="P66" s="1">
        <v>101.25414171281746</v>
      </c>
      <c r="Q66" s="1">
        <v>0</v>
      </c>
      <c r="R66" s="1">
        <v>0</v>
      </c>
      <c r="S66" s="1">
        <v>0</v>
      </c>
      <c r="T66" s="1">
        <v>0</v>
      </c>
      <c r="U66" s="1">
        <v>0</v>
      </c>
      <c r="V66" s="1">
        <v>0</v>
      </c>
      <c r="W66" s="1">
        <v>0</v>
      </c>
      <c r="X66" s="1">
        <v>0</v>
      </c>
      <c r="Y66" s="1">
        <v>0</v>
      </c>
      <c r="Z66" s="1">
        <v>0</v>
      </c>
      <c r="AA66" s="1">
        <v>84.508971232032977</v>
      </c>
      <c r="AB66" s="1">
        <v>0</v>
      </c>
      <c r="AC66" s="1">
        <v>0</v>
      </c>
      <c r="AD66" s="1">
        <v>0</v>
      </c>
      <c r="AE66" s="1">
        <v>0</v>
      </c>
      <c r="AF66" s="1">
        <v>0</v>
      </c>
      <c r="AG66" s="1">
        <v>0</v>
      </c>
      <c r="AH66" s="1">
        <v>0</v>
      </c>
      <c r="AI66" s="1">
        <v>0</v>
      </c>
      <c r="AJ66" s="1">
        <v>0</v>
      </c>
      <c r="AK66" s="1">
        <v>0</v>
      </c>
      <c r="AL66" s="1">
        <v>273.26214170931655</v>
      </c>
      <c r="AM66" s="1">
        <v>273.26214170931655</v>
      </c>
    </row>
    <row r="67" spans="1:39" x14ac:dyDescent="0.25">
      <c r="A67" s="66" t="str">
        <f ca="1">Exceedance!U67</f>
        <v/>
      </c>
      <c r="B67" s="254">
        <v>0</v>
      </c>
      <c r="C67" s="254">
        <v>0</v>
      </c>
      <c r="D67" s="254">
        <v>0</v>
      </c>
      <c r="E67" s="1">
        <v>0</v>
      </c>
      <c r="F67" s="1">
        <v>0</v>
      </c>
      <c r="G67" s="1">
        <v>0</v>
      </c>
      <c r="H67" s="1">
        <v>0</v>
      </c>
      <c r="I67" s="1">
        <v>0</v>
      </c>
      <c r="J67" s="1">
        <v>0</v>
      </c>
      <c r="K67" s="1">
        <v>0</v>
      </c>
      <c r="L67" s="1">
        <v>0</v>
      </c>
      <c r="M67" s="1">
        <v>0</v>
      </c>
      <c r="N67" s="1">
        <v>226.56484702526711</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c r="AI67" s="1">
        <v>0</v>
      </c>
      <c r="AJ67" s="1">
        <v>0</v>
      </c>
      <c r="AK67" s="1">
        <v>0</v>
      </c>
      <c r="AL67" s="1">
        <v>73.97484702529222</v>
      </c>
      <c r="AM67" s="1">
        <v>73.974847025292306</v>
      </c>
    </row>
    <row r="68" spans="1:39" x14ac:dyDescent="0.25">
      <c r="A68" s="66" t="str">
        <f ca="1">Exceedance!U68</f>
        <v/>
      </c>
      <c r="B68" s="254">
        <v>0</v>
      </c>
      <c r="C68" s="254">
        <v>0</v>
      </c>
      <c r="D68" s="254">
        <v>0</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c r="AI68" s="1">
        <v>0</v>
      </c>
      <c r="AJ68" s="1">
        <v>0</v>
      </c>
      <c r="AK68" s="1">
        <v>0</v>
      </c>
      <c r="AL68" s="1">
        <v>0</v>
      </c>
      <c r="AM68" s="1">
        <v>0</v>
      </c>
    </row>
    <row r="69" spans="1:39" x14ac:dyDescent="0.25">
      <c r="A69" s="66" t="str">
        <f ca="1">Exceedance!U69</f>
        <v/>
      </c>
      <c r="B69" s="254">
        <v>0</v>
      </c>
      <c r="C69" s="254">
        <v>0</v>
      </c>
      <c r="D69" s="254">
        <v>0</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s="1">
        <v>0</v>
      </c>
      <c r="AG69" s="1">
        <v>0</v>
      </c>
      <c r="AH69" s="1">
        <v>0</v>
      </c>
      <c r="AI69" s="1">
        <v>0</v>
      </c>
      <c r="AJ69" s="1">
        <v>0</v>
      </c>
      <c r="AK69" s="1">
        <v>0</v>
      </c>
      <c r="AL69" s="1">
        <v>0</v>
      </c>
      <c r="AM69" s="1">
        <v>0</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theme="3" tint="0.39997558519241921"/>
  </sheetPr>
  <dimension ref="A1:BD100"/>
  <sheetViews>
    <sheetView zoomScale="90" zoomScaleNormal="90" workbookViewId="0">
      <selection activeCell="B4" sqref="B4:AM69"/>
    </sheetView>
  </sheetViews>
  <sheetFormatPr defaultRowHeight="15" x14ac:dyDescent="0.25"/>
  <cols>
    <col min="1" max="1" width="8.85546875" style="107"/>
    <col min="2" max="4" width="9.140625" style="255"/>
  </cols>
  <sheetData>
    <row r="1" spans="1:56" s="107" customFormat="1" x14ac:dyDescent="0.25">
      <c r="A1" s="64"/>
      <c r="B1" s="258"/>
      <c r="C1" s="258"/>
      <c r="D1" s="258"/>
      <c r="E1" s="740" t="s">
        <v>155</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589.14700000066887</v>
      </c>
      <c r="C4" s="273">
        <v>640.61999835349502</v>
      </c>
      <c r="D4" s="273">
        <v>611.44751296399306</v>
      </c>
      <c r="E4">
        <v>670.47435493194439</v>
      </c>
      <c r="F4">
        <v>589.14700000066875</v>
      </c>
      <c r="G4">
        <v>589.14700000066875</v>
      </c>
      <c r="H4">
        <v>589.14700000066875</v>
      </c>
      <c r="I4">
        <v>623.46639892766564</v>
      </c>
      <c r="J4">
        <v>595.7496197692692</v>
      </c>
      <c r="K4">
        <v>648.02311500291205</v>
      </c>
      <c r="L4">
        <v>612.41026233841967</v>
      </c>
      <c r="M4">
        <v>650.49148909663188</v>
      </c>
      <c r="N4">
        <v>679.39103117965556</v>
      </c>
      <c r="O4">
        <v>589.14700000066875</v>
      </c>
      <c r="P4">
        <v>653.15081547162845</v>
      </c>
      <c r="Q4">
        <v>593.6101829520436</v>
      </c>
      <c r="R4">
        <v>644.468018141843</v>
      </c>
      <c r="S4">
        <v>589.14700000066875</v>
      </c>
      <c r="T4">
        <v>589.14700000066875</v>
      </c>
      <c r="U4">
        <v>589.14700000066875</v>
      </c>
      <c r="V4">
        <v>596.5574071282964</v>
      </c>
      <c r="W4">
        <v>589.92115615927764</v>
      </c>
      <c r="X4">
        <v>624.49413365563282</v>
      </c>
      <c r="Y4">
        <v>628.17718518085098</v>
      </c>
      <c r="Z4">
        <v>617.0360615985195</v>
      </c>
      <c r="AA4">
        <v>611.44751296399306</v>
      </c>
      <c r="AB4">
        <v>645.84166893699751</v>
      </c>
      <c r="AC4">
        <v>607.64450376262835</v>
      </c>
      <c r="AD4">
        <v>637.45980517968371</v>
      </c>
      <c r="AE4">
        <v>615.60543274926169</v>
      </c>
      <c r="AF4">
        <v>594.31399768070105</v>
      </c>
      <c r="AG4">
        <v>620.95604688299079</v>
      </c>
      <c r="AH4">
        <v>613.7279200363846</v>
      </c>
      <c r="AI4">
        <v>608.99515136952903</v>
      </c>
      <c r="AJ4">
        <v>636.89694888203894</v>
      </c>
      <c r="AK4">
        <v>589.14700000066875</v>
      </c>
      <c r="AL4">
        <v>596.67637581112365</v>
      </c>
      <c r="AM4">
        <v>593.27827032432458</v>
      </c>
    </row>
    <row r="5" spans="1:56" x14ac:dyDescent="0.25">
      <c r="A5" s="66">
        <f ca="1">Exceedance!U5</f>
        <v>42856</v>
      </c>
      <c r="B5" s="273">
        <v>620.79500000131304</v>
      </c>
      <c r="C5" s="273">
        <v>620.79499999878362</v>
      </c>
      <c r="D5" s="273">
        <v>584.36896732044318</v>
      </c>
      <c r="E5">
        <v>601.73988396068023</v>
      </c>
      <c r="F5">
        <v>620.79500000131304</v>
      </c>
      <c r="G5">
        <v>381.29045189965342</v>
      </c>
      <c r="H5">
        <v>620.79500000131304</v>
      </c>
      <c r="I5">
        <v>620.79499999961433</v>
      </c>
      <c r="J5">
        <v>580.54235705226858</v>
      </c>
      <c r="K5">
        <v>612.00200394951946</v>
      </c>
      <c r="L5">
        <v>530.89507820158042</v>
      </c>
      <c r="M5">
        <v>620.79499999830603</v>
      </c>
      <c r="N5">
        <v>595.15092690392476</v>
      </c>
      <c r="O5">
        <v>412.34220438192085</v>
      </c>
      <c r="P5">
        <v>620.79499999817881</v>
      </c>
      <c r="Q5">
        <v>590.74985586728849</v>
      </c>
      <c r="R5">
        <v>620.7949999985949</v>
      </c>
      <c r="S5">
        <v>535.96543930001985</v>
      </c>
      <c r="T5">
        <v>620.79500000131304</v>
      </c>
      <c r="U5">
        <v>564.93078504430866</v>
      </c>
      <c r="V5">
        <v>501.43534393221154</v>
      </c>
      <c r="W5">
        <v>617.08766516163701</v>
      </c>
      <c r="X5">
        <v>602.43007269177861</v>
      </c>
      <c r="Y5">
        <v>620.79499999938514</v>
      </c>
      <c r="Z5">
        <v>620.79499999992618</v>
      </c>
      <c r="AA5">
        <v>552.96512959756319</v>
      </c>
      <c r="AB5">
        <v>620.79499999853613</v>
      </c>
      <c r="AC5">
        <v>566.39879410521928</v>
      </c>
      <c r="AD5">
        <v>620.79499999893869</v>
      </c>
      <c r="AE5">
        <v>620.79500000000246</v>
      </c>
      <c r="AF5">
        <v>445.2184432391191</v>
      </c>
      <c r="AG5">
        <v>620.79499999974348</v>
      </c>
      <c r="AH5">
        <v>393.88622616655874</v>
      </c>
      <c r="AI5">
        <v>484.66206138957017</v>
      </c>
      <c r="AJ5">
        <v>620.79499999896495</v>
      </c>
      <c r="AK5">
        <v>607.4681308973976</v>
      </c>
      <c r="AL5">
        <v>488.65363579573778</v>
      </c>
      <c r="AM5">
        <v>553.99338363133268</v>
      </c>
    </row>
    <row r="6" spans="1:56" x14ac:dyDescent="0.25">
      <c r="A6" s="66">
        <f ca="1">Exceedance!U6</f>
        <v>42887</v>
      </c>
      <c r="B6" s="273">
        <v>802.48759999975039</v>
      </c>
      <c r="C6" s="273">
        <v>802.48759999975209</v>
      </c>
      <c r="D6" s="273">
        <v>802.48759999974197</v>
      </c>
      <c r="E6">
        <v>802.48759999975414</v>
      </c>
      <c r="F6">
        <v>802.48759999975039</v>
      </c>
      <c r="G6">
        <v>802.48759999973595</v>
      </c>
      <c r="H6">
        <v>802.48759999975039</v>
      </c>
      <c r="I6">
        <v>802.48759999974868</v>
      </c>
      <c r="J6">
        <v>802.48759999974959</v>
      </c>
      <c r="K6">
        <v>802.48759999974379</v>
      </c>
      <c r="L6">
        <v>802.4875999997455</v>
      </c>
      <c r="M6">
        <v>778.11460901139901</v>
      </c>
      <c r="N6">
        <v>802.48759999975118</v>
      </c>
      <c r="O6">
        <v>775.08339873814236</v>
      </c>
      <c r="P6">
        <v>802.48759999975528</v>
      </c>
      <c r="Q6">
        <v>802.48759999974413</v>
      </c>
      <c r="R6">
        <v>802.48759999975414</v>
      </c>
      <c r="S6">
        <v>802.48759999974175</v>
      </c>
      <c r="T6">
        <v>802.48759999975039</v>
      </c>
      <c r="U6">
        <v>802.48759999975096</v>
      </c>
      <c r="V6">
        <v>758.06592028864384</v>
      </c>
      <c r="W6">
        <v>802.48759999975016</v>
      </c>
      <c r="X6">
        <v>802.48759999974448</v>
      </c>
      <c r="Y6">
        <v>802.48759999974584</v>
      </c>
      <c r="Z6">
        <v>802.48759999975016</v>
      </c>
      <c r="AA6">
        <v>802.4875999997455</v>
      </c>
      <c r="AB6">
        <v>802.48759999975493</v>
      </c>
      <c r="AC6">
        <v>802.48759999974959</v>
      </c>
      <c r="AD6">
        <v>802.48759999975221</v>
      </c>
      <c r="AE6">
        <v>802.48759999975459</v>
      </c>
      <c r="AF6">
        <v>802.48759999973981</v>
      </c>
      <c r="AG6">
        <v>802.48759999974675</v>
      </c>
      <c r="AH6">
        <v>762.69171981481986</v>
      </c>
      <c r="AI6">
        <v>802.48759999974084</v>
      </c>
      <c r="AJ6">
        <v>775.50661152010332</v>
      </c>
      <c r="AK6">
        <v>802.48759999975175</v>
      </c>
      <c r="AL6">
        <v>802.48759999974038</v>
      </c>
      <c r="AM6">
        <v>802.48759999974789</v>
      </c>
    </row>
    <row r="7" spans="1:56" x14ac:dyDescent="0.25">
      <c r="A7" s="66">
        <f ca="1">Exceedance!U7</f>
        <v>42917</v>
      </c>
      <c r="B7" s="273">
        <v>802.48759999976392</v>
      </c>
      <c r="C7" s="273">
        <v>802.48759999976562</v>
      </c>
      <c r="D7" s="273">
        <v>802.4875999997555</v>
      </c>
      <c r="E7">
        <v>802.48759999975414</v>
      </c>
      <c r="F7">
        <v>802.48759999976392</v>
      </c>
      <c r="G7">
        <v>802.48759999976301</v>
      </c>
      <c r="H7">
        <v>802.48759999976392</v>
      </c>
      <c r="I7">
        <v>802.4875999997621</v>
      </c>
      <c r="J7">
        <v>802.48759999976312</v>
      </c>
      <c r="K7">
        <v>802.48759999975709</v>
      </c>
      <c r="L7">
        <v>802.48759999975891</v>
      </c>
      <c r="M7">
        <v>764.91040569066388</v>
      </c>
      <c r="N7">
        <v>802.48759999976471</v>
      </c>
      <c r="O7">
        <v>802.48760000362188</v>
      </c>
      <c r="P7">
        <v>802.48759999975539</v>
      </c>
      <c r="Q7">
        <v>802.48759999975755</v>
      </c>
      <c r="R7">
        <v>802.48759999975414</v>
      </c>
      <c r="S7">
        <v>802.48759999975516</v>
      </c>
      <c r="T7">
        <v>802.48759999976392</v>
      </c>
      <c r="U7">
        <v>802.48759999976437</v>
      </c>
      <c r="V7">
        <v>802.48759999976255</v>
      </c>
      <c r="W7">
        <v>802.4875999997638</v>
      </c>
      <c r="X7">
        <v>788.02349648892425</v>
      </c>
      <c r="Y7">
        <v>802.48759999975925</v>
      </c>
      <c r="Z7">
        <v>783.62980181242028</v>
      </c>
      <c r="AA7">
        <v>802.48759999975903</v>
      </c>
      <c r="AB7">
        <v>802.48759999975505</v>
      </c>
      <c r="AC7">
        <v>802.48759999976312</v>
      </c>
      <c r="AD7">
        <v>801.2535956966957</v>
      </c>
      <c r="AE7">
        <v>802.48759999975459</v>
      </c>
      <c r="AF7">
        <v>802.48759999975334</v>
      </c>
      <c r="AG7">
        <v>802.48759999976028</v>
      </c>
      <c r="AH7">
        <v>786.14452727275238</v>
      </c>
      <c r="AI7">
        <v>802.48759999975437</v>
      </c>
      <c r="AJ7">
        <v>747.44703832734672</v>
      </c>
      <c r="AK7">
        <v>802.48759999976528</v>
      </c>
      <c r="AL7">
        <v>802.48759999975391</v>
      </c>
      <c r="AM7">
        <v>802.48759999976141</v>
      </c>
    </row>
    <row r="8" spans="1:56" x14ac:dyDescent="0.25">
      <c r="A8" s="66">
        <f ca="1">Exceedance!U8</f>
        <v>42948</v>
      </c>
      <c r="B8" s="273">
        <v>765.95385445658974</v>
      </c>
      <c r="C8" s="273">
        <v>796.23172081819121</v>
      </c>
      <c r="D8" s="273">
        <v>764.45446177988504</v>
      </c>
      <c r="E8">
        <v>761.39970127814036</v>
      </c>
      <c r="F8">
        <v>790.90583704691596</v>
      </c>
      <c r="G8">
        <v>807.06043984279256</v>
      </c>
      <c r="H8">
        <v>800.32309967867513</v>
      </c>
      <c r="I8">
        <v>761.86951044808313</v>
      </c>
      <c r="J8">
        <v>768.99762332013904</v>
      </c>
      <c r="K8">
        <v>759.43649870420302</v>
      </c>
      <c r="L8">
        <v>762.93207884731555</v>
      </c>
      <c r="M8">
        <v>720.01199999757375</v>
      </c>
      <c r="N8">
        <v>774.03159324725368</v>
      </c>
      <c r="O8">
        <v>770.40705433798871</v>
      </c>
      <c r="P8">
        <v>775.72491155819091</v>
      </c>
      <c r="Q8">
        <v>762.57822257889529</v>
      </c>
      <c r="R8">
        <v>754.53949378458071</v>
      </c>
      <c r="S8">
        <v>829.78779999965127</v>
      </c>
      <c r="T8">
        <v>749.2716475384492</v>
      </c>
      <c r="U8">
        <v>771.58957694542346</v>
      </c>
      <c r="V8">
        <v>758.0500630459494</v>
      </c>
      <c r="W8">
        <v>808.04105327051582</v>
      </c>
      <c r="X8">
        <v>739.74286197385607</v>
      </c>
      <c r="Y8">
        <v>770.69693730508754</v>
      </c>
      <c r="Z8">
        <v>722.03926679914412</v>
      </c>
      <c r="AA8">
        <v>757.58025451503124</v>
      </c>
      <c r="AB8">
        <v>754.38155831837389</v>
      </c>
      <c r="AC8">
        <v>762.45327333157741</v>
      </c>
      <c r="AD8">
        <v>758.83922490127406</v>
      </c>
      <c r="AE8">
        <v>769.51241549792485</v>
      </c>
      <c r="AF8">
        <v>765.10219941621563</v>
      </c>
      <c r="AG8">
        <v>760.85792134175369</v>
      </c>
      <c r="AH8">
        <v>749.45199248774065</v>
      </c>
      <c r="AI8">
        <v>777.16833119997079</v>
      </c>
      <c r="AJ8">
        <v>706.95696406866944</v>
      </c>
      <c r="AK8">
        <v>771.55659026218711</v>
      </c>
      <c r="AL8">
        <v>764.45446177988333</v>
      </c>
      <c r="AM8">
        <v>778.71071209270735</v>
      </c>
    </row>
    <row r="9" spans="1:56" x14ac:dyDescent="0.25">
      <c r="A9" s="66">
        <f ca="1">Exceedance!U9</f>
        <v>42979</v>
      </c>
      <c r="B9" s="273">
        <v>696.08115776326042</v>
      </c>
      <c r="C9" s="273">
        <v>742.24387760984212</v>
      </c>
      <c r="D9" s="273">
        <v>714.95629377626733</v>
      </c>
      <c r="E9">
        <v>703.60321646839657</v>
      </c>
      <c r="F9">
        <v>765.47873372975607</v>
      </c>
      <c r="G9">
        <v>758.2233227516507</v>
      </c>
      <c r="H9">
        <v>758.97903613048447</v>
      </c>
      <c r="I9">
        <v>723.27463608328412</v>
      </c>
      <c r="J9">
        <v>737.7826873957473</v>
      </c>
      <c r="K9">
        <v>699.42504210970458</v>
      </c>
      <c r="L9">
        <v>715.58025227395376</v>
      </c>
      <c r="M9">
        <v>653.75415722978175</v>
      </c>
      <c r="N9">
        <v>726.26748558055249</v>
      </c>
      <c r="O9">
        <v>711.61584086374683</v>
      </c>
      <c r="P9">
        <v>726.85402463918763</v>
      </c>
      <c r="Q9">
        <v>714.82576014170843</v>
      </c>
      <c r="R9">
        <v>697.97124349340186</v>
      </c>
      <c r="S9">
        <v>799.60742028742277</v>
      </c>
      <c r="T9">
        <v>686.78786381429734</v>
      </c>
      <c r="U9">
        <v>725.91443895956263</v>
      </c>
      <c r="V9">
        <v>693.40702401538533</v>
      </c>
      <c r="W9">
        <v>768.1080973708232</v>
      </c>
      <c r="X9">
        <v>677.81809596024095</v>
      </c>
      <c r="Y9">
        <v>712.68028497708178</v>
      </c>
      <c r="Z9">
        <v>657.11173077550643</v>
      </c>
      <c r="AA9">
        <v>729.1110712286179</v>
      </c>
      <c r="AB9">
        <v>704.89015882756485</v>
      </c>
      <c r="AC9">
        <v>702.11388930824864</v>
      </c>
      <c r="AD9">
        <v>700.4176636730939</v>
      </c>
      <c r="AE9">
        <v>730.34861986081296</v>
      </c>
      <c r="AF9">
        <v>704.37515779366686</v>
      </c>
      <c r="AG9">
        <v>700.11074195223398</v>
      </c>
      <c r="AH9">
        <v>684.93774020690512</v>
      </c>
      <c r="AI9">
        <v>722.82620259380383</v>
      </c>
      <c r="AJ9">
        <v>644.992999997776</v>
      </c>
      <c r="AK9">
        <v>755.48280358502973</v>
      </c>
      <c r="AL9">
        <v>719.8997335976228</v>
      </c>
      <c r="AM9">
        <v>731.18542104361916</v>
      </c>
    </row>
    <row r="10" spans="1:56" x14ac:dyDescent="0.25">
      <c r="A10" s="66">
        <f ca="1">Exceedance!U10</f>
        <v>43009</v>
      </c>
      <c r="B10" s="273">
        <v>632.84499999984621</v>
      </c>
      <c r="C10" s="273">
        <v>668.38018442918212</v>
      </c>
      <c r="D10" s="273">
        <v>647.41106260424579</v>
      </c>
      <c r="E10">
        <v>635.16114529716242</v>
      </c>
      <c r="F10">
        <v>702.03451200879647</v>
      </c>
      <c r="G10">
        <v>689.63173442128982</v>
      </c>
      <c r="H10">
        <v>704.04773767350446</v>
      </c>
      <c r="I10">
        <v>694.43156157965723</v>
      </c>
      <c r="J10">
        <v>692.180491295514</v>
      </c>
      <c r="K10">
        <v>632.84499999982381</v>
      </c>
      <c r="L10">
        <v>642.49777547942506</v>
      </c>
      <c r="M10">
        <v>632.8450000000837</v>
      </c>
      <c r="N10">
        <v>684.92458575166074</v>
      </c>
      <c r="O10">
        <v>634.13653756796873</v>
      </c>
      <c r="P10">
        <v>651.24204063391301</v>
      </c>
      <c r="Q10">
        <v>647.79848387954348</v>
      </c>
      <c r="R10">
        <v>632.84499999983268</v>
      </c>
      <c r="S10">
        <v>755.36403151762147</v>
      </c>
      <c r="T10">
        <v>632.84499999989441</v>
      </c>
      <c r="U10">
        <v>674.56046244364484</v>
      </c>
      <c r="V10">
        <v>632.84499999985587</v>
      </c>
      <c r="W10">
        <v>704.32695379065854</v>
      </c>
      <c r="X10">
        <v>632.84499999993716</v>
      </c>
      <c r="Y10">
        <v>638.30405745033465</v>
      </c>
      <c r="Z10">
        <v>632.84500000006301</v>
      </c>
      <c r="AA10">
        <v>661.60788260955519</v>
      </c>
      <c r="AB10">
        <v>638.58625470475533</v>
      </c>
      <c r="AC10">
        <v>646.53507605424068</v>
      </c>
      <c r="AD10">
        <v>661.49353473986082</v>
      </c>
      <c r="AE10">
        <v>674.63185836262483</v>
      </c>
      <c r="AF10">
        <v>632.84499999979914</v>
      </c>
      <c r="AG10">
        <v>632.84499999982177</v>
      </c>
      <c r="AH10">
        <v>632.84499999990464</v>
      </c>
      <c r="AI10">
        <v>656.66097401653167</v>
      </c>
      <c r="AJ10">
        <v>632.84500000012292</v>
      </c>
      <c r="AK10">
        <v>713.21757979745075</v>
      </c>
      <c r="AL10">
        <v>676.30149401656081</v>
      </c>
      <c r="AM10">
        <v>662.77366010891615</v>
      </c>
    </row>
    <row r="11" spans="1:56" x14ac:dyDescent="0.25">
      <c r="A11" s="66">
        <f ca="1">Exceedance!U11</f>
        <v>43040</v>
      </c>
      <c r="B11" s="273">
        <v>620.79499999974018</v>
      </c>
      <c r="C11" s="273">
        <v>620.79499999971881</v>
      </c>
      <c r="D11" s="273">
        <v>620.79499999972984</v>
      </c>
      <c r="E11">
        <v>620.7949999997345</v>
      </c>
      <c r="F11">
        <v>622.44905890354482</v>
      </c>
      <c r="G11">
        <v>620.79499999970574</v>
      </c>
      <c r="H11">
        <v>634.27314971890974</v>
      </c>
      <c r="I11">
        <v>627.10134839522186</v>
      </c>
      <c r="J11">
        <v>626.51551133612122</v>
      </c>
      <c r="K11">
        <v>620.79499999974189</v>
      </c>
      <c r="L11">
        <v>620.79499999973075</v>
      </c>
      <c r="M11">
        <v>620.79499999973723</v>
      </c>
      <c r="N11">
        <v>628.01208089498914</v>
      </c>
      <c r="O11">
        <v>620.79499999974428</v>
      </c>
      <c r="P11">
        <v>620.79499999972529</v>
      </c>
      <c r="Q11">
        <v>620.79499999973052</v>
      </c>
      <c r="R11">
        <v>620.79499999973848</v>
      </c>
      <c r="S11">
        <v>690.44859287848044</v>
      </c>
      <c r="T11">
        <v>620.7949999997403</v>
      </c>
      <c r="U11">
        <v>620.79499999971881</v>
      </c>
      <c r="V11">
        <v>620.7949999997378</v>
      </c>
      <c r="W11">
        <v>629.39774220461334</v>
      </c>
      <c r="X11">
        <v>620.79499999973507</v>
      </c>
      <c r="Y11">
        <v>620.79499999973734</v>
      </c>
      <c r="Z11">
        <v>620.79499999974064</v>
      </c>
      <c r="AA11">
        <v>620.79499999972222</v>
      </c>
      <c r="AB11">
        <v>620.79499999974109</v>
      </c>
      <c r="AC11">
        <v>620.79499999972757</v>
      </c>
      <c r="AD11">
        <v>620.7949999997179</v>
      </c>
      <c r="AE11">
        <v>620.79499999972188</v>
      </c>
      <c r="AF11">
        <v>620.79499999974132</v>
      </c>
      <c r="AG11">
        <v>620.79499999973973</v>
      </c>
      <c r="AH11">
        <v>620.79499999973848</v>
      </c>
      <c r="AI11">
        <v>620.79499999973029</v>
      </c>
      <c r="AJ11">
        <v>620.7949999997403</v>
      </c>
      <c r="AK11">
        <v>642.79455118433441</v>
      </c>
      <c r="AL11">
        <v>620.79499999971927</v>
      </c>
      <c r="AM11">
        <v>620.7949999997179</v>
      </c>
    </row>
    <row r="12" spans="1:56" x14ac:dyDescent="0.25">
      <c r="A12" s="66">
        <f ca="1">Exceedance!U12</f>
        <v>43070</v>
      </c>
      <c r="B12" s="273">
        <v>581.34499999993056</v>
      </c>
      <c r="C12" s="273">
        <v>581.34499999993318</v>
      </c>
      <c r="D12" s="273">
        <v>581.34499999993204</v>
      </c>
      <c r="E12">
        <v>581.34499999993682</v>
      </c>
      <c r="F12">
        <v>581.34499999993182</v>
      </c>
      <c r="G12">
        <v>581.34499999993193</v>
      </c>
      <c r="H12">
        <v>581.34499999992863</v>
      </c>
      <c r="I12">
        <v>581.34499999993056</v>
      </c>
      <c r="J12">
        <v>581.34499999993102</v>
      </c>
      <c r="K12">
        <v>581.34499999993227</v>
      </c>
      <c r="L12">
        <v>581.34499999993318</v>
      </c>
      <c r="M12">
        <v>581.34499999993943</v>
      </c>
      <c r="N12">
        <v>581.34499999993318</v>
      </c>
      <c r="O12">
        <v>581.34499999993477</v>
      </c>
      <c r="P12">
        <v>581.34499999993943</v>
      </c>
      <c r="Q12">
        <v>581.34499999993295</v>
      </c>
      <c r="R12">
        <v>581.34499999994091</v>
      </c>
      <c r="S12">
        <v>618.57738128265362</v>
      </c>
      <c r="T12">
        <v>581.34499999993091</v>
      </c>
      <c r="U12">
        <v>581.34499999993318</v>
      </c>
      <c r="V12">
        <v>581.34499999994</v>
      </c>
      <c r="W12">
        <v>581.34499999993</v>
      </c>
      <c r="X12">
        <v>581.34499999993727</v>
      </c>
      <c r="Y12">
        <v>581.34499999993966</v>
      </c>
      <c r="Z12">
        <v>581.34499999993113</v>
      </c>
      <c r="AA12">
        <v>581.34499999993659</v>
      </c>
      <c r="AB12">
        <v>581.34499999993159</v>
      </c>
      <c r="AC12">
        <v>581.34499999994193</v>
      </c>
      <c r="AD12">
        <v>581.34499999993227</v>
      </c>
      <c r="AE12">
        <v>581.34499999993625</v>
      </c>
      <c r="AF12">
        <v>581.34499999993182</v>
      </c>
      <c r="AG12">
        <v>581.34499999994205</v>
      </c>
      <c r="AH12">
        <v>581.34499999994091</v>
      </c>
      <c r="AI12">
        <v>581.34499999993261</v>
      </c>
      <c r="AJ12">
        <v>581.34499999993068</v>
      </c>
      <c r="AK12">
        <v>581.34499999992681</v>
      </c>
      <c r="AL12">
        <v>581.34499999993375</v>
      </c>
      <c r="AM12">
        <v>581.34499999993216</v>
      </c>
    </row>
    <row r="13" spans="1:56" x14ac:dyDescent="0.25">
      <c r="A13" s="66">
        <f ca="1">Exceedance!U13</f>
        <v>43101</v>
      </c>
      <c r="B13" s="273">
        <v>558.22600000015632</v>
      </c>
      <c r="C13" s="273">
        <v>558.22600000014722</v>
      </c>
      <c r="D13" s="273">
        <v>558.2260000001462</v>
      </c>
      <c r="E13">
        <v>558.22600000015086</v>
      </c>
      <c r="F13">
        <v>558.22600000014597</v>
      </c>
      <c r="G13">
        <v>558.22600000014597</v>
      </c>
      <c r="H13">
        <v>558.22600000015427</v>
      </c>
      <c r="I13">
        <v>558.22600000015632</v>
      </c>
      <c r="J13">
        <v>558.22600000015666</v>
      </c>
      <c r="K13">
        <v>558.22600000014631</v>
      </c>
      <c r="L13">
        <v>558.22600000014722</v>
      </c>
      <c r="M13">
        <v>558.2260000001537</v>
      </c>
      <c r="N13">
        <v>558.22600000014711</v>
      </c>
      <c r="O13">
        <v>558.22600000014893</v>
      </c>
      <c r="P13">
        <v>558.2260000001537</v>
      </c>
      <c r="Q13">
        <v>558.226000000147</v>
      </c>
      <c r="R13">
        <v>558.22600000015495</v>
      </c>
      <c r="S13">
        <v>558.22600000014063</v>
      </c>
      <c r="T13">
        <v>558.22600000015655</v>
      </c>
      <c r="U13">
        <v>558.22600000014722</v>
      </c>
      <c r="V13">
        <v>558.22600000015427</v>
      </c>
      <c r="W13">
        <v>558.22600000015575</v>
      </c>
      <c r="X13">
        <v>558.22600000015143</v>
      </c>
      <c r="Y13">
        <v>558.22600000015382</v>
      </c>
      <c r="Z13">
        <v>558.22600000015677</v>
      </c>
      <c r="AA13">
        <v>558.22600000015075</v>
      </c>
      <c r="AB13">
        <v>558.22600000014575</v>
      </c>
      <c r="AC13">
        <v>558.22600000015598</v>
      </c>
      <c r="AD13">
        <v>558.22600000014631</v>
      </c>
      <c r="AE13">
        <v>558.22600000015041</v>
      </c>
      <c r="AF13">
        <v>558.22600000014586</v>
      </c>
      <c r="AG13">
        <v>558.22600000015609</v>
      </c>
      <c r="AH13">
        <v>558.22600000015495</v>
      </c>
      <c r="AI13">
        <v>558.22600000014666</v>
      </c>
      <c r="AJ13">
        <v>558.22600000015655</v>
      </c>
      <c r="AK13">
        <v>558.22600000015245</v>
      </c>
      <c r="AL13">
        <v>558.22600000014802</v>
      </c>
      <c r="AM13">
        <v>558.22600000014631</v>
      </c>
    </row>
    <row r="14" spans="1:56" x14ac:dyDescent="0.25">
      <c r="A14" s="66">
        <f ca="1">Exceedance!U14</f>
        <v>43132</v>
      </c>
      <c r="B14" s="273">
        <v>543.05800000008082</v>
      </c>
      <c r="C14" s="273">
        <v>543.0580000000831</v>
      </c>
      <c r="D14" s="273">
        <v>543.05800000008196</v>
      </c>
      <c r="E14">
        <v>543.05800000008674</v>
      </c>
      <c r="F14">
        <v>543.05800000008185</v>
      </c>
      <c r="G14">
        <v>543.05800000008185</v>
      </c>
      <c r="H14">
        <v>543.05800000009015</v>
      </c>
      <c r="I14">
        <v>543.05800000008082</v>
      </c>
      <c r="J14">
        <v>543.05800000008117</v>
      </c>
      <c r="K14">
        <v>543.05800000008219</v>
      </c>
      <c r="L14">
        <v>543.0580000000831</v>
      </c>
      <c r="M14">
        <v>543.05800000008935</v>
      </c>
      <c r="N14">
        <v>543.05800000008298</v>
      </c>
      <c r="O14">
        <v>543.0580000000848</v>
      </c>
      <c r="P14">
        <v>543.05800000008935</v>
      </c>
      <c r="Q14">
        <v>543.05800000008287</v>
      </c>
      <c r="R14">
        <v>543.05800000007935</v>
      </c>
      <c r="S14">
        <v>543.05800000008776</v>
      </c>
      <c r="T14">
        <v>543.05800000008105</v>
      </c>
      <c r="U14">
        <v>543.0580000000831</v>
      </c>
      <c r="V14">
        <v>543.05800000009015</v>
      </c>
      <c r="W14">
        <v>543.05800000008026</v>
      </c>
      <c r="X14">
        <v>543.05800000008719</v>
      </c>
      <c r="Y14">
        <v>543.05800000008969</v>
      </c>
      <c r="Z14">
        <v>543.05800000008139</v>
      </c>
      <c r="AA14">
        <v>543.05800000008651</v>
      </c>
      <c r="AB14">
        <v>543.05800000008162</v>
      </c>
      <c r="AC14">
        <v>543.05800000008048</v>
      </c>
      <c r="AD14">
        <v>543.05800000008219</v>
      </c>
      <c r="AE14">
        <v>543.05800000008628</v>
      </c>
      <c r="AF14">
        <v>543.05800000008173</v>
      </c>
      <c r="AG14">
        <v>543.0580000000806</v>
      </c>
      <c r="AH14">
        <v>543.05800000007935</v>
      </c>
      <c r="AI14">
        <v>543.05800000008253</v>
      </c>
      <c r="AJ14">
        <v>543.05800000008105</v>
      </c>
      <c r="AK14">
        <v>543.05800000008821</v>
      </c>
      <c r="AL14">
        <v>543.05800000008378</v>
      </c>
      <c r="AM14">
        <v>543.05800000008207</v>
      </c>
    </row>
    <row r="15" spans="1:56" x14ac:dyDescent="0.25">
      <c r="A15" s="66">
        <f ca="1">Exceedance!U15</f>
        <v>43160</v>
      </c>
      <c r="B15" s="273">
        <v>539.29599999995037</v>
      </c>
      <c r="C15" s="273">
        <v>539.29599999995276</v>
      </c>
      <c r="D15" s="273">
        <v>539.29599999995185</v>
      </c>
      <c r="E15">
        <v>539.29599999995651</v>
      </c>
      <c r="F15">
        <v>539.29599999995162</v>
      </c>
      <c r="G15">
        <v>539.2959999999515</v>
      </c>
      <c r="H15">
        <v>539.2959999999598</v>
      </c>
      <c r="I15">
        <v>539.29599999995037</v>
      </c>
      <c r="J15">
        <v>539.29599999995071</v>
      </c>
      <c r="K15">
        <v>539.29599999995196</v>
      </c>
      <c r="L15">
        <v>539.29599999995276</v>
      </c>
      <c r="M15">
        <v>539.29599999995924</v>
      </c>
      <c r="N15">
        <v>539.29599999995276</v>
      </c>
      <c r="O15">
        <v>539.29599999995435</v>
      </c>
      <c r="P15">
        <v>539.29599999995912</v>
      </c>
      <c r="Q15">
        <v>539.29599999995253</v>
      </c>
      <c r="R15">
        <v>539.29599999994912</v>
      </c>
      <c r="S15">
        <v>539.29599999995753</v>
      </c>
      <c r="T15">
        <v>539.29599999995071</v>
      </c>
      <c r="U15">
        <v>539.29599999995287</v>
      </c>
      <c r="V15">
        <v>539.2959999999598</v>
      </c>
      <c r="W15">
        <v>539.2959999999498</v>
      </c>
      <c r="X15">
        <v>539.29599999995708</v>
      </c>
      <c r="Y15">
        <v>539.29599999995935</v>
      </c>
      <c r="Z15">
        <v>539.29599999995094</v>
      </c>
      <c r="AA15">
        <v>539.29599999995628</v>
      </c>
      <c r="AB15">
        <v>539.29599999995139</v>
      </c>
      <c r="AC15">
        <v>539.29599999995014</v>
      </c>
      <c r="AD15">
        <v>539.29599999995196</v>
      </c>
      <c r="AE15">
        <v>539.29599999995582</v>
      </c>
      <c r="AF15">
        <v>539.2959999999515</v>
      </c>
      <c r="AG15">
        <v>539.29599999995014</v>
      </c>
      <c r="AH15">
        <v>539.29599999994912</v>
      </c>
      <c r="AI15">
        <v>539.29599999995219</v>
      </c>
      <c r="AJ15">
        <v>539.29599999995071</v>
      </c>
      <c r="AK15">
        <v>539.29599999995798</v>
      </c>
      <c r="AL15">
        <v>539.29599999995355</v>
      </c>
      <c r="AM15">
        <v>539.29599999995196</v>
      </c>
    </row>
    <row r="16" spans="1:56" x14ac:dyDescent="0.25">
      <c r="A16" s="66">
        <f ca="1">Exceedance!U16</f>
        <v>43191</v>
      </c>
      <c r="B16" s="273">
        <v>570.3514830145358</v>
      </c>
      <c r="C16" s="273">
        <v>589.14700000134383</v>
      </c>
      <c r="D16" s="273">
        <v>588.43633403095157</v>
      </c>
      <c r="E16">
        <v>555.31400278636659</v>
      </c>
      <c r="F16">
        <v>542.96675685707658</v>
      </c>
      <c r="G16">
        <v>556.3741013801523</v>
      </c>
      <c r="H16">
        <v>589.14700000135088</v>
      </c>
      <c r="I16">
        <v>589.14700000134155</v>
      </c>
      <c r="J16">
        <v>589.14700000134189</v>
      </c>
      <c r="K16">
        <v>577.13646194883484</v>
      </c>
      <c r="L16">
        <v>589.14700000134383</v>
      </c>
      <c r="M16">
        <v>583.01377101306025</v>
      </c>
      <c r="N16">
        <v>570.94930467439383</v>
      </c>
      <c r="O16">
        <v>589.14700000134542</v>
      </c>
      <c r="P16">
        <v>589.14700000135019</v>
      </c>
      <c r="Q16">
        <v>589.14700000134371</v>
      </c>
      <c r="R16">
        <v>570.7487839145557</v>
      </c>
      <c r="S16">
        <v>589.1470000013486</v>
      </c>
      <c r="T16">
        <v>589.14700000134178</v>
      </c>
      <c r="U16">
        <v>571.45015526233317</v>
      </c>
      <c r="V16">
        <v>557.70927904827454</v>
      </c>
      <c r="W16">
        <v>589.14700000134098</v>
      </c>
      <c r="X16">
        <v>578.57103631274686</v>
      </c>
      <c r="Y16">
        <v>572.55482572076858</v>
      </c>
      <c r="Z16">
        <v>569.17883339105322</v>
      </c>
      <c r="AA16">
        <v>589.14700000134724</v>
      </c>
      <c r="AB16">
        <v>584.26543881926159</v>
      </c>
      <c r="AC16">
        <v>589.14700000134121</v>
      </c>
      <c r="AD16">
        <v>589.14700000134292</v>
      </c>
      <c r="AE16">
        <v>588.97933904620982</v>
      </c>
      <c r="AF16">
        <v>589.14700000134258</v>
      </c>
      <c r="AG16">
        <v>574.32529818269086</v>
      </c>
      <c r="AH16">
        <v>589.14700000135133</v>
      </c>
      <c r="AI16">
        <v>589.14700000134314</v>
      </c>
      <c r="AJ16">
        <v>555.47695355042197</v>
      </c>
      <c r="AK16">
        <v>573.96040672656693</v>
      </c>
      <c r="AL16">
        <v>586.66880193461827</v>
      </c>
      <c r="AM16">
        <v>578.52405024285576</v>
      </c>
    </row>
    <row r="17" spans="1:39" x14ac:dyDescent="0.25">
      <c r="A17" s="66">
        <f ca="1">Exceedance!U17</f>
        <v>43221</v>
      </c>
      <c r="B17" s="273">
        <v>620.79499999974075</v>
      </c>
      <c r="C17" s="273">
        <v>603.46965523729102</v>
      </c>
      <c r="D17" s="273">
        <v>620.79500000134942</v>
      </c>
      <c r="E17">
        <v>585.11873007417626</v>
      </c>
      <c r="F17">
        <v>530.85541942670557</v>
      </c>
      <c r="G17">
        <v>620.79499999974746</v>
      </c>
      <c r="H17">
        <v>620.79500000131713</v>
      </c>
      <c r="I17">
        <v>620.7950000013077</v>
      </c>
      <c r="J17">
        <v>620.79500000130804</v>
      </c>
      <c r="K17">
        <v>620.79500000194162</v>
      </c>
      <c r="L17">
        <v>620.79500000130997</v>
      </c>
      <c r="M17">
        <v>612.81031015456244</v>
      </c>
      <c r="N17">
        <v>607.80600741583009</v>
      </c>
      <c r="O17">
        <v>620.79500000131168</v>
      </c>
      <c r="P17">
        <v>620.79500000131645</v>
      </c>
      <c r="Q17">
        <v>620.79500000130986</v>
      </c>
      <c r="R17">
        <v>477.60527297321852</v>
      </c>
      <c r="S17">
        <v>607.11230857059218</v>
      </c>
      <c r="T17">
        <v>620.79500000130804</v>
      </c>
      <c r="U17">
        <v>620.7949999997453</v>
      </c>
      <c r="V17">
        <v>620.79499999974587</v>
      </c>
      <c r="W17">
        <v>620.79500000130724</v>
      </c>
      <c r="X17">
        <v>620.79500000185556</v>
      </c>
      <c r="Y17">
        <v>576.93578680101223</v>
      </c>
      <c r="Z17">
        <v>620.79499999974018</v>
      </c>
      <c r="AA17">
        <v>620.79500000131361</v>
      </c>
      <c r="AB17">
        <v>620.79500000155144</v>
      </c>
      <c r="AC17">
        <v>620.79500000130747</v>
      </c>
      <c r="AD17">
        <v>620.79500000130918</v>
      </c>
      <c r="AE17">
        <v>616.43548543230645</v>
      </c>
      <c r="AF17">
        <v>620.79500000130884</v>
      </c>
      <c r="AG17">
        <v>597.40744796310184</v>
      </c>
      <c r="AH17">
        <v>466.80320120005359</v>
      </c>
      <c r="AI17">
        <v>620.79500000130952</v>
      </c>
      <c r="AJ17">
        <v>607.16754276162703</v>
      </c>
      <c r="AK17">
        <v>620.79499999974496</v>
      </c>
      <c r="AL17">
        <v>606.2672998223793</v>
      </c>
      <c r="AM17">
        <v>606.35283184609352</v>
      </c>
    </row>
    <row r="18" spans="1:39" x14ac:dyDescent="0.25">
      <c r="A18" s="66">
        <f ca="1">Exceedance!U18</f>
        <v>43252</v>
      </c>
      <c r="B18" s="273">
        <v>728.03551365041847</v>
      </c>
      <c r="C18" s="273">
        <v>802.48759999974413</v>
      </c>
      <c r="D18" s="273">
        <v>802.48759999975073</v>
      </c>
      <c r="E18">
        <v>802.48759999974391</v>
      </c>
      <c r="F18">
        <v>802.48759999974493</v>
      </c>
      <c r="G18">
        <v>802.48759999975073</v>
      </c>
      <c r="H18">
        <v>802.48759999975459</v>
      </c>
      <c r="I18">
        <v>802.48759999974493</v>
      </c>
      <c r="J18">
        <v>802.48759999974538</v>
      </c>
      <c r="K18">
        <v>721.39049315726049</v>
      </c>
      <c r="L18">
        <v>698.11902590918635</v>
      </c>
      <c r="M18">
        <v>716.33375568721999</v>
      </c>
      <c r="N18">
        <v>802.48759999975425</v>
      </c>
      <c r="O18">
        <v>741.14267325233686</v>
      </c>
      <c r="P18">
        <v>802.4875999997538</v>
      </c>
      <c r="Q18">
        <v>769.81237496388303</v>
      </c>
      <c r="R18">
        <v>802.48759999973936</v>
      </c>
      <c r="S18">
        <v>802.48759999974789</v>
      </c>
      <c r="T18">
        <v>802.4875999997455</v>
      </c>
      <c r="U18">
        <v>786.22621349162341</v>
      </c>
      <c r="V18">
        <v>802.48759999974914</v>
      </c>
      <c r="W18">
        <v>726.20433380039219</v>
      </c>
      <c r="X18">
        <v>750.60115965630553</v>
      </c>
      <c r="Y18">
        <v>557.36327921573456</v>
      </c>
      <c r="Z18">
        <v>781.11875908353204</v>
      </c>
      <c r="AA18">
        <v>709.98263694404523</v>
      </c>
      <c r="AB18">
        <v>802.4875999997497</v>
      </c>
      <c r="AC18">
        <v>752.33722253106248</v>
      </c>
      <c r="AD18">
        <v>781.2197087534804</v>
      </c>
      <c r="AE18">
        <v>802.48759999974675</v>
      </c>
      <c r="AF18">
        <v>802.48759999974607</v>
      </c>
      <c r="AG18">
        <v>785.05507318694015</v>
      </c>
      <c r="AH18">
        <v>802.48759999974277</v>
      </c>
      <c r="AI18">
        <v>597.71037893475682</v>
      </c>
      <c r="AJ18">
        <v>672.26574723963586</v>
      </c>
      <c r="AK18">
        <v>802.48759999974823</v>
      </c>
      <c r="AL18">
        <v>802.48759999974584</v>
      </c>
      <c r="AM18">
        <v>647.23583376252316</v>
      </c>
    </row>
    <row r="19" spans="1:39" x14ac:dyDescent="0.25">
      <c r="A19" s="66">
        <f ca="1">Exceedance!U19</f>
        <v>43282</v>
      </c>
      <c r="B19" s="273">
        <v>692.97183075768908</v>
      </c>
      <c r="C19" s="273">
        <v>802.48759999975744</v>
      </c>
      <c r="D19" s="273">
        <v>802.48759999976437</v>
      </c>
      <c r="E19">
        <v>802.48759999975732</v>
      </c>
      <c r="F19">
        <v>802.48759999975823</v>
      </c>
      <c r="G19">
        <v>802.48759999976437</v>
      </c>
      <c r="H19">
        <v>802.48759999975459</v>
      </c>
      <c r="I19">
        <v>802.48759999975846</v>
      </c>
      <c r="J19">
        <v>802.48759999975891</v>
      </c>
      <c r="K19">
        <v>694.40425938176656</v>
      </c>
      <c r="L19">
        <v>664.81028949063455</v>
      </c>
      <c r="M19">
        <v>689.97605635275715</v>
      </c>
      <c r="N19">
        <v>802.48759999975425</v>
      </c>
      <c r="O19">
        <v>722.29282982728114</v>
      </c>
      <c r="P19">
        <v>802.4875999997538</v>
      </c>
      <c r="Q19">
        <v>747.6696205709253</v>
      </c>
      <c r="R19">
        <v>802.4875999997663</v>
      </c>
      <c r="S19">
        <v>802.48759999976141</v>
      </c>
      <c r="T19">
        <v>802.48759999975903</v>
      </c>
      <c r="U19">
        <v>789.93821597414308</v>
      </c>
      <c r="V19">
        <v>802.48759999976255</v>
      </c>
      <c r="W19">
        <v>690.30879991863037</v>
      </c>
      <c r="X19">
        <v>718.98312700829626</v>
      </c>
      <c r="Y19">
        <v>481.51661917795877</v>
      </c>
      <c r="Z19">
        <v>754.63780264914499</v>
      </c>
      <c r="AA19">
        <v>677.10020799483823</v>
      </c>
      <c r="AB19">
        <v>802.48759999976323</v>
      </c>
      <c r="AC19">
        <v>732.94781382200995</v>
      </c>
      <c r="AD19">
        <v>769.02036369796315</v>
      </c>
      <c r="AE19">
        <v>802.48759999976028</v>
      </c>
      <c r="AF19">
        <v>802.48759999975971</v>
      </c>
      <c r="AG19">
        <v>767.66842967307014</v>
      </c>
      <c r="AH19">
        <v>802.4875999997563</v>
      </c>
      <c r="AI19">
        <v>530.87148891053073</v>
      </c>
      <c r="AJ19">
        <v>630.24404755035857</v>
      </c>
      <c r="AK19">
        <v>802.48759999976164</v>
      </c>
      <c r="AL19">
        <v>802.48759999975937</v>
      </c>
      <c r="AM19">
        <v>604.84049194577585</v>
      </c>
    </row>
    <row r="20" spans="1:39" x14ac:dyDescent="0.25">
      <c r="A20" s="66">
        <f ca="1">Exceedance!U20</f>
        <v>43313</v>
      </c>
      <c r="B20" s="273">
        <v>648.06835736692699</v>
      </c>
      <c r="C20" s="273">
        <v>776.65953542913837</v>
      </c>
      <c r="D20" s="273">
        <v>759.46648652356771</v>
      </c>
      <c r="E20">
        <v>785.57196419297918</v>
      </c>
      <c r="F20">
        <v>781.58256012335789</v>
      </c>
      <c r="G20">
        <v>826.66476601418287</v>
      </c>
      <c r="H20">
        <v>756.91852420126713</v>
      </c>
      <c r="I20">
        <v>763.75674438766532</v>
      </c>
      <c r="J20">
        <v>754.2656056976175</v>
      </c>
      <c r="K20">
        <v>646.59879188230127</v>
      </c>
      <c r="L20">
        <v>622.08973221602798</v>
      </c>
      <c r="M20">
        <v>639.39794437972785</v>
      </c>
      <c r="N20">
        <v>752.96613667185181</v>
      </c>
      <c r="O20">
        <v>687.26327735205848</v>
      </c>
      <c r="P20">
        <v>765.79791761820331</v>
      </c>
      <c r="Q20">
        <v>704.22612876241828</v>
      </c>
      <c r="R20">
        <v>829.78779999964888</v>
      </c>
      <c r="S20">
        <v>749.67448238231702</v>
      </c>
      <c r="T20">
        <v>776.94941907067675</v>
      </c>
      <c r="U20">
        <v>723.83106696505195</v>
      </c>
      <c r="V20">
        <v>778.74769724697353</v>
      </c>
      <c r="W20">
        <v>647.35856156063255</v>
      </c>
      <c r="X20">
        <v>679.74654496221615</v>
      </c>
      <c r="Y20">
        <v>412.70692965252283</v>
      </c>
      <c r="Z20">
        <v>711.88867415552215</v>
      </c>
      <c r="AA20">
        <v>625.10696262847273</v>
      </c>
      <c r="AB20">
        <v>750.764132545243</v>
      </c>
      <c r="AC20">
        <v>700.7969190580618</v>
      </c>
      <c r="AD20">
        <v>720.01199999735354</v>
      </c>
      <c r="AE20">
        <v>779.74129841830825</v>
      </c>
      <c r="AF20">
        <v>748.08713317123272</v>
      </c>
      <c r="AG20">
        <v>720.01199999741982</v>
      </c>
      <c r="AH20">
        <v>766.86848398936684</v>
      </c>
      <c r="AI20">
        <v>468.02873043985932</v>
      </c>
      <c r="AJ20">
        <v>577.47890782976947</v>
      </c>
      <c r="AK20">
        <v>757.36834087981185</v>
      </c>
      <c r="AL20">
        <v>743.72380662603939</v>
      </c>
      <c r="AM20">
        <v>546.25112619594756</v>
      </c>
    </row>
    <row r="21" spans="1:39" x14ac:dyDescent="0.25">
      <c r="A21" s="66">
        <f ca="1">Exceedance!U21</f>
        <v>43344</v>
      </c>
      <c r="B21" s="273">
        <v>607.5450084028713</v>
      </c>
      <c r="C21" s="273">
        <v>716.92644388024348</v>
      </c>
      <c r="D21" s="273">
        <v>690.7877840074882</v>
      </c>
      <c r="E21">
        <v>757.31861194087435</v>
      </c>
      <c r="F21">
        <v>719.78784116656743</v>
      </c>
      <c r="G21">
        <v>800.36018619368531</v>
      </c>
      <c r="H21">
        <v>715.51385375186817</v>
      </c>
      <c r="I21">
        <v>730.65388666403396</v>
      </c>
      <c r="J21">
        <v>690.72177466981873</v>
      </c>
      <c r="K21">
        <v>615.23537802154272</v>
      </c>
      <c r="L21">
        <v>590.15234380099798</v>
      </c>
      <c r="M21">
        <v>606.55811751935812</v>
      </c>
      <c r="N21">
        <v>685.02660111277248</v>
      </c>
      <c r="O21">
        <v>644.99299999841048</v>
      </c>
      <c r="P21">
        <v>720.79243337563162</v>
      </c>
      <c r="Q21">
        <v>644.99299999786365</v>
      </c>
      <c r="R21">
        <v>793.07368380055073</v>
      </c>
      <c r="S21">
        <v>687.85921001044881</v>
      </c>
      <c r="T21">
        <v>735.60036601306865</v>
      </c>
      <c r="U21">
        <v>648.34784217000629</v>
      </c>
      <c r="V21">
        <v>723.18990069873735</v>
      </c>
      <c r="W21">
        <v>613.15161955218468</v>
      </c>
      <c r="X21">
        <v>641.50013550304493</v>
      </c>
      <c r="Y21">
        <v>362.32965044511741</v>
      </c>
      <c r="Z21">
        <v>666.04247902706925</v>
      </c>
      <c r="AA21">
        <v>593.06261029759673</v>
      </c>
      <c r="AB21">
        <v>684.04569886848719</v>
      </c>
      <c r="AC21">
        <v>644.99299999797688</v>
      </c>
      <c r="AD21">
        <v>664.26581928688893</v>
      </c>
      <c r="AE21">
        <v>727.54178720298432</v>
      </c>
      <c r="AF21">
        <v>678.67139280739025</v>
      </c>
      <c r="AG21">
        <v>644.99299999976938</v>
      </c>
      <c r="AH21">
        <v>705.84535016635471</v>
      </c>
      <c r="AI21">
        <v>416.68209467433149</v>
      </c>
      <c r="AJ21">
        <v>565.15471107084022</v>
      </c>
      <c r="AK21">
        <v>708.45174676920738</v>
      </c>
      <c r="AL21">
        <v>675.31961337604355</v>
      </c>
      <c r="AM21">
        <v>499.76238382135017</v>
      </c>
    </row>
    <row r="22" spans="1:39" x14ac:dyDescent="0.25">
      <c r="A22" s="66">
        <f ca="1">Exceedance!U22</f>
        <v>43374</v>
      </c>
      <c r="B22" s="273">
        <v>598.95084052642369</v>
      </c>
      <c r="C22" s="273">
        <v>641.81185186793357</v>
      </c>
      <c r="D22" s="273">
        <v>632.8449999998644</v>
      </c>
      <c r="E22">
        <v>689.32825666950703</v>
      </c>
      <c r="F22">
        <v>639.2412011035758</v>
      </c>
      <c r="G22">
        <v>755.84755749925216</v>
      </c>
      <c r="H22">
        <v>682.31530218755177</v>
      </c>
      <c r="I22">
        <v>681.99674766861233</v>
      </c>
      <c r="J22">
        <v>632.84499999986735</v>
      </c>
      <c r="K22">
        <v>602.98167630529588</v>
      </c>
      <c r="L22">
        <v>579.85285406437049</v>
      </c>
      <c r="M22">
        <v>613.22754935000148</v>
      </c>
      <c r="N22">
        <v>632.84499999990328</v>
      </c>
      <c r="O22">
        <v>632.84500000012747</v>
      </c>
      <c r="P22">
        <v>654.43394918660522</v>
      </c>
      <c r="Q22">
        <v>632.84500000012588</v>
      </c>
      <c r="R22">
        <v>741.15925007118881</v>
      </c>
      <c r="S22">
        <v>632.84499999988213</v>
      </c>
      <c r="T22">
        <v>686.87249527751078</v>
      </c>
      <c r="U22">
        <v>632.84500000010462</v>
      </c>
      <c r="V22">
        <v>644.98865302749527</v>
      </c>
      <c r="W22">
        <v>604.55542660446179</v>
      </c>
      <c r="X22">
        <v>627.93370567780892</v>
      </c>
      <c r="Y22">
        <v>351.32128901536095</v>
      </c>
      <c r="Z22">
        <v>632.84500000000514</v>
      </c>
      <c r="AA22">
        <v>587.60771565719915</v>
      </c>
      <c r="AB22">
        <v>632.84499999990987</v>
      </c>
      <c r="AC22">
        <v>632.84500000013009</v>
      </c>
      <c r="AD22">
        <v>632.84500000001685</v>
      </c>
      <c r="AE22">
        <v>657.93151432897082</v>
      </c>
      <c r="AF22">
        <v>632.84499999993363</v>
      </c>
      <c r="AG22">
        <v>632.84500000012952</v>
      </c>
      <c r="AH22">
        <v>632.84499999978755</v>
      </c>
      <c r="AI22">
        <v>393.90718294616516</v>
      </c>
      <c r="AJ22">
        <v>573.49447732914359</v>
      </c>
      <c r="AK22">
        <v>659.12861079261688</v>
      </c>
      <c r="AL22">
        <v>632.8449999999624</v>
      </c>
      <c r="AM22">
        <v>485.25918364600489</v>
      </c>
    </row>
    <row r="23" spans="1:39" x14ac:dyDescent="0.25">
      <c r="A23" s="66">
        <f ca="1">Exceedance!U23</f>
        <v>43405</v>
      </c>
      <c r="B23" s="273">
        <v>616.05070705994774</v>
      </c>
      <c r="C23" s="273">
        <v>620.79499999973916</v>
      </c>
      <c r="D23" s="273">
        <v>620.7949999997345</v>
      </c>
      <c r="E23">
        <v>620.79499999970596</v>
      </c>
      <c r="F23">
        <v>620.79499999973063</v>
      </c>
      <c r="G23">
        <v>694.29675834101351</v>
      </c>
      <c r="H23">
        <v>620.79499999971631</v>
      </c>
      <c r="I23">
        <v>620.79499999971347</v>
      </c>
      <c r="J23">
        <v>620.79499999973746</v>
      </c>
      <c r="K23">
        <v>611.80704734323649</v>
      </c>
      <c r="L23">
        <v>592.39132036594401</v>
      </c>
      <c r="M23">
        <v>620.79499999974735</v>
      </c>
      <c r="N23">
        <v>620.794999999737</v>
      </c>
      <c r="O23">
        <v>620.79499999974485</v>
      </c>
      <c r="P23">
        <v>620.79499999972336</v>
      </c>
      <c r="Q23">
        <v>620.79499999974325</v>
      </c>
      <c r="R23">
        <v>670.08074462077138</v>
      </c>
      <c r="S23">
        <v>620.79499999974007</v>
      </c>
      <c r="T23">
        <v>620.79499999970551</v>
      </c>
      <c r="U23">
        <v>620.79499999973427</v>
      </c>
      <c r="V23">
        <v>620.79499999972836</v>
      </c>
      <c r="W23">
        <v>619.81851301832205</v>
      </c>
      <c r="X23">
        <v>620.79499999974689</v>
      </c>
      <c r="Y23">
        <v>356.75156607414772</v>
      </c>
      <c r="Z23">
        <v>620.79499999974291</v>
      </c>
      <c r="AA23">
        <v>607.54273245981585</v>
      </c>
      <c r="AB23">
        <v>620.79499999974382</v>
      </c>
      <c r="AC23">
        <v>620.79499999973564</v>
      </c>
      <c r="AD23">
        <v>620.79499999974246</v>
      </c>
      <c r="AE23">
        <v>620.79499999972779</v>
      </c>
      <c r="AF23">
        <v>620.79499999974348</v>
      </c>
      <c r="AG23">
        <v>620.79499999973507</v>
      </c>
      <c r="AH23">
        <v>620.79499999974155</v>
      </c>
      <c r="AI23">
        <v>396.93771086603721</v>
      </c>
      <c r="AJ23">
        <v>590.55070157062562</v>
      </c>
      <c r="AK23">
        <v>620.7949999997287</v>
      </c>
      <c r="AL23">
        <v>620.79499999973621</v>
      </c>
      <c r="AM23">
        <v>498.6743155542855</v>
      </c>
    </row>
    <row r="24" spans="1:39" x14ac:dyDescent="0.25">
      <c r="A24" s="66">
        <f ca="1">Exceedance!U24</f>
        <v>43435</v>
      </c>
      <c r="B24" s="273">
        <v>581.34499999993648</v>
      </c>
      <c r="C24" s="273">
        <v>581.34499999994159</v>
      </c>
      <c r="D24" s="273">
        <v>581.3449999999367</v>
      </c>
      <c r="E24">
        <v>581.34499999993204</v>
      </c>
      <c r="F24">
        <v>581.34499999993295</v>
      </c>
      <c r="G24">
        <v>621.16314044544686</v>
      </c>
      <c r="H24">
        <v>581.34499999994239</v>
      </c>
      <c r="I24">
        <v>581.34499999993966</v>
      </c>
      <c r="J24">
        <v>581.34499999993977</v>
      </c>
      <c r="K24">
        <v>581.3449999999342</v>
      </c>
      <c r="L24">
        <v>581.34499999994603</v>
      </c>
      <c r="M24">
        <v>581.34499999993795</v>
      </c>
      <c r="N24">
        <v>581.34499999993932</v>
      </c>
      <c r="O24">
        <v>581.34499999993523</v>
      </c>
      <c r="P24">
        <v>581.34499999993773</v>
      </c>
      <c r="Q24">
        <v>581.34499999993375</v>
      </c>
      <c r="R24">
        <v>592.58148904158429</v>
      </c>
      <c r="S24">
        <v>581.34499999994227</v>
      </c>
      <c r="T24">
        <v>581.3449999999317</v>
      </c>
      <c r="U24">
        <v>581.34499999993659</v>
      </c>
      <c r="V24">
        <v>581.34499999993068</v>
      </c>
      <c r="W24">
        <v>581.34499999993807</v>
      </c>
      <c r="X24">
        <v>581.34499999993739</v>
      </c>
      <c r="Y24">
        <v>358.80074270584254</v>
      </c>
      <c r="Z24">
        <v>581.34499999993329</v>
      </c>
      <c r="AA24">
        <v>581.34499999993852</v>
      </c>
      <c r="AB24">
        <v>581.3449999999342</v>
      </c>
      <c r="AC24">
        <v>581.34499999993795</v>
      </c>
      <c r="AD24">
        <v>581.34499999993307</v>
      </c>
      <c r="AE24">
        <v>581.34499999994216</v>
      </c>
      <c r="AF24">
        <v>581.34499999993398</v>
      </c>
      <c r="AG24">
        <v>581.34499999993739</v>
      </c>
      <c r="AH24">
        <v>581.34499999993204</v>
      </c>
      <c r="AI24">
        <v>398.91817909227069</v>
      </c>
      <c r="AJ24">
        <v>581.34499999994318</v>
      </c>
      <c r="AK24">
        <v>581.34499999993102</v>
      </c>
      <c r="AL24">
        <v>581.34499999993841</v>
      </c>
      <c r="AM24">
        <v>504.73928744537648</v>
      </c>
    </row>
    <row r="25" spans="1:39" x14ac:dyDescent="0.25">
      <c r="A25" s="66">
        <f ca="1">Exceedance!U25</f>
        <v>43466</v>
      </c>
      <c r="B25" s="273">
        <v>558.22600000015041</v>
      </c>
      <c r="C25" s="273">
        <v>558.22600000015564</v>
      </c>
      <c r="D25" s="273">
        <v>558.22600000015086</v>
      </c>
      <c r="E25">
        <v>558.22600000014609</v>
      </c>
      <c r="F25">
        <v>558.226000000147</v>
      </c>
      <c r="G25">
        <v>558.22600000013745</v>
      </c>
      <c r="H25">
        <v>558.22600000015655</v>
      </c>
      <c r="I25">
        <v>558.22600000015382</v>
      </c>
      <c r="J25">
        <v>558.22600000015393</v>
      </c>
      <c r="K25">
        <v>558.22600000014836</v>
      </c>
      <c r="L25">
        <v>558.22600000014859</v>
      </c>
      <c r="M25">
        <v>558.226000000152</v>
      </c>
      <c r="N25">
        <v>558.22600000015348</v>
      </c>
      <c r="O25">
        <v>558.22600000014938</v>
      </c>
      <c r="P25">
        <v>558.22600000015177</v>
      </c>
      <c r="Q25">
        <v>558.22600000014802</v>
      </c>
      <c r="R25">
        <v>558.22600000014916</v>
      </c>
      <c r="S25">
        <v>558.22600000015643</v>
      </c>
      <c r="T25">
        <v>558.22600000014575</v>
      </c>
      <c r="U25">
        <v>558.22600000015063</v>
      </c>
      <c r="V25">
        <v>558.22600000015643</v>
      </c>
      <c r="W25">
        <v>558.22600000015211</v>
      </c>
      <c r="X25">
        <v>558.22600000015143</v>
      </c>
      <c r="Y25">
        <v>358.84568769873243</v>
      </c>
      <c r="Z25">
        <v>558.22600000014734</v>
      </c>
      <c r="AA25">
        <v>558.22600000015268</v>
      </c>
      <c r="AB25">
        <v>558.22600000014836</v>
      </c>
      <c r="AC25">
        <v>558.226000000152</v>
      </c>
      <c r="AD25">
        <v>558.22600000014711</v>
      </c>
      <c r="AE25">
        <v>558.2260000001562</v>
      </c>
      <c r="AF25">
        <v>558.22600000014825</v>
      </c>
      <c r="AG25">
        <v>558.22600000015143</v>
      </c>
      <c r="AH25">
        <v>558.22600000014609</v>
      </c>
      <c r="AI25">
        <v>399.12041627815762</v>
      </c>
      <c r="AJ25">
        <v>558.22600000014575</v>
      </c>
      <c r="AK25">
        <v>558.22600000015666</v>
      </c>
      <c r="AL25">
        <v>558.22600000015245</v>
      </c>
      <c r="AM25">
        <v>507.36052799619705</v>
      </c>
    </row>
    <row r="26" spans="1:39" x14ac:dyDescent="0.25">
      <c r="A26" s="66">
        <f ca="1">Exceedance!U26</f>
        <v>43497</v>
      </c>
      <c r="B26" s="273">
        <v>543.05800000008628</v>
      </c>
      <c r="C26" s="273">
        <v>543.05800000008014</v>
      </c>
      <c r="D26" s="273">
        <v>543.05800000008662</v>
      </c>
      <c r="E26">
        <v>543.05800000008196</v>
      </c>
      <c r="F26">
        <v>543.05800000008287</v>
      </c>
      <c r="G26">
        <v>543.0580000000848</v>
      </c>
      <c r="H26">
        <v>543.05800000008105</v>
      </c>
      <c r="I26">
        <v>543.05800000008969</v>
      </c>
      <c r="J26">
        <v>543.05800000008981</v>
      </c>
      <c r="K26">
        <v>543.05800000008412</v>
      </c>
      <c r="L26">
        <v>543.05800000008423</v>
      </c>
      <c r="M26">
        <v>543.05800000008787</v>
      </c>
      <c r="N26">
        <v>543.05800000008924</v>
      </c>
      <c r="O26">
        <v>543.05800000008526</v>
      </c>
      <c r="P26">
        <v>543.05800000008765</v>
      </c>
      <c r="Q26">
        <v>543.05800000008367</v>
      </c>
      <c r="R26">
        <v>543.05800000008503</v>
      </c>
      <c r="S26">
        <v>543.05800000008094</v>
      </c>
      <c r="T26">
        <v>543.05800000008162</v>
      </c>
      <c r="U26">
        <v>543.05800000008651</v>
      </c>
      <c r="V26">
        <v>543.05800000008082</v>
      </c>
      <c r="W26">
        <v>543.05800000008799</v>
      </c>
      <c r="X26">
        <v>543.0580000000873</v>
      </c>
      <c r="Y26">
        <v>360.92685698392512</v>
      </c>
      <c r="Z26">
        <v>543.05800000008321</v>
      </c>
      <c r="AA26">
        <v>543.05800000008855</v>
      </c>
      <c r="AB26">
        <v>543.05800000008412</v>
      </c>
      <c r="AC26">
        <v>543.05800000008787</v>
      </c>
      <c r="AD26">
        <v>543.05800000008298</v>
      </c>
      <c r="AE26">
        <v>543.05800000008082</v>
      </c>
      <c r="AF26">
        <v>543.05800000008401</v>
      </c>
      <c r="AG26">
        <v>543.0580000000873</v>
      </c>
      <c r="AH26">
        <v>543.05800000008196</v>
      </c>
      <c r="AI26">
        <v>396.02964229025724</v>
      </c>
      <c r="AJ26">
        <v>543.05800000008151</v>
      </c>
      <c r="AK26">
        <v>543.05800000008117</v>
      </c>
      <c r="AL26">
        <v>543.05800000008833</v>
      </c>
      <c r="AM26">
        <v>506.20488768145151</v>
      </c>
    </row>
    <row r="27" spans="1:39" x14ac:dyDescent="0.25">
      <c r="A27" s="66">
        <f ca="1">Exceedance!U27</f>
        <v>43525</v>
      </c>
      <c r="B27" s="273">
        <v>539.29599999995594</v>
      </c>
      <c r="C27" s="273">
        <v>539.2959999999498</v>
      </c>
      <c r="D27" s="273">
        <v>539.29599999995651</v>
      </c>
      <c r="E27">
        <v>539.29599999995173</v>
      </c>
      <c r="F27">
        <v>539.29599999995253</v>
      </c>
      <c r="G27">
        <v>539.29599999995446</v>
      </c>
      <c r="H27">
        <v>539.29599999995071</v>
      </c>
      <c r="I27">
        <v>539.29599999995935</v>
      </c>
      <c r="J27">
        <v>539.29599999995935</v>
      </c>
      <c r="K27">
        <v>539.29599999995389</v>
      </c>
      <c r="L27">
        <v>539.29599999995401</v>
      </c>
      <c r="M27">
        <v>539.29599999995764</v>
      </c>
      <c r="N27">
        <v>539.29599999995901</v>
      </c>
      <c r="O27">
        <v>539.29599999995492</v>
      </c>
      <c r="P27">
        <v>539.2959999999573</v>
      </c>
      <c r="Q27">
        <v>539.29599999995355</v>
      </c>
      <c r="R27">
        <v>539.29599999995469</v>
      </c>
      <c r="S27">
        <v>539.2959999999506</v>
      </c>
      <c r="T27">
        <v>539.29599999995139</v>
      </c>
      <c r="U27">
        <v>539.29599999995617</v>
      </c>
      <c r="V27">
        <v>539.2959999999506</v>
      </c>
      <c r="W27">
        <v>539.29599999995776</v>
      </c>
      <c r="X27">
        <v>539.29599999995708</v>
      </c>
      <c r="Y27">
        <v>371.51947439668294</v>
      </c>
      <c r="Z27">
        <v>539.29599999995298</v>
      </c>
      <c r="AA27">
        <v>539.29599999995821</v>
      </c>
      <c r="AB27">
        <v>539.29599999995378</v>
      </c>
      <c r="AC27">
        <v>539.29599999995764</v>
      </c>
      <c r="AD27">
        <v>539.29599999995264</v>
      </c>
      <c r="AE27">
        <v>539.29599999995037</v>
      </c>
      <c r="AF27">
        <v>539.29599999995366</v>
      </c>
      <c r="AG27">
        <v>539.29599999995708</v>
      </c>
      <c r="AH27">
        <v>539.29599999995162</v>
      </c>
      <c r="AI27">
        <v>396.29247610471748</v>
      </c>
      <c r="AJ27">
        <v>539.29599999995139</v>
      </c>
      <c r="AK27">
        <v>539.29599999995071</v>
      </c>
      <c r="AL27">
        <v>539.2959999999581</v>
      </c>
      <c r="AM27">
        <v>514.5519126923308</v>
      </c>
    </row>
    <row r="28" spans="1:39" x14ac:dyDescent="0.25">
      <c r="A28" s="66">
        <f ca="1">Exceedance!U28</f>
        <v>43556</v>
      </c>
      <c r="B28" s="273">
        <v>588.43633403095589</v>
      </c>
      <c r="C28" s="273">
        <v>588.43633403094975</v>
      </c>
      <c r="D28" s="273">
        <v>588.43633403095623</v>
      </c>
      <c r="E28">
        <v>539.86970482683046</v>
      </c>
      <c r="F28">
        <v>547.53178319001734</v>
      </c>
      <c r="G28">
        <v>589.14700000134553</v>
      </c>
      <c r="H28">
        <v>589.14700000134189</v>
      </c>
      <c r="I28">
        <v>589.14700000135053</v>
      </c>
      <c r="J28">
        <v>573.71547958478152</v>
      </c>
      <c r="K28">
        <v>589.14700000134496</v>
      </c>
      <c r="L28">
        <v>576.77057079008591</v>
      </c>
      <c r="M28">
        <v>552.91872807147695</v>
      </c>
      <c r="N28">
        <v>589.14700000135008</v>
      </c>
      <c r="O28">
        <v>589.1470000013461</v>
      </c>
      <c r="P28">
        <v>589.14700000134837</v>
      </c>
      <c r="Q28">
        <v>562.11737001002439</v>
      </c>
      <c r="R28">
        <v>589.14700000134565</v>
      </c>
      <c r="S28">
        <v>589.14700000134167</v>
      </c>
      <c r="T28">
        <v>573.1276548363079</v>
      </c>
      <c r="U28">
        <v>551.82905844455831</v>
      </c>
      <c r="V28">
        <v>589.14700000134167</v>
      </c>
      <c r="W28">
        <v>567.0822109619935</v>
      </c>
      <c r="X28">
        <v>558.11990497673753</v>
      </c>
      <c r="Y28">
        <v>386.13783082006773</v>
      </c>
      <c r="Z28">
        <v>589.14700000134405</v>
      </c>
      <c r="AA28">
        <v>568.94618294642237</v>
      </c>
      <c r="AB28">
        <v>589.14700000134496</v>
      </c>
      <c r="AC28">
        <v>589.14700000134883</v>
      </c>
      <c r="AD28">
        <v>578.80239639832348</v>
      </c>
      <c r="AE28">
        <v>589.14700000134144</v>
      </c>
      <c r="AF28">
        <v>567.29639685084692</v>
      </c>
      <c r="AG28">
        <v>587.97745550594686</v>
      </c>
      <c r="AH28">
        <v>589.14700000134258</v>
      </c>
      <c r="AI28">
        <v>400.70354980764358</v>
      </c>
      <c r="AJ28">
        <v>554.61849285358051</v>
      </c>
      <c r="AK28">
        <v>583.15073466277283</v>
      </c>
      <c r="AL28">
        <v>564.73316516640921</v>
      </c>
      <c r="AM28">
        <v>516.4168314637775</v>
      </c>
    </row>
    <row r="29" spans="1:39" x14ac:dyDescent="0.25">
      <c r="A29" s="66">
        <f ca="1">Exceedance!U29</f>
        <v>43586</v>
      </c>
      <c r="B29" s="273">
        <v>620.79500000134203</v>
      </c>
      <c r="C29" s="273">
        <v>620.79500000134738</v>
      </c>
      <c r="D29" s="273">
        <v>620.79500000134237</v>
      </c>
      <c r="E29">
        <v>537.39689458275802</v>
      </c>
      <c r="F29">
        <v>620.7949999997403</v>
      </c>
      <c r="G29">
        <v>620.79500000131179</v>
      </c>
      <c r="H29">
        <v>620.79500000130815</v>
      </c>
      <c r="I29">
        <v>620.79500000131679</v>
      </c>
      <c r="J29">
        <v>620.79499999975064</v>
      </c>
      <c r="K29">
        <v>620.79500000131134</v>
      </c>
      <c r="L29">
        <v>606.18944724295477</v>
      </c>
      <c r="M29">
        <v>581.47582742092163</v>
      </c>
      <c r="N29">
        <v>620.79500000131645</v>
      </c>
      <c r="O29">
        <v>620.79500000131236</v>
      </c>
      <c r="P29">
        <v>620.79500000131463</v>
      </c>
      <c r="Q29">
        <v>452.94627460090288</v>
      </c>
      <c r="R29">
        <v>602.83788923106215</v>
      </c>
      <c r="S29">
        <v>620.79500000130793</v>
      </c>
      <c r="T29">
        <v>620.79499999974996</v>
      </c>
      <c r="U29">
        <v>620.79499999974053</v>
      </c>
      <c r="V29">
        <v>620.79500000130793</v>
      </c>
      <c r="W29">
        <v>620.79499999974746</v>
      </c>
      <c r="X29">
        <v>553.48355194099145</v>
      </c>
      <c r="Y29">
        <v>445.05107243712877</v>
      </c>
      <c r="Z29">
        <v>620.7950000013102</v>
      </c>
      <c r="AA29">
        <v>620.79499999974189</v>
      </c>
      <c r="AB29">
        <v>620.79500000131122</v>
      </c>
      <c r="AC29">
        <v>620.79500000131497</v>
      </c>
      <c r="AD29">
        <v>560.22914705346307</v>
      </c>
      <c r="AE29">
        <v>620.7950000013077</v>
      </c>
      <c r="AF29">
        <v>592.57455348618737</v>
      </c>
      <c r="AG29">
        <v>444.93289441097022</v>
      </c>
      <c r="AH29">
        <v>620.79500000130895</v>
      </c>
      <c r="AI29">
        <v>433.21376781130738</v>
      </c>
      <c r="AJ29">
        <v>620.79499999974075</v>
      </c>
      <c r="AK29">
        <v>599.06160980896641</v>
      </c>
      <c r="AL29">
        <v>580.34722840712152</v>
      </c>
      <c r="AM29">
        <v>522.43866198181422</v>
      </c>
    </row>
    <row r="30" spans="1:39" x14ac:dyDescent="0.25">
      <c r="A30" s="66">
        <f ca="1">Exceedance!U30</f>
        <v>43617</v>
      </c>
      <c r="B30" s="273">
        <v>802.48759999974357</v>
      </c>
      <c r="C30" s="273">
        <v>802.48759999974891</v>
      </c>
      <c r="D30" s="273">
        <v>802.48759999974391</v>
      </c>
      <c r="E30">
        <v>802.48759999974834</v>
      </c>
      <c r="F30">
        <v>802.48759999974379</v>
      </c>
      <c r="G30">
        <v>802.48759999974902</v>
      </c>
      <c r="H30">
        <v>802.4875999997455</v>
      </c>
      <c r="I30">
        <v>802.48759999975414</v>
      </c>
      <c r="J30">
        <v>718.86262969244797</v>
      </c>
      <c r="K30">
        <v>694.05588100316834</v>
      </c>
      <c r="L30">
        <v>702.26532720120076</v>
      </c>
      <c r="M30">
        <v>802.3778701791399</v>
      </c>
      <c r="N30">
        <v>736.22985696843023</v>
      </c>
      <c r="O30">
        <v>802.4875999997497</v>
      </c>
      <c r="P30">
        <v>770.68593545795773</v>
      </c>
      <c r="Q30">
        <v>802.48759999973697</v>
      </c>
      <c r="R30">
        <v>802.4875999997488</v>
      </c>
      <c r="S30">
        <v>802.48759999974538</v>
      </c>
      <c r="T30">
        <v>787.74046040149426</v>
      </c>
      <c r="U30">
        <v>802.48759999974391</v>
      </c>
      <c r="V30">
        <v>719.28643885725512</v>
      </c>
      <c r="W30">
        <v>749.64264870206648</v>
      </c>
      <c r="X30">
        <v>524.90419902978726</v>
      </c>
      <c r="Y30">
        <v>579.0822302258199</v>
      </c>
      <c r="Z30">
        <v>703.17772256455885</v>
      </c>
      <c r="AA30">
        <v>802.48759999974527</v>
      </c>
      <c r="AB30">
        <v>748.56614568789689</v>
      </c>
      <c r="AC30">
        <v>776.14424796701076</v>
      </c>
      <c r="AD30">
        <v>802.48759999974391</v>
      </c>
      <c r="AE30">
        <v>802.48759999974504</v>
      </c>
      <c r="AF30">
        <v>772.70661515080883</v>
      </c>
      <c r="AG30">
        <v>802.48759999973709</v>
      </c>
      <c r="AH30">
        <v>594.87870219994988</v>
      </c>
      <c r="AI30">
        <v>479.71816194076706</v>
      </c>
      <c r="AJ30">
        <v>802.48759999974391</v>
      </c>
      <c r="AK30">
        <v>802.48759999974902</v>
      </c>
      <c r="AL30">
        <v>612.45233587373173</v>
      </c>
      <c r="AM30">
        <v>778.5448209326097</v>
      </c>
    </row>
    <row r="31" spans="1:39" x14ac:dyDescent="0.25">
      <c r="A31" s="66">
        <f ca="1">Exceedance!U31</f>
        <v>43647</v>
      </c>
      <c r="B31" s="273">
        <v>802.48759999975687</v>
      </c>
      <c r="C31" s="273">
        <v>802.48759999976232</v>
      </c>
      <c r="D31" s="273">
        <v>802.48759999975732</v>
      </c>
      <c r="E31">
        <v>802.48759999976164</v>
      </c>
      <c r="F31">
        <v>802.48759999975709</v>
      </c>
      <c r="G31">
        <v>802.48759999976244</v>
      </c>
      <c r="H31">
        <v>802.48759999975903</v>
      </c>
      <c r="I31">
        <v>802.48759999975414</v>
      </c>
      <c r="J31">
        <v>690.17863227953001</v>
      </c>
      <c r="K31">
        <v>657.24273886062463</v>
      </c>
      <c r="L31">
        <v>672.77369898248946</v>
      </c>
      <c r="M31">
        <v>802.48759999977563</v>
      </c>
      <c r="N31">
        <v>714.5729768918568</v>
      </c>
      <c r="O31">
        <v>802.48759999976323</v>
      </c>
      <c r="P31">
        <v>748.74413925839156</v>
      </c>
      <c r="Q31">
        <v>802.48759999976392</v>
      </c>
      <c r="R31">
        <v>802.4875999997621</v>
      </c>
      <c r="S31">
        <v>802.4875999997588</v>
      </c>
      <c r="T31">
        <v>791.95061812132326</v>
      </c>
      <c r="U31">
        <v>802.48759999975744</v>
      </c>
      <c r="V31">
        <v>677.73161694541341</v>
      </c>
      <c r="W31">
        <v>717.00007254155059</v>
      </c>
      <c r="X31">
        <v>441.69336881956553</v>
      </c>
      <c r="Y31">
        <v>545.1441500156169</v>
      </c>
      <c r="Z31">
        <v>666.27983710612841</v>
      </c>
      <c r="AA31">
        <v>802.4875999997588</v>
      </c>
      <c r="AB31">
        <v>726.63373827995963</v>
      </c>
      <c r="AC31">
        <v>761.05481771283087</v>
      </c>
      <c r="AD31">
        <v>802.48759999975721</v>
      </c>
      <c r="AE31">
        <v>802.48759999975857</v>
      </c>
      <c r="AF31">
        <v>751.97886057790959</v>
      </c>
      <c r="AG31">
        <v>802.48759999976414</v>
      </c>
      <c r="AH31">
        <v>525.15951871075958</v>
      </c>
      <c r="AI31">
        <v>430.29582920835458</v>
      </c>
      <c r="AJ31">
        <v>802.48759999975744</v>
      </c>
      <c r="AK31">
        <v>802.48759999976244</v>
      </c>
      <c r="AL31">
        <v>563.74814557262334</v>
      </c>
      <c r="AM31">
        <v>802.48760000313564</v>
      </c>
    </row>
    <row r="32" spans="1:39" x14ac:dyDescent="0.25">
      <c r="A32" s="66">
        <f ca="1">Exceedance!U32</f>
        <v>43678</v>
      </c>
      <c r="B32" s="273">
        <v>759.46648652356032</v>
      </c>
      <c r="C32" s="273">
        <v>759.46648652356589</v>
      </c>
      <c r="D32" s="273">
        <v>759.46648652356077</v>
      </c>
      <c r="E32">
        <v>780.18312107196266</v>
      </c>
      <c r="F32">
        <v>823.96081906926736</v>
      </c>
      <c r="G32">
        <v>760.07024128663102</v>
      </c>
      <c r="H32">
        <v>762.50125384254545</v>
      </c>
      <c r="I32">
        <v>753.16705457506555</v>
      </c>
      <c r="J32">
        <v>641.01274320116238</v>
      </c>
      <c r="K32">
        <v>611.33492674405954</v>
      </c>
      <c r="L32">
        <v>618.4415159670225</v>
      </c>
      <c r="M32">
        <v>745.73709077994693</v>
      </c>
      <c r="N32">
        <v>677.17794117668745</v>
      </c>
      <c r="O32">
        <v>762.63619902965854</v>
      </c>
      <c r="P32">
        <v>705.4057772653631</v>
      </c>
      <c r="Q32">
        <v>826.97564520085723</v>
      </c>
      <c r="R32">
        <v>747.69729299974779</v>
      </c>
      <c r="S32">
        <v>778.2049151181609</v>
      </c>
      <c r="T32">
        <v>726.14683619842776</v>
      </c>
      <c r="U32">
        <v>775.7139159847452</v>
      </c>
      <c r="V32">
        <v>630.84203437408974</v>
      </c>
      <c r="W32">
        <v>675.78167725724256</v>
      </c>
      <c r="X32">
        <v>368.14716471670926</v>
      </c>
      <c r="Y32">
        <v>492.80851377752901</v>
      </c>
      <c r="Z32">
        <v>610.95984405060221</v>
      </c>
      <c r="AA32">
        <v>744.43010631964376</v>
      </c>
      <c r="AB32">
        <v>692.22424814826184</v>
      </c>
      <c r="AC32">
        <v>720.01199999777077</v>
      </c>
      <c r="AD32">
        <v>775.70092121612504</v>
      </c>
      <c r="AE32">
        <v>750.74904259559639</v>
      </c>
      <c r="AF32">
        <v>711.00280556935581</v>
      </c>
      <c r="AG32">
        <v>763.36190431614091</v>
      </c>
      <c r="AH32">
        <v>459.88150932772436</v>
      </c>
      <c r="AI32">
        <v>373.86836964623012</v>
      </c>
      <c r="AJ32">
        <v>750.31721904241931</v>
      </c>
      <c r="AK32">
        <v>742.20534653183051</v>
      </c>
      <c r="AL32">
        <v>499.92491473072323</v>
      </c>
      <c r="AM32">
        <v>778.21391151298076</v>
      </c>
    </row>
    <row r="33" spans="1:39" x14ac:dyDescent="0.25">
      <c r="A33" s="66">
        <f ca="1">Exceedance!U33</f>
        <v>43709</v>
      </c>
      <c r="B33" s="273">
        <v>690.78778400748081</v>
      </c>
      <c r="C33" s="273">
        <v>690.78778400748615</v>
      </c>
      <c r="D33" s="273">
        <v>690.78778400748115</v>
      </c>
      <c r="E33">
        <v>717.20370712940576</v>
      </c>
      <c r="F33">
        <v>795.53182943377112</v>
      </c>
      <c r="G33">
        <v>719.37523232019407</v>
      </c>
      <c r="H33">
        <v>728.26358915813034</v>
      </c>
      <c r="I33">
        <v>688.68327059513831</v>
      </c>
      <c r="J33">
        <v>608.44129797513619</v>
      </c>
      <c r="K33">
        <v>571.74003575787651</v>
      </c>
      <c r="L33">
        <v>582.92125501585656</v>
      </c>
      <c r="M33">
        <v>671.88638719816686</v>
      </c>
      <c r="N33">
        <v>644.99299999873654</v>
      </c>
      <c r="O33">
        <v>714.9706701970498</v>
      </c>
      <c r="P33">
        <v>644.99299999782977</v>
      </c>
      <c r="Q33">
        <v>787.58939026449775</v>
      </c>
      <c r="R33">
        <v>684.13392802754731</v>
      </c>
      <c r="S33">
        <v>736.72407132355556</v>
      </c>
      <c r="T33">
        <v>651.95274724825595</v>
      </c>
      <c r="U33">
        <v>717.66792279369508</v>
      </c>
      <c r="V33">
        <v>591.77626860633666</v>
      </c>
      <c r="W33">
        <v>633.69399587712792</v>
      </c>
      <c r="X33">
        <v>313.51152217969212</v>
      </c>
      <c r="Y33">
        <v>474.87806549936317</v>
      </c>
      <c r="Z33">
        <v>575.91491845016981</v>
      </c>
      <c r="AA33">
        <v>664.46473327677484</v>
      </c>
      <c r="AB33">
        <v>644.99299999825394</v>
      </c>
      <c r="AC33">
        <v>661.76663625976471</v>
      </c>
      <c r="AD33">
        <v>720.31409805699457</v>
      </c>
      <c r="AE33">
        <v>682.91697823650065</v>
      </c>
      <c r="AF33">
        <v>644.99299999976165</v>
      </c>
      <c r="AG33">
        <v>699.53801957633164</v>
      </c>
      <c r="AH33">
        <v>406.34402484617851</v>
      </c>
      <c r="AI33">
        <v>352.29580031725925</v>
      </c>
      <c r="AJ33">
        <v>695.18136719257279</v>
      </c>
      <c r="AK33">
        <v>672.5015394169759</v>
      </c>
      <c r="AL33">
        <v>448.81319133206512</v>
      </c>
      <c r="AM33">
        <v>744.09477212707668</v>
      </c>
    </row>
    <row r="34" spans="1:39" x14ac:dyDescent="0.25">
      <c r="A34" s="66">
        <f ca="1">Exceedance!U34</f>
        <v>43739</v>
      </c>
      <c r="B34" s="273">
        <v>632.84499999986963</v>
      </c>
      <c r="C34" s="273">
        <v>632.84499999987497</v>
      </c>
      <c r="D34" s="273">
        <v>632.84499999986997</v>
      </c>
      <c r="E34">
        <v>635.55317176790845</v>
      </c>
      <c r="F34">
        <v>749.05247583796222</v>
      </c>
      <c r="G34">
        <v>688.93681918899665</v>
      </c>
      <c r="H34">
        <v>678.58247904643952</v>
      </c>
      <c r="I34">
        <v>632.84499999988077</v>
      </c>
      <c r="J34">
        <v>595.11524577648277</v>
      </c>
      <c r="K34">
        <v>558.34258092903849</v>
      </c>
      <c r="L34">
        <v>587.44266554844273</v>
      </c>
      <c r="M34">
        <v>632.84499999998229</v>
      </c>
      <c r="N34">
        <v>631.51731846196026</v>
      </c>
      <c r="O34">
        <v>646.01868098679938</v>
      </c>
      <c r="P34">
        <v>632.84500000012804</v>
      </c>
      <c r="Q34">
        <v>733.16240070291281</v>
      </c>
      <c r="R34">
        <v>632.84499999991181</v>
      </c>
      <c r="S34">
        <v>688.38573545767633</v>
      </c>
      <c r="T34">
        <v>632.84500000008404</v>
      </c>
      <c r="U34">
        <v>637.18201781197524</v>
      </c>
      <c r="V34">
        <v>578.65076779762205</v>
      </c>
      <c r="W34">
        <v>617.34144502603476</v>
      </c>
      <c r="X34">
        <v>298.36336615586561</v>
      </c>
      <c r="Y34">
        <v>464.77606812317879</v>
      </c>
      <c r="Z34">
        <v>567.77022527535803</v>
      </c>
      <c r="AA34">
        <v>632.84500000002072</v>
      </c>
      <c r="AB34">
        <v>632.84500000012827</v>
      </c>
      <c r="AC34">
        <v>632.84500000003914</v>
      </c>
      <c r="AD34">
        <v>647.77686341328638</v>
      </c>
      <c r="AE34">
        <v>632.8449999999159</v>
      </c>
      <c r="AF34">
        <v>631.09339371350757</v>
      </c>
      <c r="AG34">
        <v>632.844999999827</v>
      </c>
      <c r="AH34">
        <v>381.54290058326632</v>
      </c>
      <c r="AI34">
        <v>355.1843611066538</v>
      </c>
      <c r="AJ34">
        <v>639.89995203712249</v>
      </c>
      <c r="AK34">
        <v>632.84499999997627</v>
      </c>
      <c r="AL34">
        <v>430.04282154879166</v>
      </c>
      <c r="AM34">
        <v>671.31322937513994</v>
      </c>
    </row>
    <row r="35" spans="1:39" x14ac:dyDescent="0.25">
      <c r="A35" s="66">
        <f ca="1">Exceedance!U35</f>
        <v>43770</v>
      </c>
      <c r="B35" s="273">
        <v>620.79499999973962</v>
      </c>
      <c r="C35" s="273">
        <v>620.79499999974496</v>
      </c>
      <c r="D35" s="273">
        <v>620.79499999974007</v>
      </c>
      <c r="E35">
        <v>620.79499999973496</v>
      </c>
      <c r="F35">
        <v>685.74400266928694</v>
      </c>
      <c r="G35">
        <v>620.79499999971279</v>
      </c>
      <c r="H35">
        <v>620.79499999971608</v>
      </c>
      <c r="I35">
        <v>620.79499999973848</v>
      </c>
      <c r="J35">
        <v>603.05200478749884</v>
      </c>
      <c r="K35">
        <v>568.26427562145011</v>
      </c>
      <c r="L35">
        <v>613.01375161244869</v>
      </c>
      <c r="M35">
        <v>620.79499999974416</v>
      </c>
      <c r="N35">
        <v>620.79499999974234</v>
      </c>
      <c r="O35">
        <v>620.79499999972813</v>
      </c>
      <c r="P35">
        <v>620.79499999973348</v>
      </c>
      <c r="Q35">
        <v>660.01037273229269</v>
      </c>
      <c r="R35">
        <v>620.79499999973348</v>
      </c>
      <c r="S35">
        <v>620.79499999970233</v>
      </c>
      <c r="T35">
        <v>620.79499999973757</v>
      </c>
      <c r="U35">
        <v>620.79499999973405</v>
      </c>
      <c r="V35">
        <v>590.99746523952967</v>
      </c>
      <c r="W35">
        <v>620.79499999975235</v>
      </c>
      <c r="X35">
        <v>300.50218300878913</v>
      </c>
      <c r="Y35">
        <v>473.70084586309451</v>
      </c>
      <c r="Z35">
        <v>585.3549236611434</v>
      </c>
      <c r="AA35">
        <v>620.79499999973439</v>
      </c>
      <c r="AB35">
        <v>620.79499999973382</v>
      </c>
      <c r="AC35">
        <v>620.79499999974075</v>
      </c>
      <c r="AD35">
        <v>620.79499999973484</v>
      </c>
      <c r="AE35">
        <v>620.7949999997378</v>
      </c>
      <c r="AF35">
        <v>620.79499999973598</v>
      </c>
      <c r="AG35">
        <v>620.79499999974507</v>
      </c>
      <c r="AH35">
        <v>382.78313846383588</v>
      </c>
      <c r="AI35">
        <v>367.15058683669133</v>
      </c>
      <c r="AJ35">
        <v>620.79499999973211</v>
      </c>
      <c r="AK35">
        <v>620.79499999973791</v>
      </c>
      <c r="AL35">
        <v>437.28804834727617</v>
      </c>
      <c r="AM35">
        <v>620.7949999997154</v>
      </c>
    </row>
    <row r="36" spans="1:39" x14ac:dyDescent="0.25">
      <c r="A36" s="66">
        <f ca="1">Exceedance!U36</f>
        <v>43800</v>
      </c>
      <c r="B36" s="273">
        <v>581.34499999994193</v>
      </c>
      <c r="C36" s="273">
        <v>581.34499999993534</v>
      </c>
      <c r="D36" s="273">
        <v>581.34499999994227</v>
      </c>
      <c r="E36">
        <v>581.34499999993727</v>
      </c>
      <c r="F36">
        <v>611.00356952355662</v>
      </c>
      <c r="G36">
        <v>581.34499999993898</v>
      </c>
      <c r="H36">
        <v>581.34499999994227</v>
      </c>
      <c r="I36">
        <v>581.34499999994091</v>
      </c>
      <c r="J36">
        <v>581.34499999994227</v>
      </c>
      <c r="K36">
        <v>573.72175086604318</v>
      </c>
      <c r="L36">
        <v>581.34499999993295</v>
      </c>
      <c r="M36">
        <v>581.34499999993454</v>
      </c>
      <c r="N36">
        <v>581.34499999993284</v>
      </c>
      <c r="O36">
        <v>581.3449999999425</v>
      </c>
      <c r="P36">
        <v>581.34499999993591</v>
      </c>
      <c r="Q36">
        <v>581.34499999992295</v>
      </c>
      <c r="R36">
        <v>581.34499999993591</v>
      </c>
      <c r="S36">
        <v>581.34499999994046</v>
      </c>
      <c r="T36">
        <v>581.34499999993989</v>
      </c>
      <c r="U36">
        <v>581.34499999993636</v>
      </c>
      <c r="V36">
        <v>581.34499999994671</v>
      </c>
      <c r="W36">
        <v>581.34499999993091</v>
      </c>
      <c r="X36">
        <v>299.40974489086312</v>
      </c>
      <c r="Y36">
        <v>480.81205572833125</v>
      </c>
      <c r="Z36">
        <v>581.34499999994171</v>
      </c>
      <c r="AA36">
        <v>581.34499999993659</v>
      </c>
      <c r="AB36">
        <v>581.34499999993602</v>
      </c>
      <c r="AC36">
        <v>581.34499999993113</v>
      </c>
      <c r="AD36">
        <v>581.34499999993716</v>
      </c>
      <c r="AE36">
        <v>581.34499999994</v>
      </c>
      <c r="AF36">
        <v>581.3449999999383</v>
      </c>
      <c r="AG36">
        <v>581.34499999993534</v>
      </c>
      <c r="AH36">
        <v>383.08081596389491</v>
      </c>
      <c r="AI36">
        <v>372.76009403501706</v>
      </c>
      <c r="AJ36">
        <v>581.34499999993432</v>
      </c>
      <c r="AK36">
        <v>581.34499999994023</v>
      </c>
      <c r="AL36">
        <v>439.8781954205665</v>
      </c>
      <c r="AM36">
        <v>581.34499999994159</v>
      </c>
    </row>
    <row r="37" spans="1:39" x14ac:dyDescent="0.25">
      <c r="A37" s="66">
        <f ca="1">Exceedance!U37</f>
        <v>43831</v>
      </c>
      <c r="B37" s="254">
        <v>558.22600000015598</v>
      </c>
      <c r="C37" s="254">
        <v>558.22600000014961</v>
      </c>
      <c r="D37" s="254">
        <v>558.22600000015643</v>
      </c>
      <c r="E37">
        <v>558.22600000015143</v>
      </c>
      <c r="F37" s="1">
        <v>558.22600000014631</v>
      </c>
      <c r="G37" s="1">
        <v>558.22600000015314</v>
      </c>
      <c r="H37" s="1">
        <v>558.22600000015632</v>
      </c>
      <c r="I37" s="1">
        <v>558.22600000015495</v>
      </c>
      <c r="J37" s="1">
        <v>558.22600000015643</v>
      </c>
      <c r="K37" s="1">
        <v>558.22600000015029</v>
      </c>
      <c r="L37" s="1">
        <v>558.226000000147</v>
      </c>
      <c r="M37" s="1">
        <v>558.2260000001487</v>
      </c>
      <c r="N37" s="1">
        <v>558.22600000014688</v>
      </c>
      <c r="O37" s="1">
        <v>558.22600000015666</v>
      </c>
      <c r="P37" s="1">
        <v>558.22600000014995</v>
      </c>
      <c r="Q37" s="1">
        <v>558.22600000014859</v>
      </c>
      <c r="R37" s="1">
        <v>558.22600000014995</v>
      </c>
      <c r="S37" s="1">
        <v>558.22600000015461</v>
      </c>
      <c r="T37" s="1">
        <v>558.22600000015404</v>
      </c>
      <c r="U37" s="1">
        <v>558.22600000015052</v>
      </c>
      <c r="V37" s="1">
        <v>558.22600000014916</v>
      </c>
      <c r="W37" s="1">
        <v>558.22600000015666</v>
      </c>
      <c r="X37" s="1">
        <v>296.61477559690121</v>
      </c>
      <c r="Y37" s="1">
        <v>484.84028983391744</v>
      </c>
      <c r="Z37" s="1">
        <v>558.22600000015586</v>
      </c>
      <c r="AA37" s="1">
        <v>558.22600000015075</v>
      </c>
      <c r="AB37" s="1">
        <v>558.22600000015018</v>
      </c>
      <c r="AC37" s="1">
        <v>558.22600000015677</v>
      </c>
      <c r="AD37" s="1">
        <v>558.22600000015143</v>
      </c>
      <c r="AE37" s="1">
        <v>558.22600000015427</v>
      </c>
      <c r="AF37" s="1">
        <v>558.22600000015234</v>
      </c>
      <c r="AG37" s="1">
        <v>558.22600000014961</v>
      </c>
      <c r="AH37">
        <v>381.75160519714245</v>
      </c>
      <c r="AI37">
        <v>374.96974736340633</v>
      </c>
      <c r="AJ37">
        <v>558.22600000014859</v>
      </c>
      <c r="AK37">
        <v>558.22600000015439</v>
      </c>
      <c r="AL37">
        <v>439.38115039841114</v>
      </c>
      <c r="AM37">
        <v>558.22600000015564</v>
      </c>
    </row>
    <row r="38" spans="1:39" x14ac:dyDescent="0.25">
      <c r="A38" s="66">
        <f ca="1">Exceedance!U38</f>
        <v>43862</v>
      </c>
      <c r="B38" s="254">
        <v>543.05800000008048</v>
      </c>
      <c r="C38" s="254">
        <v>543.05800000008537</v>
      </c>
      <c r="D38" s="254">
        <v>543.05800000008082</v>
      </c>
      <c r="E38">
        <v>543.05800000008719</v>
      </c>
      <c r="F38">
        <v>543.05800000008207</v>
      </c>
      <c r="G38">
        <v>543.0580000000889</v>
      </c>
      <c r="H38">
        <v>543.05800000008082</v>
      </c>
      <c r="I38">
        <v>543.05800000007935</v>
      </c>
      <c r="J38">
        <v>543.05800000008082</v>
      </c>
      <c r="K38">
        <v>543.05800000008605</v>
      </c>
      <c r="L38">
        <v>543.05800000008287</v>
      </c>
      <c r="M38">
        <v>543.05800000008446</v>
      </c>
      <c r="N38">
        <v>543.05800000008276</v>
      </c>
      <c r="O38">
        <v>543.05800000008117</v>
      </c>
      <c r="P38">
        <v>543.05800000008583</v>
      </c>
      <c r="Q38">
        <v>543.05800000008423</v>
      </c>
      <c r="R38">
        <v>543.05800000008583</v>
      </c>
      <c r="S38">
        <v>543.05800000007889</v>
      </c>
      <c r="T38">
        <v>543.05800000008992</v>
      </c>
      <c r="U38">
        <v>543.05800000008639</v>
      </c>
      <c r="V38">
        <v>543.05800000008503</v>
      </c>
      <c r="W38">
        <v>543.05800000008117</v>
      </c>
      <c r="X38">
        <v>296.96949680308904</v>
      </c>
      <c r="Y38">
        <v>485.76289621740017</v>
      </c>
      <c r="Z38">
        <v>543.05800000008026</v>
      </c>
      <c r="AA38">
        <v>543.05800000008651</v>
      </c>
      <c r="AB38">
        <v>543.05800000008594</v>
      </c>
      <c r="AC38">
        <v>543.05800000008128</v>
      </c>
      <c r="AD38">
        <v>543.05800000008719</v>
      </c>
      <c r="AE38">
        <v>543.05800000009003</v>
      </c>
      <c r="AF38">
        <v>543.05800000008821</v>
      </c>
      <c r="AG38">
        <v>543.05800000008537</v>
      </c>
      <c r="AH38">
        <v>377.98721676820008</v>
      </c>
      <c r="AI38">
        <v>378.59617765848986</v>
      </c>
      <c r="AJ38">
        <v>543.05800000008423</v>
      </c>
      <c r="AK38">
        <v>543.05800000009026</v>
      </c>
      <c r="AL38">
        <v>436.38507176780769</v>
      </c>
      <c r="AM38">
        <v>543.05800000008014</v>
      </c>
    </row>
    <row r="39" spans="1:39" x14ac:dyDescent="0.25">
      <c r="A39" s="66">
        <f ca="1">Exceedance!U39</f>
        <v>43891</v>
      </c>
      <c r="B39" s="254">
        <v>539.29599999995014</v>
      </c>
      <c r="C39" s="254">
        <v>539.29599999995503</v>
      </c>
      <c r="D39" s="254">
        <v>539.29599999995048</v>
      </c>
      <c r="E39">
        <v>539.29599999995696</v>
      </c>
      <c r="F39">
        <v>539.29599999995185</v>
      </c>
      <c r="G39">
        <v>539.29599999995867</v>
      </c>
      <c r="H39">
        <v>539.29599999995037</v>
      </c>
      <c r="I39">
        <v>539.29599999994912</v>
      </c>
      <c r="J39">
        <v>539.29599999995048</v>
      </c>
      <c r="K39">
        <v>539.29599999995571</v>
      </c>
      <c r="L39">
        <v>539.29599999995264</v>
      </c>
      <c r="M39">
        <v>539.29599999995423</v>
      </c>
      <c r="N39">
        <v>539.29599999995253</v>
      </c>
      <c r="O39">
        <v>539.29599999995071</v>
      </c>
      <c r="P39">
        <v>539.29599999995537</v>
      </c>
      <c r="Q39">
        <v>539.29599999995401</v>
      </c>
      <c r="R39">
        <v>539.29599999995537</v>
      </c>
      <c r="S39">
        <v>539.2959999999598</v>
      </c>
      <c r="T39">
        <v>539.29599999995958</v>
      </c>
      <c r="U39">
        <v>539.29599999995617</v>
      </c>
      <c r="V39">
        <v>539.29599999995469</v>
      </c>
      <c r="W39">
        <v>539.29599999995071</v>
      </c>
      <c r="X39">
        <v>305.30653093914913</v>
      </c>
      <c r="Y39">
        <v>518.10853820104762</v>
      </c>
      <c r="Z39">
        <v>539.29599999995003</v>
      </c>
      <c r="AA39">
        <v>539.29599999995628</v>
      </c>
      <c r="AB39">
        <v>539.2959999999556</v>
      </c>
      <c r="AC39">
        <v>539.29599999995082</v>
      </c>
      <c r="AD39">
        <v>539.29599999995696</v>
      </c>
      <c r="AE39">
        <v>539.29599999995969</v>
      </c>
      <c r="AF39">
        <v>539.29599999995787</v>
      </c>
      <c r="AG39">
        <v>539.29599999995514</v>
      </c>
      <c r="AH39">
        <v>377.63066291161397</v>
      </c>
      <c r="AI39">
        <v>380.40272754630769</v>
      </c>
      <c r="AJ39">
        <v>539.29599999995401</v>
      </c>
      <c r="AK39">
        <v>539.2959999999598</v>
      </c>
      <c r="AL39">
        <v>442.07244743774476</v>
      </c>
      <c r="AM39">
        <v>539.2959999999498</v>
      </c>
    </row>
    <row r="40" spans="1:39" x14ac:dyDescent="0.25">
      <c r="A40" s="66">
        <f ca="1">Exceedance!U40</f>
        <v>43922</v>
      </c>
      <c r="B40" s="254">
        <v>588.43633403094998</v>
      </c>
      <c r="C40" s="254">
        <v>588.43633403095487</v>
      </c>
      <c r="D40" s="254">
        <v>588.43633403095032</v>
      </c>
      <c r="E40">
        <v>547.68973514933805</v>
      </c>
      <c r="F40">
        <v>589.1470000013428</v>
      </c>
      <c r="G40">
        <v>589.14700000134974</v>
      </c>
      <c r="H40">
        <v>589.14700000134155</v>
      </c>
      <c r="I40">
        <v>575.29201061578351</v>
      </c>
      <c r="J40">
        <v>589.14700000134155</v>
      </c>
      <c r="K40">
        <v>572.73476171229868</v>
      </c>
      <c r="L40">
        <v>552.2139417531447</v>
      </c>
      <c r="M40">
        <v>589.1470000013453</v>
      </c>
      <c r="N40">
        <v>589.14700000134371</v>
      </c>
      <c r="O40">
        <v>589.14700000134189</v>
      </c>
      <c r="P40">
        <v>566.59102740684796</v>
      </c>
      <c r="Q40">
        <v>589.14700000134508</v>
      </c>
      <c r="R40">
        <v>589.14700000134656</v>
      </c>
      <c r="S40">
        <v>572.92271597298782</v>
      </c>
      <c r="T40">
        <v>555.08007346863781</v>
      </c>
      <c r="U40">
        <v>589.14700000134712</v>
      </c>
      <c r="V40">
        <v>567.50032547940089</v>
      </c>
      <c r="W40">
        <v>555.96979430691465</v>
      </c>
      <c r="X40">
        <v>318.82760722666319</v>
      </c>
      <c r="Y40">
        <v>589.14700000180494</v>
      </c>
      <c r="Z40">
        <v>568.651271220784</v>
      </c>
      <c r="AA40">
        <v>589.14700000134712</v>
      </c>
      <c r="AB40">
        <v>589.14700000134667</v>
      </c>
      <c r="AC40">
        <v>579.89007393100076</v>
      </c>
      <c r="AD40">
        <v>589.14700000134792</v>
      </c>
      <c r="AE40">
        <v>568.49903687096526</v>
      </c>
      <c r="AF40">
        <v>587.90246502696914</v>
      </c>
      <c r="AG40">
        <v>589.14700000134621</v>
      </c>
      <c r="AH40">
        <v>381.85417403650462</v>
      </c>
      <c r="AI40">
        <v>393.41492793734096</v>
      </c>
      <c r="AJ40">
        <v>578.89893909833108</v>
      </c>
      <c r="AK40">
        <v>567.10045550094287</v>
      </c>
      <c r="AL40">
        <v>443.00804332720469</v>
      </c>
      <c r="AM40">
        <v>538.83602171280404</v>
      </c>
    </row>
    <row r="41" spans="1:39" x14ac:dyDescent="0.25">
      <c r="A41" s="66">
        <f ca="1">Exceedance!U41</f>
        <v>43952</v>
      </c>
      <c r="B41" s="254">
        <v>620.7950000013476</v>
      </c>
      <c r="C41" s="254">
        <v>620.79500000135261</v>
      </c>
      <c r="D41" s="254">
        <v>620.79500000134794</v>
      </c>
      <c r="E41">
        <v>620.79499999974337</v>
      </c>
      <c r="F41">
        <v>620.79500000130906</v>
      </c>
      <c r="G41">
        <v>620.795000001316</v>
      </c>
      <c r="H41">
        <v>620.79500000130781</v>
      </c>
      <c r="I41">
        <v>620.79499999974746</v>
      </c>
      <c r="J41">
        <v>620.79500000130793</v>
      </c>
      <c r="K41">
        <v>600.69016703144837</v>
      </c>
      <c r="L41">
        <v>586.5496823975318</v>
      </c>
      <c r="M41">
        <v>620.79500000131156</v>
      </c>
      <c r="N41">
        <v>620.79500000130986</v>
      </c>
      <c r="O41">
        <v>620.79500000130815</v>
      </c>
      <c r="P41">
        <v>464.32398017672682</v>
      </c>
      <c r="Q41">
        <v>607.13530008077498</v>
      </c>
      <c r="R41">
        <v>620.7950000013127</v>
      </c>
      <c r="S41">
        <v>620.79499999974348</v>
      </c>
      <c r="T41">
        <v>620.7949999997403</v>
      </c>
      <c r="U41">
        <v>620.7950000013135</v>
      </c>
      <c r="V41">
        <v>620.79499999974928</v>
      </c>
      <c r="W41">
        <v>550.56918123760533</v>
      </c>
      <c r="X41">
        <v>383.81885088592225</v>
      </c>
      <c r="Y41">
        <v>620.79500000131532</v>
      </c>
      <c r="Z41">
        <v>620.79499999974053</v>
      </c>
      <c r="AA41">
        <v>620.7950000013135</v>
      </c>
      <c r="AB41">
        <v>620.79500000131304</v>
      </c>
      <c r="AC41">
        <v>588.62170713232581</v>
      </c>
      <c r="AD41">
        <v>620.79500000131418</v>
      </c>
      <c r="AE41">
        <v>588.46539924193382</v>
      </c>
      <c r="AF41">
        <v>465.55420519039552</v>
      </c>
      <c r="AG41">
        <v>620.79500000131247</v>
      </c>
      <c r="AH41">
        <v>413.61180067513413</v>
      </c>
      <c r="AI41">
        <v>456.46873004946008</v>
      </c>
      <c r="AJ41">
        <v>598.73165449182181</v>
      </c>
      <c r="AK41">
        <v>583.97807929617215</v>
      </c>
      <c r="AL41">
        <v>451.33691776499302</v>
      </c>
      <c r="AM41">
        <v>545.48595756041834</v>
      </c>
    </row>
    <row r="42" spans="1:39" x14ac:dyDescent="0.25">
      <c r="A42" s="66">
        <f ca="1">Exceedance!U42</f>
        <v>43983</v>
      </c>
      <c r="B42" s="254">
        <v>802.48759999974902</v>
      </c>
      <c r="C42" s="254">
        <v>802.48759999975414</v>
      </c>
      <c r="D42" s="254">
        <v>802.48759999974948</v>
      </c>
      <c r="E42">
        <v>802.48759999974675</v>
      </c>
      <c r="F42">
        <v>802.48759999974629</v>
      </c>
      <c r="G42">
        <v>802.48759999975334</v>
      </c>
      <c r="H42">
        <v>802.48759999974504</v>
      </c>
      <c r="I42">
        <v>717.50624046635301</v>
      </c>
      <c r="J42">
        <v>690.16566182981899</v>
      </c>
      <c r="K42">
        <v>695.8925073457624</v>
      </c>
      <c r="L42">
        <v>802.48759999974209</v>
      </c>
      <c r="M42">
        <v>730.51740449322631</v>
      </c>
      <c r="N42">
        <v>802.4875999997472</v>
      </c>
      <c r="O42">
        <v>770.10722661805835</v>
      </c>
      <c r="P42">
        <v>802.48759999973686</v>
      </c>
      <c r="Q42">
        <v>802.48759999974493</v>
      </c>
      <c r="R42">
        <v>802.48759999975005</v>
      </c>
      <c r="S42">
        <v>788.81492603060076</v>
      </c>
      <c r="T42">
        <v>802.48759999974379</v>
      </c>
      <c r="U42">
        <v>712.40754027227842</v>
      </c>
      <c r="V42">
        <v>743.43365764099713</v>
      </c>
      <c r="W42">
        <v>521.54225601597739</v>
      </c>
      <c r="X42">
        <v>508.43282017561802</v>
      </c>
      <c r="Y42">
        <v>699.0595969463983</v>
      </c>
      <c r="Z42">
        <v>802.48759999974391</v>
      </c>
      <c r="AA42">
        <v>747.84951185274736</v>
      </c>
      <c r="AB42">
        <v>772.8568972891668</v>
      </c>
      <c r="AC42">
        <v>802.48759999974482</v>
      </c>
      <c r="AD42">
        <v>802.48759999975152</v>
      </c>
      <c r="AE42">
        <v>770.56946294411182</v>
      </c>
      <c r="AF42">
        <v>802.48759999973822</v>
      </c>
      <c r="AG42">
        <v>592.37687305179486</v>
      </c>
      <c r="AH42">
        <v>458.9770737476469</v>
      </c>
      <c r="AI42">
        <v>740.26995895323239</v>
      </c>
      <c r="AJ42">
        <v>802.48759999974368</v>
      </c>
      <c r="AK42">
        <v>612.87722327781262</v>
      </c>
      <c r="AL42">
        <v>701.92706215749649</v>
      </c>
      <c r="AM42">
        <v>802.4875999997422</v>
      </c>
    </row>
    <row r="43" spans="1:39" x14ac:dyDescent="0.25">
      <c r="A43" s="66">
        <f ca="1">Exceedance!U43</f>
        <v>44013</v>
      </c>
      <c r="B43" s="254">
        <v>802.48759999976255</v>
      </c>
      <c r="C43" s="254">
        <v>802.48759999975414</v>
      </c>
      <c r="D43" s="254">
        <v>802.48759999976301</v>
      </c>
      <c r="E43">
        <v>802.48759999976028</v>
      </c>
      <c r="F43">
        <v>802.48759999975971</v>
      </c>
      <c r="G43">
        <v>802.48759999975334</v>
      </c>
      <c r="H43">
        <v>802.48759999975857</v>
      </c>
      <c r="I43">
        <v>686.00190704080376</v>
      </c>
      <c r="J43">
        <v>652.55161568861593</v>
      </c>
      <c r="K43">
        <v>665.87431917458241</v>
      </c>
      <c r="L43">
        <v>802.48759999975562</v>
      </c>
      <c r="M43">
        <v>705.69044518449221</v>
      </c>
      <c r="N43">
        <v>802.48759999976085</v>
      </c>
      <c r="O43">
        <v>747.66931604852857</v>
      </c>
      <c r="P43">
        <v>802.4875999997638</v>
      </c>
      <c r="Q43">
        <v>802.48759999975857</v>
      </c>
      <c r="R43">
        <v>802.48759999976357</v>
      </c>
      <c r="S43">
        <v>793.65263161169776</v>
      </c>
      <c r="T43">
        <v>802.48759999975709</v>
      </c>
      <c r="U43">
        <v>669.1361856039166</v>
      </c>
      <c r="V43">
        <v>708.44032777648249</v>
      </c>
      <c r="W43">
        <v>438.06292751556549</v>
      </c>
      <c r="X43">
        <v>471.7506425101098</v>
      </c>
      <c r="Y43">
        <v>660.52250047311315</v>
      </c>
      <c r="Z43">
        <v>802.48759999975732</v>
      </c>
      <c r="AA43">
        <v>725.30211888852409</v>
      </c>
      <c r="AB43">
        <v>755.83599499756281</v>
      </c>
      <c r="AC43">
        <v>802.48759999975823</v>
      </c>
      <c r="AD43">
        <v>802.48759999976494</v>
      </c>
      <c r="AE43">
        <v>750.93240231519007</v>
      </c>
      <c r="AF43">
        <v>802.48759999976517</v>
      </c>
      <c r="AG43">
        <v>521.81487084886032</v>
      </c>
      <c r="AH43">
        <v>409.32427134156205</v>
      </c>
      <c r="AI43">
        <v>743.31364162237833</v>
      </c>
      <c r="AJ43">
        <v>802.48759999975698</v>
      </c>
      <c r="AK43">
        <v>563.55593402922614</v>
      </c>
      <c r="AL43">
        <v>775.00230703809916</v>
      </c>
      <c r="AM43">
        <v>802.48759999975573</v>
      </c>
    </row>
    <row r="44" spans="1:39" x14ac:dyDescent="0.25">
      <c r="A44" s="66">
        <f ca="1">Exceedance!U44</f>
        <v>44044</v>
      </c>
      <c r="B44" s="254">
        <v>759.46648652356612</v>
      </c>
      <c r="C44" s="254">
        <v>759.46648652355748</v>
      </c>
      <c r="D44" s="254">
        <v>759.46648652356646</v>
      </c>
      <c r="E44">
        <v>821.69070364630591</v>
      </c>
      <c r="F44">
        <v>758.58084672662346</v>
      </c>
      <c r="G44">
        <v>763.16798302625568</v>
      </c>
      <c r="H44">
        <v>752.71423959917013</v>
      </c>
      <c r="I44">
        <v>636.58016964064927</v>
      </c>
      <c r="J44">
        <v>605.76256397394889</v>
      </c>
      <c r="K44">
        <v>610.80953331768876</v>
      </c>
      <c r="L44">
        <v>744.50652832041885</v>
      </c>
      <c r="M44">
        <v>667.25032987134944</v>
      </c>
      <c r="N44">
        <v>761.83152587689563</v>
      </c>
      <c r="O44">
        <v>703.63104110598283</v>
      </c>
      <c r="P44">
        <v>823.05717118624432</v>
      </c>
      <c r="Q44">
        <v>746.53876797729788</v>
      </c>
      <c r="R44">
        <v>776.48860411402143</v>
      </c>
      <c r="S44">
        <v>728.4324663356432</v>
      </c>
      <c r="T44">
        <v>773.90364475621834</v>
      </c>
      <c r="U44">
        <v>621.77312890589826</v>
      </c>
      <c r="V44">
        <v>666.1886084758147</v>
      </c>
      <c r="W44">
        <v>364.19617322992815</v>
      </c>
      <c r="X44">
        <v>418.12769055558579</v>
      </c>
      <c r="Y44">
        <v>604.10020051358129</v>
      </c>
      <c r="Z44">
        <v>743.14556305363681</v>
      </c>
      <c r="AA44">
        <v>690.01791796070961</v>
      </c>
      <c r="AB44">
        <v>713.85776100292958</v>
      </c>
      <c r="AC44">
        <v>773.80868298553469</v>
      </c>
      <c r="AD44">
        <v>749.10671515820547</v>
      </c>
      <c r="AE44">
        <v>711.39263328490483</v>
      </c>
      <c r="AF44">
        <v>761.53164768332465</v>
      </c>
      <c r="AG44">
        <v>455.82146571741418</v>
      </c>
      <c r="AH44">
        <v>351.03398987381769</v>
      </c>
      <c r="AI44">
        <v>708.24588563844407</v>
      </c>
      <c r="AJ44">
        <v>740.30402366083104</v>
      </c>
      <c r="AK44">
        <v>499.17715861687753</v>
      </c>
      <c r="AL44">
        <v>748.00483232096633</v>
      </c>
      <c r="AM44">
        <v>777.25829508872494</v>
      </c>
    </row>
    <row r="45" spans="1:39" x14ac:dyDescent="0.25">
      <c r="A45" s="66">
        <f ca="1">Exceedance!U45</f>
        <v>44075</v>
      </c>
      <c r="B45" s="254">
        <v>690.78778400748638</v>
      </c>
      <c r="C45" s="254">
        <v>690.78778400747797</v>
      </c>
      <c r="D45" s="254">
        <v>690.78778400748672</v>
      </c>
      <c r="E45">
        <v>792.24162785853366</v>
      </c>
      <c r="F45">
        <v>718.59661202622681</v>
      </c>
      <c r="G45">
        <v>729.44771108766588</v>
      </c>
      <c r="H45">
        <v>687.52099085004863</v>
      </c>
      <c r="I45">
        <v>603.78864564604612</v>
      </c>
      <c r="J45">
        <v>564.56240213628962</v>
      </c>
      <c r="K45">
        <v>573.61911488063777</v>
      </c>
      <c r="L45">
        <v>670.11878138210682</v>
      </c>
      <c r="M45">
        <v>633.49248651976905</v>
      </c>
      <c r="N45">
        <v>713.24282892676433</v>
      </c>
      <c r="O45">
        <v>644.99299999788752</v>
      </c>
      <c r="P45">
        <v>783.33573262362904</v>
      </c>
      <c r="Q45">
        <v>682.484349598775</v>
      </c>
      <c r="R45">
        <v>734.64301142325201</v>
      </c>
      <c r="S45">
        <v>654.54173033272025</v>
      </c>
      <c r="T45">
        <v>715.49097486297364</v>
      </c>
      <c r="U45">
        <v>581.90652211634881</v>
      </c>
      <c r="V45">
        <v>622.98247587961816</v>
      </c>
      <c r="W45">
        <v>309.21230953527311</v>
      </c>
      <c r="X45">
        <v>399.19128708924779</v>
      </c>
      <c r="Y45">
        <v>568.82513340276739</v>
      </c>
      <c r="Z45">
        <v>663.77881302527658</v>
      </c>
      <c r="AA45">
        <v>644.99299999832454</v>
      </c>
      <c r="AB45">
        <v>655.4023431569068</v>
      </c>
      <c r="AC45">
        <v>717.79931803730324</v>
      </c>
      <c r="AD45">
        <v>680.46003157682344</v>
      </c>
      <c r="AE45">
        <v>644.99299999976427</v>
      </c>
      <c r="AF45">
        <v>696.98822668152661</v>
      </c>
      <c r="AG45">
        <v>401.662333533501</v>
      </c>
      <c r="AH45">
        <v>329.73924138551416</v>
      </c>
      <c r="AI45">
        <v>647.47711462758411</v>
      </c>
      <c r="AJ45">
        <v>669.02093977700429</v>
      </c>
      <c r="AK45">
        <v>447.66529087423561</v>
      </c>
      <c r="AL45">
        <v>711.71054539999091</v>
      </c>
      <c r="AM45">
        <v>712.67133858034856</v>
      </c>
    </row>
    <row r="46" spans="1:39" x14ac:dyDescent="0.25">
      <c r="A46" s="66">
        <f ca="1">Exceedance!U46</f>
        <v>44105</v>
      </c>
      <c r="B46" s="254">
        <v>632.8449999998752</v>
      </c>
      <c r="C46" s="254">
        <v>632.84499999986667</v>
      </c>
      <c r="D46" s="254">
        <v>632.84499999987554</v>
      </c>
      <c r="E46">
        <v>744.93870261916379</v>
      </c>
      <c r="F46">
        <v>686.70873332758401</v>
      </c>
      <c r="G46">
        <v>680.18210768293272</v>
      </c>
      <c r="H46">
        <v>632.84499999989168</v>
      </c>
      <c r="I46">
        <v>589.84839389001695</v>
      </c>
      <c r="J46">
        <v>550.63204602375515</v>
      </c>
      <c r="K46">
        <v>577.18837155592155</v>
      </c>
      <c r="L46">
        <v>632.84499999998434</v>
      </c>
      <c r="M46">
        <v>617.63891809643542</v>
      </c>
      <c r="N46">
        <v>643.61056688573251</v>
      </c>
      <c r="O46">
        <v>632.84500000012531</v>
      </c>
      <c r="P46">
        <v>728.20742891071541</v>
      </c>
      <c r="Q46">
        <v>632.84499999992261</v>
      </c>
      <c r="R46">
        <v>685.35457824953437</v>
      </c>
      <c r="S46">
        <v>632.8450000000762</v>
      </c>
      <c r="T46">
        <v>634.78187637001588</v>
      </c>
      <c r="U46">
        <v>567.84959518666028</v>
      </c>
      <c r="V46">
        <v>605.90985827975373</v>
      </c>
      <c r="W46">
        <v>293.68219270081761</v>
      </c>
      <c r="X46">
        <v>387.51646538401639</v>
      </c>
      <c r="Y46">
        <v>559.30765977113037</v>
      </c>
      <c r="Z46">
        <v>632.84500000002049</v>
      </c>
      <c r="AA46">
        <v>632.84500000012622</v>
      </c>
      <c r="AB46">
        <v>632.84500000006551</v>
      </c>
      <c r="AC46">
        <v>644.86103605360597</v>
      </c>
      <c r="AD46">
        <v>632.84499999992772</v>
      </c>
      <c r="AE46">
        <v>631.57430834741285</v>
      </c>
      <c r="AF46">
        <v>632.84499999983314</v>
      </c>
      <c r="AG46">
        <v>376.16425308629425</v>
      </c>
      <c r="AH46">
        <v>330.53794248856326</v>
      </c>
      <c r="AI46">
        <v>632.84500000011064</v>
      </c>
      <c r="AJ46">
        <v>632.84499999998752</v>
      </c>
      <c r="AK46">
        <v>428.58663249512472</v>
      </c>
      <c r="AL46">
        <v>636.60678806061037</v>
      </c>
      <c r="AM46">
        <v>632.84499999975185</v>
      </c>
    </row>
    <row r="47" spans="1:39" x14ac:dyDescent="0.25">
      <c r="A47" s="66">
        <f ca="1">Exceedance!U47</f>
        <v>44136</v>
      </c>
      <c r="B47" s="254">
        <v>620.7949999997453</v>
      </c>
      <c r="C47" s="254">
        <v>620.79499999973666</v>
      </c>
      <c r="D47" s="254">
        <v>620.79499999973325</v>
      </c>
      <c r="E47">
        <v>681.01898686257005</v>
      </c>
      <c r="F47">
        <v>620.79499999971301</v>
      </c>
      <c r="G47">
        <v>620.79499999970665</v>
      </c>
      <c r="H47">
        <v>620.79499999973746</v>
      </c>
      <c r="I47">
        <v>597.46606348120758</v>
      </c>
      <c r="J47">
        <v>560.17926014039676</v>
      </c>
      <c r="K47">
        <v>602.01428297680093</v>
      </c>
      <c r="L47">
        <v>620.79499999973382</v>
      </c>
      <c r="M47">
        <v>620.79499999975224</v>
      </c>
      <c r="N47">
        <v>620.79499999973461</v>
      </c>
      <c r="O47">
        <v>620.79499999974269</v>
      </c>
      <c r="P47">
        <v>654.90620939738631</v>
      </c>
      <c r="Q47">
        <v>620.79499999974439</v>
      </c>
      <c r="R47">
        <v>620.79499999971063</v>
      </c>
      <c r="S47">
        <v>620.79499999974189</v>
      </c>
      <c r="T47">
        <v>620.79499999974132</v>
      </c>
      <c r="U47">
        <v>578.02590826044661</v>
      </c>
      <c r="V47">
        <v>617.0380896272884</v>
      </c>
      <c r="W47">
        <v>295.4575439958794</v>
      </c>
      <c r="X47">
        <v>395.48908541193521</v>
      </c>
      <c r="Y47">
        <v>576.1030054875888</v>
      </c>
      <c r="Z47">
        <v>620.79499999973416</v>
      </c>
      <c r="AA47">
        <v>620.79499999974348</v>
      </c>
      <c r="AB47">
        <v>620.79499999974314</v>
      </c>
      <c r="AC47">
        <v>620.79499999973018</v>
      </c>
      <c r="AD47">
        <v>620.79499999973734</v>
      </c>
      <c r="AE47">
        <v>620.794999999737</v>
      </c>
      <c r="AF47">
        <v>620.79499999973905</v>
      </c>
      <c r="AG47">
        <v>376.78310564987834</v>
      </c>
      <c r="AH47">
        <v>341.47953551547994</v>
      </c>
      <c r="AI47">
        <v>620.79499999974018</v>
      </c>
      <c r="AJ47">
        <v>620.79499999973723</v>
      </c>
      <c r="AK47">
        <v>435.30329517499916</v>
      </c>
      <c r="AL47">
        <v>620.79499999973905</v>
      </c>
      <c r="AM47">
        <v>620.79499999974178</v>
      </c>
    </row>
    <row r="48" spans="1:39" x14ac:dyDescent="0.25">
      <c r="A48" s="66">
        <f ca="1">Exceedance!U48</f>
        <v>44166</v>
      </c>
      <c r="B48" s="254">
        <v>581.34499999993579</v>
      </c>
      <c r="C48" s="254">
        <v>581.34499999993886</v>
      </c>
      <c r="D48" s="254">
        <v>581.34499999993557</v>
      </c>
      <c r="E48">
        <v>605.92817712820829</v>
      </c>
      <c r="F48">
        <v>581.34499999993932</v>
      </c>
      <c r="G48">
        <v>581.34499999993284</v>
      </c>
      <c r="H48">
        <v>581.34499999993977</v>
      </c>
      <c r="I48">
        <v>581.34499999993807</v>
      </c>
      <c r="J48">
        <v>565.35294133089042</v>
      </c>
      <c r="K48">
        <v>581.34499999993727</v>
      </c>
      <c r="L48">
        <v>581.34499999993625</v>
      </c>
      <c r="M48">
        <v>581.34499999993091</v>
      </c>
      <c r="N48">
        <v>581.34499999993704</v>
      </c>
      <c r="O48">
        <v>581.34499999993318</v>
      </c>
      <c r="P48">
        <v>581.34499999992909</v>
      </c>
      <c r="Q48">
        <v>581.34499999993477</v>
      </c>
      <c r="R48">
        <v>581.3449999999367</v>
      </c>
      <c r="S48">
        <v>581.34499999993238</v>
      </c>
      <c r="T48">
        <v>581.34499999993182</v>
      </c>
      <c r="U48">
        <v>581.3449999999516</v>
      </c>
      <c r="V48">
        <v>581.34499999993545</v>
      </c>
      <c r="W48">
        <v>294.0323658249111</v>
      </c>
      <c r="X48">
        <v>401.67541663531006</v>
      </c>
      <c r="Y48">
        <v>581.34499999995489</v>
      </c>
      <c r="Z48">
        <v>581.34499999993648</v>
      </c>
      <c r="AA48">
        <v>581.34499999993409</v>
      </c>
      <c r="AB48">
        <v>581.34499999993363</v>
      </c>
      <c r="AC48">
        <v>581.34499999993261</v>
      </c>
      <c r="AD48">
        <v>581.34499999993966</v>
      </c>
      <c r="AE48">
        <v>581.34499999993932</v>
      </c>
      <c r="AF48">
        <v>581.34499999994136</v>
      </c>
      <c r="AG48">
        <v>376.50415049592613</v>
      </c>
      <c r="AH48">
        <v>346.36881121628551</v>
      </c>
      <c r="AI48">
        <v>581.34499999993068</v>
      </c>
      <c r="AJ48">
        <v>581.34499999993943</v>
      </c>
      <c r="AK48">
        <v>437.42485384717327</v>
      </c>
      <c r="AL48">
        <v>581.34499999994148</v>
      </c>
      <c r="AM48">
        <v>581.34499999993227</v>
      </c>
    </row>
    <row r="49" spans="1:39" x14ac:dyDescent="0.25">
      <c r="A49" s="66">
        <f ca="1">Exceedance!U49</f>
        <v>44197</v>
      </c>
      <c r="B49" s="254">
        <v>558.22600000014984</v>
      </c>
      <c r="C49" s="254">
        <v>558.22600000015314</v>
      </c>
      <c r="D49" s="254">
        <v>558.22600000014972</v>
      </c>
      <c r="E49">
        <v>558.22600000014711</v>
      </c>
      <c r="F49">
        <v>558.22600000015348</v>
      </c>
      <c r="G49">
        <v>558.22600000014688</v>
      </c>
      <c r="H49">
        <v>558.22600000015393</v>
      </c>
      <c r="I49">
        <v>558.22600000015211</v>
      </c>
      <c r="J49">
        <v>558.22600000015314</v>
      </c>
      <c r="K49">
        <v>558.22600000015143</v>
      </c>
      <c r="L49">
        <v>558.22600000015029</v>
      </c>
      <c r="M49">
        <v>558.22600000015655</v>
      </c>
      <c r="N49">
        <v>558.22600000015109</v>
      </c>
      <c r="O49">
        <v>558.22600000014734</v>
      </c>
      <c r="P49">
        <v>558.22600000015484</v>
      </c>
      <c r="Q49">
        <v>558.22600000014904</v>
      </c>
      <c r="R49">
        <v>558.22600000015086</v>
      </c>
      <c r="S49">
        <v>558.22600000014643</v>
      </c>
      <c r="T49">
        <v>558.22600000014586</v>
      </c>
      <c r="U49">
        <v>558.22600000015416</v>
      </c>
      <c r="V49">
        <v>558.22600000014972</v>
      </c>
      <c r="W49">
        <v>290.93773836374555</v>
      </c>
      <c r="X49">
        <v>404.86475870599429</v>
      </c>
      <c r="Y49">
        <v>558.22600000014575</v>
      </c>
      <c r="Z49">
        <v>558.22600000015052</v>
      </c>
      <c r="AA49">
        <v>558.22600000014825</v>
      </c>
      <c r="AB49">
        <v>558.22600000014768</v>
      </c>
      <c r="AC49">
        <v>558.22600000014666</v>
      </c>
      <c r="AD49">
        <v>558.22600000015393</v>
      </c>
      <c r="AE49">
        <v>558.22600000015359</v>
      </c>
      <c r="AF49">
        <v>558.22600000015541</v>
      </c>
      <c r="AG49">
        <v>374.66342708621482</v>
      </c>
      <c r="AH49">
        <v>348.0183484379566</v>
      </c>
      <c r="AI49">
        <v>558.22600000015643</v>
      </c>
      <c r="AJ49">
        <v>558.2260000001537</v>
      </c>
      <c r="AK49">
        <v>436.5732915363082</v>
      </c>
      <c r="AL49">
        <v>558.22600000015552</v>
      </c>
      <c r="AM49">
        <v>558.22600000014631</v>
      </c>
    </row>
    <row r="50" spans="1:39" x14ac:dyDescent="0.25">
      <c r="A50" s="66">
        <f ca="1">Exceedance!U50</f>
        <v>44228</v>
      </c>
      <c r="B50" s="254">
        <v>543.05800000008571</v>
      </c>
      <c r="C50" s="254">
        <v>543.05800000008878</v>
      </c>
      <c r="D50" s="254">
        <v>543.0580000000856</v>
      </c>
      <c r="E50">
        <v>543.05800000008298</v>
      </c>
      <c r="F50">
        <v>543.05800000008924</v>
      </c>
      <c r="G50">
        <v>543.05800000008276</v>
      </c>
      <c r="H50">
        <v>543.05800000008992</v>
      </c>
      <c r="I50">
        <v>543.05800000008799</v>
      </c>
      <c r="J50">
        <v>543.0580000000889</v>
      </c>
      <c r="K50">
        <v>543.05800000008719</v>
      </c>
      <c r="L50">
        <v>543.05800000008617</v>
      </c>
      <c r="M50">
        <v>543.05800000008117</v>
      </c>
      <c r="N50">
        <v>543.05800000008696</v>
      </c>
      <c r="O50">
        <v>543.0580000000831</v>
      </c>
      <c r="P50">
        <v>543.05800000007923</v>
      </c>
      <c r="Q50">
        <v>543.0580000000848</v>
      </c>
      <c r="R50">
        <v>543.05800000008662</v>
      </c>
      <c r="S50">
        <v>543.0580000000823</v>
      </c>
      <c r="T50">
        <v>543.05800000008173</v>
      </c>
      <c r="U50">
        <v>543.05800000008992</v>
      </c>
      <c r="V50">
        <v>543.05800000008549</v>
      </c>
      <c r="W50">
        <v>290.29752930924059</v>
      </c>
      <c r="X50">
        <v>404.36917802657246</v>
      </c>
      <c r="Y50">
        <v>543.05800000008162</v>
      </c>
      <c r="Z50">
        <v>543.05800000008639</v>
      </c>
      <c r="AA50">
        <v>543.05800000008401</v>
      </c>
      <c r="AB50">
        <v>543.05800000008355</v>
      </c>
      <c r="AC50">
        <v>543.05800000008253</v>
      </c>
      <c r="AD50">
        <v>543.05800000008981</v>
      </c>
      <c r="AE50">
        <v>543.05800000008924</v>
      </c>
      <c r="AF50">
        <v>543.05800000008003</v>
      </c>
      <c r="AG50">
        <v>369.83730371055543</v>
      </c>
      <c r="AH50">
        <v>350.40340705973659</v>
      </c>
      <c r="AI50">
        <v>543.05800000008082</v>
      </c>
      <c r="AJ50">
        <v>543.05800000008935</v>
      </c>
      <c r="AK50">
        <v>432.68021421949362</v>
      </c>
      <c r="AL50">
        <v>543.05800000008003</v>
      </c>
      <c r="AM50">
        <v>543.05800000008219</v>
      </c>
    </row>
    <row r="51" spans="1:39" x14ac:dyDescent="0.25">
      <c r="A51" s="66">
        <f ca="1">Exceedance!U51</f>
        <v>44256</v>
      </c>
      <c r="B51" s="254">
        <v>539.29599999995537</v>
      </c>
      <c r="C51" s="254">
        <v>539.29599999995867</v>
      </c>
      <c r="D51" s="254">
        <v>539.29599999995526</v>
      </c>
      <c r="E51">
        <v>539.29599999995276</v>
      </c>
      <c r="F51">
        <v>539.29599999995889</v>
      </c>
      <c r="G51">
        <v>539.29599999995253</v>
      </c>
      <c r="H51">
        <v>539.29599999995946</v>
      </c>
      <c r="I51">
        <v>539.29599999995764</v>
      </c>
      <c r="J51">
        <v>539.29599999995878</v>
      </c>
      <c r="K51">
        <v>539.29599999995708</v>
      </c>
      <c r="L51">
        <v>539.29599999995582</v>
      </c>
      <c r="M51">
        <v>539.29599999995071</v>
      </c>
      <c r="N51">
        <v>539.29599999995662</v>
      </c>
      <c r="O51">
        <v>539.29599999995287</v>
      </c>
      <c r="P51">
        <v>539.295999999949</v>
      </c>
      <c r="Q51">
        <v>539.29599999995446</v>
      </c>
      <c r="R51">
        <v>539.29599999995639</v>
      </c>
      <c r="S51">
        <v>539.29599999995207</v>
      </c>
      <c r="T51">
        <v>539.2959999999515</v>
      </c>
      <c r="U51">
        <v>539.29599999995958</v>
      </c>
      <c r="V51">
        <v>539.29599999995526</v>
      </c>
      <c r="W51">
        <v>297.60579002593641</v>
      </c>
      <c r="X51">
        <v>435.69196651885926</v>
      </c>
      <c r="Y51">
        <v>539.29599999995139</v>
      </c>
      <c r="Z51">
        <v>539.29599999995594</v>
      </c>
      <c r="AA51">
        <v>539.29599999995366</v>
      </c>
      <c r="AB51">
        <v>539.29599999995321</v>
      </c>
      <c r="AC51">
        <v>539.29599999995219</v>
      </c>
      <c r="AD51">
        <v>539.29599999995935</v>
      </c>
      <c r="AE51">
        <v>539.29599999995901</v>
      </c>
      <c r="AF51">
        <v>539.29599999994969</v>
      </c>
      <c r="AG51">
        <v>369.0452053456176</v>
      </c>
      <c r="AH51">
        <v>351.74716042113107</v>
      </c>
      <c r="AI51">
        <v>539.29599999995048</v>
      </c>
      <c r="AJ51">
        <v>539.29599999995912</v>
      </c>
      <c r="AK51">
        <v>438.02938698755844</v>
      </c>
      <c r="AL51">
        <v>539.29599999994969</v>
      </c>
      <c r="AM51">
        <v>539.29599999995196</v>
      </c>
    </row>
    <row r="52" spans="1:39" x14ac:dyDescent="0.25">
      <c r="A52" s="66">
        <f ca="1">Exceedance!U52</f>
        <v>44287</v>
      </c>
      <c r="B52" s="254">
        <v>588.43633403095532</v>
      </c>
      <c r="C52" s="254">
        <v>588.43633403095851</v>
      </c>
      <c r="D52" s="254">
        <v>588.43633403095521</v>
      </c>
      <c r="E52">
        <v>589.14700000134383</v>
      </c>
      <c r="F52">
        <v>589.14700000135008</v>
      </c>
      <c r="G52">
        <v>589.1470000013436</v>
      </c>
      <c r="H52">
        <v>575.17204630144931</v>
      </c>
      <c r="I52">
        <v>589.14700000134883</v>
      </c>
      <c r="J52">
        <v>572.60955939281439</v>
      </c>
      <c r="K52">
        <v>551.04429637379792</v>
      </c>
      <c r="L52">
        <v>589.14700000134701</v>
      </c>
      <c r="M52">
        <v>589.14700000134189</v>
      </c>
      <c r="N52">
        <v>589.14700000134758</v>
      </c>
      <c r="O52">
        <v>561.58353077566733</v>
      </c>
      <c r="P52">
        <v>589.14700000135122</v>
      </c>
      <c r="Q52">
        <v>589.14700000134553</v>
      </c>
      <c r="R52">
        <v>572.63980037141403</v>
      </c>
      <c r="S52">
        <v>552.17495357383257</v>
      </c>
      <c r="T52">
        <v>589.14700000134258</v>
      </c>
      <c r="U52">
        <v>566.91226183197114</v>
      </c>
      <c r="V52">
        <v>554.92786945742796</v>
      </c>
      <c r="W52">
        <v>309.05737245872137</v>
      </c>
      <c r="X52">
        <v>508.09761322497832</v>
      </c>
      <c r="Y52">
        <v>568.07444387946805</v>
      </c>
      <c r="Z52">
        <v>589.14700000134712</v>
      </c>
      <c r="AA52">
        <v>589.14700000134474</v>
      </c>
      <c r="AB52">
        <v>579.35523249719506</v>
      </c>
      <c r="AC52">
        <v>589.14700000134314</v>
      </c>
      <c r="AD52">
        <v>567.99018918165712</v>
      </c>
      <c r="AE52">
        <v>586.48884957187477</v>
      </c>
      <c r="AF52">
        <v>589.14700000134064</v>
      </c>
      <c r="AG52">
        <v>372.96151768716203</v>
      </c>
      <c r="AH52">
        <v>364.12719764857053</v>
      </c>
      <c r="AI52">
        <v>578.36309796090472</v>
      </c>
      <c r="AJ52">
        <v>566.29569638523947</v>
      </c>
      <c r="AK52">
        <v>438.7490876464758</v>
      </c>
      <c r="AL52">
        <v>538.07425568859696</v>
      </c>
      <c r="AM52">
        <v>546.87798204196031</v>
      </c>
    </row>
    <row r="53" spans="1:39" x14ac:dyDescent="0.25">
      <c r="A53" s="66">
        <f ca="1">Exceedance!U53</f>
        <v>44317</v>
      </c>
      <c r="B53" s="254">
        <v>620.79500000135295</v>
      </c>
      <c r="C53" s="254">
        <v>620.79500000134453</v>
      </c>
      <c r="D53" s="254">
        <v>620.79500000135283</v>
      </c>
      <c r="E53">
        <v>620.79500000130997</v>
      </c>
      <c r="F53">
        <v>620.79500000131623</v>
      </c>
      <c r="G53">
        <v>620.79500000130975</v>
      </c>
      <c r="H53">
        <v>620.79499999975008</v>
      </c>
      <c r="I53">
        <v>620.79500000131497</v>
      </c>
      <c r="J53">
        <v>600.69657042831273</v>
      </c>
      <c r="K53">
        <v>578.46225234129611</v>
      </c>
      <c r="L53">
        <v>620.79500000131316</v>
      </c>
      <c r="M53">
        <v>620.79500000130804</v>
      </c>
      <c r="N53">
        <v>620.79500000131384</v>
      </c>
      <c r="O53">
        <v>451.8471297118997</v>
      </c>
      <c r="P53">
        <v>605.47291393122759</v>
      </c>
      <c r="Q53">
        <v>620.79500000131179</v>
      </c>
      <c r="R53">
        <v>620.79499999974678</v>
      </c>
      <c r="S53">
        <v>620.79499999974246</v>
      </c>
      <c r="T53">
        <v>620.79500000130884</v>
      </c>
      <c r="U53">
        <v>620.79499999974439</v>
      </c>
      <c r="V53">
        <v>549.04691682153236</v>
      </c>
      <c r="W53">
        <v>365.8008451363803</v>
      </c>
      <c r="X53">
        <v>620.58445606212854</v>
      </c>
      <c r="Y53">
        <v>620.79499999974939</v>
      </c>
      <c r="Z53">
        <v>620.79500000131327</v>
      </c>
      <c r="AA53">
        <v>620.795000001311</v>
      </c>
      <c r="AB53">
        <v>585.93385712481404</v>
      </c>
      <c r="AC53">
        <v>620.79500000130952</v>
      </c>
      <c r="AD53">
        <v>593.65119648884968</v>
      </c>
      <c r="AE53">
        <v>441.45068253762042</v>
      </c>
      <c r="AF53">
        <v>620.7950000013069</v>
      </c>
      <c r="AG53">
        <v>404.22212652938038</v>
      </c>
      <c r="AH53">
        <v>426.34224445701807</v>
      </c>
      <c r="AI53">
        <v>591.62393056463577</v>
      </c>
      <c r="AJ53">
        <v>582.5605363598936</v>
      </c>
      <c r="AK53">
        <v>447.04910569071257</v>
      </c>
      <c r="AL53">
        <v>543.00011396715672</v>
      </c>
      <c r="AM53">
        <v>620.79499999973916</v>
      </c>
    </row>
    <row r="54" spans="1:39" x14ac:dyDescent="0.25">
      <c r="A54" s="66">
        <f ca="1">Exceedance!U54</f>
        <v>44348</v>
      </c>
      <c r="B54" s="254">
        <v>802.48759999975448</v>
      </c>
      <c r="C54" s="254">
        <v>802.48759999974607</v>
      </c>
      <c r="D54" s="254">
        <v>802.48759999975425</v>
      </c>
      <c r="E54">
        <v>802.4875999997472</v>
      </c>
      <c r="F54">
        <v>802.48759999975357</v>
      </c>
      <c r="G54">
        <v>802.48759999974709</v>
      </c>
      <c r="H54">
        <v>716.54367390428752</v>
      </c>
      <c r="I54">
        <v>689.58492832944808</v>
      </c>
      <c r="J54">
        <v>695.01530810511804</v>
      </c>
      <c r="K54">
        <v>797.10247722627707</v>
      </c>
      <c r="L54">
        <v>729.61380806541649</v>
      </c>
      <c r="M54">
        <v>802.48759999974538</v>
      </c>
      <c r="N54">
        <v>768.99678530352003</v>
      </c>
      <c r="O54">
        <v>802.48759999974129</v>
      </c>
      <c r="P54">
        <v>802.48759999974322</v>
      </c>
      <c r="Q54">
        <v>802.48759999974902</v>
      </c>
      <c r="R54">
        <v>787.49758119416617</v>
      </c>
      <c r="S54">
        <v>802.48759999974584</v>
      </c>
      <c r="T54">
        <v>711.97173701929364</v>
      </c>
      <c r="U54">
        <v>742.52605982029581</v>
      </c>
      <c r="V54">
        <v>518.99022821118024</v>
      </c>
      <c r="W54">
        <v>497.04500119190226</v>
      </c>
      <c r="X54">
        <v>697.82971084730275</v>
      </c>
      <c r="Y54">
        <v>802.48759999975277</v>
      </c>
      <c r="Z54">
        <v>746.351277377305</v>
      </c>
      <c r="AA54">
        <v>775.25969176454691</v>
      </c>
      <c r="AB54">
        <v>802.4875999997497</v>
      </c>
      <c r="AC54">
        <v>802.48759999974686</v>
      </c>
      <c r="AD54">
        <v>774.15402786291315</v>
      </c>
      <c r="AE54">
        <v>802.48759999973572</v>
      </c>
      <c r="AF54">
        <v>591.85311862065453</v>
      </c>
      <c r="AG54">
        <v>448.79016831080247</v>
      </c>
      <c r="AH54">
        <v>708.53124123348357</v>
      </c>
      <c r="AI54">
        <v>802.48759999975221</v>
      </c>
      <c r="AJ54">
        <v>610.48745388680106</v>
      </c>
      <c r="AK54">
        <v>695.9845385562511</v>
      </c>
      <c r="AL54">
        <v>802.48759999974493</v>
      </c>
      <c r="AM54">
        <v>802.48759999975425</v>
      </c>
    </row>
    <row r="55" spans="1:39" x14ac:dyDescent="0.25">
      <c r="A55" s="66">
        <f ca="1">Exceedance!U55</f>
        <v>44378</v>
      </c>
      <c r="B55" s="254">
        <v>802.48759999975448</v>
      </c>
      <c r="C55" s="254">
        <v>802.48759999975948</v>
      </c>
      <c r="D55" s="254">
        <v>802.48759999975425</v>
      </c>
      <c r="E55">
        <v>802.48759999976073</v>
      </c>
      <c r="F55">
        <v>802.48759999975357</v>
      </c>
      <c r="G55">
        <v>802.48759999976062</v>
      </c>
      <c r="H55">
        <v>684.34560062352637</v>
      </c>
      <c r="I55">
        <v>651.42569704885966</v>
      </c>
      <c r="J55">
        <v>664.29531777488057</v>
      </c>
      <c r="K55">
        <v>802.48760000051436</v>
      </c>
      <c r="L55">
        <v>704.09203871566922</v>
      </c>
      <c r="M55">
        <v>802.4875999997588</v>
      </c>
      <c r="N55">
        <v>745.86943274259613</v>
      </c>
      <c r="O55">
        <v>802.48759999975459</v>
      </c>
      <c r="P55">
        <v>802.48759999975687</v>
      </c>
      <c r="Q55">
        <v>802.48759999976244</v>
      </c>
      <c r="R55">
        <v>791.45712397069224</v>
      </c>
      <c r="S55">
        <v>802.48759999975937</v>
      </c>
      <c r="T55">
        <v>668.13907871208175</v>
      </c>
      <c r="U55">
        <v>706.78694327166579</v>
      </c>
      <c r="V55">
        <v>434.41304848532207</v>
      </c>
      <c r="W55">
        <v>461.5760397409984</v>
      </c>
      <c r="X55">
        <v>658.43219168565372</v>
      </c>
      <c r="Y55">
        <v>802.48759999976619</v>
      </c>
      <c r="Z55">
        <v>722.8328584911751</v>
      </c>
      <c r="AA55">
        <v>759.4036101418817</v>
      </c>
      <c r="AB55">
        <v>802.48759999976323</v>
      </c>
      <c r="AC55">
        <v>802.48759999976028</v>
      </c>
      <c r="AD55">
        <v>753.62362524902278</v>
      </c>
      <c r="AE55">
        <v>802.48759999976255</v>
      </c>
      <c r="AF55">
        <v>520.5261264556508</v>
      </c>
      <c r="AG55">
        <v>398.44212907373173</v>
      </c>
      <c r="AH55">
        <v>710.62634742200214</v>
      </c>
      <c r="AI55">
        <v>802.48759999976573</v>
      </c>
      <c r="AJ55">
        <v>560.26118505364013</v>
      </c>
      <c r="AK55">
        <v>768.04232397698604</v>
      </c>
      <c r="AL55">
        <v>802.48759999975846</v>
      </c>
      <c r="AM55">
        <v>802.48759999975437</v>
      </c>
    </row>
    <row r="56" spans="1:39" x14ac:dyDescent="0.25">
      <c r="A56" s="66">
        <f ca="1">Exceedance!U56</f>
        <v>44409</v>
      </c>
      <c r="B56" s="254">
        <v>759.46648652355793</v>
      </c>
      <c r="C56" s="254">
        <v>759.46648652356293</v>
      </c>
      <c r="D56" s="254">
        <v>759.46648652355771</v>
      </c>
      <c r="E56">
        <v>758.24298442141173</v>
      </c>
      <c r="F56">
        <v>762.70617060814993</v>
      </c>
      <c r="G56">
        <v>752.92415382641059</v>
      </c>
      <c r="H56">
        <v>634.57320747053961</v>
      </c>
      <c r="I56">
        <v>604.32258825627639</v>
      </c>
      <c r="J56">
        <v>608.8908346992182</v>
      </c>
      <c r="K56">
        <v>744.88039538905593</v>
      </c>
      <c r="L56">
        <v>665.28823837806874</v>
      </c>
      <c r="M56">
        <v>761.14580440758436</v>
      </c>
      <c r="N56">
        <v>701.47668197807707</v>
      </c>
      <c r="O56">
        <v>826.75473105211768</v>
      </c>
      <c r="P56">
        <v>746.27787493945459</v>
      </c>
      <c r="Q56">
        <v>776.06677393266295</v>
      </c>
      <c r="R56">
        <v>725.58185620838992</v>
      </c>
      <c r="S56">
        <v>775.75190069302107</v>
      </c>
      <c r="T56">
        <v>620.58783068735499</v>
      </c>
      <c r="U56">
        <v>664.09360866675331</v>
      </c>
      <c r="V56">
        <v>360.03498083794915</v>
      </c>
      <c r="W56">
        <v>407.86754690074031</v>
      </c>
      <c r="X56">
        <v>601.41464464294756</v>
      </c>
      <c r="Y56">
        <v>742.65973579506283</v>
      </c>
      <c r="Z56">
        <v>686.96766946560376</v>
      </c>
      <c r="AA56">
        <v>717.83948241165308</v>
      </c>
      <c r="AB56">
        <v>773.4218387196978</v>
      </c>
      <c r="AC56">
        <v>748.75785818422867</v>
      </c>
      <c r="AD56">
        <v>713.17311148415831</v>
      </c>
      <c r="AE56">
        <v>762.84911254709664</v>
      </c>
      <c r="AF56">
        <v>454.166161495636</v>
      </c>
      <c r="AG56">
        <v>339.72693583035539</v>
      </c>
      <c r="AH56">
        <v>675.05652999089682</v>
      </c>
      <c r="AI56">
        <v>740.42098196916425</v>
      </c>
      <c r="AJ56">
        <v>495.25078863449426</v>
      </c>
      <c r="AK56">
        <v>740.56741863117907</v>
      </c>
      <c r="AL56">
        <v>776.53758439573778</v>
      </c>
      <c r="AM56">
        <v>821.18590077198951</v>
      </c>
    </row>
    <row r="57" spans="1:39" x14ac:dyDescent="0.25">
      <c r="A57" s="66">
        <f ca="1">Exceedance!U57</f>
        <v>44440</v>
      </c>
      <c r="B57" s="254">
        <v>690.78778400747831</v>
      </c>
      <c r="C57" s="254">
        <v>690.78778400748331</v>
      </c>
      <c r="D57" s="254">
        <v>690.78778400747819</v>
      </c>
      <c r="E57">
        <v>718.02704962999439</v>
      </c>
      <c r="F57">
        <v>728.65531040194162</v>
      </c>
      <c r="G57">
        <v>688.21860589872449</v>
      </c>
      <c r="H57">
        <v>601.55605057228308</v>
      </c>
      <c r="I57">
        <v>563.41008571375505</v>
      </c>
      <c r="J57">
        <v>571.15295363372059</v>
      </c>
      <c r="K57">
        <v>670.31546844377658</v>
      </c>
      <c r="L57">
        <v>631.29173752455347</v>
      </c>
      <c r="M57">
        <v>711.99774446138372</v>
      </c>
      <c r="N57">
        <v>644.99299999794607</v>
      </c>
      <c r="O57">
        <v>787.17169661381695</v>
      </c>
      <c r="P57">
        <v>682.07968043096321</v>
      </c>
      <c r="Q57">
        <v>733.91955531366818</v>
      </c>
      <c r="R57">
        <v>651.42299668729083</v>
      </c>
      <c r="S57">
        <v>717.72487618284572</v>
      </c>
      <c r="T57">
        <v>580.63505237066954</v>
      </c>
      <c r="U57">
        <v>620.57593364121431</v>
      </c>
      <c r="V57">
        <v>304.61621703377568</v>
      </c>
      <c r="W57">
        <v>388.45736682647367</v>
      </c>
      <c r="X57">
        <v>565.6656299190937</v>
      </c>
      <c r="Y57">
        <v>662.95340641503356</v>
      </c>
      <c r="Z57">
        <v>644.99299999841617</v>
      </c>
      <c r="AA57">
        <v>658.79174257492434</v>
      </c>
      <c r="AB57">
        <v>717.16880865851431</v>
      </c>
      <c r="AC57">
        <v>679.88148651740335</v>
      </c>
      <c r="AD57">
        <v>644.99299999977052</v>
      </c>
      <c r="AE57">
        <v>698.58571350509771</v>
      </c>
      <c r="AF57">
        <v>399.73082224318182</v>
      </c>
      <c r="AG57">
        <v>318.04064578613622</v>
      </c>
      <c r="AH57">
        <v>644.99299999880645</v>
      </c>
      <c r="AI57">
        <v>669.14981966491644</v>
      </c>
      <c r="AJ57">
        <v>443.21969441848876</v>
      </c>
      <c r="AK57">
        <v>703.95000811577995</v>
      </c>
      <c r="AL57">
        <v>711.41827689043839</v>
      </c>
      <c r="AM57">
        <v>791.39129234968686</v>
      </c>
    </row>
    <row r="58" spans="1:39" x14ac:dyDescent="0.25">
      <c r="A58" s="66">
        <f ca="1">Exceedance!U58</f>
        <v>44470</v>
      </c>
      <c r="B58" s="254">
        <v>632.84499999986701</v>
      </c>
      <c r="C58" s="254">
        <v>632.84499999987202</v>
      </c>
      <c r="D58" s="254">
        <v>632.8449999998669</v>
      </c>
      <c r="E58">
        <v>685.9684031139974</v>
      </c>
      <c r="F58">
        <v>679.15003010889507</v>
      </c>
      <c r="G58">
        <v>632.84499999988691</v>
      </c>
      <c r="H58">
        <v>587.47563688989601</v>
      </c>
      <c r="I58">
        <v>549.34024052957284</v>
      </c>
      <c r="J58">
        <v>574.54126351970569</v>
      </c>
      <c r="K58">
        <v>632.84499999998241</v>
      </c>
      <c r="L58">
        <v>615.05802227898982</v>
      </c>
      <c r="M58">
        <v>641.9060013921096</v>
      </c>
      <c r="N58">
        <v>632.84500000012326</v>
      </c>
      <c r="O58">
        <v>732.54289547355995</v>
      </c>
      <c r="P58">
        <v>632.84499999992136</v>
      </c>
      <c r="Q58">
        <v>684.40441778331092</v>
      </c>
      <c r="R58">
        <v>632.8450000000953</v>
      </c>
      <c r="S58">
        <v>637.25694799079952</v>
      </c>
      <c r="T58">
        <v>566.55464206667909</v>
      </c>
      <c r="U58">
        <v>603.2812209394209</v>
      </c>
      <c r="V58">
        <v>288.71835854503286</v>
      </c>
      <c r="W58">
        <v>377.22292572317929</v>
      </c>
      <c r="X58">
        <v>555.77754729575088</v>
      </c>
      <c r="Y58">
        <v>632.84500000002799</v>
      </c>
      <c r="Z58">
        <v>632.84500000012088</v>
      </c>
      <c r="AA58">
        <v>632.84500000005039</v>
      </c>
      <c r="AB58">
        <v>644.06877670427275</v>
      </c>
      <c r="AC58">
        <v>632.84499999993488</v>
      </c>
      <c r="AD58">
        <v>631.27336176778351</v>
      </c>
      <c r="AE58">
        <v>632.8449999998237</v>
      </c>
      <c r="AF58">
        <v>374.02997664649502</v>
      </c>
      <c r="AG58">
        <v>318.5741720878429</v>
      </c>
      <c r="AH58">
        <v>632.84500000012349</v>
      </c>
      <c r="AI58">
        <v>632.84499999999321</v>
      </c>
      <c r="AJ58">
        <v>423.70658277240841</v>
      </c>
      <c r="AK58">
        <v>632.84499999979653</v>
      </c>
      <c r="AL58">
        <v>632.84499999976094</v>
      </c>
      <c r="AM58">
        <v>743.82672292450422</v>
      </c>
    </row>
    <row r="59" spans="1:39" x14ac:dyDescent="0.25">
      <c r="A59" s="66">
        <f ca="1">Exceedance!U59</f>
        <v>44501</v>
      </c>
      <c r="B59" s="254">
        <v>620.79499999973712</v>
      </c>
      <c r="C59" s="254">
        <v>620.794999999742</v>
      </c>
      <c r="D59" s="254">
        <v>620.79499999973689</v>
      </c>
      <c r="E59">
        <v>620.79499999970631</v>
      </c>
      <c r="F59">
        <v>620.79499999971176</v>
      </c>
      <c r="G59">
        <v>620.79499999974473</v>
      </c>
      <c r="H59">
        <v>594.99471426623802</v>
      </c>
      <c r="I59">
        <v>558.78971364552081</v>
      </c>
      <c r="J59">
        <v>599.24865765866707</v>
      </c>
      <c r="K59">
        <v>620.79499999974416</v>
      </c>
      <c r="L59">
        <v>620.7949999997461</v>
      </c>
      <c r="M59">
        <v>620.79499999973041</v>
      </c>
      <c r="N59">
        <v>620.79499999974075</v>
      </c>
      <c r="O59">
        <v>659.22198054333501</v>
      </c>
      <c r="P59">
        <v>620.79499999974314</v>
      </c>
      <c r="Q59">
        <v>620.79499999971631</v>
      </c>
      <c r="R59">
        <v>620.794999999737</v>
      </c>
      <c r="S59">
        <v>620.79499999973837</v>
      </c>
      <c r="T59">
        <v>576.64920936628607</v>
      </c>
      <c r="U59">
        <v>613.89093226980287</v>
      </c>
      <c r="V59">
        <v>290.19333945534277</v>
      </c>
      <c r="W59">
        <v>385.23043169700662</v>
      </c>
      <c r="X59">
        <v>572.2675976058149</v>
      </c>
      <c r="Y59">
        <v>620.79499999974166</v>
      </c>
      <c r="Z59">
        <v>620.79499999973825</v>
      </c>
      <c r="AA59">
        <v>620.79499999974007</v>
      </c>
      <c r="AB59">
        <v>620.7949999997328</v>
      </c>
      <c r="AC59">
        <v>620.79499999974473</v>
      </c>
      <c r="AD59">
        <v>620.79499999973564</v>
      </c>
      <c r="AE59">
        <v>620.79499999974178</v>
      </c>
      <c r="AF59">
        <v>374.49546001803753</v>
      </c>
      <c r="AG59">
        <v>329.33340805233127</v>
      </c>
      <c r="AH59">
        <v>620.79499999974098</v>
      </c>
      <c r="AI59">
        <v>620.7949999997428</v>
      </c>
      <c r="AJ59">
        <v>430.0675828435235</v>
      </c>
      <c r="AK59">
        <v>620.79499999973848</v>
      </c>
      <c r="AL59">
        <v>620.79499999973905</v>
      </c>
      <c r="AM59">
        <v>679.68920591469976</v>
      </c>
    </row>
    <row r="60" spans="1:39" x14ac:dyDescent="0.25">
      <c r="A60" s="66">
        <f ca="1">Exceedance!U60</f>
        <v>44531</v>
      </c>
      <c r="B60" s="254">
        <v>581.34499999993932</v>
      </c>
      <c r="C60" s="254">
        <v>581.34499999993261</v>
      </c>
      <c r="D60" s="254">
        <v>581.3449999999392</v>
      </c>
      <c r="E60">
        <v>581.3449999999325</v>
      </c>
      <c r="F60">
        <v>581.34499999993807</v>
      </c>
      <c r="G60">
        <v>581.34499999993523</v>
      </c>
      <c r="H60">
        <v>581.34499999994284</v>
      </c>
      <c r="I60">
        <v>563.8696062487013</v>
      </c>
      <c r="J60">
        <v>581.34499999993841</v>
      </c>
      <c r="K60">
        <v>581.34499999993454</v>
      </c>
      <c r="L60">
        <v>581.34499999993659</v>
      </c>
      <c r="M60">
        <v>581.34499999993272</v>
      </c>
      <c r="N60">
        <v>581.34499999993125</v>
      </c>
      <c r="O60">
        <v>581.34499999992954</v>
      </c>
      <c r="P60">
        <v>581.34499999993375</v>
      </c>
      <c r="Q60">
        <v>581.34499999993056</v>
      </c>
      <c r="R60">
        <v>581.34499999993932</v>
      </c>
      <c r="S60">
        <v>581.34499999994091</v>
      </c>
      <c r="T60">
        <v>581.344999999945</v>
      </c>
      <c r="U60">
        <v>581.34499999993591</v>
      </c>
      <c r="V60">
        <v>288.48948130070539</v>
      </c>
      <c r="W60">
        <v>391.40894962083502</v>
      </c>
      <c r="X60">
        <v>580.53428517559564</v>
      </c>
      <c r="Y60">
        <v>581.34499999993216</v>
      </c>
      <c r="Z60">
        <v>581.34499999994046</v>
      </c>
      <c r="AA60">
        <v>581.34499999994227</v>
      </c>
      <c r="AB60">
        <v>581.34499999993523</v>
      </c>
      <c r="AC60">
        <v>581.34499999993511</v>
      </c>
      <c r="AD60">
        <v>581.34499999993784</v>
      </c>
      <c r="AE60">
        <v>581.34499999993216</v>
      </c>
      <c r="AF60">
        <v>374.0710211338274</v>
      </c>
      <c r="AG60">
        <v>334.038481042093</v>
      </c>
      <c r="AH60">
        <v>581.34499999993147</v>
      </c>
      <c r="AI60">
        <v>581.34499999993318</v>
      </c>
      <c r="AJ60">
        <v>431.85221709108686</v>
      </c>
      <c r="AK60">
        <v>581.34499999994091</v>
      </c>
      <c r="AL60">
        <v>581.34499999994136</v>
      </c>
      <c r="AM60">
        <v>604.39157890717752</v>
      </c>
    </row>
    <row r="61" spans="1:39" x14ac:dyDescent="0.25">
      <c r="A61" s="66">
        <f ca="1">Exceedance!U61</f>
        <v>44562</v>
      </c>
      <c r="B61" s="254">
        <v>558.22600000015359</v>
      </c>
      <c r="C61" s="254">
        <v>558.22600000014666</v>
      </c>
      <c r="D61" s="254">
        <v>558.22600000015336</v>
      </c>
      <c r="E61">
        <v>558.22600000014654</v>
      </c>
      <c r="F61">
        <v>558.22600000015211</v>
      </c>
      <c r="G61">
        <v>558.22600000014938</v>
      </c>
      <c r="H61">
        <v>558.22600000014518</v>
      </c>
      <c r="I61">
        <v>558.22600000016052</v>
      </c>
      <c r="J61">
        <v>558.22600000015245</v>
      </c>
      <c r="K61">
        <v>558.22600000014882</v>
      </c>
      <c r="L61">
        <v>558.22600000015075</v>
      </c>
      <c r="M61">
        <v>558.22600000014688</v>
      </c>
      <c r="N61">
        <v>558.22600000014529</v>
      </c>
      <c r="O61">
        <v>558.2260000001553</v>
      </c>
      <c r="P61">
        <v>558.22600000014779</v>
      </c>
      <c r="Q61">
        <v>558.22600000015632</v>
      </c>
      <c r="R61">
        <v>558.22600000015359</v>
      </c>
      <c r="S61">
        <v>558.22600000015495</v>
      </c>
      <c r="T61">
        <v>558.22600000014745</v>
      </c>
      <c r="U61">
        <v>558.22600000014995</v>
      </c>
      <c r="V61">
        <v>285.13824603479787</v>
      </c>
      <c r="W61">
        <v>394.56946745135315</v>
      </c>
      <c r="X61">
        <v>558.22600000015382</v>
      </c>
      <c r="Y61">
        <v>558.22600000014631</v>
      </c>
      <c r="Z61">
        <v>558.22600000015473</v>
      </c>
      <c r="AA61">
        <v>558.22600000015643</v>
      </c>
      <c r="AB61">
        <v>558.22600000014938</v>
      </c>
      <c r="AC61">
        <v>558.22600000014927</v>
      </c>
      <c r="AD61">
        <v>558.226000000152</v>
      </c>
      <c r="AE61">
        <v>558.22600000014631</v>
      </c>
      <c r="AF61">
        <v>372.09684575644161</v>
      </c>
      <c r="AG61">
        <v>335.51984047805979</v>
      </c>
      <c r="AH61">
        <v>558.22600000014552</v>
      </c>
      <c r="AI61">
        <v>558.22600000014734</v>
      </c>
      <c r="AJ61">
        <v>430.69178816379332</v>
      </c>
      <c r="AK61">
        <v>558.22600000015495</v>
      </c>
      <c r="AL61">
        <v>558.22600000015541</v>
      </c>
      <c r="AM61">
        <v>558.22600000014802</v>
      </c>
    </row>
    <row r="62" spans="1:39" x14ac:dyDescent="0.25">
      <c r="A62" s="66">
        <f ca="1">Exceedance!U62</f>
        <v>44593</v>
      </c>
      <c r="B62" s="254">
        <v>543.05800000008924</v>
      </c>
      <c r="C62" s="254">
        <v>543.05800000008253</v>
      </c>
      <c r="D62" s="254">
        <v>543.05800000008912</v>
      </c>
      <c r="E62">
        <v>543.05800000008242</v>
      </c>
      <c r="F62">
        <v>543.05800000008799</v>
      </c>
      <c r="G62">
        <v>543.05800000008526</v>
      </c>
      <c r="H62">
        <v>543.05800000008105</v>
      </c>
      <c r="I62">
        <v>543.05800000008503</v>
      </c>
      <c r="J62">
        <v>543.05800000008833</v>
      </c>
      <c r="K62">
        <v>543.05800000008469</v>
      </c>
      <c r="L62">
        <v>543.05800000008651</v>
      </c>
      <c r="M62">
        <v>543.05800000008264</v>
      </c>
      <c r="N62">
        <v>543.05800000008117</v>
      </c>
      <c r="O62">
        <v>543.0580000000798</v>
      </c>
      <c r="P62">
        <v>543.05800000008355</v>
      </c>
      <c r="Q62">
        <v>543.05800000008082</v>
      </c>
      <c r="R62">
        <v>543.05800000008924</v>
      </c>
      <c r="S62">
        <v>543.05800000007935</v>
      </c>
      <c r="T62">
        <v>543.05800000008333</v>
      </c>
      <c r="U62">
        <v>543.05800000008583</v>
      </c>
      <c r="V62">
        <v>284.26081280015723</v>
      </c>
      <c r="W62">
        <v>393.88255880583426</v>
      </c>
      <c r="X62">
        <v>543.05800000008969</v>
      </c>
      <c r="Y62">
        <v>543.05800000008207</v>
      </c>
      <c r="Z62">
        <v>543.05800000007912</v>
      </c>
      <c r="AA62">
        <v>543.05800000008082</v>
      </c>
      <c r="AB62">
        <v>543.05800000008526</v>
      </c>
      <c r="AC62">
        <v>543.05800000008514</v>
      </c>
      <c r="AD62">
        <v>543.05800000008799</v>
      </c>
      <c r="AE62">
        <v>543.05800000008207</v>
      </c>
      <c r="AF62">
        <v>367.15941998243568</v>
      </c>
      <c r="AG62">
        <v>337.7603667803229</v>
      </c>
      <c r="AH62">
        <v>543.05800000008139</v>
      </c>
      <c r="AI62">
        <v>543.0580000000831</v>
      </c>
      <c r="AJ62">
        <v>426.53818246223278</v>
      </c>
      <c r="AK62">
        <v>543.05800000007935</v>
      </c>
      <c r="AL62">
        <v>543.05800000007991</v>
      </c>
      <c r="AM62">
        <v>543.05800000008378</v>
      </c>
    </row>
    <row r="63" spans="1:39" x14ac:dyDescent="0.25">
      <c r="A63" s="66">
        <f ca="1">Exceedance!U63</f>
        <v>44621</v>
      </c>
      <c r="B63" s="254">
        <v>539.29599999995912</v>
      </c>
      <c r="C63" s="254">
        <v>539.2959999999523</v>
      </c>
      <c r="D63" s="254">
        <v>539.29599999995889</v>
      </c>
      <c r="E63">
        <v>539.29599999995207</v>
      </c>
      <c r="F63">
        <v>539.29599999995764</v>
      </c>
      <c r="G63">
        <v>539.2959999999548</v>
      </c>
      <c r="H63">
        <v>539.29599999995071</v>
      </c>
      <c r="I63">
        <v>539.29599999995469</v>
      </c>
      <c r="J63">
        <v>539.2959999999581</v>
      </c>
      <c r="K63">
        <v>539.29599999995435</v>
      </c>
      <c r="L63">
        <v>539.29599999995628</v>
      </c>
      <c r="M63">
        <v>539.29599999995241</v>
      </c>
      <c r="N63">
        <v>539.29599999995082</v>
      </c>
      <c r="O63">
        <v>539.29599999994946</v>
      </c>
      <c r="P63">
        <v>539.29599999995332</v>
      </c>
      <c r="Q63">
        <v>539.29599999995037</v>
      </c>
      <c r="R63">
        <v>539.29599999995912</v>
      </c>
      <c r="S63">
        <v>539.29599999994912</v>
      </c>
      <c r="T63">
        <v>539.2959999999531</v>
      </c>
      <c r="U63">
        <v>539.29599999995548</v>
      </c>
      <c r="V63">
        <v>291.27376051576778</v>
      </c>
      <c r="W63">
        <v>423.54304278953418</v>
      </c>
      <c r="X63">
        <v>539.29599999995935</v>
      </c>
      <c r="Y63">
        <v>539.29599999995185</v>
      </c>
      <c r="Z63">
        <v>539.295999999949</v>
      </c>
      <c r="AA63">
        <v>539.29599999995048</v>
      </c>
      <c r="AB63">
        <v>539.2959999999548</v>
      </c>
      <c r="AC63">
        <v>539.2959999999548</v>
      </c>
      <c r="AD63">
        <v>539.29599999995764</v>
      </c>
      <c r="AE63">
        <v>539.29599999995196</v>
      </c>
      <c r="AF63">
        <v>366.23077672050761</v>
      </c>
      <c r="AG63">
        <v>338.95411598667471</v>
      </c>
      <c r="AH63">
        <v>539.29599999995105</v>
      </c>
      <c r="AI63">
        <v>539.29599999995287</v>
      </c>
      <c r="AJ63">
        <v>431.5734067028435</v>
      </c>
      <c r="AK63">
        <v>539.29599999994912</v>
      </c>
      <c r="AL63">
        <v>539.29599999994957</v>
      </c>
      <c r="AM63">
        <v>539.29599999995355</v>
      </c>
    </row>
    <row r="64" spans="1:39" x14ac:dyDescent="0.25">
      <c r="A64" s="66" t="str">
        <f ca="1">Exceedance!U64</f>
        <v/>
      </c>
      <c r="B64" s="254">
        <v>588.43633403095896</v>
      </c>
      <c r="C64" s="254">
        <v>588.43633403095203</v>
      </c>
      <c r="D64" s="254">
        <v>588.43633403095885</v>
      </c>
      <c r="E64">
        <v>589.14700000134314</v>
      </c>
      <c r="F64">
        <v>589.14700000134883</v>
      </c>
      <c r="G64">
        <v>575.17204630144465</v>
      </c>
      <c r="H64">
        <v>589.14700000134189</v>
      </c>
      <c r="I64">
        <v>572.61655730521682</v>
      </c>
      <c r="J64">
        <v>551.04429637379894</v>
      </c>
      <c r="K64">
        <v>589.14700000134553</v>
      </c>
      <c r="L64">
        <v>589.14700000134724</v>
      </c>
      <c r="M64">
        <v>589.14700000134349</v>
      </c>
      <c r="N64">
        <v>561.58353077566539</v>
      </c>
      <c r="O64">
        <v>589.14700000135167</v>
      </c>
      <c r="P64">
        <v>589.1470000013444</v>
      </c>
      <c r="Q64">
        <v>572.63980037140811</v>
      </c>
      <c r="R64">
        <v>552.17495357383962</v>
      </c>
      <c r="S64">
        <v>589.14700000135133</v>
      </c>
      <c r="T64">
        <v>566.90126512355152</v>
      </c>
      <c r="U64">
        <v>554.92240102704852</v>
      </c>
      <c r="V64">
        <v>302.73156375889249</v>
      </c>
      <c r="W64">
        <v>495.95789763727714</v>
      </c>
      <c r="X64">
        <v>568.07444387947601</v>
      </c>
      <c r="Y64">
        <v>589.1470000013428</v>
      </c>
      <c r="Z64">
        <v>589.14700000135122</v>
      </c>
      <c r="AA64">
        <v>579.35523249719233</v>
      </c>
      <c r="AB64">
        <v>589.14700000134599</v>
      </c>
      <c r="AC64">
        <v>567.99018918165245</v>
      </c>
      <c r="AD64">
        <v>586.4888495718734</v>
      </c>
      <c r="AE64">
        <v>589.14700000134292</v>
      </c>
      <c r="AF64">
        <v>370.14959841799413</v>
      </c>
      <c r="AG64">
        <v>351.34583007966683</v>
      </c>
      <c r="AH64">
        <v>578.36309796090529</v>
      </c>
      <c r="AI64">
        <v>566.29569638523321</v>
      </c>
      <c r="AJ64">
        <v>432.2982335376982</v>
      </c>
      <c r="AK64">
        <v>538.07425568859639</v>
      </c>
      <c r="AL64">
        <v>546.87798204195803</v>
      </c>
      <c r="AM64">
        <v>546.87798204196201</v>
      </c>
    </row>
    <row r="65" spans="1:39" x14ac:dyDescent="0.25">
      <c r="A65" s="66" t="str">
        <f ca="1">Exceedance!U65</f>
        <v/>
      </c>
      <c r="B65" s="254">
        <v>620.7950000013451</v>
      </c>
      <c r="C65" s="254">
        <v>620.79500000134976</v>
      </c>
      <c r="D65" s="254">
        <v>620.79500000134499</v>
      </c>
      <c r="E65">
        <v>620.7950000013094</v>
      </c>
      <c r="F65">
        <v>620.79500000131497</v>
      </c>
      <c r="G65">
        <v>620.79499999974541</v>
      </c>
      <c r="H65">
        <v>620.79500000130815</v>
      </c>
      <c r="I65">
        <v>600.70356279058444</v>
      </c>
      <c r="J65">
        <v>578.46225234129713</v>
      </c>
      <c r="K65">
        <v>620.79500000131168</v>
      </c>
      <c r="L65">
        <v>620.7950000013135</v>
      </c>
      <c r="M65">
        <v>620.79500000130963</v>
      </c>
      <c r="N65">
        <v>451.84712971189776</v>
      </c>
      <c r="O65">
        <v>605.47291393122828</v>
      </c>
      <c r="P65">
        <v>620.79500000131065</v>
      </c>
      <c r="Q65">
        <v>620.79499999974098</v>
      </c>
      <c r="R65">
        <v>620.79499999974973</v>
      </c>
      <c r="S65">
        <v>620.79500000131759</v>
      </c>
      <c r="T65">
        <v>620.79499999974064</v>
      </c>
      <c r="U65">
        <v>549.04145308022566</v>
      </c>
      <c r="V65">
        <v>359.48339567273098</v>
      </c>
      <c r="W65">
        <v>608.45510499978457</v>
      </c>
      <c r="X65">
        <v>620.79499999974587</v>
      </c>
      <c r="Y65">
        <v>620.79500000130906</v>
      </c>
      <c r="Z65">
        <v>620.79500000131748</v>
      </c>
      <c r="AA65">
        <v>585.9108657362973</v>
      </c>
      <c r="AB65">
        <v>620.79500000131225</v>
      </c>
      <c r="AC65">
        <v>593.65119648884502</v>
      </c>
      <c r="AD65">
        <v>441.450682537619</v>
      </c>
      <c r="AE65">
        <v>620.79500000130918</v>
      </c>
      <c r="AF65">
        <v>401.4136924792324</v>
      </c>
      <c r="AG65">
        <v>413.57662867250093</v>
      </c>
      <c r="AH65">
        <v>591.62393056463634</v>
      </c>
      <c r="AI65">
        <v>582.56053635988735</v>
      </c>
      <c r="AJ65">
        <v>440.60525310138968</v>
      </c>
      <c r="AK65">
        <v>543.00011396715615</v>
      </c>
      <c r="AL65">
        <v>620.79499999974803</v>
      </c>
      <c r="AM65">
        <v>620.79499999974075</v>
      </c>
    </row>
    <row r="66" spans="1:39" x14ac:dyDescent="0.25">
      <c r="A66" s="66" t="str">
        <f ca="1">Exceedance!U66</f>
        <v/>
      </c>
      <c r="B66" s="254">
        <v>802.48759999974664</v>
      </c>
      <c r="C66" s="254">
        <v>802.48759999975118</v>
      </c>
      <c r="D66" s="254">
        <v>802.48759999974641</v>
      </c>
      <c r="E66">
        <v>802.48759999974664</v>
      </c>
      <c r="F66">
        <v>802.48759999975243</v>
      </c>
      <c r="G66">
        <v>716.54367390428285</v>
      </c>
      <c r="H66">
        <v>689.58492832944137</v>
      </c>
      <c r="I66">
        <v>695.02229401891282</v>
      </c>
      <c r="J66">
        <v>797.10247722627832</v>
      </c>
      <c r="K66">
        <v>729.61380806541501</v>
      </c>
      <c r="L66">
        <v>802.48759999975073</v>
      </c>
      <c r="M66">
        <v>768.99678530351582</v>
      </c>
      <c r="N66">
        <v>802.48759999973936</v>
      </c>
      <c r="O66">
        <v>802.48759999974391</v>
      </c>
      <c r="P66">
        <v>802.48759999974777</v>
      </c>
      <c r="Q66">
        <v>787.49758119416038</v>
      </c>
      <c r="R66">
        <v>802.48759999975289</v>
      </c>
      <c r="S66">
        <v>711.97173701930228</v>
      </c>
      <c r="T66">
        <v>742.52605982029195</v>
      </c>
      <c r="U66">
        <v>518.98477044964091</v>
      </c>
      <c r="V66">
        <v>490.7365354189069</v>
      </c>
      <c r="W66">
        <v>685.71150329600346</v>
      </c>
      <c r="X66">
        <v>802.48759999974936</v>
      </c>
      <c r="Y66">
        <v>744.71109158158254</v>
      </c>
      <c r="Z66">
        <v>775.25969176455328</v>
      </c>
      <c r="AA66">
        <v>802.48759999974357</v>
      </c>
      <c r="AB66">
        <v>802.48759999974959</v>
      </c>
      <c r="AC66">
        <v>774.15402786290861</v>
      </c>
      <c r="AD66">
        <v>802.48759999973436</v>
      </c>
      <c r="AE66">
        <v>591.85311862065691</v>
      </c>
      <c r="AF66">
        <v>445.98572522393857</v>
      </c>
      <c r="AG66">
        <v>695.78093940393069</v>
      </c>
      <c r="AH66">
        <v>802.48759999975277</v>
      </c>
      <c r="AI66">
        <v>610.4874538867947</v>
      </c>
      <c r="AJ66">
        <v>688.93017893768945</v>
      </c>
      <c r="AK66">
        <v>802.48759999974436</v>
      </c>
      <c r="AL66">
        <v>802.48759999975141</v>
      </c>
      <c r="AM66">
        <v>802.48759999974413</v>
      </c>
    </row>
    <row r="67" spans="1:39" x14ac:dyDescent="0.25">
      <c r="A67" s="66" t="str">
        <f ca="1">Exceedance!U67</f>
        <v/>
      </c>
      <c r="B67" s="254">
        <v>802.48759999976005</v>
      </c>
      <c r="C67" s="254">
        <v>802.48759999976471</v>
      </c>
      <c r="D67" s="254">
        <v>802.48759999975982</v>
      </c>
      <c r="E67">
        <v>802.48759999976016</v>
      </c>
      <c r="F67">
        <v>802.48759999976596</v>
      </c>
      <c r="G67">
        <v>684.34560062352182</v>
      </c>
      <c r="H67">
        <v>651.42569704885295</v>
      </c>
      <c r="I67">
        <v>664.30229689660678</v>
      </c>
      <c r="J67">
        <v>802.48760000051561</v>
      </c>
      <c r="K67">
        <v>704.09203871566751</v>
      </c>
      <c r="L67">
        <v>802.48759999976426</v>
      </c>
      <c r="M67">
        <v>745.86943274259193</v>
      </c>
      <c r="N67">
        <v>802.4875999997663</v>
      </c>
      <c r="O67">
        <v>802.48759999975744</v>
      </c>
      <c r="P67">
        <v>802.4875999997613</v>
      </c>
      <c r="Q67">
        <v>791.45712397068644</v>
      </c>
      <c r="R67">
        <v>802.48759999975289</v>
      </c>
      <c r="S67">
        <v>668.13907871209051</v>
      </c>
      <c r="T67">
        <v>706.78694327166215</v>
      </c>
      <c r="U67">
        <v>434.40759811545485</v>
      </c>
      <c r="V67">
        <v>455.27605795906089</v>
      </c>
      <c r="W67">
        <v>646.32556809859784</v>
      </c>
      <c r="X67">
        <v>802.48759999976278</v>
      </c>
      <c r="Y67">
        <v>720.81028283098965</v>
      </c>
      <c r="Z67">
        <v>759.40361014188807</v>
      </c>
      <c r="AA67">
        <v>802.48759999975698</v>
      </c>
      <c r="AB67">
        <v>802.48759999976312</v>
      </c>
      <c r="AC67">
        <v>753.62362524901812</v>
      </c>
      <c r="AD67">
        <v>802.4875999997613</v>
      </c>
      <c r="AE67">
        <v>520.52612645565307</v>
      </c>
      <c r="AF67">
        <v>395.64190388645443</v>
      </c>
      <c r="AG67">
        <v>697.88825458867655</v>
      </c>
      <c r="AH67">
        <v>802.4875999997663</v>
      </c>
      <c r="AI67">
        <v>560.26118505363388</v>
      </c>
      <c r="AJ67">
        <v>760.99511908423904</v>
      </c>
      <c r="AK67">
        <v>802.48759999975778</v>
      </c>
      <c r="AL67">
        <v>802.48759999976494</v>
      </c>
      <c r="AM67">
        <v>802.48759999975744</v>
      </c>
    </row>
    <row r="68" spans="1:39" x14ac:dyDescent="0.25">
      <c r="A68" s="66" t="str">
        <f ca="1">Exceedance!U68</f>
        <v/>
      </c>
      <c r="B68" s="254">
        <v>759.4664865235635</v>
      </c>
      <c r="C68" s="254">
        <v>759.46648652356816</v>
      </c>
      <c r="D68" s="254">
        <v>759.46648652356328</v>
      </c>
      <c r="E68">
        <v>762.70617060815664</v>
      </c>
      <c r="F68">
        <v>752.92415382641605</v>
      </c>
      <c r="G68">
        <v>634.57320747053495</v>
      </c>
      <c r="H68">
        <v>604.32258825626968</v>
      </c>
      <c r="I68">
        <v>608.89780861999657</v>
      </c>
      <c r="J68">
        <v>744.88039538905707</v>
      </c>
      <c r="K68">
        <v>665.28823837806726</v>
      </c>
      <c r="L68">
        <v>761.14580440758982</v>
      </c>
      <c r="M68">
        <v>701.47668197807286</v>
      </c>
      <c r="N68">
        <v>826.75473105212939</v>
      </c>
      <c r="O68">
        <v>746.27787493945516</v>
      </c>
      <c r="P68">
        <v>776.0667739326617</v>
      </c>
      <c r="Q68">
        <v>725.58185620838412</v>
      </c>
      <c r="R68">
        <v>775.75190069301459</v>
      </c>
      <c r="S68">
        <v>620.58783068736375</v>
      </c>
      <c r="T68">
        <v>664.09360866674967</v>
      </c>
      <c r="U68">
        <v>360.02953715856177</v>
      </c>
      <c r="V68">
        <v>401.57469806094588</v>
      </c>
      <c r="W68">
        <v>589.31692633985722</v>
      </c>
      <c r="X68">
        <v>742.65973579505931</v>
      </c>
      <c r="Y68">
        <v>680.16388689256314</v>
      </c>
      <c r="Z68">
        <v>717.83948241165945</v>
      </c>
      <c r="AA68">
        <v>773.42183871969155</v>
      </c>
      <c r="AB68">
        <v>748.75785818423128</v>
      </c>
      <c r="AC68">
        <v>713.17311148415376</v>
      </c>
      <c r="AD68">
        <v>762.84911254709539</v>
      </c>
      <c r="AE68">
        <v>454.16616149563833</v>
      </c>
      <c r="AF68">
        <v>336.93029977336846</v>
      </c>
      <c r="AG68">
        <v>662.32782832408679</v>
      </c>
      <c r="AH68">
        <v>740.42098196916481</v>
      </c>
      <c r="AI68">
        <v>495.25078863448795</v>
      </c>
      <c r="AJ68">
        <v>733.52558418678268</v>
      </c>
      <c r="AK68">
        <v>776.5375843957371</v>
      </c>
      <c r="AL68">
        <v>821.1859007720002</v>
      </c>
      <c r="AM68">
        <v>821.18590077199269</v>
      </c>
    </row>
    <row r="69" spans="1:39" x14ac:dyDescent="0.25">
      <c r="A69" s="66" t="str">
        <f ca="1">Exceedance!U69</f>
        <v/>
      </c>
      <c r="B69" s="254">
        <v>690.78778400748388</v>
      </c>
      <c r="C69" s="254">
        <v>690.78778400748854</v>
      </c>
      <c r="D69" s="254">
        <v>690.78778400748376</v>
      </c>
      <c r="E69">
        <v>728.65531040194821</v>
      </c>
      <c r="F69">
        <v>688.21860589872983</v>
      </c>
      <c r="G69">
        <v>601.55605057227842</v>
      </c>
      <c r="H69">
        <v>563.24814623531029</v>
      </c>
      <c r="I69">
        <v>571.15992270713798</v>
      </c>
      <c r="J69">
        <v>670.31546844377772</v>
      </c>
      <c r="K69">
        <v>631.29173752455188</v>
      </c>
      <c r="L69">
        <v>711.99774446138917</v>
      </c>
      <c r="M69">
        <v>644.99299999795448</v>
      </c>
      <c r="N69">
        <v>787.17169661382866</v>
      </c>
      <c r="O69">
        <v>682.07968043096378</v>
      </c>
      <c r="P69">
        <v>733.91955531366705</v>
      </c>
      <c r="Q69">
        <v>651.42299668728515</v>
      </c>
      <c r="R69">
        <v>717.72487618283924</v>
      </c>
      <c r="S69">
        <v>580.6350523706783</v>
      </c>
      <c r="T69">
        <v>620.57593364121067</v>
      </c>
      <c r="U69">
        <v>304.61077969385678</v>
      </c>
      <c r="V69">
        <v>382.17132119616662</v>
      </c>
      <c r="W69">
        <v>553.57640871706292</v>
      </c>
      <c r="X69">
        <v>662.95340641503003</v>
      </c>
      <c r="Y69">
        <v>643.64650443826656</v>
      </c>
      <c r="Z69">
        <v>658.79174257493071</v>
      </c>
      <c r="AA69">
        <v>717.16880865850817</v>
      </c>
      <c r="AB69">
        <v>679.88148651740607</v>
      </c>
      <c r="AC69">
        <v>644.99299999976597</v>
      </c>
      <c r="AD69">
        <v>698.58571350509635</v>
      </c>
      <c r="AE69">
        <v>399.73082224318415</v>
      </c>
      <c r="AF69">
        <v>315.24731957657593</v>
      </c>
      <c r="AG69">
        <v>643.27110871044988</v>
      </c>
      <c r="AH69">
        <v>669.14981966491712</v>
      </c>
      <c r="AI69">
        <v>443.2196944184825</v>
      </c>
      <c r="AJ69">
        <v>696.91261362903151</v>
      </c>
      <c r="AK69">
        <v>711.41827689043782</v>
      </c>
      <c r="AL69">
        <v>791.39129234969744</v>
      </c>
      <c r="AM69">
        <v>791.39129234968993</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theme="3" tint="0.39997558519241921"/>
  </sheetPr>
  <dimension ref="A1:BD100"/>
  <sheetViews>
    <sheetView zoomScale="90" zoomScaleNormal="90" workbookViewId="0">
      <selection activeCell="B4" sqref="B4:AM69"/>
    </sheetView>
  </sheetViews>
  <sheetFormatPr defaultRowHeight="15" x14ac:dyDescent="0.25"/>
  <cols>
    <col min="1" max="1" width="8.85546875" style="107"/>
    <col min="2" max="4" width="9.140625" style="255"/>
  </cols>
  <sheetData>
    <row r="1" spans="1:56" s="107" customFormat="1" x14ac:dyDescent="0.25">
      <c r="A1" s="64"/>
      <c r="B1" s="258"/>
      <c r="C1" s="258"/>
      <c r="D1" s="258"/>
      <c r="E1" s="740" t="s">
        <v>154</v>
      </c>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row>
    <row r="2" spans="1:56" s="107" customFormat="1" x14ac:dyDescent="0.25">
      <c r="A2" s="64"/>
      <c r="B2" s="258" t="s">
        <v>295</v>
      </c>
      <c r="C2" s="258" t="s">
        <v>296</v>
      </c>
      <c r="D2" s="258" t="s">
        <v>297</v>
      </c>
      <c r="E2" s="107">
        <v>1981</v>
      </c>
      <c r="F2" s="107">
        <v>1982</v>
      </c>
      <c r="G2" s="107">
        <v>1983</v>
      </c>
      <c r="H2" s="107">
        <v>1984</v>
      </c>
      <c r="I2" s="107">
        <v>1985</v>
      </c>
      <c r="J2" s="107">
        <v>1986</v>
      </c>
      <c r="K2" s="107">
        <v>1987</v>
      </c>
      <c r="L2" s="107">
        <v>1988</v>
      </c>
      <c r="M2" s="107">
        <v>1989</v>
      </c>
      <c r="N2" s="107">
        <v>1990</v>
      </c>
      <c r="O2" s="107">
        <v>1991</v>
      </c>
      <c r="P2" s="107">
        <v>1992</v>
      </c>
      <c r="Q2" s="107">
        <v>1993</v>
      </c>
      <c r="R2" s="107">
        <v>1994</v>
      </c>
      <c r="S2" s="107">
        <v>1995</v>
      </c>
      <c r="T2" s="107">
        <v>1996</v>
      </c>
      <c r="U2" s="107">
        <v>1997</v>
      </c>
      <c r="V2" s="107">
        <v>1998</v>
      </c>
      <c r="W2" s="107">
        <v>1999</v>
      </c>
      <c r="X2" s="107">
        <v>2000</v>
      </c>
      <c r="Y2" s="107">
        <v>2001</v>
      </c>
      <c r="Z2" s="107">
        <v>2002</v>
      </c>
      <c r="AA2" s="107">
        <v>2003</v>
      </c>
      <c r="AB2" s="107">
        <v>2004</v>
      </c>
      <c r="AC2" s="107">
        <v>2005</v>
      </c>
      <c r="AD2" s="107">
        <v>2006</v>
      </c>
      <c r="AE2" s="107">
        <v>2007</v>
      </c>
      <c r="AF2" s="107">
        <v>2008</v>
      </c>
      <c r="AG2" s="184">
        <v>2009</v>
      </c>
      <c r="AH2" s="107">
        <v>2010</v>
      </c>
      <c r="AI2" s="107">
        <v>2011</v>
      </c>
      <c r="AJ2" s="107">
        <v>2012</v>
      </c>
      <c r="AK2" s="107">
        <v>2013</v>
      </c>
      <c r="AL2" s="107">
        <v>2014</v>
      </c>
      <c r="AM2" s="107">
        <v>2015</v>
      </c>
      <c r="AN2" s="107">
        <v>2016</v>
      </c>
      <c r="AO2" s="107">
        <v>2017</v>
      </c>
      <c r="AP2" s="107">
        <v>2018</v>
      </c>
      <c r="AQ2" s="107">
        <v>2019</v>
      </c>
      <c r="AR2" s="107">
        <v>2020</v>
      </c>
      <c r="AS2" s="107">
        <v>2021</v>
      </c>
      <c r="AT2" s="107">
        <v>2022</v>
      </c>
      <c r="AU2" s="107">
        <v>2023</v>
      </c>
      <c r="AV2" s="107">
        <v>2024</v>
      </c>
      <c r="AW2" s="107">
        <v>2025</v>
      </c>
      <c r="AX2" s="107">
        <v>2026</v>
      </c>
      <c r="AY2" s="107">
        <v>2027</v>
      </c>
      <c r="AZ2" s="107">
        <v>2028</v>
      </c>
      <c r="BA2" s="107">
        <v>2029</v>
      </c>
      <c r="BB2" s="107">
        <v>2030</v>
      </c>
      <c r="BC2" s="107">
        <v>2031</v>
      </c>
      <c r="BD2" s="107">
        <v>2032</v>
      </c>
    </row>
    <row r="3" spans="1:56" s="67" customFormat="1" x14ac:dyDescent="0.25">
      <c r="A3" s="65"/>
      <c r="B3" s="67" t="s">
        <v>332</v>
      </c>
      <c r="C3" s="67" t="s">
        <v>333</v>
      </c>
      <c r="D3" s="67" t="s">
        <v>334</v>
      </c>
      <c r="E3" s="67" t="s">
        <v>335</v>
      </c>
      <c r="F3" s="67" t="s">
        <v>336</v>
      </c>
      <c r="G3" s="67" t="s">
        <v>337</v>
      </c>
      <c r="H3" s="67" t="s">
        <v>338</v>
      </c>
      <c r="I3" s="67" t="s">
        <v>339</v>
      </c>
      <c r="J3" s="67" t="s">
        <v>340</v>
      </c>
      <c r="K3" s="67" t="s">
        <v>341</v>
      </c>
      <c r="L3" s="67" t="s">
        <v>342</v>
      </c>
      <c r="M3" s="67" t="s">
        <v>343</v>
      </c>
      <c r="N3" s="67" t="s">
        <v>344</v>
      </c>
      <c r="O3" s="67" t="s">
        <v>345</v>
      </c>
      <c r="P3" s="67" t="s">
        <v>346</v>
      </c>
      <c r="Q3" s="67" t="s">
        <v>347</v>
      </c>
      <c r="R3" s="67" t="s">
        <v>348</v>
      </c>
      <c r="S3" s="67" t="s">
        <v>349</v>
      </c>
      <c r="T3" s="67" t="s">
        <v>350</v>
      </c>
      <c r="U3" s="67" t="s">
        <v>351</v>
      </c>
      <c r="V3" s="67" t="s">
        <v>352</v>
      </c>
      <c r="W3" s="67" t="s">
        <v>353</v>
      </c>
      <c r="X3" s="67" t="s">
        <v>354</v>
      </c>
      <c r="Y3" s="67" t="s">
        <v>355</v>
      </c>
      <c r="Z3" s="67" t="s">
        <v>356</v>
      </c>
      <c r="AA3" s="67" t="s">
        <v>357</v>
      </c>
      <c r="AB3" s="67" t="s">
        <v>358</v>
      </c>
      <c r="AC3" s="67" t="s">
        <v>359</v>
      </c>
      <c r="AD3" s="67" t="s">
        <v>360</v>
      </c>
      <c r="AE3" s="67" t="s">
        <v>361</v>
      </c>
      <c r="AF3" s="67" t="s">
        <v>362</v>
      </c>
      <c r="AG3" s="67" t="s">
        <v>363</v>
      </c>
      <c r="AH3" s="67" t="s">
        <v>364</v>
      </c>
      <c r="AI3" s="67" t="s">
        <v>384</v>
      </c>
      <c r="AJ3" s="67" t="s">
        <v>385</v>
      </c>
      <c r="AK3" s="67" t="s">
        <v>386</v>
      </c>
      <c r="AL3" s="67" t="s">
        <v>387</v>
      </c>
      <c r="AM3" s="67" t="s">
        <v>388</v>
      </c>
      <c r="AN3" s="67" t="s">
        <v>389</v>
      </c>
      <c r="AO3" s="67" t="s">
        <v>390</v>
      </c>
      <c r="AP3" s="67" t="s">
        <v>391</v>
      </c>
      <c r="AQ3" s="67" t="s">
        <v>392</v>
      </c>
      <c r="AR3" s="67" t="s">
        <v>393</v>
      </c>
      <c r="AS3" s="67" t="s">
        <v>394</v>
      </c>
      <c r="AT3" s="67" t="s">
        <v>395</v>
      </c>
      <c r="AU3" s="67" t="s">
        <v>396</v>
      </c>
      <c r="AV3" s="67" t="s">
        <v>397</v>
      </c>
      <c r="AW3" s="67" t="s">
        <v>398</v>
      </c>
      <c r="AX3" s="67" t="s">
        <v>399</v>
      </c>
      <c r="AY3" s="67" t="s">
        <v>400</v>
      </c>
      <c r="AZ3" s="67" t="s">
        <v>401</v>
      </c>
      <c r="BA3" s="67" t="s">
        <v>402</v>
      </c>
      <c r="BB3" s="67" t="s">
        <v>403</v>
      </c>
      <c r="BC3" s="67" t="s">
        <v>404</v>
      </c>
      <c r="BD3" s="67" t="s">
        <v>405</v>
      </c>
    </row>
    <row r="4" spans="1:56" x14ac:dyDescent="0.25">
      <c r="A4" s="66">
        <f ca="1">Exceedance!U4</f>
        <v>42826</v>
      </c>
      <c r="B4" s="273">
        <v>28.499990457679878</v>
      </c>
      <c r="C4" s="273">
        <v>29.642215118942993</v>
      </c>
      <c r="D4" s="273">
        <v>27.821376406742694</v>
      </c>
      <c r="E4">
        <v>23.876787039943423</v>
      </c>
      <c r="F4">
        <v>27.036864374987278</v>
      </c>
      <c r="G4">
        <v>25.431813001117824</v>
      </c>
      <c r="H4">
        <v>26.655550574003804</v>
      </c>
      <c r="I4">
        <v>27.769947166421112</v>
      </c>
      <c r="J4">
        <v>29.366457208993147</v>
      </c>
      <c r="K4">
        <v>25.600852672221063</v>
      </c>
      <c r="L4">
        <v>28.581280527679311</v>
      </c>
      <c r="M4">
        <v>25.297650653725981</v>
      </c>
      <c r="N4">
        <v>24.389819463465713</v>
      </c>
      <c r="O4">
        <v>25.406195780511201</v>
      </c>
      <c r="P4">
        <v>26.143879848743879</v>
      </c>
      <c r="Q4">
        <v>28.581176649339493</v>
      </c>
      <c r="R4">
        <v>25.538603973748042</v>
      </c>
      <c r="S4">
        <v>28.130454689159201</v>
      </c>
      <c r="T4">
        <v>29.179582930784026</v>
      </c>
      <c r="U4">
        <v>28.453467229451778</v>
      </c>
      <c r="V4">
        <v>29.546570966992292</v>
      </c>
      <c r="W4">
        <v>29.162486173824799</v>
      </c>
      <c r="X4">
        <v>27.18791312377498</v>
      </c>
      <c r="Y4">
        <v>26.420120896708955</v>
      </c>
      <c r="Z4">
        <v>27.669703012423227</v>
      </c>
      <c r="AA4">
        <v>27.821376406742694</v>
      </c>
      <c r="AB4">
        <v>26.107459151965738</v>
      </c>
      <c r="AC4">
        <v>27.264814731922627</v>
      </c>
      <c r="AD4">
        <v>25.842673857143332</v>
      </c>
      <c r="AE4">
        <v>27.492908922462419</v>
      </c>
      <c r="AF4">
        <v>28.448204269048897</v>
      </c>
      <c r="AG4">
        <v>25.392995245715557</v>
      </c>
      <c r="AH4">
        <v>27.591187282204412</v>
      </c>
      <c r="AI4">
        <v>27.963080644038374</v>
      </c>
      <c r="AJ4">
        <v>26.016887948481909</v>
      </c>
      <c r="AK4">
        <v>29.841802806005525</v>
      </c>
      <c r="AL4">
        <v>27.98248893576875</v>
      </c>
      <c r="AM4">
        <v>29.345361164008388</v>
      </c>
    </row>
    <row r="5" spans="1:56" x14ac:dyDescent="0.25">
      <c r="A5" s="66">
        <f ca="1">Exceedance!U5</f>
        <v>42856</v>
      </c>
      <c r="B5" s="273">
        <v>61.389512633319072</v>
      </c>
      <c r="C5" s="273">
        <v>62.271101148591413</v>
      </c>
      <c r="D5" s="273">
        <v>61.14602251897346</v>
      </c>
      <c r="E5">
        <v>62.441337624787806</v>
      </c>
      <c r="F5">
        <v>49.572265396892753</v>
      </c>
      <c r="G5">
        <v>56.83430089839554</v>
      </c>
      <c r="H5">
        <v>61.389512633319072</v>
      </c>
      <c r="I5">
        <v>61.980789058646913</v>
      </c>
      <c r="J5">
        <v>60.807978243834775</v>
      </c>
      <c r="K5">
        <v>62.244923325022981</v>
      </c>
      <c r="L5">
        <v>60.206462977065705</v>
      </c>
      <c r="M5">
        <v>62.436634004240112</v>
      </c>
      <c r="N5">
        <v>62.473829982337357</v>
      </c>
      <c r="O5">
        <v>57.497282867668147</v>
      </c>
      <c r="P5">
        <v>62.481067646569429</v>
      </c>
      <c r="Q5">
        <v>60.949268743648979</v>
      </c>
      <c r="R5">
        <v>62.335765484023213</v>
      </c>
      <c r="S5">
        <v>59.896943541100256</v>
      </c>
      <c r="T5">
        <v>61.389512633319072</v>
      </c>
      <c r="U5">
        <v>60.417759511469576</v>
      </c>
      <c r="V5">
        <v>59.387204854612492</v>
      </c>
      <c r="W5">
        <v>61.339664692781561</v>
      </c>
      <c r="X5">
        <v>61.68304542145961</v>
      </c>
      <c r="Y5">
        <v>62.060864098763027</v>
      </c>
      <c r="Z5">
        <v>60.466220327299766</v>
      </c>
      <c r="AA5">
        <v>60.589645098517174</v>
      </c>
      <c r="AB5">
        <v>62.358802446380977</v>
      </c>
      <c r="AC5">
        <v>60.763969180028724</v>
      </c>
      <c r="AD5">
        <v>62.217875014355762</v>
      </c>
      <c r="AE5">
        <v>61.846610669322565</v>
      </c>
      <c r="AF5">
        <v>58.258890027892477</v>
      </c>
      <c r="AG5">
        <v>61.938041385537964</v>
      </c>
      <c r="AH5">
        <v>57.532264177380867</v>
      </c>
      <c r="AI5">
        <v>59.283924675228228</v>
      </c>
      <c r="AJ5">
        <v>62.208395222710067</v>
      </c>
      <c r="AK5">
        <v>61.161108534642324</v>
      </c>
      <c r="AL5">
        <v>59.1474638553143</v>
      </c>
      <c r="AM5">
        <v>60.294488372903047</v>
      </c>
    </row>
    <row r="6" spans="1:56" x14ac:dyDescent="0.25">
      <c r="A6" s="66">
        <f ca="1">Exceedance!U6</f>
        <v>42887</v>
      </c>
      <c r="B6" s="273">
        <v>31.853715640213569</v>
      </c>
      <c r="C6" s="273">
        <v>62.761812729410437</v>
      </c>
      <c r="D6" s="273">
        <v>37.315781550255913</v>
      </c>
      <c r="E6">
        <v>42.735661430886466</v>
      </c>
      <c r="F6">
        <v>40.789208064383466</v>
      </c>
      <c r="G6">
        <v>17.922853816873445</v>
      </c>
      <c r="H6">
        <v>62.761812729452096</v>
      </c>
      <c r="I6">
        <v>62.761812729424328</v>
      </c>
      <c r="J6">
        <v>52.121578513163755</v>
      </c>
      <c r="K6">
        <v>28.571183823432371</v>
      </c>
      <c r="L6">
        <v>16.150513899256012</v>
      </c>
      <c r="M6">
        <v>14.517067973142272</v>
      </c>
      <c r="N6">
        <v>62.335061255750183</v>
      </c>
      <c r="O6">
        <v>3.6687300551321549</v>
      </c>
      <c r="P6">
        <v>25.134981752869248</v>
      </c>
      <c r="Q6">
        <v>44.362494173253729</v>
      </c>
      <c r="R6">
        <v>46.607853866161598</v>
      </c>
      <c r="S6">
        <v>61.317646113768042</v>
      </c>
      <c r="T6">
        <v>31.096069874492205</v>
      </c>
      <c r="U6">
        <v>57.651689555000559</v>
      </c>
      <c r="V6">
        <v>8.6601132858503487</v>
      </c>
      <c r="W6">
        <v>62.700581017192611</v>
      </c>
      <c r="X6">
        <v>16.650020029430788</v>
      </c>
      <c r="Y6">
        <v>46.170089335955417</v>
      </c>
      <c r="Z6">
        <v>21.882446548328648</v>
      </c>
      <c r="AA6">
        <v>36.062545126682664</v>
      </c>
      <c r="AB6">
        <v>37.200828258747315</v>
      </c>
      <c r="AC6">
        <v>20.193187383168873</v>
      </c>
      <c r="AD6">
        <v>22.870947100969406</v>
      </c>
      <c r="AE6">
        <v>47.867117615519099</v>
      </c>
      <c r="AF6">
        <v>5.3926667699391784</v>
      </c>
      <c r="AG6">
        <v>38.309361022971999</v>
      </c>
      <c r="AH6">
        <v>3.6884132776932081</v>
      </c>
      <c r="AI6">
        <v>48.704132659510073</v>
      </c>
      <c r="AJ6">
        <v>14.351454761738589</v>
      </c>
      <c r="AK6">
        <v>62.540990081782404</v>
      </c>
      <c r="AL6">
        <v>17.419540212299989</v>
      </c>
      <c r="AM6">
        <v>61.632900904247713</v>
      </c>
    </row>
    <row r="7" spans="1:56" x14ac:dyDescent="0.25">
      <c r="A7" s="66">
        <f ca="1">Exceedance!U7</f>
        <v>42917</v>
      </c>
      <c r="B7" s="273">
        <v>35.25230631356326</v>
      </c>
      <c r="C7" s="273">
        <v>52.441101646704276</v>
      </c>
      <c r="D7" s="273">
        <v>41.419086150617566</v>
      </c>
      <c r="E7">
        <v>41.419086150622306</v>
      </c>
      <c r="F7">
        <v>53.317250990629418</v>
      </c>
      <c r="G7">
        <v>67.770137731509678</v>
      </c>
      <c r="H7">
        <v>66.715494484255473</v>
      </c>
      <c r="I7">
        <v>41.605413700909629</v>
      </c>
      <c r="J7">
        <v>50.753119067583249</v>
      </c>
      <c r="K7">
        <v>33.848701823043221</v>
      </c>
      <c r="L7">
        <v>40.021787160952442</v>
      </c>
      <c r="M7">
        <v>31.496748941450569</v>
      </c>
      <c r="N7">
        <v>52.892575507985114</v>
      </c>
      <c r="O7">
        <v>44.060582533394552</v>
      </c>
      <c r="P7">
        <v>40.290086222376523</v>
      </c>
      <c r="Q7">
        <v>48.465798632111351</v>
      </c>
      <c r="R7">
        <v>33.98899921709117</v>
      </c>
      <c r="S7">
        <v>67.770137731509678</v>
      </c>
      <c r="T7">
        <v>33.606255315134618</v>
      </c>
      <c r="U7">
        <v>46.783491003760872</v>
      </c>
      <c r="V7">
        <v>30.342763932840445</v>
      </c>
      <c r="W7">
        <v>67.770137731509678</v>
      </c>
      <c r="X7">
        <v>31.757587641328787</v>
      </c>
      <c r="Y7">
        <v>33.991206142386375</v>
      </c>
      <c r="Z7">
        <v>31.109841532861122</v>
      </c>
      <c r="AA7">
        <v>35.747603405791658</v>
      </c>
      <c r="AB7">
        <v>35.071653714046548</v>
      </c>
      <c r="AC7">
        <v>39.659536136782641</v>
      </c>
      <c r="AD7">
        <v>31.096406960032819</v>
      </c>
      <c r="AE7">
        <v>40.835196771367748</v>
      </c>
      <c r="AF7">
        <v>48.907498967062729</v>
      </c>
      <c r="AG7">
        <v>46.469477061138896</v>
      </c>
      <c r="AH7">
        <v>30.022225379677266</v>
      </c>
      <c r="AI7">
        <v>64.737774140804433</v>
      </c>
      <c r="AJ7">
        <v>31.545924776097177</v>
      </c>
      <c r="AK7">
        <v>42.077695715015139</v>
      </c>
      <c r="AL7">
        <v>37.387664178405743</v>
      </c>
      <c r="AM7">
        <v>64.964456896575044</v>
      </c>
    </row>
    <row r="8" spans="1:56" x14ac:dyDescent="0.25">
      <c r="A8" s="66">
        <f ca="1">Exceedance!U8</f>
        <v>42948</v>
      </c>
      <c r="B8" s="273">
        <v>36.026251709496584</v>
      </c>
      <c r="C8" s="273">
        <v>36.334244326181533</v>
      </c>
      <c r="D8" s="273">
        <v>36.73378742060904</v>
      </c>
      <c r="E8">
        <v>36.970125743594224</v>
      </c>
      <c r="F8">
        <v>34.814920858433325</v>
      </c>
      <c r="G8">
        <v>35.7527838059099</v>
      </c>
      <c r="H8">
        <v>35.284695899351114</v>
      </c>
      <c r="I8">
        <v>37.32432991210414</v>
      </c>
      <c r="J8">
        <v>36.641899543955724</v>
      </c>
      <c r="K8">
        <v>37.373026930594357</v>
      </c>
      <c r="L8">
        <v>37.115414398452188</v>
      </c>
      <c r="M8">
        <v>36.546027962855518</v>
      </c>
      <c r="N8">
        <v>36.664374645665845</v>
      </c>
      <c r="O8">
        <v>37.199962984916993</v>
      </c>
      <c r="P8">
        <v>36.295705932378077</v>
      </c>
      <c r="Q8">
        <v>37.245890437216183</v>
      </c>
      <c r="R8">
        <v>37.638885506078196</v>
      </c>
      <c r="S8">
        <v>38.710774504443016</v>
      </c>
      <c r="T8">
        <v>37.834942474301748</v>
      </c>
      <c r="U8">
        <v>36.963714159289609</v>
      </c>
      <c r="V8">
        <v>37.446909739908357</v>
      </c>
      <c r="W8">
        <v>34.165434558148483</v>
      </c>
      <c r="X8">
        <v>37.745498935344287</v>
      </c>
      <c r="Y8">
        <v>37.037604048789625</v>
      </c>
      <c r="Z8">
        <v>37.699731144952821</v>
      </c>
      <c r="AA8">
        <v>37.560367708903748</v>
      </c>
      <c r="AB8">
        <v>37.583238158889174</v>
      </c>
      <c r="AC8">
        <v>37.351215565737206</v>
      </c>
      <c r="AD8">
        <v>36.767649463441749</v>
      </c>
      <c r="AE8">
        <v>36.429534003107307</v>
      </c>
      <c r="AF8">
        <v>37.042302870768339</v>
      </c>
      <c r="AG8">
        <v>37.305240074286438</v>
      </c>
      <c r="AH8">
        <v>36.343491596189949</v>
      </c>
      <c r="AI8">
        <v>36.353842169797034</v>
      </c>
      <c r="AJ8">
        <v>29.686214179097963</v>
      </c>
      <c r="AK8">
        <v>36.879408179948143</v>
      </c>
      <c r="AL8">
        <v>35.936849302197537</v>
      </c>
      <c r="AM8">
        <v>36.909949801153488</v>
      </c>
    </row>
    <row r="9" spans="1:56" x14ac:dyDescent="0.25">
      <c r="A9" s="66">
        <f ca="1">Exceedance!U9</f>
        <v>42979</v>
      </c>
      <c r="B9" s="273">
        <v>36.962813119271232</v>
      </c>
      <c r="C9" s="273">
        <v>37.08091187081142</v>
      </c>
      <c r="D9" s="273">
        <v>35.351755070529002</v>
      </c>
      <c r="E9">
        <v>37.158568198525927</v>
      </c>
      <c r="F9">
        <v>35.27842525132445</v>
      </c>
      <c r="G9">
        <v>37.527270639729529</v>
      </c>
      <c r="H9">
        <v>36.681931974715596</v>
      </c>
      <c r="I9">
        <v>35.195559741335103</v>
      </c>
      <c r="J9">
        <v>35.148723011565771</v>
      </c>
      <c r="K9">
        <v>37.356575008143281</v>
      </c>
      <c r="L9">
        <v>36.068685811177865</v>
      </c>
      <c r="M9">
        <v>37.138205665630231</v>
      </c>
      <c r="N9">
        <v>37.067217783268084</v>
      </c>
      <c r="O9">
        <v>37.400180084823624</v>
      </c>
      <c r="P9">
        <v>37.006182575112369</v>
      </c>
      <c r="Q9">
        <v>37.052266990440991</v>
      </c>
      <c r="R9">
        <v>36.589638714584055</v>
      </c>
      <c r="S9">
        <v>37.035936843447473</v>
      </c>
      <c r="T9">
        <v>36.948012501183207</v>
      </c>
      <c r="U9">
        <v>36.28635284490511</v>
      </c>
      <c r="V9">
        <v>37.432703557413944</v>
      </c>
      <c r="W9">
        <v>36.420693785840818</v>
      </c>
      <c r="X9">
        <v>37.281430991172435</v>
      </c>
      <c r="Y9">
        <v>37.252922524310151</v>
      </c>
      <c r="Z9">
        <v>36.657672260382945</v>
      </c>
      <c r="AA9">
        <v>35.181035541242338</v>
      </c>
      <c r="AB9">
        <v>35.215119134644333</v>
      </c>
      <c r="AC9">
        <v>37.600720852031017</v>
      </c>
      <c r="AD9">
        <v>36.982108632722586</v>
      </c>
      <c r="AE9">
        <v>35.057892702593129</v>
      </c>
      <c r="AF9">
        <v>37.19551204425013</v>
      </c>
      <c r="AG9">
        <v>37.325089080119021</v>
      </c>
      <c r="AH9">
        <v>37.332188178596411</v>
      </c>
      <c r="AI9">
        <v>36.959072258354333</v>
      </c>
      <c r="AJ9">
        <v>34.747774826462241</v>
      </c>
      <c r="AK9">
        <v>35.642574993919794</v>
      </c>
      <c r="AL9">
        <v>35.486872509680239</v>
      </c>
      <c r="AM9">
        <v>37.413622131621963</v>
      </c>
    </row>
    <row r="10" spans="1:56" x14ac:dyDescent="0.25">
      <c r="A10" s="66">
        <f ca="1">Exceedance!U10</f>
        <v>43009</v>
      </c>
      <c r="B10" s="273">
        <v>29.448933896540133</v>
      </c>
      <c r="C10" s="273">
        <v>36.616830011959749</v>
      </c>
      <c r="D10" s="273">
        <v>35.414259726456876</v>
      </c>
      <c r="E10">
        <v>36.125218215302986</v>
      </c>
      <c r="F10">
        <v>36.7210504138068</v>
      </c>
      <c r="G10">
        <v>37.122243697930671</v>
      </c>
      <c r="H10">
        <v>35.455287247002644</v>
      </c>
      <c r="I10">
        <v>34.599836229104319</v>
      </c>
      <c r="J10">
        <v>35.321585608161946</v>
      </c>
      <c r="K10">
        <v>33.134044374577535</v>
      </c>
      <c r="L10">
        <v>36.478576278603057</v>
      </c>
      <c r="M10">
        <v>18.733820271000759</v>
      </c>
      <c r="N10">
        <v>35.059285236467865</v>
      </c>
      <c r="O10">
        <v>36.917955638241793</v>
      </c>
      <c r="P10">
        <v>36.971007995996125</v>
      </c>
      <c r="Q10">
        <v>36.63020532529238</v>
      </c>
      <c r="R10">
        <v>34.025069434650234</v>
      </c>
      <c r="S10">
        <v>36.309944934127081</v>
      </c>
      <c r="T10">
        <v>32.545847628754892</v>
      </c>
      <c r="U10">
        <v>34.274054325351024</v>
      </c>
      <c r="V10">
        <v>34.220047244514369</v>
      </c>
      <c r="W10">
        <v>36.868023808816275</v>
      </c>
      <c r="X10">
        <v>26.572481885629262</v>
      </c>
      <c r="Y10">
        <v>36.667245312251964</v>
      </c>
      <c r="Z10">
        <v>22.704166034042398</v>
      </c>
      <c r="AA10">
        <v>36.54799553493298</v>
      </c>
      <c r="AB10">
        <v>35.221136687138333</v>
      </c>
      <c r="AC10">
        <v>35.443401390272641</v>
      </c>
      <c r="AD10">
        <v>32.237212331783695</v>
      </c>
      <c r="AE10">
        <v>34.465222553471285</v>
      </c>
      <c r="AF10">
        <v>35.364910290625303</v>
      </c>
      <c r="AG10">
        <v>35.064012028295075</v>
      </c>
      <c r="AH10">
        <v>29.265766022126961</v>
      </c>
      <c r="AI10">
        <v>36.023127858386871</v>
      </c>
      <c r="AJ10">
        <v>15.226166783215223</v>
      </c>
      <c r="AK10">
        <v>35.194953457931021</v>
      </c>
      <c r="AL10">
        <v>33.955065644198342</v>
      </c>
      <c r="AM10">
        <v>36.905409450853597</v>
      </c>
    </row>
    <row r="11" spans="1:56" x14ac:dyDescent="0.25">
      <c r="A11" s="66">
        <f ca="1">Exceedance!U11</f>
        <v>43040</v>
      </c>
      <c r="B11" s="273">
        <v>12.98849994788479</v>
      </c>
      <c r="C11" s="273">
        <v>25.057144072963482</v>
      </c>
      <c r="D11" s="273">
        <v>19.006266981279246</v>
      </c>
      <c r="E11">
        <v>17.407038483631833</v>
      </c>
      <c r="F11">
        <v>36.814788176034298</v>
      </c>
      <c r="G11">
        <v>34.283540204016937</v>
      </c>
      <c r="H11">
        <v>36.063399787189205</v>
      </c>
      <c r="I11">
        <v>36.148518208822793</v>
      </c>
      <c r="J11">
        <v>35.69171207180554</v>
      </c>
      <c r="K11">
        <v>15.390114205117648</v>
      </c>
      <c r="L11">
        <v>17.956500217287541</v>
      </c>
      <c r="M11">
        <v>13.930837380764689</v>
      </c>
      <c r="N11">
        <v>35.3136087905688</v>
      </c>
      <c r="O11">
        <v>16.049094702343528</v>
      </c>
      <c r="P11">
        <v>21.004615967506897</v>
      </c>
      <c r="Q11">
        <v>20.918454945187094</v>
      </c>
      <c r="R11">
        <v>16.832040054637808</v>
      </c>
      <c r="S11">
        <v>37.025490219023617</v>
      </c>
      <c r="T11">
        <v>16.066802228303587</v>
      </c>
      <c r="U11">
        <v>29.828784181796998</v>
      </c>
      <c r="V11">
        <v>16.447626213024712</v>
      </c>
      <c r="W11">
        <v>36.578411396029985</v>
      </c>
      <c r="X11">
        <v>14.657783400271516</v>
      </c>
      <c r="Y11">
        <v>18.215660209615397</v>
      </c>
      <c r="Z11">
        <v>14.622183986196845</v>
      </c>
      <c r="AA11">
        <v>24.425744399092373</v>
      </c>
      <c r="AB11">
        <v>18.921128056937444</v>
      </c>
      <c r="AC11">
        <v>21.959564117318372</v>
      </c>
      <c r="AD11">
        <v>26.39138886589885</v>
      </c>
      <c r="AE11">
        <v>29.783459379200526</v>
      </c>
      <c r="AF11">
        <v>15.428106857158211</v>
      </c>
      <c r="AG11">
        <v>16.591220488479042</v>
      </c>
      <c r="AH11">
        <v>16.386299491230279</v>
      </c>
      <c r="AI11">
        <v>23.850608928056754</v>
      </c>
      <c r="AJ11">
        <v>13.603562094605923</v>
      </c>
      <c r="AK11">
        <v>36.159203586832781</v>
      </c>
      <c r="AL11">
        <v>30.093936080305596</v>
      </c>
      <c r="AM11">
        <v>26.84320498501414</v>
      </c>
    </row>
    <row r="12" spans="1:56" x14ac:dyDescent="0.25">
      <c r="A12" s="66">
        <f ca="1">Exceedance!U12</f>
        <v>43070</v>
      </c>
      <c r="B12" s="273">
        <v>19.214591448758775</v>
      </c>
      <c r="C12" s="273">
        <v>19.777602651770383</v>
      </c>
      <c r="D12" s="273">
        <v>19.249713779254154</v>
      </c>
      <c r="E12">
        <v>22.207374299293352</v>
      </c>
      <c r="F12">
        <v>22.530948443045677</v>
      </c>
      <c r="G12">
        <v>23.813876559085042</v>
      </c>
      <c r="H12">
        <v>27.976085110010608</v>
      </c>
      <c r="I12">
        <v>25.397091585066153</v>
      </c>
      <c r="J12">
        <v>25.2447526793975</v>
      </c>
      <c r="K12">
        <v>21.598819261984687</v>
      </c>
      <c r="L12">
        <v>21.483751350441345</v>
      </c>
      <c r="M12">
        <v>20.460892518234616</v>
      </c>
      <c r="N12">
        <v>27.058302562908747</v>
      </c>
      <c r="O12">
        <v>21.957665068586905</v>
      </c>
      <c r="P12">
        <v>21.801670941079383</v>
      </c>
      <c r="Q12">
        <v>22.140350206488339</v>
      </c>
      <c r="R12">
        <v>22.262239154022108</v>
      </c>
      <c r="S12">
        <v>36.410092991526874</v>
      </c>
      <c r="T12">
        <v>21.932753458872529</v>
      </c>
      <c r="U12">
        <v>22.686922786289717</v>
      </c>
      <c r="V12">
        <v>22.745049875632585</v>
      </c>
      <c r="W12">
        <v>26.167808517105058</v>
      </c>
      <c r="X12">
        <v>21.041273711227056</v>
      </c>
      <c r="Y12">
        <v>22.290709565123759</v>
      </c>
      <c r="Z12">
        <v>20.627563049899727</v>
      </c>
      <c r="AA12">
        <v>22.111879795380631</v>
      </c>
      <c r="AB12">
        <v>22.42475775073407</v>
      </c>
      <c r="AC12">
        <v>22.387093769371784</v>
      </c>
      <c r="AD12">
        <v>22.156661379510371</v>
      </c>
      <c r="AE12">
        <v>22.671204746826955</v>
      </c>
      <c r="AF12">
        <v>21.699948534754455</v>
      </c>
      <c r="AG12">
        <v>22.142722740748759</v>
      </c>
      <c r="AH12">
        <v>22.429799386030655</v>
      </c>
      <c r="AI12">
        <v>22.74475330884728</v>
      </c>
      <c r="AJ12">
        <v>20.314091960991696</v>
      </c>
      <c r="AK12">
        <v>30.00564089153405</v>
      </c>
      <c r="AL12">
        <v>22.121666499195161</v>
      </c>
      <c r="AM12">
        <v>24.397519986690028</v>
      </c>
    </row>
    <row r="13" spans="1:56" x14ac:dyDescent="0.25">
      <c r="A13" s="66">
        <f ca="1">Exceedance!U13</f>
        <v>43101</v>
      </c>
      <c r="B13" s="273">
        <v>14.06484806840305</v>
      </c>
      <c r="C13" s="273">
        <v>14.237472221132371</v>
      </c>
      <c r="D13" s="273">
        <v>13.938701514104075</v>
      </c>
      <c r="E13">
        <v>15.838360004453513</v>
      </c>
      <c r="F13">
        <v>15.790835023530141</v>
      </c>
      <c r="G13">
        <v>18.023042306522868</v>
      </c>
      <c r="H13">
        <v>17.529897288419917</v>
      </c>
      <c r="I13">
        <v>16.826703589204719</v>
      </c>
      <c r="J13">
        <v>16.5321660531127</v>
      </c>
      <c r="K13">
        <v>15.426770200532026</v>
      </c>
      <c r="L13">
        <v>15.395673608076088</v>
      </c>
      <c r="M13">
        <v>14.537164236840946</v>
      </c>
      <c r="N13">
        <v>17.543098672013645</v>
      </c>
      <c r="O13">
        <v>15.638872430207881</v>
      </c>
      <c r="P13">
        <v>15.892925723291285</v>
      </c>
      <c r="Q13">
        <v>15.902020009764247</v>
      </c>
      <c r="R13">
        <v>15.843053829729941</v>
      </c>
      <c r="S13">
        <v>30.152649520191364</v>
      </c>
      <c r="T13">
        <v>15.583133255047617</v>
      </c>
      <c r="U13">
        <v>16.484054344033833</v>
      </c>
      <c r="V13">
        <v>16.470852960444052</v>
      </c>
      <c r="W13">
        <v>18.217542691408198</v>
      </c>
      <c r="X13">
        <v>14.994644911026432</v>
      </c>
      <c r="Y13">
        <v>15.977414578265904</v>
      </c>
      <c r="Z13">
        <v>14.774202413294105</v>
      </c>
      <c r="AA13">
        <v>15.828972353900772</v>
      </c>
      <c r="AB13">
        <v>17.412845020595071</v>
      </c>
      <c r="AC13">
        <v>15.874737150345423</v>
      </c>
      <c r="AD13">
        <v>15.916101485593346</v>
      </c>
      <c r="AE13">
        <v>16.169568050517199</v>
      </c>
      <c r="AF13">
        <v>15.604548832874448</v>
      </c>
      <c r="AG13">
        <v>15.800516038162858</v>
      </c>
      <c r="AH13">
        <v>16.082438918824696</v>
      </c>
      <c r="AI13">
        <v>16.548887805663661</v>
      </c>
      <c r="AJ13">
        <v>14.511054833737751</v>
      </c>
      <c r="AK13">
        <v>16.861027186536798</v>
      </c>
      <c r="AL13">
        <v>15.766779168988901</v>
      </c>
      <c r="AM13">
        <v>17.928579072835976</v>
      </c>
    </row>
    <row r="14" spans="1:56" x14ac:dyDescent="0.25">
      <c r="A14" s="66">
        <f ca="1">Exceedance!U14</f>
        <v>43132</v>
      </c>
      <c r="B14" s="273">
        <v>10.937598806459308</v>
      </c>
      <c r="C14" s="273">
        <v>11.45308387317893</v>
      </c>
      <c r="D14" s="273">
        <v>11.030167069516191</v>
      </c>
      <c r="E14">
        <v>11.939931809010028</v>
      </c>
      <c r="F14">
        <v>12.043652853388165</v>
      </c>
      <c r="G14">
        <v>13.084650863396854</v>
      </c>
      <c r="H14">
        <v>13.367261574202459</v>
      </c>
      <c r="I14">
        <v>17.650998977272572</v>
      </c>
      <c r="J14">
        <v>13.202939470190966</v>
      </c>
      <c r="K14">
        <v>11.551269243840265</v>
      </c>
      <c r="L14">
        <v>11.649745965749844</v>
      </c>
      <c r="M14">
        <v>10.954788530102935</v>
      </c>
      <c r="N14">
        <v>13.564506369269875</v>
      </c>
      <c r="O14">
        <v>12.035495018437079</v>
      </c>
      <c r="P14">
        <v>13.055224387323278</v>
      </c>
      <c r="Q14">
        <v>11.957121532656974</v>
      </c>
      <c r="R14">
        <v>12.992583868952158</v>
      </c>
      <c r="S14">
        <v>15.902600136493813</v>
      </c>
      <c r="T14">
        <v>11.622941650913862</v>
      </c>
      <c r="U14">
        <v>12.937809834277244</v>
      </c>
      <c r="V14">
        <v>13.371049140429756</v>
      </c>
      <c r="W14">
        <v>15.258131175369039</v>
      </c>
      <c r="X14">
        <v>12.21496738736105</v>
      </c>
      <c r="Y14">
        <v>11.999076112405433</v>
      </c>
      <c r="Z14">
        <v>12.40047342393863</v>
      </c>
      <c r="AA14">
        <v>12.015683133555861</v>
      </c>
      <c r="AB14">
        <v>13.353568065534555</v>
      </c>
      <c r="AC14">
        <v>11.861849674481482</v>
      </c>
      <c r="AD14">
        <v>12.769700164035145</v>
      </c>
      <c r="AE14">
        <v>12.084442028143618</v>
      </c>
      <c r="AF14">
        <v>12.080945813164577</v>
      </c>
      <c r="AG14">
        <v>11.836793467131711</v>
      </c>
      <c r="AH14">
        <v>11.932356676558761</v>
      </c>
      <c r="AI14">
        <v>12.585566175139125</v>
      </c>
      <c r="AJ14">
        <v>10.795419397311749</v>
      </c>
      <c r="AK14">
        <v>13.64229715255348</v>
      </c>
      <c r="AL14">
        <v>12.844286083587964</v>
      </c>
      <c r="AM14">
        <v>13.757089544365241</v>
      </c>
    </row>
    <row r="15" spans="1:56" x14ac:dyDescent="0.25">
      <c r="A15" s="66">
        <f ca="1">Exceedance!U15</f>
        <v>43160</v>
      </c>
      <c r="B15" s="273">
        <v>11.304743460755885</v>
      </c>
      <c r="C15" s="273">
        <v>13.065329702068269</v>
      </c>
      <c r="D15" s="273">
        <v>12.092686224817662</v>
      </c>
      <c r="E15">
        <v>12.619075067878963</v>
      </c>
      <c r="F15">
        <v>12.876607833348002</v>
      </c>
      <c r="G15">
        <v>10.462129279074565</v>
      </c>
      <c r="H15">
        <v>14.074556187716954</v>
      </c>
      <c r="I15">
        <v>22.948839137616861</v>
      </c>
      <c r="J15">
        <v>11.728888530192286</v>
      </c>
      <c r="K15">
        <v>10.980098223377571</v>
      </c>
      <c r="L15">
        <v>16.022165872910108</v>
      </c>
      <c r="M15">
        <v>11.858299614658248</v>
      </c>
      <c r="N15">
        <v>14.499035221669308</v>
      </c>
      <c r="O15">
        <v>12.581040352798412</v>
      </c>
      <c r="P15">
        <v>15.771020616843904</v>
      </c>
      <c r="Q15">
        <v>14.269084883167071</v>
      </c>
      <c r="R15">
        <v>18.14775479737321</v>
      </c>
      <c r="S15">
        <v>15.036747376853821</v>
      </c>
      <c r="T15">
        <v>13.963355455840242</v>
      </c>
      <c r="U15">
        <v>13.557458267423423</v>
      </c>
      <c r="V15">
        <v>13.087976326314699</v>
      </c>
      <c r="W15">
        <v>12.692241084675123</v>
      </c>
      <c r="X15">
        <v>12.306377448476303</v>
      </c>
      <c r="Y15">
        <v>10.152625414373322</v>
      </c>
      <c r="Z15">
        <v>12.205257511767044</v>
      </c>
      <c r="AA15">
        <v>17.201242040407024</v>
      </c>
      <c r="AB15">
        <v>11.117720016875115</v>
      </c>
      <c r="AC15">
        <v>11.028004543898872</v>
      </c>
      <c r="AD15">
        <v>19.784408911182734</v>
      </c>
      <c r="AE15">
        <v>9.3266043120515469</v>
      </c>
      <c r="AF15">
        <v>14.551587003574483</v>
      </c>
      <c r="AG15">
        <v>9.8974153795962287</v>
      </c>
      <c r="AH15">
        <v>13.381801758845272</v>
      </c>
      <c r="AI15">
        <v>14.625333703043637</v>
      </c>
      <c r="AJ15">
        <v>9.8050056829817507</v>
      </c>
      <c r="AK15">
        <v>11.224565628704442</v>
      </c>
      <c r="AL15">
        <v>14.960097264019748</v>
      </c>
      <c r="AM15">
        <v>11.878123977149546</v>
      </c>
    </row>
    <row r="16" spans="1:56" x14ac:dyDescent="0.25">
      <c r="A16" s="66">
        <f ca="1">Exceedance!U16</f>
        <v>43191</v>
      </c>
      <c r="B16" s="273">
        <v>9.451179300395383</v>
      </c>
      <c r="C16" s="273">
        <v>12.615026268589288</v>
      </c>
      <c r="D16" s="273">
        <v>8.1877031384715284</v>
      </c>
      <c r="E16">
        <v>10.636363070748269</v>
      </c>
      <c r="F16">
        <v>11.759688505922073</v>
      </c>
      <c r="G16">
        <v>10.850761729988472</v>
      </c>
      <c r="H16">
        <v>13.549520215035621</v>
      </c>
      <c r="I16">
        <v>20.689967381021258</v>
      </c>
      <c r="J16">
        <v>11.627542533826292</v>
      </c>
      <c r="K16">
        <v>9.76031858835813</v>
      </c>
      <c r="L16">
        <v>20.416528362856823</v>
      </c>
      <c r="M16">
        <v>8.8604031764604212</v>
      </c>
      <c r="N16">
        <v>9.5782558427394644</v>
      </c>
      <c r="O16">
        <v>12.604486863178241</v>
      </c>
      <c r="P16">
        <v>16.574036806745237</v>
      </c>
      <c r="Q16">
        <v>11.483796754470044</v>
      </c>
      <c r="R16">
        <v>10.519745777022134</v>
      </c>
      <c r="S16">
        <v>11.249294984074197</v>
      </c>
      <c r="T16">
        <v>10.460596145814039</v>
      </c>
      <c r="U16">
        <v>7.6077042549972607</v>
      </c>
      <c r="V16">
        <v>9.9687995371010931</v>
      </c>
      <c r="W16">
        <v>11.140387794826703</v>
      </c>
      <c r="X16">
        <v>8.7795011140949928</v>
      </c>
      <c r="Y16">
        <v>9.6709123686713987</v>
      </c>
      <c r="Z16">
        <v>9.0133542248298681</v>
      </c>
      <c r="AA16">
        <v>16.056142135296756</v>
      </c>
      <c r="AB16">
        <v>7.7952865695728386</v>
      </c>
      <c r="AC16">
        <v>12.896369840812014</v>
      </c>
      <c r="AD16">
        <v>9.9418231905813101</v>
      </c>
      <c r="AE16">
        <v>5.702971319378606</v>
      </c>
      <c r="AF16">
        <v>6.1215814903375003</v>
      </c>
      <c r="AG16">
        <v>8.0531077408362961</v>
      </c>
      <c r="AH16">
        <v>9.7105417940577681</v>
      </c>
      <c r="AI16">
        <v>12.005204561055546</v>
      </c>
      <c r="AJ16">
        <v>10.272050694105181</v>
      </c>
      <c r="AK16">
        <v>9.0768342229621624</v>
      </c>
      <c r="AL16">
        <v>7.9770954512707135</v>
      </c>
      <c r="AM16">
        <v>8.9734570265516176</v>
      </c>
    </row>
    <row r="17" spans="1:39" x14ac:dyDescent="0.25">
      <c r="A17" s="66">
        <f ca="1">Exceedance!U17</f>
        <v>43221</v>
      </c>
      <c r="B17" s="273">
        <v>26.298744105590909</v>
      </c>
      <c r="C17" s="273">
        <v>61.092173772258072</v>
      </c>
      <c r="D17" s="273">
        <v>51.189109824522959</v>
      </c>
      <c r="E17">
        <v>40.388290159237798</v>
      </c>
      <c r="F17">
        <v>47.15516124242054</v>
      </c>
      <c r="G17">
        <v>60.810517750039537</v>
      </c>
      <c r="H17">
        <v>61.389512633330973</v>
      </c>
      <c r="I17">
        <v>61.389512633330973</v>
      </c>
      <c r="J17">
        <v>61.389512633330973</v>
      </c>
      <c r="K17">
        <v>23.202092298835392</v>
      </c>
      <c r="L17">
        <v>39.108379424167666</v>
      </c>
      <c r="M17">
        <v>19.964548797983522</v>
      </c>
      <c r="N17">
        <v>37.040534963172654</v>
      </c>
      <c r="O17">
        <v>39.422272246102345</v>
      </c>
      <c r="P17">
        <v>61.389512633330973</v>
      </c>
      <c r="Q17">
        <v>43.36746253881963</v>
      </c>
      <c r="R17">
        <v>58.481838161868254</v>
      </c>
      <c r="S17">
        <v>61.154980575729113</v>
      </c>
      <c r="T17">
        <v>61.389512633330973</v>
      </c>
      <c r="U17">
        <v>36.142235451127014</v>
      </c>
      <c r="V17">
        <v>42.443707198518652</v>
      </c>
      <c r="W17">
        <v>54.641471140454463</v>
      </c>
      <c r="X17">
        <v>49.660924700376967</v>
      </c>
      <c r="Y17">
        <v>19.69492918809571</v>
      </c>
      <c r="Z17">
        <v>30.588085258258172</v>
      </c>
      <c r="AA17">
        <v>44.230742040583202</v>
      </c>
      <c r="AB17">
        <v>61.3042020613169</v>
      </c>
      <c r="AC17">
        <v>48.284324840401872</v>
      </c>
      <c r="AD17">
        <v>49.744505545655237</v>
      </c>
      <c r="AE17">
        <v>61.312098792302223</v>
      </c>
      <c r="AF17">
        <v>61.389512633330973</v>
      </c>
      <c r="AG17">
        <v>24.883694551848613</v>
      </c>
      <c r="AH17">
        <v>58.595507813668462</v>
      </c>
      <c r="AI17">
        <v>18.641626175238109</v>
      </c>
      <c r="AJ17">
        <v>17.11587677315152</v>
      </c>
      <c r="AK17">
        <v>58.984492677342928</v>
      </c>
      <c r="AL17">
        <v>38.551173251740657</v>
      </c>
      <c r="AM17">
        <v>18.026025736757987</v>
      </c>
    </row>
    <row r="18" spans="1:39" x14ac:dyDescent="0.25">
      <c r="A18" s="66">
        <f ca="1">Exceedance!U18</f>
        <v>43252</v>
      </c>
      <c r="B18" s="273">
        <v>16.021960083932754</v>
      </c>
      <c r="C18" s="273">
        <v>35.081648241332893</v>
      </c>
      <c r="D18" s="273">
        <v>16.802106283140439</v>
      </c>
      <c r="E18">
        <v>26.403654647999819</v>
      </c>
      <c r="F18">
        <v>27.289660214764911</v>
      </c>
      <c r="G18">
        <v>62.761812729426701</v>
      </c>
      <c r="H18">
        <v>60.505496274859233</v>
      </c>
      <c r="I18">
        <v>62.761812729452096</v>
      </c>
      <c r="J18">
        <v>24.892784708898962</v>
      </c>
      <c r="K18">
        <v>13.867725843891701</v>
      </c>
      <c r="L18">
        <v>16.902609284631687</v>
      </c>
      <c r="M18">
        <v>13.188172422323682</v>
      </c>
      <c r="N18">
        <v>22.370378506241607</v>
      </c>
      <c r="O18">
        <v>11.086269318095985</v>
      </c>
      <c r="P18">
        <v>62.761812729452508</v>
      </c>
      <c r="Q18">
        <v>13.558332484611894</v>
      </c>
      <c r="R18">
        <v>60.260556044150306</v>
      </c>
      <c r="S18">
        <v>30.712127919679411</v>
      </c>
      <c r="T18">
        <v>62.761812729452096</v>
      </c>
      <c r="U18">
        <v>8.7242722366595817</v>
      </c>
      <c r="V18">
        <v>48.298742391113407</v>
      </c>
      <c r="W18">
        <v>15.502947503763901</v>
      </c>
      <c r="X18">
        <v>12.744167860957525</v>
      </c>
      <c r="Y18">
        <v>22.383413284903092</v>
      </c>
      <c r="Z18">
        <v>13.08805480116594</v>
      </c>
      <c r="AA18">
        <v>14.396322531963392</v>
      </c>
      <c r="AB18">
        <v>27.702643580075662</v>
      </c>
      <c r="AC18">
        <v>13.49016965074231</v>
      </c>
      <c r="AD18">
        <v>5.5126482905524998</v>
      </c>
      <c r="AE18">
        <v>62.689794222723535</v>
      </c>
      <c r="AF18">
        <v>19.777431551094285</v>
      </c>
      <c r="AG18">
        <v>7.2869061192121212</v>
      </c>
      <c r="AH18">
        <v>27.919976295223478</v>
      </c>
      <c r="AI18">
        <v>23.643480334972683</v>
      </c>
      <c r="AJ18">
        <v>17.440446499889728</v>
      </c>
      <c r="AK18">
        <v>52.88237647862681</v>
      </c>
      <c r="AL18">
        <v>32.558884669824721</v>
      </c>
      <c r="AM18">
        <v>17.071773839038638</v>
      </c>
    </row>
    <row r="19" spans="1:39" x14ac:dyDescent="0.25">
      <c r="A19" s="66">
        <f ca="1">Exceedance!U19</f>
        <v>43282</v>
      </c>
      <c r="B19" s="273">
        <v>30.777086107877874</v>
      </c>
      <c r="C19" s="273">
        <v>48.326762338239348</v>
      </c>
      <c r="D19" s="273">
        <v>37.273219337874224</v>
      </c>
      <c r="E19">
        <v>53.720172495319758</v>
      </c>
      <c r="F19">
        <v>66.011485313694195</v>
      </c>
      <c r="G19">
        <v>67.770137731509678</v>
      </c>
      <c r="H19">
        <v>41.702203139051861</v>
      </c>
      <c r="I19">
        <v>51.539415024312788</v>
      </c>
      <c r="J19">
        <v>32.557318519862548</v>
      </c>
      <c r="K19">
        <v>29.761569986085437</v>
      </c>
      <c r="L19">
        <v>30.460663757647119</v>
      </c>
      <c r="M19">
        <v>29.763245680245191</v>
      </c>
      <c r="N19">
        <v>39.635259958492682</v>
      </c>
      <c r="O19">
        <v>29.159782036318049</v>
      </c>
      <c r="P19">
        <v>57.554232290745432</v>
      </c>
      <c r="Q19">
        <v>30.753686760885991</v>
      </c>
      <c r="R19">
        <v>67.770137731509678</v>
      </c>
      <c r="S19">
        <v>37.005235551498878</v>
      </c>
      <c r="T19">
        <v>53.302117788575281</v>
      </c>
      <c r="U19">
        <v>28.20563912225299</v>
      </c>
      <c r="V19">
        <v>55.870348287177016</v>
      </c>
      <c r="W19">
        <v>30.750494015634835</v>
      </c>
      <c r="X19">
        <v>30.433393211290777</v>
      </c>
      <c r="Y19">
        <v>31.746393059322472</v>
      </c>
      <c r="Z19">
        <v>31.025006839136424</v>
      </c>
      <c r="AA19">
        <v>29.782882033790308</v>
      </c>
      <c r="AB19">
        <v>36.318204202528378</v>
      </c>
      <c r="AC19">
        <v>30.29456871794256</v>
      </c>
      <c r="AD19">
        <v>28.327442886052886</v>
      </c>
      <c r="AE19">
        <v>67.039912503290651</v>
      </c>
      <c r="AF19">
        <v>41.495067435931666</v>
      </c>
      <c r="AG19">
        <v>29.688771248706185</v>
      </c>
      <c r="AH19">
        <v>63.940443557577389</v>
      </c>
      <c r="AI19">
        <v>30.665850123520858</v>
      </c>
      <c r="AJ19">
        <v>30.268345477248847</v>
      </c>
      <c r="AK19">
        <v>35.484664020102592</v>
      </c>
      <c r="AL19">
        <v>35.260503464675644</v>
      </c>
      <c r="AM19">
        <v>29.120203892593306</v>
      </c>
    </row>
    <row r="20" spans="1:39" x14ac:dyDescent="0.25">
      <c r="A20" s="66">
        <f ca="1">Exceedance!U20</f>
        <v>43313</v>
      </c>
      <c r="B20" s="273">
        <v>29.417486913795102</v>
      </c>
      <c r="C20" s="273">
        <v>36.145828422499051</v>
      </c>
      <c r="D20" s="273">
        <v>36.849158163265599</v>
      </c>
      <c r="E20">
        <v>35.096845315042465</v>
      </c>
      <c r="F20">
        <v>36.44703398309553</v>
      </c>
      <c r="G20">
        <v>34.227876867354802</v>
      </c>
      <c r="H20">
        <v>37.76709651104148</v>
      </c>
      <c r="I20">
        <v>37.487866570820259</v>
      </c>
      <c r="J20">
        <v>37.165149345517463</v>
      </c>
      <c r="K20">
        <v>29.744150102121875</v>
      </c>
      <c r="L20">
        <v>29.715706238945536</v>
      </c>
      <c r="M20">
        <v>29.940008738531326</v>
      </c>
      <c r="N20">
        <v>37.784580677061591</v>
      </c>
      <c r="O20">
        <v>28.966686022094763</v>
      </c>
      <c r="P20">
        <v>37.456837153678968</v>
      </c>
      <c r="Q20">
        <v>30.675415589978424</v>
      </c>
      <c r="R20">
        <v>35.619297328705848</v>
      </c>
      <c r="S20">
        <v>38.112527112642461</v>
      </c>
      <c r="T20">
        <v>36.341120332671508</v>
      </c>
      <c r="U20">
        <v>37.446410077832354</v>
      </c>
      <c r="V20">
        <v>35.05100792105118</v>
      </c>
      <c r="W20">
        <v>29.854764381968</v>
      </c>
      <c r="X20">
        <v>29.86615907689967</v>
      </c>
      <c r="Y20">
        <v>28.196646312522514</v>
      </c>
      <c r="Z20">
        <v>30.512815706867595</v>
      </c>
      <c r="AA20">
        <v>29.599974689024965</v>
      </c>
      <c r="AB20">
        <v>37.633526811814299</v>
      </c>
      <c r="AC20">
        <v>29.402042535434532</v>
      </c>
      <c r="AD20">
        <v>32.935382168074248</v>
      </c>
      <c r="AE20">
        <v>36.359523241902345</v>
      </c>
      <c r="AF20">
        <v>37.870201097843086</v>
      </c>
      <c r="AG20">
        <v>32.525020784430417</v>
      </c>
      <c r="AH20">
        <v>36.89708195765369</v>
      </c>
      <c r="AI20">
        <v>28.161526118111517</v>
      </c>
      <c r="AJ20">
        <v>29.227539200228719</v>
      </c>
      <c r="AK20">
        <v>36.626494043751748</v>
      </c>
      <c r="AL20">
        <v>37.944587134491755</v>
      </c>
      <c r="AM20">
        <v>29.083764557459368</v>
      </c>
    </row>
    <row r="21" spans="1:39" x14ac:dyDescent="0.25">
      <c r="A21" s="66">
        <f ca="1">Exceedance!U21</f>
        <v>43344</v>
      </c>
      <c r="B21" s="273">
        <v>23.431587960864089</v>
      </c>
      <c r="C21" s="273">
        <v>36.850996649798482</v>
      </c>
      <c r="D21" s="273">
        <v>37.121179421034263</v>
      </c>
      <c r="E21">
        <v>35.292686111382565</v>
      </c>
      <c r="F21">
        <v>37.503488407530583</v>
      </c>
      <c r="G21">
        <v>36.144736411714334</v>
      </c>
      <c r="H21">
        <v>35.313783161111054</v>
      </c>
      <c r="I21">
        <v>35.535638626827243</v>
      </c>
      <c r="J21">
        <v>37.018049292765483</v>
      </c>
      <c r="K21">
        <v>22.628981116785788</v>
      </c>
      <c r="L21">
        <v>23.473832505399322</v>
      </c>
      <c r="M21">
        <v>23.788904227693305</v>
      </c>
      <c r="N21">
        <v>37.382849434416713</v>
      </c>
      <c r="O21">
        <v>28.283168255708038</v>
      </c>
      <c r="P21">
        <v>37.066421462309634</v>
      </c>
      <c r="Q21">
        <v>33.367914224576325</v>
      </c>
      <c r="R21">
        <v>37.16765507368715</v>
      </c>
      <c r="S21">
        <v>37.028512792584024</v>
      </c>
      <c r="T21">
        <v>35.654455737319083</v>
      </c>
      <c r="U21">
        <v>36.970928828252802</v>
      </c>
      <c r="V21">
        <v>36.444656090266811</v>
      </c>
      <c r="W21">
        <v>23.556234007137803</v>
      </c>
      <c r="X21">
        <v>23.871173699743764</v>
      </c>
      <c r="Y21">
        <v>21.634170791351263</v>
      </c>
      <c r="Z21">
        <v>35.350828993582624</v>
      </c>
      <c r="AA21">
        <v>21.585251979484166</v>
      </c>
      <c r="AB21">
        <v>37.585677993177242</v>
      </c>
      <c r="AC21">
        <v>33.115058654096153</v>
      </c>
      <c r="AD21">
        <v>34.759769581793819</v>
      </c>
      <c r="AE21">
        <v>36.768257192451436</v>
      </c>
      <c r="AF21">
        <v>37.429640177098022</v>
      </c>
      <c r="AG21">
        <v>36.392967739907839</v>
      </c>
      <c r="AH21">
        <v>36.992049435920393</v>
      </c>
      <c r="AI21">
        <v>22.318878353263006</v>
      </c>
      <c r="AJ21">
        <v>22.035060087271496</v>
      </c>
      <c r="AK21">
        <v>35.779121279174142</v>
      </c>
      <c r="AL21">
        <v>37.470398345776822</v>
      </c>
      <c r="AM21">
        <v>22.948303991990404</v>
      </c>
    </row>
    <row r="22" spans="1:39" x14ac:dyDescent="0.25">
      <c r="A22" s="66">
        <f ca="1">Exceedance!U22</f>
        <v>43374</v>
      </c>
      <c r="B22" s="273">
        <v>12.741822494368328</v>
      </c>
      <c r="C22" s="273">
        <v>36.421502398091349</v>
      </c>
      <c r="D22" s="273">
        <v>29.66908996553321</v>
      </c>
      <c r="E22">
        <v>36.82684359324147</v>
      </c>
      <c r="F22">
        <v>36.955618214041792</v>
      </c>
      <c r="G22">
        <v>35.220085650646205</v>
      </c>
      <c r="H22">
        <v>34.77210433387885</v>
      </c>
      <c r="I22">
        <v>35.665473227446043</v>
      </c>
      <c r="J22">
        <v>28.940290789596446</v>
      </c>
      <c r="K22">
        <v>13.157611764476147</v>
      </c>
      <c r="L22">
        <v>13.052839868360834</v>
      </c>
      <c r="M22">
        <v>12.29074398186731</v>
      </c>
      <c r="N22">
        <v>26.756129215376724</v>
      </c>
      <c r="O22">
        <v>13.652363782752087</v>
      </c>
      <c r="P22">
        <v>36.722317105781833</v>
      </c>
      <c r="Q22">
        <v>14.538679174717718</v>
      </c>
      <c r="R22">
        <v>36.448057273219689</v>
      </c>
      <c r="S22">
        <v>32.902707505434279</v>
      </c>
      <c r="T22">
        <v>33.676524471700965</v>
      </c>
      <c r="U22">
        <v>17.439935105172811</v>
      </c>
      <c r="V22">
        <v>36.718672013928177</v>
      </c>
      <c r="W22">
        <v>13.083361122724092</v>
      </c>
      <c r="X22">
        <v>13.561029425214739</v>
      </c>
      <c r="Y22">
        <v>11.346541788747745</v>
      </c>
      <c r="Z22">
        <v>21.965735862232101</v>
      </c>
      <c r="AA22">
        <v>11.789286911625414</v>
      </c>
      <c r="AB22">
        <v>31.869252018294198</v>
      </c>
      <c r="AC22">
        <v>20.928199220216968</v>
      </c>
      <c r="AD22">
        <v>22.247141611898915</v>
      </c>
      <c r="AE22">
        <v>36.349276035380164</v>
      </c>
      <c r="AF22">
        <v>26.059428965789053</v>
      </c>
      <c r="AG22">
        <v>13.513905160612651</v>
      </c>
      <c r="AH22">
        <v>35.833175628890274</v>
      </c>
      <c r="AI22">
        <v>12.626229847953095</v>
      </c>
      <c r="AJ22">
        <v>11.769697919534368</v>
      </c>
      <c r="AK22">
        <v>34.245722382766139</v>
      </c>
      <c r="AL22">
        <v>23.515003450413346</v>
      </c>
      <c r="AM22">
        <v>12.651417232056072</v>
      </c>
    </row>
    <row r="23" spans="1:39" x14ac:dyDescent="0.25">
      <c r="A23" s="66">
        <f ca="1">Exceedance!U23</f>
        <v>43405</v>
      </c>
      <c r="B23" s="273">
        <v>4.3991539926553163</v>
      </c>
      <c r="C23" s="273">
        <v>16.55662353651293</v>
      </c>
      <c r="D23" s="273">
        <v>13.547919312749571</v>
      </c>
      <c r="E23">
        <v>32.413475448554429</v>
      </c>
      <c r="F23">
        <v>16.185981445340921</v>
      </c>
      <c r="G23">
        <v>36.133474181807912</v>
      </c>
      <c r="H23">
        <v>33.461244754012945</v>
      </c>
      <c r="I23">
        <v>33.760941236026227</v>
      </c>
      <c r="J23">
        <v>14.051695895858336</v>
      </c>
      <c r="K23">
        <v>4.8139398928135044</v>
      </c>
      <c r="L23">
        <v>4.6904051399429374</v>
      </c>
      <c r="M23">
        <v>9.729518304811652</v>
      </c>
      <c r="N23">
        <v>13.671769375358172</v>
      </c>
      <c r="O23">
        <v>12.321983186032387</v>
      </c>
      <c r="P23">
        <v>23.074763208673993</v>
      </c>
      <c r="Q23">
        <v>14.007420994366488</v>
      </c>
      <c r="R23">
        <v>37.014937256355189</v>
      </c>
      <c r="S23">
        <v>16.069494620964129</v>
      </c>
      <c r="T23">
        <v>33.645317820230396</v>
      </c>
      <c r="U23">
        <v>14.063662085586175</v>
      </c>
      <c r="V23">
        <v>17.751471360466553</v>
      </c>
      <c r="W23">
        <v>4.5505081505125737</v>
      </c>
      <c r="X23">
        <v>11.278698988677188</v>
      </c>
      <c r="Y23">
        <v>4.2935362128254608</v>
      </c>
      <c r="Z23">
        <v>12.687550278948487</v>
      </c>
      <c r="AA23">
        <v>3.1836990325104439</v>
      </c>
      <c r="AB23">
        <v>16.144283306115202</v>
      </c>
      <c r="AC23">
        <v>15.598026749945566</v>
      </c>
      <c r="AD23">
        <v>13.486293436257711</v>
      </c>
      <c r="AE23">
        <v>24.158095800935058</v>
      </c>
      <c r="AF23">
        <v>14.560857264324735</v>
      </c>
      <c r="AG23">
        <v>13.284962295909487</v>
      </c>
      <c r="AH23">
        <v>14.93270660678048</v>
      </c>
      <c r="AI23">
        <v>4.5473163968350532</v>
      </c>
      <c r="AJ23">
        <v>4.1324313697874917</v>
      </c>
      <c r="AK23">
        <v>23.911577379297444</v>
      </c>
      <c r="AL23">
        <v>13.440522760928333</v>
      </c>
      <c r="AM23">
        <v>4.0774232349031108</v>
      </c>
    </row>
    <row r="24" spans="1:39" x14ac:dyDescent="0.25">
      <c r="A24" s="66">
        <f ca="1">Exceedance!U24</f>
        <v>43435</v>
      </c>
      <c r="B24" s="273">
        <v>17.828518784749228</v>
      </c>
      <c r="C24" s="273">
        <v>19.249713779254858</v>
      </c>
      <c r="D24" s="273">
        <v>19.249713779255991</v>
      </c>
      <c r="E24">
        <v>21.157824456662841</v>
      </c>
      <c r="F24">
        <v>21.244718523895038</v>
      </c>
      <c r="G24">
        <v>36.23161341017326</v>
      </c>
      <c r="H24">
        <v>22.764030149687283</v>
      </c>
      <c r="I24">
        <v>23.110420151432429</v>
      </c>
      <c r="J24">
        <v>20.40217229533604</v>
      </c>
      <c r="K24">
        <v>15.949333667297926</v>
      </c>
      <c r="L24">
        <v>10.398778267810574</v>
      </c>
      <c r="M24">
        <v>19.982530298364892</v>
      </c>
      <c r="N24">
        <v>20.181823176075234</v>
      </c>
      <c r="O24">
        <v>19.106344573213427</v>
      </c>
      <c r="P24">
        <v>22.259273486192587</v>
      </c>
      <c r="Q24">
        <v>19.782347720299072</v>
      </c>
      <c r="R24">
        <v>36.302533175218265</v>
      </c>
      <c r="S24">
        <v>21.999184418107802</v>
      </c>
      <c r="T24">
        <v>22.714206930257607</v>
      </c>
      <c r="U24">
        <v>20.593754436712189</v>
      </c>
      <c r="V24">
        <v>20.634977219452491</v>
      </c>
      <c r="W24">
        <v>19.124125567932211</v>
      </c>
      <c r="X24">
        <v>19.084991764887295</v>
      </c>
      <c r="Y24">
        <v>4.5485871292677524</v>
      </c>
      <c r="Z24">
        <v>19.439389069754313</v>
      </c>
      <c r="AA24">
        <v>15.440642302714197</v>
      </c>
      <c r="AB24">
        <v>20.912267160923111</v>
      </c>
      <c r="AC24">
        <v>20.35116280877768</v>
      </c>
      <c r="AD24">
        <v>19.481629003030633</v>
      </c>
      <c r="AE24">
        <v>22.695819789761334</v>
      </c>
      <c r="AF24">
        <v>20.3271408994136</v>
      </c>
      <c r="AG24">
        <v>19.652324019453705</v>
      </c>
      <c r="AH24">
        <v>21.192522770211745</v>
      </c>
      <c r="AI24">
        <v>4.6277438417166641</v>
      </c>
      <c r="AJ24">
        <v>9.8556953664581215</v>
      </c>
      <c r="AK24">
        <v>21.309666649219668</v>
      </c>
      <c r="AL24">
        <v>20.444877911989543</v>
      </c>
      <c r="AM24">
        <v>4.4888290488831899</v>
      </c>
    </row>
    <row r="25" spans="1:39" x14ac:dyDescent="0.25">
      <c r="A25" s="66">
        <f ca="1">Exceedance!U25</f>
        <v>43466</v>
      </c>
      <c r="B25" s="273">
        <v>13.938701514104489</v>
      </c>
      <c r="C25" s="273">
        <v>13.938701514104132</v>
      </c>
      <c r="D25" s="273">
        <v>13.938701514104075</v>
      </c>
      <c r="E25">
        <v>15.016940581089173</v>
      </c>
      <c r="F25">
        <v>15.75093750868116</v>
      </c>
      <c r="G25">
        <v>30.858413991004266</v>
      </c>
      <c r="H25">
        <v>16.184822982665462</v>
      </c>
      <c r="I25">
        <v>16.192743812819266</v>
      </c>
      <c r="J25">
        <v>14.412777867017203</v>
      </c>
      <c r="K25">
        <v>13.037193696962502</v>
      </c>
      <c r="L25">
        <v>13.234334358575117</v>
      </c>
      <c r="M25">
        <v>13.4672654379089</v>
      </c>
      <c r="N25">
        <v>14.167525496326995</v>
      </c>
      <c r="O25">
        <v>13.625975405066084</v>
      </c>
      <c r="P25">
        <v>16.010858083360016</v>
      </c>
      <c r="Q25">
        <v>13.794659750935541</v>
      </c>
      <c r="R25">
        <v>21.066913525561592</v>
      </c>
      <c r="S25">
        <v>15.626844502937256</v>
      </c>
      <c r="T25">
        <v>16.502242916979753</v>
      </c>
      <c r="U25">
        <v>14.716116325502462</v>
      </c>
      <c r="V25">
        <v>15.510378963263914</v>
      </c>
      <c r="W25">
        <v>13.719265182433972</v>
      </c>
      <c r="X25">
        <v>13.335838330170606</v>
      </c>
      <c r="Y25">
        <v>4.6920909886479167</v>
      </c>
      <c r="Z25">
        <v>13.628909045863809</v>
      </c>
      <c r="AA25">
        <v>14.724917247896814</v>
      </c>
      <c r="AB25">
        <v>14.75337356363363</v>
      </c>
      <c r="AC25">
        <v>14.339730211153732</v>
      </c>
      <c r="AD25">
        <v>13.561141943436251</v>
      </c>
      <c r="AE25">
        <v>16.4840543440339</v>
      </c>
      <c r="AF25">
        <v>14.204028716038254</v>
      </c>
      <c r="AG25">
        <v>13.861253397044008</v>
      </c>
      <c r="AH25">
        <v>15.170956722969986</v>
      </c>
      <c r="AI25">
        <v>4.7346610690460107</v>
      </c>
      <c r="AJ25">
        <v>13.084131949731521</v>
      </c>
      <c r="AK25">
        <v>15.065052290168538</v>
      </c>
      <c r="AL25">
        <v>14.500326436608963</v>
      </c>
      <c r="AM25">
        <v>4.8056219216183909</v>
      </c>
    </row>
    <row r="26" spans="1:39" x14ac:dyDescent="0.25">
      <c r="A26" s="66">
        <f ca="1">Exceedance!U26</f>
        <v>43497</v>
      </c>
      <c r="B26" s="273">
        <v>11.030167069516191</v>
      </c>
      <c r="C26" s="273">
        <v>11.030167069519505</v>
      </c>
      <c r="D26" s="273">
        <v>11.030167069516191</v>
      </c>
      <c r="E26">
        <v>11.405302268465409</v>
      </c>
      <c r="F26">
        <v>11.293714740384432</v>
      </c>
      <c r="G26">
        <v>14.482262801259143</v>
      </c>
      <c r="H26">
        <v>16.75596794263874</v>
      </c>
      <c r="I26">
        <v>12.886532014584674</v>
      </c>
      <c r="J26">
        <v>10.665978009199693</v>
      </c>
      <c r="K26">
        <v>9.6606062853622188</v>
      </c>
      <c r="L26">
        <v>9.9152472763355188</v>
      </c>
      <c r="M26">
        <v>10.172219077294837</v>
      </c>
      <c r="N26">
        <v>10.741228065133338</v>
      </c>
      <c r="O26">
        <v>11.005483647298991</v>
      </c>
      <c r="P26">
        <v>12.048897175856723</v>
      </c>
      <c r="Q26">
        <v>11.171553858803316</v>
      </c>
      <c r="R26">
        <v>14.730494064777776</v>
      </c>
      <c r="S26">
        <v>11.66227406942804</v>
      </c>
      <c r="T26">
        <v>12.935479024291219</v>
      </c>
      <c r="U26">
        <v>11.785139587624556</v>
      </c>
      <c r="V26">
        <v>12.965779554112858</v>
      </c>
      <c r="W26">
        <v>10.993538246120609</v>
      </c>
      <c r="X26">
        <v>9.7989981282824878</v>
      </c>
      <c r="Y26">
        <v>4.5882914107426966</v>
      </c>
      <c r="Z26">
        <v>10.143666654966026</v>
      </c>
      <c r="AA26">
        <v>11.090266860540675</v>
      </c>
      <c r="AB26">
        <v>10.853980998207328</v>
      </c>
      <c r="AC26">
        <v>11.406884233507578</v>
      </c>
      <c r="AD26">
        <v>9.9336024049754688</v>
      </c>
      <c r="AE26">
        <v>12.735903419241083</v>
      </c>
      <c r="AF26">
        <v>10.552225813580035</v>
      </c>
      <c r="AG26">
        <v>10.085687756563638</v>
      </c>
      <c r="AH26">
        <v>11.462115761874779</v>
      </c>
      <c r="AI26">
        <v>4.922394353128924</v>
      </c>
      <c r="AJ26">
        <v>10.433561146977961</v>
      </c>
      <c r="AK26">
        <v>12.264788450815658</v>
      </c>
      <c r="AL26">
        <v>10.991583495945866</v>
      </c>
      <c r="AM26">
        <v>5.0070258587216747</v>
      </c>
    </row>
    <row r="27" spans="1:39" x14ac:dyDescent="0.25">
      <c r="A27" s="66">
        <f ca="1">Exceedance!U27</f>
        <v>43525</v>
      </c>
      <c r="B27" s="273">
        <v>12.092686224817662</v>
      </c>
      <c r="C27" s="273">
        <v>12.092686224817662</v>
      </c>
      <c r="D27" s="273">
        <v>12.092686224817662</v>
      </c>
      <c r="E27">
        <v>12.138269814647019</v>
      </c>
      <c r="F27">
        <v>8.6533027527249349</v>
      </c>
      <c r="G27">
        <v>15.091621889450941</v>
      </c>
      <c r="H27">
        <v>22.140528856821138</v>
      </c>
      <c r="I27">
        <v>11.372059027642734</v>
      </c>
      <c r="J27">
        <v>9.9453217001175247</v>
      </c>
      <c r="K27">
        <v>12.77191081938445</v>
      </c>
      <c r="L27">
        <v>10.222060616974531</v>
      </c>
      <c r="M27">
        <v>10.485275434384196</v>
      </c>
      <c r="N27">
        <v>11.130123542734513</v>
      </c>
      <c r="O27">
        <v>12.250457779043531</v>
      </c>
      <c r="P27">
        <v>14.348348068029587</v>
      </c>
      <c r="Q27">
        <v>15.850202650096627</v>
      </c>
      <c r="R27">
        <v>13.760987544304815</v>
      </c>
      <c r="S27">
        <v>13.387898926911678</v>
      </c>
      <c r="T27">
        <v>13.524940037736236</v>
      </c>
      <c r="U27">
        <v>11.151608801634975</v>
      </c>
      <c r="V27">
        <v>10.383737118221525</v>
      </c>
      <c r="W27">
        <v>10.489537573215202</v>
      </c>
      <c r="X27">
        <v>7.5274752583164943</v>
      </c>
      <c r="Y27">
        <v>4.8403257313862831</v>
      </c>
      <c r="Z27">
        <v>14.262740996943679</v>
      </c>
      <c r="AA27">
        <v>8.545992666732948</v>
      </c>
      <c r="AB27">
        <v>9.6714486681950991</v>
      </c>
      <c r="AC27">
        <v>17.851316292814221</v>
      </c>
      <c r="AD27">
        <v>6.9515310279313276</v>
      </c>
      <c r="AE27">
        <v>15.280053416834718</v>
      </c>
      <c r="AF27">
        <v>8.5589418183647972</v>
      </c>
      <c r="AG27">
        <v>11.021370316338983</v>
      </c>
      <c r="AH27">
        <v>13.246793037376214</v>
      </c>
      <c r="AI27">
        <v>5.7088822542244797</v>
      </c>
      <c r="AJ27">
        <v>7.6889050414064473</v>
      </c>
      <c r="AK27">
        <v>14.29753833414336</v>
      </c>
      <c r="AL27">
        <v>9.0827175893976602</v>
      </c>
      <c r="AM27">
        <v>5.5730543789860469</v>
      </c>
    </row>
    <row r="28" spans="1:39" x14ac:dyDescent="0.25">
      <c r="A28" s="66">
        <f ca="1">Exceedance!U28</f>
        <v>43556</v>
      </c>
      <c r="B28" s="273">
        <v>8.1877031384715284</v>
      </c>
      <c r="C28" s="273">
        <v>8.1877031384715284</v>
      </c>
      <c r="D28" s="273">
        <v>8.1877031384715284</v>
      </c>
      <c r="E28">
        <v>11.925014583232036</v>
      </c>
      <c r="F28">
        <v>11.229856462063735</v>
      </c>
      <c r="G28">
        <v>14.018230994565888</v>
      </c>
      <c r="H28">
        <v>20.045599844640179</v>
      </c>
      <c r="I28">
        <v>11.017720826292539</v>
      </c>
      <c r="J28">
        <v>9.5432865477926825</v>
      </c>
      <c r="K28">
        <v>14.651557971479086</v>
      </c>
      <c r="L28">
        <v>9.1018253723226739</v>
      </c>
      <c r="M28">
        <v>10.652945926085554</v>
      </c>
      <c r="N28">
        <v>10.669042163943679</v>
      </c>
      <c r="O28">
        <v>12.275935537555133</v>
      </c>
      <c r="P28">
        <v>11.738206290642312</v>
      </c>
      <c r="Q28">
        <v>11.058736806875588</v>
      </c>
      <c r="R28">
        <v>9.9040569878583824</v>
      </c>
      <c r="S28">
        <v>9.7860741995069098</v>
      </c>
      <c r="T28">
        <v>7.14844175760427</v>
      </c>
      <c r="U28">
        <v>10.007550456220248</v>
      </c>
      <c r="V28">
        <v>7.9785661715120204</v>
      </c>
      <c r="W28">
        <v>9.4535064725946238</v>
      </c>
      <c r="X28">
        <v>10.322119342566953</v>
      </c>
      <c r="Y28">
        <v>9.2271705534303052</v>
      </c>
      <c r="Z28">
        <v>12.917155890372699</v>
      </c>
      <c r="AA28">
        <v>8.3825843404245699</v>
      </c>
      <c r="AB28">
        <v>11.382501358019407</v>
      </c>
      <c r="AC28">
        <v>8.1193843382540898</v>
      </c>
      <c r="AD28">
        <v>6.0375599248934746</v>
      </c>
      <c r="AE28">
        <v>6.5700917428299093</v>
      </c>
      <c r="AF28">
        <v>8.5197887154866887</v>
      </c>
      <c r="AG28">
        <v>7.3540152660583615</v>
      </c>
      <c r="AH28">
        <v>10.569796096322966</v>
      </c>
      <c r="AI28">
        <v>10.159057868878053</v>
      </c>
      <c r="AJ28">
        <v>10.135440152486922</v>
      </c>
      <c r="AK28">
        <v>8.31256215836998</v>
      </c>
      <c r="AL28">
        <v>9.6080785269530775</v>
      </c>
      <c r="AM28">
        <v>11.278736125762723</v>
      </c>
    </row>
    <row r="29" spans="1:39" x14ac:dyDescent="0.25">
      <c r="A29" s="66">
        <f ca="1">Exceedance!U29</f>
        <v>43586</v>
      </c>
      <c r="B29" s="273">
        <v>51.189109824526405</v>
      </c>
      <c r="C29" s="273">
        <v>51.189109824522959</v>
      </c>
      <c r="D29" s="273">
        <v>51.189109824526405</v>
      </c>
      <c r="E29">
        <v>42.975059786826009</v>
      </c>
      <c r="F29">
        <v>60.651780950451034</v>
      </c>
      <c r="G29">
        <v>61.389512633330973</v>
      </c>
      <c r="H29">
        <v>61.389512633330973</v>
      </c>
      <c r="I29">
        <v>61.389512633330973</v>
      </c>
      <c r="J29">
        <v>20.784058464431418</v>
      </c>
      <c r="K29">
        <v>33.393697908849241</v>
      </c>
      <c r="L29">
        <v>18.141704444736334</v>
      </c>
      <c r="M29">
        <v>31.501716746551466</v>
      </c>
      <c r="N29">
        <v>37.033607387045379</v>
      </c>
      <c r="O29">
        <v>61.389512633330973</v>
      </c>
      <c r="P29">
        <v>43.961691050353473</v>
      </c>
      <c r="Q29">
        <v>57.846072719571758</v>
      </c>
      <c r="R29">
        <v>61.081260717166387</v>
      </c>
      <c r="S29">
        <v>61.389512633330973</v>
      </c>
      <c r="T29">
        <v>36.98670979018177</v>
      </c>
      <c r="U29">
        <v>35.901782651215811</v>
      </c>
      <c r="V29">
        <v>49.979999403549456</v>
      </c>
      <c r="W29">
        <v>41.921673964428564</v>
      </c>
      <c r="X29">
        <v>19.990907902307807</v>
      </c>
      <c r="Y29">
        <v>19.958136843130692</v>
      </c>
      <c r="Z29">
        <v>40.511967484794539</v>
      </c>
      <c r="AA29">
        <v>49.193649464878646</v>
      </c>
      <c r="AB29">
        <v>46.498966613844374</v>
      </c>
      <c r="AC29">
        <v>46.592213866528837</v>
      </c>
      <c r="AD29">
        <v>60.153122673404617</v>
      </c>
      <c r="AE29">
        <v>61.389512633330973</v>
      </c>
      <c r="AF29">
        <v>22.467934601445677</v>
      </c>
      <c r="AG29">
        <v>58.142720287483286</v>
      </c>
      <c r="AH29">
        <v>17.522659143024438</v>
      </c>
      <c r="AI29">
        <v>16.471797380920233</v>
      </c>
      <c r="AJ29">
        <v>41.312330137486398</v>
      </c>
      <c r="AK29">
        <v>38.412090718562006</v>
      </c>
      <c r="AL29">
        <v>18.456301484474178</v>
      </c>
      <c r="AM29">
        <v>38.252808855135036</v>
      </c>
    </row>
    <row r="30" spans="1:39" x14ac:dyDescent="0.25">
      <c r="A30" s="66">
        <f ca="1">Exceedance!U30</f>
        <v>43617</v>
      </c>
      <c r="B30" s="273">
        <v>16.802106283140439</v>
      </c>
      <c r="C30" s="273">
        <v>16.802106283140439</v>
      </c>
      <c r="D30" s="273">
        <v>16.802106283140439</v>
      </c>
      <c r="E30">
        <v>28.619624493527226</v>
      </c>
      <c r="F30">
        <v>62.761812729426701</v>
      </c>
      <c r="G30">
        <v>62.761812729452096</v>
      </c>
      <c r="H30">
        <v>62.761812729452096</v>
      </c>
      <c r="I30">
        <v>24.05286622631656</v>
      </c>
      <c r="J30">
        <v>13.711993890781525</v>
      </c>
      <c r="K30">
        <v>16.997392735368525</v>
      </c>
      <c r="L30">
        <v>13.400039424320175</v>
      </c>
      <c r="M30">
        <v>7.4228891364005642</v>
      </c>
      <c r="N30">
        <v>11.260561024106179</v>
      </c>
      <c r="O30">
        <v>62.761812729452096</v>
      </c>
      <c r="P30">
        <v>13.604361974068306</v>
      </c>
      <c r="Q30">
        <v>51.538354169911663</v>
      </c>
      <c r="R30">
        <v>28.456866178648632</v>
      </c>
      <c r="S30">
        <v>62.761812729452096</v>
      </c>
      <c r="T30">
        <v>8.4541238470891162</v>
      </c>
      <c r="U30">
        <v>43.738000253226339</v>
      </c>
      <c r="V30">
        <v>15.688987341234531</v>
      </c>
      <c r="W30">
        <v>12.587597579656363</v>
      </c>
      <c r="X30">
        <v>23.494464026231672</v>
      </c>
      <c r="Y30">
        <v>13.375831411536062</v>
      </c>
      <c r="Z30">
        <v>14.668065047610256</v>
      </c>
      <c r="AA30">
        <v>24.904143254539079</v>
      </c>
      <c r="AB30">
        <v>13.550581529755084</v>
      </c>
      <c r="AC30">
        <v>5.725150944453218</v>
      </c>
      <c r="AD30">
        <v>61.740799915887123</v>
      </c>
      <c r="AE30">
        <v>21.571160971317067</v>
      </c>
      <c r="AF30">
        <v>7.5352785136325293</v>
      </c>
      <c r="AG30">
        <v>15.013160635680064</v>
      </c>
      <c r="AH30">
        <v>23.925457049538444</v>
      </c>
      <c r="AI30">
        <v>16.682424196074837</v>
      </c>
      <c r="AJ30">
        <v>43.479034724248613</v>
      </c>
      <c r="AK30">
        <v>29.539990706336852</v>
      </c>
      <c r="AL30">
        <v>17.266230852304329</v>
      </c>
      <c r="AM30">
        <v>4.7144576416573676</v>
      </c>
    </row>
    <row r="31" spans="1:39" x14ac:dyDescent="0.25">
      <c r="A31" s="66">
        <f ca="1">Exceedance!U31</f>
        <v>43647</v>
      </c>
      <c r="B31" s="273">
        <v>37.273219337874231</v>
      </c>
      <c r="C31" s="273">
        <v>37.273219337874224</v>
      </c>
      <c r="D31" s="273">
        <v>37.273219337874231</v>
      </c>
      <c r="E31">
        <v>65.603204133275781</v>
      </c>
      <c r="F31">
        <v>67.770137731509678</v>
      </c>
      <c r="G31">
        <v>43.533951137681896</v>
      </c>
      <c r="H31">
        <v>51.192297202196343</v>
      </c>
      <c r="I31">
        <v>32.366577118976402</v>
      </c>
      <c r="J31">
        <v>29.66076364676146</v>
      </c>
      <c r="K31">
        <v>30.556527648310446</v>
      </c>
      <c r="L31">
        <v>29.713517659446943</v>
      </c>
      <c r="M31">
        <v>36.825400646587539</v>
      </c>
      <c r="N31">
        <v>29.194560196993585</v>
      </c>
      <c r="O31">
        <v>57.791634397965012</v>
      </c>
      <c r="P31">
        <v>30.768421864135018</v>
      </c>
      <c r="Q31">
        <v>67.770137731509678</v>
      </c>
      <c r="R31">
        <v>36.337798285903439</v>
      </c>
      <c r="S31">
        <v>55.224664999534461</v>
      </c>
      <c r="T31">
        <v>28.081016747041936</v>
      </c>
      <c r="U31">
        <v>54.349461480737695</v>
      </c>
      <c r="V31">
        <v>31.183003769854913</v>
      </c>
      <c r="W31">
        <v>30.426170909008462</v>
      </c>
      <c r="X31">
        <v>32.275025952111505</v>
      </c>
      <c r="Y31">
        <v>29.37136538611545</v>
      </c>
      <c r="Z31">
        <v>29.857068512731537</v>
      </c>
      <c r="AA31">
        <v>35.873351117145738</v>
      </c>
      <c r="AB31">
        <v>30.327030815567223</v>
      </c>
      <c r="AC31">
        <v>28.397000830083467</v>
      </c>
      <c r="AD31">
        <v>64.861046682538671</v>
      </c>
      <c r="AE31">
        <v>43.743609041140047</v>
      </c>
      <c r="AF31">
        <v>29.699751384627334</v>
      </c>
      <c r="AG31">
        <v>62.195396195706557</v>
      </c>
      <c r="AH31">
        <v>30.827860009329743</v>
      </c>
      <c r="AI31">
        <v>28.392752819573417</v>
      </c>
      <c r="AJ31">
        <v>32.593591877679586</v>
      </c>
      <c r="AK31">
        <v>34.81407400407889</v>
      </c>
      <c r="AL31">
        <v>29.004511829343073</v>
      </c>
      <c r="AM31">
        <v>42.772689303985217</v>
      </c>
    </row>
    <row r="32" spans="1:39" x14ac:dyDescent="0.25">
      <c r="A32" s="66">
        <f ca="1">Exceedance!U32</f>
        <v>43678</v>
      </c>
      <c r="B32" s="273">
        <v>36.849158163265599</v>
      </c>
      <c r="C32" s="273">
        <v>36.849158163265599</v>
      </c>
      <c r="D32" s="273">
        <v>36.849158163265599</v>
      </c>
      <c r="E32">
        <v>36.523299461983484</v>
      </c>
      <c r="F32">
        <v>34.262745357052026</v>
      </c>
      <c r="G32">
        <v>37.597946861881347</v>
      </c>
      <c r="H32">
        <v>37.560915624343338</v>
      </c>
      <c r="I32">
        <v>37.248940061113686</v>
      </c>
      <c r="J32">
        <v>29.634904640749507</v>
      </c>
      <c r="K32">
        <v>29.772990921491683</v>
      </c>
      <c r="L32">
        <v>29.825217821841996</v>
      </c>
      <c r="M32">
        <v>38.067146107014914</v>
      </c>
      <c r="N32">
        <v>28.967757026688325</v>
      </c>
      <c r="O32">
        <v>37.550338630779493</v>
      </c>
      <c r="P32">
        <v>30.688365658020263</v>
      </c>
      <c r="Q32">
        <v>35.532786699994062</v>
      </c>
      <c r="R32">
        <v>38.159721585212701</v>
      </c>
      <c r="S32">
        <v>36.279852465318882</v>
      </c>
      <c r="T32">
        <v>37.361373922280713</v>
      </c>
      <c r="U32">
        <v>35.048268109263624</v>
      </c>
      <c r="V32">
        <v>29.852998030106662</v>
      </c>
      <c r="W32">
        <v>29.913071948637981</v>
      </c>
      <c r="X32">
        <v>27.879432450468496</v>
      </c>
      <c r="Y32">
        <v>28.627464237551006</v>
      </c>
      <c r="Z32">
        <v>29.60504879889168</v>
      </c>
      <c r="AA32">
        <v>37.691954533554636</v>
      </c>
      <c r="AB32">
        <v>29.407596863886653</v>
      </c>
      <c r="AC32">
        <v>29.49307455647363</v>
      </c>
      <c r="AD32">
        <v>36.391078684653159</v>
      </c>
      <c r="AE32">
        <v>37.702625678128612</v>
      </c>
      <c r="AF32">
        <v>29.36574816200967</v>
      </c>
      <c r="AG32">
        <v>36.971520543415487</v>
      </c>
      <c r="AH32">
        <v>28.150659897545342</v>
      </c>
      <c r="AI32">
        <v>26.999571483158089</v>
      </c>
      <c r="AJ32">
        <v>36.905281821551618</v>
      </c>
      <c r="AK32">
        <v>38.04580807694407</v>
      </c>
      <c r="AL32">
        <v>28.811082478094555</v>
      </c>
      <c r="AM32">
        <v>35.414818318561714</v>
      </c>
    </row>
    <row r="33" spans="1:39" x14ac:dyDescent="0.25">
      <c r="A33" s="66">
        <f ca="1">Exceedance!U33</f>
        <v>43709</v>
      </c>
      <c r="B33" s="273">
        <v>37.121179421034263</v>
      </c>
      <c r="C33" s="273">
        <v>37.121179421034263</v>
      </c>
      <c r="D33" s="273">
        <v>37.121179421034263</v>
      </c>
      <c r="E33">
        <v>37.553378064820187</v>
      </c>
      <c r="F33">
        <v>36.146503713844652</v>
      </c>
      <c r="G33">
        <v>35.301480467431965</v>
      </c>
      <c r="H33">
        <v>35.592971252294966</v>
      </c>
      <c r="I33">
        <v>37.074995572365019</v>
      </c>
      <c r="J33">
        <v>22.523566972417377</v>
      </c>
      <c r="K33">
        <v>23.50224935347693</v>
      </c>
      <c r="L33">
        <v>23.667178769773198</v>
      </c>
      <c r="M33">
        <v>37.53938428637624</v>
      </c>
      <c r="N33">
        <v>23.887293745437276</v>
      </c>
      <c r="O33">
        <v>37.06172772276409</v>
      </c>
      <c r="P33">
        <v>33.762282149129582</v>
      </c>
      <c r="Q33">
        <v>37.250864096676132</v>
      </c>
      <c r="R33">
        <v>37.049245567146166</v>
      </c>
      <c r="S33">
        <v>35.706364773407905</v>
      </c>
      <c r="T33">
        <v>36.914172758337088</v>
      </c>
      <c r="U33">
        <v>36.408715735245394</v>
      </c>
      <c r="V33">
        <v>23.525106476702909</v>
      </c>
      <c r="W33">
        <v>23.874896407455864</v>
      </c>
      <c r="X33">
        <v>21.307198498546136</v>
      </c>
      <c r="Y33">
        <v>20.830464672086983</v>
      </c>
      <c r="Z33">
        <v>21.607691372589112</v>
      </c>
      <c r="AA33">
        <v>37.58333733801436</v>
      </c>
      <c r="AB33">
        <v>29.964243015100486</v>
      </c>
      <c r="AC33">
        <v>34.857970913122827</v>
      </c>
      <c r="AD33">
        <v>36.749103452163041</v>
      </c>
      <c r="AE33">
        <v>37.345321755161905</v>
      </c>
      <c r="AF33">
        <v>32.965021272403305</v>
      </c>
      <c r="AG33">
        <v>37.014562779068669</v>
      </c>
      <c r="AH33">
        <v>22.282666844848592</v>
      </c>
      <c r="AI33">
        <v>20.317710101953129</v>
      </c>
      <c r="AJ33">
        <v>35.961410113319445</v>
      </c>
      <c r="AK33">
        <v>37.539121390117089</v>
      </c>
      <c r="AL33">
        <v>22.667954784094032</v>
      </c>
      <c r="AM33">
        <v>35.468374844112795</v>
      </c>
    </row>
    <row r="34" spans="1:39" x14ac:dyDescent="0.25">
      <c r="A34" s="66">
        <f ca="1">Exceedance!U34</f>
        <v>43739</v>
      </c>
      <c r="B34" s="273">
        <v>27.9113629833797</v>
      </c>
      <c r="C34" s="273">
        <v>31.030496406092865</v>
      </c>
      <c r="D34" s="273">
        <v>29.669089965529402</v>
      </c>
      <c r="E34">
        <v>36.985065287426934</v>
      </c>
      <c r="F34">
        <v>35.198901798875184</v>
      </c>
      <c r="G34">
        <v>34.588299097464123</v>
      </c>
      <c r="H34">
        <v>35.703143649992406</v>
      </c>
      <c r="I34">
        <v>28.124482799101081</v>
      </c>
      <c r="J34">
        <v>13.078336686234939</v>
      </c>
      <c r="K34">
        <v>13.082786959758762</v>
      </c>
      <c r="L34">
        <v>12.250804758875622</v>
      </c>
      <c r="M34">
        <v>21.358933019932667</v>
      </c>
      <c r="N34">
        <v>13.533763544571235</v>
      </c>
      <c r="O34">
        <v>36.714710736831165</v>
      </c>
      <c r="P34">
        <v>14.567211862691352</v>
      </c>
      <c r="Q34">
        <v>36.503842964560988</v>
      </c>
      <c r="R34">
        <v>31.301277628237845</v>
      </c>
      <c r="S34">
        <v>33.68368558284633</v>
      </c>
      <c r="T34">
        <v>18.518485825011371</v>
      </c>
      <c r="U34">
        <v>36.650742804882135</v>
      </c>
      <c r="V34">
        <v>13.090934582663985</v>
      </c>
      <c r="W34">
        <v>13.583102369564978</v>
      </c>
      <c r="X34">
        <v>11.231141590586065</v>
      </c>
      <c r="Y34">
        <v>12.507712776435293</v>
      </c>
      <c r="Z34">
        <v>11.826307586739995</v>
      </c>
      <c r="AA34">
        <v>25.159142002998738</v>
      </c>
      <c r="AB34">
        <v>20.420017030026067</v>
      </c>
      <c r="AC34">
        <v>20.917191310112855</v>
      </c>
      <c r="AD34">
        <v>36.288520506717731</v>
      </c>
      <c r="AE34">
        <v>27.68091976164639</v>
      </c>
      <c r="AF34">
        <v>13.446049165316207</v>
      </c>
      <c r="AG34">
        <v>33.16187307600773</v>
      </c>
      <c r="AH34">
        <v>12.609099237822395</v>
      </c>
      <c r="AI34">
        <v>10.778920756974218</v>
      </c>
      <c r="AJ34">
        <v>34.350688636162658</v>
      </c>
      <c r="AK34">
        <v>22.370406669151777</v>
      </c>
      <c r="AL34">
        <v>12.536510538448303</v>
      </c>
      <c r="AM34">
        <v>36.869484083097397</v>
      </c>
    </row>
    <row r="35" spans="1:39" x14ac:dyDescent="0.25">
      <c r="A35" s="66">
        <f ca="1">Exceedance!U35</f>
        <v>43770</v>
      </c>
      <c r="B35" s="273">
        <v>13.147051960394649</v>
      </c>
      <c r="C35" s="273">
        <v>13.85006560071858</v>
      </c>
      <c r="D35" s="273">
        <v>13.547919312749571</v>
      </c>
      <c r="E35">
        <v>14.844158289928032</v>
      </c>
      <c r="F35">
        <v>36.084875626428939</v>
      </c>
      <c r="G35">
        <v>36.041794869693653</v>
      </c>
      <c r="H35">
        <v>32.479781672770294</v>
      </c>
      <c r="I35">
        <v>13.877587836855685</v>
      </c>
      <c r="J35">
        <v>4.7606302664155047</v>
      </c>
      <c r="K35">
        <v>4.7570044277478596</v>
      </c>
      <c r="L35">
        <v>3.8931031347631819</v>
      </c>
      <c r="M35">
        <v>12.448226486485972</v>
      </c>
      <c r="N35">
        <v>11.488247411416303</v>
      </c>
      <c r="O35">
        <v>19.945061346277335</v>
      </c>
      <c r="P35">
        <v>14.038533087388652</v>
      </c>
      <c r="Q35">
        <v>37.010779358950415</v>
      </c>
      <c r="R35">
        <v>15.682388386688899</v>
      </c>
      <c r="S35">
        <v>34.178801134751282</v>
      </c>
      <c r="T35">
        <v>14.06575616876014</v>
      </c>
      <c r="U35">
        <v>14.831870713828719</v>
      </c>
      <c r="V35">
        <v>4.6074810583957877</v>
      </c>
      <c r="W35">
        <v>7.7351002748718258</v>
      </c>
      <c r="X35">
        <v>4.3138287223417704</v>
      </c>
      <c r="Y35">
        <v>4.5646117175673888</v>
      </c>
      <c r="Z35">
        <v>3.2737833606451083</v>
      </c>
      <c r="AA35">
        <v>15.458919795536071</v>
      </c>
      <c r="AB35">
        <v>15.184295743746409</v>
      </c>
      <c r="AC35">
        <v>13.038159634903028</v>
      </c>
      <c r="AD35">
        <v>20.340017061008705</v>
      </c>
      <c r="AE35">
        <v>14.869884111319728</v>
      </c>
      <c r="AF35">
        <v>12.234550856197078</v>
      </c>
      <c r="AG35">
        <v>14.316746995976199</v>
      </c>
      <c r="AH35">
        <v>4.5632074945922616</v>
      </c>
      <c r="AI35">
        <v>3.8164460266884248</v>
      </c>
      <c r="AJ35">
        <v>16.901046837632126</v>
      </c>
      <c r="AK35">
        <v>13.199404040040065</v>
      </c>
      <c r="AL35">
        <v>4.1280334031341512</v>
      </c>
      <c r="AM35">
        <v>25.864358664510306</v>
      </c>
    </row>
    <row r="36" spans="1:39" x14ac:dyDescent="0.25">
      <c r="A36" s="66">
        <f ca="1">Exceedance!U36</f>
        <v>43800</v>
      </c>
      <c r="B36" s="273">
        <v>19.249713779255991</v>
      </c>
      <c r="C36" s="273">
        <v>19.249713779259508</v>
      </c>
      <c r="D36" s="273">
        <v>19.249713779255991</v>
      </c>
      <c r="E36">
        <v>21.013396433689014</v>
      </c>
      <c r="F36">
        <v>36.150068321194446</v>
      </c>
      <c r="G36">
        <v>23.093812411621844</v>
      </c>
      <c r="H36">
        <v>22.90905130624029</v>
      </c>
      <c r="I36">
        <v>20.250626669572554</v>
      </c>
      <c r="J36">
        <v>13.033110249254204</v>
      </c>
      <c r="K36">
        <v>4.9549795928028804</v>
      </c>
      <c r="L36">
        <v>17.253425925918151</v>
      </c>
      <c r="M36">
        <v>19.109310241036582</v>
      </c>
      <c r="N36">
        <v>18.749278167305103</v>
      </c>
      <c r="O36">
        <v>21.686009895976785</v>
      </c>
      <c r="P36">
        <v>19.81022499783327</v>
      </c>
      <c r="Q36">
        <v>36.034946936102507</v>
      </c>
      <c r="R36">
        <v>21.659022318791326</v>
      </c>
      <c r="S36">
        <v>22.717469164859342</v>
      </c>
      <c r="T36">
        <v>20.596126970970715</v>
      </c>
      <c r="U36">
        <v>20.097005076332309</v>
      </c>
      <c r="V36">
        <v>9.8844096421329901</v>
      </c>
      <c r="W36">
        <v>18.79139065039934</v>
      </c>
      <c r="X36">
        <v>4.5390469401954148</v>
      </c>
      <c r="Y36">
        <v>4.6548867563200416</v>
      </c>
      <c r="Z36">
        <v>8.2852693921535145</v>
      </c>
      <c r="AA36">
        <v>20.324937481746431</v>
      </c>
      <c r="AB36">
        <v>19.985495966182036</v>
      </c>
      <c r="AC36">
        <v>19.071646259682449</v>
      </c>
      <c r="AD36">
        <v>22.019350959303413</v>
      </c>
      <c r="AE36">
        <v>20.60354114052862</v>
      </c>
      <c r="AF36">
        <v>19.204508178156736</v>
      </c>
      <c r="AG36">
        <v>20.624893948858887</v>
      </c>
      <c r="AH36">
        <v>4.6366009376089075</v>
      </c>
      <c r="AI36">
        <v>4.384772220775587</v>
      </c>
      <c r="AJ36">
        <v>20.2438056335784</v>
      </c>
      <c r="AK36">
        <v>20.218597457082424</v>
      </c>
      <c r="AL36">
        <v>4.4986508018396121</v>
      </c>
      <c r="AM36">
        <v>20.215038655682534</v>
      </c>
    </row>
    <row r="37" spans="1:39" x14ac:dyDescent="0.25">
      <c r="A37" s="66">
        <f ca="1">Exceedance!U37</f>
        <v>43831</v>
      </c>
      <c r="B37" s="254">
        <v>13.938701514104132</v>
      </c>
      <c r="C37" s="254">
        <v>13.938701514104075</v>
      </c>
      <c r="D37" s="254">
        <v>13.938701514104132</v>
      </c>
      <c r="E37">
        <v>15.539128643085073</v>
      </c>
      <c r="F37" s="1">
        <v>27.402641549899059</v>
      </c>
      <c r="G37" s="1">
        <v>16.445917013663347</v>
      </c>
      <c r="H37" s="1">
        <v>16.022592646551004</v>
      </c>
      <c r="I37" s="1">
        <v>14.25260107946122</v>
      </c>
      <c r="J37" s="1">
        <v>12.762018190136278</v>
      </c>
      <c r="K37" s="1">
        <v>10.486715190543402</v>
      </c>
      <c r="L37" s="1">
        <v>13.155712785190682</v>
      </c>
      <c r="M37" s="1">
        <v>13.290366897805793</v>
      </c>
      <c r="N37" s="1">
        <v>13.295940815321481</v>
      </c>
      <c r="O37" s="1">
        <v>15.487496565045094</v>
      </c>
      <c r="P37" s="1">
        <v>13.794073022775995</v>
      </c>
      <c r="Q37" s="1">
        <v>17.303126854753199</v>
      </c>
      <c r="R37" s="1">
        <v>15.323799408531709</v>
      </c>
      <c r="S37" s="1">
        <v>16.491681810107998</v>
      </c>
      <c r="T37" s="1">
        <v>14.69910120887563</v>
      </c>
      <c r="U37" s="1">
        <v>15.008013584876574</v>
      </c>
      <c r="V37" s="1">
        <v>13.131656930654705</v>
      </c>
      <c r="W37" s="1">
        <v>13.062716371898558</v>
      </c>
      <c r="X37" s="1">
        <v>4.6561104213617321</v>
      </c>
      <c r="Y37" s="1">
        <v>4.8378303163347738</v>
      </c>
      <c r="Z37" s="1">
        <v>14.199208816945672</v>
      </c>
      <c r="AA37" s="1">
        <v>14.215637205409765</v>
      </c>
      <c r="AB37" s="1">
        <v>14.091544199665792</v>
      </c>
      <c r="AC37" s="1">
        <v>13.2164391496996</v>
      </c>
      <c r="AD37" s="1">
        <v>15.87884424746218</v>
      </c>
      <c r="AE37" s="1">
        <v>14.440480164335273</v>
      </c>
      <c r="AF37" s="1">
        <v>13.463451704871851</v>
      </c>
      <c r="AG37" s="1">
        <v>14.662556772723416</v>
      </c>
      <c r="AH37">
        <v>4.7352306675641733</v>
      </c>
      <c r="AI37">
        <v>4.6245475181137738</v>
      </c>
      <c r="AJ37">
        <v>14.116019492106359</v>
      </c>
      <c r="AK37">
        <v>14.302305682762201</v>
      </c>
      <c r="AL37">
        <v>4.7838707277131496</v>
      </c>
      <c r="AM37">
        <v>14.179972861496928</v>
      </c>
    </row>
    <row r="38" spans="1:39" x14ac:dyDescent="0.25">
      <c r="A38" s="66">
        <f ca="1">Exceedance!U38</f>
        <v>43862</v>
      </c>
      <c r="B38" s="254">
        <v>11.030470026666984</v>
      </c>
      <c r="C38" s="254">
        <v>11.030470026663654</v>
      </c>
      <c r="D38" s="254">
        <v>11.030470026666984</v>
      </c>
      <c r="E38">
        <v>11.351402287538566</v>
      </c>
      <c r="F38">
        <v>14.495373607435162</v>
      </c>
      <c r="G38">
        <v>17.328764496701229</v>
      </c>
      <c r="H38">
        <v>13.001907108896273</v>
      </c>
      <c r="I38">
        <v>10.788054182221105</v>
      </c>
      <c r="J38">
        <v>9.6331494400446331</v>
      </c>
      <c r="K38">
        <v>9.6987034708993445</v>
      </c>
      <c r="L38">
        <v>10.135147640781568</v>
      </c>
      <c r="M38">
        <v>10.260428677530443</v>
      </c>
      <c r="N38">
        <v>10.979192206971089</v>
      </c>
      <c r="O38">
        <v>11.85747940575771</v>
      </c>
      <c r="P38">
        <v>11.50741202005414</v>
      </c>
      <c r="Q38">
        <v>14.733990279758224</v>
      </c>
      <c r="R38">
        <v>11.648871912005085</v>
      </c>
      <c r="S38">
        <v>13.19682109397767</v>
      </c>
      <c r="T38">
        <v>12.022229675717549</v>
      </c>
      <c r="U38">
        <v>12.782936179007441</v>
      </c>
      <c r="V38">
        <v>10.74611120836853</v>
      </c>
      <c r="W38">
        <v>9.7569737205522458</v>
      </c>
      <c r="X38">
        <v>4.5043908187330466</v>
      </c>
      <c r="Y38">
        <v>5.0273879840635169</v>
      </c>
      <c r="Z38">
        <v>10.901984126187321</v>
      </c>
      <c r="AA38">
        <v>10.618499361633626</v>
      </c>
      <c r="AB38">
        <v>11.353869912224706</v>
      </c>
      <c r="AC38">
        <v>9.8347645038358475</v>
      </c>
      <c r="AD38">
        <v>12.559927265292847</v>
      </c>
      <c r="AE38">
        <v>10.95312513117644</v>
      </c>
      <c r="AF38">
        <v>9.9638331068086821</v>
      </c>
      <c r="AG38">
        <v>11.29458879412919</v>
      </c>
      <c r="AH38">
        <v>4.8803400317215733</v>
      </c>
      <c r="AI38">
        <v>4.2938448998083931</v>
      </c>
      <c r="AJ38">
        <v>11.705394054166206</v>
      </c>
      <c r="AK38">
        <v>11.087729407869418</v>
      </c>
      <c r="AL38">
        <v>4.9141033202953963</v>
      </c>
      <c r="AM38">
        <v>10.988378632218408</v>
      </c>
    </row>
    <row r="39" spans="1:39" x14ac:dyDescent="0.25">
      <c r="A39" s="66">
        <f ca="1">Exceedance!U39</f>
        <v>43891</v>
      </c>
      <c r="B39" s="254">
        <v>12.092384317811529</v>
      </c>
      <c r="C39" s="254">
        <v>12.092384317811529</v>
      </c>
      <c r="D39" s="254">
        <v>12.092384317811529</v>
      </c>
      <c r="E39">
        <v>8.4863564842416217</v>
      </c>
      <c r="F39">
        <v>14.8541226761999</v>
      </c>
      <c r="G39">
        <v>22.475873100470224</v>
      </c>
      <c r="H39">
        <v>11.158948486657085</v>
      </c>
      <c r="I39">
        <v>9.9551933055582378</v>
      </c>
      <c r="J39">
        <v>12.708616408029037</v>
      </c>
      <c r="K39">
        <v>9.6460959907038539</v>
      </c>
      <c r="L39">
        <v>10.162775795480931</v>
      </c>
      <c r="M39">
        <v>10.016281194732068</v>
      </c>
      <c r="N39">
        <v>12.46124558933724</v>
      </c>
      <c r="O39">
        <v>13.801635331413801</v>
      </c>
      <c r="P39">
        <v>15.986442322851861</v>
      </c>
      <c r="Q39">
        <v>13.378608004143912</v>
      </c>
      <c r="R39">
        <v>13.468904159793146</v>
      </c>
      <c r="S39">
        <v>13.448870607571827</v>
      </c>
      <c r="T39">
        <v>11.388306576816696</v>
      </c>
      <c r="U39">
        <v>9.973484809757327</v>
      </c>
      <c r="V39">
        <v>10.036024405613574</v>
      </c>
      <c r="W39">
        <v>7.2737169302218598</v>
      </c>
      <c r="X39">
        <v>4.7347018014741202</v>
      </c>
      <c r="Y39">
        <v>3.0507000409544562</v>
      </c>
      <c r="Z39">
        <v>8.0991573498706568</v>
      </c>
      <c r="AA39">
        <v>9.1098355422018074</v>
      </c>
      <c r="AB39">
        <v>17.668099343817676</v>
      </c>
      <c r="AC39">
        <v>6.7095837134165093</v>
      </c>
      <c r="AD39">
        <v>14.830605027943992</v>
      </c>
      <c r="AE39">
        <v>8.7421472016917026</v>
      </c>
      <c r="AF39">
        <v>10.661129303082397</v>
      </c>
      <c r="AG39">
        <v>13.132979233471071</v>
      </c>
      <c r="AH39">
        <v>5.6103265763292267</v>
      </c>
      <c r="AI39">
        <v>5.1695411144793466</v>
      </c>
      <c r="AJ39">
        <v>13.961323066484796</v>
      </c>
      <c r="AK39">
        <v>8.9041576674546388</v>
      </c>
      <c r="AL39">
        <v>5.5049218924388148</v>
      </c>
      <c r="AM39">
        <v>11.40515794000291</v>
      </c>
    </row>
    <row r="40" spans="1:39" x14ac:dyDescent="0.25">
      <c r="A40" s="66">
        <f ca="1">Exceedance!U40</f>
        <v>43922</v>
      </c>
      <c r="B40" s="254">
        <v>8.1877031384715284</v>
      </c>
      <c r="C40" s="254">
        <v>8.1877031384715284</v>
      </c>
      <c r="D40" s="254">
        <v>8.1877031384715284</v>
      </c>
      <c r="E40">
        <v>11.216524963807558</v>
      </c>
      <c r="F40">
        <v>14.741351310268406</v>
      </c>
      <c r="G40">
        <v>20.403061344831592</v>
      </c>
      <c r="H40">
        <v>13.127065714809415</v>
      </c>
      <c r="I40">
        <v>9.4860974689230009</v>
      </c>
      <c r="J40">
        <v>14.397146015792238</v>
      </c>
      <c r="K40">
        <v>9.2584604670494741</v>
      </c>
      <c r="L40">
        <v>10.68298226291434</v>
      </c>
      <c r="M40">
        <v>10.586480463833873</v>
      </c>
      <c r="N40">
        <v>12.356515050367257</v>
      </c>
      <c r="O40">
        <v>11.114917565083331</v>
      </c>
      <c r="P40">
        <v>10.654192381819511</v>
      </c>
      <c r="Q40">
        <v>9.8668763076582984</v>
      </c>
      <c r="R40">
        <v>9.9025931815512926</v>
      </c>
      <c r="S40">
        <v>7.1268696689041997</v>
      </c>
      <c r="T40">
        <v>9.6803219859753753</v>
      </c>
      <c r="U40">
        <v>8.8735373476669288</v>
      </c>
      <c r="V40">
        <v>9.1622876147983856</v>
      </c>
      <c r="W40">
        <v>10.378907387418979</v>
      </c>
      <c r="X40">
        <v>8.9427691229679187</v>
      </c>
      <c r="Y40">
        <v>4.6183523806676723</v>
      </c>
      <c r="Z40">
        <v>8.3798066069296393</v>
      </c>
      <c r="AA40">
        <v>10.314798013237946</v>
      </c>
      <c r="AB40">
        <v>9.0696873928170056</v>
      </c>
      <c r="AC40">
        <v>5.8741699953920055</v>
      </c>
      <c r="AD40">
        <v>6.4629411211509105</v>
      </c>
      <c r="AE40">
        <v>8.3857028824247273</v>
      </c>
      <c r="AF40">
        <v>7.2526450432913734</v>
      </c>
      <c r="AG40">
        <v>10.029944330268128</v>
      </c>
      <c r="AH40">
        <v>10.01669292444797</v>
      </c>
      <c r="AI40">
        <v>9.5612567008991327</v>
      </c>
      <c r="AJ40">
        <v>8.5444731932187921</v>
      </c>
      <c r="AK40">
        <v>9.5071949902318966</v>
      </c>
      <c r="AL40">
        <v>10.875382430802686</v>
      </c>
      <c r="AM40">
        <v>11.939262151124101</v>
      </c>
    </row>
    <row r="41" spans="1:39" x14ac:dyDescent="0.25">
      <c r="A41" s="66">
        <f ca="1">Exceedance!U41</f>
        <v>43952</v>
      </c>
      <c r="B41" s="254">
        <v>51.189109824522959</v>
      </c>
      <c r="C41" s="254">
        <v>51.189109824522959</v>
      </c>
      <c r="D41" s="254">
        <v>51.189109824522959</v>
      </c>
      <c r="E41">
        <v>60.654624548794622</v>
      </c>
      <c r="F41">
        <v>61.389512633330973</v>
      </c>
      <c r="G41">
        <v>61.389512633330973</v>
      </c>
      <c r="H41">
        <v>61.389512633330973</v>
      </c>
      <c r="I41">
        <v>21.996675244559629</v>
      </c>
      <c r="J41">
        <v>34.37992124058534</v>
      </c>
      <c r="K41">
        <v>17.98409577603352</v>
      </c>
      <c r="L41">
        <v>31.058203199812148</v>
      </c>
      <c r="M41">
        <v>36.538862409426493</v>
      </c>
      <c r="N41">
        <v>61.389512633330973</v>
      </c>
      <c r="O41">
        <v>43.514460596395466</v>
      </c>
      <c r="P41">
        <v>58.149907161097886</v>
      </c>
      <c r="Q41">
        <v>61.155376534665727</v>
      </c>
      <c r="R41">
        <v>61.389512633330973</v>
      </c>
      <c r="S41">
        <v>37.094998314255619</v>
      </c>
      <c r="T41">
        <v>39.037912670473943</v>
      </c>
      <c r="U41">
        <v>50.698359608147342</v>
      </c>
      <c r="V41">
        <v>42.318218149431694</v>
      </c>
      <c r="W41">
        <v>20.001231826746686</v>
      </c>
      <c r="X41">
        <v>18.715279394846931</v>
      </c>
      <c r="Y41">
        <v>40.135414885113256</v>
      </c>
      <c r="Z41">
        <v>50.980540269779496</v>
      </c>
      <c r="AA41">
        <v>45.892859471395298</v>
      </c>
      <c r="AB41">
        <v>46.733272608647056</v>
      </c>
      <c r="AC41">
        <v>60.672625576389358</v>
      </c>
      <c r="AD41">
        <v>61.389512633330973</v>
      </c>
      <c r="AE41">
        <v>24.275787182191809</v>
      </c>
      <c r="AF41">
        <v>58.549356622397973</v>
      </c>
      <c r="AG41">
        <v>17.370315701536743</v>
      </c>
      <c r="AH41">
        <v>16.350861377403916</v>
      </c>
      <c r="AI41">
        <v>37.34976488736325</v>
      </c>
      <c r="AJ41">
        <v>37.791688482549425</v>
      </c>
      <c r="AK41">
        <v>18.447028170410899</v>
      </c>
      <c r="AL41">
        <v>36.691983072812825</v>
      </c>
      <c r="AM41">
        <v>42.148344337560907</v>
      </c>
    </row>
    <row r="42" spans="1:39" x14ac:dyDescent="0.25">
      <c r="A42" s="66">
        <f ca="1">Exceedance!U42</f>
        <v>43983</v>
      </c>
      <c r="B42" s="254">
        <v>16.802106283140439</v>
      </c>
      <c r="C42" s="254">
        <v>16.802106283140503</v>
      </c>
      <c r="D42" s="254">
        <v>16.802106283140439</v>
      </c>
      <c r="E42">
        <v>62.761812729426701</v>
      </c>
      <c r="F42">
        <v>62.130075445117249</v>
      </c>
      <c r="G42">
        <v>62.761812729452508</v>
      </c>
      <c r="H42">
        <v>24.352793257560279</v>
      </c>
      <c r="I42">
        <v>13.906542345370848</v>
      </c>
      <c r="J42">
        <v>17.196324990338407</v>
      </c>
      <c r="K42">
        <v>13.431806849406669</v>
      </c>
      <c r="L42">
        <v>8.9058191854131312</v>
      </c>
      <c r="M42">
        <v>11.764008833767194</v>
      </c>
      <c r="N42">
        <v>62.761812729452096</v>
      </c>
      <c r="O42">
        <v>13.62613767073746</v>
      </c>
      <c r="P42">
        <v>58.741031977621063</v>
      </c>
      <c r="Q42">
        <v>28.60691601413339</v>
      </c>
      <c r="R42">
        <v>62.761812729452096</v>
      </c>
      <c r="S42">
        <v>8.3907715752636669</v>
      </c>
      <c r="T42">
        <v>44.283342627891017</v>
      </c>
      <c r="U42">
        <v>16.000955040969036</v>
      </c>
      <c r="V42">
        <v>13.027086479923815</v>
      </c>
      <c r="W42">
        <v>23.535076340205098</v>
      </c>
      <c r="X42">
        <v>13.593025875110017</v>
      </c>
      <c r="Y42">
        <v>14.961380585137755</v>
      </c>
      <c r="Z42">
        <v>23.305658042987186</v>
      </c>
      <c r="AA42">
        <v>13.54670647320488</v>
      </c>
      <c r="AB42">
        <v>6.000913046848952</v>
      </c>
      <c r="AC42">
        <v>62.2251811641095</v>
      </c>
      <c r="AD42">
        <v>21.003233634775576</v>
      </c>
      <c r="AE42">
        <v>7.4129162163008786</v>
      </c>
      <c r="AF42">
        <v>22.339593855164807</v>
      </c>
      <c r="AG42">
        <v>24.226319549549409</v>
      </c>
      <c r="AH42">
        <v>16.637190033136889</v>
      </c>
      <c r="AI42">
        <v>5.521269598705655</v>
      </c>
      <c r="AJ42">
        <v>28.413057293301616</v>
      </c>
      <c r="AK42">
        <v>17.477759692443662</v>
      </c>
      <c r="AL42">
        <v>4.5638341850826958</v>
      </c>
      <c r="AM42">
        <v>30.556307681335806</v>
      </c>
    </row>
    <row r="43" spans="1:39" x14ac:dyDescent="0.25">
      <c r="A43" s="66">
        <f ca="1">Exceedance!U43</f>
        <v>44013</v>
      </c>
      <c r="B43" s="254">
        <v>37.273219337874224</v>
      </c>
      <c r="C43" s="254">
        <v>37.273219337878608</v>
      </c>
      <c r="D43" s="254">
        <v>37.273219337874224</v>
      </c>
      <c r="E43">
        <v>67.770137731509678</v>
      </c>
      <c r="F43">
        <v>42.356398852845473</v>
      </c>
      <c r="G43">
        <v>51.52964149799061</v>
      </c>
      <c r="H43">
        <v>31.227173114313725</v>
      </c>
      <c r="I43">
        <v>29.835295745527119</v>
      </c>
      <c r="J43">
        <v>30.527978177570375</v>
      </c>
      <c r="K43">
        <v>29.684077605905678</v>
      </c>
      <c r="L43">
        <v>35.661533319109537</v>
      </c>
      <c r="M43">
        <v>29.312540294555006</v>
      </c>
      <c r="N43">
        <v>55.691272062869906</v>
      </c>
      <c r="O43">
        <v>30.774274345619382</v>
      </c>
      <c r="P43">
        <v>67.770137731509678</v>
      </c>
      <c r="Q43">
        <v>35.096560442422671</v>
      </c>
      <c r="R43">
        <v>53.304324713874863</v>
      </c>
      <c r="S43">
        <v>28.052720683217565</v>
      </c>
      <c r="T43">
        <v>52.661478901617443</v>
      </c>
      <c r="U43">
        <v>31.245575617232092</v>
      </c>
      <c r="V43">
        <v>30.477209205697953</v>
      </c>
      <c r="W43">
        <v>32.252694159666596</v>
      </c>
      <c r="X43">
        <v>28.701060052572782</v>
      </c>
      <c r="Y43">
        <v>29.887779031653906</v>
      </c>
      <c r="Z43">
        <v>34.641886799991511</v>
      </c>
      <c r="AA43">
        <v>30.325111960294688</v>
      </c>
      <c r="AB43">
        <v>28.530219580240683</v>
      </c>
      <c r="AC43">
        <v>61.998664569010515</v>
      </c>
      <c r="AD43">
        <v>41.941181621485477</v>
      </c>
      <c r="AE43">
        <v>29.619104100480392</v>
      </c>
      <c r="AF43">
        <v>59.700309507033616</v>
      </c>
      <c r="AG43">
        <v>30.828725032089245</v>
      </c>
      <c r="AH43">
        <v>28.087049574724617</v>
      </c>
      <c r="AI43">
        <v>29.041908286882887</v>
      </c>
      <c r="AJ43">
        <v>33.453662194421824</v>
      </c>
      <c r="AK43">
        <v>29.044599443347007</v>
      </c>
      <c r="AL43">
        <v>24.710718375777844</v>
      </c>
      <c r="AM43">
        <v>62.603992651174543</v>
      </c>
    </row>
    <row r="44" spans="1:39" x14ac:dyDescent="0.25">
      <c r="A44" s="66">
        <f ca="1">Exceedance!U44</f>
        <v>44044</v>
      </c>
      <c r="B44" s="254">
        <v>36.849158163265599</v>
      </c>
      <c r="C44" s="254">
        <v>36.849158163265471</v>
      </c>
      <c r="D44" s="254">
        <v>36.849158163265599</v>
      </c>
      <c r="E44">
        <v>34.30111946380628</v>
      </c>
      <c r="F44">
        <v>37.623939959789915</v>
      </c>
      <c r="G44">
        <v>37.505161973989686</v>
      </c>
      <c r="H44">
        <v>37.269727849266516</v>
      </c>
      <c r="I44">
        <v>29.606666025983223</v>
      </c>
      <c r="J44">
        <v>29.709876432970944</v>
      </c>
      <c r="K44">
        <v>29.780446767246911</v>
      </c>
      <c r="L44">
        <v>38.099878915210354</v>
      </c>
      <c r="M44">
        <v>28.927715931447842</v>
      </c>
      <c r="N44">
        <v>37.537322262520789</v>
      </c>
      <c r="O44">
        <v>30.684724972033351</v>
      </c>
      <c r="P44">
        <v>35.607315832875109</v>
      </c>
      <c r="Q44">
        <v>38.185355910020917</v>
      </c>
      <c r="R44">
        <v>36.352004752722436</v>
      </c>
      <c r="S44">
        <v>37.359184334666821</v>
      </c>
      <c r="T44">
        <v>35.122395533709636</v>
      </c>
      <c r="U44">
        <v>29.749983226062064</v>
      </c>
      <c r="V44">
        <v>29.853256974747556</v>
      </c>
      <c r="W44">
        <v>27.831896108145735</v>
      </c>
      <c r="X44">
        <v>27.815186925488362</v>
      </c>
      <c r="Y44">
        <v>29.579290350330311</v>
      </c>
      <c r="Z44">
        <v>37.724765305983745</v>
      </c>
      <c r="AA44">
        <v>29.399014072034852</v>
      </c>
      <c r="AB44">
        <v>29.249084800407456</v>
      </c>
      <c r="AC44">
        <v>36.45974511243152</v>
      </c>
      <c r="AD44">
        <v>37.727339563578091</v>
      </c>
      <c r="AE44">
        <v>29.301828052939229</v>
      </c>
      <c r="AF44">
        <v>37.017835630973806</v>
      </c>
      <c r="AG44">
        <v>28.117594878782601</v>
      </c>
      <c r="AH44">
        <v>26.805682752543152</v>
      </c>
      <c r="AI44">
        <v>28.934940912997199</v>
      </c>
      <c r="AJ44">
        <v>38.085815578568806</v>
      </c>
      <c r="AK44">
        <v>28.84118816184457</v>
      </c>
      <c r="AL44">
        <v>35.211034686004162</v>
      </c>
      <c r="AM44">
        <v>36.65560137024584</v>
      </c>
    </row>
    <row r="45" spans="1:39" x14ac:dyDescent="0.25">
      <c r="A45" s="66">
        <f ca="1">Exceedance!U45</f>
        <v>44075</v>
      </c>
      <c r="B45" s="254">
        <v>37.121179421034263</v>
      </c>
      <c r="C45" s="254">
        <v>37.121179421034263</v>
      </c>
      <c r="D45" s="254">
        <v>37.121179421034263</v>
      </c>
      <c r="E45">
        <v>36.170624800297894</v>
      </c>
      <c r="F45">
        <v>35.189892063715462</v>
      </c>
      <c r="G45">
        <v>35.553436373619888</v>
      </c>
      <c r="H45">
        <v>37.0888435033809</v>
      </c>
      <c r="I45">
        <v>22.510475253632364</v>
      </c>
      <c r="J45">
        <v>23.42222964640807</v>
      </c>
      <c r="K45">
        <v>23.625271776468992</v>
      </c>
      <c r="L45">
        <v>37.534984689046752</v>
      </c>
      <c r="M45">
        <v>23.378911930061282</v>
      </c>
      <c r="N45">
        <v>37.095381915160225</v>
      </c>
      <c r="O45">
        <v>33.015927826794929</v>
      </c>
      <c r="P45">
        <v>37.134167859834953</v>
      </c>
      <c r="Q45">
        <v>37.033391030669556</v>
      </c>
      <c r="R45">
        <v>35.666516728628139</v>
      </c>
      <c r="S45">
        <v>36.92869378428847</v>
      </c>
      <c r="T45">
        <v>36.409837278277301</v>
      </c>
      <c r="U45">
        <v>23.463912646011011</v>
      </c>
      <c r="V45">
        <v>23.834359374850898</v>
      </c>
      <c r="W45">
        <v>21.266054386863846</v>
      </c>
      <c r="X45">
        <v>20.195541962697483</v>
      </c>
      <c r="Y45">
        <v>21.497443478431265</v>
      </c>
      <c r="Z45">
        <v>37.53976016068156</v>
      </c>
      <c r="AA45">
        <v>29.051835043825701</v>
      </c>
      <c r="AB45">
        <v>34.744003169128199</v>
      </c>
      <c r="AC45">
        <v>36.737866569684563</v>
      </c>
      <c r="AD45">
        <v>37.325812219261017</v>
      </c>
      <c r="AE45">
        <v>33.215323812367131</v>
      </c>
      <c r="AF45">
        <v>37.001533253636218</v>
      </c>
      <c r="AG45">
        <v>22.254933473623126</v>
      </c>
      <c r="AH45">
        <v>20.051611029925933</v>
      </c>
      <c r="AI45">
        <v>35.493470182275203</v>
      </c>
      <c r="AJ45">
        <v>37.554790779900301</v>
      </c>
      <c r="AK45">
        <v>22.680463230805962</v>
      </c>
      <c r="AL45">
        <v>35.287837759811957</v>
      </c>
      <c r="AM45">
        <v>37.573778444362837</v>
      </c>
    </row>
    <row r="46" spans="1:39" x14ac:dyDescent="0.25">
      <c r="A46" s="66">
        <f ca="1">Exceedance!U46</f>
        <v>44105</v>
      </c>
      <c r="B46" s="254">
        <v>27.9113629833797</v>
      </c>
      <c r="C46" s="254">
        <v>31.030496406092865</v>
      </c>
      <c r="D46" s="254">
        <v>29.669089965529402</v>
      </c>
      <c r="E46">
        <v>35.226093504740945</v>
      </c>
      <c r="F46">
        <v>34.68253353858919</v>
      </c>
      <c r="G46">
        <v>35.68322344696675</v>
      </c>
      <c r="H46">
        <v>27.676084245930781</v>
      </c>
      <c r="I46">
        <v>13.106204433182151</v>
      </c>
      <c r="J46">
        <v>13.048099888577008</v>
      </c>
      <c r="K46">
        <v>12.250110252128966</v>
      </c>
      <c r="L46">
        <v>20.700615308297312</v>
      </c>
      <c r="M46">
        <v>13.539964702711091</v>
      </c>
      <c r="N46">
        <v>36.710506285088961</v>
      </c>
      <c r="O46">
        <v>14.368984767203623</v>
      </c>
      <c r="P46">
        <v>36.564684577757866</v>
      </c>
      <c r="Q46">
        <v>30.571601621802841</v>
      </c>
      <c r="R46">
        <v>33.697172707199989</v>
      </c>
      <c r="S46">
        <v>19.307251804371575</v>
      </c>
      <c r="T46">
        <v>36.619117249349181</v>
      </c>
      <c r="U46">
        <v>13.043039085079725</v>
      </c>
      <c r="V46">
        <v>13.557497358383184</v>
      </c>
      <c r="W46">
        <v>11.217700785074433</v>
      </c>
      <c r="X46">
        <v>12.161437505557938</v>
      </c>
      <c r="Y46">
        <v>11.90835582569656</v>
      </c>
      <c r="Z46">
        <v>23.759105363414584</v>
      </c>
      <c r="AA46">
        <v>20.158116988712194</v>
      </c>
      <c r="AB46">
        <v>18.76822878686356</v>
      </c>
      <c r="AC46">
        <v>36.259829921994012</v>
      </c>
      <c r="AD46">
        <v>26.705975379984331</v>
      </c>
      <c r="AE46">
        <v>13.415578936665252</v>
      </c>
      <c r="AF46">
        <v>32.226918381185854</v>
      </c>
      <c r="AG46">
        <v>12.597808100400785</v>
      </c>
      <c r="AH46">
        <v>10.717531189325324</v>
      </c>
      <c r="AI46">
        <v>21.618875756603003</v>
      </c>
      <c r="AJ46">
        <v>20.942848546360722</v>
      </c>
      <c r="AK46">
        <v>12.550426114536915</v>
      </c>
      <c r="AL46">
        <v>36.58660095303415</v>
      </c>
      <c r="AM46">
        <v>36.087254814376195</v>
      </c>
    </row>
    <row r="47" spans="1:39" x14ac:dyDescent="0.25">
      <c r="A47" s="66">
        <f ca="1">Exceedance!U47</f>
        <v>44136</v>
      </c>
      <c r="B47" s="254">
        <v>13.147051960394649</v>
      </c>
      <c r="C47" s="254">
        <v>13.85006560071858</v>
      </c>
      <c r="D47" s="254">
        <v>13.547919312753214</v>
      </c>
      <c r="E47">
        <v>36.079104101230733</v>
      </c>
      <c r="F47">
        <v>35.00180927594576</v>
      </c>
      <c r="G47">
        <v>33.038244437189512</v>
      </c>
      <c r="H47">
        <v>13.795918592686405</v>
      </c>
      <c r="I47">
        <v>4.7769172313515389</v>
      </c>
      <c r="J47">
        <v>4.7434774269864342</v>
      </c>
      <c r="K47">
        <v>3.9149372836519953</v>
      </c>
      <c r="L47">
        <v>12.360873302246462</v>
      </c>
      <c r="M47">
        <v>6.9764836848303764</v>
      </c>
      <c r="N47">
        <v>19.041221990658464</v>
      </c>
      <c r="O47">
        <v>13.854253767198031</v>
      </c>
      <c r="P47">
        <v>36.949406224447827</v>
      </c>
      <c r="Q47">
        <v>15.515160886715254</v>
      </c>
      <c r="R47">
        <v>33.056946575145204</v>
      </c>
      <c r="S47">
        <v>14.060969692905555</v>
      </c>
      <c r="T47">
        <v>14.081217650233318</v>
      </c>
      <c r="U47">
        <v>4.6109350112270304</v>
      </c>
      <c r="V47">
        <v>4.8336651535239108</v>
      </c>
      <c r="W47">
        <v>4.3144817621007387</v>
      </c>
      <c r="X47">
        <v>4.45085283005176</v>
      </c>
      <c r="Y47">
        <v>3.3130769233493251</v>
      </c>
      <c r="Z47">
        <v>14.15445253304515</v>
      </c>
      <c r="AA47">
        <v>14.974588270607903</v>
      </c>
      <c r="AB47">
        <v>12.834136101850824</v>
      </c>
      <c r="AC47">
        <v>19.311384672851105</v>
      </c>
      <c r="AD47">
        <v>14.64282566323765</v>
      </c>
      <c r="AE47">
        <v>12.47505581071513</v>
      </c>
      <c r="AF47">
        <v>14.146527948601213</v>
      </c>
      <c r="AG47">
        <v>4.5679611716768918</v>
      </c>
      <c r="AH47">
        <v>3.8116278264729799</v>
      </c>
      <c r="AI47">
        <v>14.594063440605716</v>
      </c>
      <c r="AJ47">
        <v>12.909822251181112</v>
      </c>
      <c r="AK47">
        <v>4.1595668396595498</v>
      </c>
      <c r="AL47">
        <v>14.991463760337165</v>
      </c>
      <c r="AM47">
        <v>13.776473534487039</v>
      </c>
    </row>
    <row r="48" spans="1:39" x14ac:dyDescent="0.25">
      <c r="A48" s="66">
        <f ca="1">Exceedance!U48</f>
        <v>44166</v>
      </c>
      <c r="B48" s="254">
        <v>19.249713779259508</v>
      </c>
      <c r="C48" s="254">
        <v>19.249713779255991</v>
      </c>
      <c r="D48" s="254">
        <v>19.249713779255991</v>
      </c>
      <c r="E48">
        <v>36.113880882291902</v>
      </c>
      <c r="F48">
        <v>22.928624713872107</v>
      </c>
      <c r="G48">
        <v>22.96955092983255</v>
      </c>
      <c r="H48">
        <v>20.172926172605759</v>
      </c>
      <c r="I48">
        <v>11.31425691713658</v>
      </c>
      <c r="J48">
        <v>4.9346076519600546</v>
      </c>
      <c r="K48">
        <v>13.792247937104754</v>
      </c>
      <c r="L48">
        <v>19.005511867222467</v>
      </c>
      <c r="M48">
        <v>18.446483482565771</v>
      </c>
      <c r="N48">
        <v>21.581914955387809</v>
      </c>
      <c r="O48">
        <v>19.642664765828233</v>
      </c>
      <c r="P48">
        <v>34.427987970142496</v>
      </c>
      <c r="Q48">
        <v>21.484937617575341</v>
      </c>
      <c r="R48">
        <v>22.604477220800874</v>
      </c>
      <c r="S48">
        <v>20.595533837409597</v>
      </c>
      <c r="T48">
        <v>20.085438971825798</v>
      </c>
      <c r="U48">
        <v>5.8978615791459772</v>
      </c>
      <c r="V48">
        <v>17.456249189078743</v>
      </c>
      <c r="W48">
        <v>4.5367321346787968</v>
      </c>
      <c r="X48">
        <v>4.5370438828012336</v>
      </c>
      <c r="Y48">
        <v>5.3473720051458891</v>
      </c>
      <c r="Z48">
        <v>20.133058773587969</v>
      </c>
      <c r="AA48">
        <v>19.798362326544144</v>
      </c>
      <c r="AB48">
        <v>18.974965488647427</v>
      </c>
      <c r="AC48">
        <v>21.915256018710846</v>
      </c>
      <c r="AD48">
        <v>20.401875728553726</v>
      </c>
      <c r="AE48">
        <v>19.281615541558836</v>
      </c>
      <c r="AF48">
        <v>20.491438896813161</v>
      </c>
      <c r="AG48">
        <v>4.6381405176787451</v>
      </c>
      <c r="AH48">
        <v>4.3541432467165206</v>
      </c>
      <c r="AI48">
        <v>20.084845838261415</v>
      </c>
      <c r="AJ48">
        <v>19.942493782746212</v>
      </c>
      <c r="AK48">
        <v>4.5342867325675353</v>
      </c>
      <c r="AL48">
        <v>19.913430238078764</v>
      </c>
      <c r="AM48">
        <v>20.828338761527682</v>
      </c>
    </row>
    <row r="49" spans="1:39" x14ac:dyDescent="0.25">
      <c r="A49" s="66">
        <f ca="1">Exceedance!U49</f>
        <v>44197</v>
      </c>
      <c r="B49" s="254">
        <v>13.938701514104075</v>
      </c>
      <c r="C49" s="254">
        <v>13.938701514104075</v>
      </c>
      <c r="D49" s="254">
        <v>13.938701514104075</v>
      </c>
      <c r="E49">
        <v>25.809371989108417</v>
      </c>
      <c r="F49">
        <v>16.323584192398009</v>
      </c>
      <c r="G49">
        <v>16.074811452750527</v>
      </c>
      <c r="H49">
        <v>14.189527802309968</v>
      </c>
      <c r="I49">
        <v>12.713613116974178</v>
      </c>
      <c r="J49">
        <v>7.9409159219790446</v>
      </c>
      <c r="K49">
        <v>13.015191390980396</v>
      </c>
      <c r="L49">
        <v>13.211451960346865</v>
      </c>
      <c r="M49">
        <v>13.034846784320125</v>
      </c>
      <c r="N49">
        <v>15.403007710070414</v>
      </c>
      <c r="O49">
        <v>13.656778633442242</v>
      </c>
      <c r="P49">
        <v>17.301953398434541</v>
      </c>
      <c r="Q49">
        <v>15.188558567756365</v>
      </c>
      <c r="R49">
        <v>16.401325673537848</v>
      </c>
      <c r="S49">
        <v>14.682086092248795</v>
      </c>
      <c r="T49">
        <v>15.057298750278433</v>
      </c>
      <c r="U49">
        <v>12.99964309475806</v>
      </c>
      <c r="V49">
        <v>12.875550089007135</v>
      </c>
      <c r="W49">
        <v>4.6510663047270198</v>
      </c>
      <c r="X49">
        <v>4.7081441175178709</v>
      </c>
      <c r="Y49">
        <v>14.045192675072608</v>
      </c>
      <c r="Z49">
        <v>14.065434796566004</v>
      </c>
      <c r="AA49">
        <v>13.937821421864756</v>
      </c>
      <c r="AB49">
        <v>13.133710479207025</v>
      </c>
      <c r="AC49">
        <v>15.790835023530288</v>
      </c>
      <c r="AD49">
        <v>14.270328998066946</v>
      </c>
      <c r="AE49">
        <v>13.533272355857818</v>
      </c>
      <c r="AF49">
        <v>14.54257086409633</v>
      </c>
      <c r="AG49">
        <v>4.7335013933164989</v>
      </c>
      <c r="AH49">
        <v>4.5769173186742824</v>
      </c>
      <c r="AI49">
        <v>13.971391000774881</v>
      </c>
      <c r="AJ49">
        <v>13.992219850442165</v>
      </c>
      <c r="AK49">
        <v>4.805288135755915</v>
      </c>
      <c r="AL49">
        <v>13.919632848918884</v>
      </c>
      <c r="AM49">
        <v>15.261019495460291</v>
      </c>
    </row>
    <row r="50" spans="1:39" x14ac:dyDescent="0.25">
      <c r="A50" s="66">
        <f ca="1">Exceedance!U50</f>
        <v>44228</v>
      </c>
      <c r="B50" s="254">
        <v>11.030167069516191</v>
      </c>
      <c r="C50" s="254">
        <v>11.030167069516191</v>
      </c>
      <c r="D50" s="254">
        <v>11.030167069516191</v>
      </c>
      <c r="E50">
        <v>14.114286174720601</v>
      </c>
      <c r="F50">
        <v>16.837837643394579</v>
      </c>
      <c r="G50">
        <v>12.767369354049118</v>
      </c>
      <c r="H50">
        <v>10.536035352478763</v>
      </c>
      <c r="I50">
        <v>9.4152885343330244</v>
      </c>
      <c r="J50">
        <v>9.4563690603389787</v>
      </c>
      <c r="K50">
        <v>9.8071559632335781</v>
      </c>
      <c r="L50">
        <v>10.004400758300996</v>
      </c>
      <c r="M50">
        <v>10.540778406338449</v>
      </c>
      <c r="N50">
        <v>11.550103838847248</v>
      </c>
      <c r="O50">
        <v>11.041319850834133</v>
      </c>
      <c r="P50">
        <v>14.394566075546559</v>
      </c>
      <c r="Q50">
        <v>11.313817976513905</v>
      </c>
      <c r="R50">
        <v>12.841372571105431</v>
      </c>
      <c r="S50">
        <v>11.74435041286911</v>
      </c>
      <c r="T50">
        <v>12.49595519947804</v>
      </c>
      <c r="U50">
        <v>10.432978444481453</v>
      </c>
      <c r="V50">
        <v>9.4237377205323689</v>
      </c>
      <c r="W50">
        <v>4.5288286880099813</v>
      </c>
      <c r="X50">
        <v>4.9165725310077342</v>
      </c>
      <c r="Y50">
        <v>10.54922759253448</v>
      </c>
      <c r="Z50">
        <v>10.294003899064677</v>
      </c>
      <c r="AA50">
        <v>10.965277175040049</v>
      </c>
      <c r="AB50">
        <v>9.5883511757954256</v>
      </c>
      <c r="AC50">
        <v>12.228660896028956</v>
      </c>
      <c r="AD50">
        <v>10.606999848251638</v>
      </c>
      <c r="AE50">
        <v>9.821140823149733</v>
      </c>
      <c r="AF50">
        <v>10.972645664812715</v>
      </c>
      <c r="AG50">
        <v>4.904887895482843</v>
      </c>
      <c r="AH50">
        <v>4.2863183276160726</v>
      </c>
      <c r="AI50">
        <v>11.346740667569824</v>
      </c>
      <c r="AJ50">
        <v>10.666144151647043</v>
      </c>
      <c r="AK50">
        <v>4.9600864743910291</v>
      </c>
      <c r="AL50">
        <v>10.571871556017218</v>
      </c>
      <c r="AM50">
        <v>10.953707833672947</v>
      </c>
    </row>
    <row r="51" spans="1:39" x14ac:dyDescent="0.25">
      <c r="A51" s="66">
        <f ca="1">Exceedance!U51</f>
        <v>44256</v>
      </c>
      <c r="B51" s="254">
        <v>12.092686224817662</v>
      </c>
      <c r="C51" s="254">
        <v>12.092686224817662</v>
      </c>
      <c r="D51" s="254">
        <v>12.092686224817662</v>
      </c>
      <c r="E51">
        <v>14.800119187612248</v>
      </c>
      <c r="F51">
        <v>22.262762559484568</v>
      </c>
      <c r="G51">
        <v>11.227178700732873</v>
      </c>
      <c r="H51">
        <v>9.8889954808379379</v>
      </c>
      <c r="I51">
        <v>12.621223665744733</v>
      </c>
      <c r="J51">
        <v>9.5714782672252277</v>
      </c>
      <c r="K51">
        <v>9.8987859346688989</v>
      </c>
      <c r="L51">
        <v>9.9587936101065129</v>
      </c>
      <c r="M51">
        <v>12.13315987910047</v>
      </c>
      <c r="N51">
        <v>13.732243751992041</v>
      </c>
      <c r="O51">
        <v>15.669029656125167</v>
      </c>
      <c r="P51">
        <v>13.387027902902142</v>
      </c>
      <c r="Q51">
        <v>13.326346563575223</v>
      </c>
      <c r="R51">
        <v>13.368736398703158</v>
      </c>
      <c r="S51">
        <v>11.188772492706045</v>
      </c>
      <c r="T51">
        <v>9.9935183619753207</v>
      </c>
      <c r="U51">
        <v>9.9050804628553575</v>
      </c>
      <c r="V51">
        <v>7.1279655793025167</v>
      </c>
      <c r="W51">
        <v>4.8022371770082879</v>
      </c>
      <c r="X51">
        <v>3.0068507036206524</v>
      </c>
      <c r="Y51">
        <v>7.9722781858233382</v>
      </c>
      <c r="Z51">
        <v>8.9893438875573288</v>
      </c>
      <c r="AA51">
        <v>17.177062557868339</v>
      </c>
      <c r="AB51">
        <v>6.6558705661653583</v>
      </c>
      <c r="AC51">
        <v>14.753954915109917</v>
      </c>
      <c r="AD51">
        <v>8.6187521336822979</v>
      </c>
      <c r="AE51">
        <v>10.635797021476657</v>
      </c>
      <c r="AF51">
        <v>13.023230208276821</v>
      </c>
      <c r="AG51">
        <v>5.6008839747619623</v>
      </c>
      <c r="AH51">
        <v>5.1083718061440697</v>
      </c>
      <c r="AI51">
        <v>13.212532759670076</v>
      </c>
      <c r="AJ51">
        <v>8.6962732705258556</v>
      </c>
      <c r="AK51">
        <v>5.5246540949630623</v>
      </c>
      <c r="AL51">
        <v>11.166207020069406</v>
      </c>
      <c r="AM51">
        <v>8.3359596719383919</v>
      </c>
    </row>
    <row r="52" spans="1:39" x14ac:dyDescent="0.25">
      <c r="A52" s="66">
        <f ca="1">Exceedance!U52</f>
        <v>44287</v>
      </c>
      <c r="B52" s="254">
        <v>8.1877031384715284</v>
      </c>
      <c r="C52" s="254">
        <v>8.1877031384715284</v>
      </c>
      <c r="D52" s="254">
        <v>8.1877031384715284</v>
      </c>
      <c r="E52">
        <v>14.662598530946958</v>
      </c>
      <c r="F52">
        <v>20.222720407798089</v>
      </c>
      <c r="G52">
        <v>10.901494605509592</v>
      </c>
      <c r="H52">
        <v>9.4967002679066095</v>
      </c>
      <c r="I52">
        <v>14.358208768023637</v>
      </c>
      <c r="J52">
        <v>9.2433661061147454</v>
      </c>
      <c r="K52">
        <v>10.729254137322243</v>
      </c>
      <c r="L52">
        <v>10.51321998255721</v>
      </c>
      <c r="M52">
        <v>11.836793645428097</v>
      </c>
      <c r="N52">
        <v>11.025918141612255</v>
      </c>
      <c r="O52">
        <v>11.083887955337463</v>
      </c>
      <c r="P52">
        <v>9.865998023870743</v>
      </c>
      <c r="Q52">
        <v>9.7682157625604145</v>
      </c>
      <c r="R52">
        <v>7.1770091206160851</v>
      </c>
      <c r="S52">
        <v>9.9357675501435239</v>
      </c>
      <c r="T52">
        <v>8.8831984692937258</v>
      </c>
      <c r="U52">
        <v>9.1665679028353964</v>
      </c>
      <c r="V52">
        <v>10.395851857874428</v>
      </c>
      <c r="W52">
        <v>9.019320667980173</v>
      </c>
      <c r="X52">
        <v>3.8226038912486242</v>
      </c>
      <c r="Y52">
        <v>8.4256049082508273</v>
      </c>
      <c r="Z52">
        <v>9.260356922951571</v>
      </c>
      <c r="AA52">
        <v>7.6134928785237479</v>
      </c>
      <c r="AB52">
        <v>5.939662257200097</v>
      </c>
      <c r="AC52">
        <v>6.42956633734926</v>
      </c>
      <c r="AD52">
        <v>8.3948526523274865</v>
      </c>
      <c r="AE52">
        <v>7.422026934543382</v>
      </c>
      <c r="AF52">
        <v>9.9289416950789136</v>
      </c>
      <c r="AG52">
        <v>9.9805009905384185</v>
      </c>
      <c r="AH52">
        <v>9.4437009575243103</v>
      </c>
      <c r="AI52">
        <v>8.5395695205749611</v>
      </c>
      <c r="AJ52">
        <v>9.5396419189645734</v>
      </c>
      <c r="AK52">
        <v>10.877744141185959</v>
      </c>
      <c r="AL52">
        <v>11.967736975239495</v>
      </c>
      <c r="AM52">
        <v>11.26482623897566</v>
      </c>
    </row>
    <row r="53" spans="1:39" x14ac:dyDescent="0.25">
      <c r="A53" s="66">
        <f ca="1">Exceedance!U53</f>
        <v>44317</v>
      </c>
      <c r="B53" s="254">
        <v>51.189109824522959</v>
      </c>
      <c r="C53" s="254">
        <v>51.189109824526405</v>
      </c>
      <c r="D53" s="254">
        <v>51.189109824522959</v>
      </c>
      <c r="E53">
        <v>61.389512633330973</v>
      </c>
      <c r="F53">
        <v>61.389512633330973</v>
      </c>
      <c r="G53">
        <v>61.389512633330973</v>
      </c>
      <c r="H53">
        <v>21.904107267912039</v>
      </c>
      <c r="I53">
        <v>34.212729510453642</v>
      </c>
      <c r="J53">
        <v>17.878794510323157</v>
      </c>
      <c r="K53">
        <v>31.225744913501387</v>
      </c>
      <c r="L53">
        <v>36.31732594285765</v>
      </c>
      <c r="M53">
        <v>61.389512633330973</v>
      </c>
      <c r="N53">
        <v>43.212446405376014</v>
      </c>
      <c r="O53">
        <v>57.814700807480925</v>
      </c>
      <c r="P53">
        <v>61.126746982007447</v>
      </c>
      <c r="Q53">
        <v>61.389512633330973</v>
      </c>
      <c r="R53">
        <v>36.759203999382322</v>
      </c>
      <c r="S53">
        <v>36.086264514087546</v>
      </c>
      <c r="T53">
        <v>50.380309265392349</v>
      </c>
      <c r="U53">
        <v>41.827274623315596</v>
      </c>
      <c r="V53">
        <v>20.002507619389799</v>
      </c>
      <c r="W53">
        <v>18.862518657724785</v>
      </c>
      <c r="X53">
        <v>15.476866246193044</v>
      </c>
      <c r="Y53">
        <v>50.405039418805998</v>
      </c>
      <c r="Z53">
        <v>45.163587615341015</v>
      </c>
      <c r="AA53">
        <v>46.15923776966909</v>
      </c>
      <c r="AB53">
        <v>60.616337242082196</v>
      </c>
      <c r="AC53">
        <v>61.389512633330973</v>
      </c>
      <c r="AD53">
        <v>22.432604240907601</v>
      </c>
      <c r="AE53">
        <v>58.046849023939188</v>
      </c>
      <c r="AF53">
        <v>17.224505507052424</v>
      </c>
      <c r="AG53">
        <v>16.284008697435954</v>
      </c>
      <c r="AH53">
        <v>36.670965213969787</v>
      </c>
      <c r="AI53">
        <v>37.840032463074927</v>
      </c>
      <c r="AJ53">
        <v>18.454404644721873</v>
      </c>
      <c r="AK53">
        <v>36.535006815428076</v>
      </c>
      <c r="AL53">
        <v>42.192859899340938</v>
      </c>
      <c r="AM53">
        <v>60.640010613001436</v>
      </c>
    </row>
    <row r="54" spans="1:39" x14ac:dyDescent="0.25">
      <c r="A54" s="66">
        <f ca="1">Exceedance!U54</f>
        <v>44348</v>
      </c>
      <c r="B54" s="254">
        <v>16.802106283140503</v>
      </c>
      <c r="C54" s="254">
        <v>16.802106283140439</v>
      </c>
      <c r="D54" s="254">
        <v>16.802106283140503</v>
      </c>
      <c r="E54">
        <v>61.77028580272443</v>
      </c>
      <c r="F54">
        <v>62.761812729452508</v>
      </c>
      <c r="G54">
        <v>23.977347239943917</v>
      </c>
      <c r="H54">
        <v>13.937852497254912</v>
      </c>
      <c r="I54">
        <v>17.214991189464868</v>
      </c>
      <c r="J54">
        <v>13.449858609786393</v>
      </c>
      <c r="K54">
        <v>7.4711778665058652</v>
      </c>
      <c r="L54">
        <v>11.799770365176219</v>
      </c>
      <c r="M54">
        <v>62.761812729452096</v>
      </c>
      <c r="N54">
        <v>13.648994976734146</v>
      </c>
      <c r="O54">
        <v>51.133185341127735</v>
      </c>
      <c r="P54">
        <v>27.756004529480411</v>
      </c>
      <c r="Q54">
        <v>62.761812729452096</v>
      </c>
      <c r="R54">
        <v>8.4593447482078901</v>
      </c>
      <c r="S54">
        <v>43.86662812025925</v>
      </c>
      <c r="T54">
        <v>16.000192843984777</v>
      </c>
      <c r="U54">
        <v>13.054238283124844</v>
      </c>
      <c r="V54">
        <v>23.683881476327706</v>
      </c>
      <c r="W54">
        <v>13.054226792154427</v>
      </c>
      <c r="X54">
        <v>15.001846058033452</v>
      </c>
      <c r="Y54">
        <v>22.904118066664946</v>
      </c>
      <c r="Z54">
        <v>13.595464982800378</v>
      </c>
      <c r="AA54">
        <v>5.7473533978224358</v>
      </c>
      <c r="AB54">
        <v>62.179780633990184</v>
      </c>
      <c r="AC54">
        <v>20.666775061343358</v>
      </c>
      <c r="AD54">
        <v>7.4904108048518827</v>
      </c>
      <c r="AE54">
        <v>13.621519053374966</v>
      </c>
      <c r="AF54">
        <v>24.286239344341077</v>
      </c>
      <c r="AG54">
        <v>16.596402260194182</v>
      </c>
      <c r="AH54">
        <v>5.5225278306907226</v>
      </c>
      <c r="AI54">
        <v>26.192327739578513</v>
      </c>
      <c r="AJ54">
        <v>17.503984951476031</v>
      </c>
      <c r="AK54">
        <v>4.6269836228469847</v>
      </c>
      <c r="AL54">
        <v>29.02777207996203</v>
      </c>
      <c r="AM54">
        <v>62.761812729426701</v>
      </c>
    </row>
    <row r="55" spans="1:39" x14ac:dyDescent="0.25">
      <c r="A55" s="66">
        <f ca="1">Exceedance!U55</f>
        <v>44378</v>
      </c>
      <c r="B55" s="254">
        <v>37.273219337878608</v>
      </c>
      <c r="C55" s="254">
        <v>37.273219337874231</v>
      </c>
      <c r="D55" s="254">
        <v>37.273219337878608</v>
      </c>
      <c r="E55">
        <v>42.14421874904496</v>
      </c>
      <c r="F55">
        <v>51.242425934005055</v>
      </c>
      <c r="G55">
        <v>32.311719261525845</v>
      </c>
      <c r="H55">
        <v>29.848859134866895</v>
      </c>
      <c r="I55">
        <v>30.546467677271718</v>
      </c>
      <c r="J55">
        <v>29.688563918886182</v>
      </c>
      <c r="K55">
        <v>34.827955862566441</v>
      </c>
      <c r="L55">
        <v>29.329633264102537</v>
      </c>
      <c r="M55">
        <v>55.34982919152376</v>
      </c>
      <c r="N55">
        <v>30.783650799661487</v>
      </c>
      <c r="O55">
        <v>67.770137731509678</v>
      </c>
      <c r="P55">
        <v>34.896045515205515</v>
      </c>
      <c r="Q55">
        <v>53.076696132977418</v>
      </c>
      <c r="R55">
        <v>28.084785518765315</v>
      </c>
      <c r="S55">
        <v>54.357658631850342</v>
      </c>
      <c r="T55">
        <v>31.282933810418747</v>
      </c>
      <c r="U55">
        <v>30.488508669058749</v>
      </c>
      <c r="V55">
        <v>32.38708716344636</v>
      </c>
      <c r="W55">
        <v>28.52647997994443</v>
      </c>
      <c r="X55">
        <v>29.909717698714985</v>
      </c>
      <c r="Y55">
        <v>34.396918091740382</v>
      </c>
      <c r="Z55">
        <v>30.341607927548544</v>
      </c>
      <c r="AA55">
        <v>28.408110612945276</v>
      </c>
      <c r="AB55">
        <v>61.752434760588201</v>
      </c>
      <c r="AC55">
        <v>41.719543266401139</v>
      </c>
      <c r="AD55">
        <v>29.674033009099322</v>
      </c>
      <c r="AE55">
        <v>62.014743596185383</v>
      </c>
      <c r="AF55">
        <v>30.915087628746583</v>
      </c>
      <c r="AG55">
        <v>27.979813199785649</v>
      </c>
      <c r="AH55">
        <v>28.803451198495001</v>
      </c>
      <c r="AI55">
        <v>34.206223721571483</v>
      </c>
      <c r="AJ55">
        <v>29.051532540501949</v>
      </c>
      <c r="AK55">
        <v>24.709250821767551</v>
      </c>
      <c r="AL55">
        <v>62.246786027688607</v>
      </c>
      <c r="AM55">
        <v>67.77013773151009</v>
      </c>
    </row>
    <row r="56" spans="1:39" x14ac:dyDescent="0.25">
      <c r="A56" s="66">
        <f ca="1">Exceedance!U56</f>
        <v>44409</v>
      </c>
      <c r="B56" s="254">
        <v>36.849158163265471</v>
      </c>
      <c r="C56" s="254">
        <v>36.849158163265599</v>
      </c>
      <c r="D56" s="254">
        <v>36.849158163265471</v>
      </c>
      <c r="E56">
        <v>37.646281587828874</v>
      </c>
      <c r="F56">
        <v>37.529385376244527</v>
      </c>
      <c r="G56">
        <v>37.255490047460484</v>
      </c>
      <c r="H56">
        <v>29.61241077490223</v>
      </c>
      <c r="I56">
        <v>29.722425545432898</v>
      </c>
      <c r="J56">
        <v>29.777233443872294</v>
      </c>
      <c r="K56">
        <v>38.089085328870134</v>
      </c>
      <c r="L56">
        <v>28.937754270609858</v>
      </c>
      <c r="M56">
        <v>37.568508169970997</v>
      </c>
      <c r="N56">
        <v>30.688104596313227</v>
      </c>
      <c r="O56">
        <v>35.53523047488185</v>
      </c>
      <c r="P56">
        <v>38.203023938911009</v>
      </c>
      <c r="Q56">
        <v>36.379726870630712</v>
      </c>
      <c r="R56">
        <v>37.361986413835204</v>
      </c>
      <c r="S56">
        <v>35.027720084470673</v>
      </c>
      <c r="T56">
        <v>29.748810722357241</v>
      </c>
      <c r="U56">
        <v>29.856742845189984</v>
      </c>
      <c r="V56">
        <v>27.805859115769767</v>
      </c>
      <c r="W56">
        <v>27.707422040917333</v>
      </c>
      <c r="X56">
        <v>29.589535301842922</v>
      </c>
      <c r="Y56">
        <v>37.754047905587512</v>
      </c>
      <c r="Z56">
        <v>29.40554525038123</v>
      </c>
      <c r="AA56">
        <v>29.270690769621861</v>
      </c>
      <c r="AB56">
        <v>36.483856262454445</v>
      </c>
      <c r="AC56">
        <v>37.747691003766164</v>
      </c>
      <c r="AD56">
        <v>29.344425506298933</v>
      </c>
      <c r="AE56">
        <v>36.981719038664174</v>
      </c>
      <c r="AF56">
        <v>28.121209898714362</v>
      </c>
      <c r="AG56">
        <v>26.677211439524278</v>
      </c>
      <c r="AH56">
        <v>28.680185387310495</v>
      </c>
      <c r="AI56">
        <v>38.095516231798108</v>
      </c>
      <c r="AJ56">
        <v>28.832676697921649</v>
      </c>
      <c r="AK56">
        <v>35.174874954189129</v>
      </c>
      <c r="AL56">
        <v>36.687144342123574</v>
      </c>
      <c r="AM56">
        <v>34.325053671516478</v>
      </c>
    </row>
    <row r="57" spans="1:39" x14ac:dyDescent="0.25">
      <c r="A57" s="66">
        <f ca="1">Exceedance!U57</f>
        <v>44440</v>
      </c>
      <c r="B57" s="254">
        <v>37.121179421034263</v>
      </c>
      <c r="C57" s="254">
        <v>37.121179421034263</v>
      </c>
      <c r="D57" s="254">
        <v>37.121179421034263</v>
      </c>
      <c r="E57">
        <v>35.200718664429367</v>
      </c>
      <c r="F57">
        <v>35.565007673401254</v>
      </c>
      <c r="G57">
        <v>37.078169453797976</v>
      </c>
      <c r="H57">
        <v>22.508871417190566</v>
      </c>
      <c r="I57">
        <v>23.428771051487949</v>
      </c>
      <c r="J57">
        <v>23.614410682225788</v>
      </c>
      <c r="K57">
        <v>37.54799955890369</v>
      </c>
      <c r="L57">
        <v>23.37952895180959</v>
      </c>
      <c r="M57">
        <v>37.109390025992504</v>
      </c>
      <c r="N57">
        <v>32.293426468804583</v>
      </c>
      <c r="O57">
        <v>37.249865099971082</v>
      </c>
      <c r="P57">
        <v>37.0398473035603</v>
      </c>
      <c r="Q57">
        <v>35.681519830039932</v>
      </c>
      <c r="R57">
        <v>36.913459382584342</v>
      </c>
      <c r="S57">
        <v>36.391522834102894</v>
      </c>
      <c r="T57">
        <v>23.45614931726071</v>
      </c>
      <c r="U57">
        <v>23.828712271112263</v>
      </c>
      <c r="V57">
        <v>21.231624386418424</v>
      </c>
      <c r="W57">
        <v>20.125140387354364</v>
      </c>
      <c r="X57">
        <v>21.502385751955551</v>
      </c>
      <c r="Y57">
        <v>37.552502423049937</v>
      </c>
      <c r="Z57">
        <v>28.008595310939974</v>
      </c>
      <c r="AA57">
        <v>34.850490140776991</v>
      </c>
      <c r="AB57">
        <v>36.746742977783548</v>
      </c>
      <c r="AC57">
        <v>37.333839917966507</v>
      </c>
      <c r="AD57">
        <v>33.663191421242416</v>
      </c>
      <c r="AE57">
        <v>37.017080785835851</v>
      </c>
      <c r="AF57">
        <v>22.248664041150882</v>
      </c>
      <c r="AG57">
        <v>19.938006514405828</v>
      </c>
      <c r="AH57">
        <v>26.01916536112676</v>
      </c>
      <c r="AI57">
        <v>37.560785167130916</v>
      </c>
      <c r="AJ57">
        <v>22.661411138942203</v>
      </c>
      <c r="AK57">
        <v>35.233351907867771</v>
      </c>
      <c r="AL57">
        <v>37.586618181434012</v>
      </c>
      <c r="AM57">
        <v>36.18042877624594</v>
      </c>
    </row>
    <row r="58" spans="1:39" x14ac:dyDescent="0.25">
      <c r="A58" s="66">
        <f ca="1">Exceedance!U58</f>
        <v>44470</v>
      </c>
      <c r="B58" s="254">
        <v>27.9113629833797</v>
      </c>
      <c r="C58" s="254">
        <v>31.030496406092865</v>
      </c>
      <c r="D58" s="254">
        <v>29.669089965529402</v>
      </c>
      <c r="E58">
        <v>34.681181274720792</v>
      </c>
      <c r="F58">
        <v>35.680436881358119</v>
      </c>
      <c r="G58">
        <v>27.926611879780868</v>
      </c>
      <c r="H58">
        <v>13.099094981923225</v>
      </c>
      <c r="I58">
        <v>13.049628555573191</v>
      </c>
      <c r="J58">
        <v>12.235823364770397</v>
      </c>
      <c r="K58">
        <v>20.710502475293769</v>
      </c>
      <c r="L58">
        <v>13.534909392240326</v>
      </c>
      <c r="M58">
        <v>36.707305318339742</v>
      </c>
      <c r="N58">
        <v>14.326335907289186</v>
      </c>
      <c r="O58">
        <v>36.500955035303562</v>
      </c>
      <c r="P58">
        <v>30.424768864314363</v>
      </c>
      <c r="Q58">
        <v>33.700062872129422</v>
      </c>
      <c r="R58">
        <v>18.309254302143785</v>
      </c>
      <c r="S58">
        <v>36.635688423185769</v>
      </c>
      <c r="T58">
        <v>13.030374466007041</v>
      </c>
      <c r="U58">
        <v>13.548113952031931</v>
      </c>
      <c r="V58">
        <v>11.1939983849218</v>
      </c>
      <c r="W58">
        <v>12.07311608285587</v>
      </c>
      <c r="X58">
        <v>11.90926818713848</v>
      </c>
      <c r="Y58">
        <v>23.434809491378967</v>
      </c>
      <c r="Z58">
        <v>20.057201376495595</v>
      </c>
      <c r="AA58">
        <v>19.810839313130639</v>
      </c>
      <c r="AB58">
        <v>36.255459076586341</v>
      </c>
      <c r="AC58">
        <v>26.48626491648497</v>
      </c>
      <c r="AD58">
        <v>13.418220525964527</v>
      </c>
      <c r="AE58">
        <v>32.752289415279314</v>
      </c>
      <c r="AF58">
        <v>12.587581467997094</v>
      </c>
      <c r="AG58">
        <v>10.650680356830787</v>
      </c>
      <c r="AH58">
        <v>20.771119264617489</v>
      </c>
      <c r="AI58">
        <v>20.952278803686081</v>
      </c>
      <c r="AJ58">
        <v>12.536003704042948</v>
      </c>
      <c r="AK58">
        <v>35.25890513043835</v>
      </c>
      <c r="AL58">
        <v>35.580857134508442</v>
      </c>
      <c r="AM58">
        <v>35.222611773540706</v>
      </c>
    </row>
    <row r="59" spans="1:39" x14ac:dyDescent="0.25">
      <c r="A59" s="66">
        <f ca="1">Exceedance!U59</f>
        <v>44501</v>
      </c>
      <c r="B59" s="254">
        <v>13.147051960394649</v>
      </c>
      <c r="C59" s="254">
        <v>13.85006560071858</v>
      </c>
      <c r="D59" s="254">
        <v>13.547919312749571</v>
      </c>
      <c r="E59">
        <v>34.744538277362054</v>
      </c>
      <c r="F59">
        <v>32.667892038513102</v>
      </c>
      <c r="G59">
        <v>13.822244209851872</v>
      </c>
      <c r="H59">
        <v>4.775584382211675</v>
      </c>
      <c r="I59">
        <v>4.7470031896251781</v>
      </c>
      <c r="J59">
        <v>3.9080225281162506</v>
      </c>
      <c r="K59">
        <v>12.297153342502698</v>
      </c>
      <c r="L59">
        <v>6.1703205847136706</v>
      </c>
      <c r="M59">
        <v>18.424920432903377</v>
      </c>
      <c r="N59">
        <v>13.820748436254934</v>
      </c>
      <c r="O59">
        <v>37.004955904805158</v>
      </c>
      <c r="P59">
        <v>15.502297232871346</v>
      </c>
      <c r="Q59">
        <v>32.722305925778734</v>
      </c>
      <c r="R59">
        <v>14.023276195604177</v>
      </c>
      <c r="S59">
        <v>14.845501381879169</v>
      </c>
      <c r="T59">
        <v>4.6025924026195639</v>
      </c>
      <c r="U59">
        <v>4.8307434278513037</v>
      </c>
      <c r="V59">
        <v>4.3080057024244409</v>
      </c>
      <c r="W59">
        <v>4.4281926636678675</v>
      </c>
      <c r="X59">
        <v>3.322775193892062</v>
      </c>
      <c r="Y59">
        <v>14.10060467974445</v>
      </c>
      <c r="Z59">
        <v>14.89920127598587</v>
      </c>
      <c r="AA59">
        <v>12.874222837080174</v>
      </c>
      <c r="AB59">
        <v>19.036401918561911</v>
      </c>
      <c r="AC59">
        <v>14.610516951257322</v>
      </c>
      <c r="AD59">
        <v>12.313557031118162</v>
      </c>
      <c r="AE59">
        <v>14.216231003147639</v>
      </c>
      <c r="AF59">
        <v>4.564979254584876</v>
      </c>
      <c r="AG59">
        <v>3.7902648287827994</v>
      </c>
      <c r="AH59">
        <v>14.524958695541132</v>
      </c>
      <c r="AI59">
        <v>12.86165833795036</v>
      </c>
      <c r="AJ59">
        <v>4.1603241742321364</v>
      </c>
      <c r="AK59">
        <v>13.819551817149261</v>
      </c>
      <c r="AL59">
        <v>13.680145708030167</v>
      </c>
      <c r="AM59">
        <v>36.071129451855548</v>
      </c>
    </row>
    <row r="60" spans="1:39" x14ac:dyDescent="0.25">
      <c r="A60" s="66">
        <f ca="1">Exceedance!U60</f>
        <v>44531</v>
      </c>
      <c r="B60" s="254">
        <v>19.249713779255991</v>
      </c>
      <c r="C60" s="254">
        <v>19.249713779259508</v>
      </c>
      <c r="D60" s="254">
        <v>19.249713779255991</v>
      </c>
      <c r="E60">
        <v>22.900450869552181</v>
      </c>
      <c r="F60">
        <v>22.921803677879801</v>
      </c>
      <c r="G60">
        <v>20.204065684752454</v>
      </c>
      <c r="H60">
        <v>10.554394560611016</v>
      </c>
      <c r="I60">
        <v>4.9376191667885259</v>
      </c>
      <c r="J60">
        <v>12.931031355786178</v>
      </c>
      <c r="K60">
        <v>18.975855188994377</v>
      </c>
      <c r="L60">
        <v>18.41830963824253</v>
      </c>
      <c r="M60">
        <v>21.487903285393848</v>
      </c>
      <c r="N60">
        <v>19.611228686902734</v>
      </c>
      <c r="O60">
        <v>35.749091901200252</v>
      </c>
      <c r="P60">
        <v>21.472481812718065</v>
      </c>
      <c r="Q60">
        <v>22.563551004844904</v>
      </c>
      <c r="R60">
        <v>20.559352689963532</v>
      </c>
      <c r="S60">
        <v>20.089590906774404</v>
      </c>
      <c r="T60">
        <v>5.4874437429646985</v>
      </c>
      <c r="U60">
        <v>16.463211743734547</v>
      </c>
      <c r="V60">
        <v>4.527396268933348</v>
      </c>
      <c r="W60">
        <v>4.5132674282712841</v>
      </c>
      <c r="X60">
        <v>4.3763343812968003</v>
      </c>
      <c r="Y60">
        <v>20.083532120944707</v>
      </c>
      <c r="Z60">
        <v>19.730448533390263</v>
      </c>
      <c r="AA60">
        <v>18.938487774419041</v>
      </c>
      <c r="AB60">
        <v>21.881447405526924</v>
      </c>
      <c r="AC60">
        <v>20.370736216414056</v>
      </c>
      <c r="AD60">
        <v>19.22052278440178</v>
      </c>
      <c r="AE60">
        <v>20.531475412429341</v>
      </c>
      <c r="AF60">
        <v>4.6344577190297045</v>
      </c>
      <c r="AG60">
        <v>4.3284578815551962</v>
      </c>
      <c r="AH60">
        <v>20.018118312240308</v>
      </c>
      <c r="AI60">
        <v>19.88851862836821</v>
      </c>
      <c r="AJ60">
        <v>4.5322124095145355</v>
      </c>
      <c r="AK60">
        <v>19.877545657419006</v>
      </c>
      <c r="AL60">
        <v>20.728692322665975</v>
      </c>
      <c r="AM60">
        <v>36.101581417779691</v>
      </c>
    </row>
    <row r="61" spans="1:39" x14ac:dyDescent="0.25">
      <c r="A61" s="66">
        <f ca="1">Exceedance!U61</f>
        <v>44562</v>
      </c>
      <c r="B61" s="254">
        <v>13.938701514104075</v>
      </c>
      <c r="C61" s="254">
        <v>13.938701514104075</v>
      </c>
      <c r="D61" s="254">
        <v>13.938701514104075</v>
      </c>
      <c r="E61">
        <v>16.299528337856628</v>
      </c>
      <c r="F61">
        <v>16.034913937901404</v>
      </c>
      <c r="G61">
        <v>14.207716375255895</v>
      </c>
      <c r="H61">
        <v>12.690143990596017</v>
      </c>
      <c r="I61">
        <v>7.4848473309757466</v>
      </c>
      <c r="J61">
        <v>12.984681526684254</v>
      </c>
      <c r="K61">
        <v>13.170967717338193</v>
      </c>
      <c r="L61">
        <v>13.009617473463056</v>
      </c>
      <c r="M61">
        <v>15.318812219175564</v>
      </c>
      <c r="N61">
        <v>13.634482963379499</v>
      </c>
      <c r="O61">
        <v>17.261469155425505</v>
      </c>
      <c r="P61">
        <v>15.17917091720363</v>
      </c>
      <c r="Q61">
        <v>16.36553525580214</v>
      </c>
      <c r="R61">
        <v>14.65010940755354</v>
      </c>
      <c r="S61">
        <v>14.993052016808219</v>
      </c>
      <c r="T61">
        <v>12.996122725800921</v>
      </c>
      <c r="U61">
        <v>12.828611836243736</v>
      </c>
      <c r="V61">
        <v>4.6401337971835925</v>
      </c>
      <c r="W61">
        <v>4.6850892104459483</v>
      </c>
      <c r="X61">
        <v>13.728258648078597</v>
      </c>
      <c r="Y61">
        <v>14.02172354867983</v>
      </c>
      <c r="Z61">
        <v>13.887069436064087</v>
      </c>
      <c r="AA61">
        <v>13.095866512916363</v>
      </c>
      <c r="AB61">
        <v>15.762085343712533</v>
      </c>
      <c r="AC61">
        <v>14.243632866807607</v>
      </c>
      <c r="AD61">
        <v>13.47900000109982</v>
      </c>
      <c r="AE61">
        <v>14.578067917748802</v>
      </c>
      <c r="AF61">
        <v>4.7293447015117147</v>
      </c>
      <c r="AG61">
        <v>4.5492695172275539</v>
      </c>
      <c r="AH61">
        <v>13.91301154890346</v>
      </c>
      <c r="AI61">
        <v>14.001314136915125</v>
      </c>
      <c r="AJ61">
        <v>4.8007676200923441</v>
      </c>
      <c r="AK61">
        <v>13.890883169101135</v>
      </c>
      <c r="AL61">
        <v>15.171836815209362</v>
      </c>
      <c r="AM61">
        <v>25.29993039111995</v>
      </c>
    </row>
    <row r="62" spans="1:39" x14ac:dyDescent="0.25">
      <c r="A62" s="66">
        <f ca="1">Exceedance!U62</f>
        <v>44593</v>
      </c>
      <c r="B62" s="254">
        <v>11.030167069516191</v>
      </c>
      <c r="C62" s="254">
        <v>11.030167069516191</v>
      </c>
      <c r="D62" s="254">
        <v>11.030167069516191</v>
      </c>
      <c r="E62">
        <v>16.808702518569259</v>
      </c>
      <c r="F62">
        <v>12.73182450176223</v>
      </c>
      <c r="G62">
        <v>10.552642373629192</v>
      </c>
      <c r="H62">
        <v>9.3957680007000608</v>
      </c>
      <c r="I62">
        <v>9.4391793366955632</v>
      </c>
      <c r="J62">
        <v>9.7812257021390465</v>
      </c>
      <c r="K62">
        <v>9.9493353723811424</v>
      </c>
      <c r="L62">
        <v>10.518635711467894</v>
      </c>
      <c r="M62">
        <v>11.48017953926648</v>
      </c>
      <c r="N62">
        <v>11.021799317201172</v>
      </c>
      <c r="O62">
        <v>14.306869349822341</v>
      </c>
      <c r="P62">
        <v>11.305951492811067</v>
      </c>
      <c r="Q62">
        <v>12.810780690042156</v>
      </c>
      <c r="R62">
        <v>11.714632585547285</v>
      </c>
      <c r="S62">
        <v>12.492458984502315</v>
      </c>
      <c r="T62">
        <v>10.429482229502414</v>
      </c>
      <c r="U62">
        <v>9.3849880045146907</v>
      </c>
      <c r="V62">
        <v>4.5169898920262694</v>
      </c>
      <c r="W62">
        <v>4.8985723279214275</v>
      </c>
      <c r="X62">
        <v>10.488626532897927</v>
      </c>
      <c r="Y62">
        <v>10.259041749274292</v>
      </c>
      <c r="Z62">
        <v>10.920991785308876</v>
      </c>
      <c r="AA62">
        <v>9.5536803772566063</v>
      </c>
      <c r="AB62">
        <v>12.204770093672188</v>
      </c>
      <c r="AC62">
        <v>10.585148504632654</v>
      </c>
      <c r="AD62">
        <v>9.7777294871600056</v>
      </c>
      <c r="AE62">
        <v>10.97526782604368</v>
      </c>
      <c r="AF62">
        <v>4.8998769317144966</v>
      </c>
      <c r="AG62">
        <v>4.2604641306087254</v>
      </c>
      <c r="AH62">
        <v>11.296628252866963</v>
      </c>
      <c r="AI62">
        <v>10.594763095825002</v>
      </c>
      <c r="AJ62">
        <v>4.953068761957848</v>
      </c>
      <c r="AK62">
        <v>10.544484538681415</v>
      </c>
      <c r="AL62">
        <v>10.883492182847238</v>
      </c>
      <c r="AM62">
        <v>14.072914297468834</v>
      </c>
    </row>
    <row r="63" spans="1:39" x14ac:dyDescent="0.25">
      <c r="A63" s="66">
        <f ca="1">Exceedance!U63</f>
        <v>44621</v>
      </c>
      <c r="B63" s="254">
        <v>12.092686224817662</v>
      </c>
      <c r="C63" s="254">
        <v>12.092686224817662</v>
      </c>
      <c r="D63" s="254">
        <v>12.092686224817662</v>
      </c>
      <c r="E63">
        <v>22.230825012470373</v>
      </c>
      <c r="F63">
        <v>11.187401937633371</v>
      </c>
      <c r="G63">
        <v>9.7365662791792609</v>
      </c>
      <c r="H63">
        <v>12.579995195962766</v>
      </c>
      <c r="I63">
        <v>9.5520253976802163</v>
      </c>
      <c r="J63">
        <v>9.8546540515220098</v>
      </c>
      <c r="K63">
        <v>9.7149068874526296</v>
      </c>
      <c r="L63">
        <v>12.104706428124187</v>
      </c>
      <c r="M63">
        <v>13.635850428276457</v>
      </c>
      <c r="N63">
        <v>15.629543234362165</v>
      </c>
      <c r="O63">
        <v>13.289473213840589</v>
      </c>
      <c r="P63">
        <v>13.315603934124995</v>
      </c>
      <c r="Q63">
        <v>13.32750792892119</v>
      </c>
      <c r="R63">
        <v>11.159448017720281</v>
      </c>
      <c r="S63">
        <v>9.9244171238900094</v>
      </c>
      <c r="T63">
        <v>9.9010156841444612</v>
      </c>
      <c r="U63">
        <v>7.0841240374921162</v>
      </c>
      <c r="V63">
        <v>4.7907777498783366</v>
      </c>
      <c r="W63">
        <v>3.1110931872696317</v>
      </c>
      <c r="X63">
        <v>7.9057900197665063</v>
      </c>
      <c r="Y63">
        <v>8.9463733697564081</v>
      </c>
      <c r="Z63">
        <v>17.089089132910981</v>
      </c>
      <c r="AA63">
        <v>6.4715038174924828</v>
      </c>
      <c r="AB63">
        <v>14.723469074778178</v>
      </c>
      <c r="AC63">
        <v>8.5949441440898973</v>
      </c>
      <c r="AD63">
        <v>10.563211687353471</v>
      </c>
      <c r="AE63">
        <v>12.66494899904481</v>
      </c>
      <c r="AF63">
        <v>5.5945153340223692</v>
      </c>
      <c r="AG63">
        <v>5.0770885739598093</v>
      </c>
      <c r="AH63">
        <v>13.152141761679591</v>
      </c>
      <c r="AI63">
        <v>8.6605612861372485</v>
      </c>
      <c r="AJ63">
        <v>5.5173652904849622</v>
      </c>
      <c r="AK63">
        <v>11.137753569093078</v>
      </c>
      <c r="AL63">
        <v>8.2633743378152111</v>
      </c>
      <c r="AM63">
        <v>14.749599795062522</v>
      </c>
    </row>
    <row r="64" spans="1:39" x14ac:dyDescent="0.25">
      <c r="A64" s="66" t="str">
        <f ca="1">Exceedance!U64</f>
        <v/>
      </c>
      <c r="B64" s="254">
        <v>8.1877031384715284</v>
      </c>
      <c r="C64" s="254">
        <v>8.1877031384715284</v>
      </c>
      <c r="D64" s="254">
        <v>8.1877031384715284</v>
      </c>
      <c r="E64">
        <v>20.222720407798089</v>
      </c>
      <c r="F64">
        <v>10.901494605509587</v>
      </c>
      <c r="G64">
        <v>9.4967002679066095</v>
      </c>
      <c r="H64">
        <v>14.358208768023639</v>
      </c>
      <c r="I64">
        <v>9.2433776688635767</v>
      </c>
      <c r="J64">
        <v>10.729254137322243</v>
      </c>
      <c r="K64">
        <v>10.48043072127839</v>
      </c>
      <c r="L64">
        <v>11.827132523801303</v>
      </c>
      <c r="M64">
        <v>11.025918141612248</v>
      </c>
      <c r="N64">
        <v>11.083887955337417</v>
      </c>
      <c r="O64">
        <v>9.8659980238707838</v>
      </c>
      <c r="P64">
        <v>9.7682157625604145</v>
      </c>
      <c r="Q64">
        <v>7.1770091206160851</v>
      </c>
      <c r="R64">
        <v>9.9357675501435239</v>
      </c>
      <c r="S64">
        <v>8.8831984692904378</v>
      </c>
      <c r="T64">
        <v>9.1665497777770462</v>
      </c>
      <c r="U64">
        <v>10.395841504204416</v>
      </c>
      <c r="V64">
        <v>8.9835223535209767</v>
      </c>
      <c r="W64">
        <v>3.8030476275432523</v>
      </c>
      <c r="X64">
        <v>8.4256049082508273</v>
      </c>
      <c r="Y64">
        <v>9.260356922951571</v>
      </c>
      <c r="Z64">
        <v>7.6134928785204616</v>
      </c>
      <c r="AA64">
        <v>5.939662257200097</v>
      </c>
      <c r="AB64">
        <v>6.42956633734926</v>
      </c>
      <c r="AC64">
        <v>8.3948526523274509</v>
      </c>
      <c r="AD64">
        <v>7.422026934543382</v>
      </c>
      <c r="AE64">
        <v>9.9289416950789171</v>
      </c>
      <c r="AF64">
        <v>9.9659894512306408</v>
      </c>
      <c r="AG64">
        <v>9.3783577813674892</v>
      </c>
      <c r="AH64">
        <v>8.5395695205749611</v>
      </c>
      <c r="AI64">
        <v>9.5396419189645325</v>
      </c>
      <c r="AJ64">
        <v>10.846455383172286</v>
      </c>
      <c r="AK64">
        <v>11.967736975239447</v>
      </c>
      <c r="AL64">
        <v>11.26482623897566</v>
      </c>
      <c r="AM64">
        <v>11.26482623897566</v>
      </c>
    </row>
    <row r="65" spans="1:39" x14ac:dyDescent="0.25">
      <c r="A65" s="66" t="str">
        <f ca="1">Exceedance!U65</f>
        <v/>
      </c>
      <c r="B65" s="254">
        <v>51.189109824526405</v>
      </c>
      <c r="C65" s="254">
        <v>51.189109824522959</v>
      </c>
      <c r="D65" s="254">
        <v>51.189109824526405</v>
      </c>
      <c r="E65">
        <v>61.389512633330973</v>
      </c>
      <c r="F65">
        <v>61.389512633330973</v>
      </c>
      <c r="G65">
        <v>21.904107267912039</v>
      </c>
      <c r="H65">
        <v>34.212729510453642</v>
      </c>
      <c r="I65">
        <v>17.878837962019652</v>
      </c>
      <c r="J65">
        <v>31.225744913501387</v>
      </c>
      <c r="K65">
        <v>36.31732594285765</v>
      </c>
      <c r="L65">
        <v>61.389512633330973</v>
      </c>
      <c r="M65">
        <v>43.212446405376014</v>
      </c>
      <c r="N65">
        <v>57.814700807480925</v>
      </c>
      <c r="O65">
        <v>61.126746982007852</v>
      </c>
      <c r="P65">
        <v>61.389512633330973</v>
      </c>
      <c r="Q65">
        <v>36.759203999382322</v>
      </c>
      <c r="R65">
        <v>36.086264514087546</v>
      </c>
      <c r="S65">
        <v>50.380309265392349</v>
      </c>
      <c r="T65">
        <v>41.823942111210108</v>
      </c>
      <c r="U65">
        <v>20.002467763267823</v>
      </c>
      <c r="V65">
        <v>18.794540911501514</v>
      </c>
      <c r="W65">
        <v>15.408792022335245</v>
      </c>
      <c r="X65">
        <v>50.405039418809402</v>
      </c>
      <c r="Y65">
        <v>43.57219977432797</v>
      </c>
      <c r="Z65">
        <v>46.15923776966909</v>
      </c>
      <c r="AA65">
        <v>60.615936045886201</v>
      </c>
      <c r="AB65">
        <v>61.389512633330973</v>
      </c>
      <c r="AC65">
        <v>22.43260424090742</v>
      </c>
      <c r="AD65">
        <v>58.046849023939188</v>
      </c>
      <c r="AE65">
        <v>17.224505507052424</v>
      </c>
      <c r="AF65">
        <v>16.26131914463474</v>
      </c>
      <c r="AG65">
        <v>36.439550632422005</v>
      </c>
      <c r="AH65">
        <v>37.840032463074927</v>
      </c>
      <c r="AI65">
        <v>18.454404644721794</v>
      </c>
      <c r="AJ65">
        <v>36.430942858976778</v>
      </c>
      <c r="AK65">
        <v>42.192859899340938</v>
      </c>
      <c r="AL65">
        <v>60.640010613001436</v>
      </c>
      <c r="AM65">
        <v>60.640010613001849</v>
      </c>
    </row>
    <row r="66" spans="1:39" x14ac:dyDescent="0.25">
      <c r="A66" s="66" t="str">
        <f ca="1">Exceedance!U66</f>
        <v/>
      </c>
      <c r="B66" s="254">
        <v>16.802106283140439</v>
      </c>
      <c r="C66" s="254">
        <v>16.802106283140439</v>
      </c>
      <c r="D66" s="254">
        <v>16.802106283140439</v>
      </c>
      <c r="E66">
        <v>62.761812729452096</v>
      </c>
      <c r="F66">
        <v>23.97734723994391</v>
      </c>
      <c r="G66">
        <v>13.937852497254912</v>
      </c>
      <c r="H66">
        <v>17.214991189464868</v>
      </c>
      <c r="I66">
        <v>13.449888942968471</v>
      </c>
      <c r="J66">
        <v>7.4711778665058652</v>
      </c>
      <c r="K66">
        <v>11.799770365176219</v>
      </c>
      <c r="L66">
        <v>62.761812729452096</v>
      </c>
      <c r="M66">
        <v>13.648994976734146</v>
      </c>
      <c r="N66">
        <v>51.133185341127735</v>
      </c>
      <c r="O66">
        <v>27.756004529480411</v>
      </c>
      <c r="P66">
        <v>62.761812729452096</v>
      </c>
      <c r="Q66">
        <v>8.4593447482078901</v>
      </c>
      <c r="R66">
        <v>43.86662812025925</v>
      </c>
      <c r="S66">
        <v>16.000192843984777</v>
      </c>
      <c r="T66">
        <v>13.054238283124844</v>
      </c>
      <c r="U66">
        <v>23.683833046086793</v>
      </c>
      <c r="V66">
        <v>13.016346271024954</v>
      </c>
      <c r="W66">
        <v>14.943700385987091</v>
      </c>
      <c r="X66">
        <v>22.904118066664953</v>
      </c>
      <c r="Y66">
        <v>13.592152143486754</v>
      </c>
      <c r="Z66">
        <v>5.7473533978224358</v>
      </c>
      <c r="AA66">
        <v>62.179392285970692</v>
      </c>
      <c r="AB66">
        <v>20.666775061343358</v>
      </c>
      <c r="AC66">
        <v>7.4904108048518827</v>
      </c>
      <c r="AD66">
        <v>13.621519053374966</v>
      </c>
      <c r="AE66">
        <v>24.28623934434118</v>
      </c>
      <c r="AF66">
        <v>16.575124133495699</v>
      </c>
      <c r="AG66">
        <v>5.4963052361967133</v>
      </c>
      <c r="AH66">
        <v>26.192327739578513</v>
      </c>
      <c r="AI66">
        <v>17.503984951476031</v>
      </c>
      <c r="AJ66">
        <v>4.6156278452215176</v>
      </c>
      <c r="AK66">
        <v>29.02777207996203</v>
      </c>
      <c r="AL66">
        <v>62.761812729426701</v>
      </c>
      <c r="AM66">
        <v>62.761812729426701</v>
      </c>
    </row>
    <row r="67" spans="1:39" x14ac:dyDescent="0.25">
      <c r="A67" s="66" t="str">
        <f ca="1">Exceedance!U67</f>
        <v/>
      </c>
      <c r="B67" s="254">
        <v>37.273219337874231</v>
      </c>
      <c r="C67" s="254">
        <v>37.273219337874224</v>
      </c>
      <c r="D67" s="254">
        <v>37.273219337874231</v>
      </c>
      <c r="E67">
        <v>51.242425934000629</v>
      </c>
      <c r="F67">
        <v>32.311719261525838</v>
      </c>
      <c r="G67">
        <v>29.848859134866785</v>
      </c>
      <c r="H67">
        <v>30.546467677271604</v>
      </c>
      <c r="I67">
        <v>29.688628239880114</v>
      </c>
      <c r="J67">
        <v>34.827955862566441</v>
      </c>
      <c r="K67">
        <v>29.329633264102537</v>
      </c>
      <c r="L67">
        <v>55.34982919152376</v>
      </c>
      <c r="M67">
        <v>30.783650799661487</v>
      </c>
      <c r="N67">
        <v>67.770137731509678</v>
      </c>
      <c r="O67">
        <v>34.896045515205515</v>
      </c>
      <c r="P67">
        <v>53.076696132977418</v>
      </c>
      <c r="Q67">
        <v>28.084785518765209</v>
      </c>
      <c r="R67">
        <v>54.357658631854804</v>
      </c>
      <c r="S67">
        <v>31.282933810418861</v>
      </c>
      <c r="T67">
        <v>30.488508669058749</v>
      </c>
      <c r="U67">
        <v>32.387013965490787</v>
      </c>
      <c r="V67">
        <v>28.452251994696709</v>
      </c>
      <c r="W67">
        <v>29.796568222760719</v>
      </c>
      <c r="X67">
        <v>34.396918091740382</v>
      </c>
      <c r="Y67">
        <v>30.325387430455947</v>
      </c>
      <c r="Z67">
        <v>28.408110612945379</v>
      </c>
      <c r="AA67">
        <v>61.752434760588201</v>
      </c>
      <c r="AB67">
        <v>41.719543266401132</v>
      </c>
      <c r="AC67">
        <v>29.674033009099212</v>
      </c>
      <c r="AD67">
        <v>62.014743596185383</v>
      </c>
      <c r="AE67">
        <v>30.915087628746711</v>
      </c>
      <c r="AF67">
        <v>27.943779066324488</v>
      </c>
      <c r="AG67">
        <v>28.692873656127961</v>
      </c>
      <c r="AH67">
        <v>34.206223721571618</v>
      </c>
      <c r="AI67">
        <v>29.051532540501828</v>
      </c>
      <c r="AJ67">
        <v>24.658175703796918</v>
      </c>
      <c r="AK67">
        <v>62.246786027688607</v>
      </c>
      <c r="AL67">
        <v>67.770137731509678</v>
      </c>
      <c r="AM67">
        <v>67.770137731509678</v>
      </c>
    </row>
    <row r="68" spans="1:39" x14ac:dyDescent="0.25">
      <c r="A68" s="66" t="str">
        <f ca="1">Exceedance!U68</f>
        <v/>
      </c>
      <c r="B68" s="254">
        <v>36.849158163265599</v>
      </c>
      <c r="C68" s="254">
        <v>36.849158163265599</v>
      </c>
      <c r="D68" s="254">
        <v>36.849158163265599</v>
      </c>
      <c r="E68">
        <v>37.529385376244527</v>
      </c>
      <c r="F68">
        <v>37.255490047460619</v>
      </c>
      <c r="G68">
        <v>29.61241077490223</v>
      </c>
      <c r="H68">
        <v>29.722425545432898</v>
      </c>
      <c r="I68">
        <v>29.777301225162113</v>
      </c>
      <c r="J68">
        <v>38.089085328870134</v>
      </c>
      <c r="K68">
        <v>28.937754270609858</v>
      </c>
      <c r="L68">
        <v>37.568508169970997</v>
      </c>
      <c r="M68">
        <v>30.688104596313103</v>
      </c>
      <c r="N68">
        <v>35.535230474881985</v>
      </c>
      <c r="O68">
        <v>38.203023938911009</v>
      </c>
      <c r="P68">
        <v>36.379726870630712</v>
      </c>
      <c r="Q68">
        <v>37.361986413835204</v>
      </c>
      <c r="R68">
        <v>35.027720084470673</v>
      </c>
      <c r="S68">
        <v>29.748810722357362</v>
      </c>
      <c r="T68">
        <v>29.856742845189984</v>
      </c>
      <c r="U68">
        <v>27.805785489225865</v>
      </c>
      <c r="V68">
        <v>27.62880509894876</v>
      </c>
      <c r="W68">
        <v>29.470961850110026</v>
      </c>
      <c r="X68">
        <v>37.754047905587512</v>
      </c>
      <c r="Y68">
        <v>29.366115981459906</v>
      </c>
      <c r="Z68">
        <v>29.270690769621861</v>
      </c>
      <c r="AA68">
        <v>36.483856262454445</v>
      </c>
      <c r="AB68">
        <v>37.747691003766313</v>
      </c>
      <c r="AC68">
        <v>29.344425506298933</v>
      </c>
      <c r="AD68">
        <v>36.981719038664174</v>
      </c>
      <c r="AE68">
        <v>28.121209898714362</v>
      </c>
      <c r="AF68">
        <v>26.638284484736506</v>
      </c>
      <c r="AG68">
        <v>28.568017514905872</v>
      </c>
      <c r="AH68">
        <v>38.095516231798264</v>
      </c>
      <c r="AI68">
        <v>28.832676697921649</v>
      </c>
      <c r="AJ68">
        <v>35.1040220718548</v>
      </c>
      <c r="AK68">
        <v>36.687144342123574</v>
      </c>
      <c r="AL68">
        <v>34.325053671516606</v>
      </c>
      <c r="AM68">
        <v>34.325053671516478</v>
      </c>
    </row>
    <row r="69" spans="1:39" x14ac:dyDescent="0.25">
      <c r="A69" s="66" t="str">
        <f ca="1">Exceedance!U69</f>
        <v/>
      </c>
      <c r="B69" s="254">
        <v>37.121179421034263</v>
      </c>
      <c r="C69" s="254">
        <v>37.121179421034263</v>
      </c>
      <c r="D69" s="254">
        <v>37.121179421034263</v>
      </c>
      <c r="E69">
        <v>35.565007673401254</v>
      </c>
      <c r="F69">
        <v>37.078169453798111</v>
      </c>
      <c r="G69">
        <v>22.50887141719048</v>
      </c>
      <c r="H69">
        <v>23.428099301545785</v>
      </c>
      <c r="I69">
        <v>23.614467709617614</v>
      </c>
      <c r="J69">
        <v>37.54799955890369</v>
      </c>
      <c r="K69">
        <v>23.37952895180959</v>
      </c>
      <c r="L69">
        <v>37.109390025992504</v>
      </c>
      <c r="M69">
        <v>32.293426468800781</v>
      </c>
      <c r="N69">
        <v>37.24986509997121</v>
      </c>
      <c r="O69">
        <v>37.0398473035603</v>
      </c>
      <c r="P69">
        <v>35.681519830039932</v>
      </c>
      <c r="Q69">
        <v>36.913459382584342</v>
      </c>
      <c r="R69">
        <v>36.391522834102894</v>
      </c>
      <c r="S69">
        <v>23.456149317260806</v>
      </c>
      <c r="T69">
        <v>23.828712271112263</v>
      </c>
      <c r="U69">
        <v>21.231558148643771</v>
      </c>
      <c r="V69">
        <v>20.063613162468322</v>
      </c>
      <c r="W69">
        <v>21.411135507855189</v>
      </c>
      <c r="X69">
        <v>37.552502423049937</v>
      </c>
      <c r="Y69">
        <v>23.592911582185568</v>
      </c>
      <c r="Z69">
        <v>34.850490140777126</v>
      </c>
      <c r="AA69">
        <v>36.746742977783548</v>
      </c>
      <c r="AB69">
        <v>37.333839917966657</v>
      </c>
      <c r="AC69">
        <v>33.663191421242416</v>
      </c>
      <c r="AD69">
        <v>37.017080785835851</v>
      </c>
      <c r="AE69">
        <v>22.248664041150882</v>
      </c>
      <c r="AF69">
        <v>19.905721891887453</v>
      </c>
      <c r="AG69">
        <v>22.149197189448127</v>
      </c>
      <c r="AH69">
        <v>37.560785167130916</v>
      </c>
      <c r="AI69">
        <v>22.661411138942103</v>
      </c>
      <c r="AJ69">
        <v>35.159852226428669</v>
      </c>
      <c r="AK69">
        <v>37.586618181434012</v>
      </c>
      <c r="AL69">
        <v>36.18042877624594</v>
      </c>
      <c r="AM69">
        <v>36.18042877624594</v>
      </c>
    </row>
    <row r="70" spans="1:39" x14ac:dyDescent="0.25">
      <c r="A70" s="66" t="str">
        <f ca="1">Exceedance!U70</f>
        <v/>
      </c>
      <c r="B70" s="254"/>
      <c r="C70" s="254"/>
      <c r="D70" s="254"/>
    </row>
    <row r="71" spans="1:39" x14ac:dyDescent="0.25">
      <c r="A71" s="66" t="str">
        <f ca="1">Exceedance!U71</f>
        <v/>
      </c>
      <c r="B71" s="254"/>
      <c r="C71" s="254"/>
      <c r="D71" s="254"/>
    </row>
    <row r="72" spans="1:39" x14ac:dyDescent="0.25">
      <c r="A72" s="66" t="str">
        <f ca="1">Exceedance!U72</f>
        <v/>
      </c>
      <c r="B72" s="254"/>
      <c r="C72" s="254"/>
      <c r="D72" s="254"/>
    </row>
    <row r="73" spans="1:39" x14ac:dyDescent="0.25">
      <c r="A73" s="66" t="str">
        <f ca="1">Exceedance!U73</f>
        <v/>
      </c>
      <c r="B73" s="254"/>
      <c r="C73" s="254"/>
      <c r="D73" s="254"/>
    </row>
    <row r="74" spans="1:39" x14ac:dyDescent="0.25">
      <c r="A74" s="66" t="str">
        <f ca="1">Exceedance!U74</f>
        <v/>
      </c>
      <c r="B74" s="254"/>
      <c r="C74" s="254"/>
      <c r="D74" s="254"/>
    </row>
    <row r="75" spans="1:39" x14ac:dyDescent="0.25">
      <c r="A75" s="66" t="str">
        <f ca="1">Exceedance!U75</f>
        <v/>
      </c>
      <c r="B75" s="254"/>
      <c r="C75" s="254"/>
      <c r="D75" s="254"/>
    </row>
    <row r="76" spans="1:39" x14ac:dyDescent="0.25">
      <c r="A76" s="66" t="str">
        <f ca="1">Exceedance!U76</f>
        <v/>
      </c>
      <c r="B76" s="254"/>
      <c r="C76" s="254"/>
      <c r="D76" s="254"/>
    </row>
    <row r="77" spans="1:39" x14ac:dyDescent="0.25">
      <c r="A77" s="66" t="str">
        <f ca="1">Exceedance!U77</f>
        <v/>
      </c>
      <c r="B77" s="254"/>
      <c r="C77" s="254"/>
      <c r="D77" s="254"/>
    </row>
    <row r="78" spans="1:39" x14ac:dyDescent="0.25">
      <c r="A78" s="66" t="str">
        <f ca="1">Exceedance!U78</f>
        <v/>
      </c>
      <c r="B78" s="254"/>
      <c r="C78" s="254"/>
      <c r="D78" s="254"/>
    </row>
    <row r="79" spans="1:39" x14ac:dyDescent="0.25">
      <c r="A79" s="66" t="str">
        <f ca="1">Exceedance!U79</f>
        <v/>
      </c>
      <c r="B79" s="254"/>
      <c r="C79" s="254"/>
      <c r="D79" s="254"/>
    </row>
    <row r="80" spans="1:39" x14ac:dyDescent="0.25">
      <c r="A80" s="66" t="str">
        <f ca="1">Exceedance!U80</f>
        <v/>
      </c>
      <c r="B80" s="254"/>
      <c r="C80" s="254"/>
      <c r="D80" s="254"/>
    </row>
    <row r="81" spans="1:4" x14ac:dyDescent="0.25">
      <c r="A81" s="66" t="str">
        <f ca="1">Exceedance!U81</f>
        <v/>
      </c>
      <c r="B81" s="254"/>
      <c r="C81" s="254"/>
      <c r="D81" s="254"/>
    </row>
    <row r="82" spans="1:4" x14ac:dyDescent="0.25">
      <c r="A82" s="66" t="str">
        <f ca="1">Exceedance!U82</f>
        <v/>
      </c>
      <c r="B82" s="254"/>
      <c r="C82" s="254"/>
      <c r="D82" s="254"/>
    </row>
    <row r="83" spans="1:4" x14ac:dyDescent="0.25">
      <c r="A83" s="66" t="str">
        <f ca="1">Exceedance!U83</f>
        <v/>
      </c>
      <c r="B83" s="254"/>
      <c r="C83" s="254"/>
      <c r="D83" s="254"/>
    </row>
    <row r="84" spans="1:4" x14ac:dyDescent="0.25">
      <c r="A84" s="66" t="str">
        <f ca="1">Exceedance!U84</f>
        <v/>
      </c>
      <c r="B84" s="254"/>
      <c r="C84" s="254"/>
      <c r="D84" s="254"/>
    </row>
    <row r="85" spans="1:4" x14ac:dyDescent="0.25">
      <c r="A85" s="66" t="str">
        <f ca="1">Exceedance!U85</f>
        <v/>
      </c>
      <c r="B85" s="254"/>
      <c r="C85" s="254"/>
      <c r="D85" s="254"/>
    </row>
    <row r="86" spans="1:4" x14ac:dyDescent="0.25">
      <c r="A86" s="66" t="str">
        <f ca="1">Exceedance!U86</f>
        <v/>
      </c>
      <c r="B86" s="254"/>
      <c r="C86" s="254"/>
      <c r="D86" s="254"/>
    </row>
    <row r="87" spans="1:4" x14ac:dyDescent="0.25">
      <c r="A87" s="66" t="str">
        <f ca="1">Exceedance!U87</f>
        <v/>
      </c>
      <c r="B87" s="254"/>
      <c r="C87" s="254"/>
      <c r="D87" s="254"/>
    </row>
    <row r="88" spans="1:4" x14ac:dyDescent="0.25">
      <c r="A88" s="66" t="str">
        <f ca="1">Exceedance!U88</f>
        <v/>
      </c>
      <c r="B88" s="254"/>
      <c r="C88" s="254"/>
      <c r="D88" s="254"/>
    </row>
    <row r="89" spans="1:4" x14ac:dyDescent="0.25">
      <c r="A89" s="66" t="str">
        <f ca="1">Exceedance!U89</f>
        <v/>
      </c>
      <c r="B89" s="254"/>
      <c r="C89" s="254"/>
      <c r="D89" s="254"/>
    </row>
    <row r="90" spans="1:4" x14ac:dyDescent="0.25">
      <c r="A90" s="66" t="str">
        <f ca="1">Exceedance!U90</f>
        <v/>
      </c>
      <c r="B90" s="254"/>
      <c r="C90" s="254"/>
      <c r="D90" s="254"/>
    </row>
    <row r="91" spans="1:4" x14ac:dyDescent="0.25">
      <c r="A91" s="66" t="str">
        <f ca="1">Exceedance!U91</f>
        <v/>
      </c>
      <c r="B91" s="254"/>
      <c r="C91" s="254"/>
      <c r="D91" s="254"/>
    </row>
    <row r="92" spans="1:4" x14ac:dyDescent="0.25">
      <c r="A92" s="66" t="str">
        <f ca="1">Exceedance!U92</f>
        <v/>
      </c>
      <c r="B92" s="254"/>
      <c r="C92" s="254"/>
      <c r="D92" s="254"/>
    </row>
    <row r="93" spans="1:4" x14ac:dyDescent="0.25">
      <c r="A93" s="66" t="str">
        <f ca="1">Exceedance!U93</f>
        <v/>
      </c>
      <c r="B93" s="254"/>
      <c r="C93" s="254"/>
      <c r="D93" s="254"/>
    </row>
    <row r="94" spans="1:4" x14ac:dyDescent="0.25">
      <c r="A94" s="66" t="str">
        <f ca="1">Exceedance!U94</f>
        <v/>
      </c>
      <c r="B94" s="254"/>
      <c r="C94" s="254"/>
      <c r="D94" s="254"/>
    </row>
    <row r="95" spans="1:4" x14ac:dyDescent="0.25">
      <c r="A95" s="66" t="str">
        <f ca="1">Exceedance!U95</f>
        <v/>
      </c>
      <c r="B95" s="254"/>
      <c r="C95" s="254"/>
      <c r="D95" s="254"/>
    </row>
    <row r="96" spans="1:4" x14ac:dyDescent="0.25">
      <c r="A96" s="66" t="str">
        <f ca="1">Exceedance!U96</f>
        <v/>
      </c>
      <c r="B96" s="254"/>
      <c r="C96" s="254"/>
      <c r="D96" s="254"/>
    </row>
    <row r="97" spans="1:4" x14ac:dyDescent="0.25">
      <c r="A97" s="66" t="str">
        <f ca="1">Exceedance!U97</f>
        <v/>
      </c>
      <c r="B97" s="254"/>
      <c r="C97" s="254"/>
      <c r="D97" s="254"/>
    </row>
    <row r="98" spans="1:4" x14ac:dyDescent="0.25">
      <c r="A98" s="66" t="str">
        <f ca="1">Exceedance!U98</f>
        <v/>
      </c>
      <c r="B98" s="254"/>
      <c r="C98" s="254"/>
      <c r="D98" s="254"/>
    </row>
    <row r="99" spans="1:4" x14ac:dyDescent="0.25">
      <c r="A99" s="66" t="str">
        <f ca="1">Exceedance!U99</f>
        <v/>
      </c>
      <c r="B99" s="254"/>
      <c r="C99" s="254"/>
      <c r="D99" s="254"/>
    </row>
    <row r="100" spans="1:4" x14ac:dyDescent="0.25">
      <c r="A100" s="66" t="str">
        <f ca="1">Exceedance!U100</f>
        <v/>
      </c>
      <c r="B100" s="254"/>
      <c r="C100" s="254"/>
      <c r="D100" s="254"/>
    </row>
  </sheetData>
  <mergeCells count="1">
    <mergeCell ref="E1:AE1"/>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theme="9" tint="0.39997558519241921"/>
  </sheetPr>
  <dimension ref="A1:BD100"/>
  <sheetViews>
    <sheetView zoomScale="80" zoomScaleNormal="80" workbookViewId="0">
      <selection activeCell="B4" sqref="B4:AM69"/>
    </sheetView>
  </sheetViews>
  <sheetFormatPr defaultRowHeight="15" x14ac:dyDescent="0.25"/>
  <cols>
    <col min="1" max="1" width="8.85546875" style="104"/>
    <col min="2" max="4" width="9.140625" style="255"/>
  </cols>
  <sheetData>
    <row r="1" spans="1:56" s="104" customFormat="1" x14ac:dyDescent="0.25">
      <c r="A1" s="18"/>
      <c r="B1" s="259"/>
      <c r="C1" s="259"/>
      <c r="D1" s="259"/>
      <c r="E1" s="741" t="s">
        <v>228</v>
      </c>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04">
        <v>2007</v>
      </c>
      <c r="AF2" s="104">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126.13032740882738</v>
      </c>
      <c r="C4" s="273">
        <v>129.12396694214868</v>
      </c>
      <c r="D4" s="273">
        <v>129.12396694214868</v>
      </c>
      <c r="E4">
        <v>129.12396694214868</v>
      </c>
      <c r="F4">
        <v>119.82932740882738</v>
      </c>
      <c r="G4">
        <v>112.27932740882738</v>
      </c>
      <c r="H4">
        <v>118.36332740882742</v>
      </c>
      <c r="I4">
        <v>129.12396694214868</v>
      </c>
      <c r="J4">
        <v>129.12396694214868</v>
      </c>
      <c r="K4">
        <v>129.12396694214868</v>
      </c>
      <c r="L4">
        <v>129.12396694214868</v>
      </c>
      <c r="M4">
        <v>129.12396694214868</v>
      </c>
      <c r="N4">
        <v>129.12396694214868</v>
      </c>
      <c r="O4">
        <v>110.81732740882738</v>
      </c>
      <c r="P4">
        <v>129.12396694214868</v>
      </c>
      <c r="Q4">
        <v>129.12396694214868</v>
      </c>
      <c r="R4">
        <v>129.12396694214868</v>
      </c>
      <c r="S4">
        <v>121.77532740882739</v>
      </c>
      <c r="T4">
        <v>128.15532740882742</v>
      </c>
      <c r="U4">
        <v>126.35232740882738</v>
      </c>
      <c r="V4">
        <v>129.12396694214868</v>
      </c>
      <c r="W4">
        <v>129.12396694214868</v>
      </c>
      <c r="X4">
        <v>129.12396694214868</v>
      </c>
      <c r="Y4">
        <v>129.12396694214868</v>
      </c>
      <c r="Z4">
        <v>129.12396694214868</v>
      </c>
      <c r="AA4">
        <v>129.12396694214868</v>
      </c>
      <c r="AB4">
        <v>129.12396694214868</v>
      </c>
      <c r="AC4">
        <v>129.12396694214868</v>
      </c>
      <c r="AD4">
        <v>129.12396694214868</v>
      </c>
      <c r="AE4">
        <v>129.12396694214866</v>
      </c>
      <c r="AF4">
        <v>129.12396694214868</v>
      </c>
      <c r="AG4">
        <v>129.12396694214868</v>
      </c>
      <c r="AH4">
        <v>129.12396694214868</v>
      </c>
      <c r="AI4">
        <v>129.12396694214868</v>
      </c>
      <c r="AJ4">
        <v>129.12396694214868</v>
      </c>
      <c r="AK4">
        <v>129.0503274088274</v>
      </c>
      <c r="AL4">
        <v>129.12396694214868</v>
      </c>
      <c r="AM4">
        <v>129.12396694214868</v>
      </c>
    </row>
    <row r="5" spans="1:56" x14ac:dyDescent="0.25">
      <c r="A5" s="21">
        <f ca="1">Exceedance!U5</f>
        <v>42856</v>
      </c>
      <c r="B5" s="273">
        <v>280.03522189672213</v>
      </c>
      <c r="C5" s="273">
        <v>459.40931427994894</v>
      </c>
      <c r="D5" s="273">
        <v>395.76698842965902</v>
      </c>
      <c r="E5">
        <v>429.66698842965894</v>
      </c>
      <c r="F5">
        <v>231.56022189672214</v>
      </c>
      <c r="G5">
        <v>460.14878181803272</v>
      </c>
      <c r="H5">
        <v>472.43722189672224</v>
      </c>
      <c r="I5">
        <v>468.48194119842708</v>
      </c>
      <c r="J5">
        <v>377.18498842965892</v>
      </c>
      <c r="K5">
        <v>411.39998842965912</v>
      </c>
      <c r="L5">
        <v>416.06698842965903</v>
      </c>
      <c r="M5">
        <v>334.55825469156935</v>
      </c>
      <c r="N5">
        <v>485.73178181803269</v>
      </c>
      <c r="O5">
        <v>462.70198842965908</v>
      </c>
      <c r="P5">
        <v>482.44862795884768</v>
      </c>
      <c r="Q5">
        <v>365.30598842965901</v>
      </c>
      <c r="R5">
        <v>412.70394717309028</v>
      </c>
      <c r="S5">
        <v>397.44278181803287</v>
      </c>
      <c r="T5">
        <v>398.07722189672228</v>
      </c>
      <c r="U5">
        <v>392.92098842965902</v>
      </c>
      <c r="V5">
        <v>411.83198842965902</v>
      </c>
      <c r="W5">
        <v>409.72378181803265</v>
      </c>
      <c r="X5">
        <v>423.47598842965897</v>
      </c>
      <c r="Y5">
        <v>537.96701012899098</v>
      </c>
      <c r="Z5">
        <v>261.54995637166172</v>
      </c>
      <c r="AA5">
        <v>395.76698842965897</v>
      </c>
      <c r="AB5">
        <v>472.85510388053035</v>
      </c>
      <c r="AC5">
        <v>416.85598842965896</v>
      </c>
      <c r="AD5">
        <v>358.90626267935988</v>
      </c>
      <c r="AE5">
        <v>454.1918526612144</v>
      </c>
      <c r="AF5">
        <v>438.27698842965896</v>
      </c>
      <c r="AG5">
        <v>448.14550594159942</v>
      </c>
      <c r="AH5">
        <v>466.34698842965906</v>
      </c>
      <c r="AI5">
        <v>440.37278181803271</v>
      </c>
      <c r="AJ5">
        <v>406.69260970526079</v>
      </c>
      <c r="AK5">
        <v>374.74698842965904</v>
      </c>
      <c r="AL5">
        <v>422.005988429659</v>
      </c>
      <c r="AM5">
        <v>419.51878181803261</v>
      </c>
    </row>
    <row r="6" spans="1:56" x14ac:dyDescent="0.25">
      <c r="A6" s="21">
        <f ca="1">Exceedance!U6</f>
        <v>42887</v>
      </c>
      <c r="B6" s="273">
        <v>186.18217192370696</v>
      </c>
      <c r="C6" s="273">
        <v>339.26217191799998</v>
      </c>
      <c r="D6" s="273">
        <v>202.27308344445052</v>
      </c>
      <c r="E6">
        <v>204.18486564661583</v>
      </c>
      <c r="F6">
        <v>200.05317192370691</v>
      </c>
      <c r="G6">
        <v>162.28529279859853</v>
      </c>
      <c r="H6">
        <v>389.25617192370703</v>
      </c>
      <c r="I6">
        <v>288.91517191988021</v>
      </c>
      <c r="J6">
        <v>264.64432177081142</v>
      </c>
      <c r="K6">
        <v>145.82522680123901</v>
      </c>
      <c r="L6">
        <v>119.75871756801816</v>
      </c>
      <c r="M6">
        <v>81.591313837693662</v>
      </c>
      <c r="N6">
        <v>317.99498232680634</v>
      </c>
      <c r="O6">
        <v>81.614954425650836</v>
      </c>
      <c r="P6">
        <v>140.93517191663574</v>
      </c>
      <c r="Q6">
        <v>211.43897229775436</v>
      </c>
      <c r="R6">
        <v>216.51117191757635</v>
      </c>
      <c r="S6">
        <v>426.41130197236424</v>
      </c>
      <c r="T6">
        <v>151.81517192370686</v>
      </c>
      <c r="U6">
        <v>261.70201796805765</v>
      </c>
      <c r="V6">
        <v>81.605507547945763</v>
      </c>
      <c r="W6">
        <v>436.28654223842193</v>
      </c>
      <c r="X6">
        <v>96.522733394239722</v>
      </c>
      <c r="Y6">
        <v>212.58617191936528</v>
      </c>
      <c r="Z6">
        <v>116.97317192058559</v>
      </c>
      <c r="AA6">
        <v>182.82377279133209</v>
      </c>
      <c r="AB6">
        <v>173.76417191743383</v>
      </c>
      <c r="AC6">
        <v>120.88224479024412</v>
      </c>
      <c r="AD6">
        <v>119.88117191834669</v>
      </c>
      <c r="AE6">
        <v>238.6821719207455</v>
      </c>
      <c r="AF6">
        <v>94.642731163285859</v>
      </c>
      <c r="AG6">
        <v>181.97517192016514</v>
      </c>
      <c r="AH6">
        <v>81.608975861102692</v>
      </c>
      <c r="AI6">
        <v>280.35885980379618</v>
      </c>
      <c r="AJ6">
        <v>81.596617512150502</v>
      </c>
      <c r="AK6">
        <v>286.21845222314715</v>
      </c>
      <c r="AL6">
        <v>136.19191581778102</v>
      </c>
      <c r="AM6">
        <v>415.62347296651626</v>
      </c>
    </row>
    <row r="7" spans="1:56" x14ac:dyDescent="0.25">
      <c r="A7" s="21">
        <f ca="1">Exceedance!U7</f>
        <v>42917</v>
      </c>
      <c r="B7" s="273">
        <v>141.17445255269436</v>
      </c>
      <c r="C7" s="273">
        <v>195.69445255269437</v>
      </c>
      <c r="D7" s="273">
        <v>146.37445255269222</v>
      </c>
      <c r="E7">
        <v>148.74045255270673</v>
      </c>
      <c r="F7">
        <v>191.72245255269442</v>
      </c>
      <c r="G7">
        <v>300.16145255266264</v>
      </c>
      <c r="H7">
        <v>231.20045255269437</v>
      </c>
      <c r="I7">
        <v>146.37445255269432</v>
      </c>
      <c r="J7">
        <v>184.81545255269197</v>
      </c>
      <c r="K7">
        <v>119.11045255269384</v>
      </c>
      <c r="L7">
        <v>140.66345255268865</v>
      </c>
      <c r="M7">
        <v>108.04109752058497</v>
      </c>
      <c r="N7">
        <v>187.86445255269288</v>
      </c>
      <c r="O7">
        <v>160.41560149782296</v>
      </c>
      <c r="P7">
        <v>141.57845255270774</v>
      </c>
      <c r="Q7">
        <v>170.23045255269258</v>
      </c>
      <c r="R7">
        <v>119.44245255270779</v>
      </c>
      <c r="S7">
        <v>495.85145255268895</v>
      </c>
      <c r="T7">
        <v>117.27645255269434</v>
      </c>
      <c r="U7">
        <v>163.08545255269095</v>
      </c>
      <c r="V7">
        <v>111.83216835659887</v>
      </c>
      <c r="W7">
        <v>292.85145255269418</v>
      </c>
      <c r="X7">
        <v>108.04109752058496</v>
      </c>
      <c r="Y7">
        <v>119.24945255269436</v>
      </c>
      <c r="Z7">
        <v>108.04109752058496</v>
      </c>
      <c r="AA7">
        <v>123.45845255269016</v>
      </c>
      <c r="AB7">
        <v>122.35745255270778</v>
      </c>
      <c r="AC7">
        <v>138.27145255269104</v>
      </c>
      <c r="AD7">
        <v>108.04109752058496</v>
      </c>
      <c r="AE7">
        <v>147.14445255270778</v>
      </c>
      <c r="AF7">
        <v>173.25245255268197</v>
      </c>
      <c r="AG7">
        <v>164.61345255269435</v>
      </c>
      <c r="AH7">
        <v>108.04109752058498</v>
      </c>
      <c r="AI7">
        <v>235.77245255268522</v>
      </c>
      <c r="AJ7">
        <v>108.04109752058498</v>
      </c>
      <c r="AK7">
        <v>145.98345255269356</v>
      </c>
      <c r="AL7">
        <v>133.52445255268549</v>
      </c>
      <c r="AM7">
        <v>227.73545255269016</v>
      </c>
    </row>
    <row r="8" spans="1:56" x14ac:dyDescent="0.25">
      <c r="A8" s="21">
        <f ca="1">Exceedance!U8</f>
        <v>42948</v>
      </c>
      <c r="B8" s="273">
        <v>129.12396694214866</v>
      </c>
      <c r="C8" s="273">
        <v>129.12396694214866</v>
      </c>
      <c r="D8" s="273">
        <v>129.12396694214866</v>
      </c>
      <c r="E8">
        <v>129.12396694214866</v>
      </c>
      <c r="F8">
        <v>129.12396694214866</v>
      </c>
      <c r="G8">
        <v>129.12396694214866</v>
      </c>
      <c r="H8">
        <v>129.12396694214866</v>
      </c>
      <c r="I8">
        <v>129.12396694214866</v>
      </c>
      <c r="J8">
        <v>129.12396694214866</v>
      </c>
      <c r="K8">
        <v>129.12396694214866</v>
      </c>
      <c r="L8">
        <v>129.12396694214866</v>
      </c>
      <c r="M8">
        <v>125.56510407387613</v>
      </c>
      <c r="N8">
        <v>129.12396694214866</v>
      </c>
      <c r="O8">
        <v>129.12396694214866</v>
      </c>
      <c r="P8">
        <v>129.12396694214866</v>
      </c>
      <c r="Q8">
        <v>129.12396694214866</v>
      </c>
      <c r="R8">
        <v>129.12396694214866</v>
      </c>
      <c r="S8">
        <v>141.97971928712491</v>
      </c>
      <c r="T8">
        <v>129.12396694214866</v>
      </c>
      <c r="U8">
        <v>129.12396694214866</v>
      </c>
      <c r="V8">
        <v>129.12396694214866</v>
      </c>
      <c r="W8">
        <v>129.12396694214866</v>
      </c>
      <c r="X8">
        <v>129.12396694214866</v>
      </c>
      <c r="Y8">
        <v>129.12396694214866</v>
      </c>
      <c r="Z8">
        <v>129.12396694214866</v>
      </c>
      <c r="AA8">
        <v>129.12396694214866</v>
      </c>
      <c r="AB8">
        <v>129.12396694214866</v>
      </c>
      <c r="AC8">
        <v>129.12396694214866</v>
      </c>
      <c r="AD8">
        <v>129.12396694214866</v>
      </c>
      <c r="AE8">
        <v>129.12396694214866</v>
      </c>
      <c r="AF8">
        <v>129.12396694214866</v>
      </c>
      <c r="AG8">
        <v>129.12396694214866</v>
      </c>
      <c r="AH8">
        <v>129.12396694214866</v>
      </c>
      <c r="AI8">
        <v>129.12396694214866</v>
      </c>
      <c r="AJ8">
        <v>104.96671735529574</v>
      </c>
      <c r="AK8">
        <v>129.12396694214866</v>
      </c>
      <c r="AL8">
        <v>129.12396694214866</v>
      </c>
      <c r="AM8">
        <v>129.12396694214866</v>
      </c>
    </row>
    <row r="9" spans="1:56" x14ac:dyDescent="0.25">
      <c r="A9" s="21">
        <f ca="1">Exceedance!U9</f>
        <v>42979</v>
      </c>
      <c r="B9" s="273">
        <v>129.12396694214868</v>
      </c>
      <c r="C9" s="273">
        <v>129.12396694214868</v>
      </c>
      <c r="D9" s="273">
        <v>129.12396694214868</v>
      </c>
      <c r="E9">
        <v>129.12396694214868</v>
      </c>
      <c r="F9">
        <v>129.12396694214868</v>
      </c>
      <c r="G9">
        <v>129.12396694214868</v>
      </c>
      <c r="H9">
        <v>129.12396694214868</v>
      </c>
      <c r="I9">
        <v>129.12396694214868</v>
      </c>
      <c r="J9">
        <v>129.12396694214868</v>
      </c>
      <c r="K9">
        <v>129.12396694214868</v>
      </c>
      <c r="L9">
        <v>129.12396694214868</v>
      </c>
      <c r="M9">
        <v>129.12396694214868</v>
      </c>
      <c r="N9">
        <v>129.12396694214868</v>
      </c>
      <c r="O9">
        <v>129.12396694214868</v>
      </c>
      <c r="P9">
        <v>129.12396694214868</v>
      </c>
      <c r="Q9">
        <v>129.12396694214868</v>
      </c>
      <c r="R9">
        <v>129.12396694214868</v>
      </c>
      <c r="S9">
        <v>129.12396694214868</v>
      </c>
      <c r="T9">
        <v>129.12396694214868</v>
      </c>
      <c r="U9">
        <v>129.12396694214868</v>
      </c>
      <c r="V9">
        <v>129.12396694214868</v>
      </c>
      <c r="W9">
        <v>129.12396694214868</v>
      </c>
      <c r="X9">
        <v>129.12396694214868</v>
      </c>
      <c r="Y9">
        <v>129.12396694214868</v>
      </c>
      <c r="Z9">
        <v>129.12396694214868</v>
      </c>
      <c r="AA9">
        <v>129.12396694214868</v>
      </c>
      <c r="AB9">
        <v>129.12396694214868</v>
      </c>
      <c r="AC9">
        <v>129.12396694214868</v>
      </c>
      <c r="AD9">
        <v>129.12396694214868</v>
      </c>
      <c r="AE9">
        <v>129.12396694214868</v>
      </c>
      <c r="AF9">
        <v>129.12396694214868</v>
      </c>
      <c r="AG9">
        <v>129.12396694214868</v>
      </c>
      <c r="AH9">
        <v>129.12396694214868</v>
      </c>
      <c r="AI9">
        <v>129.12396694214868</v>
      </c>
      <c r="AJ9">
        <v>121.18098313108635</v>
      </c>
      <c r="AK9">
        <v>129.12396694214868</v>
      </c>
      <c r="AL9">
        <v>129.12396694214868</v>
      </c>
      <c r="AM9">
        <v>129.12396694214866</v>
      </c>
    </row>
    <row r="10" spans="1:56" x14ac:dyDescent="0.25">
      <c r="A10" s="21">
        <f ca="1">Exceedance!U10</f>
        <v>43009</v>
      </c>
      <c r="B10" s="273">
        <v>105.55079733878928</v>
      </c>
      <c r="C10" s="273">
        <v>129.12396694214866</v>
      </c>
      <c r="D10" s="273">
        <v>129.12396694214866</v>
      </c>
      <c r="E10">
        <v>129.12396694214866</v>
      </c>
      <c r="F10">
        <v>129.12396694214866</v>
      </c>
      <c r="G10">
        <v>129.12396694214866</v>
      </c>
      <c r="H10">
        <v>129.12396694214866</v>
      </c>
      <c r="I10">
        <v>129.12396694214866</v>
      </c>
      <c r="J10">
        <v>129.12396694214866</v>
      </c>
      <c r="K10">
        <v>116.82008797160432</v>
      </c>
      <c r="L10">
        <v>129.12396694214866</v>
      </c>
      <c r="M10">
        <v>70.261365136094199</v>
      </c>
      <c r="N10">
        <v>129.12396694214866</v>
      </c>
      <c r="O10">
        <v>129.12396694214866</v>
      </c>
      <c r="P10">
        <v>129.12396694214866</v>
      </c>
      <c r="Q10">
        <v>129.12396694214866</v>
      </c>
      <c r="R10">
        <v>121.49054731649625</v>
      </c>
      <c r="S10">
        <v>129.12396694214866</v>
      </c>
      <c r="T10">
        <v>123.09915988772488</v>
      </c>
      <c r="U10">
        <v>129.12396694214866</v>
      </c>
      <c r="V10">
        <v>123.00513922050069</v>
      </c>
      <c r="W10">
        <v>129.12396694214866</v>
      </c>
      <c r="X10">
        <v>96.369000504106879</v>
      </c>
      <c r="Y10">
        <v>129.12396694214866</v>
      </c>
      <c r="Z10">
        <v>87.816352293309848</v>
      </c>
      <c r="AA10">
        <v>129.12396694214866</v>
      </c>
      <c r="AB10">
        <v>129.12396694214866</v>
      </c>
      <c r="AC10">
        <v>129.12396694214866</v>
      </c>
      <c r="AD10">
        <v>129.12396694214866</v>
      </c>
      <c r="AE10">
        <v>129.12396694214866</v>
      </c>
      <c r="AF10">
        <v>125.1973272995741</v>
      </c>
      <c r="AG10">
        <v>124.40466632521863</v>
      </c>
      <c r="AH10">
        <v>105.09636739360504</v>
      </c>
      <c r="AI10">
        <v>129.12396694214866</v>
      </c>
      <c r="AJ10">
        <v>57.336743943537726</v>
      </c>
      <c r="AK10">
        <v>129.12396694214866</v>
      </c>
      <c r="AL10">
        <v>129.12396694214866</v>
      </c>
      <c r="AM10">
        <v>129.12396694214866</v>
      </c>
    </row>
    <row r="11" spans="1:56" x14ac:dyDescent="0.25">
      <c r="A11" s="21">
        <f ca="1">Exceedance!U11</f>
        <v>43040</v>
      </c>
      <c r="B11" s="273">
        <v>49.627329517910304</v>
      </c>
      <c r="C11" s="273">
        <v>90.929614909762861</v>
      </c>
      <c r="D11" s="273">
        <v>72.032206157098543</v>
      </c>
      <c r="E11">
        <v>67.952285531048403</v>
      </c>
      <c r="F11">
        <v>129.12396694214868</v>
      </c>
      <c r="G11">
        <v>120.88940201642411</v>
      </c>
      <c r="H11">
        <v>129.12396694214868</v>
      </c>
      <c r="I11">
        <v>129.12396694214868</v>
      </c>
      <c r="J11">
        <v>129.12396694214868</v>
      </c>
      <c r="K11">
        <v>59.137329517877703</v>
      </c>
      <c r="L11">
        <v>66.869317809711802</v>
      </c>
      <c r="M11">
        <v>52.766329518260562</v>
      </c>
      <c r="N11">
        <v>129.12396694214868</v>
      </c>
      <c r="O11">
        <v>60.479761536648148</v>
      </c>
      <c r="P11">
        <v>76.778874151067669</v>
      </c>
      <c r="Q11">
        <v>76.945596035226629</v>
      </c>
      <c r="R11">
        <v>64.221329517893508</v>
      </c>
      <c r="S11">
        <v>129.12396694214868</v>
      </c>
      <c r="T11">
        <v>62.889329517982489</v>
      </c>
      <c r="U11">
        <v>109.3303776670633</v>
      </c>
      <c r="V11">
        <v>64.217329517929286</v>
      </c>
      <c r="W11">
        <v>129.12396694214868</v>
      </c>
      <c r="X11">
        <v>55.816329518053863</v>
      </c>
      <c r="Y11">
        <v>68.231941177613507</v>
      </c>
      <c r="Z11">
        <v>56.327329518227934</v>
      </c>
      <c r="AA11">
        <v>88.545880088316665</v>
      </c>
      <c r="AB11">
        <v>75.367115438154642</v>
      </c>
      <c r="AC11">
        <v>81.344290598319532</v>
      </c>
      <c r="AD11">
        <v>99.865541803273914</v>
      </c>
      <c r="AE11">
        <v>110.67976765069348</v>
      </c>
      <c r="AF11">
        <v>59.185329517840991</v>
      </c>
      <c r="AG11">
        <v>63.816329517875943</v>
      </c>
      <c r="AH11">
        <v>62.842329517999246</v>
      </c>
      <c r="AI11">
        <v>88.3623702841614</v>
      </c>
      <c r="AJ11">
        <v>51.341329518318936</v>
      </c>
      <c r="AK11">
        <v>129.12396694214868</v>
      </c>
      <c r="AL11">
        <v>110.08426450334915</v>
      </c>
      <c r="AM11">
        <v>97.265559872897327</v>
      </c>
    </row>
    <row r="12" spans="1:56" x14ac:dyDescent="0.25">
      <c r="A12" s="21">
        <f ca="1">Exceedance!U12</f>
        <v>43070</v>
      </c>
      <c r="B12" s="273">
        <v>70.890099884766926</v>
      </c>
      <c r="C12" s="273">
        <v>74.168529636794119</v>
      </c>
      <c r="D12" s="273">
        <v>71.698529636815024</v>
      </c>
      <c r="E12">
        <v>82.816529636820221</v>
      </c>
      <c r="F12">
        <v>82.750484077866417</v>
      </c>
      <c r="G12">
        <v>87.221529636773056</v>
      </c>
      <c r="H12">
        <v>101.88283087387363</v>
      </c>
      <c r="I12">
        <v>93.265480114127044</v>
      </c>
      <c r="J12">
        <v>93.668679961668474</v>
      </c>
      <c r="K12">
        <v>79.401529636833061</v>
      </c>
      <c r="L12">
        <v>78.822529636817123</v>
      </c>
      <c r="M12">
        <v>74.511529636821194</v>
      </c>
      <c r="N12">
        <v>99.977155239448109</v>
      </c>
      <c r="O12">
        <v>80.527529636832512</v>
      </c>
      <c r="P12">
        <v>79.903529636801437</v>
      </c>
      <c r="Q12">
        <v>81.222529636814869</v>
      </c>
      <c r="R12">
        <v>81.905529636821214</v>
      </c>
      <c r="S12">
        <v>129.12396694214866</v>
      </c>
      <c r="T12">
        <v>81.390529636833065</v>
      </c>
      <c r="U12">
        <v>83.887529636791427</v>
      </c>
      <c r="V12">
        <v>84.751529636821218</v>
      </c>
      <c r="W12">
        <v>95.991729363984533</v>
      </c>
      <c r="X12">
        <v>77.039529636821214</v>
      </c>
      <c r="Y12">
        <v>81.946529636818894</v>
      </c>
      <c r="Z12">
        <v>75.875529636833065</v>
      </c>
      <c r="AA12">
        <v>81.454529636797062</v>
      </c>
      <c r="AB12">
        <v>83.692529636830614</v>
      </c>
      <c r="AC12">
        <v>81.962529636803438</v>
      </c>
      <c r="AD12">
        <v>82.926529636797099</v>
      </c>
      <c r="AE12">
        <v>84.784529636791405</v>
      </c>
      <c r="AF12">
        <v>79.916529636833062</v>
      </c>
      <c r="AG12">
        <v>81.417529636821229</v>
      </c>
      <c r="AH12">
        <v>82.785529636821195</v>
      </c>
      <c r="AI12">
        <v>84.546529636811115</v>
      </c>
      <c r="AJ12">
        <v>74.035529636833076</v>
      </c>
      <c r="AK12">
        <v>108.32269981557197</v>
      </c>
      <c r="AL12">
        <v>82.440529636790671</v>
      </c>
      <c r="AM12">
        <v>89.963529636796565</v>
      </c>
    </row>
    <row r="13" spans="1:56" x14ac:dyDescent="0.25">
      <c r="A13" s="21">
        <f ca="1">Exceedance!U13</f>
        <v>43101</v>
      </c>
      <c r="B13" s="273">
        <v>53.403320393169075</v>
      </c>
      <c r="C13" s="273">
        <v>56.191750145246793</v>
      </c>
      <c r="D13" s="273">
        <v>54.453320393180675</v>
      </c>
      <c r="E13">
        <v>60.537750145246797</v>
      </c>
      <c r="F13">
        <v>60.156750145246306</v>
      </c>
      <c r="G13">
        <v>68.015750145246798</v>
      </c>
      <c r="H13">
        <v>66.607750145231194</v>
      </c>
      <c r="I13">
        <v>64.21975014523332</v>
      </c>
      <c r="J13">
        <v>63.522750145233488</v>
      </c>
      <c r="K13">
        <v>58.444750145246815</v>
      </c>
      <c r="L13">
        <v>58.3167501452468</v>
      </c>
      <c r="M13">
        <v>54.537320393180671</v>
      </c>
      <c r="N13">
        <v>67.139750145244648</v>
      </c>
      <c r="O13">
        <v>59.088750145246799</v>
      </c>
      <c r="P13">
        <v>59.991750145246797</v>
      </c>
      <c r="Q13">
        <v>60.19075014524681</v>
      </c>
      <c r="R13">
        <v>60.225750145246792</v>
      </c>
      <c r="S13">
        <v>109.55774189827194</v>
      </c>
      <c r="T13">
        <v>59.713750145235203</v>
      </c>
      <c r="U13">
        <v>62.803750145246802</v>
      </c>
      <c r="V13">
        <v>63.288750145246802</v>
      </c>
      <c r="W13">
        <v>69.574750145232642</v>
      </c>
      <c r="X13">
        <v>56.579750145246805</v>
      </c>
      <c r="Y13">
        <v>60.641750145246796</v>
      </c>
      <c r="Z13">
        <v>55.992320393169067</v>
      </c>
      <c r="AA13">
        <v>60.057750145246793</v>
      </c>
      <c r="AB13">
        <v>67.015750145246798</v>
      </c>
      <c r="AC13">
        <v>59.856750145246806</v>
      </c>
      <c r="AD13">
        <v>61.466750145246806</v>
      </c>
      <c r="AE13">
        <v>62.381750145246798</v>
      </c>
      <c r="AF13">
        <v>59.418750145246797</v>
      </c>
      <c r="AG13">
        <v>59.855750145246795</v>
      </c>
      <c r="AH13">
        <v>61.170750145246807</v>
      </c>
      <c r="AI13">
        <v>63.850750145246799</v>
      </c>
      <c r="AJ13">
        <v>54.542320393169071</v>
      </c>
      <c r="AK13">
        <v>63.904750145228704</v>
      </c>
      <c r="AL13">
        <v>60.581750145246794</v>
      </c>
      <c r="AM13">
        <v>68.231750145246792</v>
      </c>
    </row>
    <row r="14" spans="1:56" x14ac:dyDescent="0.25">
      <c r="A14" s="21">
        <f ca="1">Exceedance!U14</f>
        <v>43132</v>
      </c>
      <c r="B14" s="273">
        <v>43.340936831524857</v>
      </c>
      <c r="C14" s="273">
        <v>46.180227575292797</v>
      </c>
      <c r="D14" s="273">
        <v>44.298657327358924</v>
      </c>
      <c r="E14">
        <v>46.53822757529278</v>
      </c>
      <c r="F14">
        <v>46.865227575292799</v>
      </c>
      <c r="G14">
        <v>50.246227575292792</v>
      </c>
      <c r="H14">
        <v>51.645227575292793</v>
      </c>
      <c r="I14">
        <v>69.087227575304169</v>
      </c>
      <c r="J14">
        <v>52.294227575304177</v>
      </c>
      <c r="K14">
        <v>44.545227575292806</v>
      </c>
      <c r="L14">
        <v>44.90022757529281</v>
      </c>
      <c r="M14">
        <v>42.065936831513483</v>
      </c>
      <c r="N14">
        <v>53.107227575292789</v>
      </c>
      <c r="O14">
        <v>46.471227575292801</v>
      </c>
      <c r="P14">
        <v>49.840227575292793</v>
      </c>
      <c r="Q14">
        <v>46.014227575292814</v>
      </c>
      <c r="R14">
        <v>51.169227575304177</v>
      </c>
      <c r="S14">
        <v>61.62522757526559</v>
      </c>
      <c r="T14">
        <v>45.131227575304173</v>
      </c>
      <c r="U14">
        <v>50.0752275752928</v>
      </c>
      <c r="V14">
        <v>53.044227575292808</v>
      </c>
      <c r="W14">
        <v>59.504227575304171</v>
      </c>
      <c r="X14">
        <v>47.185227575292799</v>
      </c>
      <c r="Y14">
        <v>46.316227575292807</v>
      </c>
      <c r="Z14">
        <v>48.413936831524857</v>
      </c>
      <c r="AA14">
        <v>46.266227575292795</v>
      </c>
      <c r="AB14">
        <v>52.25022757529279</v>
      </c>
      <c r="AC14">
        <v>45.477227575304163</v>
      </c>
      <c r="AD14">
        <v>51.100227575292806</v>
      </c>
      <c r="AE14">
        <v>47.404227575292794</v>
      </c>
      <c r="AF14">
        <v>47.715227575292793</v>
      </c>
      <c r="AG14">
        <v>45.629227575304178</v>
      </c>
      <c r="AH14">
        <v>45.954227575304174</v>
      </c>
      <c r="AI14">
        <v>49.497227575292804</v>
      </c>
      <c r="AJ14">
        <v>41.285936831524857</v>
      </c>
      <c r="AK14">
        <v>54.234227575292806</v>
      </c>
      <c r="AL14">
        <v>52.446227575292802</v>
      </c>
      <c r="AM14">
        <v>53.647227575292796</v>
      </c>
    </row>
    <row r="15" spans="1:56" x14ac:dyDescent="0.25">
      <c r="A15" s="21">
        <f ca="1">Exceedance!U15</f>
        <v>43160</v>
      </c>
      <c r="B15" s="273">
        <v>47.966045405437598</v>
      </c>
      <c r="C15" s="273">
        <v>56.579895157526025</v>
      </c>
      <c r="D15" s="273">
        <v>51.979895157526016</v>
      </c>
      <c r="E15">
        <v>52.513895157526029</v>
      </c>
      <c r="F15">
        <v>53.600895157526011</v>
      </c>
      <c r="G15">
        <v>41.842895157526023</v>
      </c>
      <c r="H15">
        <v>58.20089515752602</v>
      </c>
      <c r="I15">
        <v>98.372895157526003</v>
      </c>
      <c r="J15">
        <v>49.853895157526004</v>
      </c>
      <c r="K15">
        <v>46.080895157526008</v>
      </c>
      <c r="L15">
        <v>70.091895157526025</v>
      </c>
      <c r="M15">
        <v>48.588615653371455</v>
      </c>
      <c r="N15">
        <v>59.826895157526025</v>
      </c>
      <c r="O15">
        <v>55.106895157526004</v>
      </c>
      <c r="P15">
        <v>64.915895157526009</v>
      </c>
      <c r="Q15">
        <v>59.760895157526015</v>
      </c>
      <c r="R15">
        <v>78.364895157526021</v>
      </c>
      <c r="S15">
        <v>63.050895157526014</v>
      </c>
      <c r="T15">
        <v>64.407895157525999</v>
      </c>
      <c r="U15">
        <v>58.978895157526004</v>
      </c>
      <c r="V15">
        <v>56.760895157526022</v>
      </c>
      <c r="W15">
        <v>54.120895157526</v>
      </c>
      <c r="X15">
        <v>51.191895157526005</v>
      </c>
      <c r="Y15">
        <v>42.05589515752601</v>
      </c>
      <c r="Z15">
        <v>52.513615653371446</v>
      </c>
      <c r="AA15">
        <v>77.47689515752603</v>
      </c>
      <c r="AB15">
        <v>47.390895157526018</v>
      </c>
      <c r="AC15">
        <v>46.117895157526014</v>
      </c>
      <c r="AD15">
        <v>94.751895157526036</v>
      </c>
      <c r="AE15">
        <v>39.728895157526011</v>
      </c>
      <c r="AF15">
        <v>65.843895157525992</v>
      </c>
      <c r="AG15">
        <v>41.124895157526012</v>
      </c>
      <c r="AH15">
        <v>57.400895157526016</v>
      </c>
      <c r="AI15">
        <v>65.674895157526009</v>
      </c>
      <c r="AJ15">
        <v>40.599615653371444</v>
      </c>
      <c r="AK15">
        <v>48.261895157526027</v>
      </c>
      <c r="AL15">
        <v>67.937895157526029</v>
      </c>
      <c r="AM15">
        <v>49.138895157526008</v>
      </c>
    </row>
    <row r="16" spans="1:56" x14ac:dyDescent="0.25">
      <c r="A16" s="21">
        <f ca="1">Exceedance!U16</f>
        <v>43191</v>
      </c>
      <c r="B16" s="273">
        <v>51.520661157024755</v>
      </c>
      <c r="C16" s="273">
        <v>70.919807058102108</v>
      </c>
      <c r="D16" s="273">
        <v>51.520661157024762</v>
      </c>
      <c r="E16">
        <v>51.520661157024762</v>
      </c>
      <c r="F16">
        <v>51.520661157024762</v>
      </c>
      <c r="G16">
        <v>53.821242252066085</v>
      </c>
      <c r="H16">
        <v>72.866807058102083</v>
      </c>
      <c r="I16">
        <v>104.79580705810213</v>
      </c>
      <c r="J16">
        <v>80.953807058102115</v>
      </c>
      <c r="K16">
        <v>51.520661157024762</v>
      </c>
      <c r="L16">
        <v>107.82580705810211</v>
      </c>
      <c r="M16">
        <v>51.520661157024762</v>
      </c>
      <c r="N16">
        <v>51.520661157024762</v>
      </c>
      <c r="O16">
        <v>70.667807058102113</v>
      </c>
      <c r="P16">
        <v>86.253807058102097</v>
      </c>
      <c r="Q16">
        <v>61.292807058102127</v>
      </c>
      <c r="R16">
        <v>52.787241735537158</v>
      </c>
      <c r="S16">
        <v>67.349807058102087</v>
      </c>
      <c r="T16">
        <v>73.595807058102096</v>
      </c>
      <c r="U16">
        <v>51.520661157024755</v>
      </c>
      <c r="V16">
        <v>51.520661157024755</v>
      </c>
      <c r="W16">
        <v>65.186807058102104</v>
      </c>
      <c r="X16">
        <v>51.520661157024762</v>
      </c>
      <c r="Y16">
        <v>51.520661157024755</v>
      </c>
      <c r="Z16">
        <v>51.520661157024762</v>
      </c>
      <c r="AA16">
        <v>95.730807058102101</v>
      </c>
      <c r="AB16">
        <v>51.520661157024762</v>
      </c>
      <c r="AC16">
        <v>74.313807058102114</v>
      </c>
      <c r="AD16">
        <v>74.209807058102115</v>
      </c>
      <c r="AE16">
        <v>52.103512396694178</v>
      </c>
      <c r="AF16">
        <v>52.778807058102117</v>
      </c>
      <c r="AG16">
        <v>51.520661157024762</v>
      </c>
      <c r="AH16">
        <v>61.284807058091005</v>
      </c>
      <c r="AI16">
        <v>74.502807058102121</v>
      </c>
      <c r="AJ16">
        <v>51.520661157024755</v>
      </c>
      <c r="AK16">
        <v>51.520661157024762</v>
      </c>
      <c r="AL16">
        <v>51.520661157024762</v>
      </c>
      <c r="AM16">
        <v>51.520661157024755</v>
      </c>
    </row>
    <row r="17" spans="1:39" x14ac:dyDescent="0.25">
      <c r="A17" s="21">
        <f ca="1">Exceedance!U17</f>
        <v>43221</v>
      </c>
      <c r="B17" s="273">
        <v>125.78725635742107</v>
      </c>
      <c r="C17" s="273">
        <v>320.82694214857059</v>
      </c>
      <c r="D17" s="273">
        <v>232.55482210982112</v>
      </c>
      <c r="E17">
        <v>193.3226539932925</v>
      </c>
      <c r="F17">
        <v>209.43347574366481</v>
      </c>
      <c r="G17">
        <v>556.73481651310851</v>
      </c>
      <c r="H17">
        <v>440.18222189835853</v>
      </c>
      <c r="I17">
        <v>357.08122189835854</v>
      </c>
      <c r="J17">
        <v>347.41222189835855</v>
      </c>
      <c r="K17">
        <v>113.77280611196836</v>
      </c>
      <c r="L17">
        <v>176.47522189835854</v>
      </c>
      <c r="M17">
        <v>100.72234099855295</v>
      </c>
      <c r="N17">
        <v>182.2805909366183</v>
      </c>
      <c r="O17">
        <v>184.66822189835852</v>
      </c>
      <c r="P17">
        <v>356.22022189835855</v>
      </c>
      <c r="Q17">
        <v>194.10322189835856</v>
      </c>
      <c r="R17">
        <v>373.82652433197444</v>
      </c>
      <c r="S17">
        <v>422.59294214857061</v>
      </c>
      <c r="T17">
        <v>407.48822189835857</v>
      </c>
      <c r="U17">
        <v>192.30689528392796</v>
      </c>
      <c r="V17">
        <v>228.19442337504776</v>
      </c>
      <c r="W17">
        <v>241.9912218983585</v>
      </c>
      <c r="X17">
        <v>237.80634783287749</v>
      </c>
      <c r="Y17">
        <v>81.270793013043743</v>
      </c>
      <c r="Z17">
        <v>148.21453289265307</v>
      </c>
      <c r="AA17">
        <v>210.53222189835853</v>
      </c>
      <c r="AB17">
        <v>285.87949005606617</v>
      </c>
      <c r="AC17">
        <v>215.82422189835853</v>
      </c>
      <c r="AD17">
        <v>259.82722189835852</v>
      </c>
      <c r="AE17">
        <v>368.96473553694437</v>
      </c>
      <c r="AF17">
        <v>290.88322189835856</v>
      </c>
      <c r="AG17">
        <v>123.10800169016989</v>
      </c>
      <c r="AH17">
        <v>363.86394214857052</v>
      </c>
      <c r="AI17">
        <v>95.339652311575691</v>
      </c>
      <c r="AJ17">
        <v>84.456948301767156</v>
      </c>
      <c r="AK17">
        <v>266.31465723645994</v>
      </c>
      <c r="AL17">
        <v>185.80099307272715</v>
      </c>
      <c r="AM17">
        <v>84.008289304439501</v>
      </c>
    </row>
    <row r="18" spans="1:39" x14ac:dyDescent="0.25">
      <c r="A18" s="21">
        <f ca="1">Exceedance!U18</f>
        <v>43252</v>
      </c>
      <c r="B18" s="273">
        <v>81.520661157024747</v>
      </c>
      <c r="C18" s="273">
        <v>191.56483246942128</v>
      </c>
      <c r="D18" s="273">
        <v>108.53217192378749</v>
      </c>
      <c r="E18">
        <v>157.86349268139386</v>
      </c>
      <c r="F18">
        <v>189.75265016493552</v>
      </c>
      <c r="G18">
        <v>659.5991719201736</v>
      </c>
      <c r="H18">
        <v>277.30017192370696</v>
      </c>
      <c r="I18">
        <v>270.05117192370705</v>
      </c>
      <c r="J18">
        <v>147.14722498181001</v>
      </c>
      <c r="K18">
        <v>81.520661157024747</v>
      </c>
      <c r="L18">
        <v>81.520661157024733</v>
      </c>
      <c r="M18">
        <v>81.520661157024733</v>
      </c>
      <c r="N18">
        <v>133.61717208449298</v>
      </c>
      <c r="O18">
        <v>81.520661157024733</v>
      </c>
      <c r="P18">
        <v>296.96517192370698</v>
      </c>
      <c r="Q18">
        <v>81.520661157024747</v>
      </c>
      <c r="R18">
        <v>328.01655085701117</v>
      </c>
      <c r="S18">
        <v>145.55279487535441</v>
      </c>
      <c r="T18">
        <v>410.78117192370689</v>
      </c>
      <c r="U18">
        <v>81.520661157024747</v>
      </c>
      <c r="V18">
        <v>251.40717192017348</v>
      </c>
      <c r="W18">
        <v>81.520661157024733</v>
      </c>
      <c r="X18">
        <v>81.520661157024733</v>
      </c>
      <c r="Y18">
        <v>86.627338999905319</v>
      </c>
      <c r="Z18">
        <v>81.520661157024733</v>
      </c>
      <c r="AA18">
        <v>81.520661157024733</v>
      </c>
      <c r="AB18">
        <v>149.74522498235635</v>
      </c>
      <c r="AC18">
        <v>81.520661157024747</v>
      </c>
      <c r="AD18">
        <v>81.520661157024733</v>
      </c>
      <c r="AE18">
        <v>470.74666289518365</v>
      </c>
      <c r="AF18">
        <v>113.81217192370687</v>
      </c>
      <c r="AG18">
        <v>81.520661157024733</v>
      </c>
      <c r="AH18">
        <v>198.69140231022197</v>
      </c>
      <c r="AI18">
        <v>94.994338999905324</v>
      </c>
      <c r="AJ18">
        <v>81.520661157024733</v>
      </c>
      <c r="AK18">
        <v>240.320171920174</v>
      </c>
      <c r="AL18">
        <v>173.17817792032702</v>
      </c>
      <c r="AM18">
        <v>81.520661157024733</v>
      </c>
    </row>
    <row r="19" spans="1:39" x14ac:dyDescent="0.25">
      <c r="A19" s="21">
        <f ca="1">Exceedance!U19</f>
        <v>43282</v>
      </c>
      <c r="B19" s="273">
        <v>108.04132231407051</v>
      </c>
      <c r="C19" s="273">
        <v>179.98445255269337</v>
      </c>
      <c r="D19" s="273">
        <v>139.00445255269435</v>
      </c>
      <c r="E19">
        <v>201.97045255269228</v>
      </c>
      <c r="F19">
        <v>249.90945255268872</v>
      </c>
      <c r="G19">
        <v>349.53545255269438</v>
      </c>
      <c r="H19">
        <v>149.60445255270781</v>
      </c>
      <c r="I19">
        <v>185.70145255269443</v>
      </c>
      <c r="J19">
        <v>121.56239949459135</v>
      </c>
      <c r="K19">
        <v>108.0413223140705</v>
      </c>
      <c r="L19">
        <v>108.0413223140705</v>
      </c>
      <c r="M19">
        <v>108.04132231407051</v>
      </c>
      <c r="N19">
        <v>146.52345255270703</v>
      </c>
      <c r="O19">
        <v>108.04132231407051</v>
      </c>
      <c r="P19">
        <v>204.06445255270785</v>
      </c>
      <c r="Q19">
        <v>108.04132231407051</v>
      </c>
      <c r="R19">
        <v>515.23745255267124</v>
      </c>
      <c r="S19">
        <v>131.23845255269356</v>
      </c>
      <c r="T19">
        <v>197.4944525526943</v>
      </c>
      <c r="U19">
        <v>108.0413223140705</v>
      </c>
      <c r="V19">
        <v>216.11545255269434</v>
      </c>
      <c r="W19">
        <v>108.0413223140705</v>
      </c>
      <c r="X19">
        <v>108.0413223140705</v>
      </c>
      <c r="Y19">
        <v>114.45098300011554</v>
      </c>
      <c r="Z19">
        <v>108.04132231407051</v>
      </c>
      <c r="AA19">
        <v>108.0413223140705</v>
      </c>
      <c r="AB19">
        <v>132.1283033790657</v>
      </c>
      <c r="AC19">
        <v>108.0413223140705</v>
      </c>
      <c r="AD19">
        <v>108.0413223140705</v>
      </c>
      <c r="AE19">
        <v>246.12245255269411</v>
      </c>
      <c r="AF19">
        <v>150.51945255269436</v>
      </c>
      <c r="AG19">
        <v>108.0413223140705</v>
      </c>
      <c r="AH19">
        <v>236.05345255268375</v>
      </c>
      <c r="AI19">
        <v>110.18598300011554</v>
      </c>
      <c r="AJ19">
        <v>108.04132231407048</v>
      </c>
      <c r="AK19">
        <v>128.35545255269435</v>
      </c>
      <c r="AL19">
        <v>129.2264525526935</v>
      </c>
      <c r="AM19">
        <v>108.0413223140705</v>
      </c>
    </row>
    <row r="20" spans="1:39" x14ac:dyDescent="0.25">
      <c r="A20" s="21">
        <f ca="1">Exceedance!U20</f>
        <v>43313</v>
      </c>
      <c r="B20" s="273">
        <v>104.96694214878127</v>
      </c>
      <c r="C20" s="273">
        <v>129.12396694214866</v>
      </c>
      <c r="D20" s="273">
        <v>129.12396694214866</v>
      </c>
      <c r="E20">
        <v>129.12396694214866</v>
      </c>
      <c r="F20">
        <v>129.12396694214866</v>
      </c>
      <c r="G20">
        <v>129.12396694214866</v>
      </c>
      <c r="H20">
        <v>129.12396694214866</v>
      </c>
      <c r="I20">
        <v>129.12396694214866</v>
      </c>
      <c r="J20">
        <v>129.12396694214866</v>
      </c>
      <c r="K20">
        <v>104.96694214878127</v>
      </c>
      <c r="L20">
        <v>104.96694214878129</v>
      </c>
      <c r="M20">
        <v>104.96694214878129</v>
      </c>
      <c r="N20">
        <v>129.12396694214866</v>
      </c>
      <c r="O20">
        <v>104.96694214878127</v>
      </c>
      <c r="P20">
        <v>129.12396694214866</v>
      </c>
      <c r="Q20">
        <v>104.96694214878127</v>
      </c>
      <c r="R20">
        <v>129.84971928713833</v>
      </c>
      <c r="S20">
        <v>129.12396694214866</v>
      </c>
      <c r="T20">
        <v>129.12396694214866</v>
      </c>
      <c r="U20">
        <v>129.12396694214866</v>
      </c>
      <c r="V20">
        <v>129.12396694214866</v>
      </c>
      <c r="W20">
        <v>104.96694214878127</v>
      </c>
      <c r="X20">
        <v>104.96694214878127</v>
      </c>
      <c r="Y20">
        <v>104.96694214878129</v>
      </c>
      <c r="Z20">
        <v>104.96694214878127</v>
      </c>
      <c r="AA20">
        <v>104.96694214878127</v>
      </c>
      <c r="AB20">
        <v>129.12396694214866</v>
      </c>
      <c r="AC20">
        <v>104.96694214878127</v>
      </c>
      <c r="AD20">
        <v>117.01349523482158</v>
      </c>
      <c r="AE20">
        <v>129.12396694214866</v>
      </c>
      <c r="AF20">
        <v>129.12396694214866</v>
      </c>
      <c r="AG20">
        <v>115.18667663081571</v>
      </c>
      <c r="AH20">
        <v>129.12396694214866</v>
      </c>
      <c r="AI20">
        <v>104.96694214878129</v>
      </c>
      <c r="AJ20">
        <v>104.96694214878127</v>
      </c>
      <c r="AK20">
        <v>129.12396694214866</v>
      </c>
      <c r="AL20">
        <v>129.12396694214866</v>
      </c>
      <c r="AM20">
        <v>104.96694214878129</v>
      </c>
    </row>
    <row r="21" spans="1:39" x14ac:dyDescent="0.25">
      <c r="A21" s="21">
        <f ca="1">Exceedance!U21</f>
        <v>43344</v>
      </c>
      <c r="B21" s="273">
        <v>85.743801652892472</v>
      </c>
      <c r="C21" s="273">
        <v>129.12396694214868</v>
      </c>
      <c r="D21" s="273">
        <v>129.12396694214868</v>
      </c>
      <c r="E21">
        <v>129.12396694214868</v>
      </c>
      <c r="F21">
        <v>129.12396694214868</v>
      </c>
      <c r="G21">
        <v>129.12396694214868</v>
      </c>
      <c r="H21">
        <v>129.12396694214868</v>
      </c>
      <c r="I21">
        <v>129.12396694214868</v>
      </c>
      <c r="J21">
        <v>129.12396694214868</v>
      </c>
      <c r="K21">
        <v>85.743801652892458</v>
      </c>
      <c r="L21">
        <v>85.743801652892472</v>
      </c>
      <c r="M21">
        <v>85.743801652892472</v>
      </c>
      <c r="N21">
        <v>129.12396694214868</v>
      </c>
      <c r="O21">
        <v>102.10513771860016</v>
      </c>
      <c r="P21">
        <v>129.12396694214868</v>
      </c>
      <c r="Q21">
        <v>118.11501625918116</v>
      </c>
      <c r="R21">
        <v>129.12396694214868</v>
      </c>
      <c r="S21">
        <v>129.12396694214868</v>
      </c>
      <c r="T21">
        <v>129.12396694214868</v>
      </c>
      <c r="U21">
        <v>129.12396694214868</v>
      </c>
      <c r="V21">
        <v>129.12396694214868</v>
      </c>
      <c r="W21">
        <v>85.743801652892472</v>
      </c>
      <c r="X21">
        <v>85.743801652892472</v>
      </c>
      <c r="Y21">
        <v>85.743801652892472</v>
      </c>
      <c r="Z21">
        <v>129.12396694214868</v>
      </c>
      <c r="AA21">
        <v>85.743801652892472</v>
      </c>
      <c r="AB21">
        <v>129.12396694214868</v>
      </c>
      <c r="AC21">
        <v>117.17389909099398</v>
      </c>
      <c r="AD21">
        <v>129.12396694214868</v>
      </c>
      <c r="AE21">
        <v>129.12396694214868</v>
      </c>
      <c r="AF21">
        <v>129.12396694214868</v>
      </c>
      <c r="AG21">
        <v>126.18988904486251</v>
      </c>
      <c r="AH21">
        <v>129.12396694214868</v>
      </c>
      <c r="AI21">
        <v>85.743801652892472</v>
      </c>
      <c r="AJ21">
        <v>85.743801652892472</v>
      </c>
      <c r="AK21">
        <v>129.12396694214868</v>
      </c>
      <c r="AL21">
        <v>129.12396694214868</v>
      </c>
      <c r="AM21">
        <v>85.743801652892472</v>
      </c>
    </row>
    <row r="22" spans="1:39" x14ac:dyDescent="0.25">
      <c r="A22" s="21">
        <f ca="1">Exceedance!U22</f>
        <v>43374</v>
      </c>
      <c r="B22" s="273">
        <v>51.520661157017742</v>
      </c>
      <c r="C22" s="273">
        <v>129.12396694214866</v>
      </c>
      <c r="D22" s="273">
        <v>106.70836582148249</v>
      </c>
      <c r="E22">
        <v>129.12396694214866</v>
      </c>
      <c r="F22">
        <v>129.12396694214866</v>
      </c>
      <c r="G22">
        <v>129.12396694214866</v>
      </c>
      <c r="H22">
        <v>129.12396694214866</v>
      </c>
      <c r="I22">
        <v>129.12396694214866</v>
      </c>
      <c r="J22">
        <v>103.69336824195756</v>
      </c>
      <c r="K22">
        <v>51.520661157017734</v>
      </c>
      <c r="L22">
        <v>51.520661157017734</v>
      </c>
      <c r="M22">
        <v>51.520661157017742</v>
      </c>
      <c r="N22">
        <v>95.266212383176523</v>
      </c>
      <c r="O22">
        <v>52.09174394451798</v>
      </c>
      <c r="P22">
        <v>129.12396694214866</v>
      </c>
      <c r="Q22">
        <v>55.416743943670809</v>
      </c>
      <c r="R22">
        <v>129.12396694214866</v>
      </c>
      <c r="S22">
        <v>123.82731472597685</v>
      </c>
      <c r="T22">
        <v>129.12396694214866</v>
      </c>
      <c r="U22">
        <v>67.856997041002259</v>
      </c>
      <c r="V22">
        <v>129.12396694214866</v>
      </c>
      <c r="W22">
        <v>51.520661157017742</v>
      </c>
      <c r="X22">
        <v>51.520661157017734</v>
      </c>
      <c r="Y22">
        <v>51.520661157017734</v>
      </c>
      <c r="Z22">
        <v>80.69451014565756</v>
      </c>
      <c r="AA22">
        <v>51.520661157017734</v>
      </c>
      <c r="AB22">
        <v>117.21048584602953</v>
      </c>
      <c r="AC22">
        <v>90.568743943840616</v>
      </c>
      <c r="AD22">
        <v>89.176172780719156</v>
      </c>
      <c r="AE22">
        <v>129.12396694214866</v>
      </c>
      <c r="AF22">
        <v>93.888144068408252</v>
      </c>
      <c r="AG22">
        <v>52.01574394663001</v>
      </c>
      <c r="AH22">
        <v>128.48525992964352</v>
      </c>
      <c r="AI22">
        <v>51.520661157017749</v>
      </c>
      <c r="AJ22">
        <v>51.520661157017742</v>
      </c>
      <c r="AK22">
        <v>129.12396694214866</v>
      </c>
      <c r="AL22">
        <v>84.627967949833931</v>
      </c>
      <c r="AM22">
        <v>51.520661157017734</v>
      </c>
    </row>
    <row r="23" spans="1:39" x14ac:dyDescent="0.25">
      <c r="A23" s="21">
        <f ca="1">Exceedance!U23</f>
        <v>43405</v>
      </c>
      <c r="B23" s="273">
        <v>21.520661157024776</v>
      </c>
      <c r="C23" s="273">
        <v>62.413449950730417</v>
      </c>
      <c r="D23" s="273">
        <v>52.257329517948008</v>
      </c>
      <c r="E23">
        <v>114.1909492825723</v>
      </c>
      <c r="F23">
        <v>60.43100847083938</v>
      </c>
      <c r="G23">
        <v>129.12396694214868</v>
      </c>
      <c r="H23">
        <v>119.89057385447245</v>
      </c>
      <c r="I23">
        <v>121.84504568106325</v>
      </c>
      <c r="J23">
        <v>55.208329517948172</v>
      </c>
      <c r="K23">
        <v>21.520661157024776</v>
      </c>
      <c r="L23">
        <v>21.520661157024772</v>
      </c>
      <c r="M23">
        <v>41.198494865136126</v>
      </c>
      <c r="N23">
        <v>51.867329517999003</v>
      </c>
      <c r="O23">
        <v>46.840329518318931</v>
      </c>
      <c r="P23">
        <v>83.997524965640594</v>
      </c>
      <c r="Q23">
        <v>52.918329518318927</v>
      </c>
      <c r="R23">
        <v>129.12396694214868</v>
      </c>
      <c r="S23">
        <v>62.582329517967771</v>
      </c>
      <c r="T23">
        <v>123.27239033731563</v>
      </c>
      <c r="U23">
        <v>56.139329518298297</v>
      </c>
      <c r="V23">
        <v>66.418992896874627</v>
      </c>
      <c r="W23">
        <v>21.520661157024779</v>
      </c>
      <c r="X23">
        <v>43.270437778258113</v>
      </c>
      <c r="Y23">
        <v>21.520661157024776</v>
      </c>
      <c r="Z23">
        <v>48.244329518144767</v>
      </c>
      <c r="AA23">
        <v>21.520661157024776</v>
      </c>
      <c r="AB23">
        <v>61.488329518001557</v>
      </c>
      <c r="AC23">
        <v>62.783329518330881</v>
      </c>
      <c r="AD23">
        <v>55.84832951816152</v>
      </c>
      <c r="AE23">
        <v>89.479808319139167</v>
      </c>
      <c r="AF23">
        <v>56.033329518039665</v>
      </c>
      <c r="AG23">
        <v>51.307329518330853</v>
      </c>
      <c r="AH23">
        <v>58.231329517825159</v>
      </c>
      <c r="AI23">
        <v>21.520661157024772</v>
      </c>
      <c r="AJ23">
        <v>21.520661157024776</v>
      </c>
      <c r="AK23">
        <v>88.822808524884408</v>
      </c>
      <c r="AL23">
        <v>51.322329518084388</v>
      </c>
      <c r="AM23">
        <v>21.520661157024772</v>
      </c>
    </row>
    <row r="24" spans="1:39" x14ac:dyDescent="0.25">
      <c r="A24" s="21">
        <f ca="1">Exceedance!U24</f>
        <v>43435</v>
      </c>
      <c r="B24" s="273">
        <v>66.95453734426529</v>
      </c>
      <c r="C24" s="273">
        <v>71.698529636817398</v>
      </c>
      <c r="D24" s="273">
        <v>71.69852963682122</v>
      </c>
      <c r="E24">
        <v>77.53652963677321</v>
      </c>
      <c r="F24">
        <v>77.669529636818496</v>
      </c>
      <c r="G24">
        <v>129.12396694214866</v>
      </c>
      <c r="H24">
        <v>83.864529636776211</v>
      </c>
      <c r="I24">
        <v>85.583529636776348</v>
      </c>
      <c r="J24">
        <v>75.854529636821212</v>
      </c>
      <c r="K24">
        <v>58.727717559226384</v>
      </c>
      <c r="L24">
        <v>40.222234756632609</v>
      </c>
      <c r="M24">
        <v>73.393529636841507</v>
      </c>
      <c r="N24">
        <v>73.909529636821219</v>
      </c>
      <c r="O24">
        <v>69.763099884766959</v>
      </c>
      <c r="P24">
        <v>81.569529636800084</v>
      </c>
      <c r="Q24">
        <v>71.87452963683306</v>
      </c>
      <c r="R24">
        <v>129.12396694214866</v>
      </c>
      <c r="S24">
        <v>81.381529636821213</v>
      </c>
      <c r="T24">
        <v>85.123529636774265</v>
      </c>
      <c r="U24">
        <v>77.408529636821214</v>
      </c>
      <c r="V24">
        <v>76.330529636816038</v>
      </c>
      <c r="W24">
        <v>70.005674759062146</v>
      </c>
      <c r="X24">
        <v>69.399099884769029</v>
      </c>
      <c r="Y24">
        <v>21.520661157024762</v>
      </c>
      <c r="Z24">
        <v>71.090099884766943</v>
      </c>
      <c r="AA24">
        <v>59.29367450496418</v>
      </c>
      <c r="AB24">
        <v>76.448529636833058</v>
      </c>
      <c r="AC24">
        <v>75.768529636821214</v>
      </c>
      <c r="AD24">
        <v>73.298529636833067</v>
      </c>
      <c r="AE24">
        <v>84.578529636798621</v>
      </c>
      <c r="AF24">
        <v>74.424529636833057</v>
      </c>
      <c r="AG24">
        <v>72.352099884755077</v>
      </c>
      <c r="AH24">
        <v>78.735529636833078</v>
      </c>
      <c r="AI24">
        <v>21.520661157024762</v>
      </c>
      <c r="AJ24">
        <v>38.862734817237985</v>
      </c>
      <c r="AK24">
        <v>78.831529636810103</v>
      </c>
      <c r="AL24">
        <v>75.164529636821229</v>
      </c>
      <c r="AM24">
        <v>21.520661157024765</v>
      </c>
    </row>
    <row r="25" spans="1:39" x14ac:dyDescent="0.25">
      <c r="A25" s="21">
        <f ca="1">Exceedance!U25</f>
        <v>43466</v>
      </c>
      <c r="B25" s="273">
        <v>54.453320393182103</v>
      </c>
      <c r="C25" s="273">
        <v>54.453320393180675</v>
      </c>
      <c r="D25" s="273">
        <v>54.453320393180675</v>
      </c>
      <c r="E25">
        <v>56.958750145246803</v>
      </c>
      <c r="F25">
        <v>59.447750145246786</v>
      </c>
      <c r="G25">
        <v>112.58533733563507</v>
      </c>
      <c r="H25">
        <v>61.472750145246799</v>
      </c>
      <c r="I25">
        <v>61.515750145246791</v>
      </c>
      <c r="J25">
        <v>55.430320393180672</v>
      </c>
      <c r="K25">
        <v>48.890320393183366</v>
      </c>
      <c r="L25">
        <v>49.614320393200828</v>
      </c>
      <c r="M25">
        <v>50.773320393180668</v>
      </c>
      <c r="N25">
        <v>53.508320393180675</v>
      </c>
      <c r="O25">
        <v>51.30632039318067</v>
      </c>
      <c r="P25">
        <v>60.512750145246798</v>
      </c>
      <c r="Q25">
        <v>51.725320393180674</v>
      </c>
      <c r="R25">
        <v>78.612511407549505</v>
      </c>
      <c r="S25">
        <v>59.618750145246793</v>
      </c>
      <c r="T25">
        <v>63.893750145246806</v>
      </c>
      <c r="U25">
        <v>57.239320393180662</v>
      </c>
      <c r="V25">
        <v>59.283750145235203</v>
      </c>
      <c r="W25">
        <v>51.707320393180972</v>
      </c>
      <c r="X25">
        <v>50.052320393180672</v>
      </c>
      <c r="Y25">
        <v>21.520661157024762</v>
      </c>
      <c r="Z25">
        <v>51.345320393180671</v>
      </c>
      <c r="AA25">
        <v>56.890320393184638</v>
      </c>
      <c r="AB25">
        <v>55.544320393180662</v>
      </c>
      <c r="AC25">
        <v>55.156320393180671</v>
      </c>
      <c r="AD25">
        <v>52.859320393180681</v>
      </c>
      <c r="AE25">
        <v>63.614750145246802</v>
      </c>
      <c r="AF25">
        <v>53.626750145246795</v>
      </c>
      <c r="AG25">
        <v>52.669320393180669</v>
      </c>
      <c r="AH25">
        <v>58.618750145246793</v>
      </c>
      <c r="AI25">
        <v>21.520661157024762</v>
      </c>
      <c r="AJ25">
        <v>49.218320393201395</v>
      </c>
      <c r="AK25">
        <v>57.402750145235196</v>
      </c>
      <c r="AL25">
        <v>55.203750145246808</v>
      </c>
      <c r="AM25">
        <v>21.520661157024762</v>
      </c>
    </row>
    <row r="26" spans="1:39" x14ac:dyDescent="0.25">
      <c r="A26" s="21">
        <f ca="1">Exceedance!U26</f>
        <v>43497</v>
      </c>
      <c r="B26" s="273">
        <v>44.298657327358924</v>
      </c>
      <c r="C26" s="273">
        <v>44.298657327370286</v>
      </c>
      <c r="D26" s="273">
        <v>44.298657327358924</v>
      </c>
      <c r="E26">
        <v>44.177227575292797</v>
      </c>
      <c r="F26">
        <v>43.431227575292795</v>
      </c>
      <c r="G26">
        <v>56.521227575264483</v>
      </c>
      <c r="H26">
        <v>65.298227575304168</v>
      </c>
      <c r="I26">
        <v>50.428227575292787</v>
      </c>
      <c r="J26">
        <v>41.873657327358927</v>
      </c>
      <c r="K26">
        <v>36.894936831513483</v>
      </c>
      <c r="L26">
        <v>38.083936831513483</v>
      </c>
      <c r="M26">
        <v>39.305936831513485</v>
      </c>
      <c r="N26">
        <v>41.544936831513482</v>
      </c>
      <c r="O26">
        <v>41.991936831513492</v>
      </c>
      <c r="P26">
        <v>46.288227575292787</v>
      </c>
      <c r="Q26">
        <v>43.479936831513484</v>
      </c>
      <c r="R26">
        <v>57.153227575287971</v>
      </c>
      <c r="S26">
        <v>45.073227575304159</v>
      </c>
      <c r="T26">
        <v>50.942227575292797</v>
      </c>
      <c r="U26">
        <v>47.545936831513487</v>
      </c>
      <c r="V26">
        <v>50.65822757530416</v>
      </c>
      <c r="W26">
        <v>42.501936831513483</v>
      </c>
      <c r="X26">
        <v>37.454936831513486</v>
      </c>
      <c r="Y26">
        <v>21.520661157024776</v>
      </c>
      <c r="Z26">
        <v>38.837936831513481</v>
      </c>
      <c r="AA26">
        <v>43.695936831513492</v>
      </c>
      <c r="AB26">
        <v>41.612936831513487</v>
      </c>
      <c r="AC26">
        <v>45.523657327358919</v>
      </c>
      <c r="AD26">
        <v>39.504936831513483</v>
      </c>
      <c r="AE26">
        <v>50.972227575304167</v>
      </c>
      <c r="AF26">
        <v>40.568227575292795</v>
      </c>
      <c r="AG26">
        <v>38.863936831513485</v>
      </c>
      <c r="AH26">
        <v>45.202227575292788</v>
      </c>
      <c r="AI26">
        <v>21.520661157024772</v>
      </c>
      <c r="AJ26">
        <v>41.528936831513484</v>
      </c>
      <c r="AK26">
        <v>49.612227575304154</v>
      </c>
      <c r="AL26">
        <v>42.969227575292813</v>
      </c>
      <c r="AM26">
        <v>21.520661157024776</v>
      </c>
    </row>
    <row r="27" spans="1:39" x14ac:dyDescent="0.25">
      <c r="A27" s="21">
        <f ca="1">Exceedance!U27</f>
        <v>43525</v>
      </c>
      <c r="B27" s="273">
        <v>51.979895157526016</v>
      </c>
      <c r="C27" s="273">
        <v>51.979895157526016</v>
      </c>
      <c r="D27" s="273">
        <v>51.979895157526016</v>
      </c>
      <c r="E27">
        <v>50.38989515752602</v>
      </c>
      <c r="F27">
        <v>34.907895157526013</v>
      </c>
      <c r="G27">
        <v>63.108895157526021</v>
      </c>
      <c r="H27">
        <v>94.712895157525992</v>
      </c>
      <c r="I27">
        <v>47.707895157526018</v>
      </c>
      <c r="J27">
        <v>42.968895157526006</v>
      </c>
      <c r="K27">
        <v>56.483295405426375</v>
      </c>
      <c r="L27">
        <v>42.376045405437566</v>
      </c>
      <c r="M27">
        <v>43.400615653371467</v>
      </c>
      <c r="N27">
        <v>49.331615653371443</v>
      </c>
      <c r="O27">
        <v>51.176295405426366</v>
      </c>
      <c r="P27">
        <v>60.044895157526028</v>
      </c>
      <c r="Q27">
        <v>68.143615653371469</v>
      </c>
      <c r="R27">
        <v>58.041895157526007</v>
      </c>
      <c r="S27">
        <v>61.344895157526004</v>
      </c>
      <c r="T27">
        <v>60.258895157526005</v>
      </c>
      <c r="U27">
        <v>49.95661565337145</v>
      </c>
      <c r="V27">
        <v>44.893895157525996</v>
      </c>
      <c r="W27">
        <v>44.130295405426395</v>
      </c>
      <c r="X27">
        <v>31.473295405426381</v>
      </c>
      <c r="Y27">
        <v>26.520661157016356</v>
      </c>
      <c r="Z27">
        <v>65.205045405437559</v>
      </c>
      <c r="AA27">
        <v>37.483295405426375</v>
      </c>
      <c r="AB27">
        <v>40.815615653371438</v>
      </c>
      <c r="AC27">
        <v>86.262895157526017</v>
      </c>
      <c r="AD27">
        <v>30.99361565337146</v>
      </c>
      <c r="AE27">
        <v>70.094895157526025</v>
      </c>
      <c r="AF27">
        <v>35.733895157526007</v>
      </c>
      <c r="AG27">
        <v>48.09204540543756</v>
      </c>
      <c r="AH27">
        <v>60.103895157526004</v>
      </c>
      <c r="AI27">
        <v>26.52066115701636</v>
      </c>
      <c r="AJ27">
        <v>34.171295405426385</v>
      </c>
      <c r="AK27">
        <v>64.425895157526028</v>
      </c>
      <c r="AL27">
        <v>38.232895157526016</v>
      </c>
      <c r="AM27">
        <v>26.52066115701636</v>
      </c>
    </row>
    <row r="28" spans="1:39" x14ac:dyDescent="0.25">
      <c r="A28" s="21">
        <f ca="1">Exceedance!U28</f>
        <v>43556</v>
      </c>
      <c r="B28" s="273">
        <v>51.520661157024762</v>
      </c>
      <c r="C28" s="273">
        <v>51.520661157024762</v>
      </c>
      <c r="D28" s="273">
        <v>51.520661157024762</v>
      </c>
      <c r="E28">
        <v>51.520661157024755</v>
      </c>
      <c r="F28">
        <v>53.821242252066085</v>
      </c>
      <c r="G28">
        <v>76.017807058102107</v>
      </c>
      <c r="H28">
        <v>101.74480705810208</v>
      </c>
      <c r="I28">
        <v>76.641807058102088</v>
      </c>
      <c r="J28">
        <v>51.520661157024755</v>
      </c>
      <c r="K28">
        <v>84.643095239897761</v>
      </c>
      <c r="L28">
        <v>51.520661157024762</v>
      </c>
      <c r="M28">
        <v>51.520661157024755</v>
      </c>
      <c r="N28">
        <v>62.961807058102103</v>
      </c>
      <c r="O28">
        <v>68.601557058113286</v>
      </c>
      <c r="P28">
        <v>61.951807058102141</v>
      </c>
      <c r="Q28">
        <v>52.787241735537158</v>
      </c>
      <c r="R28">
        <v>61.857807058102125</v>
      </c>
      <c r="S28">
        <v>69.798807058102099</v>
      </c>
      <c r="T28">
        <v>51.520661157024762</v>
      </c>
      <c r="U28">
        <v>51.520661157024755</v>
      </c>
      <c r="V28">
        <v>52.603807058102085</v>
      </c>
      <c r="W28">
        <v>51.520661157024762</v>
      </c>
      <c r="X28">
        <v>51.520661157024762</v>
      </c>
      <c r="Y28">
        <v>51.520661157024762</v>
      </c>
      <c r="Z28">
        <v>82.161807058102113</v>
      </c>
      <c r="AA28">
        <v>51.520661157024762</v>
      </c>
      <c r="AB28">
        <v>68.259807058102112</v>
      </c>
      <c r="AC28">
        <v>66.198807058102091</v>
      </c>
      <c r="AD28">
        <v>52.103512396694178</v>
      </c>
      <c r="AE28">
        <v>55.301807058102114</v>
      </c>
      <c r="AF28">
        <v>51.520661157024762</v>
      </c>
      <c r="AG28">
        <v>51.520661157024762</v>
      </c>
      <c r="AH28">
        <v>68.417807058102099</v>
      </c>
      <c r="AI28">
        <v>51.520661157024762</v>
      </c>
      <c r="AJ28">
        <v>51.520661157024762</v>
      </c>
      <c r="AK28">
        <v>51.520661157024762</v>
      </c>
      <c r="AL28">
        <v>51.520661157024762</v>
      </c>
      <c r="AM28">
        <v>51.520661157024755</v>
      </c>
    </row>
    <row r="29" spans="1:39" x14ac:dyDescent="0.25">
      <c r="A29" s="21">
        <f ca="1">Exceedance!U29</f>
        <v>43586</v>
      </c>
      <c r="B29" s="273">
        <v>232.55482210983268</v>
      </c>
      <c r="C29" s="273">
        <v>232.55482210982112</v>
      </c>
      <c r="D29" s="273">
        <v>232.55482210983268</v>
      </c>
      <c r="E29">
        <v>194.18743901790737</v>
      </c>
      <c r="F29">
        <v>518.248292798639</v>
      </c>
      <c r="G29">
        <v>442.95722189835851</v>
      </c>
      <c r="H29">
        <v>352.9122218983585</v>
      </c>
      <c r="I29">
        <v>338.25922189835853</v>
      </c>
      <c r="J29">
        <v>106.62026359450671</v>
      </c>
      <c r="K29">
        <v>154.01665231157571</v>
      </c>
      <c r="L29">
        <v>93.543991305035121</v>
      </c>
      <c r="M29">
        <v>156.86010650740198</v>
      </c>
      <c r="N29">
        <v>175.55365231157569</v>
      </c>
      <c r="O29">
        <v>312.00922189835853</v>
      </c>
      <c r="P29">
        <v>195.69022189835852</v>
      </c>
      <c r="Q29">
        <v>366.69845190902549</v>
      </c>
      <c r="R29">
        <v>419.54594214857065</v>
      </c>
      <c r="S29">
        <v>395.06722189835847</v>
      </c>
      <c r="T29">
        <v>197.59168680831115</v>
      </c>
      <c r="U29">
        <v>205.44415084100322</v>
      </c>
      <c r="V29">
        <v>224.50422189835854</v>
      </c>
      <c r="W29">
        <v>209.13079840967822</v>
      </c>
      <c r="X29">
        <v>80.929186598607103</v>
      </c>
      <c r="Y29">
        <v>110.93391758168229</v>
      </c>
      <c r="Z29">
        <v>195.36565231157564</v>
      </c>
      <c r="AA29">
        <v>233.73198097842359</v>
      </c>
      <c r="AB29">
        <v>209.50422189835854</v>
      </c>
      <c r="AC29">
        <v>246.37222189835853</v>
      </c>
      <c r="AD29">
        <v>380.16673553694432</v>
      </c>
      <c r="AE29">
        <v>295.1282218983585</v>
      </c>
      <c r="AF29">
        <v>113.53676425900463</v>
      </c>
      <c r="AG29">
        <v>366.30394214857074</v>
      </c>
      <c r="AH29">
        <v>90.888652311575683</v>
      </c>
      <c r="AI29">
        <v>83.671368131792292</v>
      </c>
      <c r="AJ29">
        <v>197.99642861518169</v>
      </c>
      <c r="AK29">
        <v>183.86860457851529</v>
      </c>
      <c r="AL29">
        <v>83.510569154903777</v>
      </c>
      <c r="AM29">
        <v>180.87061758295198</v>
      </c>
    </row>
    <row r="30" spans="1:39" x14ac:dyDescent="0.25">
      <c r="A30" s="21">
        <f ca="1">Exceedance!U30</f>
        <v>43617</v>
      </c>
      <c r="B30" s="273">
        <v>108.53217192378749</v>
      </c>
      <c r="C30" s="273">
        <v>108.53217192378749</v>
      </c>
      <c r="D30" s="273">
        <v>108.53217192378749</v>
      </c>
      <c r="E30">
        <v>193.57754572519062</v>
      </c>
      <c r="F30">
        <v>643.43017192017317</v>
      </c>
      <c r="G30">
        <v>294.93717192370696</v>
      </c>
      <c r="H30">
        <v>268.21617192370695</v>
      </c>
      <c r="I30">
        <v>143.62922498180993</v>
      </c>
      <c r="J30">
        <v>81.520661157024733</v>
      </c>
      <c r="K30">
        <v>81.520661157024733</v>
      </c>
      <c r="L30">
        <v>81.520661157024747</v>
      </c>
      <c r="M30">
        <v>81.520661157024733</v>
      </c>
      <c r="N30">
        <v>81.520661157024747</v>
      </c>
      <c r="O30">
        <v>280.44017192370688</v>
      </c>
      <c r="P30">
        <v>81.520661157024733</v>
      </c>
      <c r="Q30">
        <v>277.92347908547248</v>
      </c>
      <c r="R30">
        <v>137.91136027491319</v>
      </c>
      <c r="S30">
        <v>413.3731719237071</v>
      </c>
      <c r="T30">
        <v>81.520661157024747</v>
      </c>
      <c r="U30">
        <v>236.22174150695622</v>
      </c>
      <c r="V30">
        <v>81.520661157024733</v>
      </c>
      <c r="W30">
        <v>81.520661157024747</v>
      </c>
      <c r="X30">
        <v>89.941338999905341</v>
      </c>
      <c r="Y30">
        <v>81.520661157024733</v>
      </c>
      <c r="Z30">
        <v>81.520661157024733</v>
      </c>
      <c r="AA30">
        <v>140.72322497827676</v>
      </c>
      <c r="AB30">
        <v>81.520661157024733</v>
      </c>
      <c r="AC30">
        <v>81.520661157024733</v>
      </c>
      <c r="AD30">
        <v>385.05189133394794</v>
      </c>
      <c r="AE30">
        <v>120.27517192370695</v>
      </c>
      <c r="AF30">
        <v>81.520661157024733</v>
      </c>
      <c r="AG30">
        <v>153.90794076648683</v>
      </c>
      <c r="AH30">
        <v>95.648338999905334</v>
      </c>
      <c r="AI30">
        <v>81.520661157024747</v>
      </c>
      <c r="AJ30">
        <v>204.87617192017348</v>
      </c>
      <c r="AK30">
        <v>162.6578392743429</v>
      </c>
      <c r="AL30">
        <v>81.520661157024733</v>
      </c>
      <c r="AM30">
        <v>81.520661157024733</v>
      </c>
    </row>
    <row r="31" spans="1:39" x14ac:dyDescent="0.25">
      <c r="A31" s="21">
        <f ca="1">Exceedance!U31</f>
        <v>43647</v>
      </c>
      <c r="B31" s="273">
        <v>139.00445255269437</v>
      </c>
      <c r="C31" s="273">
        <v>139.00445255269435</v>
      </c>
      <c r="D31" s="273">
        <v>139.00445255269437</v>
      </c>
      <c r="E31">
        <v>248.30745255268903</v>
      </c>
      <c r="F31">
        <v>345.03245255269434</v>
      </c>
      <c r="G31">
        <v>156.58745255269437</v>
      </c>
      <c r="H31">
        <v>184.29945255269439</v>
      </c>
      <c r="I31">
        <v>120.59039949460474</v>
      </c>
      <c r="J31">
        <v>108.0413223140705</v>
      </c>
      <c r="K31">
        <v>108.0413223140705</v>
      </c>
      <c r="L31">
        <v>108.0413223140705</v>
      </c>
      <c r="M31">
        <v>136.20177970113684</v>
      </c>
      <c r="N31">
        <v>108.0413223140705</v>
      </c>
      <c r="O31">
        <v>205.32145255269432</v>
      </c>
      <c r="P31">
        <v>108.0413223140705</v>
      </c>
      <c r="Q31">
        <v>506.54345255266912</v>
      </c>
      <c r="R31">
        <v>128.90445255269333</v>
      </c>
      <c r="S31">
        <v>204.76245255269438</v>
      </c>
      <c r="T31">
        <v>108.0413223140705</v>
      </c>
      <c r="U31">
        <v>211.20945255269442</v>
      </c>
      <c r="V31">
        <v>109.24698300011555</v>
      </c>
      <c r="W31">
        <v>108.0413223140705</v>
      </c>
      <c r="X31">
        <v>116.96598300011553</v>
      </c>
      <c r="Y31">
        <v>108.0413223140705</v>
      </c>
      <c r="Z31">
        <v>108.0413223140705</v>
      </c>
      <c r="AA31">
        <v>131.03730337906575</v>
      </c>
      <c r="AB31">
        <v>108.0413223140705</v>
      </c>
      <c r="AC31">
        <v>108.04132231407048</v>
      </c>
      <c r="AD31">
        <v>238.88745255269063</v>
      </c>
      <c r="AE31">
        <v>159.53845255269437</v>
      </c>
      <c r="AF31">
        <v>108.0413223140705</v>
      </c>
      <c r="AG31">
        <v>230.04945255266853</v>
      </c>
      <c r="AH31">
        <v>110.64798300011554</v>
      </c>
      <c r="AI31">
        <v>108.04132231407051</v>
      </c>
      <c r="AJ31">
        <v>117.79645255269436</v>
      </c>
      <c r="AK31">
        <v>127.3824525526931</v>
      </c>
      <c r="AL31">
        <v>108.04132231407051</v>
      </c>
      <c r="AM31">
        <v>166.00719652983321</v>
      </c>
    </row>
    <row r="32" spans="1:39" x14ac:dyDescent="0.25">
      <c r="A32" s="21">
        <f ca="1">Exceedance!U32</f>
        <v>43678</v>
      </c>
      <c r="B32" s="273">
        <v>129.12396694214866</v>
      </c>
      <c r="C32" s="273">
        <v>129.12396694214866</v>
      </c>
      <c r="D32" s="273">
        <v>129.12396694214866</v>
      </c>
      <c r="E32">
        <v>129.12396694214866</v>
      </c>
      <c r="F32">
        <v>129.12396694214866</v>
      </c>
      <c r="G32">
        <v>129.12396694214866</v>
      </c>
      <c r="H32">
        <v>129.12396694214866</v>
      </c>
      <c r="I32">
        <v>129.12396694214866</v>
      </c>
      <c r="J32">
        <v>104.96694214878127</v>
      </c>
      <c r="K32">
        <v>104.96694214878126</v>
      </c>
      <c r="L32">
        <v>104.96694214878129</v>
      </c>
      <c r="M32">
        <v>129.12396694214866</v>
      </c>
      <c r="N32">
        <v>104.96694214878129</v>
      </c>
      <c r="O32">
        <v>129.12396694214866</v>
      </c>
      <c r="P32">
        <v>104.96694214878129</v>
      </c>
      <c r="Q32">
        <v>129.12396694214866</v>
      </c>
      <c r="R32">
        <v>129.12396694214866</v>
      </c>
      <c r="S32">
        <v>129.12396694214866</v>
      </c>
      <c r="T32">
        <v>129.12396694214866</v>
      </c>
      <c r="U32">
        <v>129.12396694214866</v>
      </c>
      <c r="V32">
        <v>104.96694214878129</v>
      </c>
      <c r="W32">
        <v>104.96694214878129</v>
      </c>
      <c r="X32">
        <v>104.96694214878127</v>
      </c>
      <c r="Y32">
        <v>104.96694214878129</v>
      </c>
      <c r="Z32">
        <v>104.96694214878129</v>
      </c>
      <c r="AA32">
        <v>129.12396694214866</v>
      </c>
      <c r="AB32">
        <v>104.96694214878129</v>
      </c>
      <c r="AC32">
        <v>105.69617647521505</v>
      </c>
      <c r="AD32">
        <v>129.12396694214866</v>
      </c>
      <c r="AE32">
        <v>129.12396694214868</v>
      </c>
      <c r="AF32">
        <v>104.96694214878127</v>
      </c>
      <c r="AG32">
        <v>129.12396694214866</v>
      </c>
      <c r="AH32">
        <v>104.96694214878127</v>
      </c>
      <c r="AI32">
        <v>104.96694214878126</v>
      </c>
      <c r="AJ32">
        <v>129.12396694214866</v>
      </c>
      <c r="AK32">
        <v>129.12396694214866</v>
      </c>
      <c r="AL32">
        <v>104.96694214878129</v>
      </c>
      <c r="AM32">
        <v>129.12396694214866</v>
      </c>
    </row>
    <row r="33" spans="1:39" x14ac:dyDescent="0.25">
      <c r="A33" s="21">
        <f ca="1">Exceedance!U33</f>
        <v>43709</v>
      </c>
      <c r="B33" s="273">
        <v>129.12396694214868</v>
      </c>
      <c r="C33" s="273">
        <v>129.12396694214868</v>
      </c>
      <c r="D33" s="273">
        <v>129.12396694214868</v>
      </c>
      <c r="E33">
        <v>129.12396694214868</v>
      </c>
      <c r="F33">
        <v>129.12396694214868</v>
      </c>
      <c r="G33">
        <v>129.12396694214868</v>
      </c>
      <c r="H33">
        <v>129.12396694214868</v>
      </c>
      <c r="I33">
        <v>129.12396694214868</v>
      </c>
      <c r="J33">
        <v>85.743801652892472</v>
      </c>
      <c r="K33">
        <v>85.743801652892472</v>
      </c>
      <c r="L33">
        <v>85.743801652892472</v>
      </c>
      <c r="M33">
        <v>129.12396694214868</v>
      </c>
      <c r="N33">
        <v>87.504626774366812</v>
      </c>
      <c r="O33">
        <v>129.12396694214868</v>
      </c>
      <c r="P33">
        <v>119.37828962143691</v>
      </c>
      <c r="Q33">
        <v>129.12396694214868</v>
      </c>
      <c r="R33">
        <v>129.12396694214868</v>
      </c>
      <c r="S33">
        <v>129.12396694214868</v>
      </c>
      <c r="T33">
        <v>129.12396694214868</v>
      </c>
      <c r="U33">
        <v>129.12396694214868</v>
      </c>
      <c r="V33">
        <v>85.743801652892486</v>
      </c>
      <c r="W33">
        <v>85.743801652892472</v>
      </c>
      <c r="X33">
        <v>85.743801652892472</v>
      </c>
      <c r="Y33">
        <v>85.743801652892472</v>
      </c>
      <c r="Z33">
        <v>85.743801652892472</v>
      </c>
      <c r="AA33">
        <v>129.12396694214868</v>
      </c>
      <c r="AB33">
        <v>106.70796978393176</v>
      </c>
      <c r="AC33">
        <v>129.12396694214868</v>
      </c>
      <c r="AD33">
        <v>129.12396694214868</v>
      </c>
      <c r="AE33">
        <v>129.12396694214868</v>
      </c>
      <c r="AF33">
        <v>114.78254110529215</v>
      </c>
      <c r="AG33">
        <v>129.12396694214868</v>
      </c>
      <c r="AH33">
        <v>85.743801652892472</v>
      </c>
      <c r="AI33">
        <v>85.743801652892458</v>
      </c>
      <c r="AJ33">
        <v>129.12396694214868</v>
      </c>
      <c r="AK33">
        <v>129.12396694214868</v>
      </c>
      <c r="AL33">
        <v>85.743801652892486</v>
      </c>
      <c r="AM33">
        <v>129.12396694214868</v>
      </c>
    </row>
    <row r="34" spans="1:39" x14ac:dyDescent="0.25">
      <c r="A34" s="21">
        <f ca="1">Exceedance!U34</f>
        <v>43739</v>
      </c>
      <c r="B34" s="273">
        <v>100.8483658214699</v>
      </c>
      <c r="C34" s="273">
        <v>111.95836582146991</v>
      </c>
      <c r="D34" s="273">
        <v>106.7083658214699</v>
      </c>
      <c r="E34">
        <v>129.12396694214866</v>
      </c>
      <c r="F34">
        <v>129.12396694214866</v>
      </c>
      <c r="G34">
        <v>129.12396694214866</v>
      </c>
      <c r="H34">
        <v>129.12396694214866</v>
      </c>
      <c r="I34">
        <v>100.79922812147444</v>
      </c>
      <c r="J34">
        <v>51.520661157017734</v>
      </c>
      <c r="K34">
        <v>51.520661157017734</v>
      </c>
      <c r="L34">
        <v>51.520661157017742</v>
      </c>
      <c r="M34">
        <v>76.740361048644147</v>
      </c>
      <c r="N34">
        <v>51.520661157017749</v>
      </c>
      <c r="O34">
        <v>129.12396694214866</v>
      </c>
      <c r="P34">
        <v>55.502743943613638</v>
      </c>
      <c r="Q34">
        <v>129.12396694214866</v>
      </c>
      <c r="R34">
        <v>118.38369919960155</v>
      </c>
      <c r="S34">
        <v>129.12396694214866</v>
      </c>
      <c r="T34">
        <v>71.726270377081846</v>
      </c>
      <c r="U34">
        <v>129.12396694214866</v>
      </c>
      <c r="V34">
        <v>51.520661157017742</v>
      </c>
      <c r="W34">
        <v>51.520661157017742</v>
      </c>
      <c r="X34">
        <v>51.520661157017742</v>
      </c>
      <c r="Y34">
        <v>51.520661157017742</v>
      </c>
      <c r="Z34">
        <v>51.520661157017734</v>
      </c>
      <c r="AA34">
        <v>95.07209775458233</v>
      </c>
      <c r="AB34">
        <v>88.593743944271949</v>
      </c>
      <c r="AC34">
        <v>84.484443626970943</v>
      </c>
      <c r="AD34">
        <v>129.12396694214866</v>
      </c>
      <c r="AE34">
        <v>99.565967399607715</v>
      </c>
      <c r="AF34">
        <v>51.520661157017734</v>
      </c>
      <c r="AG34">
        <v>119.54104542136375</v>
      </c>
      <c r="AH34">
        <v>51.520661157017734</v>
      </c>
      <c r="AI34">
        <v>51.520661157017742</v>
      </c>
      <c r="AJ34">
        <v>129.12396694214866</v>
      </c>
      <c r="AK34">
        <v>80.580402171248252</v>
      </c>
      <c r="AL34">
        <v>51.520661157017734</v>
      </c>
      <c r="AM34">
        <v>129.12396694214866</v>
      </c>
    </row>
    <row r="35" spans="1:39" x14ac:dyDescent="0.25">
      <c r="A35" s="21">
        <f ca="1">Exceedance!U35</f>
        <v>43770</v>
      </c>
      <c r="B35" s="273">
        <v>50.667329517947977</v>
      </c>
      <c r="C35" s="273">
        <v>53.447329517948027</v>
      </c>
      <c r="D35" s="273">
        <v>52.257329517948008</v>
      </c>
      <c r="E35">
        <v>55.790279963871491</v>
      </c>
      <c r="F35">
        <v>129.12396694214868</v>
      </c>
      <c r="G35">
        <v>128.84054407125961</v>
      </c>
      <c r="H35">
        <v>117.43506007787559</v>
      </c>
      <c r="I35">
        <v>54.411329517965662</v>
      </c>
      <c r="J35">
        <v>21.520661157024776</v>
      </c>
      <c r="K35">
        <v>21.520661157024776</v>
      </c>
      <c r="L35">
        <v>21.520661157024776</v>
      </c>
      <c r="M35">
        <v>47.04532951810544</v>
      </c>
      <c r="N35">
        <v>43.89975675268974</v>
      </c>
      <c r="O35">
        <v>73.465937380233711</v>
      </c>
      <c r="P35">
        <v>53.017329518330875</v>
      </c>
      <c r="Q35">
        <v>129.12396694214868</v>
      </c>
      <c r="R35">
        <v>61.131329518013402</v>
      </c>
      <c r="S35">
        <v>125.1815057698368</v>
      </c>
      <c r="T35">
        <v>56.434329518265137</v>
      </c>
      <c r="U35">
        <v>56.718992964877522</v>
      </c>
      <c r="V35">
        <v>21.520661157024776</v>
      </c>
      <c r="W35">
        <v>31.334049893071199</v>
      </c>
      <c r="X35">
        <v>21.520661157024776</v>
      </c>
      <c r="Y35">
        <v>21.520661157024776</v>
      </c>
      <c r="Z35">
        <v>21.520661157024776</v>
      </c>
      <c r="AA35">
        <v>59.030329518173041</v>
      </c>
      <c r="AB35">
        <v>61.207329518330873</v>
      </c>
      <c r="AC35">
        <v>54.112329518192091</v>
      </c>
      <c r="AD35">
        <v>76.773977321104951</v>
      </c>
      <c r="AE35">
        <v>57.430329518016563</v>
      </c>
      <c r="AF35">
        <v>47.546866734989045</v>
      </c>
      <c r="AG35">
        <v>55.964329517877403</v>
      </c>
      <c r="AH35">
        <v>21.520661157024772</v>
      </c>
      <c r="AI35">
        <v>21.520661157024779</v>
      </c>
      <c r="AJ35">
        <v>65.052705728339077</v>
      </c>
      <c r="AK35">
        <v>50.259329518103804</v>
      </c>
      <c r="AL35">
        <v>21.520661157024776</v>
      </c>
      <c r="AM35">
        <v>92.15041508303942</v>
      </c>
    </row>
    <row r="36" spans="1:39" x14ac:dyDescent="0.25">
      <c r="A36" s="21">
        <f ca="1">Exceedance!U36</f>
        <v>43800</v>
      </c>
      <c r="B36" s="273">
        <v>71.69852963682122</v>
      </c>
      <c r="C36" s="273">
        <v>71.698529636833058</v>
      </c>
      <c r="D36" s="273">
        <v>71.69852963682122</v>
      </c>
      <c r="E36">
        <v>76.70852963682006</v>
      </c>
      <c r="F36">
        <v>129.12396694214866</v>
      </c>
      <c r="G36">
        <v>85.339529636773349</v>
      </c>
      <c r="H36">
        <v>84.71752963677784</v>
      </c>
      <c r="I36">
        <v>75.152529636821228</v>
      </c>
      <c r="J36">
        <v>49.06923395118897</v>
      </c>
      <c r="K36">
        <v>21.520661157024762</v>
      </c>
      <c r="L36">
        <v>64.118774756027591</v>
      </c>
      <c r="M36">
        <v>69.604099884766924</v>
      </c>
      <c r="N36">
        <v>68.407099884767504</v>
      </c>
      <c r="O36">
        <v>79.428529636803646</v>
      </c>
      <c r="P36">
        <v>71.964529636821212</v>
      </c>
      <c r="Q36">
        <v>128.35445464046049</v>
      </c>
      <c r="R36">
        <v>80.103529636821222</v>
      </c>
      <c r="S36">
        <v>85.141529636761646</v>
      </c>
      <c r="T36">
        <v>77.671529636821219</v>
      </c>
      <c r="U36">
        <v>74.495529636819356</v>
      </c>
      <c r="V36">
        <v>38.697469636867396</v>
      </c>
      <c r="W36">
        <v>68.258099884785565</v>
      </c>
      <c r="X36">
        <v>21.520661157024765</v>
      </c>
      <c r="Y36">
        <v>21.520661157024765</v>
      </c>
      <c r="Z36">
        <v>34.936293171643349</v>
      </c>
      <c r="AA36">
        <v>74.244099884755059</v>
      </c>
      <c r="AB36">
        <v>74.367529636821203</v>
      </c>
      <c r="AC36">
        <v>71.709099884766943</v>
      </c>
      <c r="AD36">
        <v>82.198529636814868</v>
      </c>
      <c r="AE36">
        <v>75.68352963682122</v>
      </c>
      <c r="AF36">
        <v>70.59509988475584</v>
      </c>
      <c r="AG36">
        <v>76.632529636833056</v>
      </c>
      <c r="AH36">
        <v>21.520661157024762</v>
      </c>
      <c r="AI36">
        <v>21.520661157024765</v>
      </c>
      <c r="AJ36">
        <v>74.682529636818217</v>
      </c>
      <c r="AK36">
        <v>74.151529636821195</v>
      </c>
      <c r="AL36">
        <v>21.520661157024762</v>
      </c>
      <c r="AM36">
        <v>73.804529636780998</v>
      </c>
    </row>
    <row r="37" spans="1:39" x14ac:dyDescent="0.25">
      <c r="A37" s="21">
        <f ca="1">Exceedance!U37</f>
        <v>43831</v>
      </c>
      <c r="B37" s="254">
        <v>54.453320393180675</v>
      </c>
      <c r="C37" s="254">
        <v>54.453320393180675</v>
      </c>
      <c r="D37" s="254">
        <v>54.453320393180675</v>
      </c>
      <c r="E37">
        <v>58.558750145246798</v>
      </c>
      <c r="F37" s="1">
        <v>100.9664111730705</v>
      </c>
      <c r="G37" s="1">
        <v>62.658750145246799</v>
      </c>
      <c r="H37" s="1">
        <v>60.776750145246794</v>
      </c>
      <c r="I37" s="1">
        <v>54.712320393180669</v>
      </c>
      <c r="J37" s="1">
        <v>48.066320393186004</v>
      </c>
      <c r="K37" s="1">
        <v>39.97162517095078</v>
      </c>
      <c r="L37" s="1">
        <v>49.582320393182997</v>
      </c>
      <c r="M37" s="1">
        <v>49.897320393180671</v>
      </c>
      <c r="N37" s="1">
        <v>50.041320393180676</v>
      </c>
      <c r="O37" s="1">
        <v>58.534750145246797</v>
      </c>
      <c r="P37" s="1">
        <v>51.720320393180678</v>
      </c>
      <c r="Q37" s="1">
        <v>65.655750145223678</v>
      </c>
      <c r="R37" s="1">
        <v>58.469750145246799</v>
      </c>
      <c r="S37" s="1">
        <v>63.831750145246801</v>
      </c>
      <c r="T37" s="1">
        <v>57.416320393180669</v>
      </c>
      <c r="U37" s="1">
        <v>57.552320393180672</v>
      </c>
      <c r="V37" s="1">
        <v>49.423320393201244</v>
      </c>
      <c r="W37" s="1">
        <v>48.980320393169066</v>
      </c>
      <c r="X37" s="1">
        <v>21.520661157024769</v>
      </c>
      <c r="Y37" s="1">
        <v>21.520661157024765</v>
      </c>
      <c r="Z37" s="1">
        <v>54.836320393191372</v>
      </c>
      <c r="AA37" s="1">
        <v>53.494320393180672</v>
      </c>
      <c r="AB37" s="1">
        <v>54.159320393180671</v>
      </c>
      <c r="AC37" s="1">
        <v>51.494320393169069</v>
      </c>
      <c r="AD37" s="1">
        <v>61.460750145246799</v>
      </c>
      <c r="AE37" s="1">
        <v>54.715750145246794</v>
      </c>
      <c r="AF37" s="1">
        <v>51.098320393180664</v>
      </c>
      <c r="AG37" s="1">
        <v>56.708750145246796</v>
      </c>
      <c r="AH37">
        <v>21.520661157024765</v>
      </c>
      <c r="AI37">
        <v>21.520661157024762</v>
      </c>
      <c r="AJ37">
        <v>53.663750145246794</v>
      </c>
      <c r="AK37">
        <v>54.304750145246793</v>
      </c>
      <c r="AL37">
        <v>21.520661157024765</v>
      </c>
      <c r="AM37">
        <v>53.598750145246804</v>
      </c>
    </row>
    <row r="38" spans="1:39" x14ac:dyDescent="0.25">
      <c r="A38" s="21">
        <f ca="1">Exceedance!U38</f>
        <v>43862</v>
      </c>
      <c r="B38" s="254">
        <v>44.299697162103435</v>
      </c>
      <c r="C38" s="254">
        <v>44.299697162092002</v>
      </c>
      <c r="D38" s="254">
        <v>44.299697162103435</v>
      </c>
      <c r="E38">
        <v>43.6482275752928</v>
      </c>
      <c r="F38">
        <v>56.744227575280142</v>
      </c>
      <c r="G38">
        <v>67.882227575292816</v>
      </c>
      <c r="H38">
        <v>50.864227575304213</v>
      </c>
      <c r="I38">
        <v>42.344657327370342</v>
      </c>
      <c r="J38">
        <v>37.049697162103449</v>
      </c>
      <c r="K38">
        <v>37.193697162095688</v>
      </c>
      <c r="L38">
        <v>39.235697162091995</v>
      </c>
      <c r="M38">
        <v>39.542697162092011</v>
      </c>
      <c r="N38">
        <v>41.936697162092003</v>
      </c>
      <c r="O38">
        <v>45.634227575304244</v>
      </c>
      <c r="P38">
        <v>44.865697162092012</v>
      </c>
      <c r="Q38">
        <v>57.177227575292818</v>
      </c>
      <c r="R38">
        <v>45.102227575292794</v>
      </c>
      <c r="S38">
        <v>52.033227575304224</v>
      </c>
      <c r="T38">
        <v>48.852697162092007</v>
      </c>
      <c r="U38">
        <v>50.254657327358913</v>
      </c>
      <c r="V38">
        <v>41.565697162092007</v>
      </c>
      <c r="W38">
        <v>37.319697162103438</v>
      </c>
      <c r="X38">
        <v>21.520661157024779</v>
      </c>
      <c r="Y38">
        <v>21.520661157024779</v>
      </c>
      <c r="Z38">
        <v>43.030697162103429</v>
      </c>
      <c r="AA38">
        <v>40.767697162091999</v>
      </c>
      <c r="AB38">
        <v>45.43369716209201</v>
      </c>
      <c r="AC38">
        <v>39.190697162103433</v>
      </c>
      <c r="AD38">
        <v>50.659227575292817</v>
      </c>
      <c r="AE38">
        <v>42.3342275752928</v>
      </c>
      <c r="AF38">
        <v>38.419697162092</v>
      </c>
      <c r="AG38">
        <v>44.724227575292794</v>
      </c>
      <c r="AH38">
        <v>21.520661157024776</v>
      </c>
      <c r="AI38">
        <v>21.520661157024776</v>
      </c>
      <c r="AJ38">
        <v>47.412227575292803</v>
      </c>
      <c r="AK38">
        <v>43.327227575292795</v>
      </c>
      <c r="AL38">
        <v>21.520661157024783</v>
      </c>
      <c r="AM38">
        <v>42.518227575304223</v>
      </c>
    </row>
    <row r="39" spans="1:39" x14ac:dyDescent="0.25">
      <c r="A39" s="21">
        <f ca="1">Exceedance!U39</f>
        <v>43891</v>
      </c>
      <c r="B39" s="254">
        <v>51.978855322792938</v>
      </c>
      <c r="C39" s="254">
        <v>51.978855322792938</v>
      </c>
      <c r="D39" s="254">
        <v>51.978855322792938</v>
      </c>
      <c r="E39">
        <v>34.200895157526013</v>
      </c>
      <c r="F39">
        <v>62.315895157526015</v>
      </c>
      <c r="G39">
        <v>96.377895157526012</v>
      </c>
      <c r="H39">
        <v>46.748895157526015</v>
      </c>
      <c r="I39">
        <v>42.948895157526024</v>
      </c>
      <c r="J39">
        <v>56.722295405426379</v>
      </c>
      <c r="K39">
        <v>40.016295405426391</v>
      </c>
      <c r="L39">
        <v>42.229855322792943</v>
      </c>
      <c r="M39">
        <v>44.912295405426377</v>
      </c>
      <c r="N39">
        <v>52.157295405426375</v>
      </c>
      <c r="O39">
        <v>57.94489515752602</v>
      </c>
      <c r="P39">
        <v>68.740855322792939</v>
      </c>
      <c r="Q39">
        <v>56.59089515752602</v>
      </c>
      <c r="R39">
        <v>62.120895157526022</v>
      </c>
      <c r="S39">
        <v>59.961895157514789</v>
      </c>
      <c r="T39">
        <v>51.263855322792963</v>
      </c>
      <c r="U39">
        <v>43.715895157526035</v>
      </c>
      <c r="V39">
        <v>42.404295405426375</v>
      </c>
      <c r="W39">
        <v>30.452295405426387</v>
      </c>
      <c r="X39">
        <v>26.52066115701636</v>
      </c>
      <c r="Y39">
        <v>26.52066115701636</v>
      </c>
      <c r="Z39">
        <v>35.767295405426381</v>
      </c>
      <c r="AA39">
        <v>38.678295405426383</v>
      </c>
      <c r="AB39">
        <v>85.679855322792932</v>
      </c>
      <c r="AC39">
        <v>30.51329540542638</v>
      </c>
      <c r="AD39">
        <v>68.605895157526021</v>
      </c>
      <c r="AE39">
        <v>36.648895157526006</v>
      </c>
      <c r="AF39">
        <v>46.761295405426388</v>
      </c>
      <c r="AG39">
        <v>60.052895157526024</v>
      </c>
      <c r="AH39">
        <v>26.520661157016356</v>
      </c>
      <c r="AI39">
        <v>26.520661157016356</v>
      </c>
      <c r="AJ39">
        <v>63.344895157526018</v>
      </c>
      <c r="AK39">
        <v>37.461895157526008</v>
      </c>
      <c r="AL39">
        <v>26.52066115701636</v>
      </c>
      <c r="AM39">
        <v>47.408895157526004</v>
      </c>
    </row>
    <row r="40" spans="1:39" x14ac:dyDescent="0.25">
      <c r="A40" s="21">
        <f ca="1">Exceedance!U40</f>
        <v>43922</v>
      </c>
      <c r="B40" s="254">
        <v>51.520661157024762</v>
      </c>
      <c r="C40" s="254">
        <v>51.520661157024762</v>
      </c>
      <c r="D40" s="254">
        <v>51.520661157024762</v>
      </c>
      <c r="E40">
        <v>53.821242252066078</v>
      </c>
      <c r="F40">
        <v>79.187807058102138</v>
      </c>
      <c r="G40">
        <v>103.50480705810212</v>
      </c>
      <c r="H40">
        <v>86.720807058102082</v>
      </c>
      <c r="I40">
        <v>51.520661157024762</v>
      </c>
      <c r="J40">
        <v>84.153086975434874</v>
      </c>
      <c r="K40">
        <v>51.520661157024762</v>
      </c>
      <c r="L40">
        <v>51.520661157024755</v>
      </c>
      <c r="M40">
        <v>63.184796727534781</v>
      </c>
      <c r="N40">
        <v>69.78079672753482</v>
      </c>
      <c r="O40">
        <v>59.542807058102106</v>
      </c>
      <c r="P40">
        <v>52.787241735537151</v>
      </c>
      <c r="Q40">
        <v>61.953807058102129</v>
      </c>
      <c r="R40">
        <v>70.950807058102129</v>
      </c>
      <c r="S40">
        <v>51.520661157024762</v>
      </c>
      <c r="T40">
        <v>51.520661157024755</v>
      </c>
      <c r="U40">
        <v>57.140807058102091</v>
      </c>
      <c r="V40">
        <v>51.520661157024762</v>
      </c>
      <c r="W40">
        <v>51.520661157024755</v>
      </c>
      <c r="X40">
        <v>51.520661157024755</v>
      </c>
      <c r="Y40">
        <v>54.162183389019503</v>
      </c>
      <c r="Z40">
        <v>51.520661157024762</v>
      </c>
      <c r="AA40">
        <v>64.288796727534773</v>
      </c>
      <c r="AB40">
        <v>71.897807058102103</v>
      </c>
      <c r="AC40">
        <v>52.103512396694178</v>
      </c>
      <c r="AD40">
        <v>55.999807058102121</v>
      </c>
      <c r="AE40">
        <v>51.520661157024762</v>
      </c>
      <c r="AF40">
        <v>51.520661157024762</v>
      </c>
      <c r="AG40">
        <v>66.285807058102122</v>
      </c>
      <c r="AH40">
        <v>51.520661157024762</v>
      </c>
      <c r="AI40">
        <v>51.520661157024762</v>
      </c>
      <c r="AJ40">
        <v>51.520661157024762</v>
      </c>
      <c r="AK40">
        <v>51.520661157024762</v>
      </c>
      <c r="AL40">
        <v>51.520661157024762</v>
      </c>
      <c r="AM40">
        <v>51.520661157024755</v>
      </c>
    </row>
    <row r="41" spans="1:39" x14ac:dyDescent="0.25">
      <c r="A41" s="21">
        <f ca="1">Exceedance!U41</f>
        <v>43952</v>
      </c>
      <c r="B41" s="254">
        <v>232.55482210982112</v>
      </c>
      <c r="C41" s="254">
        <v>232.55482210982112</v>
      </c>
      <c r="D41" s="254">
        <v>232.55482210982112</v>
      </c>
      <c r="E41">
        <v>549.82617678550002</v>
      </c>
      <c r="F41">
        <v>455.05022189835864</v>
      </c>
      <c r="G41">
        <v>355.78822189835853</v>
      </c>
      <c r="H41">
        <v>334.86122189835856</v>
      </c>
      <c r="I41">
        <v>111.50113108428438</v>
      </c>
      <c r="J41">
        <v>158.29365231157567</v>
      </c>
      <c r="K41">
        <v>92.59819767240522</v>
      </c>
      <c r="L41">
        <v>156.7968635036583</v>
      </c>
      <c r="M41">
        <v>173.80765231157568</v>
      </c>
      <c r="N41">
        <v>321.73822189835857</v>
      </c>
      <c r="O41">
        <v>193.96822189835851</v>
      </c>
      <c r="P41">
        <v>368.25560905989005</v>
      </c>
      <c r="Q41">
        <v>422.04994214857055</v>
      </c>
      <c r="R41">
        <v>405.45522189835856</v>
      </c>
      <c r="S41">
        <v>198.18983444688396</v>
      </c>
      <c r="T41">
        <v>218.74034181571815</v>
      </c>
      <c r="U41">
        <v>226.68822189835848</v>
      </c>
      <c r="V41">
        <v>210.53273585030226</v>
      </c>
      <c r="W41">
        <v>80.903616094925781</v>
      </c>
      <c r="X41">
        <v>109.53274677909306</v>
      </c>
      <c r="Y41">
        <v>193.22865231267991</v>
      </c>
      <c r="Z41">
        <v>241.77919415162901</v>
      </c>
      <c r="AA41">
        <v>207.33822189835854</v>
      </c>
      <c r="AB41">
        <v>246.27222189835845</v>
      </c>
      <c r="AC41">
        <v>366.47173553694461</v>
      </c>
      <c r="AD41">
        <v>299.09522189835855</v>
      </c>
      <c r="AE41">
        <v>120.14658435274944</v>
      </c>
      <c r="AF41">
        <v>352.67394214857052</v>
      </c>
      <c r="AG41">
        <v>90.230652311575668</v>
      </c>
      <c r="AH41">
        <v>83.648191397677863</v>
      </c>
      <c r="AI41">
        <v>192.44587954598421</v>
      </c>
      <c r="AJ41">
        <v>182.13559099880149</v>
      </c>
      <c r="AK41">
        <v>83.512597197261087</v>
      </c>
      <c r="AL41">
        <v>179.41231091668016</v>
      </c>
      <c r="AM41">
        <v>194.09863827559391</v>
      </c>
    </row>
    <row r="42" spans="1:39" x14ac:dyDescent="0.25">
      <c r="A42" s="21">
        <f ca="1">Exceedance!U42</f>
        <v>43983</v>
      </c>
      <c r="B42" s="254">
        <v>108.53217192378749</v>
      </c>
      <c r="C42" s="254">
        <v>108.53217192378749</v>
      </c>
      <c r="D42" s="254">
        <v>108.53217192378749</v>
      </c>
      <c r="E42">
        <v>630.44617192017324</v>
      </c>
      <c r="F42">
        <v>283.66717192370697</v>
      </c>
      <c r="G42">
        <v>270.2951719237069</v>
      </c>
      <c r="H42">
        <v>144.32422498180998</v>
      </c>
      <c r="I42">
        <v>81.520661157024733</v>
      </c>
      <c r="J42">
        <v>81.520661157024733</v>
      </c>
      <c r="K42">
        <v>81.520661157024733</v>
      </c>
      <c r="L42">
        <v>85.79534146302629</v>
      </c>
      <c r="M42">
        <v>81.520661157024733</v>
      </c>
      <c r="N42">
        <v>274.43217192370702</v>
      </c>
      <c r="O42">
        <v>81.520661157024733</v>
      </c>
      <c r="P42">
        <v>303.25878263181562</v>
      </c>
      <c r="Q42">
        <v>138.17277572539808</v>
      </c>
      <c r="R42">
        <v>411.76917192370701</v>
      </c>
      <c r="S42">
        <v>81.520661157024733</v>
      </c>
      <c r="T42">
        <v>238.04317192017342</v>
      </c>
      <c r="U42">
        <v>81.520661157024733</v>
      </c>
      <c r="V42">
        <v>81.520661157024747</v>
      </c>
      <c r="W42">
        <v>90.15433899990532</v>
      </c>
      <c r="X42">
        <v>81.520661157024733</v>
      </c>
      <c r="Y42">
        <v>81.520661157024733</v>
      </c>
      <c r="Z42">
        <v>133.97722497827672</v>
      </c>
      <c r="AA42">
        <v>81.520661157024733</v>
      </c>
      <c r="AB42">
        <v>81.520661157024747</v>
      </c>
      <c r="AC42">
        <v>407.81482212957155</v>
      </c>
      <c r="AD42">
        <v>118.74817192370698</v>
      </c>
      <c r="AE42">
        <v>81.520661157024747</v>
      </c>
      <c r="AF42">
        <v>176.77078251941884</v>
      </c>
      <c r="AG42">
        <v>96.285338999905335</v>
      </c>
      <c r="AH42">
        <v>81.520661157024747</v>
      </c>
      <c r="AI42">
        <v>81.582223729532046</v>
      </c>
      <c r="AJ42">
        <v>158.62603779735809</v>
      </c>
      <c r="AK42">
        <v>81.520661157024733</v>
      </c>
      <c r="AL42">
        <v>81.520661157024733</v>
      </c>
      <c r="AM42">
        <v>197.58321018582484</v>
      </c>
    </row>
    <row r="43" spans="1:39" x14ac:dyDescent="0.25">
      <c r="A43" s="21">
        <f ca="1">Exceedance!U43</f>
        <v>44013</v>
      </c>
      <c r="B43" s="254">
        <v>139.00445255269435</v>
      </c>
      <c r="C43" s="254">
        <v>139.00445255270779</v>
      </c>
      <c r="D43" s="254">
        <v>139.00445255269435</v>
      </c>
      <c r="E43">
        <v>332.38945255269442</v>
      </c>
      <c r="F43">
        <v>152.2604525526944</v>
      </c>
      <c r="G43">
        <v>185.59345255270784</v>
      </c>
      <c r="H43">
        <v>116.45139949459136</v>
      </c>
      <c r="I43">
        <v>108.0413223140705</v>
      </c>
      <c r="J43">
        <v>108.04132231407051</v>
      </c>
      <c r="K43">
        <v>108.04132231407048</v>
      </c>
      <c r="L43">
        <v>131.71945255269236</v>
      </c>
      <c r="M43">
        <v>108.0413223140705</v>
      </c>
      <c r="N43">
        <v>197.6164525526944</v>
      </c>
      <c r="O43">
        <v>108.04132231407048</v>
      </c>
      <c r="P43">
        <v>493.39045255267018</v>
      </c>
      <c r="Q43">
        <v>124.29445255269354</v>
      </c>
      <c r="R43">
        <v>197.45345255269439</v>
      </c>
      <c r="S43">
        <v>108.0413223140705</v>
      </c>
      <c r="T43">
        <v>204.2894525526944</v>
      </c>
      <c r="U43">
        <v>109.52998300011554</v>
      </c>
      <c r="V43">
        <v>108.0413223140705</v>
      </c>
      <c r="W43">
        <v>117.03498300011553</v>
      </c>
      <c r="X43">
        <v>108.04132231407048</v>
      </c>
      <c r="Y43">
        <v>108.0413223140705</v>
      </c>
      <c r="Z43">
        <v>126.24630337906576</v>
      </c>
      <c r="AA43">
        <v>108.0413223140705</v>
      </c>
      <c r="AB43">
        <v>108.04132231407048</v>
      </c>
      <c r="AC43">
        <v>228.22445255269247</v>
      </c>
      <c r="AD43">
        <v>152.52345255269432</v>
      </c>
      <c r="AE43">
        <v>108.0413223140705</v>
      </c>
      <c r="AF43">
        <v>220.64445255267017</v>
      </c>
      <c r="AG43">
        <v>110.63998300011555</v>
      </c>
      <c r="AH43">
        <v>108.04132231407048</v>
      </c>
      <c r="AI43">
        <v>108.0413223140705</v>
      </c>
      <c r="AJ43">
        <v>122.27445255269306</v>
      </c>
      <c r="AK43">
        <v>108.0413223140705</v>
      </c>
      <c r="AL43">
        <v>108.04132231407048</v>
      </c>
      <c r="AM43">
        <v>236.88745255268961</v>
      </c>
    </row>
    <row r="44" spans="1:39" x14ac:dyDescent="0.25">
      <c r="A44" s="21">
        <f ca="1">Exceedance!U44</f>
        <v>44044</v>
      </c>
      <c r="B44" s="254">
        <v>129.12396694214866</v>
      </c>
      <c r="C44" s="254">
        <v>129.12396694214866</v>
      </c>
      <c r="D44" s="254">
        <v>129.12396694214866</v>
      </c>
      <c r="E44">
        <v>129.12396694214866</v>
      </c>
      <c r="F44">
        <v>129.12396694214866</v>
      </c>
      <c r="G44">
        <v>129.12396694214866</v>
      </c>
      <c r="H44">
        <v>129.12396694214866</v>
      </c>
      <c r="I44">
        <v>104.96694214878127</v>
      </c>
      <c r="J44">
        <v>104.96694214878129</v>
      </c>
      <c r="K44">
        <v>104.96694214878127</v>
      </c>
      <c r="L44">
        <v>129.12396694214866</v>
      </c>
      <c r="M44">
        <v>104.96694214878127</v>
      </c>
      <c r="N44">
        <v>129.12396694214866</v>
      </c>
      <c r="O44">
        <v>104.96694214878127</v>
      </c>
      <c r="P44">
        <v>129.12396694214866</v>
      </c>
      <c r="Q44">
        <v>129.12396694214866</v>
      </c>
      <c r="R44">
        <v>129.12396694214866</v>
      </c>
      <c r="S44">
        <v>129.12396694214866</v>
      </c>
      <c r="T44">
        <v>129.12396694214866</v>
      </c>
      <c r="U44">
        <v>104.96694214878129</v>
      </c>
      <c r="V44">
        <v>104.96694214878127</v>
      </c>
      <c r="W44">
        <v>104.96694214878127</v>
      </c>
      <c r="X44">
        <v>104.96694214878127</v>
      </c>
      <c r="Y44">
        <v>104.96694214878129</v>
      </c>
      <c r="Z44">
        <v>129.12396694214866</v>
      </c>
      <c r="AA44">
        <v>104.96694214878127</v>
      </c>
      <c r="AB44">
        <v>104.96694214878129</v>
      </c>
      <c r="AC44">
        <v>129.12396694214866</v>
      </c>
      <c r="AD44">
        <v>129.12396694214866</v>
      </c>
      <c r="AE44">
        <v>104.96694214878129</v>
      </c>
      <c r="AF44">
        <v>129.12396694214866</v>
      </c>
      <c r="AG44">
        <v>104.96694214878127</v>
      </c>
      <c r="AH44">
        <v>104.96694214878129</v>
      </c>
      <c r="AI44">
        <v>104.96694214878127</v>
      </c>
      <c r="AJ44">
        <v>129.12396694214866</v>
      </c>
      <c r="AK44">
        <v>104.96694214878129</v>
      </c>
      <c r="AL44">
        <v>129.12396694214866</v>
      </c>
      <c r="AM44">
        <v>129.12396694214866</v>
      </c>
    </row>
    <row r="45" spans="1:39" x14ac:dyDescent="0.25">
      <c r="A45" s="21">
        <f ca="1">Exceedance!U45</f>
        <v>44075</v>
      </c>
      <c r="B45" s="254">
        <v>129.12396694214868</v>
      </c>
      <c r="C45" s="254">
        <v>129.12396694214868</v>
      </c>
      <c r="D45" s="254">
        <v>129.12396694214868</v>
      </c>
      <c r="E45">
        <v>129.12396694214868</v>
      </c>
      <c r="F45">
        <v>129.12396694214868</v>
      </c>
      <c r="G45">
        <v>129.12396694214868</v>
      </c>
      <c r="H45">
        <v>129.12396694214868</v>
      </c>
      <c r="I45">
        <v>85.743801652892458</v>
      </c>
      <c r="J45">
        <v>85.743801652892472</v>
      </c>
      <c r="K45">
        <v>85.743801652892486</v>
      </c>
      <c r="L45">
        <v>129.12396694214868</v>
      </c>
      <c r="M45">
        <v>85.743801652892472</v>
      </c>
      <c r="N45">
        <v>129.12396694214868</v>
      </c>
      <c r="O45">
        <v>116.90211784687658</v>
      </c>
      <c r="P45">
        <v>129.12396694214868</v>
      </c>
      <c r="Q45">
        <v>129.12396694214868</v>
      </c>
      <c r="R45">
        <v>129.12396694214868</v>
      </c>
      <c r="S45">
        <v>129.12396694214868</v>
      </c>
      <c r="T45">
        <v>129.12396694214868</v>
      </c>
      <c r="U45">
        <v>85.743801652892486</v>
      </c>
      <c r="V45">
        <v>85.743801652892444</v>
      </c>
      <c r="W45">
        <v>85.743801652892458</v>
      </c>
      <c r="X45">
        <v>85.743801652892472</v>
      </c>
      <c r="Y45">
        <v>85.743801652892458</v>
      </c>
      <c r="Z45">
        <v>129.12396694214868</v>
      </c>
      <c r="AA45">
        <v>103.68434740468665</v>
      </c>
      <c r="AB45">
        <v>129.12396694214868</v>
      </c>
      <c r="AC45">
        <v>129.12396694214868</v>
      </c>
      <c r="AD45">
        <v>129.12396694214868</v>
      </c>
      <c r="AE45">
        <v>115.73924517303973</v>
      </c>
      <c r="AF45">
        <v>129.12396694214868</v>
      </c>
      <c r="AG45">
        <v>85.743801652892472</v>
      </c>
      <c r="AH45">
        <v>85.743801652892472</v>
      </c>
      <c r="AI45">
        <v>129.12396694214868</v>
      </c>
      <c r="AJ45">
        <v>129.12396694214868</v>
      </c>
      <c r="AK45">
        <v>85.743801652892458</v>
      </c>
      <c r="AL45">
        <v>129.12396694214868</v>
      </c>
      <c r="AM45">
        <v>129.12396694214868</v>
      </c>
    </row>
    <row r="46" spans="1:39" x14ac:dyDescent="0.25">
      <c r="A46" s="21">
        <f ca="1">Exceedance!U46</f>
        <v>44105</v>
      </c>
      <c r="B46" s="254">
        <v>100.8483658214699</v>
      </c>
      <c r="C46" s="254">
        <v>111.95836582146991</v>
      </c>
      <c r="D46" s="254">
        <v>106.7083658214699</v>
      </c>
      <c r="E46">
        <v>129.12396694214866</v>
      </c>
      <c r="F46">
        <v>129.12396694214866</v>
      </c>
      <c r="G46">
        <v>129.12396694214866</v>
      </c>
      <c r="H46">
        <v>99.286155976331557</v>
      </c>
      <c r="I46">
        <v>51.520661157017734</v>
      </c>
      <c r="J46">
        <v>51.520661157017742</v>
      </c>
      <c r="K46">
        <v>51.520661157017734</v>
      </c>
      <c r="L46">
        <v>74.521074461389091</v>
      </c>
      <c r="M46">
        <v>51.520661157017734</v>
      </c>
      <c r="N46">
        <v>129.12396694214866</v>
      </c>
      <c r="O46">
        <v>54.767743943705554</v>
      </c>
      <c r="P46">
        <v>129.12396694214866</v>
      </c>
      <c r="Q46">
        <v>115.8394162566444</v>
      </c>
      <c r="R46">
        <v>129.12396694214866</v>
      </c>
      <c r="S46">
        <v>74.331800692407754</v>
      </c>
      <c r="T46">
        <v>129.12396694214866</v>
      </c>
      <c r="U46">
        <v>51.520661157017742</v>
      </c>
      <c r="V46">
        <v>51.520661157017734</v>
      </c>
      <c r="W46">
        <v>51.520661157017734</v>
      </c>
      <c r="X46">
        <v>51.520661157017742</v>
      </c>
      <c r="Y46">
        <v>51.520661157017749</v>
      </c>
      <c r="Z46">
        <v>90.18383529534735</v>
      </c>
      <c r="AA46">
        <v>87.620743944384031</v>
      </c>
      <c r="AB46">
        <v>77.269263212833948</v>
      </c>
      <c r="AC46">
        <v>129.12396694214866</v>
      </c>
      <c r="AD46">
        <v>96.343461595609114</v>
      </c>
      <c r="AE46">
        <v>51.520661157017742</v>
      </c>
      <c r="AF46">
        <v>116.45970512579224</v>
      </c>
      <c r="AG46">
        <v>51.520661157017734</v>
      </c>
      <c r="AH46">
        <v>51.520661157017742</v>
      </c>
      <c r="AI46">
        <v>87.650422388321587</v>
      </c>
      <c r="AJ46">
        <v>75.758431423756235</v>
      </c>
      <c r="AK46">
        <v>51.520661157017742</v>
      </c>
      <c r="AL46">
        <v>129.12396694214866</v>
      </c>
      <c r="AM46">
        <v>126.11704544784861</v>
      </c>
    </row>
    <row r="47" spans="1:39" x14ac:dyDescent="0.25">
      <c r="A47" s="21">
        <f ca="1">Exceedance!U47</f>
        <v>44136</v>
      </c>
      <c r="B47" s="254">
        <v>50.667329517947977</v>
      </c>
      <c r="C47" s="254">
        <v>53.447329517948027</v>
      </c>
      <c r="D47" s="254">
        <v>52.257329517960194</v>
      </c>
      <c r="E47">
        <v>129.12396694214868</v>
      </c>
      <c r="F47">
        <v>125.23364188754054</v>
      </c>
      <c r="G47">
        <v>119.3695561163527</v>
      </c>
      <c r="H47">
        <v>54.079329517980597</v>
      </c>
      <c r="I47">
        <v>21.520661157024776</v>
      </c>
      <c r="J47">
        <v>21.520661157024776</v>
      </c>
      <c r="K47">
        <v>21.520661157024779</v>
      </c>
      <c r="L47">
        <v>46.726329518122135</v>
      </c>
      <c r="M47">
        <v>28.705498385027905</v>
      </c>
      <c r="N47">
        <v>70.409018767279747</v>
      </c>
      <c r="O47">
        <v>52.332329518318936</v>
      </c>
      <c r="P47">
        <v>129.12396694214868</v>
      </c>
      <c r="Q47">
        <v>60.437329518017691</v>
      </c>
      <c r="R47">
        <v>121.2685986457879</v>
      </c>
      <c r="S47">
        <v>56.425329518246514</v>
      </c>
      <c r="T47">
        <v>54.277047599157683</v>
      </c>
      <c r="U47">
        <v>21.520661157024776</v>
      </c>
      <c r="V47">
        <v>21.520661157024776</v>
      </c>
      <c r="W47">
        <v>21.520661157024776</v>
      </c>
      <c r="X47">
        <v>21.520661157024779</v>
      </c>
      <c r="Y47">
        <v>21.520661157024776</v>
      </c>
      <c r="Z47">
        <v>54.489819435550565</v>
      </c>
      <c r="AA47">
        <v>60.434329518318926</v>
      </c>
      <c r="AB47">
        <v>53.12132951823228</v>
      </c>
      <c r="AC47">
        <v>73.293386295825954</v>
      </c>
      <c r="AD47">
        <v>56.617329518035021</v>
      </c>
      <c r="AE47">
        <v>48.442741969155676</v>
      </c>
      <c r="AF47">
        <v>55.311329517896034</v>
      </c>
      <c r="AG47">
        <v>21.520661157024776</v>
      </c>
      <c r="AH47">
        <v>21.520661157024772</v>
      </c>
      <c r="AI47">
        <v>57.344329518300519</v>
      </c>
      <c r="AJ47">
        <v>49.175329518124997</v>
      </c>
      <c r="AK47">
        <v>21.520661157024776</v>
      </c>
      <c r="AL47">
        <v>56.160810151069853</v>
      </c>
      <c r="AM47">
        <v>52.109329517771755</v>
      </c>
    </row>
    <row r="48" spans="1:39" x14ac:dyDescent="0.25">
      <c r="A48" s="21">
        <f ca="1">Exceedance!U48</f>
        <v>44166</v>
      </c>
      <c r="B48" s="254">
        <v>71.698529636833058</v>
      </c>
      <c r="C48" s="254">
        <v>71.69852963682122</v>
      </c>
      <c r="D48" s="254">
        <v>71.69852963682122</v>
      </c>
      <c r="E48">
        <v>129.12396694214866</v>
      </c>
      <c r="F48">
        <v>84.708529636774315</v>
      </c>
      <c r="G48">
        <v>85.014529636777155</v>
      </c>
      <c r="H48">
        <v>74.827529636821211</v>
      </c>
      <c r="I48">
        <v>43.222650992299116</v>
      </c>
      <c r="J48">
        <v>21.520661157024762</v>
      </c>
      <c r="K48">
        <v>52.419008359442138</v>
      </c>
      <c r="L48">
        <v>69.201099884755095</v>
      </c>
      <c r="M48">
        <v>67.231099884785436</v>
      </c>
      <c r="N48">
        <v>79.040529636816643</v>
      </c>
      <c r="O48">
        <v>71.336529636833063</v>
      </c>
      <c r="P48">
        <v>123.05460631499288</v>
      </c>
      <c r="Q48">
        <v>79.38852963683307</v>
      </c>
      <c r="R48">
        <v>84.684529636774897</v>
      </c>
      <c r="S48">
        <v>77.675529636833062</v>
      </c>
      <c r="T48">
        <v>74.507529636832231</v>
      </c>
      <c r="U48">
        <v>25.203778921899207</v>
      </c>
      <c r="V48">
        <v>63.704427494350909</v>
      </c>
      <c r="W48">
        <v>21.520661157024762</v>
      </c>
      <c r="X48">
        <v>21.520661157024765</v>
      </c>
      <c r="Y48">
        <v>24.847015969815512</v>
      </c>
      <c r="Z48">
        <v>73.508099884755097</v>
      </c>
      <c r="AA48">
        <v>73.675529636833062</v>
      </c>
      <c r="AB48">
        <v>71.299099884766946</v>
      </c>
      <c r="AC48">
        <v>81.804529636816113</v>
      </c>
      <c r="AD48">
        <v>74.955529636821211</v>
      </c>
      <c r="AE48">
        <v>70.948099884755621</v>
      </c>
      <c r="AF48">
        <v>76.128529636821213</v>
      </c>
      <c r="AG48">
        <v>21.520661157024762</v>
      </c>
      <c r="AH48">
        <v>21.520661157024762</v>
      </c>
      <c r="AI48">
        <v>74.08752963683304</v>
      </c>
      <c r="AJ48">
        <v>73.110529636821198</v>
      </c>
      <c r="AK48">
        <v>21.520661157024762</v>
      </c>
      <c r="AL48">
        <v>72.667529636819594</v>
      </c>
      <c r="AM48">
        <v>75.973529636833078</v>
      </c>
    </row>
    <row r="49" spans="1:39" x14ac:dyDescent="0.25">
      <c r="A49" s="21">
        <f ca="1">Exceedance!U49</f>
        <v>44197</v>
      </c>
      <c r="B49" s="254">
        <v>54.453320393180675</v>
      </c>
      <c r="C49" s="254">
        <v>54.453320393180675</v>
      </c>
      <c r="D49" s="254">
        <v>54.453320393180675</v>
      </c>
      <c r="E49">
        <v>95.602342528839003</v>
      </c>
      <c r="F49">
        <v>62.211750145246789</v>
      </c>
      <c r="G49">
        <v>61.033750145246792</v>
      </c>
      <c r="H49">
        <v>54.450320393180675</v>
      </c>
      <c r="I49">
        <v>47.842320393187684</v>
      </c>
      <c r="J49">
        <v>31.345427668865192</v>
      </c>
      <c r="K49">
        <v>49.015320393186308</v>
      </c>
      <c r="L49">
        <v>49.593320393180676</v>
      </c>
      <c r="M49">
        <v>49.012320393169077</v>
      </c>
      <c r="N49">
        <v>58.216750145246799</v>
      </c>
      <c r="O49">
        <v>51.19532039318068</v>
      </c>
      <c r="P49">
        <v>65.640750145225141</v>
      </c>
      <c r="Q49">
        <v>57.9327501452468</v>
      </c>
      <c r="R49">
        <v>63.486750145246795</v>
      </c>
      <c r="S49">
        <v>57.364320393180677</v>
      </c>
      <c r="T49">
        <v>57.784320393180671</v>
      </c>
      <c r="U49">
        <v>48.948320393205321</v>
      </c>
      <c r="V49">
        <v>48.263320393181793</v>
      </c>
      <c r="W49">
        <v>21.520661157024762</v>
      </c>
      <c r="X49">
        <v>21.520661157024762</v>
      </c>
      <c r="Y49">
        <v>54.232320393217584</v>
      </c>
      <c r="Z49">
        <v>52.915320393180679</v>
      </c>
      <c r="AA49">
        <v>53.581320393180675</v>
      </c>
      <c r="AB49">
        <v>51.169320393180669</v>
      </c>
      <c r="AC49">
        <v>61.129750145246803</v>
      </c>
      <c r="AD49">
        <v>54.105750145246795</v>
      </c>
      <c r="AE49">
        <v>51.416320393180669</v>
      </c>
      <c r="AF49">
        <v>56.256750145246798</v>
      </c>
      <c r="AG49">
        <v>21.520661157024755</v>
      </c>
      <c r="AH49">
        <v>21.520661157024762</v>
      </c>
      <c r="AI49">
        <v>53.117750145235199</v>
      </c>
      <c r="AJ49">
        <v>53.099750145246809</v>
      </c>
      <c r="AK49">
        <v>21.520661157024765</v>
      </c>
      <c r="AL49">
        <v>52.609320393180667</v>
      </c>
      <c r="AM49">
        <v>57.483750145246802</v>
      </c>
    </row>
    <row r="50" spans="1:39" x14ac:dyDescent="0.25">
      <c r="A50" s="21">
        <f ca="1">Exceedance!U50</f>
        <v>44228</v>
      </c>
      <c r="B50" s="254">
        <v>44.298657327358924</v>
      </c>
      <c r="C50" s="254">
        <v>44.298657327358924</v>
      </c>
      <c r="D50" s="254">
        <v>44.298657327358924</v>
      </c>
      <c r="E50">
        <v>55.177227575282274</v>
      </c>
      <c r="F50">
        <v>65.884227575292797</v>
      </c>
      <c r="G50">
        <v>49.940227575292802</v>
      </c>
      <c r="H50">
        <v>41.273657327358926</v>
      </c>
      <c r="I50">
        <v>36.122936831513485</v>
      </c>
      <c r="J50">
        <v>36.25393683152123</v>
      </c>
      <c r="K50">
        <v>37.862936831513487</v>
      </c>
      <c r="L50">
        <v>38.495936831513482</v>
      </c>
      <c r="M50">
        <v>40.175936831524865</v>
      </c>
      <c r="N50">
        <v>44.391227575292795</v>
      </c>
      <c r="O50">
        <v>42.989936831513482</v>
      </c>
      <c r="P50">
        <v>55.849227575304177</v>
      </c>
      <c r="Q50">
        <v>43.726227575292803</v>
      </c>
      <c r="R50">
        <v>50.566227575292785</v>
      </c>
      <c r="S50">
        <v>47.626936831513483</v>
      </c>
      <c r="T50">
        <v>49.110657327358908</v>
      </c>
      <c r="U50">
        <v>40.338936831513479</v>
      </c>
      <c r="V50">
        <v>35.984936831513487</v>
      </c>
      <c r="W50">
        <v>21.520661157024779</v>
      </c>
      <c r="X50">
        <v>21.520661157024776</v>
      </c>
      <c r="Y50">
        <v>41.554936831513487</v>
      </c>
      <c r="Z50">
        <v>39.45593683151349</v>
      </c>
      <c r="AA50">
        <v>43.805936831513478</v>
      </c>
      <c r="AB50">
        <v>38.133936831513488</v>
      </c>
      <c r="AC50">
        <v>49.254227575292802</v>
      </c>
      <c r="AD50">
        <v>40.965227575292793</v>
      </c>
      <c r="AE50">
        <v>37.845936831513484</v>
      </c>
      <c r="AF50">
        <v>43.383227575304169</v>
      </c>
      <c r="AG50">
        <v>21.520661157024779</v>
      </c>
      <c r="AH50">
        <v>21.520661157024776</v>
      </c>
      <c r="AI50">
        <v>45.906227575304165</v>
      </c>
      <c r="AJ50">
        <v>41.619227575292811</v>
      </c>
      <c r="AK50">
        <v>21.520661157024776</v>
      </c>
      <c r="AL50">
        <v>40.843657327370281</v>
      </c>
      <c r="AM50">
        <v>42.036227575292799</v>
      </c>
    </row>
    <row r="51" spans="1:39" x14ac:dyDescent="0.25">
      <c r="A51" s="21">
        <f ca="1">Exceedance!U51</f>
        <v>44256</v>
      </c>
      <c r="B51" s="254">
        <v>51.979895157526016</v>
      </c>
      <c r="C51" s="254">
        <v>51.979895157526016</v>
      </c>
      <c r="D51" s="254">
        <v>51.979895157526016</v>
      </c>
      <c r="E51">
        <v>62.080895157525994</v>
      </c>
      <c r="F51">
        <v>95.502895157526012</v>
      </c>
      <c r="G51">
        <v>47.106895157526019</v>
      </c>
      <c r="H51">
        <v>42.667895157526004</v>
      </c>
      <c r="I51">
        <v>56.30429540542638</v>
      </c>
      <c r="J51">
        <v>39.812295405426383</v>
      </c>
      <c r="K51">
        <v>41.142615653371443</v>
      </c>
      <c r="L51">
        <v>44.658295405426379</v>
      </c>
      <c r="M51">
        <v>50.856295405426387</v>
      </c>
      <c r="N51">
        <v>57.649895157526018</v>
      </c>
      <c r="O51">
        <v>67.460615653371462</v>
      </c>
      <c r="P51">
        <v>56.637895157526017</v>
      </c>
      <c r="Q51">
        <v>61.445895157526017</v>
      </c>
      <c r="R51">
        <v>59.623895157526022</v>
      </c>
      <c r="S51">
        <v>50.342615653371453</v>
      </c>
      <c r="T51">
        <v>43.868895157526019</v>
      </c>
      <c r="U51">
        <v>41.937295405426383</v>
      </c>
      <c r="V51">
        <v>29.881295405426382</v>
      </c>
      <c r="W51">
        <v>26.52066115701636</v>
      </c>
      <c r="X51">
        <v>26.52066115701636</v>
      </c>
      <c r="Y51">
        <v>35.256295405426386</v>
      </c>
      <c r="Z51">
        <v>38.164295405426387</v>
      </c>
      <c r="AA51">
        <v>83.594615653371434</v>
      </c>
      <c r="AB51">
        <v>30.319295405426381</v>
      </c>
      <c r="AC51">
        <v>68.301895157526019</v>
      </c>
      <c r="AD51">
        <v>36.203895157526006</v>
      </c>
      <c r="AE51">
        <v>46.602045405437586</v>
      </c>
      <c r="AF51">
        <v>59.600895157526011</v>
      </c>
      <c r="AG51">
        <v>26.52066115701636</v>
      </c>
      <c r="AH51">
        <v>26.52066115701636</v>
      </c>
      <c r="AI51">
        <v>59.918895157526016</v>
      </c>
      <c r="AJ51">
        <v>36.649895157526018</v>
      </c>
      <c r="AK51">
        <v>26.520661157016356</v>
      </c>
      <c r="AL51">
        <v>46.457895157526025</v>
      </c>
      <c r="AM51">
        <v>33.601895157526016</v>
      </c>
    </row>
    <row r="52" spans="1:39" x14ac:dyDescent="0.25">
      <c r="A52" s="21">
        <f ca="1">Exceedance!U52</f>
        <v>44287</v>
      </c>
      <c r="B52" s="254">
        <v>51.520661157024762</v>
      </c>
      <c r="C52" s="254">
        <v>51.520661157024762</v>
      </c>
      <c r="D52" s="254">
        <v>51.520661157024762</v>
      </c>
      <c r="E52">
        <v>78.786807058102113</v>
      </c>
      <c r="F52">
        <v>102.69180705810211</v>
      </c>
      <c r="G52">
        <v>76.066807058102114</v>
      </c>
      <c r="H52">
        <v>51.520661157024755</v>
      </c>
      <c r="I52">
        <v>83.797086975434851</v>
      </c>
      <c r="J52">
        <v>51.520661157024762</v>
      </c>
      <c r="K52">
        <v>51.520661157024762</v>
      </c>
      <c r="L52">
        <v>62.847557058113289</v>
      </c>
      <c r="M52">
        <v>67.734557058113296</v>
      </c>
      <c r="N52">
        <v>59.198807058102112</v>
      </c>
      <c r="O52">
        <v>52.787241735537158</v>
      </c>
      <c r="P52">
        <v>61.87080705809101</v>
      </c>
      <c r="Q52">
        <v>70.204807058102119</v>
      </c>
      <c r="R52">
        <v>51.520661157024762</v>
      </c>
      <c r="S52">
        <v>51.520661157024762</v>
      </c>
      <c r="T52">
        <v>57.224807058102101</v>
      </c>
      <c r="U52">
        <v>51.520661157024762</v>
      </c>
      <c r="V52">
        <v>51.520661157024762</v>
      </c>
      <c r="W52">
        <v>51.520661157024762</v>
      </c>
      <c r="X52">
        <v>51.520661157024762</v>
      </c>
      <c r="Y52">
        <v>51.520661157024762</v>
      </c>
      <c r="Z52">
        <v>60.484086975434835</v>
      </c>
      <c r="AA52">
        <v>64.212807058102115</v>
      </c>
      <c r="AB52">
        <v>52.103512396694178</v>
      </c>
      <c r="AC52">
        <v>55.841807058102084</v>
      </c>
      <c r="AD52">
        <v>51.520661157024762</v>
      </c>
      <c r="AE52">
        <v>51.520661157024762</v>
      </c>
      <c r="AF52">
        <v>65.843807058102115</v>
      </c>
      <c r="AG52">
        <v>51.520661157024762</v>
      </c>
      <c r="AH52">
        <v>51.520661157024762</v>
      </c>
      <c r="AI52">
        <v>51.520661157024762</v>
      </c>
      <c r="AJ52">
        <v>51.520661157024762</v>
      </c>
      <c r="AK52">
        <v>51.520661157024755</v>
      </c>
      <c r="AL52">
        <v>51.520661157024755</v>
      </c>
      <c r="AM52">
        <v>53.821242252066078</v>
      </c>
    </row>
    <row r="53" spans="1:39" x14ac:dyDescent="0.25">
      <c r="A53" s="21">
        <f ca="1">Exceedance!U53</f>
        <v>44317</v>
      </c>
      <c r="B53" s="254">
        <v>232.55482210982112</v>
      </c>
      <c r="C53" s="254">
        <v>232.55482210983268</v>
      </c>
      <c r="D53" s="254">
        <v>232.55482210982112</v>
      </c>
      <c r="E53">
        <v>452.62022189835841</v>
      </c>
      <c r="F53">
        <v>353.87422189835848</v>
      </c>
      <c r="G53">
        <v>338.0032218983585</v>
      </c>
      <c r="H53">
        <v>111.13421726135363</v>
      </c>
      <c r="I53">
        <v>157.61465231157575</v>
      </c>
      <c r="J53">
        <v>92.273642424534856</v>
      </c>
      <c r="K53">
        <v>155.61931235430757</v>
      </c>
      <c r="L53">
        <v>172.84865231157562</v>
      </c>
      <c r="M53">
        <v>318.70022189835862</v>
      </c>
      <c r="N53">
        <v>192.83522189835853</v>
      </c>
      <c r="O53">
        <v>366.50355918379614</v>
      </c>
      <c r="P53">
        <v>421.85894214857063</v>
      </c>
      <c r="Q53">
        <v>403.38622189835854</v>
      </c>
      <c r="R53">
        <v>196.75303826010597</v>
      </c>
      <c r="S53">
        <v>206.51289758936056</v>
      </c>
      <c r="T53">
        <v>225.52722189835848</v>
      </c>
      <c r="U53">
        <v>208.74492125526314</v>
      </c>
      <c r="V53">
        <v>80.878056183830907</v>
      </c>
      <c r="W53">
        <v>108.95056774342559</v>
      </c>
      <c r="X53">
        <v>110.66045937668646</v>
      </c>
      <c r="Y53">
        <v>239.49161110397202</v>
      </c>
      <c r="Z53">
        <v>204.66147809670574</v>
      </c>
      <c r="AA53">
        <v>244.74922189835854</v>
      </c>
      <c r="AB53">
        <v>366.61373553694443</v>
      </c>
      <c r="AC53">
        <v>297.65322189835854</v>
      </c>
      <c r="AD53">
        <v>113.73021829012711</v>
      </c>
      <c r="AE53">
        <v>366.68194214857056</v>
      </c>
      <c r="AF53">
        <v>89.654652311575674</v>
      </c>
      <c r="AG53">
        <v>83.619478587461018</v>
      </c>
      <c r="AH53">
        <v>191.56039815488955</v>
      </c>
      <c r="AI53">
        <v>181.29334526624856</v>
      </c>
      <c r="AJ53">
        <v>83.474254150821196</v>
      </c>
      <c r="AK53">
        <v>178.88366531005647</v>
      </c>
      <c r="AL53">
        <v>194.01612040306395</v>
      </c>
      <c r="AM53">
        <v>545.18677300492891</v>
      </c>
    </row>
    <row r="54" spans="1:39" x14ac:dyDescent="0.25">
      <c r="A54" s="21">
        <f ca="1">Exceedance!U54</f>
        <v>44348</v>
      </c>
      <c r="B54" s="254">
        <v>108.53217192378749</v>
      </c>
      <c r="C54" s="254">
        <v>108.53217192378749</v>
      </c>
      <c r="D54" s="254">
        <v>108.53217192378749</v>
      </c>
      <c r="E54">
        <v>282.34517192370691</v>
      </c>
      <c r="F54">
        <v>268.71917192370688</v>
      </c>
      <c r="G54">
        <v>143.3502249818099</v>
      </c>
      <c r="H54">
        <v>81.520661157024733</v>
      </c>
      <c r="I54">
        <v>81.520661157024733</v>
      </c>
      <c r="J54">
        <v>81.520661157024733</v>
      </c>
      <c r="K54">
        <v>81.520661157024733</v>
      </c>
      <c r="L54">
        <v>81.520661157024747</v>
      </c>
      <c r="M54">
        <v>272.05817192370688</v>
      </c>
      <c r="N54">
        <v>81.520661157024733</v>
      </c>
      <c r="O54">
        <v>276.53805512647688</v>
      </c>
      <c r="P54">
        <v>135.35716035047312</v>
      </c>
      <c r="Q54">
        <v>410.01617192370696</v>
      </c>
      <c r="R54">
        <v>81.520661157024733</v>
      </c>
      <c r="S54">
        <v>236.81874150695612</v>
      </c>
      <c r="T54">
        <v>81.520661157024733</v>
      </c>
      <c r="U54">
        <v>81.520661157024733</v>
      </c>
      <c r="V54">
        <v>90.609338999905319</v>
      </c>
      <c r="W54">
        <v>81.520661157024733</v>
      </c>
      <c r="X54">
        <v>81.520661157024733</v>
      </c>
      <c r="Y54">
        <v>132.42622497827676</v>
      </c>
      <c r="Z54">
        <v>81.520661157024733</v>
      </c>
      <c r="AA54">
        <v>81.520661157024733</v>
      </c>
      <c r="AB54">
        <v>403.08023622594635</v>
      </c>
      <c r="AC54">
        <v>117.51917192370689</v>
      </c>
      <c r="AD54">
        <v>81.520661157024733</v>
      </c>
      <c r="AE54">
        <v>149.11403487353618</v>
      </c>
      <c r="AF54">
        <v>96.426338999905326</v>
      </c>
      <c r="AG54">
        <v>81.520661157024733</v>
      </c>
      <c r="AH54">
        <v>81.573276153072271</v>
      </c>
      <c r="AI54">
        <v>151.4766371752373</v>
      </c>
      <c r="AJ54">
        <v>81.520661157024733</v>
      </c>
      <c r="AK54">
        <v>81.520661157024733</v>
      </c>
      <c r="AL54">
        <v>192.20471453062399</v>
      </c>
      <c r="AM54">
        <v>627.74817192016133</v>
      </c>
    </row>
    <row r="55" spans="1:39" x14ac:dyDescent="0.25">
      <c r="A55" s="21">
        <f ca="1">Exceedance!U55</f>
        <v>44378</v>
      </c>
      <c r="B55" s="254">
        <v>139.00445255270779</v>
      </c>
      <c r="C55" s="254">
        <v>139.00445255269437</v>
      </c>
      <c r="D55" s="254">
        <v>139.00445255270779</v>
      </c>
      <c r="E55">
        <v>151.4984525526944</v>
      </c>
      <c r="F55">
        <v>184.57745255270777</v>
      </c>
      <c r="G55">
        <v>120.38839949459134</v>
      </c>
      <c r="H55">
        <v>108.04132231407048</v>
      </c>
      <c r="I55">
        <v>108.0413223140705</v>
      </c>
      <c r="J55">
        <v>108.04132231407051</v>
      </c>
      <c r="K55">
        <v>129.8381290375867</v>
      </c>
      <c r="L55">
        <v>108.0413223140705</v>
      </c>
      <c r="M55">
        <v>196.3964525526944</v>
      </c>
      <c r="N55">
        <v>108.04132231407051</v>
      </c>
      <c r="O55">
        <v>506.30645255268263</v>
      </c>
      <c r="P55">
        <v>123.59445255269347</v>
      </c>
      <c r="Q55">
        <v>196.59745255269436</v>
      </c>
      <c r="R55">
        <v>108.0413223140705</v>
      </c>
      <c r="S55">
        <v>211.31945255269437</v>
      </c>
      <c r="T55">
        <v>109.64798300011554</v>
      </c>
      <c r="U55">
        <v>108.04132231407051</v>
      </c>
      <c r="V55">
        <v>117.54998300011553</v>
      </c>
      <c r="W55">
        <v>108.04132231407051</v>
      </c>
      <c r="X55">
        <v>108.0413223140705</v>
      </c>
      <c r="Y55">
        <v>125.33530337906573</v>
      </c>
      <c r="Z55">
        <v>108.0413223140705</v>
      </c>
      <c r="AA55">
        <v>108.0413223140705</v>
      </c>
      <c r="AB55">
        <v>227.25245255269235</v>
      </c>
      <c r="AC55">
        <v>151.72445255269434</v>
      </c>
      <c r="AD55">
        <v>108.0413223140705</v>
      </c>
      <c r="AE55">
        <v>229.42245255266826</v>
      </c>
      <c r="AF55">
        <v>110.90098300011554</v>
      </c>
      <c r="AG55">
        <v>108.0413223140705</v>
      </c>
      <c r="AH55">
        <v>108.0413223140705</v>
      </c>
      <c r="AI55">
        <v>125.23345255269263</v>
      </c>
      <c r="AJ55">
        <v>108.0413223140705</v>
      </c>
      <c r="AK55">
        <v>108.0413223140705</v>
      </c>
      <c r="AL55">
        <v>235.60045255268943</v>
      </c>
      <c r="AM55">
        <v>331.33345255270774</v>
      </c>
    </row>
    <row r="56" spans="1:39" x14ac:dyDescent="0.25">
      <c r="A56" s="21">
        <f ca="1">Exceedance!U56</f>
        <v>44409</v>
      </c>
      <c r="B56" s="254">
        <v>129.12396694214866</v>
      </c>
      <c r="C56" s="254">
        <v>129.12396694214866</v>
      </c>
      <c r="D56" s="254">
        <v>129.12396694214866</v>
      </c>
      <c r="E56">
        <v>129.12396694214866</v>
      </c>
      <c r="F56">
        <v>129.12396694214866</v>
      </c>
      <c r="G56">
        <v>129.12396694214866</v>
      </c>
      <c r="H56">
        <v>104.96694214878126</v>
      </c>
      <c r="I56">
        <v>104.96694214878126</v>
      </c>
      <c r="J56">
        <v>104.96694214878126</v>
      </c>
      <c r="K56">
        <v>129.12396694214866</v>
      </c>
      <c r="L56">
        <v>104.96694214878127</v>
      </c>
      <c r="M56">
        <v>129.12396694214866</v>
      </c>
      <c r="N56">
        <v>104.96694214878127</v>
      </c>
      <c r="O56">
        <v>129.12396694214866</v>
      </c>
      <c r="P56">
        <v>129.12396694214866</v>
      </c>
      <c r="Q56">
        <v>129.12396694214866</v>
      </c>
      <c r="R56">
        <v>129.12396694214866</v>
      </c>
      <c r="S56">
        <v>129.12396694214866</v>
      </c>
      <c r="T56">
        <v>104.96694214878127</v>
      </c>
      <c r="U56">
        <v>104.96694214878127</v>
      </c>
      <c r="V56">
        <v>104.96694214878127</v>
      </c>
      <c r="W56">
        <v>104.96694214878127</v>
      </c>
      <c r="X56">
        <v>104.96694214878127</v>
      </c>
      <c r="Y56">
        <v>129.12396694214866</v>
      </c>
      <c r="Z56">
        <v>104.96694214878129</v>
      </c>
      <c r="AA56">
        <v>104.96694214878129</v>
      </c>
      <c r="AB56">
        <v>129.12396694214866</v>
      </c>
      <c r="AC56">
        <v>129.12396694214866</v>
      </c>
      <c r="AD56">
        <v>104.96694214878129</v>
      </c>
      <c r="AE56">
        <v>129.12396694214866</v>
      </c>
      <c r="AF56">
        <v>104.96694214878127</v>
      </c>
      <c r="AG56">
        <v>104.96694214878129</v>
      </c>
      <c r="AH56">
        <v>104.96694214878127</v>
      </c>
      <c r="AI56">
        <v>129.12396694214866</v>
      </c>
      <c r="AJ56">
        <v>104.9669421487813</v>
      </c>
      <c r="AK56">
        <v>129.12396694214866</v>
      </c>
      <c r="AL56">
        <v>129.12396694214866</v>
      </c>
      <c r="AM56">
        <v>129.12396694214866</v>
      </c>
    </row>
    <row r="57" spans="1:39" x14ac:dyDescent="0.25">
      <c r="A57" s="21">
        <f ca="1">Exceedance!U57</f>
        <v>44440</v>
      </c>
      <c r="B57" s="254">
        <v>129.12396694214868</v>
      </c>
      <c r="C57" s="254">
        <v>129.12396694214868</v>
      </c>
      <c r="D57" s="254">
        <v>129.12396694214868</v>
      </c>
      <c r="E57">
        <v>129.12396694214868</v>
      </c>
      <c r="F57">
        <v>129.12396694214868</v>
      </c>
      <c r="G57">
        <v>129.12396694214868</v>
      </c>
      <c r="H57">
        <v>85.743801652892472</v>
      </c>
      <c r="I57">
        <v>85.743801652892458</v>
      </c>
      <c r="J57">
        <v>85.743801652892458</v>
      </c>
      <c r="K57">
        <v>129.12396694214868</v>
      </c>
      <c r="L57">
        <v>85.743801652892458</v>
      </c>
      <c r="M57">
        <v>129.12396694214868</v>
      </c>
      <c r="N57">
        <v>114.51644522386954</v>
      </c>
      <c r="O57">
        <v>129.12396694214868</v>
      </c>
      <c r="P57">
        <v>129.12396694214868</v>
      </c>
      <c r="Q57">
        <v>129.12396694214868</v>
      </c>
      <c r="R57">
        <v>129.12396694214868</v>
      </c>
      <c r="S57">
        <v>129.12396694214868</v>
      </c>
      <c r="T57">
        <v>85.743801652892472</v>
      </c>
      <c r="U57">
        <v>85.743801652892458</v>
      </c>
      <c r="V57">
        <v>85.743801652892472</v>
      </c>
      <c r="W57">
        <v>85.743801652892458</v>
      </c>
      <c r="X57">
        <v>85.743801652892472</v>
      </c>
      <c r="Y57">
        <v>129.12396694214868</v>
      </c>
      <c r="Z57">
        <v>100.22007958281122</v>
      </c>
      <c r="AA57">
        <v>129.12396694214868</v>
      </c>
      <c r="AB57">
        <v>129.12396694214868</v>
      </c>
      <c r="AC57">
        <v>129.12396694214868</v>
      </c>
      <c r="AD57">
        <v>117.14016013288678</v>
      </c>
      <c r="AE57">
        <v>129.12396694214868</v>
      </c>
      <c r="AF57">
        <v>85.743801652892472</v>
      </c>
      <c r="AG57">
        <v>85.743801652892472</v>
      </c>
      <c r="AH57">
        <v>98.374159585664714</v>
      </c>
      <c r="AI57">
        <v>129.12396694214868</v>
      </c>
      <c r="AJ57">
        <v>85.743801652892458</v>
      </c>
      <c r="AK57">
        <v>129.12396694214868</v>
      </c>
      <c r="AL57">
        <v>129.12396694214868</v>
      </c>
      <c r="AM57">
        <v>129.12396694214868</v>
      </c>
    </row>
    <row r="58" spans="1:39" x14ac:dyDescent="0.25">
      <c r="A58" s="21">
        <f ca="1">Exceedance!U58</f>
        <v>44470</v>
      </c>
      <c r="B58" s="254">
        <v>100.8483658214699</v>
      </c>
      <c r="C58" s="254">
        <v>111.95836582146991</v>
      </c>
      <c r="D58" s="254">
        <v>106.7083658214699</v>
      </c>
      <c r="E58">
        <v>129.12396694214866</v>
      </c>
      <c r="F58">
        <v>129.12396694214866</v>
      </c>
      <c r="G58">
        <v>100.13064642088504</v>
      </c>
      <c r="H58">
        <v>51.520661157017742</v>
      </c>
      <c r="I58">
        <v>51.520661157017742</v>
      </c>
      <c r="J58">
        <v>51.520661157017742</v>
      </c>
      <c r="K58">
        <v>74.537726001466822</v>
      </c>
      <c r="L58">
        <v>51.520661157017734</v>
      </c>
      <c r="M58">
        <v>129.12396694214866</v>
      </c>
      <c r="N58">
        <v>54.616743943804359</v>
      </c>
      <c r="O58">
        <v>129.12396694214866</v>
      </c>
      <c r="P58">
        <v>115.34481957644677</v>
      </c>
      <c r="Q58">
        <v>129.12396694214866</v>
      </c>
      <c r="R58">
        <v>71.016612606997327</v>
      </c>
      <c r="S58">
        <v>129.12396694214866</v>
      </c>
      <c r="T58">
        <v>51.520661157017734</v>
      </c>
      <c r="U58">
        <v>51.520661157017742</v>
      </c>
      <c r="V58">
        <v>51.520661157017734</v>
      </c>
      <c r="W58">
        <v>51.520661157017742</v>
      </c>
      <c r="X58">
        <v>51.520661157017742</v>
      </c>
      <c r="Y58">
        <v>89.078578586140267</v>
      </c>
      <c r="Z58">
        <v>87.234743944535523</v>
      </c>
      <c r="AA58">
        <v>80.783071345127354</v>
      </c>
      <c r="AB58">
        <v>129.12396694214866</v>
      </c>
      <c r="AC58">
        <v>95.61502044375267</v>
      </c>
      <c r="AD58">
        <v>51.520661157017749</v>
      </c>
      <c r="AE58">
        <v>118.17090817470127</v>
      </c>
      <c r="AF58">
        <v>51.520661157017734</v>
      </c>
      <c r="AG58">
        <v>51.520661157017742</v>
      </c>
      <c r="AH58">
        <v>84.821743945137428</v>
      </c>
      <c r="AI58">
        <v>75.759287968335343</v>
      </c>
      <c r="AJ58">
        <v>51.520661157017742</v>
      </c>
      <c r="AK58">
        <v>124.92625273443348</v>
      </c>
      <c r="AL58">
        <v>124.43420397971111</v>
      </c>
      <c r="AM58">
        <v>129.12396694214866</v>
      </c>
    </row>
    <row r="59" spans="1:39" x14ac:dyDescent="0.25">
      <c r="A59" s="21">
        <f ca="1">Exceedance!U59</f>
        <v>44501</v>
      </c>
      <c r="B59" s="254">
        <v>50.667329517947977</v>
      </c>
      <c r="C59" s="254">
        <v>53.447329517948027</v>
      </c>
      <c r="D59" s="254">
        <v>52.257329517948008</v>
      </c>
      <c r="E59">
        <v>124.38137276263544</v>
      </c>
      <c r="F59">
        <v>118.14056409432203</v>
      </c>
      <c r="G59">
        <v>54.206329517966843</v>
      </c>
      <c r="H59">
        <v>21.520661157024776</v>
      </c>
      <c r="I59">
        <v>21.520661157024776</v>
      </c>
      <c r="J59">
        <v>21.520661157024776</v>
      </c>
      <c r="K59">
        <v>46.477329518109556</v>
      </c>
      <c r="L59">
        <v>25.996816173261699</v>
      </c>
      <c r="M59">
        <v>68.332591822364932</v>
      </c>
      <c r="N59">
        <v>52.213329518318936</v>
      </c>
      <c r="O59">
        <v>129.12396694214868</v>
      </c>
      <c r="P59">
        <v>60.395329518018727</v>
      </c>
      <c r="Q59">
        <v>120.14951673360024</v>
      </c>
      <c r="R59">
        <v>56.274329518278435</v>
      </c>
      <c r="S59">
        <v>56.809917038263222</v>
      </c>
      <c r="T59">
        <v>21.520661157024776</v>
      </c>
      <c r="U59">
        <v>21.520661157024776</v>
      </c>
      <c r="V59">
        <v>21.520661157024776</v>
      </c>
      <c r="W59">
        <v>21.520661157024772</v>
      </c>
      <c r="X59">
        <v>21.520661157024776</v>
      </c>
      <c r="Y59">
        <v>54.279819435552746</v>
      </c>
      <c r="Z59">
        <v>60.151329518318924</v>
      </c>
      <c r="AA59">
        <v>53.516329518211734</v>
      </c>
      <c r="AB59">
        <v>72.374191342083236</v>
      </c>
      <c r="AC59">
        <v>56.501329518036535</v>
      </c>
      <c r="AD59">
        <v>47.895820045080875</v>
      </c>
      <c r="AE59">
        <v>55.599329517879866</v>
      </c>
      <c r="AF59">
        <v>21.520661157024779</v>
      </c>
      <c r="AG59">
        <v>21.520661157024779</v>
      </c>
      <c r="AH59">
        <v>57.090329518318924</v>
      </c>
      <c r="AI59">
        <v>48.988329518124665</v>
      </c>
      <c r="AJ59">
        <v>21.520661157024776</v>
      </c>
      <c r="AK59">
        <v>52.246329517842085</v>
      </c>
      <c r="AL59">
        <v>51.754329517786914</v>
      </c>
      <c r="AM59">
        <v>129.12396694214868</v>
      </c>
    </row>
    <row r="60" spans="1:39" x14ac:dyDescent="0.25">
      <c r="A60" s="21">
        <f ca="1">Exceedance!U60</f>
        <v>44531</v>
      </c>
      <c r="B60" s="254">
        <v>71.69852963682122</v>
      </c>
      <c r="C60" s="254">
        <v>71.698529636833058</v>
      </c>
      <c r="D60" s="254">
        <v>71.69852963682122</v>
      </c>
      <c r="E60">
        <v>84.602529636774619</v>
      </c>
      <c r="F60">
        <v>84.83652963677757</v>
      </c>
      <c r="G60">
        <v>74.977529636833069</v>
      </c>
      <c r="H60">
        <v>40.656460862885119</v>
      </c>
      <c r="I60">
        <v>21.520661157024762</v>
      </c>
      <c r="J60">
        <v>49.536560455530193</v>
      </c>
      <c r="K60">
        <v>69.095099884766938</v>
      </c>
      <c r="L60">
        <v>67.119099884774585</v>
      </c>
      <c r="M60">
        <v>78.687529636817374</v>
      </c>
      <c r="N60">
        <v>71.224529636833054</v>
      </c>
      <c r="O60">
        <v>127.40411105374334</v>
      </c>
      <c r="P60">
        <v>79.346529636833068</v>
      </c>
      <c r="Q60">
        <v>84.525529636787169</v>
      </c>
      <c r="R60">
        <v>77.531529636821219</v>
      </c>
      <c r="S60">
        <v>74.513529636819328</v>
      </c>
      <c r="T60">
        <v>23.834180093093003</v>
      </c>
      <c r="U60">
        <v>60.377469956699827</v>
      </c>
      <c r="V60">
        <v>21.520661157024762</v>
      </c>
      <c r="W60">
        <v>21.520661157024762</v>
      </c>
      <c r="X60">
        <v>21.520661157024765</v>
      </c>
      <c r="Y60">
        <v>73.314099884766947</v>
      </c>
      <c r="Z60">
        <v>73.423529636821215</v>
      </c>
      <c r="AA60">
        <v>71.218099884755077</v>
      </c>
      <c r="AB60">
        <v>81.680529636816431</v>
      </c>
      <c r="AC60">
        <v>74.843529636833054</v>
      </c>
      <c r="AD60">
        <v>70.734099884755764</v>
      </c>
      <c r="AE60">
        <v>76.290529636833057</v>
      </c>
      <c r="AF60">
        <v>21.520661157024765</v>
      </c>
      <c r="AG60">
        <v>21.520661157024762</v>
      </c>
      <c r="AH60">
        <v>73.841529636833059</v>
      </c>
      <c r="AI60">
        <v>72.904529636833061</v>
      </c>
      <c r="AJ60">
        <v>21.520661157024762</v>
      </c>
      <c r="AK60">
        <v>72.520529636821209</v>
      </c>
      <c r="AL60">
        <v>75.606529636821222</v>
      </c>
      <c r="AM60">
        <v>129.12396694214866</v>
      </c>
    </row>
    <row r="61" spans="1:39" x14ac:dyDescent="0.25">
      <c r="A61" s="21">
        <f ca="1">Exceedance!U61</f>
        <v>44562</v>
      </c>
      <c r="B61" s="254">
        <v>54.453320393180675</v>
      </c>
      <c r="C61" s="254">
        <v>54.453320393180675</v>
      </c>
      <c r="D61" s="254">
        <v>54.453320393180675</v>
      </c>
      <c r="E61">
        <v>62.119750145246805</v>
      </c>
      <c r="F61">
        <v>60.883750145246808</v>
      </c>
      <c r="G61">
        <v>54.544320393180669</v>
      </c>
      <c r="H61">
        <v>47.75432039320004</v>
      </c>
      <c r="I61">
        <v>29.776201564634288</v>
      </c>
      <c r="J61">
        <v>48.919320393187157</v>
      </c>
      <c r="K61">
        <v>49.43732039318067</v>
      </c>
      <c r="L61">
        <v>48.912320393180678</v>
      </c>
      <c r="M61">
        <v>57.897750145246789</v>
      </c>
      <c r="N61">
        <v>51.114320393180677</v>
      </c>
      <c r="O61">
        <v>65.507750145223895</v>
      </c>
      <c r="P61">
        <v>57.899750145246792</v>
      </c>
      <c r="Q61">
        <v>63.345750145235186</v>
      </c>
      <c r="R61">
        <v>57.234320393180674</v>
      </c>
      <c r="S61">
        <v>57.542320393180681</v>
      </c>
      <c r="T61">
        <v>48.954320393205798</v>
      </c>
      <c r="U61">
        <v>48.098320393182746</v>
      </c>
      <c r="V61">
        <v>21.520661157024762</v>
      </c>
      <c r="W61">
        <v>21.520661157024762</v>
      </c>
      <c r="X61">
        <v>53.121664379191557</v>
      </c>
      <c r="Y61">
        <v>52.742320393180684</v>
      </c>
      <c r="Z61">
        <v>53.38732039318068</v>
      </c>
      <c r="AA61">
        <v>51.044320393180669</v>
      </c>
      <c r="AB61">
        <v>61.022750145246796</v>
      </c>
      <c r="AC61">
        <v>54.008750145246808</v>
      </c>
      <c r="AD61">
        <v>51.223320393180664</v>
      </c>
      <c r="AE61">
        <v>56.395750145246808</v>
      </c>
      <c r="AF61">
        <v>21.520661157024758</v>
      </c>
      <c r="AG61">
        <v>21.520661157024762</v>
      </c>
      <c r="AH61">
        <v>52.899750145246799</v>
      </c>
      <c r="AI61">
        <v>53.155750145246792</v>
      </c>
      <c r="AJ61">
        <v>21.520661157024762</v>
      </c>
      <c r="AK61">
        <v>52.487320393180681</v>
      </c>
      <c r="AL61">
        <v>57.150750145246782</v>
      </c>
      <c r="AM61">
        <v>93.882842525333658</v>
      </c>
    </row>
    <row r="62" spans="1:39" x14ac:dyDescent="0.25">
      <c r="A62" s="21">
        <f ca="1">Exceedance!U62</f>
        <v>44593</v>
      </c>
      <c r="B62" s="254">
        <v>44.298657327358924</v>
      </c>
      <c r="C62" s="254">
        <v>44.298657327358924</v>
      </c>
      <c r="D62" s="254">
        <v>44.298657327358924</v>
      </c>
      <c r="E62">
        <v>65.775227575292817</v>
      </c>
      <c r="F62">
        <v>49.806227575292787</v>
      </c>
      <c r="G62">
        <v>41.329657327358916</v>
      </c>
      <c r="H62">
        <v>36.049936831513477</v>
      </c>
      <c r="I62">
        <v>36.180936831533316</v>
      </c>
      <c r="J62">
        <v>37.779936831513481</v>
      </c>
      <c r="K62">
        <v>38.249936831513487</v>
      </c>
      <c r="L62">
        <v>40.087936831513488</v>
      </c>
      <c r="M62">
        <v>44.125227575292797</v>
      </c>
      <c r="N62">
        <v>42.916936831513482</v>
      </c>
      <c r="O62">
        <v>55.453227575304162</v>
      </c>
      <c r="P62">
        <v>43.7002275752928</v>
      </c>
      <c r="Q62">
        <v>50.443227575304164</v>
      </c>
      <c r="R62">
        <v>47.506936831513492</v>
      </c>
      <c r="S62">
        <v>49.057657327370286</v>
      </c>
      <c r="T62">
        <v>40.342936831513484</v>
      </c>
      <c r="U62">
        <v>35.846936831513489</v>
      </c>
      <c r="V62">
        <v>21.520661157024776</v>
      </c>
      <c r="W62">
        <v>21.520661157024779</v>
      </c>
      <c r="X62">
        <v>41.315936831513881</v>
      </c>
      <c r="Y62">
        <v>39.316936831513495</v>
      </c>
      <c r="Z62">
        <v>43.633936831524849</v>
      </c>
      <c r="AA62">
        <v>38.013936831524859</v>
      </c>
      <c r="AB62">
        <v>49.164227575292792</v>
      </c>
      <c r="AC62">
        <v>40.885227575292809</v>
      </c>
      <c r="AD62">
        <v>37.690936831513483</v>
      </c>
      <c r="AE62">
        <v>43.364227575292787</v>
      </c>
      <c r="AF62">
        <v>21.520661157024779</v>
      </c>
      <c r="AG62">
        <v>21.520661157024776</v>
      </c>
      <c r="AH62">
        <v>45.716227575292798</v>
      </c>
      <c r="AI62">
        <v>41.306227575292787</v>
      </c>
      <c r="AJ62">
        <v>21.520661157024776</v>
      </c>
      <c r="AK62">
        <v>40.729657327370283</v>
      </c>
      <c r="AL62">
        <v>41.772227575304164</v>
      </c>
      <c r="AM62">
        <v>55.023227575282924</v>
      </c>
    </row>
    <row r="63" spans="1:39" x14ac:dyDescent="0.25">
      <c r="A63" s="21">
        <f ca="1">Exceedance!U63</f>
        <v>44621</v>
      </c>
      <c r="B63" s="254">
        <v>51.979895157526016</v>
      </c>
      <c r="C63" s="254">
        <v>51.979895157526016</v>
      </c>
      <c r="D63" s="254">
        <v>51.979895157526016</v>
      </c>
      <c r="E63">
        <v>95.377895157526027</v>
      </c>
      <c r="F63">
        <v>46.955895157526008</v>
      </c>
      <c r="G63">
        <v>42.027895157526011</v>
      </c>
      <c r="H63">
        <v>56.148295405426374</v>
      </c>
      <c r="I63">
        <v>39.727295405426389</v>
      </c>
      <c r="J63">
        <v>40.998615653371452</v>
      </c>
      <c r="K63">
        <v>43.575295405426381</v>
      </c>
      <c r="L63">
        <v>50.738295405426385</v>
      </c>
      <c r="M63">
        <v>57.275895157526008</v>
      </c>
      <c r="N63">
        <v>67.316615653371471</v>
      </c>
      <c r="O63">
        <v>56.096895157526014</v>
      </c>
      <c r="P63">
        <v>61.410895157526021</v>
      </c>
      <c r="Q63">
        <v>59.454895157526018</v>
      </c>
      <c r="R63">
        <v>50.219615653371456</v>
      </c>
      <c r="S63">
        <v>43.342895157526009</v>
      </c>
      <c r="T63">
        <v>41.945295405426378</v>
      </c>
      <c r="U63">
        <v>29.725295405426383</v>
      </c>
      <c r="V63">
        <v>26.52066115701636</v>
      </c>
      <c r="W63">
        <v>26.52066115701636</v>
      </c>
      <c r="X63">
        <v>34.990295405426373</v>
      </c>
      <c r="Y63">
        <v>37.993295405426387</v>
      </c>
      <c r="Z63">
        <v>83.255615653371464</v>
      </c>
      <c r="AA63">
        <v>29.118295405426391</v>
      </c>
      <c r="AB63">
        <v>68.182895157526019</v>
      </c>
      <c r="AC63">
        <v>36.116895157526017</v>
      </c>
      <c r="AD63">
        <v>46.346045405437557</v>
      </c>
      <c r="AE63">
        <v>57.818895157526015</v>
      </c>
      <c r="AF63">
        <v>26.52066115701636</v>
      </c>
      <c r="AG63">
        <v>26.520661157016356</v>
      </c>
      <c r="AH63">
        <v>59.682895157526019</v>
      </c>
      <c r="AI63">
        <v>36.44589515752601</v>
      </c>
      <c r="AJ63">
        <v>26.520661157016356</v>
      </c>
      <c r="AK63">
        <v>46.333895157526037</v>
      </c>
      <c r="AL63">
        <v>33.32689515752601</v>
      </c>
      <c r="AM63">
        <v>61.889895157526013</v>
      </c>
    </row>
    <row r="64" spans="1:39" x14ac:dyDescent="0.25">
      <c r="A64" s="21" t="str">
        <f ca="1">Exceedance!U64</f>
        <v/>
      </c>
      <c r="B64" s="254">
        <v>51.520661157024762</v>
      </c>
      <c r="C64" s="254">
        <v>51.520661157024762</v>
      </c>
      <c r="D64" s="254">
        <v>51.520661157024762</v>
      </c>
      <c r="E64">
        <v>102.69180705810211</v>
      </c>
      <c r="F64">
        <v>76.066807058102086</v>
      </c>
      <c r="G64">
        <v>51.520661157024755</v>
      </c>
      <c r="H64">
        <v>83.797086975434851</v>
      </c>
      <c r="I64">
        <v>51.520661157024762</v>
      </c>
      <c r="J64">
        <v>51.520661157024762</v>
      </c>
      <c r="K64">
        <v>62.735557058113294</v>
      </c>
      <c r="L64">
        <v>67.701557058113295</v>
      </c>
      <c r="M64">
        <v>59.198807058102098</v>
      </c>
      <c r="N64">
        <v>52.787241735537158</v>
      </c>
      <c r="O64">
        <v>61.87080705809101</v>
      </c>
      <c r="P64">
        <v>70.204807058102119</v>
      </c>
      <c r="Q64">
        <v>51.520661157024762</v>
      </c>
      <c r="R64">
        <v>51.520661157024762</v>
      </c>
      <c r="S64">
        <v>57.224807058090988</v>
      </c>
      <c r="T64">
        <v>51.520661157024762</v>
      </c>
      <c r="U64">
        <v>51.520661157024762</v>
      </c>
      <c r="V64">
        <v>51.520661157024762</v>
      </c>
      <c r="W64">
        <v>51.520661157024762</v>
      </c>
      <c r="X64">
        <v>51.520661157024762</v>
      </c>
      <c r="Y64">
        <v>60.484086975434835</v>
      </c>
      <c r="Z64">
        <v>64.212807058090988</v>
      </c>
      <c r="AA64">
        <v>52.103512396694178</v>
      </c>
      <c r="AB64">
        <v>55.841807058102084</v>
      </c>
      <c r="AC64">
        <v>51.520661157024762</v>
      </c>
      <c r="AD64">
        <v>51.520661157024762</v>
      </c>
      <c r="AE64">
        <v>65.843807058102129</v>
      </c>
      <c r="AF64">
        <v>51.520661157024762</v>
      </c>
      <c r="AG64">
        <v>51.520661157024762</v>
      </c>
      <c r="AH64">
        <v>51.520661157024762</v>
      </c>
      <c r="AI64">
        <v>51.520661157024762</v>
      </c>
      <c r="AJ64">
        <v>51.520661157024755</v>
      </c>
      <c r="AK64">
        <v>51.520661157024755</v>
      </c>
      <c r="AL64">
        <v>53.821242252066078</v>
      </c>
      <c r="AM64">
        <v>53.821242252066078</v>
      </c>
    </row>
    <row r="65" spans="1:39" x14ac:dyDescent="0.25">
      <c r="A65" s="21" t="str">
        <f ca="1">Exceedance!U65</f>
        <v/>
      </c>
      <c r="B65" s="254">
        <v>232.55482210983268</v>
      </c>
      <c r="C65" s="254">
        <v>232.55482210982112</v>
      </c>
      <c r="D65" s="254">
        <v>232.55482210983268</v>
      </c>
      <c r="E65">
        <v>353.87422189835848</v>
      </c>
      <c r="F65">
        <v>338.0032218983585</v>
      </c>
      <c r="G65">
        <v>111.13421726135363</v>
      </c>
      <c r="H65">
        <v>157.61465231157575</v>
      </c>
      <c r="I65">
        <v>92.273642424534856</v>
      </c>
      <c r="J65">
        <v>155.61931235430757</v>
      </c>
      <c r="K65">
        <v>172.84865231157562</v>
      </c>
      <c r="L65">
        <v>318.70022189835862</v>
      </c>
      <c r="M65">
        <v>192.83522189835853</v>
      </c>
      <c r="N65">
        <v>366.50355918379614</v>
      </c>
      <c r="O65">
        <v>421.85894214857063</v>
      </c>
      <c r="P65">
        <v>403.38622189835854</v>
      </c>
      <c r="Q65">
        <v>196.75303826010597</v>
      </c>
      <c r="R65">
        <v>206.51289758936056</v>
      </c>
      <c r="S65">
        <v>225.52722189835848</v>
      </c>
      <c r="T65">
        <v>208.73392920409219</v>
      </c>
      <c r="U65">
        <v>80.878056183830907</v>
      </c>
      <c r="V65">
        <v>108.95056774342559</v>
      </c>
      <c r="W65">
        <v>110.66045937668646</v>
      </c>
      <c r="X65">
        <v>239.49161110398347</v>
      </c>
      <c r="Y65">
        <v>199.30265231157568</v>
      </c>
      <c r="Z65">
        <v>244.74922189835854</v>
      </c>
      <c r="AA65">
        <v>366.61373553694443</v>
      </c>
      <c r="AB65">
        <v>297.65322189835854</v>
      </c>
      <c r="AC65">
        <v>113.73021829012711</v>
      </c>
      <c r="AD65">
        <v>366.68194214857056</v>
      </c>
      <c r="AE65">
        <v>89.654652311575674</v>
      </c>
      <c r="AF65">
        <v>83.619478587461018</v>
      </c>
      <c r="AG65">
        <v>191.56039815488955</v>
      </c>
      <c r="AH65">
        <v>181.29334526624856</v>
      </c>
      <c r="AI65">
        <v>83.474254150821196</v>
      </c>
      <c r="AJ65">
        <v>178.88366531005647</v>
      </c>
      <c r="AK65">
        <v>194.01612040306395</v>
      </c>
      <c r="AL65">
        <v>545.18677300491765</v>
      </c>
      <c r="AM65">
        <v>545.18677300492891</v>
      </c>
    </row>
    <row r="66" spans="1:39" x14ac:dyDescent="0.25">
      <c r="A66" s="21" t="str">
        <f ca="1">Exceedance!U66</f>
        <v/>
      </c>
      <c r="B66" s="254">
        <v>108.53217192378749</v>
      </c>
      <c r="C66" s="254">
        <v>108.53217192378749</v>
      </c>
      <c r="D66" s="254">
        <v>108.53217192378749</v>
      </c>
      <c r="E66">
        <v>268.71917192370688</v>
      </c>
      <c r="F66">
        <v>143.3502249818099</v>
      </c>
      <c r="G66">
        <v>81.520661157024733</v>
      </c>
      <c r="H66">
        <v>81.520661157024733</v>
      </c>
      <c r="I66">
        <v>81.520661157024733</v>
      </c>
      <c r="J66">
        <v>81.520661157024733</v>
      </c>
      <c r="K66">
        <v>81.520661157024747</v>
      </c>
      <c r="L66">
        <v>272.05817192370688</v>
      </c>
      <c r="M66">
        <v>81.520661157024733</v>
      </c>
      <c r="N66">
        <v>276.53805512647688</v>
      </c>
      <c r="O66">
        <v>135.35716035047312</v>
      </c>
      <c r="P66">
        <v>410.01617192370696</v>
      </c>
      <c r="Q66">
        <v>81.520661157024733</v>
      </c>
      <c r="R66">
        <v>236.81874150695612</v>
      </c>
      <c r="S66">
        <v>81.520661157024733</v>
      </c>
      <c r="T66">
        <v>81.520661157024733</v>
      </c>
      <c r="U66">
        <v>90.609338999905319</v>
      </c>
      <c r="V66">
        <v>81.520661157024733</v>
      </c>
      <c r="W66">
        <v>81.520661157024733</v>
      </c>
      <c r="X66">
        <v>132.42622497827679</v>
      </c>
      <c r="Y66">
        <v>81.520661157024733</v>
      </c>
      <c r="Z66">
        <v>81.520661157024733</v>
      </c>
      <c r="AA66">
        <v>403.05725565035425</v>
      </c>
      <c r="AB66">
        <v>117.51917192370688</v>
      </c>
      <c r="AC66">
        <v>81.520661157024733</v>
      </c>
      <c r="AD66">
        <v>149.11403487353618</v>
      </c>
      <c r="AE66">
        <v>96.426338999905326</v>
      </c>
      <c r="AF66">
        <v>81.520661157024733</v>
      </c>
      <c r="AG66">
        <v>81.573276153072271</v>
      </c>
      <c r="AH66">
        <v>151.4766371752373</v>
      </c>
      <c r="AI66">
        <v>81.520661157024733</v>
      </c>
      <c r="AJ66">
        <v>81.520661157024733</v>
      </c>
      <c r="AK66">
        <v>192.20471453062399</v>
      </c>
      <c r="AL66">
        <v>627.74817192017326</v>
      </c>
      <c r="AM66">
        <v>627.74817192017326</v>
      </c>
    </row>
    <row r="67" spans="1:39" x14ac:dyDescent="0.25">
      <c r="A67" s="21" t="str">
        <f ca="1">Exceedance!U67</f>
        <v/>
      </c>
      <c r="B67" s="254">
        <v>139.00445255269437</v>
      </c>
      <c r="C67" s="254">
        <v>139.00445255269435</v>
      </c>
      <c r="D67" s="254">
        <v>139.00445255269437</v>
      </c>
      <c r="E67">
        <v>184.5774525526943</v>
      </c>
      <c r="F67">
        <v>120.38839949459133</v>
      </c>
      <c r="G67">
        <v>108.04132231407048</v>
      </c>
      <c r="H67">
        <v>108.0413223140705</v>
      </c>
      <c r="I67">
        <v>108.04132231407051</v>
      </c>
      <c r="J67">
        <v>129.8381290375867</v>
      </c>
      <c r="K67">
        <v>108.0413223140705</v>
      </c>
      <c r="L67">
        <v>196.3964525526944</v>
      </c>
      <c r="M67">
        <v>108.04132231407051</v>
      </c>
      <c r="N67">
        <v>506.30645255266916</v>
      </c>
      <c r="O67">
        <v>123.59445255269347</v>
      </c>
      <c r="P67">
        <v>196.59745255269436</v>
      </c>
      <c r="Q67">
        <v>108.0413223140705</v>
      </c>
      <c r="R67">
        <v>211.31945255270782</v>
      </c>
      <c r="S67">
        <v>109.64798300011554</v>
      </c>
      <c r="T67">
        <v>108.04132231407051</v>
      </c>
      <c r="U67">
        <v>117.54998300011553</v>
      </c>
      <c r="V67">
        <v>108.04132231407051</v>
      </c>
      <c r="W67">
        <v>108.0413223140705</v>
      </c>
      <c r="X67">
        <v>125.33530337906573</v>
      </c>
      <c r="Y67">
        <v>108.0413223140705</v>
      </c>
      <c r="Z67">
        <v>108.0413223140705</v>
      </c>
      <c r="AA67">
        <v>227.25245255269235</v>
      </c>
      <c r="AB67">
        <v>151.72445255269432</v>
      </c>
      <c r="AC67">
        <v>108.0413223140705</v>
      </c>
      <c r="AD67">
        <v>229.42245255266826</v>
      </c>
      <c r="AE67">
        <v>110.90098300011554</v>
      </c>
      <c r="AF67">
        <v>108.0413223140705</v>
      </c>
      <c r="AG67">
        <v>108.0413223140705</v>
      </c>
      <c r="AH67">
        <v>125.23345255269263</v>
      </c>
      <c r="AI67">
        <v>108.0413223140705</v>
      </c>
      <c r="AJ67">
        <v>108.0413223140705</v>
      </c>
      <c r="AK67">
        <v>235.60045255268943</v>
      </c>
      <c r="AL67">
        <v>331.33345255269433</v>
      </c>
      <c r="AM67">
        <v>331.33345255269438</v>
      </c>
    </row>
    <row r="68" spans="1:39" x14ac:dyDescent="0.25">
      <c r="A68" s="21" t="str">
        <f ca="1">Exceedance!U68</f>
        <v/>
      </c>
      <c r="B68" s="254">
        <v>129.12396694214866</v>
      </c>
      <c r="C68" s="254">
        <v>129.12396694214866</v>
      </c>
      <c r="D68" s="254">
        <v>129.12396694214866</v>
      </c>
      <c r="E68">
        <v>129.12396694214866</v>
      </c>
      <c r="F68">
        <v>129.12396694214866</v>
      </c>
      <c r="G68">
        <v>104.96694214878126</v>
      </c>
      <c r="H68">
        <v>104.96694214878126</v>
      </c>
      <c r="I68">
        <v>104.96694214878126</v>
      </c>
      <c r="J68">
        <v>129.12396694214866</v>
      </c>
      <c r="K68">
        <v>104.96694214878127</v>
      </c>
      <c r="L68">
        <v>129.12396694214866</v>
      </c>
      <c r="M68">
        <v>104.96694214878127</v>
      </c>
      <c r="N68">
        <v>129.12396694214866</v>
      </c>
      <c r="O68">
        <v>129.12396694214866</v>
      </c>
      <c r="P68">
        <v>129.12396694214866</v>
      </c>
      <c r="Q68">
        <v>129.12396694214866</v>
      </c>
      <c r="R68">
        <v>129.12396694214866</v>
      </c>
      <c r="S68">
        <v>104.96694214878127</v>
      </c>
      <c r="T68">
        <v>104.96694214878127</v>
      </c>
      <c r="U68">
        <v>104.96694214878127</v>
      </c>
      <c r="V68">
        <v>104.96694214878127</v>
      </c>
      <c r="W68">
        <v>104.96694214878127</v>
      </c>
      <c r="X68">
        <v>129.12396694214866</v>
      </c>
      <c r="Y68">
        <v>104.96694214878129</v>
      </c>
      <c r="Z68">
        <v>104.96694214878129</v>
      </c>
      <c r="AA68">
        <v>129.12396694214866</v>
      </c>
      <c r="AB68">
        <v>129.12396694214866</v>
      </c>
      <c r="AC68">
        <v>104.96694214878129</v>
      </c>
      <c r="AD68">
        <v>129.12396694214866</v>
      </c>
      <c r="AE68">
        <v>104.96694214878127</v>
      </c>
      <c r="AF68">
        <v>104.96694214878129</v>
      </c>
      <c r="AG68">
        <v>104.96694214878127</v>
      </c>
      <c r="AH68">
        <v>129.12396694214866</v>
      </c>
      <c r="AI68">
        <v>104.9669421487813</v>
      </c>
      <c r="AJ68">
        <v>129.12396694214866</v>
      </c>
      <c r="AK68">
        <v>129.12396694214866</v>
      </c>
      <c r="AL68">
        <v>129.12396694214866</v>
      </c>
      <c r="AM68">
        <v>129.12396694214866</v>
      </c>
    </row>
    <row r="69" spans="1:39" x14ac:dyDescent="0.25">
      <c r="A69" s="21" t="str">
        <f ca="1">Exceedance!U69</f>
        <v/>
      </c>
      <c r="B69" s="254">
        <v>129.12396694214868</v>
      </c>
      <c r="C69" s="254">
        <v>129.12396694214868</v>
      </c>
      <c r="D69" s="254">
        <v>129.12396694214868</v>
      </c>
      <c r="E69">
        <v>129.12396694214868</v>
      </c>
      <c r="F69">
        <v>129.12396694214868</v>
      </c>
      <c r="G69">
        <v>85.743801652892472</v>
      </c>
      <c r="H69">
        <v>85.743801652892458</v>
      </c>
      <c r="I69">
        <v>85.743801652892458</v>
      </c>
      <c r="J69">
        <v>129.12396694214868</v>
      </c>
      <c r="K69">
        <v>85.743801652892458</v>
      </c>
      <c r="L69">
        <v>129.12396694214868</v>
      </c>
      <c r="M69">
        <v>114.51644522385699</v>
      </c>
      <c r="N69">
        <v>129.12396694214868</v>
      </c>
      <c r="O69">
        <v>129.12396694214868</v>
      </c>
      <c r="P69">
        <v>129.12396694214868</v>
      </c>
      <c r="Q69">
        <v>129.12396694214868</v>
      </c>
      <c r="R69">
        <v>129.12396694214868</v>
      </c>
      <c r="S69">
        <v>85.743801652892472</v>
      </c>
      <c r="T69">
        <v>85.743801652892458</v>
      </c>
      <c r="U69">
        <v>85.743801652892472</v>
      </c>
      <c r="V69">
        <v>85.743801652892458</v>
      </c>
      <c r="W69">
        <v>85.743801652892472</v>
      </c>
      <c r="X69">
        <v>129.12396694214868</v>
      </c>
      <c r="Y69">
        <v>85.743801652892472</v>
      </c>
      <c r="Z69">
        <v>129.12396694214868</v>
      </c>
      <c r="AA69">
        <v>129.12396694214868</v>
      </c>
      <c r="AB69">
        <v>129.12396694214868</v>
      </c>
      <c r="AC69">
        <v>117.14016013288678</v>
      </c>
      <c r="AD69">
        <v>129.12396694214868</v>
      </c>
      <c r="AE69">
        <v>85.743801652892472</v>
      </c>
      <c r="AF69">
        <v>85.743801652892472</v>
      </c>
      <c r="AG69">
        <v>85.743801652892458</v>
      </c>
      <c r="AH69">
        <v>129.12396694214868</v>
      </c>
      <c r="AI69">
        <v>85.743801652892458</v>
      </c>
      <c r="AJ69">
        <v>129.12396694214868</v>
      </c>
      <c r="AK69">
        <v>129.12396694214868</v>
      </c>
      <c r="AL69">
        <v>129.12396694214868</v>
      </c>
      <c r="AM69">
        <v>129.12396694214868</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E1:AE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theme="9" tint="0.39997558519241921"/>
  </sheetPr>
  <dimension ref="A1:BD100"/>
  <sheetViews>
    <sheetView zoomScale="80" zoomScaleNormal="80" workbookViewId="0">
      <selection activeCell="B4" sqref="B4:AM69"/>
    </sheetView>
  </sheetViews>
  <sheetFormatPr defaultRowHeight="15" x14ac:dyDescent="0.25"/>
  <cols>
    <col min="1" max="1" width="8.85546875" style="104"/>
    <col min="2" max="4" width="9.140625" style="255"/>
  </cols>
  <sheetData>
    <row r="1" spans="1:56" s="104" customFormat="1" x14ac:dyDescent="0.25">
      <c r="A1" s="18"/>
      <c r="B1" s="259"/>
      <c r="C1" s="259"/>
      <c r="D1" s="259"/>
      <c r="E1" s="741" t="s">
        <v>241</v>
      </c>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139.69999999999999</v>
      </c>
      <c r="C4" s="273">
        <v>194.18</v>
      </c>
      <c r="D4" s="273">
        <v>165</v>
      </c>
      <c r="E4">
        <v>224.042</v>
      </c>
      <c r="F4">
        <v>133.399</v>
      </c>
      <c r="G4">
        <v>125.849</v>
      </c>
      <c r="H4">
        <v>131.93299999999999</v>
      </c>
      <c r="I4">
        <v>177.02199999999999</v>
      </c>
      <c r="J4">
        <v>149.298</v>
      </c>
      <c r="K4">
        <v>201.58500000000001</v>
      </c>
      <c r="L4">
        <v>165.96299999999999</v>
      </c>
      <c r="M4">
        <v>204.054</v>
      </c>
      <c r="N4">
        <v>232.96100000000001</v>
      </c>
      <c r="O4">
        <v>124.387</v>
      </c>
      <c r="P4">
        <v>206.714</v>
      </c>
      <c r="Q4">
        <v>147.15799999999999</v>
      </c>
      <c r="R4">
        <v>198.029</v>
      </c>
      <c r="S4">
        <v>135.345</v>
      </c>
      <c r="T4">
        <v>141.72499999999999</v>
      </c>
      <c r="U4">
        <v>139.922</v>
      </c>
      <c r="V4">
        <v>150.10599999999999</v>
      </c>
      <c r="W4">
        <v>143.46799999999999</v>
      </c>
      <c r="X4">
        <v>178.05</v>
      </c>
      <c r="Y4">
        <v>181.73400000000001</v>
      </c>
      <c r="Z4">
        <v>170.59</v>
      </c>
      <c r="AA4">
        <v>165</v>
      </c>
      <c r="AB4">
        <v>199.40299999999999</v>
      </c>
      <c r="AC4">
        <v>161.196</v>
      </c>
      <c r="AD4">
        <v>191.01900000000001</v>
      </c>
      <c r="AE4">
        <v>169.15899999999999</v>
      </c>
      <c r="AF4">
        <v>147.86199999999999</v>
      </c>
      <c r="AG4">
        <v>174.511</v>
      </c>
      <c r="AH4">
        <v>167.28100000000001</v>
      </c>
      <c r="AI4">
        <v>162.547</v>
      </c>
      <c r="AJ4">
        <v>190.45599999999999</v>
      </c>
      <c r="AK4">
        <v>142.62</v>
      </c>
      <c r="AL4">
        <v>150.22499999999999</v>
      </c>
      <c r="AM4">
        <v>146.82599999999999</v>
      </c>
    </row>
    <row r="5" spans="1:56" x14ac:dyDescent="0.25">
      <c r="A5" s="21">
        <f ca="1">Exceedance!U5</f>
        <v>42856</v>
      </c>
      <c r="B5" s="273">
        <v>328</v>
      </c>
      <c r="C5" s="273">
        <v>455.92</v>
      </c>
      <c r="D5" s="273">
        <v>385</v>
      </c>
      <c r="E5">
        <v>377.27199999999999</v>
      </c>
      <c r="F5">
        <v>279.52499999999998</v>
      </c>
      <c r="G5">
        <v>268.49299999999999</v>
      </c>
      <c r="H5">
        <v>520.40200000000004</v>
      </c>
      <c r="I5">
        <v>482.14</v>
      </c>
      <c r="J5">
        <v>378.28199999999998</v>
      </c>
      <c r="K5">
        <v>391.714</v>
      </c>
      <c r="L5">
        <v>350.84100000000001</v>
      </c>
      <c r="M5">
        <v>321.20100000000002</v>
      </c>
      <c r="N5">
        <v>417.83199999999999</v>
      </c>
      <c r="O5">
        <v>302.11700000000002</v>
      </c>
      <c r="P5">
        <v>466.43299999999999</v>
      </c>
      <c r="Q5">
        <v>378.75299999999999</v>
      </c>
      <c r="R5">
        <v>405.36799999999999</v>
      </c>
      <c r="S5">
        <v>360.54399999999998</v>
      </c>
      <c r="T5">
        <v>446.04200000000003</v>
      </c>
      <c r="U5">
        <v>385</v>
      </c>
      <c r="V5">
        <v>332.98</v>
      </c>
      <c r="W5">
        <v>453.20600000000002</v>
      </c>
      <c r="X5">
        <v>417.73500000000001</v>
      </c>
      <c r="Y5">
        <v>546.91600000000005</v>
      </c>
      <c r="Z5">
        <v>281.63600000000002</v>
      </c>
      <c r="AA5">
        <v>353.58300000000003</v>
      </c>
      <c r="AB5">
        <v>464.14600000000002</v>
      </c>
      <c r="AC5">
        <v>391.91300000000001</v>
      </c>
      <c r="AD5">
        <v>358.57600000000002</v>
      </c>
      <c r="AE5">
        <v>475.70800000000003</v>
      </c>
      <c r="AF5">
        <v>305.42200000000003</v>
      </c>
      <c r="AG5">
        <v>464.31299999999999</v>
      </c>
      <c r="AH5">
        <v>262.72300000000001</v>
      </c>
      <c r="AI5">
        <v>332.30599999999998</v>
      </c>
      <c r="AJ5">
        <v>406.92500000000001</v>
      </c>
      <c r="AK5">
        <v>409.38</v>
      </c>
      <c r="AL5">
        <v>330.24700000000001</v>
      </c>
      <c r="AM5">
        <v>396.52600000000001</v>
      </c>
    </row>
    <row r="6" spans="1:56" x14ac:dyDescent="0.25">
      <c r="A6" s="21">
        <f ca="1">Exceedance!U6</f>
        <v>42887</v>
      </c>
      <c r="B6" s="273">
        <v>392.5</v>
      </c>
      <c r="C6" s="273">
        <v>545.58000000000004</v>
      </c>
      <c r="D6" s="273">
        <v>445</v>
      </c>
      <c r="E6">
        <v>429.54899999999998</v>
      </c>
      <c r="F6">
        <v>406.37099999999998</v>
      </c>
      <c r="G6">
        <v>607.96199999999999</v>
      </c>
      <c r="H6">
        <v>595.57399999999996</v>
      </c>
      <c r="I6">
        <v>495.233</v>
      </c>
      <c r="J6">
        <v>511.19600000000003</v>
      </c>
      <c r="K6">
        <v>360.93200000000002</v>
      </c>
      <c r="L6">
        <v>415.93099999999998</v>
      </c>
      <c r="M6">
        <v>262.053</v>
      </c>
      <c r="N6">
        <v>549.94500000000005</v>
      </c>
      <c r="O6">
        <v>468.846</v>
      </c>
      <c r="P6">
        <v>347.25300000000004</v>
      </c>
      <c r="Q6">
        <v>447.78800000000001</v>
      </c>
      <c r="R6">
        <v>422.82900000000001</v>
      </c>
      <c r="S6">
        <v>717.51599999999996</v>
      </c>
      <c r="T6">
        <v>358.13299999999998</v>
      </c>
      <c r="U6">
        <v>523.85699999999997</v>
      </c>
      <c r="V6">
        <v>362.77699999999999</v>
      </c>
      <c r="W6">
        <v>646.30999999999995</v>
      </c>
      <c r="X6">
        <v>321.197</v>
      </c>
      <c r="Y6">
        <v>418.904</v>
      </c>
      <c r="Z6">
        <v>323.291</v>
      </c>
      <c r="AA6">
        <v>456.93799999999999</v>
      </c>
      <c r="AB6">
        <v>380.08199999999999</v>
      </c>
      <c r="AC6">
        <v>381.57</v>
      </c>
      <c r="AD6">
        <v>326.19900000000001</v>
      </c>
      <c r="AE6">
        <v>445</v>
      </c>
      <c r="AF6">
        <v>476.43900000000002</v>
      </c>
      <c r="AG6">
        <v>388.29300000000001</v>
      </c>
      <c r="AH6">
        <v>474.88400000000001</v>
      </c>
      <c r="AI6">
        <v>622.73699999999997</v>
      </c>
      <c r="AJ6">
        <v>256.08300000000003</v>
      </c>
      <c r="AK6">
        <v>505.85700000000003</v>
      </c>
      <c r="AL6">
        <v>474.58100000000002</v>
      </c>
      <c r="AM6">
        <v>688.71</v>
      </c>
    </row>
    <row r="7" spans="1:56" x14ac:dyDescent="0.25">
      <c r="A7" s="21">
        <f ca="1">Exceedance!U7</f>
        <v>42917</v>
      </c>
      <c r="B7" s="273">
        <v>139.80000000000001</v>
      </c>
      <c r="C7" s="273">
        <v>194.32</v>
      </c>
      <c r="D7" s="273">
        <v>145</v>
      </c>
      <c r="E7">
        <v>147.36600000000001</v>
      </c>
      <c r="F7">
        <v>190.34800000000001</v>
      </c>
      <c r="G7">
        <v>298.78699999999998</v>
      </c>
      <c r="H7">
        <v>229.82599999999999</v>
      </c>
      <c r="I7">
        <v>145</v>
      </c>
      <c r="J7">
        <v>183.44100000000003</v>
      </c>
      <c r="K7">
        <v>117.736</v>
      </c>
      <c r="L7">
        <v>139.28900000000002</v>
      </c>
      <c r="M7">
        <v>94.900999999999996</v>
      </c>
      <c r="N7">
        <v>186.49</v>
      </c>
      <c r="O7">
        <v>186.43100000000001</v>
      </c>
      <c r="P7">
        <v>140.20400000000001</v>
      </c>
      <c r="Q7">
        <v>168.85599999999999</v>
      </c>
      <c r="R7">
        <v>118.068</v>
      </c>
      <c r="S7">
        <v>494.47699999999998</v>
      </c>
      <c r="T7">
        <v>115.902</v>
      </c>
      <c r="U7">
        <v>161.71100000000001</v>
      </c>
      <c r="V7">
        <v>154.85599999999999</v>
      </c>
      <c r="W7">
        <v>291.47699999999998</v>
      </c>
      <c r="X7">
        <v>92.194999999999993</v>
      </c>
      <c r="Y7">
        <v>117.875</v>
      </c>
      <c r="Z7">
        <v>87.799000000000007</v>
      </c>
      <c r="AA7">
        <v>122.084</v>
      </c>
      <c r="AB7">
        <v>120.983</v>
      </c>
      <c r="AC7">
        <v>136.89699999999999</v>
      </c>
      <c r="AD7">
        <v>105.432</v>
      </c>
      <c r="AE7">
        <v>145.77000000000001</v>
      </c>
      <c r="AF7">
        <v>171.87799999999999</v>
      </c>
      <c r="AG7">
        <v>163.239</v>
      </c>
      <c r="AH7">
        <v>130.09</v>
      </c>
      <c r="AI7">
        <v>234.398</v>
      </c>
      <c r="AJ7">
        <v>78.643000000000001</v>
      </c>
      <c r="AK7">
        <v>144.60900000000001</v>
      </c>
      <c r="AL7">
        <v>132.15</v>
      </c>
      <c r="AM7">
        <v>226.36099999999999</v>
      </c>
    </row>
    <row r="8" spans="1:56" x14ac:dyDescent="0.25">
      <c r="A8" s="21">
        <f ca="1">Exceedance!U8</f>
        <v>42948</v>
      </c>
      <c r="B8" s="273">
        <v>81.5</v>
      </c>
      <c r="C8" s="273">
        <v>111.79</v>
      </c>
      <c r="D8" s="273">
        <v>80.000000000000014</v>
      </c>
      <c r="E8">
        <v>76.944000000000003</v>
      </c>
      <c r="F8">
        <v>106.462</v>
      </c>
      <c r="G8">
        <v>122.623</v>
      </c>
      <c r="H8">
        <v>115.883</v>
      </c>
      <c r="I8">
        <v>77.414000000000001</v>
      </c>
      <c r="J8">
        <v>84.545000000000002</v>
      </c>
      <c r="K8">
        <v>74.97999999999999</v>
      </c>
      <c r="L8">
        <v>78.477000000000004</v>
      </c>
      <c r="M8">
        <v>69.543999999999997</v>
      </c>
      <c r="N8">
        <v>89.581000000000003</v>
      </c>
      <c r="O8">
        <v>85.954999999999998</v>
      </c>
      <c r="P8">
        <v>91.275000000000006</v>
      </c>
      <c r="Q8">
        <v>78.123000000000005</v>
      </c>
      <c r="R8">
        <v>70.081000000000003</v>
      </c>
      <c r="S8">
        <v>158.215</v>
      </c>
      <c r="T8">
        <v>64.811000000000007</v>
      </c>
      <c r="U8">
        <v>87.138000000000005</v>
      </c>
      <c r="V8">
        <v>73.593000000000004</v>
      </c>
      <c r="W8">
        <v>123.604</v>
      </c>
      <c r="X8">
        <v>69.736999999999995</v>
      </c>
      <c r="Y8">
        <v>86.245000000000005</v>
      </c>
      <c r="Z8">
        <v>56.418999999999997</v>
      </c>
      <c r="AA8">
        <v>73.123000000000005</v>
      </c>
      <c r="AB8">
        <v>69.923000000000002</v>
      </c>
      <c r="AC8">
        <v>77.998000000000005</v>
      </c>
      <c r="AD8">
        <v>75.616</v>
      </c>
      <c r="AE8">
        <v>85.06</v>
      </c>
      <c r="AF8">
        <v>80.647999999999996</v>
      </c>
      <c r="AG8">
        <v>76.402000000000001</v>
      </c>
      <c r="AH8">
        <v>81.328000000000003</v>
      </c>
      <c r="AI8">
        <v>92.718999999999994</v>
      </c>
      <c r="AJ8">
        <v>58.1</v>
      </c>
      <c r="AK8">
        <v>87.105000000000004</v>
      </c>
      <c r="AL8">
        <v>80.000000000000014</v>
      </c>
      <c r="AM8">
        <v>94.262</v>
      </c>
    </row>
    <row r="9" spans="1:56" x14ac:dyDescent="0.25">
      <c r="A9" s="21">
        <f ca="1">Exceedance!U9</f>
        <v>42979</v>
      </c>
      <c r="B9" s="273">
        <v>45.62</v>
      </c>
      <c r="C9" s="273">
        <v>61.53</v>
      </c>
      <c r="D9" s="273">
        <v>66</v>
      </c>
      <c r="E9">
        <v>57.697000000000003</v>
      </c>
      <c r="F9">
        <v>90.096999999999994</v>
      </c>
      <c r="G9">
        <v>66.69</v>
      </c>
      <c r="H9">
        <v>74.180999999999997</v>
      </c>
      <c r="I9">
        <v>76.905000000000001</v>
      </c>
      <c r="J9">
        <v>84.292000000000002</v>
      </c>
      <c r="K9">
        <v>55.48</v>
      </c>
      <c r="L9">
        <v>68.146000000000001</v>
      </c>
      <c r="M9">
        <v>49.206000000000003</v>
      </c>
      <c r="N9">
        <v>67.741</v>
      </c>
      <c r="O9">
        <v>56.707999999999998</v>
      </c>
      <c r="P9">
        <v>66.635000000000005</v>
      </c>
      <c r="Q9">
        <v>67.745000000000005</v>
      </c>
      <c r="R9">
        <v>58.920999999999999</v>
      </c>
      <c r="S9">
        <v>85.369</v>
      </c>
      <c r="T9">
        <v>53</v>
      </c>
      <c r="U9">
        <v>69.829000000000008</v>
      </c>
      <c r="V9">
        <v>50.845999999999997</v>
      </c>
      <c r="W9">
        <v>75.597999999999999</v>
      </c>
      <c r="X9">
        <v>53.552999999999997</v>
      </c>
      <c r="Y9">
        <v>57.482999999999997</v>
      </c>
      <c r="Z9">
        <v>50.537999999999997</v>
      </c>
      <c r="AA9">
        <v>87.030999999999992</v>
      </c>
      <c r="AB9">
        <v>66</v>
      </c>
      <c r="AC9">
        <v>55.154000000000003</v>
      </c>
      <c r="AD9">
        <v>57.07</v>
      </c>
      <c r="AE9">
        <v>76.340999999999994</v>
      </c>
      <c r="AF9">
        <v>54.768000000000001</v>
      </c>
      <c r="AG9">
        <v>54.744999999999997</v>
      </c>
      <c r="AH9">
        <v>50.969000000000001</v>
      </c>
      <c r="AI9">
        <v>61.162999999999997</v>
      </c>
      <c r="AJ9">
        <v>45.55</v>
      </c>
      <c r="AK9">
        <v>99.44</v>
      </c>
      <c r="AL9">
        <v>70.944999999999993</v>
      </c>
      <c r="AM9">
        <v>67.983000000000004</v>
      </c>
    </row>
    <row r="10" spans="1:56" x14ac:dyDescent="0.25">
      <c r="A10" s="21">
        <f ca="1">Exceedance!U10</f>
        <v>43009</v>
      </c>
      <c r="B10" s="273">
        <v>40.44</v>
      </c>
      <c r="C10" s="273">
        <v>53.4</v>
      </c>
      <c r="D10" s="273">
        <v>59.71</v>
      </c>
      <c r="E10">
        <v>58.808999999999997</v>
      </c>
      <c r="F10">
        <v>63.83</v>
      </c>
      <c r="G10">
        <v>58.679000000000002</v>
      </c>
      <c r="H10">
        <v>72.341999999999999</v>
      </c>
      <c r="I10">
        <v>98.421999999999997</v>
      </c>
      <c r="J10">
        <v>81.665000000000006</v>
      </c>
      <c r="K10">
        <v>48.366</v>
      </c>
      <c r="L10">
        <v>54.171999999999997</v>
      </c>
      <c r="M10">
        <v>47.470000000000006</v>
      </c>
      <c r="N10">
        <v>85.921000000000006</v>
      </c>
      <c r="O10">
        <v>49.773000000000003</v>
      </c>
      <c r="P10">
        <v>51.646000000000001</v>
      </c>
      <c r="Q10">
        <v>60.228000000000002</v>
      </c>
      <c r="R10">
        <v>54.49</v>
      </c>
      <c r="S10">
        <v>83.046999999999997</v>
      </c>
      <c r="T10">
        <v>67.28</v>
      </c>
      <c r="U10">
        <v>75.908000000000001</v>
      </c>
      <c r="V10">
        <v>60.567999999999998</v>
      </c>
      <c r="W10">
        <v>63.494</v>
      </c>
      <c r="X10">
        <v>49.518000000000001</v>
      </c>
      <c r="Y10">
        <v>52.877000000000002</v>
      </c>
      <c r="Z10">
        <v>61.667999999999999</v>
      </c>
      <c r="AA10">
        <v>59.756999999999998</v>
      </c>
      <c r="AB10">
        <v>60.948</v>
      </c>
      <c r="AC10">
        <v>71.674000000000007</v>
      </c>
      <c r="AD10">
        <v>88.330999999999989</v>
      </c>
      <c r="AE10">
        <v>71.546000000000006</v>
      </c>
      <c r="AF10">
        <v>51.793999999999997</v>
      </c>
      <c r="AG10">
        <v>55.265000000000001</v>
      </c>
      <c r="AH10">
        <v>51.127000000000002</v>
      </c>
      <c r="AI10">
        <v>61.093000000000004</v>
      </c>
      <c r="AJ10">
        <v>43.305</v>
      </c>
      <c r="AK10">
        <v>85.009</v>
      </c>
      <c r="AL10">
        <v>83.662999999999997</v>
      </c>
      <c r="AM10">
        <v>58.848999999999997</v>
      </c>
    </row>
    <row r="11" spans="1:56" x14ac:dyDescent="0.25">
      <c r="A11" s="21">
        <f ca="1">Exceedance!U11</f>
        <v>43040</v>
      </c>
      <c r="B11" s="273">
        <v>35.46</v>
      </c>
      <c r="C11" s="273">
        <v>41.23</v>
      </c>
      <c r="D11" s="273">
        <v>43.3</v>
      </c>
      <c r="E11">
        <v>51.469000000000001</v>
      </c>
      <c r="F11">
        <v>47.427</v>
      </c>
      <c r="G11">
        <v>49.94</v>
      </c>
      <c r="H11">
        <v>57.238999999999997</v>
      </c>
      <c r="I11">
        <v>59.682000000000002</v>
      </c>
      <c r="J11">
        <v>61.347000000000001</v>
      </c>
      <c r="K11">
        <v>44.97</v>
      </c>
      <c r="L11">
        <v>43.050000000000004</v>
      </c>
      <c r="M11">
        <v>38.598999999999997</v>
      </c>
      <c r="N11">
        <v>70.099000000000004</v>
      </c>
      <c r="O11">
        <v>45.021000000000001</v>
      </c>
      <c r="P11">
        <v>44.216000000000001</v>
      </c>
      <c r="Q11">
        <v>47.826000000000001</v>
      </c>
      <c r="R11">
        <v>50.054000000000002</v>
      </c>
      <c r="S11">
        <v>62.106999999999999</v>
      </c>
      <c r="T11">
        <v>48.722000000000001</v>
      </c>
      <c r="U11">
        <v>53.451000000000001</v>
      </c>
      <c r="V11">
        <v>50.05</v>
      </c>
      <c r="W11">
        <v>52.084000000000003</v>
      </c>
      <c r="X11">
        <v>41.649000000000001</v>
      </c>
      <c r="Y11">
        <v>48.606000000000002</v>
      </c>
      <c r="Z11">
        <v>42.16</v>
      </c>
      <c r="AA11">
        <v>45.618000000000009</v>
      </c>
      <c r="AB11">
        <v>55.459000000000003</v>
      </c>
      <c r="AC11">
        <v>53.488</v>
      </c>
      <c r="AD11">
        <v>57.052</v>
      </c>
      <c r="AE11">
        <v>54.728999999999999</v>
      </c>
      <c r="AF11">
        <v>45.018000000000001</v>
      </c>
      <c r="AG11">
        <v>49.649000000000001</v>
      </c>
      <c r="AH11">
        <v>48.674999999999997</v>
      </c>
      <c r="AI11">
        <v>50.381</v>
      </c>
      <c r="AJ11">
        <v>37.173999999999999</v>
      </c>
      <c r="AK11">
        <v>56.591999999999999</v>
      </c>
      <c r="AL11">
        <v>52.463999999999999</v>
      </c>
      <c r="AM11">
        <v>53.171999999999997</v>
      </c>
    </row>
    <row r="12" spans="1:56" x14ac:dyDescent="0.25">
      <c r="A12" s="21">
        <f ca="1">Exceedance!U12</f>
        <v>43070</v>
      </c>
      <c r="B12" s="273">
        <v>31.06</v>
      </c>
      <c r="C12" s="273">
        <v>34.9</v>
      </c>
      <c r="D12" s="273">
        <v>32.43</v>
      </c>
      <c r="E12">
        <v>43.548000000000002</v>
      </c>
      <c r="F12">
        <v>41.828000000000003</v>
      </c>
      <c r="G12">
        <v>47.953000000000003</v>
      </c>
      <c r="H12">
        <v>49.137</v>
      </c>
      <c r="I12">
        <v>47.691000000000003</v>
      </c>
      <c r="J12">
        <v>48.68</v>
      </c>
      <c r="K12">
        <v>40.133000000000003</v>
      </c>
      <c r="L12">
        <v>39.554000000000009</v>
      </c>
      <c r="M12">
        <v>35.243000000000002</v>
      </c>
      <c r="N12">
        <v>53.491999999999997</v>
      </c>
      <c r="O12">
        <v>41.259</v>
      </c>
      <c r="P12">
        <v>40.634999999999998</v>
      </c>
      <c r="Q12">
        <v>41.954000000000001</v>
      </c>
      <c r="R12">
        <v>42.637</v>
      </c>
      <c r="S12">
        <v>57.441000000000003</v>
      </c>
      <c r="T12">
        <v>42.122</v>
      </c>
      <c r="U12">
        <v>44.619</v>
      </c>
      <c r="V12">
        <v>45.482999999999997</v>
      </c>
      <c r="W12">
        <v>48.121000000000002</v>
      </c>
      <c r="X12">
        <v>37.771000000000001</v>
      </c>
      <c r="Y12">
        <v>42.677999999999997</v>
      </c>
      <c r="Z12">
        <v>36.606999999999999</v>
      </c>
      <c r="AA12">
        <v>42.186</v>
      </c>
      <c r="AB12">
        <v>44.423999999999999</v>
      </c>
      <c r="AC12">
        <v>42.694000000000003</v>
      </c>
      <c r="AD12">
        <v>43.658000000000001</v>
      </c>
      <c r="AE12">
        <v>45.515999999999998</v>
      </c>
      <c r="AF12">
        <v>40.648000000000003</v>
      </c>
      <c r="AG12">
        <v>42.149000000000001</v>
      </c>
      <c r="AH12">
        <v>43.517000000000003</v>
      </c>
      <c r="AI12">
        <v>45.277999999999999</v>
      </c>
      <c r="AJ12">
        <v>34.767000000000003</v>
      </c>
      <c r="AK12">
        <v>47.055999999999997</v>
      </c>
      <c r="AL12">
        <v>43.171999999999997</v>
      </c>
      <c r="AM12">
        <v>50.695</v>
      </c>
    </row>
    <row r="13" spans="1:56" x14ac:dyDescent="0.25">
      <c r="A13" s="21">
        <f ca="1">Exceedance!U13</f>
        <v>43101</v>
      </c>
      <c r="B13" s="273">
        <v>29.94</v>
      </c>
      <c r="C13" s="273">
        <v>33.25</v>
      </c>
      <c r="D13" s="273">
        <v>31.25</v>
      </c>
      <c r="E13">
        <v>37.595999999999997</v>
      </c>
      <c r="F13">
        <v>37.215000000000003</v>
      </c>
      <c r="G13">
        <v>45.073999999999998</v>
      </c>
      <c r="H13">
        <v>43.665999999999997</v>
      </c>
      <c r="I13">
        <v>41.277999999999999</v>
      </c>
      <c r="J13">
        <v>40.581000000000003</v>
      </c>
      <c r="K13">
        <v>35.503</v>
      </c>
      <c r="L13">
        <v>35.375</v>
      </c>
      <c r="M13">
        <v>31.385000000000002</v>
      </c>
      <c r="N13">
        <v>44.198</v>
      </c>
      <c r="O13">
        <v>36.146999999999998</v>
      </c>
      <c r="P13">
        <v>37.049999999999997</v>
      </c>
      <c r="Q13">
        <v>37.249000000000002</v>
      </c>
      <c r="R13">
        <v>37.283999999999999</v>
      </c>
      <c r="S13">
        <v>49.386000000000003</v>
      </c>
      <c r="T13">
        <v>36.771999999999998</v>
      </c>
      <c r="U13">
        <v>39.862000000000002</v>
      </c>
      <c r="V13">
        <v>40.347000000000001</v>
      </c>
      <c r="W13">
        <v>46.633000000000003</v>
      </c>
      <c r="X13">
        <v>33.637999999999998</v>
      </c>
      <c r="Y13">
        <v>37.700000000000003</v>
      </c>
      <c r="Z13">
        <v>32.616999999999997</v>
      </c>
      <c r="AA13">
        <v>37.116</v>
      </c>
      <c r="AB13">
        <v>44.073999999999998</v>
      </c>
      <c r="AC13">
        <v>36.914999999999999</v>
      </c>
      <c r="AD13">
        <v>38.524999999999999</v>
      </c>
      <c r="AE13">
        <v>39.44</v>
      </c>
      <c r="AF13">
        <v>36.476999999999997</v>
      </c>
      <c r="AG13">
        <v>36.914000000000001</v>
      </c>
      <c r="AH13">
        <v>38.228999999999999</v>
      </c>
      <c r="AI13">
        <v>40.908999999999999</v>
      </c>
      <c r="AJ13">
        <v>31.29</v>
      </c>
      <c r="AK13">
        <v>40.963000000000001</v>
      </c>
      <c r="AL13">
        <v>37.64</v>
      </c>
      <c r="AM13">
        <v>45.29</v>
      </c>
    </row>
    <row r="14" spans="1:56" x14ac:dyDescent="0.25">
      <c r="A14" s="21">
        <f ca="1">Exceedance!U14</f>
        <v>43132</v>
      </c>
      <c r="B14" s="273">
        <v>27.84</v>
      </c>
      <c r="C14" s="273">
        <v>30.45</v>
      </c>
      <c r="D14" s="273">
        <v>28.83</v>
      </c>
      <c r="E14">
        <v>30.808</v>
      </c>
      <c r="F14">
        <v>31.135000000000002</v>
      </c>
      <c r="G14">
        <v>34.515999999999998</v>
      </c>
      <c r="H14">
        <v>35.914999999999999</v>
      </c>
      <c r="I14">
        <v>53.356999999999999</v>
      </c>
      <c r="J14">
        <v>36.564</v>
      </c>
      <c r="K14">
        <v>28.815000000000001</v>
      </c>
      <c r="L14">
        <v>29.17</v>
      </c>
      <c r="M14">
        <v>26.513999999999999</v>
      </c>
      <c r="N14">
        <v>37.377000000000002</v>
      </c>
      <c r="O14">
        <v>30.741</v>
      </c>
      <c r="P14">
        <v>34.11</v>
      </c>
      <c r="Q14">
        <v>30.283999999999999</v>
      </c>
      <c r="R14">
        <v>35.439</v>
      </c>
      <c r="S14">
        <v>45.895000000000003</v>
      </c>
      <c r="T14">
        <v>29.401</v>
      </c>
      <c r="U14">
        <v>34.344999999999999</v>
      </c>
      <c r="V14">
        <v>37.314</v>
      </c>
      <c r="W14">
        <v>43.774000000000001</v>
      </c>
      <c r="X14">
        <v>31.454999999999998</v>
      </c>
      <c r="Y14">
        <v>30.585999999999999</v>
      </c>
      <c r="Z14">
        <v>32.68</v>
      </c>
      <c r="AA14">
        <v>30.536000000000001</v>
      </c>
      <c r="AB14">
        <v>36.520000000000003</v>
      </c>
      <c r="AC14">
        <v>29.747</v>
      </c>
      <c r="AD14">
        <v>35.369999999999997</v>
      </c>
      <c r="AE14">
        <v>31.673999999999999</v>
      </c>
      <c r="AF14">
        <v>31.985000000000003</v>
      </c>
      <c r="AG14">
        <v>29.899000000000001</v>
      </c>
      <c r="AH14">
        <v>30.224</v>
      </c>
      <c r="AI14">
        <v>33.767000000000003</v>
      </c>
      <c r="AJ14">
        <v>25.655999999999999</v>
      </c>
      <c r="AK14">
        <v>38.503999999999998</v>
      </c>
      <c r="AL14">
        <v>36.716000000000001</v>
      </c>
      <c r="AM14">
        <v>37.917000000000002</v>
      </c>
    </row>
    <row r="15" spans="1:56" x14ac:dyDescent="0.25">
      <c r="A15" s="21">
        <f ca="1">Exceedance!U15</f>
        <v>43160</v>
      </c>
      <c r="B15" s="273">
        <v>43.19</v>
      </c>
      <c r="C15" s="273">
        <v>50.95</v>
      </c>
      <c r="D15" s="273">
        <v>46.35</v>
      </c>
      <c r="E15">
        <v>46.884</v>
      </c>
      <c r="F15">
        <v>47.970999999999997</v>
      </c>
      <c r="G15">
        <v>36.213000000000001</v>
      </c>
      <c r="H15">
        <v>52.571000000000005</v>
      </c>
      <c r="I15">
        <v>92.742999999999995</v>
      </c>
      <c r="J15">
        <v>44.223999999999997</v>
      </c>
      <c r="K15">
        <v>40.451000000000001</v>
      </c>
      <c r="L15">
        <v>64.462000000000003</v>
      </c>
      <c r="M15">
        <v>42.991</v>
      </c>
      <c r="N15">
        <v>54.197000000000003</v>
      </c>
      <c r="O15">
        <v>49.476999999999997</v>
      </c>
      <c r="P15">
        <v>59.286000000000001</v>
      </c>
      <c r="Q15">
        <v>54.130999999999993</v>
      </c>
      <c r="R15">
        <v>72.734999999999999</v>
      </c>
      <c r="S15">
        <v>57.421000000000006</v>
      </c>
      <c r="T15">
        <v>58.777999999999999</v>
      </c>
      <c r="U15">
        <v>53.348999999999997</v>
      </c>
      <c r="V15">
        <v>51.131</v>
      </c>
      <c r="W15">
        <v>48.491</v>
      </c>
      <c r="X15">
        <v>45.561999999999998</v>
      </c>
      <c r="Y15">
        <v>36.426000000000002</v>
      </c>
      <c r="Z15">
        <v>47.320999999999998</v>
      </c>
      <c r="AA15">
        <v>71.846999999999994</v>
      </c>
      <c r="AB15">
        <v>41.761000000000003</v>
      </c>
      <c r="AC15">
        <v>40.488</v>
      </c>
      <c r="AD15">
        <v>89.122</v>
      </c>
      <c r="AE15">
        <v>34.098999999999997</v>
      </c>
      <c r="AF15">
        <v>60.213999999999999</v>
      </c>
      <c r="AG15">
        <v>35.494999999999997</v>
      </c>
      <c r="AH15">
        <v>51.771000000000001</v>
      </c>
      <c r="AI15">
        <v>60.045000000000002</v>
      </c>
      <c r="AJ15">
        <v>35.18</v>
      </c>
      <c r="AK15">
        <v>42.631999999999998</v>
      </c>
      <c r="AL15">
        <v>62.308</v>
      </c>
      <c r="AM15">
        <v>43.509</v>
      </c>
    </row>
    <row r="16" spans="1:56" x14ac:dyDescent="0.25">
      <c r="A16" s="21">
        <f ca="1">Exceedance!U16</f>
        <v>43191</v>
      </c>
      <c r="B16" s="273">
        <v>82.54</v>
      </c>
      <c r="C16" s="273">
        <v>120.74</v>
      </c>
      <c r="D16" s="273">
        <v>100.63</v>
      </c>
      <c r="E16">
        <v>67.498000000000005</v>
      </c>
      <c r="F16">
        <v>55.146999999999998</v>
      </c>
      <c r="G16">
        <v>70.858999999999995</v>
      </c>
      <c r="H16">
        <v>122.687</v>
      </c>
      <c r="I16">
        <v>154.61600000000001</v>
      </c>
      <c r="J16">
        <v>130.774</v>
      </c>
      <c r="K16">
        <v>89.327000000000012</v>
      </c>
      <c r="L16">
        <v>157.64599999999999</v>
      </c>
      <c r="M16">
        <v>95.206000000000003</v>
      </c>
      <c r="N16">
        <v>83.138000000000005</v>
      </c>
      <c r="O16">
        <v>120.488</v>
      </c>
      <c r="P16">
        <v>136.07400000000001</v>
      </c>
      <c r="Q16">
        <v>111.113</v>
      </c>
      <c r="R16">
        <v>84.203999999999994</v>
      </c>
      <c r="S16">
        <v>117.17</v>
      </c>
      <c r="T16">
        <v>123.416</v>
      </c>
      <c r="U16">
        <v>83.638999999999996</v>
      </c>
      <c r="V16">
        <v>69.894000000000005</v>
      </c>
      <c r="W16">
        <v>115.00700000000001</v>
      </c>
      <c r="X16">
        <v>90.762</v>
      </c>
      <c r="Y16">
        <v>84.744</v>
      </c>
      <c r="Z16">
        <v>81.367000000000004</v>
      </c>
      <c r="AA16">
        <v>145.55099999999999</v>
      </c>
      <c r="AB16">
        <v>96.457999999999998</v>
      </c>
      <c r="AC16">
        <v>124.134</v>
      </c>
      <c r="AD16">
        <v>124.03</v>
      </c>
      <c r="AE16">
        <v>101.756</v>
      </c>
      <c r="AF16">
        <v>102.599</v>
      </c>
      <c r="AG16">
        <v>86.515000000000001</v>
      </c>
      <c r="AH16">
        <v>111.105</v>
      </c>
      <c r="AI16">
        <v>124.32299999999999</v>
      </c>
      <c r="AJ16">
        <v>67.661000000000001</v>
      </c>
      <c r="AK16">
        <v>86.15</v>
      </c>
      <c r="AL16">
        <v>98.861999999999995</v>
      </c>
      <c r="AM16">
        <v>90.715000000000003</v>
      </c>
    </row>
    <row r="17" spans="1:39" x14ac:dyDescent="0.25">
      <c r="A17" s="21">
        <f ca="1">Exceedance!U17</f>
        <v>43221</v>
      </c>
      <c r="B17" s="273">
        <v>192.54</v>
      </c>
      <c r="C17" s="273">
        <v>351.46</v>
      </c>
      <c r="D17" s="273">
        <v>281.23</v>
      </c>
      <c r="E17">
        <v>239.417</v>
      </c>
      <c r="F17">
        <v>207.995</v>
      </c>
      <c r="G17">
        <v>637.45899999999995</v>
      </c>
      <c r="H17">
        <v>488.14699999999999</v>
      </c>
      <c r="I17">
        <v>405.04599999999999</v>
      </c>
      <c r="J17">
        <v>395.37700000000001</v>
      </c>
      <c r="K17">
        <v>166.535</v>
      </c>
      <c r="L17">
        <v>224.43999999999997</v>
      </c>
      <c r="M17">
        <v>142.96100000000001</v>
      </c>
      <c r="N17">
        <v>235.44200000000001</v>
      </c>
      <c r="O17">
        <v>232.63300000000001</v>
      </c>
      <c r="P17">
        <v>404.185</v>
      </c>
      <c r="Q17">
        <v>242.06800000000001</v>
      </c>
      <c r="R17">
        <v>296.93099999999998</v>
      </c>
      <c r="S17">
        <v>456.87</v>
      </c>
      <c r="T17">
        <v>455.45299999999997</v>
      </c>
      <c r="U17">
        <v>255.85300000000001</v>
      </c>
      <c r="V17">
        <v>307.584</v>
      </c>
      <c r="W17">
        <v>289.95600000000002</v>
      </c>
      <c r="X17">
        <v>296.34300000000002</v>
      </c>
      <c r="Y17">
        <v>92.924999999999997</v>
      </c>
      <c r="Z17">
        <v>213.99300000000002</v>
      </c>
      <c r="AA17">
        <v>258.49700000000001</v>
      </c>
      <c r="AB17">
        <v>338.72399999999999</v>
      </c>
      <c r="AC17">
        <v>263.78899999999999</v>
      </c>
      <c r="AD17">
        <v>307.79199999999997</v>
      </c>
      <c r="AE17">
        <v>412.73599999999999</v>
      </c>
      <c r="AF17">
        <v>338.84800000000001</v>
      </c>
      <c r="AG17">
        <v>155.995</v>
      </c>
      <c r="AH17">
        <v>257.77</v>
      </c>
      <c r="AI17">
        <v>137.672</v>
      </c>
      <c r="AJ17">
        <v>147.79499999999999</v>
      </c>
      <c r="AK17">
        <v>329.45999999999992</v>
      </c>
      <c r="AL17">
        <v>221.71000000000004</v>
      </c>
      <c r="AM17">
        <v>125.53100000000001</v>
      </c>
    </row>
    <row r="18" spans="1:39" x14ac:dyDescent="0.25">
      <c r="A18" s="21">
        <f ca="1">Exceedance!U18</f>
        <v>43252</v>
      </c>
      <c r="B18" s="273">
        <v>205.81</v>
      </c>
      <c r="C18" s="273">
        <v>415.2</v>
      </c>
      <c r="D18" s="273">
        <v>314.85000000000002</v>
      </c>
      <c r="E18">
        <v>399.84100000000001</v>
      </c>
      <c r="F18">
        <v>491.55299999999994</v>
      </c>
      <c r="G18">
        <v>865.91700000000003</v>
      </c>
      <c r="H18">
        <v>483.61799999999999</v>
      </c>
      <c r="I18">
        <v>476.36900000000003</v>
      </c>
      <c r="J18">
        <v>352.63099999999997</v>
      </c>
      <c r="K18">
        <v>194.64699999999999</v>
      </c>
      <c r="L18">
        <v>176.24799999999999</v>
      </c>
      <c r="M18">
        <v>208.22900000000001</v>
      </c>
      <c r="N18">
        <v>352.91800000000001</v>
      </c>
      <c r="O18">
        <v>214.50200000000001</v>
      </c>
      <c r="P18">
        <v>503.28300000000002</v>
      </c>
      <c r="Q18">
        <v>255.14699999999999</v>
      </c>
      <c r="R18">
        <v>677.447</v>
      </c>
      <c r="S18">
        <v>365.54700000000003</v>
      </c>
      <c r="T18">
        <v>617.09900000000005</v>
      </c>
      <c r="U18">
        <v>264.02699999999999</v>
      </c>
      <c r="V18">
        <v>457.72500000000002</v>
      </c>
      <c r="W18">
        <v>201.54</v>
      </c>
      <c r="X18">
        <v>227.31200000000001</v>
      </c>
      <c r="Y18">
        <v>67.358000000000004</v>
      </c>
      <c r="Z18">
        <v>267.23099999999999</v>
      </c>
      <c r="AA18">
        <v>179.02699999999999</v>
      </c>
      <c r="AB18">
        <v>351.02800000000002</v>
      </c>
      <c r="AC18">
        <v>237.66300000000001</v>
      </c>
      <c r="AD18">
        <v>261.774</v>
      </c>
      <c r="AE18">
        <v>681.42200000000003</v>
      </c>
      <c r="AF18">
        <v>320.13</v>
      </c>
      <c r="AG18">
        <v>295.73399999999998</v>
      </c>
      <c r="AH18">
        <v>558.91700000000003</v>
      </c>
      <c r="AI18">
        <v>67.745999999999995</v>
      </c>
      <c r="AJ18">
        <v>164.58</v>
      </c>
      <c r="AK18">
        <v>446.63799999999998</v>
      </c>
      <c r="AL18">
        <v>394.017</v>
      </c>
      <c r="AM18">
        <v>137.06700000000001</v>
      </c>
    </row>
    <row r="19" spans="1:39" x14ac:dyDescent="0.25">
      <c r="A19" s="21">
        <f ca="1">Exceedance!U19</f>
        <v>43282</v>
      </c>
      <c r="B19" s="273">
        <v>69.89</v>
      </c>
      <c r="C19" s="273">
        <v>178.61</v>
      </c>
      <c r="D19" s="273">
        <v>137.63</v>
      </c>
      <c r="E19">
        <v>200.596</v>
      </c>
      <c r="F19">
        <v>248.535</v>
      </c>
      <c r="G19">
        <v>348.161</v>
      </c>
      <c r="H19">
        <v>148.22999999999999</v>
      </c>
      <c r="I19">
        <v>184.327</v>
      </c>
      <c r="J19">
        <v>121.02200000000001</v>
      </c>
      <c r="K19">
        <v>79.914000000000001</v>
      </c>
      <c r="L19">
        <v>74.312000000000012</v>
      </c>
      <c r="M19">
        <v>82.488</v>
      </c>
      <c r="N19">
        <v>145.149</v>
      </c>
      <c r="O19">
        <v>88.298000000000002</v>
      </c>
      <c r="P19">
        <v>202.69</v>
      </c>
      <c r="Q19">
        <v>84.477999999999994</v>
      </c>
      <c r="R19">
        <v>513.86300000000006</v>
      </c>
      <c r="S19">
        <v>129.864</v>
      </c>
      <c r="T19">
        <v>196.11999999999998</v>
      </c>
      <c r="U19">
        <v>113.95399999999999</v>
      </c>
      <c r="V19">
        <v>214.74100000000001</v>
      </c>
      <c r="W19">
        <v>69.298000000000002</v>
      </c>
      <c r="X19">
        <v>73.623999999999995</v>
      </c>
      <c r="Y19">
        <v>30.681000000000001</v>
      </c>
      <c r="Z19">
        <v>81.524000000000001</v>
      </c>
      <c r="AA19">
        <v>70.533000000000001</v>
      </c>
      <c r="AB19">
        <v>133.26599999999999</v>
      </c>
      <c r="AC19">
        <v>87.214999999999989</v>
      </c>
      <c r="AD19">
        <v>95.769000000000005</v>
      </c>
      <c r="AE19">
        <v>244.74799999999999</v>
      </c>
      <c r="AF19">
        <v>149.14500000000001</v>
      </c>
      <c r="AG19">
        <v>90.733000000000004</v>
      </c>
      <c r="AH19">
        <v>234.679</v>
      </c>
      <c r="AI19">
        <v>35.588000000000001</v>
      </c>
      <c r="AJ19">
        <v>65.156000000000006</v>
      </c>
      <c r="AK19">
        <v>126.98099999999999</v>
      </c>
      <c r="AL19">
        <v>127.852</v>
      </c>
      <c r="AM19">
        <v>62.491</v>
      </c>
    </row>
    <row r="20" spans="1:39" x14ac:dyDescent="0.25">
      <c r="A20" s="21">
        <f ca="1">Exceedance!U20</f>
        <v>43313</v>
      </c>
      <c r="B20" s="273">
        <v>52.99</v>
      </c>
      <c r="C20" s="273">
        <v>92.210000000000008</v>
      </c>
      <c r="D20" s="273">
        <v>75.010000000000005</v>
      </c>
      <c r="E20">
        <v>101.12599999999999</v>
      </c>
      <c r="F20">
        <v>97.135000000000005</v>
      </c>
      <c r="G20">
        <v>142.23499999999996</v>
      </c>
      <c r="H20">
        <v>72.460999999999999</v>
      </c>
      <c r="I20">
        <v>79.302000000000007</v>
      </c>
      <c r="J20">
        <v>69.807000000000002</v>
      </c>
      <c r="K20">
        <v>49.844999999999999</v>
      </c>
      <c r="L20">
        <v>56.33</v>
      </c>
      <c r="M20">
        <v>46.194000000000003</v>
      </c>
      <c r="N20">
        <v>68.507000000000005</v>
      </c>
      <c r="O20">
        <v>64.088999999999999</v>
      </c>
      <c r="P20">
        <v>81.343999999999994</v>
      </c>
      <c r="Q20">
        <v>50.387999999999998</v>
      </c>
      <c r="R20">
        <v>146.08499999999998</v>
      </c>
      <c r="S20">
        <v>65.213999999999999</v>
      </c>
      <c r="T20">
        <v>92.5</v>
      </c>
      <c r="U20">
        <v>56.783000000000001</v>
      </c>
      <c r="V20">
        <v>94.299000000000007</v>
      </c>
      <c r="W20">
        <v>55.09</v>
      </c>
      <c r="X20">
        <v>58.642000000000003</v>
      </c>
      <c r="Y20">
        <v>26.207999999999998</v>
      </c>
      <c r="Z20">
        <v>51.088000000000001</v>
      </c>
      <c r="AA20">
        <v>44.896999999999998</v>
      </c>
      <c r="AB20">
        <v>68.826999999999998</v>
      </c>
      <c r="AC20">
        <v>61.673999999999999</v>
      </c>
      <c r="AD20">
        <v>60.34</v>
      </c>
      <c r="AE20">
        <v>95.293000000000006</v>
      </c>
      <c r="AF20">
        <v>63.625999999999998</v>
      </c>
      <c r="AG20">
        <v>59.466000000000001</v>
      </c>
      <c r="AH20">
        <v>82.415000000000006</v>
      </c>
      <c r="AI20">
        <v>32.648000000000003</v>
      </c>
      <c r="AJ20">
        <v>45.466000000000001</v>
      </c>
      <c r="AK20">
        <v>72.911000000000001</v>
      </c>
      <c r="AL20">
        <v>59.26100000000001</v>
      </c>
      <c r="AM20">
        <v>39.127000000000002</v>
      </c>
    </row>
    <row r="21" spans="1:39" x14ac:dyDescent="0.25">
      <c r="A21" s="21">
        <f ca="1">Exceedance!U21</f>
        <v>43344</v>
      </c>
      <c r="B21" s="273">
        <v>36.58</v>
      </c>
      <c r="C21" s="273">
        <v>55.77</v>
      </c>
      <c r="D21" s="273">
        <v>46.81</v>
      </c>
      <c r="E21">
        <v>87.266000000000005</v>
      </c>
      <c r="F21">
        <v>53.710999999999999</v>
      </c>
      <c r="G21">
        <v>89.244</v>
      </c>
      <c r="H21">
        <v>74.090999999999994</v>
      </c>
      <c r="I21">
        <v>82.4</v>
      </c>
      <c r="J21">
        <v>51.942999999999998</v>
      </c>
      <c r="K21">
        <v>49.203000000000003</v>
      </c>
      <c r="L21">
        <v>40.911999999999999</v>
      </c>
      <c r="M21">
        <v>39.203000000000003</v>
      </c>
      <c r="N21">
        <v>47.545000000000002</v>
      </c>
      <c r="O21">
        <v>52.265999999999998</v>
      </c>
      <c r="P21">
        <v>70.495000000000005</v>
      </c>
      <c r="Q21">
        <v>45.213999999999992</v>
      </c>
      <c r="R21">
        <v>78.832999999999998</v>
      </c>
      <c r="S21">
        <v>53.668999999999997</v>
      </c>
      <c r="T21">
        <v>74.16</v>
      </c>
      <c r="U21">
        <v>41.162999999999997</v>
      </c>
      <c r="V21">
        <v>59.948</v>
      </c>
      <c r="W21">
        <v>44.945999999999998</v>
      </c>
      <c r="X21">
        <v>39.722999999999999</v>
      </c>
      <c r="Y21">
        <v>28.068000000000001</v>
      </c>
      <c r="Z21">
        <v>69.619</v>
      </c>
      <c r="AA21">
        <v>47.921999999999997</v>
      </c>
      <c r="AB21">
        <v>48.765000000000001</v>
      </c>
      <c r="AC21">
        <v>47.701000000000001</v>
      </c>
      <c r="AD21">
        <v>59.720999999999997</v>
      </c>
      <c r="AE21">
        <v>63.308</v>
      </c>
      <c r="AF21">
        <v>46.064999999999998</v>
      </c>
      <c r="AG21">
        <v>37.508000000000003</v>
      </c>
      <c r="AH21">
        <v>54.472999999999999</v>
      </c>
      <c r="AI21">
        <v>27.605</v>
      </c>
      <c r="AJ21">
        <v>65.78</v>
      </c>
      <c r="AK21">
        <v>66.576999999999998</v>
      </c>
      <c r="AL21">
        <v>47.073999999999998</v>
      </c>
      <c r="AM21">
        <v>33.798000000000002</v>
      </c>
    </row>
    <row r="22" spans="1:39" x14ac:dyDescent="0.25">
      <c r="A22" s="21">
        <f ca="1">Exceedance!U22</f>
        <v>43374</v>
      </c>
      <c r="B22" s="273">
        <v>41.03</v>
      </c>
      <c r="C22" s="273">
        <v>52.14</v>
      </c>
      <c r="D22" s="273">
        <v>46.89</v>
      </c>
      <c r="E22">
        <v>59.28</v>
      </c>
      <c r="F22">
        <v>46.707999999999998</v>
      </c>
      <c r="G22">
        <v>82.778000000000006</v>
      </c>
      <c r="H22">
        <v>94.063000000000002</v>
      </c>
      <c r="I22">
        <v>78.606999999999999</v>
      </c>
      <c r="J22">
        <v>43.941000000000003</v>
      </c>
      <c r="K22">
        <v>38.621000000000002</v>
      </c>
      <c r="L22">
        <v>39.317999999999998</v>
      </c>
      <c r="M22">
        <v>56.295999999999999</v>
      </c>
      <c r="N22">
        <v>41.207999999999998</v>
      </c>
      <c r="O22">
        <v>38.06</v>
      </c>
      <c r="P22">
        <v>60.899000000000001</v>
      </c>
      <c r="Q22">
        <v>41.384999999999998</v>
      </c>
      <c r="R22">
        <v>75.372</v>
      </c>
      <c r="S22">
        <v>66.936999999999998</v>
      </c>
      <c r="T22">
        <v>78.537999999999997</v>
      </c>
      <c r="U22">
        <v>50.470999999999997</v>
      </c>
      <c r="V22">
        <v>49.055</v>
      </c>
      <c r="W22">
        <v>41.03</v>
      </c>
      <c r="X22">
        <v>36.06900000000001</v>
      </c>
      <c r="Y22">
        <v>39.450000000000003</v>
      </c>
      <c r="Z22">
        <v>45.616999999999997</v>
      </c>
      <c r="AA22">
        <v>45.392000000000003</v>
      </c>
      <c r="AB22">
        <v>64.132999999999996</v>
      </c>
      <c r="AC22">
        <v>76.537000000000006</v>
      </c>
      <c r="AD22">
        <v>55.875</v>
      </c>
      <c r="AE22">
        <v>57.649000000000001</v>
      </c>
      <c r="AF22">
        <v>46.183999999999997</v>
      </c>
      <c r="AG22">
        <v>37.984000000000002</v>
      </c>
      <c r="AH22">
        <v>53.612000000000002</v>
      </c>
      <c r="AI22">
        <v>26.952000000000002</v>
      </c>
      <c r="AJ22">
        <v>57.951000000000001</v>
      </c>
      <c r="AK22">
        <v>77.933000000000007</v>
      </c>
      <c r="AL22">
        <v>40.274999999999999</v>
      </c>
      <c r="AM22">
        <v>36.552999999999997</v>
      </c>
    </row>
    <row r="23" spans="1:39" x14ac:dyDescent="0.25">
      <c r="A23" s="21">
        <f ca="1">Exceedance!U23</f>
        <v>43405</v>
      </c>
      <c r="B23" s="273">
        <v>36.5</v>
      </c>
      <c r="C23" s="273">
        <v>39.28</v>
      </c>
      <c r="D23" s="273">
        <v>38.090000000000003</v>
      </c>
      <c r="E23">
        <v>43.545000000000002</v>
      </c>
      <c r="F23">
        <v>39.868000000000002</v>
      </c>
      <c r="G23">
        <v>65.471999999999994</v>
      </c>
      <c r="H23">
        <v>56.256999999999998</v>
      </c>
      <c r="I23">
        <v>58.53</v>
      </c>
      <c r="J23">
        <v>41.040999999999997</v>
      </c>
      <c r="K23">
        <v>30.196999999999999</v>
      </c>
      <c r="L23">
        <v>31.934999999999999</v>
      </c>
      <c r="M23">
        <v>46.646999999999998</v>
      </c>
      <c r="N23">
        <v>37.700000000000003</v>
      </c>
      <c r="O23">
        <v>32.673000000000002</v>
      </c>
      <c r="P23">
        <v>48.243000000000002</v>
      </c>
      <c r="Q23">
        <v>38.750999999999998</v>
      </c>
      <c r="R23">
        <v>55.941000000000003</v>
      </c>
      <c r="S23">
        <v>48.414999999999999</v>
      </c>
      <c r="T23">
        <v>55.082000000000001</v>
      </c>
      <c r="U23">
        <v>41.972000000000001</v>
      </c>
      <c r="V23">
        <v>40.109000000000002</v>
      </c>
      <c r="W23">
        <v>34.664000000000001</v>
      </c>
      <c r="X23">
        <v>34.014000000000003</v>
      </c>
      <c r="Y23">
        <v>25.991</v>
      </c>
      <c r="Z23">
        <v>34.076999999999998</v>
      </c>
      <c r="AA23">
        <v>41.73</v>
      </c>
      <c r="AB23">
        <v>47.320999999999998</v>
      </c>
      <c r="AC23">
        <v>48.616</v>
      </c>
      <c r="AD23">
        <v>41.680999999999997</v>
      </c>
      <c r="AE23">
        <v>50.228000000000002</v>
      </c>
      <c r="AF23">
        <v>41.866</v>
      </c>
      <c r="AG23">
        <v>37.14</v>
      </c>
      <c r="AH23">
        <v>44.064</v>
      </c>
      <c r="AI23">
        <v>23.623000000000001</v>
      </c>
      <c r="AJ23">
        <v>36.451999999999998</v>
      </c>
      <c r="AK23">
        <v>48.374000000000002</v>
      </c>
      <c r="AL23">
        <v>37.155000000000001</v>
      </c>
      <c r="AM23">
        <v>33.103000000000002</v>
      </c>
    </row>
    <row r="24" spans="1:39" x14ac:dyDescent="0.25">
      <c r="A24" s="21">
        <f ca="1">Exceedance!U24</f>
        <v>43435</v>
      </c>
      <c r="B24" s="273">
        <v>32.43</v>
      </c>
      <c r="C24" s="273">
        <v>32.43</v>
      </c>
      <c r="D24" s="273">
        <v>32.43</v>
      </c>
      <c r="E24">
        <v>38.268000000000001</v>
      </c>
      <c r="F24">
        <v>38.401000000000003</v>
      </c>
      <c r="G24">
        <v>56.179000000000002</v>
      </c>
      <c r="H24">
        <v>44.595999999999997</v>
      </c>
      <c r="I24">
        <v>46.314999999999998</v>
      </c>
      <c r="J24">
        <v>36.585999999999999</v>
      </c>
      <c r="K24">
        <v>27.568000000000001</v>
      </c>
      <c r="L24">
        <v>29.08</v>
      </c>
      <c r="M24">
        <v>34.125</v>
      </c>
      <c r="N24">
        <v>34.640999999999998</v>
      </c>
      <c r="O24">
        <v>29.988</v>
      </c>
      <c r="P24">
        <v>42.301000000000002</v>
      </c>
      <c r="Q24">
        <v>32.606000000000002</v>
      </c>
      <c r="R24">
        <v>51.81</v>
      </c>
      <c r="S24">
        <v>42.113</v>
      </c>
      <c r="T24">
        <v>45.854999999999997</v>
      </c>
      <c r="U24">
        <v>38.14</v>
      </c>
      <c r="V24">
        <v>37.061999999999998</v>
      </c>
      <c r="W24">
        <v>31.327000000000002</v>
      </c>
      <c r="X24">
        <v>29.538</v>
      </c>
      <c r="Y24">
        <v>22.035000000000004</v>
      </c>
      <c r="Z24">
        <v>31.530999999999999</v>
      </c>
      <c r="AA24">
        <v>32.524000000000001</v>
      </c>
      <c r="AB24">
        <v>37.18</v>
      </c>
      <c r="AC24">
        <v>36.5</v>
      </c>
      <c r="AD24">
        <v>34.03</v>
      </c>
      <c r="AE24">
        <v>45.31</v>
      </c>
      <c r="AF24">
        <v>35.155999999999999</v>
      </c>
      <c r="AG24">
        <v>33.067</v>
      </c>
      <c r="AH24">
        <v>39.466999999999999</v>
      </c>
      <c r="AI24">
        <v>22.076000000000001</v>
      </c>
      <c r="AJ24">
        <v>29.392999999999997</v>
      </c>
      <c r="AK24">
        <v>39.563000000000002</v>
      </c>
      <c r="AL24">
        <v>35.896000000000001</v>
      </c>
      <c r="AM24">
        <v>27.378</v>
      </c>
    </row>
    <row r="25" spans="1:39" x14ac:dyDescent="0.25">
      <c r="A25" s="21">
        <f ca="1">Exceedance!U25</f>
        <v>43466</v>
      </c>
      <c r="B25" s="273">
        <v>31.25</v>
      </c>
      <c r="C25" s="273">
        <v>31.25</v>
      </c>
      <c r="D25" s="273">
        <v>31.25</v>
      </c>
      <c r="E25">
        <v>34.017000000000003</v>
      </c>
      <c r="F25">
        <v>36.506</v>
      </c>
      <c r="G25">
        <v>49.828000000000003</v>
      </c>
      <c r="H25">
        <v>38.530999999999999</v>
      </c>
      <c r="I25">
        <v>38.573999999999998</v>
      </c>
      <c r="J25">
        <v>32.348999999999997</v>
      </c>
      <c r="K25">
        <v>24.663</v>
      </c>
      <c r="L25">
        <v>25.917000000000002</v>
      </c>
      <c r="M25">
        <v>27.419</v>
      </c>
      <c r="N25">
        <v>30.300999999999998</v>
      </c>
      <c r="O25">
        <v>27.422999999999998</v>
      </c>
      <c r="P25">
        <v>37.570999999999998</v>
      </c>
      <c r="Q25">
        <v>28.391999999999999</v>
      </c>
      <c r="R25">
        <v>44.435000000000002</v>
      </c>
      <c r="S25">
        <v>36.677</v>
      </c>
      <c r="T25">
        <v>40.951999999999998</v>
      </c>
      <c r="U25">
        <v>33.656999999999996</v>
      </c>
      <c r="V25">
        <v>36.341999999999999</v>
      </c>
      <c r="W25">
        <v>27.922999999999998</v>
      </c>
      <c r="X25">
        <v>26.013999999999999</v>
      </c>
      <c r="Y25">
        <v>19.699000000000002</v>
      </c>
      <c r="Z25">
        <v>27.638000000000002</v>
      </c>
      <c r="AA25">
        <v>32.716000000000001</v>
      </c>
      <c r="AB25">
        <v>31.997</v>
      </c>
      <c r="AC25">
        <v>32.188000000000002</v>
      </c>
      <c r="AD25">
        <v>29.385999999999999</v>
      </c>
      <c r="AE25">
        <v>40.673000000000002</v>
      </c>
      <c r="AF25">
        <v>30.684999999999999</v>
      </c>
      <c r="AG25">
        <v>29.123000000000001</v>
      </c>
      <c r="AH25">
        <v>35.677</v>
      </c>
      <c r="AI25">
        <v>19.969000000000001</v>
      </c>
      <c r="AJ25">
        <v>25.367999999999999</v>
      </c>
      <c r="AK25">
        <v>34.460999999999999</v>
      </c>
      <c r="AL25">
        <v>32.262</v>
      </c>
      <c r="AM25">
        <v>23.39</v>
      </c>
    </row>
    <row r="26" spans="1:39" x14ac:dyDescent="0.25">
      <c r="A26" s="21">
        <f ca="1">Exceedance!U26</f>
        <v>43497</v>
      </c>
      <c r="B26" s="273">
        <v>28.83</v>
      </c>
      <c r="C26" s="273">
        <v>28.83</v>
      </c>
      <c r="D26" s="273">
        <v>28.83</v>
      </c>
      <c r="E26">
        <v>28.446999999999999</v>
      </c>
      <c r="F26">
        <v>27.701000000000001</v>
      </c>
      <c r="G26">
        <v>40.790999999999997</v>
      </c>
      <c r="H26">
        <v>49.567999999999998</v>
      </c>
      <c r="I26">
        <v>34.698</v>
      </c>
      <c r="J26">
        <v>26.283000000000001</v>
      </c>
      <c r="K26">
        <v>20.469000000000001</v>
      </c>
      <c r="L26">
        <v>22.087</v>
      </c>
      <c r="M26">
        <v>23.556999999999999</v>
      </c>
      <c r="N26">
        <v>25.948</v>
      </c>
      <c r="O26">
        <v>25.864000000000001</v>
      </c>
      <c r="P26">
        <v>30.558</v>
      </c>
      <c r="Q26">
        <v>27.791</v>
      </c>
      <c r="R26">
        <v>41.423000000000002</v>
      </c>
      <c r="S26">
        <v>29.343</v>
      </c>
      <c r="T26">
        <v>35.212000000000003</v>
      </c>
      <c r="U26">
        <v>31.627000000000002</v>
      </c>
      <c r="V26">
        <v>34.927999999999997</v>
      </c>
      <c r="W26">
        <v>26.452000000000002</v>
      </c>
      <c r="X26">
        <v>21.190999999999999</v>
      </c>
      <c r="Y26">
        <v>21.716999999999999</v>
      </c>
      <c r="Z26">
        <v>22.831</v>
      </c>
      <c r="AA26">
        <v>27.326000000000001</v>
      </c>
      <c r="AB26">
        <v>25.739000000000001</v>
      </c>
      <c r="AC26">
        <v>29.82</v>
      </c>
      <c r="AD26">
        <v>23.673999999999999</v>
      </c>
      <c r="AE26">
        <v>35.241999999999997</v>
      </c>
      <c r="AF26">
        <v>24.838000000000001</v>
      </c>
      <c r="AG26">
        <v>22.991</v>
      </c>
      <c r="AH26">
        <v>29.472000000000001</v>
      </c>
      <c r="AI26">
        <v>16.645</v>
      </c>
      <c r="AJ26">
        <v>25.413</v>
      </c>
      <c r="AK26">
        <v>33.881999999999998</v>
      </c>
      <c r="AL26">
        <v>27.239000000000001</v>
      </c>
      <c r="AM26">
        <v>19.385999999999999</v>
      </c>
    </row>
    <row r="27" spans="1:39" x14ac:dyDescent="0.25">
      <c r="A27" s="21">
        <f ca="1">Exceedance!U27</f>
        <v>43525</v>
      </c>
      <c r="B27" s="273">
        <v>46.35</v>
      </c>
      <c r="C27" s="273">
        <v>46.35</v>
      </c>
      <c r="D27" s="273">
        <v>46.35</v>
      </c>
      <c r="E27">
        <v>44.76</v>
      </c>
      <c r="F27">
        <v>29.277999999999999</v>
      </c>
      <c r="G27">
        <v>57.478999999999999</v>
      </c>
      <c r="H27">
        <v>89.082999999999998</v>
      </c>
      <c r="I27">
        <v>42.078000000000003</v>
      </c>
      <c r="J27">
        <v>37.338999999999999</v>
      </c>
      <c r="K27">
        <v>51.819000000000003</v>
      </c>
      <c r="L27">
        <v>38.043999999999997</v>
      </c>
      <c r="M27">
        <v>38.201999999999998</v>
      </c>
      <c r="N27">
        <v>43.834000000000003</v>
      </c>
      <c r="O27">
        <v>46.488999999999997</v>
      </c>
      <c r="P27">
        <v>54.414999999999999</v>
      </c>
      <c r="Q27">
        <v>62.863999999999997</v>
      </c>
      <c r="R27">
        <v>52.411999999999999</v>
      </c>
      <c r="S27">
        <v>55.715000000000003</v>
      </c>
      <c r="T27">
        <v>54.628999999999998</v>
      </c>
      <c r="U27">
        <v>45.155999999999999</v>
      </c>
      <c r="V27">
        <v>39.264000000000003</v>
      </c>
      <c r="W27">
        <v>39.409999999999997</v>
      </c>
      <c r="X27">
        <v>26.405999999999999</v>
      </c>
      <c r="Y27">
        <v>35.225000000000001</v>
      </c>
      <c r="Z27">
        <v>60.908000000000001</v>
      </c>
      <c r="AA27">
        <v>32.253</v>
      </c>
      <c r="AB27">
        <v>35.935000000000002</v>
      </c>
      <c r="AC27">
        <v>80.632999999999996</v>
      </c>
      <c r="AD27">
        <v>25.995999999999999</v>
      </c>
      <c r="AE27">
        <v>64.465000000000003</v>
      </c>
      <c r="AF27">
        <v>30.103999999999999</v>
      </c>
      <c r="AG27">
        <v>43.225999999999999</v>
      </c>
      <c r="AH27">
        <v>54.473999999999997</v>
      </c>
      <c r="AI27">
        <v>24.722999999999999</v>
      </c>
      <c r="AJ27">
        <v>29.187999999999999</v>
      </c>
      <c r="AK27">
        <v>58.795999999999999</v>
      </c>
      <c r="AL27">
        <v>32.603000000000002</v>
      </c>
      <c r="AM27">
        <v>33.630000000000003</v>
      </c>
    </row>
    <row r="28" spans="1:39" x14ac:dyDescent="0.25">
      <c r="A28" s="21">
        <f ca="1">Exceedance!U28</f>
        <v>43556</v>
      </c>
      <c r="B28" s="273">
        <v>100.63</v>
      </c>
      <c r="C28" s="273">
        <v>100.63</v>
      </c>
      <c r="D28" s="273">
        <v>100.63</v>
      </c>
      <c r="E28">
        <v>52.048999999999999</v>
      </c>
      <c r="F28">
        <v>62.014000000000003</v>
      </c>
      <c r="G28">
        <v>125.83799999999999</v>
      </c>
      <c r="H28">
        <v>151.565</v>
      </c>
      <c r="I28">
        <v>126.462</v>
      </c>
      <c r="J28">
        <v>85.905000000000001</v>
      </c>
      <c r="K28">
        <v>139.69399999999999</v>
      </c>
      <c r="L28">
        <v>88.960999999999999</v>
      </c>
      <c r="M28">
        <v>65.102000000000004</v>
      </c>
      <c r="N28">
        <v>112.782</v>
      </c>
      <c r="O28">
        <v>119.325</v>
      </c>
      <c r="P28">
        <v>111.77200000000001</v>
      </c>
      <c r="Q28">
        <v>75.569999999999993</v>
      </c>
      <c r="R28">
        <v>111.678</v>
      </c>
      <c r="S28">
        <v>119.619</v>
      </c>
      <c r="T28">
        <v>85.316999999999993</v>
      </c>
      <c r="U28">
        <v>64.012</v>
      </c>
      <c r="V28">
        <v>102.42400000000001</v>
      </c>
      <c r="W28">
        <v>79.909000000000006</v>
      </c>
      <c r="X28">
        <v>71.965000000000003</v>
      </c>
      <c r="Y28">
        <v>66.962000000000003</v>
      </c>
      <c r="Z28">
        <v>131.982</v>
      </c>
      <c r="AA28">
        <v>82.236000000000004</v>
      </c>
      <c r="AB28">
        <v>118.08</v>
      </c>
      <c r="AC28">
        <v>116.01900000000001</v>
      </c>
      <c r="AD28">
        <v>91.004999999999995</v>
      </c>
      <c r="AE28">
        <v>105.122</v>
      </c>
      <c r="AF28">
        <v>79.483999999999995</v>
      </c>
      <c r="AG28">
        <v>100.17100000000001</v>
      </c>
      <c r="AH28">
        <v>118.238</v>
      </c>
      <c r="AI28">
        <v>55.453000000000003</v>
      </c>
      <c r="AJ28">
        <v>67.495999999999995</v>
      </c>
      <c r="AK28">
        <v>95.343000000000004</v>
      </c>
      <c r="AL28">
        <v>76.92</v>
      </c>
      <c r="AM28">
        <v>53.747999999999998</v>
      </c>
    </row>
    <row r="29" spans="1:39" x14ac:dyDescent="0.25">
      <c r="A29" s="21">
        <f ca="1">Exceedance!U29</f>
        <v>43586</v>
      </c>
      <c r="B29" s="273">
        <v>281.23</v>
      </c>
      <c r="C29" s="273">
        <v>281.23</v>
      </c>
      <c r="D29" s="273">
        <v>281.23</v>
      </c>
      <c r="E29">
        <v>202.715</v>
      </c>
      <c r="F29">
        <v>607.81100000000004</v>
      </c>
      <c r="G29">
        <v>490.92200000000003</v>
      </c>
      <c r="H29">
        <v>400.87700000000001</v>
      </c>
      <c r="I29">
        <v>386.22399999999999</v>
      </c>
      <c r="J29">
        <v>162.40700000000001</v>
      </c>
      <c r="K29">
        <v>201.00700000000001</v>
      </c>
      <c r="L29">
        <v>134.63999999999999</v>
      </c>
      <c r="M29">
        <v>200.58799999999999</v>
      </c>
      <c r="N29">
        <v>222.75800000000001</v>
      </c>
      <c r="O29">
        <v>359.97399999999999</v>
      </c>
      <c r="P29">
        <v>243.655</v>
      </c>
      <c r="Q29">
        <v>273.75900000000001</v>
      </c>
      <c r="R29">
        <v>449.54700000000003</v>
      </c>
      <c r="S29">
        <v>443.03199999999998</v>
      </c>
      <c r="T29">
        <v>259.86900000000003</v>
      </c>
      <c r="U29">
        <v>289.69</v>
      </c>
      <c r="V29">
        <v>272.46899999999999</v>
      </c>
      <c r="W29">
        <v>277.61799999999999</v>
      </c>
      <c r="X29">
        <v>81.831000000000003</v>
      </c>
      <c r="Y29">
        <v>180.85</v>
      </c>
      <c r="Z29">
        <v>241.286</v>
      </c>
      <c r="AA29">
        <v>298.98700000000002</v>
      </c>
      <c r="AB29">
        <v>257.46899999999999</v>
      </c>
      <c r="AC29">
        <v>294.33699999999999</v>
      </c>
      <c r="AD29">
        <v>378.45400000000001</v>
      </c>
      <c r="AE29">
        <v>343.09299999999996</v>
      </c>
      <c r="AF29">
        <v>148.303</v>
      </c>
      <c r="AG29">
        <v>238.12200000000001</v>
      </c>
      <c r="AH29">
        <v>133.35499999999999</v>
      </c>
      <c r="AI29">
        <v>124.547</v>
      </c>
      <c r="AJ29">
        <v>280.87299999999999</v>
      </c>
      <c r="AK29">
        <v>216.08600000000001</v>
      </c>
      <c r="AL29">
        <v>110.569</v>
      </c>
      <c r="AM29">
        <v>203.023</v>
      </c>
    </row>
    <row r="30" spans="1:39" x14ac:dyDescent="0.25">
      <c r="A30" s="21">
        <f ca="1">Exceedance!U30</f>
        <v>43617</v>
      </c>
      <c r="B30" s="273">
        <v>314.85000000000002</v>
      </c>
      <c r="C30" s="273">
        <v>314.85000000000002</v>
      </c>
      <c r="D30" s="273">
        <v>314.85000000000002</v>
      </c>
      <c r="E30">
        <v>488.51400000000001</v>
      </c>
      <c r="F30">
        <v>849.74800000000005</v>
      </c>
      <c r="G30">
        <v>501.255</v>
      </c>
      <c r="H30">
        <v>474.53399999999999</v>
      </c>
      <c r="I30">
        <v>349.55500000000001</v>
      </c>
      <c r="J30">
        <v>191.74199999999999</v>
      </c>
      <c r="K30">
        <v>170.59299999999999</v>
      </c>
      <c r="L30">
        <v>200.084</v>
      </c>
      <c r="M30">
        <v>328.14600000000002</v>
      </c>
      <c r="N30">
        <v>208.89</v>
      </c>
      <c r="O30">
        <v>486.75799999999998</v>
      </c>
      <c r="P30">
        <v>256.02100000000002</v>
      </c>
      <c r="Q30">
        <v>651.99699999999996</v>
      </c>
      <c r="R30">
        <v>362.178</v>
      </c>
      <c r="S30">
        <v>619.69100000000003</v>
      </c>
      <c r="T30">
        <v>265.89100000000002</v>
      </c>
      <c r="U30">
        <v>443.56100000000004</v>
      </c>
      <c r="V30">
        <v>193.57</v>
      </c>
      <c r="W30">
        <v>225.56</v>
      </c>
      <c r="X30">
        <v>60.295000000000002</v>
      </c>
      <c r="Y30">
        <v>237.04</v>
      </c>
      <c r="Z30">
        <v>170.922</v>
      </c>
      <c r="AA30">
        <v>340.08300000000003</v>
      </c>
      <c r="AB30">
        <v>233.89</v>
      </c>
      <c r="AC30">
        <v>256.31299999999999</v>
      </c>
      <c r="AD30">
        <v>651.90599999999995</v>
      </c>
      <c r="AE30">
        <v>326.59300000000002</v>
      </c>
      <c r="AF30">
        <v>288.05700000000002</v>
      </c>
      <c r="AG30">
        <v>537.36500000000001</v>
      </c>
      <c r="AH30">
        <v>65.644000000000005</v>
      </c>
      <c r="AI30">
        <v>141.64099999999999</v>
      </c>
      <c r="AJ30">
        <v>411.19400000000002</v>
      </c>
      <c r="AK30">
        <v>390.69900000000001</v>
      </c>
      <c r="AL30">
        <v>126.806</v>
      </c>
      <c r="AM30">
        <v>362.94400000000002</v>
      </c>
    </row>
    <row r="31" spans="1:39" x14ac:dyDescent="0.25">
      <c r="A31" s="21">
        <f ca="1">Exceedance!U31</f>
        <v>43647</v>
      </c>
      <c r="B31" s="273">
        <v>137.63</v>
      </c>
      <c r="C31" s="273">
        <v>137.63</v>
      </c>
      <c r="D31" s="273">
        <v>137.63</v>
      </c>
      <c r="E31">
        <v>246.93299999999999</v>
      </c>
      <c r="F31">
        <v>343.65800000000002</v>
      </c>
      <c r="G31">
        <v>155.21299999999999</v>
      </c>
      <c r="H31">
        <v>182.92500000000001</v>
      </c>
      <c r="I31">
        <v>119.608</v>
      </c>
      <c r="J31">
        <v>78.007000000000005</v>
      </c>
      <c r="K31">
        <v>70.043000000000006</v>
      </c>
      <c r="L31">
        <v>79.004000000000005</v>
      </c>
      <c r="M31">
        <v>134.93700000000001</v>
      </c>
      <c r="N31">
        <v>85.052000000000007</v>
      </c>
      <c r="O31">
        <v>203.947</v>
      </c>
      <c r="P31">
        <v>84.679999999999978</v>
      </c>
      <c r="Q31">
        <v>505.16899999999998</v>
      </c>
      <c r="R31">
        <v>127.53</v>
      </c>
      <c r="S31">
        <v>203.38800000000001</v>
      </c>
      <c r="T31">
        <v>114.595</v>
      </c>
      <c r="U31">
        <v>209.83500000000001</v>
      </c>
      <c r="V31">
        <v>64.215999999999994</v>
      </c>
      <c r="W31">
        <v>72.319000000000003</v>
      </c>
      <c r="X31">
        <v>24.928000000000001</v>
      </c>
      <c r="Y31">
        <v>72.768000000000001</v>
      </c>
      <c r="Z31">
        <v>65.736999999999995</v>
      </c>
      <c r="AA31">
        <v>131.79300000000001</v>
      </c>
      <c r="AB31">
        <v>84.667000000000002</v>
      </c>
      <c r="AC31">
        <v>92.600000000000009</v>
      </c>
      <c r="AD31">
        <v>237.51300000000001</v>
      </c>
      <c r="AE31">
        <v>158.16399999999999</v>
      </c>
      <c r="AF31">
        <v>87.224999999999994</v>
      </c>
      <c r="AG31">
        <v>228.67500000000001</v>
      </c>
      <c r="AH31">
        <v>33.216000000000001</v>
      </c>
      <c r="AI31">
        <v>56.36099999999999</v>
      </c>
      <c r="AJ31">
        <v>116.422</v>
      </c>
      <c r="AK31">
        <v>126.008</v>
      </c>
      <c r="AL31">
        <v>55.31</v>
      </c>
      <c r="AM31">
        <v>188.56299999999999</v>
      </c>
    </row>
    <row r="32" spans="1:39" x14ac:dyDescent="0.25">
      <c r="A32" s="21">
        <f ca="1">Exceedance!U32</f>
        <v>43678</v>
      </c>
      <c r="B32" s="273">
        <v>75.010000000000005</v>
      </c>
      <c r="C32" s="273">
        <v>75.010000000000005</v>
      </c>
      <c r="D32" s="273">
        <v>75.010000000000005</v>
      </c>
      <c r="E32">
        <v>95.734999999999999</v>
      </c>
      <c r="F32">
        <v>139.53</v>
      </c>
      <c r="G32">
        <v>75.614000000000004</v>
      </c>
      <c r="H32">
        <v>78.045999999999992</v>
      </c>
      <c r="I32">
        <v>68.707999999999998</v>
      </c>
      <c r="J32">
        <v>48.326999999999998</v>
      </c>
      <c r="K32">
        <v>52.543999999999997</v>
      </c>
      <c r="L32">
        <v>43.664999999999999</v>
      </c>
      <c r="M32">
        <v>61.274999999999999</v>
      </c>
      <c r="N32">
        <v>61.371000000000002</v>
      </c>
      <c r="O32">
        <v>78.180999999999997</v>
      </c>
      <c r="P32">
        <v>50.494</v>
      </c>
      <c r="Q32">
        <v>142.54599999999999</v>
      </c>
      <c r="R32">
        <v>63.235999999999997</v>
      </c>
      <c r="S32">
        <v>93.756</v>
      </c>
      <c r="T32">
        <v>57.170999999999999</v>
      </c>
      <c r="U32">
        <v>91.263999999999996</v>
      </c>
      <c r="V32">
        <v>50.639000000000003</v>
      </c>
      <c r="W32">
        <v>56.290999999999997</v>
      </c>
      <c r="X32">
        <v>20.704000000000001</v>
      </c>
      <c r="Y32">
        <v>44.850000000000009</v>
      </c>
      <c r="Z32">
        <v>40.933999999999997</v>
      </c>
      <c r="AA32">
        <v>64.995000000000005</v>
      </c>
      <c r="AB32">
        <v>59.41</v>
      </c>
      <c r="AC32">
        <v>57.64</v>
      </c>
      <c r="AD32">
        <v>91.251000000000005</v>
      </c>
      <c r="AE32">
        <v>66.289000000000001</v>
      </c>
      <c r="AF32">
        <v>56.533999999999999</v>
      </c>
      <c r="AG32">
        <v>78.906999999999996</v>
      </c>
      <c r="AH32">
        <v>30.25</v>
      </c>
      <c r="AI32">
        <v>40.833999999999996</v>
      </c>
      <c r="AJ32">
        <v>65.856999999999999</v>
      </c>
      <c r="AK32">
        <v>57.741999999999997</v>
      </c>
      <c r="AL32">
        <v>33.188000000000002</v>
      </c>
      <c r="AM32">
        <v>93.765000000000001</v>
      </c>
    </row>
    <row r="33" spans="1:39" x14ac:dyDescent="0.25">
      <c r="A33" s="21">
        <f ca="1">Exceedance!U33</f>
        <v>43709</v>
      </c>
      <c r="B33" s="273">
        <v>46.81</v>
      </c>
      <c r="C33" s="273">
        <v>46.81</v>
      </c>
      <c r="D33" s="273">
        <v>46.81</v>
      </c>
      <c r="E33">
        <v>52.524999999999999</v>
      </c>
      <c r="F33">
        <v>87.117000000000004</v>
      </c>
      <c r="G33">
        <v>74.802999999999997</v>
      </c>
      <c r="H33">
        <v>81.263999999999996</v>
      </c>
      <c r="I33">
        <v>51.002000000000002</v>
      </c>
      <c r="J33">
        <v>47.856999999999999</v>
      </c>
      <c r="K33">
        <v>37.159999999999997</v>
      </c>
      <c r="L33">
        <v>37.052</v>
      </c>
      <c r="M33">
        <v>41.627000000000002</v>
      </c>
      <c r="N33">
        <v>49.984000000000002</v>
      </c>
      <c r="O33">
        <v>67.831999999999994</v>
      </c>
      <c r="P33">
        <v>45.298000000000002</v>
      </c>
      <c r="Q33">
        <v>76.158000000000001</v>
      </c>
      <c r="R33">
        <v>51.918999999999997</v>
      </c>
      <c r="S33">
        <v>74.028999999999996</v>
      </c>
      <c r="T33">
        <v>41.472999999999999</v>
      </c>
      <c r="U33">
        <v>57.457000000000001</v>
      </c>
      <c r="V33">
        <v>41.164000000000001</v>
      </c>
      <c r="W33">
        <v>37.982999999999997</v>
      </c>
      <c r="X33">
        <v>23.135000000000002</v>
      </c>
      <c r="Y33">
        <v>63.533000000000001</v>
      </c>
      <c r="Z33">
        <v>44.371000000000002</v>
      </c>
      <c r="AA33">
        <v>43.820999999999998</v>
      </c>
      <c r="AB33">
        <v>45.804999999999993</v>
      </c>
      <c r="AC33">
        <v>57.220999999999997</v>
      </c>
      <c r="AD33">
        <v>60.116999999999997</v>
      </c>
      <c r="AE33">
        <v>47.651000000000003</v>
      </c>
      <c r="AF33">
        <v>35.106999999999999</v>
      </c>
      <c r="AG33">
        <v>51.668999999999997</v>
      </c>
      <c r="AH33">
        <v>25.443000000000001</v>
      </c>
      <c r="AI33">
        <v>58.814999999999991</v>
      </c>
      <c r="AJ33">
        <v>60.350999999999999</v>
      </c>
      <c r="AK33">
        <v>45.773000000000003</v>
      </c>
      <c r="AL33">
        <v>28.562999999999999</v>
      </c>
      <c r="AM33">
        <v>81.393000000000001</v>
      </c>
    </row>
    <row r="34" spans="1:39" x14ac:dyDescent="0.25">
      <c r="A34" s="21">
        <f ca="1">Exceedance!U34</f>
        <v>43739</v>
      </c>
      <c r="B34" s="273">
        <v>41.03</v>
      </c>
      <c r="C34" s="273">
        <v>52.14</v>
      </c>
      <c r="D34" s="273">
        <v>46.89</v>
      </c>
      <c r="E34">
        <v>45.603000000000009</v>
      </c>
      <c r="F34">
        <v>80.809000000000012</v>
      </c>
      <c r="G34">
        <v>96.825000000000003</v>
      </c>
      <c r="H34">
        <v>77.581999999999994</v>
      </c>
      <c r="I34">
        <v>43.085000000000001</v>
      </c>
      <c r="J34">
        <v>37.423000000000002</v>
      </c>
      <c r="K34">
        <v>36.212000000000003</v>
      </c>
      <c r="L34">
        <v>54.139000000000003</v>
      </c>
      <c r="M34">
        <v>35.82</v>
      </c>
      <c r="N34">
        <v>36.161000000000001</v>
      </c>
      <c r="O34">
        <v>58.302999999999997</v>
      </c>
      <c r="P34">
        <v>41.470999999999997</v>
      </c>
      <c r="Q34">
        <v>72.856999999999999</v>
      </c>
      <c r="R34">
        <v>65.218000000000004</v>
      </c>
      <c r="S34">
        <v>78.927999999999997</v>
      </c>
      <c r="T34">
        <v>50.735999999999997</v>
      </c>
      <c r="U34">
        <v>46.768000000000001</v>
      </c>
      <c r="V34">
        <v>37.572000000000003</v>
      </c>
      <c r="W34">
        <v>34.146999999999998</v>
      </c>
      <c r="X34">
        <v>34.673000000000002</v>
      </c>
      <c r="Y34">
        <v>41.067</v>
      </c>
      <c r="Z34">
        <v>42.189</v>
      </c>
      <c r="AA34">
        <v>61.820999999999998</v>
      </c>
      <c r="AB34">
        <v>74.561999999999998</v>
      </c>
      <c r="AC34">
        <v>53.682000000000002</v>
      </c>
      <c r="AD34">
        <v>54.719000000000001</v>
      </c>
      <c r="AE34">
        <v>47.616999999999997</v>
      </c>
      <c r="AF34">
        <v>35.737000000000002</v>
      </c>
      <c r="AG34">
        <v>50.973999999999997</v>
      </c>
      <c r="AH34">
        <v>24.952999999999999</v>
      </c>
      <c r="AI34">
        <v>54.756</v>
      </c>
      <c r="AJ34">
        <v>71.968999999999994</v>
      </c>
      <c r="AK34">
        <v>39.045000000000002</v>
      </c>
      <c r="AL34">
        <v>31.719000000000001</v>
      </c>
      <c r="AM34">
        <v>54.482999999999997</v>
      </c>
    </row>
    <row r="35" spans="1:39" x14ac:dyDescent="0.25">
      <c r="A35" s="21">
        <f ca="1">Exceedance!U35</f>
        <v>43770</v>
      </c>
      <c r="B35" s="273">
        <v>36.5</v>
      </c>
      <c r="C35" s="273">
        <v>39.28</v>
      </c>
      <c r="D35" s="273">
        <v>38.090000000000003</v>
      </c>
      <c r="E35">
        <v>38.914999999999999</v>
      </c>
      <c r="F35">
        <v>63.713000000000001</v>
      </c>
      <c r="G35">
        <v>58.585999999999999</v>
      </c>
      <c r="H35">
        <v>57.533999999999999</v>
      </c>
      <c r="I35">
        <v>40.244</v>
      </c>
      <c r="J35">
        <v>29.201000000000001</v>
      </c>
      <c r="K35">
        <v>29.314000000000004</v>
      </c>
      <c r="L35">
        <v>44.97</v>
      </c>
      <c r="M35">
        <v>32.878</v>
      </c>
      <c r="N35">
        <v>31.06</v>
      </c>
      <c r="O35">
        <v>46.125999999999998</v>
      </c>
      <c r="P35">
        <v>38.85</v>
      </c>
      <c r="Q35">
        <v>53.866</v>
      </c>
      <c r="R35">
        <v>46.963999999999999</v>
      </c>
      <c r="S35">
        <v>55.478000000000002</v>
      </c>
      <c r="T35">
        <v>42.267000000000003</v>
      </c>
      <c r="U35">
        <v>38.215000000000003</v>
      </c>
      <c r="V35">
        <v>31.742999999999999</v>
      </c>
      <c r="W35">
        <v>32.668999999999997</v>
      </c>
      <c r="X35">
        <v>22.178999999999998</v>
      </c>
      <c r="Y35">
        <v>30.433</v>
      </c>
      <c r="Z35">
        <v>38.93</v>
      </c>
      <c r="AA35">
        <v>44.863</v>
      </c>
      <c r="AB35">
        <v>47.04</v>
      </c>
      <c r="AC35">
        <v>39.945</v>
      </c>
      <c r="AD35">
        <v>47.676000000000002</v>
      </c>
      <c r="AE35">
        <v>43.262999999999998</v>
      </c>
      <c r="AF35">
        <v>35.131</v>
      </c>
      <c r="AG35">
        <v>41.796999999999997</v>
      </c>
      <c r="AH35">
        <v>21.858000000000001</v>
      </c>
      <c r="AI35">
        <v>33.491999999999997</v>
      </c>
      <c r="AJ35">
        <v>43.831000000000003</v>
      </c>
      <c r="AK35">
        <v>36.091999999999999</v>
      </c>
      <c r="AL35">
        <v>28.946000000000002</v>
      </c>
      <c r="AM35">
        <v>39.518000000000001</v>
      </c>
    </row>
    <row r="36" spans="1:39" x14ac:dyDescent="0.25">
      <c r="A36" s="21">
        <f ca="1">Exceedance!U36</f>
        <v>43800</v>
      </c>
      <c r="B36" s="273">
        <v>32.43</v>
      </c>
      <c r="C36" s="273">
        <v>32.43</v>
      </c>
      <c r="D36" s="273">
        <v>32.43</v>
      </c>
      <c r="E36">
        <v>37.44</v>
      </c>
      <c r="F36">
        <v>54.570999999999998</v>
      </c>
      <c r="G36">
        <v>46.070999999999998</v>
      </c>
      <c r="H36">
        <v>45.448999999999998</v>
      </c>
      <c r="I36">
        <v>35.884</v>
      </c>
      <c r="J36">
        <v>26.564</v>
      </c>
      <c r="K36">
        <v>26.463999999999999</v>
      </c>
      <c r="L36">
        <v>32.631</v>
      </c>
      <c r="M36">
        <v>30.116</v>
      </c>
      <c r="N36">
        <v>28.427</v>
      </c>
      <c r="O36">
        <v>40.159999999999997</v>
      </c>
      <c r="P36">
        <v>32.695999999999998</v>
      </c>
      <c r="Q36">
        <v>49.872999999999998</v>
      </c>
      <c r="R36">
        <v>40.835000000000001</v>
      </c>
      <c r="S36">
        <v>45.872999999999998</v>
      </c>
      <c r="T36">
        <v>38.402999999999999</v>
      </c>
      <c r="U36">
        <v>35.226999999999997</v>
      </c>
      <c r="V36">
        <v>28.515999999999998</v>
      </c>
      <c r="W36">
        <v>28.158000000000001</v>
      </c>
      <c r="X36">
        <v>18.414999999999999</v>
      </c>
      <c r="Y36">
        <v>28.045999999999999</v>
      </c>
      <c r="Z36">
        <v>29.943000000000001</v>
      </c>
      <c r="AA36">
        <v>34.658999999999999</v>
      </c>
      <c r="AB36">
        <v>35.098999999999997</v>
      </c>
      <c r="AC36">
        <v>32.381999999999998</v>
      </c>
      <c r="AD36">
        <v>42.93</v>
      </c>
      <c r="AE36">
        <v>36.414999999999999</v>
      </c>
      <c r="AF36">
        <v>31.209</v>
      </c>
      <c r="AG36">
        <v>37.363999999999997</v>
      </c>
      <c r="AH36">
        <v>20.416</v>
      </c>
      <c r="AI36">
        <v>26.350999999999999</v>
      </c>
      <c r="AJ36">
        <v>35.414000000000001</v>
      </c>
      <c r="AK36">
        <v>34.883000000000003</v>
      </c>
      <c r="AL36">
        <v>23.456000000000003</v>
      </c>
      <c r="AM36">
        <v>34.536000000000001</v>
      </c>
    </row>
    <row r="37" spans="1:39" x14ac:dyDescent="0.25">
      <c r="A37" s="21">
        <f ca="1">Exceedance!U37</f>
        <v>43831</v>
      </c>
      <c r="B37" s="254">
        <v>31.25</v>
      </c>
      <c r="C37" s="254">
        <v>31.25</v>
      </c>
      <c r="D37" s="254">
        <v>31.25</v>
      </c>
      <c r="E37">
        <v>35.616999999999997</v>
      </c>
      <c r="F37" s="1">
        <v>48.368000000000002</v>
      </c>
      <c r="G37" s="1">
        <v>39.716999999999999</v>
      </c>
      <c r="H37" s="1">
        <v>37.835000000000001</v>
      </c>
      <c r="I37" s="1">
        <v>31.722000000000001</v>
      </c>
      <c r="J37" s="1">
        <v>23.748999999999999</v>
      </c>
      <c r="K37" s="1">
        <v>23.521999999999998</v>
      </c>
      <c r="L37" s="1">
        <v>26.093</v>
      </c>
      <c r="M37" s="1">
        <v>26.257999999999999</v>
      </c>
      <c r="N37" s="1">
        <v>25.972999999999999</v>
      </c>
      <c r="O37" s="1">
        <v>35.593000000000004</v>
      </c>
      <c r="P37" s="1">
        <v>28.474000000000004</v>
      </c>
      <c r="Q37" s="1">
        <v>42.713999999999999</v>
      </c>
      <c r="R37" s="1">
        <v>35.527999999999999</v>
      </c>
      <c r="S37" s="1">
        <v>40.889999999999993</v>
      </c>
      <c r="T37" s="1">
        <v>33.875999999999998</v>
      </c>
      <c r="U37" s="1">
        <v>34.579000000000001</v>
      </c>
      <c r="V37" s="1">
        <v>25.347999999999999</v>
      </c>
      <c r="W37" s="1">
        <v>24.72</v>
      </c>
      <c r="X37" s="1">
        <v>16.427</v>
      </c>
      <c r="Y37" s="1">
        <v>24.536999999999999</v>
      </c>
      <c r="Z37" s="1">
        <v>30.294</v>
      </c>
      <c r="AA37" s="1">
        <v>29.629000000000001</v>
      </c>
      <c r="AB37" s="1">
        <v>30.925000000000001</v>
      </c>
      <c r="AC37" s="1">
        <v>27.882000000000001</v>
      </c>
      <c r="AD37" s="1">
        <v>38.518999999999998</v>
      </c>
      <c r="AE37" s="1">
        <v>31.774000000000001</v>
      </c>
      <c r="AF37" s="1">
        <v>27.460999999999999</v>
      </c>
      <c r="AG37" s="1">
        <v>33.767000000000003</v>
      </c>
      <c r="AH37">
        <v>18.457000000000001</v>
      </c>
      <c r="AI37">
        <v>22.535</v>
      </c>
      <c r="AJ37">
        <v>30.722000000000001</v>
      </c>
      <c r="AK37">
        <v>31.363</v>
      </c>
      <c r="AL37">
        <v>19.867999999999999</v>
      </c>
      <c r="AM37">
        <v>30.657</v>
      </c>
    </row>
    <row r="38" spans="1:39" x14ac:dyDescent="0.25">
      <c r="A38" s="21">
        <f ca="1">Exceedance!U38</f>
        <v>43862</v>
      </c>
      <c r="B38" s="254">
        <v>28.83</v>
      </c>
      <c r="C38" s="254">
        <v>28.83</v>
      </c>
      <c r="D38" s="254">
        <v>28.83</v>
      </c>
      <c r="E38">
        <v>27.917999999999999</v>
      </c>
      <c r="F38">
        <v>41.014000000000003</v>
      </c>
      <c r="G38">
        <v>52.152000000000001</v>
      </c>
      <c r="H38">
        <v>35.134</v>
      </c>
      <c r="I38">
        <v>26.663</v>
      </c>
      <c r="J38">
        <v>20.49</v>
      </c>
      <c r="K38">
        <v>20.837</v>
      </c>
      <c r="L38">
        <v>23.338000000000001</v>
      </c>
      <c r="M38">
        <v>23.548999999999999</v>
      </c>
      <c r="N38">
        <v>25.603999999999999</v>
      </c>
      <c r="O38">
        <v>29.904</v>
      </c>
      <c r="P38">
        <v>29.224</v>
      </c>
      <c r="Q38">
        <v>41.447000000000003</v>
      </c>
      <c r="R38">
        <v>29.372</v>
      </c>
      <c r="S38">
        <v>36.302999999999997</v>
      </c>
      <c r="T38">
        <v>32.929000000000002</v>
      </c>
      <c r="U38">
        <v>34.555999999999997</v>
      </c>
      <c r="V38">
        <v>25.224</v>
      </c>
      <c r="W38">
        <v>20.815999999999999</v>
      </c>
      <c r="X38">
        <v>19.542999999999999</v>
      </c>
      <c r="Y38">
        <v>21.202999999999999</v>
      </c>
      <c r="Z38">
        <v>26.292000000000002</v>
      </c>
      <c r="AA38">
        <v>24.582999999999998</v>
      </c>
      <c r="AB38">
        <v>29.786000000000001</v>
      </c>
      <c r="AC38">
        <v>23.204000000000001</v>
      </c>
      <c r="AD38">
        <v>34.929000000000002</v>
      </c>
      <c r="AE38">
        <v>26.603999999999999</v>
      </c>
      <c r="AF38">
        <v>22.43</v>
      </c>
      <c r="AG38">
        <v>28.994</v>
      </c>
      <c r="AH38">
        <v>15.912000000000001</v>
      </c>
      <c r="AI38">
        <v>23.753</v>
      </c>
      <c r="AJ38">
        <v>31.681999999999999</v>
      </c>
      <c r="AK38">
        <v>27.597000000000001</v>
      </c>
      <c r="AL38">
        <v>17.149999999999999</v>
      </c>
      <c r="AM38">
        <v>26.788</v>
      </c>
    </row>
    <row r="39" spans="1:39" x14ac:dyDescent="0.25">
      <c r="A39" s="21">
        <f ca="1">Exceedance!U39</f>
        <v>43891</v>
      </c>
      <c r="B39" s="254">
        <v>46.35</v>
      </c>
      <c r="C39" s="254">
        <v>46.35</v>
      </c>
      <c r="D39" s="254">
        <v>46.35</v>
      </c>
      <c r="E39">
        <v>28.571000000000002</v>
      </c>
      <c r="F39">
        <v>56.686</v>
      </c>
      <c r="G39">
        <v>90.748000000000005</v>
      </c>
      <c r="H39">
        <v>41.119</v>
      </c>
      <c r="I39">
        <v>37.319000000000003</v>
      </c>
      <c r="J39">
        <v>52.012</v>
      </c>
      <c r="K39">
        <v>35.753</v>
      </c>
      <c r="L39">
        <v>37.314999999999998</v>
      </c>
      <c r="M39">
        <v>40.436</v>
      </c>
      <c r="N39">
        <v>47.393000000000001</v>
      </c>
      <c r="O39">
        <v>52.314999999999998</v>
      </c>
      <c r="P39">
        <v>63.326999999999998</v>
      </c>
      <c r="Q39">
        <v>50.960999999999999</v>
      </c>
      <c r="R39">
        <v>56.491</v>
      </c>
      <c r="S39">
        <v>54.332000000000001</v>
      </c>
      <c r="T39">
        <v>46.426000000000002</v>
      </c>
      <c r="U39">
        <v>38.085999999999999</v>
      </c>
      <c r="V39">
        <v>37.459000000000003</v>
      </c>
      <c r="W39">
        <v>25.196000000000002</v>
      </c>
      <c r="X39">
        <v>32.588000000000001</v>
      </c>
      <c r="Y39">
        <v>59.119</v>
      </c>
      <c r="Z39">
        <v>30.225000000000001</v>
      </c>
      <c r="AA39">
        <v>33.664999999999999</v>
      </c>
      <c r="AB39">
        <v>80.260000000000005</v>
      </c>
      <c r="AC39">
        <v>25.698</v>
      </c>
      <c r="AD39">
        <v>62.975999999999999</v>
      </c>
      <c r="AE39">
        <v>31.018999999999998</v>
      </c>
      <c r="AF39">
        <v>42.177999999999997</v>
      </c>
      <c r="AG39">
        <v>54.423000000000002</v>
      </c>
      <c r="AH39">
        <v>24.11</v>
      </c>
      <c r="AI39">
        <v>26.677</v>
      </c>
      <c r="AJ39">
        <v>57.715000000000003</v>
      </c>
      <c r="AK39">
        <v>31.832000000000001</v>
      </c>
      <c r="AL39">
        <v>30.614000000000001</v>
      </c>
      <c r="AM39">
        <v>41.779000000000003</v>
      </c>
    </row>
    <row r="40" spans="1:39" x14ac:dyDescent="0.25">
      <c r="A40" s="21">
        <f ca="1">Exceedance!U40</f>
        <v>43922</v>
      </c>
      <c r="B40" s="254">
        <v>100.63</v>
      </c>
      <c r="C40" s="254">
        <v>100.63</v>
      </c>
      <c r="D40" s="254">
        <v>100.63</v>
      </c>
      <c r="E40">
        <v>62.171999999999997</v>
      </c>
      <c r="F40">
        <v>129.00800000000001</v>
      </c>
      <c r="G40">
        <v>153.32499999999999</v>
      </c>
      <c r="H40">
        <v>136.541</v>
      </c>
      <c r="I40">
        <v>87.481999999999999</v>
      </c>
      <c r="J40">
        <v>139.73599999999999</v>
      </c>
      <c r="K40">
        <v>86.006</v>
      </c>
      <c r="L40">
        <v>64.397000000000006</v>
      </c>
      <c r="M40">
        <v>113.032</v>
      </c>
      <c r="N40">
        <v>121.17600000000002</v>
      </c>
      <c r="O40">
        <v>109.363</v>
      </c>
      <c r="P40">
        <v>80.045000000000002</v>
      </c>
      <c r="Q40">
        <v>111.774</v>
      </c>
      <c r="R40">
        <v>120.771</v>
      </c>
      <c r="S40">
        <v>85.111999999999995</v>
      </c>
      <c r="T40">
        <v>67.263999999999996</v>
      </c>
      <c r="U40">
        <v>106.961</v>
      </c>
      <c r="V40">
        <v>81.456999999999994</v>
      </c>
      <c r="W40">
        <v>70.703999999999994</v>
      </c>
      <c r="X40">
        <v>65.632999999999996</v>
      </c>
      <c r="Y40">
        <v>131.17599999999999</v>
      </c>
      <c r="Z40">
        <v>81.744</v>
      </c>
      <c r="AA40">
        <v>115.187</v>
      </c>
      <c r="AB40">
        <v>121.718</v>
      </c>
      <c r="AC40">
        <v>92.034999999999997</v>
      </c>
      <c r="AD40">
        <v>105.82</v>
      </c>
      <c r="AE40">
        <v>80.686999999999998</v>
      </c>
      <c r="AF40">
        <v>100.122</v>
      </c>
      <c r="AG40">
        <v>116.10599999999999</v>
      </c>
      <c r="AH40">
        <v>55.41</v>
      </c>
      <c r="AI40">
        <v>64.722999999999999</v>
      </c>
      <c r="AJ40">
        <v>91.09</v>
      </c>
      <c r="AK40">
        <v>79.287999999999997</v>
      </c>
      <c r="AL40">
        <v>52.66</v>
      </c>
      <c r="AM40">
        <v>51.015000000000001</v>
      </c>
    </row>
    <row r="41" spans="1:39" x14ac:dyDescent="0.25">
      <c r="A41" s="21">
        <f ca="1">Exceedance!U41</f>
        <v>43952</v>
      </c>
      <c r="B41" s="254">
        <v>281.23</v>
      </c>
      <c r="C41" s="254">
        <v>281.23</v>
      </c>
      <c r="D41" s="254">
        <v>281.23</v>
      </c>
      <c r="E41">
        <v>639.23099999999999</v>
      </c>
      <c r="F41">
        <v>503.01499999999999</v>
      </c>
      <c r="G41">
        <v>403.75299999999999</v>
      </c>
      <c r="H41">
        <v>382.82600000000002</v>
      </c>
      <c r="I41">
        <v>166.255</v>
      </c>
      <c r="J41">
        <v>206.03700000000001</v>
      </c>
      <c r="K41">
        <v>131.934</v>
      </c>
      <c r="L41">
        <v>207.25899999999999</v>
      </c>
      <c r="M41">
        <v>220.69399999999999</v>
      </c>
      <c r="N41">
        <v>369.70299999999997</v>
      </c>
      <c r="O41">
        <v>241.93299999999999</v>
      </c>
      <c r="P41">
        <v>282.22800000000001</v>
      </c>
      <c r="Q41">
        <v>456.35</v>
      </c>
      <c r="R41">
        <v>453.42</v>
      </c>
      <c r="S41">
        <v>260.93200000000002</v>
      </c>
      <c r="T41">
        <v>300.75799999999998</v>
      </c>
      <c r="U41">
        <v>274.65300000000002</v>
      </c>
      <c r="V41">
        <v>278.77100000000002</v>
      </c>
      <c r="W41">
        <v>80.930999999999997</v>
      </c>
      <c r="X41">
        <v>186.11699999999999</v>
      </c>
      <c r="Y41">
        <v>239.119</v>
      </c>
      <c r="Z41">
        <v>307.74099999999999</v>
      </c>
      <c r="AA41">
        <v>255.303</v>
      </c>
      <c r="AB41">
        <v>294.23700000000002</v>
      </c>
      <c r="AC41">
        <v>392.30500000000001</v>
      </c>
      <c r="AD41">
        <v>347.06</v>
      </c>
      <c r="AE41">
        <v>149.82599999999999</v>
      </c>
      <c r="AF41">
        <v>246.23</v>
      </c>
      <c r="AG41">
        <v>132.66399999999999</v>
      </c>
      <c r="AH41">
        <v>124.06900000000002</v>
      </c>
      <c r="AI41">
        <v>276.39999999999998</v>
      </c>
      <c r="AJ41">
        <v>218.273</v>
      </c>
      <c r="AK41">
        <v>112.49299999999999</v>
      </c>
      <c r="AL41">
        <v>204.15299999999999</v>
      </c>
      <c r="AM41">
        <v>212.3</v>
      </c>
    </row>
    <row r="42" spans="1:39" x14ac:dyDescent="0.25">
      <c r="A42" s="21">
        <f ca="1">Exceedance!U42</f>
        <v>43983</v>
      </c>
      <c r="B42" s="254">
        <v>314.85000000000002</v>
      </c>
      <c r="C42" s="254">
        <v>314.85000000000002</v>
      </c>
      <c r="D42" s="254">
        <v>314.85000000000002</v>
      </c>
      <c r="E42">
        <v>836.76400000000001</v>
      </c>
      <c r="F42">
        <v>489.98500000000001</v>
      </c>
      <c r="G42">
        <v>476.613</v>
      </c>
      <c r="H42">
        <v>350.37700000000001</v>
      </c>
      <c r="I42">
        <v>190.64599999999999</v>
      </c>
      <c r="J42">
        <v>166.26</v>
      </c>
      <c r="K42">
        <v>198.97200000000001</v>
      </c>
      <c r="L42">
        <v>326.505</v>
      </c>
      <c r="M42">
        <v>202.822</v>
      </c>
      <c r="N42">
        <v>480.75</v>
      </c>
      <c r="O42">
        <v>255.44200000000001</v>
      </c>
      <c r="P42">
        <v>665.96199999999999</v>
      </c>
      <c r="Q42">
        <v>358.14400000000001</v>
      </c>
      <c r="R42">
        <v>618.08699999999999</v>
      </c>
      <c r="S42">
        <v>267.17200000000003</v>
      </c>
      <c r="T42">
        <v>444.36099999999999</v>
      </c>
      <c r="U42">
        <v>185.5</v>
      </c>
      <c r="V42">
        <v>218.874</v>
      </c>
      <c r="W42">
        <v>59.975000000000001</v>
      </c>
      <c r="X42">
        <v>226.57</v>
      </c>
      <c r="Y42">
        <v>166.24799999999999</v>
      </c>
      <c r="Z42">
        <v>333.00599999999997</v>
      </c>
      <c r="AA42">
        <v>233.173</v>
      </c>
      <c r="AB42">
        <v>252.648</v>
      </c>
      <c r="AC42">
        <v>646.29100000000005</v>
      </c>
      <c r="AD42">
        <v>325.06599999999997</v>
      </c>
      <c r="AE42">
        <v>290.34500000000003</v>
      </c>
      <c r="AF42">
        <v>538.58900000000006</v>
      </c>
      <c r="AG42">
        <v>63.473999999999997</v>
      </c>
      <c r="AH42">
        <v>140.69</v>
      </c>
      <c r="AI42">
        <v>407.858</v>
      </c>
      <c r="AJ42">
        <v>386.99700000000001</v>
      </c>
      <c r="AK42">
        <v>123.092</v>
      </c>
      <c r="AL42">
        <v>362.91199999999998</v>
      </c>
      <c r="AM42">
        <v>483.887</v>
      </c>
    </row>
    <row r="43" spans="1:39" x14ac:dyDescent="0.25">
      <c r="A43" s="21">
        <f ca="1">Exceedance!U43</f>
        <v>44013</v>
      </c>
      <c r="B43" s="254">
        <v>137.63</v>
      </c>
      <c r="C43" s="254">
        <v>137.63</v>
      </c>
      <c r="D43" s="254">
        <v>137.63</v>
      </c>
      <c r="E43">
        <v>331.01499999999999</v>
      </c>
      <c r="F43">
        <v>150.886</v>
      </c>
      <c r="G43">
        <v>184.21899999999999</v>
      </c>
      <c r="H43">
        <v>115.342</v>
      </c>
      <c r="I43">
        <v>74.771000000000001</v>
      </c>
      <c r="J43">
        <v>69.001000000000005</v>
      </c>
      <c r="K43">
        <v>78.304000000000002</v>
      </c>
      <c r="L43">
        <v>130.345</v>
      </c>
      <c r="M43">
        <v>81.459999999999994</v>
      </c>
      <c r="N43">
        <v>196.24199999999999</v>
      </c>
      <c r="O43">
        <v>84.183000000000007</v>
      </c>
      <c r="P43">
        <v>492.01600000000002</v>
      </c>
      <c r="Q43">
        <v>122.92</v>
      </c>
      <c r="R43">
        <v>196.07900000000001</v>
      </c>
      <c r="S43">
        <v>115.32899999999999</v>
      </c>
      <c r="T43">
        <v>202.91499999999999</v>
      </c>
      <c r="U43">
        <v>62.543999999999997</v>
      </c>
      <c r="V43">
        <v>69.570999999999998</v>
      </c>
      <c r="W43">
        <v>24.623999999999999</v>
      </c>
      <c r="X43">
        <v>69.370999999999995</v>
      </c>
      <c r="Y43">
        <v>63.792999999999999</v>
      </c>
      <c r="Z43">
        <v>126.291</v>
      </c>
      <c r="AA43">
        <v>84.051000000000002</v>
      </c>
      <c r="AB43">
        <v>90.27</v>
      </c>
      <c r="AC43">
        <v>226.85</v>
      </c>
      <c r="AD43">
        <v>151.149</v>
      </c>
      <c r="AE43">
        <v>88.433000000000007</v>
      </c>
      <c r="AF43">
        <v>219.27</v>
      </c>
      <c r="AG43">
        <v>32.223999999999997</v>
      </c>
      <c r="AH43">
        <v>55.890999999999998</v>
      </c>
      <c r="AI43">
        <v>115.619</v>
      </c>
      <c r="AJ43">
        <v>120.9</v>
      </c>
      <c r="AK43">
        <v>54.558</v>
      </c>
      <c r="AL43">
        <v>179.67699999999999</v>
      </c>
      <c r="AM43">
        <v>235.51300000000001</v>
      </c>
    </row>
    <row r="44" spans="1:39" x14ac:dyDescent="0.25">
      <c r="A44" s="21">
        <f ca="1">Exceedance!U44</f>
        <v>44044</v>
      </c>
      <c r="B44" s="254">
        <v>75.010000000000005</v>
      </c>
      <c r="C44" s="254">
        <v>75.010000000000005</v>
      </c>
      <c r="D44" s="254">
        <v>75.010000000000005</v>
      </c>
      <c r="E44">
        <v>137.25899999999999</v>
      </c>
      <c r="F44">
        <v>74.123999999999995</v>
      </c>
      <c r="G44">
        <v>78.712999999999994</v>
      </c>
      <c r="H44">
        <v>68.254999999999995</v>
      </c>
      <c r="I44">
        <v>48.061999999999998</v>
      </c>
      <c r="J44">
        <v>51.518999999999998</v>
      </c>
      <c r="K44">
        <v>42.79</v>
      </c>
      <c r="L44">
        <v>60.043999999999997</v>
      </c>
      <c r="M44">
        <v>60.101999999999997</v>
      </c>
      <c r="N44">
        <v>77.376000000000005</v>
      </c>
      <c r="O44">
        <v>49.792999999999999</v>
      </c>
      <c r="P44">
        <v>138.626</v>
      </c>
      <c r="Q44">
        <v>62.076999999999998</v>
      </c>
      <c r="R44">
        <v>92.039000000000001</v>
      </c>
      <c r="S44">
        <v>57.387</v>
      </c>
      <c r="T44">
        <v>89.453000000000003</v>
      </c>
      <c r="U44">
        <v>50.02</v>
      </c>
      <c r="V44">
        <v>55.084000000000003</v>
      </c>
      <c r="W44">
        <v>20.286000000000001</v>
      </c>
      <c r="X44">
        <v>43.268999999999998</v>
      </c>
      <c r="Y44">
        <v>39.637000000000008</v>
      </c>
      <c r="Z44">
        <v>63.49</v>
      </c>
      <c r="AA44">
        <v>58.533999999999999</v>
      </c>
      <c r="AB44">
        <v>56.741</v>
      </c>
      <c r="AC44">
        <v>89.358000000000004</v>
      </c>
      <c r="AD44">
        <v>64.646000000000001</v>
      </c>
      <c r="AE44">
        <v>57.305999999999997</v>
      </c>
      <c r="AF44">
        <v>77.075999999999993</v>
      </c>
      <c r="AG44">
        <v>29.41</v>
      </c>
      <c r="AH44">
        <v>38.845999999999997</v>
      </c>
      <c r="AI44">
        <v>65.069000000000003</v>
      </c>
      <c r="AJ44">
        <v>55.84</v>
      </c>
      <c r="AK44">
        <v>32.593000000000004</v>
      </c>
      <c r="AL44">
        <v>91.018000000000001</v>
      </c>
      <c r="AM44">
        <v>92.808999999999997</v>
      </c>
    </row>
    <row r="45" spans="1:39" x14ac:dyDescent="0.25">
      <c r="A45" s="21">
        <f ca="1">Exceedance!U45</f>
        <v>44075</v>
      </c>
      <c r="B45" s="254">
        <v>46.81</v>
      </c>
      <c r="C45" s="254">
        <v>46.81</v>
      </c>
      <c r="D45" s="254">
        <v>46.81</v>
      </c>
      <c r="E45">
        <v>86.094999999999999</v>
      </c>
      <c r="F45">
        <v>75.513000000000005</v>
      </c>
      <c r="G45">
        <v>81.781999999999996</v>
      </c>
      <c r="H45">
        <v>50.292000000000002</v>
      </c>
      <c r="I45">
        <v>47.677</v>
      </c>
      <c r="J45">
        <v>36.947000000000003</v>
      </c>
      <c r="K45">
        <v>36.206000000000003</v>
      </c>
      <c r="L45">
        <v>41.088999999999999</v>
      </c>
      <c r="M45">
        <v>47.16</v>
      </c>
      <c r="N45">
        <v>66.908000000000001</v>
      </c>
      <c r="O45">
        <v>44.595999999999997</v>
      </c>
      <c r="P45">
        <v>75.819999999999993</v>
      </c>
      <c r="Q45">
        <v>51.427</v>
      </c>
      <c r="R45">
        <v>73.662999999999997</v>
      </c>
      <c r="S45">
        <v>41.576000000000001</v>
      </c>
      <c r="T45">
        <v>57.088999999999999</v>
      </c>
      <c r="U45">
        <v>40.273000000000003</v>
      </c>
      <c r="V45">
        <v>36.722999999999999</v>
      </c>
      <c r="W45">
        <v>22.701000000000001</v>
      </c>
      <c r="X45">
        <v>62.314999999999998</v>
      </c>
      <c r="Y45">
        <v>44</v>
      </c>
      <c r="Z45">
        <v>44.286000000000001</v>
      </c>
      <c r="AA45">
        <v>44.987000000000002</v>
      </c>
      <c r="AB45">
        <v>57.006999999999998</v>
      </c>
      <c r="AC45">
        <v>59.493000000000002</v>
      </c>
      <c r="AD45">
        <v>46.835000000000001</v>
      </c>
      <c r="AE45">
        <v>35.673999999999999</v>
      </c>
      <c r="AF45">
        <v>50.948</v>
      </c>
      <c r="AG45">
        <v>24.712</v>
      </c>
      <c r="AH45">
        <v>59.15</v>
      </c>
      <c r="AI45">
        <v>59.563000000000002</v>
      </c>
      <c r="AJ45">
        <v>44.192</v>
      </c>
      <c r="AK45">
        <v>28.152000000000001</v>
      </c>
      <c r="AL45">
        <v>79.197000000000003</v>
      </c>
      <c r="AM45">
        <v>50.914999999999999</v>
      </c>
    </row>
    <row r="46" spans="1:39" x14ac:dyDescent="0.25">
      <c r="A46" s="21">
        <f ca="1">Exceedance!U46</f>
        <v>44105</v>
      </c>
      <c r="B46" s="254">
        <v>41.03</v>
      </c>
      <c r="C46" s="254">
        <v>52.14</v>
      </c>
      <c r="D46" s="254">
        <v>46.89</v>
      </c>
      <c r="E46">
        <v>79.983999999999995</v>
      </c>
      <c r="F46">
        <v>95.375</v>
      </c>
      <c r="G46">
        <v>77.998000000000005</v>
      </c>
      <c r="H46">
        <v>42.734000000000002</v>
      </c>
      <c r="I46">
        <v>36.811999999999998</v>
      </c>
      <c r="J46">
        <v>35.676000000000002</v>
      </c>
      <c r="K46">
        <v>53.182999999999993</v>
      </c>
      <c r="L46">
        <v>35.368000000000002</v>
      </c>
      <c r="M46">
        <v>34.564999999999998</v>
      </c>
      <c r="N46">
        <v>57.622</v>
      </c>
      <c r="O46">
        <v>40.735999999999997</v>
      </c>
      <c r="P46">
        <v>72.153999999999996</v>
      </c>
      <c r="Q46">
        <v>64.322999999999993</v>
      </c>
      <c r="R46">
        <v>77.977000000000004</v>
      </c>
      <c r="S46">
        <v>50.753</v>
      </c>
      <c r="T46">
        <v>46.543999999999997</v>
      </c>
      <c r="U46">
        <v>36.789000000000001</v>
      </c>
      <c r="V46">
        <v>33.332999999999998</v>
      </c>
      <c r="W46">
        <v>34.209000000000003</v>
      </c>
      <c r="X46">
        <v>39.273000000000003</v>
      </c>
      <c r="Y46">
        <v>40.664999999999999</v>
      </c>
      <c r="Z46">
        <v>59.570999999999998</v>
      </c>
      <c r="AA46">
        <v>73.588999999999999</v>
      </c>
      <c r="AB46">
        <v>52.83</v>
      </c>
      <c r="AC46">
        <v>54.317</v>
      </c>
      <c r="AD46">
        <v>46.850999999999999</v>
      </c>
      <c r="AE46">
        <v>36.218000000000004</v>
      </c>
      <c r="AF46">
        <v>50.442</v>
      </c>
      <c r="AG46">
        <v>24.151</v>
      </c>
      <c r="AH46">
        <v>52.531999999999996</v>
      </c>
      <c r="AI46">
        <v>71.135000000000005</v>
      </c>
      <c r="AJ46">
        <v>37.703000000000003</v>
      </c>
      <c r="AK46">
        <v>31.420999999999999</v>
      </c>
      <c r="AL46">
        <v>52.149000000000001</v>
      </c>
      <c r="AM46">
        <v>44.418999999999997</v>
      </c>
    </row>
    <row r="47" spans="1:39" x14ac:dyDescent="0.25">
      <c r="A47" s="21">
        <f ca="1">Exceedance!U47</f>
        <v>44136</v>
      </c>
      <c r="B47" s="254">
        <v>36.5</v>
      </c>
      <c r="C47" s="254">
        <v>39.28</v>
      </c>
      <c r="D47" s="254">
        <v>38.090000000000003</v>
      </c>
      <c r="E47">
        <v>63.100999999999999</v>
      </c>
      <c r="F47">
        <v>57.207000000000001</v>
      </c>
      <c r="G47">
        <v>57.869</v>
      </c>
      <c r="H47">
        <v>39.911999999999999</v>
      </c>
      <c r="I47">
        <v>28.902000000000001</v>
      </c>
      <c r="J47">
        <v>28.937999999999999</v>
      </c>
      <c r="K47">
        <v>44.222999999999999</v>
      </c>
      <c r="L47">
        <v>32.558999999999997</v>
      </c>
      <c r="M47">
        <v>29.742999999999999</v>
      </c>
      <c r="N47">
        <v>45.476999999999997</v>
      </c>
      <c r="O47">
        <v>38.164999999999999</v>
      </c>
      <c r="P47">
        <v>53.716000000000001</v>
      </c>
      <c r="Q47">
        <v>46.27</v>
      </c>
      <c r="R47">
        <v>54.595999999999997</v>
      </c>
      <c r="S47">
        <v>42.258000000000003</v>
      </c>
      <c r="T47">
        <v>38.173000000000002</v>
      </c>
      <c r="U47">
        <v>31.06</v>
      </c>
      <c r="V47">
        <v>31.616</v>
      </c>
      <c r="W47">
        <v>21.745999999999999</v>
      </c>
      <c r="X47">
        <v>29.334</v>
      </c>
      <c r="Y47">
        <v>38.003</v>
      </c>
      <c r="Z47">
        <v>43.575000000000003</v>
      </c>
      <c r="AA47">
        <v>46.267000000000003</v>
      </c>
      <c r="AB47">
        <v>38.954000000000001</v>
      </c>
      <c r="AC47">
        <v>47.110999999999997</v>
      </c>
      <c r="AD47">
        <v>42.45</v>
      </c>
      <c r="AE47">
        <v>35.545999999999999</v>
      </c>
      <c r="AF47">
        <v>41.143999999999998</v>
      </c>
      <c r="AG47">
        <v>21.143999999999998</v>
      </c>
      <c r="AH47">
        <v>32.424999999999997</v>
      </c>
      <c r="AI47">
        <v>43.177</v>
      </c>
      <c r="AJ47">
        <v>35.008000000000003</v>
      </c>
      <c r="AK47">
        <v>28.408999999999999</v>
      </c>
      <c r="AL47">
        <v>38.231999999999999</v>
      </c>
      <c r="AM47">
        <v>37.942</v>
      </c>
    </row>
    <row r="48" spans="1:39" x14ac:dyDescent="0.25">
      <c r="A48" s="21">
        <f ca="1">Exceedance!U48</f>
        <v>44166</v>
      </c>
      <c r="B48" s="254">
        <v>32.43</v>
      </c>
      <c r="C48" s="254">
        <v>32.43</v>
      </c>
      <c r="D48" s="254">
        <v>32.43</v>
      </c>
      <c r="E48">
        <v>54.22</v>
      </c>
      <c r="F48">
        <v>45.44</v>
      </c>
      <c r="G48">
        <v>45.746000000000002</v>
      </c>
      <c r="H48">
        <v>35.558999999999997</v>
      </c>
      <c r="I48">
        <v>26.324999999999999</v>
      </c>
      <c r="J48">
        <v>26.15</v>
      </c>
      <c r="K48">
        <v>31.930000000000003</v>
      </c>
      <c r="L48">
        <v>29.68</v>
      </c>
      <c r="M48">
        <v>27.119</v>
      </c>
      <c r="N48">
        <v>39.771999999999998</v>
      </c>
      <c r="O48">
        <v>32.067999999999998</v>
      </c>
      <c r="P48">
        <v>49.677</v>
      </c>
      <c r="Q48">
        <v>40.119999999999997</v>
      </c>
      <c r="R48">
        <v>45.415999999999997</v>
      </c>
      <c r="S48">
        <v>38.406999999999996</v>
      </c>
      <c r="T48">
        <v>35.238999999999997</v>
      </c>
      <c r="U48">
        <v>27.925999999999998</v>
      </c>
      <c r="V48">
        <v>27.257999999999999</v>
      </c>
      <c r="W48">
        <v>18.018000000000001</v>
      </c>
      <c r="X48">
        <v>26.991</v>
      </c>
      <c r="Y48">
        <v>28.986999999999998</v>
      </c>
      <c r="Z48">
        <v>33.801000000000002</v>
      </c>
      <c r="AA48">
        <v>34.406999999999996</v>
      </c>
      <c r="AB48">
        <v>31.879000000000001</v>
      </c>
      <c r="AC48">
        <v>42.536000000000001</v>
      </c>
      <c r="AD48">
        <v>35.686999999999998</v>
      </c>
      <c r="AE48">
        <v>31.606999999999999</v>
      </c>
      <c r="AF48">
        <v>36.86</v>
      </c>
      <c r="AG48">
        <v>19.759</v>
      </c>
      <c r="AH48">
        <v>25.611999999999998</v>
      </c>
      <c r="AI48">
        <v>34.819000000000003</v>
      </c>
      <c r="AJ48">
        <v>33.841999999999999</v>
      </c>
      <c r="AK48">
        <v>22.975000000000001</v>
      </c>
      <c r="AL48">
        <v>33.399000000000001</v>
      </c>
      <c r="AM48">
        <v>36.704999999999998</v>
      </c>
    </row>
    <row r="49" spans="1:39" x14ac:dyDescent="0.25">
      <c r="A49" s="21">
        <f ca="1">Exceedance!U49</f>
        <v>44197</v>
      </c>
      <c r="B49" s="254">
        <v>31.25</v>
      </c>
      <c r="C49" s="254">
        <v>31.25</v>
      </c>
      <c r="D49" s="254">
        <v>31.25</v>
      </c>
      <c r="E49">
        <v>48.079000000000001</v>
      </c>
      <c r="F49">
        <v>39.270000000000003</v>
      </c>
      <c r="G49">
        <v>38.091999999999999</v>
      </c>
      <c r="H49">
        <v>31.459</v>
      </c>
      <c r="I49">
        <v>23.545000000000002</v>
      </c>
      <c r="J49">
        <v>23.238</v>
      </c>
      <c r="K49">
        <v>25.445</v>
      </c>
      <c r="L49">
        <v>25.925000000000001</v>
      </c>
      <c r="M49">
        <v>24.824000000000002</v>
      </c>
      <c r="N49">
        <v>35.274999999999999</v>
      </c>
      <c r="O49">
        <v>27.896999999999998</v>
      </c>
      <c r="P49">
        <v>42.698999999999998</v>
      </c>
      <c r="Q49">
        <v>34.991</v>
      </c>
      <c r="R49">
        <v>40.545000000000002</v>
      </c>
      <c r="S49">
        <v>33.854999999999997</v>
      </c>
      <c r="T49">
        <v>34.811999999999998</v>
      </c>
      <c r="U49">
        <v>24.812000000000001</v>
      </c>
      <c r="V49">
        <v>23.917999999999999</v>
      </c>
      <c r="W49">
        <v>16.068999999999999</v>
      </c>
      <c r="X49">
        <v>23.579000000000001</v>
      </c>
      <c r="Y49">
        <v>29.587999999999997</v>
      </c>
      <c r="Z49">
        <v>28.946999999999996</v>
      </c>
      <c r="AA49">
        <v>30.280999999999999</v>
      </c>
      <c r="AB49">
        <v>27.481999999999999</v>
      </c>
      <c r="AC49">
        <v>38.188000000000002</v>
      </c>
      <c r="AD49">
        <v>31.164000000000001</v>
      </c>
      <c r="AE49">
        <v>27.818000000000001</v>
      </c>
      <c r="AF49">
        <v>33.314999999999998</v>
      </c>
      <c r="AG49">
        <v>17.873999999999999</v>
      </c>
      <c r="AH49">
        <v>21.960999999999999</v>
      </c>
      <c r="AI49">
        <v>30.175999999999998</v>
      </c>
      <c r="AJ49">
        <v>30.158000000000001</v>
      </c>
      <c r="AK49">
        <v>19.509</v>
      </c>
      <c r="AL49">
        <v>29.661999999999999</v>
      </c>
      <c r="AM49">
        <v>34.542000000000002</v>
      </c>
    </row>
    <row r="50" spans="1:39" x14ac:dyDescent="0.25">
      <c r="A50" s="21">
        <f ca="1">Exceedance!U50</f>
        <v>44228</v>
      </c>
      <c r="B50" s="254">
        <v>28.83</v>
      </c>
      <c r="C50" s="254">
        <v>28.83</v>
      </c>
      <c r="D50" s="254">
        <v>28.83</v>
      </c>
      <c r="E50">
        <v>39.447000000000003</v>
      </c>
      <c r="F50">
        <v>50.154000000000003</v>
      </c>
      <c r="G50">
        <v>34.21</v>
      </c>
      <c r="H50">
        <v>25.593</v>
      </c>
      <c r="I50">
        <v>19.64</v>
      </c>
      <c r="J50">
        <v>19.93</v>
      </c>
      <c r="K50">
        <v>21.937000000000001</v>
      </c>
      <c r="L50">
        <v>22.52</v>
      </c>
      <c r="M50">
        <v>23.797000000000001</v>
      </c>
      <c r="N50">
        <v>28.661000000000001</v>
      </c>
      <c r="O50">
        <v>27.33</v>
      </c>
      <c r="P50">
        <v>40.119</v>
      </c>
      <c r="Q50">
        <v>27.995999999999999</v>
      </c>
      <c r="R50">
        <v>34.835999999999999</v>
      </c>
      <c r="S50">
        <v>31.767999999999997</v>
      </c>
      <c r="T50">
        <v>33.411000000000001</v>
      </c>
      <c r="U50">
        <v>23.998000000000001</v>
      </c>
      <c r="V50">
        <v>19.47</v>
      </c>
      <c r="W50">
        <v>18.588000000000001</v>
      </c>
      <c r="X50">
        <v>19.736000000000001</v>
      </c>
      <c r="Y50">
        <v>24.800999999999998</v>
      </c>
      <c r="Z50">
        <v>23.238</v>
      </c>
      <c r="AA50">
        <v>28.132999999999999</v>
      </c>
      <c r="AB50">
        <v>22.128</v>
      </c>
      <c r="AC50">
        <v>33.524000000000001</v>
      </c>
      <c r="AD50">
        <v>25.234999999999999</v>
      </c>
      <c r="AE50">
        <v>21.93</v>
      </c>
      <c r="AF50">
        <v>27.652999999999999</v>
      </c>
      <c r="AG50">
        <v>14.864000000000001</v>
      </c>
      <c r="AH50">
        <v>22.558</v>
      </c>
      <c r="AI50">
        <v>30.175999999999998</v>
      </c>
      <c r="AJ50">
        <v>25.888999999999999</v>
      </c>
      <c r="AK50">
        <v>16.309999999999999</v>
      </c>
      <c r="AL50">
        <v>25.119</v>
      </c>
      <c r="AM50">
        <v>26.306000000000001</v>
      </c>
    </row>
    <row r="51" spans="1:39" x14ac:dyDescent="0.25">
      <c r="A51" s="21">
        <f ca="1">Exceedance!U51</f>
        <v>44256</v>
      </c>
      <c r="B51" s="254">
        <v>46.35</v>
      </c>
      <c r="C51" s="254">
        <v>46.35</v>
      </c>
      <c r="D51" s="254">
        <v>46.35</v>
      </c>
      <c r="E51">
        <v>56.451000000000001</v>
      </c>
      <c r="F51">
        <v>89.873000000000005</v>
      </c>
      <c r="G51">
        <v>41.477000000000004</v>
      </c>
      <c r="H51">
        <v>37.037999999999997</v>
      </c>
      <c r="I51">
        <v>51.618000000000002</v>
      </c>
      <c r="J51">
        <v>35.527000000000001</v>
      </c>
      <c r="K51">
        <v>36.337000000000003</v>
      </c>
      <c r="L51">
        <v>40.164000000000001</v>
      </c>
      <c r="M51">
        <v>45.997</v>
      </c>
      <c r="N51">
        <v>52.02</v>
      </c>
      <c r="O51">
        <v>62.116999999999997</v>
      </c>
      <c r="P51">
        <v>51.008000000000003</v>
      </c>
      <c r="Q51">
        <v>55.816000000000003</v>
      </c>
      <c r="R51">
        <v>53.994</v>
      </c>
      <c r="S51">
        <v>45.408999999999999</v>
      </c>
      <c r="T51">
        <v>38.238999999999997</v>
      </c>
      <c r="U51">
        <v>36.948999999999998</v>
      </c>
      <c r="V51">
        <v>24.56</v>
      </c>
      <c r="W51">
        <v>31.501999999999999</v>
      </c>
      <c r="X51">
        <v>57.975999999999999</v>
      </c>
      <c r="Y51">
        <v>29.641999999999999</v>
      </c>
      <c r="Z51">
        <v>33.079000000000001</v>
      </c>
      <c r="AA51">
        <v>78.266000000000005</v>
      </c>
      <c r="AB51">
        <v>25.454999999999998</v>
      </c>
      <c r="AC51">
        <v>62.671999999999997</v>
      </c>
      <c r="AD51">
        <v>30.574000000000002</v>
      </c>
      <c r="AE51">
        <v>41.887</v>
      </c>
      <c r="AF51">
        <v>53.970999999999997</v>
      </c>
      <c r="AG51">
        <v>23.62</v>
      </c>
      <c r="AH51">
        <v>26.204000000000001</v>
      </c>
      <c r="AI51">
        <v>54.289000000000001</v>
      </c>
      <c r="AJ51">
        <v>31.02</v>
      </c>
      <c r="AK51">
        <v>30.283000000000001</v>
      </c>
      <c r="AL51">
        <v>40.828000000000003</v>
      </c>
      <c r="AM51">
        <v>27.972000000000005</v>
      </c>
    </row>
    <row r="52" spans="1:39" x14ac:dyDescent="0.25">
      <c r="A52" s="21">
        <f ca="1">Exceedance!U52</f>
        <v>44287</v>
      </c>
      <c r="B52" s="254">
        <v>100.63</v>
      </c>
      <c r="C52" s="254">
        <v>100.63</v>
      </c>
      <c r="D52" s="254">
        <v>100.63</v>
      </c>
      <c r="E52">
        <v>128.607</v>
      </c>
      <c r="F52">
        <v>152.512</v>
      </c>
      <c r="G52">
        <v>125.887</v>
      </c>
      <c r="H52">
        <v>87.361999999999995</v>
      </c>
      <c r="I52">
        <v>139.399</v>
      </c>
      <c r="J52">
        <v>85.924999999999997</v>
      </c>
      <c r="K52">
        <v>63.226999999999997</v>
      </c>
      <c r="L52">
        <v>112.75700000000001</v>
      </c>
      <c r="M52">
        <v>119.523</v>
      </c>
      <c r="N52">
        <v>109.01900000000001</v>
      </c>
      <c r="O52">
        <v>75.036000000000001</v>
      </c>
      <c r="P52">
        <v>111.691</v>
      </c>
      <c r="Q52">
        <v>120.02500000000001</v>
      </c>
      <c r="R52">
        <v>84.828999999999994</v>
      </c>
      <c r="S52">
        <v>64.358000000000004</v>
      </c>
      <c r="T52">
        <v>107.045</v>
      </c>
      <c r="U52">
        <v>81.039000000000001</v>
      </c>
      <c r="V52">
        <v>69.926000000000002</v>
      </c>
      <c r="W52">
        <v>63.31</v>
      </c>
      <c r="X52">
        <v>129.73400000000001</v>
      </c>
      <c r="Y52">
        <v>81.088999999999999</v>
      </c>
      <c r="Z52">
        <v>114.239</v>
      </c>
      <c r="AA52">
        <v>114.033</v>
      </c>
      <c r="AB52">
        <v>91.450999999999993</v>
      </c>
      <c r="AC52">
        <v>105.66200000000001</v>
      </c>
      <c r="AD52">
        <v>80.177999999999997</v>
      </c>
      <c r="AE52">
        <v>98.682000000000002</v>
      </c>
      <c r="AF52">
        <v>115.664</v>
      </c>
      <c r="AG52">
        <v>55.042000000000002</v>
      </c>
      <c r="AH52">
        <v>64.075000000000003</v>
      </c>
      <c r="AI52">
        <v>90.554000000000002</v>
      </c>
      <c r="AJ52">
        <v>78.483000000000004</v>
      </c>
      <c r="AK52">
        <v>52.445</v>
      </c>
      <c r="AL52">
        <v>50.253</v>
      </c>
      <c r="AM52">
        <v>61.36</v>
      </c>
    </row>
    <row r="53" spans="1:39" x14ac:dyDescent="0.25">
      <c r="A53" s="21">
        <f ca="1">Exceedance!U53</f>
        <v>44317</v>
      </c>
      <c r="B53" s="254">
        <v>281.23</v>
      </c>
      <c r="C53" s="254">
        <v>281.23</v>
      </c>
      <c r="D53" s="254">
        <v>281.23</v>
      </c>
      <c r="E53">
        <v>500.58499999999998</v>
      </c>
      <c r="F53">
        <v>401.839</v>
      </c>
      <c r="G53">
        <v>385.96800000000002</v>
      </c>
      <c r="H53">
        <v>165.988</v>
      </c>
      <c r="I53">
        <v>205.309</v>
      </c>
      <c r="J53">
        <v>131.626</v>
      </c>
      <c r="K53">
        <v>197.941</v>
      </c>
      <c r="L53">
        <v>219.63900000000001</v>
      </c>
      <c r="M53">
        <v>366.66500000000002</v>
      </c>
      <c r="N53">
        <v>240.8</v>
      </c>
      <c r="O53">
        <v>272.99799999999999</v>
      </c>
      <c r="P53">
        <v>454.49599999999998</v>
      </c>
      <c r="Q53">
        <v>451.351</v>
      </c>
      <c r="R53">
        <v>259.67</v>
      </c>
      <c r="S53">
        <v>290.53199999999998</v>
      </c>
      <c r="T53">
        <v>273.49200000000002</v>
      </c>
      <c r="U53">
        <v>277.45100000000002</v>
      </c>
      <c r="V53">
        <v>80.286000000000001</v>
      </c>
      <c r="W53">
        <v>176.06</v>
      </c>
      <c r="X53">
        <v>237.15799999999999</v>
      </c>
      <c r="Y53">
        <v>305.85500000000002</v>
      </c>
      <c r="Z53">
        <v>253.76599999999999</v>
      </c>
      <c r="AA53">
        <v>292.714</v>
      </c>
      <c r="AB53">
        <v>390.57799999999997</v>
      </c>
      <c r="AC53">
        <v>345.61799999999999</v>
      </c>
      <c r="AD53">
        <v>149.00399999999999</v>
      </c>
      <c r="AE53">
        <v>236.41399999999999</v>
      </c>
      <c r="AF53">
        <v>131.94800000000001</v>
      </c>
      <c r="AG53">
        <v>123.419</v>
      </c>
      <c r="AH53">
        <v>274.524</v>
      </c>
      <c r="AI53">
        <v>210.85599999999999</v>
      </c>
      <c r="AJ53">
        <v>111.676</v>
      </c>
      <c r="AK53">
        <v>203.51900000000001</v>
      </c>
      <c r="AL53">
        <v>210.29499999999999</v>
      </c>
      <c r="AM53">
        <v>635.40300000000002</v>
      </c>
    </row>
    <row r="54" spans="1:39" x14ac:dyDescent="0.25">
      <c r="A54" s="21">
        <f ca="1">Exceedance!U54</f>
        <v>44348</v>
      </c>
      <c r="B54" s="254">
        <v>314.85000000000002</v>
      </c>
      <c r="C54" s="254">
        <v>314.85000000000002</v>
      </c>
      <c r="D54" s="254">
        <v>314.85000000000002</v>
      </c>
      <c r="E54">
        <v>488.66300000000001</v>
      </c>
      <c r="F54">
        <v>475.03699999999998</v>
      </c>
      <c r="G54">
        <v>349.32799999999997</v>
      </c>
      <c r="H54">
        <v>189.589</v>
      </c>
      <c r="I54">
        <v>165.62200000000001</v>
      </c>
      <c r="J54">
        <v>197.971</v>
      </c>
      <c r="K54">
        <v>326.14499999999998</v>
      </c>
      <c r="L54">
        <v>201.86199999999999</v>
      </c>
      <c r="M54">
        <v>478.37599999999998</v>
      </c>
      <c r="N54">
        <v>254.33099999999999</v>
      </c>
      <c r="O54">
        <v>651.71</v>
      </c>
      <c r="P54">
        <v>356.99</v>
      </c>
      <c r="Q54">
        <v>616.33399999999995</v>
      </c>
      <c r="R54">
        <v>265.75400000000002</v>
      </c>
      <c r="S54">
        <v>444.03899999999999</v>
      </c>
      <c r="T54">
        <v>185.01300000000001</v>
      </c>
      <c r="U54">
        <v>217.88200000000001</v>
      </c>
      <c r="V54">
        <v>59.279000000000003</v>
      </c>
      <c r="W54">
        <v>233.7</v>
      </c>
      <c r="X54">
        <v>165.119</v>
      </c>
      <c r="Y54">
        <v>331.291</v>
      </c>
      <c r="Z54">
        <v>231.67400000000001</v>
      </c>
      <c r="AA54">
        <v>255.19300000000001</v>
      </c>
      <c r="AB54">
        <v>644.24300000000005</v>
      </c>
      <c r="AC54">
        <v>323.83699999999999</v>
      </c>
      <c r="AD54">
        <v>288.55200000000002</v>
      </c>
      <c r="AE54">
        <v>536.14099999999996</v>
      </c>
      <c r="AF54">
        <v>63.046999999999997</v>
      </c>
      <c r="AG54">
        <v>139.756</v>
      </c>
      <c r="AH54">
        <v>406</v>
      </c>
      <c r="AI54">
        <v>386.952</v>
      </c>
      <c r="AJ54">
        <v>122.001</v>
      </c>
      <c r="AK54">
        <v>361.30399999999992</v>
      </c>
      <c r="AL54">
        <v>481.19</v>
      </c>
      <c r="AM54">
        <v>834.06600000000003</v>
      </c>
    </row>
    <row r="55" spans="1:39" x14ac:dyDescent="0.25">
      <c r="A55" s="21">
        <f ca="1">Exceedance!U55</f>
        <v>44378</v>
      </c>
      <c r="B55" s="254">
        <v>137.63</v>
      </c>
      <c r="C55" s="254">
        <v>137.63</v>
      </c>
      <c r="D55" s="254">
        <v>137.63</v>
      </c>
      <c r="E55">
        <v>150.124</v>
      </c>
      <c r="F55">
        <v>183.203</v>
      </c>
      <c r="G55">
        <v>119.354</v>
      </c>
      <c r="H55">
        <v>74.05</v>
      </c>
      <c r="I55">
        <v>68.444000000000003</v>
      </c>
      <c r="J55">
        <v>77.561999999999998</v>
      </c>
      <c r="K55">
        <v>133.846</v>
      </c>
      <c r="L55">
        <v>80.739000000000004</v>
      </c>
      <c r="M55">
        <v>195.02199999999999</v>
      </c>
      <c r="N55">
        <v>83.492000000000004</v>
      </c>
      <c r="O55">
        <v>504.93200000000002</v>
      </c>
      <c r="P55">
        <v>122.22</v>
      </c>
      <c r="Q55">
        <v>195.22300000000001</v>
      </c>
      <c r="R55">
        <v>114.40900000000001</v>
      </c>
      <c r="S55">
        <v>209.94499999999999</v>
      </c>
      <c r="T55">
        <v>62.087000000000003</v>
      </c>
      <c r="U55">
        <v>68.784000000000006</v>
      </c>
      <c r="V55">
        <v>23.975000000000001</v>
      </c>
      <c r="W55">
        <v>70.887</v>
      </c>
      <c r="X55">
        <v>62.869</v>
      </c>
      <c r="Y55">
        <v>125.301</v>
      </c>
      <c r="Z55">
        <v>83.078000000000003</v>
      </c>
      <c r="AA55">
        <v>91.667000000000002</v>
      </c>
      <c r="AB55">
        <v>225.87799999999999</v>
      </c>
      <c r="AC55">
        <v>150.34999999999997</v>
      </c>
      <c r="AD55">
        <v>87.477000000000004</v>
      </c>
      <c r="AE55">
        <v>228.048</v>
      </c>
      <c r="AF55">
        <v>31.696000000000002</v>
      </c>
      <c r="AG55">
        <v>55.125999999999998</v>
      </c>
      <c r="AH55">
        <v>114.57899999999999</v>
      </c>
      <c r="AI55">
        <v>123.85899999999999</v>
      </c>
      <c r="AJ55">
        <v>53.585999999999999</v>
      </c>
      <c r="AK55">
        <v>178.65299999999999</v>
      </c>
      <c r="AL55">
        <v>234.226</v>
      </c>
      <c r="AM55">
        <v>329.959</v>
      </c>
    </row>
    <row r="56" spans="1:39" x14ac:dyDescent="0.25">
      <c r="A56" s="21">
        <f ca="1">Exceedance!U56</f>
        <v>44409</v>
      </c>
      <c r="B56" s="254">
        <v>75.010000000000005</v>
      </c>
      <c r="C56" s="254">
        <v>75.010000000000005</v>
      </c>
      <c r="D56" s="254">
        <v>75.010000000000005</v>
      </c>
      <c r="E56">
        <v>73.786000000000001</v>
      </c>
      <c r="F56">
        <v>78.251000000000005</v>
      </c>
      <c r="G56">
        <v>68.465000000000003</v>
      </c>
      <c r="H56">
        <v>47.703000000000003</v>
      </c>
      <c r="I56">
        <v>51.203999999999994</v>
      </c>
      <c r="J56">
        <v>42.426000000000002</v>
      </c>
      <c r="K56">
        <v>60.417999999999999</v>
      </c>
      <c r="L56">
        <v>59.72</v>
      </c>
      <c r="M56">
        <v>76.69</v>
      </c>
      <c r="N56">
        <v>49.436999999999998</v>
      </c>
      <c r="O56">
        <v>142.32499999999999</v>
      </c>
      <c r="P56">
        <v>61.816000000000003</v>
      </c>
      <c r="Q56">
        <v>91.617000000000004</v>
      </c>
      <c r="R56">
        <v>56.978000000000002</v>
      </c>
      <c r="S56">
        <v>91.302000000000007</v>
      </c>
      <c r="T56">
        <v>49.823999999999998</v>
      </c>
      <c r="U56">
        <v>54.61</v>
      </c>
      <c r="V56">
        <v>19.721000000000004</v>
      </c>
      <c r="W56">
        <v>43.195</v>
      </c>
      <c r="X56">
        <v>38.99</v>
      </c>
      <c r="Y56">
        <v>62.953000000000003</v>
      </c>
      <c r="Z56">
        <v>57.951000000000001</v>
      </c>
      <c r="AA56">
        <v>56.787999999999997</v>
      </c>
      <c r="AB56">
        <v>88.971000000000004</v>
      </c>
      <c r="AC56">
        <v>64.296999999999997</v>
      </c>
      <c r="AD56">
        <v>56.761000000000003</v>
      </c>
      <c r="AE56">
        <v>78.394000000000005</v>
      </c>
      <c r="AF56">
        <v>29.024000000000001</v>
      </c>
      <c r="AG56">
        <v>38.369</v>
      </c>
      <c r="AH56">
        <v>64.518000000000001</v>
      </c>
      <c r="AI56">
        <v>55.957000000000001</v>
      </c>
      <c r="AJ56">
        <v>31.908999999999999</v>
      </c>
      <c r="AK56">
        <v>90.534999999999997</v>
      </c>
      <c r="AL56">
        <v>92.087999999999994</v>
      </c>
      <c r="AM56">
        <v>136.75399999999999</v>
      </c>
    </row>
    <row r="57" spans="1:39" x14ac:dyDescent="0.25">
      <c r="A57" s="21">
        <f ca="1">Exceedance!U57</f>
        <v>44440</v>
      </c>
      <c r="B57" s="254">
        <v>46.81</v>
      </c>
      <c r="C57" s="254">
        <v>46.81</v>
      </c>
      <c r="D57" s="254">
        <v>46.81</v>
      </c>
      <c r="E57">
        <v>75.281000000000006</v>
      </c>
      <c r="F57">
        <v>81.450999999999993</v>
      </c>
      <c r="G57">
        <v>50.78</v>
      </c>
      <c r="H57">
        <v>47.445999999999998</v>
      </c>
      <c r="I57">
        <v>36.734999999999999</v>
      </c>
      <c r="J57">
        <v>35.951000000000001</v>
      </c>
      <c r="K57">
        <v>40.911999999999999</v>
      </c>
      <c r="L57">
        <v>46.905999999999999</v>
      </c>
      <c r="M57">
        <v>66.347999999999999</v>
      </c>
      <c r="N57">
        <v>44.363999999999997</v>
      </c>
      <c r="O57">
        <v>75.960999999999999</v>
      </c>
      <c r="P57">
        <v>51.283000000000001</v>
      </c>
      <c r="Q57">
        <v>73.361000000000004</v>
      </c>
      <c r="R57">
        <v>41.305999999999997</v>
      </c>
      <c r="S57">
        <v>57.475999999999999</v>
      </c>
      <c r="T57">
        <v>40.18</v>
      </c>
      <c r="U57">
        <v>36.384999999999998</v>
      </c>
      <c r="V57">
        <v>22.217999999999996</v>
      </c>
      <c r="W57">
        <v>61.78</v>
      </c>
      <c r="X57">
        <v>43.481000000000002</v>
      </c>
      <c r="Y57">
        <v>43.905999999999999</v>
      </c>
      <c r="Z57">
        <v>44.572000000000003</v>
      </c>
      <c r="AA57">
        <v>56.417000000000002</v>
      </c>
      <c r="AB57">
        <v>59.249000000000002</v>
      </c>
      <c r="AC57">
        <v>46.604999999999997</v>
      </c>
      <c r="AD57">
        <v>35.295000000000009</v>
      </c>
      <c r="AE57">
        <v>51.228999999999999</v>
      </c>
      <c r="AF57">
        <v>24.419</v>
      </c>
      <c r="AG57">
        <v>58.712000000000003</v>
      </c>
      <c r="AH57">
        <v>59.127000000000002</v>
      </c>
      <c r="AI57">
        <v>44.204000000000001</v>
      </c>
      <c r="AJ57">
        <v>27.588000000000001</v>
      </c>
      <c r="AK57">
        <v>78.869</v>
      </c>
      <c r="AL57">
        <v>50.381999999999998</v>
      </c>
      <c r="AM57">
        <v>85.748999999999995</v>
      </c>
    </row>
    <row r="58" spans="1:39" x14ac:dyDescent="0.25">
      <c r="A58" s="21">
        <f ca="1">Exceedance!U58</f>
        <v>44470</v>
      </c>
      <c r="B58" s="254">
        <v>41.03</v>
      </c>
      <c r="C58" s="254">
        <v>52.14</v>
      </c>
      <c r="D58" s="254">
        <v>46.89</v>
      </c>
      <c r="E58">
        <v>95.203999999999994</v>
      </c>
      <c r="F58">
        <v>77.757999999999996</v>
      </c>
      <c r="G58">
        <v>42.881</v>
      </c>
      <c r="H58">
        <v>36.667999999999999</v>
      </c>
      <c r="I58">
        <v>35.536000000000001</v>
      </c>
      <c r="J58">
        <v>53.000999999999998</v>
      </c>
      <c r="K58">
        <v>35.188000000000002</v>
      </c>
      <c r="L58">
        <v>34.392000000000003</v>
      </c>
      <c r="M58">
        <v>57.161999999999999</v>
      </c>
      <c r="N58">
        <v>40.585000000000008</v>
      </c>
      <c r="O58">
        <v>72.655000000000001</v>
      </c>
      <c r="P58">
        <v>64.233000000000004</v>
      </c>
      <c r="Q58">
        <v>77.75</v>
      </c>
      <c r="R58">
        <v>50.555999999999997</v>
      </c>
      <c r="S58">
        <v>46.786000000000001</v>
      </c>
      <c r="T58">
        <v>36.76</v>
      </c>
      <c r="U58">
        <v>33.085999999999999</v>
      </c>
      <c r="V58">
        <v>33.795999999999999</v>
      </c>
      <c r="W58">
        <v>39.725999999999999</v>
      </c>
      <c r="X58">
        <v>40.252000000000002</v>
      </c>
      <c r="Y58">
        <v>59.252000000000002</v>
      </c>
      <c r="Z58">
        <v>73.203000000000003</v>
      </c>
      <c r="AA58">
        <v>52.954999999999998</v>
      </c>
      <c r="AB58">
        <v>54.155000000000001</v>
      </c>
      <c r="AC58">
        <v>46.701000000000001</v>
      </c>
      <c r="AD58">
        <v>35.917000000000002</v>
      </c>
      <c r="AE58">
        <v>50.555999999999997</v>
      </c>
      <c r="AF58">
        <v>23.933</v>
      </c>
      <c r="AG58">
        <v>52.228000000000002</v>
      </c>
      <c r="AH58">
        <v>70.790000000000006</v>
      </c>
      <c r="AI58">
        <v>37.57500000000001</v>
      </c>
      <c r="AJ58">
        <v>30.945</v>
      </c>
      <c r="AK58">
        <v>51.948</v>
      </c>
      <c r="AL58">
        <v>43.988999999999997</v>
      </c>
      <c r="AM58">
        <v>79.722000000000008</v>
      </c>
    </row>
    <row r="59" spans="1:39" x14ac:dyDescent="0.25">
      <c r="A59" s="21">
        <f ca="1">Exceedance!U59</f>
        <v>44501</v>
      </c>
      <c r="B59" s="254">
        <v>36.5</v>
      </c>
      <c r="C59" s="254">
        <v>39.28</v>
      </c>
      <c r="D59" s="254">
        <v>38.090000000000003</v>
      </c>
      <c r="E59">
        <v>57.094999999999999</v>
      </c>
      <c r="F59">
        <v>57.671999999999997</v>
      </c>
      <c r="G59">
        <v>40.039000000000001</v>
      </c>
      <c r="H59">
        <v>28.8</v>
      </c>
      <c r="I59">
        <v>28.84</v>
      </c>
      <c r="J59">
        <v>44.103999999999999</v>
      </c>
      <c r="K59">
        <v>32.31</v>
      </c>
      <c r="L59">
        <v>29.614999999999998</v>
      </c>
      <c r="M59">
        <v>45.104999999999997</v>
      </c>
      <c r="N59">
        <v>38.045999999999999</v>
      </c>
      <c r="O59">
        <v>53.697000000000003</v>
      </c>
      <c r="P59">
        <v>46.228000000000002</v>
      </c>
      <c r="Q59">
        <v>54.427</v>
      </c>
      <c r="R59">
        <v>42.106999999999999</v>
      </c>
      <c r="S59">
        <v>38.231000000000002</v>
      </c>
      <c r="T59">
        <v>31.06</v>
      </c>
      <c r="U59">
        <v>31.420999999999999</v>
      </c>
      <c r="V59">
        <v>21.41</v>
      </c>
      <c r="W59">
        <v>29.358000000000001</v>
      </c>
      <c r="X59">
        <v>37.661000000000001</v>
      </c>
      <c r="Y59">
        <v>43.332000000000001</v>
      </c>
      <c r="Z59">
        <v>45.984000000000002</v>
      </c>
      <c r="AA59">
        <v>39.348999999999997</v>
      </c>
      <c r="AB59">
        <v>46.984000000000002</v>
      </c>
      <c r="AC59">
        <v>42.334000000000003</v>
      </c>
      <c r="AD59">
        <v>35.299999999999997</v>
      </c>
      <c r="AE59">
        <v>41.432000000000002</v>
      </c>
      <c r="AF59">
        <v>20.978000000000002</v>
      </c>
      <c r="AG59">
        <v>32.213000000000001</v>
      </c>
      <c r="AH59">
        <v>42.923000000000002</v>
      </c>
      <c r="AI59">
        <v>34.820999999999998</v>
      </c>
      <c r="AJ59">
        <v>28.016999999999999</v>
      </c>
      <c r="AK59">
        <v>38.079000000000001</v>
      </c>
      <c r="AL59">
        <v>37.587000000000003</v>
      </c>
      <c r="AM59">
        <v>62.883000000000003</v>
      </c>
    </row>
    <row r="60" spans="1:39" x14ac:dyDescent="0.25">
      <c r="A60" s="21">
        <f ca="1">Exceedance!U60</f>
        <v>44531</v>
      </c>
      <c r="B60" s="254">
        <v>32.43</v>
      </c>
      <c r="C60" s="254">
        <v>32.43</v>
      </c>
      <c r="D60" s="254">
        <v>32.43</v>
      </c>
      <c r="E60">
        <v>45.334000000000003</v>
      </c>
      <c r="F60">
        <v>45.567999999999998</v>
      </c>
      <c r="G60">
        <v>35.709000000000003</v>
      </c>
      <c r="H60">
        <v>26.228000000000002</v>
      </c>
      <c r="I60">
        <v>26.058</v>
      </c>
      <c r="J60">
        <v>31.812999999999999</v>
      </c>
      <c r="K60">
        <v>29.548999999999999</v>
      </c>
      <c r="L60">
        <v>26.998000000000001</v>
      </c>
      <c r="M60">
        <v>39.418999999999997</v>
      </c>
      <c r="N60">
        <v>31.956</v>
      </c>
      <c r="O60">
        <v>49.710999999999999</v>
      </c>
      <c r="P60">
        <v>40.078000000000003</v>
      </c>
      <c r="Q60">
        <v>45.256999999999998</v>
      </c>
      <c r="R60">
        <v>38.262999999999998</v>
      </c>
      <c r="S60">
        <v>35.244999999999997</v>
      </c>
      <c r="T60">
        <v>27.928999999999998</v>
      </c>
      <c r="U60">
        <v>27.059000000000001</v>
      </c>
      <c r="V60">
        <v>17.706</v>
      </c>
      <c r="W60">
        <v>26.969000000000001</v>
      </c>
      <c r="X60">
        <v>28.652000000000001</v>
      </c>
      <c r="Y60">
        <v>33.578000000000003</v>
      </c>
      <c r="Z60">
        <v>34.155000000000001</v>
      </c>
      <c r="AA60">
        <v>31.798999999999999</v>
      </c>
      <c r="AB60">
        <v>42.411999999999999</v>
      </c>
      <c r="AC60">
        <v>35.575000000000003</v>
      </c>
      <c r="AD60">
        <v>31.371999999999996</v>
      </c>
      <c r="AE60">
        <v>37.021999999999998</v>
      </c>
      <c r="AF60">
        <v>19.602</v>
      </c>
      <c r="AG60">
        <v>25.402000000000001</v>
      </c>
      <c r="AH60">
        <v>34.573</v>
      </c>
      <c r="AI60">
        <v>33.636000000000003</v>
      </c>
      <c r="AJ60">
        <v>22.605</v>
      </c>
      <c r="AK60">
        <v>33.252000000000002</v>
      </c>
      <c r="AL60">
        <v>36.338000000000001</v>
      </c>
      <c r="AM60">
        <v>54.012999999999998</v>
      </c>
    </row>
    <row r="61" spans="1:39" x14ac:dyDescent="0.25">
      <c r="A61" s="21">
        <f ca="1">Exceedance!U61</f>
        <v>44562</v>
      </c>
      <c r="B61" s="254">
        <v>31.25</v>
      </c>
      <c r="C61" s="254">
        <v>31.25</v>
      </c>
      <c r="D61" s="254">
        <v>31.25</v>
      </c>
      <c r="E61">
        <v>39.177999999999997</v>
      </c>
      <c r="F61">
        <v>37.942</v>
      </c>
      <c r="G61">
        <v>31.565000000000001</v>
      </c>
      <c r="H61">
        <v>23.456000000000003</v>
      </c>
      <c r="I61">
        <v>23.154</v>
      </c>
      <c r="J61">
        <v>25.337</v>
      </c>
      <c r="K61">
        <v>25.745000000000001</v>
      </c>
      <c r="L61">
        <v>24.715</v>
      </c>
      <c r="M61">
        <v>34.956000000000003</v>
      </c>
      <c r="N61">
        <v>27.800999999999998</v>
      </c>
      <c r="O61">
        <v>42.566000000000003</v>
      </c>
      <c r="P61">
        <v>34.957999999999998</v>
      </c>
      <c r="Q61">
        <v>40.404000000000003</v>
      </c>
      <c r="R61">
        <v>33.722000000000001</v>
      </c>
      <c r="S61">
        <v>34.582000000000001</v>
      </c>
      <c r="T61">
        <v>24.815000000000001</v>
      </c>
      <c r="U61">
        <v>23.735000000000003</v>
      </c>
      <c r="V61">
        <v>15.782</v>
      </c>
      <c r="W61">
        <v>23.536999999999999</v>
      </c>
      <c r="X61">
        <v>29.259</v>
      </c>
      <c r="Y61">
        <v>28.748000000000001</v>
      </c>
      <c r="Z61">
        <v>30.056000000000001</v>
      </c>
      <c r="AA61">
        <v>27.349</v>
      </c>
      <c r="AB61">
        <v>38.081000000000003</v>
      </c>
      <c r="AC61">
        <v>31.067</v>
      </c>
      <c r="AD61">
        <v>27.606000000000002</v>
      </c>
      <c r="AE61">
        <v>33.454000000000001</v>
      </c>
      <c r="AF61">
        <v>17.73</v>
      </c>
      <c r="AG61">
        <v>21.768999999999998</v>
      </c>
      <c r="AH61">
        <v>29.957999999999998</v>
      </c>
      <c r="AI61">
        <v>30.213999999999999</v>
      </c>
      <c r="AJ61">
        <v>19.170000000000002</v>
      </c>
      <c r="AK61">
        <v>29.533999999999999</v>
      </c>
      <c r="AL61">
        <v>34.209000000000003</v>
      </c>
      <c r="AM61">
        <v>47.896000000000001</v>
      </c>
    </row>
    <row r="62" spans="1:39" x14ac:dyDescent="0.25">
      <c r="A62" s="21">
        <f ca="1">Exceedance!U62</f>
        <v>44593</v>
      </c>
      <c r="B62" s="254">
        <v>28.83</v>
      </c>
      <c r="C62" s="254">
        <v>28.83</v>
      </c>
      <c r="D62" s="254">
        <v>28.83</v>
      </c>
      <c r="E62">
        <v>50.045000000000002</v>
      </c>
      <c r="F62">
        <v>34.076000000000001</v>
      </c>
      <c r="G62">
        <v>25.637</v>
      </c>
      <c r="H62">
        <v>19.565999999999999</v>
      </c>
      <c r="I62">
        <v>19.858000000000001</v>
      </c>
      <c r="J62">
        <v>21.844000000000001</v>
      </c>
      <c r="K62">
        <v>22.254000000000001</v>
      </c>
      <c r="L62">
        <v>23.702000000000002</v>
      </c>
      <c r="M62">
        <v>28.395</v>
      </c>
      <c r="N62">
        <v>27.245000000000001</v>
      </c>
      <c r="O62">
        <v>39.722999999999999</v>
      </c>
      <c r="P62">
        <v>27.97</v>
      </c>
      <c r="Q62">
        <v>34.713000000000001</v>
      </c>
      <c r="R62">
        <v>31.645000000000003</v>
      </c>
      <c r="S62">
        <v>33.345999999999997</v>
      </c>
      <c r="T62">
        <v>24</v>
      </c>
      <c r="U62">
        <v>19.317</v>
      </c>
      <c r="V62">
        <v>18.324999999999999</v>
      </c>
      <c r="W62">
        <v>19.533000000000001</v>
      </c>
      <c r="X62">
        <v>24.538</v>
      </c>
      <c r="Y62">
        <v>23.077000000000002</v>
      </c>
      <c r="Z62">
        <v>27.936</v>
      </c>
      <c r="AA62">
        <v>22</v>
      </c>
      <c r="AB62">
        <v>33.433999999999997</v>
      </c>
      <c r="AC62">
        <v>25.155000000000001</v>
      </c>
      <c r="AD62">
        <v>21.759</v>
      </c>
      <c r="AE62">
        <v>27.634</v>
      </c>
      <c r="AF62">
        <v>14.744</v>
      </c>
      <c r="AG62">
        <v>22.391999999999999</v>
      </c>
      <c r="AH62">
        <v>29.986000000000001</v>
      </c>
      <c r="AI62">
        <v>25.576000000000001</v>
      </c>
      <c r="AJ62">
        <v>16.024999999999999</v>
      </c>
      <c r="AK62">
        <v>25.010999999999999</v>
      </c>
      <c r="AL62">
        <v>26.042000000000002</v>
      </c>
      <c r="AM62">
        <v>39.292999999999999</v>
      </c>
    </row>
    <row r="63" spans="1:39" x14ac:dyDescent="0.25">
      <c r="A63" s="21">
        <f ca="1">Exceedance!U63</f>
        <v>44621</v>
      </c>
      <c r="B63" s="254">
        <v>46.35</v>
      </c>
      <c r="C63" s="254">
        <v>46.35</v>
      </c>
      <c r="D63" s="254">
        <v>46.35</v>
      </c>
      <c r="E63">
        <v>89.748000000000005</v>
      </c>
      <c r="F63">
        <v>41.326000000000001</v>
      </c>
      <c r="G63">
        <v>36.398000000000003</v>
      </c>
      <c r="H63">
        <v>51.460999999999999</v>
      </c>
      <c r="I63">
        <v>35.444000000000003</v>
      </c>
      <c r="J63">
        <v>36.215000000000003</v>
      </c>
      <c r="K63">
        <v>39.037999999999997</v>
      </c>
      <c r="L63">
        <v>45.871000000000002</v>
      </c>
      <c r="M63">
        <v>51.646000000000001</v>
      </c>
      <c r="N63">
        <v>62</v>
      </c>
      <c r="O63">
        <v>50.466999999999999</v>
      </c>
      <c r="P63">
        <v>55.780999999999999</v>
      </c>
      <c r="Q63">
        <v>53.825000000000003</v>
      </c>
      <c r="R63">
        <v>45.292000000000002</v>
      </c>
      <c r="S63">
        <v>37.713000000000001</v>
      </c>
      <c r="T63">
        <v>36.954999999999998</v>
      </c>
      <c r="U63">
        <v>24.39</v>
      </c>
      <c r="V63">
        <v>31.178999999999998</v>
      </c>
      <c r="W63">
        <v>56.155999999999999</v>
      </c>
      <c r="X63">
        <v>29.352</v>
      </c>
      <c r="Y63">
        <v>32.886000000000003</v>
      </c>
      <c r="Z63">
        <v>77.983000000000004</v>
      </c>
      <c r="AA63">
        <v>24.245999999999999</v>
      </c>
      <c r="AB63">
        <v>62.552999999999997</v>
      </c>
      <c r="AC63">
        <v>30.486999999999998</v>
      </c>
      <c r="AD63">
        <v>41.686999999999998</v>
      </c>
      <c r="AE63">
        <v>52.189</v>
      </c>
      <c r="AF63">
        <v>23.474</v>
      </c>
      <c r="AG63">
        <v>26.029</v>
      </c>
      <c r="AH63">
        <v>54.052999999999997</v>
      </c>
      <c r="AI63">
        <v>30.815999999999999</v>
      </c>
      <c r="AJ63">
        <v>29.942</v>
      </c>
      <c r="AK63">
        <v>40.704000000000001</v>
      </c>
      <c r="AL63">
        <v>27.696999999999999</v>
      </c>
      <c r="AM63">
        <v>56.26</v>
      </c>
    </row>
    <row r="64" spans="1:39" x14ac:dyDescent="0.25">
      <c r="A64" s="21" t="str">
        <f ca="1">Exceedance!U64</f>
        <v/>
      </c>
      <c r="B64" s="254">
        <v>100.63</v>
      </c>
      <c r="C64" s="254">
        <v>100.63</v>
      </c>
      <c r="D64" s="254">
        <v>100.63</v>
      </c>
      <c r="E64">
        <v>152.512</v>
      </c>
      <c r="F64">
        <v>125.887</v>
      </c>
      <c r="G64">
        <v>87.361999999999995</v>
      </c>
      <c r="H64">
        <v>139.399</v>
      </c>
      <c r="I64">
        <v>85.924999999999997</v>
      </c>
      <c r="J64">
        <v>63.226999999999997</v>
      </c>
      <c r="K64">
        <v>112.75700000000001</v>
      </c>
      <c r="L64">
        <v>119.523</v>
      </c>
      <c r="M64">
        <v>109.01900000000001</v>
      </c>
      <c r="N64">
        <v>75.036000000000001</v>
      </c>
      <c r="O64">
        <v>111.691</v>
      </c>
      <c r="P64">
        <v>120.02500000000001</v>
      </c>
      <c r="Q64">
        <v>84.828999999999994</v>
      </c>
      <c r="R64">
        <v>64.358000000000004</v>
      </c>
      <c r="S64">
        <v>107.045</v>
      </c>
      <c r="T64">
        <v>81.039000000000001</v>
      </c>
      <c r="U64">
        <v>69.926000000000002</v>
      </c>
      <c r="V64">
        <v>63.31</v>
      </c>
      <c r="W64">
        <v>129.73400000000001</v>
      </c>
      <c r="X64">
        <v>81.088999999999999</v>
      </c>
      <c r="Y64">
        <v>114.239</v>
      </c>
      <c r="Z64">
        <v>114.033</v>
      </c>
      <c r="AA64">
        <v>91.450999999999993</v>
      </c>
      <c r="AB64">
        <v>105.66200000000001</v>
      </c>
      <c r="AC64">
        <v>80.177999999999997</v>
      </c>
      <c r="AD64">
        <v>98.682000000000002</v>
      </c>
      <c r="AE64">
        <v>115.664</v>
      </c>
      <c r="AF64">
        <v>55.042000000000002</v>
      </c>
      <c r="AG64">
        <v>64.075000000000003</v>
      </c>
      <c r="AH64">
        <v>90.554000000000002</v>
      </c>
      <c r="AI64">
        <v>78.483000000000004</v>
      </c>
      <c r="AJ64">
        <v>52.445</v>
      </c>
      <c r="AK64">
        <v>50.253</v>
      </c>
      <c r="AL64">
        <v>61.36</v>
      </c>
      <c r="AM64">
        <v>61.36</v>
      </c>
    </row>
    <row r="65" spans="1:39" x14ac:dyDescent="0.25">
      <c r="A65" s="21" t="str">
        <f ca="1">Exceedance!U65</f>
        <v/>
      </c>
      <c r="B65" s="254">
        <v>281.23</v>
      </c>
      <c r="C65" s="254">
        <v>281.23</v>
      </c>
      <c r="D65" s="254">
        <v>281.23</v>
      </c>
      <c r="E65">
        <v>401.839</v>
      </c>
      <c r="F65">
        <v>385.96800000000002</v>
      </c>
      <c r="G65">
        <v>165.988</v>
      </c>
      <c r="H65">
        <v>205.309</v>
      </c>
      <c r="I65">
        <v>131.626</v>
      </c>
      <c r="J65">
        <v>197.941</v>
      </c>
      <c r="K65">
        <v>219.63900000000001</v>
      </c>
      <c r="L65">
        <v>366.66500000000002</v>
      </c>
      <c r="M65">
        <v>240.8</v>
      </c>
      <c r="N65">
        <v>272.99799999999999</v>
      </c>
      <c r="O65">
        <v>454.49599999999998</v>
      </c>
      <c r="P65">
        <v>451.351</v>
      </c>
      <c r="Q65">
        <v>259.67</v>
      </c>
      <c r="R65">
        <v>290.53199999999998</v>
      </c>
      <c r="S65">
        <v>273.49200000000002</v>
      </c>
      <c r="T65">
        <v>277.45100000000002</v>
      </c>
      <c r="U65">
        <v>80.286000000000001</v>
      </c>
      <c r="V65">
        <v>176.06</v>
      </c>
      <c r="W65">
        <v>237.15799999999999</v>
      </c>
      <c r="X65">
        <v>305.85500000000002</v>
      </c>
      <c r="Y65">
        <v>253.76599999999999</v>
      </c>
      <c r="Z65">
        <v>292.714</v>
      </c>
      <c r="AA65">
        <v>390.57799999999997</v>
      </c>
      <c r="AB65">
        <v>345.61799999999999</v>
      </c>
      <c r="AC65">
        <v>149.00399999999999</v>
      </c>
      <c r="AD65">
        <v>236.41399999999999</v>
      </c>
      <c r="AE65">
        <v>131.94800000000001</v>
      </c>
      <c r="AF65">
        <v>123.419</v>
      </c>
      <c r="AG65">
        <v>274.524</v>
      </c>
      <c r="AH65">
        <v>210.85599999999999</v>
      </c>
      <c r="AI65">
        <v>111.676</v>
      </c>
      <c r="AJ65">
        <v>203.51900000000001</v>
      </c>
      <c r="AK65">
        <v>210.29499999999999</v>
      </c>
      <c r="AL65">
        <v>635.40300000000002</v>
      </c>
      <c r="AM65">
        <v>635.40300000000002</v>
      </c>
    </row>
    <row r="66" spans="1:39" x14ac:dyDescent="0.25">
      <c r="A66" s="21" t="str">
        <f ca="1">Exceedance!U66</f>
        <v/>
      </c>
      <c r="B66" s="254">
        <v>314.85000000000002</v>
      </c>
      <c r="C66" s="254">
        <v>314.85000000000002</v>
      </c>
      <c r="D66" s="254">
        <v>314.85000000000002</v>
      </c>
      <c r="E66">
        <v>475.03699999999998</v>
      </c>
      <c r="F66">
        <v>349.32799999999997</v>
      </c>
      <c r="G66">
        <v>189.589</v>
      </c>
      <c r="H66">
        <v>165.62200000000001</v>
      </c>
      <c r="I66">
        <v>197.971</v>
      </c>
      <c r="J66">
        <v>326.14499999999998</v>
      </c>
      <c r="K66">
        <v>201.86199999999999</v>
      </c>
      <c r="L66">
        <v>478.37599999999998</v>
      </c>
      <c r="M66">
        <v>254.33099999999999</v>
      </c>
      <c r="N66">
        <v>651.71</v>
      </c>
      <c r="O66">
        <v>356.99</v>
      </c>
      <c r="P66">
        <v>616.33399999999995</v>
      </c>
      <c r="Q66">
        <v>265.75400000000002</v>
      </c>
      <c r="R66">
        <v>444.03899999999999</v>
      </c>
      <c r="S66">
        <v>185.01300000000001</v>
      </c>
      <c r="T66">
        <v>217.88200000000001</v>
      </c>
      <c r="U66">
        <v>59.279000000000003</v>
      </c>
      <c r="V66">
        <v>233.7</v>
      </c>
      <c r="W66">
        <v>165.119</v>
      </c>
      <c r="X66">
        <v>331.291</v>
      </c>
      <c r="Y66">
        <v>231.67400000000001</v>
      </c>
      <c r="Z66">
        <v>255.19300000000001</v>
      </c>
      <c r="AA66">
        <v>644.24300000000005</v>
      </c>
      <c r="AB66">
        <v>323.83699999999999</v>
      </c>
      <c r="AC66">
        <v>288.55200000000002</v>
      </c>
      <c r="AD66">
        <v>536.14099999999996</v>
      </c>
      <c r="AE66">
        <v>63.046999999999997</v>
      </c>
      <c r="AF66">
        <v>139.756</v>
      </c>
      <c r="AG66">
        <v>406</v>
      </c>
      <c r="AH66">
        <v>386.952</v>
      </c>
      <c r="AI66">
        <v>122.001</v>
      </c>
      <c r="AJ66">
        <v>361.30399999999992</v>
      </c>
      <c r="AK66">
        <v>481.19</v>
      </c>
      <c r="AL66">
        <v>834.06600000000003</v>
      </c>
      <c r="AM66">
        <v>834.06600000000003</v>
      </c>
    </row>
    <row r="67" spans="1:39" x14ac:dyDescent="0.25">
      <c r="A67" s="21" t="str">
        <f ca="1">Exceedance!U67</f>
        <v/>
      </c>
      <c r="B67" s="254">
        <v>137.63</v>
      </c>
      <c r="C67" s="254">
        <v>137.63</v>
      </c>
      <c r="D67" s="254">
        <v>137.63</v>
      </c>
      <c r="E67">
        <v>183.203</v>
      </c>
      <c r="F67">
        <v>119.354</v>
      </c>
      <c r="G67">
        <v>74.05</v>
      </c>
      <c r="H67">
        <v>68.444000000000003</v>
      </c>
      <c r="I67">
        <v>77.561999999999998</v>
      </c>
      <c r="J67">
        <v>133.846</v>
      </c>
      <c r="K67">
        <v>80.739000000000004</v>
      </c>
      <c r="L67">
        <v>195.02199999999999</v>
      </c>
      <c r="M67">
        <v>83.492000000000004</v>
      </c>
      <c r="N67">
        <v>504.93200000000002</v>
      </c>
      <c r="O67">
        <v>122.22</v>
      </c>
      <c r="P67">
        <v>195.22300000000001</v>
      </c>
      <c r="Q67">
        <v>114.40900000000001</v>
      </c>
      <c r="R67">
        <v>209.94499999999999</v>
      </c>
      <c r="S67">
        <v>62.087000000000003</v>
      </c>
      <c r="T67">
        <v>68.784000000000006</v>
      </c>
      <c r="U67">
        <v>23.975000000000001</v>
      </c>
      <c r="V67">
        <v>70.887</v>
      </c>
      <c r="W67">
        <v>62.869</v>
      </c>
      <c r="X67">
        <v>125.301</v>
      </c>
      <c r="Y67">
        <v>83.078000000000003</v>
      </c>
      <c r="Z67">
        <v>91.667000000000002</v>
      </c>
      <c r="AA67">
        <v>225.87799999999999</v>
      </c>
      <c r="AB67">
        <v>150.34999999999997</v>
      </c>
      <c r="AC67">
        <v>87.477000000000004</v>
      </c>
      <c r="AD67">
        <v>228.048</v>
      </c>
      <c r="AE67">
        <v>31.696000000000002</v>
      </c>
      <c r="AF67">
        <v>55.125999999999998</v>
      </c>
      <c r="AG67">
        <v>114.57899999999999</v>
      </c>
      <c r="AH67">
        <v>123.85899999999999</v>
      </c>
      <c r="AI67">
        <v>53.585999999999999</v>
      </c>
      <c r="AJ67">
        <v>178.65299999999999</v>
      </c>
      <c r="AK67">
        <v>234.226</v>
      </c>
      <c r="AL67">
        <v>329.959</v>
      </c>
      <c r="AM67">
        <v>329.959</v>
      </c>
    </row>
    <row r="68" spans="1:39" x14ac:dyDescent="0.25">
      <c r="A68" s="21" t="str">
        <f ca="1">Exceedance!U68</f>
        <v/>
      </c>
      <c r="B68" s="254">
        <v>75.010000000000005</v>
      </c>
      <c r="C68" s="254">
        <v>75.010000000000005</v>
      </c>
      <c r="D68" s="254">
        <v>75.010000000000005</v>
      </c>
      <c r="E68">
        <v>78.251000000000005</v>
      </c>
      <c r="F68">
        <v>68.465000000000003</v>
      </c>
      <c r="G68">
        <v>47.703000000000003</v>
      </c>
      <c r="H68">
        <v>51.203999999999994</v>
      </c>
      <c r="I68">
        <v>42.426000000000002</v>
      </c>
      <c r="J68">
        <v>60.417999999999999</v>
      </c>
      <c r="K68">
        <v>59.72</v>
      </c>
      <c r="L68">
        <v>76.69</v>
      </c>
      <c r="M68">
        <v>49.436999999999998</v>
      </c>
      <c r="N68">
        <v>142.32499999999999</v>
      </c>
      <c r="O68">
        <v>61.816000000000003</v>
      </c>
      <c r="P68">
        <v>91.617000000000004</v>
      </c>
      <c r="Q68">
        <v>56.978000000000002</v>
      </c>
      <c r="R68">
        <v>91.302000000000007</v>
      </c>
      <c r="S68">
        <v>49.823999999999998</v>
      </c>
      <c r="T68">
        <v>54.61</v>
      </c>
      <c r="U68">
        <v>19.721000000000004</v>
      </c>
      <c r="V68">
        <v>43.195</v>
      </c>
      <c r="W68">
        <v>38.99</v>
      </c>
      <c r="X68">
        <v>62.953000000000003</v>
      </c>
      <c r="Y68">
        <v>57.951000000000001</v>
      </c>
      <c r="Z68">
        <v>56.787999999999997</v>
      </c>
      <c r="AA68">
        <v>88.971000000000004</v>
      </c>
      <c r="AB68">
        <v>64.296999999999997</v>
      </c>
      <c r="AC68">
        <v>56.761000000000003</v>
      </c>
      <c r="AD68">
        <v>78.394000000000005</v>
      </c>
      <c r="AE68">
        <v>29.024000000000001</v>
      </c>
      <c r="AF68">
        <v>38.369</v>
      </c>
      <c r="AG68">
        <v>64.518000000000001</v>
      </c>
      <c r="AH68">
        <v>55.957000000000001</v>
      </c>
      <c r="AI68">
        <v>31.908999999999999</v>
      </c>
      <c r="AJ68">
        <v>90.534999999999997</v>
      </c>
      <c r="AK68">
        <v>92.087999999999994</v>
      </c>
      <c r="AL68">
        <v>136.75399999999999</v>
      </c>
      <c r="AM68">
        <v>136.75399999999999</v>
      </c>
    </row>
    <row r="69" spans="1:39" x14ac:dyDescent="0.25">
      <c r="A69" s="21" t="str">
        <f ca="1">Exceedance!U69</f>
        <v/>
      </c>
      <c r="B69" s="254">
        <v>46.81</v>
      </c>
      <c r="C69" s="254">
        <v>46.81</v>
      </c>
      <c r="D69" s="254">
        <v>46.81</v>
      </c>
      <c r="E69">
        <v>81.450999999999993</v>
      </c>
      <c r="F69">
        <v>50.78</v>
      </c>
      <c r="G69">
        <v>47.445999999999998</v>
      </c>
      <c r="H69">
        <v>36.734999999999999</v>
      </c>
      <c r="I69">
        <v>35.951000000000001</v>
      </c>
      <c r="J69">
        <v>40.911999999999999</v>
      </c>
      <c r="K69">
        <v>46.905999999999999</v>
      </c>
      <c r="L69">
        <v>66.347999999999999</v>
      </c>
      <c r="M69">
        <v>44.363999999999997</v>
      </c>
      <c r="N69">
        <v>75.960999999999999</v>
      </c>
      <c r="O69">
        <v>51.283000000000001</v>
      </c>
      <c r="P69">
        <v>73.361000000000004</v>
      </c>
      <c r="Q69">
        <v>41.305999999999997</v>
      </c>
      <c r="R69">
        <v>57.475999999999999</v>
      </c>
      <c r="S69">
        <v>40.18</v>
      </c>
      <c r="T69">
        <v>36.384999999999998</v>
      </c>
      <c r="U69">
        <v>22.217999999999996</v>
      </c>
      <c r="V69">
        <v>61.78</v>
      </c>
      <c r="W69">
        <v>43.481000000000002</v>
      </c>
      <c r="X69">
        <v>43.905999999999999</v>
      </c>
      <c r="Y69">
        <v>44.572000000000003</v>
      </c>
      <c r="Z69">
        <v>56.417000000000002</v>
      </c>
      <c r="AA69">
        <v>59.249000000000002</v>
      </c>
      <c r="AB69">
        <v>46.604999999999997</v>
      </c>
      <c r="AC69">
        <v>35.295000000000009</v>
      </c>
      <c r="AD69">
        <v>51.228999999999999</v>
      </c>
      <c r="AE69">
        <v>24.419</v>
      </c>
      <c r="AF69">
        <v>58.712000000000003</v>
      </c>
      <c r="AG69">
        <v>59.127000000000002</v>
      </c>
      <c r="AH69">
        <v>44.204000000000001</v>
      </c>
      <c r="AI69">
        <v>27.588000000000001</v>
      </c>
      <c r="AJ69">
        <v>78.869</v>
      </c>
      <c r="AK69">
        <v>50.381999999999998</v>
      </c>
      <c r="AL69">
        <v>85.748999999999995</v>
      </c>
      <c r="AM69">
        <v>85.748999999999995</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E1:AE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BD100"/>
  <sheetViews>
    <sheetView zoomScale="90" zoomScaleNormal="90" workbookViewId="0">
      <selection activeCell="B4" sqref="B4:AM69"/>
    </sheetView>
  </sheetViews>
  <sheetFormatPr defaultColWidth="8.85546875" defaultRowHeight="15" x14ac:dyDescent="0.25"/>
  <cols>
    <col min="1" max="1" width="8.85546875" style="104"/>
    <col min="2" max="4" width="8.85546875" style="255"/>
    <col min="5" max="16384" width="8.85546875" style="1"/>
  </cols>
  <sheetData>
    <row r="1" spans="1:56" s="104" customFormat="1" x14ac:dyDescent="0.25">
      <c r="A1" s="18"/>
      <c r="B1" s="259"/>
      <c r="C1" s="259"/>
      <c r="D1" s="259"/>
      <c r="E1" s="741" t="s">
        <v>74</v>
      </c>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6751.956834532516</v>
      </c>
      <c r="C4" s="273">
        <v>6751.956834532516</v>
      </c>
      <c r="D4" s="273">
        <v>6751.956834532516</v>
      </c>
      <c r="E4" s="1">
        <v>6751.956834532516</v>
      </c>
      <c r="F4" s="1">
        <v>6751.956834532516</v>
      </c>
      <c r="G4" s="1">
        <v>6751.956834532516</v>
      </c>
      <c r="H4" s="1">
        <v>6751.956834532516</v>
      </c>
      <c r="I4" s="1">
        <v>6751.956834532516</v>
      </c>
      <c r="J4" s="1">
        <v>6751.956834532516</v>
      </c>
      <c r="K4" s="1">
        <v>6751.956834532516</v>
      </c>
      <c r="L4" s="1">
        <v>6751.956834532516</v>
      </c>
      <c r="M4" s="1">
        <v>6751.956834532516</v>
      </c>
      <c r="N4" s="1">
        <v>6751.956834532516</v>
      </c>
      <c r="O4" s="1">
        <v>6751.956834532516</v>
      </c>
      <c r="P4" s="1">
        <v>6751.956834532516</v>
      </c>
      <c r="Q4" s="1">
        <v>6751.956834532516</v>
      </c>
      <c r="R4" s="1">
        <v>6751.956834532516</v>
      </c>
      <c r="S4" s="1">
        <v>6751.956834532516</v>
      </c>
      <c r="T4" s="1">
        <v>6751.956834532516</v>
      </c>
      <c r="U4" s="1">
        <v>6751.956834532516</v>
      </c>
      <c r="V4" s="1">
        <v>6751.956834532516</v>
      </c>
      <c r="W4" s="1">
        <v>6751.956834532516</v>
      </c>
      <c r="X4" s="1">
        <v>6751.956834532516</v>
      </c>
      <c r="Y4" s="1">
        <v>6751.956834532516</v>
      </c>
      <c r="Z4" s="1">
        <v>6751.956834532516</v>
      </c>
      <c r="AA4" s="1">
        <v>6751.956834532516</v>
      </c>
      <c r="AB4" s="1">
        <v>6751.956834532516</v>
      </c>
      <c r="AC4" s="1">
        <v>6751.956834532516</v>
      </c>
      <c r="AD4" s="1">
        <v>6751.956834532516</v>
      </c>
      <c r="AE4" s="1">
        <v>6751.956834532516</v>
      </c>
      <c r="AF4" s="1">
        <v>6751.956834532516</v>
      </c>
      <c r="AG4" s="1">
        <v>6751.956834532516</v>
      </c>
      <c r="AH4" s="1">
        <v>6751.956834532516</v>
      </c>
      <c r="AI4" s="1">
        <v>6751.956834532516</v>
      </c>
      <c r="AJ4" s="1">
        <v>6751.956834532516</v>
      </c>
      <c r="AK4" s="1">
        <v>6751.956834532516</v>
      </c>
      <c r="AL4" s="1">
        <v>6751.956834532516</v>
      </c>
      <c r="AM4" s="1">
        <v>6751.956834532516</v>
      </c>
    </row>
    <row r="5" spans="1:56" x14ac:dyDescent="0.25">
      <c r="A5" s="21">
        <f ca="1">Exceedance!U5</f>
        <v>42856</v>
      </c>
      <c r="B5" s="273">
        <v>6751.956834532516</v>
      </c>
      <c r="C5" s="273">
        <v>6751.956834532516</v>
      </c>
      <c r="D5" s="273">
        <v>6751.956834532516</v>
      </c>
      <c r="E5" s="1">
        <v>6751.956834532516</v>
      </c>
      <c r="F5" s="1">
        <v>6751.956834532516</v>
      </c>
      <c r="G5" s="1">
        <v>6751.956834532516</v>
      </c>
      <c r="H5" s="1">
        <v>6751.956834532516</v>
      </c>
      <c r="I5" s="1">
        <v>6751.956834532516</v>
      </c>
      <c r="J5" s="1">
        <v>6751.956834532516</v>
      </c>
      <c r="K5" s="1">
        <v>6751.956834532516</v>
      </c>
      <c r="L5" s="1">
        <v>6751.956834532516</v>
      </c>
      <c r="M5" s="1">
        <v>6751.956834532516</v>
      </c>
      <c r="N5" s="1">
        <v>6751.956834532516</v>
      </c>
      <c r="O5" s="1">
        <v>6751.956834532516</v>
      </c>
      <c r="P5" s="1">
        <v>6751.956834532516</v>
      </c>
      <c r="Q5" s="1">
        <v>6751.956834532516</v>
      </c>
      <c r="R5" s="1">
        <v>6751.956834532516</v>
      </c>
      <c r="S5" s="1">
        <v>6751.956834532516</v>
      </c>
      <c r="T5" s="1">
        <v>6751.956834532516</v>
      </c>
      <c r="U5" s="1">
        <v>6751.956834532516</v>
      </c>
      <c r="V5" s="1">
        <v>6751.956834532516</v>
      </c>
      <c r="W5" s="1">
        <v>6751.956834532516</v>
      </c>
      <c r="X5" s="1">
        <v>6751.956834532516</v>
      </c>
      <c r="Y5" s="1">
        <v>6751.956834532516</v>
      </c>
      <c r="Z5" s="1">
        <v>6751.956834532516</v>
      </c>
      <c r="AA5" s="1">
        <v>6751.956834532516</v>
      </c>
      <c r="AB5" s="1">
        <v>6751.956834532516</v>
      </c>
      <c r="AC5" s="1">
        <v>6751.956834532516</v>
      </c>
      <c r="AD5" s="1">
        <v>6751.956834532516</v>
      </c>
      <c r="AE5" s="1">
        <v>6751.956834532516</v>
      </c>
      <c r="AF5" s="1">
        <v>6751.956834532516</v>
      </c>
      <c r="AG5" s="1">
        <v>6751.956834532516</v>
      </c>
      <c r="AH5" s="1">
        <v>6751.956834532516</v>
      </c>
      <c r="AI5" s="1">
        <v>6751.956834532516</v>
      </c>
      <c r="AJ5" s="1">
        <v>6751.956834532516</v>
      </c>
      <c r="AK5" s="1">
        <v>6751.956834532516</v>
      </c>
      <c r="AL5" s="1">
        <v>6751.956834532516</v>
      </c>
      <c r="AM5" s="1">
        <v>6751.956834532516</v>
      </c>
    </row>
    <row r="6" spans="1:56" x14ac:dyDescent="0.25">
      <c r="A6" s="21">
        <f ca="1">Exceedance!U6</f>
        <v>42887</v>
      </c>
      <c r="B6" s="273">
        <v>6751.956834532516</v>
      </c>
      <c r="C6" s="273">
        <v>6751.956834532516</v>
      </c>
      <c r="D6" s="273">
        <v>6751.956834532516</v>
      </c>
      <c r="E6" s="1">
        <v>6751.956834532516</v>
      </c>
      <c r="F6" s="1">
        <v>6751.956834532516</v>
      </c>
      <c r="G6" s="1">
        <v>6751.956834532516</v>
      </c>
      <c r="H6" s="1">
        <v>6751.956834532516</v>
      </c>
      <c r="I6" s="1">
        <v>6751.956834532516</v>
      </c>
      <c r="J6" s="1">
        <v>6751.956834532516</v>
      </c>
      <c r="K6" s="1">
        <v>6751.956834532516</v>
      </c>
      <c r="L6" s="1">
        <v>6751.956834532516</v>
      </c>
      <c r="M6" s="1">
        <v>6751.956834532516</v>
      </c>
      <c r="N6" s="1">
        <v>6751.956834532516</v>
      </c>
      <c r="O6" s="1">
        <v>6751.956834532516</v>
      </c>
      <c r="P6" s="1">
        <v>6751.956834532516</v>
      </c>
      <c r="Q6" s="1">
        <v>6751.956834532516</v>
      </c>
      <c r="R6" s="1">
        <v>6751.956834532516</v>
      </c>
      <c r="S6" s="1">
        <v>6751.956834532516</v>
      </c>
      <c r="T6" s="1">
        <v>6751.956834532516</v>
      </c>
      <c r="U6" s="1">
        <v>6751.956834532516</v>
      </c>
      <c r="V6" s="1">
        <v>6751.956834532516</v>
      </c>
      <c r="W6" s="1">
        <v>6751.956834532516</v>
      </c>
      <c r="X6" s="1">
        <v>6751.956834532516</v>
      </c>
      <c r="Y6" s="1">
        <v>6751.956834532516</v>
      </c>
      <c r="Z6" s="1">
        <v>6751.956834532516</v>
      </c>
      <c r="AA6" s="1">
        <v>6751.956834532516</v>
      </c>
      <c r="AB6" s="1">
        <v>6751.956834532516</v>
      </c>
      <c r="AC6" s="1">
        <v>6751.956834532516</v>
      </c>
      <c r="AD6" s="1">
        <v>6751.956834532516</v>
      </c>
      <c r="AE6" s="1">
        <v>6751.956834532516</v>
      </c>
      <c r="AF6" s="1">
        <v>6751.956834532516</v>
      </c>
      <c r="AG6" s="1">
        <v>6751.956834532516</v>
      </c>
      <c r="AH6" s="1">
        <v>6751.956834532516</v>
      </c>
      <c r="AI6" s="1">
        <v>6751.956834532516</v>
      </c>
      <c r="AJ6" s="1">
        <v>6751.956834532516</v>
      </c>
      <c r="AK6" s="1">
        <v>6751.956834532516</v>
      </c>
      <c r="AL6" s="1">
        <v>6751.956834532516</v>
      </c>
      <c r="AM6" s="1">
        <v>6751.956834532516</v>
      </c>
    </row>
    <row r="7" spans="1:56" x14ac:dyDescent="0.25">
      <c r="A7" s="21">
        <f ca="1">Exceedance!U7</f>
        <v>42917</v>
      </c>
      <c r="B7" s="273">
        <v>6751.956834532516</v>
      </c>
      <c r="C7" s="273">
        <v>6751.956834532516</v>
      </c>
      <c r="D7" s="273">
        <v>6751.956834532516</v>
      </c>
      <c r="E7" s="1">
        <v>6751.956834532516</v>
      </c>
      <c r="F7" s="1">
        <v>6751.956834532516</v>
      </c>
      <c r="G7" s="1">
        <v>6751.956834532516</v>
      </c>
      <c r="H7" s="1">
        <v>6751.956834532516</v>
      </c>
      <c r="I7" s="1">
        <v>6751.956834532516</v>
      </c>
      <c r="J7" s="1">
        <v>6751.956834532516</v>
      </c>
      <c r="K7" s="1">
        <v>6751.956834532516</v>
      </c>
      <c r="L7" s="1">
        <v>6751.956834532516</v>
      </c>
      <c r="M7" s="1">
        <v>6751.956834532516</v>
      </c>
      <c r="N7" s="1">
        <v>6751.956834532516</v>
      </c>
      <c r="O7" s="1">
        <v>6751.956834532516</v>
      </c>
      <c r="P7" s="1">
        <v>6751.956834532516</v>
      </c>
      <c r="Q7" s="1">
        <v>6751.956834532516</v>
      </c>
      <c r="R7" s="1">
        <v>6751.956834532516</v>
      </c>
      <c r="S7" s="1">
        <v>6751.956834532516</v>
      </c>
      <c r="T7" s="1">
        <v>6751.956834532516</v>
      </c>
      <c r="U7" s="1">
        <v>6751.956834532516</v>
      </c>
      <c r="V7" s="1">
        <v>6751.956834532516</v>
      </c>
      <c r="W7" s="1">
        <v>6751.956834532516</v>
      </c>
      <c r="X7" s="1">
        <v>6751.956834532516</v>
      </c>
      <c r="Y7" s="1">
        <v>6751.956834532516</v>
      </c>
      <c r="Z7" s="1">
        <v>6751.956834532516</v>
      </c>
      <c r="AA7" s="1">
        <v>6751.956834532516</v>
      </c>
      <c r="AB7" s="1">
        <v>6751.956834532516</v>
      </c>
      <c r="AC7" s="1">
        <v>6751.956834532516</v>
      </c>
      <c r="AD7" s="1">
        <v>6751.956834532516</v>
      </c>
      <c r="AE7" s="1">
        <v>6751.956834532516</v>
      </c>
      <c r="AF7" s="1">
        <v>6751.956834532516</v>
      </c>
      <c r="AG7" s="1">
        <v>6751.956834532516</v>
      </c>
      <c r="AH7" s="1">
        <v>6751.956834532516</v>
      </c>
      <c r="AI7" s="1">
        <v>6751.956834532516</v>
      </c>
      <c r="AJ7" s="1">
        <v>6751.956834532516</v>
      </c>
      <c r="AK7" s="1">
        <v>6751.956834532516</v>
      </c>
      <c r="AL7" s="1">
        <v>6751.956834532516</v>
      </c>
      <c r="AM7" s="1">
        <v>6751.956834532516</v>
      </c>
    </row>
    <row r="8" spans="1:56" x14ac:dyDescent="0.25">
      <c r="A8" s="21">
        <f ca="1">Exceedance!U8</f>
        <v>42948</v>
      </c>
      <c r="B8" s="273">
        <v>6751.956834532516</v>
      </c>
      <c r="C8" s="273">
        <v>6751.956834532516</v>
      </c>
      <c r="D8" s="273">
        <v>6751.956834532516</v>
      </c>
      <c r="E8" s="1">
        <v>6751.956834532516</v>
      </c>
      <c r="F8" s="1">
        <v>6751.956834532516</v>
      </c>
      <c r="G8" s="1">
        <v>6751.956834532516</v>
      </c>
      <c r="H8" s="1">
        <v>6751.956834532516</v>
      </c>
      <c r="I8" s="1">
        <v>6751.956834532516</v>
      </c>
      <c r="J8" s="1">
        <v>6751.956834532516</v>
      </c>
      <c r="K8" s="1">
        <v>6751.956834532516</v>
      </c>
      <c r="L8" s="1">
        <v>6751.956834532516</v>
      </c>
      <c r="M8" s="1">
        <v>6751.956834532516</v>
      </c>
      <c r="N8" s="1">
        <v>6751.956834532516</v>
      </c>
      <c r="O8" s="1">
        <v>6751.956834532516</v>
      </c>
      <c r="P8" s="1">
        <v>6751.956834532516</v>
      </c>
      <c r="Q8" s="1">
        <v>6751.956834532516</v>
      </c>
      <c r="R8" s="1">
        <v>6751.956834532516</v>
      </c>
      <c r="S8" s="1">
        <v>6751.956834532516</v>
      </c>
      <c r="T8" s="1">
        <v>6751.956834532516</v>
      </c>
      <c r="U8" s="1">
        <v>6751.956834532516</v>
      </c>
      <c r="V8" s="1">
        <v>6751.956834532516</v>
      </c>
      <c r="W8" s="1">
        <v>6751.956834532516</v>
      </c>
      <c r="X8" s="1">
        <v>6751.956834532516</v>
      </c>
      <c r="Y8" s="1">
        <v>6751.956834532516</v>
      </c>
      <c r="Z8" s="1">
        <v>6751.956834532516</v>
      </c>
      <c r="AA8" s="1">
        <v>6751.956834532516</v>
      </c>
      <c r="AB8" s="1">
        <v>6751.956834532516</v>
      </c>
      <c r="AC8" s="1">
        <v>6751.956834532516</v>
      </c>
      <c r="AD8" s="1">
        <v>6751.956834532516</v>
      </c>
      <c r="AE8" s="1">
        <v>6751.956834532516</v>
      </c>
      <c r="AF8" s="1">
        <v>6751.956834532516</v>
      </c>
      <c r="AG8" s="1">
        <v>6751.956834532516</v>
      </c>
      <c r="AH8" s="1">
        <v>6751.956834532516</v>
      </c>
      <c r="AI8" s="1">
        <v>6751.956834532516</v>
      </c>
      <c r="AJ8" s="1">
        <v>6751.956834532516</v>
      </c>
      <c r="AK8" s="1">
        <v>6751.956834532516</v>
      </c>
      <c r="AL8" s="1">
        <v>6751.956834532516</v>
      </c>
      <c r="AM8" s="1">
        <v>6751.956834532516</v>
      </c>
    </row>
    <row r="9" spans="1:56" x14ac:dyDescent="0.25">
      <c r="A9" s="21">
        <f ca="1">Exceedance!U9</f>
        <v>42979</v>
      </c>
      <c r="B9" s="273">
        <v>6751.956834532516</v>
      </c>
      <c r="C9" s="273">
        <v>6751.956834532516</v>
      </c>
      <c r="D9" s="273">
        <v>6751.956834532516</v>
      </c>
      <c r="E9" s="1">
        <v>6751.956834532516</v>
      </c>
      <c r="F9" s="1">
        <v>6751.956834532516</v>
      </c>
      <c r="G9" s="1">
        <v>6751.956834532516</v>
      </c>
      <c r="H9" s="1">
        <v>6751.956834532516</v>
      </c>
      <c r="I9" s="1">
        <v>6751.956834532516</v>
      </c>
      <c r="J9" s="1">
        <v>6751.956834532516</v>
      </c>
      <c r="K9" s="1">
        <v>6751.956834532516</v>
      </c>
      <c r="L9" s="1">
        <v>6751.956834532516</v>
      </c>
      <c r="M9" s="1">
        <v>6751.956834532516</v>
      </c>
      <c r="N9" s="1">
        <v>6751.956834532516</v>
      </c>
      <c r="O9" s="1">
        <v>6751.956834532516</v>
      </c>
      <c r="P9" s="1">
        <v>6751.956834532516</v>
      </c>
      <c r="Q9" s="1">
        <v>6751.956834532516</v>
      </c>
      <c r="R9" s="1">
        <v>6751.956834532516</v>
      </c>
      <c r="S9" s="1">
        <v>6751.956834532516</v>
      </c>
      <c r="T9" s="1">
        <v>6751.956834532516</v>
      </c>
      <c r="U9" s="1">
        <v>6751.956834532516</v>
      </c>
      <c r="V9" s="1">
        <v>6751.956834532516</v>
      </c>
      <c r="W9" s="1">
        <v>6751.956834532516</v>
      </c>
      <c r="X9" s="1">
        <v>6751.956834532516</v>
      </c>
      <c r="Y9" s="1">
        <v>6751.956834532516</v>
      </c>
      <c r="Z9" s="1">
        <v>6751.956834532516</v>
      </c>
      <c r="AA9" s="1">
        <v>6751.956834532516</v>
      </c>
      <c r="AB9" s="1">
        <v>6751.956834532516</v>
      </c>
      <c r="AC9" s="1">
        <v>6751.956834532516</v>
      </c>
      <c r="AD9" s="1">
        <v>6751.956834532516</v>
      </c>
      <c r="AE9" s="1">
        <v>6751.956834532516</v>
      </c>
      <c r="AF9" s="1">
        <v>6751.956834532516</v>
      </c>
      <c r="AG9" s="1">
        <v>6751.956834532516</v>
      </c>
      <c r="AH9" s="1">
        <v>6751.956834532516</v>
      </c>
      <c r="AI9" s="1">
        <v>6751.956834532516</v>
      </c>
      <c r="AJ9" s="1">
        <v>6751.956834532516</v>
      </c>
      <c r="AK9" s="1">
        <v>6751.956834532516</v>
      </c>
      <c r="AL9" s="1">
        <v>6751.956834532516</v>
      </c>
      <c r="AM9" s="1">
        <v>6751.956834532516</v>
      </c>
    </row>
    <row r="10" spans="1:56" x14ac:dyDescent="0.25">
      <c r="A10" s="21">
        <f ca="1">Exceedance!U10</f>
        <v>43009</v>
      </c>
      <c r="B10" s="273">
        <v>6751.956834532516</v>
      </c>
      <c r="C10" s="273">
        <v>6751.956834532516</v>
      </c>
      <c r="D10" s="273">
        <v>6751.956834532516</v>
      </c>
      <c r="E10" s="1">
        <v>6751.956834532516</v>
      </c>
      <c r="F10" s="1">
        <v>6751.956834532516</v>
      </c>
      <c r="G10" s="1">
        <v>6751.956834532516</v>
      </c>
      <c r="H10" s="1">
        <v>6751.956834532516</v>
      </c>
      <c r="I10" s="1">
        <v>6751.956834532516</v>
      </c>
      <c r="J10" s="1">
        <v>6751.956834532516</v>
      </c>
      <c r="K10" s="1">
        <v>6751.956834532516</v>
      </c>
      <c r="L10" s="1">
        <v>6751.956834532516</v>
      </c>
      <c r="M10" s="1">
        <v>6751.956834532516</v>
      </c>
      <c r="N10" s="1">
        <v>6751.956834532516</v>
      </c>
      <c r="O10" s="1">
        <v>6751.956834532516</v>
      </c>
      <c r="P10" s="1">
        <v>6751.956834532516</v>
      </c>
      <c r="Q10" s="1">
        <v>6751.956834532516</v>
      </c>
      <c r="R10" s="1">
        <v>6751.956834532516</v>
      </c>
      <c r="S10" s="1">
        <v>6751.956834532516</v>
      </c>
      <c r="T10" s="1">
        <v>6751.956834532516</v>
      </c>
      <c r="U10" s="1">
        <v>6751.956834532516</v>
      </c>
      <c r="V10" s="1">
        <v>6751.956834532516</v>
      </c>
      <c r="W10" s="1">
        <v>6751.956834532516</v>
      </c>
      <c r="X10" s="1">
        <v>6751.956834532516</v>
      </c>
      <c r="Y10" s="1">
        <v>6751.956834532516</v>
      </c>
      <c r="Z10" s="1">
        <v>6751.956834532516</v>
      </c>
      <c r="AA10" s="1">
        <v>6751.956834532516</v>
      </c>
      <c r="AB10" s="1">
        <v>6751.956834532516</v>
      </c>
      <c r="AC10" s="1">
        <v>6751.956834532516</v>
      </c>
      <c r="AD10" s="1">
        <v>6751.956834532516</v>
      </c>
      <c r="AE10" s="1">
        <v>6751.956834532516</v>
      </c>
      <c r="AF10" s="1">
        <v>6751.956834532516</v>
      </c>
      <c r="AG10" s="1">
        <v>6751.956834532516</v>
      </c>
      <c r="AH10" s="1">
        <v>6751.956834532516</v>
      </c>
      <c r="AI10" s="1">
        <v>6751.956834532516</v>
      </c>
      <c r="AJ10" s="1">
        <v>6751.956834532516</v>
      </c>
      <c r="AK10" s="1">
        <v>6751.956834532516</v>
      </c>
      <c r="AL10" s="1">
        <v>6751.956834532516</v>
      </c>
      <c r="AM10" s="1">
        <v>6751.956834532516</v>
      </c>
    </row>
    <row r="11" spans="1:56" x14ac:dyDescent="0.25">
      <c r="A11" s="21">
        <f ca="1">Exceedance!U11</f>
        <v>43040</v>
      </c>
      <c r="B11" s="273">
        <v>6751.956834532516</v>
      </c>
      <c r="C11" s="273">
        <v>6751.956834532516</v>
      </c>
      <c r="D11" s="273">
        <v>6751.956834532516</v>
      </c>
      <c r="E11" s="1">
        <v>6751.956834532516</v>
      </c>
      <c r="F11" s="1">
        <v>6751.956834532516</v>
      </c>
      <c r="G11" s="1">
        <v>6751.956834532516</v>
      </c>
      <c r="H11" s="1">
        <v>6751.956834532516</v>
      </c>
      <c r="I11" s="1">
        <v>6751.956834532516</v>
      </c>
      <c r="J11" s="1">
        <v>6751.956834532516</v>
      </c>
      <c r="K11" s="1">
        <v>6751.956834532516</v>
      </c>
      <c r="L11" s="1">
        <v>6751.956834532516</v>
      </c>
      <c r="M11" s="1">
        <v>6751.956834532516</v>
      </c>
      <c r="N11" s="1">
        <v>6751.956834532516</v>
      </c>
      <c r="O11" s="1">
        <v>6751.956834532516</v>
      </c>
      <c r="P11" s="1">
        <v>6751.956834532516</v>
      </c>
      <c r="Q11" s="1">
        <v>6751.956834532516</v>
      </c>
      <c r="R11" s="1">
        <v>6751.956834532516</v>
      </c>
      <c r="S11" s="1">
        <v>6751.956834532516</v>
      </c>
      <c r="T11" s="1">
        <v>6751.956834532516</v>
      </c>
      <c r="U11" s="1">
        <v>6751.956834532516</v>
      </c>
      <c r="V11" s="1">
        <v>6751.956834532516</v>
      </c>
      <c r="W11" s="1">
        <v>6751.956834532516</v>
      </c>
      <c r="X11" s="1">
        <v>6751.956834532516</v>
      </c>
      <c r="Y11" s="1">
        <v>6751.956834532516</v>
      </c>
      <c r="Z11" s="1">
        <v>6751.956834532516</v>
      </c>
      <c r="AA11" s="1">
        <v>6751.956834532516</v>
      </c>
      <c r="AB11" s="1">
        <v>6751.956834532516</v>
      </c>
      <c r="AC11" s="1">
        <v>6751.956834532516</v>
      </c>
      <c r="AD11" s="1">
        <v>6751.956834532516</v>
      </c>
      <c r="AE11" s="1">
        <v>6751.956834532516</v>
      </c>
      <c r="AF11" s="1">
        <v>6751.956834532516</v>
      </c>
      <c r="AG11" s="1">
        <v>6751.956834532516</v>
      </c>
      <c r="AH11" s="1">
        <v>6751.956834532516</v>
      </c>
      <c r="AI11" s="1">
        <v>6751.956834532516</v>
      </c>
      <c r="AJ11" s="1">
        <v>6751.956834532516</v>
      </c>
      <c r="AK11" s="1">
        <v>6751.956834532516</v>
      </c>
      <c r="AL11" s="1">
        <v>6751.956834532516</v>
      </c>
      <c r="AM11" s="1">
        <v>6751.956834532516</v>
      </c>
    </row>
    <row r="12" spans="1:56" x14ac:dyDescent="0.25">
      <c r="A12" s="21">
        <f ca="1">Exceedance!U12</f>
        <v>43070</v>
      </c>
      <c r="B12" s="273">
        <v>6751.956834532516</v>
      </c>
      <c r="C12" s="273">
        <v>6751.956834532516</v>
      </c>
      <c r="D12" s="273">
        <v>6751.956834532516</v>
      </c>
      <c r="E12" s="1">
        <v>6751.956834532516</v>
      </c>
      <c r="F12" s="1">
        <v>6751.956834532516</v>
      </c>
      <c r="G12" s="1">
        <v>6751.956834532516</v>
      </c>
      <c r="H12" s="1">
        <v>6751.956834532516</v>
      </c>
      <c r="I12" s="1">
        <v>6751.956834532516</v>
      </c>
      <c r="J12" s="1">
        <v>6751.956834532516</v>
      </c>
      <c r="K12" s="1">
        <v>6751.956834532516</v>
      </c>
      <c r="L12" s="1">
        <v>6751.956834532516</v>
      </c>
      <c r="M12" s="1">
        <v>6751.956834532516</v>
      </c>
      <c r="N12" s="1">
        <v>6751.956834532516</v>
      </c>
      <c r="O12" s="1">
        <v>6751.956834532516</v>
      </c>
      <c r="P12" s="1">
        <v>6751.956834532516</v>
      </c>
      <c r="Q12" s="1">
        <v>6751.956834532516</v>
      </c>
      <c r="R12" s="1">
        <v>6751.956834532516</v>
      </c>
      <c r="S12" s="1">
        <v>6751.956834532516</v>
      </c>
      <c r="T12" s="1">
        <v>6751.956834532516</v>
      </c>
      <c r="U12" s="1">
        <v>6751.956834532516</v>
      </c>
      <c r="V12" s="1">
        <v>6751.956834532516</v>
      </c>
      <c r="W12" s="1">
        <v>6751.956834532516</v>
      </c>
      <c r="X12" s="1">
        <v>6751.956834532516</v>
      </c>
      <c r="Y12" s="1">
        <v>6751.956834532516</v>
      </c>
      <c r="Z12" s="1">
        <v>6751.956834532516</v>
      </c>
      <c r="AA12" s="1">
        <v>6751.956834532516</v>
      </c>
      <c r="AB12" s="1">
        <v>6751.956834532516</v>
      </c>
      <c r="AC12" s="1">
        <v>6751.956834532516</v>
      </c>
      <c r="AD12" s="1">
        <v>6751.956834532516</v>
      </c>
      <c r="AE12" s="1">
        <v>6751.956834532516</v>
      </c>
      <c r="AF12" s="1">
        <v>6751.956834532516</v>
      </c>
      <c r="AG12" s="1">
        <v>6751.956834532516</v>
      </c>
      <c r="AH12" s="1">
        <v>6751.956834532516</v>
      </c>
      <c r="AI12" s="1">
        <v>6751.956834532516</v>
      </c>
      <c r="AJ12" s="1">
        <v>6751.956834532516</v>
      </c>
      <c r="AK12" s="1">
        <v>6751.956834532516</v>
      </c>
      <c r="AL12" s="1">
        <v>6751.956834532516</v>
      </c>
      <c r="AM12" s="1">
        <v>6751.956834532516</v>
      </c>
    </row>
    <row r="13" spans="1:56" x14ac:dyDescent="0.25">
      <c r="A13" s="21">
        <f ca="1">Exceedance!U13</f>
        <v>43101</v>
      </c>
      <c r="B13" s="273">
        <v>6751.956834532516</v>
      </c>
      <c r="C13" s="273">
        <v>6751.956834532516</v>
      </c>
      <c r="D13" s="273">
        <v>6751.956834532516</v>
      </c>
      <c r="E13" s="1">
        <v>6751.956834532516</v>
      </c>
      <c r="F13" s="1">
        <v>6751.956834532516</v>
      </c>
      <c r="G13" s="1">
        <v>6751.956834532516</v>
      </c>
      <c r="H13" s="1">
        <v>6751.956834532516</v>
      </c>
      <c r="I13" s="1">
        <v>6751.956834532516</v>
      </c>
      <c r="J13" s="1">
        <v>6751.956834532516</v>
      </c>
      <c r="K13" s="1">
        <v>6751.956834532516</v>
      </c>
      <c r="L13" s="1">
        <v>6751.956834532516</v>
      </c>
      <c r="M13" s="1">
        <v>6751.956834532516</v>
      </c>
      <c r="N13" s="1">
        <v>6751.956834532516</v>
      </c>
      <c r="O13" s="1">
        <v>6751.956834532516</v>
      </c>
      <c r="P13" s="1">
        <v>6751.956834532516</v>
      </c>
      <c r="Q13" s="1">
        <v>6751.956834532516</v>
      </c>
      <c r="R13" s="1">
        <v>6751.956834532516</v>
      </c>
      <c r="S13" s="1">
        <v>6751.956834532516</v>
      </c>
      <c r="T13" s="1">
        <v>6751.956834532516</v>
      </c>
      <c r="U13" s="1">
        <v>6751.956834532516</v>
      </c>
      <c r="V13" s="1">
        <v>6751.956834532516</v>
      </c>
      <c r="W13" s="1">
        <v>6751.956834532516</v>
      </c>
      <c r="X13" s="1">
        <v>6751.956834532516</v>
      </c>
      <c r="Y13" s="1">
        <v>6751.956834532516</v>
      </c>
      <c r="Z13" s="1">
        <v>6751.956834532516</v>
      </c>
      <c r="AA13" s="1">
        <v>6751.956834532516</v>
      </c>
      <c r="AB13" s="1">
        <v>6751.956834532516</v>
      </c>
      <c r="AC13" s="1">
        <v>6751.956834532516</v>
      </c>
      <c r="AD13" s="1">
        <v>6751.956834532516</v>
      </c>
      <c r="AE13" s="1">
        <v>6751.956834532516</v>
      </c>
      <c r="AF13" s="1">
        <v>6751.956834532516</v>
      </c>
      <c r="AG13" s="1">
        <v>6751.956834532516</v>
      </c>
      <c r="AH13" s="1">
        <v>6751.956834532516</v>
      </c>
      <c r="AI13" s="1">
        <v>6751.956834532516</v>
      </c>
      <c r="AJ13" s="1">
        <v>6751.956834532516</v>
      </c>
      <c r="AK13" s="1">
        <v>6751.956834532516</v>
      </c>
      <c r="AL13" s="1">
        <v>6751.956834532516</v>
      </c>
      <c r="AM13" s="1">
        <v>6751.956834532516</v>
      </c>
    </row>
    <row r="14" spans="1:56" x14ac:dyDescent="0.25">
      <c r="A14" s="21">
        <f ca="1">Exceedance!U14</f>
        <v>43132</v>
      </c>
      <c r="B14" s="273">
        <v>6751.956834532516</v>
      </c>
      <c r="C14" s="273">
        <v>6751.956834532516</v>
      </c>
      <c r="D14" s="273">
        <v>6751.956834532516</v>
      </c>
      <c r="E14" s="1">
        <v>6751.956834532516</v>
      </c>
      <c r="F14" s="1">
        <v>6751.956834532516</v>
      </c>
      <c r="G14" s="1">
        <v>6751.956834532516</v>
      </c>
      <c r="H14" s="1">
        <v>6751.956834532516</v>
      </c>
      <c r="I14" s="1">
        <v>6751.956834532516</v>
      </c>
      <c r="J14" s="1">
        <v>6751.956834532516</v>
      </c>
      <c r="K14" s="1">
        <v>6751.956834532516</v>
      </c>
      <c r="L14" s="1">
        <v>6751.956834532516</v>
      </c>
      <c r="M14" s="1">
        <v>6751.956834532516</v>
      </c>
      <c r="N14" s="1">
        <v>6751.956834532516</v>
      </c>
      <c r="O14" s="1">
        <v>6751.956834532516</v>
      </c>
      <c r="P14" s="1">
        <v>6751.956834532516</v>
      </c>
      <c r="Q14" s="1">
        <v>6751.956834532516</v>
      </c>
      <c r="R14" s="1">
        <v>6751.956834532516</v>
      </c>
      <c r="S14" s="1">
        <v>6751.956834532516</v>
      </c>
      <c r="T14" s="1">
        <v>6751.956834532516</v>
      </c>
      <c r="U14" s="1">
        <v>6751.956834532516</v>
      </c>
      <c r="V14" s="1">
        <v>6751.956834532516</v>
      </c>
      <c r="W14" s="1">
        <v>6751.956834532516</v>
      </c>
      <c r="X14" s="1">
        <v>6751.956834532516</v>
      </c>
      <c r="Y14" s="1">
        <v>6751.956834532516</v>
      </c>
      <c r="Z14" s="1">
        <v>6751.956834532516</v>
      </c>
      <c r="AA14" s="1">
        <v>6751.956834532516</v>
      </c>
      <c r="AB14" s="1">
        <v>6751.956834532516</v>
      </c>
      <c r="AC14" s="1">
        <v>6751.956834532516</v>
      </c>
      <c r="AD14" s="1">
        <v>6751.956834532516</v>
      </c>
      <c r="AE14" s="1">
        <v>6751.956834532516</v>
      </c>
      <c r="AF14" s="1">
        <v>6751.956834532516</v>
      </c>
      <c r="AG14" s="1">
        <v>6751.956834532516</v>
      </c>
      <c r="AH14" s="1">
        <v>6751.956834532516</v>
      </c>
      <c r="AI14" s="1">
        <v>6751.956834532516</v>
      </c>
      <c r="AJ14" s="1">
        <v>6751.956834532516</v>
      </c>
      <c r="AK14" s="1">
        <v>6751.956834532516</v>
      </c>
      <c r="AL14" s="1">
        <v>6751.956834532516</v>
      </c>
      <c r="AM14" s="1">
        <v>6751.956834532516</v>
      </c>
    </row>
    <row r="15" spans="1:56" x14ac:dyDescent="0.25">
      <c r="A15" s="21">
        <f ca="1">Exceedance!U15</f>
        <v>43160</v>
      </c>
      <c r="B15" s="273">
        <v>6751.956834532516</v>
      </c>
      <c r="C15" s="273">
        <v>6751.956834532516</v>
      </c>
      <c r="D15" s="273">
        <v>6751.956834532516</v>
      </c>
      <c r="E15" s="1">
        <v>6751.956834532516</v>
      </c>
      <c r="F15" s="1">
        <v>6751.956834532516</v>
      </c>
      <c r="G15" s="1">
        <v>6751.956834532516</v>
      </c>
      <c r="H15" s="1">
        <v>6751.956834532516</v>
      </c>
      <c r="I15" s="1">
        <v>6751.956834532516</v>
      </c>
      <c r="J15" s="1">
        <v>6751.956834532516</v>
      </c>
      <c r="K15" s="1">
        <v>6751.956834532516</v>
      </c>
      <c r="L15" s="1">
        <v>6751.956834532516</v>
      </c>
      <c r="M15" s="1">
        <v>6751.956834532516</v>
      </c>
      <c r="N15" s="1">
        <v>6751.956834532516</v>
      </c>
      <c r="O15" s="1">
        <v>6751.956834532516</v>
      </c>
      <c r="P15" s="1">
        <v>6751.956834532516</v>
      </c>
      <c r="Q15" s="1">
        <v>6751.956834532516</v>
      </c>
      <c r="R15" s="1">
        <v>6751.956834532516</v>
      </c>
      <c r="S15" s="1">
        <v>6751.956834532516</v>
      </c>
      <c r="T15" s="1">
        <v>6751.956834532516</v>
      </c>
      <c r="U15" s="1">
        <v>6751.956834532516</v>
      </c>
      <c r="V15" s="1">
        <v>6751.956834532516</v>
      </c>
      <c r="W15" s="1">
        <v>6751.956834532516</v>
      </c>
      <c r="X15" s="1">
        <v>6751.956834532516</v>
      </c>
      <c r="Y15" s="1">
        <v>6751.956834532516</v>
      </c>
      <c r="Z15" s="1">
        <v>6751.956834532516</v>
      </c>
      <c r="AA15" s="1">
        <v>6751.956834532516</v>
      </c>
      <c r="AB15" s="1">
        <v>6751.956834532516</v>
      </c>
      <c r="AC15" s="1">
        <v>6751.956834532516</v>
      </c>
      <c r="AD15" s="1">
        <v>6751.956834532516</v>
      </c>
      <c r="AE15" s="1">
        <v>6751.956834532516</v>
      </c>
      <c r="AF15" s="1">
        <v>6751.956834532516</v>
      </c>
      <c r="AG15" s="1">
        <v>6751.956834532516</v>
      </c>
      <c r="AH15" s="1">
        <v>6751.956834532516</v>
      </c>
      <c r="AI15" s="1">
        <v>6751.956834532516</v>
      </c>
      <c r="AJ15" s="1">
        <v>6751.956834532516</v>
      </c>
      <c r="AK15" s="1">
        <v>6751.956834532516</v>
      </c>
      <c r="AL15" s="1">
        <v>6751.956834532516</v>
      </c>
      <c r="AM15" s="1">
        <v>6751.956834532516</v>
      </c>
    </row>
    <row r="16" spans="1:56" x14ac:dyDescent="0.25">
      <c r="A16" s="21">
        <f ca="1">Exceedance!U16</f>
        <v>43191</v>
      </c>
      <c r="B16" s="273">
        <v>6751.956834532516</v>
      </c>
      <c r="C16" s="273">
        <v>6751.956834532516</v>
      </c>
      <c r="D16" s="273">
        <v>6751.956834532516</v>
      </c>
      <c r="E16" s="1">
        <v>6751.956834532516</v>
      </c>
      <c r="F16" s="1">
        <v>6751.956834532516</v>
      </c>
      <c r="G16" s="1">
        <v>6751.956834532516</v>
      </c>
      <c r="H16" s="1">
        <v>6751.956834532516</v>
      </c>
      <c r="I16" s="1">
        <v>6751.956834532516</v>
      </c>
      <c r="J16" s="1">
        <v>6751.956834532516</v>
      </c>
      <c r="K16" s="1">
        <v>6751.956834532516</v>
      </c>
      <c r="L16" s="1">
        <v>6751.956834532516</v>
      </c>
      <c r="M16" s="1">
        <v>6751.956834532516</v>
      </c>
      <c r="N16" s="1">
        <v>6751.956834532516</v>
      </c>
      <c r="O16" s="1">
        <v>6751.956834532516</v>
      </c>
      <c r="P16" s="1">
        <v>6751.956834532516</v>
      </c>
      <c r="Q16" s="1">
        <v>6751.956834532516</v>
      </c>
      <c r="R16" s="1">
        <v>6751.956834532516</v>
      </c>
      <c r="S16" s="1">
        <v>6751.956834532516</v>
      </c>
      <c r="T16" s="1">
        <v>6751.956834532516</v>
      </c>
      <c r="U16" s="1">
        <v>6751.956834532516</v>
      </c>
      <c r="V16" s="1">
        <v>6751.956834532516</v>
      </c>
      <c r="W16" s="1">
        <v>6751.956834532516</v>
      </c>
      <c r="X16" s="1">
        <v>6751.956834532516</v>
      </c>
      <c r="Y16" s="1">
        <v>6751.956834532516</v>
      </c>
      <c r="Z16" s="1">
        <v>6751.956834532516</v>
      </c>
      <c r="AA16" s="1">
        <v>6751.956834532516</v>
      </c>
      <c r="AB16" s="1">
        <v>6751.956834532516</v>
      </c>
      <c r="AC16" s="1">
        <v>6751.956834532516</v>
      </c>
      <c r="AD16" s="1">
        <v>6751.956834532516</v>
      </c>
      <c r="AE16" s="1">
        <v>6751.956834532516</v>
      </c>
      <c r="AF16" s="1">
        <v>6751.956834532516</v>
      </c>
      <c r="AG16" s="1">
        <v>6751.956834532516</v>
      </c>
      <c r="AH16" s="1">
        <v>6751.956834532516</v>
      </c>
      <c r="AI16" s="1">
        <v>6751.956834532516</v>
      </c>
      <c r="AJ16" s="1">
        <v>6751.956834532516</v>
      </c>
      <c r="AK16" s="1">
        <v>6751.956834532516</v>
      </c>
      <c r="AL16" s="1">
        <v>6751.956834532516</v>
      </c>
      <c r="AM16" s="1">
        <v>6751.956834532516</v>
      </c>
    </row>
    <row r="17" spans="1:39" x14ac:dyDescent="0.25">
      <c r="A17" s="21">
        <f ca="1">Exceedance!U17</f>
        <v>43221</v>
      </c>
      <c r="B17" s="273">
        <v>6751.956834532516</v>
      </c>
      <c r="C17" s="273">
        <v>6751.956834532516</v>
      </c>
      <c r="D17" s="273">
        <v>6751.956834532516</v>
      </c>
      <c r="E17" s="1">
        <v>6751.956834532516</v>
      </c>
      <c r="F17" s="1">
        <v>6751.956834532516</v>
      </c>
      <c r="G17" s="1">
        <v>6751.956834532516</v>
      </c>
      <c r="H17" s="1">
        <v>6751.956834532516</v>
      </c>
      <c r="I17" s="1">
        <v>6751.956834532516</v>
      </c>
      <c r="J17" s="1">
        <v>6751.956834532516</v>
      </c>
      <c r="K17" s="1">
        <v>6751.956834532516</v>
      </c>
      <c r="L17" s="1">
        <v>6751.956834532516</v>
      </c>
      <c r="M17" s="1">
        <v>6751.956834532516</v>
      </c>
      <c r="N17" s="1">
        <v>6751.956834532516</v>
      </c>
      <c r="O17" s="1">
        <v>6751.956834532516</v>
      </c>
      <c r="P17" s="1">
        <v>6751.956834532516</v>
      </c>
      <c r="Q17" s="1">
        <v>6751.956834532516</v>
      </c>
      <c r="R17" s="1">
        <v>6751.956834532516</v>
      </c>
      <c r="S17" s="1">
        <v>6751.956834532516</v>
      </c>
      <c r="T17" s="1">
        <v>6751.956834532516</v>
      </c>
      <c r="U17" s="1">
        <v>6751.956834532516</v>
      </c>
      <c r="V17" s="1">
        <v>6751.956834532516</v>
      </c>
      <c r="W17" s="1">
        <v>6751.956834532516</v>
      </c>
      <c r="X17" s="1">
        <v>6751.956834532516</v>
      </c>
      <c r="Y17" s="1">
        <v>6751.956834532516</v>
      </c>
      <c r="Z17" s="1">
        <v>6751.956834532516</v>
      </c>
      <c r="AA17" s="1">
        <v>6751.956834532516</v>
      </c>
      <c r="AB17" s="1">
        <v>6751.956834532516</v>
      </c>
      <c r="AC17" s="1">
        <v>6751.956834532516</v>
      </c>
      <c r="AD17" s="1">
        <v>6751.956834532516</v>
      </c>
      <c r="AE17" s="1">
        <v>6751.956834532516</v>
      </c>
      <c r="AF17" s="1">
        <v>6751.956834532516</v>
      </c>
      <c r="AG17" s="1">
        <v>6751.956834532516</v>
      </c>
      <c r="AH17" s="1">
        <v>6751.956834532516</v>
      </c>
      <c r="AI17" s="1">
        <v>6751.956834532516</v>
      </c>
      <c r="AJ17" s="1">
        <v>6751.956834532516</v>
      </c>
      <c r="AK17" s="1">
        <v>6751.956834532516</v>
      </c>
      <c r="AL17" s="1">
        <v>6751.956834532516</v>
      </c>
      <c r="AM17" s="1">
        <v>6751.956834532516</v>
      </c>
    </row>
    <row r="18" spans="1:39" x14ac:dyDescent="0.25">
      <c r="A18" s="21">
        <f ca="1">Exceedance!U18</f>
        <v>43252</v>
      </c>
      <c r="B18" s="273">
        <v>6751.956834532516</v>
      </c>
      <c r="C18" s="273">
        <v>6751.956834532516</v>
      </c>
      <c r="D18" s="273">
        <v>6751.956834532516</v>
      </c>
      <c r="E18" s="1">
        <v>6751.956834532516</v>
      </c>
      <c r="F18" s="1">
        <v>6751.956834532516</v>
      </c>
      <c r="G18" s="1">
        <v>6751.956834532516</v>
      </c>
      <c r="H18" s="1">
        <v>6751.956834532516</v>
      </c>
      <c r="I18" s="1">
        <v>6751.956834532516</v>
      </c>
      <c r="J18" s="1">
        <v>6751.956834532516</v>
      </c>
      <c r="K18" s="1">
        <v>6751.956834532516</v>
      </c>
      <c r="L18" s="1">
        <v>6751.956834532516</v>
      </c>
      <c r="M18" s="1">
        <v>6751.956834532516</v>
      </c>
      <c r="N18" s="1">
        <v>6751.956834532516</v>
      </c>
      <c r="O18" s="1">
        <v>6751.956834532516</v>
      </c>
      <c r="P18" s="1">
        <v>6751.956834532516</v>
      </c>
      <c r="Q18" s="1">
        <v>6751.956834532516</v>
      </c>
      <c r="R18" s="1">
        <v>6751.956834532516</v>
      </c>
      <c r="S18" s="1">
        <v>6751.956834532516</v>
      </c>
      <c r="T18" s="1">
        <v>6751.956834532516</v>
      </c>
      <c r="U18" s="1">
        <v>6751.956834532516</v>
      </c>
      <c r="V18" s="1">
        <v>6751.956834532516</v>
      </c>
      <c r="W18" s="1">
        <v>6751.956834532516</v>
      </c>
      <c r="X18" s="1">
        <v>6751.956834532516</v>
      </c>
      <c r="Y18" s="1">
        <v>6751.956834532516</v>
      </c>
      <c r="Z18" s="1">
        <v>6751.956834532516</v>
      </c>
      <c r="AA18" s="1">
        <v>6751.956834532516</v>
      </c>
      <c r="AB18" s="1">
        <v>6751.956834532516</v>
      </c>
      <c r="AC18" s="1">
        <v>6751.956834532516</v>
      </c>
      <c r="AD18" s="1">
        <v>6751.956834532516</v>
      </c>
      <c r="AE18" s="1">
        <v>6751.956834532516</v>
      </c>
      <c r="AF18" s="1">
        <v>6751.956834532516</v>
      </c>
      <c r="AG18" s="1">
        <v>6751.956834532516</v>
      </c>
      <c r="AH18" s="1">
        <v>6751.956834532516</v>
      </c>
      <c r="AI18" s="1">
        <v>6751.956834532516</v>
      </c>
      <c r="AJ18" s="1">
        <v>6751.956834532516</v>
      </c>
      <c r="AK18" s="1">
        <v>6751.956834532516</v>
      </c>
      <c r="AL18" s="1">
        <v>6751.956834532516</v>
      </c>
      <c r="AM18" s="1">
        <v>6751.956834532516</v>
      </c>
    </row>
    <row r="19" spans="1:39" x14ac:dyDescent="0.25">
      <c r="A19" s="21">
        <f ca="1">Exceedance!U19</f>
        <v>43282</v>
      </c>
      <c r="B19" s="273">
        <v>6751.956834532516</v>
      </c>
      <c r="C19" s="273">
        <v>6751.956834532516</v>
      </c>
      <c r="D19" s="273">
        <v>6751.956834532516</v>
      </c>
      <c r="E19" s="1">
        <v>6751.956834532516</v>
      </c>
      <c r="F19" s="1">
        <v>6751.956834532516</v>
      </c>
      <c r="G19" s="1">
        <v>6751.956834532516</v>
      </c>
      <c r="H19" s="1">
        <v>6751.956834532516</v>
      </c>
      <c r="I19" s="1">
        <v>6751.956834532516</v>
      </c>
      <c r="J19" s="1">
        <v>6751.956834532516</v>
      </c>
      <c r="K19" s="1">
        <v>6751.956834532516</v>
      </c>
      <c r="L19" s="1">
        <v>6751.956834532516</v>
      </c>
      <c r="M19" s="1">
        <v>6751.956834532516</v>
      </c>
      <c r="N19" s="1">
        <v>6751.956834532516</v>
      </c>
      <c r="O19" s="1">
        <v>6751.956834532516</v>
      </c>
      <c r="P19" s="1">
        <v>6751.956834532516</v>
      </c>
      <c r="Q19" s="1">
        <v>6751.956834532516</v>
      </c>
      <c r="R19" s="1">
        <v>6751.956834532516</v>
      </c>
      <c r="S19" s="1">
        <v>6751.956834532516</v>
      </c>
      <c r="T19" s="1">
        <v>6751.956834532516</v>
      </c>
      <c r="U19" s="1">
        <v>6751.956834532516</v>
      </c>
      <c r="V19" s="1">
        <v>6751.956834532516</v>
      </c>
      <c r="W19" s="1">
        <v>6751.956834532516</v>
      </c>
      <c r="X19" s="1">
        <v>6751.956834532516</v>
      </c>
      <c r="Y19" s="1">
        <v>6751.956834532516</v>
      </c>
      <c r="Z19" s="1">
        <v>6751.956834532516</v>
      </c>
      <c r="AA19" s="1">
        <v>6751.956834532516</v>
      </c>
      <c r="AB19" s="1">
        <v>6751.956834532516</v>
      </c>
      <c r="AC19" s="1">
        <v>6751.956834532516</v>
      </c>
      <c r="AD19" s="1">
        <v>6751.956834532516</v>
      </c>
      <c r="AE19" s="1">
        <v>6751.956834532516</v>
      </c>
      <c r="AF19" s="1">
        <v>6751.956834532516</v>
      </c>
      <c r="AG19" s="1">
        <v>6751.956834532516</v>
      </c>
      <c r="AH19" s="1">
        <v>6751.956834532516</v>
      </c>
      <c r="AI19" s="1">
        <v>6751.956834532516</v>
      </c>
      <c r="AJ19" s="1">
        <v>6751.956834532516</v>
      </c>
      <c r="AK19" s="1">
        <v>6751.956834532516</v>
      </c>
      <c r="AL19" s="1">
        <v>6751.956834532516</v>
      </c>
      <c r="AM19" s="1">
        <v>6751.956834532516</v>
      </c>
    </row>
    <row r="20" spans="1:39" x14ac:dyDescent="0.25">
      <c r="A20" s="21">
        <f ca="1">Exceedance!U20</f>
        <v>43313</v>
      </c>
      <c r="B20" s="273">
        <v>6751.956834532516</v>
      </c>
      <c r="C20" s="273">
        <v>6751.956834532516</v>
      </c>
      <c r="D20" s="273">
        <v>6751.956834532516</v>
      </c>
      <c r="E20" s="1">
        <v>6751.956834532516</v>
      </c>
      <c r="F20" s="1">
        <v>6751.956834532516</v>
      </c>
      <c r="G20" s="1">
        <v>6751.956834532516</v>
      </c>
      <c r="H20" s="1">
        <v>6751.956834532516</v>
      </c>
      <c r="I20" s="1">
        <v>6751.956834532516</v>
      </c>
      <c r="J20" s="1">
        <v>6751.956834532516</v>
      </c>
      <c r="K20" s="1">
        <v>6751.956834532516</v>
      </c>
      <c r="L20" s="1">
        <v>6751.956834532516</v>
      </c>
      <c r="M20" s="1">
        <v>6751.956834532516</v>
      </c>
      <c r="N20" s="1">
        <v>6751.956834532516</v>
      </c>
      <c r="O20" s="1">
        <v>6751.956834532516</v>
      </c>
      <c r="P20" s="1">
        <v>6751.956834532516</v>
      </c>
      <c r="Q20" s="1">
        <v>6751.956834532516</v>
      </c>
      <c r="R20" s="1">
        <v>6751.956834532516</v>
      </c>
      <c r="S20" s="1">
        <v>6751.956834532516</v>
      </c>
      <c r="T20" s="1">
        <v>6751.956834532516</v>
      </c>
      <c r="U20" s="1">
        <v>6751.956834532516</v>
      </c>
      <c r="V20" s="1">
        <v>6751.956834532516</v>
      </c>
      <c r="W20" s="1">
        <v>6751.956834532516</v>
      </c>
      <c r="X20" s="1">
        <v>6751.956834532516</v>
      </c>
      <c r="Y20" s="1">
        <v>6751.956834532516</v>
      </c>
      <c r="Z20" s="1">
        <v>6751.956834532516</v>
      </c>
      <c r="AA20" s="1">
        <v>6751.956834532516</v>
      </c>
      <c r="AB20" s="1">
        <v>6751.956834532516</v>
      </c>
      <c r="AC20" s="1">
        <v>6751.956834532516</v>
      </c>
      <c r="AD20" s="1">
        <v>6751.956834532516</v>
      </c>
      <c r="AE20" s="1">
        <v>6751.956834532516</v>
      </c>
      <c r="AF20" s="1">
        <v>6751.956834532516</v>
      </c>
      <c r="AG20" s="1">
        <v>6751.956834532516</v>
      </c>
      <c r="AH20" s="1">
        <v>6751.956834532516</v>
      </c>
      <c r="AI20" s="1">
        <v>6751.956834532516</v>
      </c>
      <c r="AJ20" s="1">
        <v>6751.956834532516</v>
      </c>
      <c r="AK20" s="1">
        <v>6751.956834532516</v>
      </c>
      <c r="AL20" s="1">
        <v>6751.956834532516</v>
      </c>
      <c r="AM20" s="1">
        <v>6751.956834532516</v>
      </c>
    </row>
    <row r="21" spans="1:39" x14ac:dyDescent="0.25">
      <c r="A21" s="21">
        <f ca="1">Exceedance!U21</f>
        <v>43344</v>
      </c>
      <c r="B21" s="273">
        <v>6751.956834532516</v>
      </c>
      <c r="C21" s="273">
        <v>6751.956834532516</v>
      </c>
      <c r="D21" s="273">
        <v>6751.956834532516</v>
      </c>
      <c r="E21" s="1">
        <v>6751.956834532516</v>
      </c>
      <c r="F21" s="1">
        <v>6751.956834532516</v>
      </c>
      <c r="G21" s="1">
        <v>6751.956834532516</v>
      </c>
      <c r="H21" s="1">
        <v>6751.956834532516</v>
      </c>
      <c r="I21" s="1">
        <v>6751.956834532516</v>
      </c>
      <c r="J21" s="1">
        <v>6751.956834532516</v>
      </c>
      <c r="K21" s="1">
        <v>6751.956834532516</v>
      </c>
      <c r="L21" s="1">
        <v>6751.956834532516</v>
      </c>
      <c r="M21" s="1">
        <v>6751.956834532516</v>
      </c>
      <c r="N21" s="1">
        <v>6751.956834532516</v>
      </c>
      <c r="O21" s="1">
        <v>6751.956834532516</v>
      </c>
      <c r="P21" s="1">
        <v>6751.956834532516</v>
      </c>
      <c r="Q21" s="1">
        <v>6751.956834532516</v>
      </c>
      <c r="R21" s="1">
        <v>6751.956834532516</v>
      </c>
      <c r="S21" s="1">
        <v>6751.956834532516</v>
      </c>
      <c r="T21" s="1">
        <v>6751.956834532516</v>
      </c>
      <c r="U21" s="1">
        <v>6751.956834532516</v>
      </c>
      <c r="V21" s="1">
        <v>6751.956834532516</v>
      </c>
      <c r="W21" s="1">
        <v>6751.956834532516</v>
      </c>
      <c r="X21" s="1">
        <v>6751.956834532516</v>
      </c>
      <c r="Y21" s="1">
        <v>6751.956834532516</v>
      </c>
      <c r="Z21" s="1">
        <v>6751.956834532516</v>
      </c>
      <c r="AA21" s="1">
        <v>6751.956834532516</v>
      </c>
      <c r="AB21" s="1">
        <v>6751.956834532516</v>
      </c>
      <c r="AC21" s="1">
        <v>6751.956834532516</v>
      </c>
      <c r="AD21" s="1">
        <v>6751.956834532516</v>
      </c>
      <c r="AE21" s="1">
        <v>6751.956834532516</v>
      </c>
      <c r="AF21" s="1">
        <v>6751.956834532516</v>
      </c>
      <c r="AG21" s="1">
        <v>6751.956834532516</v>
      </c>
      <c r="AH21" s="1">
        <v>6751.956834532516</v>
      </c>
      <c r="AI21" s="1">
        <v>6751.956834532516</v>
      </c>
      <c r="AJ21" s="1">
        <v>6751.956834532516</v>
      </c>
      <c r="AK21" s="1">
        <v>6751.956834532516</v>
      </c>
      <c r="AL21" s="1">
        <v>6751.956834532516</v>
      </c>
      <c r="AM21" s="1">
        <v>6751.956834532516</v>
      </c>
    </row>
    <row r="22" spans="1:39" x14ac:dyDescent="0.25">
      <c r="A22" s="21">
        <f ca="1">Exceedance!U22</f>
        <v>43374</v>
      </c>
      <c r="B22" s="273">
        <v>6751.956834532516</v>
      </c>
      <c r="C22" s="273">
        <v>6751.956834532516</v>
      </c>
      <c r="D22" s="273">
        <v>6751.956834532516</v>
      </c>
      <c r="E22" s="1">
        <v>6751.956834532516</v>
      </c>
      <c r="F22" s="1">
        <v>6751.956834532516</v>
      </c>
      <c r="G22" s="1">
        <v>6751.956834532516</v>
      </c>
      <c r="H22" s="1">
        <v>6751.956834532516</v>
      </c>
      <c r="I22" s="1">
        <v>6751.956834532516</v>
      </c>
      <c r="J22" s="1">
        <v>6751.956834532516</v>
      </c>
      <c r="K22" s="1">
        <v>6751.956834532516</v>
      </c>
      <c r="L22" s="1">
        <v>6751.956834532516</v>
      </c>
      <c r="M22" s="1">
        <v>6751.956834532516</v>
      </c>
      <c r="N22" s="1">
        <v>6751.956834532516</v>
      </c>
      <c r="O22" s="1">
        <v>6751.956834532516</v>
      </c>
      <c r="P22" s="1">
        <v>6751.956834532516</v>
      </c>
      <c r="Q22" s="1">
        <v>6751.956834532516</v>
      </c>
      <c r="R22" s="1">
        <v>6751.956834532516</v>
      </c>
      <c r="S22" s="1">
        <v>6751.956834532516</v>
      </c>
      <c r="T22" s="1">
        <v>6751.956834532516</v>
      </c>
      <c r="U22" s="1">
        <v>6751.956834532516</v>
      </c>
      <c r="V22" s="1">
        <v>6751.956834532516</v>
      </c>
      <c r="W22" s="1">
        <v>6751.956834532516</v>
      </c>
      <c r="X22" s="1">
        <v>6751.956834532516</v>
      </c>
      <c r="Y22" s="1">
        <v>6751.956834532516</v>
      </c>
      <c r="Z22" s="1">
        <v>6751.956834532516</v>
      </c>
      <c r="AA22" s="1">
        <v>6751.956834532516</v>
      </c>
      <c r="AB22" s="1">
        <v>6751.956834532516</v>
      </c>
      <c r="AC22" s="1">
        <v>6751.956834532516</v>
      </c>
      <c r="AD22" s="1">
        <v>6751.956834532516</v>
      </c>
      <c r="AE22" s="1">
        <v>6751.956834532516</v>
      </c>
      <c r="AF22" s="1">
        <v>6751.956834532516</v>
      </c>
      <c r="AG22" s="1">
        <v>6751.956834532516</v>
      </c>
      <c r="AH22" s="1">
        <v>6751.956834532516</v>
      </c>
      <c r="AI22" s="1">
        <v>6751.956834532516</v>
      </c>
      <c r="AJ22" s="1">
        <v>6751.956834532516</v>
      </c>
      <c r="AK22" s="1">
        <v>6751.956834532516</v>
      </c>
      <c r="AL22" s="1">
        <v>6751.956834532516</v>
      </c>
      <c r="AM22" s="1">
        <v>6751.956834532516</v>
      </c>
    </row>
    <row r="23" spans="1:39" x14ac:dyDescent="0.25">
      <c r="A23" s="21">
        <f ca="1">Exceedance!U23</f>
        <v>43405</v>
      </c>
      <c r="B23" s="273">
        <v>6751.956834532516</v>
      </c>
      <c r="C23" s="273">
        <v>6751.956834532516</v>
      </c>
      <c r="D23" s="273">
        <v>6751.956834532516</v>
      </c>
      <c r="E23" s="1">
        <v>6751.956834532516</v>
      </c>
      <c r="F23" s="1">
        <v>6751.956834532516</v>
      </c>
      <c r="G23" s="1">
        <v>6751.956834532516</v>
      </c>
      <c r="H23" s="1">
        <v>6751.956834532516</v>
      </c>
      <c r="I23" s="1">
        <v>6751.956834532516</v>
      </c>
      <c r="J23" s="1">
        <v>6751.956834532516</v>
      </c>
      <c r="K23" s="1">
        <v>6751.956834532516</v>
      </c>
      <c r="L23" s="1">
        <v>6751.956834532516</v>
      </c>
      <c r="M23" s="1">
        <v>6751.956834532516</v>
      </c>
      <c r="N23" s="1">
        <v>6751.956834532516</v>
      </c>
      <c r="O23" s="1">
        <v>6751.956834532516</v>
      </c>
      <c r="P23" s="1">
        <v>6751.956834532516</v>
      </c>
      <c r="Q23" s="1">
        <v>6751.956834532516</v>
      </c>
      <c r="R23" s="1">
        <v>6751.956834532516</v>
      </c>
      <c r="S23" s="1">
        <v>6751.956834532516</v>
      </c>
      <c r="T23" s="1">
        <v>6751.956834532516</v>
      </c>
      <c r="U23" s="1">
        <v>6751.956834532516</v>
      </c>
      <c r="V23" s="1">
        <v>6751.956834532516</v>
      </c>
      <c r="W23" s="1">
        <v>6751.956834532516</v>
      </c>
      <c r="X23" s="1">
        <v>6751.956834532516</v>
      </c>
      <c r="Y23" s="1">
        <v>6751.956834532516</v>
      </c>
      <c r="Z23" s="1">
        <v>6751.956834532516</v>
      </c>
      <c r="AA23" s="1">
        <v>6751.956834532516</v>
      </c>
      <c r="AB23" s="1">
        <v>6751.956834532516</v>
      </c>
      <c r="AC23" s="1">
        <v>6751.956834532516</v>
      </c>
      <c r="AD23" s="1">
        <v>6751.956834532516</v>
      </c>
      <c r="AE23" s="1">
        <v>6751.956834532516</v>
      </c>
      <c r="AF23" s="1">
        <v>6751.956834532516</v>
      </c>
      <c r="AG23" s="1">
        <v>6751.956834532516</v>
      </c>
      <c r="AH23" s="1">
        <v>6751.956834532516</v>
      </c>
      <c r="AI23" s="1">
        <v>6751.956834532516</v>
      </c>
      <c r="AJ23" s="1">
        <v>6751.956834532516</v>
      </c>
      <c r="AK23" s="1">
        <v>6751.956834532516</v>
      </c>
      <c r="AL23" s="1">
        <v>6751.956834532516</v>
      </c>
      <c r="AM23" s="1">
        <v>6751.956834532516</v>
      </c>
    </row>
    <row r="24" spans="1:39" x14ac:dyDescent="0.25">
      <c r="A24" s="21">
        <f ca="1">Exceedance!U24</f>
        <v>43435</v>
      </c>
      <c r="B24" s="273">
        <v>6751.956834532516</v>
      </c>
      <c r="C24" s="273">
        <v>6751.956834532516</v>
      </c>
      <c r="D24" s="273">
        <v>6751.956834532516</v>
      </c>
      <c r="E24" s="1">
        <v>6751.956834532516</v>
      </c>
      <c r="F24" s="1">
        <v>6751.956834532516</v>
      </c>
      <c r="G24" s="1">
        <v>6751.956834532516</v>
      </c>
      <c r="H24" s="1">
        <v>6751.956834532516</v>
      </c>
      <c r="I24" s="1">
        <v>6751.956834532516</v>
      </c>
      <c r="J24" s="1">
        <v>6751.956834532516</v>
      </c>
      <c r="K24" s="1">
        <v>6751.956834532516</v>
      </c>
      <c r="L24" s="1">
        <v>6751.956834532516</v>
      </c>
      <c r="M24" s="1">
        <v>6751.956834532516</v>
      </c>
      <c r="N24" s="1">
        <v>6751.956834532516</v>
      </c>
      <c r="O24" s="1">
        <v>6751.956834532516</v>
      </c>
      <c r="P24" s="1">
        <v>6751.956834532516</v>
      </c>
      <c r="Q24" s="1">
        <v>6751.956834532516</v>
      </c>
      <c r="R24" s="1">
        <v>6751.956834532516</v>
      </c>
      <c r="S24" s="1">
        <v>6751.956834532516</v>
      </c>
      <c r="T24" s="1">
        <v>6751.956834532516</v>
      </c>
      <c r="U24" s="1">
        <v>6751.956834532516</v>
      </c>
      <c r="V24" s="1">
        <v>6751.956834532516</v>
      </c>
      <c r="W24" s="1">
        <v>6751.956834532516</v>
      </c>
      <c r="X24" s="1">
        <v>6751.956834532516</v>
      </c>
      <c r="Y24" s="1">
        <v>6751.956834532516</v>
      </c>
      <c r="Z24" s="1">
        <v>6751.956834532516</v>
      </c>
      <c r="AA24" s="1">
        <v>6751.956834532516</v>
      </c>
      <c r="AB24" s="1">
        <v>6751.956834532516</v>
      </c>
      <c r="AC24" s="1">
        <v>6751.956834532516</v>
      </c>
      <c r="AD24" s="1">
        <v>6751.956834532516</v>
      </c>
      <c r="AE24" s="1">
        <v>6751.956834532516</v>
      </c>
      <c r="AF24" s="1">
        <v>6751.956834532516</v>
      </c>
      <c r="AG24" s="1">
        <v>6751.956834532516</v>
      </c>
      <c r="AH24" s="1">
        <v>6751.956834532516</v>
      </c>
      <c r="AI24" s="1">
        <v>6751.956834532516</v>
      </c>
      <c r="AJ24" s="1">
        <v>6751.956834532516</v>
      </c>
      <c r="AK24" s="1">
        <v>6751.956834532516</v>
      </c>
      <c r="AL24" s="1">
        <v>6751.956834532516</v>
      </c>
      <c r="AM24" s="1">
        <v>6751.956834532516</v>
      </c>
    </row>
    <row r="25" spans="1:39" x14ac:dyDescent="0.25">
      <c r="A25" s="21">
        <f ca="1">Exceedance!U25</f>
        <v>43466</v>
      </c>
      <c r="B25" s="273">
        <v>6751.956834532516</v>
      </c>
      <c r="C25" s="273">
        <v>6751.956834532516</v>
      </c>
      <c r="D25" s="273">
        <v>6751.956834532516</v>
      </c>
      <c r="E25" s="1">
        <v>6751.956834532516</v>
      </c>
      <c r="F25" s="1">
        <v>6751.956834532516</v>
      </c>
      <c r="G25" s="1">
        <v>6751.956834532516</v>
      </c>
      <c r="H25" s="1">
        <v>6751.956834532516</v>
      </c>
      <c r="I25" s="1">
        <v>6751.956834532516</v>
      </c>
      <c r="J25" s="1">
        <v>6751.956834532516</v>
      </c>
      <c r="K25" s="1">
        <v>6751.956834532516</v>
      </c>
      <c r="L25" s="1">
        <v>6751.956834532516</v>
      </c>
      <c r="M25" s="1">
        <v>6751.956834532516</v>
      </c>
      <c r="N25" s="1">
        <v>6751.956834532516</v>
      </c>
      <c r="O25" s="1">
        <v>6751.956834532516</v>
      </c>
      <c r="P25" s="1">
        <v>6751.956834532516</v>
      </c>
      <c r="Q25" s="1">
        <v>6751.956834532516</v>
      </c>
      <c r="R25" s="1">
        <v>6751.956834532516</v>
      </c>
      <c r="S25" s="1">
        <v>6751.956834532516</v>
      </c>
      <c r="T25" s="1">
        <v>6751.956834532516</v>
      </c>
      <c r="U25" s="1">
        <v>6751.956834532516</v>
      </c>
      <c r="V25" s="1">
        <v>6751.956834532516</v>
      </c>
      <c r="W25" s="1">
        <v>6751.956834532516</v>
      </c>
      <c r="X25" s="1">
        <v>6751.956834532516</v>
      </c>
      <c r="Y25" s="1">
        <v>6751.956834532516</v>
      </c>
      <c r="Z25" s="1">
        <v>6751.956834532516</v>
      </c>
      <c r="AA25" s="1">
        <v>6751.956834532516</v>
      </c>
      <c r="AB25" s="1">
        <v>6751.956834532516</v>
      </c>
      <c r="AC25" s="1">
        <v>6751.956834532516</v>
      </c>
      <c r="AD25" s="1">
        <v>6751.956834532516</v>
      </c>
      <c r="AE25" s="1">
        <v>6751.956834532516</v>
      </c>
      <c r="AF25" s="1">
        <v>6751.956834532516</v>
      </c>
      <c r="AG25" s="1">
        <v>6751.956834532516</v>
      </c>
      <c r="AH25" s="1">
        <v>6751.956834532516</v>
      </c>
      <c r="AI25" s="1">
        <v>6751.956834532516</v>
      </c>
      <c r="AJ25" s="1">
        <v>6751.956834532516</v>
      </c>
      <c r="AK25" s="1">
        <v>6751.956834532516</v>
      </c>
      <c r="AL25" s="1">
        <v>6751.956834532516</v>
      </c>
      <c r="AM25" s="1">
        <v>6751.956834532516</v>
      </c>
    </row>
    <row r="26" spans="1:39" x14ac:dyDescent="0.25">
      <c r="A26" s="21">
        <f ca="1">Exceedance!U26</f>
        <v>43497</v>
      </c>
      <c r="B26" s="273">
        <v>6751.956834532516</v>
      </c>
      <c r="C26" s="273">
        <v>6751.956834532516</v>
      </c>
      <c r="D26" s="273">
        <v>6751.956834532516</v>
      </c>
      <c r="E26" s="1">
        <v>6751.956834532516</v>
      </c>
      <c r="F26" s="1">
        <v>6751.956834532516</v>
      </c>
      <c r="G26" s="1">
        <v>6751.956834532516</v>
      </c>
      <c r="H26" s="1">
        <v>6751.956834532516</v>
      </c>
      <c r="I26" s="1">
        <v>6751.956834532516</v>
      </c>
      <c r="J26" s="1">
        <v>6751.956834532516</v>
      </c>
      <c r="K26" s="1">
        <v>6751.956834532516</v>
      </c>
      <c r="L26" s="1">
        <v>6751.956834532516</v>
      </c>
      <c r="M26" s="1">
        <v>6751.956834532516</v>
      </c>
      <c r="N26" s="1">
        <v>6751.956834532516</v>
      </c>
      <c r="O26" s="1">
        <v>6751.956834532516</v>
      </c>
      <c r="P26" s="1">
        <v>6751.956834532516</v>
      </c>
      <c r="Q26" s="1">
        <v>6751.956834532516</v>
      </c>
      <c r="R26" s="1">
        <v>6751.956834532516</v>
      </c>
      <c r="S26" s="1">
        <v>6751.956834532516</v>
      </c>
      <c r="T26" s="1">
        <v>6751.956834532516</v>
      </c>
      <c r="U26" s="1">
        <v>6751.956834532516</v>
      </c>
      <c r="V26" s="1">
        <v>6751.956834532516</v>
      </c>
      <c r="W26" s="1">
        <v>6751.956834532516</v>
      </c>
      <c r="X26" s="1">
        <v>6751.956834532516</v>
      </c>
      <c r="Y26" s="1">
        <v>6751.956834532516</v>
      </c>
      <c r="Z26" s="1">
        <v>6751.956834532516</v>
      </c>
      <c r="AA26" s="1">
        <v>6751.956834532516</v>
      </c>
      <c r="AB26" s="1">
        <v>6751.956834532516</v>
      </c>
      <c r="AC26" s="1">
        <v>6751.956834532516</v>
      </c>
      <c r="AD26" s="1">
        <v>6751.956834532516</v>
      </c>
      <c r="AE26" s="1">
        <v>6751.956834532516</v>
      </c>
      <c r="AF26" s="1">
        <v>6751.956834532516</v>
      </c>
      <c r="AG26" s="1">
        <v>6751.956834532516</v>
      </c>
      <c r="AH26" s="1">
        <v>6751.956834532516</v>
      </c>
      <c r="AI26" s="1">
        <v>6751.956834532516</v>
      </c>
      <c r="AJ26" s="1">
        <v>6751.956834532516</v>
      </c>
      <c r="AK26" s="1">
        <v>6751.956834532516</v>
      </c>
      <c r="AL26" s="1">
        <v>6751.956834532516</v>
      </c>
      <c r="AM26" s="1">
        <v>6751.956834532516</v>
      </c>
    </row>
    <row r="27" spans="1:39" x14ac:dyDescent="0.25">
      <c r="A27" s="21">
        <f ca="1">Exceedance!U27</f>
        <v>43525</v>
      </c>
      <c r="B27" s="273">
        <v>6751.956834532516</v>
      </c>
      <c r="C27" s="273">
        <v>6751.956834532516</v>
      </c>
      <c r="D27" s="273">
        <v>6751.956834532516</v>
      </c>
      <c r="E27" s="1">
        <v>6751.956834532516</v>
      </c>
      <c r="F27" s="1">
        <v>6751.956834532516</v>
      </c>
      <c r="G27" s="1">
        <v>6751.956834532516</v>
      </c>
      <c r="H27" s="1">
        <v>6751.956834532516</v>
      </c>
      <c r="I27" s="1">
        <v>6751.956834532516</v>
      </c>
      <c r="J27" s="1">
        <v>6751.956834532516</v>
      </c>
      <c r="K27" s="1">
        <v>6751.956834532516</v>
      </c>
      <c r="L27" s="1">
        <v>6751.956834532516</v>
      </c>
      <c r="M27" s="1">
        <v>6751.956834532516</v>
      </c>
      <c r="N27" s="1">
        <v>6751.956834532516</v>
      </c>
      <c r="O27" s="1">
        <v>6751.956834532516</v>
      </c>
      <c r="P27" s="1">
        <v>6751.956834532516</v>
      </c>
      <c r="Q27" s="1">
        <v>6751.956834532516</v>
      </c>
      <c r="R27" s="1">
        <v>6751.956834532516</v>
      </c>
      <c r="S27" s="1">
        <v>6751.956834532516</v>
      </c>
      <c r="T27" s="1">
        <v>6751.956834532516</v>
      </c>
      <c r="U27" s="1">
        <v>6751.956834532516</v>
      </c>
      <c r="V27" s="1">
        <v>6751.956834532516</v>
      </c>
      <c r="W27" s="1">
        <v>6751.956834532516</v>
      </c>
      <c r="X27" s="1">
        <v>6751.956834532516</v>
      </c>
      <c r="Y27" s="1">
        <v>6751.956834532516</v>
      </c>
      <c r="Z27" s="1">
        <v>6751.956834532516</v>
      </c>
      <c r="AA27" s="1">
        <v>6751.956834532516</v>
      </c>
      <c r="AB27" s="1">
        <v>6751.956834532516</v>
      </c>
      <c r="AC27" s="1">
        <v>6751.956834532516</v>
      </c>
      <c r="AD27" s="1">
        <v>6751.956834532516</v>
      </c>
      <c r="AE27" s="1">
        <v>6751.956834532516</v>
      </c>
      <c r="AF27" s="1">
        <v>6751.956834532516</v>
      </c>
      <c r="AG27" s="1">
        <v>6751.956834532516</v>
      </c>
      <c r="AH27" s="1">
        <v>6751.956834532516</v>
      </c>
      <c r="AI27" s="1">
        <v>6751.956834532516</v>
      </c>
      <c r="AJ27" s="1">
        <v>6751.956834532516</v>
      </c>
      <c r="AK27" s="1">
        <v>6751.956834532516</v>
      </c>
      <c r="AL27" s="1">
        <v>6751.956834532516</v>
      </c>
      <c r="AM27" s="1">
        <v>6751.956834532516</v>
      </c>
    </row>
    <row r="28" spans="1:39" x14ac:dyDescent="0.25">
      <c r="A28" s="21">
        <f ca="1">Exceedance!U28</f>
        <v>43556</v>
      </c>
      <c r="B28" s="273">
        <v>6751.956834532516</v>
      </c>
      <c r="C28" s="273">
        <v>6751.956834532516</v>
      </c>
      <c r="D28" s="273">
        <v>6751.956834532516</v>
      </c>
      <c r="E28" s="1">
        <v>6751.956834532516</v>
      </c>
      <c r="F28" s="1">
        <v>6751.956834532516</v>
      </c>
      <c r="G28" s="1">
        <v>6751.956834532516</v>
      </c>
      <c r="H28" s="1">
        <v>6751.956834532516</v>
      </c>
      <c r="I28" s="1">
        <v>6751.956834532516</v>
      </c>
      <c r="J28" s="1">
        <v>6751.956834532516</v>
      </c>
      <c r="K28" s="1">
        <v>6751.956834532516</v>
      </c>
      <c r="L28" s="1">
        <v>6751.956834532516</v>
      </c>
      <c r="M28" s="1">
        <v>6751.956834532516</v>
      </c>
      <c r="N28" s="1">
        <v>6751.956834532516</v>
      </c>
      <c r="O28" s="1">
        <v>6751.956834532516</v>
      </c>
      <c r="P28" s="1">
        <v>6751.956834532516</v>
      </c>
      <c r="Q28" s="1">
        <v>6751.956834532516</v>
      </c>
      <c r="R28" s="1">
        <v>6751.956834532516</v>
      </c>
      <c r="S28" s="1">
        <v>6751.956834532516</v>
      </c>
      <c r="T28" s="1">
        <v>6751.956834532516</v>
      </c>
      <c r="U28" s="1">
        <v>6751.956834532516</v>
      </c>
      <c r="V28" s="1">
        <v>6751.956834532516</v>
      </c>
      <c r="W28" s="1">
        <v>6751.956834532516</v>
      </c>
      <c r="X28" s="1">
        <v>6751.956834532516</v>
      </c>
      <c r="Y28" s="1">
        <v>6751.956834532516</v>
      </c>
      <c r="Z28" s="1">
        <v>6751.956834532516</v>
      </c>
      <c r="AA28" s="1">
        <v>6751.956834532516</v>
      </c>
      <c r="AB28" s="1">
        <v>6751.956834532516</v>
      </c>
      <c r="AC28" s="1">
        <v>6751.956834532516</v>
      </c>
      <c r="AD28" s="1">
        <v>6751.956834532516</v>
      </c>
      <c r="AE28" s="1">
        <v>6751.956834532516</v>
      </c>
      <c r="AF28" s="1">
        <v>6751.956834532516</v>
      </c>
      <c r="AG28" s="1">
        <v>6751.956834532516</v>
      </c>
      <c r="AH28" s="1">
        <v>6751.956834532516</v>
      </c>
      <c r="AI28" s="1">
        <v>6751.956834532516</v>
      </c>
      <c r="AJ28" s="1">
        <v>6751.956834532516</v>
      </c>
      <c r="AK28" s="1">
        <v>6751.956834532516</v>
      </c>
      <c r="AL28" s="1">
        <v>6751.956834532516</v>
      </c>
      <c r="AM28" s="1">
        <v>6751.956834532516</v>
      </c>
    </row>
    <row r="29" spans="1:39" x14ac:dyDescent="0.25">
      <c r="A29" s="21">
        <f ca="1">Exceedance!U29</f>
        <v>43586</v>
      </c>
      <c r="B29" s="273">
        <v>6751.956834532516</v>
      </c>
      <c r="C29" s="273">
        <v>6751.956834532516</v>
      </c>
      <c r="D29" s="273">
        <v>6751.956834532516</v>
      </c>
      <c r="E29" s="1">
        <v>6751.956834532516</v>
      </c>
      <c r="F29" s="1">
        <v>6751.956834532516</v>
      </c>
      <c r="G29" s="1">
        <v>6751.956834532516</v>
      </c>
      <c r="H29" s="1">
        <v>6751.956834532516</v>
      </c>
      <c r="I29" s="1">
        <v>6751.956834532516</v>
      </c>
      <c r="J29" s="1">
        <v>6751.956834532516</v>
      </c>
      <c r="K29" s="1">
        <v>6751.956834532516</v>
      </c>
      <c r="L29" s="1">
        <v>6751.956834532516</v>
      </c>
      <c r="M29" s="1">
        <v>6751.956834532516</v>
      </c>
      <c r="N29" s="1">
        <v>6751.956834532516</v>
      </c>
      <c r="O29" s="1">
        <v>6751.956834532516</v>
      </c>
      <c r="P29" s="1">
        <v>6751.956834532516</v>
      </c>
      <c r="Q29" s="1">
        <v>6751.956834532516</v>
      </c>
      <c r="R29" s="1">
        <v>6751.956834532516</v>
      </c>
      <c r="S29" s="1">
        <v>6751.956834532516</v>
      </c>
      <c r="T29" s="1">
        <v>6751.956834532516</v>
      </c>
      <c r="U29" s="1">
        <v>6751.956834532516</v>
      </c>
      <c r="V29" s="1">
        <v>6751.956834532516</v>
      </c>
      <c r="W29" s="1">
        <v>6751.956834532516</v>
      </c>
      <c r="X29" s="1">
        <v>6751.956834532516</v>
      </c>
      <c r="Y29" s="1">
        <v>6751.956834532516</v>
      </c>
      <c r="Z29" s="1">
        <v>6751.956834532516</v>
      </c>
      <c r="AA29" s="1">
        <v>6751.956834532516</v>
      </c>
      <c r="AB29" s="1">
        <v>6751.956834532516</v>
      </c>
      <c r="AC29" s="1">
        <v>6751.956834532516</v>
      </c>
      <c r="AD29" s="1">
        <v>6751.956834532516</v>
      </c>
      <c r="AE29" s="1">
        <v>6751.956834532516</v>
      </c>
      <c r="AF29" s="1">
        <v>6751.956834532516</v>
      </c>
      <c r="AG29" s="1">
        <v>6751.956834532516</v>
      </c>
      <c r="AH29" s="1">
        <v>6751.956834532516</v>
      </c>
      <c r="AI29" s="1">
        <v>6751.956834532516</v>
      </c>
      <c r="AJ29" s="1">
        <v>6751.956834532516</v>
      </c>
      <c r="AK29" s="1">
        <v>6751.956834532516</v>
      </c>
      <c r="AL29" s="1">
        <v>6751.956834532516</v>
      </c>
      <c r="AM29" s="1">
        <v>6751.956834532516</v>
      </c>
    </row>
    <row r="30" spans="1:39" x14ac:dyDescent="0.25">
      <c r="A30" s="21">
        <f ca="1">Exceedance!U30</f>
        <v>43617</v>
      </c>
      <c r="B30" s="273">
        <v>6751.956834532516</v>
      </c>
      <c r="C30" s="273">
        <v>6751.956834532516</v>
      </c>
      <c r="D30" s="273">
        <v>6751.956834532516</v>
      </c>
      <c r="E30" s="1">
        <v>6751.956834532516</v>
      </c>
      <c r="F30" s="1">
        <v>6751.956834532516</v>
      </c>
      <c r="G30" s="1">
        <v>6751.956834532516</v>
      </c>
      <c r="H30" s="1">
        <v>6751.956834532516</v>
      </c>
      <c r="I30" s="1">
        <v>6751.956834532516</v>
      </c>
      <c r="J30" s="1">
        <v>6751.956834532516</v>
      </c>
      <c r="K30" s="1">
        <v>6751.956834532516</v>
      </c>
      <c r="L30" s="1">
        <v>6751.956834532516</v>
      </c>
      <c r="M30" s="1">
        <v>6751.956834532516</v>
      </c>
      <c r="N30" s="1">
        <v>6751.956834532516</v>
      </c>
      <c r="O30" s="1">
        <v>6751.956834532516</v>
      </c>
      <c r="P30" s="1">
        <v>6751.956834532516</v>
      </c>
      <c r="Q30" s="1">
        <v>6751.956834532516</v>
      </c>
      <c r="R30" s="1">
        <v>6751.956834532516</v>
      </c>
      <c r="S30" s="1">
        <v>6751.956834532516</v>
      </c>
      <c r="T30" s="1">
        <v>6751.956834532516</v>
      </c>
      <c r="U30" s="1">
        <v>6751.956834532516</v>
      </c>
      <c r="V30" s="1">
        <v>6751.956834532516</v>
      </c>
      <c r="W30" s="1">
        <v>6751.956834532516</v>
      </c>
      <c r="X30" s="1">
        <v>6751.956834532516</v>
      </c>
      <c r="Y30" s="1">
        <v>6751.956834532516</v>
      </c>
      <c r="Z30" s="1">
        <v>6751.956834532516</v>
      </c>
      <c r="AA30" s="1">
        <v>6751.956834532516</v>
      </c>
      <c r="AB30" s="1">
        <v>6751.956834532516</v>
      </c>
      <c r="AC30" s="1">
        <v>6751.956834532516</v>
      </c>
      <c r="AD30" s="1">
        <v>6751.956834532516</v>
      </c>
      <c r="AE30" s="1">
        <v>6751.956834532516</v>
      </c>
      <c r="AF30" s="1">
        <v>6751.956834532516</v>
      </c>
      <c r="AG30" s="1">
        <v>6751.956834532516</v>
      </c>
      <c r="AH30" s="1">
        <v>6751.956834532516</v>
      </c>
      <c r="AI30" s="1">
        <v>6751.956834532516</v>
      </c>
      <c r="AJ30" s="1">
        <v>6751.956834532516</v>
      </c>
      <c r="AK30" s="1">
        <v>6751.956834532516</v>
      </c>
      <c r="AL30" s="1">
        <v>6751.956834532516</v>
      </c>
      <c r="AM30" s="1">
        <v>6751.956834532516</v>
      </c>
    </row>
    <row r="31" spans="1:39" x14ac:dyDescent="0.25">
      <c r="A31" s="21">
        <f ca="1">Exceedance!U31</f>
        <v>43647</v>
      </c>
      <c r="B31" s="273">
        <v>6751.956834532516</v>
      </c>
      <c r="C31" s="273">
        <v>6751.956834532516</v>
      </c>
      <c r="D31" s="273">
        <v>6751.956834532516</v>
      </c>
      <c r="E31" s="1">
        <v>6751.956834532516</v>
      </c>
      <c r="F31" s="1">
        <v>6751.956834532516</v>
      </c>
      <c r="G31" s="1">
        <v>6751.956834532516</v>
      </c>
      <c r="H31" s="1">
        <v>6751.956834532516</v>
      </c>
      <c r="I31" s="1">
        <v>6751.956834532516</v>
      </c>
      <c r="J31" s="1">
        <v>6751.956834532516</v>
      </c>
      <c r="K31" s="1">
        <v>6751.956834532516</v>
      </c>
      <c r="L31" s="1">
        <v>6751.956834532516</v>
      </c>
      <c r="M31" s="1">
        <v>6751.956834532516</v>
      </c>
      <c r="N31" s="1">
        <v>6751.956834532516</v>
      </c>
      <c r="O31" s="1">
        <v>6751.956834532516</v>
      </c>
      <c r="P31" s="1">
        <v>6751.956834532516</v>
      </c>
      <c r="Q31" s="1">
        <v>6751.956834532516</v>
      </c>
      <c r="R31" s="1">
        <v>6751.956834532516</v>
      </c>
      <c r="S31" s="1">
        <v>6751.956834532516</v>
      </c>
      <c r="T31" s="1">
        <v>6751.956834532516</v>
      </c>
      <c r="U31" s="1">
        <v>6751.956834532516</v>
      </c>
      <c r="V31" s="1">
        <v>6751.956834532516</v>
      </c>
      <c r="W31" s="1">
        <v>6751.956834532516</v>
      </c>
      <c r="X31" s="1">
        <v>6751.956834532516</v>
      </c>
      <c r="Y31" s="1">
        <v>6751.956834532516</v>
      </c>
      <c r="Z31" s="1">
        <v>6751.956834532516</v>
      </c>
      <c r="AA31" s="1">
        <v>6751.956834532516</v>
      </c>
      <c r="AB31" s="1">
        <v>6751.956834532516</v>
      </c>
      <c r="AC31" s="1">
        <v>6751.956834532516</v>
      </c>
      <c r="AD31" s="1">
        <v>6751.956834532516</v>
      </c>
      <c r="AE31" s="1">
        <v>6751.956834532516</v>
      </c>
      <c r="AF31" s="1">
        <v>6751.956834532516</v>
      </c>
      <c r="AG31" s="1">
        <v>6751.956834532516</v>
      </c>
      <c r="AH31" s="1">
        <v>6751.956834532516</v>
      </c>
      <c r="AI31" s="1">
        <v>6751.956834532516</v>
      </c>
      <c r="AJ31" s="1">
        <v>6751.956834532516</v>
      </c>
      <c r="AK31" s="1">
        <v>6751.956834532516</v>
      </c>
      <c r="AL31" s="1">
        <v>6751.956834532516</v>
      </c>
      <c r="AM31" s="1">
        <v>6751.956834532516</v>
      </c>
    </row>
    <row r="32" spans="1:39" x14ac:dyDescent="0.25">
      <c r="A32" s="21">
        <f ca="1">Exceedance!U32</f>
        <v>43678</v>
      </c>
      <c r="B32" s="273">
        <v>6751.956834532516</v>
      </c>
      <c r="C32" s="273">
        <v>6751.956834532516</v>
      </c>
      <c r="D32" s="273">
        <v>6751.956834532516</v>
      </c>
      <c r="E32" s="1">
        <v>6751.956834532516</v>
      </c>
      <c r="F32" s="1">
        <v>6751.956834532516</v>
      </c>
      <c r="G32" s="1">
        <v>6751.956834532516</v>
      </c>
      <c r="H32" s="1">
        <v>6751.956834532516</v>
      </c>
      <c r="I32" s="1">
        <v>6751.956834532516</v>
      </c>
      <c r="J32" s="1">
        <v>6751.956834532516</v>
      </c>
      <c r="K32" s="1">
        <v>6751.956834532516</v>
      </c>
      <c r="L32" s="1">
        <v>6751.956834532516</v>
      </c>
      <c r="M32" s="1">
        <v>6751.956834532516</v>
      </c>
      <c r="N32" s="1">
        <v>6751.956834532516</v>
      </c>
      <c r="O32" s="1">
        <v>6751.956834532516</v>
      </c>
      <c r="P32" s="1">
        <v>6751.956834532516</v>
      </c>
      <c r="Q32" s="1">
        <v>6751.956834532516</v>
      </c>
      <c r="R32" s="1">
        <v>6751.956834532516</v>
      </c>
      <c r="S32" s="1">
        <v>6751.956834532516</v>
      </c>
      <c r="T32" s="1">
        <v>6751.956834532516</v>
      </c>
      <c r="U32" s="1">
        <v>6751.956834532516</v>
      </c>
      <c r="V32" s="1">
        <v>6751.956834532516</v>
      </c>
      <c r="W32" s="1">
        <v>6751.956834532516</v>
      </c>
      <c r="X32" s="1">
        <v>6751.956834532516</v>
      </c>
      <c r="Y32" s="1">
        <v>6751.956834532516</v>
      </c>
      <c r="Z32" s="1">
        <v>6751.956834532516</v>
      </c>
      <c r="AA32" s="1">
        <v>6751.956834532516</v>
      </c>
      <c r="AB32" s="1">
        <v>6751.956834532516</v>
      </c>
      <c r="AC32" s="1">
        <v>6751.956834532516</v>
      </c>
      <c r="AD32" s="1">
        <v>6751.956834532516</v>
      </c>
      <c r="AE32" s="1">
        <v>6751.956834532516</v>
      </c>
      <c r="AF32" s="1">
        <v>6751.956834532516</v>
      </c>
      <c r="AG32" s="1">
        <v>6751.956834532516</v>
      </c>
      <c r="AH32" s="1">
        <v>6751.956834532516</v>
      </c>
      <c r="AI32" s="1">
        <v>6751.956834532516</v>
      </c>
      <c r="AJ32" s="1">
        <v>6751.956834532516</v>
      </c>
      <c r="AK32" s="1">
        <v>6751.956834532516</v>
      </c>
      <c r="AL32" s="1">
        <v>6751.956834532516</v>
      </c>
      <c r="AM32" s="1">
        <v>6751.956834532516</v>
      </c>
    </row>
    <row r="33" spans="1:39" x14ac:dyDescent="0.25">
      <c r="A33" s="21">
        <f ca="1">Exceedance!U33</f>
        <v>43709</v>
      </c>
      <c r="B33" s="273">
        <v>6751.956834532516</v>
      </c>
      <c r="C33" s="273">
        <v>6751.956834532516</v>
      </c>
      <c r="D33" s="273">
        <v>6751.956834532516</v>
      </c>
      <c r="E33" s="1">
        <v>6751.956834532516</v>
      </c>
      <c r="F33" s="1">
        <v>6751.956834532516</v>
      </c>
      <c r="G33" s="1">
        <v>6751.956834532516</v>
      </c>
      <c r="H33" s="1">
        <v>6751.956834532516</v>
      </c>
      <c r="I33" s="1">
        <v>6751.956834532516</v>
      </c>
      <c r="J33" s="1">
        <v>6751.956834532516</v>
      </c>
      <c r="K33" s="1">
        <v>6751.956834532516</v>
      </c>
      <c r="L33" s="1">
        <v>6751.956834532516</v>
      </c>
      <c r="M33" s="1">
        <v>6751.956834532516</v>
      </c>
      <c r="N33" s="1">
        <v>6751.956834532516</v>
      </c>
      <c r="O33" s="1">
        <v>6751.956834532516</v>
      </c>
      <c r="P33" s="1">
        <v>6751.956834532516</v>
      </c>
      <c r="Q33" s="1">
        <v>6751.956834532516</v>
      </c>
      <c r="R33" s="1">
        <v>6751.956834532516</v>
      </c>
      <c r="S33" s="1">
        <v>6751.956834532516</v>
      </c>
      <c r="T33" s="1">
        <v>6751.956834532516</v>
      </c>
      <c r="U33" s="1">
        <v>6751.956834532516</v>
      </c>
      <c r="V33" s="1">
        <v>6751.956834532516</v>
      </c>
      <c r="W33" s="1">
        <v>6751.956834532516</v>
      </c>
      <c r="X33" s="1">
        <v>6751.956834532516</v>
      </c>
      <c r="Y33" s="1">
        <v>6751.956834532516</v>
      </c>
      <c r="Z33" s="1">
        <v>6751.956834532516</v>
      </c>
      <c r="AA33" s="1">
        <v>6751.956834532516</v>
      </c>
      <c r="AB33" s="1">
        <v>6751.956834532516</v>
      </c>
      <c r="AC33" s="1">
        <v>6751.956834532516</v>
      </c>
      <c r="AD33" s="1">
        <v>6751.956834532516</v>
      </c>
      <c r="AE33" s="1">
        <v>6751.956834532516</v>
      </c>
      <c r="AF33" s="1">
        <v>6751.956834532516</v>
      </c>
      <c r="AG33" s="1">
        <v>6751.956834532516</v>
      </c>
      <c r="AH33" s="1">
        <v>6751.956834532516</v>
      </c>
      <c r="AI33" s="1">
        <v>6751.956834532516</v>
      </c>
      <c r="AJ33" s="1">
        <v>6751.956834532516</v>
      </c>
      <c r="AK33" s="1">
        <v>6751.956834532516</v>
      </c>
      <c r="AL33" s="1">
        <v>6751.956834532516</v>
      </c>
      <c r="AM33" s="1">
        <v>6751.956834532516</v>
      </c>
    </row>
    <row r="34" spans="1:39" x14ac:dyDescent="0.25">
      <c r="A34" s="21">
        <f ca="1">Exceedance!U34</f>
        <v>43739</v>
      </c>
      <c r="B34" s="273">
        <v>6751.956834532516</v>
      </c>
      <c r="C34" s="273">
        <v>6751.956834532516</v>
      </c>
      <c r="D34" s="273">
        <v>6751.956834532516</v>
      </c>
      <c r="E34" s="1">
        <v>6751.956834532516</v>
      </c>
      <c r="F34" s="1">
        <v>6751.956834532516</v>
      </c>
      <c r="G34" s="1">
        <v>6751.956834532516</v>
      </c>
      <c r="H34" s="1">
        <v>6751.956834532516</v>
      </c>
      <c r="I34" s="1">
        <v>6751.956834532516</v>
      </c>
      <c r="J34" s="1">
        <v>6751.956834532516</v>
      </c>
      <c r="K34" s="1">
        <v>6751.956834532516</v>
      </c>
      <c r="L34" s="1">
        <v>6751.956834532516</v>
      </c>
      <c r="M34" s="1">
        <v>6751.956834532516</v>
      </c>
      <c r="N34" s="1">
        <v>6751.956834532516</v>
      </c>
      <c r="O34" s="1">
        <v>6751.956834532516</v>
      </c>
      <c r="P34" s="1">
        <v>6751.956834532516</v>
      </c>
      <c r="Q34" s="1">
        <v>6751.956834532516</v>
      </c>
      <c r="R34" s="1">
        <v>6751.956834532516</v>
      </c>
      <c r="S34" s="1">
        <v>6751.956834532516</v>
      </c>
      <c r="T34" s="1">
        <v>6751.956834532516</v>
      </c>
      <c r="U34" s="1">
        <v>6751.956834532516</v>
      </c>
      <c r="V34" s="1">
        <v>6751.956834532516</v>
      </c>
      <c r="W34" s="1">
        <v>6751.956834532516</v>
      </c>
      <c r="X34" s="1">
        <v>6751.956834532516</v>
      </c>
      <c r="Y34" s="1">
        <v>6751.956834532516</v>
      </c>
      <c r="Z34" s="1">
        <v>6751.956834532516</v>
      </c>
      <c r="AA34" s="1">
        <v>6751.956834532516</v>
      </c>
      <c r="AB34" s="1">
        <v>6751.956834532516</v>
      </c>
      <c r="AC34" s="1">
        <v>6751.956834532516</v>
      </c>
      <c r="AD34" s="1">
        <v>6751.956834532516</v>
      </c>
      <c r="AE34" s="1">
        <v>6751.956834532516</v>
      </c>
      <c r="AF34" s="1">
        <v>6751.956834532516</v>
      </c>
      <c r="AG34" s="1">
        <v>6751.956834532516</v>
      </c>
      <c r="AH34" s="1">
        <v>6751.956834532516</v>
      </c>
      <c r="AI34" s="1">
        <v>6751.956834532516</v>
      </c>
      <c r="AJ34" s="1">
        <v>6751.956834532516</v>
      </c>
      <c r="AK34" s="1">
        <v>6751.956834532516</v>
      </c>
      <c r="AL34" s="1">
        <v>6751.956834532516</v>
      </c>
      <c r="AM34" s="1">
        <v>6751.956834532516</v>
      </c>
    </row>
    <row r="35" spans="1:39" x14ac:dyDescent="0.25">
      <c r="A35" s="21">
        <f ca="1">Exceedance!U35</f>
        <v>43770</v>
      </c>
      <c r="B35" s="273">
        <v>6751.956834532516</v>
      </c>
      <c r="C35" s="273">
        <v>6751.956834532516</v>
      </c>
      <c r="D35" s="273">
        <v>6751.956834532516</v>
      </c>
      <c r="E35" s="1">
        <v>6751.956834532516</v>
      </c>
      <c r="F35" s="1">
        <v>6751.956834532516</v>
      </c>
      <c r="G35" s="1">
        <v>6751.956834532516</v>
      </c>
      <c r="H35" s="1">
        <v>6751.956834532516</v>
      </c>
      <c r="I35" s="1">
        <v>6751.956834532516</v>
      </c>
      <c r="J35" s="1">
        <v>6751.956834532516</v>
      </c>
      <c r="K35" s="1">
        <v>6751.956834532516</v>
      </c>
      <c r="L35" s="1">
        <v>6751.956834532516</v>
      </c>
      <c r="M35" s="1">
        <v>6751.956834532516</v>
      </c>
      <c r="N35" s="1">
        <v>6751.956834532516</v>
      </c>
      <c r="O35" s="1">
        <v>6751.956834532516</v>
      </c>
      <c r="P35" s="1">
        <v>6751.956834532516</v>
      </c>
      <c r="Q35" s="1">
        <v>6751.956834532516</v>
      </c>
      <c r="R35" s="1">
        <v>6751.956834532516</v>
      </c>
      <c r="S35" s="1">
        <v>6751.956834532516</v>
      </c>
      <c r="T35" s="1">
        <v>6751.956834532516</v>
      </c>
      <c r="U35" s="1">
        <v>6751.956834532516</v>
      </c>
      <c r="V35" s="1">
        <v>6751.956834532516</v>
      </c>
      <c r="W35" s="1">
        <v>6751.956834532516</v>
      </c>
      <c r="X35" s="1">
        <v>6751.956834532516</v>
      </c>
      <c r="Y35" s="1">
        <v>6751.956834532516</v>
      </c>
      <c r="Z35" s="1">
        <v>6751.956834532516</v>
      </c>
      <c r="AA35" s="1">
        <v>6751.956834532516</v>
      </c>
      <c r="AB35" s="1">
        <v>6751.956834532516</v>
      </c>
      <c r="AC35" s="1">
        <v>6751.956834532516</v>
      </c>
      <c r="AD35" s="1">
        <v>6751.956834532516</v>
      </c>
      <c r="AE35" s="1">
        <v>6751.956834532516</v>
      </c>
      <c r="AF35" s="1">
        <v>6751.956834532516</v>
      </c>
      <c r="AG35" s="1">
        <v>6751.956834532516</v>
      </c>
      <c r="AH35" s="1">
        <v>6751.956834532516</v>
      </c>
      <c r="AI35" s="1">
        <v>6751.956834532516</v>
      </c>
      <c r="AJ35" s="1">
        <v>6751.956834532516</v>
      </c>
      <c r="AK35" s="1">
        <v>6751.956834532516</v>
      </c>
      <c r="AL35" s="1">
        <v>6751.956834532516</v>
      </c>
      <c r="AM35" s="1">
        <v>6751.956834532516</v>
      </c>
    </row>
    <row r="36" spans="1:39" x14ac:dyDescent="0.25">
      <c r="A36" s="21">
        <f ca="1">Exceedance!U36</f>
        <v>43800</v>
      </c>
      <c r="B36" s="273">
        <v>6751.956834532516</v>
      </c>
      <c r="C36" s="273">
        <v>6751.956834532516</v>
      </c>
      <c r="D36" s="273">
        <v>6751.956834532516</v>
      </c>
      <c r="E36" s="1">
        <v>6751.956834532516</v>
      </c>
      <c r="F36" s="1">
        <v>6751.956834532516</v>
      </c>
      <c r="G36" s="1">
        <v>6751.956834532516</v>
      </c>
      <c r="H36" s="1">
        <v>6751.956834532516</v>
      </c>
      <c r="I36" s="1">
        <v>6751.956834532516</v>
      </c>
      <c r="J36" s="1">
        <v>6751.956834532516</v>
      </c>
      <c r="K36" s="1">
        <v>6751.956834532516</v>
      </c>
      <c r="L36" s="1">
        <v>6751.956834532516</v>
      </c>
      <c r="M36" s="1">
        <v>6751.956834532516</v>
      </c>
      <c r="N36" s="1">
        <v>6751.956834532516</v>
      </c>
      <c r="O36" s="1">
        <v>6751.956834532516</v>
      </c>
      <c r="P36" s="1">
        <v>6751.956834532516</v>
      </c>
      <c r="Q36" s="1">
        <v>6751.956834532516</v>
      </c>
      <c r="R36" s="1">
        <v>6751.956834532516</v>
      </c>
      <c r="S36" s="1">
        <v>6751.956834532516</v>
      </c>
      <c r="T36" s="1">
        <v>6751.956834532516</v>
      </c>
      <c r="U36" s="1">
        <v>6751.956834532516</v>
      </c>
      <c r="V36" s="1">
        <v>6751.956834532516</v>
      </c>
      <c r="W36" s="1">
        <v>6751.956834532516</v>
      </c>
      <c r="X36" s="1">
        <v>6751.956834532516</v>
      </c>
      <c r="Y36" s="1">
        <v>6751.956834532516</v>
      </c>
      <c r="Z36" s="1">
        <v>6751.956834532516</v>
      </c>
      <c r="AA36" s="1">
        <v>6751.956834532516</v>
      </c>
      <c r="AB36" s="1">
        <v>6751.956834532516</v>
      </c>
      <c r="AC36" s="1">
        <v>6751.956834532516</v>
      </c>
      <c r="AD36" s="1">
        <v>6751.956834532516</v>
      </c>
      <c r="AE36" s="1">
        <v>6751.956834532516</v>
      </c>
      <c r="AF36" s="1">
        <v>6751.956834532516</v>
      </c>
      <c r="AG36" s="1">
        <v>6751.956834532516</v>
      </c>
      <c r="AH36" s="1">
        <v>6751.956834532516</v>
      </c>
      <c r="AI36" s="1">
        <v>6751.956834532516</v>
      </c>
      <c r="AJ36" s="1">
        <v>6751.956834532516</v>
      </c>
      <c r="AK36" s="1">
        <v>6751.956834532516</v>
      </c>
      <c r="AL36" s="1">
        <v>6751.956834532516</v>
      </c>
      <c r="AM36" s="1">
        <v>6751.956834532516</v>
      </c>
    </row>
    <row r="37" spans="1:39" x14ac:dyDescent="0.25">
      <c r="A37" s="21">
        <f ca="1">Exceedance!U37</f>
        <v>43831</v>
      </c>
      <c r="B37" s="254">
        <v>6751.956834532516</v>
      </c>
      <c r="C37" s="254">
        <v>6751.956834532516</v>
      </c>
      <c r="D37" s="254">
        <v>6751.956834532516</v>
      </c>
      <c r="E37" s="1">
        <v>6751.956834532516</v>
      </c>
      <c r="F37" s="1">
        <v>6751.956834532516</v>
      </c>
      <c r="G37" s="1">
        <v>6751.956834532516</v>
      </c>
      <c r="H37" s="1">
        <v>6751.956834532516</v>
      </c>
      <c r="I37" s="1">
        <v>6751.956834532516</v>
      </c>
      <c r="J37" s="1">
        <v>6751.956834532516</v>
      </c>
      <c r="K37" s="1">
        <v>6751.956834532516</v>
      </c>
      <c r="L37" s="1">
        <v>6751.956834532516</v>
      </c>
      <c r="M37" s="1">
        <v>6751.956834532516</v>
      </c>
      <c r="N37" s="1">
        <v>6751.956834532516</v>
      </c>
      <c r="O37" s="1">
        <v>6751.956834532516</v>
      </c>
      <c r="P37" s="1">
        <v>6751.956834532516</v>
      </c>
      <c r="Q37" s="1">
        <v>6751.956834532516</v>
      </c>
      <c r="R37" s="1">
        <v>6751.956834532516</v>
      </c>
      <c r="S37" s="1">
        <v>6751.956834532516</v>
      </c>
      <c r="T37" s="1">
        <v>6751.956834532516</v>
      </c>
      <c r="U37" s="1">
        <v>6751.956834532516</v>
      </c>
      <c r="V37" s="1">
        <v>6751.956834532516</v>
      </c>
      <c r="W37" s="1">
        <v>6751.956834532516</v>
      </c>
      <c r="X37" s="1">
        <v>6751.956834532516</v>
      </c>
      <c r="Y37" s="1">
        <v>6751.956834532516</v>
      </c>
      <c r="Z37" s="1">
        <v>6751.956834532516</v>
      </c>
      <c r="AA37" s="1">
        <v>6751.956834532516</v>
      </c>
      <c r="AB37" s="1">
        <v>6751.956834532516</v>
      </c>
      <c r="AC37" s="1">
        <v>6751.956834532516</v>
      </c>
      <c r="AD37" s="1">
        <v>6751.956834532516</v>
      </c>
      <c r="AE37" s="1">
        <v>6751.956834532516</v>
      </c>
      <c r="AF37" s="1">
        <v>6751.956834532516</v>
      </c>
      <c r="AG37" s="1">
        <v>6751.956834532516</v>
      </c>
      <c r="AH37" s="1">
        <v>6751.956834532516</v>
      </c>
      <c r="AI37" s="1">
        <v>6751.956834532516</v>
      </c>
      <c r="AJ37" s="1">
        <v>6751.956834532516</v>
      </c>
      <c r="AK37" s="1">
        <v>6751.956834532516</v>
      </c>
      <c r="AL37" s="1">
        <v>6751.956834532516</v>
      </c>
      <c r="AM37" s="1">
        <v>6751.956834532516</v>
      </c>
    </row>
    <row r="38" spans="1:39" x14ac:dyDescent="0.25">
      <c r="A38" s="21">
        <f ca="1">Exceedance!U38</f>
        <v>43862</v>
      </c>
      <c r="B38" s="254">
        <v>6751.956834532516</v>
      </c>
      <c r="C38" s="254">
        <v>6751.956834532516</v>
      </c>
      <c r="D38" s="254">
        <v>6751.956834532516</v>
      </c>
      <c r="E38" s="1">
        <v>6751.956834532516</v>
      </c>
      <c r="F38" s="1">
        <v>6751.956834532516</v>
      </c>
      <c r="G38" s="1">
        <v>6751.956834532516</v>
      </c>
      <c r="H38" s="1">
        <v>6751.956834532516</v>
      </c>
      <c r="I38" s="1">
        <v>6751.956834532516</v>
      </c>
      <c r="J38" s="1">
        <v>6751.956834532516</v>
      </c>
      <c r="K38" s="1">
        <v>6751.956834532516</v>
      </c>
      <c r="L38" s="1">
        <v>6751.956834532516</v>
      </c>
      <c r="M38" s="1">
        <v>6751.956834532516</v>
      </c>
      <c r="N38" s="1">
        <v>6751.956834532516</v>
      </c>
      <c r="O38" s="1">
        <v>6751.956834532516</v>
      </c>
      <c r="P38" s="1">
        <v>6751.956834532516</v>
      </c>
      <c r="Q38" s="1">
        <v>6751.956834532516</v>
      </c>
      <c r="R38" s="1">
        <v>6751.956834532516</v>
      </c>
      <c r="S38" s="1">
        <v>6751.956834532516</v>
      </c>
      <c r="T38" s="1">
        <v>6751.956834532516</v>
      </c>
      <c r="U38" s="1">
        <v>6751.956834532516</v>
      </c>
      <c r="V38" s="1">
        <v>6751.956834532516</v>
      </c>
      <c r="W38" s="1">
        <v>6751.956834532516</v>
      </c>
      <c r="X38" s="1">
        <v>6751.956834532516</v>
      </c>
      <c r="Y38" s="1">
        <v>6751.956834532516</v>
      </c>
      <c r="Z38" s="1">
        <v>6751.956834532516</v>
      </c>
      <c r="AA38" s="1">
        <v>6751.956834532516</v>
      </c>
      <c r="AB38" s="1">
        <v>6751.956834532516</v>
      </c>
      <c r="AC38" s="1">
        <v>6751.956834532516</v>
      </c>
      <c r="AD38" s="1">
        <v>6751.956834532516</v>
      </c>
      <c r="AE38" s="1">
        <v>6751.956834532516</v>
      </c>
      <c r="AF38" s="1">
        <v>6751.956834532516</v>
      </c>
      <c r="AG38" s="1">
        <v>6751.956834532516</v>
      </c>
      <c r="AH38" s="1">
        <v>6751.956834532516</v>
      </c>
      <c r="AI38" s="1">
        <v>6751.956834532516</v>
      </c>
      <c r="AJ38" s="1">
        <v>6751.956834532516</v>
      </c>
      <c r="AK38" s="1">
        <v>6751.956834532516</v>
      </c>
      <c r="AL38" s="1">
        <v>6751.956834532516</v>
      </c>
      <c r="AM38" s="1">
        <v>6751.956834532516</v>
      </c>
    </row>
    <row r="39" spans="1:39" x14ac:dyDescent="0.25">
      <c r="A39" s="21">
        <f ca="1">Exceedance!U39</f>
        <v>43891</v>
      </c>
      <c r="B39" s="254">
        <v>6751.956834532516</v>
      </c>
      <c r="C39" s="254">
        <v>6751.956834532516</v>
      </c>
      <c r="D39" s="254">
        <v>6751.956834532516</v>
      </c>
      <c r="E39" s="1">
        <v>6751.956834532516</v>
      </c>
      <c r="F39" s="1">
        <v>6751.956834532516</v>
      </c>
      <c r="G39" s="1">
        <v>6751.956834532516</v>
      </c>
      <c r="H39" s="1">
        <v>6751.956834532516</v>
      </c>
      <c r="I39" s="1">
        <v>6751.956834532516</v>
      </c>
      <c r="J39" s="1">
        <v>6751.956834532516</v>
      </c>
      <c r="K39" s="1">
        <v>6751.956834532516</v>
      </c>
      <c r="L39" s="1">
        <v>6751.956834532516</v>
      </c>
      <c r="M39" s="1">
        <v>6751.956834532516</v>
      </c>
      <c r="N39" s="1">
        <v>6751.956834532516</v>
      </c>
      <c r="O39" s="1">
        <v>6751.956834532516</v>
      </c>
      <c r="P39" s="1">
        <v>6751.956834532516</v>
      </c>
      <c r="Q39" s="1">
        <v>6751.956834532516</v>
      </c>
      <c r="R39" s="1">
        <v>6751.956834532516</v>
      </c>
      <c r="S39" s="1">
        <v>6751.956834532516</v>
      </c>
      <c r="T39" s="1">
        <v>6751.956834532516</v>
      </c>
      <c r="U39" s="1">
        <v>6751.956834532516</v>
      </c>
      <c r="V39" s="1">
        <v>6751.956834532516</v>
      </c>
      <c r="W39" s="1">
        <v>6751.956834532516</v>
      </c>
      <c r="X39" s="1">
        <v>6751.956834532516</v>
      </c>
      <c r="Y39" s="1">
        <v>6751.956834532516</v>
      </c>
      <c r="Z39" s="1">
        <v>6751.956834532516</v>
      </c>
      <c r="AA39" s="1">
        <v>6751.956834532516</v>
      </c>
      <c r="AB39" s="1">
        <v>6751.956834532516</v>
      </c>
      <c r="AC39" s="1">
        <v>6751.956834532516</v>
      </c>
      <c r="AD39" s="1">
        <v>6751.956834532516</v>
      </c>
      <c r="AE39" s="1">
        <v>6751.956834532516</v>
      </c>
      <c r="AF39" s="1">
        <v>6751.956834532516</v>
      </c>
      <c r="AG39" s="1">
        <v>6751.956834532516</v>
      </c>
      <c r="AH39" s="1">
        <v>6751.956834532516</v>
      </c>
      <c r="AI39" s="1">
        <v>6751.956834532516</v>
      </c>
      <c r="AJ39" s="1">
        <v>6751.956834532516</v>
      </c>
      <c r="AK39" s="1">
        <v>6751.956834532516</v>
      </c>
      <c r="AL39" s="1">
        <v>6751.956834532516</v>
      </c>
      <c r="AM39" s="1">
        <v>6751.956834532516</v>
      </c>
    </row>
    <row r="40" spans="1:39" x14ac:dyDescent="0.25">
      <c r="A40" s="21">
        <f ca="1">Exceedance!U40</f>
        <v>43922</v>
      </c>
      <c r="B40" s="254">
        <v>6751.956834532516</v>
      </c>
      <c r="C40" s="254">
        <v>6751.956834532516</v>
      </c>
      <c r="D40" s="254">
        <v>6751.956834532516</v>
      </c>
      <c r="E40" s="1">
        <v>6751.956834532516</v>
      </c>
      <c r="F40" s="1">
        <v>6751.956834532516</v>
      </c>
      <c r="G40" s="1">
        <v>6751.956834532516</v>
      </c>
      <c r="H40" s="1">
        <v>6751.956834532516</v>
      </c>
      <c r="I40" s="1">
        <v>6751.956834532516</v>
      </c>
      <c r="J40" s="1">
        <v>6751.956834532516</v>
      </c>
      <c r="K40" s="1">
        <v>6751.956834532516</v>
      </c>
      <c r="L40" s="1">
        <v>6751.956834532516</v>
      </c>
      <c r="M40" s="1">
        <v>6751.956834532516</v>
      </c>
      <c r="N40" s="1">
        <v>6751.956834532516</v>
      </c>
      <c r="O40" s="1">
        <v>6751.956834532516</v>
      </c>
      <c r="P40" s="1">
        <v>6751.956834532516</v>
      </c>
      <c r="Q40" s="1">
        <v>6751.956834532516</v>
      </c>
      <c r="R40" s="1">
        <v>6751.956834532516</v>
      </c>
      <c r="S40" s="1">
        <v>6751.956834532516</v>
      </c>
      <c r="T40" s="1">
        <v>6751.956834532516</v>
      </c>
      <c r="U40" s="1">
        <v>6751.956834532516</v>
      </c>
      <c r="V40" s="1">
        <v>6751.956834532516</v>
      </c>
      <c r="W40" s="1">
        <v>6751.956834532516</v>
      </c>
      <c r="X40" s="1">
        <v>6751.956834532516</v>
      </c>
      <c r="Y40" s="1">
        <v>6751.956834532516</v>
      </c>
      <c r="Z40" s="1">
        <v>6751.956834532516</v>
      </c>
      <c r="AA40" s="1">
        <v>6751.956834532516</v>
      </c>
      <c r="AB40" s="1">
        <v>6751.956834532516</v>
      </c>
      <c r="AC40" s="1">
        <v>6751.956834532516</v>
      </c>
      <c r="AD40" s="1">
        <v>6751.956834532516</v>
      </c>
      <c r="AE40" s="1">
        <v>6751.956834532516</v>
      </c>
      <c r="AF40" s="1">
        <v>6751.956834532516</v>
      </c>
      <c r="AG40" s="1">
        <v>6751.956834532516</v>
      </c>
      <c r="AH40" s="1">
        <v>6751.956834532516</v>
      </c>
      <c r="AI40" s="1">
        <v>6751.956834532516</v>
      </c>
      <c r="AJ40" s="1">
        <v>6751.956834532516</v>
      </c>
      <c r="AK40" s="1">
        <v>6751.956834532516</v>
      </c>
      <c r="AL40" s="1">
        <v>6751.956834532516</v>
      </c>
      <c r="AM40" s="1">
        <v>6751.956834532516</v>
      </c>
    </row>
    <row r="41" spans="1:39" x14ac:dyDescent="0.25">
      <c r="A41" s="21">
        <f ca="1">Exceedance!U41</f>
        <v>43952</v>
      </c>
      <c r="B41" s="254">
        <v>6751.956834532516</v>
      </c>
      <c r="C41" s="254">
        <v>6751.956834532516</v>
      </c>
      <c r="D41" s="254">
        <v>6751.956834532516</v>
      </c>
      <c r="E41" s="1">
        <v>6751.956834532516</v>
      </c>
      <c r="F41" s="1">
        <v>6751.956834532516</v>
      </c>
      <c r="G41" s="1">
        <v>6751.956834532516</v>
      </c>
      <c r="H41" s="1">
        <v>6751.956834532516</v>
      </c>
      <c r="I41" s="1">
        <v>6751.956834532516</v>
      </c>
      <c r="J41" s="1">
        <v>6751.956834532516</v>
      </c>
      <c r="K41" s="1">
        <v>6751.956834532516</v>
      </c>
      <c r="L41" s="1">
        <v>6751.956834532516</v>
      </c>
      <c r="M41" s="1">
        <v>6751.956834532516</v>
      </c>
      <c r="N41" s="1">
        <v>6751.956834532516</v>
      </c>
      <c r="O41" s="1">
        <v>6751.956834532516</v>
      </c>
      <c r="P41" s="1">
        <v>6751.956834532516</v>
      </c>
      <c r="Q41" s="1">
        <v>6751.956834532516</v>
      </c>
      <c r="R41" s="1">
        <v>6751.956834532516</v>
      </c>
      <c r="S41" s="1">
        <v>6751.956834532516</v>
      </c>
      <c r="T41" s="1">
        <v>6751.956834532516</v>
      </c>
      <c r="U41" s="1">
        <v>6751.956834532516</v>
      </c>
      <c r="V41" s="1">
        <v>6751.956834532516</v>
      </c>
      <c r="W41" s="1">
        <v>6751.956834532516</v>
      </c>
      <c r="X41" s="1">
        <v>6751.956834532516</v>
      </c>
      <c r="Y41" s="1">
        <v>6751.956834532516</v>
      </c>
      <c r="Z41" s="1">
        <v>6751.956834532516</v>
      </c>
      <c r="AA41" s="1">
        <v>6751.956834532516</v>
      </c>
      <c r="AB41" s="1">
        <v>6751.956834532516</v>
      </c>
      <c r="AC41" s="1">
        <v>6751.956834532516</v>
      </c>
      <c r="AD41" s="1">
        <v>6751.956834532516</v>
      </c>
      <c r="AE41" s="1">
        <v>6751.956834532516</v>
      </c>
      <c r="AF41" s="1">
        <v>6751.956834532516</v>
      </c>
      <c r="AG41" s="1">
        <v>6751.956834532516</v>
      </c>
      <c r="AH41" s="1">
        <v>6751.956834532516</v>
      </c>
      <c r="AI41" s="1">
        <v>6751.956834532516</v>
      </c>
      <c r="AJ41" s="1">
        <v>6751.956834532516</v>
      </c>
      <c r="AK41" s="1">
        <v>6751.956834532516</v>
      </c>
      <c r="AL41" s="1">
        <v>6751.956834532516</v>
      </c>
      <c r="AM41" s="1">
        <v>6751.956834532516</v>
      </c>
    </row>
    <row r="42" spans="1:39" x14ac:dyDescent="0.25">
      <c r="A42" s="21">
        <f ca="1">Exceedance!U42</f>
        <v>43983</v>
      </c>
      <c r="B42" s="254">
        <v>6751.956834532516</v>
      </c>
      <c r="C42" s="254">
        <v>6751.956834532516</v>
      </c>
      <c r="D42" s="254">
        <v>6751.956834532516</v>
      </c>
      <c r="E42" s="1">
        <v>6751.956834532516</v>
      </c>
      <c r="F42" s="1">
        <v>6751.956834532516</v>
      </c>
      <c r="G42" s="1">
        <v>6751.956834532516</v>
      </c>
      <c r="H42" s="1">
        <v>6751.956834532516</v>
      </c>
      <c r="I42" s="1">
        <v>6751.956834532516</v>
      </c>
      <c r="J42" s="1">
        <v>6751.956834532516</v>
      </c>
      <c r="K42" s="1">
        <v>6751.956834532516</v>
      </c>
      <c r="L42" s="1">
        <v>6751.956834532516</v>
      </c>
      <c r="M42" s="1">
        <v>6751.956834532516</v>
      </c>
      <c r="N42" s="1">
        <v>6751.956834532516</v>
      </c>
      <c r="O42" s="1">
        <v>6751.956834532516</v>
      </c>
      <c r="P42" s="1">
        <v>6751.956834532516</v>
      </c>
      <c r="Q42" s="1">
        <v>6751.956834532516</v>
      </c>
      <c r="R42" s="1">
        <v>6751.956834532516</v>
      </c>
      <c r="S42" s="1">
        <v>6751.956834532516</v>
      </c>
      <c r="T42" s="1">
        <v>6751.956834532516</v>
      </c>
      <c r="U42" s="1">
        <v>6751.956834532516</v>
      </c>
      <c r="V42" s="1">
        <v>6751.956834532516</v>
      </c>
      <c r="W42" s="1">
        <v>6751.956834532516</v>
      </c>
      <c r="X42" s="1">
        <v>6751.956834532516</v>
      </c>
      <c r="Y42" s="1">
        <v>6751.956834532516</v>
      </c>
      <c r="Z42" s="1">
        <v>6751.956834532516</v>
      </c>
      <c r="AA42" s="1">
        <v>6751.956834532516</v>
      </c>
      <c r="AB42" s="1">
        <v>6751.956834532516</v>
      </c>
      <c r="AC42" s="1">
        <v>6751.956834532516</v>
      </c>
      <c r="AD42" s="1">
        <v>6751.956834532516</v>
      </c>
      <c r="AE42" s="1">
        <v>6751.956834532516</v>
      </c>
      <c r="AF42" s="1">
        <v>6751.956834532516</v>
      </c>
      <c r="AG42" s="1">
        <v>6751.956834532516</v>
      </c>
      <c r="AH42" s="1">
        <v>6751.956834532516</v>
      </c>
      <c r="AI42" s="1">
        <v>6751.956834532516</v>
      </c>
      <c r="AJ42" s="1">
        <v>6751.956834532516</v>
      </c>
      <c r="AK42" s="1">
        <v>6751.956834532516</v>
      </c>
      <c r="AL42" s="1">
        <v>6751.956834532516</v>
      </c>
      <c r="AM42" s="1">
        <v>6751.956834532516</v>
      </c>
    </row>
    <row r="43" spans="1:39" x14ac:dyDescent="0.25">
      <c r="A43" s="21">
        <f ca="1">Exceedance!U43</f>
        <v>44013</v>
      </c>
      <c r="B43" s="254">
        <v>6751.956834532516</v>
      </c>
      <c r="C43" s="254">
        <v>6751.956834532516</v>
      </c>
      <c r="D43" s="254">
        <v>6751.956834532516</v>
      </c>
      <c r="E43" s="1">
        <v>6751.956834532516</v>
      </c>
      <c r="F43" s="1">
        <v>6751.956834532516</v>
      </c>
      <c r="G43" s="1">
        <v>6751.956834532516</v>
      </c>
      <c r="H43" s="1">
        <v>6751.956834532516</v>
      </c>
      <c r="I43" s="1">
        <v>6751.956834532516</v>
      </c>
      <c r="J43" s="1">
        <v>6751.956834532516</v>
      </c>
      <c r="K43" s="1">
        <v>6751.956834532516</v>
      </c>
      <c r="L43" s="1">
        <v>6751.956834532516</v>
      </c>
      <c r="M43" s="1">
        <v>6751.956834532516</v>
      </c>
      <c r="N43" s="1">
        <v>6751.956834532516</v>
      </c>
      <c r="O43" s="1">
        <v>6751.956834532516</v>
      </c>
      <c r="P43" s="1">
        <v>6751.956834532516</v>
      </c>
      <c r="Q43" s="1">
        <v>6751.956834532516</v>
      </c>
      <c r="R43" s="1">
        <v>6751.956834532516</v>
      </c>
      <c r="S43" s="1">
        <v>6751.956834532516</v>
      </c>
      <c r="T43" s="1">
        <v>6751.956834532516</v>
      </c>
      <c r="U43" s="1">
        <v>6751.956834532516</v>
      </c>
      <c r="V43" s="1">
        <v>6751.956834532516</v>
      </c>
      <c r="W43" s="1">
        <v>6751.956834532516</v>
      </c>
      <c r="X43" s="1">
        <v>6751.956834532516</v>
      </c>
      <c r="Y43" s="1">
        <v>6751.956834532516</v>
      </c>
      <c r="Z43" s="1">
        <v>6751.956834532516</v>
      </c>
      <c r="AA43" s="1">
        <v>6751.956834532516</v>
      </c>
      <c r="AB43" s="1">
        <v>6751.956834532516</v>
      </c>
      <c r="AC43" s="1">
        <v>6751.956834532516</v>
      </c>
      <c r="AD43" s="1">
        <v>6751.956834532516</v>
      </c>
      <c r="AE43" s="1">
        <v>6751.956834532516</v>
      </c>
      <c r="AF43" s="1">
        <v>6751.956834532516</v>
      </c>
      <c r="AG43" s="1">
        <v>6751.956834532516</v>
      </c>
      <c r="AH43" s="1">
        <v>6751.956834532516</v>
      </c>
      <c r="AI43" s="1">
        <v>6751.956834532516</v>
      </c>
      <c r="AJ43" s="1">
        <v>6751.956834532516</v>
      </c>
      <c r="AK43" s="1">
        <v>6751.956834532516</v>
      </c>
      <c r="AL43" s="1">
        <v>6751.956834532516</v>
      </c>
      <c r="AM43" s="1">
        <v>6751.956834532516</v>
      </c>
    </row>
    <row r="44" spans="1:39" x14ac:dyDescent="0.25">
      <c r="A44" s="21">
        <f ca="1">Exceedance!U44</f>
        <v>44044</v>
      </c>
      <c r="B44" s="254">
        <v>6751.956834532516</v>
      </c>
      <c r="C44" s="254">
        <v>6751.956834532516</v>
      </c>
      <c r="D44" s="254">
        <v>6751.956834532516</v>
      </c>
      <c r="E44" s="1">
        <v>6751.956834532516</v>
      </c>
      <c r="F44" s="1">
        <v>6751.956834532516</v>
      </c>
      <c r="G44" s="1">
        <v>6751.956834532516</v>
      </c>
      <c r="H44" s="1">
        <v>6751.956834532516</v>
      </c>
      <c r="I44" s="1">
        <v>6751.956834532516</v>
      </c>
      <c r="J44" s="1">
        <v>6751.956834532516</v>
      </c>
      <c r="K44" s="1">
        <v>6751.956834532516</v>
      </c>
      <c r="L44" s="1">
        <v>6751.956834532516</v>
      </c>
      <c r="M44" s="1">
        <v>6751.956834532516</v>
      </c>
      <c r="N44" s="1">
        <v>6751.956834532516</v>
      </c>
      <c r="O44" s="1">
        <v>6751.956834532516</v>
      </c>
      <c r="P44" s="1">
        <v>6751.956834532516</v>
      </c>
      <c r="Q44" s="1">
        <v>6751.956834532516</v>
      </c>
      <c r="R44" s="1">
        <v>6751.956834532516</v>
      </c>
      <c r="S44" s="1">
        <v>6751.956834532516</v>
      </c>
      <c r="T44" s="1">
        <v>6751.956834532516</v>
      </c>
      <c r="U44" s="1">
        <v>6751.956834532516</v>
      </c>
      <c r="V44" s="1">
        <v>6751.956834532516</v>
      </c>
      <c r="W44" s="1">
        <v>6751.956834532516</v>
      </c>
      <c r="X44" s="1">
        <v>6751.956834532516</v>
      </c>
      <c r="Y44" s="1">
        <v>6751.956834532516</v>
      </c>
      <c r="Z44" s="1">
        <v>6751.956834532516</v>
      </c>
      <c r="AA44" s="1">
        <v>6751.956834532516</v>
      </c>
      <c r="AB44" s="1">
        <v>6751.956834532516</v>
      </c>
      <c r="AC44" s="1">
        <v>6751.956834532516</v>
      </c>
      <c r="AD44" s="1">
        <v>6751.956834532516</v>
      </c>
      <c r="AE44" s="1">
        <v>6751.956834532516</v>
      </c>
      <c r="AF44" s="1">
        <v>6751.956834532516</v>
      </c>
      <c r="AG44" s="1">
        <v>6751.956834532516</v>
      </c>
      <c r="AH44" s="1">
        <v>6751.956834532516</v>
      </c>
      <c r="AI44" s="1">
        <v>6751.956834532516</v>
      </c>
      <c r="AJ44" s="1">
        <v>6751.956834532516</v>
      </c>
      <c r="AK44" s="1">
        <v>6751.956834532516</v>
      </c>
      <c r="AL44" s="1">
        <v>6751.956834532516</v>
      </c>
      <c r="AM44" s="1">
        <v>6751.956834532516</v>
      </c>
    </row>
    <row r="45" spans="1:39" x14ac:dyDescent="0.25">
      <c r="A45" s="21">
        <f ca="1">Exceedance!U45</f>
        <v>44075</v>
      </c>
      <c r="B45" s="254">
        <v>6751.956834532516</v>
      </c>
      <c r="C45" s="254">
        <v>6751.956834532516</v>
      </c>
      <c r="D45" s="254">
        <v>6751.956834532516</v>
      </c>
      <c r="E45" s="1">
        <v>6751.956834532516</v>
      </c>
      <c r="F45" s="1">
        <v>6751.956834532516</v>
      </c>
      <c r="G45" s="1">
        <v>6751.956834532516</v>
      </c>
      <c r="H45" s="1">
        <v>6751.956834532516</v>
      </c>
      <c r="I45" s="1">
        <v>6751.956834532516</v>
      </c>
      <c r="J45" s="1">
        <v>6751.956834532516</v>
      </c>
      <c r="K45" s="1">
        <v>6751.956834532516</v>
      </c>
      <c r="L45" s="1">
        <v>6751.956834532516</v>
      </c>
      <c r="M45" s="1">
        <v>6751.956834532516</v>
      </c>
      <c r="N45" s="1">
        <v>6751.956834532516</v>
      </c>
      <c r="O45" s="1">
        <v>6751.956834532516</v>
      </c>
      <c r="P45" s="1">
        <v>6751.956834532516</v>
      </c>
      <c r="Q45" s="1">
        <v>6751.956834532516</v>
      </c>
      <c r="R45" s="1">
        <v>6751.956834532516</v>
      </c>
      <c r="S45" s="1">
        <v>6751.956834532516</v>
      </c>
      <c r="T45" s="1">
        <v>6751.956834532516</v>
      </c>
      <c r="U45" s="1">
        <v>6751.956834532516</v>
      </c>
      <c r="V45" s="1">
        <v>6751.956834532516</v>
      </c>
      <c r="W45" s="1">
        <v>6751.956834532516</v>
      </c>
      <c r="X45" s="1">
        <v>6751.956834532516</v>
      </c>
      <c r="Y45" s="1">
        <v>6751.956834532516</v>
      </c>
      <c r="Z45" s="1">
        <v>6751.956834532516</v>
      </c>
      <c r="AA45" s="1">
        <v>6751.956834532516</v>
      </c>
      <c r="AB45" s="1">
        <v>6751.956834532516</v>
      </c>
      <c r="AC45" s="1">
        <v>6751.956834532516</v>
      </c>
      <c r="AD45" s="1">
        <v>6751.956834532516</v>
      </c>
      <c r="AE45" s="1">
        <v>6751.956834532516</v>
      </c>
      <c r="AF45" s="1">
        <v>6751.956834532516</v>
      </c>
      <c r="AG45" s="1">
        <v>6751.956834532516</v>
      </c>
      <c r="AH45" s="1">
        <v>6751.956834532516</v>
      </c>
      <c r="AI45" s="1">
        <v>6751.956834532516</v>
      </c>
      <c r="AJ45" s="1">
        <v>6751.956834532516</v>
      </c>
      <c r="AK45" s="1">
        <v>6751.956834532516</v>
      </c>
      <c r="AL45" s="1">
        <v>6751.956834532516</v>
      </c>
      <c r="AM45" s="1">
        <v>6751.956834532516</v>
      </c>
    </row>
    <row r="46" spans="1:39" x14ac:dyDescent="0.25">
      <c r="A46" s="21">
        <f ca="1">Exceedance!U46</f>
        <v>44105</v>
      </c>
      <c r="B46" s="254">
        <v>6751.956834532516</v>
      </c>
      <c r="C46" s="254">
        <v>6751.956834532516</v>
      </c>
      <c r="D46" s="254">
        <v>6751.956834532516</v>
      </c>
      <c r="E46" s="1">
        <v>6751.956834532516</v>
      </c>
      <c r="F46" s="1">
        <v>6751.956834532516</v>
      </c>
      <c r="G46" s="1">
        <v>6751.956834532516</v>
      </c>
      <c r="H46" s="1">
        <v>6751.956834532516</v>
      </c>
      <c r="I46" s="1">
        <v>6751.956834532516</v>
      </c>
      <c r="J46" s="1">
        <v>6751.956834532516</v>
      </c>
      <c r="K46" s="1">
        <v>6751.956834532516</v>
      </c>
      <c r="L46" s="1">
        <v>6751.956834532516</v>
      </c>
      <c r="M46" s="1">
        <v>6751.956834532516</v>
      </c>
      <c r="N46" s="1">
        <v>6751.956834532516</v>
      </c>
      <c r="O46" s="1">
        <v>6751.956834532516</v>
      </c>
      <c r="P46" s="1">
        <v>6751.956834532516</v>
      </c>
      <c r="Q46" s="1">
        <v>6751.956834532516</v>
      </c>
      <c r="R46" s="1">
        <v>6751.956834532516</v>
      </c>
      <c r="S46" s="1">
        <v>6751.956834532516</v>
      </c>
      <c r="T46" s="1">
        <v>6751.956834532516</v>
      </c>
      <c r="U46" s="1">
        <v>6751.956834532516</v>
      </c>
      <c r="V46" s="1">
        <v>6751.956834532516</v>
      </c>
      <c r="W46" s="1">
        <v>6751.956834532516</v>
      </c>
      <c r="X46" s="1">
        <v>6751.956834532516</v>
      </c>
      <c r="Y46" s="1">
        <v>6751.956834532516</v>
      </c>
      <c r="Z46" s="1">
        <v>6751.956834532516</v>
      </c>
      <c r="AA46" s="1">
        <v>6751.956834532516</v>
      </c>
      <c r="AB46" s="1">
        <v>6751.956834532516</v>
      </c>
      <c r="AC46" s="1">
        <v>6751.956834532516</v>
      </c>
      <c r="AD46" s="1">
        <v>6751.956834532516</v>
      </c>
      <c r="AE46" s="1">
        <v>6751.956834532516</v>
      </c>
      <c r="AF46" s="1">
        <v>6751.956834532516</v>
      </c>
      <c r="AG46" s="1">
        <v>6751.956834532516</v>
      </c>
      <c r="AH46" s="1">
        <v>6751.956834532516</v>
      </c>
      <c r="AI46" s="1">
        <v>6751.956834532516</v>
      </c>
      <c r="AJ46" s="1">
        <v>6751.956834532516</v>
      </c>
      <c r="AK46" s="1">
        <v>6751.956834532516</v>
      </c>
      <c r="AL46" s="1">
        <v>6751.956834532516</v>
      </c>
      <c r="AM46" s="1">
        <v>6751.956834532516</v>
      </c>
    </row>
    <row r="47" spans="1:39" x14ac:dyDescent="0.25">
      <c r="A47" s="21">
        <f ca="1">Exceedance!U47</f>
        <v>44136</v>
      </c>
      <c r="B47" s="254">
        <v>6751.956834532516</v>
      </c>
      <c r="C47" s="254">
        <v>6751.956834532516</v>
      </c>
      <c r="D47" s="254">
        <v>6751.956834532516</v>
      </c>
      <c r="E47" s="1">
        <v>6751.956834532516</v>
      </c>
      <c r="F47" s="1">
        <v>6751.956834532516</v>
      </c>
      <c r="G47" s="1">
        <v>6751.956834532516</v>
      </c>
      <c r="H47" s="1">
        <v>6751.956834532516</v>
      </c>
      <c r="I47" s="1">
        <v>6751.956834532516</v>
      </c>
      <c r="J47" s="1">
        <v>6751.956834532516</v>
      </c>
      <c r="K47" s="1">
        <v>6751.956834532516</v>
      </c>
      <c r="L47" s="1">
        <v>6751.956834532516</v>
      </c>
      <c r="M47" s="1">
        <v>6751.956834532516</v>
      </c>
      <c r="N47" s="1">
        <v>6751.956834532516</v>
      </c>
      <c r="O47" s="1">
        <v>6751.956834532516</v>
      </c>
      <c r="P47" s="1">
        <v>6751.956834532516</v>
      </c>
      <c r="Q47" s="1">
        <v>6751.956834532516</v>
      </c>
      <c r="R47" s="1">
        <v>6751.956834532516</v>
      </c>
      <c r="S47" s="1">
        <v>6751.956834532516</v>
      </c>
      <c r="T47" s="1">
        <v>6751.956834532516</v>
      </c>
      <c r="U47" s="1">
        <v>6751.956834532516</v>
      </c>
      <c r="V47" s="1">
        <v>6751.956834532516</v>
      </c>
      <c r="W47" s="1">
        <v>6751.956834532516</v>
      </c>
      <c r="X47" s="1">
        <v>6751.956834532516</v>
      </c>
      <c r="Y47" s="1">
        <v>6751.956834532516</v>
      </c>
      <c r="Z47" s="1">
        <v>6751.956834532516</v>
      </c>
      <c r="AA47" s="1">
        <v>6751.956834532516</v>
      </c>
      <c r="AB47" s="1">
        <v>6751.956834532516</v>
      </c>
      <c r="AC47" s="1">
        <v>6751.956834532516</v>
      </c>
      <c r="AD47" s="1">
        <v>6751.956834532516</v>
      </c>
      <c r="AE47" s="1">
        <v>6751.956834532516</v>
      </c>
      <c r="AF47" s="1">
        <v>6751.956834532516</v>
      </c>
      <c r="AG47" s="1">
        <v>6751.956834532516</v>
      </c>
      <c r="AH47" s="1">
        <v>6751.956834532516</v>
      </c>
      <c r="AI47" s="1">
        <v>6751.956834532516</v>
      </c>
      <c r="AJ47" s="1">
        <v>6751.956834532516</v>
      </c>
      <c r="AK47" s="1">
        <v>6751.956834532516</v>
      </c>
      <c r="AL47" s="1">
        <v>6751.956834532516</v>
      </c>
      <c r="AM47" s="1">
        <v>6751.956834532516</v>
      </c>
    </row>
    <row r="48" spans="1:39" x14ac:dyDescent="0.25">
      <c r="A48" s="21">
        <f ca="1">Exceedance!U48</f>
        <v>44166</v>
      </c>
      <c r="B48" s="254">
        <v>6751.956834532516</v>
      </c>
      <c r="C48" s="254">
        <v>6751.956834532516</v>
      </c>
      <c r="D48" s="254">
        <v>6751.956834532516</v>
      </c>
      <c r="E48" s="1">
        <v>6751.956834532516</v>
      </c>
      <c r="F48" s="1">
        <v>6751.956834532516</v>
      </c>
      <c r="G48" s="1">
        <v>6751.956834532516</v>
      </c>
      <c r="H48" s="1">
        <v>6751.956834532516</v>
      </c>
      <c r="I48" s="1">
        <v>6751.956834532516</v>
      </c>
      <c r="J48" s="1">
        <v>6751.956834532516</v>
      </c>
      <c r="K48" s="1">
        <v>6751.956834532516</v>
      </c>
      <c r="L48" s="1">
        <v>6751.956834532516</v>
      </c>
      <c r="M48" s="1">
        <v>6751.956834532516</v>
      </c>
      <c r="N48" s="1">
        <v>6751.956834532516</v>
      </c>
      <c r="O48" s="1">
        <v>6751.956834532516</v>
      </c>
      <c r="P48" s="1">
        <v>6751.956834532516</v>
      </c>
      <c r="Q48" s="1">
        <v>6751.956834532516</v>
      </c>
      <c r="R48" s="1">
        <v>6751.956834532516</v>
      </c>
      <c r="S48" s="1">
        <v>6751.956834532516</v>
      </c>
      <c r="T48" s="1">
        <v>6751.956834532516</v>
      </c>
      <c r="U48" s="1">
        <v>6751.956834532516</v>
      </c>
      <c r="V48" s="1">
        <v>6751.956834532516</v>
      </c>
      <c r="W48" s="1">
        <v>6751.956834532516</v>
      </c>
      <c r="X48" s="1">
        <v>6751.956834532516</v>
      </c>
      <c r="Y48" s="1">
        <v>6751.956834532516</v>
      </c>
      <c r="Z48" s="1">
        <v>6751.956834532516</v>
      </c>
      <c r="AA48" s="1">
        <v>6751.956834532516</v>
      </c>
      <c r="AB48" s="1">
        <v>6751.956834532516</v>
      </c>
      <c r="AC48" s="1">
        <v>6751.956834532516</v>
      </c>
      <c r="AD48" s="1">
        <v>6751.956834532516</v>
      </c>
      <c r="AE48" s="1">
        <v>6751.956834532516</v>
      </c>
      <c r="AF48" s="1">
        <v>6751.956834532516</v>
      </c>
      <c r="AG48" s="1">
        <v>6751.956834532516</v>
      </c>
      <c r="AH48" s="1">
        <v>6751.956834532516</v>
      </c>
      <c r="AI48" s="1">
        <v>6751.956834532516</v>
      </c>
      <c r="AJ48" s="1">
        <v>6751.956834532516</v>
      </c>
      <c r="AK48" s="1">
        <v>6751.956834532516</v>
      </c>
      <c r="AL48" s="1">
        <v>6751.956834532516</v>
      </c>
      <c r="AM48" s="1">
        <v>6751.956834532516</v>
      </c>
    </row>
    <row r="49" spans="1:39" x14ac:dyDescent="0.25">
      <c r="A49" s="21">
        <f ca="1">Exceedance!U49</f>
        <v>44197</v>
      </c>
      <c r="B49" s="254">
        <v>6751.956834532516</v>
      </c>
      <c r="C49" s="254">
        <v>6751.956834532516</v>
      </c>
      <c r="D49" s="254">
        <v>6751.956834532516</v>
      </c>
      <c r="E49" s="1">
        <v>6751.956834532516</v>
      </c>
      <c r="F49" s="1">
        <v>6751.956834532516</v>
      </c>
      <c r="G49" s="1">
        <v>6751.956834532516</v>
      </c>
      <c r="H49" s="1">
        <v>6751.956834532516</v>
      </c>
      <c r="I49" s="1">
        <v>6751.956834532516</v>
      </c>
      <c r="J49" s="1">
        <v>6751.956834532516</v>
      </c>
      <c r="K49" s="1">
        <v>6751.956834532516</v>
      </c>
      <c r="L49" s="1">
        <v>6751.956834532516</v>
      </c>
      <c r="M49" s="1">
        <v>6751.956834532516</v>
      </c>
      <c r="N49" s="1">
        <v>6751.956834532516</v>
      </c>
      <c r="O49" s="1">
        <v>6751.956834532516</v>
      </c>
      <c r="P49" s="1">
        <v>6751.956834532516</v>
      </c>
      <c r="Q49" s="1">
        <v>6751.956834532516</v>
      </c>
      <c r="R49" s="1">
        <v>6751.956834532516</v>
      </c>
      <c r="S49" s="1">
        <v>6751.956834532516</v>
      </c>
      <c r="T49" s="1">
        <v>6751.956834532516</v>
      </c>
      <c r="U49" s="1">
        <v>6751.956834532516</v>
      </c>
      <c r="V49" s="1">
        <v>6751.956834532516</v>
      </c>
      <c r="W49" s="1">
        <v>6751.956834532516</v>
      </c>
      <c r="X49" s="1">
        <v>6751.956834532516</v>
      </c>
      <c r="Y49" s="1">
        <v>6751.956834532516</v>
      </c>
      <c r="Z49" s="1">
        <v>6751.956834532516</v>
      </c>
      <c r="AA49" s="1">
        <v>6751.956834532516</v>
      </c>
      <c r="AB49" s="1">
        <v>6751.956834532516</v>
      </c>
      <c r="AC49" s="1">
        <v>6751.956834532516</v>
      </c>
      <c r="AD49" s="1">
        <v>6751.956834532516</v>
      </c>
      <c r="AE49" s="1">
        <v>6751.956834532516</v>
      </c>
      <c r="AF49" s="1">
        <v>6751.956834532516</v>
      </c>
      <c r="AG49" s="1">
        <v>6751.956834532516</v>
      </c>
      <c r="AH49" s="1">
        <v>6751.956834532516</v>
      </c>
      <c r="AI49" s="1">
        <v>6751.956834532516</v>
      </c>
      <c r="AJ49" s="1">
        <v>6751.956834532516</v>
      </c>
      <c r="AK49" s="1">
        <v>6751.956834532516</v>
      </c>
      <c r="AL49" s="1">
        <v>6751.956834532516</v>
      </c>
      <c r="AM49" s="1">
        <v>6751.956834532516</v>
      </c>
    </row>
    <row r="50" spans="1:39" x14ac:dyDescent="0.25">
      <c r="A50" s="21">
        <f ca="1">Exceedance!U50</f>
        <v>44228</v>
      </c>
      <c r="B50" s="254">
        <v>6751.956834532516</v>
      </c>
      <c r="C50" s="254">
        <v>6751.956834532516</v>
      </c>
      <c r="D50" s="254">
        <v>6751.956834532516</v>
      </c>
      <c r="E50" s="1">
        <v>6751.956834532516</v>
      </c>
      <c r="F50" s="1">
        <v>6751.956834532516</v>
      </c>
      <c r="G50" s="1">
        <v>6751.956834532516</v>
      </c>
      <c r="H50" s="1">
        <v>6751.956834532516</v>
      </c>
      <c r="I50" s="1">
        <v>6751.956834532516</v>
      </c>
      <c r="J50" s="1">
        <v>6751.956834532516</v>
      </c>
      <c r="K50" s="1">
        <v>6751.956834532516</v>
      </c>
      <c r="L50" s="1">
        <v>6751.956834532516</v>
      </c>
      <c r="M50" s="1">
        <v>6751.956834532516</v>
      </c>
      <c r="N50" s="1">
        <v>6751.956834532516</v>
      </c>
      <c r="O50" s="1">
        <v>6751.956834532516</v>
      </c>
      <c r="P50" s="1">
        <v>6751.956834532516</v>
      </c>
      <c r="Q50" s="1">
        <v>6751.956834532516</v>
      </c>
      <c r="R50" s="1">
        <v>6751.956834532516</v>
      </c>
      <c r="S50" s="1">
        <v>6751.956834532516</v>
      </c>
      <c r="T50" s="1">
        <v>6751.956834532516</v>
      </c>
      <c r="U50" s="1">
        <v>6751.956834532516</v>
      </c>
      <c r="V50" s="1">
        <v>6751.956834532516</v>
      </c>
      <c r="W50" s="1">
        <v>6751.956834532516</v>
      </c>
      <c r="X50" s="1">
        <v>6751.956834532516</v>
      </c>
      <c r="Y50" s="1">
        <v>6751.956834532516</v>
      </c>
      <c r="Z50" s="1">
        <v>6751.956834532516</v>
      </c>
      <c r="AA50" s="1">
        <v>6751.956834532516</v>
      </c>
      <c r="AB50" s="1">
        <v>6751.956834532516</v>
      </c>
      <c r="AC50" s="1">
        <v>6751.956834532516</v>
      </c>
      <c r="AD50" s="1">
        <v>6751.956834532516</v>
      </c>
      <c r="AE50" s="1">
        <v>6751.956834532516</v>
      </c>
      <c r="AF50" s="1">
        <v>6751.956834532516</v>
      </c>
      <c r="AG50" s="1">
        <v>6751.956834532516</v>
      </c>
      <c r="AH50" s="1">
        <v>6751.956834532516</v>
      </c>
      <c r="AI50" s="1">
        <v>6751.956834532516</v>
      </c>
      <c r="AJ50" s="1">
        <v>6751.956834532516</v>
      </c>
      <c r="AK50" s="1">
        <v>6751.956834532516</v>
      </c>
      <c r="AL50" s="1">
        <v>6751.956834532516</v>
      </c>
      <c r="AM50" s="1">
        <v>6751.956834532516</v>
      </c>
    </row>
    <row r="51" spans="1:39" x14ac:dyDescent="0.25">
      <c r="A51" s="21">
        <f ca="1">Exceedance!U51</f>
        <v>44256</v>
      </c>
      <c r="B51" s="254">
        <v>6751.956834532516</v>
      </c>
      <c r="C51" s="254">
        <v>6751.956834532516</v>
      </c>
      <c r="D51" s="254">
        <v>6751.956834532516</v>
      </c>
      <c r="E51" s="1">
        <v>6751.956834532516</v>
      </c>
      <c r="F51" s="1">
        <v>6751.956834532516</v>
      </c>
      <c r="G51" s="1">
        <v>6751.956834532516</v>
      </c>
      <c r="H51" s="1">
        <v>6751.956834532516</v>
      </c>
      <c r="I51" s="1">
        <v>6751.956834532516</v>
      </c>
      <c r="J51" s="1">
        <v>6751.956834532516</v>
      </c>
      <c r="K51" s="1">
        <v>6751.956834532516</v>
      </c>
      <c r="L51" s="1">
        <v>6751.956834532516</v>
      </c>
      <c r="M51" s="1">
        <v>6751.956834532516</v>
      </c>
      <c r="N51" s="1">
        <v>6751.956834532516</v>
      </c>
      <c r="O51" s="1">
        <v>6751.956834532516</v>
      </c>
      <c r="P51" s="1">
        <v>6751.956834532516</v>
      </c>
      <c r="Q51" s="1">
        <v>6751.956834532516</v>
      </c>
      <c r="R51" s="1">
        <v>6751.956834532516</v>
      </c>
      <c r="S51" s="1">
        <v>6751.956834532516</v>
      </c>
      <c r="T51" s="1">
        <v>6751.956834532516</v>
      </c>
      <c r="U51" s="1">
        <v>6751.956834532516</v>
      </c>
      <c r="V51" s="1">
        <v>6751.956834532516</v>
      </c>
      <c r="W51" s="1">
        <v>6751.956834532516</v>
      </c>
      <c r="X51" s="1">
        <v>6751.956834532516</v>
      </c>
      <c r="Y51" s="1">
        <v>6751.956834532516</v>
      </c>
      <c r="Z51" s="1">
        <v>6751.956834532516</v>
      </c>
      <c r="AA51" s="1">
        <v>6751.956834532516</v>
      </c>
      <c r="AB51" s="1">
        <v>6751.956834532516</v>
      </c>
      <c r="AC51" s="1">
        <v>6751.956834532516</v>
      </c>
      <c r="AD51" s="1">
        <v>6751.956834532516</v>
      </c>
      <c r="AE51" s="1">
        <v>6751.956834532516</v>
      </c>
      <c r="AF51" s="1">
        <v>6751.956834532516</v>
      </c>
      <c r="AG51" s="1">
        <v>6751.956834532516</v>
      </c>
      <c r="AH51" s="1">
        <v>6751.956834532516</v>
      </c>
      <c r="AI51" s="1">
        <v>6751.956834532516</v>
      </c>
      <c r="AJ51" s="1">
        <v>6751.956834532516</v>
      </c>
      <c r="AK51" s="1">
        <v>6751.956834532516</v>
      </c>
      <c r="AL51" s="1">
        <v>6751.956834532516</v>
      </c>
      <c r="AM51" s="1">
        <v>6751.956834532516</v>
      </c>
    </row>
    <row r="52" spans="1:39" x14ac:dyDescent="0.25">
      <c r="A52" s="21">
        <f ca="1">Exceedance!U52</f>
        <v>44287</v>
      </c>
      <c r="B52" s="254">
        <v>6751.956834532516</v>
      </c>
      <c r="C52" s="254">
        <v>6751.956834532516</v>
      </c>
      <c r="D52" s="254">
        <v>6751.956834532516</v>
      </c>
      <c r="E52" s="1">
        <v>6751.956834532516</v>
      </c>
      <c r="F52" s="1">
        <v>6751.956834532516</v>
      </c>
      <c r="G52" s="1">
        <v>6751.956834532516</v>
      </c>
      <c r="H52" s="1">
        <v>6751.956834532516</v>
      </c>
      <c r="I52" s="1">
        <v>6751.956834532516</v>
      </c>
      <c r="J52" s="1">
        <v>6751.956834532516</v>
      </c>
      <c r="K52" s="1">
        <v>6751.956834532516</v>
      </c>
      <c r="L52" s="1">
        <v>6751.956834532516</v>
      </c>
      <c r="M52" s="1">
        <v>6751.956834532516</v>
      </c>
      <c r="N52" s="1">
        <v>6751.956834532516</v>
      </c>
      <c r="O52" s="1">
        <v>6751.956834532516</v>
      </c>
      <c r="P52" s="1">
        <v>6751.956834532516</v>
      </c>
      <c r="Q52" s="1">
        <v>6751.956834532516</v>
      </c>
      <c r="R52" s="1">
        <v>6751.956834532516</v>
      </c>
      <c r="S52" s="1">
        <v>6751.956834532516</v>
      </c>
      <c r="T52" s="1">
        <v>6751.956834532516</v>
      </c>
      <c r="U52" s="1">
        <v>6751.956834532516</v>
      </c>
      <c r="V52" s="1">
        <v>6751.956834532516</v>
      </c>
      <c r="W52" s="1">
        <v>6751.956834532516</v>
      </c>
      <c r="X52" s="1">
        <v>6751.956834532516</v>
      </c>
      <c r="Y52" s="1">
        <v>6751.956834532516</v>
      </c>
      <c r="Z52" s="1">
        <v>6751.956834532516</v>
      </c>
      <c r="AA52" s="1">
        <v>6751.956834532516</v>
      </c>
      <c r="AB52" s="1">
        <v>6751.956834532516</v>
      </c>
      <c r="AC52" s="1">
        <v>6751.956834532516</v>
      </c>
      <c r="AD52" s="1">
        <v>6751.956834532516</v>
      </c>
      <c r="AE52" s="1">
        <v>6751.956834532516</v>
      </c>
      <c r="AF52" s="1">
        <v>6751.956834532516</v>
      </c>
      <c r="AG52" s="1">
        <v>6751.956834532516</v>
      </c>
      <c r="AH52" s="1">
        <v>6751.956834532516</v>
      </c>
      <c r="AI52" s="1">
        <v>6751.956834532516</v>
      </c>
      <c r="AJ52" s="1">
        <v>6751.956834532516</v>
      </c>
      <c r="AK52" s="1">
        <v>6751.956834532516</v>
      </c>
      <c r="AL52" s="1">
        <v>6751.956834532516</v>
      </c>
      <c r="AM52" s="1">
        <v>6751.956834532516</v>
      </c>
    </row>
    <row r="53" spans="1:39" x14ac:dyDescent="0.25">
      <c r="A53" s="21">
        <f ca="1">Exceedance!U53</f>
        <v>44317</v>
      </c>
      <c r="B53" s="254">
        <v>6751.956834532516</v>
      </c>
      <c r="C53" s="254">
        <v>6751.956834532516</v>
      </c>
      <c r="D53" s="254">
        <v>6751.956834532516</v>
      </c>
      <c r="E53" s="1">
        <v>6751.956834532516</v>
      </c>
      <c r="F53" s="1">
        <v>6751.956834532516</v>
      </c>
      <c r="G53" s="1">
        <v>6751.956834532516</v>
      </c>
      <c r="H53" s="1">
        <v>6751.956834532516</v>
      </c>
      <c r="I53" s="1">
        <v>6751.956834532516</v>
      </c>
      <c r="J53" s="1">
        <v>6751.956834532516</v>
      </c>
      <c r="K53" s="1">
        <v>6751.956834532516</v>
      </c>
      <c r="L53" s="1">
        <v>6751.956834532516</v>
      </c>
      <c r="M53" s="1">
        <v>6751.956834532516</v>
      </c>
      <c r="N53" s="1">
        <v>6751.956834532516</v>
      </c>
      <c r="O53" s="1">
        <v>6751.956834532516</v>
      </c>
      <c r="P53" s="1">
        <v>6751.956834532516</v>
      </c>
      <c r="Q53" s="1">
        <v>6751.956834532516</v>
      </c>
      <c r="R53" s="1">
        <v>6751.956834532516</v>
      </c>
      <c r="S53" s="1">
        <v>6751.956834532516</v>
      </c>
      <c r="T53" s="1">
        <v>6751.956834532516</v>
      </c>
      <c r="U53" s="1">
        <v>6751.956834532516</v>
      </c>
      <c r="V53" s="1">
        <v>6751.956834532516</v>
      </c>
      <c r="W53" s="1">
        <v>6751.956834532516</v>
      </c>
      <c r="X53" s="1">
        <v>6751.956834532516</v>
      </c>
      <c r="Y53" s="1">
        <v>6751.956834532516</v>
      </c>
      <c r="Z53" s="1">
        <v>6751.956834532516</v>
      </c>
      <c r="AA53" s="1">
        <v>6751.956834532516</v>
      </c>
      <c r="AB53" s="1">
        <v>6751.956834532516</v>
      </c>
      <c r="AC53" s="1">
        <v>6751.956834532516</v>
      </c>
      <c r="AD53" s="1">
        <v>6751.956834532516</v>
      </c>
      <c r="AE53" s="1">
        <v>6751.956834532516</v>
      </c>
      <c r="AF53" s="1">
        <v>6751.956834532516</v>
      </c>
      <c r="AG53" s="1">
        <v>6751.956834532516</v>
      </c>
      <c r="AH53" s="1">
        <v>6751.956834532516</v>
      </c>
      <c r="AI53" s="1">
        <v>6751.956834532516</v>
      </c>
      <c r="AJ53" s="1">
        <v>6751.956834532516</v>
      </c>
      <c r="AK53" s="1">
        <v>6751.956834532516</v>
      </c>
      <c r="AL53" s="1">
        <v>6751.956834532516</v>
      </c>
      <c r="AM53" s="1">
        <v>6751.956834532516</v>
      </c>
    </row>
    <row r="54" spans="1:39" x14ac:dyDescent="0.25">
      <c r="A54" s="21">
        <f ca="1">Exceedance!U54</f>
        <v>44348</v>
      </c>
      <c r="B54" s="254">
        <v>6751.956834532516</v>
      </c>
      <c r="C54" s="254">
        <v>6751.956834532516</v>
      </c>
      <c r="D54" s="254">
        <v>6751.956834532516</v>
      </c>
      <c r="E54" s="1">
        <v>6751.956834532516</v>
      </c>
      <c r="F54" s="1">
        <v>6751.956834532516</v>
      </c>
      <c r="G54" s="1">
        <v>6751.956834532516</v>
      </c>
      <c r="H54" s="1">
        <v>6751.956834532516</v>
      </c>
      <c r="I54" s="1">
        <v>6751.956834532516</v>
      </c>
      <c r="J54" s="1">
        <v>6751.956834532516</v>
      </c>
      <c r="K54" s="1">
        <v>6751.956834532516</v>
      </c>
      <c r="L54" s="1">
        <v>6751.956834532516</v>
      </c>
      <c r="M54" s="1">
        <v>6751.956834532516</v>
      </c>
      <c r="N54" s="1">
        <v>6751.956834532516</v>
      </c>
      <c r="O54" s="1">
        <v>6751.956834532516</v>
      </c>
      <c r="P54" s="1">
        <v>6751.956834532516</v>
      </c>
      <c r="Q54" s="1">
        <v>6751.956834532516</v>
      </c>
      <c r="R54" s="1">
        <v>6751.956834532516</v>
      </c>
      <c r="S54" s="1">
        <v>6751.956834532516</v>
      </c>
      <c r="T54" s="1">
        <v>6751.956834532516</v>
      </c>
      <c r="U54" s="1">
        <v>6751.956834532516</v>
      </c>
      <c r="V54" s="1">
        <v>6751.956834532516</v>
      </c>
      <c r="W54" s="1">
        <v>6751.956834532516</v>
      </c>
      <c r="X54" s="1">
        <v>6751.956834532516</v>
      </c>
      <c r="Y54" s="1">
        <v>6751.956834532516</v>
      </c>
      <c r="Z54" s="1">
        <v>6751.956834532516</v>
      </c>
      <c r="AA54" s="1">
        <v>6751.956834532516</v>
      </c>
      <c r="AB54" s="1">
        <v>6751.956834532516</v>
      </c>
      <c r="AC54" s="1">
        <v>6751.956834532516</v>
      </c>
      <c r="AD54" s="1">
        <v>6751.956834532516</v>
      </c>
      <c r="AE54" s="1">
        <v>6751.956834532516</v>
      </c>
      <c r="AF54" s="1">
        <v>6751.956834532516</v>
      </c>
      <c r="AG54" s="1">
        <v>6751.956834532516</v>
      </c>
      <c r="AH54" s="1">
        <v>6751.956834532516</v>
      </c>
      <c r="AI54" s="1">
        <v>6751.956834532516</v>
      </c>
      <c r="AJ54" s="1">
        <v>6751.956834532516</v>
      </c>
      <c r="AK54" s="1">
        <v>6751.956834532516</v>
      </c>
      <c r="AL54" s="1">
        <v>6751.956834532516</v>
      </c>
      <c r="AM54" s="1">
        <v>6751.956834532516</v>
      </c>
    </row>
    <row r="55" spans="1:39" x14ac:dyDescent="0.25">
      <c r="A55" s="21">
        <f ca="1">Exceedance!U55</f>
        <v>44378</v>
      </c>
      <c r="B55" s="254">
        <v>6751.956834532516</v>
      </c>
      <c r="C55" s="254">
        <v>6751.956834532516</v>
      </c>
      <c r="D55" s="254">
        <v>6751.956834532516</v>
      </c>
      <c r="E55" s="1">
        <v>6751.956834532516</v>
      </c>
      <c r="F55" s="1">
        <v>6751.956834532516</v>
      </c>
      <c r="G55" s="1">
        <v>6751.956834532516</v>
      </c>
      <c r="H55" s="1">
        <v>6751.956834532516</v>
      </c>
      <c r="I55" s="1">
        <v>6751.956834532516</v>
      </c>
      <c r="J55" s="1">
        <v>6751.956834532516</v>
      </c>
      <c r="K55" s="1">
        <v>6751.956834532516</v>
      </c>
      <c r="L55" s="1">
        <v>6751.956834532516</v>
      </c>
      <c r="M55" s="1">
        <v>6751.956834532516</v>
      </c>
      <c r="N55" s="1">
        <v>6751.956834532516</v>
      </c>
      <c r="O55" s="1">
        <v>6751.956834532516</v>
      </c>
      <c r="P55" s="1">
        <v>6751.956834532516</v>
      </c>
      <c r="Q55" s="1">
        <v>6751.956834532516</v>
      </c>
      <c r="R55" s="1">
        <v>6751.956834532516</v>
      </c>
      <c r="S55" s="1">
        <v>6751.956834532516</v>
      </c>
      <c r="T55" s="1">
        <v>6751.956834532516</v>
      </c>
      <c r="U55" s="1">
        <v>6751.956834532516</v>
      </c>
      <c r="V55" s="1">
        <v>6751.956834532516</v>
      </c>
      <c r="W55" s="1">
        <v>6751.956834532516</v>
      </c>
      <c r="X55" s="1">
        <v>6751.956834532516</v>
      </c>
      <c r="Y55" s="1">
        <v>6751.956834532516</v>
      </c>
      <c r="Z55" s="1">
        <v>6751.956834532516</v>
      </c>
      <c r="AA55" s="1">
        <v>6751.956834532516</v>
      </c>
      <c r="AB55" s="1">
        <v>6751.956834532516</v>
      </c>
      <c r="AC55" s="1">
        <v>6751.956834532516</v>
      </c>
      <c r="AD55" s="1">
        <v>6751.956834532516</v>
      </c>
      <c r="AE55" s="1">
        <v>6751.956834532516</v>
      </c>
      <c r="AF55" s="1">
        <v>6751.956834532516</v>
      </c>
      <c r="AG55" s="1">
        <v>6751.956834532516</v>
      </c>
      <c r="AH55" s="1">
        <v>6751.956834532516</v>
      </c>
      <c r="AI55" s="1">
        <v>6751.956834532516</v>
      </c>
      <c r="AJ55" s="1">
        <v>6751.956834532516</v>
      </c>
      <c r="AK55" s="1">
        <v>6751.956834532516</v>
      </c>
      <c r="AL55" s="1">
        <v>6751.956834532516</v>
      </c>
      <c r="AM55" s="1">
        <v>6751.956834532516</v>
      </c>
    </row>
    <row r="56" spans="1:39" x14ac:dyDescent="0.25">
      <c r="A56" s="21">
        <f ca="1">Exceedance!U56</f>
        <v>44409</v>
      </c>
      <c r="B56" s="254">
        <v>6751.956834532516</v>
      </c>
      <c r="C56" s="254">
        <v>6751.956834532516</v>
      </c>
      <c r="D56" s="254">
        <v>6751.956834532516</v>
      </c>
      <c r="E56" s="1">
        <v>6751.956834532516</v>
      </c>
      <c r="F56" s="1">
        <v>6751.956834532516</v>
      </c>
      <c r="G56" s="1">
        <v>6751.956834532516</v>
      </c>
      <c r="H56" s="1">
        <v>6751.956834532516</v>
      </c>
      <c r="I56" s="1">
        <v>6751.956834532516</v>
      </c>
      <c r="J56" s="1">
        <v>6751.956834532516</v>
      </c>
      <c r="K56" s="1">
        <v>6751.956834532516</v>
      </c>
      <c r="L56" s="1">
        <v>6751.956834532516</v>
      </c>
      <c r="M56" s="1">
        <v>6751.956834532516</v>
      </c>
      <c r="N56" s="1">
        <v>6751.956834532516</v>
      </c>
      <c r="O56" s="1">
        <v>6751.956834532516</v>
      </c>
      <c r="P56" s="1">
        <v>6751.956834532516</v>
      </c>
      <c r="Q56" s="1">
        <v>6751.956834532516</v>
      </c>
      <c r="R56" s="1">
        <v>6751.956834532516</v>
      </c>
      <c r="S56" s="1">
        <v>6751.956834532516</v>
      </c>
      <c r="T56" s="1">
        <v>6751.956834532516</v>
      </c>
      <c r="U56" s="1">
        <v>6751.956834532516</v>
      </c>
      <c r="V56" s="1">
        <v>6751.956834532516</v>
      </c>
      <c r="W56" s="1">
        <v>6751.956834532516</v>
      </c>
      <c r="X56" s="1">
        <v>6751.956834532516</v>
      </c>
      <c r="Y56" s="1">
        <v>6751.956834532516</v>
      </c>
      <c r="Z56" s="1">
        <v>6751.956834532516</v>
      </c>
      <c r="AA56" s="1">
        <v>6751.956834532516</v>
      </c>
      <c r="AB56" s="1">
        <v>6751.956834532516</v>
      </c>
      <c r="AC56" s="1">
        <v>6751.956834532516</v>
      </c>
      <c r="AD56" s="1">
        <v>6751.956834532516</v>
      </c>
      <c r="AE56" s="1">
        <v>6751.956834532516</v>
      </c>
      <c r="AF56" s="1">
        <v>6751.956834532516</v>
      </c>
      <c r="AG56" s="1">
        <v>6751.956834532516</v>
      </c>
      <c r="AH56" s="1">
        <v>6751.956834532516</v>
      </c>
      <c r="AI56" s="1">
        <v>6751.956834532516</v>
      </c>
      <c r="AJ56" s="1">
        <v>6751.956834532516</v>
      </c>
      <c r="AK56" s="1">
        <v>6751.956834532516</v>
      </c>
      <c r="AL56" s="1">
        <v>6751.956834532516</v>
      </c>
      <c r="AM56" s="1">
        <v>6751.956834532516</v>
      </c>
    </row>
    <row r="57" spans="1:39" x14ac:dyDescent="0.25">
      <c r="A57" s="21">
        <f ca="1">Exceedance!U57</f>
        <v>44440</v>
      </c>
      <c r="B57" s="254">
        <v>6751.956834532516</v>
      </c>
      <c r="C57" s="254">
        <v>6751.956834532516</v>
      </c>
      <c r="D57" s="254">
        <v>6751.956834532516</v>
      </c>
      <c r="E57" s="1">
        <v>6751.956834532516</v>
      </c>
      <c r="F57" s="1">
        <v>6751.956834532516</v>
      </c>
      <c r="G57" s="1">
        <v>6751.956834532516</v>
      </c>
      <c r="H57" s="1">
        <v>6751.956834532516</v>
      </c>
      <c r="I57" s="1">
        <v>6751.956834532516</v>
      </c>
      <c r="J57" s="1">
        <v>6751.956834532516</v>
      </c>
      <c r="K57" s="1">
        <v>6751.956834532516</v>
      </c>
      <c r="L57" s="1">
        <v>6751.956834532516</v>
      </c>
      <c r="M57" s="1">
        <v>6751.956834532516</v>
      </c>
      <c r="N57" s="1">
        <v>6751.956834532516</v>
      </c>
      <c r="O57" s="1">
        <v>6751.956834532516</v>
      </c>
      <c r="P57" s="1">
        <v>6751.956834532516</v>
      </c>
      <c r="Q57" s="1">
        <v>6751.956834532516</v>
      </c>
      <c r="R57" s="1">
        <v>6751.956834532516</v>
      </c>
      <c r="S57" s="1">
        <v>6751.956834532516</v>
      </c>
      <c r="T57" s="1">
        <v>6751.956834532516</v>
      </c>
      <c r="U57" s="1">
        <v>6751.956834532516</v>
      </c>
      <c r="V57" s="1">
        <v>6751.956834532516</v>
      </c>
      <c r="W57" s="1">
        <v>6751.956834532516</v>
      </c>
      <c r="X57" s="1">
        <v>6751.956834532516</v>
      </c>
      <c r="Y57" s="1">
        <v>6751.956834532516</v>
      </c>
      <c r="Z57" s="1">
        <v>6751.956834532516</v>
      </c>
      <c r="AA57" s="1">
        <v>6751.956834532516</v>
      </c>
      <c r="AB57" s="1">
        <v>6751.956834532516</v>
      </c>
      <c r="AC57" s="1">
        <v>6751.956834532516</v>
      </c>
      <c r="AD57" s="1">
        <v>6751.956834532516</v>
      </c>
      <c r="AE57" s="1">
        <v>6751.956834532516</v>
      </c>
      <c r="AF57" s="1">
        <v>6751.956834532516</v>
      </c>
      <c r="AG57" s="1">
        <v>6751.956834532516</v>
      </c>
      <c r="AH57" s="1">
        <v>6751.956834532516</v>
      </c>
      <c r="AI57" s="1">
        <v>6751.956834532516</v>
      </c>
      <c r="AJ57" s="1">
        <v>6751.956834532516</v>
      </c>
      <c r="AK57" s="1">
        <v>6751.956834532516</v>
      </c>
      <c r="AL57" s="1">
        <v>6751.956834532516</v>
      </c>
      <c r="AM57" s="1">
        <v>6751.956834532516</v>
      </c>
    </row>
    <row r="58" spans="1:39" x14ac:dyDescent="0.25">
      <c r="A58" s="21">
        <f ca="1">Exceedance!U58</f>
        <v>44470</v>
      </c>
      <c r="B58" s="254">
        <v>6751.956834532516</v>
      </c>
      <c r="C58" s="254">
        <v>6751.956834532516</v>
      </c>
      <c r="D58" s="254">
        <v>6751.956834532516</v>
      </c>
      <c r="E58" s="1">
        <v>6751.956834532516</v>
      </c>
      <c r="F58" s="1">
        <v>6751.956834532516</v>
      </c>
      <c r="G58" s="1">
        <v>6751.956834532516</v>
      </c>
      <c r="H58" s="1">
        <v>6751.956834532516</v>
      </c>
      <c r="I58" s="1">
        <v>6751.956834532516</v>
      </c>
      <c r="J58" s="1">
        <v>6751.956834532516</v>
      </c>
      <c r="K58" s="1">
        <v>6751.956834532516</v>
      </c>
      <c r="L58" s="1">
        <v>6751.956834532516</v>
      </c>
      <c r="M58" s="1">
        <v>6751.956834532516</v>
      </c>
      <c r="N58" s="1">
        <v>6751.956834532516</v>
      </c>
      <c r="O58" s="1">
        <v>6751.956834532516</v>
      </c>
      <c r="P58" s="1">
        <v>6751.956834532516</v>
      </c>
      <c r="Q58" s="1">
        <v>6751.956834532516</v>
      </c>
      <c r="R58" s="1">
        <v>6751.956834532516</v>
      </c>
      <c r="S58" s="1">
        <v>6751.956834532516</v>
      </c>
      <c r="T58" s="1">
        <v>6751.956834532516</v>
      </c>
      <c r="U58" s="1">
        <v>6751.956834532516</v>
      </c>
      <c r="V58" s="1">
        <v>6751.956834532516</v>
      </c>
      <c r="W58" s="1">
        <v>6751.956834532516</v>
      </c>
      <c r="X58" s="1">
        <v>6751.956834532516</v>
      </c>
      <c r="Y58" s="1">
        <v>6751.956834532516</v>
      </c>
      <c r="Z58" s="1">
        <v>6751.956834532516</v>
      </c>
      <c r="AA58" s="1">
        <v>6751.956834532516</v>
      </c>
      <c r="AB58" s="1">
        <v>6751.956834532516</v>
      </c>
      <c r="AC58" s="1">
        <v>6751.956834532516</v>
      </c>
      <c r="AD58" s="1">
        <v>6751.956834532516</v>
      </c>
      <c r="AE58" s="1">
        <v>6751.956834532516</v>
      </c>
      <c r="AF58" s="1">
        <v>6751.956834532516</v>
      </c>
      <c r="AG58" s="1">
        <v>6751.956834532516</v>
      </c>
      <c r="AH58" s="1">
        <v>6751.956834532516</v>
      </c>
      <c r="AI58" s="1">
        <v>6751.956834532516</v>
      </c>
      <c r="AJ58" s="1">
        <v>6751.956834532516</v>
      </c>
      <c r="AK58" s="1">
        <v>6751.956834532516</v>
      </c>
      <c r="AL58" s="1">
        <v>6751.956834532516</v>
      </c>
      <c r="AM58" s="1">
        <v>6751.956834532516</v>
      </c>
    </row>
    <row r="59" spans="1:39" x14ac:dyDescent="0.25">
      <c r="A59" s="21">
        <f ca="1">Exceedance!U59</f>
        <v>44501</v>
      </c>
      <c r="B59" s="254">
        <v>6751.956834532516</v>
      </c>
      <c r="C59" s="254">
        <v>6751.956834532516</v>
      </c>
      <c r="D59" s="254">
        <v>6751.956834532516</v>
      </c>
      <c r="E59" s="1">
        <v>6751.956834532516</v>
      </c>
      <c r="F59" s="1">
        <v>6751.956834532516</v>
      </c>
      <c r="G59" s="1">
        <v>6751.956834532516</v>
      </c>
      <c r="H59" s="1">
        <v>6751.956834532516</v>
      </c>
      <c r="I59" s="1">
        <v>6751.956834532516</v>
      </c>
      <c r="J59" s="1">
        <v>6751.956834532516</v>
      </c>
      <c r="K59" s="1">
        <v>6751.956834532516</v>
      </c>
      <c r="L59" s="1">
        <v>6751.956834532516</v>
      </c>
      <c r="M59" s="1">
        <v>6751.956834532516</v>
      </c>
      <c r="N59" s="1">
        <v>6751.956834532516</v>
      </c>
      <c r="O59" s="1">
        <v>6751.956834532516</v>
      </c>
      <c r="P59" s="1">
        <v>6751.956834532516</v>
      </c>
      <c r="Q59" s="1">
        <v>6751.956834532516</v>
      </c>
      <c r="R59" s="1">
        <v>6751.956834532516</v>
      </c>
      <c r="S59" s="1">
        <v>6751.956834532516</v>
      </c>
      <c r="T59" s="1">
        <v>6751.956834532516</v>
      </c>
      <c r="U59" s="1">
        <v>6751.956834532516</v>
      </c>
      <c r="V59" s="1">
        <v>6751.956834532516</v>
      </c>
      <c r="W59" s="1">
        <v>6751.956834532516</v>
      </c>
      <c r="X59" s="1">
        <v>6751.956834532516</v>
      </c>
      <c r="Y59" s="1">
        <v>6751.956834532516</v>
      </c>
      <c r="Z59" s="1">
        <v>6751.956834532516</v>
      </c>
      <c r="AA59" s="1">
        <v>6751.956834532516</v>
      </c>
      <c r="AB59" s="1">
        <v>6751.956834532516</v>
      </c>
      <c r="AC59" s="1">
        <v>6751.956834532516</v>
      </c>
      <c r="AD59" s="1">
        <v>6751.956834532516</v>
      </c>
      <c r="AE59" s="1">
        <v>6751.956834532516</v>
      </c>
      <c r="AF59" s="1">
        <v>6751.956834532516</v>
      </c>
      <c r="AG59" s="1">
        <v>6751.956834532516</v>
      </c>
      <c r="AH59" s="1">
        <v>6751.956834532516</v>
      </c>
      <c r="AI59" s="1">
        <v>6751.956834532516</v>
      </c>
      <c r="AJ59" s="1">
        <v>6751.956834532516</v>
      </c>
      <c r="AK59" s="1">
        <v>6751.956834532516</v>
      </c>
      <c r="AL59" s="1">
        <v>6751.956834532516</v>
      </c>
      <c r="AM59" s="1">
        <v>6751.956834532516</v>
      </c>
    </row>
    <row r="60" spans="1:39" x14ac:dyDescent="0.25">
      <c r="A60" s="21">
        <f ca="1">Exceedance!U60</f>
        <v>44531</v>
      </c>
      <c r="B60" s="254">
        <v>6751.956834532516</v>
      </c>
      <c r="C60" s="254">
        <v>6751.956834532516</v>
      </c>
      <c r="D60" s="254">
        <v>6751.956834532516</v>
      </c>
      <c r="E60" s="1">
        <v>6751.956834532516</v>
      </c>
      <c r="F60" s="1">
        <v>6751.956834532516</v>
      </c>
      <c r="G60" s="1">
        <v>6751.956834532516</v>
      </c>
      <c r="H60" s="1">
        <v>6751.956834532516</v>
      </c>
      <c r="I60" s="1">
        <v>6751.956834532516</v>
      </c>
      <c r="J60" s="1">
        <v>6751.956834532516</v>
      </c>
      <c r="K60" s="1">
        <v>6751.956834532516</v>
      </c>
      <c r="L60" s="1">
        <v>6751.956834532516</v>
      </c>
      <c r="M60" s="1">
        <v>6751.956834532516</v>
      </c>
      <c r="N60" s="1">
        <v>6751.956834532516</v>
      </c>
      <c r="O60" s="1">
        <v>6751.956834532516</v>
      </c>
      <c r="P60" s="1">
        <v>6751.956834532516</v>
      </c>
      <c r="Q60" s="1">
        <v>6751.956834532516</v>
      </c>
      <c r="R60" s="1">
        <v>6751.956834532516</v>
      </c>
      <c r="S60" s="1">
        <v>6751.956834532516</v>
      </c>
      <c r="T60" s="1">
        <v>6751.956834532516</v>
      </c>
      <c r="U60" s="1">
        <v>6751.956834532516</v>
      </c>
      <c r="V60" s="1">
        <v>6751.956834532516</v>
      </c>
      <c r="W60" s="1">
        <v>6751.956834532516</v>
      </c>
      <c r="X60" s="1">
        <v>6751.956834532516</v>
      </c>
      <c r="Y60" s="1">
        <v>6751.956834532516</v>
      </c>
      <c r="Z60" s="1">
        <v>6751.956834532516</v>
      </c>
      <c r="AA60" s="1">
        <v>6751.956834532516</v>
      </c>
      <c r="AB60" s="1">
        <v>6751.956834532516</v>
      </c>
      <c r="AC60" s="1">
        <v>6751.956834532516</v>
      </c>
      <c r="AD60" s="1">
        <v>6751.956834532516</v>
      </c>
      <c r="AE60" s="1">
        <v>6751.956834532516</v>
      </c>
      <c r="AF60" s="1">
        <v>6751.956834532516</v>
      </c>
      <c r="AG60" s="1">
        <v>6751.956834532516</v>
      </c>
      <c r="AH60" s="1">
        <v>6751.956834532516</v>
      </c>
      <c r="AI60" s="1">
        <v>6751.956834532516</v>
      </c>
      <c r="AJ60" s="1">
        <v>6751.956834532516</v>
      </c>
      <c r="AK60" s="1">
        <v>6751.956834532516</v>
      </c>
      <c r="AL60" s="1">
        <v>6751.956834532516</v>
      </c>
      <c r="AM60" s="1">
        <v>6751.956834532516</v>
      </c>
    </row>
    <row r="61" spans="1:39" x14ac:dyDescent="0.25">
      <c r="A61" s="21">
        <f ca="1">Exceedance!U61</f>
        <v>44562</v>
      </c>
      <c r="B61" s="254">
        <v>6751.956834532516</v>
      </c>
      <c r="C61" s="254">
        <v>6751.956834532516</v>
      </c>
      <c r="D61" s="254">
        <v>6751.956834532516</v>
      </c>
      <c r="E61" s="1">
        <v>6751.956834532516</v>
      </c>
      <c r="F61" s="1">
        <v>6751.956834532516</v>
      </c>
      <c r="G61" s="1">
        <v>6751.956834532516</v>
      </c>
      <c r="H61" s="1">
        <v>6751.956834532516</v>
      </c>
      <c r="I61" s="1">
        <v>6751.956834532516</v>
      </c>
      <c r="J61" s="1">
        <v>6751.956834532516</v>
      </c>
      <c r="K61" s="1">
        <v>6751.956834532516</v>
      </c>
      <c r="L61" s="1">
        <v>6751.956834532516</v>
      </c>
      <c r="M61" s="1">
        <v>6751.956834532516</v>
      </c>
      <c r="N61" s="1">
        <v>6751.956834532516</v>
      </c>
      <c r="O61" s="1">
        <v>6751.956834532516</v>
      </c>
      <c r="P61" s="1">
        <v>6751.956834532516</v>
      </c>
      <c r="Q61" s="1">
        <v>6751.956834532516</v>
      </c>
      <c r="R61" s="1">
        <v>6751.956834532516</v>
      </c>
      <c r="S61" s="1">
        <v>6751.956834532516</v>
      </c>
      <c r="T61" s="1">
        <v>6751.956834532516</v>
      </c>
      <c r="U61" s="1">
        <v>6751.956834532516</v>
      </c>
      <c r="V61" s="1">
        <v>6751.956834532516</v>
      </c>
      <c r="W61" s="1">
        <v>6751.956834532516</v>
      </c>
      <c r="X61" s="1">
        <v>6751.956834532516</v>
      </c>
      <c r="Y61" s="1">
        <v>6751.956834532516</v>
      </c>
      <c r="Z61" s="1">
        <v>6751.956834532516</v>
      </c>
      <c r="AA61" s="1">
        <v>6751.956834532516</v>
      </c>
      <c r="AB61" s="1">
        <v>6751.956834532516</v>
      </c>
      <c r="AC61" s="1">
        <v>6751.956834532516</v>
      </c>
      <c r="AD61" s="1">
        <v>6751.956834532516</v>
      </c>
      <c r="AE61" s="1">
        <v>6751.956834532516</v>
      </c>
      <c r="AF61" s="1">
        <v>6751.956834532516</v>
      </c>
      <c r="AG61" s="1">
        <v>6751.956834532516</v>
      </c>
      <c r="AH61" s="1">
        <v>6751.956834532516</v>
      </c>
      <c r="AI61" s="1">
        <v>6751.956834532516</v>
      </c>
      <c r="AJ61" s="1">
        <v>6751.956834532516</v>
      </c>
      <c r="AK61" s="1">
        <v>6751.956834532516</v>
      </c>
      <c r="AL61" s="1">
        <v>6751.956834532516</v>
      </c>
      <c r="AM61" s="1">
        <v>6751.956834532516</v>
      </c>
    </row>
    <row r="62" spans="1:39" x14ac:dyDescent="0.25">
      <c r="A62" s="21">
        <f ca="1">Exceedance!U62</f>
        <v>44593</v>
      </c>
      <c r="B62" s="254">
        <v>6751.956834532516</v>
      </c>
      <c r="C62" s="254">
        <v>6751.956834532516</v>
      </c>
      <c r="D62" s="254">
        <v>6751.956834532516</v>
      </c>
      <c r="E62" s="1">
        <v>6751.956834532516</v>
      </c>
      <c r="F62" s="1">
        <v>6751.956834532516</v>
      </c>
      <c r="G62" s="1">
        <v>6751.956834532516</v>
      </c>
      <c r="H62" s="1">
        <v>6751.956834532516</v>
      </c>
      <c r="I62" s="1">
        <v>6751.956834532516</v>
      </c>
      <c r="J62" s="1">
        <v>6751.956834532516</v>
      </c>
      <c r="K62" s="1">
        <v>6751.956834532516</v>
      </c>
      <c r="L62" s="1">
        <v>6751.956834532516</v>
      </c>
      <c r="M62" s="1">
        <v>6751.956834532516</v>
      </c>
      <c r="N62" s="1">
        <v>6751.956834532516</v>
      </c>
      <c r="O62" s="1">
        <v>6751.956834532516</v>
      </c>
      <c r="P62" s="1">
        <v>6751.956834532516</v>
      </c>
      <c r="Q62" s="1">
        <v>6751.956834532516</v>
      </c>
      <c r="R62" s="1">
        <v>6751.956834532516</v>
      </c>
      <c r="S62" s="1">
        <v>6751.956834532516</v>
      </c>
      <c r="T62" s="1">
        <v>6751.956834532516</v>
      </c>
      <c r="U62" s="1">
        <v>6751.956834532516</v>
      </c>
      <c r="V62" s="1">
        <v>6751.956834532516</v>
      </c>
      <c r="W62" s="1">
        <v>6751.956834532516</v>
      </c>
      <c r="X62" s="1">
        <v>6751.956834532516</v>
      </c>
      <c r="Y62" s="1">
        <v>6751.956834532516</v>
      </c>
      <c r="Z62" s="1">
        <v>6751.956834532516</v>
      </c>
      <c r="AA62" s="1">
        <v>6751.956834532516</v>
      </c>
      <c r="AB62" s="1">
        <v>6751.956834532516</v>
      </c>
      <c r="AC62" s="1">
        <v>6751.956834532516</v>
      </c>
      <c r="AD62" s="1">
        <v>6751.956834532516</v>
      </c>
      <c r="AE62" s="1">
        <v>6751.956834532516</v>
      </c>
      <c r="AF62" s="1">
        <v>6751.956834532516</v>
      </c>
      <c r="AG62" s="1">
        <v>6751.956834532516</v>
      </c>
      <c r="AH62" s="1">
        <v>6751.956834532516</v>
      </c>
      <c r="AI62" s="1">
        <v>6751.956834532516</v>
      </c>
      <c r="AJ62" s="1">
        <v>6751.956834532516</v>
      </c>
      <c r="AK62" s="1">
        <v>6751.956834532516</v>
      </c>
      <c r="AL62" s="1">
        <v>6751.956834532516</v>
      </c>
      <c r="AM62" s="1">
        <v>6751.956834532516</v>
      </c>
    </row>
    <row r="63" spans="1:39" x14ac:dyDescent="0.25">
      <c r="A63" s="21">
        <f ca="1">Exceedance!U63</f>
        <v>44621</v>
      </c>
      <c r="B63" s="254">
        <v>6751.956834532516</v>
      </c>
      <c r="C63" s="254">
        <v>6751.956834532516</v>
      </c>
      <c r="D63" s="254">
        <v>6751.956834532516</v>
      </c>
      <c r="E63" s="1">
        <v>6751.956834532516</v>
      </c>
      <c r="F63" s="1">
        <v>6751.956834532516</v>
      </c>
      <c r="G63" s="1">
        <v>6751.956834532516</v>
      </c>
      <c r="H63" s="1">
        <v>6751.956834532516</v>
      </c>
      <c r="I63" s="1">
        <v>6751.956834532516</v>
      </c>
      <c r="J63" s="1">
        <v>6751.956834532516</v>
      </c>
      <c r="K63" s="1">
        <v>6751.956834532516</v>
      </c>
      <c r="L63" s="1">
        <v>6751.956834532516</v>
      </c>
      <c r="M63" s="1">
        <v>6751.956834532516</v>
      </c>
      <c r="N63" s="1">
        <v>6751.956834532516</v>
      </c>
      <c r="O63" s="1">
        <v>6751.956834532516</v>
      </c>
      <c r="P63" s="1">
        <v>6751.956834532516</v>
      </c>
      <c r="Q63" s="1">
        <v>6751.956834532516</v>
      </c>
      <c r="R63" s="1">
        <v>6751.956834532516</v>
      </c>
      <c r="S63" s="1">
        <v>6751.956834532516</v>
      </c>
      <c r="T63" s="1">
        <v>6751.956834532516</v>
      </c>
      <c r="U63" s="1">
        <v>6751.956834532516</v>
      </c>
      <c r="V63" s="1">
        <v>6751.956834532516</v>
      </c>
      <c r="W63" s="1">
        <v>6751.956834532516</v>
      </c>
      <c r="X63" s="1">
        <v>6751.956834532516</v>
      </c>
      <c r="Y63" s="1">
        <v>6751.956834532516</v>
      </c>
      <c r="Z63" s="1">
        <v>6751.956834532516</v>
      </c>
      <c r="AA63" s="1">
        <v>6751.956834532516</v>
      </c>
      <c r="AB63" s="1">
        <v>6751.956834532516</v>
      </c>
      <c r="AC63" s="1">
        <v>6751.956834532516</v>
      </c>
      <c r="AD63" s="1">
        <v>6751.956834532516</v>
      </c>
      <c r="AE63" s="1">
        <v>6751.956834532516</v>
      </c>
      <c r="AF63" s="1">
        <v>6751.956834532516</v>
      </c>
      <c r="AG63" s="1">
        <v>6751.956834532516</v>
      </c>
      <c r="AH63" s="1">
        <v>6751.956834532516</v>
      </c>
      <c r="AI63" s="1">
        <v>6751.956834532516</v>
      </c>
      <c r="AJ63" s="1">
        <v>6751.956834532516</v>
      </c>
      <c r="AK63" s="1">
        <v>6751.956834532516</v>
      </c>
      <c r="AL63" s="1">
        <v>6751.956834532516</v>
      </c>
      <c r="AM63" s="1">
        <v>6751.956834532516</v>
      </c>
    </row>
    <row r="64" spans="1:39" x14ac:dyDescent="0.25">
      <c r="A64" s="21" t="str">
        <f ca="1">Exceedance!U64</f>
        <v/>
      </c>
      <c r="B64" s="254">
        <v>6751.956834532516</v>
      </c>
      <c r="C64" s="254">
        <v>6751.956834532516</v>
      </c>
      <c r="D64" s="254">
        <v>6751.956834532516</v>
      </c>
      <c r="E64" s="1">
        <v>6751.956834532516</v>
      </c>
      <c r="F64" s="1">
        <v>6751.956834532516</v>
      </c>
      <c r="G64" s="1">
        <v>6751.956834532516</v>
      </c>
      <c r="H64" s="1">
        <v>6751.956834532516</v>
      </c>
      <c r="I64" s="1">
        <v>6751.956834532516</v>
      </c>
      <c r="J64" s="1">
        <v>6751.956834532516</v>
      </c>
      <c r="K64" s="1">
        <v>6751.956834532516</v>
      </c>
      <c r="L64" s="1">
        <v>6751.956834532516</v>
      </c>
      <c r="M64" s="1">
        <v>6751.956834532516</v>
      </c>
      <c r="N64" s="1">
        <v>6751.956834532516</v>
      </c>
      <c r="O64" s="1">
        <v>6751.956834532516</v>
      </c>
      <c r="P64" s="1">
        <v>6751.956834532516</v>
      </c>
      <c r="Q64" s="1">
        <v>6751.956834532516</v>
      </c>
      <c r="R64" s="1">
        <v>6751.956834532516</v>
      </c>
      <c r="S64" s="1">
        <v>6751.956834532516</v>
      </c>
      <c r="T64" s="1">
        <v>6751.956834532516</v>
      </c>
      <c r="U64" s="1">
        <v>6751.956834532516</v>
      </c>
      <c r="V64" s="1">
        <v>6751.956834532516</v>
      </c>
      <c r="W64" s="1">
        <v>6751.956834532516</v>
      </c>
      <c r="X64" s="1">
        <v>6751.956834532516</v>
      </c>
      <c r="Y64" s="1">
        <v>6751.956834532516</v>
      </c>
      <c r="Z64" s="1">
        <v>6751.956834532516</v>
      </c>
      <c r="AA64" s="1">
        <v>6751.956834532516</v>
      </c>
      <c r="AB64" s="1">
        <v>6751.956834532516</v>
      </c>
      <c r="AC64" s="1">
        <v>6751.956834532516</v>
      </c>
      <c r="AD64" s="1">
        <v>6751.956834532516</v>
      </c>
      <c r="AE64" s="1">
        <v>6751.956834532516</v>
      </c>
      <c r="AF64" s="1">
        <v>6751.956834532516</v>
      </c>
      <c r="AG64" s="1">
        <v>6751.956834532516</v>
      </c>
      <c r="AH64" s="1">
        <v>6751.956834532516</v>
      </c>
      <c r="AI64" s="1">
        <v>6751.956834532516</v>
      </c>
      <c r="AJ64" s="1">
        <v>6751.956834532516</v>
      </c>
      <c r="AK64" s="1">
        <v>6751.956834532516</v>
      </c>
      <c r="AL64" s="1">
        <v>6751.956834532516</v>
      </c>
      <c r="AM64" s="1">
        <v>6751.956834532516</v>
      </c>
    </row>
    <row r="65" spans="1:39" x14ac:dyDescent="0.25">
      <c r="A65" s="21" t="str">
        <f ca="1">Exceedance!U65</f>
        <v/>
      </c>
      <c r="B65" s="254">
        <v>6751.956834532516</v>
      </c>
      <c r="C65" s="254">
        <v>6751.956834532516</v>
      </c>
      <c r="D65" s="254">
        <v>6751.956834532516</v>
      </c>
      <c r="E65" s="1">
        <v>6751.956834532516</v>
      </c>
      <c r="F65" s="1">
        <v>6751.956834532516</v>
      </c>
      <c r="G65" s="1">
        <v>6751.956834532516</v>
      </c>
      <c r="H65" s="1">
        <v>6751.956834532516</v>
      </c>
      <c r="I65" s="1">
        <v>6751.956834532516</v>
      </c>
      <c r="J65" s="1">
        <v>6751.956834532516</v>
      </c>
      <c r="K65" s="1">
        <v>6751.956834532516</v>
      </c>
      <c r="L65" s="1">
        <v>6751.956834532516</v>
      </c>
      <c r="M65" s="1">
        <v>6751.956834532516</v>
      </c>
      <c r="N65" s="1">
        <v>6751.956834532516</v>
      </c>
      <c r="O65" s="1">
        <v>6751.956834532516</v>
      </c>
      <c r="P65" s="1">
        <v>6751.956834532516</v>
      </c>
      <c r="Q65" s="1">
        <v>6751.956834532516</v>
      </c>
      <c r="R65" s="1">
        <v>6751.956834532516</v>
      </c>
      <c r="S65" s="1">
        <v>6751.956834532516</v>
      </c>
      <c r="T65" s="1">
        <v>6751.956834532516</v>
      </c>
      <c r="U65" s="1">
        <v>6751.956834532516</v>
      </c>
      <c r="V65" s="1">
        <v>6751.956834532516</v>
      </c>
      <c r="W65" s="1">
        <v>6751.956834532516</v>
      </c>
      <c r="X65" s="1">
        <v>6751.956834532516</v>
      </c>
      <c r="Y65" s="1">
        <v>6751.956834532516</v>
      </c>
      <c r="Z65" s="1">
        <v>6751.956834532516</v>
      </c>
      <c r="AA65" s="1">
        <v>6751.956834532516</v>
      </c>
      <c r="AB65" s="1">
        <v>6751.956834532516</v>
      </c>
      <c r="AC65" s="1">
        <v>6751.956834532516</v>
      </c>
      <c r="AD65" s="1">
        <v>6751.956834532516</v>
      </c>
      <c r="AE65" s="1">
        <v>6751.956834532516</v>
      </c>
      <c r="AF65" s="1">
        <v>6751.956834532516</v>
      </c>
      <c r="AG65" s="1">
        <v>6751.956834532516</v>
      </c>
      <c r="AH65" s="1">
        <v>6751.956834532516</v>
      </c>
      <c r="AI65" s="1">
        <v>6751.956834532516</v>
      </c>
      <c r="AJ65" s="1">
        <v>6751.956834532516</v>
      </c>
      <c r="AK65" s="1">
        <v>6751.956834532516</v>
      </c>
      <c r="AL65" s="1">
        <v>6751.956834532516</v>
      </c>
      <c r="AM65" s="1">
        <v>6751.956834532516</v>
      </c>
    </row>
    <row r="66" spans="1:39" x14ac:dyDescent="0.25">
      <c r="A66" s="21" t="str">
        <f ca="1">Exceedance!U66</f>
        <v/>
      </c>
      <c r="B66" s="254">
        <v>6751.956834532516</v>
      </c>
      <c r="C66" s="254">
        <v>6751.956834532516</v>
      </c>
      <c r="D66" s="254">
        <v>6751.956834532516</v>
      </c>
      <c r="E66" s="1">
        <v>6751.956834532516</v>
      </c>
      <c r="F66" s="1">
        <v>6751.956834532516</v>
      </c>
      <c r="G66" s="1">
        <v>6751.956834532516</v>
      </c>
      <c r="H66" s="1">
        <v>6751.956834532516</v>
      </c>
      <c r="I66" s="1">
        <v>6751.956834532516</v>
      </c>
      <c r="J66" s="1">
        <v>6751.956834532516</v>
      </c>
      <c r="K66" s="1">
        <v>6751.956834532516</v>
      </c>
      <c r="L66" s="1">
        <v>6751.956834532516</v>
      </c>
      <c r="M66" s="1">
        <v>6751.956834532516</v>
      </c>
      <c r="N66" s="1">
        <v>6751.956834532516</v>
      </c>
      <c r="O66" s="1">
        <v>6751.956834532516</v>
      </c>
      <c r="P66" s="1">
        <v>6751.956834532516</v>
      </c>
      <c r="Q66" s="1">
        <v>6751.956834532516</v>
      </c>
      <c r="R66" s="1">
        <v>6751.956834532516</v>
      </c>
      <c r="S66" s="1">
        <v>6751.956834532516</v>
      </c>
      <c r="T66" s="1">
        <v>6751.956834532516</v>
      </c>
      <c r="U66" s="1">
        <v>6751.956834532516</v>
      </c>
      <c r="V66" s="1">
        <v>6751.956834532516</v>
      </c>
      <c r="W66" s="1">
        <v>6751.956834532516</v>
      </c>
      <c r="X66" s="1">
        <v>6751.956834532516</v>
      </c>
      <c r="Y66" s="1">
        <v>6751.956834532516</v>
      </c>
      <c r="Z66" s="1">
        <v>6751.956834532516</v>
      </c>
      <c r="AA66" s="1">
        <v>6751.956834532516</v>
      </c>
      <c r="AB66" s="1">
        <v>6751.956834532516</v>
      </c>
      <c r="AC66" s="1">
        <v>6751.956834532516</v>
      </c>
      <c r="AD66" s="1">
        <v>6751.956834532516</v>
      </c>
      <c r="AE66" s="1">
        <v>6751.956834532516</v>
      </c>
      <c r="AF66" s="1">
        <v>6751.956834532516</v>
      </c>
      <c r="AG66" s="1">
        <v>6751.956834532516</v>
      </c>
      <c r="AH66" s="1">
        <v>6751.956834532516</v>
      </c>
      <c r="AI66" s="1">
        <v>6751.956834532516</v>
      </c>
      <c r="AJ66" s="1">
        <v>6751.956834532516</v>
      </c>
      <c r="AK66" s="1">
        <v>6751.956834532516</v>
      </c>
      <c r="AL66" s="1">
        <v>6751.956834532516</v>
      </c>
      <c r="AM66" s="1">
        <v>6751.956834532516</v>
      </c>
    </row>
    <row r="67" spans="1:39" x14ac:dyDescent="0.25">
      <c r="A67" s="21" t="str">
        <f ca="1">Exceedance!U67</f>
        <v/>
      </c>
      <c r="B67" s="254">
        <v>6751.956834532516</v>
      </c>
      <c r="C67" s="254">
        <v>6751.956834532516</v>
      </c>
      <c r="D67" s="254">
        <v>6751.956834532516</v>
      </c>
      <c r="E67" s="1">
        <v>6751.956834532516</v>
      </c>
      <c r="F67" s="1">
        <v>6751.956834532516</v>
      </c>
      <c r="G67" s="1">
        <v>6751.956834532516</v>
      </c>
      <c r="H67" s="1">
        <v>6751.956834532516</v>
      </c>
      <c r="I67" s="1">
        <v>6751.956834532516</v>
      </c>
      <c r="J67" s="1">
        <v>6751.956834532516</v>
      </c>
      <c r="K67" s="1">
        <v>6751.956834532516</v>
      </c>
      <c r="L67" s="1">
        <v>6751.956834532516</v>
      </c>
      <c r="M67" s="1">
        <v>6751.956834532516</v>
      </c>
      <c r="N67" s="1">
        <v>6751.956834532516</v>
      </c>
      <c r="O67" s="1">
        <v>6751.956834532516</v>
      </c>
      <c r="P67" s="1">
        <v>6751.956834532516</v>
      </c>
      <c r="Q67" s="1">
        <v>6751.956834532516</v>
      </c>
      <c r="R67" s="1">
        <v>6751.956834532516</v>
      </c>
      <c r="S67" s="1">
        <v>6751.956834532516</v>
      </c>
      <c r="T67" s="1">
        <v>6751.956834532516</v>
      </c>
      <c r="U67" s="1">
        <v>6751.956834532516</v>
      </c>
      <c r="V67" s="1">
        <v>6751.956834532516</v>
      </c>
      <c r="W67" s="1">
        <v>6751.956834532516</v>
      </c>
      <c r="X67" s="1">
        <v>6751.956834532516</v>
      </c>
      <c r="Y67" s="1">
        <v>6751.956834532516</v>
      </c>
      <c r="Z67" s="1">
        <v>6751.956834532516</v>
      </c>
      <c r="AA67" s="1">
        <v>6751.956834532516</v>
      </c>
      <c r="AB67" s="1">
        <v>6751.956834532516</v>
      </c>
      <c r="AC67" s="1">
        <v>6751.956834532516</v>
      </c>
      <c r="AD67" s="1">
        <v>6751.956834532516</v>
      </c>
      <c r="AE67" s="1">
        <v>6751.956834532516</v>
      </c>
      <c r="AF67" s="1">
        <v>6751.956834532516</v>
      </c>
      <c r="AG67" s="1">
        <v>6751.956834532516</v>
      </c>
      <c r="AH67" s="1">
        <v>6751.956834532516</v>
      </c>
      <c r="AI67" s="1">
        <v>6751.956834532516</v>
      </c>
      <c r="AJ67" s="1">
        <v>6751.956834532516</v>
      </c>
      <c r="AK67" s="1">
        <v>6751.956834532516</v>
      </c>
      <c r="AL67" s="1">
        <v>6751.956834532516</v>
      </c>
      <c r="AM67" s="1">
        <v>6751.956834532516</v>
      </c>
    </row>
    <row r="68" spans="1:39" x14ac:dyDescent="0.25">
      <c r="A68" s="21" t="str">
        <f ca="1">Exceedance!U68</f>
        <v/>
      </c>
      <c r="B68" s="254">
        <v>6751.956834532516</v>
      </c>
      <c r="C68" s="254">
        <v>6751.956834532516</v>
      </c>
      <c r="D68" s="254">
        <v>6751.956834532516</v>
      </c>
      <c r="E68" s="1">
        <v>6751.956834532516</v>
      </c>
      <c r="F68" s="1">
        <v>6751.956834532516</v>
      </c>
      <c r="G68" s="1">
        <v>6751.956834532516</v>
      </c>
      <c r="H68" s="1">
        <v>6751.956834532516</v>
      </c>
      <c r="I68" s="1">
        <v>6751.956834532516</v>
      </c>
      <c r="J68" s="1">
        <v>6751.956834532516</v>
      </c>
      <c r="K68" s="1">
        <v>6751.956834532516</v>
      </c>
      <c r="L68" s="1">
        <v>6751.956834532516</v>
      </c>
      <c r="M68" s="1">
        <v>6751.956834532516</v>
      </c>
      <c r="N68" s="1">
        <v>6751.956834532516</v>
      </c>
      <c r="O68" s="1">
        <v>6751.956834532516</v>
      </c>
      <c r="P68" s="1">
        <v>6751.956834532516</v>
      </c>
      <c r="Q68" s="1">
        <v>6751.956834532516</v>
      </c>
      <c r="R68" s="1">
        <v>6751.956834532516</v>
      </c>
      <c r="S68" s="1">
        <v>6751.956834532516</v>
      </c>
      <c r="T68" s="1">
        <v>6751.956834532516</v>
      </c>
      <c r="U68" s="1">
        <v>6751.956834532516</v>
      </c>
      <c r="V68" s="1">
        <v>6751.956834532516</v>
      </c>
      <c r="W68" s="1">
        <v>6751.956834532516</v>
      </c>
      <c r="X68" s="1">
        <v>6751.956834532516</v>
      </c>
      <c r="Y68" s="1">
        <v>6751.956834532516</v>
      </c>
      <c r="Z68" s="1">
        <v>6751.956834532516</v>
      </c>
      <c r="AA68" s="1">
        <v>6751.956834532516</v>
      </c>
      <c r="AB68" s="1">
        <v>6751.956834532516</v>
      </c>
      <c r="AC68" s="1">
        <v>6751.956834532516</v>
      </c>
      <c r="AD68" s="1">
        <v>6751.956834532516</v>
      </c>
      <c r="AE68" s="1">
        <v>6751.956834532516</v>
      </c>
      <c r="AF68" s="1">
        <v>6751.956834532516</v>
      </c>
      <c r="AG68" s="1">
        <v>6751.956834532516</v>
      </c>
      <c r="AH68" s="1">
        <v>6751.956834532516</v>
      </c>
      <c r="AI68" s="1">
        <v>6751.956834532516</v>
      </c>
      <c r="AJ68" s="1">
        <v>6751.956834532516</v>
      </c>
      <c r="AK68" s="1">
        <v>6751.956834532516</v>
      </c>
      <c r="AL68" s="1">
        <v>6751.956834532516</v>
      </c>
      <c r="AM68" s="1">
        <v>6751.956834532516</v>
      </c>
    </row>
    <row r="69" spans="1:39" x14ac:dyDescent="0.25">
      <c r="A69" s="21" t="str">
        <f ca="1">Exceedance!U69</f>
        <v/>
      </c>
      <c r="B69" s="254">
        <v>6751.956834532516</v>
      </c>
      <c r="C69" s="254">
        <v>6751.956834532516</v>
      </c>
      <c r="D69" s="254">
        <v>6751.956834532516</v>
      </c>
      <c r="E69" s="1">
        <v>6751.956834532516</v>
      </c>
      <c r="F69" s="1">
        <v>6751.956834532516</v>
      </c>
      <c r="G69" s="1">
        <v>6751.956834532516</v>
      </c>
      <c r="H69" s="1">
        <v>6751.956834532516</v>
      </c>
      <c r="I69" s="1">
        <v>6751.956834532516</v>
      </c>
      <c r="J69" s="1">
        <v>6751.956834532516</v>
      </c>
      <c r="K69" s="1">
        <v>6751.956834532516</v>
      </c>
      <c r="L69" s="1">
        <v>6751.956834532516</v>
      </c>
      <c r="M69" s="1">
        <v>6751.956834532516</v>
      </c>
      <c r="N69" s="1">
        <v>6751.956834532516</v>
      </c>
      <c r="O69" s="1">
        <v>6751.956834532516</v>
      </c>
      <c r="P69" s="1">
        <v>6751.956834532516</v>
      </c>
      <c r="Q69" s="1">
        <v>6751.956834532516</v>
      </c>
      <c r="R69" s="1">
        <v>6751.956834532516</v>
      </c>
      <c r="S69" s="1">
        <v>6751.956834532516</v>
      </c>
      <c r="T69" s="1">
        <v>6751.956834532516</v>
      </c>
      <c r="U69" s="1">
        <v>6751.956834532516</v>
      </c>
      <c r="V69" s="1">
        <v>6751.956834532516</v>
      </c>
      <c r="W69" s="1">
        <v>6751.956834532516</v>
      </c>
      <c r="X69" s="1">
        <v>6751.956834532516</v>
      </c>
      <c r="Y69" s="1">
        <v>6751.956834532516</v>
      </c>
      <c r="Z69" s="1">
        <v>6751.956834532516</v>
      </c>
      <c r="AA69" s="1">
        <v>6751.956834532516</v>
      </c>
      <c r="AB69" s="1">
        <v>6751.956834532516</v>
      </c>
      <c r="AC69" s="1">
        <v>6751.956834532516</v>
      </c>
      <c r="AD69" s="1">
        <v>6751.956834532516</v>
      </c>
      <c r="AE69" s="1">
        <v>6751.956834532516</v>
      </c>
      <c r="AF69" s="1">
        <v>6751.956834532516</v>
      </c>
      <c r="AG69" s="1">
        <v>6751.956834532516</v>
      </c>
      <c r="AH69" s="1">
        <v>6751.956834532516</v>
      </c>
      <c r="AI69" s="1">
        <v>6751.956834532516</v>
      </c>
      <c r="AJ69" s="1">
        <v>6751.956834532516</v>
      </c>
      <c r="AK69" s="1">
        <v>6751.956834532516</v>
      </c>
      <c r="AL69" s="1">
        <v>6751.956834532516</v>
      </c>
      <c r="AM69" s="1">
        <v>6751.956834532516</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E1:AE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39997558519241921"/>
  </sheetPr>
  <dimension ref="A1:BD100"/>
  <sheetViews>
    <sheetView zoomScale="80" zoomScaleNormal="80" workbookViewId="0">
      <selection activeCell="B4" sqref="B4:AM69"/>
    </sheetView>
  </sheetViews>
  <sheetFormatPr defaultColWidth="8.85546875" defaultRowHeight="15" x14ac:dyDescent="0.25"/>
  <cols>
    <col min="1" max="1" width="8.85546875" style="104"/>
    <col min="2" max="4" width="8.85546875" style="255"/>
    <col min="5" max="16384" width="8.85546875" style="1"/>
  </cols>
  <sheetData>
    <row r="1" spans="1:56" s="104" customFormat="1" x14ac:dyDescent="0.25">
      <c r="A1" s="18"/>
      <c r="B1" s="742" t="s">
        <v>76</v>
      </c>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126.13032740882738</v>
      </c>
      <c r="C4" s="273">
        <v>129.12396694214868</v>
      </c>
      <c r="D4" s="273">
        <v>129.12396694214868</v>
      </c>
      <c r="E4" s="1">
        <v>129.12396694214868</v>
      </c>
      <c r="F4" s="1">
        <v>119.82932740882738</v>
      </c>
      <c r="G4" s="1">
        <v>112.27932740882738</v>
      </c>
      <c r="H4" s="1">
        <v>118.36332740882742</v>
      </c>
      <c r="I4" s="1">
        <v>129.12396694214868</v>
      </c>
      <c r="J4" s="1">
        <v>129.12396694214868</v>
      </c>
      <c r="K4" s="1">
        <v>129.12396694214868</v>
      </c>
      <c r="L4" s="1">
        <v>129.12396694214868</v>
      </c>
      <c r="M4" s="1">
        <v>129.12396694214868</v>
      </c>
      <c r="N4" s="1">
        <v>129.12396694214868</v>
      </c>
      <c r="O4" s="1">
        <v>110.81732740882738</v>
      </c>
      <c r="P4" s="1">
        <v>129.12396694214868</v>
      </c>
      <c r="Q4" s="1">
        <v>129.12396694214868</v>
      </c>
      <c r="R4" s="1">
        <v>129.12396694214868</v>
      </c>
      <c r="S4" s="1">
        <v>121.77532740882739</v>
      </c>
      <c r="T4" s="1">
        <v>128.15532740882742</v>
      </c>
      <c r="U4" s="1">
        <v>126.35232740882738</v>
      </c>
      <c r="V4" s="1">
        <v>129.12396694214868</v>
      </c>
      <c r="W4" s="1">
        <v>129.12396694214868</v>
      </c>
      <c r="X4" s="1">
        <v>129.12396694214868</v>
      </c>
      <c r="Y4" s="1">
        <v>129.12396694214868</v>
      </c>
      <c r="Z4" s="1">
        <v>129.12396694214868</v>
      </c>
      <c r="AA4" s="1">
        <v>129.12396694214868</v>
      </c>
      <c r="AB4" s="1">
        <v>129.12396694214868</v>
      </c>
      <c r="AC4" s="1">
        <v>129.12396694214868</v>
      </c>
      <c r="AD4" s="1">
        <v>129.12396694214868</v>
      </c>
      <c r="AE4" s="1">
        <v>129.12396694214866</v>
      </c>
      <c r="AF4" s="1">
        <v>129.12396694214868</v>
      </c>
      <c r="AG4" s="1">
        <v>129.12396694214868</v>
      </c>
      <c r="AH4" s="1">
        <v>129.12396694214868</v>
      </c>
      <c r="AI4" s="1">
        <v>129.12396694214868</v>
      </c>
      <c r="AJ4" s="1">
        <v>129.12396694214868</v>
      </c>
      <c r="AK4" s="1">
        <v>129.0503274088274</v>
      </c>
      <c r="AL4" s="1">
        <v>129.12396694214868</v>
      </c>
      <c r="AM4" s="1">
        <v>129.12396694214868</v>
      </c>
    </row>
    <row r="5" spans="1:56" x14ac:dyDescent="0.25">
      <c r="A5" s="21">
        <f ca="1">Exceedance!U5</f>
        <v>42856</v>
      </c>
      <c r="B5" s="273">
        <v>280.03522189672213</v>
      </c>
      <c r="C5" s="273">
        <v>459.40931427994894</v>
      </c>
      <c r="D5" s="273">
        <v>395.76698842965902</v>
      </c>
      <c r="E5" s="1">
        <v>429.66698842965894</v>
      </c>
      <c r="F5" s="1">
        <v>231.56022189672214</v>
      </c>
      <c r="G5" s="1">
        <v>460.14878181803272</v>
      </c>
      <c r="H5" s="1">
        <v>472.43722189672224</v>
      </c>
      <c r="I5" s="1">
        <v>468.48194119842708</v>
      </c>
      <c r="J5" s="1">
        <v>377.18498842965892</v>
      </c>
      <c r="K5" s="1">
        <v>411.39998842965912</v>
      </c>
      <c r="L5" s="1">
        <v>416.06698842965903</v>
      </c>
      <c r="M5" s="1">
        <v>334.55825469156935</v>
      </c>
      <c r="N5" s="1">
        <v>485.73178181803269</v>
      </c>
      <c r="O5" s="1">
        <v>462.70198842965908</v>
      </c>
      <c r="P5" s="1">
        <v>482.44862795884768</v>
      </c>
      <c r="Q5" s="1">
        <v>365.30598842965901</v>
      </c>
      <c r="R5" s="1">
        <v>412.70394717309028</v>
      </c>
      <c r="S5" s="1">
        <v>397.44278181803287</v>
      </c>
      <c r="T5" s="1">
        <v>398.07722189672228</v>
      </c>
      <c r="U5" s="1">
        <v>392.92098842965902</v>
      </c>
      <c r="V5" s="1">
        <v>411.83198842965902</v>
      </c>
      <c r="W5" s="1">
        <v>409.72378181803265</v>
      </c>
      <c r="X5" s="1">
        <v>423.47598842965897</v>
      </c>
      <c r="Y5" s="1">
        <v>537.96701012899098</v>
      </c>
      <c r="Z5" s="1">
        <v>261.54995637166172</v>
      </c>
      <c r="AA5" s="1">
        <v>395.76698842965897</v>
      </c>
      <c r="AB5" s="1">
        <v>472.85510388053035</v>
      </c>
      <c r="AC5" s="1">
        <v>416.85598842965896</v>
      </c>
      <c r="AD5" s="1">
        <v>358.90626267935988</v>
      </c>
      <c r="AE5" s="1">
        <v>454.1918526612144</v>
      </c>
      <c r="AF5" s="1">
        <v>438.27698842965896</v>
      </c>
      <c r="AG5" s="1">
        <v>448.14550594159942</v>
      </c>
      <c r="AH5" s="1">
        <v>466.34698842965906</v>
      </c>
      <c r="AI5" s="1">
        <v>440.37278181803271</v>
      </c>
      <c r="AJ5" s="1">
        <v>406.69260970526079</v>
      </c>
      <c r="AK5" s="1">
        <v>374.74698842965904</v>
      </c>
      <c r="AL5" s="1">
        <v>422.005988429659</v>
      </c>
      <c r="AM5" s="1">
        <v>419.51878181803261</v>
      </c>
    </row>
    <row r="6" spans="1:56" x14ac:dyDescent="0.25">
      <c r="A6" s="21">
        <f ca="1">Exceedance!U6</f>
        <v>42887</v>
      </c>
      <c r="B6" s="273">
        <v>186.18217192370696</v>
      </c>
      <c r="C6" s="273">
        <v>339.26217191799998</v>
      </c>
      <c r="D6" s="273">
        <v>202.27308344445052</v>
      </c>
      <c r="E6" s="1">
        <v>204.18486564661583</v>
      </c>
      <c r="F6" s="1">
        <v>200.05317192370691</v>
      </c>
      <c r="G6" s="1">
        <v>162.28529279859853</v>
      </c>
      <c r="H6" s="1">
        <v>389.25617192370703</v>
      </c>
      <c r="I6" s="1">
        <v>288.91517191988021</v>
      </c>
      <c r="J6" s="1">
        <v>264.64432177081142</v>
      </c>
      <c r="K6" s="1">
        <v>145.82522680123901</v>
      </c>
      <c r="L6" s="1">
        <v>119.75871756801816</v>
      </c>
      <c r="M6" s="1">
        <v>81.591313837693662</v>
      </c>
      <c r="N6" s="1">
        <v>317.99498232680634</v>
      </c>
      <c r="O6" s="1">
        <v>81.614954425650836</v>
      </c>
      <c r="P6" s="1">
        <v>140.93517191663574</v>
      </c>
      <c r="Q6" s="1">
        <v>211.43897229775436</v>
      </c>
      <c r="R6" s="1">
        <v>216.51117191757635</v>
      </c>
      <c r="S6" s="1">
        <v>426.41130197236424</v>
      </c>
      <c r="T6" s="1">
        <v>151.81517192370686</v>
      </c>
      <c r="U6" s="1">
        <v>261.70201796805765</v>
      </c>
      <c r="V6" s="1">
        <v>81.605507547945763</v>
      </c>
      <c r="W6" s="1">
        <v>436.28654223842193</v>
      </c>
      <c r="X6" s="1">
        <v>96.522733394239722</v>
      </c>
      <c r="Y6" s="1">
        <v>212.58617191936528</v>
      </c>
      <c r="Z6" s="1">
        <v>116.97317192058559</v>
      </c>
      <c r="AA6" s="1">
        <v>182.82377279133209</v>
      </c>
      <c r="AB6" s="1">
        <v>173.76417191743383</v>
      </c>
      <c r="AC6" s="1">
        <v>120.88224479024412</v>
      </c>
      <c r="AD6" s="1">
        <v>119.88117191834669</v>
      </c>
      <c r="AE6" s="1">
        <v>238.6821719207455</v>
      </c>
      <c r="AF6" s="1">
        <v>94.642731163285859</v>
      </c>
      <c r="AG6" s="1">
        <v>181.97517192016514</v>
      </c>
      <c r="AH6" s="1">
        <v>81.608975861102692</v>
      </c>
      <c r="AI6" s="1">
        <v>280.35885980379618</v>
      </c>
      <c r="AJ6" s="1">
        <v>81.596617512150502</v>
      </c>
      <c r="AK6" s="1">
        <v>286.21845222314715</v>
      </c>
      <c r="AL6" s="1">
        <v>136.19191581778102</v>
      </c>
      <c r="AM6" s="1">
        <v>415.62347296651626</v>
      </c>
    </row>
    <row r="7" spans="1:56" x14ac:dyDescent="0.25">
      <c r="A7" s="21">
        <f ca="1">Exceedance!U7</f>
        <v>42917</v>
      </c>
      <c r="B7" s="273">
        <v>141.17445255269436</v>
      </c>
      <c r="C7" s="273">
        <v>195.69445255269437</v>
      </c>
      <c r="D7" s="273">
        <v>146.37445255269222</v>
      </c>
      <c r="E7" s="1">
        <v>148.74045255270673</v>
      </c>
      <c r="F7" s="1">
        <v>191.72245255269442</v>
      </c>
      <c r="G7" s="1">
        <v>300.16145255266264</v>
      </c>
      <c r="H7" s="1">
        <v>231.20045255269437</v>
      </c>
      <c r="I7" s="1">
        <v>146.37445255269432</v>
      </c>
      <c r="J7" s="1">
        <v>184.81545255269197</v>
      </c>
      <c r="K7" s="1">
        <v>119.11045255269384</v>
      </c>
      <c r="L7" s="1">
        <v>140.66345255268865</v>
      </c>
      <c r="M7" s="1">
        <v>108.04109752058497</v>
      </c>
      <c r="N7" s="1">
        <v>187.86445255269288</v>
      </c>
      <c r="O7" s="1">
        <v>160.41560149782296</v>
      </c>
      <c r="P7" s="1">
        <v>141.57845255270774</v>
      </c>
      <c r="Q7" s="1">
        <v>170.23045255269258</v>
      </c>
      <c r="R7" s="1">
        <v>119.44245255270779</v>
      </c>
      <c r="S7" s="1">
        <v>495.85145255268895</v>
      </c>
      <c r="T7" s="1">
        <v>117.27645255269434</v>
      </c>
      <c r="U7" s="1">
        <v>163.08545255269095</v>
      </c>
      <c r="V7" s="1">
        <v>111.83216835659887</v>
      </c>
      <c r="W7" s="1">
        <v>292.85145255269418</v>
      </c>
      <c r="X7" s="1">
        <v>108.04109752058496</v>
      </c>
      <c r="Y7" s="1">
        <v>119.24945255269436</v>
      </c>
      <c r="Z7" s="1">
        <v>108.04109752058496</v>
      </c>
      <c r="AA7" s="1">
        <v>123.45845255269016</v>
      </c>
      <c r="AB7" s="1">
        <v>122.35745255270778</v>
      </c>
      <c r="AC7" s="1">
        <v>138.27145255269104</v>
      </c>
      <c r="AD7" s="1">
        <v>108.04109752058496</v>
      </c>
      <c r="AE7" s="1">
        <v>147.14445255270778</v>
      </c>
      <c r="AF7" s="1">
        <v>173.25245255268197</v>
      </c>
      <c r="AG7" s="1">
        <v>164.61345255269435</v>
      </c>
      <c r="AH7" s="1">
        <v>108.04109752058498</v>
      </c>
      <c r="AI7" s="1">
        <v>235.77245255268522</v>
      </c>
      <c r="AJ7" s="1">
        <v>108.04109752058498</v>
      </c>
      <c r="AK7" s="1">
        <v>145.98345255269356</v>
      </c>
      <c r="AL7" s="1">
        <v>133.52445255268549</v>
      </c>
      <c r="AM7" s="1">
        <v>227.73545255269016</v>
      </c>
    </row>
    <row r="8" spans="1:56" x14ac:dyDescent="0.25">
      <c r="A8" s="21">
        <f ca="1">Exceedance!U8</f>
        <v>42948</v>
      </c>
      <c r="B8" s="273">
        <v>129.12396694214866</v>
      </c>
      <c r="C8" s="273">
        <v>129.12396694214866</v>
      </c>
      <c r="D8" s="273">
        <v>129.12396694214866</v>
      </c>
      <c r="E8" s="1">
        <v>129.12396694214866</v>
      </c>
      <c r="F8" s="1">
        <v>129.12396694214866</v>
      </c>
      <c r="G8" s="1">
        <v>129.12396694214866</v>
      </c>
      <c r="H8" s="1">
        <v>129.12396694214866</v>
      </c>
      <c r="I8" s="1">
        <v>129.12396694214866</v>
      </c>
      <c r="J8" s="1">
        <v>129.12396694214866</v>
      </c>
      <c r="K8" s="1">
        <v>129.12396694214866</v>
      </c>
      <c r="L8" s="1">
        <v>129.12396694214866</v>
      </c>
      <c r="M8" s="1">
        <v>125.56510407387613</v>
      </c>
      <c r="N8" s="1">
        <v>129.12396694214866</v>
      </c>
      <c r="O8" s="1">
        <v>129.12396694214866</v>
      </c>
      <c r="P8" s="1">
        <v>129.12396694214866</v>
      </c>
      <c r="Q8" s="1">
        <v>129.12396694214866</v>
      </c>
      <c r="R8" s="1">
        <v>129.12396694214866</v>
      </c>
      <c r="S8" s="1">
        <v>141.97971928712491</v>
      </c>
      <c r="T8" s="1">
        <v>129.12396694214866</v>
      </c>
      <c r="U8" s="1">
        <v>129.12396694214866</v>
      </c>
      <c r="V8" s="1">
        <v>129.12396694214866</v>
      </c>
      <c r="W8" s="1">
        <v>129.12396694214866</v>
      </c>
      <c r="X8" s="1">
        <v>129.12396694214866</v>
      </c>
      <c r="Y8" s="1">
        <v>129.12396694214866</v>
      </c>
      <c r="Z8" s="1">
        <v>129.12396694214866</v>
      </c>
      <c r="AA8" s="1">
        <v>129.12396694214866</v>
      </c>
      <c r="AB8" s="1">
        <v>129.12396694214866</v>
      </c>
      <c r="AC8" s="1">
        <v>129.12396694214866</v>
      </c>
      <c r="AD8" s="1">
        <v>129.12396694214866</v>
      </c>
      <c r="AE8" s="1">
        <v>129.12396694214866</v>
      </c>
      <c r="AF8" s="1">
        <v>129.12396694214866</v>
      </c>
      <c r="AG8" s="1">
        <v>129.12396694214866</v>
      </c>
      <c r="AH8" s="1">
        <v>129.12396694214866</v>
      </c>
      <c r="AI8" s="1">
        <v>129.12396694214866</v>
      </c>
      <c r="AJ8" s="1">
        <v>104.96671735529574</v>
      </c>
      <c r="AK8" s="1">
        <v>129.12396694214866</v>
      </c>
      <c r="AL8" s="1">
        <v>129.12396694214866</v>
      </c>
      <c r="AM8" s="1">
        <v>129.12396694214866</v>
      </c>
    </row>
    <row r="9" spans="1:56" x14ac:dyDescent="0.25">
      <c r="A9" s="21">
        <f ca="1">Exceedance!U9</f>
        <v>42979</v>
      </c>
      <c r="B9" s="273">
        <v>129.12396694214868</v>
      </c>
      <c r="C9" s="273">
        <v>129.12396694214868</v>
      </c>
      <c r="D9" s="273">
        <v>129.12396694214868</v>
      </c>
      <c r="E9" s="1">
        <v>129.12396694214868</v>
      </c>
      <c r="F9" s="1">
        <v>129.12396694214868</v>
      </c>
      <c r="G9" s="1">
        <v>129.12396694214868</v>
      </c>
      <c r="H9" s="1">
        <v>129.12396694214868</v>
      </c>
      <c r="I9" s="1">
        <v>129.12396694214868</v>
      </c>
      <c r="J9" s="1">
        <v>129.12396694214868</v>
      </c>
      <c r="K9" s="1">
        <v>129.12396694214868</v>
      </c>
      <c r="L9" s="1">
        <v>129.12396694214868</v>
      </c>
      <c r="M9" s="1">
        <v>129.12396694214868</v>
      </c>
      <c r="N9" s="1">
        <v>129.12396694214868</v>
      </c>
      <c r="O9" s="1">
        <v>129.12396694214868</v>
      </c>
      <c r="P9" s="1">
        <v>129.12396694214868</v>
      </c>
      <c r="Q9" s="1">
        <v>129.12396694214868</v>
      </c>
      <c r="R9" s="1">
        <v>129.12396694214868</v>
      </c>
      <c r="S9" s="1">
        <v>129.12396694214868</v>
      </c>
      <c r="T9" s="1">
        <v>129.12396694214868</v>
      </c>
      <c r="U9" s="1">
        <v>129.12396694214868</v>
      </c>
      <c r="V9" s="1">
        <v>129.12396694214868</v>
      </c>
      <c r="W9" s="1">
        <v>129.12396694214868</v>
      </c>
      <c r="X9" s="1">
        <v>129.12396694214868</v>
      </c>
      <c r="Y9" s="1">
        <v>129.12396694214868</v>
      </c>
      <c r="Z9" s="1">
        <v>129.12396694214868</v>
      </c>
      <c r="AA9" s="1">
        <v>129.12396694214868</v>
      </c>
      <c r="AB9" s="1">
        <v>129.12396694214868</v>
      </c>
      <c r="AC9" s="1">
        <v>129.12396694214868</v>
      </c>
      <c r="AD9" s="1">
        <v>129.12396694214868</v>
      </c>
      <c r="AE9" s="1">
        <v>129.12396694214868</v>
      </c>
      <c r="AF9" s="1">
        <v>129.12396694214868</v>
      </c>
      <c r="AG9" s="1">
        <v>129.12396694214868</v>
      </c>
      <c r="AH9" s="1">
        <v>129.12396694214868</v>
      </c>
      <c r="AI9" s="1">
        <v>129.12396694214868</v>
      </c>
      <c r="AJ9" s="1">
        <v>121.18098313108635</v>
      </c>
      <c r="AK9" s="1">
        <v>129.12396694214868</v>
      </c>
      <c r="AL9" s="1">
        <v>129.12396694214868</v>
      </c>
      <c r="AM9" s="1">
        <v>129.12396694214866</v>
      </c>
    </row>
    <row r="10" spans="1:56" x14ac:dyDescent="0.25">
      <c r="A10" s="21">
        <f ca="1">Exceedance!U10</f>
        <v>43009</v>
      </c>
      <c r="B10" s="273">
        <v>105.55079733878928</v>
      </c>
      <c r="C10" s="273">
        <v>129.12396694214866</v>
      </c>
      <c r="D10" s="273">
        <v>129.12396694214866</v>
      </c>
      <c r="E10" s="1">
        <v>129.12396694214866</v>
      </c>
      <c r="F10" s="1">
        <v>129.12396694214866</v>
      </c>
      <c r="G10" s="1">
        <v>129.12396694214866</v>
      </c>
      <c r="H10" s="1">
        <v>129.12396694214866</v>
      </c>
      <c r="I10" s="1">
        <v>129.12396694214866</v>
      </c>
      <c r="J10" s="1">
        <v>129.12396694214866</v>
      </c>
      <c r="K10" s="1">
        <v>116.82008797160432</v>
      </c>
      <c r="L10" s="1">
        <v>129.12396694214866</v>
      </c>
      <c r="M10" s="1">
        <v>70.261365136094199</v>
      </c>
      <c r="N10" s="1">
        <v>129.12396694214866</v>
      </c>
      <c r="O10" s="1">
        <v>129.12396694214866</v>
      </c>
      <c r="P10" s="1">
        <v>129.12396694214866</v>
      </c>
      <c r="Q10" s="1">
        <v>129.12396694214866</v>
      </c>
      <c r="R10" s="1">
        <v>121.49054731649625</v>
      </c>
      <c r="S10" s="1">
        <v>129.12396694214866</v>
      </c>
      <c r="T10" s="1">
        <v>123.09915988772488</v>
      </c>
      <c r="U10" s="1">
        <v>129.12396694214866</v>
      </c>
      <c r="V10" s="1">
        <v>123.00513922050069</v>
      </c>
      <c r="W10" s="1">
        <v>129.12396694214866</v>
      </c>
      <c r="X10" s="1">
        <v>96.369000504106879</v>
      </c>
      <c r="Y10" s="1">
        <v>129.12396694214866</v>
      </c>
      <c r="Z10" s="1">
        <v>87.816352293309848</v>
      </c>
      <c r="AA10" s="1">
        <v>129.12396694214866</v>
      </c>
      <c r="AB10" s="1">
        <v>129.12396694214866</v>
      </c>
      <c r="AC10" s="1">
        <v>129.12396694214866</v>
      </c>
      <c r="AD10" s="1">
        <v>129.12396694214866</v>
      </c>
      <c r="AE10" s="1">
        <v>129.12396694214866</v>
      </c>
      <c r="AF10" s="1">
        <v>125.1973272995741</v>
      </c>
      <c r="AG10" s="1">
        <v>124.40466632521863</v>
      </c>
      <c r="AH10" s="1">
        <v>105.09636739360504</v>
      </c>
      <c r="AI10" s="1">
        <v>129.12396694214866</v>
      </c>
      <c r="AJ10" s="1">
        <v>57.336743943537726</v>
      </c>
      <c r="AK10" s="1">
        <v>129.12396694214866</v>
      </c>
      <c r="AL10" s="1">
        <v>129.12396694214866</v>
      </c>
      <c r="AM10" s="1">
        <v>129.12396694214866</v>
      </c>
    </row>
    <row r="11" spans="1:56" x14ac:dyDescent="0.25">
      <c r="A11" s="21">
        <f ca="1">Exceedance!U11</f>
        <v>43040</v>
      </c>
      <c r="B11" s="273">
        <v>49.627329517910304</v>
      </c>
      <c r="C11" s="273">
        <v>90.929614909762861</v>
      </c>
      <c r="D11" s="273">
        <v>72.032206157098543</v>
      </c>
      <c r="E11" s="1">
        <v>67.952285531048403</v>
      </c>
      <c r="F11" s="1">
        <v>129.12396694214868</v>
      </c>
      <c r="G11" s="1">
        <v>120.88940201642411</v>
      </c>
      <c r="H11" s="1">
        <v>129.12396694214868</v>
      </c>
      <c r="I11" s="1">
        <v>129.12396694214868</v>
      </c>
      <c r="J11" s="1">
        <v>129.12396694214868</v>
      </c>
      <c r="K11" s="1">
        <v>59.137329517877703</v>
      </c>
      <c r="L11" s="1">
        <v>66.869317809711802</v>
      </c>
      <c r="M11" s="1">
        <v>52.766329518260562</v>
      </c>
      <c r="N11" s="1">
        <v>129.12396694214868</v>
      </c>
      <c r="O11" s="1">
        <v>60.479761536648148</v>
      </c>
      <c r="P11" s="1">
        <v>76.778874151067669</v>
      </c>
      <c r="Q11" s="1">
        <v>76.945596035226629</v>
      </c>
      <c r="R11" s="1">
        <v>64.221329517893508</v>
      </c>
      <c r="S11" s="1">
        <v>129.12396694214868</v>
      </c>
      <c r="T11" s="1">
        <v>62.889329517982489</v>
      </c>
      <c r="U11" s="1">
        <v>109.3303776670633</v>
      </c>
      <c r="V11" s="1">
        <v>64.217329517929286</v>
      </c>
      <c r="W11" s="1">
        <v>129.12396694214868</v>
      </c>
      <c r="X11" s="1">
        <v>55.816329518053863</v>
      </c>
      <c r="Y11" s="1">
        <v>68.231941177613507</v>
      </c>
      <c r="Z11" s="1">
        <v>56.327329518227934</v>
      </c>
      <c r="AA11" s="1">
        <v>88.545880088316665</v>
      </c>
      <c r="AB11" s="1">
        <v>75.367115438154642</v>
      </c>
      <c r="AC11" s="1">
        <v>81.344290598319532</v>
      </c>
      <c r="AD11" s="1">
        <v>99.865541803273914</v>
      </c>
      <c r="AE11" s="1">
        <v>110.67976765069348</v>
      </c>
      <c r="AF11" s="1">
        <v>59.185329517840991</v>
      </c>
      <c r="AG11" s="1">
        <v>63.816329517875943</v>
      </c>
      <c r="AH11" s="1">
        <v>62.842329517999246</v>
      </c>
      <c r="AI11" s="1">
        <v>88.3623702841614</v>
      </c>
      <c r="AJ11" s="1">
        <v>51.341329518318936</v>
      </c>
      <c r="AK11" s="1">
        <v>129.12396694214868</v>
      </c>
      <c r="AL11" s="1">
        <v>110.08426450334915</v>
      </c>
      <c r="AM11" s="1">
        <v>97.265559872897327</v>
      </c>
    </row>
    <row r="12" spans="1:56" x14ac:dyDescent="0.25">
      <c r="A12" s="21">
        <f ca="1">Exceedance!U12</f>
        <v>43070</v>
      </c>
      <c r="B12" s="273">
        <v>70.890099884766926</v>
      </c>
      <c r="C12" s="273">
        <v>74.168529636794119</v>
      </c>
      <c r="D12" s="273">
        <v>71.698529636815024</v>
      </c>
      <c r="E12" s="1">
        <v>82.816529636820221</v>
      </c>
      <c r="F12" s="1">
        <v>82.750484077866417</v>
      </c>
      <c r="G12" s="1">
        <v>87.221529636773056</v>
      </c>
      <c r="H12" s="1">
        <v>101.88283087387363</v>
      </c>
      <c r="I12" s="1">
        <v>93.265480114127044</v>
      </c>
      <c r="J12" s="1">
        <v>93.668679961668474</v>
      </c>
      <c r="K12" s="1">
        <v>79.401529636833061</v>
      </c>
      <c r="L12" s="1">
        <v>78.822529636817123</v>
      </c>
      <c r="M12" s="1">
        <v>74.511529636821194</v>
      </c>
      <c r="N12" s="1">
        <v>99.977155239448109</v>
      </c>
      <c r="O12" s="1">
        <v>80.527529636832512</v>
      </c>
      <c r="P12" s="1">
        <v>79.903529636801437</v>
      </c>
      <c r="Q12" s="1">
        <v>81.222529636814869</v>
      </c>
      <c r="R12" s="1">
        <v>81.905529636821214</v>
      </c>
      <c r="S12" s="1">
        <v>129.12396694214866</v>
      </c>
      <c r="T12" s="1">
        <v>81.390529636833065</v>
      </c>
      <c r="U12" s="1">
        <v>83.887529636791427</v>
      </c>
      <c r="V12" s="1">
        <v>84.751529636821218</v>
      </c>
      <c r="W12" s="1">
        <v>95.991729363984533</v>
      </c>
      <c r="X12" s="1">
        <v>77.039529636821214</v>
      </c>
      <c r="Y12" s="1">
        <v>81.946529636818894</v>
      </c>
      <c r="Z12" s="1">
        <v>75.875529636833065</v>
      </c>
      <c r="AA12" s="1">
        <v>81.454529636797062</v>
      </c>
      <c r="AB12" s="1">
        <v>83.692529636830614</v>
      </c>
      <c r="AC12" s="1">
        <v>81.962529636803438</v>
      </c>
      <c r="AD12" s="1">
        <v>82.926529636797099</v>
      </c>
      <c r="AE12" s="1">
        <v>84.784529636791405</v>
      </c>
      <c r="AF12" s="1">
        <v>79.916529636833062</v>
      </c>
      <c r="AG12" s="1">
        <v>81.417529636821229</v>
      </c>
      <c r="AH12" s="1">
        <v>82.785529636821195</v>
      </c>
      <c r="AI12" s="1">
        <v>84.546529636811115</v>
      </c>
      <c r="AJ12" s="1">
        <v>74.035529636833076</v>
      </c>
      <c r="AK12" s="1">
        <v>108.32269981557197</v>
      </c>
      <c r="AL12" s="1">
        <v>82.440529636790671</v>
      </c>
      <c r="AM12" s="1">
        <v>89.963529636796565</v>
      </c>
    </row>
    <row r="13" spans="1:56" x14ac:dyDescent="0.25">
      <c r="A13" s="21">
        <f ca="1">Exceedance!U13</f>
        <v>43101</v>
      </c>
      <c r="B13" s="273">
        <v>53.403320393169075</v>
      </c>
      <c r="C13" s="273">
        <v>56.191750145246793</v>
      </c>
      <c r="D13" s="273">
        <v>54.453320393180675</v>
      </c>
      <c r="E13" s="1">
        <v>60.537750145246797</v>
      </c>
      <c r="F13" s="1">
        <v>60.156750145246306</v>
      </c>
      <c r="G13" s="1">
        <v>68.015750145246798</v>
      </c>
      <c r="H13" s="1">
        <v>66.607750145231194</v>
      </c>
      <c r="I13" s="1">
        <v>64.21975014523332</v>
      </c>
      <c r="J13" s="1">
        <v>63.522750145233488</v>
      </c>
      <c r="K13" s="1">
        <v>58.444750145246815</v>
      </c>
      <c r="L13" s="1">
        <v>58.3167501452468</v>
      </c>
      <c r="M13" s="1">
        <v>54.537320393180671</v>
      </c>
      <c r="N13" s="1">
        <v>67.139750145244648</v>
      </c>
      <c r="O13" s="1">
        <v>59.088750145246799</v>
      </c>
      <c r="P13" s="1">
        <v>59.991750145246797</v>
      </c>
      <c r="Q13" s="1">
        <v>60.19075014524681</v>
      </c>
      <c r="R13" s="1">
        <v>60.225750145246792</v>
      </c>
      <c r="S13" s="1">
        <v>109.55774189827194</v>
      </c>
      <c r="T13" s="1">
        <v>59.713750145235203</v>
      </c>
      <c r="U13" s="1">
        <v>62.803750145246802</v>
      </c>
      <c r="V13" s="1">
        <v>63.288750145246802</v>
      </c>
      <c r="W13" s="1">
        <v>69.574750145232642</v>
      </c>
      <c r="X13" s="1">
        <v>56.579750145246805</v>
      </c>
      <c r="Y13" s="1">
        <v>60.641750145246796</v>
      </c>
      <c r="Z13" s="1">
        <v>55.992320393169067</v>
      </c>
      <c r="AA13" s="1">
        <v>60.057750145246793</v>
      </c>
      <c r="AB13" s="1">
        <v>67.015750145246798</v>
      </c>
      <c r="AC13" s="1">
        <v>59.856750145246806</v>
      </c>
      <c r="AD13" s="1">
        <v>61.466750145246806</v>
      </c>
      <c r="AE13" s="1">
        <v>62.381750145246798</v>
      </c>
      <c r="AF13" s="1">
        <v>59.418750145246797</v>
      </c>
      <c r="AG13" s="1">
        <v>59.855750145246795</v>
      </c>
      <c r="AH13" s="1">
        <v>61.170750145246807</v>
      </c>
      <c r="AI13" s="1">
        <v>63.850750145246799</v>
      </c>
      <c r="AJ13" s="1">
        <v>54.542320393169071</v>
      </c>
      <c r="AK13" s="1">
        <v>63.904750145228704</v>
      </c>
      <c r="AL13" s="1">
        <v>60.581750145246794</v>
      </c>
      <c r="AM13" s="1">
        <v>68.231750145246792</v>
      </c>
    </row>
    <row r="14" spans="1:56" x14ac:dyDescent="0.25">
      <c r="A14" s="21">
        <f ca="1">Exceedance!U14</f>
        <v>43132</v>
      </c>
      <c r="B14" s="273">
        <v>43.340936831524857</v>
      </c>
      <c r="C14" s="273">
        <v>46.180227575292797</v>
      </c>
      <c r="D14" s="273">
        <v>44.298657327358924</v>
      </c>
      <c r="E14" s="1">
        <v>46.53822757529278</v>
      </c>
      <c r="F14" s="1">
        <v>46.865227575292799</v>
      </c>
      <c r="G14" s="1">
        <v>50.246227575292792</v>
      </c>
      <c r="H14" s="1">
        <v>51.645227575292793</v>
      </c>
      <c r="I14" s="1">
        <v>69.087227575304169</v>
      </c>
      <c r="J14" s="1">
        <v>52.294227575304177</v>
      </c>
      <c r="K14" s="1">
        <v>44.545227575292806</v>
      </c>
      <c r="L14" s="1">
        <v>44.90022757529281</v>
      </c>
      <c r="M14" s="1">
        <v>42.065936831513483</v>
      </c>
      <c r="N14" s="1">
        <v>53.107227575292789</v>
      </c>
      <c r="O14" s="1">
        <v>46.471227575292801</v>
      </c>
      <c r="P14" s="1">
        <v>49.840227575292793</v>
      </c>
      <c r="Q14" s="1">
        <v>46.014227575292814</v>
      </c>
      <c r="R14" s="1">
        <v>51.169227575304177</v>
      </c>
      <c r="S14" s="1">
        <v>61.62522757526559</v>
      </c>
      <c r="T14" s="1">
        <v>45.131227575304173</v>
      </c>
      <c r="U14" s="1">
        <v>50.0752275752928</v>
      </c>
      <c r="V14" s="1">
        <v>53.044227575292808</v>
      </c>
      <c r="W14" s="1">
        <v>59.504227575304171</v>
      </c>
      <c r="X14" s="1">
        <v>47.185227575292799</v>
      </c>
      <c r="Y14" s="1">
        <v>46.316227575292807</v>
      </c>
      <c r="Z14" s="1">
        <v>48.413936831524857</v>
      </c>
      <c r="AA14" s="1">
        <v>46.266227575292795</v>
      </c>
      <c r="AB14" s="1">
        <v>52.25022757529279</v>
      </c>
      <c r="AC14" s="1">
        <v>45.477227575304163</v>
      </c>
      <c r="AD14" s="1">
        <v>51.100227575292806</v>
      </c>
      <c r="AE14" s="1">
        <v>47.404227575292794</v>
      </c>
      <c r="AF14" s="1">
        <v>47.715227575292793</v>
      </c>
      <c r="AG14" s="1">
        <v>45.629227575304178</v>
      </c>
      <c r="AH14" s="1">
        <v>45.954227575304174</v>
      </c>
      <c r="AI14" s="1">
        <v>49.497227575292804</v>
      </c>
      <c r="AJ14" s="1">
        <v>41.285936831524857</v>
      </c>
      <c r="AK14" s="1">
        <v>54.234227575292806</v>
      </c>
      <c r="AL14" s="1">
        <v>52.446227575292802</v>
      </c>
      <c r="AM14" s="1">
        <v>53.647227575292796</v>
      </c>
    </row>
    <row r="15" spans="1:56" x14ac:dyDescent="0.25">
      <c r="A15" s="21">
        <f ca="1">Exceedance!U15</f>
        <v>43160</v>
      </c>
      <c r="B15" s="273">
        <v>47.966045405437598</v>
      </c>
      <c r="C15" s="273">
        <v>56.579895157526025</v>
      </c>
      <c r="D15" s="273">
        <v>51.979895157526016</v>
      </c>
      <c r="E15" s="1">
        <v>52.513895157526029</v>
      </c>
      <c r="F15" s="1">
        <v>53.600895157526011</v>
      </c>
      <c r="G15" s="1">
        <v>41.842895157526023</v>
      </c>
      <c r="H15" s="1">
        <v>58.20089515752602</v>
      </c>
      <c r="I15" s="1">
        <v>98.372895157526003</v>
      </c>
      <c r="J15" s="1">
        <v>49.853895157526004</v>
      </c>
      <c r="K15" s="1">
        <v>46.080895157526008</v>
      </c>
      <c r="L15" s="1">
        <v>70.091895157526025</v>
      </c>
      <c r="M15" s="1">
        <v>48.588615653371455</v>
      </c>
      <c r="N15" s="1">
        <v>59.826895157526025</v>
      </c>
      <c r="O15" s="1">
        <v>55.106895157526004</v>
      </c>
      <c r="P15" s="1">
        <v>64.915895157526009</v>
      </c>
      <c r="Q15" s="1">
        <v>59.760895157526015</v>
      </c>
      <c r="R15" s="1">
        <v>78.364895157526021</v>
      </c>
      <c r="S15" s="1">
        <v>63.050895157526014</v>
      </c>
      <c r="T15" s="1">
        <v>64.407895157525999</v>
      </c>
      <c r="U15" s="1">
        <v>58.978895157526004</v>
      </c>
      <c r="V15" s="1">
        <v>56.760895157526022</v>
      </c>
      <c r="W15" s="1">
        <v>54.120895157526</v>
      </c>
      <c r="X15" s="1">
        <v>51.191895157526005</v>
      </c>
      <c r="Y15" s="1">
        <v>42.05589515752601</v>
      </c>
      <c r="Z15" s="1">
        <v>52.513615653371446</v>
      </c>
      <c r="AA15" s="1">
        <v>77.47689515752603</v>
      </c>
      <c r="AB15" s="1">
        <v>47.390895157526018</v>
      </c>
      <c r="AC15" s="1">
        <v>46.117895157526014</v>
      </c>
      <c r="AD15" s="1">
        <v>94.751895157526036</v>
      </c>
      <c r="AE15" s="1">
        <v>39.728895157526011</v>
      </c>
      <c r="AF15" s="1">
        <v>65.843895157525992</v>
      </c>
      <c r="AG15" s="1">
        <v>41.124895157526012</v>
      </c>
      <c r="AH15" s="1">
        <v>57.400895157526016</v>
      </c>
      <c r="AI15" s="1">
        <v>65.674895157526009</v>
      </c>
      <c r="AJ15" s="1">
        <v>40.599615653371444</v>
      </c>
      <c r="AK15" s="1">
        <v>48.261895157526027</v>
      </c>
      <c r="AL15" s="1">
        <v>67.937895157526029</v>
      </c>
      <c r="AM15" s="1">
        <v>49.138895157526008</v>
      </c>
    </row>
    <row r="16" spans="1:56" x14ac:dyDescent="0.25">
      <c r="A16" s="21">
        <f ca="1">Exceedance!U16</f>
        <v>43191</v>
      </c>
      <c r="B16" s="273">
        <v>51.520661157024755</v>
      </c>
      <c r="C16" s="273">
        <v>70.919807058102108</v>
      </c>
      <c r="D16" s="273">
        <v>51.520661157024762</v>
      </c>
      <c r="E16" s="1">
        <v>51.520661157024762</v>
      </c>
      <c r="F16" s="1">
        <v>51.520661157024762</v>
      </c>
      <c r="G16" s="1">
        <v>53.821242252066085</v>
      </c>
      <c r="H16" s="1">
        <v>72.866807058102083</v>
      </c>
      <c r="I16" s="1">
        <v>104.79580705810213</v>
      </c>
      <c r="J16" s="1">
        <v>80.953807058102115</v>
      </c>
      <c r="K16" s="1">
        <v>51.520661157024762</v>
      </c>
      <c r="L16" s="1">
        <v>107.82580705810211</v>
      </c>
      <c r="M16" s="1">
        <v>51.520661157024762</v>
      </c>
      <c r="N16" s="1">
        <v>51.520661157024762</v>
      </c>
      <c r="O16" s="1">
        <v>70.667807058102113</v>
      </c>
      <c r="P16" s="1">
        <v>86.253807058102097</v>
      </c>
      <c r="Q16" s="1">
        <v>61.292807058102127</v>
      </c>
      <c r="R16" s="1">
        <v>52.787241735537158</v>
      </c>
      <c r="S16" s="1">
        <v>67.349807058102087</v>
      </c>
      <c r="T16" s="1">
        <v>73.595807058102096</v>
      </c>
      <c r="U16" s="1">
        <v>51.520661157024755</v>
      </c>
      <c r="V16" s="1">
        <v>51.520661157024755</v>
      </c>
      <c r="W16" s="1">
        <v>65.186807058102104</v>
      </c>
      <c r="X16" s="1">
        <v>51.520661157024762</v>
      </c>
      <c r="Y16" s="1">
        <v>51.520661157024755</v>
      </c>
      <c r="Z16" s="1">
        <v>51.520661157024762</v>
      </c>
      <c r="AA16" s="1">
        <v>95.730807058102101</v>
      </c>
      <c r="AB16" s="1">
        <v>51.520661157024762</v>
      </c>
      <c r="AC16" s="1">
        <v>74.313807058102114</v>
      </c>
      <c r="AD16" s="1">
        <v>74.209807058102115</v>
      </c>
      <c r="AE16" s="1">
        <v>52.103512396694178</v>
      </c>
      <c r="AF16" s="1">
        <v>52.778807058102117</v>
      </c>
      <c r="AG16" s="1">
        <v>51.520661157024762</v>
      </c>
      <c r="AH16" s="1">
        <v>61.284807058091005</v>
      </c>
      <c r="AI16" s="1">
        <v>74.502807058102121</v>
      </c>
      <c r="AJ16" s="1">
        <v>51.520661157024755</v>
      </c>
      <c r="AK16" s="1">
        <v>51.520661157024762</v>
      </c>
      <c r="AL16" s="1">
        <v>51.520661157024762</v>
      </c>
      <c r="AM16" s="1">
        <v>51.520661157024755</v>
      </c>
    </row>
    <row r="17" spans="1:39" x14ac:dyDescent="0.25">
      <c r="A17" s="21">
        <f ca="1">Exceedance!U17</f>
        <v>43221</v>
      </c>
      <c r="B17" s="273">
        <v>125.78725635742107</v>
      </c>
      <c r="C17" s="273">
        <v>320.82694214857059</v>
      </c>
      <c r="D17" s="273">
        <v>232.55482210982112</v>
      </c>
      <c r="E17" s="1">
        <v>193.3226539932925</v>
      </c>
      <c r="F17" s="1">
        <v>209.43347574366481</v>
      </c>
      <c r="G17" s="1">
        <v>556.73481651310851</v>
      </c>
      <c r="H17" s="1">
        <v>440.18222189835853</v>
      </c>
      <c r="I17" s="1">
        <v>357.08122189835854</v>
      </c>
      <c r="J17" s="1">
        <v>347.41222189835855</v>
      </c>
      <c r="K17" s="1">
        <v>113.77280611196836</v>
      </c>
      <c r="L17" s="1">
        <v>176.47522189835854</v>
      </c>
      <c r="M17" s="1">
        <v>100.72234099855295</v>
      </c>
      <c r="N17" s="1">
        <v>182.2805909366183</v>
      </c>
      <c r="O17" s="1">
        <v>184.66822189835852</v>
      </c>
      <c r="P17" s="1">
        <v>356.22022189835855</v>
      </c>
      <c r="Q17" s="1">
        <v>194.10322189835856</v>
      </c>
      <c r="R17" s="1">
        <v>373.82652433197444</v>
      </c>
      <c r="S17" s="1">
        <v>422.59294214857061</v>
      </c>
      <c r="T17" s="1">
        <v>407.48822189835857</v>
      </c>
      <c r="U17" s="1">
        <v>192.30689528392796</v>
      </c>
      <c r="V17" s="1">
        <v>228.19442337504776</v>
      </c>
      <c r="W17" s="1">
        <v>241.9912218983585</v>
      </c>
      <c r="X17" s="1">
        <v>237.80634783287749</v>
      </c>
      <c r="Y17" s="1">
        <v>81.270793013043743</v>
      </c>
      <c r="Z17" s="1">
        <v>148.21453289265307</v>
      </c>
      <c r="AA17" s="1">
        <v>210.53222189835853</v>
      </c>
      <c r="AB17" s="1">
        <v>285.87949005606617</v>
      </c>
      <c r="AC17" s="1">
        <v>215.82422189835853</v>
      </c>
      <c r="AD17" s="1">
        <v>259.82722189835852</v>
      </c>
      <c r="AE17" s="1">
        <v>368.96473553694437</v>
      </c>
      <c r="AF17" s="1">
        <v>290.88322189835856</v>
      </c>
      <c r="AG17" s="1">
        <v>123.10800169016989</v>
      </c>
      <c r="AH17" s="1">
        <v>363.86394214857052</v>
      </c>
      <c r="AI17" s="1">
        <v>95.339652311575691</v>
      </c>
      <c r="AJ17" s="1">
        <v>84.456948301767156</v>
      </c>
      <c r="AK17" s="1">
        <v>266.31465723645994</v>
      </c>
      <c r="AL17" s="1">
        <v>185.80099307272715</v>
      </c>
      <c r="AM17" s="1">
        <v>84.008289304439501</v>
      </c>
    </row>
    <row r="18" spans="1:39" x14ac:dyDescent="0.25">
      <c r="A18" s="21">
        <f ca="1">Exceedance!U18</f>
        <v>43252</v>
      </c>
      <c r="B18" s="273">
        <v>81.520661157024747</v>
      </c>
      <c r="C18" s="273">
        <v>191.56483246942128</v>
      </c>
      <c r="D18" s="273">
        <v>108.53217192378749</v>
      </c>
      <c r="E18" s="1">
        <v>157.86349268139386</v>
      </c>
      <c r="F18" s="1">
        <v>189.75265016493552</v>
      </c>
      <c r="G18" s="1">
        <v>659.5991719201736</v>
      </c>
      <c r="H18" s="1">
        <v>277.30017192370696</v>
      </c>
      <c r="I18" s="1">
        <v>270.05117192370705</v>
      </c>
      <c r="J18" s="1">
        <v>147.14722498181001</v>
      </c>
      <c r="K18" s="1">
        <v>81.520661157024747</v>
      </c>
      <c r="L18" s="1">
        <v>81.520661157024733</v>
      </c>
      <c r="M18" s="1">
        <v>81.520661157024733</v>
      </c>
      <c r="N18" s="1">
        <v>133.61717208449298</v>
      </c>
      <c r="O18" s="1">
        <v>81.520661157024733</v>
      </c>
      <c r="P18" s="1">
        <v>296.96517192370698</v>
      </c>
      <c r="Q18" s="1">
        <v>81.520661157024747</v>
      </c>
      <c r="R18" s="1">
        <v>328.01655085701117</v>
      </c>
      <c r="S18" s="1">
        <v>145.55279487535441</v>
      </c>
      <c r="T18" s="1">
        <v>410.78117192370689</v>
      </c>
      <c r="U18" s="1">
        <v>81.520661157024747</v>
      </c>
      <c r="V18" s="1">
        <v>251.40717192017348</v>
      </c>
      <c r="W18" s="1">
        <v>81.520661157024733</v>
      </c>
      <c r="X18" s="1">
        <v>81.520661157024733</v>
      </c>
      <c r="Y18" s="1">
        <v>86.627338999905319</v>
      </c>
      <c r="Z18" s="1">
        <v>81.520661157024733</v>
      </c>
      <c r="AA18" s="1">
        <v>81.520661157024733</v>
      </c>
      <c r="AB18" s="1">
        <v>149.74522498235635</v>
      </c>
      <c r="AC18" s="1">
        <v>81.520661157024747</v>
      </c>
      <c r="AD18" s="1">
        <v>81.520661157024733</v>
      </c>
      <c r="AE18" s="1">
        <v>470.74666289518365</v>
      </c>
      <c r="AF18" s="1">
        <v>113.81217192370687</v>
      </c>
      <c r="AG18" s="1">
        <v>81.520661157024733</v>
      </c>
      <c r="AH18" s="1">
        <v>198.69140231022197</v>
      </c>
      <c r="AI18" s="1">
        <v>94.994338999905324</v>
      </c>
      <c r="AJ18" s="1">
        <v>81.520661157024733</v>
      </c>
      <c r="AK18" s="1">
        <v>240.320171920174</v>
      </c>
      <c r="AL18" s="1">
        <v>173.17817792032702</v>
      </c>
      <c r="AM18" s="1">
        <v>81.520661157024733</v>
      </c>
    </row>
    <row r="19" spans="1:39" x14ac:dyDescent="0.25">
      <c r="A19" s="21">
        <f ca="1">Exceedance!U19</f>
        <v>43282</v>
      </c>
      <c r="B19" s="273">
        <v>108.04132231407051</v>
      </c>
      <c r="C19" s="273">
        <v>179.98445255269337</v>
      </c>
      <c r="D19" s="273">
        <v>139.00445255269435</v>
      </c>
      <c r="E19" s="1">
        <v>201.97045255269228</v>
      </c>
      <c r="F19" s="1">
        <v>249.90945255268872</v>
      </c>
      <c r="G19" s="1">
        <v>349.53545255269438</v>
      </c>
      <c r="H19" s="1">
        <v>149.60445255270781</v>
      </c>
      <c r="I19" s="1">
        <v>185.70145255269443</v>
      </c>
      <c r="J19" s="1">
        <v>121.56239949459135</v>
      </c>
      <c r="K19" s="1">
        <v>108.0413223140705</v>
      </c>
      <c r="L19" s="1">
        <v>108.0413223140705</v>
      </c>
      <c r="M19" s="1">
        <v>108.04132231407051</v>
      </c>
      <c r="N19" s="1">
        <v>146.52345255270703</v>
      </c>
      <c r="O19" s="1">
        <v>108.04132231407051</v>
      </c>
      <c r="P19" s="1">
        <v>204.06445255270785</v>
      </c>
      <c r="Q19" s="1">
        <v>108.04132231407051</v>
      </c>
      <c r="R19" s="1">
        <v>515.23745255267124</v>
      </c>
      <c r="S19" s="1">
        <v>131.23845255269356</v>
      </c>
      <c r="T19" s="1">
        <v>197.4944525526943</v>
      </c>
      <c r="U19" s="1">
        <v>108.0413223140705</v>
      </c>
      <c r="V19" s="1">
        <v>216.11545255269434</v>
      </c>
      <c r="W19" s="1">
        <v>108.0413223140705</v>
      </c>
      <c r="X19" s="1">
        <v>108.0413223140705</v>
      </c>
      <c r="Y19" s="1">
        <v>114.45098300011554</v>
      </c>
      <c r="Z19" s="1">
        <v>108.04132231407051</v>
      </c>
      <c r="AA19" s="1">
        <v>108.0413223140705</v>
      </c>
      <c r="AB19" s="1">
        <v>132.1283033790657</v>
      </c>
      <c r="AC19" s="1">
        <v>108.0413223140705</v>
      </c>
      <c r="AD19" s="1">
        <v>108.0413223140705</v>
      </c>
      <c r="AE19" s="1">
        <v>246.12245255269411</v>
      </c>
      <c r="AF19" s="1">
        <v>150.51945255269436</v>
      </c>
      <c r="AG19" s="1">
        <v>108.0413223140705</v>
      </c>
      <c r="AH19" s="1">
        <v>236.05345255268375</v>
      </c>
      <c r="AI19" s="1">
        <v>110.18598300011554</v>
      </c>
      <c r="AJ19" s="1">
        <v>108.04132231407048</v>
      </c>
      <c r="AK19" s="1">
        <v>128.35545255269435</v>
      </c>
      <c r="AL19" s="1">
        <v>129.2264525526935</v>
      </c>
      <c r="AM19" s="1">
        <v>108.0413223140705</v>
      </c>
    </row>
    <row r="20" spans="1:39" x14ac:dyDescent="0.25">
      <c r="A20" s="21">
        <f ca="1">Exceedance!U20</f>
        <v>43313</v>
      </c>
      <c r="B20" s="273">
        <v>104.96694214878127</v>
      </c>
      <c r="C20" s="273">
        <v>129.12396694214866</v>
      </c>
      <c r="D20" s="273">
        <v>129.12396694214866</v>
      </c>
      <c r="E20" s="1">
        <v>129.12396694214866</v>
      </c>
      <c r="F20" s="1">
        <v>129.12396694214866</v>
      </c>
      <c r="G20" s="1">
        <v>129.12396694214866</v>
      </c>
      <c r="H20" s="1">
        <v>129.12396694214866</v>
      </c>
      <c r="I20" s="1">
        <v>129.12396694214866</v>
      </c>
      <c r="J20" s="1">
        <v>129.12396694214866</v>
      </c>
      <c r="K20" s="1">
        <v>104.96694214878127</v>
      </c>
      <c r="L20" s="1">
        <v>104.96694214878129</v>
      </c>
      <c r="M20" s="1">
        <v>104.96694214878129</v>
      </c>
      <c r="N20" s="1">
        <v>129.12396694214866</v>
      </c>
      <c r="O20" s="1">
        <v>104.96694214878127</v>
      </c>
      <c r="P20" s="1">
        <v>129.12396694214866</v>
      </c>
      <c r="Q20" s="1">
        <v>104.96694214878127</v>
      </c>
      <c r="R20" s="1">
        <v>129.84971928713833</v>
      </c>
      <c r="S20" s="1">
        <v>129.12396694214866</v>
      </c>
      <c r="T20" s="1">
        <v>129.12396694214866</v>
      </c>
      <c r="U20" s="1">
        <v>129.12396694214866</v>
      </c>
      <c r="V20" s="1">
        <v>129.12396694214866</v>
      </c>
      <c r="W20" s="1">
        <v>104.96694214878127</v>
      </c>
      <c r="X20" s="1">
        <v>104.96694214878127</v>
      </c>
      <c r="Y20" s="1">
        <v>104.96694214878129</v>
      </c>
      <c r="Z20" s="1">
        <v>104.96694214878127</v>
      </c>
      <c r="AA20" s="1">
        <v>104.96694214878127</v>
      </c>
      <c r="AB20" s="1">
        <v>129.12396694214866</v>
      </c>
      <c r="AC20" s="1">
        <v>104.96694214878127</v>
      </c>
      <c r="AD20" s="1">
        <v>117.01349523482158</v>
      </c>
      <c r="AE20" s="1">
        <v>129.12396694214866</v>
      </c>
      <c r="AF20" s="1">
        <v>129.12396694214866</v>
      </c>
      <c r="AG20" s="1">
        <v>115.18667663081571</v>
      </c>
      <c r="AH20" s="1">
        <v>129.12396694214866</v>
      </c>
      <c r="AI20" s="1">
        <v>104.96694214878129</v>
      </c>
      <c r="AJ20" s="1">
        <v>104.96694214878127</v>
      </c>
      <c r="AK20" s="1">
        <v>129.12396694214866</v>
      </c>
      <c r="AL20" s="1">
        <v>129.12396694214866</v>
      </c>
      <c r="AM20" s="1">
        <v>104.96694214878129</v>
      </c>
    </row>
    <row r="21" spans="1:39" x14ac:dyDescent="0.25">
      <c r="A21" s="21">
        <f ca="1">Exceedance!U21</f>
        <v>43344</v>
      </c>
      <c r="B21" s="273">
        <v>85.743801652892472</v>
      </c>
      <c r="C21" s="273">
        <v>129.12396694214868</v>
      </c>
      <c r="D21" s="273">
        <v>129.12396694214868</v>
      </c>
      <c r="E21" s="1">
        <v>129.12396694214868</v>
      </c>
      <c r="F21" s="1">
        <v>129.12396694214868</v>
      </c>
      <c r="G21" s="1">
        <v>129.12396694214868</v>
      </c>
      <c r="H21" s="1">
        <v>129.12396694214868</v>
      </c>
      <c r="I21" s="1">
        <v>129.12396694214868</v>
      </c>
      <c r="J21" s="1">
        <v>129.12396694214868</v>
      </c>
      <c r="K21" s="1">
        <v>85.743801652892458</v>
      </c>
      <c r="L21" s="1">
        <v>85.743801652892472</v>
      </c>
      <c r="M21" s="1">
        <v>85.743801652892472</v>
      </c>
      <c r="N21" s="1">
        <v>129.12396694214868</v>
      </c>
      <c r="O21" s="1">
        <v>102.10513771860016</v>
      </c>
      <c r="P21" s="1">
        <v>129.12396694214868</v>
      </c>
      <c r="Q21" s="1">
        <v>118.11501625918116</v>
      </c>
      <c r="R21" s="1">
        <v>129.12396694214868</v>
      </c>
      <c r="S21" s="1">
        <v>129.12396694214868</v>
      </c>
      <c r="T21" s="1">
        <v>129.12396694214868</v>
      </c>
      <c r="U21" s="1">
        <v>129.12396694214868</v>
      </c>
      <c r="V21" s="1">
        <v>129.12396694214868</v>
      </c>
      <c r="W21" s="1">
        <v>85.743801652892472</v>
      </c>
      <c r="X21" s="1">
        <v>85.743801652892472</v>
      </c>
      <c r="Y21" s="1">
        <v>85.743801652892472</v>
      </c>
      <c r="Z21" s="1">
        <v>129.12396694214868</v>
      </c>
      <c r="AA21" s="1">
        <v>85.743801652892472</v>
      </c>
      <c r="AB21" s="1">
        <v>129.12396694214868</v>
      </c>
      <c r="AC21" s="1">
        <v>117.17389909099398</v>
      </c>
      <c r="AD21" s="1">
        <v>129.12396694214868</v>
      </c>
      <c r="AE21" s="1">
        <v>129.12396694214868</v>
      </c>
      <c r="AF21" s="1">
        <v>129.12396694214868</v>
      </c>
      <c r="AG21" s="1">
        <v>126.18988904486251</v>
      </c>
      <c r="AH21" s="1">
        <v>129.12396694214868</v>
      </c>
      <c r="AI21" s="1">
        <v>85.743801652892472</v>
      </c>
      <c r="AJ21" s="1">
        <v>85.743801652892472</v>
      </c>
      <c r="AK21" s="1">
        <v>129.12396694214868</v>
      </c>
      <c r="AL21" s="1">
        <v>129.12396694214868</v>
      </c>
      <c r="AM21" s="1">
        <v>85.743801652892472</v>
      </c>
    </row>
    <row r="22" spans="1:39" x14ac:dyDescent="0.25">
      <c r="A22" s="21">
        <f ca="1">Exceedance!U22</f>
        <v>43374</v>
      </c>
      <c r="B22" s="273">
        <v>51.520661157017742</v>
      </c>
      <c r="C22" s="273">
        <v>129.12396694214866</v>
      </c>
      <c r="D22" s="273">
        <v>106.70836582148249</v>
      </c>
      <c r="E22" s="1">
        <v>129.12396694214866</v>
      </c>
      <c r="F22" s="1">
        <v>129.12396694214866</v>
      </c>
      <c r="G22" s="1">
        <v>129.12396694214866</v>
      </c>
      <c r="H22" s="1">
        <v>129.12396694214866</v>
      </c>
      <c r="I22" s="1">
        <v>129.12396694214866</v>
      </c>
      <c r="J22" s="1">
        <v>103.69336824195756</v>
      </c>
      <c r="K22" s="1">
        <v>51.520661157017734</v>
      </c>
      <c r="L22" s="1">
        <v>51.520661157017734</v>
      </c>
      <c r="M22" s="1">
        <v>51.520661157017742</v>
      </c>
      <c r="N22" s="1">
        <v>95.266212383176523</v>
      </c>
      <c r="O22" s="1">
        <v>52.09174394451798</v>
      </c>
      <c r="P22" s="1">
        <v>129.12396694214866</v>
      </c>
      <c r="Q22" s="1">
        <v>55.416743943670809</v>
      </c>
      <c r="R22" s="1">
        <v>129.12396694214866</v>
      </c>
      <c r="S22" s="1">
        <v>123.82731472597685</v>
      </c>
      <c r="T22" s="1">
        <v>129.12396694214866</v>
      </c>
      <c r="U22" s="1">
        <v>67.856997041002259</v>
      </c>
      <c r="V22" s="1">
        <v>129.12396694214866</v>
      </c>
      <c r="W22" s="1">
        <v>51.520661157017742</v>
      </c>
      <c r="X22" s="1">
        <v>51.520661157017734</v>
      </c>
      <c r="Y22" s="1">
        <v>51.520661157017734</v>
      </c>
      <c r="Z22" s="1">
        <v>80.69451014565756</v>
      </c>
      <c r="AA22" s="1">
        <v>51.520661157017734</v>
      </c>
      <c r="AB22" s="1">
        <v>117.21048584602953</v>
      </c>
      <c r="AC22" s="1">
        <v>90.568743943840616</v>
      </c>
      <c r="AD22" s="1">
        <v>89.176172780719156</v>
      </c>
      <c r="AE22" s="1">
        <v>129.12396694214866</v>
      </c>
      <c r="AF22" s="1">
        <v>93.888144068408252</v>
      </c>
      <c r="AG22" s="1">
        <v>52.01574394663001</v>
      </c>
      <c r="AH22" s="1">
        <v>128.48525992964352</v>
      </c>
      <c r="AI22" s="1">
        <v>51.520661157017749</v>
      </c>
      <c r="AJ22" s="1">
        <v>51.520661157017742</v>
      </c>
      <c r="AK22" s="1">
        <v>129.12396694214866</v>
      </c>
      <c r="AL22" s="1">
        <v>84.627967949833931</v>
      </c>
      <c r="AM22" s="1">
        <v>51.520661157017734</v>
      </c>
    </row>
    <row r="23" spans="1:39" x14ac:dyDescent="0.25">
      <c r="A23" s="21">
        <f ca="1">Exceedance!U23</f>
        <v>43405</v>
      </c>
      <c r="B23" s="273">
        <v>21.520661157024776</v>
      </c>
      <c r="C23" s="273">
        <v>62.413449950730417</v>
      </c>
      <c r="D23" s="273">
        <v>52.257329517948008</v>
      </c>
      <c r="E23" s="1">
        <v>114.1909492825723</v>
      </c>
      <c r="F23" s="1">
        <v>60.43100847083938</v>
      </c>
      <c r="G23" s="1">
        <v>129.12396694214868</v>
      </c>
      <c r="H23" s="1">
        <v>119.89057385447245</v>
      </c>
      <c r="I23" s="1">
        <v>121.84504568106325</v>
      </c>
      <c r="J23" s="1">
        <v>55.208329517948172</v>
      </c>
      <c r="K23" s="1">
        <v>21.520661157024776</v>
      </c>
      <c r="L23" s="1">
        <v>21.520661157024772</v>
      </c>
      <c r="M23" s="1">
        <v>41.198494865136126</v>
      </c>
      <c r="N23" s="1">
        <v>51.867329517999003</v>
      </c>
      <c r="O23" s="1">
        <v>46.840329518318931</v>
      </c>
      <c r="P23" s="1">
        <v>83.997524965640594</v>
      </c>
      <c r="Q23" s="1">
        <v>52.918329518318927</v>
      </c>
      <c r="R23" s="1">
        <v>129.12396694214868</v>
      </c>
      <c r="S23" s="1">
        <v>62.582329517967771</v>
      </c>
      <c r="T23" s="1">
        <v>123.27239033731563</v>
      </c>
      <c r="U23" s="1">
        <v>56.139329518298297</v>
      </c>
      <c r="V23" s="1">
        <v>66.418992896874627</v>
      </c>
      <c r="W23" s="1">
        <v>21.520661157024779</v>
      </c>
      <c r="X23" s="1">
        <v>43.270437778258113</v>
      </c>
      <c r="Y23" s="1">
        <v>21.520661157024776</v>
      </c>
      <c r="Z23" s="1">
        <v>48.244329518144767</v>
      </c>
      <c r="AA23" s="1">
        <v>21.520661157024776</v>
      </c>
      <c r="AB23" s="1">
        <v>61.488329518001557</v>
      </c>
      <c r="AC23" s="1">
        <v>62.783329518330881</v>
      </c>
      <c r="AD23" s="1">
        <v>55.84832951816152</v>
      </c>
      <c r="AE23" s="1">
        <v>89.479808319139167</v>
      </c>
      <c r="AF23" s="1">
        <v>56.033329518039665</v>
      </c>
      <c r="AG23" s="1">
        <v>51.307329518330853</v>
      </c>
      <c r="AH23" s="1">
        <v>58.231329517825159</v>
      </c>
      <c r="AI23" s="1">
        <v>21.520661157024772</v>
      </c>
      <c r="AJ23" s="1">
        <v>21.520661157024776</v>
      </c>
      <c r="AK23" s="1">
        <v>88.822808524884408</v>
      </c>
      <c r="AL23" s="1">
        <v>51.322329518084388</v>
      </c>
      <c r="AM23" s="1">
        <v>21.520661157024772</v>
      </c>
    </row>
    <row r="24" spans="1:39" x14ac:dyDescent="0.25">
      <c r="A24" s="21">
        <f ca="1">Exceedance!U24</f>
        <v>43435</v>
      </c>
      <c r="B24" s="273">
        <v>66.95453734426529</v>
      </c>
      <c r="C24" s="273">
        <v>71.698529636817398</v>
      </c>
      <c r="D24" s="273">
        <v>71.69852963682122</v>
      </c>
      <c r="E24" s="1">
        <v>77.53652963677321</v>
      </c>
      <c r="F24" s="1">
        <v>77.669529636818496</v>
      </c>
      <c r="G24" s="1">
        <v>129.12396694214866</v>
      </c>
      <c r="H24" s="1">
        <v>83.864529636776211</v>
      </c>
      <c r="I24" s="1">
        <v>85.583529636776348</v>
      </c>
      <c r="J24" s="1">
        <v>75.854529636821212</v>
      </c>
      <c r="K24" s="1">
        <v>58.727717559226384</v>
      </c>
      <c r="L24" s="1">
        <v>40.222234756632609</v>
      </c>
      <c r="M24" s="1">
        <v>73.393529636841507</v>
      </c>
      <c r="N24" s="1">
        <v>73.909529636821219</v>
      </c>
      <c r="O24" s="1">
        <v>69.763099884766959</v>
      </c>
      <c r="P24" s="1">
        <v>81.569529636800084</v>
      </c>
      <c r="Q24" s="1">
        <v>71.87452963683306</v>
      </c>
      <c r="R24" s="1">
        <v>129.12396694214866</v>
      </c>
      <c r="S24" s="1">
        <v>81.381529636821213</v>
      </c>
      <c r="T24" s="1">
        <v>85.123529636774265</v>
      </c>
      <c r="U24" s="1">
        <v>77.408529636821214</v>
      </c>
      <c r="V24" s="1">
        <v>76.330529636816038</v>
      </c>
      <c r="W24" s="1">
        <v>70.005674759062146</v>
      </c>
      <c r="X24" s="1">
        <v>69.399099884769029</v>
      </c>
      <c r="Y24" s="1">
        <v>21.520661157024762</v>
      </c>
      <c r="Z24" s="1">
        <v>71.090099884766943</v>
      </c>
      <c r="AA24" s="1">
        <v>59.29367450496418</v>
      </c>
      <c r="AB24" s="1">
        <v>76.448529636833058</v>
      </c>
      <c r="AC24" s="1">
        <v>75.768529636821214</v>
      </c>
      <c r="AD24" s="1">
        <v>73.298529636833067</v>
      </c>
      <c r="AE24" s="1">
        <v>84.578529636798621</v>
      </c>
      <c r="AF24" s="1">
        <v>74.424529636833057</v>
      </c>
      <c r="AG24" s="1">
        <v>72.352099884755077</v>
      </c>
      <c r="AH24" s="1">
        <v>78.735529636833078</v>
      </c>
      <c r="AI24" s="1">
        <v>21.520661157024762</v>
      </c>
      <c r="AJ24" s="1">
        <v>38.862734817237985</v>
      </c>
      <c r="AK24" s="1">
        <v>78.831529636810103</v>
      </c>
      <c r="AL24" s="1">
        <v>75.164529636821229</v>
      </c>
      <c r="AM24" s="1">
        <v>21.520661157024765</v>
      </c>
    </row>
    <row r="25" spans="1:39" x14ac:dyDescent="0.25">
      <c r="A25" s="21">
        <f ca="1">Exceedance!U25</f>
        <v>43466</v>
      </c>
      <c r="B25" s="273">
        <v>54.453320393182103</v>
      </c>
      <c r="C25" s="273">
        <v>54.453320393180675</v>
      </c>
      <c r="D25" s="273">
        <v>54.453320393180675</v>
      </c>
      <c r="E25" s="1">
        <v>56.958750145246803</v>
      </c>
      <c r="F25" s="1">
        <v>59.447750145246786</v>
      </c>
      <c r="G25" s="1">
        <v>112.58533733563507</v>
      </c>
      <c r="H25" s="1">
        <v>61.472750145246799</v>
      </c>
      <c r="I25" s="1">
        <v>61.515750145246791</v>
      </c>
      <c r="J25" s="1">
        <v>55.430320393180672</v>
      </c>
      <c r="K25" s="1">
        <v>48.890320393183366</v>
      </c>
      <c r="L25" s="1">
        <v>49.614320393200828</v>
      </c>
      <c r="M25" s="1">
        <v>50.773320393180668</v>
      </c>
      <c r="N25" s="1">
        <v>53.508320393180675</v>
      </c>
      <c r="O25" s="1">
        <v>51.30632039318067</v>
      </c>
      <c r="P25" s="1">
        <v>60.512750145246798</v>
      </c>
      <c r="Q25" s="1">
        <v>51.725320393180674</v>
      </c>
      <c r="R25" s="1">
        <v>78.612511407549505</v>
      </c>
      <c r="S25" s="1">
        <v>59.618750145246793</v>
      </c>
      <c r="T25" s="1">
        <v>63.893750145246806</v>
      </c>
      <c r="U25" s="1">
        <v>57.239320393180662</v>
      </c>
      <c r="V25" s="1">
        <v>59.283750145235203</v>
      </c>
      <c r="W25" s="1">
        <v>51.707320393180972</v>
      </c>
      <c r="X25" s="1">
        <v>50.052320393180672</v>
      </c>
      <c r="Y25" s="1">
        <v>21.520661157024762</v>
      </c>
      <c r="Z25" s="1">
        <v>51.345320393180671</v>
      </c>
      <c r="AA25" s="1">
        <v>56.890320393184638</v>
      </c>
      <c r="AB25" s="1">
        <v>55.544320393180662</v>
      </c>
      <c r="AC25" s="1">
        <v>55.156320393180671</v>
      </c>
      <c r="AD25" s="1">
        <v>52.859320393180681</v>
      </c>
      <c r="AE25" s="1">
        <v>63.614750145246802</v>
      </c>
      <c r="AF25" s="1">
        <v>53.626750145246795</v>
      </c>
      <c r="AG25" s="1">
        <v>52.669320393180669</v>
      </c>
      <c r="AH25" s="1">
        <v>58.618750145246793</v>
      </c>
      <c r="AI25" s="1">
        <v>21.520661157024762</v>
      </c>
      <c r="AJ25" s="1">
        <v>49.218320393201395</v>
      </c>
      <c r="AK25" s="1">
        <v>57.402750145235196</v>
      </c>
      <c r="AL25" s="1">
        <v>55.203750145246808</v>
      </c>
      <c r="AM25" s="1">
        <v>21.520661157024762</v>
      </c>
    </row>
    <row r="26" spans="1:39" x14ac:dyDescent="0.25">
      <c r="A26" s="21">
        <f ca="1">Exceedance!U26</f>
        <v>43497</v>
      </c>
      <c r="B26" s="273">
        <v>44.298657327358924</v>
      </c>
      <c r="C26" s="273">
        <v>44.298657327370286</v>
      </c>
      <c r="D26" s="273">
        <v>44.298657327358924</v>
      </c>
      <c r="E26" s="1">
        <v>44.177227575292797</v>
      </c>
      <c r="F26" s="1">
        <v>43.431227575292795</v>
      </c>
      <c r="G26" s="1">
        <v>56.521227575264483</v>
      </c>
      <c r="H26" s="1">
        <v>65.298227575304168</v>
      </c>
      <c r="I26" s="1">
        <v>50.428227575292787</v>
      </c>
      <c r="J26" s="1">
        <v>41.873657327358927</v>
      </c>
      <c r="K26" s="1">
        <v>36.894936831513483</v>
      </c>
      <c r="L26" s="1">
        <v>38.083936831513483</v>
      </c>
      <c r="M26" s="1">
        <v>39.305936831513485</v>
      </c>
      <c r="N26" s="1">
        <v>41.544936831513482</v>
      </c>
      <c r="O26" s="1">
        <v>41.991936831513492</v>
      </c>
      <c r="P26" s="1">
        <v>46.288227575292787</v>
      </c>
      <c r="Q26" s="1">
        <v>43.479936831513484</v>
      </c>
      <c r="R26" s="1">
        <v>57.153227575287971</v>
      </c>
      <c r="S26" s="1">
        <v>45.073227575304159</v>
      </c>
      <c r="T26" s="1">
        <v>50.942227575292797</v>
      </c>
      <c r="U26" s="1">
        <v>47.545936831513487</v>
      </c>
      <c r="V26" s="1">
        <v>50.65822757530416</v>
      </c>
      <c r="W26" s="1">
        <v>42.501936831513483</v>
      </c>
      <c r="X26" s="1">
        <v>37.454936831513486</v>
      </c>
      <c r="Y26" s="1">
        <v>21.520661157024776</v>
      </c>
      <c r="Z26" s="1">
        <v>38.837936831513481</v>
      </c>
      <c r="AA26" s="1">
        <v>43.695936831513492</v>
      </c>
      <c r="AB26" s="1">
        <v>41.612936831513487</v>
      </c>
      <c r="AC26" s="1">
        <v>45.523657327358919</v>
      </c>
      <c r="AD26" s="1">
        <v>39.504936831513483</v>
      </c>
      <c r="AE26" s="1">
        <v>50.972227575304167</v>
      </c>
      <c r="AF26" s="1">
        <v>40.568227575292795</v>
      </c>
      <c r="AG26" s="1">
        <v>38.863936831513485</v>
      </c>
      <c r="AH26" s="1">
        <v>45.202227575292788</v>
      </c>
      <c r="AI26" s="1">
        <v>21.520661157024772</v>
      </c>
      <c r="AJ26" s="1">
        <v>41.528936831513484</v>
      </c>
      <c r="AK26" s="1">
        <v>49.612227575304154</v>
      </c>
      <c r="AL26" s="1">
        <v>42.969227575292813</v>
      </c>
      <c r="AM26" s="1">
        <v>21.520661157024776</v>
      </c>
    </row>
    <row r="27" spans="1:39" x14ac:dyDescent="0.25">
      <c r="A27" s="21">
        <f ca="1">Exceedance!U27</f>
        <v>43525</v>
      </c>
      <c r="B27" s="273">
        <v>51.979895157526016</v>
      </c>
      <c r="C27" s="273">
        <v>51.979895157526016</v>
      </c>
      <c r="D27" s="273">
        <v>51.979895157526016</v>
      </c>
      <c r="E27" s="1">
        <v>50.38989515752602</v>
      </c>
      <c r="F27" s="1">
        <v>34.907895157526013</v>
      </c>
      <c r="G27" s="1">
        <v>63.108895157526021</v>
      </c>
      <c r="H27" s="1">
        <v>94.712895157525992</v>
      </c>
      <c r="I27" s="1">
        <v>47.707895157526018</v>
      </c>
      <c r="J27" s="1">
        <v>42.968895157526006</v>
      </c>
      <c r="K27" s="1">
        <v>56.483295405426375</v>
      </c>
      <c r="L27" s="1">
        <v>42.376045405437566</v>
      </c>
      <c r="M27" s="1">
        <v>43.400615653371467</v>
      </c>
      <c r="N27" s="1">
        <v>49.331615653371443</v>
      </c>
      <c r="O27" s="1">
        <v>51.176295405426366</v>
      </c>
      <c r="P27" s="1">
        <v>60.044895157526028</v>
      </c>
      <c r="Q27" s="1">
        <v>68.143615653371469</v>
      </c>
      <c r="R27" s="1">
        <v>58.041895157526007</v>
      </c>
      <c r="S27" s="1">
        <v>61.344895157526004</v>
      </c>
      <c r="T27" s="1">
        <v>60.258895157526005</v>
      </c>
      <c r="U27" s="1">
        <v>49.95661565337145</v>
      </c>
      <c r="V27" s="1">
        <v>44.893895157525996</v>
      </c>
      <c r="W27" s="1">
        <v>44.130295405426395</v>
      </c>
      <c r="X27" s="1">
        <v>31.473295405426381</v>
      </c>
      <c r="Y27" s="1">
        <v>26.520661157016356</v>
      </c>
      <c r="Z27" s="1">
        <v>65.205045405437559</v>
      </c>
      <c r="AA27" s="1">
        <v>37.483295405426375</v>
      </c>
      <c r="AB27" s="1">
        <v>40.815615653371438</v>
      </c>
      <c r="AC27" s="1">
        <v>86.262895157526017</v>
      </c>
      <c r="AD27" s="1">
        <v>30.99361565337146</v>
      </c>
      <c r="AE27" s="1">
        <v>70.094895157526025</v>
      </c>
      <c r="AF27" s="1">
        <v>35.733895157526007</v>
      </c>
      <c r="AG27" s="1">
        <v>48.09204540543756</v>
      </c>
      <c r="AH27" s="1">
        <v>60.103895157526004</v>
      </c>
      <c r="AI27" s="1">
        <v>26.52066115701636</v>
      </c>
      <c r="AJ27" s="1">
        <v>34.171295405426385</v>
      </c>
      <c r="AK27" s="1">
        <v>64.425895157526028</v>
      </c>
      <c r="AL27" s="1">
        <v>38.232895157526016</v>
      </c>
      <c r="AM27" s="1">
        <v>26.52066115701636</v>
      </c>
    </row>
    <row r="28" spans="1:39" x14ac:dyDescent="0.25">
      <c r="A28" s="21">
        <f ca="1">Exceedance!U28</f>
        <v>43556</v>
      </c>
      <c r="B28" s="273">
        <v>51.520661157024762</v>
      </c>
      <c r="C28" s="273">
        <v>51.520661157024762</v>
      </c>
      <c r="D28" s="273">
        <v>51.520661157024762</v>
      </c>
      <c r="E28" s="1">
        <v>51.520661157024755</v>
      </c>
      <c r="F28" s="1">
        <v>53.821242252066085</v>
      </c>
      <c r="G28" s="1">
        <v>76.017807058102107</v>
      </c>
      <c r="H28" s="1">
        <v>101.74480705810208</v>
      </c>
      <c r="I28" s="1">
        <v>76.641807058102088</v>
      </c>
      <c r="J28" s="1">
        <v>51.520661157024755</v>
      </c>
      <c r="K28" s="1">
        <v>84.643095239897761</v>
      </c>
      <c r="L28" s="1">
        <v>51.520661157024762</v>
      </c>
      <c r="M28" s="1">
        <v>51.520661157024755</v>
      </c>
      <c r="N28" s="1">
        <v>62.961807058102103</v>
      </c>
      <c r="O28" s="1">
        <v>68.601557058113286</v>
      </c>
      <c r="P28" s="1">
        <v>61.951807058102141</v>
      </c>
      <c r="Q28" s="1">
        <v>52.787241735537158</v>
      </c>
      <c r="R28" s="1">
        <v>61.857807058102125</v>
      </c>
      <c r="S28" s="1">
        <v>69.798807058102099</v>
      </c>
      <c r="T28" s="1">
        <v>51.520661157024762</v>
      </c>
      <c r="U28" s="1">
        <v>51.520661157024755</v>
      </c>
      <c r="V28" s="1">
        <v>52.603807058102085</v>
      </c>
      <c r="W28" s="1">
        <v>51.520661157024762</v>
      </c>
      <c r="X28" s="1">
        <v>51.520661157024762</v>
      </c>
      <c r="Y28" s="1">
        <v>51.520661157024762</v>
      </c>
      <c r="Z28" s="1">
        <v>82.161807058102113</v>
      </c>
      <c r="AA28" s="1">
        <v>51.520661157024762</v>
      </c>
      <c r="AB28" s="1">
        <v>68.259807058102112</v>
      </c>
      <c r="AC28" s="1">
        <v>66.198807058102091</v>
      </c>
      <c r="AD28" s="1">
        <v>52.103512396694178</v>
      </c>
      <c r="AE28" s="1">
        <v>55.301807058102114</v>
      </c>
      <c r="AF28" s="1">
        <v>51.520661157024762</v>
      </c>
      <c r="AG28" s="1">
        <v>51.520661157024762</v>
      </c>
      <c r="AH28" s="1">
        <v>68.417807058102099</v>
      </c>
      <c r="AI28" s="1">
        <v>51.520661157024762</v>
      </c>
      <c r="AJ28" s="1">
        <v>51.520661157024762</v>
      </c>
      <c r="AK28" s="1">
        <v>51.520661157024762</v>
      </c>
      <c r="AL28" s="1">
        <v>51.520661157024762</v>
      </c>
      <c r="AM28" s="1">
        <v>51.520661157024755</v>
      </c>
    </row>
    <row r="29" spans="1:39" x14ac:dyDescent="0.25">
      <c r="A29" s="21">
        <f ca="1">Exceedance!U29</f>
        <v>43586</v>
      </c>
      <c r="B29" s="273">
        <v>232.55482210983268</v>
      </c>
      <c r="C29" s="273">
        <v>232.55482210982112</v>
      </c>
      <c r="D29" s="273">
        <v>232.55482210983268</v>
      </c>
      <c r="E29" s="1">
        <v>194.18743901790737</v>
      </c>
      <c r="F29" s="1">
        <v>518.248292798639</v>
      </c>
      <c r="G29" s="1">
        <v>442.95722189835851</v>
      </c>
      <c r="H29" s="1">
        <v>352.9122218983585</v>
      </c>
      <c r="I29" s="1">
        <v>338.25922189835853</v>
      </c>
      <c r="J29" s="1">
        <v>106.62026359450671</v>
      </c>
      <c r="K29" s="1">
        <v>154.01665231157571</v>
      </c>
      <c r="L29" s="1">
        <v>93.543991305035121</v>
      </c>
      <c r="M29" s="1">
        <v>156.86010650740198</v>
      </c>
      <c r="N29" s="1">
        <v>175.55365231157569</v>
      </c>
      <c r="O29" s="1">
        <v>312.00922189835853</v>
      </c>
      <c r="P29" s="1">
        <v>195.69022189835852</v>
      </c>
      <c r="Q29" s="1">
        <v>366.69845190902549</v>
      </c>
      <c r="R29" s="1">
        <v>419.54594214857065</v>
      </c>
      <c r="S29" s="1">
        <v>395.06722189835847</v>
      </c>
      <c r="T29" s="1">
        <v>197.59168680831115</v>
      </c>
      <c r="U29" s="1">
        <v>205.44415084100322</v>
      </c>
      <c r="V29" s="1">
        <v>224.50422189835854</v>
      </c>
      <c r="W29" s="1">
        <v>209.13079840967822</v>
      </c>
      <c r="X29" s="1">
        <v>80.929186598607103</v>
      </c>
      <c r="Y29" s="1">
        <v>110.93391758168229</v>
      </c>
      <c r="Z29" s="1">
        <v>195.36565231157564</v>
      </c>
      <c r="AA29" s="1">
        <v>233.73198097842359</v>
      </c>
      <c r="AB29" s="1">
        <v>209.50422189835854</v>
      </c>
      <c r="AC29" s="1">
        <v>246.37222189835853</v>
      </c>
      <c r="AD29" s="1">
        <v>380.16673553694432</v>
      </c>
      <c r="AE29" s="1">
        <v>295.1282218983585</v>
      </c>
      <c r="AF29" s="1">
        <v>113.53676425900463</v>
      </c>
      <c r="AG29" s="1">
        <v>366.30394214857074</v>
      </c>
      <c r="AH29" s="1">
        <v>90.888652311575683</v>
      </c>
      <c r="AI29" s="1">
        <v>83.671368131792292</v>
      </c>
      <c r="AJ29" s="1">
        <v>197.99642861518169</v>
      </c>
      <c r="AK29" s="1">
        <v>183.86860457851529</v>
      </c>
      <c r="AL29" s="1">
        <v>83.510569154903777</v>
      </c>
      <c r="AM29" s="1">
        <v>180.87061758295198</v>
      </c>
    </row>
    <row r="30" spans="1:39" x14ac:dyDescent="0.25">
      <c r="A30" s="21">
        <f ca="1">Exceedance!U30</f>
        <v>43617</v>
      </c>
      <c r="B30" s="273">
        <v>108.53217192378749</v>
      </c>
      <c r="C30" s="273">
        <v>108.53217192378749</v>
      </c>
      <c r="D30" s="273">
        <v>108.53217192378749</v>
      </c>
      <c r="E30" s="1">
        <v>193.57754572519062</v>
      </c>
      <c r="F30" s="1">
        <v>643.43017192017317</v>
      </c>
      <c r="G30" s="1">
        <v>294.93717192370696</v>
      </c>
      <c r="H30" s="1">
        <v>268.21617192370695</v>
      </c>
      <c r="I30" s="1">
        <v>143.62922498180993</v>
      </c>
      <c r="J30" s="1">
        <v>81.520661157024733</v>
      </c>
      <c r="K30" s="1">
        <v>81.520661157024733</v>
      </c>
      <c r="L30" s="1">
        <v>81.520661157024747</v>
      </c>
      <c r="M30" s="1">
        <v>81.520661157024733</v>
      </c>
      <c r="N30" s="1">
        <v>81.520661157024747</v>
      </c>
      <c r="O30" s="1">
        <v>280.44017192370688</v>
      </c>
      <c r="P30" s="1">
        <v>81.520661157024733</v>
      </c>
      <c r="Q30" s="1">
        <v>277.92347908547248</v>
      </c>
      <c r="R30" s="1">
        <v>137.91136027491319</v>
      </c>
      <c r="S30" s="1">
        <v>413.3731719237071</v>
      </c>
      <c r="T30" s="1">
        <v>81.520661157024747</v>
      </c>
      <c r="U30" s="1">
        <v>236.22174150695622</v>
      </c>
      <c r="V30" s="1">
        <v>81.520661157024733</v>
      </c>
      <c r="W30" s="1">
        <v>81.520661157024747</v>
      </c>
      <c r="X30" s="1">
        <v>89.941338999905341</v>
      </c>
      <c r="Y30" s="1">
        <v>81.520661157024733</v>
      </c>
      <c r="Z30" s="1">
        <v>81.520661157024733</v>
      </c>
      <c r="AA30" s="1">
        <v>140.72322497827676</v>
      </c>
      <c r="AB30" s="1">
        <v>81.520661157024733</v>
      </c>
      <c r="AC30" s="1">
        <v>81.520661157024733</v>
      </c>
      <c r="AD30" s="1">
        <v>385.05189133394794</v>
      </c>
      <c r="AE30" s="1">
        <v>120.27517192370695</v>
      </c>
      <c r="AF30" s="1">
        <v>81.520661157024733</v>
      </c>
      <c r="AG30" s="1">
        <v>153.90794076648683</v>
      </c>
      <c r="AH30" s="1">
        <v>95.648338999905334</v>
      </c>
      <c r="AI30" s="1">
        <v>81.520661157024747</v>
      </c>
      <c r="AJ30" s="1">
        <v>204.87617192017348</v>
      </c>
      <c r="AK30" s="1">
        <v>162.6578392743429</v>
      </c>
      <c r="AL30" s="1">
        <v>81.520661157024733</v>
      </c>
      <c r="AM30" s="1">
        <v>81.520661157024733</v>
      </c>
    </row>
    <row r="31" spans="1:39" x14ac:dyDescent="0.25">
      <c r="A31" s="21">
        <f ca="1">Exceedance!U31</f>
        <v>43647</v>
      </c>
      <c r="B31" s="273">
        <v>139.00445255269437</v>
      </c>
      <c r="C31" s="273">
        <v>139.00445255269435</v>
      </c>
      <c r="D31" s="273">
        <v>139.00445255269437</v>
      </c>
      <c r="E31" s="1">
        <v>248.30745255268903</v>
      </c>
      <c r="F31" s="1">
        <v>345.03245255269434</v>
      </c>
      <c r="G31" s="1">
        <v>156.58745255269437</v>
      </c>
      <c r="H31" s="1">
        <v>184.29945255269439</v>
      </c>
      <c r="I31" s="1">
        <v>120.59039949460474</v>
      </c>
      <c r="J31" s="1">
        <v>108.0413223140705</v>
      </c>
      <c r="K31" s="1">
        <v>108.0413223140705</v>
      </c>
      <c r="L31" s="1">
        <v>108.0413223140705</v>
      </c>
      <c r="M31" s="1">
        <v>136.20177970113684</v>
      </c>
      <c r="N31" s="1">
        <v>108.0413223140705</v>
      </c>
      <c r="O31" s="1">
        <v>205.32145255269432</v>
      </c>
      <c r="P31" s="1">
        <v>108.0413223140705</v>
      </c>
      <c r="Q31" s="1">
        <v>506.54345255266912</v>
      </c>
      <c r="R31" s="1">
        <v>128.90445255269333</v>
      </c>
      <c r="S31" s="1">
        <v>204.76245255269438</v>
      </c>
      <c r="T31" s="1">
        <v>108.0413223140705</v>
      </c>
      <c r="U31" s="1">
        <v>211.20945255269442</v>
      </c>
      <c r="V31" s="1">
        <v>109.24698300011555</v>
      </c>
      <c r="W31" s="1">
        <v>108.0413223140705</v>
      </c>
      <c r="X31" s="1">
        <v>116.96598300011553</v>
      </c>
      <c r="Y31" s="1">
        <v>108.0413223140705</v>
      </c>
      <c r="Z31" s="1">
        <v>108.0413223140705</v>
      </c>
      <c r="AA31" s="1">
        <v>131.03730337906575</v>
      </c>
      <c r="AB31" s="1">
        <v>108.0413223140705</v>
      </c>
      <c r="AC31" s="1">
        <v>108.04132231407048</v>
      </c>
      <c r="AD31" s="1">
        <v>238.88745255269063</v>
      </c>
      <c r="AE31" s="1">
        <v>159.53845255269437</v>
      </c>
      <c r="AF31" s="1">
        <v>108.0413223140705</v>
      </c>
      <c r="AG31" s="1">
        <v>230.04945255266853</v>
      </c>
      <c r="AH31" s="1">
        <v>110.64798300011554</v>
      </c>
      <c r="AI31" s="1">
        <v>108.04132231407051</v>
      </c>
      <c r="AJ31" s="1">
        <v>117.79645255269436</v>
      </c>
      <c r="AK31" s="1">
        <v>127.3824525526931</v>
      </c>
      <c r="AL31" s="1">
        <v>108.04132231407051</v>
      </c>
      <c r="AM31" s="1">
        <v>166.00719652983321</v>
      </c>
    </row>
    <row r="32" spans="1:39" x14ac:dyDescent="0.25">
      <c r="A32" s="21">
        <f ca="1">Exceedance!U32</f>
        <v>43678</v>
      </c>
      <c r="B32" s="273">
        <v>129.12396694214866</v>
      </c>
      <c r="C32" s="273">
        <v>129.12396694214866</v>
      </c>
      <c r="D32" s="273">
        <v>129.12396694214866</v>
      </c>
      <c r="E32" s="1">
        <v>129.12396694214866</v>
      </c>
      <c r="F32" s="1">
        <v>129.12396694214866</v>
      </c>
      <c r="G32" s="1">
        <v>129.12396694214866</v>
      </c>
      <c r="H32" s="1">
        <v>129.12396694214866</v>
      </c>
      <c r="I32" s="1">
        <v>129.12396694214866</v>
      </c>
      <c r="J32" s="1">
        <v>104.96694214878127</v>
      </c>
      <c r="K32" s="1">
        <v>104.96694214878126</v>
      </c>
      <c r="L32" s="1">
        <v>104.96694214878129</v>
      </c>
      <c r="M32" s="1">
        <v>129.12396694214866</v>
      </c>
      <c r="N32" s="1">
        <v>104.96694214878129</v>
      </c>
      <c r="O32" s="1">
        <v>129.12396694214866</v>
      </c>
      <c r="P32" s="1">
        <v>104.96694214878129</v>
      </c>
      <c r="Q32" s="1">
        <v>129.12396694214866</v>
      </c>
      <c r="R32" s="1">
        <v>129.12396694214866</v>
      </c>
      <c r="S32" s="1">
        <v>129.12396694214866</v>
      </c>
      <c r="T32" s="1">
        <v>129.12396694214866</v>
      </c>
      <c r="U32" s="1">
        <v>129.12396694214866</v>
      </c>
      <c r="V32" s="1">
        <v>104.96694214878129</v>
      </c>
      <c r="W32" s="1">
        <v>104.96694214878129</v>
      </c>
      <c r="X32" s="1">
        <v>104.96694214878127</v>
      </c>
      <c r="Y32" s="1">
        <v>104.96694214878129</v>
      </c>
      <c r="Z32" s="1">
        <v>104.96694214878129</v>
      </c>
      <c r="AA32" s="1">
        <v>129.12396694214866</v>
      </c>
      <c r="AB32" s="1">
        <v>104.96694214878129</v>
      </c>
      <c r="AC32" s="1">
        <v>105.69617647521505</v>
      </c>
      <c r="AD32" s="1">
        <v>129.12396694214866</v>
      </c>
      <c r="AE32" s="1">
        <v>129.12396694214868</v>
      </c>
      <c r="AF32" s="1">
        <v>104.96694214878127</v>
      </c>
      <c r="AG32" s="1">
        <v>129.12396694214866</v>
      </c>
      <c r="AH32" s="1">
        <v>104.96694214878127</v>
      </c>
      <c r="AI32" s="1">
        <v>104.96694214878126</v>
      </c>
      <c r="AJ32" s="1">
        <v>129.12396694214866</v>
      </c>
      <c r="AK32" s="1">
        <v>129.12396694214866</v>
      </c>
      <c r="AL32" s="1">
        <v>104.96694214878129</v>
      </c>
      <c r="AM32" s="1">
        <v>129.12396694214866</v>
      </c>
    </row>
    <row r="33" spans="1:39" x14ac:dyDescent="0.25">
      <c r="A33" s="21">
        <f ca="1">Exceedance!U33</f>
        <v>43709</v>
      </c>
      <c r="B33" s="273">
        <v>129.12396694214868</v>
      </c>
      <c r="C33" s="273">
        <v>129.12396694214868</v>
      </c>
      <c r="D33" s="273">
        <v>129.12396694214868</v>
      </c>
      <c r="E33" s="1">
        <v>129.12396694214868</v>
      </c>
      <c r="F33" s="1">
        <v>129.12396694214868</v>
      </c>
      <c r="G33" s="1">
        <v>129.12396694214868</v>
      </c>
      <c r="H33" s="1">
        <v>129.12396694214868</v>
      </c>
      <c r="I33" s="1">
        <v>129.12396694214868</v>
      </c>
      <c r="J33" s="1">
        <v>85.743801652892472</v>
      </c>
      <c r="K33" s="1">
        <v>85.743801652892472</v>
      </c>
      <c r="L33" s="1">
        <v>85.743801652892472</v>
      </c>
      <c r="M33" s="1">
        <v>129.12396694214868</v>
      </c>
      <c r="N33" s="1">
        <v>87.504626774366812</v>
      </c>
      <c r="O33" s="1">
        <v>129.12396694214868</v>
      </c>
      <c r="P33" s="1">
        <v>119.37828962143691</v>
      </c>
      <c r="Q33" s="1">
        <v>129.12396694214868</v>
      </c>
      <c r="R33" s="1">
        <v>129.12396694214868</v>
      </c>
      <c r="S33" s="1">
        <v>129.12396694214868</v>
      </c>
      <c r="T33" s="1">
        <v>129.12396694214868</v>
      </c>
      <c r="U33" s="1">
        <v>129.12396694214868</v>
      </c>
      <c r="V33" s="1">
        <v>85.743801652892486</v>
      </c>
      <c r="W33" s="1">
        <v>85.743801652892472</v>
      </c>
      <c r="X33" s="1">
        <v>85.743801652892472</v>
      </c>
      <c r="Y33" s="1">
        <v>85.743801652892472</v>
      </c>
      <c r="Z33" s="1">
        <v>85.743801652892472</v>
      </c>
      <c r="AA33" s="1">
        <v>129.12396694214868</v>
      </c>
      <c r="AB33" s="1">
        <v>106.70796978393176</v>
      </c>
      <c r="AC33" s="1">
        <v>129.12396694214868</v>
      </c>
      <c r="AD33" s="1">
        <v>129.12396694214868</v>
      </c>
      <c r="AE33" s="1">
        <v>129.12396694214868</v>
      </c>
      <c r="AF33" s="1">
        <v>114.78254110529215</v>
      </c>
      <c r="AG33" s="1">
        <v>129.12396694214868</v>
      </c>
      <c r="AH33" s="1">
        <v>85.743801652892472</v>
      </c>
      <c r="AI33" s="1">
        <v>85.743801652892458</v>
      </c>
      <c r="AJ33" s="1">
        <v>129.12396694214868</v>
      </c>
      <c r="AK33" s="1">
        <v>129.12396694214868</v>
      </c>
      <c r="AL33" s="1">
        <v>85.743801652892486</v>
      </c>
      <c r="AM33" s="1">
        <v>129.12396694214868</v>
      </c>
    </row>
    <row r="34" spans="1:39" x14ac:dyDescent="0.25">
      <c r="A34" s="21">
        <f ca="1">Exceedance!U34</f>
        <v>43739</v>
      </c>
      <c r="B34" s="273">
        <v>100.8483658214699</v>
      </c>
      <c r="C34" s="273">
        <v>111.95836582146991</v>
      </c>
      <c r="D34" s="273">
        <v>106.7083658214699</v>
      </c>
      <c r="E34" s="1">
        <v>129.12396694214866</v>
      </c>
      <c r="F34" s="1">
        <v>129.12396694214866</v>
      </c>
      <c r="G34" s="1">
        <v>129.12396694214866</v>
      </c>
      <c r="H34" s="1">
        <v>129.12396694214866</v>
      </c>
      <c r="I34" s="1">
        <v>100.79922812147444</v>
      </c>
      <c r="J34" s="1">
        <v>51.520661157017734</v>
      </c>
      <c r="K34" s="1">
        <v>51.520661157017734</v>
      </c>
      <c r="L34" s="1">
        <v>51.520661157017742</v>
      </c>
      <c r="M34" s="1">
        <v>76.740361048644147</v>
      </c>
      <c r="N34" s="1">
        <v>51.520661157017749</v>
      </c>
      <c r="O34" s="1">
        <v>129.12396694214866</v>
      </c>
      <c r="P34" s="1">
        <v>55.502743943613638</v>
      </c>
      <c r="Q34" s="1">
        <v>129.12396694214866</v>
      </c>
      <c r="R34" s="1">
        <v>118.38369919960155</v>
      </c>
      <c r="S34" s="1">
        <v>129.12396694214866</v>
      </c>
      <c r="T34" s="1">
        <v>71.726270377081846</v>
      </c>
      <c r="U34" s="1">
        <v>129.12396694214866</v>
      </c>
      <c r="V34" s="1">
        <v>51.520661157017742</v>
      </c>
      <c r="W34" s="1">
        <v>51.520661157017742</v>
      </c>
      <c r="X34" s="1">
        <v>51.520661157017742</v>
      </c>
      <c r="Y34" s="1">
        <v>51.520661157017742</v>
      </c>
      <c r="Z34" s="1">
        <v>51.520661157017734</v>
      </c>
      <c r="AA34" s="1">
        <v>95.07209775458233</v>
      </c>
      <c r="AB34" s="1">
        <v>88.593743944271949</v>
      </c>
      <c r="AC34" s="1">
        <v>84.484443626970943</v>
      </c>
      <c r="AD34" s="1">
        <v>129.12396694214866</v>
      </c>
      <c r="AE34" s="1">
        <v>99.565967399607715</v>
      </c>
      <c r="AF34" s="1">
        <v>51.520661157017734</v>
      </c>
      <c r="AG34" s="1">
        <v>119.54104542136375</v>
      </c>
      <c r="AH34" s="1">
        <v>51.520661157017734</v>
      </c>
      <c r="AI34" s="1">
        <v>51.520661157017742</v>
      </c>
      <c r="AJ34" s="1">
        <v>129.12396694214866</v>
      </c>
      <c r="AK34" s="1">
        <v>80.580402171248252</v>
      </c>
      <c r="AL34" s="1">
        <v>51.520661157017734</v>
      </c>
      <c r="AM34" s="1">
        <v>129.12396694214866</v>
      </c>
    </row>
    <row r="35" spans="1:39" x14ac:dyDescent="0.25">
      <c r="A35" s="21">
        <f ca="1">Exceedance!U35</f>
        <v>43770</v>
      </c>
      <c r="B35" s="273">
        <v>50.667329517947977</v>
      </c>
      <c r="C35" s="273">
        <v>53.447329517948027</v>
      </c>
      <c r="D35" s="273">
        <v>52.257329517948008</v>
      </c>
      <c r="E35" s="1">
        <v>55.790279963871491</v>
      </c>
      <c r="F35" s="1">
        <v>129.12396694214868</v>
      </c>
      <c r="G35" s="1">
        <v>128.84054407125961</v>
      </c>
      <c r="H35" s="1">
        <v>117.43506007787559</v>
      </c>
      <c r="I35" s="1">
        <v>54.411329517965662</v>
      </c>
      <c r="J35" s="1">
        <v>21.520661157024776</v>
      </c>
      <c r="K35" s="1">
        <v>21.520661157024776</v>
      </c>
      <c r="L35" s="1">
        <v>21.520661157024776</v>
      </c>
      <c r="M35" s="1">
        <v>47.04532951810544</v>
      </c>
      <c r="N35" s="1">
        <v>43.89975675268974</v>
      </c>
      <c r="O35" s="1">
        <v>73.465937380233711</v>
      </c>
      <c r="P35" s="1">
        <v>53.017329518330875</v>
      </c>
      <c r="Q35" s="1">
        <v>129.12396694214868</v>
      </c>
      <c r="R35" s="1">
        <v>61.131329518013402</v>
      </c>
      <c r="S35" s="1">
        <v>125.1815057698368</v>
      </c>
      <c r="T35" s="1">
        <v>56.434329518265137</v>
      </c>
      <c r="U35" s="1">
        <v>56.718992964877522</v>
      </c>
      <c r="V35" s="1">
        <v>21.520661157024776</v>
      </c>
      <c r="W35" s="1">
        <v>31.334049893071199</v>
      </c>
      <c r="X35" s="1">
        <v>21.520661157024776</v>
      </c>
      <c r="Y35" s="1">
        <v>21.520661157024776</v>
      </c>
      <c r="Z35" s="1">
        <v>21.520661157024776</v>
      </c>
      <c r="AA35" s="1">
        <v>59.030329518173041</v>
      </c>
      <c r="AB35" s="1">
        <v>61.207329518330873</v>
      </c>
      <c r="AC35" s="1">
        <v>54.112329518192091</v>
      </c>
      <c r="AD35" s="1">
        <v>76.773977321104951</v>
      </c>
      <c r="AE35" s="1">
        <v>57.430329518016563</v>
      </c>
      <c r="AF35" s="1">
        <v>47.546866734989045</v>
      </c>
      <c r="AG35" s="1">
        <v>55.964329517877403</v>
      </c>
      <c r="AH35" s="1">
        <v>21.520661157024772</v>
      </c>
      <c r="AI35" s="1">
        <v>21.520661157024779</v>
      </c>
      <c r="AJ35" s="1">
        <v>65.052705728339077</v>
      </c>
      <c r="AK35" s="1">
        <v>50.259329518103804</v>
      </c>
      <c r="AL35" s="1">
        <v>21.520661157024776</v>
      </c>
      <c r="AM35" s="1">
        <v>92.15041508303942</v>
      </c>
    </row>
    <row r="36" spans="1:39" x14ac:dyDescent="0.25">
      <c r="A36" s="21">
        <f ca="1">Exceedance!U36</f>
        <v>43800</v>
      </c>
      <c r="B36" s="273">
        <v>71.69852963682122</v>
      </c>
      <c r="C36" s="273">
        <v>71.698529636833058</v>
      </c>
      <c r="D36" s="273">
        <v>71.69852963682122</v>
      </c>
      <c r="E36" s="1">
        <v>76.70852963682006</v>
      </c>
      <c r="F36" s="1">
        <v>129.12396694214866</v>
      </c>
      <c r="G36" s="1">
        <v>85.339529636773349</v>
      </c>
      <c r="H36" s="1">
        <v>84.71752963677784</v>
      </c>
      <c r="I36" s="1">
        <v>75.152529636821228</v>
      </c>
      <c r="J36" s="1">
        <v>49.06923395118897</v>
      </c>
      <c r="K36" s="1">
        <v>21.520661157024762</v>
      </c>
      <c r="L36" s="1">
        <v>64.118774756027591</v>
      </c>
      <c r="M36" s="1">
        <v>69.604099884766924</v>
      </c>
      <c r="N36" s="1">
        <v>68.407099884767504</v>
      </c>
      <c r="O36" s="1">
        <v>79.428529636803646</v>
      </c>
      <c r="P36" s="1">
        <v>71.964529636821212</v>
      </c>
      <c r="Q36" s="1">
        <v>128.35445464046049</v>
      </c>
      <c r="R36" s="1">
        <v>80.103529636821222</v>
      </c>
      <c r="S36" s="1">
        <v>85.141529636761646</v>
      </c>
      <c r="T36" s="1">
        <v>77.671529636821219</v>
      </c>
      <c r="U36" s="1">
        <v>74.495529636819356</v>
      </c>
      <c r="V36" s="1">
        <v>38.697469636867396</v>
      </c>
      <c r="W36" s="1">
        <v>68.258099884785565</v>
      </c>
      <c r="X36" s="1">
        <v>21.520661157024765</v>
      </c>
      <c r="Y36" s="1">
        <v>21.520661157024765</v>
      </c>
      <c r="Z36" s="1">
        <v>34.936293171643349</v>
      </c>
      <c r="AA36" s="1">
        <v>74.244099884755059</v>
      </c>
      <c r="AB36" s="1">
        <v>74.367529636821203</v>
      </c>
      <c r="AC36" s="1">
        <v>71.709099884766943</v>
      </c>
      <c r="AD36" s="1">
        <v>82.198529636814868</v>
      </c>
      <c r="AE36" s="1">
        <v>75.68352963682122</v>
      </c>
      <c r="AF36" s="1">
        <v>70.59509988475584</v>
      </c>
      <c r="AG36" s="1">
        <v>76.632529636833056</v>
      </c>
      <c r="AH36" s="1">
        <v>21.520661157024762</v>
      </c>
      <c r="AI36" s="1">
        <v>21.520661157024765</v>
      </c>
      <c r="AJ36" s="1">
        <v>74.682529636818217</v>
      </c>
      <c r="AK36" s="1">
        <v>74.151529636821195</v>
      </c>
      <c r="AL36" s="1">
        <v>21.520661157024762</v>
      </c>
      <c r="AM36" s="1">
        <v>73.804529636780998</v>
      </c>
    </row>
    <row r="37" spans="1:39" x14ac:dyDescent="0.25">
      <c r="A37" s="21">
        <f ca="1">Exceedance!U37</f>
        <v>43831</v>
      </c>
      <c r="B37" s="254">
        <v>54.453320393180675</v>
      </c>
      <c r="C37" s="254">
        <v>54.453320393180675</v>
      </c>
      <c r="D37" s="254">
        <v>54.453320393180675</v>
      </c>
      <c r="E37" s="1">
        <v>58.558750145246798</v>
      </c>
      <c r="F37" s="1">
        <v>100.9664111730705</v>
      </c>
      <c r="G37" s="1">
        <v>62.658750145246799</v>
      </c>
      <c r="H37" s="1">
        <v>60.776750145246794</v>
      </c>
      <c r="I37" s="1">
        <v>54.712320393180669</v>
      </c>
      <c r="J37" s="1">
        <v>48.066320393186004</v>
      </c>
      <c r="K37" s="1">
        <v>39.97162517095078</v>
      </c>
      <c r="L37" s="1">
        <v>49.582320393182997</v>
      </c>
      <c r="M37" s="1">
        <v>49.897320393180671</v>
      </c>
      <c r="N37" s="1">
        <v>50.041320393180676</v>
      </c>
      <c r="O37" s="1">
        <v>58.534750145246797</v>
      </c>
      <c r="P37" s="1">
        <v>51.720320393180678</v>
      </c>
      <c r="Q37" s="1">
        <v>65.655750145223678</v>
      </c>
      <c r="R37" s="1">
        <v>58.469750145246799</v>
      </c>
      <c r="S37" s="1">
        <v>63.831750145246801</v>
      </c>
      <c r="T37" s="1">
        <v>57.416320393180669</v>
      </c>
      <c r="U37" s="1">
        <v>57.552320393180672</v>
      </c>
      <c r="V37" s="1">
        <v>49.423320393201244</v>
      </c>
      <c r="W37" s="1">
        <v>48.980320393169066</v>
      </c>
      <c r="X37" s="1">
        <v>21.520661157024769</v>
      </c>
      <c r="Y37" s="1">
        <v>21.520661157024765</v>
      </c>
      <c r="Z37" s="1">
        <v>54.836320393191372</v>
      </c>
      <c r="AA37" s="1">
        <v>53.494320393180672</v>
      </c>
      <c r="AB37" s="1">
        <v>54.159320393180671</v>
      </c>
      <c r="AC37" s="1">
        <v>51.494320393169069</v>
      </c>
      <c r="AD37" s="1">
        <v>61.460750145246799</v>
      </c>
      <c r="AE37" s="1">
        <v>54.715750145246794</v>
      </c>
      <c r="AF37" s="1">
        <v>51.098320393180664</v>
      </c>
      <c r="AG37" s="1">
        <v>56.708750145246796</v>
      </c>
      <c r="AH37" s="1">
        <v>21.520661157024765</v>
      </c>
      <c r="AI37" s="1">
        <v>21.520661157024762</v>
      </c>
      <c r="AJ37" s="1">
        <v>53.663750145246794</v>
      </c>
      <c r="AK37" s="1">
        <v>54.304750145246793</v>
      </c>
      <c r="AL37" s="1">
        <v>21.520661157024765</v>
      </c>
      <c r="AM37" s="1">
        <v>53.598750145246804</v>
      </c>
    </row>
    <row r="38" spans="1:39" x14ac:dyDescent="0.25">
      <c r="A38" s="21">
        <f ca="1">Exceedance!U38</f>
        <v>43862</v>
      </c>
      <c r="B38" s="254">
        <v>44.299697162103435</v>
      </c>
      <c r="C38" s="254">
        <v>44.299697162092002</v>
      </c>
      <c r="D38" s="254">
        <v>44.299697162103435</v>
      </c>
      <c r="E38" s="1">
        <v>43.6482275752928</v>
      </c>
      <c r="F38" s="1">
        <v>56.744227575280142</v>
      </c>
      <c r="G38" s="1">
        <v>67.882227575292816</v>
      </c>
      <c r="H38" s="1">
        <v>50.864227575304213</v>
      </c>
      <c r="I38" s="1">
        <v>42.344657327370342</v>
      </c>
      <c r="J38" s="1">
        <v>37.049697162103449</v>
      </c>
      <c r="K38" s="1">
        <v>37.193697162095688</v>
      </c>
      <c r="L38" s="1">
        <v>39.235697162091995</v>
      </c>
      <c r="M38" s="1">
        <v>39.542697162092011</v>
      </c>
      <c r="N38" s="1">
        <v>41.936697162092003</v>
      </c>
      <c r="O38" s="1">
        <v>45.634227575304244</v>
      </c>
      <c r="P38" s="1">
        <v>44.865697162092012</v>
      </c>
      <c r="Q38" s="1">
        <v>57.177227575292818</v>
      </c>
      <c r="R38" s="1">
        <v>45.102227575292794</v>
      </c>
      <c r="S38" s="1">
        <v>52.033227575304224</v>
      </c>
      <c r="T38" s="1">
        <v>48.852697162092007</v>
      </c>
      <c r="U38" s="1">
        <v>50.254657327358913</v>
      </c>
      <c r="V38" s="1">
        <v>41.565697162092007</v>
      </c>
      <c r="W38" s="1">
        <v>37.319697162103438</v>
      </c>
      <c r="X38" s="1">
        <v>21.520661157024779</v>
      </c>
      <c r="Y38" s="1">
        <v>21.520661157024779</v>
      </c>
      <c r="Z38" s="1">
        <v>43.030697162103429</v>
      </c>
      <c r="AA38" s="1">
        <v>40.767697162091999</v>
      </c>
      <c r="AB38" s="1">
        <v>45.43369716209201</v>
      </c>
      <c r="AC38" s="1">
        <v>39.190697162103433</v>
      </c>
      <c r="AD38" s="1">
        <v>50.659227575292817</v>
      </c>
      <c r="AE38" s="1">
        <v>42.3342275752928</v>
      </c>
      <c r="AF38" s="1">
        <v>38.419697162092</v>
      </c>
      <c r="AG38" s="1">
        <v>44.724227575292794</v>
      </c>
      <c r="AH38" s="1">
        <v>21.520661157024776</v>
      </c>
      <c r="AI38" s="1">
        <v>21.520661157024776</v>
      </c>
      <c r="AJ38" s="1">
        <v>47.412227575292803</v>
      </c>
      <c r="AK38" s="1">
        <v>43.327227575292795</v>
      </c>
      <c r="AL38" s="1">
        <v>21.520661157024783</v>
      </c>
      <c r="AM38" s="1">
        <v>42.518227575304223</v>
      </c>
    </row>
    <row r="39" spans="1:39" x14ac:dyDescent="0.25">
      <c r="A39" s="21">
        <f ca="1">Exceedance!U39</f>
        <v>43891</v>
      </c>
      <c r="B39" s="254">
        <v>51.978855322792938</v>
      </c>
      <c r="C39" s="254">
        <v>51.978855322792938</v>
      </c>
      <c r="D39" s="254">
        <v>51.978855322792938</v>
      </c>
      <c r="E39" s="1">
        <v>34.200895157526013</v>
      </c>
      <c r="F39" s="1">
        <v>62.315895157526015</v>
      </c>
      <c r="G39" s="1">
        <v>96.377895157526012</v>
      </c>
      <c r="H39" s="1">
        <v>46.748895157526015</v>
      </c>
      <c r="I39" s="1">
        <v>42.948895157526024</v>
      </c>
      <c r="J39" s="1">
        <v>56.722295405426379</v>
      </c>
      <c r="K39" s="1">
        <v>40.016295405426391</v>
      </c>
      <c r="L39" s="1">
        <v>42.229855322792943</v>
      </c>
      <c r="M39" s="1">
        <v>44.912295405426377</v>
      </c>
      <c r="N39" s="1">
        <v>52.157295405426375</v>
      </c>
      <c r="O39" s="1">
        <v>57.94489515752602</v>
      </c>
      <c r="P39" s="1">
        <v>68.740855322792939</v>
      </c>
      <c r="Q39" s="1">
        <v>56.59089515752602</v>
      </c>
      <c r="R39" s="1">
        <v>62.120895157526022</v>
      </c>
      <c r="S39" s="1">
        <v>59.961895157514789</v>
      </c>
      <c r="T39" s="1">
        <v>51.263855322792963</v>
      </c>
      <c r="U39" s="1">
        <v>43.715895157526035</v>
      </c>
      <c r="V39" s="1">
        <v>42.404295405426375</v>
      </c>
      <c r="W39" s="1">
        <v>30.452295405426387</v>
      </c>
      <c r="X39" s="1">
        <v>26.52066115701636</v>
      </c>
      <c r="Y39" s="1">
        <v>26.52066115701636</v>
      </c>
      <c r="Z39" s="1">
        <v>35.767295405426381</v>
      </c>
      <c r="AA39" s="1">
        <v>38.678295405426383</v>
      </c>
      <c r="AB39" s="1">
        <v>85.679855322792932</v>
      </c>
      <c r="AC39" s="1">
        <v>30.51329540542638</v>
      </c>
      <c r="AD39" s="1">
        <v>68.605895157526021</v>
      </c>
      <c r="AE39" s="1">
        <v>36.648895157526006</v>
      </c>
      <c r="AF39" s="1">
        <v>46.761295405426388</v>
      </c>
      <c r="AG39" s="1">
        <v>60.052895157526024</v>
      </c>
      <c r="AH39" s="1">
        <v>26.520661157016356</v>
      </c>
      <c r="AI39" s="1">
        <v>26.520661157016356</v>
      </c>
      <c r="AJ39" s="1">
        <v>63.344895157526018</v>
      </c>
      <c r="AK39" s="1">
        <v>37.461895157526008</v>
      </c>
      <c r="AL39" s="1">
        <v>26.52066115701636</v>
      </c>
      <c r="AM39" s="1">
        <v>47.408895157526004</v>
      </c>
    </row>
    <row r="40" spans="1:39" x14ac:dyDescent="0.25">
      <c r="A40" s="21">
        <f ca="1">Exceedance!U40</f>
        <v>43922</v>
      </c>
      <c r="B40" s="254">
        <v>51.520661157024762</v>
      </c>
      <c r="C40" s="254">
        <v>51.520661157024762</v>
      </c>
      <c r="D40" s="254">
        <v>51.520661157024762</v>
      </c>
      <c r="E40" s="1">
        <v>53.821242252066078</v>
      </c>
      <c r="F40" s="1">
        <v>79.187807058102138</v>
      </c>
      <c r="G40" s="1">
        <v>103.50480705810212</v>
      </c>
      <c r="H40" s="1">
        <v>86.720807058102082</v>
      </c>
      <c r="I40" s="1">
        <v>51.520661157024762</v>
      </c>
      <c r="J40" s="1">
        <v>84.153086975434874</v>
      </c>
      <c r="K40" s="1">
        <v>51.520661157024762</v>
      </c>
      <c r="L40" s="1">
        <v>51.520661157024755</v>
      </c>
      <c r="M40" s="1">
        <v>63.184796727534781</v>
      </c>
      <c r="N40" s="1">
        <v>69.78079672753482</v>
      </c>
      <c r="O40" s="1">
        <v>59.542807058102106</v>
      </c>
      <c r="P40" s="1">
        <v>52.787241735537151</v>
      </c>
      <c r="Q40" s="1">
        <v>61.953807058102129</v>
      </c>
      <c r="R40" s="1">
        <v>70.950807058102129</v>
      </c>
      <c r="S40" s="1">
        <v>51.520661157024762</v>
      </c>
      <c r="T40" s="1">
        <v>51.520661157024755</v>
      </c>
      <c r="U40" s="1">
        <v>57.140807058102091</v>
      </c>
      <c r="V40" s="1">
        <v>51.520661157024762</v>
      </c>
      <c r="W40" s="1">
        <v>51.520661157024755</v>
      </c>
      <c r="X40" s="1">
        <v>51.520661157024755</v>
      </c>
      <c r="Y40" s="1">
        <v>54.162183389019503</v>
      </c>
      <c r="Z40" s="1">
        <v>51.520661157024762</v>
      </c>
      <c r="AA40" s="1">
        <v>64.288796727534773</v>
      </c>
      <c r="AB40" s="1">
        <v>71.897807058102103</v>
      </c>
      <c r="AC40" s="1">
        <v>52.103512396694178</v>
      </c>
      <c r="AD40" s="1">
        <v>55.999807058102121</v>
      </c>
      <c r="AE40" s="1">
        <v>51.520661157024762</v>
      </c>
      <c r="AF40" s="1">
        <v>51.520661157024762</v>
      </c>
      <c r="AG40" s="1">
        <v>66.285807058102122</v>
      </c>
      <c r="AH40" s="1">
        <v>51.520661157024762</v>
      </c>
      <c r="AI40" s="1">
        <v>51.520661157024762</v>
      </c>
      <c r="AJ40" s="1">
        <v>51.520661157024762</v>
      </c>
      <c r="AK40" s="1">
        <v>51.520661157024762</v>
      </c>
      <c r="AL40" s="1">
        <v>51.520661157024762</v>
      </c>
      <c r="AM40" s="1">
        <v>51.520661157024755</v>
      </c>
    </row>
    <row r="41" spans="1:39" x14ac:dyDescent="0.25">
      <c r="A41" s="21">
        <f ca="1">Exceedance!U41</f>
        <v>43952</v>
      </c>
      <c r="B41" s="254">
        <v>232.55482210982112</v>
      </c>
      <c r="C41" s="254">
        <v>232.55482210982112</v>
      </c>
      <c r="D41" s="254">
        <v>232.55482210982112</v>
      </c>
      <c r="E41" s="1">
        <v>549.82617678550002</v>
      </c>
      <c r="F41" s="1">
        <v>455.05022189835864</v>
      </c>
      <c r="G41" s="1">
        <v>355.78822189835853</v>
      </c>
      <c r="H41" s="1">
        <v>334.86122189835856</v>
      </c>
      <c r="I41" s="1">
        <v>111.50113108428438</v>
      </c>
      <c r="J41" s="1">
        <v>158.29365231157567</v>
      </c>
      <c r="K41" s="1">
        <v>92.59819767240522</v>
      </c>
      <c r="L41" s="1">
        <v>156.7968635036583</v>
      </c>
      <c r="M41" s="1">
        <v>173.80765231157568</v>
      </c>
      <c r="N41" s="1">
        <v>321.73822189835857</v>
      </c>
      <c r="O41" s="1">
        <v>193.96822189835851</v>
      </c>
      <c r="P41" s="1">
        <v>368.25560905989005</v>
      </c>
      <c r="Q41" s="1">
        <v>422.04994214857055</v>
      </c>
      <c r="R41" s="1">
        <v>405.45522189835856</v>
      </c>
      <c r="S41" s="1">
        <v>198.18983444688396</v>
      </c>
      <c r="T41" s="1">
        <v>218.74034181571815</v>
      </c>
      <c r="U41" s="1">
        <v>226.68822189835848</v>
      </c>
      <c r="V41" s="1">
        <v>210.53273585030226</v>
      </c>
      <c r="W41" s="1">
        <v>80.903616094925781</v>
      </c>
      <c r="X41" s="1">
        <v>109.53274677909306</v>
      </c>
      <c r="Y41" s="1">
        <v>193.22865231267991</v>
      </c>
      <c r="Z41" s="1">
        <v>241.77919415162901</v>
      </c>
      <c r="AA41" s="1">
        <v>207.33822189835854</v>
      </c>
      <c r="AB41" s="1">
        <v>246.27222189835845</v>
      </c>
      <c r="AC41" s="1">
        <v>366.47173553694461</v>
      </c>
      <c r="AD41" s="1">
        <v>299.09522189835855</v>
      </c>
      <c r="AE41" s="1">
        <v>120.14658435274944</v>
      </c>
      <c r="AF41" s="1">
        <v>352.67394214857052</v>
      </c>
      <c r="AG41" s="1">
        <v>90.230652311575668</v>
      </c>
      <c r="AH41" s="1">
        <v>83.648191397677863</v>
      </c>
      <c r="AI41" s="1">
        <v>192.44587954598421</v>
      </c>
      <c r="AJ41" s="1">
        <v>182.13559099880149</v>
      </c>
      <c r="AK41" s="1">
        <v>83.512597197261087</v>
      </c>
      <c r="AL41" s="1">
        <v>179.41231091668016</v>
      </c>
      <c r="AM41" s="1">
        <v>194.09863827559391</v>
      </c>
    </row>
    <row r="42" spans="1:39" x14ac:dyDescent="0.25">
      <c r="A42" s="21">
        <f ca="1">Exceedance!U42</f>
        <v>43983</v>
      </c>
      <c r="B42" s="254">
        <v>108.53217192378749</v>
      </c>
      <c r="C42" s="254">
        <v>108.53217192378749</v>
      </c>
      <c r="D42" s="254">
        <v>108.53217192378749</v>
      </c>
      <c r="E42" s="1">
        <v>630.44617192017324</v>
      </c>
      <c r="F42" s="1">
        <v>283.66717192370697</v>
      </c>
      <c r="G42" s="1">
        <v>270.2951719237069</v>
      </c>
      <c r="H42" s="1">
        <v>144.32422498180998</v>
      </c>
      <c r="I42" s="1">
        <v>81.520661157024733</v>
      </c>
      <c r="J42" s="1">
        <v>81.520661157024733</v>
      </c>
      <c r="K42" s="1">
        <v>81.520661157024733</v>
      </c>
      <c r="L42" s="1">
        <v>85.79534146302629</v>
      </c>
      <c r="M42" s="1">
        <v>81.520661157024733</v>
      </c>
      <c r="N42" s="1">
        <v>274.43217192370702</v>
      </c>
      <c r="O42" s="1">
        <v>81.520661157024733</v>
      </c>
      <c r="P42" s="1">
        <v>303.25878263181562</v>
      </c>
      <c r="Q42" s="1">
        <v>138.17277572539808</v>
      </c>
      <c r="R42" s="1">
        <v>411.76917192370701</v>
      </c>
      <c r="S42" s="1">
        <v>81.520661157024733</v>
      </c>
      <c r="T42" s="1">
        <v>238.04317192017342</v>
      </c>
      <c r="U42" s="1">
        <v>81.520661157024733</v>
      </c>
      <c r="V42" s="1">
        <v>81.520661157024747</v>
      </c>
      <c r="W42" s="1">
        <v>90.15433899990532</v>
      </c>
      <c r="X42" s="1">
        <v>81.520661157024733</v>
      </c>
      <c r="Y42" s="1">
        <v>81.520661157024733</v>
      </c>
      <c r="Z42" s="1">
        <v>133.97722497827672</v>
      </c>
      <c r="AA42" s="1">
        <v>81.520661157024733</v>
      </c>
      <c r="AB42" s="1">
        <v>81.520661157024747</v>
      </c>
      <c r="AC42" s="1">
        <v>407.81482212957155</v>
      </c>
      <c r="AD42" s="1">
        <v>118.74817192370698</v>
      </c>
      <c r="AE42" s="1">
        <v>81.520661157024747</v>
      </c>
      <c r="AF42" s="1">
        <v>176.77078251941884</v>
      </c>
      <c r="AG42" s="1">
        <v>96.285338999905335</v>
      </c>
      <c r="AH42" s="1">
        <v>81.520661157024747</v>
      </c>
      <c r="AI42" s="1">
        <v>81.582223729532046</v>
      </c>
      <c r="AJ42" s="1">
        <v>158.62603779735809</v>
      </c>
      <c r="AK42" s="1">
        <v>81.520661157024733</v>
      </c>
      <c r="AL42" s="1">
        <v>81.520661157024733</v>
      </c>
      <c r="AM42" s="1">
        <v>197.58321018582484</v>
      </c>
    </row>
    <row r="43" spans="1:39" x14ac:dyDescent="0.25">
      <c r="A43" s="21">
        <f ca="1">Exceedance!U43</f>
        <v>44013</v>
      </c>
      <c r="B43" s="254">
        <v>139.00445255269435</v>
      </c>
      <c r="C43" s="254">
        <v>139.00445255270779</v>
      </c>
      <c r="D43" s="254">
        <v>139.00445255269435</v>
      </c>
      <c r="E43" s="1">
        <v>332.38945255269442</v>
      </c>
      <c r="F43" s="1">
        <v>152.2604525526944</v>
      </c>
      <c r="G43" s="1">
        <v>185.59345255270784</v>
      </c>
      <c r="H43" s="1">
        <v>116.45139949459136</v>
      </c>
      <c r="I43" s="1">
        <v>108.0413223140705</v>
      </c>
      <c r="J43" s="1">
        <v>108.04132231407051</v>
      </c>
      <c r="K43" s="1">
        <v>108.04132231407048</v>
      </c>
      <c r="L43" s="1">
        <v>131.71945255269236</v>
      </c>
      <c r="M43" s="1">
        <v>108.0413223140705</v>
      </c>
      <c r="N43" s="1">
        <v>197.6164525526944</v>
      </c>
      <c r="O43" s="1">
        <v>108.04132231407048</v>
      </c>
      <c r="P43" s="1">
        <v>493.39045255267018</v>
      </c>
      <c r="Q43" s="1">
        <v>124.29445255269354</v>
      </c>
      <c r="R43" s="1">
        <v>197.45345255269439</v>
      </c>
      <c r="S43" s="1">
        <v>108.0413223140705</v>
      </c>
      <c r="T43" s="1">
        <v>204.2894525526944</v>
      </c>
      <c r="U43" s="1">
        <v>109.52998300011554</v>
      </c>
      <c r="V43" s="1">
        <v>108.0413223140705</v>
      </c>
      <c r="W43" s="1">
        <v>117.03498300011553</v>
      </c>
      <c r="X43" s="1">
        <v>108.04132231407048</v>
      </c>
      <c r="Y43" s="1">
        <v>108.0413223140705</v>
      </c>
      <c r="Z43" s="1">
        <v>126.24630337906576</v>
      </c>
      <c r="AA43" s="1">
        <v>108.0413223140705</v>
      </c>
      <c r="AB43" s="1">
        <v>108.04132231407048</v>
      </c>
      <c r="AC43" s="1">
        <v>228.22445255269247</v>
      </c>
      <c r="AD43" s="1">
        <v>152.52345255269432</v>
      </c>
      <c r="AE43" s="1">
        <v>108.0413223140705</v>
      </c>
      <c r="AF43" s="1">
        <v>220.64445255267017</v>
      </c>
      <c r="AG43" s="1">
        <v>110.63998300011555</v>
      </c>
      <c r="AH43" s="1">
        <v>108.04132231407048</v>
      </c>
      <c r="AI43" s="1">
        <v>108.0413223140705</v>
      </c>
      <c r="AJ43" s="1">
        <v>122.27445255269306</v>
      </c>
      <c r="AK43" s="1">
        <v>108.0413223140705</v>
      </c>
      <c r="AL43" s="1">
        <v>108.04132231407048</v>
      </c>
      <c r="AM43" s="1">
        <v>236.88745255268961</v>
      </c>
    </row>
    <row r="44" spans="1:39" x14ac:dyDescent="0.25">
      <c r="A44" s="21">
        <f ca="1">Exceedance!U44</f>
        <v>44044</v>
      </c>
      <c r="B44" s="254">
        <v>129.12396694214866</v>
      </c>
      <c r="C44" s="254">
        <v>129.12396694214866</v>
      </c>
      <c r="D44" s="254">
        <v>129.12396694214866</v>
      </c>
      <c r="E44" s="1">
        <v>129.12396694214866</v>
      </c>
      <c r="F44" s="1">
        <v>129.12396694214866</v>
      </c>
      <c r="G44" s="1">
        <v>129.12396694214866</v>
      </c>
      <c r="H44" s="1">
        <v>129.12396694214866</v>
      </c>
      <c r="I44" s="1">
        <v>104.96694214878127</v>
      </c>
      <c r="J44" s="1">
        <v>104.96694214878129</v>
      </c>
      <c r="K44" s="1">
        <v>104.96694214878127</v>
      </c>
      <c r="L44" s="1">
        <v>129.12396694214866</v>
      </c>
      <c r="M44" s="1">
        <v>104.96694214878127</v>
      </c>
      <c r="N44" s="1">
        <v>129.12396694214866</v>
      </c>
      <c r="O44" s="1">
        <v>104.96694214878127</v>
      </c>
      <c r="P44" s="1">
        <v>129.12396694214866</v>
      </c>
      <c r="Q44" s="1">
        <v>129.12396694214866</v>
      </c>
      <c r="R44" s="1">
        <v>129.12396694214866</v>
      </c>
      <c r="S44" s="1">
        <v>129.12396694214866</v>
      </c>
      <c r="T44" s="1">
        <v>129.12396694214866</v>
      </c>
      <c r="U44" s="1">
        <v>104.96694214878129</v>
      </c>
      <c r="V44" s="1">
        <v>104.96694214878127</v>
      </c>
      <c r="W44" s="1">
        <v>104.96694214878127</v>
      </c>
      <c r="X44" s="1">
        <v>104.96694214878127</v>
      </c>
      <c r="Y44" s="1">
        <v>104.96694214878129</v>
      </c>
      <c r="Z44" s="1">
        <v>129.12396694214866</v>
      </c>
      <c r="AA44" s="1">
        <v>104.96694214878127</v>
      </c>
      <c r="AB44" s="1">
        <v>104.96694214878129</v>
      </c>
      <c r="AC44" s="1">
        <v>129.12396694214866</v>
      </c>
      <c r="AD44" s="1">
        <v>129.12396694214866</v>
      </c>
      <c r="AE44" s="1">
        <v>104.96694214878129</v>
      </c>
      <c r="AF44" s="1">
        <v>129.12396694214866</v>
      </c>
      <c r="AG44" s="1">
        <v>104.96694214878127</v>
      </c>
      <c r="AH44" s="1">
        <v>104.96694214878129</v>
      </c>
      <c r="AI44" s="1">
        <v>104.96694214878127</v>
      </c>
      <c r="AJ44" s="1">
        <v>129.12396694214866</v>
      </c>
      <c r="AK44" s="1">
        <v>104.96694214878129</v>
      </c>
      <c r="AL44" s="1">
        <v>129.12396694214866</v>
      </c>
      <c r="AM44" s="1">
        <v>129.12396694214866</v>
      </c>
    </row>
    <row r="45" spans="1:39" x14ac:dyDescent="0.25">
      <c r="A45" s="21">
        <f ca="1">Exceedance!U45</f>
        <v>44075</v>
      </c>
      <c r="B45" s="254">
        <v>129.12396694214868</v>
      </c>
      <c r="C45" s="254">
        <v>129.12396694214868</v>
      </c>
      <c r="D45" s="254">
        <v>129.12396694214868</v>
      </c>
      <c r="E45" s="1">
        <v>129.12396694214868</v>
      </c>
      <c r="F45" s="1">
        <v>129.12396694214868</v>
      </c>
      <c r="G45" s="1">
        <v>129.12396694214868</v>
      </c>
      <c r="H45" s="1">
        <v>129.12396694214868</v>
      </c>
      <c r="I45" s="1">
        <v>85.743801652892458</v>
      </c>
      <c r="J45" s="1">
        <v>85.743801652892472</v>
      </c>
      <c r="K45" s="1">
        <v>85.743801652892486</v>
      </c>
      <c r="L45" s="1">
        <v>129.12396694214868</v>
      </c>
      <c r="M45" s="1">
        <v>85.743801652892472</v>
      </c>
      <c r="N45" s="1">
        <v>129.12396694214868</v>
      </c>
      <c r="O45" s="1">
        <v>116.90211784687658</v>
      </c>
      <c r="P45" s="1">
        <v>129.12396694214868</v>
      </c>
      <c r="Q45" s="1">
        <v>129.12396694214868</v>
      </c>
      <c r="R45" s="1">
        <v>129.12396694214868</v>
      </c>
      <c r="S45" s="1">
        <v>129.12396694214868</v>
      </c>
      <c r="T45" s="1">
        <v>129.12396694214868</v>
      </c>
      <c r="U45" s="1">
        <v>85.743801652892486</v>
      </c>
      <c r="V45" s="1">
        <v>85.743801652892444</v>
      </c>
      <c r="W45" s="1">
        <v>85.743801652892458</v>
      </c>
      <c r="X45" s="1">
        <v>85.743801652892472</v>
      </c>
      <c r="Y45" s="1">
        <v>85.743801652892458</v>
      </c>
      <c r="Z45" s="1">
        <v>129.12396694214868</v>
      </c>
      <c r="AA45" s="1">
        <v>103.68434740468665</v>
      </c>
      <c r="AB45" s="1">
        <v>129.12396694214868</v>
      </c>
      <c r="AC45" s="1">
        <v>129.12396694214868</v>
      </c>
      <c r="AD45" s="1">
        <v>129.12396694214868</v>
      </c>
      <c r="AE45" s="1">
        <v>115.73924517303973</v>
      </c>
      <c r="AF45" s="1">
        <v>129.12396694214868</v>
      </c>
      <c r="AG45" s="1">
        <v>85.743801652892472</v>
      </c>
      <c r="AH45" s="1">
        <v>85.743801652892472</v>
      </c>
      <c r="AI45" s="1">
        <v>129.12396694214868</v>
      </c>
      <c r="AJ45" s="1">
        <v>129.12396694214868</v>
      </c>
      <c r="AK45" s="1">
        <v>85.743801652892458</v>
      </c>
      <c r="AL45" s="1">
        <v>129.12396694214868</v>
      </c>
      <c r="AM45" s="1">
        <v>129.12396694214868</v>
      </c>
    </row>
    <row r="46" spans="1:39" x14ac:dyDescent="0.25">
      <c r="A46" s="21">
        <f ca="1">Exceedance!U46</f>
        <v>44105</v>
      </c>
      <c r="B46" s="254">
        <v>100.8483658214699</v>
      </c>
      <c r="C46" s="254">
        <v>111.95836582146991</v>
      </c>
      <c r="D46" s="254">
        <v>106.7083658214699</v>
      </c>
      <c r="E46" s="1">
        <v>129.12396694214866</v>
      </c>
      <c r="F46" s="1">
        <v>129.12396694214866</v>
      </c>
      <c r="G46" s="1">
        <v>129.12396694214866</v>
      </c>
      <c r="H46" s="1">
        <v>99.286155976331557</v>
      </c>
      <c r="I46" s="1">
        <v>51.520661157017734</v>
      </c>
      <c r="J46" s="1">
        <v>51.520661157017742</v>
      </c>
      <c r="K46" s="1">
        <v>51.520661157017734</v>
      </c>
      <c r="L46" s="1">
        <v>74.521074461389091</v>
      </c>
      <c r="M46" s="1">
        <v>51.520661157017734</v>
      </c>
      <c r="N46" s="1">
        <v>129.12396694214866</v>
      </c>
      <c r="O46" s="1">
        <v>54.767743943705554</v>
      </c>
      <c r="P46" s="1">
        <v>129.12396694214866</v>
      </c>
      <c r="Q46" s="1">
        <v>115.8394162566444</v>
      </c>
      <c r="R46" s="1">
        <v>129.12396694214866</v>
      </c>
      <c r="S46" s="1">
        <v>74.331800692407754</v>
      </c>
      <c r="T46" s="1">
        <v>129.12396694214866</v>
      </c>
      <c r="U46" s="1">
        <v>51.520661157017742</v>
      </c>
      <c r="V46" s="1">
        <v>51.520661157017734</v>
      </c>
      <c r="W46" s="1">
        <v>51.520661157017734</v>
      </c>
      <c r="X46" s="1">
        <v>51.520661157017742</v>
      </c>
      <c r="Y46" s="1">
        <v>51.520661157017749</v>
      </c>
      <c r="Z46" s="1">
        <v>90.18383529534735</v>
      </c>
      <c r="AA46" s="1">
        <v>87.620743944384031</v>
      </c>
      <c r="AB46" s="1">
        <v>77.269263212833948</v>
      </c>
      <c r="AC46" s="1">
        <v>129.12396694214866</v>
      </c>
      <c r="AD46" s="1">
        <v>96.343461595609114</v>
      </c>
      <c r="AE46" s="1">
        <v>51.520661157017742</v>
      </c>
      <c r="AF46" s="1">
        <v>116.45970512579224</v>
      </c>
      <c r="AG46" s="1">
        <v>51.520661157017734</v>
      </c>
      <c r="AH46" s="1">
        <v>51.520661157017742</v>
      </c>
      <c r="AI46" s="1">
        <v>87.650422388321587</v>
      </c>
      <c r="AJ46" s="1">
        <v>75.758431423756235</v>
      </c>
      <c r="AK46" s="1">
        <v>51.520661157017742</v>
      </c>
      <c r="AL46" s="1">
        <v>129.12396694214866</v>
      </c>
      <c r="AM46" s="1">
        <v>126.11704544784861</v>
      </c>
    </row>
    <row r="47" spans="1:39" x14ac:dyDescent="0.25">
      <c r="A47" s="21">
        <f ca="1">Exceedance!U47</f>
        <v>44136</v>
      </c>
      <c r="B47" s="254">
        <v>50.667329517947977</v>
      </c>
      <c r="C47" s="254">
        <v>53.447329517948027</v>
      </c>
      <c r="D47" s="254">
        <v>52.257329517960194</v>
      </c>
      <c r="E47" s="1">
        <v>129.12396694214868</v>
      </c>
      <c r="F47" s="1">
        <v>125.23364188754054</v>
      </c>
      <c r="G47" s="1">
        <v>119.3695561163527</v>
      </c>
      <c r="H47" s="1">
        <v>54.079329517980597</v>
      </c>
      <c r="I47" s="1">
        <v>21.520661157024776</v>
      </c>
      <c r="J47" s="1">
        <v>21.520661157024776</v>
      </c>
      <c r="K47" s="1">
        <v>21.520661157024779</v>
      </c>
      <c r="L47" s="1">
        <v>46.726329518122135</v>
      </c>
      <c r="M47" s="1">
        <v>28.705498385027905</v>
      </c>
      <c r="N47" s="1">
        <v>70.409018767279747</v>
      </c>
      <c r="O47" s="1">
        <v>52.332329518318936</v>
      </c>
      <c r="P47" s="1">
        <v>129.12396694214868</v>
      </c>
      <c r="Q47" s="1">
        <v>60.437329518017691</v>
      </c>
      <c r="R47" s="1">
        <v>121.2685986457879</v>
      </c>
      <c r="S47" s="1">
        <v>56.425329518246514</v>
      </c>
      <c r="T47" s="1">
        <v>54.277047599157683</v>
      </c>
      <c r="U47" s="1">
        <v>21.520661157024776</v>
      </c>
      <c r="V47" s="1">
        <v>21.520661157024776</v>
      </c>
      <c r="W47" s="1">
        <v>21.520661157024776</v>
      </c>
      <c r="X47" s="1">
        <v>21.520661157024779</v>
      </c>
      <c r="Y47" s="1">
        <v>21.520661157024776</v>
      </c>
      <c r="Z47" s="1">
        <v>54.489819435550565</v>
      </c>
      <c r="AA47" s="1">
        <v>60.434329518318926</v>
      </c>
      <c r="AB47" s="1">
        <v>53.12132951823228</v>
      </c>
      <c r="AC47" s="1">
        <v>73.293386295825954</v>
      </c>
      <c r="AD47" s="1">
        <v>56.617329518035021</v>
      </c>
      <c r="AE47" s="1">
        <v>48.442741969155676</v>
      </c>
      <c r="AF47" s="1">
        <v>55.311329517896034</v>
      </c>
      <c r="AG47" s="1">
        <v>21.520661157024776</v>
      </c>
      <c r="AH47" s="1">
        <v>21.520661157024772</v>
      </c>
      <c r="AI47" s="1">
        <v>57.344329518300519</v>
      </c>
      <c r="AJ47" s="1">
        <v>49.175329518124997</v>
      </c>
      <c r="AK47" s="1">
        <v>21.520661157024776</v>
      </c>
      <c r="AL47" s="1">
        <v>56.160810151069853</v>
      </c>
      <c r="AM47" s="1">
        <v>52.109329517771755</v>
      </c>
    </row>
    <row r="48" spans="1:39" x14ac:dyDescent="0.25">
      <c r="A48" s="21">
        <f ca="1">Exceedance!U48</f>
        <v>44166</v>
      </c>
      <c r="B48" s="254">
        <v>71.698529636833058</v>
      </c>
      <c r="C48" s="254">
        <v>71.69852963682122</v>
      </c>
      <c r="D48" s="254">
        <v>71.69852963682122</v>
      </c>
      <c r="E48" s="1">
        <v>129.12396694214866</v>
      </c>
      <c r="F48" s="1">
        <v>84.708529636774315</v>
      </c>
      <c r="G48" s="1">
        <v>85.014529636777155</v>
      </c>
      <c r="H48" s="1">
        <v>74.827529636821211</v>
      </c>
      <c r="I48" s="1">
        <v>43.222650992299116</v>
      </c>
      <c r="J48" s="1">
        <v>21.520661157024762</v>
      </c>
      <c r="K48" s="1">
        <v>52.419008359442138</v>
      </c>
      <c r="L48" s="1">
        <v>69.201099884755095</v>
      </c>
      <c r="M48" s="1">
        <v>67.231099884785436</v>
      </c>
      <c r="N48" s="1">
        <v>79.040529636816643</v>
      </c>
      <c r="O48" s="1">
        <v>71.336529636833063</v>
      </c>
      <c r="P48" s="1">
        <v>123.05460631499288</v>
      </c>
      <c r="Q48" s="1">
        <v>79.38852963683307</v>
      </c>
      <c r="R48" s="1">
        <v>84.684529636774897</v>
      </c>
      <c r="S48" s="1">
        <v>77.675529636833062</v>
      </c>
      <c r="T48" s="1">
        <v>74.507529636832231</v>
      </c>
      <c r="U48" s="1">
        <v>25.203778921899207</v>
      </c>
      <c r="V48" s="1">
        <v>63.704427494350909</v>
      </c>
      <c r="W48" s="1">
        <v>21.520661157024762</v>
      </c>
      <c r="X48" s="1">
        <v>21.520661157024765</v>
      </c>
      <c r="Y48" s="1">
        <v>24.847015969815512</v>
      </c>
      <c r="Z48" s="1">
        <v>73.508099884755097</v>
      </c>
      <c r="AA48" s="1">
        <v>73.675529636833062</v>
      </c>
      <c r="AB48" s="1">
        <v>71.299099884766946</v>
      </c>
      <c r="AC48" s="1">
        <v>81.804529636816113</v>
      </c>
      <c r="AD48" s="1">
        <v>74.955529636821211</v>
      </c>
      <c r="AE48" s="1">
        <v>70.948099884755621</v>
      </c>
      <c r="AF48" s="1">
        <v>76.128529636821213</v>
      </c>
      <c r="AG48" s="1">
        <v>21.520661157024762</v>
      </c>
      <c r="AH48" s="1">
        <v>21.520661157024762</v>
      </c>
      <c r="AI48" s="1">
        <v>74.08752963683304</v>
      </c>
      <c r="AJ48" s="1">
        <v>73.110529636821198</v>
      </c>
      <c r="AK48" s="1">
        <v>21.520661157024762</v>
      </c>
      <c r="AL48" s="1">
        <v>72.667529636819594</v>
      </c>
      <c r="AM48" s="1">
        <v>75.973529636833078</v>
      </c>
    </row>
    <row r="49" spans="1:39" x14ac:dyDescent="0.25">
      <c r="A49" s="21">
        <f ca="1">Exceedance!U49</f>
        <v>44197</v>
      </c>
      <c r="B49" s="254">
        <v>54.453320393180675</v>
      </c>
      <c r="C49" s="254">
        <v>54.453320393180675</v>
      </c>
      <c r="D49" s="254">
        <v>54.453320393180675</v>
      </c>
      <c r="E49" s="1">
        <v>95.602342528839003</v>
      </c>
      <c r="F49" s="1">
        <v>62.211750145246789</v>
      </c>
      <c r="G49" s="1">
        <v>61.033750145246792</v>
      </c>
      <c r="H49" s="1">
        <v>54.450320393180675</v>
      </c>
      <c r="I49" s="1">
        <v>47.842320393187684</v>
      </c>
      <c r="J49" s="1">
        <v>31.345427668865192</v>
      </c>
      <c r="K49" s="1">
        <v>49.015320393186308</v>
      </c>
      <c r="L49" s="1">
        <v>49.593320393180676</v>
      </c>
      <c r="M49" s="1">
        <v>49.012320393169077</v>
      </c>
      <c r="N49" s="1">
        <v>58.216750145246799</v>
      </c>
      <c r="O49" s="1">
        <v>51.19532039318068</v>
      </c>
      <c r="P49" s="1">
        <v>65.640750145225141</v>
      </c>
      <c r="Q49" s="1">
        <v>57.9327501452468</v>
      </c>
      <c r="R49" s="1">
        <v>63.486750145246795</v>
      </c>
      <c r="S49" s="1">
        <v>57.364320393180677</v>
      </c>
      <c r="T49" s="1">
        <v>57.784320393180671</v>
      </c>
      <c r="U49" s="1">
        <v>48.948320393205321</v>
      </c>
      <c r="V49" s="1">
        <v>48.263320393181793</v>
      </c>
      <c r="W49" s="1">
        <v>21.520661157024762</v>
      </c>
      <c r="X49" s="1">
        <v>21.520661157024762</v>
      </c>
      <c r="Y49" s="1">
        <v>54.232320393217584</v>
      </c>
      <c r="Z49" s="1">
        <v>52.915320393180679</v>
      </c>
      <c r="AA49" s="1">
        <v>53.581320393180675</v>
      </c>
      <c r="AB49" s="1">
        <v>51.169320393180669</v>
      </c>
      <c r="AC49" s="1">
        <v>61.129750145246803</v>
      </c>
      <c r="AD49" s="1">
        <v>54.105750145246795</v>
      </c>
      <c r="AE49" s="1">
        <v>51.416320393180669</v>
      </c>
      <c r="AF49" s="1">
        <v>56.256750145246798</v>
      </c>
      <c r="AG49" s="1">
        <v>21.520661157024755</v>
      </c>
      <c r="AH49" s="1">
        <v>21.520661157024762</v>
      </c>
      <c r="AI49" s="1">
        <v>53.117750145235199</v>
      </c>
      <c r="AJ49" s="1">
        <v>53.099750145246809</v>
      </c>
      <c r="AK49" s="1">
        <v>21.520661157024765</v>
      </c>
      <c r="AL49" s="1">
        <v>52.609320393180667</v>
      </c>
      <c r="AM49" s="1">
        <v>57.483750145246802</v>
      </c>
    </row>
    <row r="50" spans="1:39" x14ac:dyDescent="0.25">
      <c r="A50" s="21">
        <f ca="1">Exceedance!U50</f>
        <v>44228</v>
      </c>
      <c r="B50" s="254">
        <v>44.298657327358924</v>
      </c>
      <c r="C50" s="254">
        <v>44.298657327358924</v>
      </c>
      <c r="D50" s="254">
        <v>44.298657327358924</v>
      </c>
      <c r="E50" s="1">
        <v>55.177227575282274</v>
      </c>
      <c r="F50" s="1">
        <v>65.884227575292797</v>
      </c>
      <c r="G50" s="1">
        <v>49.940227575292802</v>
      </c>
      <c r="H50" s="1">
        <v>41.273657327358926</v>
      </c>
      <c r="I50" s="1">
        <v>36.122936831513485</v>
      </c>
      <c r="J50" s="1">
        <v>36.25393683152123</v>
      </c>
      <c r="K50" s="1">
        <v>37.862936831513487</v>
      </c>
      <c r="L50" s="1">
        <v>38.495936831513482</v>
      </c>
      <c r="M50" s="1">
        <v>40.175936831524865</v>
      </c>
      <c r="N50" s="1">
        <v>44.391227575292795</v>
      </c>
      <c r="O50" s="1">
        <v>42.989936831513482</v>
      </c>
      <c r="P50" s="1">
        <v>55.849227575304177</v>
      </c>
      <c r="Q50" s="1">
        <v>43.726227575292803</v>
      </c>
      <c r="R50" s="1">
        <v>50.566227575292785</v>
      </c>
      <c r="S50" s="1">
        <v>47.626936831513483</v>
      </c>
      <c r="T50" s="1">
        <v>49.110657327358908</v>
      </c>
      <c r="U50" s="1">
        <v>40.338936831513479</v>
      </c>
      <c r="V50" s="1">
        <v>35.984936831513487</v>
      </c>
      <c r="W50" s="1">
        <v>21.520661157024779</v>
      </c>
      <c r="X50" s="1">
        <v>21.520661157024776</v>
      </c>
      <c r="Y50" s="1">
        <v>41.554936831513487</v>
      </c>
      <c r="Z50" s="1">
        <v>39.45593683151349</v>
      </c>
      <c r="AA50" s="1">
        <v>43.805936831513478</v>
      </c>
      <c r="AB50" s="1">
        <v>38.133936831513488</v>
      </c>
      <c r="AC50" s="1">
        <v>49.254227575292802</v>
      </c>
      <c r="AD50" s="1">
        <v>40.965227575292793</v>
      </c>
      <c r="AE50" s="1">
        <v>37.845936831513484</v>
      </c>
      <c r="AF50" s="1">
        <v>43.383227575304169</v>
      </c>
      <c r="AG50" s="1">
        <v>21.520661157024779</v>
      </c>
      <c r="AH50" s="1">
        <v>21.520661157024776</v>
      </c>
      <c r="AI50" s="1">
        <v>45.906227575304165</v>
      </c>
      <c r="AJ50" s="1">
        <v>41.619227575292811</v>
      </c>
      <c r="AK50" s="1">
        <v>21.520661157024776</v>
      </c>
      <c r="AL50" s="1">
        <v>40.843657327370281</v>
      </c>
      <c r="AM50" s="1">
        <v>42.036227575292799</v>
      </c>
    </row>
    <row r="51" spans="1:39" x14ac:dyDescent="0.25">
      <c r="A51" s="21">
        <f ca="1">Exceedance!U51</f>
        <v>44256</v>
      </c>
      <c r="B51" s="254">
        <v>51.979895157526016</v>
      </c>
      <c r="C51" s="254">
        <v>51.979895157526016</v>
      </c>
      <c r="D51" s="254">
        <v>51.979895157526016</v>
      </c>
      <c r="E51" s="1">
        <v>62.080895157525994</v>
      </c>
      <c r="F51" s="1">
        <v>95.502895157526012</v>
      </c>
      <c r="G51" s="1">
        <v>47.106895157526019</v>
      </c>
      <c r="H51" s="1">
        <v>42.667895157526004</v>
      </c>
      <c r="I51" s="1">
        <v>56.30429540542638</v>
      </c>
      <c r="J51" s="1">
        <v>39.812295405426383</v>
      </c>
      <c r="K51" s="1">
        <v>41.142615653371443</v>
      </c>
      <c r="L51" s="1">
        <v>44.658295405426379</v>
      </c>
      <c r="M51" s="1">
        <v>50.856295405426387</v>
      </c>
      <c r="N51" s="1">
        <v>57.649895157526018</v>
      </c>
      <c r="O51" s="1">
        <v>67.460615653371462</v>
      </c>
      <c r="P51" s="1">
        <v>56.637895157526017</v>
      </c>
      <c r="Q51" s="1">
        <v>61.445895157526017</v>
      </c>
      <c r="R51" s="1">
        <v>59.623895157526022</v>
      </c>
      <c r="S51" s="1">
        <v>50.342615653371453</v>
      </c>
      <c r="T51" s="1">
        <v>43.868895157526019</v>
      </c>
      <c r="U51" s="1">
        <v>41.937295405426383</v>
      </c>
      <c r="V51" s="1">
        <v>29.881295405426382</v>
      </c>
      <c r="W51" s="1">
        <v>26.52066115701636</v>
      </c>
      <c r="X51" s="1">
        <v>26.52066115701636</v>
      </c>
      <c r="Y51" s="1">
        <v>35.256295405426386</v>
      </c>
      <c r="Z51" s="1">
        <v>38.164295405426387</v>
      </c>
      <c r="AA51" s="1">
        <v>83.594615653371434</v>
      </c>
      <c r="AB51" s="1">
        <v>30.319295405426381</v>
      </c>
      <c r="AC51" s="1">
        <v>68.301895157526019</v>
      </c>
      <c r="AD51" s="1">
        <v>36.203895157526006</v>
      </c>
      <c r="AE51" s="1">
        <v>46.602045405437586</v>
      </c>
      <c r="AF51" s="1">
        <v>59.600895157526011</v>
      </c>
      <c r="AG51" s="1">
        <v>26.52066115701636</v>
      </c>
      <c r="AH51" s="1">
        <v>26.52066115701636</v>
      </c>
      <c r="AI51" s="1">
        <v>59.918895157526016</v>
      </c>
      <c r="AJ51" s="1">
        <v>36.649895157526018</v>
      </c>
      <c r="AK51" s="1">
        <v>26.520661157016356</v>
      </c>
      <c r="AL51" s="1">
        <v>46.457895157526025</v>
      </c>
      <c r="AM51" s="1">
        <v>33.601895157526016</v>
      </c>
    </row>
    <row r="52" spans="1:39" x14ac:dyDescent="0.25">
      <c r="A52" s="21">
        <f ca="1">Exceedance!U52</f>
        <v>44287</v>
      </c>
      <c r="B52" s="254">
        <v>51.520661157024762</v>
      </c>
      <c r="C52" s="254">
        <v>51.520661157024762</v>
      </c>
      <c r="D52" s="254">
        <v>51.520661157024762</v>
      </c>
      <c r="E52" s="1">
        <v>78.786807058102113</v>
      </c>
      <c r="F52" s="1">
        <v>102.69180705810211</v>
      </c>
      <c r="G52" s="1">
        <v>76.066807058102114</v>
      </c>
      <c r="H52" s="1">
        <v>51.520661157024755</v>
      </c>
      <c r="I52" s="1">
        <v>83.797086975434851</v>
      </c>
      <c r="J52" s="1">
        <v>51.520661157024762</v>
      </c>
      <c r="K52" s="1">
        <v>51.520661157024762</v>
      </c>
      <c r="L52" s="1">
        <v>62.847557058113289</v>
      </c>
      <c r="M52" s="1">
        <v>67.734557058113296</v>
      </c>
      <c r="N52" s="1">
        <v>59.198807058102112</v>
      </c>
      <c r="O52" s="1">
        <v>52.787241735537158</v>
      </c>
      <c r="P52" s="1">
        <v>61.87080705809101</v>
      </c>
      <c r="Q52" s="1">
        <v>70.204807058102119</v>
      </c>
      <c r="R52" s="1">
        <v>51.520661157024762</v>
      </c>
      <c r="S52" s="1">
        <v>51.520661157024762</v>
      </c>
      <c r="T52" s="1">
        <v>57.224807058102101</v>
      </c>
      <c r="U52" s="1">
        <v>51.520661157024762</v>
      </c>
      <c r="V52" s="1">
        <v>51.520661157024762</v>
      </c>
      <c r="W52" s="1">
        <v>51.520661157024762</v>
      </c>
      <c r="X52" s="1">
        <v>51.520661157024762</v>
      </c>
      <c r="Y52" s="1">
        <v>51.520661157024762</v>
      </c>
      <c r="Z52" s="1">
        <v>60.484086975434835</v>
      </c>
      <c r="AA52" s="1">
        <v>64.212807058102115</v>
      </c>
      <c r="AB52" s="1">
        <v>52.103512396694178</v>
      </c>
      <c r="AC52" s="1">
        <v>55.841807058102084</v>
      </c>
      <c r="AD52" s="1">
        <v>51.520661157024762</v>
      </c>
      <c r="AE52" s="1">
        <v>51.520661157024762</v>
      </c>
      <c r="AF52" s="1">
        <v>65.843807058102115</v>
      </c>
      <c r="AG52" s="1">
        <v>51.520661157024762</v>
      </c>
      <c r="AH52" s="1">
        <v>51.520661157024762</v>
      </c>
      <c r="AI52" s="1">
        <v>51.520661157024762</v>
      </c>
      <c r="AJ52" s="1">
        <v>51.520661157024762</v>
      </c>
      <c r="AK52" s="1">
        <v>51.520661157024755</v>
      </c>
      <c r="AL52" s="1">
        <v>51.520661157024755</v>
      </c>
      <c r="AM52" s="1">
        <v>53.821242252066078</v>
      </c>
    </row>
    <row r="53" spans="1:39" x14ac:dyDescent="0.25">
      <c r="A53" s="21">
        <f ca="1">Exceedance!U53</f>
        <v>44317</v>
      </c>
      <c r="B53" s="254">
        <v>232.55482210982112</v>
      </c>
      <c r="C53" s="254">
        <v>232.55482210983268</v>
      </c>
      <c r="D53" s="254">
        <v>232.55482210982112</v>
      </c>
      <c r="E53" s="1">
        <v>452.62022189835841</v>
      </c>
      <c r="F53" s="1">
        <v>353.87422189835848</v>
      </c>
      <c r="G53" s="1">
        <v>338.0032218983585</v>
      </c>
      <c r="H53" s="1">
        <v>111.13421726135363</v>
      </c>
      <c r="I53" s="1">
        <v>157.61465231157575</v>
      </c>
      <c r="J53" s="1">
        <v>92.273642424534856</v>
      </c>
      <c r="K53" s="1">
        <v>155.61931235430757</v>
      </c>
      <c r="L53" s="1">
        <v>172.84865231157562</v>
      </c>
      <c r="M53" s="1">
        <v>318.70022189835862</v>
      </c>
      <c r="N53" s="1">
        <v>192.83522189835853</v>
      </c>
      <c r="O53" s="1">
        <v>366.50355918379614</v>
      </c>
      <c r="P53" s="1">
        <v>421.85894214857063</v>
      </c>
      <c r="Q53" s="1">
        <v>403.38622189835854</v>
      </c>
      <c r="R53" s="1">
        <v>196.75303826010597</v>
      </c>
      <c r="S53" s="1">
        <v>206.51289758936056</v>
      </c>
      <c r="T53" s="1">
        <v>225.52722189835848</v>
      </c>
      <c r="U53" s="1">
        <v>208.74492125526314</v>
      </c>
      <c r="V53" s="1">
        <v>80.878056183830907</v>
      </c>
      <c r="W53" s="1">
        <v>108.95056774342559</v>
      </c>
      <c r="X53" s="1">
        <v>110.66045937668646</v>
      </c>
      <c r="Y53" s="1">
        <v>239.49161110397202</v>
      </c>
      <c r="Z53" s="1">
        <v>204.66147809670574</v>
      </c>
      <c r="AA53" s="1">
        <v>244.74922189835854</v>
      </c>
      <c r="AB53" s="1">
        <v>366.61373553694443</v>
      </c>
      <c r="AC53" s="1">
        <v>297.65322189835854</v>
      </c>
      <c r="AD53" s="1">
        <v>113.73021829012711</v>
      </c>
      <c r="AE53" s="1">
        <v>366.68194214857056</v>
      </c>
      <c r="AF53" s="1">
        <v>89.654652311575674</v>
      </c>
      <c r="AG53" s="1">
        <v>83.619478587461018</v>
      </c>
      <c r="AH53" s="1">
        <v>191.56039815488955</v>
      </c>
      <c r="AI53" s="1">
        <v>181.29334526624856</v>
      </c>
      <c r="AJ53" s="1">
        <v>83.474254150821196</v>
      </c>
      <c r="AK53" s="1">
        <v>178.88366531005647</v>
      </c>
      <c r="AL53" s="1">
        <v>194.01612040306395</v>
      </c>
      <c r="AM53" s="1">
        <v>545.18677300492891</v>
      </c>
    </row>
    <row r="54" spans="1:39" x14ac:dyDescent="0.25">
      <c r="A54" s="21">
        <f ca="1">Exceedance!U54</f>
        <v>44348</v>
      </c>
      <c r="B54" s="254">
        <v>108.53217192378749</v>
      </c>
      <c r="C54" s="254">
        <v>108.53217192378749</v>
      </c>
      <c r="D54" s="254">
        <v>108.53217192378749</v>
      </c>
      <c r="E54" s="1">
        <v>282.34517192370691</v>
      </c>
      <c r="F54" s="1">
        <v>268.71917192370688</v>
      </c>
      <c r="G54" s="1">
        <v>143.3502249818099</v>
      </c>
      <c r="H54" s="1">
        <v>81.520661157024733</v>
      </c>
      <c r="I54" s="1">
        <v>81.520661157024733</v>
      </c>
      <c r="J54" s="1">
        <v>81.520661157024733</v>
      </c>
      <c r="K54" s="1">
        <v>81.520661157024733</v>
      </c>
      <c r="L54" s="1">
        <v>81.520661157024747</v>
      </c>
      <c r="M54" s="1">
        <v>272.05817192370688</v>
      </c>
      <c r="N54" s="1">
        <v>81.520661157024733</v>
      </c>
      <c r="O54" s="1">
        <v>276.53805512647688</v>
      </c>
      <c r="P54" s="1">
        <v>135.35716035047312</v>
      </c>
      <c r="Q54" s="1">
        <v>410.01617192370696</v>
      </c>
      <c r="R54" s="1">
        <v>81.520661157024733</v>
      </c>
      <c r="S54" s="1">
        <v>236.81874150695612</v>
      </c>
      <c r="T54" s="1">
        <v>81.520661157024733</v>
      </c>
      <c r="U54" s="1">
        <v>81.520661157024733</v>
      </c>
      <c r="V54" s="1">
        <v>90.609338999905319</v>
      </c>
      <c r="W54" s="1">
        <v>81.520661157024733</v>
      </c>
      <c r="X54" s="1">
        <v>81.520661157024733</v>
      </c>
      <c r="Y54" s="1">
        <v>132.42622497827676</v>
      </c>
      <c r="Z54" s="1">
        <v>81.520661157024733</v>
      </c>
      <c r="AA54" s="1">
        <v>81.520661157024733</v>
      </c>
      <c r="AB54" s="1">
        <v>403.08023622594635</v>
      </c>
      <c r="AC54" s="1">
        <v>117.51917192370689</v>
      </c>
      <c r="AD54" s="1">
        <v>81.520661157024733</v>
      </c>
      <c r="AE54" s="1">
        <v>149.11403487353618</v>
      </c>
      <c r="AF54" s="1">
        <v>96.426338999905326</v>
      </c>
      <c r="AG54" s="1">
        <v>81.520661157024733</v>
      </c>
      <c r="AH54" s="1">
        <v>81.573276153072271</v>
      </c>
      <c r="AI54" s="1">
        <v>151.4766371752373</v>
      </c>
      <c r="AJ54" s="1">
        <v>81.520661157024733</v>
      </c>
      <c r="AK54" s="1">
        <v>81.520661157024733</v>
      </c>
      <c r="AL54" s="1">
        <v>192.20471453062399</v>
      </c>
      <c r="AM54" s="1">
        <v>627.74817192016133</v>
      </c>
    </row>
    <row r="55" spans="1:39" x14ac:dyDescent="0.25">
      <c r="A55" s="21">
        <f ca="1">Exceedance!U55</f>
        <v>44378</v>
      </c>
      <c r="B55" s="254">
        <v>139.00445255270779</v>
      </c>
      <c r="C55" s="254">
        <v>139.00445255269437</v>
      </c>
      <c r="D55" s="254">
        <v>139.00445255270779</v>
      </c>
      <c r="E55" s="1">
        <v>151.4984525526944</v>
      </c>
      <c r="F55" s="1">
        <v>184.57745255270777</v>
      </c>
      <c r="G55" s="1">
        <v>120.38839949459134</v>
      </c>
      <c r="H55" s="1">
        <v>108.04132231407048</v>
      </c>
      <c r="I55" s="1">
        <v>108.0413223140705</v>
      </c>
      <c r="J55" s="1">
        <v>108.04132231407051</v>
      </c>
      <c r="K55" s="1">
        <v>129.8381290375867</v>
      </c>
      <c r="L55" s="1">
        <v>108.0413223140705</v>
      </c>
      <c r="M55" s="1">
        <v>196.3964525526944</v>
      </c>
      <c r="N55" s="1">
        <v>108.04132231407051</v>
      </c>
      <c r="O55" s="1">
        <v>506.30645255268263</v>
      </c>
      <c r="P55" s="1">
        <v>123.59445255269347</v>
      </c>
      <c r="Q55" s="1">
        <v>196.59745255269436</v>
      </c>
      <c r="R55" s="1">
        <v>108.0413223140705</v>
      </c>
      <c r="S55" s="1">
        <v>211.31945255269437</v>
      </c>
      <c r="T55" s="1">
        <v>109.64798300011554</v>
      </c>
      <c r="U55" s="1">
        <v>108.04132231407051</v>
      </c>
      <c r="V55" s="1">
        <v>117.54998300011553</v>
      </c>
      <c r="W55" s="1">
        <v>108.04132231407051</v>
      </c>
      <c r="X55" s="1">
        <v>108.0413223140705</v>
      </c>
      <c r="Y55" s="1">
        <v>125.33530337906573</v>
      </c>
      <c r="Z55" s="1">
        <v>108.0413223140705</v>
      </c>
      <c r="AA55" s="1">
        <v>108.0413223140705</v>
      </c>
      <c r="AB55" s="1">
        <v>227.25245255269235</v>
      </c>
      <c r="AC55" s="1">
        <v>151.72445255269434</v>
      </c>
      <c r="AD55" s="1">
        <v>108.0413223140705</v>
      </c>
      <c r="AE55" s="1">
        <v>229.42245255266826</v>
      </c>
      <c r="AF55" s="1">
        <v>110.90098300011554</v>
      </c>
      <c r="AG55" s="1">
        <v>108.0413223140705</v>
      </c>
      <c r="AH55" s="1">
        <v>108.0413223140705</v>
      </c>
      <c r="AI55" s="1">
        <v>125.23345255269263</v>
      </c>
      <c r="AJ55" s="1">
        <v>108.0413223140705</v>
      </c>
      <c r="AK55" s="1">
        <v>108.0413223140705</v>
      </c>
      <c r="AL55" s="1">
        <v>235.60045255268943</v>
      </c>
      <c r="AM55" s="1">
        <v>331.33345255270774</v>
      </c>
    </row>
    <row r="56" spans="1:39" x14ac:dyDescent="0.25">
      <c r="A56" s="21">
        <f ca="1">Exceedance!U56</f>
        <v>44409</v>
      </c>
      <c r="B56" s="254">
        <v>129.12396694214866</v>
      </c>
      <c r="C56" s="254">
        <v>129.12396694214866</v>
      </c>
      <c r="D56" s="254">
        <v>129.12396694214866</v>
      </c>
      <c r="E56" s="1">
        <v>129.12396694214866</v>
      </c>
      <c r="F56" s="1">
        <v>129.12396694214866</v>
      </c>
      <c r="G56" s="1">
        <v>129.12396694214866</v>
      </c>
      <c r="H56" s="1">
        <v>104.96694214878126</v>
      </c>
      <c r="I56" s="1">
        <v>104.96694214878126</v>
      </c>
      <c r="J56" s="1">
        <v>104.96694214878126</v>
      </c>
      <c r="K56" s="1">
        <v>129.12396694214866</v>
      </c>
      <c r="L56" s="1">
        <v>104.96694214878127</v>
      </c>
      <c r="M56" s="1">
        <v>129.12396694214866</v>
      </c>
      <c r="N56" s="1">
        <v>104.96694214878127</v>
      </c>
      <c r="O56" s="1">
        <v>129.12396694214866</v>
      </c>
      <c r="P56" s="1">
        <v>129.12396694214866</v>
      </c>
      <c r="Q56" s="1">
        <v>129.12396694214866</v>
      </c>
      <c r="R56" s="1">
        <v>129.12396694214866</v>
      </c>
      <c r="S56" s="1">
        <v>129.12396694214866</v>
      </c>
      <c r="T56" s="1">
        <v>104.96694214878127</v>
      </c>
      <c r="U56" s="1">
        <v>104.96694214878127</v>
      </c>
      <c r="V56" s="1">
        <v>104.96694214878127</v>
      </c>
      <c r="W56" s="1">
        <v>104.96694214878127</v>
      </c>
      <c r="X56" s="1">
        <v>104.96694214878127</v>
      </c>
      <c r="Y56" s="1">
        <v>129.12396694214866</v>
      </c>
      <c r="Z56" s="1">
        <v>104.96694214878129</v>
      </c>
      <c r="AA56" s="1">
        <v>104.96694214878129</v>
      </c>
      <c r="AB56" s="1">
        <v>129.12396694214866</v>
      </c>
      <c r="AC56" s="1">
        <v>129.12396694214866</v>
      </c>
      <c r="AD56" s="1">
        <v>104.96694214878129</v>
      </c>
      <c r="AE56" s="1">
        <v>129.12396694214866</v>
      </c>
      <c r="AF56" s="1">
        <v>104.96694214878127</v>
      </c>
      <c r="AG56" s="1">
        <v>104.96694214878129</v>
      </c>
      <c r="AH56" s="1">
        <v>104.96694214878127</v>
      </c>
      <c r="AI56" s="1">
        <v>129.12396694214866</v>
      </c>
      <c r="AJ56" s="1">
        <v>104.9669421487813</v>
      </c>
      <c r="AK56" s="1">
        <v>129.12396694214866</v>
      </c>
      <c r="AL56" s="1">
        <v>129.12396694214866</v>
      </c>
      <c r="AM56" s="1">
        <v>129.12396694214866</v>
      </c>
    </row>
    <row r="57" spans="1:39" x14ac:dyDescent="0.25">
      <c r="A57" s="21">
        <f ca="1">Exceedance!U57</f>
        <v>44440</v>
      </c>
      <c r="B57" s="254">
        <v>129.12396694214868</v>
      </c>
      <c r="C57" s="254">
        <v>129.12396694214868</v>
      </c>
      <c r="D57" s="254">
        <v>129.12396694214868</v>
      </c>
      <c r="E57" s="1">
        <v>129.12396694214868</v>
      </c>
      <c r="F57" s="1">
        <v>129.12396694214868</v>
      </c>
      <c r="G57" s="1">
        <v>129.12396694214868</v>
      </c>
      <c r="H57" s="1">
        <v>85.743801652892472</v>
      </c>
      <c r="I57" s="1">
        <v>85.743801652892458</v>
      </c>
      <c r="J57" s="1">
        <v>85.743801652892458</v>
      </c>
      <c r="K57" s="1">
        <v>129.12396694214868</v>
      </c>
      <c r="L57" s="1">
        <v>85.743801652892458</v>
      </c>
      <c r="M57" s="1">
        <v>129.12396694214868</v>
      </c>
      <c r="N57" s="1">
        <v>114.51644522386954</v>
      </c>
      <c r="O57" s="1">
        <v>129.12396694214868</v>
      </c>
      <c r="P57" s="1">
        <v>129.12396694214868</v>
      </c>
      <c r="Q57" s="1">
        <v>129.12396694214868</v>
      </c>
      <c r="R57" s="1">
        <v>129.12396694214868</v>
      </c>
      <c r="S57" s="1">
        <v>129.12396694214868</v>
      </c>
      <c r="T57" s="1">
        <v>85.743801652892472</v>
      </c>
      <c r="U57" s="1">
        <v>85.743801652892458</v>
      </c>
      <c r="V57" s="1">
        <v>85.743801652892472</v>
      </c>
      <c r="W57" s="1">
        <v>85.743801652892458</v>
      </c>
      <c r="X57" s="1">
        <v>85.743801652892472</v>
      </c>
      <c r="Y57" s="1">
        <v>129.12396694214868</v>
      </c>
      <c r="Z57" s="1">
        <v>100.22007958281122</v>
      </c>
      <c r="AA57" s="1">
        <v>129.12396694214868</v>
      </c>
      <c r="AB57" s="1">
        <v>129.12396694214868</v>
      </c>
      <c r="AC57" s="1">
        <v>129.12396694214868</v>
      </c>
      <c r="AD57" s="1">
        <v>117.14016013288678</v>
      </c>
      <c r="AE57" s="1">
        <v>129.12396694214868</v>
      </c>
      <c r="AF57" s="1">
        <v>85.743801652892472</v>
      </c>
      <c r="AG57" s="1">
        <v>85.743801652892472</v>
      </c>
      <c r="AH57" s="1">
        <v>98.374159585664714</v>
      </c>
      <c r="AI57" s="1">
        <v>129.12396694214868</v>
      </c>
      <c r="AJ57" s="1">
        <v>85.743801652892458</v>
      </c>
      <c r="AK57" s="1">
        <v>129.12396694214868</v>
      </c>
      <c r="AL57" s="1">
        <v>129.12396694214868</v>
      </c>
      <c r="AM57" s="1">
        <v>129.12396694214868</v>
      </c>
    </row>
    <row r="58" spans="1:39" x14ac:dyDescent="0.25">
      <c r="A58" s="21">
        <f ca="1">Exceedance!U58</f>
        <v>44470</v>
      </c>
      <c r="B58" s="254">
        <v>100.8483658214699</v>
      </c>
      <c r="C58" s="254">
        <v>111.95836582146991</v>
      </c>
      <c r="D58" s="254">
        <v>106.7083658214699</v>
      </c>
      <c r="E58" s="1">
        <v>129.12396694214866</v>
      </c>
      <c r="F58" s="1">
        <v>129.12396694214866</v>
      </c>
      <c r="G58" s="1">
        <v>100.13064642088504</v>
      </c>
      <c r="H58" s="1">
        <v>51.520661157017742</v>
      </c>
      <c r="I58" s="1">
        <v>51.520661157017742</v>
      </c>
      <c r="J58" s="1">
        <v>51.520661157017742</v>
      </c>
      <c r="K58" s="1">
        <v>74.537726001466822</v>
      </c>
      <c r="L58" s="1">
        <v>51.520661157017734</v>
      </c>
      <c r="M58" s="1">
        <v>129.12396694214866</v>
      </c>
      <c r="N58" s="1">
        <v>54.616743943804359</v>
      </c>
      <c r="O58" s="1">
        <v>129.12396694214866</v>
      </c>
      <c r="P58" s="1">
        <v>115.34481957644677</v>
      </c>
      <c r="Q58" s="1">
        <v>129.12396694214866</v>
      </c>
      <c r="R58" s="1">
        <v>71.016612606997327</v>
      </c>
      <c r="S58" s="1">
        <v>129.12396694214866</v>
      </c>
      <c r="T58" s="1">
        <v>51.520661157017734</v>
      </c>
      <c r="U58" s="1">
        <v>51.520661157017742</v>
      </c>
      <c r="V58" s="1">
        <v>51.520661157017734</v>
      </c>
      <c r="W58" s="1">
        <v>51.520661157017742</v>
      </c>
      <c r="X58" s="1">
        <v>51.520661157017742</v>
      </c>
      <c r="Y58" s="1">
        <v>89.078578586140267</v>
      </c>
      <c r="Z58" s="1">
        <v>87.234743944535523</v>
      </c>
      <c r="AA58" s="1">
        <v>80.783071345127354</v>
      </c>
      <c r="AB58" s="1">
        <v>129.12396694214866</v>
      </c>
      <c r="AC58" s="1">
        <v>95.61502044375267</v>
      </c>
      <c r="AD58" s="1">
        <v>51.520661157017749</v>
      </c>
      <c r="AE58" s="1">
        <v>118.17090817470127</v>
      </c>
      <c r="AF58" s="1">
        <v>51.520661157017734</v>
      </c>
      <c r="AG58" s="1">
        <v>51.520661157017742</v>
      </c>
      <c r="AH58" s="1">
        <v>84.821743945137428</v>
      </c>
      <c r="AI58" s="1">
        <v>75.759287968335343</v>
      </c>
      <c r="AJ58" s="1">
        <v>51.520661157017742</v>
      </c>
      <c r="AK58" s="1">
        <v>124.92625273443348</v>
      </c>
      <c r="AL58" s="1">
        <v>124.43420397971111</v>
      </c>
      <c r="AM58" s="1">
        <v>129.12396694214866</v>
      </c>
    </row>
    <row r="59" spans="1:39" x14ac:dyDescent="0.25">
      <c r="A59" s="21">
        <f ca="1">Exceedance!U59</f>
        <v>44501</v>
      </c>
      <c r="B59" s="254">
        <v>50.667329517947977</v>
      </c>
      <c r="C59" s="254">
        <v>53.447329517948027</v>
      </c>
      <c r="D59" s="254">
        <v>52.257329517948008</v>
      </c>
      <c r="E59" s="1">
        <v>124.38137276263544</v>
      </c>
      <c r="F59" s="1">
        <v>118.14056409432203</v>
      </c>
      <c r="G59" s="1">
        <v>54.206329517966843</v>
      </c>
      <c r="H59" s="1">
        <v>21.520661157024776</v>
      </c>
      <c r="I59" s="1">
        <v>21.520661157024776</v>
      </c>
      <c r="J59" s="1">
        <v>21.520661157024776</v>
      </c>
      <c r="K59" s="1">
        <v>46.477329518109556</v>
      </c>
      <c r="L59" s="1">
        <v>25.996816173261699</v>
      </c>
      <c r="M59" s="1">
        <v>68.332591822364932</v>
      </c>
      <c r="N59" s="1">
        <v>52.213329518318936</v>
      </c>
      <c r="O59" s="1">
        <v>129.12396694214868</v>
      </c>
      <c r="P59" s="1">
        <v>60.395329518018727</v>
      </c>
      <c r="Q59" s="1">
        <v>120.14951673360024</v>
      </c>
      <c r="R59" s="1">
        <v>56.274329518278435</v>
      </c>
      <c r="S59" s="1">
        <v>56.809917038263222</v>
      </c>
      <c r="T59" s="1">
        <v>21.520661157024776</v>
      </c>
      <c r="U59" s="1">
        <v>21.520661157024776</v>
      </c>
      <c r="V59" s="1">
        <v>21.520661157024776</v>
      </c>
      <c r="W59" s="1">
        <v>21.520661157024772</v>
      </c>
      <c r="X59" s="1">
        <v>21.520661157024776</v>
      </c>
      <c r="Y59" s="1">
        <v>54.279819435552746</v>
      </c>
      <c r="Z59" s="1">
        <v>60.151329518318924</v>
      </c>
      <c r="AA59" s="1">
        <v>53.516329518211734</v>
      </c>
      <c r="AB59" s="1">
        <v>72.374191342083236</v>
      </c>
      <c r="AC59" s="1">
        <v>56.501329518036535</v>
      </c>
      <c r="AD59" s="1">
        <v>47.895820045080875</v>
      </c>
      <c r="AE59" s="1">
        <v>55.599329517879866</v>
      </c>
      <c r="AF59" s="1">
        <v>21.520661157024779</v>
      </c>
      <c r="AG59" s="1">
        <v>21.520661157024779</v>
      </c>
      <c r="AH59" s="1">
        <v>57.090329518318924</v>
      </c>
      <c r="AI59" s="1">
        <v>48.988329518124665</v>
      </c>
      <c r="AJ59" s="1">
        <v>21.520661157024776</v>
      </c>
      <c r="AK59" s="1">
        <v>52.246329517842085</v>
      </c>
      <c r="AL59" s="1">
        <v>51.754329517786914</v>
      </c>
      <c r="AM59" s="1">
        <v>129.12396694214868</v>
      </c>
    </row>
    <row r="60" spans="1:39" x14ac:dyDescent="0.25">
      <c r="A60" s="21">
        <f ca="1">Exceedance!U60</f>
        <v>44531</v>
      </c>
      <c r="B60" s="254">
        <v>71.69852963682122</v>
      </c>
      <c r="C60" s="254">
        <v>71.698529636833058</v>
      </c>
      <c r="D60" s="254">
        <v>71.69852963682122</v>
      </c>
      <c r="E60" s="1">
        <v>84.602529636774619</v>
      </c>
      <c r="F60" s="1">
        <v>84.83652963677757</v>
      </c>
      <c r="G60" s="1">
        <v>74.977529636833069</v>
      </c>
      <c r="H60" s="1">
        <v>40.656460862885119</v>
      </c>
      <c r="I60" s="1">
        <v>21.520661157024762</v>
      </c>
      <c r="J60" s="1">
        <v>49.536560455530193</v>
      </c>
      <c r="K60" s="1">
        <v>69.095099884766938</v>
      </c>
      <c r="L60" s="1">
        <v>67.119099884774585</v>
      </c>
      <c r="M60" s="1">
        <v>78.687529636817374</v>
      </c>
      <c r="N60" s="1">
        <v>71.224529636833054</v>
      </c>
      <c r="O60" s="1">
        <v>127.40411105374334</v>
      </c>
      <c r="P60" s="1">
        <v>79.346529636833068</v>
      </c>
      <c r="Q60" s="1">
        <v>84.525529636787169</v>
      </c>
      <c r="R60" s="1">
        <v>77.531529636821219</v>
      </c>
      <c r="S60" s="1">
        <v>74.513529636819328</v>
      </c>
      <c r="T60" s="1">
        <v>23.834180093093003</v>
      </c>
      <c r="U60" s="1">
        <v>60.377469956699827</v>
      </c>
      <c r="V60" s="1">
        <v>21.520661157024762</v>
      </c>
      <c r="W60" s="1">
        <v>21.520661157024762</v>
      </c>
      <c r="X60" s="1">
        <v>21.520661157024765</v>
      </c>
      <c r="Y60" s="1">
        <v>73.314099884766947</v>
      </c>
      <c r="Z60" s="1">
        <v>73.423529636821215</v>
      </c>
      <c r="AA60" s="1">
        <v>71.218099884755077</v>
      </c>
      <c r="AB60" s="1">
        <v>81.680529636816431</v>
      </c>
      <c r="AC60" s="1">
        <v>74.843529636833054</v>
      </c>
      <c r="AD60" s="1">
        <v>70.734099884755764</v>
      </c>
      <c r="AE60" s="1">
        <v>76.290529636833057</v>
      </c>
      <c r="AF60" s="1">
        <v>21.520661157024765</v>
      </c>
      <c r="AG60" s="1">
        <v>21.520661157024762</v>
      </c>
      <c r="AH60" s="1">
        <v>73.841529636833059</v>
      </c>
      <c r="AI60" s="1">
        <v>72.904529636833061</v>
      </c>
      <c r="AJ60" s="1">
        <v>21.520661157024762</v>
      </c>
      <c r="AK60" s="1">
        <v>72.520529636821209</v>
      </c>
      <c r="AL60" s="1">
        <v>75.606529636821222</v>
      </c>
      <c r="AM60" s="1">
        <v>129.12396694214866</v>
      </c>
    </row>
    <row r="61" spans="1:39" x14ac:dyDescent="0.25">
      <c r="A61" s="21">
        <f ca="1">Exceedance!U61</f>
        <v>44562</v>
      </c>
      <c r="B61" s="254">
        <v>54.453320393180675</v>
      </c>
      <c r="C61" s="254">
        <v>54.453320393180675</v>
      </c>
      <c r="D61" s="254">
        <v>54.453320393180675</v>
      </c>
      <c r="E61" s="1">
        <v>62.119750145246805</v>
      </c>
      <c r="F61" s="1">
        <v>60.883750145246808</v>
      </c>
      <c r="G61" s="1">
        <v>54.544320393180669</v>
      </c>
      <c r="H61" s="1">
        <v>47.75432039320004</v>
      </c>
      <c r="I61" s="1">
        <v>29.776201564634288</v>
      </c>
      <c r="J61" s="1">
        <v>48.919320393187157</v>
      </c>
      <c r="K61" s="1">
        <v>49.43732039318067</v>
      </c>
      <c r="L61" s="1">
        <v>48.912320393180678</v>
      </c>
      <c r="M61" s="1">
        <v>57.897750145246789</v>
      </c>
      <c r="N61" s="1">
        <v>51.114320393180677</v>
      </c>
      <c r="O61" s="1">
        <v>65.507750145223895</v>
      </c>
      <c r="P61" s="1">
        <v>57.899750145246792</v>
      </c>
      <c r="Q61" s="1">
        <v>63.345750145235186</v>
      </c>
      <c r="R61" s="1">
        <v>57.234320393180674</v>
      </c>
      <c r="S61" s="1">
        <v>57.542320393180681</v>
      </c>
      <c r="T61" s="1">
        <v>48.954320393205798</v>
      </c>
      <c r="U61" s="1">
        <v>48.098320393182746</v>
      </c>
      <c r="V61" s="1">
        <v>21.520661157024762</v>
      </c>
      <c r="W61" s="1">
        <v>21.520661157024762</v>
      </c>
      <c r="X61" s="1">
        <v>53.121664379191557</v>
      </c>
      <c r="Y61" s="1">
        <v>52.742320393180684</v>
      </c>
      <c r="Z61" s="1">
        <v>53.38732039318068</v>
      </c>
      <c r="AA61" s="1">
        <v>51.044320393180669</v>
      </c>
      <c r="AB61" s="1">
        <v>61.022750145246796</v>
      </c>
      <c r="AC61" s="1">
        <v>54.008750145246808</v>
      </c>
      <c r="AD61" s="1">
        <v>51.223320393180664</v>
      </c>
      <c r="AE61" s="1">
        <v>56.395750145246808</v>
      </c>
      <c r="AF61" s="1">
        <v>21.520661157024758</v>
      </c>
      <c r="AG61" s="1">
        <v>21.520661157024762</v>
      </c>
      <c r="AH61" s="1">
        <v>52.899750145246799</v>
      </c>
      <c r="AI61" s="1">
        <v>53.155750145246792</v>
      </c>
      <c r="AJ61" s="1">
        <v>21.520661157024762</v>
      </c>
      <c r="AK61" s="1">
        <v>52.487320393180681</v>
      </c>
      <c r="AL61" s="1">
        <v>57.150750145246782</v>
      </c>
      <c r="AM61" s="1">
        <v>93.882842525333658</v>
      </c>
    </row>
    <row r="62" spans="1:39" x14ac:dyDescent="0.25">
      <c r="A62" s="21">
        <f ca="1">Exceedance!U62</f>
        <v>44593</v>
      </c>
      <c r="B62" s="254">
        <v>44.298657327358924</v>
      </c>
      <c r="C62" s="254">
        <v>44.298657327358924</v>
      </c>
      <c r="D62" s="254">
        <v>44.298657327358924</v>
      </c>
      <c r="E62" s="1">
        <v>65.775227575292817</v>
      </c>
      <c r="F62" s="1">
        <v>49.806227575292787</v>
      </c>
      <c r="G62" s="1">
        <v>41.329657327358916</v>
      </c>
      <c r="H62" s="1">
        <v>36.049936831513477</v>
      </c>
      <c r="I62" s="1">
        <v>36.180936831533316</v>
      </c>
      <c r="J62" s="1">
        <v>37.779936831513481</v>
      </c>
      <c r="K62" s="1">
        <v>38.249936831513487</v>
      </c>
      <c r="L62" s="1">
        <v>40.087936831513488</v>
      </c>
      <c r="M62" s="1">
        <v>44.125227575292797</v>
      </c>
      <c r="N62" s="1">
        <v>42.916936831513482</v>
      </c>
      <c r="O62" s="1">
        <v>55.453227575304162</v>
      </c>
      <c r="P62" s="1">
        <v>43.7002275752928</v>
      </c>
      <c r="Q62" s="1">
        <v>50.443227575304164</v>
      </c>
      <c r="R62" s="1">
        <v>47.506936831513492</v>
      </c>
      <c r="S62" s="1">
        <v>49.057657327370286</v>
      </c>
      <c r="T62" s="1">
        <v>40.342936831513484</v>
      </c>
      <c r="U62" s="1">
        <v>35.846936831513489</v>
      </c>
      <c r="V62" s="1">
        <v>21.520661157024776</v>
      </c>
      <c r="W62" s="1">
        <v>21.520661157024779</v>
      </c>
      <c r="X62" s="1">
        <v>41.315936831513881</v>
      </c>
      <c r="Y62" s="1">
        <v>39.316936831513495</v>
      </c>
      <c r="Z62" s="1">
        <v>43.633936831524849</v>
      </c>
      <c r="AA62" s="1">
        <v>38.013936831524859</v>
      </c>
      <c r="AB62" s="1">
        <v>49.164227575292792</v>
      </c>
      <c r="AC62" s="1">
        <v>40.885227575292809</v>
      </c>
      <c r="AD62" s="1">
        <v>37.690936831513483</v>
      </c>
      <c r="AE62" s="1">
        <v>43.364227575292787</v>
      </c>
      <c r="AF62" s="1">
        <v>21.520661157024779</v>
      </c>
      <c r="AG62" s="1">
        <v>21.520661157024776</v>
      </c>
      <c r="AH62" s="1">
        <v>45.716227575292798</v>
      </c>
      <c r="AI62" s="1">
        <v>41.306227575292787</v>
      </c>
      <c r="AJ62" s="1">
        <v>21.520661157024776</v>
      </c>
      <c r="AK62" s="1">
        <v>40.729657327370283</v>
      </c>
      <c r="AL62" s="1">
        <v>41.772227575304164</v>
      </c>
      <c r="AM62" s="1">
        <v>55.023227575282924</v>
      </c>
    </row>
    <row r="63" spans="1:39" x14ac:dyDescent="0.25">
      <c r="A63" s="21">
        <f ca="1">Exceedance!U63</f>
        <v>44621</v>
      </c>
      <c r="B63" s="254">
        <v>51.979895157526016</v>
      </c>
      <c r="C63" s="254">
        <v>51.979895157526016</v>
      </c>
      <c r="D63" s="254">
        <v>51.979895157526016</v>
      </c>
      <c r="E63" s="1">
        <v>95.377895157526027</v>
      </c>
      <c r="F63" s="1">
        <v>46.955895157526008</v>
      </c>
      <c r="G63" s="1">
        <v>42.027895157526011</v>
      </c>
      <c r="H63" s="1">
        <v>56.148295405426374</v>
      </c>
      <c r="I63" s="1">
        <v>39.727295405426389</v>
      </c>
      <c r="J63" s="1">
        <v>40.998615653371452</v>
      </c>
      <c r="K63" s="1">
        <v>43.575295405426381</v>
      </c>
      <c r="L63" s="1">
        <v>50.738295405426385</v>
      </c>
      <c r="M63" s="1">
        <v>57.275895157526008</v>
      </c>
      <c r="N63" s="1">
        <v>67.316615653371471</v>
      </c>
      <c r="O63" s="1">
        <v>56.096895157526014</v>
      </c>
      <c r="P63" s="1">
        <v>61.410895157526021</v>
      </c>
      <c r="Q63" s="1">
        <v>59.454895157526018</v>
      </c>
      <c r="R63" s="1">
        <v>50.219615653371456</v>
      </c>
      <c r="S63" s="1">
        <v>43.342895157526009</v>
      </c>
      <c r="T63" s="1">
        <v>41.945295405426378</v>
      </c>
      <c r="U63" s="1">
        <v>29.725295405426383</v>
      </c>
      <c r="V63" s="1">
        <v>26.52066115701636</v>
      </c>
      <c r="W63" s="1">
        <v>26.52066115701636</v>
      </c>
      <c r="X63" s="1">
        <v>34.990295405426373</v>
      </c>
      <c r="Y63" s="1">
        <v>37.993295405426387</v>
      </c>
      <c r="Z63" s="1">
        <v>83.255615653371464</v>
      </c>
      <c r="AA63" s="1">
        <v>29.118295405426391</v>
      </c>
      <c r="AB63" s="1">
        <v>68.182895157526019</v>
      </c>
      <c r="AC63" s="1">
        <v>36.116895157526017</v>
      </c>
      <c r="AD63" s="1">
        <v>46.346045405437557</v>
      </c>
      <c r="AE63" s="1">
        <v>57.818895157526015</v>
      </c>
      <c r="AF63" s="1">
        <v>26.52066115701636</v>
      </c>
      <c r="AG63" s="1">
        <v>26.520661157016356</v>
      </c>
      <c r="AH63" s="1">
        <v>59.682895157526019</v>
      </c>
      <c r="AI63" s="1">
        <v>36.44589515752601</v>
      </c>
      <c r="AJ63" s="1">
        <v>26.520661157016356</v>
      </c>
      <c r="AK63" s="1">
        <v>46.333895157526037</v>
      </c>
      <c r="AL63" s="1">
        <v>33.32689515752601</v>
      </c>
      <c r="AM63" s="1">
        <v>61.889895157526013</v>
      </c>
    </row>
    <row r="64" spans="1:39" x14ac:dyDescent="0.25">
      <c r="A64" s="21" t="str">
        <f ca="1">Exceedance!U64</f>
        <v/>
      </c>
      <c r="B64" s="254">
        <v>51.520661157024762</v>
      </c>
      <c r="C64" s="254">
        <v>51.520661157024762</v>
      </c>
      <c r="D64" s="254">
        <v>51.520661157024762</v>
      </c>
      <c r="E64" s="1">
        <v>102.69180705810211</v>
      </c>
      <c r="F64" s="1">
        <v>76.066807058102086</v>
      </c>
      <c r="G64" s="1">
        <v>51.520661157024755</v>
      </c>
      <c r="H64" s="1">
        <v>83.797086975434851</v>
      </c>
      <c r="I64" s="1">
        <v>51.520661157024762</v>
      </c>
      <c r="J64" s="1">
        <v>51.520661157024762</v>
      </c>
      <c r="K64" s="1">
        <v>62.735557058113294</v>
      </c>
      <c r="L64" s="1">
        <v>67.701557058113295</v>
      </c>
      <c r="M64" s="1">
        <v>59.198807058102098</v>
      </c>
      <c r="N64" s="1">
        <v>52.787241735537158</v>
      </c>
      <c r="O64" s="1">
        <v>61.87080705809101</v>
      </c>
      <c r="P64" s="1">
        <v>70.204807058102119</v>
      </c>
      <c r="Q64" s="1">
        <v>51.520661157024762</v>
      </c>
      <c r="R64" s="1">
        <v>51.520661157024762</v>
      </c>
      <c r="S64" s="1">
        <v>57.224807058090988</v>
      </c>
      <c r="T64" s="1">
        <v>51.520661157024762</v>
      </c>
      <c r="U64" s="1">
        <v>51.520661157024762</v>
      </c>
      <c r="V64" s="1">
        <v>51.520661157024762</v>
      </c>
      <c r="W64" s="1">
        <v>51.520661157024762</v>
      </c>
      <c r="X64" s="1">
        <v>51.520661157024762</v>
      </c>
      <c r="Y64" s="1">
        <v>60.484086975434835</v>
      </c>
      <c r="Z64" s="1">
        <v>64.212807058090988</v>
      </c>
      <c r="AA64" s="1">
        <v>52.103512396694178</v>
      </c>
      <c r="AB64" s="1">
        <v>55.841807058102084</v>
      </c>
      <c r="AC64" s="1">
        <v>51.520661157024762</v>
      </c>
      <c r="AD64" s="1">
        <v>51.520661157024762</v>
      </c>
      <c r="AE64" s="1">
        <v>65.843807058102129</v>
      </c>
      <c r="AF64" s="1">
        <v>51.520661157024762</v>
      </c>
      <c r="AG64" s="1">
        <v>51.520661157024762</v>
      </c>
      <c r="AH64" s="1">
        <v>51.520661157024762</v>
      </c>
      <c r="AI64" s="1">
        <v>51.520661157024762</v>
      </c>
      <c r="AJ64" s="1">
        <v>51.520661157024755</v>
      </c>
      <c r="AK64" s="1">
        <v>51.520661157024755</v>
      </c>
      <c r="AL64" s="1">
        <v>53.821242252066078</v>
      </c>
      <c r="AM64" s="1">
        <v>53.821242252066078</v>
      </c>
    </row>
    <row r="65" spans="1:39" x14ac:dyDescent="0.25">
      <c r="A65" s="21" t="str">
        <f ca="1">Exceedance!U65</f>
        <v/>
      </c>
      <c r="B65" s="254">
        <v>232.55482210983268</v>
      </c>
      <c r="C65" s="254">
        <v>232.55482210982112</v>
      </c>
      <c r="D65" s="254">
        <v>232.55482210983268</v>
      </c>
      <c r="E65" s="1">
        <v>353.87422189835848</v>
      </c>
      <c r="F65" s="1">
        <v>338.0032218983585</v>
      </c>
      <c r="G65" s="1">
        <v>111.13421726135363</v>
      </c>
      <c r="H65" s="1">
        <v>157.61465231157575</v>
      </c>
      <c r="I65" s="1">
        <v>92.273642424534856</v>
      </c>
      <c r="J65" s="1">
        <v>155.61931235430757</v>
      </c>
      <c r="K65" s="1">
        <v>172.84865231157562</v>
      </c>
      <c r="L65" s="1">
        <v>318.70022189835862</v>
      </c>
      <c r="M65" s="1">
        <v>192.83522189835853</v>
      </c>
      <c r="N65" s="1">
        <v>366.50355918379614</v>
      </c>
      <c r="O65" s="1">
        <v>421.85894214857063</v>
      </c>
      <c r="P65" s="1">
        <v>403.38622189835854</v>
      </c>
      <c r="Q65" s="1">
        <v>196.75303826010597</v>
      </c>
      <c r="R65" s="1">
        <v>206.51289758936056</v>
      </c>
      <c r="S65" s="1">
        <v>225.52722189835848</v>
      </c>
      <c r="T65" s="1">
        <v>208.73392920409219</v>
      </c>
      <c r="U65" s="1">
        <v>80.878056183830907</v>
      </c>
      <c r="V65" s="1">
        <v>108.95056774342559</v>
      </c>
      <c r="W65" s="1">
        <v>110.66045937668646</v>
      </c>
      <c r="X65" s="1">
        <v>239.49161110398347</v>
      </c>
      <c r="Y65" s="1">
        <v>199.30265231157568</v>
      </c>
      <c r="Z65" s="1">
        <v>244.74922189835854</v>
      </c>
      <c r="AA65" s="1">
        <v>366.61373553694443</v>
      </c>
      <c r="AB65" s="1">
        <v>297.65322189835854</v>
      </c>
      <c r="AC65" s="1">
        <v>113.73021829012711</v>
      </c>
      <c r="AD65" s="1">
        <v>366.68194214857056</v>
      </c>
      <c r="AE65" s="1">
        <v>89.654652311575674</v>
      </c>
      <c r="AF65" s="1">
        <v>83.619478587461018</v>
      </c>
      <c r="AG65" s="1">
        <v>191.56039815488955</v>
      </c>
      <c r="AH65" s="1">
        <v>181.29334526624856</v>
      </c>
      <c r="AI65" s="1">
        <v>83.474254150821196</v>
      </c>
      <c r="AJ65" s="1">
        <v>178.88366531005647</v>
      </c>
      <c r="AK65" s="1">
        <v>194.01612040306395</v>
      </c>
      <c r="AL65" s="1">
        <v>545.18677300491765</v>
      </c>
      <c r="AM65" s="1">
        <v>545.18677300492891</v>
      </c>
    </row>
    <row r="66" spans="1:39" x14ac:dyDescent="0.25">
      <c r="A66" s="21" t="str">
        <f ca="1">Exceedance!U66</f>
        <v/>
      </c>
      <c r="B66" s="254">
        <v>108.53217192378749</v>
      </c>
      <c r="C66" s="254">
        <v>108.53217192378749</v>
      </c>
      <c r="D66" s="254">
        <v>108.53217192378749</v>
      </c>
      <c r="E66" s="1">
        <v>268.71917192370688</v>
      </c>
      <c r="F66" s="1">
        <v>143.3502249818099</v>
      </c>
      <c r="G66" s="1">
        <v>81.520661157024733</v>
      </c>
      <c r="H66" s="1">
        <v>81.520661157024733</v>
      </c>
      <c r="I66" s="1">
        <v>81.520661157024733</v>
      </c>
      <c r="J66" s="1">
        <v>81.520661157024733</v>
      </c>
      <c r="K66" s="1">
        <v>81.520661157024747</v>
      </c>
      <c r="L66" s="1">
        <v>272.05817192370688</v>
      </c>
      <c r="M66" s="1">
        <v>81.520661157024733</v>
      </c>
      <c r="N66" s="1">
        <v>276.53805512647688</v>
      </c>
      <c r="O66" s="1">
        <v>135.35716035047312</v>
      </c>
      <c r="P66" s="1">
        <v>410.01617192370696</v>
      </c>
      <c r="Q66" s="1">
        <v>81.520661157024733</v>
      </c>
      <c r="R66" s="1">
        <v>236.81874150695612</v>
      </c>
      <c r="S66" s="1">
        <v>81.520661157024733</v>
      </c>
      <c r="T66" s="1">
        <v>81.520661157024733</v>
      </c>
      <c r="U66" s="1">
        <v>90.609338999905319</v>
      </c>
      <c r="V66" s="1">
        <v>81.520661157024733</v>
      </c>
      <c r="W66" s="1">
        <v>81.520661157024733</v>
      </c>
      <c r="X66" s="1">
        <v>132.42622497827679</v>
      </c>
      <c r="Y66" s="1">
        <v>81.520661157024733</v>
      </c>
      <c r="Z66" s="1">
        <v>81.520661157024733</v>
      </c>
      <c r="AA66" s="1">
        <v>403.05725565035425</v>
      </c>
      <c r="AB66" s="1">
        <v>117.51917192370688</v>
      </c>
      <c r="AC66" s="1">
        <v>81.520661157024733</v>
      </c>
      <c r="AD66" s="1">
        <v>149.11403487353618</v>
      </c>
      <c r="AE66" s="1">
        <v>96.426338999905326</v>
      </c>
      <c r="AF66" s="1">
        <v>81.520661157024733</v>
      </c>
      <c r="AG66" s="1">
        <v>81.573276153072271</v>
      </c>
      <c r="AH66" s="1">
        <v>151.4766371752373</v>
      </c>
      <c r="AI66" s="1">
        <v>81.520661157024733</v>
      </c>
      <c r="AJ66" s="1">
        <v>81.520661157024733</v>
      </c>
      <c r="AK66" s="1">
        <v>192.20471453062399</v>
      </c>
      <c r="AL66" s="1">
        <v>627.74817192017326</v>
      </c>
      <c r="AM66" s="1">
        <v>627.74817192017326</v>
      </c>
    </row>
    <row r="67" spans="1:39" x14ac:dyDescent="0.25">
      <c r="A67" s="21" t="str">
        <f ca="1">Exceedance!U67</f>
        <v/>
      </c>
      <c r="B67" s="254">
        <v>139.00445255269437</v>
      </c>
      <c r="C67" s="254">
        <v>139.00445255269435</v>
      </c>
      <c r="D67" s="254">
        <v>139.00445255269437</v>
      </c>
      <c r="E67" s="1">
        <v>184.5774525526943</v>
      </c>
      <c r="F67" s="1">
        <v>120.38839949459133</v>
      </c>
      <c r="G67" s="1">
        <v>108.04132231407048</v>
      </c>
      <c r="H67" s="1">
        <v>108.0413223140705</v>
      </c>
      <c r="I67" s="1">
        <v>108.04132231407051</v>
      </c>
      <c r="J67" s="1">
        <v>129.8381290375867</v>
      </c>
      <c r="K67" s="1">
        <v>108.0413223140705</v>
      </c>
      <c r="L67" s="1">
        <v>196.3964525526944</v>
      </c>
      <c r="M67" s="1">
        <v>108.04132231407051</v>
      </c>
      <c r="N67" s="1">
        <v>506.30645255266916</v>
      </c>
      <c r="O67" s="1">
        <v>123.59445255269347</v>
      </c>
      <c r="P67" s="1">
        <v>196.59745255269436</v>
      </c>
      <c r="Q67" s="1">
        <v>108.0413223140705</v>
      </c>
      <c r="R67" s="1">
        <v>211.31945255270782</v>
      </c>
      <c r="S67" s="1">
        <v>109.64798300011554</v>
      </c>
      <c r="T67" s="1">
        <v>108.04132231407051</v>
      </c>
      <c r="U67" s="1">
        <v>117.54998300011553</v>
      </c>
      <c r="V67" s="1">
        <v>108.04132231407051</v>
      </c>
      <c r="W67" s="1">
        <v>108.0413223140705</v>
      </c>
      <c r="X67" s="1">
        <v>125.33530337906573</v>
      </c>
      <c r="Y67" s="1">
        <v>108.0413223140705</v>
      </c>
      <c r="Z67" s="1">
        <v>108.0413223140705</v>
      </c>
      <c r="AA67" s="1">
        <v>227.25245255269235</v>
      </c>
      <c r="AB67" s="1">
        <v>151.72445255269432</v>
      </c>
      <c r="AC67" s="1">
        <v>108.0413223140705</v>
      </c>
      <c r="AD67" s="1">
        <v>229.42245255266826</v>
      </c>
      <c r="AE67" s="1">
        <v>110.90098300011554</v>
      </c>
      <c r="AF67" s="1">
        <v>108.0413223140705</v>
      </c>
      <c r="AG67" s="1">
        <v>108.0413223140705</v>
      </c>
      <c r="AH67" s="1">
        <v>125.23345255269263</v>
      </c>
      <c r="AI67" s="1">
        <v>108.0413223140705</v>
      </c>
      <c r="AJ67" s="1">
        <v>108.0413223140705</v>
      </c>
      <c r="AK67" s="1">
        <v>235.60045255268943</v>
      </c>
      <c r="AL67" s="1">
        <v>331.33345255269433</v>
      </c>
      <c r="AM67" s="1">
        <v>331.33345255269438</v>
      </c>
    </row>
    <row r="68" spans="1:39" x14ac:dyDescent="0.25">
      <c r="A68" s="21" t="str">
        <f ca="1">Exceedance!U68</f>
        <v/>
      </c>
      <c r="B68" s="254">
        <v>129.12396694214866</v>
      </c>
      <c r="C68" s="254">
        <v>129.12396694214866</v>
      </c>
      <c r="D68" s="254">
        <v>129.12396694214866</v>
      </c>
      <c r="E68" s="1">
        <v>129.12396694214866</v>
      </c>
      <c r="F68" s="1">
        <v>129.12396694214866</v>
      </c>
      <c r="G68" s="1">
        <v>104.96694214878126</v>
      </c>
      <c r="H68" s="1">
        <v>104.96694214878126</v>
      </c>
      <c r="I68" s="1">
        <v>104.96694214878126</v>
      </c>
      <c r="J68" s="1">
        <v>129.12396694214866</v>
      </c>
      <c r="K68" s="1">
        <v>104.96694214878127</v>
      </c>
      <c r="L68" s="1">
        <v>129.12396694214866</v>
      </c>
      <c r="M68" s="1">
        <v>104.96694214878127</v>
      </c>
      <c r="N68" s="1">
        <v>129.12396694214866</v>
      </c>
      <c r="O68" s="1">
        <v>129.12396694214866</v>
      </c>
      <c r="P68" s="1">
        <v>129.12396694214866</v>
      </c>
      <c r="Q68" s="1">
        <v>129.12396694214866</v>
      </c>
      <c r="R68" s="1">
        <v>129.12396694214866</v>
      </c>
      <c r="S68" s="1">
        <v>104.96694214878127</v>
      </c>
      <c r="T68" s="1">
        <v>104.96694214878127</v>
      </c>
      <c r="U68" s="1">
        <v>104.96694214878127</v>
      </c>
      <c r="V68" s="1">
        <v>104.96694214878127</v>
      </c>
      <c r="W68" s="1">
        <v>104.96694214878127</v>
      </c>
      <c r="X68" s="1">
        <v>129.12396694214866</v>
      </c>
      <c r="Y68" s="1">
        <v>104.96694214878129</v>
      </c>
      <c r="Z68" s="1">
        <v>104.96694214878129</v>
      </c>
      <c r="AA68" s="1">
        <v>129.12396694214866</v>
      </c>
      <c r="AB68" s="1">
        <v>129.12396694214866</v>
      </c>
      <c r="AC68" s="1">
        <v>104.96694214878129</v>
      </c>
      <c r="AD68" s="1">
        <v>129.12396694214866</v>
      </c>
      <c r="AE68" s="1">
        <v>104.96694214878127</v>
      </c>
      <c r="AF68" s="1">
        <v>104.96694214878129</v>
      </c>
      <c r="AG68" s="1">
        <v>104.96694214878127</v>
      </c>
      <c r="AH68" s="1">
        <v>129.12396694214866</v>
      </c>
      <c r="AI68" s="1">
        <v>104.9669421487813</v>
      </c>
      <c r="AJ68" s="1">
        <v>129.12396694214866</v>
      </c>
      <c r="AK68" s="1">
        <v>129.12396694214866</v>
      </c>
      <c r="AL68" s="1">
        <v>129.12396694214866</v>
      </c>
      <c r="AM68" s="1">
        <v>129.12396694214866</v>
      </c>
    </row>
    <row r="69" spans="1:39" x14ac:dyDescent="0.25">
      <c r="A69" s="21" t="str">
        <f ca="1">Exceedance!U69</f>
        <v/>
      </c>
      <c r="B69" s="254">
        <v>129.12396694214868</v>
      </c>
      <c r="C69" s="254">
        <v>129.12396694214868</v>
      </c>
      <c r="D69" s="254">
        <v>129.12396694214868</v>
      </c>
      <c r="E69" s="1">
        <v>129.12396694214868</v>
      </c>
      <c r="F69" s="1">
        <v>129.12396694214868</v>
      </c>
      <c r="G69" s="1">
        <v>85.743801652892472</v>
      </c>
      <c r="H69" s="1">
        <v>85.743801652892458</v>
      </c>
      <c r="I69" s="1">
        <v>85.743801652892458</v>
      </c>
      <c r="J69" s="1">
        <v>129.12396694214868</v>
      </c>
      <c r="K69" s="1">
        <v>85.743801652892458</v>
      </c>
      <c r="L69" s="1">
        <v>129.12396694214868</v>
      </c>
      <c r="M69" s="1">
        <v>114.51644522385699</v>
      </c>
      <c r="N69" s="1">
        <v>129.12396694214868</v>
      </c>
      <c r="O69" s="1">
        <v>129.12396694214868</v>
      </c>
      <c r="P69" s="1">
        <v>129.12396694214868</v>
      </c>
      <c r="Q69" s="1">
        <v>129.12396694214868</v>
      </c>
      <c r="R69" s="1">
        <v>129.12396694214868</v>
      </c>
      <c r="S69" s="1">
        <v>85.743801652892472</v>
      </c>
      <c r="T69" s="1">
        <v>85.743801652892458</v>
      </c>
      <c r="U69" s="1">
        <v>85.743801652892472</v>
      </c>
      <c r="V69" s="1">
        <v>85.743801652892458</v>
      </c>
      <c r="W69" s="1">
        <v>85.743801652892472</v>
      </c>
      <c r="X69" s="1">
        <v>129.12396694214868</v>
      </c>
      <c r="Y69" s="1">
        <v>85.743801652892472</v>
      </c>
      <c r="Z69" s="1">
        <v>129.12396694214868</v>
      </c>
      <c r="AA69" s="1">
        <v>129.12396694214868</v>
      </c>
      <c r="AB69" s="1">
        <v>129.12396694214868</v>
      </c>
      <c r="AC69" s="1">
        <v>117.14016013288678</v>
      </c>
      <c r="AD69" s="1">
        <v>129.12396694214868</v>
      </c>
      <c r="AE69" s="1">
        <v>85.743801652892472</v>
      </c>
      <c r="AF69" s="1">
        <v>85.743801652892472</v>
      </c>
      <c r="AG69" s="1">
        <v>85.743801652892458</v>
      </c>
      <c r="AH69" s="1">
        <v>129.12396694214868</v>
      </c>
      <c r="AI69" s="1">
        <v>85.743801652892458</v>
      </c>
      <c r="AJ69" s="1">
        <v>129.12396694214868</v>
      </c>
      <c r="AK69" s="1">
        <v>129.12396694214868</v>
      </c>
      <c r="AL69" s="1">
        <v>129.12396694214868</v>
      </c>
      <c r="AM69" s="1">
        <v>129.12396694214868</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B1:AH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39997558519241921"/>
  </sheetPr>
  <dimension ref="A1:BD100"/>
  <sheetViews>
    <sheetView zoomScale="80" zoomScaleNormal="80" workbookViewId="0">
      <selection activeCell="B4" sqref="B4:AM69"/>
    </sheetView>
  </sheetViews>
  <sheetFormatPr defaultColWidth="8.85546875" defaultRowHeight="15" x14ac:dyDescent="0.25"/>
  <cols>
    <col min="1" max="1" width="8.85546875" style="104"/>
    <col min="2" max="4" width="8.85546875" style="255"/>
    <col min="5" max="16384" width="8.85546875" style="1"/>
  </cols>
  <sheetData>
    <row r="1" spans="1:56" s="104" customFormat="1" x14ac:dyDescent="0.25">
      <c r="A1" s="18"/>
      <c r="B1" s="742" t="s">
        <v>78</v>
      </c>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0</v>
      </c>
      <c r="C4" s="273">
        <v>0</v>
      </c>
      <c r="D4" s="273">
        <v>0</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row>
    <row r="5" spans="1:56" x14ac:dyDescent="0.25">
      <c r="A5" s="21">
        <f ca="1">Exceedance!U5</f>
        <v>42856</v>
      </c>
      <c r="B5" s="273">
        <v>145.16704092501615</v>
      </c>
      <c r="C5" s="273">
        <v>324.54113330824293</v>
      </c>
      <c r="D5" s="273">
        <v>260.89880745795307</v>
      </c>
      <c r="E5" s="1">
        <v>294.79880745795299</v>
      </c>
      <c r="F5" s="1">
        <v>96.692040925016187</v>
      </c>
      <c r="G5" s="1">
        <v>325.28060084632676</v>
      </c>
      <c r="H5" s="1">
        <v>337.56904092501628</v>
      </c>
      <c r="I5" s="1">
        <v>333.61376022672107</v>
      </c>
      <c r="J5" s="1">
        <v>242.31680745795296</v>
      </c>
      <c r="K5" s="1">
        <v>276.53180745795316</v>
      </c>
      <c r="L5" s="1">
        <v>281.19880745795314</v>
      </c>
      <c r="M5" s="1">
        <v>199.69007371986339</v>
      </c>
      <c r="N5" s="1">
        <v>350.86360084632668</v>
      </c>
      <c r="O5" s="1">
        <v>327.83380745795313</v>
      </c>
      <c r="P5" s="1">
        <v>347.58044698714173</v>
      </c>
      <c r="Q5" s="1">
        <v>230.43780745795303</v>
      </c>
      <c r="R5" s="1">
        <v>277.83576620138433</v>
      </c>
      <c r="S5" s="1">
        <v>262.57460084632692</v>
      </c>
      <c r="T5" s="1">
        <v>263.20904092501627</v>
      </c>
      <c r="U5" s="1">
        <v>258.05280745795312</v>
      </c>
      <c r="V5" s="1">
        <v>276.96380745795312</v>
      </c>
      <c r="W5" s="1">
        <v>274.85560084632669</v>
      </c>
      <c r="X5" s="1">
        <v>288.60780745795307</v>
      </c>
      <c r="Y5" s="1">
        <v>403.09882915728497</v>
      </c>
      <c r="Z5" s="1">
        <v>126.68177539995581</v>
      </c>
      <c r="AA5" s="1">
        <v>260.89880745795301</v>
      </c>
      <c r="AB5" s="1">
        <v>337.98692290882434</v>
      </c>
      <c r="AC5" s="1">
        <v>281.98780745795307</v>
      </c>
      <c r="AD5" s="1">
        <v>224.0380817076539</v>
      </c>
      <c r="AE5" s="1">
        <v>319.32367168950844</v>
      </c>
      <c r="AF5" s="1">
        <v>303.408807457953</v>
      </c>
      <c r="AG5" s="1">
        <v>313.27732496989347</v>
      </c>
      <c r="AH5" s="1">
        <v>331.47880745795305</v>
      </c>
      <c r="AI5" s="1">
        <v>305.50460084632681</v>
      </c>
      <c r="AJ5" s="1">
        <v>271.82442873355484</v>
      </c>
      <c r="AK5" s="1">
        <v>239.87880745795312</v>
      </c>
      <c r="AL5" s="1">
        <v>287.13780745795304</v>
      </c>
      <c r="AM5" s="1">
        <v>284.65060084632665</v>
      </c>
    </row>
    <row r="6" spans="1:56" x14ac:dyDescent="0.25">
      <c r="A6" s="21">
        <f ca="1">Exceedance!U6</f>
        <v>42887</v>
      </c>
      <c r="B6" s="273">
        <v>55.664577434959256</v>
      </c>
      <c r="C6" s="273">
        <v>208.7445774292523</v>
      </c>
      <c r="D6" s="273">
        <v>71.755488955702816</v>
      </c>
      <c r="E6" s="1">
        <v>73.667271157868129</v>
      </c>
      <c r="F6" s="1">
        <v>69.535577434959237</v>
      </c>
      <c r="G6" s="1">
        <v>31.767698309850854</v>
      </c>
      <c r="H6" s="1">
        <v>258.73857743495932</v>
      </c>
      <c r="I6" s="1">
        <v>158.3975774311325</v>
      </c>
      <c r="J6" s="1">
        <v>134.12672728206371</v>
      </c>
      <c r="K6" s="1">
        <v>15.30763231249133</v>
      </c>
      <c r="L6" s="1">
        <v>0</v>
      </c>
      <c r="M6" s="1">
        <v>0</v>
      </c>
      <c r="N6" s="1">
        <v>187.47738783805866</v>
      </c>
      <c r="O6" s="1">
        <v>0</v>
      </c>
      <c r="P6" s="1">
        <v>10.417577427888036</v>
      </c>
      <c r="Q6" s="1">
        <v>80.921377809006671</v>
      </c>
      <c r="R6" s="1">
        <v>85.993577428828658</v>
      </c>
      <c r="S6" s="1">
        <v>295.89370748361654</v>
      </c>
      <c r="T6" s="1">
        <v>21.297577434959184</v>
      </c>
      <c r="U6" s="1">
        <v>131.18442347930994</v>
      </c>
      <c r="V6" s="1">
        <v>0</v>
      </c>
      <c r="W6" s="1">
        <v>305.76894774967423</v>
      </c>
      <c r="X6" s="1">
        <v>0</v>
      </c>
      <c r="Y6" s="1">
        <v>82.068577430617609</v>
      </c>
      <c r="Z6" s="1">
        <v>0</v>
      </c>
      <c r="AA6" s="1">
        <v>52.306178302584421</v>
      </c>
      <c r="AB6" s="1">
        <v>43.246577428686152</v>
      </c>
      <c r="AC6" s="1">
        <v>0</v>
      </c>
      <c r="AD6" s="1">
        <v>0</v>
      </c>
      <c r="AE6" s="1">
        <v>108.16457743199783</v>
      </c>
      <c r="AF6" s="1">
        <v>0</v>
      </c>
      <c r="AG6" s="1">
        <v>51.457577431417448</v>
      </c>
      <c r="AH6" s="1">
        <v>0</v>
      </c>
      <c r="AI6" s="1">
        <v>149.84126531504845</v>
      </c>
      <c r="AJ6" s="1">
        <v>0</v>
      </c>
      <c r="AK6" s="1">
        <v>155.70085773439942</v>
      </c>
      <c r="AL6" s="1">
        <v>5.6743213290333561</v>
      </c>
      <c r="AM6" s="1">
        <v>285.10587847776856</v>
      </c>
    </row>
    <row r="7" spans="1:56" x14ac:dyDescent="0.25">
      <c r="A7" s="21">
        <f ca="1">Exceedance!U7</f>
        <v>42917</v>
      </c>
      <c r="B7" s="273">
        <v>6.3062715809884047</v>
      </c>
      <c r="C7" s="273">
        <v>60.826271580988418</v>
      </c>
      <c r="D7" s="273">
        <v>11.506271580986265</v>
      </c>
      <c r="E7" s="1">
        <v>13.872271581000774</v>
      </c>
      <c r="F7" s="1">
        <v>56.85427158098846</v>
      </c>
      <c r="G7" s="1">
        <v>165.29327158095666</v>
      </c>
      <c r="H7" s="1">
        <v>96.332271580988419</v>
      </c>
      <c r="I7" s="1">
        <v>11.506271580988395</v>
      </c>
      <c r="J7" s="1">
        <v>49.94727158098604</v>
      </c>
      <c r="K7" s="1">
        <v>0</v>
      </c>
      <c r="L7" s="1">
        <v>5.7952715809827087</v>
      </c>
      <c r="M7" s="1">
        <v>0</v>
      </c>
      <c r="N7" s="1">
        <v>52.996271580986921</v>
      </c>
      <c r="O7" s="1">
        <v>25.547420526117005</v>
      </c>
      <c r="P7" s="1">
        <v>6.7102715810018179</v>
      </c>
      <c r="Q7" s="1">
        <v>35.362271580986636</v>
      </c>
      <c r="R7" s="1">
        <v>0</v>
      </c>
      <c r="S7" s="1">
        <v>360.983271580983</v>
      </c>
      <c r="T7" s="1">
        <v>0</v>
      </c>
      <c r="U7" s="1">
        <v>28.217271580984999</v>
      </c>
      <c r="V7" s="1">
        <v>0</v>
      </c>
      <c r="W7" s="1">
        <v>157.98327158098823</v>
      </c>
      <c r="X7" s="1">
        <v>0</v>
      </c>
      <c r="Y7" s="1">
        <v>0</v>
      </c>
      <c r="Z7" s="1">
        <v>0</v>
      </c>
      <c r="AA7" s="1">
        <v>0</v>
      </c>
      <c r="AB7" s="1">
        <v>0</v>
      </c>
      <c r="AC7" s="1">
        <v>3.4032715809851073</v>
      </c>
      <c r="AD7" s="1">
        <v>0</v>
      </c>
      <c r="AE7" s="1">
        <v>12.276271581001842</v>
      </c>
      <c r="AF7" s="1">
        <v>38.384271580976026</v>
      </c>
      <c r="AG7" s="1">
        <v>29.74527158098843</v>
      </c>
      <c r="AH7" s="1">
        <v>0</v>
      </c>
      <c r="AI7" s="1">
        <v>100.90427158097928</v>
      </c>
      <c r="AJ7" s="1">
        <v>0</v>
      </c>
      <c r="AK7" s="1">
        <v>11.115271580987619</v>
      </c>
      <c r="AL7" s="1">
        <v>0</v>
      </c>
      <c r="AM7" s="1">
        <v>92.867271580984237</v>
      </c>
    </row>
    <row r="8" spans="1:56" x14ac:dyDescent="0.25">
      <c r="A8" s="21">
        <f ca="1">Exceedance!U8</f>
        <v>42948</v>
      </c>
      <c r="B8" s="273">
        <v>0</v>
      </c>
      <c r="C8" s="273">
        <v>0</v>
      </c>
      <c r="D8" s="273">
        <v>0</v>
      </c>
      <c r="E8" s="1">
        <v>0</v>
      </c>
      <c r="F8" s="1">
        <v>0</v>
      </c>
      <c r="G8" s="1">
        <v>0</v>
      </c>
      <c r="H8" s="1">
        <v>0</v>
      </c>
      <c r="I8" s="1">
        <v>0</v>
      </c>
      <c r="J8" s="1">
        <v>0</v>
      </c>
      <c r="K8" s="1">
        <v>0</v>
      </c>
      <c r="L8" s="1">
        <v>0</v>
      </c>
      <c r="M8" s="1">
        <v>0</v>
      </c>
      <c r="N8" s="1">
        <v>0</v>
      </c>
      <c r="O8" s="1">
        <v>0</v>
      </c>
      <c r="P8" s="1">
        <v>0</v>
      </c>
      <c r="Q8" s="1">
        <v>0</v>
      </c>
      <c r="R8" s="1">
        <v>0</v>
      </c>
      <c r="S8" s="1">
        <v>7.1115383154189562</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row>
    <row r="9" spans="1:56" x14ac:dyDescent="0.25">
      <c r="A9" s="21">
        <f ca="1">Exceedance!U9</f>
        <v>42979</v>
      </c>
      <c r="B9" s="273">
        <v>0</v>
      </c>
      <c r="C9" s="273">
        <v>0</v>
      </c>
      <c r="D9" s="273">
        <v>0</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row>
    <row r="10" spans="1:56" x14ac:dyDescent="0.25">
      <c r="A10" s="21">
        <f ca="1">Exceedance!U10</f>
        <v>43009</v>
      </c>
      <c r="B10" s="273">
        <v>0</v>
      </c>
      <c r="C10" s="273">
        <v>0</v>
      </c>
      <c r="D10" s="273">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row>
    <row r="11" spans="1:56" x14ac:dyDescent="0.25">
      <c r="A11" s="21">
        <f ca="1">Exceedance!U11</f>
        <v>43040</v>
      </c>
      <c r="B11" s="273">
        <v>0</v>
      </c>
      <c r="C11" s="273">
        <v>0</v>
      </c>
      <c r="D11" s="273">
        <v>0</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row>
    <row r="12" spans="1:56" x14ac:dyDescent="0.25">
      <c r="A12" s="21">
        <f ca="1">Exceedance!U12</f>
        <v>43070</v>
      </c>
      <c r="B12" s="273">
        <v>0</v>
      </c>
      <c r="C12" s="273">
        <v>0</v>
      </c>
      <c r="D12" s="273">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row>
    <row r="13" spans="1:56" x14ac:dyDescent="0.25">
      <c r="A13" s="21">
        <f ca="1">Exceedance!U13</f>
        <v>43101</v>
      </c>
      <c r="B13" s="273">
        <v>0</v>
      </c>
      <c r="C13" s="273">
        <v>0</v>
      </c>
      <c r="D13" s="273">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row>
    <row r="14" spans="1:56" x14ac:dyDescent="0.25">
      <c r="A14" s="21">
        <f ca="1">Exceedance!U14</f>
        <v>43132</v>
      </c>
      <c r="B14" s="273">
        <v>0</v>
      </c>
      <c r="C14" s="273">
        <v>0</v>
      </c>
      <c r="D14" s="273">
        <v>0</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row>
    <row r="15" spans="1:56" x14ac:dyDescent="0.25">
      <c r="A15" s="21">
        <f ca="1">Exceedance!U15</f>
        <v>43160</v>
      </c>
      <c r="B15" s="273">
        <v>0</v>
      </c>
      <c r="C15" s="273">
        <v>0</v>
      </c>
      <c r="D15" s="273">
        <v>0</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row>
    <row r="16" spans="1:56" x14ac:dyDescent="0.25">
      <c r="A16" s="21">
        <f ca="1">Exceedance!U16</f>
        <v>43191</v>
      </c>
      <c r="B16" s="273">
        <v>0</v>
      </c>
      <c r="C16" s="273">
        <v>0</v>
      </c>
      <c r="D16" s="273">
        <v>0</v>
      </c>
      <c r="E16" s="1">
        <v>0</v>
      </c>
      <c r="F16" s="1">
        <v>0</v>
      </c>
      <c r="G16" s="1">
        <v>0</v>
      </c>
      <c r="H16" s="1">
        <v>0</v>
      </c>
      <c r="I16" s="1">
        <v>0</v>
      </c>
      <c r="J16" s="1">
        <v>0</v>
      </c>
      <c r="K16" s="1">
        <v>0</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row>
    <row r="17" spans="1:39" x14ac:dyDescent="0.25">
      <c r="A17" s="21">
        <f ca="1">Exceedance!U17</f>
        <v>43221</v>
      </c>
      <c r="B17" s="273">
        <v>0</v>
      </c>
      <c r="C17" s="273">
        <v>185.95876117686464</v>
      </c>
      <c r="D17" s="273">
        <v>97.686641138115149</v>
      </c>
      <c r="E17" s="1">
        <v>58.454473021586566</v>
      </c>
      <c r="F17" s="1">
        <v>74.565294771958861</v>
      </c>
      <c r="G17" s="1">
        <v>421.86663554140256</v>
      </c>
      <c r="H17" s="1">
        <v>305.31404092665264</v>
      </c>
      <c r="I17" s="1">
        <v>222.21304092665258</v>
      </c>
      <c r="J17" s="1">
        <v>212.54404092665257</v>
      </c>
      <c r="K17" s="1">
        <v>0</v>
      </c>
      <c r="L17" s="1">
        <v>41.607040926652608</v>
      </c>
      <c r="M17" s="1">
        <v>0</v>
      </c>
      <c r="N17" s="1">
        <v>47.412409964912349</v>
      </c>
      <c r="O17" s="1">
        <v>49.800040926652564</v>
      </c>
      <c r="P17" s="1">
        <v>221.35204092665259</v>
      </c>
      <c r="Q17" s="1">
        <v>59.235040926652594</v>
      </c>
      <c r="R17" s="1">
        <v>238.95834336026851</v>
      </c>
      <c r="S17" s="1">
        <v>287.72476117686466</v>
      </c>
      <c r="T17" s="1">
        <v>272.62004092665262</v>
      </c>
      <c r="U17" s="1">
        <v>57.438714312222032</v>
      </c>
      <c r="V17" s="1">
        <v>93.326242403341823</v>
      </c>
      <c r="W17" s="1">
        <v>107.12304092665254</v>
      </c>
      <c r="X17" s="1">
        <v>102.93816686117154</v>
      </c>
      <c r="Y17" s="1">
        <v>0</v>
      </c>
      <c r="Z17" s="1">
        <v>13.346351920947138</v>
      </c>
      <c r="AA17" s="1">
        <v>75.664040926652561</v>
      </c>
      <c r="AB17" s="1">
        <v>151.01130908436025</v>
      </c>
      <c r="AC17" s="1">
        <v>80.956040926652577</v>
      </c>
      <c r="AD17" s="1">
        <v>124.95904092665258</v>
      </c>
      <c r="AE17" s="1">
        <v>234.09655456523842</v>
      </c>
      <c r="AF17" s="1">
        <v>156.01504092665257</v>
      </c>
      <c r="AG17" s="1">
        <v>0</v>
      </c>
      <c r="AH17" s="1">
        <v>228.99576117686453</v>
      </c>
      <c r="AI17" s="1">
        <v>0</v>
      </c>
      <c r="AJ17" s="1">
        <v>0</v>
      </c>
      <c r="AK17" s="1">
        <v>131.44647626475404</v>
      </c>
      <c r="AL17" s="1">
        <v>50.932812101021185</v>
      </c>
      <c r="AM17" s="1">
        <v>0</v>
      </c>
    </row>
    <row r="18" spans="1:39" x14ac:dyDescent="0.25">
      <c r="A18" s="21">
        <f ca="1">Exceedance!U18</f>
        <v>43252</v>
      </c>
      <c r="B18" s="273">
        <v>0</v>
      </c>
      <c r="C18" s="273">
        <v>61.047237980673572</v>
      </c>
      <c r="D18" s="273">
        <v>0</v>
      </c>
      <c r="E18" s="1">
        <v>27.345898192646171</v>
      </c>
      <c r="F18" s="1">
        <v>59.235055676187827</v>
      </c>
      <c r="G18" s="1">
        <v>529.0815774314259</v>
      </c>
      <c r="H18" s="1">
        <v>146.78257743495928</v>
      </c>
      <c r="I18" s="1">
        <v>139.53357743495937</v>
      </c>
      <c r="J18" s="1">
        <v>16.629630493062326</v>
      </c>
      <c r="K18" s="1">
        <v>0</v>
      </c>
      <c r="L18" s="1">
        <v>0</v>
      </c>
      <c r="M18" s="1">
        <v>0</v>
      </c>
      <c r="N18" s="1">
        <v>3.0995775957452851</v>
      </c>
      <c r="O18" s="1">
        <v>0</v>
      </c>
      <c r="P18" s="1">
        <v>166.44757743495927</v>
      </c>
      <c r="Q18" s="1">
        <v>0</v>
      </c>
      <c r="R18" s="1">
        <v>197.49895636826346</v>
      </c>
      <c r="S18" s="1">
        <v>15.035200386606734</v>
      </c>
      <c r="T18" s="1">
        <v>280.26357743495919</v>
      </c>
      <c r="U18" s="1">
        <v>0</v>
      </c>
      <c r="V18" s="1">
        <v>120.88957743142579</v>
      </c>
      <c r="W18" s="1">
        <v>0</v>
      </c>
      <c r="X18" s="1">
        <v>0</v>
      </c>
      <c r="Y18" s="1">
        <v>0</v>
      </c>
      <c r="Z18" s="1">
        <v>0</v>
      </c>
      <c r="AA18" s="1">
        <v>0</v>
      </c>
      <c r="AB18" s="1">
        <v>19.227630493608679</v>
      </c>
      <c r="AC18" s="1">
        <v>0</v>
      </c>
      <c r="AD18" s="1">
        <v>0</v>
      </c>
      <c r="AE18" s="1">
        <v>340.22906840643594</v>
      </c>
      <c r="AF18" s="1">
        <v>0</v>
      </c>
      <c r="AG18" s="1">
        <v>0</v>
      </c>
      <c r="AH18" s="1">
        <v>68.173807821474298</v>
      </c>
      <c r="AI18" s="1">
        <v>0</v>
      </c>
      <c r="AJ18" s="1">
        <v>0</v>
      </c>
      <c r="AK18" s="1">
        <v>109.80257743142633</v>
      </c>
      <c r="AL18" s="1">
        <v>42.660583431579354</v>
      </c>
      <c r="AM18" s="1">
        <v>0</v>
      </c>
    </row>
    <row r="19" spans="1:39" x14ac:dyDescent="0.25">
      <c r="A19" s="21">
        <f ca="1">Exceedance!U19</f>
        <v>43282</v>
      </c>
      <c r="B19" s="273">
        <v>0</v>
      </c>
      <c r="C19" s="273">
        <v>45.116271580987423</v>
      </c>
      <c r="D19" s="273">
        <v>4.1362715809883888</v>
      </c>
      <c r="E19" s="1">
        <v>67.102271580986326</v>
      </c>
      <c r="F19" s="1">
        <v>115.04127158098277</v>
      </c>
      <c r="G19" s="1">
        <v>214.66727158098837</v>
      </c>
      <c r="H19" s="1">
        <v>14.736271581001857</v>
      </c>
      <c r="I19" s="1">
        <v>50.833271580988473</v>
      </c>
      <c r="J19" s="1">
        <v>0</v>
      </c>
      <c r="K19" s="1">
        <v>0</v>
      </c>
      <c r="L19" s="1">
        <v>0</v>
      </c>
      <c r="M19" s="1">
        <v>0</v>
      </c>
      <c r="N19" s="1">
        <v>11.655271581001076</v>
      </c>
      <c r="O19" s="1">
        <v>0</v>
      </c>
      <c r="P19" s="1">
        <v>69.196271581001895</v>
      </c>
      <c r="Q19" s="1">
        <v>0</v>
      </c>
      <c r="R19" s="1">
        <v>380.36927158096518</v>
      </c>
      <c r="S19" s="1">
        <v>0</v>
      </c>
      <c r="T19" s="1">
        <v>62.626271580988359</v>
      </c>
      <c r="U19" s="1">
        <v>0</v>
      </c>
      <c r="V19" s="1">
        <v>81.247271580988397</v>
      </c>
      <c r="W19" s="1">
        <v>0</v>
      </c>
      <c r="X19" s="1">
        <v>0</v>
      </c>
      <c r="Y19" s="1">
        <v>0</v>
      </c>
      <c r="Z19" s="1">
        <v>0</v>
      </c>
      <c r="AA19" s="1">
        <v>0</v>
      </c>
      <c r="AB19" s="1">
        <v>0</v>
      </c>
      <c r="AC19" s="1">
        <v>0</v>
      </c>
      <c r="AD19" s="1">
        <v>0</v>
      </c>
      <c r="AE19" s="1">
        <v>111.25427158098815</v>
      </c>
      <c r="AF19" s="1">
        <v>15.651271580988412</v>
      </c>
      <c r="AG19" s="1">
        <v>0</v>
      </c>
      <c r="AH19" s="1">
        <v>101.1852715809778</v>
      </c>
      <c r="AI19" s="1">
        <v>0</v>
      </c>
      <c r="AJ19" s="1">
        <v>0</v>
      </c>
      <c r="AK19" s="1">
        <v>0</v>
      </c>
      <c r="AL19" s="1">
        <v>0</v>
      </c>
      <c r="AM19" s="1">
        <v>0</v>
      </c>
    </row>
    <row r="20" spans="1:39" x14ac:dyDescent="0.25">
      <c r="A20" s="21">
        <f ca="1">Exceedance!U20</f>
        <v>43313</v>
      </c>
      <c r="B20" s="273">
        <v>0</v>
      </c>
      <c r="C20" s="273">
        <v>0</v>
      </c>
      <c r="D20" s="273">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row>
    <row r="21" spans="1:39" x14ac:dyDescent="0.25">
      <c r="A21" s="21">
        <f ca="1">Exceedance!U21</f>
        <v>43344</v>
      </c>
      <c r="B21" s="273">
        <v>0</v>
      </c>
      <c r="C21" s="273">
        <v>0</v>
      </c>
      <c r="D21" s="273">
        <v>0</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row>
    <row r="22" spans="1:39" x14ac:dyDescent="0.25">
      <c r="A22" s="21">
        <f ca="1">Exceedance!U22</f>
        <v>43374</v>
      </c>
      <c r="B22" s="273">
        <v>0</v>
      </c>
      <c r="C22" s="273">
        <v>0</v>
      </c>
      <c r="D22" s="273">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row>
    <row r="23" spans="1:39" x14ac:dyDescent="0.25">
      <c r="A23" s="21">
        <f ca="1">Exceedance!U23</f>
        <v>43405</v>
      </c>
      <c r="B23" s="273">
        <v>0</v>
      </c>
      <c r="C23" s="273">
        <v>0</v>
      </c>
      <c r="D23" s="273">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0</v>
      </c>
      <c r="AJ23" s="1">
        <v>0</v>
      </c>
      <c r="AK23" s="1">
        <v>0</v>
      </c>
      <c r="AL23" s="1">
        <v>0</v>
      </c>
      <c r="AM23" s="1">
        <v>0</v>
      </c>
    </row>
    <row r="24" spans="1:39" x14ac:dyDescent="0.25">
      <c r="A24" s="21">
        <f ca="1">Exceedance!U24</f>
        <v>43435</v>
      </c>
      <c r="B24" s="273">
        <v>0</v>
      </c>
      <c r="C24" s="273">
        <v>0</v>
      </c>
      <c r="D24" s="273">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row>
    <row r="25" spans="1:39" x14ac:dyDescent="0.25">
      <c r="A25" s="21">
        <f ca="1">Exceedance!U25</f>
        <v>43466</v>
      </c>
      <c r="B25" s="273">
        <v>0</v>
      </c>
      <c r="C25" s="273">
        <v>0</v>
      </c>
      <c r="D25" s="273">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row>
    <row r="26" spans="1:39" x14ac:dyDescent="0.25">
      <c r="A26" s="21">
        <f ca="1">Exceedance!U26</f>
        <v>43497</v>
      </c>
      <c r="B26" s="273">
        <v>0</v>
      </c>
      <c r="C26" s="273">
        <v>0</v>
      </c>
      <c r="D26" s="273">
        <v>0</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row>
    <row r="27" spans="1:39" x14ac:dyDescent="0.25">
      <c r="A27" s="21">
        <f ca="1">Exceedance!U27</f>
        <v>43525</v>
      </c>
      <c r="B27" s="273">
        <v>0</v>
      </c>
      <c r="C27" s="273">
        <v>0</v>
      </c>
      <c r="D27" s="273">
        <v>0</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row>
    <row r="28" spans="1:39" x14ac:dyDescent="0.25">
      <c r="A28" s="21">
        <f ca="1">Exceedance!U28</f>
        <v>43556</v>
      </c>
      <c r="B28" s="273">
        <v>0</v>
      </c>
      <c r="C28" s="273">
        <v>0</v>
      </c>
      <c r="D28" s="273">
        <v>0</v>
      </c>
      <c r="E28" s="1">
        <v>0</v>
      </c>
      <c r="F28" s="1">
        <v>0</v>
      </c>
      <c r="G28" s="1">
        <v>0</v>
      </c>
      <c r="H28" s="1">
        <v>0</v>
      </c>
      <c r="I28" s="1">
        <v>0</v>
      </c>
      <c r="J28" s="1">
        <v>0</v>
      </c>
      <c r="K28" s="1">
        <v>0</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row>
    <row r="29" spans="1:39" x14ac:dyDescent="0.25">
      <c r="A29" s="21">
        <f ca="1">Exceedance!U29</f>
        <v>43586</v>
      </c>
      <c r="B29" s="273">
        <v>97.68664113812676</v>
      </c>
      <c r="C29" s="273">
        <v>97.686641138115149</v>
      </c>
      <c r="D29" s="273">
        <v>97.68664113812676</v>
      </c>
      <c r="E29" s="1">
        <v>59.319258046201419</v>
      </c>
      <c r="F29" s="1">
        <v>383.38011182693305</v>
      </c>
      <c r="G29" s="1">
        <v>308.0890409266525</v>
      </c>
      <c r="H29" s="1">
        <v>218.04404092665254</v>
      </c>
      <c r="I29" s="1">
        <v>203.39104092665258</v>
      </c>
      <c r="J29" s="1">
        <v>0</v>
      </c>
      <c r="K29" s="1">
        <v>19.148471339869772</v>
      </c>
      <c r="L29" s="1">
        <v>0</v>
      </c>
      <c r="M29" s="1">
        <v>21.991925535696037</v>
      </c>
      <c r="N29" s="1">
        <v>40.685471339869757</v>
      </c>
      <c r="O29" s="1">
        <v>177.14104092665258</v>
      </c>
      <c r="P29" s="1">
        <v>60.822040926652576</v>
      </c>
      <c r="Q29" s="1">
        <v>231.83027093731951</v>
      </c>
      <c r="R29" s="1">
        <v>284.67776117686475</v>
      </c>
      <c r="S29" s="1">
        <v>260.19904092665251</v>
      </c>
      <c r="T29" s="1">
        <v>62.723505836605213</v>
      </c>
      <c r="U29" s="1">
        <v>70.575969869297268</v>
      </c>
      <c r="V29" s="1">
        <v>89.636040926652598</v>
      </c>
      <c r="W29" s="1">
        <v>74.262617437972267</v>
      </c>
      <c r="X29" s="1">
        <v>0</v>
      </c>
      <c r="Y29" s="1">
        <v>0</v>
      </c>
      <c r="Z29" s="1">
        <v>60.497471339869712</v>
      </c>
      <c r="AA29" s="1">
        <v>98.863800006717653</v>
      </c>
      <c r="AB29" s="1">
        <v>74.636040926652598</v>
      </c>
      <c r="AC29" s="1">
        <v>111.50404092665256</v>
      </c>
      <c r="AD29" s="1">
        <v>245.29855456523836</v>
      </c>
      <c r="AE29" s="1">
        <v>160.26004092665255</v>
      </c>
      <c r="AF29" s="1">
        <v>0</v>
      </c>
      <c r="AG29" s="1">
        <v>231.43576117686476</v>
      </c>
      <c r="AH29" s="1">
        <v>0</v>
      </c>
      <c r="AI29" s="1">
        <v>0</v>
      </c>
      <c r="AJ29" s="1">
        <v>63.128247643475738</v>
      </c>
      <c r="AK29" s="1">
        <v>49.000423606809342</v>
      </c>
      <c r="AL29" s="1">
        <v>0</v>
      </c>
      <c r="AM29" s="1">
        <v>46.00243661124604</v>
      </c>
    </row>
    <row r="30" spans="1:39" x14ac:dyDescent="0.25">
      <c r="A30" s="21">
        <f ca="1">Exceedance!U30</f>
        <v>43617</v>
      </c>
      <c r="B30" s="273">
        <v>0</v>
      </c>
      <c r="C30" s="273">
        <v>0</v>
      </c>
      <c r="D30" s="273">
        <v>0</v>
      </c>
      <c r="E30" s="1">
        <v>63.059951236442913</v>
      </c>
      <c r="F30" s="1">
        <v>512.91257743142546</v>
      </c>
      <c r="G30" s="1">
        <v>164.41957743495922</v>
      </c>
      <c r="H30" s="1">
        <v>137.69857743495925</v>
      </c>
      <c r="I30" s="1">
        <v>13.111630493062249</v>
      </c>
      <c r="J30" s="1">
        <v>0</v>
      </c>
      <c r="K30" s="1">
        <v>0</v>
      </c>
      <c r="L30" s="1">
        <v>0</v>
      </c>
      <c r="M30" s="1">
        <v>0</v>
      </c>
      <c r="N30" s="1">
        <v>0</v>
      </c>
      <c r="O30" s="1">
        <v>149.92257743495921</v>
      </c>
      <c r="P30" s="1">
        <v>0</v>
      </c>
      <c r="Q30" s="1">
        <v>147.40588459672475</v>
      </c>
      <c r="R30" s="1">
        <v>7.3937657861654964</v>
      </c>
      <c r="S30" s="1">
        <v>282.8555774349594</v>
      </c>
      <c r="T30" s="1">
        <v>0</v>
      </c>
      <c r="U30" s="1">
        <v>105.70414701820853</v>
      </c>
      <c r="V30" s="1">
        <v>0</v>
      </c>
      <c r="W30" s="1">
        <v>0</v>
      </c>
      <c r="X30" s="1">
        <v>0</v>
      </c>
      <c r="Y30" s="1">
        <v>0</v>
      </c>
      <c r="Z30" s="1">
        <v>0</v>
      </c>
      <c r="AA30" s="1">
        <v>10.20563048952908</v>
      </c>
      <c r="AB30" s="1">
        <v>0</v>
      </c>
      <c r="AC30" s="1">
        <v>0</v>
      </c>
      <c r="AD30" s="1">
        <v>254.5342968452002</v>
      </c>
      <c r="AE30" s="1">
        <v>0</v>
      </c>
      <c r="AF30" s="1">
        <v>0</v>
      </c>
      <c r="AG30" s="1">
        <v>23.390346277739138</v>
      </c>
      <c r="AH30" s="1">
        <v>0</v>
      </c>
      <c r="AI30" s="1">
        <v>0</v>
      </c>
      <c r="AJ30" s="1">
        <v>74.358577431425786</v>
      </c>
      <c r="AK30" s="1">
        <v>32.140244785595208</v>
      </c>
      <c r="AL30" s="1">
        <v>0</v>
      </c>
      <c r="AM30" s="1">
        <v>0</v>
      </c>
    </row>
    <row r="31" spans="1:39" x14ac:dyDescent="0.25">
      <c r="A31" s="21">
        <f ca="1">Exceedance!U31</f>
        <v>43647</v>
      </c>
      <c r="B31" s="273">
        <v>4.136271580988419</v>
      </c>
      <c r="C31" s="273">
        <v>4.1362715809883888</v>
      </c>
      <c r="D31" s="273">
        <v>4.136271580988419</v>
      </c>
      <c r="E31" s="1">
        <v>113.4392715809831</v>
      </c>
      <c r="F31" s="1">
        <v>210.16427158098838</v>
      </c>
      <c r="G31" s="1">
        <v>21.719271580988423</v>
      </c>
      <c r="H31" s="1">
        <v>49.431271580988437</v>
      </c>
      <c r="I31" s="1">
        <v>0</v>
      </c>
      <c r="J31" s="1">
        <v>0</v>
      </c>
      <c r="K31" s="1">
        <v>0</v>
      </c>
      <c r="L31" s="1">
        <v>0</v>
      </c>
      <c r="M31" s="1">
        <v>1.3335987294308851</v>
      </c>
      <c r="N31" s="1">
        <v>0</v>
      </c>
      <c r="O31" s="1">
        <v>70.4532715809884</v>
      </c>
      <c r="P31" s="1">
        <v>0</v>
      </c>
      <c r="Q31" s="1">
        <v>371.67527158096317</v>
      </c>
      <c r="R31" s="1">
        <v>0</v>
      </c>
      <c r="S31" s="1">
        <v>69.894271580988445</v>
      </c>
      <c r="T31" s="1">
        <v>0</v>
      </c>
      <c r="U31" s="1">
        <v>76.34127158098849</v>
      </c>
      <c r="V31" s="1">
        <v>0</v>
      </c>
      <c r="W31" s="1">
        <v>0</v>
      </c>
      <c r="X31" s="1">
        <v>0</v>
      </c>
      <c r="Y31" s="1">
        <v>0</v>
      </c>
      <c r="Z31" s="1">
        <v>0</v>
      </c>
      <c r="AA31" s="1">
        <v>0</v>
      </c>
      <c r="AB31" s="1">
        <v>0</v>
      </c>
      <c r="AC31" s="1">
        <v>0</v>
      </c>
      <c r="AD31" s="1">
        <v>104.01927158098469</v>
      </c>
      <c r="AE31" s="1">
        <v>24.670271580988409</v>
      </c>
      <c r="AF31" s="1">
        <v>0</v>
      </c>
      <c r="AG31" s="1">
        <v>95.181271580962573</v>
      </c>
      <c r="AH31" s="1">
        <v>0</v>
      </c>
      <c r="AI31" s="1">
        <v>0</v>
      </c>
      <c r="AJ31" s="1">
        <v>0</v>
      </c>
      <c r="AK31" s="1">
        <v>0</v>
      </c>
      <c r="AL31" s="1">
        <v>0</v>
      </c>
      <c r="AM31" s="1">
        <v>31.139015558127273</v>
      </c>
    </row>
    <row r="32" spans="1:39" x14ac:dyDescent="0.25">
      <c r="A32" s="21">
        <f ca="1">Exceedance!U32</f>
        <v>43678</v>
      </c>
      <c r="B32" s="273">
        <v>0</v>
      </c>
      <c r="C32" s="273">
        <v>0</v>
      </c>
      <c r="D32" s="273">
        <v>0</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row>
    <row r="33" spans="1:39" x14ac:dyDescent="0.25">
      <c r="A33" s="21">
        <f ca="1">Exceedance!U33</f>
        <v>43709</v>
      </c>
      <c r="B33" s="273">
        <v>0</v>
      </c>
      <c r="C33" s="273">
        <v>0</v>
      </c>
      <c r="D33" s="273">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row>
    <row r="34" spans="1:39" x14ac:dyDescent="0.25">
      <c r="A34" s="21">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row>
    <row r="35" spans="1:39" x14ac:dyDescent="0.25">
      <c r="A35" s="21">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row>
    <row r="36" spans="1:39" x14ac:dyDescent="0.25">
      <c r="A36" s="21">
        <f ca="1">Exceedance!U36</f>
        <v>43800</v>
      </c>
      <c r="B36" s="273">
        <v>0</v>
      </c>
      <c r="C36" s="273">
        <v>0</v>
      </c>
      <c r="D36" s="273">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row>
    <row r="37" spans="1:39" x14ac:dyDescent="0.25">
      <c r="A37" s="21">
        <f ca="1">Exceedance!U37</f>
        <v>43831</v>
      </c>
      <c r="B37" s="254">
        <v>0</v>
      </c>
      <c r="C37" s="254">
        <v>0</v>
      </c>
      <c r="D37" s="254">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row>
    <row r="38" spans="1:39" x14ac:dyDescent="0.25">
      <c r="A38" s="21">
        <f ca="1">Exceedance!U38</f>
        <v>43862</v>
      </c>
      <c r="B38" s="254">
        <v>0</v>
      </c>
      <c r="C38" s="254">
        <v>0</v>
      </c>
      <c r="D38" s="254">
        <v>0</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row>
    <row r="39" spans="1:39" x14ac:dyDescent="0.25">
      <c r="A39" s="21">
        <f ca="1">Exceedance!U39</f>
        <v>43891</v>
      </c>
      <c r="B39" s="254">
        <v>0</v>
      </c>
      <c r="C39" s="254">
        <v>0</v>
      </c>
      <c r="D39" s="254">
        <v>0</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row>
    <row r="40" spans="1:39" x14ac:dyDescent="0.25">
      <c r="A40" s="21">
        <f ca="1">Exceedance!U40</f>
        <v>43922</v>
      </c>
      <c r="B40" s="254">
        <v>0</v>
      </c>
      <c r="C40" s="254">
        <v>0</v>
      </c>
      <c r="D40" s="254">
        <v>0</v>
      </c>
      <c r="E40" s="1">
        <v>0</v>
      </c>
      <c r="F40" s="1">
        <v>0</v>
      </c>
      <c r="G40" s="1">
        <v>0</v>
      </c>
      <c r="H40" s="1">
        <v>0</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row>
    <row r="41" spans="1:39" x14ac:dyDescent="0.25">
      <c r="A41" s="21">
        <f ca="1">Exceedance!U41</f>
        <v>43952</v>
      </c>
      <c r="B41" s="254">
        <v>97.686641138115149</v>
      </c>
      <c r="C41" s="254">
        <v>97.686641138115149</v>
      </c>
      <c r="D41" s="254">
        <v>97.686641138115149</v>
      </c>
      <c r="E41" s="1">
        <v>414.95799581379407</v>
      </c>
      <c r="F41" s="1">
        <v>320.18204092665275</v>
      </c>
      <c r="G41" s="1">
        <v>220.92004092665255</v>
      </c>
      <c r="H41" s="1">
        <v>199.99304092665258</v>
      </c>
      <c r="I41" s="1">
        <v>0</v>
      </c>
      <c r="J41" s="1">
        <v>23.42547133986972</v>
      </c>
      <c r="K41" s="1">
        <v>0</v>
      </c>
      <c r="L41" s="1">
        <v>21.928682531952344</v>
      </c>
      <c r="M41" s="1">
        <v>38.939471339869741</v>
      </c>
      <c r="N41" s="1">
        <v>186.87004092665259</v>
      </c>
      <c r="O41" s="1">
        <v>59.100040926652589</v>
      </c>
      <c r="P41" s="1">
        <v>233.38742808818409</v>
      </c>
      <c r="Q41" s="1">
        <v>287.1817611768646</v>
      </c>
      <c r="R41" s="1">
        <v>270.58704092665261</v>
      </c>
      <c r="S41" s="1">
        <v>63.321653475178003</v>
      </c>
      <c r="T41" s="1">
        <v>83.872160844012214</v>
      </c>
      <c r="U41" s="1">
        <v>91.820040926652538</v>
      </c>
      <c r="V41" s="1">
        <v>75.66455487859632</v>
      </c>
      <c r="W41" s="1">
        <v>0</v>
      </c>
      <c r="X41" s="1">
        <v>0</v>
      </c>
      <c r="Y41" s="1">
        <v>58.360471340973973</v>
      </c>
      <c r="Z41" s="1">
        <v>106.91101317992309</v>
      </c>
      <c r="AA41" s="1">
        <v>72.470040926652601</v>
      </c>
      <c r="AB41" s="1">
        <v>111.40404092665251</v>
      </c>
      <c r="AC41" s="1">
        <v>231.60355456523862</v>
      </c>
      <c r="AD41" s="1">
        <v>164.22704092665259</v>
      </c>
      <c r="AE41" s="1">
        <v>0</v>
      </c>
      <c r="AF41" s="1">
        <v>217.80576117686456</v>
      </c>
      <c r="AG41" s="1">
        <v>0</v>
      </c>
      <c r="AH41" s="1">
        <v>0</v>
      </c>
      <c r="AI41" s="1">
        <v>57.577698574278273</v>
      </c>
      <c r="AJ41" s="1">
        <v>47.267410027095536</v>
      </c>
      <c r="AK41" s="1">
        <v>0</v>
      </c>
      <c r="AL41" s="1">
        <v>44.544129944974209</v>
      </c>
      <c r="AM41" s="1">
        <v>59.230457303887974</v>
      </c>
    </row>
    <row r="42" spans="1:39" x14ac:dyDescent="0.25">
      <c r="A42" s="21">
        <f ca="1">Exceedance!U42</f>
        <v>43983</v>
      </c>
      <c r="B42" s="254">
        <v>0</v>
      </c>
      <c r="C42" s="254">
        <v>0</v>
      </c>
      <c r="D42" s="254">
        <v>0</v>
      </c>
      <c r="E42" s="1">
        <v>499.92857743142559</v>
      </c>
      <c r="F42" s="1">
        <v>153.14957743495924</v>
      </c>
      <c r="G42" s="1">
        <v>139.7775774349592</v>
      </c>
      <c r="H42" s="1">
        <v>13.80663049306229</v>
      </c>
      <c r="I42" s="1">
        <v>0</v>
      </c>
      <c r="J42" s="1">
        <v>0</v>
      </c>
      <c r="K42" s="1">
        <v>0</v>
      </c>
      <c r="L42" s="1">
        <v>0</v>
      </c>
      <c r="M42" s="1">
        <v>0</v>
      </c>
      <c r="N42" s="1">
        <v>143.91457743495928</v>
      </c>
      <c r="O42" s="1">
        <v>0</v>
      </c>
      <c r="P42" s="1">
        <v>172.74118814306797</v>
      </c>
      <c r="Q42" s="1">
        <v>7.6551812366504057</v>
      </c>
      <c r="R42" s="1">
        <v>281.2515774349593</v>
      </c>
      <c r="S42" s="1">
        <v>0</v>
      </c>
      <c r="T42" s="1">
        <v>107.52557743142573</v>
      </c>
      <c r="U42" s="1">
        <v>0</v>
      </c>
      <c r="V42" s="1">
        <v>0</v>
      </c>
      <c r="W42" s="1">
        <v>0</v>
      </c>
      <c r="X42" s="1">
        <v>0</v>
      </c>
      <c r="Y42" s="1">
        <v>0</v>
      </c>
      <c r="Z42" s="1">
        <v>3.4596304895290539</v>
      </c>
      <c r="AA42" s="1">
        <v>0</v>
      </c>
      <c r="AB42" s="1">
        <v>0</v>
      </c>
      <c r="AC42" s="1">
        <v>277.29722764082385</v>
      </c>
      <c r="AD42" s="1">
        <v>0</v>
      </c>
      <c r="AE42" s="1">
        <v>0</v>
      </c>
      <c r="AF42" s="1">
        <v>46.25318803067114</v>
      </c>
      <c r="AG42" s="1">
        <v>0</v>
      </c>
      <c r="AH42" s="1">
        <v>0</v>
      </c>
      <c r="AI42" s="1">
        <v>0</v>
      </c>
      <c r="AJ42" s="1">
        <v>28.108443308610401</v>
      </c>
      <c r="AK42" s="1">
        <v>0</v>
      </c>
      <c r="AL42" s="1">
        <v>0</v>
      </c>
      <c r="AM42" s="1">
        <v>67.065615697077149</v>
      </c>
    </row>
    <row r="43" spans="1:39" x14ac:dyDescent="0.25">
      <c r="A43" s="21">
        <f ca="1">Exceedance!U43</f>
        <v>44013</v>
      </c>
      <c r="B43" s="254">
        <v>4.1362715809883888</v>
      </c>
      <c r="C43" s="254">
        <v>4.1362715810018429</v>
      </c>
      <c r="D43" s="254">
        <v>4.1362715809883888</v>
      </c>
      <c r="E43" s="1">
        <v>197.52127158098841</v>
      </c>
      <c r="F43" s="1">
        <v>17.392271580988435</v>
      </c>
      <c r="G43" s="1">
        <v>50.725271581001891</v>
      </c>
      <c r="H43" s="1">
        <v>0</v>
      </c>
      <c r="I43" s="1">
        <v>0</v>
      </c>
      <c r="J43" s="1">
        <v>0</v>
      </c>
      <c r="K43" s="1">
        <v>0</v>
      </c>
      <c r="L43" s="1">
        <v>0</v>
      </c>
      <c r="M43" s="1">
        <v>0</v>
      </c>
      <c r="N43" s="1">
        <v>62.748271580988437</v>
      </c>
      <c r="O43" s="1">
        <v>0</v>
      </c>
      <c r="P43" s="1">
        <v>358.52227158096429</v>
      </c>
      <c r="Q43" s="1">
        <v>0</v>
      </c>
      <c r="R43" s="1">
        <v>62.585271580988454</v>
      </c>
      <c r="S43" s="1">
        <v>0</v>
      </c>
      <c r="T43" s="1">
        <v>69.421271580988446</v>
      </c>
      <c r="U43" s="1">
        <v>0</v>
      </c>
      <c r="V43" s="1">
        <v>0</v>
      </c>
      <c r="W43" s="1">
        <v>0</v>
      </c>
      <c r="X43" s="1">
        <v>0</v>
      </c>
      <c r="Y43" s="1">
        <v>0</v>
      </c>
      <c r="Z43" s="1">
        <v>0</v>
      </c>
      <c r="AA43" s="1">
        <v>0</v>
      </c>
      <c r="AB43" s="1">
        <v>0</v>
      </c>
      <c r="AC43" s="1">
        <v>93.356271580986515</v>
      </c>
      <c r="AD43" s="1">
        <v>17.655271580988394</v>
      </c>
      <c r="AE43" s="1">
        <v>0</v>
      </c>
      <c r="AF43" s="1">
        <v>85.77627158096422</v>
      </c>
      <c r="AG43" s="1">
        <v>0</v>
      </c>
      <c r="AH43" s="1">
        <v>0</v>
      </c>
      <c r="AI43" s="1">
        <v>0</v>
      </c>
      <c r="AJ43" s="1">
        <v>0</v>
      </c>
      <c r="AK43" s="1">
        <v>0</v>
      </c>
      <c r="AL43" s="1">
        <v>0</v>
      </c>
      <c r="AM43" s="1">
        <v>102.01927158098368</v>
      </c>
    </row>
    <row r="44" spans="1:39" x14ac:dyDescent="0.25">
      <c r="A44" s="21">
        <f ca="1">Exceedance!U44</f>
        <v>44044</v>
      </c>
      <c r="B44" s="254">
        <v>0</v>
      </c>
      <c r="C44" s="254">
        <v>0</v>
      </c>
      <c r="D44" s="254">
        <v>0</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row>
    <row r="45" spans="1:39" x14ac:dyDescent="0.25">
      <c r="A45" s="21">
        <f ca="1">Exceedance!U45</f>
        <v>44075</v>
      </c>
      <c r="B45" s="254">
        <v>0</v>
      </c>
      <c r="C45" s="254">
        <v>0</v>
      </c>
      <c r="D45" s="254">
        <v>0</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row>
    <row r="46" spans="1:39" x14ac:dyDescent="0.25">
      <c r="A46" s="21">
        <f ca="1">Exceedance!U46</f>
        <v>44105</v>
      </c>
      <c r="B46" s="254">
        <v>0</v>
      </c>
      <c r="C46" s="254">
        <v>0</v>
      </c>
      <c r="D46" s="254">
        <v>0</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row>
    <row r="47" spans="1:39" x14ac:dyDescent="0.25">
      <c r="A47" s="21">
        <f ca="1">Exceedance!U47</f>
        <v>44136</v>
      </c>
      <c r="B47" s="254">
        <v>0</v>
      </c>
      <c r="C47" s="254">
        <v>0</v>
      </c>
      <c r="D47" s="254">
        <v>0</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row>
    <row r="48" spans="1:39" x14ac:dyDescent="0.25">
      <c r="A48" s="21">
        <f ca="1">Exceedance!U48</f>
        <v>44166</v>
      </c>
      <c r="B48" s="254">
        <v>0</v>
      </c>
      <c r="C48" s="254">
        <v>0</v>
      </c>
      <c r="D48" s="254">
        <v>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row>
    <row r="49" spans="1:39" x14ac:dyDescent="0.25">
      <c r="A49" s="21">
        <f ca="1">Exceedance!U49</f>
        <v>44197</v>
      </c>
      <c r="B49" s="254">
        <v>0</v>
      </c>
      <c r="C49" s="254">
        <v>0</v>
      </c>
      <c r="D49" s="254">
        <v>0</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row>
    <row r="50" spans="1:39" x14ac:dyDescent="0.25">
      <c r="A50" s="21">
        <f ca="1">Exceedance!U50</f>
        <v>44228</v>
      </c>
      <c r="B50" s="254">
        <v>0</v>
      </c>
      <c r="C50" s="254">
        <v>0</v>
      </c>
      <c r="D50" s="254">
        <v>0</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c r="AI50" s="1">
        <v>0</v>
      </c>
      <c r="AJ50" s="1">
        <v>0</v>
      </c>
      <c r="AK50" s="1">
        <v>0</v>
      </c>
      <c r="AL50" s="1">
        <v>0</v>
      </c>
      <c r="AM50" s="1">
        <v>0</v>
      </c>
    </row>
    <row r="51" spans="1:39" x14ac:dyDescent="0.25">
      <c r="A51" s="21">
        <f ca="1">Exceedance!U51</f>
        <v>44256</v>
      </c>
      <c r="B51" s="254">
        <v>0</v>
      </c>
      <c r="C51" s="254">
        <v>0</v>
      </c>
      <c r="D51" s="254">
        <v>0</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s="1">
        <v>0</v>
      </c>
      <c r="AG51" s="1">
        <v>0</v>
      </c>
      <c r="AH51" s="1">
        <v>0</v>
      </c>
      <c r="AI51" s="1">
        <v>0</v>
      </c>
      <c r="AJ51" s="1">
        <v>0</v>
      </c>
      <c r="AK51" s="1">
        <v>0</v>
      </c>
      <c r="AL51" s="1">
        <v>0</v>
      </c>
      <c r="AM51" s="1">
        <v>0</v>
      </c>
    </row>
    <row r="52" spans="1:39" x14ac:dyDescent="0.25">
      <c r="A52" s="21">
        <f ca="1">Exceedance!U52</f>
        <v>44287</v>
      </c>
      <c r="B52" s="254">
        <v>0</v>
      </c>
      <c r="C52" s="254">
        <v>0</v>
      </c>
      <c r="D52" s="254">
        <v>0</v>
      </c>
      <c r="E52" s="1">
        <v>0</v>
      </c>
      <c r="F52" s="1">
        <v>0</v>
      </c>
      <c r="G52" s="1">
        <v>0</v>
      </c>
      <c r="H52" s="1">
        <v>0</v>
      </c>
      <c r="I52" s="1">
        <v>0</v>
      </c>
      <c r="J52" s="1">
        <v>0</v>
      </c>
      <c r="K52" s="1">
        <v>0</v>
      </c>
      <c r="L52" s="1">
        <v>0</v>
      </c>
      <c r="M52" s="1">
        <v>0</v>
      </c>
      <c r="N52" s="1">
        <v>0</v>
      </c>
      <c r="O52" s="1">
        <v>0</v>
      </c>
      <c r="P52" s="1">
        <v>0</v>
      </c>
      <c r="Q52" s="1">
        <v>0</v>
      </c>
      <c r="R52" s="1">
        <v>0</v>
      </c>
      <c r="S52" s="1">
        <v>0</v>
      </c>
      <c r="T52" s="1">
        <v>0</v>
      </c>
      <c r="U52" s="1">
        <v>0</v>
      </c>
      <c r="V52" s="1">
        <v>0</v>
      </c>
      <c r="W52" s="1">
        <v>0</v>
      </c>
      <c r="X52" s="1">
        <v>0</v>
      </c>
      <c r="Y52" s="1">
        <v>0</v>
      </c>
      <c r="Z52" s="1">
        <v>0</v>
      </c>
      <c r="AA52" s="1">
        <v>0</v>
      </c>
      <c r="AB52" s="1">
        <v>0</v>
      </c>
      <c r="AC52" s="1">
        <v>0</v>
      </c>
      <c r="AD52" s="1">
        <v>0</v>
      </c>
      <c r="AE52" s="1">
        <v>0</v>
      </c>
      <c r="AF52" s="1">
        <v>0</v>
      </c>
      <c r="AG52" s="1">
        <v>0</v>
      </c>
      <c r="AH52" s="1">
        <v>0</v>
      </c>
      <c r="AI52" s="1">
        <v>0</v>
      </c>
      <c r="AJ52" s="1">
        <v>0</v>
      </c>
      <c r="AK52" s="1">
        <v>0</v>
      </c>
      <c r="AL52" s="1">
        <v>0</v>
      </c>
      <c r="AM52" s="1">
        <v>0</v>
      </c>
    </row>
    <row r="53" spans="1:39" x14ac:dyDescent="0.25">
      <c r="A53" s="21">
        <f ca="1">Exceedance!U53</f>
        <v>44317</v>
      </c>
      <c r="B53" s="254">
        <v>97.686641138115149</v>
      </c>
      <c r="C53" s="254">
        <v>97.68664113812676</v>
      </c>
      <c r="D53" s="254">
        <v>97.686641138115149</v>
      </c>
      <c r="E53" s="1">
        <v>317.75204092665251</v>
      </c>
      <c r="F53" s="1">
        <v>219.00604092665256</v>
      </c>
      <c r="G53" s="1">
        <v>203.13504092665255</v>
      </c>
      <c r="H53" s="1">
        <v>0</v>
      </c>
      <c r="I53" s="1">
        <v>22.746471339869789</v>
      </c>
      <c r="J53" s="1">
        <v>0</v>
      </c>
      <c r="K53" s="1">
        <v>20.751131382601621</v>
      </c>
      <c r="L53" s="1">
        <v>37.980471339869695</v>
      </c>
      <c r="M53" s="1">
        <v>183.83204092665264</v>
      </c>
      <c r="N53" s="1">
        <v>57.967040926652565</v>
      </c>
      <c r="O53" s="1">
        <v>231.63537821209025</v>
      </c>
      <c r="P53" s="1">
        <v>286.99076117686468</v>
      </c>
      <c r="Q53" s="1">
        <v>268.51804092665253</v>
      </c>
      <c r="R53" s="1">
        <v>61.884857288400013</v>
      </c>
      <c r="S53" s="1">
        <v>71.644716617654609</v>
      </c>
      <c r="T53" s="1">
        <v>90.659040926652537</v>
      </c>
      <c r="U53" s="1">
        <v>73.876740283557197</v>
      </c>
      <c r="V53" s="1">
        <v>0</v>
      </c>
      <c r="W53" s="1">
        <v>0</v>
      </c>
      <c r="X53" s="1">
        <v>0</v>
      </c>
      <c r="Y53" s="1">
        <v>104.62343013226608</v>
      </c>
      <c r="Z53" s="1">
        <v>69.79329712499981</v>
      </c>
      <c r="AA53" s="1">
        <v>109.88104092665262</v>
      </c>
      <c r="AB53" s="1">
        <v>231.74555456523848</v>
      </c>
      <c r="AC53" s="1">
        <v>162.78504092665258</v>
      </c>
      <c r="AD53" s="1">
        <v>0</v>
      </c>
      <c r="AE53" s="1">
        <v>231.81376117686455</v>
      </c>
      <c r="AF53" s="1">
        <v>0</v>
      </c>
      <c r="AG53" s="1">
        <v>0</v>
      </c>
      <c r="AH53" s="1">
        <v>56.692217183183615</v>
      </c>
      <c r="AI53" s="1">
        <v>46.425164294542625</v>
      </c>
      <c r="AJ53" s="1">
        <v>0</v>
      </c>
      <c r="AK53" s="1">
        <v>44.015484338350547</v>
      </c>
      <c r="AL53" s="1">
        <v>59.147939431358012</v>
      </c>
      <c r="AM53" s="1">
        <v>410.31859203322301</v>
      </c>
    </row>
    <row r="54" spans="1:39" x14ac:dyDescent="0.25">
      <c r="A54" s="21">
        <f ca="1">Exceedance!U54</f>
        <v>44348</v>
      </c>
      <c r="B54" s="254">
        <v>0</v>
      </c>
      <c r="C54" s="254">
        <v>0</v>
      </c>
      <c r="D54" s="254">
        <v>0</v>
      </c>
      <c r="E54" s="1">
        <v>151.82757743495918</v>
      </c>
      <c r="F54" s="1">
        <v>138.20157743495918</v>
      </c>
      <c r="G54" s="1">
        <v>12.832630493062224</v>
      </c>
      <c r="H54" s="1">
        <v>0</v>
      </c>
      <c r="I54" s="1">
        <v>0</v>
      </c>
      <c r="J54" s="1">
        <v>0</v>
      </c>
      <c r="K54" s="1">
        <v>0</v>
      </c>
      <c r="L54" s="1">
        <v>0</v>
      </c>
      <c r="M54" s="1">
        <v>141.54057743495915</v>
      </c>
      <c r="N54" s="1">
        <v>0</v>
      </c>
      <c r="O54" s="1">
        <v>146.02046063772914</v>
      </c>
      <c r="P54" s="1">
        <v>4.8395658617254336</v>
      </c>
      <c r="Q54" s="1">
        <v>279.49857743495926</v>
      </c>
      <c r="R54" s="1">
        <v>0</v>
      </c>
      <c r="S54" s="1">
        <v>106.30114701820843</v>
      </c>
      <c r="T54" s="1">
        <v>0</v>
      </c>
      <c r="U54" s="1">
        <v>0</v>
      </c>
      <c r="V54" s="1">
        <v>0</v>
      </c>
      <c r="W54" s="1">
        <v>0</v>
      </c>
      <c r="X54" s="1">
        <v>0</v>
      </c>
      <c r="Y54" s="1">
        <v>1.9086304895290824</v>
      </c>
      <c r="Z54" s="1">
        <v>0</v>
      </c>
      <c r="AA54" s="1">
        <v>0</v>
      </c>
      <c r="AB54" s="1">
        <v>272.5626417371987</v>
      </c>
      <c r="AC54" s="1">
        <v>0</v>
      </c>
      <c r="AD54" s="1">
        <v>0</v>
      </c>
      <c r="AE54" s="1">
        <v>18.596440384788497</v>
      </c>
      <c r="AF54" s="1">
        <v>0</v>
      </c>
      <c r="AG54" s="1">
        <v>0</v>
      </c>
      <c r="AH54" s="1">
        <v>0</v>
      </c>
      <c r="AI54" s="1">
        <v>20.959042686489614</v>
      </c>
      <c r="AJ54" s="1">
        <v>0</v>
      </c>
      <c r="AK54" s="1">
        <v>0</v>
      </c>
      <c r="AL54" s="1">
        <v>61.687120041876305</v>
      </c>
      <c r="AM54" s="1">
        <v>497.23057743141368</v>
      </c>
    </row>
    <row r="55" spans="1:39" x14ac:dyDescent="0.25">
      <c r="A55" s="21">
        <f ca="1">Exceedance!U55</f>
        <v>44378</v>
      </c>
      <c r="B55" s="254">
        <v>4.1362715810018429</v>
      </c>
      <c r="C55" s="254">
        <v>4.136271580988419</v>
      </c>
      <c r="D55" s="254">
        <v>4.1362715810018429</v>
      </c>
      <c r="E55" s="1">
        <v>16.630271580988442</v>
      </c>
      <c r="F55" s="1">
        <v>49.709271581001822</v>
      </c>
      <c r="G55" s="1">
        <v>0</v>
      </c>
      <c r="H55" s="1">
        <v>0</v>
      </c>
      <c r="I55" s="1">
        <v>0</v>
      </c>
      <c r="J55" s="1">
        <v>0</v>
      </c>
      <c r="K55" s="1">
        <v>0</v>
      </c>
      <c r="L55" s="1">
        <v>0</v>
      </c>
      <c r="M55" s="1">
        <v>61.528271580988438</v>
      </c>
      <c r="N55" s="1">
        <v>0</v>
      </c>
      <c r="O55" s="1">
        <v>371.43827158097668</v>
      </c>
      <c r="P55" s="1">
        <v>0</v>
      </c>
      <c r="Q55" s="1">
        <v>61.729271580988417</v>
      </c>
      <c r="R55" s="1">
        <v>0</v>
      </c>
      <c r="S55" s="1">
        <v>76.451271580988418</v>
      </c>
      <c r="T55" s="1">
        <v>0</v>
      </c>
      <c r="U55" s="1">
        <v>0</v>
      </c>
      <c r="V55" s="1">
        <v>0</v>
      </c>
      <c r="W55" s="1">
        <v>0</v>
      </c>
      <c r="X55" s="1">
        <v>0</v>
      </c>
      <c r="Y55" s="1">
        <v>0</v>
      </c>
      <c r="Z55" s="1">
        <v>0</v>
      </c>
      <c r="AA55" s="1">
        <v>0</v>
      </c>
      <c r="AB55" s="1">
        <v>92.384271580986422</v>
      </c>
      <c r="AC55" s="1">
        <v>16.856271580988388</v>
      </c>
      <c r="AD55" s="1">
        <v>0</v>
      </c>
      <c r="AE55" s="1">
        <v>94.554271580962308</v>
      </c>
      <c r="AF55" s="1">
        <v>0</v>
      </c>
      <c r="AG55" s="1">
        <v>0</v>
      </c>
      <c r="AH55" s="1">
        <v>0</v>
      </c>
      <c r="AI55" s="1">
        <v>0</v>
      </c>
      <c r="AJ55" s="1">
        <v>0</v>
      </c>
      <c r="AK55" s="1">
        <v>0</v>
      </c>
      <c r="AL55" s="1">
        <v>100.73227158098349</v>
      </c>
      <c r="AM55" s="1">
        <v>196.46527158100179</v>
      </c>
    </row>
    <row r="56" spans="1:39" x14ac:dyDescent="0.25">
      <c r="A56" s="21">
        <f ca="1">Exceedance!U56</f>
        <v>44409</v>
      </c>
      <c r="B56" s="254">
        <v>0</v>
      </c>
      <c r="C56" s="254">
        <v>0</v>
      </c>
      <c r="D56" s="254">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row>
    <row r="57" spans="1:39" x14ac:dyDescent="0.25">
      <c r="A57" s="21">
        <f ca="1">Exceedance!U57</f>
        <v>44440</v>
      </c>
      <c r="B57" s="254">
        <v>0</v>
      </c>
      <c r="C57" s="254">
        <v>0</v>
      </c>
      <c r="D57" s="254">
        <v>0</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row>
    <row r="58" spans="1:39" x14ac:dyDescent="0.25">
      <c r="A58" s="21">
        <f ca="1">Exceedance!U58</f>
        <v>44470</v>
      </c>
      <c r="B58" s="254">
        <v>0</v>
      </c>
      <c r="C58" s="254">
        <v>0</v>
      </c>
      <c r="D58" s="254">
        <v>0</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c r="AI58" s="1">
        <v>0</v>
      </c>
      <c r="AJ58" s="1">
        <v>0</v>
      </c>
      <c r="AK58" s="1">
        <v>0</v>
      </c>
      <c r="AL58" s="1">
        <v>0</v>
      </c>
      <c r="AM58" s="1">
        <v>0</v>
      </c>
    </row>
    <row r="59" spans="1:39" x14ac:dyDescent="0.25">
      <c r="A59" s="21">
        <f ca="1">Exceedance!U59</f>
        <v>44501</v>
      </c>
      <c r="B59" s="254">
        <v>0</v>
      </c>
      <c r="C59" s="254">
        <v>0</v>
      </c>
      <c r="D59" s="254">
        <v>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c r="AI59" s="1">
        <v>0</v>
      </c>
      <c r="AJ59" s="1">
        <v>0</v>
      </c>
      <c r="AK59" s="1">
        <v>0</v>
      </c>
      <c r="AL59" s="1">
        <v>0</v>
      </c>
      <c r="AM59" s="1">
        <v>0</v>
      </c>
    </row>
    <row r="60" spans="1:39" x14ac:dyDescent="0.25">
      <c r="A60" s="21">
        <f ca="1">Exceedance!U60</f>
        <v>44531</v>
      </c>
      <c r="B60" s="254">
        <v>0</v>
      </c>
      <c r="C60" s="254">
        <v>0</v>
      </c>
      <c r="D60" s="254">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c r="AI60" s="1">
        <v>0</v>
      </c>
      <c r="AJ60" s="1">
        <v>0</v>
      </c>
      <c r="AK60" s="1">
        <v>0</v>
      </c>
      <c r="AL60" s="1">
        <v>0</v>
      </c>
      <c r="AM60" s="1">
        <v>0</v>
      </c>
    </row>
    <row r="61" spans="1:39" x14ac:dyDescent="0.25">
      <c r="A61" s="21">
        <f ca="1">Exceedance!U61</f>
        <v>44562</v>
      </c>
      <c r="B61" s="254">
        <v>0</v>
      </c>
      <c r="C61" s="254">
        <v>0</v>
      </c>
      <c r="D61" s="254">
        <v>0</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c r="AI61" s="1">
        <v>0</v>
      </c>
      <c r="AJ61" s="1">
        <v>0</v>
      </c>
      <c r="AK61" s="1">
        <v>0</v>
      </c>
      <c r="AL61" s="1">
        <v>0</v>
      </c>
      <c r="AM61" s="1">
        <v>0</v>
      </c>
    </row>
    <row r="62" spans="1:39" x14ac:dyDescent="0.25">
      <c r="A62" s="21">
        <f ca="1">Exceedance!U62</f>
        <v>44593</v>
      </c>
      <c r="B62" s="254">
        <v>0</v>
      </c>
      <c r="C62" s="254">
        <v>0</v>
      </c>
      <c r="D62" s="254">
        <v>0</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c r="AI62" s="1">
        <v>0</v>
      </c>
      <c r="AJ62" s="1">
        <v>0</v>
      </c>
      <c r="AK62" s="1">
        <v>0</v>
      </c>
      <c r="AL62" s="1">
        <v>0</v>
      </c>
      <c r="AM62" s="1">
        <v>0</v>
      </c>
    </row>
    <row r="63" spans="1:39" x14ac:dyDescent="0.25">
      <c r="A63" s="21">
        <f ca="1">Exceedance!U63</f>
        <v>44621</v>
      </c>
      <c r="B63" s="254">
        <v>0</v>
      </c>
      <c r="C63" s="254">
        <v>0</v>
      </c>
      <c r="D63" s="254">
        <v>0</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s="1">
        <v>0</v>
      </c>
      <c r="AG63" s="1">
        <v>0</v>
      </c>
      <c r="AH63" s="1">
        <v>0</v>
      </c>
      <c r="AI63" s="1">
        <v>0</v>
      </c>
      <c r="AJ63" s="1">
        <v>0</v>
      </c>
      <c r="AK63" s="1">
        <v>0</v>
      </c>
      <c r="AL63" s="1">
        <v>0</v>
      </c>
      <c r="AM63" s="1">
        <v>0</v>
      </c>
    </row>
    <row r="64" spans="1:39" x14ac:dyDescent="0.25">
      <c r="A64" s="21" t="str">
        <f ca="1">Exceedance!U64</f>
        <v/>
      </c>
      <c r="B64" s="254">
        <v>0</v>
      </c>
      <c r="C64" s="254">
        <v>0</v>
      </c>
      <c r="D64" s="254">
        <v>0</v>
      </c>
      <c r="E64" s="1">
        <v>0</v>
      </c>
      <c r="F64" s="1">
        <v>0</v>
      </c>
      <c r="G64" s="1">
        <v>0</v>
      </c>
      <c r="H64" s="1">
        <v>0</v>
      </c>
      <c r="I64" s="1">
        <v>0</v>
      </c>
      <c r="J64" s="1">
        <v>0</v>
      </c>
      <c r="K64" s="1">
        <v>0</v>
      </c>
      <c r="L64" s="1">
        <v>0</v>
      </c>
      <c r="M64" s="1">
        <v>0</v>
      </c>
      <c r="N64" s="1">
        <v>0</v>
      </c>
      <c r="O64" s="1">
        <v>0</v>
      </c>
      <c r="P64" s="1">
        <v>0</v>
      </c>
      <c r="Q64" s="1">
        <v>0</v>
      </c>
      <c r="R64" s="1">
        <v>0</v>
      </c>
      <c r="S64" s="1">
        <v>0</v>
      </c>
      <c r="T64" s="1">
        <v>0</v>
      </c>
      <c r="U64" s="1">
        <v>0</v>
      </c>
      <c r="V64" s="1">
        <v>0</v>
      </c>
      <c r="W64" s="1">
        <v>0</v>
      </c>
      <c r="X64" s="1">
        <v>0</v>
      </c>
      <c r="Y64" s="1">
        <v>0</v>
      </c>
      <c r="Z64" s="1">
        <v>0</v>
      </c>
      <c r="AA64" s="1">
        <v>0</v>
      </c>
      <c r="AB64" s="1">
        <v>0</v>
      </c>
      <c r="AC64" s="1">
        <v>0</v>
      </c>
      <c r="AD64" s="1">
        <v>0</v>
      </c>
      <c r="AE64" s="1">
        <v>0</v>
      </c>
      <c r="AF64" s="1">
        <v>0</v>
      </c>
      <c r="AG64" s="1">
        <v>0</v>
      </c>
      <c r="AH64" s="1">
        <v>0</v>
      </c>
      <c r="AI64" s="1">
        <v>0</v>
      </c>
      <c r="AJ64" s="1">
        <v>0</v>
      </c>
      <c r="AK64" s="1">
        <v>0</v>
      </c>
      <c r="AL64" s="1">
        <v>0</v>
      </c>
      <c r="AM64" s="1">
        <v>0</v>
      </c>
    </row>
    <row r="65" spans="1:39" x14ac:dyDescent="0.25">
      <c r="A65" s="21" t="str">
        <f ca="1">Exceedance!U65</f>
        <v/>
      </c>
      <c r="B65" s="254">
        <v>97.68664113812676</v>
      </c>
      <c r="C65" s="254">
        <v>97.686641138115149</v>
      </c>
      <c r="D65" s="254">
        <v>97.68664113812676</v>
      </c>
      <c r="E65" s="1">
        <v>219.00604092665256</v>
      </c>
      <c r="F65" s="1">
        <v>203.13504092665255</v>
      </c>
      <c r="G65" s="1">
        <v>0</v>
      </c>
      <c r="H65" s="1">
        <v>22.746471339869789</v>
      </c>
      <c r="I65" s="1">
        <v>0</v>
      </c>
      <c r="J65" s="1">
        <v>20.751131382601621</v>
      </c>
      <c r="K65" s="1">
        <v>37.980471339869695</v>
      </c>
      <c r="L65" s="1">
        <v>183.83204092665264</v>
      </c>
      <c r="M65" s="1">
        <v>57.967040926652565</v>
      </c>
      <c r="N65" s="1">
        <v>231.63537821209025</v>
      </c>
      <c r="O65" s="1">
        <v>286.99076117686468</v>
      </c>
      <c r="P65" s="1">
        <v>268.51804092665253</v>
      </c>
      <c r="Q65" s="1">
        <v>61.884857288400013</v>
      </c>
      <c r="R65" s="1">
        <v>71.644716617654609</v>
      </c>
      <c r="S65" s="1">
        <v>90.659040926652537</v>
      </c>
      <c r="T65" s="1">
        <v>73.865748232386238</v>
      </c>
      <c r="U65" s="1">
        <v>0</v>
      </c>
      <c r="V65" s="1">
        <v>0</v>
      </c>
      <c r="W65" s="1">
        <v>0</v>
      </c>
      <c r="X65" s="1">
        <v>104.62343013227755</v>
      </c>
      <c r="Y65" s="1">
        <v>64.434471339869731</v>
      </c>
      <c r="Z65" s="1">
        <v>109.88104092665262</v>
      </c>
      <c r="AA65" s="1">
        <v>231.74555456523848</v>
      </c>
      <c r="AB65" s="1">
        <v>162.78504092665258</v>
      </c>
      <c r="AC65" s="1">
        <v>0</v>
      </c>
      <c r="AD65" s="1">
        <v>231.81376117686455</v>
      </c>
      <c r="AE65" s="1">
        <v>0</v>
      </c>
      <c r="AF65" s="1">
        <v>0</v>
      </c>
      <c r="AG65" s="1">
        <v>56.692217183183615</v>
      </c>
      <c r="AH65" s="1">
        <v>46.425164294542625</v>
      </c>
      <c r="AI65" s="1">
        <v>0</v>
      </c>
      <c r="AJ65" s="1">
        <v>44.015484338350547</v>
      </c>
      <c r="AK65" s="1">
        <v>59.147939431358012</v>
      </c>
      <c r="AL65" s="1">
        <v>410.3185920332117</v>
      </c>
      <c r="AM65" s="1">
        <v>410.31859203322301</v>
      </c>
    </row>
    <row r="66" spans="1:39" x14ac:dyDescent="0.25">
      <c r="A66" s="21" t="str">
        <f ca="1">Exceedance!U66</f>
        <v/>
      </c>
      <c r="B66" s="254">
        <v>0</v>
      </c>
      <c r="C66" s="254">
        <v>0</v>
      </c>
      <c r="D66" s="254">
        <v>0</v>
      </c>
      <c r="E66" s="1">
        <v>138.20157743495918</v>
      </c>
      <c r="F66" s="1">
        <v>12.832630493062224</v>
      </c>
      <c r="G66" s="1">
        <v>0</v>
      </c>
      <c r="H66" s="1">
        <v>0</v>
      </c>
      <c r="I66" s="1">
        <v>0</v>
      </c>
      <c r="J66" s="1">
        <v>0</v>
      </c>
      <c r="K66" s="1">
        <v>0</v>
      </c>
      <c r="L66" s="1">
        <v>141.54057743495915</v>
      </c>
      <c r="M66" s="1">
        <v>0</v>
      </c>
      <c r="N66" s="1">
        <v>146.02046063772914</v>
      </c>
      <c r="O66" s="1">
        <v>4.8395658617254336</v>
      </c>
      <c r="P66" s="1">
        <v>279.49857743495926</v>
      </c>
      <c r="Q66" s="1">
        <v>0</v>
      </c>
      <c r="R66" s="1">
        <v>106.30114701820843</v>
      </c>
      <c r="S66" s="1">
        <v>0</v>
      </c>
      <c r="T66" s="1">
        <v>0</v>
      </c>
      <c r="U66" s="1">
        <v>0</v>
      </c>
      <c r="V66" s="1">
        <v>0</v>
      </c>
      <c r="W66" s="1">
        <v>0</v>
      </c>
      <c r="X66" s="1">
        <v>1.9086304895291124</v>
      </c>
      <c r="Y66" s="1">
        <v>0</v>
      </c>
      <c r="Z66" s="1">
        <v>0</v>
      </c>
      <c r="AA66" s="1">
        <v>272.53966116160655</v>
      </c>
      <c r="AB66" s="1">
        <v>0</v>
      </c>
      <c r="AC66" s="1">
        <v>0</v>
      </c>
      <c r="AD66" s="1">
        <v>18.596440384788497</v>
      </c>
      <c r="AE66" s="1">
        <v>0</v>
      </c>
      <c r="AF66" s="1">
        <v>0</v>
      </c>
      <c r="AG66" s="1">
        <v>0</v>
      </c>
      <c r="AH66" s="1">
        <v>20.959042686489614</v>
      </c>
      <c r="AI66" s="1">
        <v>0</v>
      </c>
      <c r="AJ66" s="1">
        <v>0</v>
      </c>
      <c r="AK66" s="1">
        <v>61.687120041876305</v>
      </c>
      <c r="AL66" s="1">
        <v>497.2305774314255</v>
      </c>
      <c r="AM66" s="1">
        <v>497.2305774314255</v>
      </c>
    </row>
    <row r="67" spans="1:39" x14ac:dyDescent="0.25">
      <c r="A67" s="21" t="str">
        <f ca="1">Exceedance!U67</f>
        <v/>
      </c>
      <c r="B67" s="254">
        <v>4.136271580988419</v>
      </c>
      <c r="C67" s="254">
        <v>4.1362715809883888</v>
      </c>
      <c r="D67" s="254">
        <v>4.136271580988419</v>
      </c>
      <c r="E67" s="1">
        <v>49.709271580988364</v>
      </c>
      <c r="F67" s="1">
        <v>0</v>
      </c>
      <c r="G67" s="1">
        <v>0</v>
      </c>
      <c r="H67" s="1">
        <v>0</v>
      </c>
      <c r="I67" s="1">
        <v>0</v>
      </c>
      <c r="J67" s="1">
        <v>0</v>
      </c>
      <c r="K67" s="1">
        <v>0</v>
      </c>
      <c r="L67" s="1">
        <v>61.528271580988438</v>
      </c>
      <c r="M67" s="1">
        <v>0</v>
      </c>
      <c r="N67" s="1">
        <v>371.4382715809632</v>
      </c>
      <c r="O67" s="1">
        <v>0</v>
      </c>
      <c r="P67" s="1">
        <v>61.729271580988417</v>
      </c>
      <c r="Q67" s="1">
        <v>0</v>
      </c>
      <c r="R67" s="1">
        <v>76.451271581001876</v>
      </c>
      <c r="S67" s="1">
        <v>0</v>
      </c>
      <c r="T67" s="1">
        <v>0</v>
      </c>
      <c r="U67" s="1">
        <v>0</v>
      </c>
      <c r="V67" s="1">
        <v>0</v>
      </c>
      <c r="W67" s="1">
        <v>0</v>
      </c>
      <c r="X67" s="1">
        <v>0</v>
      </c>
      <c r="Y67" s="1">
        <v>0</v>
      </c>
      <c r="Z67" s="1">
        <v>0</v>
      </c>
      <c r="AA67" s="1">
        <v>92.384271580986422</v>
      </c>
      <c r="AB67" s="1">
        <v>16.856271580988356</v>
      </c>
      <c r="AC67" s="1">
        <v>0</v>
      </c>
      <c r="AD67" s="1">
        <v>94.554271580962308</v>
      </c>
      <c r="AE67" s="1">
        <v>0</v>
      </c>
      <c r="AF67" s="1">
        <v>0</v>
      </c>
      <c r="AG67" s="1">
        <v>0</v>
      </c>
      <c r="AH67" s="1">
        <v>0</v>
      </c>
      <c r="AI67" s="1">
        <v>0</v>
      </c>
      <c r="AJ67" s="1">
        <v>0</v>
      </c>
      <c r="AK67" s="1">
        <v>100.73227158098349</v>
      </c>
      <c r="AL67" s="1">
        <v>196.46527158098834</v>
      </c>
      <c r="AM67" s="1">
        <v>196.4652715809884</v>
      </c>
    </row>
    <row r="68" spans="1:39" x14ac:dyDescent="0.25">
      <c r="A68" s="21" t="str">
        <f ca="1">Exceedance!U68</f>
        <v/>
      </c>
      <c r="B68" s="254">
        <v>0</v>
      </c>
      <c r="C68" s="254">
        <v>0</v>
      </c>
      <c r="D68" s="254">
        <v>0</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c r="AI68" s="1">
        <v>0</v>
      </c>
      <c r="AJ68" s="1">
        <v>0</v>
      </c>
      <c r="AK68" s="1">
        <v>0</v>
      </c>
      <c r="AL68" s="1">
        <v>0</v>
      </c>
      <c r="AM68" s="1">
        <v>0</v>
      </c>
    </row>
    <row r="69" spans="1:39" x14ac:dyDescent="0.25">
      <c r="A69" s="21" t="str">
        <f ca="1">Exceedance!U69</f>
        <v/>
      </c>
      <c r="B69" s="254">
        <v>0</v>
      </c>
      <c r="C69" s="254">
        <v>0</v>
      </c>
      <c r="D69" s="254">
        <v>0</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s="1">
        <v>0</v>
      </c>
      <c r="AG69" s="1">
        <v>0</v>
      </c>
      <c r="AH69" s="1">
        <v>0</v>
      </c>
      <c r="AI69" s="1">
        <v>0</v>
      </c>
      <c r="AJ69" s="1">
        <v>0</v>
      </c>
      <c r="AK69" s="1">
        <v>0</v>
      </c>
      <c r="AL69" s="1">
        <v>0</v>
      </c>
      <c r="AM69" s="1">
        <v>0</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B1:AH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theme="9" tint="0.39997558519241921"/>
  </sheetPr>
  <dimension ref="A1:BD100"/>
  <sheetViews>
    <sheetView zoomScale="80" zoomScaleNormal="80" workbookViewId="0">
      <selection activeCell="B4" sqref="B4:AM69"/>
    </sheetView>
  </sheetViews>
  <sheetFormatPr defaultRowHeight="15" x14ac:dyDescent="0.25"/>
  <cols>
    <col min="1" max="1" width="8.85546875" style="104"/>
    <col min="2" max="4" width="9.140625" style="255"/>
  </cols>
  <sheetData>
    <row r="1" spans="1:56" s="104" customFormat="1" x14ac:dyDescent="0.25">
      <c r="A1" s="18"/>
      <c r="B1" s="259"/>
      <c r="C1" s="259"/>
      <c r="D1" s="259"/>
      <c r="E1" s="741" t="s">
        <v>150</v>
      </c>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16.682000000026154</v>
      </c>
      <c r="C4" s="273">
        <v>16.682000000026154</v>
      </c>
      <c r="D4" s="273">
        <v>16.682000000026154</v>
      </c>
      <c r="E4">
        <v>16.682000000026154</v>
      </c>
      <c r="F4">
        <v>16.682000000026154</v>
      </c>
      <c r="G4">
        <v>16.682000000026154</v>
      </c>
      <c r="H4">
        <v>16.682000000026154</v>
      </c>
      <c r="I4">
        <v>16.682000000026154</v>
      </c>
      <c r="J4">
        <v>16.682000000026154</v>
      </c>
      <c r="K4">
        <v>16.682000000026154</v>
      </c>
      <c r="L4">
        <v>16.682000000026154</v>
      </c>
      <c r="M4">
        <v>16.682000000026154</v>
      </c>
      <c r="N4">
        <v>16.682000000026154</v>
      </c>
      <c r="O4">
        <v>16.682000000026154</v>
      </c>
      <c r="P4">
        <v>16.682000000026154</v>
      </c>
      <c r="Q4">
        <v>16.682000000026154</v>
      </c>
      <c r="R4">
        <v>16.682000000026154</v>
      </c>
      <c r="S4">
        <v>16.682000000026154</v>
      </c>
      <c r="T4">
        <v>16.682000000026154</v>
      </c>
      <c r="U4">
        <v>16.682000000026154</v>
      </c>
      <c r="V4">
        <v>16.682000000026154</v>
      </c>
      <c r="W4">
        <v>16.682000000026154</v>
      </c>
      <c r="X4">
        <v>16.682000000026154</v>
      </c>
      <c r="Y4">
        <v>16.682000000026154</v>
      </c>
      <c r="Z4">
        <v>16.682000000026154</v>
      </c>
      <c r="AA4">
        <v>16.682000000026154</v>
      </c>
      <c r="AB4">
        <v>16.682000000026154</v>
      </c>
      <c r="AC4">
        <v>16.682000000026154</v>
      </c>
      <c r="AD4">
        <v>16.682000000026154</v>
      </c>
      <c r="AE4">
        <v>16.682000000026154</v>
      </c>
      <c r="AF4">
        <v>16.682000000026154</v>
      </c>
      <c r="AG4">
        <v>16.682000000026154</v>
      </c>
      <c r="AH4">
        <v>16.682000000026154</v>
      </c>
      <c r="AI4">
        <v>16.682000000026154</v>
      </c>
      <c r="AJ4">
        <v>16.682000000026154</v>
      </c>
      <c r="AK4">
        <v>16.682000000026154</v>
      </c>
      <c r="AL4">
        <v>16.682000000026154</v>
      </c>
      <c r="AM4">
        <v>16.682000000026154</v>
      </c>
    </row>
    <row r="5" spans="1:56" x14ac:dyDescent="0.25">
      <c r="A5" s="21">
        <f ca="1">Exceedance!U5</f>
        <v>42856</v>
      </c>
      <c r="B5" s="273">
        <v>16.682000000026154</v>
      </c>
      <c r="C5" s="273">
        <v>16.682000000026154</v>
      </c>
      <c r="D5" s="273">
        <v>16.682000000026154</v>
      </c>
      <c r="E5">
        <v>16.682000000026154</v>
      </c>
      <c r="F5">
        <v>16.682000000026154</v>
      </c>
      <c r="G5">
        <v>16.682000000026154</v>
      </c>
      <c r="H5">
        <v>16.682000000026154</v>
      </c>
      <c r="I5">
        <v>16.682000000026154</v>
      </c>
      <c r="J5">
        <v>16.682000000026154</v>
      </c>
      <c r="K5">
        <v>16.682000000026154</v>
      </c>
      <c r="L5">
        <v>16.682000000026154</v>
      </c>
      <c r="M5">
        <v>16.682000000026154</v>
      </c>
      <c r="N5">
        <v>16.682000000026154</v>
      </c>
      <c r="O5">
        <v>16.682000000026154</v>
      </c>
      <c r="P5">
        <v>16.682000000026154</v>
      </c>
      <c r="Q5">
        <v>16.682000000026154</v>
      </c>
      <c r="R5">
        <v>16.682000000026154</v>
      </c>
      <c r="S5">
        <v>16.682000000026154</v>
      </c>
      <c r="T5">
        <v>16.682000000026154</v>
      </c>
      <c r="U5">
        <v>16.682000000026154</v>
      </c>
      <c r="V5">
        <v>16.682000000026154</v>
      </c>
      <c r="W5">
        <v>16.682000000026154</v>
      </c>
      <c r="X5">
        <v>16.682000000026154</v>
      </c>
      <c r="Y5">
        <v>16.682000000026154</v>
      </c>
      <c r="Z5">
        <v>16.682000000026154</v>
      </c>
      <c r="AA5">
        <v>16.682000000026154</v>
      </c>
      <c r="AB5">
        <v>16.682000000026154</v>
      </c>
      <c r="AC5">
        <v>16.682000000026154</v>
      </c>
      <c r="AD5">
        <v>16.682000000026154</v>
      </c>
      <c r="AE5">
        <v>16.682000000026154</v>
      </c>
      <c r="AF5">
        <v>16.682000000026154</v>
      </c>
      <c r="AG5">
        <v>16.682000000026154</v>
      </c>
      <c r="AH5">
        <v>16.682000000026154</v>
      </c>
      <c r="AI5">
        <v>16.682000000026154</v>
      </c>
      <c r="AJ5">
        <v>16.682000000026154</v>
      </c>
      <c r="AK5">
        <v>16.682000000026154</v>
      </c>
      <c r="AL5">
        <v>16.682000000026154</v>
      </c>
      <c r="AM5">
        <v>16.682000000026154</v>
      </c>
    </row>
    <row r="6" spans="1:56" x14ac:dyDescent="0.25">
      <c r="A6" s="21">
        <f ca="1">Exceedance!U6</f>
        <v>42887</v>
      </c>
      <c r="B6" s="273">
        <v>16.682000000026154</v>
      </c>
      <c r="C6" s="273">
        <v>16.682000000026154</v>
      </c>
      <c r="D6" s="273">
        <v>16.682000000026154</v>
      </c>
      <c r="E6">
        <v>16.682000000026154</v>
      </c>
      <c r="F6">
        <v>16.682000000026154</v>
      </c>
      <c r="G6">
        <v>16.682000000026154</v>
      </c>
      <c r="H6">
        <v>16.682000000026154</v>
      </c>
      <c r="I6">
        <v>16.682000000026154</v>
      </c>
      <c r="J6">
        <v>16.682000000026154</v>
      </c>
      <c r="K6">
        <v>16.682000000026154</v>
      </c>
      <c r="L6">
        <v>16.682000000026154</v>
      </c>
      <c r="M6">
        <v>16.682000000026154</v>
      </c>
      <c r="N6">
        <v>16.682000000026154</v>
      </c>
      <c r="O6">
        <v>16.682000000026154</v>
      </c>
      <c r="P6">
        <v>16.682000000026154</v>
      </c>
      <c r="Q6">
        <v>16.682000000026154</v>
      </c>
      <c r="R6">
        <v>16.682000000026154</v>
      </c>
      <c r="S6">
        <v>16.682000000026154</v>
      </c>
      <c r="T6">
        <v>16.682000000026154</v>
      </c>
      <c r="U6">
        <v>16.682000000026154</v>
      </c>
      <c r="V6">
        <v>16.682000000026154</v>
      </c>
      <c r="W6">
        <v>16.682000000026154</v>
      </c>
      <c r="X6">
        <v>16.682000000026154</v>
      </c>
      <c r="Y6">
        <v>16.682000000026154</v>
      </c>
      <c r="Z6">
        <v>16.682000000026154</v>
      </c>
      <c r="AA6">
        <v>16.682000000026154</v>
      </c>
      <c r="AB6">
        <v>16.682000000026154</v>
      </c>
      <c r="AC6">
        <v>16.682000000026154</v>
      </c>
      <c r="AD6">
        <v>16.682000000026154</v>
      </c>
      <c r="AE6">
        <v>16.682000000026154</v>
      </c>
      <c r="AF6">
        <v>16.682000000026154</v>
      </c>
      <c r="AG6">
        <v>16.682000000026154</v>
      </c>
      <c r="AH6">
        <v>16.682000000026154</v>
      </c>
      <c r="AI6">
        <v>16.682000000026154</v>
      </c>
      <c r="AJ6">
        <v>16.682000000026154</v>
      </c>
      <c r="AK6">
        <v>16.682000000026154</v>
      </c>
      <c r="AL6">
        <v>16.682000000026154</v>
      </c>
      <c r="AM6">
        <v>16.682000000026154</v>
      </c>
    </row>
    <row r="7" spans="1:56" x14ac:dyDescent="0.25">
      <c r="A7" s="21">
        <f ca="1">Exceedance!U7</f>
        <v>42917</v>
      </c>
      <c r="B7" s="273">
        <v>16.682000000026154</v>
      </c>
      <c r="C7" s="273">
        <v>16.682000000026154</v>
      </c>
      <c r="D7" s="273">
        <v>16.682000000026154</v>
      </c>
      <c r="E7">
        <v>16.682000000026154</v>
      </c>
      <c r="F7">
        <v>16.682000000026154</v>
      </c>
      <c r="G7">
        <v>16.682000000026154</v>
      </c>
      <c r="H7">
        <v>16.682000000026154</v>
      </c>
      <c r="I7">
        <v>16.682000000026154</v>
      </c>
      <c r="J7">
        <v>16.682000000026154</v>
      </c>
      <c r="K7">
        <v>16.682000000026154</v>
      </c>
      <c r="L7">
        <v>16.682000000026154</v>
      </c>
      <c r="M7">
        <v>16.682000000026154</v>
      </c>
      <c r="N7">
        <v>16.682000000026154</v>
      </c>
      <c r="O7">
        <v>16.682000000026154</v>
      </c>
      <c r="P7">
        <v>16.682000000026154</v>
      </c>
      <c r="Q7">
        <v>16.682000000026154</v>
      </c>
      <c r="R7">
        <v>16.682000000026154</v>
      </c>
      <c r="S7">
        <v>16.682000000026154</v>
      </c>
      <c r="T7">
        <v>16.682000000026154</v>
      </c>
      <c r="U7">
        <v>16.682000000026154</v>
      </c>
      <c r="V7">
        <v>16.682000000026154</v>
      </c>
      <c r="W7">
        <v>16.682000000026154</v>
      </c>
      <c r="X7">
        <v>16.682000000026154</v>
      </c>
      <c r="Y7">
        <v>16.682000000026154</v>
      </c>
      <c r="Z7">
        <v>16.682000000026154</v>
      </c>
      <c r="AA7">
        <v>16.682000000026154</v>
      </c>
      <c r="AB7">
        <v>16.682000000026154</v>
      </c>
      <c r="AC7">
        <v>16.682000000026154</v>
      </c>
      <c r="AD7">
        <v>16.682000000026154</v>
      </c>
      <c r="AE7">
        <v>16.682000000026154</v>
      </c>
      <c r="AF7">
        <v>16.682000000026154</v>
      </c>
      <c r="AG7">
        <v>16.682000000026154</v>
      </c>
      <c r="AH7">
        <v>16.682000000026154</v>
      </c>
      <c r="AI7">
        <v>16.682000000026154</v>
      </c>
      <c r="AJ7">
        <v>16.682000000026154</v>
      </c>
      <c r="AK7">
        <v>16.682000000026154</v>
      </c>
      <c r="AL7">
        <v>16.682000000026154</v>
      </c>
      <c r="AM7">
        <v>16.682000000026154</v>
      </c>
    </row>
    <row r="8" spans="1:56" x14ac:dyDescent="0.25">
      <c r="A8" s="21">
        <f ca="1">Exceedance!U8</f>
        <v>42948</v>
      </c>
      <c r="B8" s="273">
        <v>16.682000000026154</v>
      </c>
      <c r="C8" s="273">
        <v>16.682000000026154</v>
      </c>
      <c r="D8" s="273">
        <v>16.682000000026154</v>
      </c>
      <c r="E8">
        <v>16.682000000026154</v>
      </c>
      <c r="F8">
        <v>16.682000000026154</v>
      </c>
      <c r="G8">
        <v>16.682000000026154</v>
      </c>
      <c r="H8">
        <v>16.682000000026154</v>
      </c>
      <c r="I8">
        <v>16.682000000026154</v>
      </c>
      <c r="J8">
        <v>16.682000000026154</v>
      </c>
      <c r="K8">
        <v>16.682000000026154</v>
      </c>
      <c r="L8">
        <v>16.682000000026154</v>
      </c>
      <c r="M8">
        <v>16.682000000026154</v>
      </c>
      <c r="N8">
        <v>16.682000000026154</v>
      </c>
      <c r="O8">
        <v>16.682000000026154</v>
      </c>
      <c r="P8">
        <v>16.682000000026154</v>
      </c>
      <c r="Q8">
        <v>16.682000000026154</v>
      </c>
      <c r="R8">
        <v>16.682000000026154</v>
      </c>
      <c r="S8">
        <v>16.682000000026154</v>
      </c>
      <c r="T8">
        <v>16.682000000026154</v>
      </c>
      <c r="U8">
        <v>16.682000000026154</v>
      </c>
      <c r="V8">
        <v>16.682000000026154</v>
      </c>
      <c r="W8">
        <v>16.682000000026154</v>
      </c>
      <c r="X8">
        <v>16.682000000026154</v>
      </c>
      <c r="Y8">
        <v>16.682000000026154</v>
      </c>
      <c r="Z8">
        <v>16.682000000026154</v>
      </c>
      <c r="AA8">
        <v>16.682000000026154</v>
      </c>
      <c r="AB8">
        <v>16.682000000026154</v>
      </c>
      <c r="AC8">
        <v>16.682000000026154</v>
      </c>
      <c r="AD8">
        <v>16.682000000026154</v>
      </c>
      <c r="AE8">
        <v>16.682000000026154</v>
      </c>
      <c r="AF8">
        <v>16.682000000026154</v>
      </c>
      <c r="AG8">
        <v>16.682000000026154</v>
      </c>
      <c r="AH8">
        <v>16.682000000026154</v>
      </c>
      <c r="AI8">
        <v>16.682000000026154</v>
      </c>
      <c r="AJ8">
        <v>16.682000000026154</v>
      </c>
      <c r="AK8">
        <v>16.682000000026154</v>
      </c>
      <c r="AL8">
        <v>16.682000000026154</v>
      </c>
      <c r="AM8">
        <v>16.682000000026154</v>
      </c>
    </row>
    <row r="9" spans="1:56" x14ac:dyDescent="0.25">
      <c r="A9" s="21">
        <f ca="1">Exceedance!U9</f>
        <v>42979</v>
      </c>
      <c r="B9" s="273">
        <v>16.682000000026154</v>
      </c>
      <c r="C9" s="273">
        <v>16.682000000026154</v>
      </c>
      <c r="D9" s="273">
        <v>16.682000000026154</v>
      </c>
      <c r="E9">
        <v>16.682000000026154</v>
      </c>
      <c r="F9">
        <v>16.682000000026154</v>
      </c>
      <c r="G9">
        <v>16.682000000026154</v>
      </c>
      <c r="H9">
        <v>16.682000000026154</v>
      </c>
      <c r="I9">
        <v>16.682000000026154</v>
      </c>
      <c r="J9">
        <v>16.682000000026154</v>
      </c>
      <c r="K9">
        <v>16.682000000026154</v>
      </c>
      <c r="L9">
        <v>16.682000000026154</v>
      </c>
      <c r="M9">
        <v>16.682000000026154</v>
      </c>
      <c r="N9">
        <v>16.682000000026154</v>
      </c>
      <c r="O9">
        <v>16.682000000026154</v>
      </c>
      <c r="P9">
        <v>16.682000000026154</v>
      </c>
      <c r="Q9">
        <v>16.682000000026154</v>
      </c>
      <c r="R9">
        <v>16.682000000026154</v>
      </c>
      <c r="S9">
        <v>16.682000000026154</v>
      </c>
      <c r="T9">
        <v>16.682000000026154</v>
      </c>
      <c r="U9">
        <v>16.682000000026154</v>
      </c>
      <c r="V9">
        <v>16.682000000026154</v>
      </c>
      <c r="W9">
        <v>16.682000000026154</v>
      </c>
      <c r="X9">
        <v>16.682000000026154</v>
      </c>
      <c r="Y9">
        <v>16.682000000026154</v>
      </c>
      <c r="Z9">
        <v>16.682000000026154</v>
      </c>
      <c r="AA9">
        <v>16.682000000026154</v>
      </c>
      <c r="AB9">
        <v>16.682000000026154</v>
      </c>
      <c r="AC9">
        <v>16.682000000026154</v>
      </c>
      <c r="AD9">
        <v>16.682000000026154</v>
      </c>
      <c r="AE9">
        <v>16.682000000026154</v>
      </c>
      <c r="AF9">
        <v>16.682000000026154</v>
      </c>
      <c r="AG9">
        <v>16.682000000026154</v>
      </c>
      <c r="AH9">
        <v>16.682000000026154</v>
      </c>
      <c r="AI9">
        <v>16.682000000026154</v>
      </c>
      <c r="AJ9">
        <v>16.682000000026154</v>
      </c>
      <c r="AK9">
        <v>16.682000000026154</v>
      </c>
      <c r="AL9">
        <v>16.682000000026154</v>
      </c>
      <c r="AM9">
        <v>16.682000000026154</v>
      </c>
    </row>
    <row r="10" spans="1:56" x14ac:dyDescent="0.25">
      <c r="A10" s="21">
        <f ca="1">Exceedance!U10</f>
        <v>43009</v>
      </c>
      <c r="B10" s="273">
        <v>16.682000000026154</v>
      </c>
      <c r="C10" s="273">
        <v>16.682000000026154</v>
      </c>
      <c r="D10" s="273">
        <v>16.682000000026154</v>
      </c>
      <c r="E10">
        <v>16.682000000026154</v>
      </c>
      <c r="F10">
        <v>16.682000000026154</v>
      </c>
      <c r="G10">
        <v>16.682000000026154</v>
      </c>
      <c r="H10">
        <v>16.682000000026154</v>
      </c>
      <c r="I10">
        <v>16.682000000026154</v>
      </c>
      <c r="J10">
        <v>16.682000000026154</v>
      </c>
      <c r="K10">
        <v>16.682000000026154</v>
      </c>
      <c r="L10">
        <v>16.682000000026154</v>
      </c>
      <c r="M10">
        <v>16.682000000026154</v>
      </c>
      <c r="N10">
        <v>16.682000000026154</v>
      </c>
      <c r="O10">
        <v>16.682000000026154</v>
      </c>
      <c r="P10">
        <v>16.682000000026154</v>
      </c>
      <c r="Q10">
        <v>16.682000000026154</v>
      </c>
      <c r="R10">
        <v>16.682000000026154</v>
      </c>
      <c r="S10">
        <v>16.682000000026154</v>
      </c>
      <c r="T10">
        <v>16.682000000026154</v>
      </c>
      <c r="U10">
        <v>16.682000000026154</v>
      </c>
      <c r="V10">
        <v>16.682000000026154</v>
      </c>
      <c r="W10">
        <v>16.682000000026154</v>
      </c>
      <c r="X10">
        <v>16.682000000026154</v>
      </c>
      <c r="Y10">
        <v>16.682000000026154</v>
      </c>
      <c r="Z10">
        <v>16.682000000026154</v>
      </c>
      <c r="AA10">
        <v>16.682000000026154</v>
      </c>
      <c r="AB10">
        <v>16.682000000026154</v>
      </c>
      <c r="AC10">
        <v>16.682000000026154</v>
      </c>
      <c r="AD10">
        <v>16.682000000026154</v>
      </c>
      <c r="AE10">
        <v>16.682000000026154</v>
      </c>
      <c r="AF10">
        <v>16.682000000026154</v>
      </c>
      <c r="AG10">
        <v>16.682000000026154</v>
      </c>
      <c r="AH10">
        <v>16.682000000026154</v>
      </c>
      <c r="AI10">
        <v>16.682000000026154</v>
      </c>
      <c r="AJ10">
        <v>16.682000000026154</v>
      </c>
      <c r="AK10">
        <v>16.682000000026154</v>
      </c>
      <c r="AL10">
        <v>16.682000000026154</v>
      </c>
      <c r="AM10">
        <v>16.682000000026154</v>
      </c>
    </row>
    <row r="11" spans="1:56" x14ac:dyDescent="0.25">
      <c r="A11" s="21">
        <f ca="1">Exceedance!U11</f>
        <v>43040</v>
      </c>
      <c r="B11" s="273">
        <v>16.682000000026154</v>
      </c>
      <c r="C11" s="273">
        <v>16.682000000026154</v>
      </c>
      <c r="D11" s="273">
        <v>16.682000000026154</v>
      </c>
      <c r="E11">
        <v>16.682000000026154</v>
      </c>
      <c r="F11">
        <v>16.682000000026154</v>
      </c>
      <c r="G11">
        <v>16.682000000026154</v>
      </c>
      <c r="H11">
        <v>16.682000000026154</v>
      </c>
      <c r="I11">
        <v>16.682000000026154</v>
      </c>
      <c r="J11">
        <v>16.682000000026154</v>
      </c>
      <c r="K11">
        <v>16.682000000026154</v>
      </c>
      <c r="L11">
        <v>16.682000000026154</v>
      </c>
      <c r="M11">
        <v>16.682000000026154</v>
      </c>
      <c r="N11">
        <v>16.682000000026154</v>
      </c>
      <c r="O11">
        <v>16.682000000026154</v>
      </c>
      <c r="P11">
        <v>16.682000000026154</v>
      </c>
      <c r="Q11">
        <v>16.682000000026154</v>
      </c>
      <c r="R11">
        <v>16.682000000026154</v>
      </c>
      <c r="S11">
        <v>16.682000000026154</v>
      </c>
      <c r="T11">
        <v>16.682000000026154</v>
      </c>
      <c r="U11">
        <v>16.682000000026154</v>
      </c>
      <c r="V11">
        <v>16.682000000026154</v>
      </c>
      <c r="W11">
        <v>16.682000000026154</v>
      </c>
      <c r="X11">
        <v>16.682000000026154</v>
      </c>
      <c r="Y11">
        <v>16.682000000026154</v>
      </c>
      <c r="Z11">
        <v>16.682000000026154</v>
      </c>
      <c r="AA11">
        <v>16.682000000026154</v>
      </c>
      <c r="AB11">
        <v>16.682000000026154</v>
      </c>
      <c r="AC11">
        <v>16.682000000026154</v>
      </c>
      <c r="AD11">
        <v>16.682000000026154</v>
      </c>
      <c r="AE11">
        <v>16.682000000026154</v>
      </c>
      <c r="AF11">
        <v>16.682000000026154</v>
      </c>
      <c r="AG11">
        <v>16.682000000026154</v>
      </c>
      <c r="AH11">
        <v>16.682000000026154</v>
      </c>
      <c r="AI11">
        <v>16.682000000026154</v>
      </c>
      <c r="AJ11">
        <v>16.682000000026154</v>
      </c>
      <c r="AK11">
        <v>16.682000000026154</v>
      </c>
      <c r="AL11">
        <v>16.682000000026154</v>
      </c>
      <c r="AM11">
        <v>16.682000000026154</v>
      </c>
    </row>
    <row r="12" spans="1:56" x14ac:dyDescent="0.25">
      <c r="A12" s="21">
        <f ca="1">Exceedance!U12</f>
        <v>43070</v>
      </c>
      <c r="B12" s="273">
        <v>16.682000000026154</v>
      </c>
      <c r="C12" s="273">
        <v>16.682000000026154</v>
      </c>
      <c r="D12" s="273">
        <v>16.682000000026154</v>
      </c>
      <c r="E12">
        <v>16.682000000026154</v>
      </c>
      <c r="F12">
        <v>16.682000000026154</v>
      </c>
      <c r="G12">
        <v>16.682000000026154</v>
      </c>
      <c r="H12">
        <v>16.682000000026154</v>
      </c>
      <c r="I12">
        <v>16.682000000026154</v>
      </c>
      <c r="J12">
        <v>16.682000000026154</v>
      </c>
      <c r="K12">
        <v>16.682000000026154</v>
      </c>
      <c r="L12">
        <v>16.682000000026154</v>
      </c>
      <c r="M12">
        <v>16.682000000026154</v>
      </c>
      <c r="N12">
        <v>16.682000000026154</v>
      </c>
      <c r="O12">
        <v>16.682000000026154</v>
      </c>
      <c r="P12">
        <v>16.682000000026154</v>
      </c>
      <c r="Q12">
        <v>16.682000000026154</v>
      </c>
      <c r="R12">
        <v>16.682000000026154</v>
      </c>
      <c r="S12">
        <v>16.682000000026154</v>
      </c>
      <c r="T12">
        <v>16.682000000026154</v>
      </c>
      <c r="U12">
        <v>16.682000000026154</v>
      </c>
      <c r="V12">
        <v>16.682000000026154</v>
      </c>
      <c r="W12">
        <v>16.682000000026154</v>
      </c>
      <c r="X12">
        <v>16.682000000026154</v>
      </c>
      <c r="Y12">
        <v>16.682000000026154</v>
      </c>
      <c r="Z12">
        <v>16.682000000026154</v>
      </c>
      <c r="AA12">
        <v>16.682000000026154</v>
      </c>
      <c r="AB12">
        <v>16.682000000026154</v>
      </c>
      <c r="AC12">
        <v>16.682000000026154</v>
      </c>
      <c r="AD12">
        <v>16.682000000026154</v>
      </c>
      <c r="AE12">
        <v>16.682000000026154</v>
      </c>
      <c r="AF12">
        <v>16.682000000026154</v>
      </c>
      <c r="AG12">
        <v>16.682000000026154</v>
      </c>
      <c r="AH12">
        <v>16.682000000026154</v>
      </c>
      <c r="AI12">
        <v>16.682000000026154</v>
      </c>
      <c r="AJ12">
        <v>16.682000000026154</v>
      </c>
      <c r="AK12">
        <v>16.682000000026154</v>
      </c>
      <c r="AL12">
        <v>16.682000000026154</v>
      </c>
      <c r="AM12">
        <v>16.682000000026154</v>
      </c>
    </row>
    <row r="13" spans="1:56" x14ac:dyDescent="0.25">
      <c r="A13" s="21">
        <f ca="1">Exceedance!U13</f>
        <v>43101</v>
      </c>
      <c r="B13" s="273">
        <v>16.682000000026154</v>
      </c>
      <c r="C13" s="273">
        <v>16.682000000026154</v>
      </c>
      <c r="D13" s="273">
        <v>16.682000000026154</v>
      </c>
      <c r="E13">
        <v>16.682000000026154</v>
      </c>
      <c r="F13">
        <v>16.682000000026154</v>
      </c>
      <c r="G13">
        <v>16.682000000026154</v>
      </c>
      <c r="H13">
        <v>16.682000000026154</v>
      </c>
      <c r="I13">
        <v>16.682000000026154</v>
      </c>
      <c r="J13">
        <v>16.682000000026154</v>
      </c>
      <c r="K13">
        <v>16.682000000026154</v>
      </c>
      <c r="L13">
        <v>16.682000000026154</v>
      </c>
      <c r="M13">
        <v>16.682000000026154</v>
      </c>
      <c r="N13">
        <v>16.682000000026154</v>
      </c>
      <c r="O13">
        <v>16.682000000026154</v>
      </c>
      <c r="P13">
        <v>16.682000000026154</v>
      </c>
      <c r="Q13">
        <v>16.682000000026154</v>
      </c>
      <c r="R13">
        <v>16.682000000026154</v>
      </c>
      <c r="S13">
        <v>16.682000000026154</v>
      </c>
      <c r="T13">
        <v>16.682000000026154</v>
      </c>
      <c r="U13">
        <v>16.682000000026154</v>
      </c>
      <c r="V13">
        <v>16.682000000026154</v>
      </c>
      <c r="W13">
        <v>16.682000000026154</v>
      </c>
      <c r="X13">
        <v>16.682000000026154</v>
      </c>
      <c r="Y13">
        <v>16.682000000026154</v>
      </c>
      <c r="Z13">
        <v>16.682000000026154</v>
      </c>
      <c r="AA13">
        <v>16.682000000026154</v>
      </c>
      <c r="AB13">
        <v>16.682000000026154</v>
      </c>
      <c r="AC13">
        <v>16.682000000026154</v>
      </c>
      <c r="AD13">
        <v>16.682000000026154</v>
      </c>
      <c r="AE13">
        <v>16.682000000026154</v>
      </c>
      <c r="AF13">
        <v>16.682000000026154</v>
      </c>
      <c r="AG13">
        <v>16.682000000026154</v>
      </c>
      <c r="AH13">
        <v>16.682000000026154</v>
      </c>
      <c r="AI13">
        <v>16.682000000026154</v>
      </c>
      <c r="AJ13">
        <v>16.682000000026154</v>
      </c>
      <c r="AK13">
        <v>16.682000000026154</v>
      </c>
      <c r="AL13">
        <v>16.682000000026154</v>
      </c>
      <c r="AM13">
        <v>16.682000000026154</v>
      </c>
    </row>
    <row r="14" spans="1:56" x14ac:dyDescent="0.25">
      <c r="A14" s="21">
        <f ca="1">Exceedance!U14</f>
        <v>43132</v>
      </c>
      <c r="B14" s="273">
        <v>16.682000000026154</v>
      </c>
      <c r="C14" s="273">
        <v>16.682000000026154</v>
      </c>
      <c r="D14" s="273">
        <v>16.682000000026154</v>
      </c>
      <c r="E14">
        <v>16.682000000026154</v>
      </c>
      <c r="F14">
        <v>16.682000000026154</v>
      </c>
      <c r="G14">
        <v>16.682000000026154</v>
      </c>
      <c r="H14">
        <v>16.682000000026154</v>
      </c>
      <c r="I14">
        <v>16.682000000026154</v>
      </c>
      <c r="J14">
        <v>16.682000000026154</v>
      </c>
      <c r="K14">
        <v>16.682000000026154</v>
      </c>
      <c r="L14">
        <v>16.682000000026154</v>
      </c>
      <c r="M14">
        <v>16.682000000026154</v>
      </c>
      <c r="N14">
        <v>16.682000000026154</v>
      </c>
      <c r="O14">
        <v>16.682000000026154</v>
      </c>
      <c r="P14">
        <v>16.682000000026154</v>
      </c>
      <c r="Q14">
        <v>16.682000000026154</v>
      </c>
      <c r="R14">
        <v>16.682000000026154</v>
      </c>
      <c r="S14">
        <v>16.682000000026154</v>
      </c>
      <c r="T14">
        <v>16.682000000026154</v>
      </c>
      <c r="U14">
        <v>16.682000000026154</v>
      </c>
      <c r="V14">
        <v>16.682000000026154</v>
      </c>
      <c r="W14">
        <v>16.682000000026154</v>
      </c>
      <c r="X14">
        <v>16.682000000026154</v>
      </c>
      <c r="Y14">
        <v>16.682000000026154</v>
      </c>
      <c r="Z14">
        <v>16.682000000026154</v>
      </c>
      <c r="AA14">
        <v>16.682000000026154</v>
      </c>
      <c r="AB14">
        <v>16.682000000026154</v>
      </c>
      <c r="AC14">
        <v>16.682000000026154</v>
      </c>
      <c r="AD14">
        <v>16.682000000026154</v>
      </c>
      <c r="AE14">
        <v>16.682000000026154</v>
      </c>
      <c r="AF14">
        <v>16.682000000026154</v>
      </c>
      <c r="AG14">
        <v>16.682000000026154</v>
      </c>
      <c r="AH14">
        <v>16.682000000026154</v>
      </c>
      <c r="AI14">
        <v>16.682000000026154</v>
      </c>
      <c r="AJ14">
        <v>16.682000000026154</v>
      </c>
      <c r="AK14">
        <v>16.682000000026154</v>
      </c>
      <c r="AL14">
        <v>16.682000000026154</v>
      </c>
      <c r="AM14">
        <v>16.682000000026154</v>
      </c>
    </row>
    <row r="15" spans="1:56" x14ac:dyDescent="0.25">
      <c r="A15" s="21">
        <f ca="1">Exceedance!U15</f>
        <v>43160</v>
      </c>
      <c r="B15" s="273">
        <v>16.682000000026154</v>
      </c>
      <c r="C15" s="273">
        <v>16.682000000026154</v>
      </c>
      <c r="D15" s="273">
        <v>16.682000000026154</v>
      </c>
      <c r="E15">
        <v>16.682000000026154</v>
      </c>
      <c r="F15">
        <v>16.682000000026154</v>
      </c>
      <c r="G15">
        <v>16.682000000026154</v>
      </c>
      <c r="H15">
        <v>16.682000000026154</v>
      </c>
      <c r="I15">
        <v>16.682000000026154</v>
      </c>
      <c r="J15">
        <v>16.682000000026154</v>
      </c>
      <c r="K15">
        <v>16.682000000026154</v>
      </c>
      <c r="L15">
        <v>16.682000000026154</v>
      </c>
      <c r="M15">
        <v>16.682000000026154</v>
      </c>
      <c r="N15">
        <v>16.682000000026154</v>
      </c>
      <c r="O15">
        <v>16.682000000026154</v>
      </c>
      <c r="P15">
        <v>16.682000000026154</v>
      </c>
      <c r="Q15">
        <v>16.682000000026154</v>
      </c>
      <c r="R15">
        <v>16.682000000026154</v>
      </c>
      <c r="S15">
        <v>16.682000000026154</v>
      </c>
      <c r="T15">
        <v>16.682000000026154</v>
      </c>
      <c r="U15">
        <v>16.682000000026154</v>
      </c>
      <c r="V15">
        <v>16.682000000026154</v>
      </c>
      <c r="W15">
        <v>16.682000000026154</v>
      </c>
      <c r="X15">
        <v>16.682000000026154</v>
      </c>
      <c r="Y15">
        <v>16.682000000026154</v>
      </c>
      <c r="Z15">
        <v>16.682000000026154</v>
      </c>
      <c r="AA15">
        <v>16.682000000026154</v>
      </c>
      <c r="AB15">
        <v>16.682000000026154</v>
      </c>
      <c r="AC15">
        <v>16.682000000026154</v>
      </c>
      <c r="AD15">
        <v>16.682000000026154</v>
      </c>
      <c r="AE15">
        <v>16.682000000026154</v>
      </c>
      <c r="AF15">
        <v>16.682000000026154</v>
      </c>
      <c r="AG15">
        <v>16.682000000026154</v>
      </c>
      <c r="AH15">
        <v>16.682000000026154</v>
      </c>
      <c r="AI15">
        <v>16.682000000026154</v>
      </c>
      <c r="AJ15">
        <v>16.682000000026154</v>
      </c>
      <c r="AK15">
        <v>16.682000000026154</v>
      </c>
      <c r="AL15">
        <v>16.682000000026154</v>
      </c>
      <c r="AM15">
        <v>16.682000000026154</v>
      </c>
    </row>
    <row r="16" spans="1:56" x14ac:dyDescent="0.25">
      <c r="A16" s="21">
        <f ca="1">Exceedance!U16</f>
        <v>43191</v>
      </c>
      <c r="B16" s="273">
        <v>16.682000000026154</v>
      </c>
      <c r="C16" s="273">
        <v>16.682000000026154</v>
      </c>
      <c r="D16" s="273">
        <v>16.682000000026154</v>
      </c>
      <c r="E16">
        <v>16.682000000026154</v>
      </c>
      <c r="F16">
        <v>16.682000000026154</v>
      </c>
      <c r="G16">
        <v>16.682000000026154</v>
      </c>
      <c r="H16">
        <v>16.682000000026154</v>
      </c>
      <c r="I16">
        <v>16.682000000026154</v>
      </c>
      <c r="J16">
        <v>16.682000000026154</v>
      </c>
      <c r="K16">
        <v>16.682000000026154</v>
      </c>
      <c r="L16">
        <v>16.682000000026154</v>
      </c>
      <c r="M16">
        <v>16.682000000026154</v>
      </c>
      <c r="N16">
        <v>16.682000000026154</v>
      </c>
      <c r="O16">
        <v>16.682000000026154</v>
      </c>
      <c r="P16">
        <v>16.682000000026154</v>
      </c>
      <c r="Q16">
        <v>16.682000000026154</v>
      </c>
      <c r="R16">
        <v>16.682000000026154</v>
      </c>
      <c r="S16">
        <v>16.682000000026154</v>
      </c>
      <c r="T16">
        <v>16.682000000026154</v>
      </c>
      <c r="U16">
        <v>16.682000000026154</v>
      </c>
      <c r="V16">
        <v>16.682000000026154</v>
      </c>
      <c r="W16">
        <v>16.682000000026154</v>
      </c>
      <c r="X16">
        <v>16.682000000026154</v>
      </c>
      <c r="Y16">
        <v>16.682000000026154</v>
      </c>
      <c r="Z16">
        <v>16.682000000026154</v>
      </c>
      <c r="AA16">
        <v>16.682000000026154</v>
      </c>
      <c r="AB16">
        <v>16.682000000026154</v>
      </c>
      <c r="AC16">
        <v>16.682000000026154</v>
      </c>
      <c r="AD16">
        <v>16.682000000026154</v>
      </c>
      <c r="AE16">
        <v>16.682000000026154</v>
      </c>
      <c r="AF16">
        <v>16.682000000026154</v>
      </c>
      <c r="AG16">
        <v>16.682000000026154</v>
      </c>
      <c r="AH16">
        <v>16.682000000026154</v>
      </c>
      <c r="AI16">
        <v>16.682000000026154</v>
      </c>
      <c r="AJ16">
        <v>16.682000000026154</v>
      </c>
      <c r="AK16">
        <v>16.682000000026154</v>
      </c>
      <c r="AL16">
        <v>16.682000000026154</v>
      </c>
      <c r="AM16">
        <v>16.682000000026154</v>
      </c>
    </row>
    <row r="17" spans="1:39" x14ac:dyDescent="0.25">
      <c r="A17" s="21">
        <f ca="1">Exceedance!U17</f>
        <v>43221</v>
      </c>
      <c r="B17" s="273">
        <v>16.682000000026154</v>
      </c>
      <c r="C17" s="273">
        <v>16.682000000026154</v>
      </c>
      <c r="D17" s="273">
        <v>16.682000000026154</v>
      </c>
      <c r="E17">
        <v>16.682000000026154</v>
      </c>
      <c r="F17">
        <v>16.682000000026154</v>
      </c>
      <c r="G17">
        <v>16.682000000026154</v>
      </c>
      <c r="H17">
        <v>16.682000000026154</v>
      </c>
      <c r="I17">
        <v>16.682000000026154</v>
      </c>
      <c r="J17">
        <v>16.682000000026154</v>
      </c>
      <c r="K17">
        <v>16.682000000026154</v>
      </c>
      <c r="L17">
        <v>16.682000000026154</v>
      </c>
      <c r="M17">
        <v>16.682000000026154</v>
      </c>
      <c r="N17">
        <v>16.682000000026154</v>
      </c>
      <c r="O17">
        <v>16.682000000026154</v>
      </c>
      <c r="P17">
        <v>16.682000000026154</v>
      </c>
      <c r="Q17">
        <v>16.682000000026154</v>
      </c>
      <c r="R17">
        <v>16.682000000026154</v>
      </c>
      <c r="S17">
        <v>16.682000000026154</v>
      </c>
      <c r="T17">
        <v>16.682000000026154</v>
      </c>
      <c r="U17">
        <v>16.682000000026154</v>
      </c>
      <c r="V17">
        <v>16.682000000026154</v>
      </c>
      <c r="W17">
        <v>16.682000000026154</v>
      </c>
      <c r="X17">
        <v>16.682000000026154</v>
      </c>
      <c r="Y17">
        <v>16.682000000026154</v>
      </c>
      <c r="Z17">
        <v>16.682000000026154</v>
      </c>
      <c r="AA17">
        <v>16.682000000026154</v>
      </c>
      <c r="AB17">
        <v>16.682000000026154</v>
      </c>
      <c r="AC17">
        <v>16.682000000026154</v>
      </c>
      <c r="AD17">
        <v>16.682000000026154</v>
      </c>
      <c r="AE17">
        <v>16.682000000026154</v>
      </c>
      <c r="AF17">
        <v>16.682000000026154</v>
      </c>
      <c r="AG17">
        <v>16.682000000026154</v>
      </c>
      <c r="AH17">
        <v>16.682000000026154</v>
      </c>
      <c r="AI17">
        <v>16.682000000026154</v>
      </c>
      <c r="AJ17">
        <v>16.682000000026154</v>
      </c>
      <c r="AK17">
        <v>16.682000000026154</v>
      </c>
      <c r="AL17">
        <v>16.682000000026154</v>
      </c>
      <c r="AM17">
        <v>16.682000000026154</v>
      </c>
    </row>
    <row r="18" spans="1:39" x14ac:dyDescent="0.25">
      <c r="A18" s="21">
        <f ca="1">Exceedance!U18</f>
        <v>43252</v>
      </c>
      <c r="B18" s="273">
        <v>16.682000000026154</v>
      </c>
      <c r="C18" s="273">
        <v>16.682000000026154</v>
      </c>
      <c r="D18" s="273">
        <v>16.682000000026154</v>
      </c>
      <c r="E18">
        <v>16.682000000026154</v>
      </c>
      <c r="F18">
        <v>16.682000000026154</v>
      </c>
      <c r="G18">
        <v>16.682000000026154</v>
      </c>
      <c r="H18">
        <v>16.682000000026154</v>
      </c>
      <c r="I18">
        <v>16.682000000026154</v>
      </c>
      <c r="J18">
        <v>16.682000000026154</v>
      </c>
      <c r="K18">
        <v>16.682000000026154</v>
      </c>
      <c r="L18">
        <v>16.682000000026154</v>
      </c>
      <c r="M18">
        <v>16.682000000026154</v>
      </c>
      <c r="N18">
        <v>16.682000000026154</v>
      </c>
      <c r="O18">
        <v>16.682000000026154</v>
      </c>
      <c r="P18">
        <v>16.682000000026154</v>
      </c>
      <c r="Q18">
        <v>16.682000000026154</v>
      </c>
      <c r="R18">
        <v>16.682000000026154</v>
      </c>
      <c r="S18">
        <v>16.682000000026154</v>
      </c>
      <c r="T18">
        <v>16.682000000026154</v>
      </c>
      <c r="U18">
        <v>16.682000000026154</v>
      </c>
      <c r="V18">
        <v>16.682000000026154</v>
      </c>
      <c r="W18">
        <v>16.682000000026154</v>
      </c>
      <c r="X18">
        <v>16.682000000026154</v>
      </c>
      <c r="Y18">
        <v>16.682000000026154</v>
      </c>
      <c r="Z18">
        <v>16.682000000026154</v>
      </c>
      <c r="AA18">
        <v>16.682000000026154</v>
      </c>
      <c r="AB18">
        <v>16.682000000026154</v>
      </c>
      <c r="AC18">
        <v>16.682000000026154</v>
      </c>
      <c r="AD18">
        <v>16.682000000026154</v>
      </c>
      <c r="AE18">
        <v>16.682000000026154</v>
      </c>
      <c r="AF18">
        <v>16.682000000026154</v>
      </c>
      <c r="AG18">
        <v>16.682000000026154</v>
      </c>
      <c r="AH18">
        <v>16.682000000026154</v>
      </c>
      <c r="AI18">
        <v>16.682000000026154</v>
      </c>
      <c r="AJ18">
        <v>16.682000000026154</v>
      </c>
      <c r="AK18">
        <v>16.682000000026154</v>
      </c>
      <c r="AL18">
        <v>16.682000000026154</v>
      </c>
      <c r="AM18">
        <v>16.682000000026154</v>
      </c>
    </row>
    <row r="19" spans="1:39" x14ac:dyDescent="0.25">
      <c r="A19" s="21">
        <f ca="1">Exceedance!U19</f>
        <v>43282</v>
      </c>
      <c r="B19" s="273">
        <v>16.682000000026154</v>
      </c>
      <c r="C19" s="273">
        <v>16.682000000026154</v>
      </c>
      <c r="D19" s="273">
        <v>16.682000000026154</v>
      </c>
      <c r="E19">
        <v>16.682000000026154</v>
      </c>
      <c r="F19">
        <v>16.682000000026154</v>
      </c>
      <c r="G19">
        <v>16.682000000026154</v>
      </c>
      <c r="H19">
        <v>16.682000000026154</v>
      </c>
      <c r="I19">
        <v>16.682000000026154</v>
      </c>
      <c r="J19">
        <v>16.682000000026154</v>
      </c>
      <c r="K19">
        <v>16.682000000026154</v>
      </c>
      <c r="L19">
        <v>16.682000000026154</v>
      </c>
      <c r="M19">
        <v>16.682000000026154</v>
      </c>
      <c r="N19">
        <v>16.682000000026154</v>
      </c>
      <c r="O19">
        <v>16.682000000026154</v>
      </c>
      <c r="P19">
        <v>16.682000000026154</v>
      </c>
      <c r="Q19">
        <v>16.682000000026154</v>
      </c>
      <c r="R19">
        <v>16.682000000026154</v>
      </c>
      <c r="S19">
        <v>16.682000000026154</v>
      </c>
      <c r="T19">
        <v>16.682000000026154</v>
      </c>
      <c r="U19">
        <v>16.682000000026154</v>
      </c>
      <c r="V19">
        <v>16.682000000026154</v>
      </c>
      <c r="W19">
        <v>16.682000000026154</v>
      </c>
      <c r="X19">
        <v>16.682000000026154</v>
      </c>
      <c r="Y19">
        <v>16.682000000026154</v>
      </c>
      <c r="Z19">
        <v>16.682000000026154</v>
      </c>
      <c r="AA19">
        <v>16.682000000026154</v>
      </c>
      <c r="AB19">
        <v>16.682000000026154</v>
      </c>
      <c r="AC19">
        <v>16.682000000026154</v>
      </c>
      <c r="AD19">
        <v>16.682000000026154</v>
      </c>
      <c r="AE19">
        <v>16.682000000026154</v>
      </c>
      <c r="AF19">
        <v>16.682000000026154</v>
      </c>
      <c r="AG19">
        <v>16.682000000026154</v>
      </c>
      <c r="AH19">
        <v>16.682000000026154</v>
      </c>
      <c r="AI19">
        <v>16.682000000026154</v>
      </c>
      <c r="AJ19">
        <v>16.682000000026154</v>
      </c>
      <c r="AK19">
        <v>16.682000000026154</v>
      </c>
      <c r="AL19">
        <v>16.682000000026154</v>
      </c>
      <c r="AM19">
        <v>16.682000000026154</v>
      </c>
    </row>
    <row r="20" spans="1:39" x14ac:dyDescent="0.25">
      <c r="A20" s="21">
        <f ca="1">Exceedance!U20</f>
        <v>43313</v>
      </c>
      <c r="B20" s="273">
        <v>16.682000000026154</v>
      </c>
      <c r="C20" s="273">
        <v>16.682000000026154</v>
      </c>
      <c r="D20" s="273">
        <v>16.682000000026154</v>
      </c>
      <c r="E20">
        <v>16.682000000026154</v>
      </c>
      <c r="F20">
        <v>16.682000000026154</v>
      </c>
      <c r="G20">
        <v>16.682000000026154</v>
      </c>
      <c r="H20">
        <v>16.682000000026154</v>
      </c>
      <c r="I20">
        <v>16.682000000026154</v>
      </c>
      <c r="J20">
        <v>16.682000000026154</v>
      </c>
      <c r="K20">
        <v>16.682000000026154</v>
      </c>
      <c r="L20">
        <v>16.682000000026154</v>
      </c>
      <c r="M20">
        <v>16.682000000026154</v>
      </c>
      <c r="N20">
        <v>16.682000000026154</v>
      </c>
      <c r="O20">
        <v>16.682000000026154</v>
      </c>
      <c r="P20">
        <v>16.682000000026154</v>
      </c>
      <c r="Q20">
        <v>16.682000000026154</v>
      </c>
      <c r="R20">
        <v>16.682000000026154</v>
      </c>
      <c r="S20">
        <v>16.682000000026154</v>
      </c>
      <c r="T20">
        <v>16.682000000026154</v>
      </c>
      <c r="U20">
        <v>16.682000000026154</v>
      </c>
      <c r="V20">
        <v>16.682000000026154</v>
      </c>
      <c r="W20">
        <v>16.682000000026154</v>
      </c>
      <c r="X20">
        <v>16.682000000026154</v>
      </c>
      <c r="Y20">
        <v>16.682000000026154</v>
      </c>
      <c r="Z20">
        <v>16.682000000026154</v>
      </c>
      <c r="AA20">
        <v>16.682000000026154</v>
      </c>
      <c r="AB20">
        <v>16.682000000026154</v>
      </c>
      <c r="AC20">
        <v>16.682000000026154</v>
      </c>
      <c r="AD20">
        <v>16.682000000026154</v>
      </c>
      <c r="AE20">
        <v>16.682000000026154</v>
      </c>
      <c r="AF20">
        <v>16.682000000026154</v>
      </c>
      <c r="AG20">
        <v>16.682000000026154</v>
      </c>
      <c r="AH20">
        <v>16.682000000026154</v>
      </c>
      <c r="AI20">
        <v>16.682000000026154</v>
      </c>
      <c r="AJ20">
        <v>16.682000000026154</v>
      </c>
      <c r="AK20">
        <v>16.682000000026154</v>
      </c>
      <c r="AL20">
        <v>16.682000000026154</v>
      </c>
      <c r="AM20">
        <v>16.682000000026154</v>
      </c>
    </row>
    <row r="21" spans="1:39" x14ac:dyDescent="0.25">
      <c r="A21" s="21">
        <f ca="1">Exceedance!U21</f>
        <v>43344</v>
      </c>
      <c r="B21" s="273">
        <v>16.682000000026154</v>
      </c>
      <c r="C21" s="273">
        <v>16.682000000026154</v>
      </c>
      <c r="D21" s="273">
        <v>16.682000000026154</v>
      </c>
      <c r="E21">
        <v>16.682000000026154</v>
      </c>
      <c r="F21">
        <v>16.682000000026154</v>
      </c>
      <c r="G21">
        <v>16.682000000026154</v>
      </c>
      <c r="H21">
        <v>16.682000000026154</v>
      </c>
      <c r="I21">
        <v>16.682000000026154</v>
      </c>
      <c r="J21">
        <v>16.682000000026154</v>
      </c>
      <c r="K21">
        <v>16.682000000026154</v>
      </c>
      <c r="L21">
        <v>16.682000000026154</v>
      </c>
      <c r="M21">
        <v>16.682000000026154</v>
      </c>
      <c r="N21">
        <v>16.682000000026154</v>
      </c>
      <c r="O21">
        <v>16.682000000026154</v>
      </c>
      <c r="P21">
        <v>16.682000000026154</v>
      </c>
      <c r="Q21">
        <v>16.682000000026154</v>
      </c>
      <c r="R21">
        <v>16.682000000026154</v>
      </c>
      <c r="S21">
        <v>16.682000000026154</v>
      </c>
      <c r="T21">
        <v>16.682000000026154</v>
      </c>
      <c r="U21">
        <v>16.682000000026154</v>
      </c>
      <c r="V21">
        <v>16.682000000026154</v>
      </c>
      <c r="W21">
        <v>16.682000000026154</v>
      </c>
      <c r="X21">
        <v>16.682000000026154</v>
      </c>
      <c r="Y21">
        <v>16.682000000026154</v>
      </c>
      <c r="Z21">
        <v>16.682000000026154</v>
      </c>
      <c r="AA21">
        <v>16.682000000026154</v>
      </c>
      <c r="AB21">
        <v>16.682000000026154</v>
      </c>
      <c r="AC21">
        <v>16.682000000026154</v>
      </c>
      <c r="AD21">
        <v>16.682000000026154</v>
      </c>
      <c r="AE21">
        <v>16.682000000026154</v>
      </c>
      <c r="AF21">
        <v>16.682000000026154</v>
      </c>
      <c r="AG21">
        <v>16.682000000026154</v>
      </c>
      <c r="AH21">
        <v>16.682000000026154</v>
      </c>
      <c r="AI21">
        <v>16.682000000026154</v>
      </c>
      <c r="AJ21">
        <v>16.682000000026154</v>
      </c>
      <c r="AK21">
        <v>16.682000000026154</v>
      </c>
      <c r="AL21">
        <v>16.682000000026154</v>
      </c>
      <c r="AM21">
        <v>16.682000000026154</v>
      </c>
    </row>
    <row r="22" spans="1:39" x14ac:dyDescent="0.25">
      <c r="A22" s="21">
        <f ca="1">Exceedance!U22</f>
        <v>43374</v>
      </c>
      <c r="B22" s="273">
        <v>16.682000000026154</v>
      </c>
      <c r="C22" s="273">
        <v>16.682000000026154</v>
      </c>
      <c r="D22" s="273">
        <v>16.682000000026154</v>
      </c>
      <c r="E22">
        <v>16.682000000026154</v>
      </c>
      <c r="F22">
        <v>16.682000000026154</v>
      </c>
      <c r="G22">
        <v>16.682000000026154</v>
      </c>
      <c r="H22">
        <v>16.682000000026154</v>
      </c>
      <c r="I22">
        <v>16.682000000026154</v>
      </c>
      <c r="J22">
        <v>16.682000000026154</v>
      </c>
      <c r="K22">
        <v>16.682000000026154</v>
      </c>
      <c r="L22">
        <v>16.682000000026154</v>
      </c>
      <c r="M22">
        <v>16.682000000026154</v>
      </c>
      <c r="N22">
        <v>16.682000000026154</v>
      </c>
      <c r="O22">
        <v>16.682000000026154</v>
      </c>
      <c r="P22">
        <v>16.682000000026154</v>
      </c>
      <c r="Q22">
        <v>16.682000000026154</v>
      </c>
      <c r="R22">
        <v>16.682000000026154</v>
      </c>
      <c r="S22">
        <v>16.682000000026154</v>
      </c>
      <c r="T22">
        <v>16.682000000026154</v>
      </c>
      <c r="U22">
        <v>16.682000000026154</v>
      </c>
      <c r="V22">
        <v>16.682000000026154</v>
      </c>
      <c r="W22">
        <v>16.682000000026154</v>
      </c>
      <c r="X22">
        <v>16.682000000026154</v>
      </c>
      <c r="Y22">
        <v>16.682000000026154</v>
      </c>
      <c r="Z22">
        <v>16.682000000026154</v>
      </c>
      <c r="AA22">
        <v>16.682000000026154</v>
      </c>
      <c r="AB22">
        <v>16.682000000026154</v>
      </c>
      <c r="AC22">
        <v>16.682000000026154</v>
      </c>
      <c r="AD22">
        <v>16.682000000026154</v>
      </c>
      <c r="AE22">
        <v>16.682000000026154</v>
      </c>
      <c r="AF22">
        <v>16.682000000026154</v>
      </c>
      <c r="AG22">
        <v>16.682000000026154</v>
      </c>
      <c r="AH22">
        <v>16.682000000026154</v>
      </c>
      <c r="AI22">
        <v>16.682000000026154</v>
      </c>
      <c r="AJ22">
        <v>16.682000000026154</v>
      </c>
      <c r="AK22">
        <v>16.682000000026154</v>
      </c>
      <c r="AL22">
        <v>16.682000000026154</v>
      </c>
      <c r="AM22">
        <v>16.682000000026154</v>
      </c>
    </row>
    <row r="23" spans="1:39" x14ac:dyDescent="0.25">
      <c r="A23" s="21">
        <f ca="1">Exceedance!U23</f>
        <v>43405</v>
      </c>
      <c r="B23" s="273">
        <v>16.682000000026154</v>
      </c>
      <c r="C23" s="273">
        <v>16.682000000026154</v>
      </c>
      <c r="D23" s="273">
        <v>16.682000000026154</v>
      </c>
      <c r="E23">
        <v>16.682000000026154</v>
      </c>
      <c r="F23">
        <v>16.682000000026154</v>
      </c>
      <c r="G23">
        <v>16.682000000026154</v>
      </c>
      <c r="H23">
        <v>16.682000000026154</v>
      </c>
      <c r="I23">
        <v>16.682000000026154</v>
      </c>
      <c r="J23">
        <v>16.682000000026154</v>
      </c>
      <c r="K23">
        <v>16.682000000026154</v>
      </c>
      <c r="L23">
        <v>16.682000000026154</v>
      </c>
      <c r="M23">
        <v>16.682000000026154</v>
      </c>
      <c r="N23">
        <v>16.682000000026154</v>
      </c>
      <c r="O23">
        <v>16.682000000026154</v>
      </c>
      <c r="P23">
        <v>16.682000000026154</v>
      </c>
      <c r="Q23">
        <v>16.682000000026154</v>
      </c>
      <c r="R23">
        <v>16.682000000026154</v>
      </c>
      <c r="S23">
        <v>16.682000000026154</v>
      </c>
      <c r="T23">
        <v>16.682000000026154</v>
      </c>
      <c r="U23">
        <v>16.682000000026154</v>
      </c>
      <c r="V23">
        <v>16.682000000026154</v>
      </c>
      <c r="W23">
        <v>16.682000000026154</v>
      </c>
      <c r="X23">
        <v>16.682000000026154</v>
      </c>
      <c r="Y23">
        <v>16.682000000026154</v>
      </c>
      <c r="Z23">
        <v>16.682000000026154</v>
      </c>
      <c r="AA23">
        <v>16.682000000026154</v>
      </c>
      <c r="AB23">
        <v>16.682000000026154</v>
      </c>
      <c r="AC23">
        <v>16.682000000026154</v>
      </c>
      <c r="AD23">
        <v>16.682000000026154</v>
      </c>
      <c r="AE23">
        <v>16.682000000026154</v>
      </c>
      <c r="AF23">
        <v>16.682000000026154</v>
      </c>
      <c r="AG23">
        <v>16.682000000026154</v>
      </c>
      <c r="AH23">
        <v>16.682000000026154</v>
      </c>
      <c r="AI23">
        <v>16.682000000026154</v>
      </c>
      <c r="AJ23">
        <v>16.682000000026154</v>
      </c>
      <c r="AK23">
        <v>16.682000000026154</v>
      </c>
      <c r="AL23">
        <v>16.682000000026154</v>
      </c>
      <c r="AM23">
        <v>16.682000000026154</v>
      </c>
    </row>
    <row r="24" spans="1:39" x14ac:dyDescent="0.25">
      <c r="A24" s="21">
        <f ca="1">Exceedance!U24</f>
        <v>43435</v>
      </c>
      <c r="B24" s="273">
        <v>16.682000000026154</v>
      </c>
      <c r="C24" s="273">
        <v>16.682000000026154</v>
      </c>
      <c r="D24" s="273">
        <v>16.682000000026154</v>
      </c>
      <c r="E24">
        <v>16.682000000026154</v>
      </c>
      <c r="F24">
        <v>16.682000000026154</v>
      </c>
      <c r="G24">
        <v>16.682000000026154</v>
      </c>
      <c r="H24">
        <v>16.682000000026154</v>
      </c>
      <c r="I24">
        <v>16.682000000026154</v>
      </c>
      <c r="J24">
        <v>16.682000000026154</v>
      </c>
      <c r="K24">
        <v>16.682000000026154</v>
      </c>
      <c r="L24">
        <v>16.682000000026154</v>
      </c>
      <c r="M24">
        <v>16.682000000026154</v>
      </c>
      <c r="N24">
        <v>16.682000000026154</v>
      </c>
      <c r="O24">
        <v>16.682000000026154</v>
      </c>
      <c r="P24">
        <v>16.682000000026154</v>
      </c>
      <c r="Q24">
        <v>16.682000000026154</v>
      </c>
      <c r="R24">
        <v>16.682000000026154</v>
      </c>
      <c r="S24">
        <v>16.682000000026154</v>
      </c>
      <c r="T24">
        <v>16.682000000026154</v>
      </c>
      <c r="U24">
        <v>16.682000000026154</v>
      </c>
      <c r="V24">
        <v>16.682000000026154</v>
      </c>
      <c r="W24">
        <v>16.682000000026154</v>
      </c>
      <c r="X24">
        <v>16.682000000026154</v>
      </c>
      <c r="Y24">
        <v>16.682000000026154</v>
      </c>
      <c r="Z24">
        <v>16.682000000026154</v>
      </c>
      <c r="AA24">
        <v>16.682000000026154</v>
      </c>
      <c r="AB24">
        <v>16.682000000026154</v>
      </c>
      <c r="AC24">
        <v>16.682000000026154</v>
      </c>
      <c r="AD24">
        <v>16.682000000026154</v>
      </c>
      <c r="AE24">
        <v>16.682000000026154</v>
      </c>
      <c r="AF24">
        <v>16.682000000026154</v>
      </c>
      <c r="AG24">
        <v>16.682000000026154</v>
      </c>
      <c r="AH24">
        <v>16.682000000026154</v>
      </c>
      <c r="AI24">
        <v>16.682000000026154</v>
      </c>
      <c r="AJ24">
        <v>16.682000000026154</v>
      </c>
      <c r="AK24">
        <v>16.682000000026154</v>
      </c>
      <c r="AL24">
        <v>16.682000000026154</v>
      </c>
      <c r="AM24">
        <v>16.682000000026154</v>
      </c>
    </row>
    <row r="25" spans="1:39" x14ac:dyDescent="0.25">
      <c r="A25" s="21">
        <f ca="1">Exceedance!U25</f>
        <v>43466</v>
      </c>
      <c r="B25" s="273">
        <v>16.682000000026154</v>
      </c>
      <c r="C25" s="273">
        <v>16.682000000026154</v>
      </c>
      <c r="D25" s="273">
        <v>16.682000000026154</v>
      </c>
      <c r="E25">
        <v>16.682000000026154</v>
      </c>
      <c r="F25">
        <v>16.682000000026154</v>
      </c>
      <c r="G25">
        <v>16.682000000026154</v>
      </c>
      <c r="H25">
        <v>16.682000000026154</v>
      </c>
      <c r="I25">
        <v>16.682000000026154</v>
      </c>
      <c r="J25">
        <v>16.682000000026154</v>
      </c>
      <c r="K25">
        <v>16.682000000026154</v>
      </c>
      <c r="L25">
        <v>16.682000000026154</v>
      </c>
      <c r="M25">
        <v>16.682000000026154</v>
      </c>
      <c r="N25">
        <v>16.682000000026154</v>
      </c>
      <c r="O25">
        <v>16.682000000026154</v>
      </c>
      <c r="P25">
        <v>16.682000000026154</v>
      </c>
      <c r="Q25">
        <v>16.682000000026154</v>
      </c>
      <c r="R25">
        <v>16.682000000026154</v>
      </c>
      <c r="S25">
        <v>16.682000000026154</v>
      </c>
      <c r="T25">
        <v>16.682000000026154</v>
      </c>
      <c r="U25">
        <v>16.682000000026154</v>
      </c>
      <c r="V25">
        <v>16.682000000026154</v>
      </c>
      <c r="W25">
        <v>16.682000000026154</v>
      </c>
      <c r="X25">
        <v>16.682000000026154</v>
      </c>
      <c r="Y25">
        <v>16.682000000026154</v>
      </c>
      <c r="Z25">
        <v>16.682000000026154</v>
      </c>
      <c r="AA25">
        <v>16.682000000026154</v>
      </c>
      <c r="AB25">
        <v>16.682000000026154</v>
      </c>
      <c r="AC25">
        <v>16.682000000026154</v>
      </c>
      <c r="AD25">
        <v>16.682000000026154</v>
      </c>
      <c r="AE25">
        <v>16.682000000026154</v>
      </c>
      <c r="AF25">
        <v>16.682000000026154</v>
      </c>
      <c r="AG25">
        <v>16.682000000026154</v>
      </c>
      <c r="AH25">
        <v>16.682000000026154</v>
      </c>
      <c r="AI25">
        <v>16.682000000026154</v>
      </c>
      <c r="AJ25">
        <v>16.682000000026154</v>
      </c>
      <c r="AK25">
        <v>16.682000000026154</v>
      </c>
      <c r="AL25">
        <v>16.682000000026154</v>
      </c>
      <c r="AM25">
        <v>16.682000000026154</v>
      </c>
    </row>
    <row r="26" spans="1:39" x14ac:dyDescent="0.25">
      <c r="A26" s="21">
        <f ca="1">Exceedance!U26</f>
        <v>43497</v>
      </c>
      <c r="B26" s="273">
        <v>16.682000000026154</v>
      </c>
      <c r="C26" s="273">
        <v>16.682000000026154</v>
      </c>
      <c r="D26" s="273">
        <v>16.682000000026154</v>
      </c>
      <c r="E26">
        <v>16.682000000026154</v>
      </c>
      <c r="F26">
        <v>16.682000000026154</v>
      </c>
      <c r="G26">
        <v>16.682000000026154</v>
      </c>
      <c r="H26">
        <v>16.682000000026154</v>
      </c>
      <c r="I26">
        <v>16.682000000026154</v>
      </c>
      <c r="J26">
        <v>16.682000000026154</v>
      </c>
      <c r="K26">
        <v>16.682000000026154</v>
      </c>
      <c r="L26">
        <v>16.682000000026154</v>
      </c>
      <c r="M26">
        <v>16.682000000026154</v>
      </c>
      <c r="N26">
        <v>16.682000000026154</v>
      </c>
      <c r="O26">
        <v>16.682000000026154</v>
      </c>
      <c r="P26">
        <v>16.682000000026154</v>
      </c>
      <c r="Q26">
        <v>16.682000000026154</v>
      </c>
      <c r="R26">
        <v>16.682000000026154</v>
      </c>
      <c r="S26">
        <v>16.682000000026154</v>
      </c>
      <c r="T26">
        <v>16.682000000026154</v>
      </c>
      <c r="U26">
        <v>16.682000000026154</v>
      </c>
      <c r="V26">
        <v>16.682000000026154</v>
      </c>
      <c r="W26">
        <v>16.682000000026154</v>
      </c>
      <c r="X26">
        <v>16.682000000026154</v>
      </c>
      <c r="Y26">
        <v>16.682000000026154</v>
      </c>
      <c r="Z26">
        <v>16.682000000026154</v>
      </c>
      <c r="AA26">
        <v>16.682000000026154</v>
      </c>
      <c r="AB26">
        <v>16.682000000026154</v>
      </c>
      <c r="AC26">
        <v>16.682000000026154</v>
      </c>
      <c r="AD26">
        <v>16.682000000026154</v>
      </c>
      <c r="AE26">
        <v>16.682000000026154</v>
      </c>
      <c r="AF26">
        <v>16.682000000026154</v>
      </c>
      <c r="AG26">
        <v>16.682000000026154</v>
      </c>
      <c r="AH26">
        <v>16.682000000026154</v>
      </c>
      <c r="AI26">
        <v>16.682000000026154</v>
      </c>
      <c r="AJ26">
        <v>16.682000000026154</v>
      </c>
      <c r="AK26">
        <v>16.682000000026154</v>
      </c>
      <c r="AL26">
        <v>16.682000000026154</v>
      </c>
      <c r="AM26">
        <v>16.682000000026154</v>
      </c>
    </row>
    <row r="27" spans="1:39" x14ac:dyDescent="0.25">
      <c r="A27" s="21">
        <f ca="1">Exceedance!U27</f>
        <v>43525</v>
      </c>
      <c r="B27" s="273">
        <v>16.682000000026154</v>
      </c>
      <c r="C27" s="273">
        <v>16.682000000026154</v>
      </c>
      <c r="D27" s="273">
        <v>16.682000000026154</v>
      </c>
      <c r="E27">
        <v>16.682000000026154</v>
      </c>
      <c r="F27">
        <v>16.682000000026154</v>
      </c>
      <c r="G27">
        <v>16.682000000026154</v>
      </c>
      <c r="H27">
        <v>16.682000000026154</v>
      </c>
      <c r="I27">
        <v>16.682000000026154</v>
      </c>
      <c r="J27">
        <v>16.682000000026154</v>
      </c>
      <c r="K27">
        <v>16.682000000026154</v>
      </c>
      <c r="L27">
        <v>16.682000000026154</v>
      </c>
      <c r="M27">
        <v>16.682000000026154</v>
      </c>
      <c r="N27">
        <v>16.682000000026154</v>
      </c>
      <c r="O27">
        <v>16.682000000026154</v>
      </c>
      <c r="P27">
        <v>16.682000000026154</v>
      </c>
      <c r="Q27">
        <v>16.682000000026154</v>
      </c>
      <c r="R27">
        <v>16.682000000026154</v>
      </c>
      <c r="S27">
        <v>16.682000000026154</v>
      </c>
      <c r="T27">
        <v>16.682000000026154</v>
      </c>
      <c r="U27">
        <v>16.682000000026154</v>
      </c>
      <c r="V27">
        <v>16.682000000026154</v>
      </c>
      <c r="W27">
        <v>16.682000000026154</v>
      </c>
      <c r="X27">
        <v>16.682000000026154</v>
      </c>
      <c r="Y27">
        <v>16.682000000026154</v>
      </c>
      <c r="Z27">
        <v>16.682000000026154</v>
      </c>
      <c r="AA27">
        <v>16.682000000026154</v>
      </c>
      <c r="AB27">
        <v>16.682000000026154</v>
      </c>
      <c r="AC27">
        <v>16.682000000026154</v>
      </c>
      <c r="AD27">
        <v>16.682000000026154</v>
      </c>
      <c r="AE27">
        <v>16.682000000026154</v>
      </c>
      <c r="AF27">
        <v>16.682000000026154</v>
      </c>
      <c r="AG27">
        <v>16.682000000026154</v>
      </c>
      <c r="AH27">
        <v>16.682000000026154</v>
      </c>
      <c r="AI27">
        <v>16.682000000026154</v>
      </c>
      <c r="AJ27">
        <v>16.682000000026154</v>
      </c>
      <c r="AK27">
        <v>16.682000000026154</v>
      </c>
      <c r="AL27">
        <v>16.682000000026154</v>
      </c>
      <c r="AM27">
        <v>16.682000000026154</v>
      </c>
    </row>
    <row r="28" spans="1:39" x14ac:dyDescent="0.25">
      <c r="A28" s="21">
        <f ca="1">Exceedance!U28</f>
        <v>43556</v>
      </c>
      <c r="B28" s="273">
        <v>16.682000000026154</v>
      </c>
      <c r="C28" s="273">
        <v>16.682000000026154</v>
      </c>
      <c r="D28" s="273">
        <v>16.682000000026154</v>
      </c>
      <c r="E28">
        <v>16.682000000026154</v>
      </c>
      <c r="F28">
        <v>16.682000000026154</v>
      </c>
      <c r="G28">
        <v>16.682000000026154</v>
      </c>
      <c r="H28">
        <v>16.682000000026154</v>
      </c>
      <c r="I28">
        <v>16.682000000026154</v>
      </c>
      <c r="J28">
        <v>16.682000000026154</v>
      </c>
      <c r="K28">
        <v>16.682000000026154</v>
      </c>
      <c r="L28">
        <v>16.682000000026154</v>
      </c>
      <c r="M28">
        <v>16.682000000026154</v>
      </c>
      <c r="N28">
        <v>16.682000000026154</v>
      </c>
      <c r="O28">
        <v>16.682000000026154</v>
      </c>
      <c r="P28">
        <v>16.682000000026154</v>
      </c>
      <c r="Q28">
        <v>16.682000000026154</v>
      </c>
      <c r="R28">
        <v>16.682000000026154</v>
      </c>
      <c r="S28">
        <v>16.682000000026154</v>
      </c>
      <c r="T28">
        <v>16.682000000026154</v>
      </c>
      <c r="U28">
        <v>16.682000000026154</v>
      </c>
      <c r="V28">
        <v>16.682000000026154</v>
      </c>
      <c r="W28">
        <v>16.682000000026154</v>
      </c>
      <c r="X28">
        <v>16.682000000026154</v>
      </c>
      <c r="Y28">
        <v>16.682000000026154</v>
      </c>
      <c r="Z28">
        <v>16.682000000026154</v>
      </c>
      <c r="AA28">
        <v>16.682000000026154</v>
      </c>
      <c r="AB28">
        <v>16.682000000026154</v>
      </c>
      <c r="AC28">
        <v>16.682000000026154</v>
      </c>
      <c r="AD28">
        <v>16.682000000026154</v>
      </c>
      <c r="AE28">
        <v>16.682000000026154</v>
      </c>
      <c r="AF28">
        <v>16.682000000026154</v>
      </c>
      <c r="AG28">
        <v>16.682000000026154</v>
      </c>
      <c r="AH28">
        <v>16.682000000026154</v>
      </c>
      <c r="AI28">
        <v>16.682000000026154</v>
      </c>
      <c r="AJ28">
        <v>16.682000000026154</v>
      </c>
      <c r="AK28">
        <v>16.682000000026154</v>
      </c>
      <c r="AL28">
        <v>16.682000000026154</v>
      </c>
      <c r="AM28">
        <v>16.682000000026154</v>
      </c>
    </row>
    <row r="29" spans="1:39" x14ac:dyDescent="0.25">
      <c r="A29" s="21">
        <f ca="1">Exceedance!U29</f>
        <v>43586</v>
      </c>
      <c r="B29" s="273">
        <v>16.682000000026154</v>
      </c>
      <c r="C29" s="273">
        <v>16.682000000026154</v>
      </c>
      <c r="D29" s="273">
        <v>16.682000000026154</v>
      </c>
      <c r="E29">
        <v>16.682000000026154</v>
      </c>
      <c r="F29">
        <v>16.682000000026154</v>
      </c>
      <c r="G29">
        <v>16.682000000026154</v>
      </c>
      <c r="H29">
        <v>16.682000000026154</v>
      </c>
      <c r="I29">
        <v>16.682000000026154</v>
      </c>
      <c r="J29">
        <v>16.682000000026154</v>
      </c>
      <c r="K29">
        <v>16.682000000026154</v>
      </c>
      <c r="L29">
        <v>16.682000000026154</v>
      </c>
      <c r="M29">
        <v>16.682000000026154</v>
      </c>
      <c r="N29">
        <v>16.682000000026154</v>
      </c>
      <c r="O29">
        <v>16.682000000026154</v>
      </c>
      <c r="P29">
        <v>16.682000000026154</v>
      </c>
      <c r="Q29">
        <v>16.682000000026154</v>
      </c>
      <c r="R29">
        <v>16.682000000026154</v>
      </c>
      <c r="S29">
        <v>16.682000000026154</v>
      </c>
      <c r="T29">
        <v>16.682000000026154</v>
      </c>
      <c r="U29">
        <v>16.682000000026154</v>
      </c>
      <c r="V29">
        <v>16.682000000026154</v>
      </c>
      <c r="W29">
        <v>16.682000000026154</v>
      </c>
      <c r="X29">
        <v>16.682000000026154</v>
      </c>
      <c r="Y29">
        <v>16.682000000026154</v>
      </c>
      <c r="Z29">
        <v>16.682000000026154</v>
      </c>
      <c r="AA29">
        <v>16.682000000026154</v>
      </c>
      <c r="AB29">
        <v>16.682000000026154</v>
      </c>
      <c r="AC29">
        <v>16.682000000026154</v>
      </c>
      <c r="AD29">
        <v>16.682000000026154</v>
      </c>
      <c r="AE29">
        <v>16.682000000026154</v>
      </c>
      <c r="AF29">
        <v>16.682000000026154</v>
      </c>
      <c r="AG29">
        <v>16.682000000026154</v>
      </c>
      <c r="AH29">
        <v>16.682000000026154</v>
      </c>
      <c r="AI29">
        <v>16.682000000026154</v>
      </c>
      <c r="AJ29">
        <v>16.682000000026154</v>
      </c>
      <c r="AK29">
        <v>16.682000000026154</v>
      </c>
      <c r="AL29">
        <v>16.682000000026154</v>
      </c>
      <c r="AM29">
        <v>16.682000000026154</v>
      </c>
    </row>
    <row r="30" spans="1:39" x14ac:dyDescent="0.25">
      <c r="A30" s="21">
        <f ca="1">Exceedance!U30</f>
        <v>43617</v>
      </c>
      <c r="B30" s="273">
        <v>16.682000000026154</v>
      </c>
      <c r="C30" s="273">
        <v>16.682000000026154</v>
      </c>
      <c r="D30" s="273">
        <v>16.682000000026154</v>
      </c>
      <c r="E30">
        <v>16.682000000026154</v>
      </c>
      <c r="F30">
        <v>16.682000000026154</v>
      </c>
      <c r="G30">
        <v>16.682000000026154</v>
      </c>
      <c r="H30">
        <v>16.682000000026154</v>
      </c>
      <c r="I30">
        <v>16.682000000026154</v>
      </c>
      <c r="J30">
        <v>16.682000000026154</v>
      </c>
      <c r="K30">
        <v>16.682000000026154</v>
      </c>
      <c r="L30">
        <v>16.682000000026154</v>
      </c>
      <c r="M30">
        <v>16.682000000026154</v>
      </c>
      <c r="N30">
        <v>16.682000000026154</v>
      </c>
      <c r="O30">
        <v>16.682000000026154</v>
      </c>
      <c r="P30">
        <v>16.682000000026154</v>
      </c>
      <c r="Q30">
        <v>16.682000000026154</v>
      </c>
      <c r="R30">
        <v>16.682000000026154</v>
      </c>
      <c r="S30">
        <v>16.682000000026154</v>
      </c>
      <c r="T30">
        <v>16.682000000026154</v>
      </c>
      <c r="U30">
        <v>16.682000000026154</v>
      </c>
      <c r="V30">
        <v>16.682000000026154</v>
      </c>
      <c r="W30">
        <v>16.682000000026154</v>
      </c>
      <c r="X30">
        <v>16.682000000026154</v>
      </c>
      <c r="Y30">
        <v>16.682000000026154</v>
      </c>
      <c r="Z30">
        <v>16.682000000026154</v>
      </c>
      <c r="AA30">
        <v>16.682000000026154</v>
      </c>
      <c r="AB30">
        <v>16.682000000026154</v>
      </c>
      <c r="AC30">
        <v>16.682000000026154</v>
      </c>
      <c r="AD30">
        <v>16.682000000026154</v>
      </c>
      <c r="AE30">
        <v>16.682000000026154</v>
      </c>
      <c r="AF30">
        <v>16.682000000026154</v>
      </c>
      <c r="AG30">
        <v>16.682000000026154</v>
      </c>
      <c r="AH30">
        <v>16.682000000026154</v>
      </c>
      <c r="AI30">
        <v>16.682000000026154</v>
      </c>
      <c r="AJ30">
        <v>16.682000000026154</v>
      </c>
      <c r="AK30">
        <v>16.682000000026154</v>
      </c>
      <c r="AL30">
        <v>16.682000000026154</v>
      </c>
      <c r="AM30">
        <v>16.682000000026154</v>
      </c>
    </row>
    <row r="31" spans="1:39" x14ac:dyDescent="0.25">
      <c r="A31" s="21">
        <f ca="1">Exceedance!U31</f>
        <v>43647</v>
      </c>
      <c r="B31" s="273">
        <v>16.682000000026154</v>
      </c>
      <c r="C31" s="273">
        <v>16.682000000026154</v>
      </c>
      <c r="D31" s="273">
        <v>16.682000000026154</v>
      </c>
      <c r="E31">
        <v>16.682000000026154</v>
      </c>
      <c r="F31">
        <v>16.682000000026154</v>
      </c>
      <c r="G31">
        <v>16.682000000026154</v>
      </c>
      <c r="H31">
        <v>16.682000000026154</v>
      </c>
      <c r="I31">
        <v>16.682000000026154</v>
      </c>
      <c r="J31">
        <v>16.682000000026154</v>
      </c>
      <c r="K31">
        <v>16.682000000026154</v>
      </c>
      <c r="L31">
        <v>16.682000000026154</v>
      </c>
      <c r="M31">
        <v>16.682000000026154</v>
      </c>
      <c r="N31">
        <v>16.682000000026154</v>
      </c>
      <c r="O31">
        <v>16.682000000026154</v>
      </c>
      <c r="P31">
        <v>16.682000000026154</v>
      </c>
      <c r="Q31">
        <v>16.682000000026154</v>
      </c>
      <c r="R31">
        <v>16.682000000026154</v>
      </c>
      <c r="S31">
        <v>16.682000000026154</v>
      </c>
      <c r="T31">
        <v>16.682000000026154</v>
      </c>
      <c r="U31">
        <v>16.682000000026154</v>
      </c>
      <c r="V31">
        <v>16.682000000026154</v>
      </c>
      <c r="W31">
        <v>16.682000000026154</v>
      </c>
      <c r="X31">
        <v>16.682000000026154</v>
      </c>
      <c r="Y31">
        <v>16.682000000026154</v>
      </c>
      <c r="Z31">
        <v>16.682000000026154</v>
      </c>
      <c r="AA31">
        <v>16.682000000026154</v>
      </c>
      <c r="AB31">
        <v>16.682000000026154</v>
      </c>
      <c r="AC31">
        <v>16.682000000026154</v>
      </c>
      <c r="AD31">
        <v>16.682000000026154</v>
      </c>
      <c r="AE31">
        <v>16.682000000026154</v>
      </c>
      <c r="AF31">
        <v>16.682000000026154</v>
      </c>
      <c r="AG31">
        <v>16.682000000026154</v>
      </c>
      <c r="AH31">
        <v>16.682000000026154</v>
      </c>
      <c r="AI31">
        <v>16.682000000026154</v>
      </c>
      <c r="AJ31">
        <v>16.682000000026154</v>
      </c>
      <c r="AK31">
        <v>16.682000000026154</v>
      </c>
      <c r="AL31">
        <v>16.682000000026154</v>
      </c>
      <c r="AM31">
        <v>16.682000000026154</v>
      </c>
    </row>
    <row r="32" spans="1:39" x14ac:dyDescent="0.25">
      <c r="A32" s="21">
        <f ca="1">Exceedance!U32</f>
        <v>43678</v>
      </c>
      <c r="B32" s="273">
        <v>16.682000000026154</v>
      </c>
      <c r="C32" s="273">
        <v>16.682000000026154</v>
      </c>
      <c r="D32" s="273">
        <v>16.682000000026154</v>
      </c>
      <c r="E32">
        <v>16.682000000026154</v>
      </c>
      <c r="F32">
        <v>16.682000000026154</v>
      </c>
      <c r="G32">
        <v>16.682000000026154</v>
      </c>
      <c r="H32">
        <v>16.682000000026154</v>
      </c>
      <c r="I32">
        <v>16.682000000026154</v>
      </c>
      <c r="J32">
        <v>16.682000000026154</v>
      </c>
      <c r="K32">
        <v>16.682000000026154</v>
      </c>
      <c r="L32">
        <v>16.682000000026154</v>
      </c>
      <c r="M32">
        <v>16.682000000026154</v>
      </c>
      <c r="N32">
        <v>16.682000000026154</v>
      </c>
      <c r="O32">
        <v>16.682000000026154</v>
      </c>
      <c r="P32">
        <v>16.682000000026154</v>
      </c>
      <c r="Q32">
        <v>16.682000000026154</v>
      </c>
      <c r="R32">
        <v>16.682000000026154</v>
      </c>
      <c r="S32">
        <v>16.682000000026154</v>
      </c>
      <c r="T32">
        <v>16.682000000026154</v>
      </c>
      <c r="U32">
        <v>16.682000000026154</v>
      </c>
      <c r="V32">
        <v>16.682000000026154</v>
      </c>
      <c r="W32">
        <v>16.682000000026154</v>
      </c>
      <c r="X32">
        <v>16.682000000026154</v>
      </c>
      <c r="Y32">
        <v>16.682000000026154</v>
      </c>
      <c r="Z32">
        <v>16.682000000026154</v>
      </c>
      <c r="AA32">
        <v>16.682000000026154</v>
      </c>
      <c r="AB32">
        <v>16.682000000026154</v>
      </c>
      <c r="AC32">
        <v>16.682000000026154</v>
      </c>
      <c r="AD32">
        <v>16.682000000026154</v>
      </c>
      <c r="AE32">
        <v>16.682000000026154</v>
      </c>
      <c r="AF32">
        <v>16.682000000026154</v>
      </c>
      <c r="AG32">
        <v>16.682000000026154</v>
      </c>
      <c r="AH32">
        <v>16.682000000026154</v>
      </c>
      <c r="AI32">
        <v>16.682000000026154</v>
      </c>
      <c r="AJ32">
        <v>16.682000000026154</v>
      </c>
      <c r="AK32">
        <v>16.682000000026154</v>
      </c>
      <c r="AL32">
        <v>16.682000000026154</v>
      </c>
      <c r="AM32">
        <v>16.682000000026154</v>
      </c>
    </row>
    <row r="33" spans="1:39" x14ac:dyDescent="0.25">
      <c r="A33" s="21">
        <f ca="1">Exceedance!U33</f>
        <v>43709</v>
      </c>
      <c r="B33" s="273">
        <v>16.682000000026154</v>
      </c>
      <c r="C33" s="273">
        <v>16.682000000026154</v>
      </c>
      <c r="D33" s="273">
        <v>16.682000000026154</v>
      </c>
      <c r="E33">
        <v>16.682000000026154</v>
      </c>
      <c r="F33">
        <v>16.682000000026154</v>
      </c>
      <c r="G33">
        <v>16.682000000026154</v>
      </c>
      <c r="H33">
        <v>16.682000000026154</v>
      </c>
      <c r="I33">
        <v>16.682000000026154</v>
      </c>
      <c r="J33">
        <v>16.682000000026154</v>
      </c>
      <c r="K33">
        <v>16.682000000026154</v>
      </c>
      <c r="L33">
        <v>16.682000000026154</v>
      </c>
      <c r="M33">
        <v>16.682000000026154</v>
      </c>
      <c r="N33">
        <v>16.682000000026154</v>
      </c>
      <c r="O33">
        <v>16.682000000026154</v>
      </c>
      <c r="P33">
        <v>16.682000000026154</v>
      </c>
      <c r="Q33">
        <v>16.682000000026154</v>
      </c>
      <c r="R33">
        <v>16.682000000026154</v>
      </c>
      <c r="S33">
        <v>16.682000000026154</v>
      </c>
      <c r="T33">
        <v>16.682000000026154</v>
      </c>
      <c r="U33">
        <v>16.682000000026154</v>
      </c>
      <c r="V33">
        <v>16.682000000026154</v>
      </c>
      <c r="W33">
        <v>16.682000000026154</v>
      </c>
      <c r="X33">
        <v>16.682000000026154</v>
      </c>
      <c r="Y33">
        <v>16.682000000026154</v>
      </c>
      <c r="Z33">
        <v>16.682000000026154</v>
      </c>
      <c r="AA33">
        <v>16.682000000026154</v>
      </c>
      <c r="AB33">
        <v>16.682000000026154</v>
      </c>
      <c r="AC33">
        <v>16.682000000026154</v>
      </c>
      <c r="AD33">
        <v>16.682000000026154</v>
      </c>
      <c r="AE33">
        <v>16.682000000026154</v>
      </c>
      <c r="AF33">
        <v>16.682000000026154</v>
      </c>
      <c r="AG33">
        <v>16.682000000026154</v>
      </c>
      <c r="AH33">
        <v>16.682000000026154</v>
      </c>
      <c r="AI33">
        <v>16.682000000026154</v>
      </c>
      <c r="AJ33">
        <v>16.682000000026154</v>
      </c>
      <c r="AK33">
        <v>16.682000000026154</v>
      </c>
      <c r="AL33">
        <v>16.682000000026154</v>
      </c>
      <c r="AM33">
        <v>16.682000000026154</v>
      </c>
    </row>
    <row r="34" spans="1:39" x14ac:dyDescent="0.25">
      <c r="A34" s="21">
        <f ca="1">Exceedance!U34</f>
        <v>43739</v>
      </c>
      <c r="B34" s="273">
        <v>16.682000000026154</v>
      </c>
      <c r="C34" s="273">
        <v>16.682000000026154</v>
      </c>
      <c r="D34" s="273">
        <v>16.682000000026154</v>
      </c>
      <c r="E34">
        <v>16.682000000026154</v>
      </c>
      <c r="F34">
        <v>16.682000000026154</v>
      </c>
      <c r="G34">
        <v>16.682000000026154</v>
      </c>
      <c r="H34">
        <v>16.682000000026154</v>
      </c>
      <c r="I34">
        <v>16.682000000026154</v>
      </c>
      <c r="J34">
        <v>16.682000000026154</v>
      </c>
      <c r="K34">
        <v>16.682000000026154</v>
      </c>
      <c r="L34">
        <v>16.682000000026154</v>
      </c>
      <c r="M34">
        <v>16.682000000026154</v>
      </c>
      <c r="N34">
        <v>16.682000000026154</v>
      </c>
      <c r="O34">
        <v>16.682000000026154</v>
      </c>
      <c r="P34">
        <v>16.682000000026154</v>
      </c>
      <c r="Q34">
        <v>16.682000000026154</v>
      </c>
      <c r="R34">
        <v>16.682000000026154</v>
      </c>
      <c r="S34">
        <v>16.682000000026154</v>
      </c>
      <c r="T34">
        <v>16.682000000026154</v>
      </c>
      <c r="U34">
        <v>16.682000000026154</v>
      </c>
      <c r="V34">
        <v>16.682000000026154</v>
      </c>
      <c r="W34">
        <v>16.682000000026154</v>
      </c>
      <c r="X34">
        <v>16.682000000026154</v>
      </c>
      <c r="Y34">
        <v>16.682000000026154</v>
      </c>
      <c r="Z34">
        <v>16.682000000026154</v>
      </c>
      <c r="AA34">
        <v>16.682000000026154</v>
      </c>
      <c r="AB34">
        <v>16.682000000026154</v>
      </c>
      <c r="AC34">
        <v>16.682000000026154</v>
      </c>
      <c r="AD34">
        <v>16.682000000026154</v>
      </c>
      <c r="AE34">
        <v>16.682000000026154</v>
      </c>
      <c r="AF34">
        <v>16.682000000026154</v>
      </c>
      <c r="AG34">
        <v>16.682000000026154</v>
      </c>
      <c r="AH34">
        <v>16.682000000026154</v>
      </c>
      <c r="AI34">
        <v>16.682000000026154</v>
      </c>
      <c r="AJ34">
        <v>16.682000000026154</v>
      </c>
      <c r="AK34">
        <v>16.682000000026154</v>
      </c>
      <c r="AL34">
        <v>16.682000000026154</v>
      </c>
      <c r="AM34">
        <v>16.682000000026154</v>
      </c>
    </row>
    <row r="35" spans="1:39" x14ac:dyDescent="0.25">
      <c r="A35" s="21">
        <f ca="1">Exceedance!U35</f>
        <v>43770</v>
      </c>
      <c r="B35" s="273">
        <v>16.682000000026154</v>
      </c>
      <c r="C35" s="273">
        <v>16.682000000026154</v>
      </c>
      <c r="D35" s="273">
        <v>16.682000000026154</v>
      </c>
      <c r="E35">
        <v>16.682000000026154</v>
      </c>
      <c r="F35">
        <v>16.682000000026154</v>
      </c>
      <c r="G35">
        <v>16.682000000026154</v>
      </c>
      <c r="H35">
        <v>16.682000000026154</v>
      </c>
      <c r="I35">
        <v>16.682000000026154</v>
      </c>
      <c r="J35">
        <v>16.682000000026154</v>
      </c>
      <c r="K35">
        <v>16.682000000026154</v>
      </c>
      <c r="L35">
        <v>16.682000000026154</v>
      </c>
      <c r="M35">
        <v>16.682000000026154</v>
      </c>
      <c r="N35">
        <v>16.682000000026154</v>
      </c>
      <c r="O35">
        <v>16.682000000026154</v>
      </c>
      <c r="P35">
        <v>16.682000000026154</v>
      </c>
      <c r="Q35">
        <v>16.682000000026154</v>
      </c>
      <c r="R35">
        <v>16.682000000026154</v>
      </c>
      <c r="S35">
        <v>16.682000000026154</v>
      </c>
      <c r="T35">
        <v>16.682000000026154</v>
      </c>
      <c r="U35">
        <v>16.682000000026154</v>
      </c>
      <c r="V35">
        <v>16.682000000026154</v>
      </c>
      <c r="W35">
        <v>16.682000000026154</v>
      </c>
      <c r="X35">
        <v>16.682000000026154</v>
      </c>
      <c r="Y35">
        <v>16.682000000026154</v>
      </c>
      <c r="Z35">
        <v>16.682000000026154</v>
      </c>
      <c r="AA35">
        <v>16.682000000026154</v>
      </c>
      <c r="AB35">
        <v>16.682000000026154</v>
      </c>
      <c r="AC35">
        <v>16.682000000026154</v>
      </c>
      <c r="AD35">
        <v>16.682000000026154</v>
      </c>
      <c r="AE35">
        <v>16.682000000026154</v>
      </c>
      <c r="AF35">
        <v>16.682000000026154</v>
      </c>
      <c r="AG35">
        <v>16.682000000026154</v>
      </c>
      <c r="AH35">
        <v>16.682000000026154</v>
      </c>
      <c r="AI35">
        <v>16.682000000026154</v>
      </c>
      <c r="AJ35">
        <v>16.682000000026154</v>
      </c>
      <c r="AK35">
        <v>16.682000000026154</v>
      </c>
      <c r="AL35">
        <v>16.682000000026154</v>
      </c>
      <c r="AM35">
        <v>16.682000000026154</v>
      </c>
    </row>
    <row r="36" spans="1:39" x14ac:dyDescent="0.25">
      <c r="A36" s="21">
        <f ca="1">Exceedance!U36</f>
        <v>43800</v>
      </c>
      <c r="B36" s="273">
        <v>16.682000000026154</v>
      </c>
      <c r="C36" s="273">
        <v>16.682000000026154</v>
      </c>
      <c r="D36" s="273">
        <v>16.682000000026154</v>
      </c>
      <c r="E36">
        <v>16.682000000026154</v>
      </c>
      <c r="F36">
        <v>16.682000000026154</v>
      </c>
      <c r="G36">
        <v>16.682000000026154</v>
      </c>
      <c r="H36">
        <v>16.682000000026154</v>
      </c>
      <c r="I36">
        <v>16.682000000026154</v>
      </c>
      <c r="J36">
        <v>16.682000000026154</v>
      </c>
      <c r="K36">
        <v>16.682000000026154</v>
      </c>
      <c r="L36">
        <v>16.682000000026154</v>
      </c>
      <c r="M36">
        <v>16.682000000026154</v>
      </c>
      <c r="N36">
        <v>16.682000000026154</v>
      </c>
      <c r="O36">
        <v>16.682000000026154</v>
      </c>
      <c r="P36">
        <v>16.682000000026154</v>
      </c>
      <c r="Q36">
        <v>16.682000000026154</v>
      </c>
      <c r="R36">
        <v>16.682000000026154</v>
      </c>
      <c r="S36">
        <v>16.682000000026154</v>
      </c>
      <c r="T36">
        <v>16.682000000026154</v>
      </c>
      <c r="U36">
        <v>16.682000000026154</v>
      </c>
      <c r="V36">
        <v>16.682000000026154</v>
      </c>
      <c r="W36">
        <v>16.682000000026154</v>
      </c>
      <c r="X36">
        <v>16.682000000026154</v>
      </c>
      <c r="Y36">
        <v>16.682000000026154</v>
      </c>
      <c r="Z36">
        <v>16.682000000026154</v>
      </c>
      <c r="AA36">
        <v>16.682000000026154</v>
      </c>
      <c r="AB36">
        <v>16.682000000026154</v>
      </c>
      <c r="AC36">
        <v>16.682000000026154</v>
      </c>
      <c r="AD36">
        <v>16.682000000026154</v>
      </c>
      <c r="AE36">
        <v>16.682000000026154</v>
      </c>
      <c r="AF36">
        <v>16.682000000026154</v>
      </c>
      <c r="AG36">
        <v>16.682000000026154</v>
      </c>
      <c r="AH36">
        <v>16.682000000026154</v>
      </c>
      <c r="AI36">
        <v>16.682000000026154</v>
      </c>
      <c r="AJ36">
        <v>16.682000000026154</v>
      </c>
      <c r="AK36">
        <v>16.682000000026154</v>
      </c>
      <c r="AL36">
        <v>16.682000000026154</v>
      </c>
      <c r="AM36">
        <v>16.682000000026154</v>
      </c>
    </row>
    <row r="37" spans="1:39" x14ac:dyDescent="0.25">
      <c r="A37" s="21">
        <f ca="1">Exceedance!U37</f>
        <v>43831</v>
      </c>
      <c r="B37" s="254">
        <v>16.682000000026154</v>
      </c>
      <c r="C37" s="254">
        <v>16.682000000026154</v>
      </c>
      <c r="D37" s="395">
        <v>16.682000000026154</v>
      </c>
      <c r="E37">
        <v>16.682000000026154</v>
      </c>
      <c r="F37" s="1">
        <v>16.682000000026154</v>
      </c>
      <c r="G37" s="1">
        <v>16.682000000026154</v>
      </c>
      <c r="H37" s="1">
        <v>16.682000000026154</v>
      </c>
      <c r="I37" s="1">
        <v>16.682000000026154</v>
      </c>
      <c r="J37" s="1">
        <v>16.682000000026154</v>
      </c>
      <c r="K37" s="1">
        <v>16.682000000026154</v>
      </c>
      <c r="L37" s="1">
        <v>16.682000000026154</v>
      </c>
      <c r="M37" s="1">
        <v>16.682000000026154</v>
      </c>
      <c r="N37" s="1">
        <v>16.682000000026154</v>
      </c>
      <c r="O37" s="1">
        <v>16.682000000026154</v>
      </c>
      <c r="P37" s="1">
        <v>16.682000000026154</v>
      </c>
      <c r="Q37" s="1">
        <v>16.682000000026154</v>
      </c>
      <c r="R37" s="1">
        <v>16.682000000026154</v>
      </c>
      <c r="S37" s="1">
        <v>16.682000000026154</v>
      </c>
      <c r="T37" s="1">
        <v>16.682000000026154</v>
      </c>
      <c r="U37" s="1">
        <v>16.682000000026154</v>
      </c>
      <c r="V37" s="1">
        <v>16.682000000026154</v>
      </c>
      <c r="W37" s="1">
        <v>16.682000000026154</v>
      </c>
      <c r="X37" s="1">
        <v>16.682000000026154</v>
      </c>
      <c r="Y37" s="1">
        <v>16.682000000026154</v>
      </c>
      <c r="Z37" s="1">
        <v>16.682000000026154</v>
      </c>
      <c r="AA37" s="1">
        <v>16.682000000026154</v>
      </c>
      <c r="AB37" s="1">
        <v>16.682000000026154</v>
      </c>
      <c r="AC37" s="1">
        <v>16.682000000026154</v>
      </c>
      <c r="AD37" s="1">
        <v>16.682000000026154</v>
      </c>
      <c r="AE37" s="1">
        <v>16.682000000026154</v>
      </c>
      <c r="AF37" s="1">
        <v>16.682000000026154</v>
      </c>
      <c r="AG37" s="1">
        <v>16.682000000026154</v>
      </c>
      <c r="AH37">
        <v>16.682000000026154</v>
      </c>
      <c r="AI37">
        <v>16.682000000026154</v>
      </c>
      <c r="AJ37">
        <v>16.682000000026154</v>
      </c>
      <c r="AK37">
        <v>16.682000000026154</v>
      </c>
      <c r="AL37">
        <v>16.682000000026154</v>
      </c>
      <c r="AM37">
        <v>16.682000000026154</v>
      </c>
    </row>
    <row r="38" spans="1:39" x14ac:dyDescent="0.25">
      <c r="A38" s="21">
        <f ca="1">Exceedance!U38</f>
        <v>43862</v>
      </c>
      <c r="B38" s="254">
        <v>16.682000000026154</v>
      </c>
      <c r="C38" s="254">
        <v>16.682000000026154</v>
      </c>
      <c r="D38" s="395">
        <v>16.682000000026154</v>
      </c>
      <c r="E38">
        <v>16.682000000026154</v>
      </c>
      <c r="F38">
        <v>16.682000000026154</v>
      </c>
      <c r="G38">
        <v>16.682000000026154</v>
      </c>
      <c r="H38">
        <v>16.682000000026154</v>
      </c>
      <c r="I38">
        <v>16.682000000026154</v>
      </c>
      <c r="J38">
        <v>16.682000000026154</v>
      </c>
      <c r="K38">
        <v>16.682000000026154</v>
      </c>
      <c r="L38">
        <v>16.682000000026154</v>
      </c>
      <c r="M38">
        <v>16.682000000026154</v>
      </c>
      <c r="N38">
        <v>16.682000000026154</v>
      </c>
      <c r="O38">
        <v>16.682000000026154</v>
      </c>
      <c r="P38">
        <v>16.682000000026154</v>
      </c>
      <c r="Q38">
        <v>16.682000000026154</v>
      </c>
      <c r="R38">
        <v>16.682000000026154</v>
      </c>
      <c r="S38">
        <v>16.682000000026154</v>
      </c>
      <c r="T38">
        <v>16.682000000026154</v>
      </c>
      <c r="U38">
        <v>16.682000000026154</v>
      </c>
      <c r="V38">
        <v>16.682000000026154</v>
      </c>
      <c r="W38">
        <v>16.682000000026154</v>
      </c>
      <c r="X38">
        <v>16.682000000026154</v>
      </c>
      <c r="Y38">
        <v>16.682000000026154</v>
      </c>
      <c r="Z38">
        <v>16.682000000026154</v>
      </c>
      <c r="AA38">
        <v>16.682000000026154</v>
      </c>
      <c r="AB38">
        <v>16.682000000026154</v>
      </c>
      <c r="AC38">
        <v>16.682000000026154</v>
      </c>
      <c r="AD38">
        <v>16.682000000026154</v>
      </c>
      <c r="AE38">
        <v>16.682000000026154</v>
      </c>
      <c r="AF38">
        <v>16.682000000026154</v>
      </c>
      <c r="AG38">
        <v>16.682000000026154</v>
      </c>
      <c r="AH38">
        <v>16.682000000026154</v>
      </c>
      <c r="AI38">
        <v>16.682000000026154</v>
      </c>
      <c r="AJ38">
        <v>16.682000000026154</v>
      </c>
      <c r="AK38">
        <v>16.682000000026154</v>
      </c>
      <c r="AL38">
        <v>16.682000000026154</v>
      </c>
      <c r="AM38">
        <v>16.682000000026154</v>
      </c>
    </row>
    <row r="39" spans="1:39" x14ac:dyDescent="0.25">
      <c r="A39" s="21">
        <f ca="1">Exceedance!U39</f>
        <v>43891</v>
      </c>
      <c r="B39" s="254">
        <v>16.682000000026154</v>
      </c>
      <c r="C39" s="254">
        <v>16.682000000026154</v>
      </c>
      <c r="D39" s="395">
        <v>16.682000000026154</v>
      </c>
      <c r="E39">
        <v>16.682000000026154</v>
      </c>
      <c r="F39">
        <v>16.682000000026154</v>
      </c>
      <c r="G39">
        <v>16.682000000026154</v>
      </c>
      <c r="H39">
        <v>16.682000000026154</v>
      </c>
      <c r="I39">
        <v>16.682000000026154</v>
      </c>
      <c r="J39">
        <v>16.682000000026154</v>
      </c>
      <c r="K39">
        <v>16.682000000026154</v>
      </c>
      <c r="L39">
        <v>16.682000000026154</v>
      </c>
      <c r="M39">
        <v>16.682000000026154</v>
      </c>
      <c r="N39">
        <v>16.682000000026154</v>
      </c>
      <c r="O39">
        <v>16.682000000026154</v>
      </c>
      <c r="P39">
        <v>16.682000000026154</v>
      </c>
      <c r="Q39">
        <v>16.682000000026154</v>
      </c>
      <c r="R39">
        <v>16.682000000026154</v>
      </c>
      <c r="S39">
        <v>16.682000000026154</v>
      </c>
      <c r="T39">
        <v>16.682000000026154</v>
      </c>
      <c r="U39">
        <v>16.682000000026154</v>
      </c>
      <c r="V39">
        <v>16.682000000026154</v>
      </c>
      <c r="W39">
        <v>16.682000000026154</v>
      </c>
      <c r="X39">
        <v>16.682000000026154</v>
      </c>
      <c r="Y39">
        <v>16.682000000026154</v>
      </c>
      <c r="Z39">
        <v>16.682000000026154</v>
      </c>
      <c r="AA39">
        <v>16.682000000026154</v>
      </c>
      <c r="AB39">
        <v>16.682000000026154</v>
      </c>
      <c r="AC39">
        <v>16.682000000026154</v>
      </c>
      <c r="AD39">
        <v>16.682000000026154</v>
      </c>
      <c r="AE39">
        <v>16.682000000026154</v>
      </c>
      <c r="AF39">
        <v>16.682000000026154</v>
      </c>
      <c r="AG39">
        <v>16.682000000026154</v>
      </c>
      <c r="AH39">
        <v>16.682000000026154</v>
      </c>
      <c r="AI39">
        <v>16.682000000026154</v>
      </c>
      <c r="AJ39">
        <v>16.682000000026154</v>
      </c>
      <c r="AK39">
        <v>16.682000000026154</v>
      </c>
      <c r="AL39">
        <v>16.682000000026154</v>
      </c>
      <c r="AM39">
        <v>16.682000000026154</v>
      </c>
    </row>
    <row r="40" spans="1:39" x14ac:dyDescent="0.25">
      <c r="A40" s="21">
        <f ca="1">Exceedance!U40</f>
        <v>43922</v>
      </c>
      <c r="B40" s="254">
        <v>16.682000000026154</v>
      </c>
      <c r="C40" s="254">
        <v>16.682000000026154</v>
      </c>
      <c r="D40" s="395">
        <v>16.682000000026154</v>
      </c>
      <c r="E40">
        <v>16.682000000026154</v>
      </c>
      <c r="F40">
        <v>16.682000000026154</v>
      </c>
      <c r="G40">
        <v>16.682000000026154</v>
      </c>
      <c r="H40">
        <v>16.682000000026154</v>
      </c>
      <c r="I40">
        <v>16.682000000026154</v>
      </c>
      <c r="J40">
        <v>16.682000000026154</v>
      </c>
      <c r="K40">
        <v>16.682000000026154</v>
      </c>
      <c r="L40">
        <v>16.682000000026154</v>
      </c>
      <c r="M40">
        <v>16.682000000026154</v>
      </c>
      <c r="N40">
        <v>16.682000000026154</v>
      </c>
      <c r="O40">
        <v>16.682000000026154</v>
      </c>
      <c r="P40">
        <v>16.682000000026154</v>
      </c>
      <c r="Q40">
        <v>16.682000000026154</v>
      </c>
      <c r="R40">
        <v>16.682000000026154</v>
      </c>
      <c r="S40">
        <v>16.682000000026154</v>
      </c>
      <c r="T40">
        <v>16.682000000026154</v>
      </c>
      <c r="U40">
        <v>16.682000000026154</v>
      </c>
      <c r="V40">
        <v>16.682000000026154</v>
      </c>
      <c r="W40">
        <v>16.682000000026154</v>
      </c>
      <c r="X40">
        <v>16.682000000026154</v>
      </c>
      <c r="Y40">
        <v>16.682000000026154</v>
      </c>
      <c r="Z40">
        <v>16.682000000026154</v>
      </c>
      <c r="AA40">
        <v>16.682000000026154</v>
      </c>
      <c r="AB40">
        <v>16.682000000026154</v>
      </c>
      <c r="AC40">
        <v>16.682000000026154</v>
      </c>
      <c r="AD40">
        <v>16.682000000026154</v>
      </c>
      <c r="AE40">
        <v>16.682000000026154</v>
      </c>
      <c r="AF40">
        <v>16.682000000026154</v>
      </c>
      <c r="AG40">
        <v>16.682000000026154</v>
      </c>
      <c r="AH40">
        <v>16.682000000026154</v>
      </c>
      <c r="AI40">
        <v>16.682000000026154</v>
      </c>
      <c r="AJ40">
        <v>16.682000000026154</v>
      </c>
      <c r="AK40">
        <v>16.682000000026154</v>
      </c>
      <c r="AL40">
        <v>16.682000000026154</v>
      </c>
      <c r="AM40">
        <v>16.682000000026154</v>
      </c>
    </row>
    <row r="41" spans="1:39" x14ac:dyDescent="0.25">
      <c r="A41" s="21">
        <f ca="1">Exceedance!U41</f>
        <v>43952</v>
      </c>
      <c r="B41" s="254">
        <v>16.682000000026154</v>
      </c>
      <c r="C41" s="254">
        <v>16.682000000026154</v>
      </c>
      <c r="D41" s="395">
        <v>16.682000000026154</v>
      </c>
      <c r="E41">
        <v>16.682000000026154</v>
      </c>
      <c r="F41">
        <v>16.682000000026154</v>
      </c>
      <c r="G41">
        <v>16.682000000026154</v>
      </c>
      <c r="H41">
        <v>16.682000000026154</v>
      </c>
      <c r="I41">
        <v>16.682000000026154</v>
      </c>
      <c r="J41">
        <v>16.682000000026154</v>
      </c>
      <c r="K41">
        <v>16.682000000026154</v>
      </c>
      <c r="L41">
        <v>16.682000000026154</v>
      </c>
      <c r="M41">
        <v>16.682000000026154</v>
      </c>
      <c r="N41">
        <v>16.682000000026154</v>
      </c>
      <c r="O41">
        <v>16.682000000026154</v>
      </c>
      <c r="P41">
        <v>16.682000000026154</v>
      </c>
      <c r="Q41">
        <v>16.682000000026154</v>
      </c>
      <c r="R41">
        <v>16.682000000026154</v>
      </c>
      <c r="S41">
        <v>16.682000000026154</v>
      </c>
      <c r="T41">
        <v>16.682000000026154</v>
      </c>
      <c r="U41">
        <v>16.682000000026154</v>
      </c>
      <c r="V41">
        <v>16.682000000026154</v>
      </c>
      <c r="W41">
        <v>16.682000000026154</v>
      </c>
      <c r="X41">
        <v>16.682000000026154</v>
      </c>
      <c r="Y41">
        <v>16.682000000026154</v>
      </c>
      <c r="Z41">
        <v>16.682000000026154</v>
      </c>
      <c r="AA41">
        <v>16.682000000026154</v>
      </c>
      <c r="AB41">
        <v>16.682000000026154</v>
      </c>
      <c r="AC41">
        <v>16.682000000026154</v>
      </c>
      <c r="AD41">
        <v>16.682000000026154</v>
      </c>
      <c r="AE41">
        <v>16.682000000026154</v>
      </c>
      <c r="AF41">
        <v>16.682000000026154</v>
      </c>
      <c r="AG41">
        <v>16.682000000026154</v>
      </c>
      <c r="AH41">
        <v>16.682000000026154</v>
      </c>
      <c r="AI41">
        <v>16.682000000026154</v>
      </c>
      <c r="AJ41">
        <v>16.682000000026154</v>
      </c>
      <c r="AK41">
        <v>16.682000000026154</v>
      </c>
      <c r="AL41">
        <v>16.682000000026154</v>
      </c>
      <c r="AM41">
        <v>16.682000000026154</v>
      </c>
    </row>
    <row r="42" spans="1:39" x14ac:dyDescent="0.25">
      <c r="A42" s="21">
        <f ca="1">Exceedance!U42</f>
        <v>43983</v>
      </c>
      <c r="B42" s="254">
        <v>16.682000000026154</v>
      </c>
      <c r="C42" s="254">
        <v>16.682000000026154</v>
      </c>
      <c r="D42" s="395">
        <v>16.682000000026154</v>
      </c>
      <c r="E42">
        <v>16.682000000026154</v>
      </c>
      <c r="F42">
        <v>16.682000000026154</v>
      </c>
      <c r="G42">
        <v>16.682000000026154</v>
      </c>
      <c r="H42">
        <v>16.682000000026154</v>
      </c>
      <c r="I42">
        <v>16.682000000026154</v>
      </c>
      <c r="J42">
        <v>16.682000000026154</v>
      </c>
      <c r="K42">
        <v>16.682000000026154</v>
      </c>
      <c r="L42">
        <v>16.682000000026154</v>
      </c>
      <c r="M42">
        <v>16.682000000026154</v>
      </c>
      <c r="N42">
        <v>16.682000000026154</v>
      </c>
      <c r="O42">
        <v>16.682000000026154</v>
      </c>
      <c r="P42">
        <v>16.682000000026154</v>
      </c>
      <c r="Q42">
        <v>16.682000000026154</v>
      </c>
      <c r="R42">
        <v>16.682000000026154</v>
      </c>
      <c r="S42">
        <v>16.682000000026154</v>
      </c>
      <c r="T42">
        <v>16.682000000026154</v>
      </c>
      <c r="U42">
        <v>16.682000000026154</v>
      </c>
      <c r="V42">
        <v>16.682000000026154</v>
      </c>
      <c r="W42">
        <v>16.682000000026154</v>
      </c>
      <c r="X42">
        <v>16.682000000026154</v>
      </c>
      <c r="Y42">
        <v>16.682000000026154</v>
      </c>
      <c r="Z42">
        <v>16.682000000026154</v>
      </c>
      <c r="AA42">
        <v>16.682000000026154</v>
      </c>
      <c r="AB42">
        <v>16.682000000026154</v>
      </c>
      <c r="AC42">
        <v>16.682000000026154</v>
      </c>
      <c r="AD42">
        <v>16.682000000026154</v>
      </c>
      <c r="AE42">
        <v>16.682000000026154</v>
      </c>
      <c r="AF42">
        <v>16.682000000026154</v>
      </c>
      <c r="AG42">
        <v>16.682000000026154</v>
      </c>
      <c r="AH42">
        <v>16.682000000026154</v>
      </c>
      <c r="AI42">
        <v>16.682000000026154</v>
      </c>
      <c r="AJ42">
        <v>16.682000000026154</v>
      </c>
      <c r="AK42">
        <v>16.682000000026154</v>
      </c>
      <c r="AL42">
        <v>16.682000000026154</v>
      </c>
      <c r="AM42">
        <v>16.682000000026154</v>
      </c>
    </row>
    <row r="43" spans="1:39" x14ac:dyDescent="0.25">
      <c r="A43" s="21">
        <f ca="1">Exceedance!U43</f>
        <v>44013</v>
      </c>
      <c r="B43" s="254">
        <v>16.682000000026154</v>
      </c>
      <c r="C43" s="254">
        <v>16.682000000026154</v>
      </c>
      <c r="D43" s="395">
        <v>16.682000000026154</v>
      </c>
      <c r="E43">
        <v>16.682000000026154</v>
      </c>
      <c r="F43">
        <v>16.682000000026154</v>
      </c>
      <c r="G43">
        <v>16.682000000026154</v>
      </c>
      <c r="H43">
        <v>16.682000000026154</v>
      </c>
      <c r="I43">
        <v>16.682000000026154</v>
      </c>
      <c r="J43">
        <v>16.682000000026154</v>
      </c>
      <c r="K43">
        <v>16.682000000026154</v>
      </c>
      <c r="L43">
        <v>16.682000000026154</v>
      </c>
      <c r="M43">
        <v>16.682000000026154</v>
      </c>
      <c r="N43">
        <v>16.682000000026154</v>
      </c>
      <c r="O43">
        <v>16.682000000026154</v>
      </c>
      <c r="P43">
        <v>16.682000000026154</v>
      </c>
      <c r="Q43">
        <v>16.682000000026154</v>
      </c>
      <c r="R43">
        <v>16.682000000026154</v>
      </c>
      <c r="S43">
        <v>16.682000000026154</v>
      </c>
      <c r="T43">
        <v>16.682000000026154</v>
      </c>
      <c r="U43">
        <v>16.682000000026154</v>
      </c>
      <c r="V43">
        <v>16.682000000026154</v>
      </c>
      <c r="W43">
        <v>16.682000000026154</v>
      </c>
      <c r="X43">
        <v>16.682000000026154</v>
      </c>
      <c r="Y43">
        <v>16.682000000026154</v>
      </c>
      <c r="Z43">
        <v>16.682000000026154</v>
      </c>
      <c r="AA43">
        <v>16.682000000026154</v>
      </c>
      <c r="AB43">
        <v>16.682000000026154</v>
      </c>
      <c r="AC43">
        <v>16.682000000026154</v>
      </c>
      <c r="AD43">
        <v>16.682000000026154</v>
      </c>
      <c r="AE43">
        <v>16.682000000026154</v>
      </c>
      <c r="AF43">
        <v>16.682000000026154</v>
      </c>
      <c r="AG43">
        <v>16.682000000026154</v>
      </c>
      <c r="AH43">
        <v>16.682000000026154</v>
      </c>
      <c r="AI43">
        <v>16.682000000026154</v>
      </c>
      <c r="AJ43">
        <v>16.682000000026154</v>
      </c>
      <c r="AK43">
        <v>16.682000000026154</v>
      </c>
      <c r="AL43">
        <v>16.682000000026154</v>
      </c>
      <c r="AM43">
        <v>16.682000000026154</v>
      </c>
    </row>
    <row r="44" spans="1:39" x14ac:dyDescent="0.25">
      <c r="A44" s="21">
        <f ca="1">Exceedance!U44</f>
        <v>44044</v>
      </c>
      <c r="B44" s="254">
        <v>16.682000000026154</v>
      </c>
      <c r="C44" s="254">
        <v>16.682000000026154</v>
      </c>
      <c r="D44" s="395">
        <v>16.682000000026154</v>
      </c>
      <c r="E44">
        <v>16.682000000026154</v>
      </c>
      <c r="F44">
        <v>16.682000000026154</v>
      </c>
      <c r="G44">
        <v>16.682000000026154</v>
      </c>
      <c r="H44">
        <v>16.682000000026154</v>
      </c>
      <c r="I44">
        <v>16.682000000026154</v>
      </c>
      <c r="J44">
        <v>16.682000000026154</v>
      </c>
      <c r="K44">
        <v>16.682000000026154</v>
      </c>
      <c r="L44">
        <v>16.682000000026154</v>
      </c>
      <c r="M44">
        <v>16.682000000026154</v>
      </c>
      <c r="N44">
        <v>16.682000000026154</v>
      </c>
      <c r="O44">
        <v>16.682000000026154</v>
      </c>
      <c r="P44">
        <v>16.682000000026154</v>
      </c>
      <c r="Q44">
        <v>16.682000000026154</v>
      </c>
      <c r="R44">
        <v>16.682000000026154</v>
      </c>
      <c r="S44">
        <v>16.682000000026154</v>
      </c>
      <c r="T44">
        <v>16.682000000026154</v>
      </c>
      <c r="U44">
        <v>16.682000000026154</v>
      </c>
      <c r="V44">
        <v>16.682000000026154</v>
      </c>
      <c r="W44">
        <v>16.682000000026154</v>
      </c>
      <c r="X44">
        <v>16.682000000026154</v>
      </c>
      <c r="Y44">
        <v>16.682000000026154</v>
      </c>
      <c r="Z44">
        <v>16.682000000026154</v>
      </c>
      <c r="AA44">
        <v>16.682000000026154</v>
      </c>
      <c r="AB44">
        <v>16.682000000026154</v>
      </c>
      <c r="AC44">
        <v>16.682000000026154</v>
      </c>
      <c r="AD44">
        <v>16.682000000026154</v>
      </c>
      <c r="AE44">
        <v>16.682000000026154</v>
      </c>
      <c r="AF44">
        <v>16.682000000026154</v>
      </c>
      <c r="AG44">
        <v>16.682000000026154</v>
      </c>
      <c r="AH44">
        <v>16.682000000026154</v>
      </c>
      <c r="AI44">
        <v>16.682000000026154</v>
      </c>
      <c r="AJ44">
        <v>16.682000000026154</v>
      </c>
      <c r="AK44">
        <v>16.682000000026154</v>
      </c>
      <c r="AL44">
        <v>16.682000000026154</v>
      </c>
      <c r="AM44">
        <v>16.682000000026154</v>
      </c>
    </row>
    <row r="45" spans="1:39" x14ac:dyDescent="0.25">
      <c r="A45" s="21">
        <f ca="1">Exceedance!U45</f>
        <v>44075</v>
      </c>
      <c r="B45" s="254">
        <v>16.682000000026154</v>
      </c>
      <c r="C45" s="254">
        <v>16.682000000026154</v>
      </c>
      <c r="D45" s="395">
        <v>16.682000000026154</v>
      </c>
      <c r="E45">
        <v>16.682000000026154</v>
      </c>
      <c r="F45">
        <v>16.682000000026154</v>
      </c>
      <c r="G45">
        <v>16.682000000026154</v>
      </c>
      <c r="H45">
        <v>16.682000000026154</v>
      </c>
      <c r="I45">
        <v>16.682000000026154</v>
      </c>
      <c r="J45">
        <v>16.682000000026154</v>
      </c>
      <c r="K45">
        <v>16.682000000026154</v>
      </c>
      <c r="L45">
        <v>16.682000000026154</v>
      </c>
      <c r="M45">
        <v>16.682000000026154</v>
      </c>
      <c r="N45">
        <v>16.682000000026154</v>
      </c>
      <c r="O45">
        <v>16.682000000026154</v>
      </c>
      <c r="P45">
        <v>16.682000000026154</v>
      </c>
      <c r="Q45">
        <v>16.682000000026154</v>
      </c>
      <c r="R45">
        <v>16.682000000026154</v>
      </c>
      <c r="S45">
        <v>16.682000000026154</v>
      </c>
      <c r="T45">
        <v>16.682000000026154</v>
      </c>
      <c r="U45">
        <v>16.682000000026154</v>
      </c>
      <c r="V45">
        <v>16.682000000026154</v>
      </c>
      <c r="W45">
        <v>16.682000000026154</v>
      </c>
      <c r="X45">
        <v>16.682000000026154</v>
      </c>
      <c r="Y45">
        <v>16.682000000026154</v>
      </c>
      <c r="Z45">
        <v>16.682000000026154</v>
      </c>
      <c r="AA45">
        <v>16.682000000026154</v>
      </c>
      <c r="AB45">
        <v>16.682000000026154</v>
      </c>
      <c r="AC45">
        <v>16.682000000026154</v>
      </c>
      <c r="AD45">
        <v>16.682000000026154</v>
      </c>
      <c r="AE45">
        <v>16.682000000026154</v>
      </c>
      <c r="AF45">
        <v>16.682000000026154</v>
      </c>
      <c r="AG45">
        <v>16.682000000026154</v>
      </c>
      <c r="AH45">
        <v>16.682000000026154</v>
      </c>
      <c r="AI45">
        <v>16.682000000026154</v>
      </c>
      <c r="AJ45">
        <v>16.682000000026154</v>
      </c>
      <c r="AK45">
        <v>16.682000000026154</v>
      </c>
      <c r="AL45">
        <v>16.682000000026154</v>
      </c>
      <c r="AM45">
        <v>16.682000000026154</v>
      </c>
    </row>
    <row r="46" spans="1:39" x14ac:dyDescent="0.25">
      <c r="A46" s="21">
        <f ca="1">Exceedance!U46</f>
        <v>44105</v>
      </c>
      <c r="B46" s="254">
        <v>16.682000000026154</v>
      </c>
      <c r="C46" s="254">
        <v>16.682000000026154</v>
      </c>
      <c r="D46" s="395">
        <v>16.682000000026154</v>
      </c>
      <c r="E46">
        <v>16.682000000026154</v>
      </c>
      <c r="F46">
        <v>16.682000000026154</v>
      </c>
      <c r="G46">
        <v>16.682000000026154</v>
      </c>
      <c r="H46">
        <v>16.682000000026154</v>
      </c>
      <c r="I46">
        <v>16.682000000026154</v>
      </c>
      <c r="J46">
        <v>16.682000000026154</v>
      </c>
      <c r="K46">
        <v>16.682000000026154</v>
      </c>
      <c r="L46">
        <v>16.682000000026154</v>
      </c>
      <c r="M46">
        <v>16.682000000026154</v>
      </c>
      <c r="N46">
        <v>16.682000000026154</v>
      </c>
      <c r="O46">
        <v>16.682000000026154</v>
      </c>
      <c r="P46">
        <v>16.682000000026154</v>
      </c>
      <c r="Q46">
        <v>16.682000000026154</v>
      </c>
      <c r="R46">
        <v>16.682000000026154</v>
      </c>
      <c r="S46">
        <v>16.682000000026154</v>
      </c>
      <c r="T46">
        <v>16.682000000026154</v>
      </c>
      <c r="U46">
        <v>16.682000000026154</v>
      </c>
      <c r="V46">
        <v>16.682000000026154</v>
      </c>
      <c r="W46">
        <v>16.682000000026154</v>
      </c>
      <c r="X46">
        <v>16.682000000026154</v>
      </c>
      <c r="Y46">
        <v>16.682000000026154</v>
      </c>
      <c r="Z46">
        <v>16.682000000026154</v>
      </c>
      <c r="AA46">
        <v>16.682000000026154</v>
      </c>
      <c r="AB46">
        <v>16.682000000026154</v>
      </c>
      <c r="AC46">
        <v>16.682000000026154</v>
      </c>
      <c r="AD46">
        <v>16.682000000026154</v>
      </c>
      <c r="AE46">
        <v>16.682000000026154</v>
      </c>
      <c r="AF46">
        <v>16.682000000026154</v>
      </c>
      <c r="AG46">
        <v>16.682000000026154</v>
      </c>
      <c r="AH46">
        <v>16.682000000026154</v>
      </c>
      <c r="AI46">
        <v>16.682000000026154</v>
      </c>
      <c r="AJ46">
        <v>16.682000000026154</v>
      </c>
      <c r="AK46">
        <v>16.682000000026154</v>
      </c>
      <c r="AL46">
        <v>16.682000000026154</v>
      </c>
      <c r="AM46">
        <v>16.682000000026154</v>
      </c>
    </row>
    <row r="47" spans="1:39" x14ac:dyDescent="0.25">
      <c r="A47" s="21">
        <f ca="1">Exceedance!U47</f>
        <v>44136</v>
      </c>
      <c r="B47" s="254">
        <v>16.682000000026154</v>
      </c>
      <c r="C47" s="254">
        <v>16.682000000026154</v>
      </c>
      <c r="D47" s="395">
        <v>16.682000000026154</v>
      </c>
      <c r="E47">
        <v>16.682000000026154</v>
      </c>
      <c r="F47">
        <v>16.682000000026154</v>
      </c>
      <c r="G47">
        <v>16.682000000026154</v>
      </c>
      <c r="H47">
        <v>16.682000000026154</v>
      </c>
      <c r="I47">
        <v>16.682000000026154</v>
      </c>
      <c r="J47">
        <v>16.682000000026154</v>
      </c>
      <c r="K47">
        <v>16.682000000026154</v>
      </c>
      <c r="L47">
        <v>16.682000000026154</v>
      </c>
      <c r="M47">
        <v>16.682000000026154</v>
      </c>
      <c r="N47">
        <v>16.682000000026154</v>
      </c>
      <c r="O47">
        <v>16.682000000026154</v>
      </c>
      <c r="P47">
        <v>16.682000000026154</v>
      </c>
      <c r="Q47">
        <v>16.682000000026154</v>
      </c>
      <c r="R47">
        <v>16.682000000026154</v>
      </c>
      <c r="S47">
        <v>16.682000000026154</v>
      </c>
      <c r="T47">
        <v>16.682000000026154</v>
      </c>
      <c r="U47">
        <v>16.682000000026154</v>
      </c>
      <c r="V47">
        <v>16.682000000026154</v>
      </c>
      <c r="W47">
        <v>16.682000000026154</v>
      </c>
      <c r="X47">
        <v>16.682000000026154</v>
      </c>
      <c r="Y47">
        <v>16.682000000026154</v>
      </c>
      <c r="Z47">
        <v>16.682000000026154</v>
      </c>
      <c r="AA47">
        <v>16.682000000026154</v>
      </c>
      <c r="AB47">
        <v>16.682000000026154</v>
      </c>
      <c r="AC47">
        <v>16.682000000026154</v>
      </c>
      <c r="AD47">
        <v>16.682000000026154</v>
      </c>
      <c r="AE47">
        <v>16.682000000026154</v>
      </c>
      <c r="AF47">
        <v>16.682000000026154</v>
      </c>
      <c r="AG47">
        <v>16.682000000026154</v>
      </c>
      <c r="AH47">
        <v>16.682000000026154</v>
      </c>
      <c r="AI47">
        <v>16.682000000026154</v>
      </c>
      <c r="AJ47">
        <v>16.682000000026154</v>
      </c>
      <c r="AK47">
        <v>16.682000000026154</v>
      </c>
      <c r="AL47">
        <v>16.682000000026154</v>
      </c>
      <c r="AM47">
        <v>16.682000000026154</v>
      </c>
    </row>
    <row r="48" spans="1:39" x14ac:dyDescent="0.25">
      <c r="A48" s="21">
        <f ca="1">Exceedance!U48</f>
        <v>44166</v>
      </c>
      <c r="B48" s="254">
        <v>16.682000000026154</v>
      </c>
      <c r="C48" s="254">
        <v>16.682000000026154</v>
      </c>
      <c r="D48" s="395">
        <v>16.682000000026154</v>
      </c>
      <c r="E48">
        <v>16.682000000026154</v>
      </c>
      <c r="F48">
        <v>16.682000000026154</v>
      </c>
      <c r="G48">
        <v>16.682000000026154</v>
      </c>
      <c r="H48">
        <v>16.682000000026154</v>
      </c>
      <c r="I48">
        <v>16.682000000026154</v>
      </c>
      <c r="J48">
        <v>16.682000000026154</v>
      </c>
      <c r="K48">
        <v>16.682000000026154</v>
      </c>
      <c r="L48">
        <v>16.682000000026154</v>
      </c>
      <c r="M48">
        <v>16.682000000026154</v>
      </c>
      <c r="N48">
        <v>16.682000000026154</v>
      </c>
      <c r="O48">
        <v>16.682000000026154</v>
      </c>
      <c r="P48">
        <v>16.682000000026154</v>
      </c>
      <c r="Q48">
        <v>16.682000000026154</v>
      </c>
      <c r="R48">
        <v>16.682000000026154</v>
      </c>
      <c r="S48">
        <v>16.682000000026154</v>
      </c>
      <c r="T48">
        <v>16.682000000026154</v>
      </c>
      <c r="U48">
        <v>16.682000000026154</v>
      </c>
      <c r="V48">
        <v>16.682000000026154</v>
      </c>
      <c r="W48">
        <v>16.682000000026154</v>
      </c>
      <c r="X48">
        <v>16.682000000026154</v>
      </c>
      <c r="Y48">
        <v>16.682000000026154</v>
      </c>
      <c r="Z48">
        <v>16.682000000026154</v>
      </c>
      <c r="AA48">
        <v>16.682000000026154</v>
      </c>
      <c r="AB48">
        <v>16.682000000026154</v>
      </c>
      <c r="AC48">
        <v>16.682000000026154</v>
      </c>
      <c r="AD48">
        <v>16.682000000026154</v>
      </c>
      <c r="AE48">
        <v>16.682000000026154</v>
      </c>
      <c r="AF48">
        <v>16.682000000026154</v>
      </c>
      <c r="AG48">
        <v>16.682000000026154</v>
      </c>
      <c r="AH48">
        <v>16.682000000026154</v>
      </c>
      <c r="AI48">
        <v>16.682000000026154</v>
      </c>
      <c r="AJ48">
        <v>16.682000000026154</v>
      </c>
      <c r="AK48">
        <v>16.682000000026154</v>
      </c>
      <c r="AL48">
        <v>16.682000000026154</v>
      </c>
      <c r="AM48">
        <v>16.682000000026154</v>
      </c>
    </row>
    <row r="49" spans="1:39" x14ac:dyDescent="0.25">
      <c r="A49" s="21">
        <f ca="1">Exceedance!U49</f>
        <v>44197</v>
      </c>
      <c r="B49" s="254">
        <v>16.682000000026154</v>
      </c>
      <c r="C49" s="254">
        <v>16.682000000026154</v>
      </c>
      <c r="D49" s="395">
        <v>16.682000000026154</v>
      </c>
      <c r="E49">
        <v>16.682000000026154</v>
      </c>
      <c r="F49">
        <v>16.682000000026154</v>
      </c>
      <c r="G49">
        <v>16.682000000026154</v>
      </c>
      <c r="H49">
        <v>16.682000000026154</v>
      </c>
      <c r="I49">
        <v>16.682000000026154</v>
      </c>
      <c r="J49">
        <v>16.682000000026154</v>
      </c>
      <c r="K49">
        <v>16.682000000026154</v>
      </c>
      <c r="L49">
        <v>16.682000000026154</v>
      </c>
      <c r="M49">
        <v>16.682000000026154</v>
      </c>
      <c r="N49">
        <v>16.682000000026154</v>
      </c>
      <c r="O49">
        <v>16.682000000026154</v>
      </c>
      <c r="P49">
        <v>16.682000000026154</v>
      </c>
      <c r="Q49">
        <v>16.682000000026154</v>
      </c>
      <c r="R49">
        <v>16.682000000026154</v>
      </c>
      <c r="S49">
        <v>16.682000000026154</v>
      </c>
      <c r="T49">
        <v>16.682000000026154</v>
      </c>
      <c r="U49">
        <v>16.682000000026154</v>
      </c>
      <c r="V49">
        <v>16.682000000026154</v>
      </c>
      <c r="W49">
        <v>16.682000000026154</v>
      </c>
      <c r="X49">
        <v>16.682000000026154</v>
      </c>
      <c r="Y49">
        <v>16.682000000026154</v>
      </c>
      <c r="Z49">
        <v>16.682000000026154</v>
      </c>
      <c r="AA49">
        <v>16.682000000026154</v>
      </c>
      <c r="AB49">
        <v>16.682000000026154</v>
      </c>
      <c r="AC49">
        <v>16.682000000026154</v>
      </c>
      <c r="AD49">
        <v>16.682000000026154</v>
      </c>
      <c r="AE49">
        <v>16.682000000026154</v>
      </c>
      <c r="AF49">
        <v>16.682000000026154</v>
      </c>
      <c r="AG49">
        <v>16.682000000026154</v>
      </c>
      <c r="AH49">
        <v>16.682000000026154</v>
      </c>
      <c r="AI49">
        <v>16.682000000026154</v>
      </c>
      <c r="AJ49">
        <v>16.682000000026154</v>
      </c>
      <c r="AK49">
        <v>16.682000000026154</v>
      </c>
      <c r="AL49">
        <v>16.682000000026154</v>
      </c>
      <c r="AM49">
        <v>16.682000000026154</v>
      </c>
    </row>
    <row r="50" spans="1:39" x14ac:dyDescent="0.25">
      <c r="A50" s="21">
        <f ca="1">Exceedance!U50</f>
        <v>44228</v>
      </c>
      <c r="B50" s="254">
        <v>16.682000000026154</v>
      </c>
      <c r="C50" s="254">
        <v>16.682000000026154</v>
      </c>
      <c r="D50" s="395">
        <v>16.682000000026154</v>
      </c>
      <c r="E50">
        <v>16.682000000026154</v>
      </c>
      <c r="F50">
        <v>16.682000000026154</v>
      </c>
      <c r="G50">
        <v>16.682000000026154</v>
      </c>
      <c r="H50">
        <v>16.682000000026154</v>
      </c>
      <c r="I50">
        <v>16.682000000026154</v>
      </c>
      <c r="J50">
        <v>16.682000000026154</v>
      </c>
      <c r="K50">
        <v>16.682000000026154</v>
      </c>
      <c r="L50">
        <v>16.682000000026154</v>
      </c>
      <c r="M50">
        <v>16.682000000026154</v>
      </c>
      <c r="N50">
        <v>16.682000000026154</v>
      </c>
      <c r="O50">
        <v>16.682000000026154</v>
      </c>
      <c r="P50">
        <v>16.682000000026154</v>
      </c>
      <c r="Q50">
        <v>16.682000000026154</v>
      </c>
      <c r="R50">
        <v>16.682000000026154</v>
      </c>
      <c r="S50">
        <v>16.682000000026154</v>
      </c>
      <c r="T50">
        <v>16.682000000026154</v>
      </c>
      <c r="U50">
        <v>16.682000000026154</v>
      </c>
      <c r="V50">
        <v>16.682000000026154</v>
      </c>
      <c r="W50">
        <v>16.682000000026154</v>
      </c>
      <c r="X50">
        <v>16.682000000026154</v>
      </c>
      <c r="Y50">
        <v>16.682000000026154</v>
      </c>
      <c r="Z50">
        <v>16.682000000026154</v>
      </c>
      <c r="AA50">
        <v>16.682000000026154</v>
      </c>
      <c r="AB50">
        <v>16.682000000026154</v>
      </c>
      <c r="AC50">
        <v>16.682000000026154</v>
      </c>
      <c r="AD50">
        <v>16.682000000026154</v>
      </c>
      <c r="AE50">
        <v>16.682000000026154</v>
      </c>
      <c r="AF50">
        <v>16.682000000026154</v>
      </c>
      <c r="AG50">
        <v>16.682000000026154</v>
      </c>
      <c r="AH50">
        <v>16.682000000026154</v>
      </c>
      <c r="AI50">
        <v>16.682000000026154</v>
      </c>
      <c r="AJ50">
        <v>16.682000000026154</v>
      </c>
      <c r="AK50">
        <v>16.682000000026154</v>
      </c>
      <c r="AL50">
        <v>16.682000000026154</v>
      </c>
      <c r="AM50">
        <v>16.682000000026154</v>
      </c>
    </row>
    <row r="51" spans="1:39" x14ac:dyDescent="0.25">
      <c r="A51" s="21">
        <f ca="1">Exceedance!U51</f>
        <v>44256</v>
      </c>
      <c r="B51" s="254">
        <v>16.682000000026154</v>
      </c>
      <c r="C51" s="254">
        <v>16.682000000026154</v>
      </c>
      <c r="D51" s="395">
        <v>16.682000000026154</v>
      </c>
      <c r="E51">
        <v>16.682000000026154</v>
      </c>
      <c r="F51">
        <v>16.682000000026154</v>
      </c>
      <c r="G51">
        <v>16.682000000026154</v>
      </c>
      <c r="H51">
        <v>16.682000000026154</v>
      </c>
      <c r="I51">
        <v>16.682000000026154</v>
      </c>
      <c r="J51">
        <v>16.682000000026154</v>
      </c>
      <c r="K51">
        <v>16.682000000026154</v>
      </c>
      <c r="L51">
        <v>16.682000000026154</v>
      </c>
      <c r="M51">
        <v>16.682000000026154</v>
      </c>
      <c r="N51">
        <v>16.682000000026154</v>
      </c>
      <c r="O51">
        <v>16.682000000026154</v>
      </c>
      <c r="P51">
        <v>16.682000000026154</v>
      </c>
      <c r="Q51">
        <v>16.682000000026154</v>
      </c>
      <c r="R51">
        <v>16.682000000026154</v>
      </c>
      <c r="S51">
        <v>16.682000000026154</v>
      </c>
      <c r="T51">
        <v>16.682000000026154</v>
      </c>
      <c r="U51">
        <v>16.682000000026154</v>
      </c>
      <c r="V51">
        <v>16.682000000026154</v>
      </c>
      <c r="W51">
        <v>16.682000000026154</v>
      </c>
      <c r="X51">
        <v>16.682000000026154</v>
      </c>
      <c r="Y51">
        <v>16.682000000026154</v>
      </c>
      <c r="Z51">
        <v>16.682000000026154</v>
      </c>
      <c r="AA51">
        <v>16.682000000026154</v>
      </c>
      <c r="AB51">
        <v>16.682000000026154</v>
      </c>
      <c r="AC51">
        <v>16.682000000026154</v>
      </c>
      <c r="AD51">
        <v>16.682000000026154</v>
      </c>
      <c r="AE51">
        <v>16.682000000026154</v>
      </c>
      <c r="AF51">
        <v>16.682000000026154</v>
      </c>
      <c r="AG51">
        <v>16.682000000026154</v>
      </c>
      <c r="AH51">
        <v>16.682000000026154</v>
      </c>
      <c r="AI51">
        <v>16.682000000026154</v>
      </c>
      <c r="AJ51">
        <v>16.682000000026154</v>
      </c>
      <c r="AK51">
        <v>16.682000000026154</v>
      </c>
      <c r="AL51">
        <v>16.682000000026154</v>
      </c>
      <c r="AM51">
        <v>16.682000000026154</v>
      </c>
    </row>
    <row r="52" spans="1:39" x14ac:dyDescent="0.25">
      <c r="A52" s="21">
        <f ca="1">Exceedance!U52</f>
        <v>44287</v>
      </c>
      <c r="B52" s="254">
        <v>16.682000000026154</v>
      </c>
      <c r="C52" s="254">
        <v>16.682000000026154</v>
      </c>
      <c r="D52" s="395">
        <v>16.682000000026154</v>
      </c>
      <c r="E52">
        <v>16.682000000026154</v>
      </c>
      <c r="F52">
        <v>16.682000000026154</v>
      </c>
      <c r="G52">
        <v>16.682000000026154</v>
      </c>
      <c r="H52">
        <v>16.682000000026154</v>
      </c>
      <c r="I52">
        <v>16.682000000026154</v>
      </c>
      <c r="J52">
        <v>16.682000000026154</v>
      </c>
      <c r="K52">
        <v>16.682000000026154</v>
      </c>
      <c r="L52">
        <v>16.682000000026154</v>
      </c>
      <c r="M52">
        <v>16.682000000026154</v>
      </c>
      <c r="N52">
        <v>16.682000000026154</v>
      </c>
      <c r="O52">
        <v>16.682000000026154</v>
      </c>
      <c r="P52">
        <v>16.682000000026154</v>
      </c>
      <c r="Q52">
        <v>16.682000000026154</v>
      </c>
      <c r="R52">
        <v>16.682000000026154</v>
      </c>
      <c r="S52">
        <v>16.682000000026154</v>
      </c>
      <c r="T52">
        <v>16.682000000026154</v>
      </c>
      <c r="U52">
        <v>16.682000000026154</v>
      </c>
      <c r="V52">
        <v>16.682000000026154</v>
      </c>
      <c r="W52">
        <v>16.682000000026154</v>
      </c>
      <c r="X52">
        <v>16.682000000026154</v>
      </c>
      <c r="Y52">
        <v>16.682000000026154</v>
      </c>
      <c r="Z52">
        <v>16.682000000026154</v>
      </c>
      <c r="AA52">
        <v>16.682000000026154</v>
      </c>
      <c r="AB52">
        <v>16.682000000026154</v>
      </c>
      <c r="AC52">
        <v>16.682000000026154</v>
      </c>
      <c r="AD52">
        <v>16.682000000026154</v>
      </c>
      <c r="AE52">
        <v>16.682000000026154</v>
      </c>
      <c r="AF52">
        <v>16.682000000026154</v>
      </c>
      <c r="AG52">
        <v>16.682000000026154</v>
      </c>
      <c r="AH52">
        <v>16.682000000026154</v>
      </c>
      <c r="AI52">
        <v>16.682000000026154</v>
      </c>
      <c r="AJ52">
        <v>16.682000000026154</v>
      </c>
      <c r="AK52">
        <v>16.682000000026154</v>
      </c>
      <c r="AL52">
        <v>16.682000000026154</v>
      </c>
      <c r="AM52">
        <v>16.682000000026154</v>
      </c>
    </row>
    <row r="53" spans="1:39" x14ac:dyDescent="0.25">
      <c r="A53" s="21">
        <f ca="1">Exceedance!U53</f>
        <v>44317</v>
      </c>
      <c r="B53" s="254">
        <v>16.682000000026154</v>
      </c>
      <c r="C53" s="254">
        <v>16.682000000026154</v>
      </c>
      <c r="D53" s="395">
        <v>16.682000000026154</v>
      </c>
      <c r="E53">
        <v>16.682000000026154</v>
      </c>
      <c r="F53">
        <v>16.682000000026154</v>
      </c>
      <c r="G53">
        <v>16.682000000026154</v>
      </c>
      <c r="H53">
        <v>16.682000000026154</v>
      </c>
      <c r="I53">
        <v>16.682000000026154</v>
      </c>
      <c r="J53">
        <v>16.682000000026154</v>
      </c>
      <c r="K53">
        <v>16.682000000026154</v>
      </c>
      <c r="L53">
        <v>16.682000000026154</v>
      </c>
      <c r="M53">
        <v>16.682000000026154</v>
      </c>
      <c r="N53">
        <v>16.682000000026154</v>
      </c>
      <c r="O53">
        <v>16.682000000026154</v>
      </c>
      <c r="P53">
        <v>16.682000000026154</v>
      </c>
      <c r="Q53">
        <v>16.682000000026154</v>
      </c>
      <c r="R53">
        <v>16.682000000026154</v>
      </c>
      <c r="S53">
        <v>16.682000000026154</v>
      </c>
      <c r="T53">
        <v>16.682000000026154</v>
      </c>
      <c r="U53">
        <v>16.682000000026154</v>
      </c>
      <c r="V53">
        <v>16.682000000026154</v>
      </c>
      <c r="W53">
        <v>16.682000000026154</v>
      </c>
      <c r="X53">
        <v>16.682000000026154</v>
      </c>
      <c r="Y53">
        <v>16.682000000026154</v>
      </c>
      <c r="Z53">
        <v>16.682000000026154</v>
      </c>
      <c r="AA53">
        <v>16.682000000026154</v>
      </c>
      <c r="AB53">
        <v>16.682000000026154</v>
      </c>
      <c r="AC53">
        <v>16.682000000026154</v>
      </c>
      <c r="AD53">
        <v>16.682000000026154</v>
      </c>
      <c r="AE53">
        <v>16.682000000026154</v>
      </c>
      <c r="AF53">
        <v>16.682000000026154</v>
      </c>
      <c r="AG53">
        <v>16.682000000026154</v>
      </c>
      <c r="AH53">
        <v>16.682000000026154</v>
      </c>
      <c r="AI53">
        <v>16.682000000026154</v>
      </c>
      <c r="AJ53">
        <v>16.682000000026154</v>
      </c>
      <c r="AK53">
        <v>16.682000000026154</v>
      </c>
      <c r="AL53">
        <v>16.682000000026154</v>
      </c>
      <c r="AM53">
        <v>16.682000000026154</v>
      </c>
    </row>
    <row r="54" spans="1:39" x14ac:dyDescent="0.25">
      <c r="A54" s="21">
        <f ca="1">Exceedance!U54</f>
        <v>44348</v>
      </c>
      <c r="B54" s="254">
        <v>16.682000000026154</v>
      </c>
      <c r="C54" s="254">
        <v>16.682000000026154</v>
      </c>
      <c r="D54" s="395">
        <v>16.682000000026154</v>
      </c>
      <c r="E54">
        <v>16.682000000026154</v>
      </c>
      <c r="F54">
        <v>16.682000000026154</v>
      </c>
      <c r="G54">
        <v>16.682000000026154</v>
      </c>
      <c r="H54">
        <v>16.682000000026154</v>
      </c>
      <c r="I54">
        <v>16.682000000026154</v>
      </c>
      <c r="J54">
        <v>16.682000000026154</v>
      </c>
      <c r="K54">
        <v>16.682000000026154</v>
      </c>
      <c r="L54">
        <v>16.682000000026154</v>
      </c>
      <c r="M54">
        <v>16.682000000026154</v>
      </c>
      <c r="N54">
        <v>16.682000000026154</v>
      </c>
      <c r="O54">
        <v>16.682000000026154</v>
      </c>
      <c r="P54">
        <v>16.682000000026154</v>
      </c>
      <c r="Q54">
        <v>16.682000000026154</v>
      </c>
      <c r="R54">
        <v>16.682000000026154</v>
      </c>
      <c r="S54">
        <v>16.682000000026154</v>
      </c>
      <c r="T54">
        <v>16.682000000026154</v>
      </c>
      <c r="U54">
        <v>16.682000000026154</v>
      </c>
      <c r="V54">
        <v>16.682000000026154</v>
      </c>
      <c r="W54">
        <v>16.682000000026154</v>
      </c>
      <c r="X54">
        <v>16.682000000026154</v>
      </c>
      <c r="Y54">
        <v>16.682000000026154</v>
      </c>
      <c r="Z54">
        <v>16.682000000026154</v>
      </c>
      <c r="AA54">
        <v>16.682000000026154</v>
      </c>
      <c r="AB54">
        <v>16.682000000026154</v>
      </c>
      <c r="AC54">
        <v>16.682000000026154</v>
      </c>
      <c r="AD54">
        <v>16.682000000026154</v>
      </c>
      <c r="AE54">
        <v>16.682000000026154</v>
      </c>
      <c r="AF54">
        <v>16.682000000026154</v>
      </c>
      <c r="AG54">
        <v>16.682000000026154</v>
      </c>
      <c r="AH54">
        <v>16.682000000026154</v>
      </c>
      <c r="AI54">
        <v>16.682000000026154</v>
      </c>
      <c r="AJ54">
        <v>16.682000000026154</v>
      </c>
      <c r="AK54">
        <v>16.682000000026154</v>
      </c>
      <c r="AL54">
        <v>16.682000000026154</v>
      </c>
      <c r="AM54">
        <v>16.682000000026154</v>
      </c>
    </row>
    <row r="55" spans="1:39" x14ac:dyDescent="0.25">
      <c r="A55" s="21">
        <f ca="1">Exceedance!U55</f>
        <v>44378</v>
      </c>
      <c r="B55" s="254">
        <v>16.682000000026154</v>
      </c>
      <c r="C55" s="254">
        <v>16.682000000026154</v>
      </c>
      <c r="D55" s="395">
        <v>16.682000000026154</v>
      </c>
      <c r="E55">
        <v>16.682000000026154</v>
      </c>
      <c r="F55">
        <v>16.682000000026154</v>
      </c>
      <c r="G55">
        <v>16.682000000026154</v>
      </c>
      <c r="H55">
        <v>16.682000000026154</v>
      </c>
      <c r="I55">
        <v>16.682000000026154</v>
      </c>
      <c r="J55">
        <v>16.682000000026154</v>
      </c>
      <c r="K55">
        <v>16.682000000026154</v>
      </c>
      <c r="L55">
        <v>16.682000000026154</v>
      </c>
      <c r="M55">
        <v>16.682000000026154</v>
      </c>
      <c r="N55">
        <v>16.682000000026154</v>
      </c>
      <c r="O55">
        <v>16.682000000026154</v>
      </c>
      <c r="P55">
        <v>16.682000000026154</v>
      </c>
      <c r="Q55">
        <v>16.682000000026154</v>
      </c>
      <c r="R55">
        <v>16.682000000026154</v>
      </c>
      <c r="S55">
        <v>16.682000000026154</v>
      </c>
      <c r="T55">
        <v>16.682000000026154</v>
      </c>
      <c r="U55">
        <v>16.682000000026154</v>
      </c>
      <c r="V55">
        <v>16.682000000026154</v>
      </c>
      <c r="W55">
        <v>16.682000000026154</v>
      </c>
      <c r="X55">
        <v>16.682000000026154</v>
      </c>
      <c r="Y55">
        <v>16.682000000026154</v>
      </c>
      <c r="Z55">
        <v>16.682000000026154</v>
      </c>
      <c r="AA55">
        <v>16.682000000026154</v>
      </c>
      <c r="AB55">
        <v>16.682000000026154</v>
      </c>
      <c r="AC55">
        <v>16.682000000026154</v>
      </c>
      <c r="AD55">
        <v>16.682000000026154</v>
      </c>
      <c r="AE55">
        <v>16.682000000026154</v>
      </c>
      <c r="AF55">
        <v>16.682000000026154</v>
      </c>
      <c r="AG55">
        <v>16.682000000026154</v>
      </c>
      <c r="AH55">
        <v>16.682000000026154</v>
      </c>
      <c r="AI55">
        <v>16.682000000026154</v>
      </c>
      <c r="AJ55">
        <v>16.682000000026154</v>
      </c>
      <c r="AK55">
        <v>16.682000000026154</v>
      </c>
      <c r="AL55">
        <v>16.682000000026154</v>
      </c>
      <c r="AM55">
        <v>16.682000000026154</v>
      </c>
    </row>
    <row r="56" spans="1:39" x14ac:dyDescent="0.25">
      <c r="A56" s="21">
        <f ca="1">Exceedance!U56</f>
        <v>44409</v>
      </c>
      <c r="B56" s="254">
        <v>16.682000000026154</v>
      </c>
      <c r="C56" s="254">
        <v>16.682000000026154</v>
      </c>
      <c r="D56" s="395">
        <v>16.682000000026154</v>
      </c>
      <c r="E56">
        <v>16.682000000026154</v>
      </c>
      <c r="F56">
        <v>16.682000000026154</v>
      </c>
      <c r="G56">
        <v>16.682000000026154</v>
      </c>
      <c r="H56">
        <v>16.682000000026154</v>
      </c>
      <c r="I56">
        <v>16.682000000026154</v>
      </c>
      <c r="J56">
        <v>16.682000000026154</v>
      </c>
      <c r="K56">
        <v>16.682000000026154</v>
      </c>
      <c r="L56">
        <v>16.682000000026154</v>
      </c>
      <c r="M56">
        <v>16.682000000026154</v>
      </c>
      <c r="N56">
        <v>16.682000000026154</v>
      </c>
      <c r="O56">
        <v>16.682000000026154</v>
      </c>
      <c r="P56">
        <v>16.682000000026154</v>
      </c>
      <c r="Q56">
        <v>16.682000000026154</v>
      </c>
      <c r="R56">
        <v>16.682000000026154</v>
      </c>
      <c r="S56">
        <v>16.682000000026154</v>
      </c>
      <c r="T56">
        <v>16.682000000026154</v>
      </c>
      <c r="U56">
        <v>16.682000000026154</v>
      </c>
      <c r="V56">
        <v>16.682000000026154</v>
      </c>
      <c r="W56">
        <v>16.682000000026154</v>
      </c>
      <c r="X56">
        <v>16.682000000026154</v>
      </c>
      <c r="Y56">
        <v>16.682000000026154</v>
      </c>
      <c r="Z56">
        <v>16.682000000026154</v>
      </c>
      <c r="AA56">
        <v>16.682000000026154</v>
      </c>
      <c r="AB56">
        <v>16.682000000026154</v>
      </c>
      <c r="AC56">
        <v>16.682000000026154</v>
      </c>
      <c r="AD56">
        <v>16.682000000026154</v>
      </c>
      <c r="AE56">
        <v>16.682000000026154</v>
      </c>
      <c r="AF56">
        <v>16.682000000026154</v>
      </c>
      <c r="AG56">
        <v>16.682000000026154</v>
      </c>
      <c r="AH56">
        <v>16.682000000026154</v>
      </c>
      <c r="AI56">
        <v>16.682000000026154</v>
      </c>
      <c r="AJ56">
        <v>16.682000000026154</v>
      </c>
      <c r="AK56">
        <v>16.682000000026154</v>
      </c>
      <c r="AL56">
        <v>16.682000000026154</v>
      </c>
      <c r="AM56">
        <v>16.682000000026154</v>
      </c>
    </row>
    <row r="57" spans="1:39" x14ac:dyDescent="0.25">
      <c r="A57" s="21">
        <f ca="1">Exceedance!U57</f>
        <v>44440</v>
      </c>
      <c r="B57" s="254">
        <v>16.682000000026154</v>
      </c>
      <c r="C57" s="254">
        <v>16.682000000026154</v>
      </c>
      <c r="D57" s="395">
        <v>16.682000000026154</v>
      </c>
      <c r="E57">
        <v>16.682000000026154</v>
      </c>
      <c r="F57">
        <v>16.682000000026154</v>
      </c>
      <c r="G57">
        <v>16.682000000026154</v>
      </c>
      <c r="H57">
        <v>16.682000000026154</v>
      </c>
      <c r="I57">
        <v>16.682000000026154</v>
      </c>
      <c r="J57">
        <v>16.682000000026154</v>
      </c>
      <c r="K57">
        <v>16.682000000026154</v>
      </c>
      <c r="L57">
        <v>16.682000000026154</v>
      </c>
      <c r="M57">
        <v>16.682000000026154</v>
      </c>
      <c r="N57">
        <v>16.682000000026154</v>
      </c>
      <c r="O57">
        <v>16.682000000026154</v>
      </c>
      <c r="P57">
        <v>16.682000000026154</v>
      </c>
      <c r="Q57">
        <v>16.682000000026154</v>
      </c>
      <c r="R57">
        <v>16.682000000026154</v>
      </c>
      <c r="S57">
        <v>16.682000000026154</v>
      </c>
      <c r="T57">
        <v>16.682000000026154</v>
      </c>
      <c r="U57">
        <v>16.682000000026154</v>
      </c>
      <c r="V57">
        <v>16.682000000026154</v>
      </c>
      <c r="W57">
        <v>16.682000000026154</v>
      </c>
      <c r="X57">
        <v>16.682000000026154</v>
      </c>
      <c r="Y57">
        <v>16.682000000026154</v>
      </c>
      <c r="Z57">
        <v>16.682000000026154</v>
      </c>
      <c r="AA57">
        <v>16.682000000026154</v>
      </c>
      <c r="AB57">
        <v>16.682000000026154</v>
      </c>
      <c r="AC57">
        <v>16.682000000026154</v>
      </c>
      <c r="AD57">
        <v>16.682000000026154</v>
      </c>
      <c r="AE57">
        <v>16.682000000026154</v>
      </c>
      <c r="AF57">
        <v>16.682000000026154</v>
      </c>
      <c r="AG57">
        <v>16.682000000026154</v>
      </c>
      <c r="AH57">
        <v>16.682000000026154</v>
      </c>
      <c r="AI57">
        <v>16.682000000026154</v>
      </c>
      <c r="AJ57">
        <v>16.682000000026154</v>
      </c>
      <c r="AK57">
        <v>16.682000000026154</v>
      </c>
      <c r="AL57">
        <v>16.682000000026154</v>
      </c>
      <c r="AM57">
        <v>16.682000000026154</v>
      </c>
    </row>
    <row r="58" spans="1:39" x14ac:dyDescent="0.25">
      <c r="A58" s="21">
        <f ca="1">Exceedance!U58</f>
        <v>44470</v>
      </c>
      <c r="B58" s="254">
        <v>16.682000000026154</v>
      </c>
      <c r="C58" s="254">
        <v>16.682000000026154</v>
      </c>
      <c r="D58" s="395">
        <v>16.682000000026154</v>
      </c>
      <c r="E58">
        <v>16.682000000026154</v>
      </c>
      <c r="F58">
        <v>16.682000000026154</v>
      </c>
      <c r="G58">
        <v>16.682000000026154</v>
      </c>
      <c r="H58">
        <v>16.682000000026154</v>
      </c>
      <c r="I58">
        <v>16.682000000026154</v>
      </c>
      <c r="J58">
        <v>16.682000000026154</v>
      </c>
      <c r="K58">
        <v>16.682000000026154</v>
      </c>
      <c r="L58">
        <v>16.682000000026154</v>
      </c>
      <c r="M58">
        <v>16.682000000026154</v>
      </c>
      <c r="N58">
        <v>16.682000000026154</v>
      </c>
      <c r="O58">
        <v>16.682000000026154</v>
      </c>
      <c r="P58">
        <v>16.682000000026154</v>
      </c>
      <c r="Q58">
        <v>16.682000000026154</v>
      </c>
      <c r="R58">
        <v>16.682000000026154</v>
      </c>
      <c r="S58">
        <v>16.682000000026154</v>
      </c>
      <c r="T58">
        <v>16.682000000026154</v>
      </c>
      <c r="U58">
        <v>16.682000000026154</v>
      </c>
      <c r="V58">
        <v>16.682000000026154</v>
      </c>
      <c r="W58">
        <v>16.682000000026154</v>
      </c>
      <c r="X58">
        <v>16.682000000026154</v>
      </c>
      <c r="Y58">
        <v>16.682000000026154</v>
      </c>
      <c r="Z58">
        <v>16.682000000026154</v>
      </c>
      <c r="AA58">
        <v>16.682000000026154</v>
      </c>
      <c r="AB58">
        <v>16.682000000026154</v>
      </c>
      <c r="AC58">
        <v>16.682000000026154</v>
      </c>
      <c r="AD58">
        <v>16.682000000026154</v>
      </c>
      <c r="AE58">
        <v>16.682000000026154</v>
      </c>
      <c r="AF58">
        <v>16.682000000026154</v>
      </c>
      <c r="AG58">
        <v>16.682000000026154</v>
      </c>
      <c r="AH58">
        <v>16.682000000026154</v>
      </c>
      <c r="AI58">
        <v>16.682000000026154</v>
      </c>
      <c r="AJ58">
        <v>16.682000000026154</v>
      </c>
      <c r="AK58">
        <v>16.682000000026154</v>
      </c>
      <c r="AL58">
        <v>16.682000000026154</v>
      </c>
      <c r="AM58">
        <v>16.682000000026154</v>
      </c>
    </row>
    <row r="59" spans="1:39" x14ac:dyDescent="0.25">
      <c r="A59" s="21">
        <f ca="1">Exceedance!U59</f>
        <v>44501</v>
      </c>
      <c r="B59" s="254">
        <v>16.682000000026154</v>
      </c>
      <c r="C59" s="254">
        <v>16.682000000026154</v>
      </c>
      <c r="D59" s="395">
        <v>16.682000000026154</v>
      </c>
      <c r="E59">
        <v>16.682000000026154</v>
      </c>
      <c r="F59">
        <v>16.682000000026154</v>
      </c>
      <c r="G59">
        <v>16.682000000026154</v>
      </c>
      <c r="H59">
        <v>16.682000000026154</v>
      </c>
      <c r="I59">
        <v>16.682000000026154</v>
      </c>
      <c r="J59">
        <v>16.682000000026154</v>
      </c>
      <c r="K59">
        <v>16.682000000026154</v>
      </c>
      <c r="L59">
        <v>16.682000000026154</v>
      </c>
      <c r="M59">
        <v>16.682000000026154</v>
      </c>
      <c r="N59">
        <v>16.682000000026154</v>
      </c>
      <c r="O59">
        <v>16.682000000026154</v>
      </c>
      <c r="P59">
        <v>16.682000000026154</v>
      </c>
      <c r="Q59">
        <v>16.682000000026154</v>
      </c>
      <c r="R59">
        <v>16.682000000026154</v>
      </c>
      <c r="S59">
        <v>16.682000000026154</v>
      </c>
      <c r="T59">
        <v>16.682000000026154</v>
      </c>
      <c r="U59">
        <v>16.682000000026154</v>
      </c>
      <c r="V59">
        <v>16.682000000026154</v>
      </c>
      <c r="W59">
        <v>16.682000000026154</v>
      </c>
      <c r="X59">
        <v>16.682000000026154</v>
      </c>
      <c r="Y59">
        <v>16.682000000026154</v>
      </c>
      <c r="Z59">
        <v>16.682000000026154</v>
      </c>
      <c r="AA59">
        <v>16.682000000026154</v>
      </c>
      <c r="AB59">
        <v>16.682000000026154</v>
      </c>
      <c r="AC59">
        <v>16.682000000026154</v>
      </c>
      <c r="AD59">
        <v>16.682000000026154</v>
      </c>
      <c r="AE59">
        <v>16.682000000026154</v>
      </c>
      <c r="AF59">
        <v>16.682000000026154</v>
      </c>
      <c r="AG59">
        <v>16.682000000026154</v>
      </c>
      <c r="AH59">
        <v>16.682000000026154</v>
      </c>
      <c r="AI59">
        <v>16.682000000026154</v>
      </c>
      <c r="AJ59">
        <v>16.682000000026154</v>
      </c>
      <c r="AK59">
        <v>16.682000000026154</v>
      </c>
      <c r="AL59">
        <v>16.682000000026154</v>
      </c>
      <c r="AM59">
        <v>16.682000000026154</v>
      </c>
    </row>
    <row r="60" spans="1:39" x14ac:dyDescent="0.25">
      <c r="A60" s="21">
        <f ca="1">Exceedance!U60</f>
        <v>44531</v>
      </c>
      <c r="B60" s="254">
        <v>16.682000000026154</v>
      </c>
      <c r="C60" s="254">
        <v>16.682000000026154</v>
      </c>
      <c r="D60" s="395">
        <v>16.682000000026154</v>
      </c>
      <c r="E60">
        <v>16.682000000026154</v>
      </c>
      <c r="F60">
        <v>16.682000000026154</v>
      </c>
      <c r="G60">
        <v>16.682000000026154</v>
      </c>
      <c r="H60">
        <v>16.682000000026154</v>
      </c>
      <c r="I60">
        <v>16.682000000026154</v>
      </c>
      <c r="J60">
        <v>16.682000000026154</v>
      </c>
      <c r="K60">
        <v>16.682000000026154</v>
      </c>
      <c r="L60">
        <v>16.682000000026154</v>
      </c>
      <c r="M60">
        <v>16.682000000026154</v>
      </c>
      <c r="N60">
        <v>16.682000000026154</v>
      </c>
      <c r="O60">
        <v>16.682000000026154</v>
      </c>
      <c r="P60">
        <v>16.682000000026154</v>
      </c>
      <c r="Q60">
        <v>16.682000000026154</v>
      </c>
      <c r="R60">
        <v>16.682000000026154</v>
      </c>
      <c r="S60">
        <v>16.682000000026154</v>
      </c>
      <c r="T60">
        <v>16.682000000026154</v>
      </c>
      <c r="U60">
        <v>16.682000000026154</v>
      </c>
      <c r="V60">
        <v>16.682000000026154</v>
      </c>
      <c r="W60">
        <v>16.682000000026154</v>
      </c>
      <c r="X60">
        <v>16.682000000026154</v>
      </c>
      <c r="Y60">
        <v>16.682000000026154</v>
      </c>
      <c r="Z60">
        <v>16.682000000026154</v>
      </c>
      <c r="AA60">
        <v>16.682000000026154</v>
      </c>
      <c r="AB60">
        <v>16.682000000026154</v>
      </c>
      <c r="AC60">
        <v>16.682000000026154</v>
      </c>
      <c r="AD60">
        <v>16.682000000026154</v>
      </c>
      <c r="AE60">
        <v>16.682000000026154</v>
      </c>
      <c r="AF60">
        <v>16.682000000026154</v>
      </c>
      <c r="AG60">
        <v>16.682000000026154</v>
      </c>
      <c r="AH60">
        <v>16.682000000026154</v>
      </c>
      <c r="AI60">
        <v>16.682000000026154</v>
      </c>
      <c r="AJ60">
        <v>16.682000000026154</v>
      </c>
      <c r="AK60">
        <v>16.682000000026154</v>
      </c>
      <c r="AL60">
        <v>16.682000000026154</v>
      </c>
      <c r="AM60">
        <v>16.682000000026154</v>
      </c>
    </row>
    <row r="61" spans="1:39" x14ac:dyDescent="0.25">
      <c r="A61" s="21">
        <f ca="1">Exceedance!U61</f>
        <v>44562</v>
      </c>
      <c r="B61" s="254">
        <v>16.682000000026154</v>
      </c>
      <c r="C61" s="254">
        <v>16.682000000026154</v>
      </c>
      <c r="D61" s="395">
        <v>16.682000000026154</v>
      </c>
      <c r="E61">
        <v>16.682000000026154</v>
      </c>
      <c r="F61">
        <v>16.682000000026154</v>
      </c>
      <c r="G61">
        <v>16.682000000026154</v>
      </c>
      <c r="H61">
        <v>16.682000000026154</v>
      </c>
      <c r="I61">
        <v>16.682000000026154</v>
      </c>
      <c r="J61">
        <v>16.682000000026154</v>
      </c>
      <c r="K61">
        <v>16.682000000026154</v>
      </c>
      <c r="L61">
        <v>16.682000000026154</v>
      </c>
      <c r="M61">
        <v>16.682000000026154</v>
      </c>
      <c r="N61">
        <v>16.682000000026154</v>
      </c>
      <c r="O61">
        <v>16.682000000026154</v>
      </c>
      <c r="P61">
        <v>16.682000000026154</v>
      </c>
      <c r="Q61">
        <v>16.682000000026154</v>
      </c>
      <c r="R61">
        <v>16.682000000026154</v>
      </c>
      <c r="S61">
        <v>16.682000000026154</v>
      </c>
      <c r="T61">
        <v>16.682000000026154</v>
      </c>
      <c r="U61">
        <v>16.682000000026154</v>
      </c>
      <c r="V61">
        <v>16.682000000026154</v>
      </c>
      <c r="W61">
        <v>16.682000000026154</v>
      </c>
      <c r="X61">
        <v>16.682000000026154</v>
      </c>
      <c r="Y61">
        <v>16.682000000026154</v>
      </c>
      <c r="Z61">
        <v>16.682000000026154</v>
      </c>
      <c r="AA61">
        <v>16.682000000026154</v>
      </c>
      <c r="AB61">
        <v>16.682000000026154</v>
      </c>
      <c r="AC61">
        <v>16.682000000026154</v>
      </c>
      <c r="AD61">
        <v>16.682000000026154</v>
      </c>
      <c r="AE61">
        <v>16.682000000026154</v>
      </c>
      <c r="AF61">
        <v>16.682000000026154</v>
      </c>
      <c r="AG61">
        <v>16.682000000026154</v>
      </c>
      <c r="AH61">
        <v>16.682000000026154</v>
      </c>
      <c r="AI61">
        <v>16.682000000026154</v>
      </c>
      <c r="AJ61">
        <v>16.682000000026154</v>
      </c>
      <c r="AK61">
        <v>16.682000000026154</v>
      </c>
      <c r="AL61">
        <v>16.682000000026154</v>
      </c>
      <c r="AM61">
        <v>16.682000000026154</v>
      </c>
    </row>
    <row r="62" spans="1:39" x14ac:dyDescent="0.25">
      <c r="A62" s="21">
        <f ca="1">Exceedance!U62</f>
        <v>44593</v>
      </c>
      <c r="B62" s="254">
        <v>16.682000000026154</v>
      </c>
      <c r="C62" s="254">
        <v>16.682000000026154</v>
      </c>
      <c r="D62" s="395">
        <v>16.682000000026154</v>
      </c>
      <c r="E62">
        <v>16.682000000026154</v>
      </c>
      <c r="F62">
        <v>16.682000000026154</v>
      </c>
      <c r="G62">
        <v>16.682000000026154</v>
      </c>
      <c r="H62">
        <v>16.682000000026154</v>
      </c>
      <c r="I62">
        <v>16.682000000026154</v>
      </c>
      <c r="J62">
        <v>16.682000000026154</v>
      </c>
      <c r="K62">
        <v>16.682000000026154</v>
      </c>
      <c r="L62">
        <v>16.682000000026154</v>
      </c>
      <c r="M62">
        <v>16.682000000026154</v>
      </c>
      <c r="N62">
        <v>16.682000000026154</v>
      </c>
      <c r="O62">
        <v>16.682000000026154</v>
      </c>
      <c r="P62">
        <v>16.682000000026154</v>
      </c>
      <c r="Q62">
        <v>16.682000000026154</v>
      </c>
      <c r="R62">
        <v>16.682000000026154</v>
      </c>
      <c r="S62">
        <v>16.682000000026154</v>
      </c>
      <c r="T62">
        <v>16.682000000026154</v>
      </c>
      <c r="U62">
        <v>16.682000000026154</v>
      </c>
      <c r="V62">
        <v>16.682000000026154</v>
      </c>
      <c r="W62">
        <v>16.682000000026154</v>
      </c>
      <c r="X62">
        <v>16.682000000026154</v>
      </c>
      <c r="Y62">
        <v>16.682000000026154</v>
      </c>
      <c r="Z62">
        <v>16.682000000026154</v>
      </c>
      <c r="AA62">
        <v>16.682000000026154</v>
      </c>
      <c r="AB62">
        <v>16.682000000026154</v>
      </c>
      <c r="AC62">
        <v>16.682000000026154</v>
      </c>
      <c r="AD62">
        <v>16.682000000026154</v>
      </c>
      <c r="AE62">
        <v>16.682000000026154</v>
      </c>
      <c r="AF62">
        <v>16.682000000026154</v>
      </c>
      <c r="AG62">
        <v>16.682000000026154</v>
      </c>
      <c r="AH62">
        <v>16.682000000026154</v>
      </c>
      <c r="AI62">
        <v>16.682000000026154</v>
      </c>
      <c r="AJ62">
        <v>16.682000000026154</v>
      </c>
      <c r="AK62">
        <v>16.682000000026154</v>
      </c>
      <c r="AL62">
        <v>16.682000000026154</v>
      </c>
      <c r="AM62">
        <v>16.682000000026154</v>
      </c>
    </row>
    <row r="63" spans="1:39" x14ac:dyDescent="0.25">
      <c r="A63" s="21">
        <f ca="1">Exceedance!U63</f>
        <v>44621</v>
      </c>
      <c r="B63" s="254">
        <v>16.682000000026154</v>
      </c>
      <c r="C63" s="254">
        <v>16.682000000026154</v>
      </c>
      <c r="D63" s="395">
        <v>16.682000000026154</v>
      </c>
      <c r="E63">
        <v>16.682000000026154</v>
      </c>
      <c r="F63">
        <v>16.682000000026154</v>
      </c>
      <c r="G63">
        <v>16.682000000026154</v>
      </c>
      <c r="H63">
        <v>16.682000000026154</v>
      </c>
      <c r="I63">
        <v>16.682000000026154</v>
      </c>
      <c r="J63">
        <v>16.682000000026154</v>
      </c>
      <c r="K63">
        <v>16.682000000026154</v>
      </c>
      <c r="L63">
        <v>16.682000000026154</v>
      </c>
      <c r="M63">
        <v>16.682000000026154</v>
      </c>
      <c r="N63">
        <v>16.682000000026154</v>
      </c>
      <c r="O63">
        <v>16.682000000026154</v>
      </c>
      <c r="P63">
        <v>16.682000000026154</v>
      </c>
      <c r="Q63">
        <v>16.682000000026154</v>
      </c>
      <c r="R63">
        <v>16.682000000026154</v>
      </c>
      <c r="S63">
        <v>16.682000000026154</v>
      </c>
      <c r="T63">
        <v>16.682000000026154</v>
      </c>
      <c r="U63">
        <v>16.682000000026154</v>
      </c>
      <c r="V63">
        <v>16.682000000026154</v>
      </c>
      <c r="W63">
        <v>16.682000000026154</v>
      </c>
      <c r="X63">
        <v>16.682000000026154</v>
      </c>
      <c r="Y63">
        <v>16.682000000026154</v>
      </c>
      <c r="Z63">
        <v>16.682000000026154</v>
      </c>
      <c r="AA63">
        <v>16.682000000026154</v>
      </c>
      <c r="AB63">
        <v>16.682000000026154</v>
      </c>
      <c r="AC63">
        <v>16.682000000026154</v>
      </c>
      <c r="AD63">
        <v>16.682000000026154</v>
      </c>
      <c r="AE63">
        <v>16.682000000026154</v>
      </c>
      <c r="AF63">
        <v>16.682000000026154</v>
      </c>
      <c r="AG63">
        <v>16.682000000026154</v>
      </c>
      <c r="AH63">
        <v>16.682000000026154</v>
      </c>
      <c r="AI63">
        <v>16.682000000026154</v>
      </c>
      <c r="AJ63">
        <v>16.682000000026154</v>
      </c>
      <c r="AK63">
        <v>16.682000000026154</v>
      </c>
      <c r="AL63">
        <v>16.682000000026154</v>
      </c>
      <c r="AM63">
        <v>16.682000000026154</v>
      </c>
    </row>
    <row r="64" spans="1:39" x14ac:dyDescent="0.25">
      <c r="A64" s="21" t="str">
        <f ca="1">Exceedance!U64</f>
        <v/>
      </c>
      <c r="B64" s="254">
        <v>16.682000000026154</v>
      </c>
      <c r="C64" s="254">
        <v>16.682000000026154</v>
      </c>
      <c r="D64" s="254">
        <v>16.682000000026154</v>
      </c>
      <c r="E64">
        <v>16.682000000026154</v>
      </c>
      <c r="F64">
        <v>16.682000000026154</v>
      </c>
      <c r="G64">
        <v>16.682000000026154</v>
      </c>
      <c r="H64">
        <v>16.682000000026154</v>
      </c>
      <c r="I64">
        <v>16.682000000026154</v>
      </c>
      <c r="J64">
        <v>16.682000000026154</v>
      </c>
      <c r="K64">
        <v>16.682000000026154</v>
      </c>
      <c r="L64">
        <v>16.682000000026154</v>
      </c>
      <c r="M64">
        <v>16.682000000026154</v>
      </c>
      <c r="N64">
        <v>16.682000000026154</v>
      </c>
      <c r="O64">
        <v>16.682000000026154</v>
      </c>
      <c r="P64">
        <v>16.682000000026154</v>
      </c>
      <c r="Q64">
        <v>16.682000000026154</v>
      </c>
      <c r="R64">
        <v>16.682000000026154</v>
      </c>
      <c r="S64">
        <v>16.682000000026154</v>
      </c>
      <c r="T64">
        <v>16.682000000026154</v>
      </c>
      <c r="U64">
        <v>16.682000000026154</v>
      </c>
      <c r="V64">
        <v>16.682000000026154</v>
      </c>
      <c r="W64">
        <v>16.682000000026154</v>
      </c>
      <c r="X64">
        <v>16.682000000026154</v>
      </c>
      <c r="Y64">
        <v>16.682000000026154</v>
      </c>
      <c r="Z64">
        <v>16.682000000026154</v>
      </c>
      <c r="AA64">
        <v>16.682000000026154</v>
      </c>
      <c r="AB64">
        <v>16.682000000026154</v>
      </c>
      <c r="AC64">
        <v>16.682000000026154</v>
      </c>
      <c r="AD64">
        <v>16.682000000026154</v>
      </c>
      <c r="AE64">
        <v>16.682000000026154</v>
      </c>
      <c r="AF64">
        <v>16.682000000026154</v>
      </c>
      <c r="AG64">
        <v>16.682000000026154</v>
      </c>
      <c r="AH64">
        <v>16.682000000026154</v>
      </c>
      <c r="AI64">
        <v>16.682000000026154</v>
      </c>
      <c r="AJ64">
        <v>16.682000000026154</v>
      </c>
      <c r="AK64">
        <v>16.682000000026154</v>
      </c>
      <c r="AL64">
        <v>16.682000000026154</v>
      </c>
      <c r="AM64">
        <v>16.682000000026154</v>
      </c>
    </row>
    <row r="65" spans="1:39" x14ac:dyDescent="0.25">
      <c r="A65" s="21" t="str">
        <f ca="1">Exceedance!U65</f>
        <v/>
      </c>
      <c r="B65" s="254">
        <v>16.682000000026154</v>
      </c>
      <c r="C65" s="254">
        <v>16.682000000026154</v>
      </c>
      <c r="D65" s="254">
        <v>16.682000000026154</v>
      </c>
      <c r="E65">
        <v>16.682000000026154</v>
      </c>
      <c r="F65">
        <v>16.682000000026154</v>
      </c>
      <c r="G65">
        <v>16.682000000026154</v>
      </c>
      <c r="H65">
        <v>16.682000000026154</v>
      </c>
      <c r="I65">
        <v>16.682000000026154</v>
      </c>
      <c r="J65">
        <v>16.682000000026154</v>
      </c>
      <c r="K65">
        <v>16.682000000026154</v>
      </c>
      <c r="L65">
        <v>16.682000000026154</v>
      </c>
      <c r="M65">
        <v>16.682000000026154</v>
      </c>
      <c r="N65">
        <v>16.682000000026154</v>
      </c>
      <c r="O65">
        <v>16.682000000026154</v>
      </c>
      <c r="P65">
        <v>16.682000000026154</v>
      </c>
      <c r="Q65">
        <v>16.682000000026154</v>
      </c>
      <c r="R65">
        <v>16.682000000026154</v>
      </c>
      <c r="S65">
        <v>16.682000000026154</v>
      </c>
      <c r="T65">
        <v>16.682000000026154</v>
      </c>
      <c r="U65">
        <v>16.682000000026154</v>
      </c>
      <c r="V65">
        <v>16.682000000026154</v>
      </c>
      <c r="W65">
        <v>16.682000000026154</v>
      </c>
      <c r="X65">
        <v>16.682000000026154</v>
      </c>
      <c r="Y65">
        <v>16.682000000026154</v>
      </c>
      <c r="Z65">
        <v>16.682000000026154</v>
      </c>
      <c r="AA65">
        <v>16.682000000026154</v>
      </c>
      <c r="AB65">
        <v>16.682000000026154</v>
      </c>
      <c r="AC65">
        <v>16.682000000026154</v>
      </c>
      <c r="AD65">
        <v>16.682000000026154</v>
      </c>
      <c r="AE65">
        <v>16.682000000026154</v>
      </c>
      <c r="AF65">
        <v>16.682000000026154</v>
      </c>
      <c r="AG65">
        <v>16.682000000026154</v>
      </c>
      <c r="AH65">
        <v>16.682000000026154</v>
      </c>
      <c r="AI65">
        <v>16.682000000026154</v>
      </c>
      <c r="AJ65">
        <v>16.682000000026154</v>
      </c>
      <c r="AK65">
        <v>16.682000000026154</v>
      </c>
      <c r="AL65">
        <v>16.682000000026154</v>
      </c>
      <c r="AM65">
        <v>16.682000000026154</v>
      </c>
    </row>
    <row r="66" spans="1:39" x14ac:dyDescent="0.25">
      <c r="A66" s="21" t="str">
        <f ca="1">Exceedance!U66</f>
        <v/>
      </c>
      <c r="B66" s="254">
        <v>16.682000000026154</v>
      </c>
      <c r="C66" s="254">
        <v>16.682000000026154</v>
      </c>
      <c r="D66" s="254">
        <v>16.682000000026154</v>
      </c>
      <c r="E66">
        <v>16.682000000026154</v>
      </c>
      <c r="F66">
        <v>16.682000000026154</v>
      </c>
      <c r="G66">
        <v>16.682000000026154</v>
      </c>
      <c r="H66">
        <v>16.682000000026154</v>
      </c>
      <c r="I66">
        <v>16.682000000026154</v>
      </c>
      <c r="J66">
        <v>16.682000000026154</v>
      </c>
      <c r="K66">
        <v>16.682000000026154</v>
      </c>
      <c r="L66">
        <v>16.682000000026154</v>
      </c>
      <c r="M66">
        <v>16.682000000026154</v>
      </c>
      <c r="N66">
        <v>16.682000000026154</v>
      </c>
      <c r="O66">
        <v>16.682000000026154</v>
      </c>
      <c r="P66">
        <v>16.682000000026154</v>
      </c>
      <c r="Q66">
        <v>16.682000000026154</v>
      </c>
      <c r="R66">
        <v>16.682000000026154</v>
      </c>
      <c r="S66">
        <v>16.682000000026154</v>
      </c>
      <c r="T66">
        <v>16.682000000026154</v>
      </c>
      <c r="U66">
        <v>16.682000000026154</v>
      </c>
      <c r="V66">
        <v>16.682000000026154</v>
      </c>
      <c r="W66">
        <v>16.682000000026154</v>
      </c>
      <c r="X66">
        <v>16.682000000026154</v>
      </c>
      <c r="Y66">
        <v>16.682000000026154</v>
      </c>
      <c r="Z66">
        <v>16.682000000026154</v>
      </c>
      <c r="AA66">
        <v>16.682000000026154</v>
      </c>
      <c r="AB66">
        <v>16.682000000026154</v>
      </c>
      <c r="AC66">
        <v>16.682000000026154</v>
      </c>
      <c r="AD66">
        <v>16.682000000026154</v>
      </c>
      <c r="AE66">
        <v>16.682000000026154</v>
      </c>
      <c r="AF66">
        <v>16.682000000026154</v>
      </c>
      <c r="AG66">
        <v>16.682000000026154</v>
      </c>
      <c r="AH66">
        <v>16.682000000026154</v>
      </c>
      <c r="AI66">
        <v>16.682000000026154</v>
      </c>
      <c r="AJ66">
        <v>16.682000000026154</v>
      </c>
      <c r="AK66">
        <v>16.682000000026154</v>
      </c>
      <c r="AL66">
        <v>16.682000000026154</v>
      </c>
      <c r="AM66">
        <v>16.682000000026154</v>
      </c>
    </row>
    <row r="67" spans="1:39" x14ac:dyDescent="0.25">
      <c r="A67" s="21" t="str">
        <f ca="1">Exceedance!U67</f>
        <v/>
      </c>
      <c r="B67" s="254">
        <v>16.682000000026154</v>
      </c>
      <c r="C67" s="254">
        <v>16.682000000026154</v>
      </c>
      <c r="D67" s="254">
        <v>16.682000000026154</v>
      </c>
      <c r="E67">
        <v>16.682000000026154</v>
      </c>
      <c r="F67">
        <v>16.682000000026154</v>
      </c>
      <c r="G67">
        <v>16.682000000026154</v>
      </c>
      <c r="H67">
        <v>16.682000000026154</v>
      </c>
      <c r="I67">
        <v>16.682000000026154</v>
      </c>
      <c r="J67">
        <v>16.682000000026154</v>
      </c>
      <c r="K67">
        <v>16.682000000026154</v>
      </c>
      <c r="L67">
        <v>16.682000000026154</v>
      </c>
      <c r="M67">
        <v>16.682000000026154</v>
      </c>
      <c r="N67">
        <v>16.682000000026154</v>
      </c>
      <c r="O67">
        <v>16.682000000026154</v>
      </c>
      <c r="P67">
        <v>16.682000000026154</v>
      </c>
      <c r="Q67">
        <v>16.682000000026154</v>
      </c>
      <c r="R67">
        <v>16.682000000026154</v>
      </c>
      <c r="S67">
        <v>16.682000000026154</v>
      </c>
      <c r="T67">
        <v>16.682000000026154</v>
      </c>
      <c r="U67">
        <v>16.682000000026154</v>
      </c>
      <c r="V67">
        <v>16.682000000026154</v>
      </c>
      <c r="W67">
        <v>16.682000000026154</v>
      </c>
      <c r="X67">
        <v>16.682000000026154</v>
      </c>
      <c r="Y67">
        <v>16.682000000026154</v>
      </c>
      <c r="Z67">
        <v>16.682000000026154</v>
      </c>
      <c r="AA67">
        <v>16.682000000026154</v>
      </c>
      <c r="AB67">
        <v>16.682000000026154</v>
      </c>
      <c r="AC67">
        <v>16.682000000026154</v>
      </c>
      <c r="AD67">
        <v>16.682000000026154</v>
      </c>
      <c r="AE67">
        <v>16.682000000026154</v>
      </c>
      <c r="AF67">
        <v>16.682000000026154</v>
      </c>
      <c r="AG67">
        <v>16.682000000026154</v>
      </c>
      <c r="AH67">
        <v>16.682000000026154</v>
      </c>
      <c r="AI67">
        <v>16.682000000026154</v>
      </c>
      <c r="AJ67">
        <v>16.682000000026154</v>
      </c>
      <c r="AK67">
        <v>16.682000000026154</v>
      </c>
      <c r="AL67">
        <v>16.682000000026154</v>
      </c>
      <c r="AM67">
        <v>16.682000000026154</v>
      </c>
    </row>
    <row r="68" spans="1:39" x14ac:dyDescent="0.25">
      <c r="A68" s="21" t="str">
        <f ca="1">Exceedance!U68</f>
        <v/>
      </c>
      <c r="B68" s="254">
        <v>16.682000000026154</v>
      </c>
      <c r="C68" s="254">
        <v>16.682000000026154</v>
      </c>
      <c r="D68" s="254">
        <v>16.682000000026154</v>
      </c>
      <c r="E68">
        <v>16.682000000026154</v>
      </c>
      <c r="F68">
        <v>16.682000000026154</v>
      </c>
      <c r="G68">
        <v>16.682000000026154</v>
      </c>
      <c r="H68">
        <v>16.682000000026154</v>
      </c>
      <c r="I68">
        <v>16.682000000026154</v>
      </c>
      <c r="J68">
        <v>16.682000000026154</v>
      </c>
      <c r="K68">
        <v>16.682000000026154</v>
      </c>
      <c r="L68">
        <v>16.682000000026154</v>
      </c>
      <c r="M68">
        <v>16.682000000026154</v>
      </c>
      <c r="N68">
        <v>16.682000000026154</v>
      </c>
      <c r="O68">
        <v>16.682000000026154</v>
      </c>
      <c r="P68">
        <v>16.682000000026154</v>
      </c>
      <c r="Q68">
        <v>16.682000000026154</v>
      </c>
      <c r="R68">
        <v>16.682000000026154</v>
      </c>
      <c r="S68">
        <v>16.682000000026154</v>
      </c>
      <c r="T68">
        <v>16.682000000026154</v>
      </c>
      <c r="U68">
        <v>16.682000000026154</v>
      </c>
      <c r="V68">
        <v>16.682000000026154</v>
      </c>
      <c r="W68">
        <v>16.682000000026154</v>
      </c>
      <c r="X68">
        <v>16.682000000026154</v>
      </c>
      <c r="Y68">
        <v>16.682000000026154</v>
      </c>
      <c r="Z68">
        <v>16.682000000026154</v>
      </c>
      <c r="AA68">
        <v>16.682000000026154</v>
      </c>
      <c r="AB68">
        <v>16.682000000026154</v>
      </c>
      <c r="AC68">
        <v>16.682000000026154</v>
      </c>
      <c r="AD68">
        <v>16.682000000026154</v>
      </c>
      <c r="AE68">
        <v>16.682000000026154</v>
      </c>
      <c r="AF68">
        <v>16.682000000026154</v>
      </c>
      <c r="AG68">
        <v>16.682000000026154</v>
      </c>
      <c r="AH68">
        <v>16.682000000026154</v>
      </c>
      <c r="AI68">
        <v>16.682000000026154</v>
      </c>
      <c r="AJ68">
        <v>16.682000000026154</v>
      </c>
      <c r="AK68">
        <v>16.682000000026154</v>
      </c>
      <c r="AL68">
        <v>16.682000000026154</v>
      </c>
      <c r="AM68">
        <v>16.682000000026154</v>
      </c>
    </row>
    <row r="69" spans="1:39" x14ac:dyDescent="0.25">
      <c r="A69" s="21" t="str">
        <f ca="1">Exceedance!U69</f>
        <v/>
      </c>
      <c r="B69" s="254">
        <v>16.682000000026154</v>
      </c>
      <c r="C69" s="254">
        <v>16.682000000026154</v>
      </c>
      <c r="D69" s="254">
        <v>16.682000000026154</v>
      </c>
      <c r="E69">
        <v>16.682000000026154</v>
      </c>
      <c r="F69">
        <v>16.682000000026154</v>
      </c>
      <c r="G69">
        <v>16.682000000026154</v>
      </c>
      <c r="H69">
        <v>16.682000000026154</v>
      </c>
      <c r="I69">
        <v>16.682000000026154</v>
      </c>
      <c r="J69">
        <v>16.682000000026154</v>
      </c>
      <c r="K69">
        <v>16.682000000026154</v>
      </c>
      <c r="L69">
        <v>16.682000000026154</v>
      </c>
      <c r="M69">
        <v>16.682000000026154</v>
      </c>
      <c r="N69">
        <v>16.682000000026154</v>
      </c>
      <c r="O69">
        <v>16.682000000026154</v>
      </c>
      <c r="P69">
        <v>16.682000000026154</v>
      </c>
      <c r="Q69">
        <v>16.682000000026154</v>
      </c>
      <c r="R69">
        <v>16.682000000026154</v>
      </c>
      <c r="S69">
        <v>16.682000000026154</v>
      </c>
      <c r="T69">
        <v>16.682000000026154</v>
      </c>
      <c r="U69">
        <v>16.682000000026154</v>
      </c>
      <c r="V69">
        <v>16.682000000026154</v>
      </c>
      <c r="W69">
        <v>16.682000000026154</v>
      </c>
      <c r="X69">
        <v>16.682000000026154</v>
      </c>
      <c r="Y69">
        <v>16.682000000026154</v>
      </c>
      <c r="Z69">
        <v>16.682000000026154</v>
      </c>
      <c r="AA69">
        <v>16.682000000026154</v>
      </c>
      <c r="AB69">
        <v>16.682000000026154</v>
      </c>
      <c r="AC69">
        <v>16.682000000026154</v>
      </c>
      <c r="AD69">
        <v>16.682000000026154</v>
      </c>
      <c r="AE69">
        <v>16.682000000026154</v>
      </c>
      <c r="AF69">
        <v>16.682000000026154</v>
      </c>
      <c r="AG69">
        <v>16.682000000026154</v>
      </c>
      <c r="AH69">
        <v>16.682000000026154</v>
      </c>
      <c r="AI69">
        <v>16.682000000026154</v>
      </c>
      <c r="AJ69">
        <v>16.682000000026154</v>
      </c>
      <c r="AK69">
        <v>16.682000000026154</v>
      </c>
      <c r="AL69">
        <v>16.682000000026154</v>
      </c>
      <c r="AM69">
        <v>16.682000000026154</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E1:AE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theme="9" tint="0.39997558519241921"/>
  </sheetPr>
  <dimension ref="A1:BD100"/>
  <sheetViews>
    <sheetView zoomScale="80" zoomScaleNormal="80" workbookViewId="0">
      <selection activeCell="B4" sqref="B4:AM69"/>
    </sheetView>
  </sheetViews>
  <sheetFormatPr defaultRowHeight="15" x14ac:dyDescent="0.25"/>
  <cols>
    <col min="1" max="1" width="8.85546875" style="104"/>
    <col min="2" max="4" width="9.140625" style="255"/>
  </cols>
  <sheetData>
    <row r="1" spans="1:56" s="104" customFormat="1" x14ac:dyDescent="0.25">
      <c r="A1" s="18"/>
      <c r="B1" s="259"/>
      <c r="C1" s="259"/>
      <c r="D1" s="259"/>
      <c r="E1" s="741" t="s">
        <v>151</v>
      </c>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row>
    <row r="2" spans="1:56" s="104" customFormat="1" x14ac:dyDescent="0.25">
      <c r="A2" s="18"/>
      <c r="B2" s="259" t="s">
        <v>295</v>
      </c>
      <c r="C2" s="259" t="s">
        <v>296</v>
      </c>
      <c r="D2" s="259" t="s">
        <v>297</v>
      </c>
      <c r="E2" s="104">
        <v>1981</v>
      </c>
      <c r="F2" s="104">
        <v>1982</v>
      </c>
      <c r="G2" s="104">
        <v>1983</v>
      </c>
      <c r="H2" s="104">
        <v>1984</v>
      </c>
      <c r="I2" s="104">
        <v>1985</v>
      </c>
      <c r="J2" s="104">
        <v>1986</v>
      </c>
      <c r="K2" s="104">
        <v>1987</v>
      </c>
      <c r="L2" s="104">
        <v>1988</v>
      </c>
      <c r="M2" s="104">
        <v>1989</v>
      </c>
      <c r="N2" s="104">
        <v>1990</v>
      </c>
      <c r="O2" s="104">
        <v>1991</v>
      </c>
      <c r="P2" s="104">
        <v>1992</v>
      </c>
      <c r="Q2" s="104">
        <v>1993</v>
      </c>
      <c r="R2" s="104">
        <v>1994</v>
      </c>
      <c r="S2" s="104">
        <v>1995</v>
      </c>
      <c r="T2" s="104">
        <v>1996</v>
      </c>
      <c r="U2" s="104">
        <v>1997</v>
      </c>
      <c r="V2" s="104">
        <v>1998</v>
      </c>
      <c r="W2" s="104">
        <v>1999</v>
      </c>
      <c r="X2" s="104">
        <v>2000</v>
      </c>
      <c r="Y2" s="104">
        <v>2001</v>
      </c>
      <c r="Z2" s="104">
        <v>2002</v>
      </c>
      <c r="AA2" s="104">
        <v>2003</v>
      </c>
      <c r="AB2" s="104">
        <v>2004</v>
      </c>
      <c r="AC2" s="104">
        <v>2005</v>
      </c>
      <c r="AD2" s="104">
        <v>2006</v>
      </c>
      <c r="AE2" s="185">
        <v>2007</v>
      </c>
      <c r="AF2" s="185">
        <v>2008</v>
      </c>
      <c r="AG2" s="185">
        <v>2009</v>
      </c>
      <c r="AH2" s="104">
        <v>2010</v>
      </c>
      <c r="AI2" s="104">
        <v>2011</v>
      </c>
      <c r="AJ2" s="104">
        <v>2012</v>
      </c>
      <c r="AK2" s="104">
        <v>2013</v>
      </c>
      <c r="AL2" s="104">
        <v>2014</v>
      </c>
      <c r="AM2" s="104">
        <v>2015</v>
      </c>
      <c r="AN2" s="104">
        <v>2016</v>
      </c>
      <c r="AO2" s="104">
        <v>2017</v>
      </c>
      <c r="AP2" s="104">
        <v>2018</v>
      </c>
      <c r="AQ2" s="104">
        <v>2019</v>
      </c>
      <c r="AR2" s="104">
        <v>2020</v>
      </c>
      <c r="AS2" s="104">
        <v>2021</v>
      </c>
      <c r="AT2" s="104">
        <v>2022</v>
      </c>
      <c r="AU2" s="104">
        <v>2023</v>
      </c>
      <c r="AV2" s="104">
        <v>2024</v>
      </c>
      <c r="AW2" s="104">
        <v>2025</v>
      </c>
      <c r="AX2" s="104">
        <v>2026</v>
      </c>
      <c r="AY2" s="104">
        <v>2027</v>
      </c>
      <c r="AZ2" s="104">
        <v>2028</v>
      </c>
      <c r="BA2" s="104">
        <v>2029</v>
      </c>
      <c r="BB2" s="104">
        <v>2030</v>
      </c>
      <c r="BC2" s="104">
        <v>2031</v>
      </c>
      <c r="BD2" s="104">
        <v>2032</v>
      </c>
    </row>
    <row r="3" spans="1:56" s="20" customFormat="1" x14ac:dyDescent="0.25">
      <c r="A3" s="19"/>
      <c r="B3" s="20" t="s">
        <v>332</v>
      </c>
      <c r="C3" s="20" t="s">
        <v>333</v>
      </c>
      <c r="D3" s="20" t="s">
        <v>334</v>
      </c>
      <c r="E3" s="20" t="s">
        <v>335</v>
      </c>
      <c r="F3" s="20" t="s">
        <v>336</v>
      </c>
      <c r="G3" s="20" t="s">
        <v>337</v>
      </c>
      <c r="H3" s="20" t="s">
        <v>338</v>
      </c>
      <c r="I3" s="20" t="s">
        <v>339</v>
      </c>
      <c r="J3" s="20" t="s">
        <v>340</v>
      </c>
      <c r="K3" s="20" t="s">
        <v>341</v>
      </c>
      <c r="L3" s="20" t="s">
        <v>342</v>
      </c>
      <c r="M3" s="20" t="s">
        <v>343</v>
      </c>
      <c r="N3" s="20" t="s">
        <v>344</v>
      </c>
      <c r="O3" s="20" t="s">
        <v>345</v>
      </c>
      <c r="P3" s="20" t="s">
        <v>346</v>
      </c>
      <c r="Q3" s="20" t="s">
        <v>347</v>
      </c>
      <c r="R3" s="20" t="s">
        <v>348</v>
      </c>
      <c r="S3" s="20" t="s">
        <v>349</v>
      </c>
      <c r="T3" s="20" t="s">
        <v>350</v>
      </c>
      <c r="U3" s="20" t="s">
        <v>351</v>
      </c>
      <c r="V3" s="20" t="s">
        <v>352</v>
      </c>
      <c r="W3" s="20" t="s">
        <v>353</v>
      </c>
      <c r="X3" s="20" t="s">
        <v>354</v>
      </c>
      <c r="Y3" s="20" t="s">
        <v>355</v>
      </c>
      <c r="Z3" s="20" t="s">
        <v>356</v>
      </c>
      <c r="AA3" s="20" t="s">
        <v>357</v>
      </c>
      <c r="AB3" s="20" t="s">
        <v>358</v>
      </c>
      <c r="AC3" s="20" t="s">
        <v>359</v>
      </c>
      <c r="AD3" s="20" t="s">
        <v>360</v>
      </c>
      <c r="AE3" s="20" t="s">
        <v>361</v>
      </c>
      <c r="AF3" s="20" t="s">
        <v>362</v>
      </c>
      <c r="AG3" s="20" t="s">
        <v>363</v>
      </c>
      <c r="AH3" s="20" t="s">
        <v>364</v>
      </c>
      <c r="AI3" s="20" t="s">
        <v>384</v>
      </c>
      <c r="AJ3" s="20" t="s">
        <v>385</v>
      </c>
      <c r="AK3" s="20" t="s">
        <v>386</v>
      </c>
      <c r="AL3" s="20" t="s">
        <v>387</v>
      </c>
      <c r="AM3" s="20" t="s">
        <v>388</v>
      </c>
      <c r="AN3" s="20" t="s">
        <v>389</v>
      </c>
      <c r="AO3" s="20" t="s">
        <v>390</v>
      </c>
      <c r="AP3" s="20" t="s">
        <v>391</v>
      </c>
      <c r="AQ3" s="20" t="s">
        <v>392</v>
      </c>
      <c r="AR3" s="20" t="s">
        <v>393</v>
      </c>
      <c r="AS3" s="20" t="s">
        <v>394</v>
      </c>
      <c r="AT3" s="20" t="s">
        <v>395</v>
      </c>
      <c r="AU3" s="20" t="s">
        <v>396</v>
      </c>
      <c r="AV3" s="20" t="s">
        <v>397</v>
      </c>
      <c r="AW3" s="20" t="s">
        <v>398</v>
      </c>
      <c r="AX3" s="20" t="s">
        <v>399</v>
      </c>
      <c r="AY3" s="20" t="s">
        <v>400</v>
      </c>
      <c r="AZ3" s="20" t="s">
        <v>401</v>
      </c>
      <c r="BA3" s="20" t="s">
        <v>402</v>
      </c>
      <c r="BB3" s="20" t="s">
        <v>403</v>
      </c>
      <c r="BC3" s="20" t="s">
        <v>404</v>
      </c>
      <c r="BD3" s="20" t="s">
        <v>405</v>
      </c>
    </row>
    <row r="4" spans="1:56" x14ac:dyDescent="0.25">
      <c r="A4" s="21">
        <f ca="1">Exceedance!U4</f>
        <v>42826</v>
      </c>
      <c r="B4" s="273">
        <v>21.695278374743644</v>
      </c>
      <c r="C4" s="273">
        <v>22.210204835043132</v>
      </c>
      <c r="D4" s="273">
        <v>22.210204835043132</v>
      </c>
      <c r="E4">
        <v>22.210204835043132</v>
      </c>
      <c r="F4">
        <v>20.611463309425005</v>
      </c>
      <c r="G4">
        <v>19.312811707591056</v>
      </c>
      <c r="H4">
        <v>20.359301289784142</v>
      </c>
      <c r="I4">
        <v>22.210204835043132</v>
      </c>
      <c r="J4">
        <v>22.210204835043132</v>
      </c>
      <c r="K4">
        <v>22.210204835043132</v>
      </c>
      <c r="L4">
        <v>22.210204835043132</v>
      </c>
      <c r="M4">
        <v>22.210204835043136</v>
      </c>
      <c r="N4">
        <v>22.210204835043132</v>
      </c>
      <c r="O4">
        <v>19.061337715288904</v>
      </c>
      <c r="P4">
        <v>22.210204835043132</v>
      </c>
      <c r="Q4">
        <v>22.210204835043132</v>
      </c>
      <c r="R4">
        <v>22.210204835043132</v>
      </c>
      <c r="S4">
        <v>20.94618860971228</v>
      </c>
      <c r="T4">
        <v>22.043592214970637</v>
      </c>
      <c r="U4">
        <v>21.733463892042604</v>
      </c>
      <c r="V4">
        <v>22.210204835043132</v>
      </c>
      <c r="W4">
        <v>22.210204835043132</v>
      </c>
      <c r="X4">
        <v>22.210204835043132</v>
      </c>
      <c r="Y4">
        <v>22.210204835043132</v>
      </c>
      <c r="Z4">
        <v>22.210204835043132</v>
      </c>
      <c r="AA4">
        <v>22.210204835043132</v>
      </c>
      <c r="AB4">
        <v>22.210204835043132</v>
      </c>
      <c r="AC4">
        <v>22.210204835043136</v>
      </c>
      <c r="AD4">
        <v>22.210204835043132</v>
      </c>
      <c r="AE4">
        <v>22.210204835043132</v>
      </c>
      <c r="AF4">
        <v>22.210204835043132</v>
      </c>
      <c r="AG4">
        <v>22.210204835043132</v>
      </c>
      <c r="AH4">
        <v>22.210204835043132</v>
      </c>
      <c r="AI4">
        <v>22.210204835043132</v>
      </c>
      <c r="AJ4">
        <v>22.210204835043132</v>
      </c>
      <c r="AK4">
        <v>22.197538332009231</v>
      </c>
      <c r="AL4">
        <v>22.210204835043132</v>
      </c>
      <c r="AM4">
        <v>22.210204835043132</v>
      </c>
    </row>
    <row r="5" spans="1:56" x14ac:dyDescent="0.25">
      <c r="A5" s="21">
        <f ca="1">Exceedance!U5</f>
        <v>42856</v>
      </c>
      <c r="B5" s="273">
        <v>23.198248907991697</v>
      </c>
      <c r="C5" s="273">
        <v>23.198248907991697</v>
      </c>
      <c r="D5" s="273">
        <v>23.198248907991697</v>
      </c>
      <c r="E5">
        <v>23.198248907991697</v>
      </c>
      <c r="F5">
        <v>23.198248907991697</v>
      </c>
      <c r="G5">
        <v>23.198248907991697</v>
      </c>
      <c r="H5">
        <v>23.198248907991697</v>
      </c>
      <c r="I5">
        <v>23.198248907991697</v>
      </c>
      <c r="J5">
        <v>23.198248907991697</v>
      </c>
      <c r="K5">
        <v>23.198248907991697</v>
      </c>
      <c r="L5">
        <v>23.198248907991697</v>
      </c>
      <c r="M5">
        <v>23.198248907991697</v>
      </c>
      <c r="N5">
        <v>23.198248907991697</v>
      </c>
      <c r="O5">
        <v>23.198248907991697</v>
      </c>
      <c r="P5">
        <v>23.198248907991697</v>
      </c>
      <c r="Q5">
        <v>23.198248907991697</v>
      </c>
      <c r="R5">
        <v>23.198248907991697</v>
      </c>
      <c r="S5">
        <v>23.198248907991697</v>
      </c>
      <c r="T5">
        <v>23.198248907991697</v>
      </c>
      <c r="U5">
        <v>23.198248907991697</v>
      </c>
      <c r="V5">
        <v>23.198248907991697</v>
      </c>
      <c r="W5">
        <v>23.198248907991697</v>
      </c>
      <c r="X5">
        <v>23.198248907991697</v>
      </c>
      <c r="Y5">
        <v>23.198248907991697</v>
      </c>
      <c r="Z5">
        <v>23.198248907991697</v>
      </c>
      <c r="AA5">
        <v>23.198248907991697</v>
      </c>
      <c r="AB5">
        <v>23.198248907991697</v>
      </c>
      <c r="AC5">
        <v>23.198248907991697</v>
      </c>
      <c r="AD5">
        <v>23.198248907991697</v>
      </c>
      <c r="AE5">
        <v>23.198248907991697</v>
      </c>
      <c r="AF5">
        <v>23.198248907991697</v>
      </c>
      <c r="AG5">
        <v>23.198248907991697</v>
      </c>
      <c r="AH5">
        <v>23.198248907991697</v>
      </c>
      <c r="AI5">
        <v>23.198248907991697</v>
      </c>
      <c r="AJ5">
        <v>23.198248907991697</v>
      </c>
      <c r="AK5">
        <v>23.198248907991697</v>
      </c>
      <c r="AL5">
        <v>23.198248907991697</v>
      </c>
      <c r="AM5">
        <v>23.198248907991697</v>
      </c>
    </row>
    <row r="6" spans="1:56" x14ac:dyDescent="0.25">
      <c r="A6" s="21">
        <f ca="1">Exceedance!U6</f>
        <v>42887</v>
      </c>
      <c r="B6" s="273">
        <v>22.449918298056481</v>
      </c>
      <c r="C6" s="273">
        <v>22.449918298056481</v>
      </c>
      <c r="D6" s="273">
        <v>22.449918298056481</v>
      </c>
      <c r="E6">
        <v>22.449918298056481</v>
      </c>
      <c r="F6">
        <v>22.449918298056481</v>
      </c>
      <c r="G6">
        <v>22.449918298056481</v>
      </c>
      <c r="H6">
        <v>22.449918298056481</v>
      </c>
      <c r="I6">
        <v>22.449918298056481</v>
      </c>
      <c r="J6">
        <v>22.449918298056481</v>
      </c>
      <c r="K6">
        <v>22.449918298056481</v>
      </c>
      <c r="L6">
        <v>20.599317934210156</v>
      </c>
      <c r="M6">
        <v>14.034263630603654</v>
      </c>
      <c r="N6">
        <v>22.449918298056481</v>
      </c>
      <c r="O6">
        <v>14.038329973308144</v>
      </c>
      <c r="P6">
        <v>22.449918298056481</v>
      </c>
      <c r="Q6">
        <v>22.449918298056481</v>
      </c>
      <c r="R6">
        <v>22.449918298056481</v>
      </c>
      <c r="S6">
        <v>22.449918298056481</v>
      </c>
      <c r="T6">
        <v>22.449918298056481</v>
      </c>
      <c r="U6">
        <v>22.449918298056481</v>
      </c>
      <c r="V6">
        <v>14.036705045776484</v>
      </c>
      <c r="W6">
        <v>22.449918298056481</v>
      </c>
      <c r="X6">
        <v>16.602569845804098</v>
      </c>
      <c r="Y6">
        <v>22.449918298056481</v>
      </c>
      <c r="Z6">
        <v>20.120185044538644</v>
      </c>
      <c r="AA6">
        <v>22.449918298056481</v>
      </c>
      <c r="AB6">
        <v>22.449918298056481</v>
      </c>
      <c r="AC6">
        <v>20.792572295382048</v>
      </c>
      <c r="AD6">
        <v>20.620380919402962</v>
      </c>
      <c r="AE6">
        <v>22.449918298056481</v>
      </c>
      <c r="AF6">
        <v>16.279196612866397</v>
      </c>
      <c r="AG6">
        <v>22.449918298056481</v>
      </c>
      <c r="AH6">
        <v>14.037301619344287</v>
      </c>
      <c r="AI6">
        <v>22.449918298056481</v>
      </c>
      <c r="AJ6">
        <v>14.035175898859146</v>
      </c>
      <c r="AK6">
        <v>22.449918298056481</v>
      </c>
      <c r="AL6">
        <v>22.449918298056481</v>
      </c>
      <c r="AM6">
        <v>22.449918298056481</v>
      </c>
    </row>
    <row r="7" spans="1:56" x14ac:dyDescent="0.25">
      <c r="A7" s="21">
        <f ca="1">Exceedance!U7</f>
        <v>42917</v>
      </c>
      <c r="B7" s="273">
        <v>23.198248907991697</v>
      </c>
      <c r="C7" s="273">
        <v>23.198248907991697</v>
      </c>
      <c r="D7" s="273">
        <v>23.198248907991697</v>
      </c>
      <c r="E7">
        <v>23.198248907991697</v>
      </c>
      <c r="F7">
        <v>23.198248907991697</v>
      </c>
      <c r="G7">
        <v>23.198248907991697</v>
      </c>
      <c r="H7">
        <v>23.198248907991697</v>
      </c>
      <c r="I7">
        <v>23.198248907991697</v>
      </c>
      <c r="J7">
        <v>23.198248907991697</v>
      </c>
      <c r="K7">
        <v>20.487811920890444</v>
      </c>
      <c r="L7">
        <v>23.198248907991697</v>
      </c>
      <c r="M7">
        <v>18.583807199868335</v>
      </c>
      <c r="N7">
        <v>23.198248907991697</v>
      </c>
      <c r="O7">
        <v>23.198248907991697</v>
      </c>
      <c r="P7">
        <v>23.198248907991697</v>
      </c>
      <c r="Q7">
        <v>23.198248907991697</v>
      </c>
      <c r="R7">
        <v>20.544918190006598</v>
      </c>
      <c r="S7">
        <v>23.198248907991697</v>
      </c>
      <c r="T7">
        <v>20.172351386087417</v>
      </c>
      <c r="U7">
        <v>23.198248907991697</v>
      </c>
      <c r="V7">
        <v>19.235897294418724</v>
      </c>
      <c r="W7">
        <v>23.198248907991697</v>
      </c>
      <c r="X7">
        <v>18.583807199868332</v>
      </c>
      <c r="Y7">
        <v>20.511720870911049</v>
      </c>
      <c r="Z7">
        <v>18.583807199868332</v>
      </c>
      <c r="AA7">
        <v>21.235697638078417</v>
      </c>
      <c r="AB7">
        <v>21.046318113098781</v>
      </c>
      <c r="AC7">
        <v>23.198248907991697</v>
      </c>
      <c r="AD7">
        <v>18.583807199868332</v>
      </c>
      <c r="AE7">
        <v>23.198248907991697</v>
      </c>
      <c r="AF7">
        <v>23.198248907991697</v>
      </c>
      <c r="AG7">
        <v>23.198248907991697</v>
      </c>
      <c r="AH7">
        <v>18.583807199868339</v>
      </c>
      <c r="AI7">
        <v>23.198248907991697</v>
      </c>
      <c r="AJ7">
        <v>18.583807199868339</v>
      </c>
      <c r="AK7">
        <v>23.198248907991697</v>
      </c>
      <c r="AL7">
        <v>22.967118435966434</v>
      </c>
      <c r="AM7">
        <v>23.198248907991697</v>
      </c>
    </row>
    <row r="8" spans="1:56" x14ac:dyDescent="0.25">
      <c r="A8" s="21">
        <f ca="1">Exceedance!U8</f>
        <v>42948</v>
      </c>
      <c r="B8" s="273">
        <v>22.210204835043132</v>
      </c>
      <c r="C8" s="273">
        <v>22.210204835043132</v>
      </c>
      <c r="D8" s="273">
        <v>22.210204835043132</v>
      </c>
      <c r="E8">
        <v>22.210204835043132</v>
      </c>
      <c r="F8">
        <v>22.210204835043132</v>
      </c>
      <c r="G8">
        <v>22.210204835043132</v>
      </c>
      <c r="H8">
        <v>22.210204835043132</v>
      </c>
      <c r="I8">
        <v>22.210204835043132</v>
      </c>
      <c r="J8">
        <v>22.210204835043132</v>
      </c>
      <c r="K8">
        <v>22.210204835043132</v>
      </c>
      <c r="L8">
        <v>22.210204835043132</v>
      </c>
      <c r="M8">
        <v>21.598056098011408</v>
      </c>
      <c r="N8">
        <v>22.210204835043129</v>
      </c>
      <c r="O8">
        <v>22.210204835043132</v>
      </c>
      <c r="P8">
        <v>22.210204835043132</v>
      </c>
      <c r="Q8">
        <v>22.210204835043132</v>
      </c>
      <c r="R8">
        <v>22.210204835043132</v>
      </c>
      <c r="S8">
        <v>23.198248907991697</v>
      </c>
      <c r="T8">
        <v>22.210204835043132</v>
      </c>
      <c r="U8">
        <v>22.210204835043132</v>
      </c>
      <c r="V8">
        <v>22.210204835043132</v>
      </c>
      <c r="W8">
        <v>22.210204835043132</v>
      </c>
      <c r="X8">
        <v>22.210204835043132</v>
      </c>
      <c r="Y8">
        <v>22.210204835043132</v>
      </c>
      <c r="Z8">
        <v>22.210204835043132</v>
      </c>
      <c r="AA8">
        <v>22.210204835043132</v>
      </c>
      <c r="AB8">
        <v>22.210204835043132</v>
      </c>
      <c r="AC8">
        <v>22.210204835043132</v>
      </c>
      <c r="AD8">
        <v>22.210204835043132</v>
      </c>
      <c r="AE8">
        <v>22.210204835043132</v>
      </c>
      <c r="AF8">
        <v>22.210204835043132</v>
      </c>
      <c r="AG8">
        <v>22.210204835043132</v>
      </c>
      <c r="AH8">
        <v>22.210204835043132</v>
      </c>
      <c r="AI8">
        <v>22.210204835043132</v>
      </c>
      <c r="AJ8">
        <v>18.054992799033979</v>
      </c>
      <c r="AK8">
        <v>22.210204835043132</v>
      </c>
      <c r="AL8">
        <v>22.210204835043132</v>
      </c>
      <c r="AM8">
        <v>22.210204835043132</v>
      </c>
    </row>
    <row r="9" spans="1:56" x14ac:dyDescent="0.25">
      <c r="A9" s="21">
        <f ca="1">Exceedance!U9</f>
        <v>42979</v>
      </c>
      <c r="B9" s="273">
        <v>22.210204835043132</v>
      </c>
      <c r="C9" s="273">
        <v>22.210204835043132</v>
      </c>
      <c r="D9" s="273">
        <v>22.210204835043132</v>
      </c>
      <c r="E9">
        <v>22.210204835043132</v>
      </c>
      <c r="F9">
        <v>22.210204835043132</v>
      </c>
      <c r="G9">
        <v>22.210204835043132</v>
      </c>
      <c r="H9">
        <v>22.210204835043132</v>
      </c>
      <c r="I9">
        <v>22.210204835043132</v>
      </c>
      <c r="J9">
        <v>22.210204835043132</v>
      </c>
      <c r="K9">
        <v>22.210204835043132</v>
      </c>
      <c r="L9">
        <v>22.210204835043132</v>
      </c>
      <c r="M9">
        <v>22.210204835043132</v>
      </c>
      <c r="N9">
        <v>22.210204835043132</v>
      </c>
      <c r="O9">
        <v>22.210204835043132</v>
      </c>
      <c r="P9">
        <v>22.210204835043132</v>
      </c>
      <c r="Q9">
        <v>22.210204835043132</v>
      </c>
      <c r="R9">
        <v>22.210204835043132</v>
      </c>
      <c r="S9">
        <v>22.210204835043132</v>
      </c>
      <c r="T9">
        <v>22.210204835043132</v>
      </c>
      <c r="U9">
        <v>22.210204835043132</v>
      </c>
      <c r="V9">
        <v>22.210204835043132</v>
      </c>
      <c r="W9">
        <v>22.210204835043132</v>
      </c>
      <c r="X9">
        <v>22.210204835043132</v>
      </c>
      <c r="Y9">
        <v>22.210204835043132</v>
      </c>
      <c r="Z9">
        <v>22.210204835043132</v>
      </c>
      <c r="AA9">
        <v>22.210204835043132</v>
      </c>
      <c r="AB9">
        <v>22.210204835043132</v>
      </c>
      <c r="AC9">
        <v>22.210204835043132</v>
      </c>
      <c r="AD9">
        <v>22.210204835043132</v>
      </c>
      <c r="AE9">
        <v>22.210204835043132</v>
      </c>
      <c r="AF9">
        <v>22.210204835043132</v>
      </c>
      <c r="AG9">
        <v>22.210204835043132</v>
      </c>
      <c r="AH9">
        <v>22.210204835043132</v>
      </c>
      <c r="AI9">
        <v>22.210204835043132</v>
      </c>
      <c r="AJ9">
        <v>20.843957331787873</v>
      </c>
      <c r="AK9">
        <v>22.210204835043132</v>
      </c>
      <c r="AL9">
        <v>22.210204835043132</v>
      </c>
      <c r="AM9">
        <v>22.210204835043132</v>
      </c>
    </row>
    <row r="10" spans="1:56" x14ac:dyDescent="0.25">
      <c r="A10" s="21">
        <f ca="1">Exceedance!U10</f>
        <v>43009</v>
      </c>
      <c r="B10" s="273">
        <v>18.155458548194648</v>
      </c>
      <c r="C10" s="273">
        <v>22.210204835043132</v>
      </c>
      <c r="D10" s="273">
        <v>22.210204835043132</v>
      </c>
      <c r="E10">
        <v>22.210204835043132</v>
      </c>
      <c r="F10">
        <v>22.210204835043132</v>
      </c>
      <c r="G10">
        <v>22.210204835043132</v>
      </c>
      <c r="H10">
        <v>22.210204835043132</v>
      </c>
      <c r="I10">
        <v>22.210204835043132</v>
      </c>
      <c r="J10">
        <v>22.210204835043132</v>
      </c>
      <c r="K10">
        <v>20.093853559034066</v>
      </c>
      <c r="L10">
        <v>22.210204835043132</v>
      </c>
      <c r="M10">
        <v>12.085435017354829</v>
      </c>
      <c r="N10">
        <v>22.210204835043132</v>
      </c>
      <c r="O10">
        <v>22.210204835043132</v>
      </c>
      <c r="P10">
        <v>22.210204835043132</v>
      </c>
      <c r="Q10">
        <v>22.210204835043132</v>
      </c>
      <c r="R10">
        <v>20.897204487450519</v>
      </c>
      <c r="S10">
        <v>22.210204835043132</v>
      </c>
      <c r="T10">
        <v>21.173896844054003</v>
      </c>
      <c r="U10">
        <v>22.210204835043132</v>
      </c>
      <c r="V10">
        <v>21.157724646690269</v>
      </c>
      <c r="W10">
        <v>22.210204835043132</v>
      </c>
      <c r="X10">
        <v>16.57612673798614</v>
      </c>
      <c r="Y10">
        <v>22.210204835043132</v>
      </c>
      <c r="Z10">
        <v>15.105012791115431</v>
      </c>
      <c r="AA10">
        <v>22.210204835043132</v>
      </c>
      <c r="AB10">
        <v>22.210204835043132</v>
      </c>
      <c r="AC10">
        <v>22.210204835043132</v>
      </c>
      <c r="AD10">
        <v>22.210204835043132</v>
      </c>
      <c r="AE10">
        <v>22.210204835043132</v>
      </c>
      <c r="AF10">
        <v>21.5347959791949</v>
      </c>
      <c r="AG10">
        <v>21.398452874021661</v>
      </c>
      <c r="AH10">
        <v>18.077293491739699</v>
      </c>
      <c r="AI10">
        <v>22.210204835043132</v>
      </c>
      <c r="AJ10">
        <v>9.8623118365852225</v>
      </c>
      <c r="AK10">
        <v>22.210204835043132</v>
      </c>
      <c r="AL10">
        <v>22.210204835043132</v>
      </c>
      <c r="AM10">
        <v>22.210204835043132</v>
      </c>
    </row>
    <row r="11" spans="1:56" x14ac:dyDescent="0.25">
      <c r="A11" s="21">
        <f ca="1">Exceedance!U11</f>
        <v>43040</v>
      </c>
      <c r="B11" s="273">
        <v>8.5362398639967694</v>
      </c>
      <c r="C11" s="273">
        <v>15.64051523929907</v>
      </c>
      <c r="D11" s="273">
        <v>12.390031776099272</v>
      </c>
      <c r="E11">
        <v>11.688257543466769</v>
      </c>
      <c r="F11">
        <v>22.210204835043132</v>
      </c>
      <c r="G11">
        <v>20.793803387202356</v>
      </c>
      <c r="H11">
        <v>22.210204835043132</v>
      </c>
      <c r="I11">
        <v>22.210204835043132</v>
      </c>
      <c r="J11">
        <v>22.210204835043132</v>
      </c>
      <c r="K11">
        <v>10.172024861797901</v>
      </c>
      <c r="L11">
        <v>11.501979693659056</v>
      </c>
      <c r="M11">
        <v>9.0761693181175165</v>
      </c>
      <c r="N11">
        <v>22.210204835043136</v>
      </c>
      <c r="O11">
        <v>10.402932344119678</v>
      </c>
      <c r="P11">
        <v>13.206491113018735</v>
      </c>
      <c r="Q11">
        <v>13.235168416584802</v>
      </c>
      <c r="R11">
        <v>11.046507609313707</v>
      </c>
      <c r="S11">
        <v>22.210204835043132</v>
      </c>
      <c r="T11">
        <v>10.817394505535262</v>
      </c>
      <c r="U11">
        <v>18.805572196879833</v>
      </c>
      <c r="V11">
        <v>11.045819581981142</v>
      </c>
      <c r="W11">
        <v>22.210204835043132</v>
      </c>
      <c r="X11">
        <v>9.6007901638559439</v>
      </c>
      <c r="Y11">
        <v>11.73636022603282</v>
      </c>
      <c r="Z11">
        <v>9.68868565640736</v>
      </c>
      <c r="AA11">
        <v>15.230496557945632</v>
      </c>
      <c r="AB11">
        <v>12.963658965478663</v>
      </c>
      <c r="AC11">
        <v>13.991773945106516</v>
      </c>
      <c r="AD11">
        <v>17.177555739183731</v>
      </c>
      <c r="AE11">
        <v>19.037676496712947</v>
      </c>
      <c r="AF11">
        <v>10.180281189856226</v>
      </c>
      <c r="AG11">
        <v>10.976844841265288</v>
      </c>
      <c r="AH11">
        <v>10.809310184308185</v>
      </c>
      <c r="AI11">
        <v>15.198931617400133</v>
      </c>
      <c r="AJ11">
        <v>8.8310595787085635</v>
      </c>
      <c r="AK11">
        <v>22.210204835043132</v>
      </c>
      <c r="AL11">
        <v>18.935245885296276</v>
      </c>
      <c r="AM11">
        <v>16.730341077114474</v>
      </c>
    </row>
    <row r="12" spans="1:56" x14ac:dyDescent="0.25">
      <c r="A12" s="21">
        <f ca="1">Exceedance!U12</f>
        <v>43070</v>
      </c>
      <c r="B12" s="273">
        <v>12.193581691327346</v>
      </c>
      <c r="C12" s="273">
        <v>12.757494015694256</v>
      </c>
      <c r="D12" s="273">
        <v>12.332637134038269</v>
      </c>
      <c r="E12">
        <v>14.245009122011336</v>
      </c>
      <c r="F12">
        <v>14.233648834471021</v>
      </c>
      <c r="G12">
        <v>15.002699228768591</v>
      </c>
      <c r="H12">
        <v>17.524543246852136</v>
      </c>
      <c r="I12">
        <v>16.042300019340889</v>
      </c>
      <c r="J12">
        <v>16.111653148859943</v>
      </c>
      <c r="K12">
        <v>13.657605781581362</v>
      </c>
      <c r="L12">
        <v>13.558013824298905</v>
      </c>
      <c r="M12">
        <v>12.816492359994154</v>
      </c>
      <c r="N12">
        <v>17.196754013047816</v>
      </c>
      <c r="O12">
        <v>13.851285477430942</v>
      </c>
      <c r="P12">
        <v>13.74395321258528</v>
      </c>
      <c r="Q12">
        <v>13.970830227530502</v>
      </c>
      <c r="R12">
        <v>14.088310895618029</v>
      </c>
      <c r="S12">
        <v>22.210204835043132</v>
      </c>
      <c r="T12">
        <v>13.999727375759873</v>
      </c>
      <c r="U12">
        <v>14.429228441948652</v>
      </c>
      <c r="V12">
        <v>14.57784234711729</v>
      </c>
      <c r="W12">
        <v>16.511233523357578</v>
      </c>
      <c r="X12">
        <v>13.251325638065182</v>
      </c>
      <c r="Y12">
        <v>14.095363175839513</v>
      </c>
      <c r="Z12">
        <v>13.051109682499707</v>
      </c>
      <c r="AA12">
        <v>14.010735813173198</v>
      </c>
      <c r="AB12">
        <v>14.395687109192794</v>
      </c>
      <c r="AC12">
        <v>14.098115285191732</v>
      </c>
      <c r="AD12">
        <v>14.263929873822157</v>
      </c>
      <c r="AE12">
        <v>14.583518572656601</v>
      </c>
      <c r="AF12">
        <v>13.746189301441561</v>
      </c>
      <c r="AG12">
        <v>14.004371560294196</v>
      </c>
      <c r="AH12">
        <v>14.239676910136422</v>
      </c>
      <c r="AI12">
        <v>14.542580946006158</v>
      </c>
      <c r="AJ12">
        <v>12.734617106688518</v>
      </c>
      <c r="AK12">
        <v>18.632244719267668</v>
      </c>
      <c r="AL12">
        <v>14.18033455216657</v>
      </c>
      <c r="AM12">
        <v>15.474341969465179</v>
      </c>
    </row>
    <row r="13" spans="1:56" x14ac:dyDescent="0.25">
      <c r="A13" s="21">
        <f ca="1">Exceedance!U13</f>
        <v>43101</v>
      </c>
      <c r="B13" s="273">
        <v>9.1857361022305657</v>
      </c>
      <c r="C13" s="273">
        <v>9.6653650776129769</v>
      </c>
      <c r="D13" s="273">
        <v>9.3663432786465588</v>
      </c>
      <c r="E13">
        <v>10.412906781132229</v>
      </c>
      <c r="F13">
        <v>10.347372177119066</v>
      </c>
      <c r="G13">
        <v>11.69917389086922</v>
      </c>
      <c r="H13">
        <v>11.456988267637104</v>
      </c>
      <c r="I13">
        <v>11.046235946421646</v>
      </c>
      <c r="J13">
        <v>10.926347182649723</v>
      </c>
      <c r="K13">
        <v>10.052896476147005</v>
      </c>
      <c r="L13">
        <v>10.030879601307962</v>
      </c>
      <c r="M13">
        <v>9.3807918527596748</v>
      </c>
      <c r="N13">
        <v>11.548495903689176</v>
      </c>
      <c r="O13">
        <v>10.163668877680921</v>
      </c>
      <c r="P13">
        <v>10.318991049396953</v>
      </c>
      <c r="Q13">
        <v>10.353220409498276</v>
      </c>
      <c r="R13">
        <v>10.359240648712072</v>
      </c>
      <c r="S13">
        <v>18.844680398609484</v>
      </c>
      <c r="T13">
        <v>10.271173149353919</v>
      </c>
      <c r="U13">
        <v>10.802674268517096</v>
      </c>
      <c r="V13">
        <v>10.886097583336893</v>
      </c>
      <c r="W13">
        <v>11.967332546132896</v>
      </c>
      <c r="X13">
        <v>9.7321037294688164</v>
      </c>
      <c r="Y13">
        <v>10.430795491938948</v>
      </c>
      <c r="Z13">
        <v>9.6310617972170718</v>
      </c>
      <c r="AA13">
        <v>10.330343500485833</v>
      </c>
      <c r="AB13">
        <v>11.527167056189226</v>
      </c>
      <c r="AC13">
        <v>10.295770126715153</v>
      </c>
      <c r="AD13">
        <v>10.572701130549946</v>
      </c>
      <c r="AE13">
        <v>10.730087384282136</v>
      </c>
      <c r="AF13">
        <v>10.220431133125317</v>
      </c>
      <c r="AG13">
        <v>10.295598119880474</v>
      </c>
      <c r="AH13">
        <v>10.521787107484666</v>
      </c>
      <c r="AI13">
        <v>10.982765424427047</v>
      </c>
      <c r="AJ13">
        <v>9.3816518869310812</v>
      </c>
      <c r="AK13">
        <v>10.992053793496655</v>
      </c>
      <c r="AL13">
        <v>10.420475081858147</v>
      </c>
      <c r="AM13">
        <v>11.736327367160101</v>
      </c>
    </row>
    <row r="14" spans="1:56" x14ac:dyDescent="0.25">
      <c r="A14" s="21">
        <f ca="1">Exceedance!U14</f>
        <v>43132</v>
      </c>
      <c r="B14" s="273">
        <v>7.4549373564561456</v>
      </c>
      <c r="C14" s="273">
        <v>7.9433147700278735</v>
      </c>
      <c r="D14" s="273">
        <v>7.6196718274527155</v>
      </c>
      <c r="E14">
        <v>8.0048932168433087</v>
      </c>
      <c r="F14">
        <v>8.061139451783669</v>
      </c>
      <c r="G14">
        <v>8.6426945598367269</v>
      </c>
      <c r="H14">
        <v>8.8833321215540408</v>
      </c>
      <c r="I14">
        <v>11.883475332044446</v>
      </c>
      <c r="J14">
        <v>8.9949645572633123</v>
      </c>
      <c r="K14">
        <v>7.6620835953260853</v>
      </c>
      <c r="L14">
        <v>7.7231460216374836</v>
      </c>
      <c r="M14">
        <v>7.2356286422371978</v>
      </c>
      <c r="N14">
        <v>9.1348061138561896</v>
      </c>
      <c r="O14">
        <v>7.993368758919754</v>
      </c>
      <c r="P14">
        <v>8.5728597849566519</v>
      </c>
      <c r="Q14">
        <v>7.9147616354709962</v>
      </c>
      <c r="R14">
        <v>8.8014568682483212</v>
      </c>
      <c r="S14">
        <v>10.599960331655698</v>
      </c>
      <c r="T14">
        <v>7.7628796004505167</v>
      </c>
      <c r="U14">
        <v>8.613281391106451</v>
      </c>
      <c r="V14">
        <v>9.123969683271353</v>
      </c>
      <c r="W14">
        <v>10.235133835306065</v>
      </c>
      <c r="X14">
        <v>8.1161816388812671</v>
      </c>
      <c r="Y14">
        <v>7.9667076995443553</v>
      </c>
      <c r="Z14">
        <v>8.3275280287877536</v>
      </c>
      <c r="AA14">
        <v>7.9581073578103529</v>
      </c>
      <c r="AB14">
        <v>8.9873962565354368</v>
      </c>
      <c r="AC14">
        <v>7.8223939652497938</v>
      </c>
      <c r="AD14">
        <v>8.7895883966534445</v>
      </c>
      <c r="AE14">
        <v>8.1538511356761862</v>
      </c>
      <c r="AF14">
        <v>8.2073452612616649</v>
      </c>
      <c r="AG14">
        <v>7.8485390041211538</v>
      </c>
      <c r="AH14">
        <v>7.9044412253921523</v>
      </c>
      <c r="AI14">
        <v>8.5138614406614153</v>
      </c>
      <c r="AJ14">
        <v>7.1014633111887582</v>
      </c>
      <c r="AK14">
        <v>9.3286578165405452</v>
      </c>
      <c r="AL14">
        <v>9.0211095961327139</v>
      </c>
      <c r="AM14">
        <v>9.2276898045833864</v>
      </c>
    </row>
    <row r="15" spans="1:56" x14ac:dyDescent="0.25">
      <c r="A15" s="21">
        <f ca="1">Exceedance!U15</f>
        <v>43160</v>
      </c>
      <c r="B15" s="273">
        <v>8.2504876423061742</v>
      </c>
      <c r="C15" s="273">
        <v>9.7321286725719531</v>
      </c>
      <c r="D15" s="273">
        <v>8.9408972330439802</v>
      </c>
      <c r="E15">
        <v>9.0327488827630997</v>
      </c>
      <c r="F15">
        <v>9.2197203120602538</v>
      </c>
      <c r="G15">
        <v>7.1972639498928865</v>
      </c>
      <c r="H15">
        <v>10.010951751588223</v>
      </c>
      <c r="I15">
        <v>16.920810314352927</v>
      </c>
      <c r="J15">
        <v>8.5752107025143118</v>
      </c>
      <c r="K15">
        <v>7.926228915266698</v>
      </c>
      <c r="L15">
        <v>12.056285022768028</v>
      </c>
      <c r="M15">
        <v>8.3575739800192164</v>
      </c>
      <c r="N15">
        <v>10.290634864777893</v>
      </c>
      <c r="O15">
        <v>9.4787626050883187</v>
      </c>
      <c r="P15">
        <v>11.165977646464379</v>
      </c>
      <c r="Q15">
        <v>10.279282413689012</v>
      </c>
      <c r="R15">
        <v>13.479297566075617</v>
      </c>
      <c r="S15">
        <v>10.84518489978619</v>
      </c>
      <c r="T15">
        <v>11.07859817444694</v>
      </c>
      <c r="U15">
        <v>10.144773068969254</v>
      </c>
      <c r="V15">
        <v>9.7632619096490316</v>
      </c>
      <c r="W15">
        <v>9.3091638660938436</v>
      </c>
      <c r="X15">
        <v>8.8053558473161448</v>
      </c>
      <c r="Y15">
        <v>7.2339014056797213</v>
      </c>
      <c r="Z15">
        <v>9.0327008061381893</v>
      </c>
      <c r="AA15">
        <v>13.326555496879783</v>
      </c>
      <c r="AB15">
        <v>8.1515578686974894</v>
      </c>
      <c r="AC15">
        <v>7.9325931681498592</v>
      </c>
      <c r="AD15">
        <v>16.297973565976669</v>
      </c>
      <c r="AE15">
        <v>6.8336415013793799</v>
      </c>
      <c r="AF15">
        <v>11.32559998904741</v>
      </c>
      <c r="AG15">
        <v>7.0737630425926499</v>
      </c>
      <c r="AH15">
        <v>9.8733462838442243</v>
      </c>
      <c r="AI15">
        <v>11.296530833986496</v>
      </c>
      <c r="AJ15">
        <v>6.9834113777607465</v>
      </c>
      <c r="AK15">
        <v>8.3013758217037648</v>
      </c>
      <c r="AL15">
        <v>11.685782300867322</v>
      </c>
      <c r="AM15">
        <v>8.4522258157181192</v>
      </c>
    </row>
    <row r="16" spans="1:56" x14ac:dyDescent="0.25">
      <c r="A16" s="21">
        <f ca="1">Exceedance!U16</f>
        <v>43191</v>
      </c>
      <c r="B16" s="273">
        <v>8.8619058462403295</v>
      </c>
      <c r="C16" s="273">
        <v>12.198691528180017</v>
      </c>
      <c r="D16" s="273">
        <v>8.8619058462403295</v>
      </c>
      <c r="E16">
        <v>8.8619058462403295</v>
      </c>
      <c r="F16">
        <v>8.8619058462403295</v>
      </c>
      <c r="G16">
        <v>9.2576215183230222</v>
      </c>
      <c r="H16">
        <v>12.533588835301964</v>
      </c>
      <c r="I16">
        <v>18.025595059799485</v>
      </c>
      <c r="J16">
        <v>13.924608107359076</v>
      </c>
      <c r="K16">
        <v>8.8619058462403295</v>
      </c>
      <c r="L16">
        <v>18.546775768879868</v>
      </c>
      <c r="M16">
        <v>8.8619058462403295</v>
      </c>
      <c r="N16">
        <v>8.8619058462403295</v>
      </c>
      <c r="O16">
        <v>12.155345805840664</v>
      </c>
      <c r="P16">
        <v>14.836244331163044</v>
      </c>
      <c r="Q16">
        <v>10.542781730715722</v>
      </c>
      <c r="R16">
        <v>9.0797663624174021</v>
      </c>
      <c r="S16">
        <v>11.584627128372436</v>
      </c>
      <c r="T16">
        <v>12.65898181778368</v>
      </c>
      <c r="U16">
        <v>8.8619058462403295</v>
      </c>
      <c r="V16">
        <v>8.8619058462403295</v>
      </c>
      <c r="W16">
        <v>11.212576344959615</v>
      </c>
      <c r="X16">
        <v>8.8619058462403295</v>
      </c>
      <c r="Y16">
        <v>8.8619058462403295</v>
      </c>
      <c r="Z16">
        <v>8.8619058462403295</v>
      </c>
      <c r="AA16">
        <v>16.466353103425345</v>
      </c>
      <c r="AB16">
        <v>8.8619058462403295</v>
      </c>
      <c r="AC16">
        <v>12.78248272508392</v>
      </c>
      <c r="AD16">
        <v>12.764594014277201</v>
      </c>
      <c r="AE16">
        <v>8.9621602430651759</v>
      </c>
      <c r="AF16">
        <v>9.0783155402502551</v>
      </c>
      <c r="AG16">
        <v>8.8619058462403295</v>
      </c>
      <c r="AH16">
        <v>10.541405676036369</v>
      </c>
      <c r="AI16">
        <v>12.814992016838437</v>
      </c>
      <c r="AJ16">
        <v>8.8619058462403295</v>
      </c>
      <c r="AK16">
        <v>8.8619058462403295</v>
      </c>
      <c r="AL16">
        <v>8.8619058462403295</v>
      </c>
      <c r="AM16">
        <v>8.8619058462403295</v>
      </c>
    </row>
    <row r="17" spans="1:39" x14ac:dyDescent="0.25">
      <c r="A17" s="21">
        <f ca="1">Exceedance!U17</f>
        <v>43221</v>
      </c>
      <c r="B17" s="273">
        <v>21.636267809120909</v>
      </c>
      <c r="C17" s="273">
        <v>23.198248907991697</v>
      </c>
      <c r="D17" s="273">
        <v>23.198248907991697</v>
      </c>
      <c r="E17">
        <v>23.198248907991697</v>
      </c>
      <c r="F17">
        <v>23.198248907991697</v>
      </c>
      <c r="G17">
        <v>23.198248907991697</v>
      </c>
      <c r="H17">
        <v>23.198248907991697</v>
      </c>
      <c r="I17">
        <v>23.198248907991697</v>
      </c>
      <c r="J17">
        <v>23.198248907991697</v>
      </c>
      <c r="K17">
        <v>19.569700251980322</v>
      </c>
      <c r="L17">
        <v>23.198248907991697</v>
      </c>
      <c r="M17">
        <v>17.32493105672005</v>
      </c>
      <c r="N17">
        <v>23.198248907991697</v>
      </c>
      <c r="O17">
        <v>23.198248907991697</v>
      </c>
      <c r="P17">
        <v>23.198248907991697</v>
      </c>
      <c r="Q17">
        <v>23.198248907991697</v>
      </c>
      <c r="R17">
        <v>23.198248907991697</v>
      </c>
      <c r="S17">
        <v>23.198248907991697</v>
      </c>
      <c r="T17">
        <v>23.198248907991697</v>
      </c>
      <c r="U17">
        <v>23.198248907991697</v>
      </c>
      <c r="V17">
        <v>23.198248907991697</v>
      </c>
      <c r="W17">
        <v>23.198248907991697</v>
      </c>
      <c r="X17">
        <v>23.198248907991697</v>
      </c>
      <c r="Y17">
        <v>13.979131858106602</v>
      </c>
      <c r="Z17">
        <v>23.198248907991697</v>
      </c>
      <c r="AA17">
        <v>23.198248907991697</v>
      </c>
      <c r="AB17">
        <v>23.198248907991697</v>
      </c>
      <c r="AC17">
        <v>23.198248907991697</v>
      </c>
      <c r="AD17">
        <v>23.198248907991697</v>
      </c>
      <c r="AE17">
        <v>23.198248907991697</v>
      </c>
      <c r="AF17">
        <v>23.198248907991697</v>
      </c>
      <c r="AG17">
        <v>21.175417694505434</v>
      </c>
      <c r="AH17">
        <v>23.198248907991697</v>
      </c>
      <c r="AI17">
        <v>16.399071813605275</v>
      </c>
      <c r="AJ17">
        <v>14.527172344118835</v>
      </c>
      <c r="AK17">
        <v>23.198248907991697</v>
      </c>
      <c r="AL17">
        <v>23.198248907991697</v>
      </c>
      <c r="AM17">
        <v>14.449999930137809</v>
      </c>
    </row>
    <row r="18" spans="1:39" x14ac:dyDescent="0.25">
      <c r="A18" s="21">
        <f ca="1">Exceedance!U18</f>
        <v>43252</v>
      </c>
      <c r="B18" s="273">
        <v>14.022110886640137</v>
      </c>
      <c r="C18" s="273">
        <v>22.449918298056481</v>
      </c>
      <c r="D18" s="273">
        <v>18.668275353555568</v>
      </c>
      <c r="E18">
        <v>22.449918298056481</v>
      </c>
      <c r="F18">
        <v>22.449918298056481</v>
      </c>
      <c r="G18">
        <v>22.449918298056481</v>
      </c>
      <c r="H18">
        <v>22.449918298056481</v>
      </c>
      <c r="I18">
        <v>22.449918298056481</v>
      </c>
      <c r="J18">
        <v>22.449918298056481</v>
      </c>
      <c r="K18">
        <v>14.022110886640137</v>
      </c>
      <c r="L18">
        <v>14.022110886640133</v>
      </c>
      <c r="M18">
        <v>14.022110886640133</v>
      </c>
      <c r="N18">
        <v>22.449918298056481</v>
      </c>
      <c r="O18">
        <v>14.022110886640133</v>
      </c>
      <c r="P18">
        <v>22.449918298056481</v>
      </c>
      <c r="Q18">
        <v>14.022110886640137</v>
      </c>
      <c r="R18">
        <v>22.449918298056481</v>
      </c>
      <c r="S18">
        <v>22.449918298056481</v>
      </c>
      <c r="T18">
        <v>22.449918298056481</v>
      </c>
      <c r="U18">
        <v>14.022110886640137</v>
      </c>
      <c r="V18">
        <v>22.449918298056481</v>
      </c>
      <c r="W18">
        <v>14.022110886640133</v>
      </c>
      <c r="X18">
        <v>14.022110886640133</v>
      </c>
      <c r="Y18">
        <v>14.900494378124483</v>
      </c>
      <c r="Z18">
        <v>14.022110886640133</v>
      </c>
      <c r="AA18">
        <v>14.022110886640133</v>
      </c>
      <c r="AB18">
        <v>22.449918298056481</v>
      </c>
      <c r="AC18">
        <v>14.022110886640137</v>
      </c>
      <c r="AD18">
        <v>14.022110886640133</v>
      </c>
      <c r="AE18">
        <v>22.449918298056481</v>
      </c>
      <c r="AF18">
        <v>19.576471440652071</v>
      </c>
      <c r="AG18">
        <v>14.022110886640133</v>
      </c>
      <c r="AH18">
        <v>22.449918298056481</v>
      </c>
      <c r="AI18">
        <v>16.339675563891991</v>
      </c>
      <c r="AJ18">
        <v>14.022110886640133</v>
      </c>
      <c r="AK18">
        <v>22.449918298056481</v>
      </c>
      <c r="AL18">
        <v>22.449918298056481</v>
      </c>
      <c r="AM18">
        <v>14.022110886640133</v>
      </c>
    </row>
    <row r="19" spans="1:39" x14ac:dyDescent="0.25">
      <c r="A19" s="21">
        <f ca="1">Exceedance!U19</f>
        <v>43282</v>
      </c>
      <c r="B19" s="273">
        <v>18.583845865884239</v>
      </c>
      <c r="C19" s="273">
        <v>23.198248907991697</v>
      </c>
      <c r="D19" s="273">
        <v>23.198248907991697</v>
      </c>
      <c r="E19">
        <v>23.198248907991697</v>
      </c>
      <c r="F19">
        <v>23.198248907991697</v>
      </c>
      <c r="G19">
        <v>23.198248907991697</v>
      </c>
      <c r="H19">
        <v>23.198248907991697</v>
      </c>
      <c r="I19">
        <v>23.198248907991697</v>
      </c>
      <c r="J19">
        <v>20.909563553169519</v>
      </c>
      <c r="K19">
        <v>18.583845865884236</v>
      </c>
      <c r="L19">
        <v>18.583845865884236</v>
      </c>
      <c r="M19">
        <v>18.583845865884239</v>
      </c>
      <c r="N19">
        <v>23.198248907991697</v>
      </c>
      <c r="O19">
        <v>18.583845865884239</v>
      </c>
      <c r="P19">
        <v>23.198248907991697</v>
      </c>
      <c r="Q19">
        <v>18.583845865884239</v>
      </c>
      <c r="R19">
        <v>23.198248907991697</v>
      </c>
      <c r="S19">
        <v>22.573910811889348</v>
      </c>
      <c r="T19">
        <v>23.198248907991697</v>
      </c>
      <c r="U19">
        <v>18.583845865884236</v>
      </c>
      <c r="V19">
        <v>23.198248907991697</v>
      </c>
      <c r="W19">
        <v>18.583845865884236</v>
      </c>
      <c r="X19">
        <v>18.583845865884236</v>
      </c>
      <c r="Y19">
        <v>19.686351311863639</v>
      </c>
      <c r="Z19">
        <v>18.583845865884239</v>
      </c>
      <c r="AA19">
        <v>18.583845865884236</v>
      </c>
      <c r="AB19">
        <v>22.726971235871009</v>
      </c>
      <c r="AC19">
        <v>18.583845865884236</v>
      </c>
      <c r="AD19">
        <v>18.583845865884236</v>
      </c>
      <c r="AE19">
        <v>23.198248907991697</v>
      </c>
      <c r="AF19">
        <v>23.198248907991697</v>
      </c>
      <c r="AG19">
        <v>18.583845865884236</v>
      </c>
      <c r="AH19">
        <v>23.198248907991697</v>
      </c>
      <c r="AI19">
        <v>18.952742161953473</v>
      </c>
      <c r="AJ19">
        <v>18.583845865884236</v>
      </c>
      <c r="AK19">
        <v>22.078015107507067</v>
      </c>
      <c r="AL19">
        <v>22.227833060513195</v>
      </c>
      <c r="AM19">
        <v>18.583845865884236</v>
      </c>
    </row>
    <row r="20" spans="1:39" x14ac:dyDescent="0.25">
      <c r="A20" s="21">
        <f ca="1">Exceedance!U20</f>
        <v>43313</v>
      </c>
      <c r="B20" s="273">
        <v>18.055031465049879</v>
      </c>
      <c r="C20" s="273">
        <v>22.210204835043132</v>
      </c>
      <c r="D20" s="273">
        <v>22.210204835043132</v>
      </c>
      <c r="E20">
        <v>22.210204835043132</v>
      </c>
      <c r="F20">
        <v>22.210204835043132</v>
      </c>
      <c r="G20">
        <v>22.210204835043132</v>
      </c>
      <c r="H20">
        <v>22.210204835043132</v>
      </c>
      <c r="I20">
        <v>22.210204835043132</v>
      </c>
      <c r="J20">
        <v>22.210204835043132</v>
      </c>
      <c r="K20">
        <v>18.055031465049879</v>
      </c>
      <c r="L20">
        <v>18.055031465049883</v>
      </c>
      <c r="M20">
        <v>18.055031465049883</v>
      </c>
      <c r="N20">
        <v>22.210204835043132</v>
      </c>
      <c r="O20">
        <v>18.055031465049879</v>
      </c>
      <c r="P20">
        <v>22.210204835043132</v>
      </c>
      <c r="Q20">
        <v>18.055031465049879</v>
      </c>
      <c r="R20">
        <v>22.33503919866639</v>
      </c>
      <c r="S20">
        <v>22.210204835043132</v>
      </c>
      <c r="T20">
        <v>22.210204835043132</v>
      </c>
      <c r="U20">
        <v>22.210204835043132</v>
      </c>
      <c r="V20">
        <v>22.210204835043132</v>
      </c>
      <c r="W20">
        <v>18.055031465049879</v>
      </c>
      <c r="X20">
        <v>18.055031465049879</v>
      </c>
      <c r="Y20">
        <v>18.055031465049883</v>
      </c>
      <c r="Z20">
        <v>18.055031465049879</v>
      </c>
      <c r="AA20">
        <v>18.055031465049879</v>
      </c>
      <c r="AB20">
        <v>22.210204835043132</v>
      </c>
      <c r="AC20">
        <v>18.055031465049879</v>
      </c>
      <c r="AD20">
        <v>20.12712093018418</v>
      </c>
      <c r="AE20">
        <v>22.210204835043132</v>
      </c>
      <c r="AF20">
        <v>22.210204835043132</v>
      </c>
      <c r="AG20">
        <v>19.81289564457461</v>
      </c>
      <c r="AH20">
        <v>22.210204835043132</v>
      </c>
      <c r="AI20">
        <v>18.055031465049883</v>
      </c>
      <c r="AJ20">
        <v>18.055031465049879</v>
      </c>
      <c r="AK20">
        <v>22.210204835043132</v>
      </c>
      <c r="AL20">
        <v>22.210204835043132</v>
      </c>
      <c r="AM20">
        <v>18.055031465049883</v>
      </c>
    </row>
    <row r="21" spans="1:39" x14ac:dyDescent="0.25">
      <c r="A21" s="21">
        <f ca="1">Exceedance!U21</f>
        <v>43344</v>
      </c>
      <c r="B21" s="273">
        <v>14.748519915743248</v>
      </c>
      <c r="C21" s="273">
        <v>22.210204835043132</v>
      </c>
      <c r="D21" s="273">
        <v>22.210204835043132</v>
      </c>
      <c r="E21">
        <v>22.210204835043132</v>
      </c>
      <c r="F21">
        <v>22.210204835043132</v>
      </c>
      <c r="G21">
        <v>22.210204835043132</v>
      </c>
      <c r="H21">
        <v>22.210204835043132</v>
      </c>
      <c r="I21">
        <v>22.210204835043132</v>
      </c>
      <c r="J21">
        <v>22.210204835043132</v>
      </c>
      <c r="K21">
        <v>14.748519915743243</v>
      </c>
      <c r="L21">
        <v>14.748519915743248</v>
      </c>
      <c r="M21">
        <v>14.748519915743248</v>
      </c>
      <c r="N21">
        <v>22.210204835043132</v>
      </c>
      <c r="O21">
        <v>17.562781543541245</v>
      </c>
      <c r="P21">
        <v>22.210204835043132</v>
      </c>
      <c r="Q21">
        <v>20.316590074917741</v>
      </c>
      <c r="R21">
        <v>22.210204835043132</v>
      </c>
      <c r="S21">
        <v>22.210204835043132</v>
      </c>
      <c r="T21">
        <v>22.210204835043132</v>
      </c>
      <c r="U21">
        <v>22.210204835043132</v>
      </c>
      <c r="V21">
        <v>22.210204835043132</v>
      </c>
      <c r="W21">
        <v>14.748519915743248</v>
      </c>
      <c r="X21">
        <v>14.748519915743248</v>
      </c>
      <c r="Y21">
        <v>14.748519915743248</v>
      </c>
      <c r="Z21">
        <v>22.210204835043132</v>
      </c>
      <c r="AA21">
        <v>14.748519915743248</v>
      </c>
      <c r="AB21">
        <v>22.210204835043132</v>
      </c>
      <c r="AC21">
        <v>20.154711489754867</v>
      </c>
      <c r="AD21">
        <v>22.210204835043132</v>
      </c>
      <c r="AE21">
        <v>22.210204835043132</v>
      </c>
      <c r="AF21">
        <v>22.210204835043132</v>
      </c>
      <c r="AG21">
        <v>21.70552338322641</v>
      </c>
      <c r="AH21">
        <v>22.210204835043132</v>
      </c>
      <c r="AI21">
        <v>14.748519915743248</v>
      </c>
      <c r="AJ21">
        <v>14.748519915743248</v>
      </c>
      <c r="AK21">
        <v>22.210204835043132</v>
      </c>
      <c r="AL21">
        <v>22.210204835043132</v>
      </c>
      <c r="AM21">
        <v>14.748519915743248</v>
      </c>
    </row>
    <row r="22" spans="1:39" x14ac:dyDescent="0.25">
      <c r="A22" s="21">
        <f ca="1">Exceedance!U22</f>
        <v>43374</v>
      </c>
      <c r="B22" s="273">
        <v>8.8619058462391216</v>
      </c>
      <c r="C22" s="273">
        <v>22.210204835043132</v>
      </c>
      <c r="D22" s="273">
        <v>18.354568238828023</v>
      </c>
      <c r="E22">
        <v>22.210204835043132</v>
      </c>
      <c r="F22">
        <v>22.210204835043132</v>
      </c>
      <c r="G22">
        <v>22.210204835043132</v>
      </c>
      <c r="H22">
        <v>22.210204835043132</v>
      </c>
      <c r="I22">
        <v>22.210204835043132</v>
      </c>
      <c r="J22">
        <v>17.835968048606102</v>
      </c>
      <c r="K22">
        <v>8.8619058462391198</v>
      </c>
      <c r="L22">
        <v>8.8619058462391198</v>
      </c>
      <c r="M22">
        <v>8.8619058462391216</v>
      </c>
      <c r="N22">
        <v>16.386439643982211</v>
      </c>
      <c r="O22">
        <v>8.9601359888572656</v>
      </c>
      <c r="P22">
        <v>22.210204835043132</v>
      </c>
      <c r="Q22">
        <v>9.5320587140225257</v>
      </c>
      <c r="R22">
        <v>22.210204835043132</v>
      </c>
      <c r="S22">
        <v>21.299144452938652</v>
      </c>
      <c r="T22">
        <v>22.210204835043132</v>
      </c>
      <c r="U22">
        <v>11.671867271912497</v>
      </c>
      <c r="V22">
        <v>22.210204835043132</v>
      </c>
      <c r="W22">
        <v>8.8619058462391216</v>
      </c>
      <c r="X22">
        <v>8.8619058462391198</v>
      </c>
      <c r="Y22">
        <v>8.8619058462391198</v>
      </c>
      <c r="Z22">
        <v>13.880007266207192</v>
      </c>
      <c r="AA22">
        <v>8.8619058462391198</v>
      </c>
      <c r="AB22">
        <v>20.161004661679737</v>
      </c>
      <c r="AC22">
        <v>15.578442966722871</v>
      </c>
      <c r="AD22">
        <v>15.33891120888771</v>
      </c>
      <c r="AE22">
        <v>22.210204835043132</v>
      </c>
      <c r="AF22">
        <v>16.149402475186125</v>
      </c>
      <c r="AG22">
        <v>8.9470634697848723</v>
      </c>
      <c r="AH22">
        <v>22.100342863534209</v>
      </c>
      <c r="AI22">
        <v>8.8619058462391234</v>
      </c>
      <c r="AJ22">
        <v>8.8619058462391216</v>
      </c>
      <c r="AK22">
        <v>22.210204835043132</v>
      </c>
      <c r="AL22">
        <v>14.556588892450888</v>
      </c>
      <c r="AM22">
        <v>8.8619058462391198</v>
      </c>
    </row>
    <row r="23" spans="1:39" x14ac:dyDescent="0.25">
      <c r="A23" s="21">
        <f ca="1">Exceedance!U23</f>
        <v>43405</v>
      </c>
      <c r="B23" s="273">
        <v>3.7017008058405225</v>
      </c>
      <c r="C23" s="273">
        <v>10.735539967483344</v>
      </c>
      <c r="D23" s="273">
        <v>8.9886178392116367</v>
      </c>
      <c r="E23">
        <v>19.641623735198955</v>
      </c>
      <c r="F23">
        <v>10.394546483588968</v>
      </c>
      <c r="G23">
        <v>22.210204835043132</v>
      </c>
      <c r="H23">
        <v>20.621998116675812</v>
      </c>
      <c r="I23">
        <v>20.958180629038925</v>
      </c>
      <c r="J23">
        <v>9.4962100083523264</v>
      </c>
      <c r="K23">
        <v>3.7017008058405225</v>
      </c>
      <c r="L23">
        <v>3.7017008058405221</v>
      </c>
      <c r="M23">
        <v>7.0864226953320379</v>
      </c>
      <c r="N23">
        <v>8.9215351736952133</v>
      </c>
      <c r="O23">
        <v>8.056856815813914</v>
      </c>
      <c r="P23">
        <v>14.448148390293584</v>
      </c>
      <c r="Q23">
        <v>9.102314356998912</v>
      </c>
      <c r="R23">
        <v>22.210204835043132</v>
      </c>
      <c r="S23">
        <v>10.764588407285972</v>
      </c>
      <c r="T23">
        <v>21.203693665358305</v>
      </c>
      <c r="U23">
        <v>9.656348371499627</v>
      </c>
      <c r="V23">
        <v>11.424520730824389</v>
      </c>
      <c r="W23">
        <v>3.7017008058405234</v>
      </c>
      <c r="X23">
        <v>7.4428110374557965</v>
      </c>
      <c r="Y23">
        <v>3.7017008058405225</v>
      </c>
      <c r="Z23">
        <v>8.2983544116746675</v>
      </c>
      <c r="AA23">
        <v>3.7017008058405225</v>
      </c>
      <c r="AB23">
        <v>10.57641293015187</v>
      </c>
      <c r="AC23">
        <v>10.799161781119109</v>
      </c>
      <c r="AD23">
        <v>9.6062943825842204</v>
      </c>
      <c r="AE23">
        <v>15.391138596747695</v>
      </c>
      <c r="AF23">
        <v>9.6381156469790632</v>
      </c>
      <c r="AG23">
        <v>8.8252113463314945</v>
      </c>
      <c r="AH23">
        <v>10.016186669568787</v>
      </c>
      <c r="AI23">
        <v>3.7017008058405221</v>
      </c>
      <c r="AJ23">
        <v>3.7017008058405225</v>
      </c>
      <c r="AK23">
        <v>15.278130141752525</v>
      </c>
      <c r="AL23">
        <v>8.8277914488092986</v>
      </c>
      <c r="AM23">
        <v>3.7017008058405221</v>
      </c>
    </row>
    <row r="24" spans="1:39" x14ac:dyDescent="0.25">
      <c r="A24" s="21">
        <f ca="1">Exceedance!U24</f>
        <v>43435</v>
      </c>
      <c r="B24" s="273">
        <v>11.516638036050502</v>
      </c>
      <c r="C24" s="273">
        <v>12.332637134038679</v>
      </c>
      <c r="D24" s="273">
        <v>12.332637134039334</v>
      </c>
      <c r="E24">
        <v>13.336813034892879</v>
      </c>
      <c r="F24">
        <v>13.359689943913107</v>
      </c>
      <c r="G24">
        <v>22.210204835043132</v>
      </c>
      <c r="H24">
        <v>14.425272284748395</v>
      </c>
      <c r="I24">
        <v>14.720952033563329</v>
      </c>
      <c r="J24">
        <v>13.047497538969388</v>
      </c>
      <c r="K24">
        <v>10.101568805343215</v>
      </c>
      <c r="L24">
        <v>6.9184992842440005</v>
      </c>
      <c r="M24">
        <v>12.624188718825414</v>
      </c>
      <c r="N24">
        <v>12.7129442455168</v>
      </c>
      <c r="O24">
        <v>11.999729988642995</v>
      </c>
      <c r="P24">
        <v>14.030516599161917</v>
      </c>
      <c r="Q24">
        <v>12.362910336945049</v>
      </c>
      <c r="R24">
        <v>22.210204835043132</v>
      </c>
      <c r="S24">
        <v>13.998179314245714</v>
      </c>
      <c r="T24">
        <v>14.641828889610176</v>
      </c>
      <c r="U24">
        <v>13.314796160062096</v>
      </c>
      <c r="V24">
        <v>13.129372792276175</v>
      </c>
      <c r="W24">
        <v>12.041454524943413</v>
      </c>
      <c r="X24">
        <v>11.937119500819836</v>
      </c>
      <c r="Y24">
        <v>3.7017008058405203</v>
      </c>
      <c r="Z24">
        <v>12.227983058263343</v>
      </c>
      <c r="AA24">
        <v>10.198917268144729</v>
      </c>
      <c r="AB24">
        <v>13.149669598771343</v>
      </c>
      <c r="AC24">
        <v>13.03270495118691</v>
      </c>
      <c r="AD24">
        <v>12.607848069529362</v>
      </c>
      <c r="AE24">
        <v>14.548085164713767</v>
      </c>
      <c r="AF24">
        <v>12.801527765379035</v>
      </c>
      <c r="AG24">
        <v>12.445055683627457</v>
      </c>
      <c r="AH24">
        <v>13.54304922968449</v>
      </c>
      <c r="AI24">
        <v>3.7017008058405203</v>
      </c>
      <c r="AJ24">
        <v>6.6846560029210895</v>
      </c>
      <c r="AK24">
        <v>13.559561885809817</v>
      </c>
      <c r="AL24">
        <v>12.928812823040193</v>
      </c>
      <c r="AM24">
        <v>3.7017008058405207</v>
      </c>
    </row>
    <row r="25" spans="1:39" x14ac:dyDescent="0.25">
      <c r="A25" s="21">
        <f ca="1">Exceedance!U25</f>
        <v>43466</v>
      </c>
      <c r="B25" s="273">
        <v>9.3663432786468022</v>
      </c>
      <c r="C25" s="273">
        <v>9.3663432786465588</v>
      </c>
      <c r="D25" s="273">
        <v>9.3663432786465588</v>
      </c>
      <c r="E25">
        <v>9.7972943198125328</v>
      </c>
      <c r="F25">
        <v>10.225419331331036</v>
      </c>
      <c r="G25">
        <v>19.365447506481903</v>
      </c>
      <c r="H25">
        <v>10.573733171558024</v>
      </c>
      <c r="I25">
        <v>10.581129465449262</v>
      </c>
      <c r="J25">
        <v>9.5343939561289108</v>
      </c>
      <c r="K25">
        <v>8.4094692573222147</v>
      </c>
      <c r="L25">
        <v>8.5340022056335325</v>
      </c>
      <c r="M25">
        <v>8.7333581270241787</v>
      </c>
      <c r="N25">
        <v>9.203796819873963</v>
      </c>
      <c r="O25">
        <v>8.8250377699086169</v>
      </c>
      <c r="P25">
        <v>10.408606610265231</v>
      </c>
      <c r="Q25">
        <v>8.8971086336395331</v>
      </c>
      <c r="R25">
        <v>13.521889253457488</v>
      </c>
      <c r="S25">
        <v>10.254832500061315</v>
      </c>
      <c r="T25">
        <v>10.990161718318289</v>
      </c>
      <c r="U25">
        <v>9.845554320065018</v>
      </c>
      <c r="V25">
        <v>10.197210210441522</v>
      </c>
      <c r="W25">
        <v>8.8940125106153456</v>
      </c>
      <c r="X25">
        <v>8.6093411992199034</v>
      </c>
      <c r="Y25">
        <v>3.7017008058405203</v>
      </c>
      <c r="Z25">
        <v>8.8317460364611389</v>
      </c>
      <c r="AA25">
        <v>9.7855239347623826</v>
      </c>
      <c r="AB25">
        <v>9.5540027352824275</v>
      </c>
      <c r="AC25">
        <v>9.4872640834265898</v>
      </c>
      <c r="AD25">
        <v>9.0921643841666473</v>
      </c>
      <c r="AE25">
        <v>10.942171811442568</v>
      </c>
      <c r="AF25">
        <v>9.2241675466587925</v>
      </c>
      <c r="AG25">
        <v>9.0594830855774475</v>
      </c>
      <c r="AH25">
        <v>10.082825665381321</v>
      </c>
      <c r="AI25">
        <v>3.7017008058405203</v>
      </c>
      <c r="AJ25">
        <v>8.4658874991003543</v>
      </c>
      <c r="AK25">
        <v>9.8736653544084536</v>
      </c>
      <c r="AL25">
        <v>9.4954223249491445</v>
      </c>
      <c r="AM25">
        <v>3.7017008058405203</v>
      </c>
    </row>
    <row r="26" spans="1:39" x14ac:dyDescent="0.25">
      <c r="A26" s="21">
        <f ca="1">Exceedance!U26</f>
        <v>43497</v>
      </c>
      <c r="B26" s="273">
        <v>7.6196718274527155</v>
      </c>
      <c r="C26" s="273">
        <v>7.6196718274546731</v>
      </c>
      <c r="D26" s="273">
        <v>7.6196718274527155</v>
      </c>
      <c r="E26">
        <v>7.5987850801638475</v>
      </c>
      <c r="F26">
        <v>7.4704679814925701</v>
      </c>
      <c r="G26">
        <v>9.722037447448816</v>
      </c>
      <c r="H26">
        <v>11.231741435441947</v>
      </c>
      <c r="I26">
        <v>8.6739998037484867</v>
      </c>
      <c r="J26">
        <v>7.202555253353732</v>
      </c>
      <c r="K26">
        <v>6.3461813001069505</v>
      </c>
      <c r="L26">
        <v>6.550697426541463</v>
      </c>
      <c r="M26">
        <v>6.7608897785204141</v>
      </c>
      <c r="N26">
        <v>7.1460130813689213</v>
      </c>
      <c r="O26">
        <v>7.2229001364708791</v>
      </c>
      <c r="P26">
        <v>7.9618915081733119</v>
      </c>
      <c r="Q26">
        <v>7.4788463064747095</v>
      </c>
      <c r="R26">
        <v>9.8307457669706135</v>
      </c>
      <c r="S26">
        <v>7.7529032040390762</v>
      </c>
      <c r="T26">
        <v>8.7624113167740028</v>
      </c>
      <c r="U26">
        <v>8.1782260962835611</v>
      </c>
      <c r="V26">
        <v>8.7135613757268384</v>
      </c>
      <c r="W26">
        <v>7.3106236221576744</v>
      </c>
      <c r="X26">
        <v>6.4425051275277463</v>
      </c>
      <c r="Y26">
        <v>3.7017008058405225</v>
      </c>
      <c r="Z26">
        <v>6.6803905798901759</v>
      </c>
      <c r="AA26">
        <v>7.5159997827655873</v>
      </c>
      <c r="AB26">
        <v>7.1577095461271609</v>
      </c>
      <c r="AC26">
        <v>7.8303801999357097</v>
      </c>
      <c r="AD26">
        <v>6.7951191386217333</v>
      </c>
      <c r="AE26">
        <v>8.7675715218163592</v>
      </c>
      <c r="AF26">
        <v>6.9780124138037491</v>
      </c>
      <c r="AG26">
        <v>6.6848627575918584</v>
      </c>
      <c r="AH26">
        <v>7.7750920857108392</v>
      </c>
      <c r="AI26">
        <v>3.7017008058405221</v>
      </c>
      <c r="AJ26">
        <v>7.1432609720140405</v>
      </c>
      <c r="AK26">
        <v>8.5336422266515655</v>
      </c>
      <c r="AL26">
        <v>7.3910008238704163</v>
      </c>
      <c r="AM26">
        <v>3.7017008058405225</v>
      </c>
    </row>
    <row r="27" spans="1:39" x14ac:dyDescent="0.25">
      <c r="A27" s="21">
        <f ca="1">Exceedance!U27</f>
        <v>43525</v>
      </c>
      <c r="B27" s="273">
        <v>8.9408972330439802</v>
      </c>
      <c r="C27" s="273">
        <v>8.9408972330439802</v>
      </c>
      <c r="D27" s="273">
        <v>8.9408972330439802</v>
      </c>
      <c r="E27">
        <v>8.667406365902794</v>
      </c>
      <c r="F27">
        <v>6.0043965513871287</v>
      </c>
      <c r="G27">
        <v>10.855161296197632</v>
      </c>
      <c r="H27">
        <v>16.291265299424147</v>
      </c>
      <c r="I27">
        <v>8.2060840352910471</v>
      </c>
      <c r="J27">
        <v>7.3909436457425572</v>
      </c>
      <c r="K27">
        <v>9.715512854982423</v>
      </c>
      <c r="L27">
        <v>7.2889694364450062</v>
      </c>
      <c r="M27">
        <v>7.4652025216994105</v>
      </c>
      <c r="N27">
        <v>8.4853750581864507</v>
      </c>
      <c r="O27">
        <v>8.802672583335692</v>
      </c>
      <c r="P27">
        <v>10.328132354738131</v>
      </c>
      <c r="Q27">
        <v>11.721167632186496</v>
      </c>
      <c r="R27">
        <v>9.9836026648741036</v>
      </c>
      <c r="S27">
        <v>10.551741239822123</v>
      </c>
      <c r="T27">
        <v>10.364941817359647</v>
      </c>
      <c r="U27">
        <v>8.5928793298614483</v>
      </c>
      <c r="V27">
        <v>7.7220568025015437</v>
      </c>
      <c r="W27">
        <v>7.5907124261804624</v>
      </c>
      <c r="X27">
        <v>5.4136219196357791</v>
      </c>
      <c r="Y27">
        <v>4.5617349792390423</v>
      </c>
      <c r="Z27">
        <v>11.215713465354582</v>
      </c>
      <c r="AA27">
        <v>6.4473829960625419</v>
      </c>
      <c r="AB27">
        <v>7.0205648540516234</v>
      </c>
      <c r="AC27">
        <v>14.837807546378203</v>
      </c>
      <c r="AD27">
        <v>5.3311137238247284</v>
      </c>
      <c r="AE27">
        <v>12.056801043272067</v>
      </c>
      <c r="AF27">
        <v>6.1464741968328029</v>
      </c>
      <c r="AG27">
        <v>8.2721605034758472</v>
      </c>
      <c r="AH27">
        <v>10.338280757984249</v>
      </c>
      <c r="AI27">
        <v>4.5617349792390423</v>
      </c>
      <c r="AJ27">
        <v>5.8776963596024032</v>
      </c>
      <c r="AK27">
        <v>11.081694297471184</v>
      </c>
      <c r="AL27">
        <v>6.5763192766981078</v>
      </c>
      <c r="AM27">
        <v>4.5617349792390423</v>
      </c>
    </row>
    <row r="28" spans="1:39" x14ac:dyDescent="0.25">
      <c r="A28" s="21">
        <f ca="1">Exceedance!U28</f>
        <v>43556</v>
      </c>
      <c r="B28" s="273">
        <v>8.8619058462403295</v>
      </c>
      <c r="C28" s="273">
        <v>8.8619058462403295</v>
      </c>
      <c r="D28" s="273">
        <v>8.8619058462403295</v>
      </c>
      <c r="E28">
        <v>8.8619058462403295</v>
      </c>
      <c r="F28">
        <v>9.2576215183230222</v>
      </c>
      <c r="G28">
        <v>13.075582371378625</v>
      </c>
      <c r="H28">
        <v>17.500802207190819</v>
      </c>
      <c r="I28">
        <v>13.182914636218939</v>
      </c>
      <c r="J28">
        <v>8.8619058462403295</v>
      </c>
      <c r="K28">
        <v>14.559190889732056</v>
      </c>
      <c r="L28">
        <v>8.8619058462403295</v>
      </c>
      <c r="M28">
        <v>8.8619058462403295</v>
      </c>
      <c r="N28">
        <v>10.829861137796627</v>
      </c>
      <c r="O28">
        <v>11.799936683685045</v>
      </c>
      <c r="P28">
        <v>10.656134234769841</v>
      </c>
      <c r="Q28">
        <v>9.0797663624174021</v>
      </c>
      <c r="R28">
        <v>10.639965592309919</v>
      </c>
      <c r="S28">
        <v>12.005871866503744</v>
      </c>
      <c r="T28">
        <v>8.8619058462403295</v>
      </c>
      <c r="U28">
        <v>8.8619058462403295</v>
      </c>
      <c r="V28">
        <v>9.0482143441812521</v>
      </c>
      <c r="W28">
        <v>8.8619058462403295</v>
      </c>
      <c r="X28">
        <v>8.8619058462403295</v>
      </c>
      <c r="Y28">
        <v>8.8619058462403295</v>
      </c>
      <c r="Z28">
        <v>14.132392363652507</v>
      </c>
      <c r="AA28">
        <v>8.8619058462403295</v>
      </c>
      <c r="AB28">
        <v>11.741153347931235</v>
      </c>
      <c r="AC28">
        <v>11.386647261655764</v>
      </c>
      <c r="AD28">
        <v>8.9621602430651759</v>
      </c>
      <c r="AE28">
        <v>9.5122887841478789</v>
      </c>
      <c r="AF28">
        <v>8.8619058462403295</v>
      </c>
      <c r="AG28">
        <v>8.8619058462403295</v>
      </c>
      <c r="AH28">
        <v>11.768330427810673</v>
      </c>
      <c r="AI28">
        <v>8.8619058462403295</v>
      </c>
      <c r="AJ28">
        <v>8.8619058462403295</v>
      </c>
      <c r="AK28">
        <v>8.8619058462403295</v>
      </c>
      <c r="AL28">
        <v>8.8619058462403295</v>
      </c>
      <c r="AM28">
        <v>8.8619058462403295</v>
      </c>
    </row>
    <row r="29" spans="1:39" x14ac:dyDescent="0.25">
      <c r="A29" s="21">
        <f ca="1">Exceedance!U29</f>
        <v>43586</v>
      </c>
      <c r="B29" s="273">
        <v>23.198248907991697</v>
      </c>
      <c r="C29" s="273">
        <v>23.198248907991697</v>
      </c>
      <c r="D29" s="273">
        <v>23.198248907991697</v>
      </c>
      <c r="E29">
        <v>23.198248907991697</v>
      </c>
      <c r="F29">
        <v>23.198248907991697</v>
      </c>
      <c r="G29">
        <v>23.198248907991697</v>
      </c>
      <c r="H29">
        <v>23.198248907991697</v>
      </c>
      <c r="I29">
        <v>23.198248907991697</v>
      </c>
      <c r="J29">
        <v>18.339414053637668</v>
      </c>
      <c r="K29">
        <v>23.198248907991697</v>
      </c>
      <c r="L29">
        <v>16.090205847711943</v>
      </c>
      <c r="M29">
        <v>23.198248907991697</v>
      </c>
      <c r="N29">
        <v>23.198248907991697</v>
      </c>
      <c r="O29">
        <v>23.198248907991697</v>
      </c>
      <c r="P29">
        <v>23.198248907991697</v>
      </c>
      <c r="Q29">
        <v>23.198248907991697</v>
      </c>
      <c r="R29">
        <v>23.198248907991697</v>
      </c>
      <c r="S29">
        <v>23.198248907991697</v>
      </c>
      <c r="T29">
        <v>23.198248907991697</v>
      </c>
      <c r="U29">
        <v>23.198248907991697</v>
      </c>
      <c r="V29">
        <v>23.198248907991697</v>
      </c>
      <c r="W29">
        <v>23.198248907991697</v>
      </c>
      <c r="X29">
        <v>13.920373220052973</v>
      </c>
      <c r="Y29">
        <v>19.081392021876468</v>
      </c>
      <c r="Z29">
        <v>23.198248907991697</v>
      </c>
      <c r="AA29">
        <v>23.198248907991697</v>
      </c>
      <c r="AB29">
        <v>23.198248907991697</v>
      </c>
      <c r="AC29">
        <v>23.198248907991697</v>
      </c>
      <c r="AD29">
        <v>23.198248907991697</v>
      </c>
      <c r="AE29">
        <v>23.198248907991697</v>
      </c>
      <c r="AF29">
        <v>19.529099440000028</v>
      </c>
      <c r="AG29">
        <v>23.198248907991697</v>
      </c>
      <c r="AH29">
        <v>15.633469392444626</v>
      </c>
      <c r="AI29">
        <v>14.392047185694086</v>
      </c>
      <c r="AJ29">
        <v>23.198248907991697</v>
      </c>
      <c r="AK29">
        <v>23.198248907991697</v>
      </c>
      <c r="AL29">
        <v>14.36438866265971</v>
      </c>
      <c r="AM29">
        <v>23.198248907991697</v>
      </c>
    </row>
    <row r="30" spans="1:39" x14ac:dyDescent="0.25">
      <c r="A30" s="21">
        <f ca="1">Exceedance!U30</f>
        <v>43617</v>
      </c>
      <c r="B30" s="273">
        <v>18.668275353555568</v>
      </c>
      <c r="C30" s="273">
        <v>18.668275353555568</v>
      </c>
      <c r="D30" s="273">
        <v>18.668275353555568</v>
      </c>
      <c r="E30">
        <v>22.449918298056481</v>
      </c>
      <c r="F30">
        <v>22.449918298056481</v>
      </c>
      <c r="G30">
        <v>22.449918298056481</v>
      </c>
      <c r="H30">
        <v>22.449918298056481</v>
      </c>
      <c r="I30">
        <v>22.449918298056481</v>
      </c>
      <c r="J30">
        <v>14.022110886640133</v>
      </c>
      <c r="K30">
        <v>14.022110886640133</v>
      </c>
      <c r="L30">
        <v>14.022110886640137</v>
      </c>
      <c r="M30">
        <v>14.022110886640133</v>
      </c>
      <c r="N30">
        <v>14.022110886640137</v>
      </c>
      <c r="O30">
        <v>22.449918298056481</v>
      </c>
      <c r="P30">
        <v>14.022110886640133</v>
      </c>
      <c r="Q30">
        <v>22.449918298056481</v>
      </c>
      <c r="R30">
        <v>22.449918298056481</v>
      </c>
      <c r="S30">
        <v>22.449918298056481</v>
      </c>
      <c r="T30">
        <v>14.022110886640137</v>
      </c>
      <c r="U30">
        <v>22.449918298056481</v>
      </c>
      <c r="V30">
        <v>14.022110886640133</v>
      </c>
      <c r="W30">
        <v>14.022110886640137</v>
      </c>
      <c r="X30">
        <v>15.470525028253988</v>
      </c>
      <c r="Y30">
        <v>14.022110886640133</v>
      </c>
      <c r="Z30">
        <v>14.022110886640133</v>
      </c>
      <c r="AA30">
        <v>22.449918298056481</v>
      </c>
      <c r="AB30">
        <v>14.022110886640133</v>
      </c>
      <c r="AC30">
        <v>14.022110886640133</v>
      </c>
      <c r="AD30">
        <v>22.449918298056481</v>
      </c>
      <c r="AE30">
        <v>20.688151613188882</v>
      </c>
      <c r="AF30">
        <v>14.022110886640133</v>
      </c>
      <c r="AG30">
        <v>22.449918298056481</v>
      </c>
      <c r="AH30">
        <v>16.452168033772711</v>
      </c>
      <c r="AI30">
        <v>14.022110886640137</v>
      </c>
      <c r="AJ30">
        <v>22.449918298056481</v>
      </c>
      <c r="AK30">
        <v>22.449918298056481</v>
      </c>
      <c r="AL30">
        <v>14.022110886640133</v>
      </c>
      <c r="AM30">
        <v>14.022110886640133</v>
      </c>
    </row>
    <row r="31" spans="1:39" x14ac:dyDescent="0.25">
      <c r="A31" s="21">
        <f ca="1">Exceedance!U31</f>
        <v>43647</v>
      </c>
      <c r="B31" s="273">
        <v>23.198248907991697</v>
      </c>
      <c r="C31" s="273">
        <v>23.198248907991697</v>
      </c>
      <c r="D31" s="273">
        <v>23.198248907991697</v>
      </c>
      <c r="E31">
        <v>23.198248907991697</v>
      </c>
      <c r="F31">
        <v>23.198248907991697</v>
      </c>
      <c r="G31">
        <v>23.198248907991697</v>
      </c>
      <c r="H31">
        <v>23.198248907991697</v>
      </c>
      <c r="I31">
        <v>20.742372909862873</v>
      </c>
      <c r="J31">
        <v>18.583845865884236</v>
      </c>
      <c r="K31">
        <v>18.583845865884236</v>
      </c>
      <c r="L31">
        <v>18.583845865884236</v>
      </c>
      <c r="M31">
        <v>23.198248907991697</v>
      </c>
      <c r="N31">
        <v>18.583845865884236</v>
      </c>
      <c r="O31">
        <v>23.198248907991697</v>
      </c>
      <c r="P31">
        <v>18.583845865884236</v>
      </c>
      <c r="Q31">
        <v>23.198248907991697</v>
      </c>
      <c r="R31">
        <v>22.172446859746213</v>
      </c>
      <c r="S31">
        <v>23.198248907991697</v>
      </c>
      <c r="T31">
        <v>18.583845865884236</v>
      </c>
      <c r="U31">
        <v>23.198248907991697</v>
      </c>
      <c r="V31">
        <v>18.791227744188959</v>
      </c>
      <c r="W31">
        <v>18.583845865884236</v>
      </c>
      <c r="X31">
        <v>20.118948501083825</v>
      </c>
      <c r="Y31">
        <v>18.583845865884236</v>
      </c>
      <c r="Z31">
        <v>18.583845865884236</v>
      </c>
      <c r="AA31">
        <v>22.539311779235138</v>
      </c>
      <c r="AB31">
        <v>18.583845865884236</v>
      </c>
      <c r="AC31">
        <v>18.583845865884236</v>
      </c>
      <c r="AD31">
        <v>23.198248907991697</v>
      </c>
      <c r="AE31">
        <v>23.198248907991697</v>
      </c>
      <c r="AF31">
        <v>18.583845865884236</v>
      </c>
      <c r="AG31">
        <v>23.198248907991697</v>
      </c>
      <c r="AH31">
        <v>19.032209319575625</v>
      </c>
      <c r="AI31">
        <v>18.583845865884239</v>
      </c>
      <c r="AJ31">
        <v>20.261794940121018</v>
      </c>
      <c r="AK31">
        <v>21.91065245736322</v>
      </c>
      <c r="AL31">
        <v>18.583845865884239</v>
      </c>
      <c r="AM31">
        <v>23.198248907991697</v>
      </c>
    </row>
    <row r="32" spans="1:39" x14ac:dyDescent="0.25">
      <c r="A32" s="21">
        <f ca="1">Exceedance!U32</f>
        <v>43678</v>
      </c>
      <c r="B32" s="273">
        <v>22.210204835043132</v>
      </c>
      <c r="C32" s="273">
        <v>22.210204835043132</v>
      </c>
      <c r="D32" s="273">
        <v>22.210204835043132</v>
      </c>
      <c r="E32">
        <v>22.210204835043132</v>
      </c>
      <c r="F32">
        <v>22.210204835043132</v>
      </c>
      <c r="G32">
        <v>22.210204835043132</v>
      </c>
      <c r="H32">
        <v>22.210204835043132</v>
      </c>
      <c r="I32">
        <v>22.210204835043132</v>
      </c>
      <c r="J32">
        <v>18.055031465049879</v>
      </c>
      <c r="K32">
        <v>18.055031465049876</v>
      </c>
      <c r="L32">
        <v>18.055031465049883</v>
      </c>
      <c r="M32">
        <v>22.210204835043132</v>
      </c>
      <c r="N32">
        <v>18.055031465049883</v>
      </c>
      <c r="O32">
        <v>22.210204835043132</v>
      </c>
      <c r="P32">
        <v>18.055031465049883</v>
      </c>
      <c r="Q32">
        <v>22.210204835043132</v>
      </c>
      <c r="R32">
        <v>22.210204835043132</v>
      </c>
      <c r="S32">
        <v>22.210204835043132</v>
      </c>
      <c r="T32">
        <v>22.210204835043132</v>
      </c>
      <c r="U32">
        <v>22.210204835043132</v>
      </c>
      <c r="V32">
        <v>18.055031465049883</v>
      </c>
      <c r="W32">
        <v>18.055031465049883</v>
      </c>
      <c r="X32">
        <v>18.055031465049879</v>
      </c>
      <c r="Y32">
        <v>18.055031465049883</v>
      </c>
      <c r="Z32">
        <v>18.055031465049883</v>
      </c>
      <c r="AA32">
        <v>22.210204835043132</v>
      </c>
      <c r="AB32">
        <v>18.055031465049883</v>
      </c>
      <c r="AC32">
        <v>18.18046475327975</v>
      </c>
      <c r="AD32">
        <v>22.210204835043132</v>
      </c>
      <c r="AE32">
        <v>22.210204835043132</v>
      </c>
      <c r="AF32">
        <v>18.055031465049879</v>
      </c>
      <c r="AG32">
        <v>22.210204835043132</v>
      </c>
      <c r="AH32">
        <v>18.055031465049879</v>
      </c>
      <c r="AI32">
        <v>18.055031465049876</v>
      </c>
      <c r="AJ32">
        <v>22.210204835043132</v>
      </c>
      <c r="AK32">
        <v>22.210204835043132</v>
      </c>
      <c r="AL32">
        <v>18.055031465049883</v>
      </c>
      <c r="AM32">
        <v>22.210204835043132</v>
      </c>
    </row>
    <row r="33" spans="1:39" x14ac:dyDescent="0.25">
      <c r="A33" s="21">
        <f ca="1">Exceedance!U33</f>
        <v>43709</v>
      </c>
      <c r="B33" s="273">
        <v>22.210204835043132</v>
      </c>
      <c r="C33" s="273">
        <v>22.210204835043132</v>
      </c>
      <c r="D33" s="273">
        <v>22.210204835043132</v>
      </c>
      <c r="E33">
        <v>22.210204835043132</v>
      </c>
      <c r="F33">
        <v>22.210204835043132</v>
      </c>
      <c r="G33">
        <v>22.210204835043132</v>
      </c>
      <c r="H33">
        <v>22.210204835043132</v>
      </c>
      <c r="I33">
        <v>22.210204835043132</v>
      </c>
      <c r="J33">
        <v>14.748519915743248</v>
      </c>
      <c r="K33">
        <v>14.748519915743248</v>
      </c>
      <c r="L33">
        <v>14.748519915743248</v>
      </c>
      <c r="M33">
        <v>22.210204835043132</v>
      </c>
      <c r="N33">
        <v>15.051393871313062</v>
      </c>
      <c r="O33">
        <v>22.210204835043132</v>
      </c>
      <c r="P33">
        <v>20.533881727294904</v>
      </c>
      <c r="Q33">
        <v>22.210204835043132</v>
      </c>
      <c r="R33">
        <v>22.210204835043132</v>
      </c>
      <c r="S33">
        <v>22.210204835043132</v>
      </c>
      <c r="T33">
        <v>22.210204835043132</v>
      </c>
      <c r="U33">
        <v>22.210204835043132</v>
      </c>
      <c r="V33">
        <v>14.74851991574325</v>
      </c>
      <c r="W33">
        <v>14.748519915743248</v>
      </c>
      <c r="X33">
        <v>14.748519915743248</v>
      </c>
      <c r="Y33">
        <v>14.748519915743248</v>
      </c>
      <c r="Z33">
        <v>14.748519915743248</v>
      </c>
      <c r="AA33">
        <v>22.210204835043132</v>
      </c>
      <c r="AB33">
        <v>18.354500117662511</v>
      </c>
      <c r="AC33">
        <v>22.210204835043132</v>
      </c>
      <c r="AD33">
        <v>22.210204835043132</v>
      </c>
      <c r="AE33">
        <v>22.210204835043132</v>
      </c>
      <c r="AF33">
        <v>19.743381572047564</v>
      </c>
      <c r="AG33">
        <v>22.210204835043132</v>
      </c>
      <c r="AH33">
        <v>14.748519915743248</v>
      </c>
      <c r="AI33">
        <v>14.748519915743243</v>
      </c>
      <c r="AJ33">
        <v>22.210204835043132</v>
      </c>
      <c r="AK33">
        <v>22.210204835043132</v>
      </c>
      <c r="AL33">
        <v>14.74851991574325</v>
      </c>
      <c r="AM33">
        <v>22.210204835043132</v>
      </c>
    </row>
    <row r="34" spans="1:39" x14ac:dyDescent="0.25">
      <c r="A34" s="21">
        <f ca="1">Exceedance!U34</f>
        <v>43739</v>
      </c>
      <c r="B34" s="273">
        <v>17.346608187601102</v>
      </c>
      <c r="C34" s="273">
        <v>19.257604120895831</v>
      </c>
      <c r="D34" s="273">
        <v>18.354568238825863</v>
      </c>
      <c r="E34">
        <v>22.210204835043132</v>
      </c>
      <c r="F34">
        <v>22.210204835043132</v>
      </c>
      <c r="G34">
        <v>22.210204835043132</v>
      </c>
      <c r="H34">
        <v>22.210204835043132</v>
      </c>
      <c r="I34">
        <v>17.338156167361422</v>
      </c>
      <c r="J34">
        <v>8.8619058462391198</v>
      </c>
      <c r="K34">
        <v>8.8619058462391198</v>
      </c>
      <c r="L34">
        <v>8.8619058462391216</v>
      </c>
      <c r="M34">
        <v>13.199866596177158</v>
      </c>
      <c r="N34">
        <v>8.8619058462391234</v>
      </c>
      <c r="O34">
        <v>22.210204835043132</v>
      </c>
      <c r="P34">
        <v>9.5468513017951722</v>
      </c>
      <c r="Q34">
        <v>22.210204835043132</v>
      </c>
      <c r="R34">
        <v>20.362805377031965</v>
      </c>
      <c r="S34">
        <v>22.210204835043132</v>
      </c>
      <c r="T34">
        <v>12.337408730963245</v>
      </c>
      <c r="U34">
        <v>22.210204835043132</v>
      </c>
      <c r="V34">
        <v>8.8619058462391216</v>
      </c>
      <c r="W34">
        <v>8.8619058462391216</v>
      </c>
      <c r="X34">
        <v>8.8619058462391216</v>
      </c>
      <c r="Y34">
        <v>8.8619058462391216</v>
      </c>
      <c r="Z34">
        <v>8.8619058462391198</v>
      </c>
      <c r="AA34">
        <v>16.353050601152642</v>
      </c>
      <c r="AB34">
        <v>15.238729468304077</v>
      </c>
      <c r="AC34">
        <v>14.531901727975635</v>
      </c>
      <c r="AD34">
        <v>22.210204835043132</v>
      </c>
      <c r="AE34">
        <v>17.126026894257965</v>
      </c>
      <c r="AF34">
        <v>8.8619058462391198</v>
      </c>
      <c r="AG34">
        <v>20.56187683726613</v>
      </c>
      <c r="AH34">
        <v>8.8619058462391198</v>
      </c>
      <c r="AI34">
        <v>8.8619058462391216</v>
      </c>
      <c r="AJ34">
        <v>22.210204835043132</v>
      </c>
      <c r="AK34">
        <v>13.860379914717301</v>
      </c>
      <c r="AL34">
        <v>8.8619058462391198</v>
      </c>
      <c r="AM34">
        <v>22.210204835043132</v>
      </c>
    </row>
    <row r="35" spans="1:39" x14ac:dyDescent="0.25">
      <c r="A35" s="21">
        <f ca="1">Exceedance!U35</f>
        <v>43770</v>
      </c>
      <c r="B35" s="273">
        <v>8.7151269720704398</v>
      </c>
      <c r="C35" s="273">
        <v>9.1933059724808341</v>
      </c>
      <c r="D35" s="273">
        <v>8.9886178392116367</v>
      </c>
      <c r="E35">
        <v>9.5963094624962082</v>
      </c>
      <c r="F35">
        <v>22.210204835043132</v>
      </c>
      <c r="G35">
        <v>22.161454164145596</v>
      </c>
      <c r="H35">
        <v>20.19963296445027</v>
      </c>
      <c r="I35">
        <v>9.3591205611153807</v>
      </c>
      <c r="J35">
        <v>3.7017008058405225</v>
      </c>
      <c r="K35">
        <v>3.7017008058405225</v>
      </c>
      <c r="L35">
        <v>3.7017008058405225</v>
      </c>
      <c r="M35">
        <v>8.0921182168865897</v>
      </c>
      <c r="N35">
        <v>7.5510582022518395</v>
      </c>
      <c r="O35">
        <v>12.636643345572628</v>
      </c>
      <c r="P35">
        <v>9.1193430336342889</v>
      </c>
      <c r="Q35">
        <v>22.210204835043132</v>
      </c>
      <c r="R35">
        <v>10.515006490173148</v>
      </c>
      <c r="S35">
        <v>21.532074567944996</v>
      </c>
      <c r="T35">
        <v>9.7070903877245183</v>
      </c>
      <c r="U35">
        <v>9.7560544461254128</v>
      </c>
      <c r="V35">
        <v>3.7017008058405225</v>
      </c>
      <c r="W35">
        <v>5.3896707398121722</v>
      </c>
      <c r="X35">
        <v>3.7017008058405225</v>
      </c>
      <c r="Y35">
        <v>3.7017008058405225</v>
      </c>
      <c r="Z35">
        <v>3.7017008058405225</v>
      </c>
      <c r="AA35">
        <v>10.153620130537941</v>
      </c>
      <c r="AB35">
        <v>10.528079009663436</v>
      </c>
      <c r="AC35">
        <v>9.3076905175850104</v>
      </c>
      <c r="AD35">
        <v>13.205648824796883</v>
      </c>
      <c r="AE35">
        <v>9.8784091950230355</v>
      </c>
      <c r="AF35">
        <v>8.1783860460369517</v>
      </c>
      <c r="AG35">
        <v>9.6262471753582304</v>
      </c>
      <c r="AH35">
        <v>3.7017008058405221</v>
      </c>
      <c r="AI35">
        <v>3.7017008058405234</v>
      </c>
      <c r="AJ35">
        <v>11.189509999700698</v>
      </c>
      <c r="AK35">
        <v>8.6449481835478075</v>
      </c>
      <c r="AL35">
        <v>3.7017008058405225</v>
      </c>
      <c r="AM35">
        <v>15.850501212881158</v>
      </c>
    </row>
    <row r="36" spans="1:39" x14ac:dyDescent="0.25">
      <c r="A36" s="21">
        <f ca="1">Exceedance!U36</f>
        <v>43800</v>
      </c>
      <c r="B36" s="273">
        <v>12.332637134039334</v>
      </c>
      <c r="C36" s="273">
        <v>12.33263713404137</v>
      </c>
      <c r="D36" s="273">
        <v>12.332637134039334</v>
      </c>
      <c r="E36">
        <v>13.194391375785905</v>
      </c>
      <c r="F36">
        <v>22.210204835043132</v>
      </c>
      <c r="G36">
        <v>14.678982365900895</v>
      </c>
      <c r="H36">
        <v>14.571994114730709</v>
      </c>
      <c r="I36">
        <v>12.926748741024033</v>
      </c>
      <c r="J36">
        <v>8.4402436121160935</v>
      </c>
      <c r="K36">
        <v>3.7017008058405203</v>
      </c>
      <c r="L36">
        <v>11.028867489343789</v>
      </c>
      <c r="M36">
        <v>11.972380901928872</v>
      </c>
      <c r="N36">
        <v>11.766488720817019</v>
      </c>
      <c r="O36">
        <v>13.662249966112663</v>
      </c>
      <c r="P36">
        <v>12.378390952064214</v>
      </c>
      <c r="Q36">
        <v>22.077843459782436</v>
      </c>
      <c r="R36">
        <v>13.778354579524681</v>
      </c>
      <c r="S36">
        <v>14.644925012632239</v>
      </c>
      <c r="T36">
        <v>13.360033957582937</v>
      </c>
      <c r="U36">
        <v>12.813740250638956</v>
      </c>
      <c r="V36">
        <v>6.6562292623627259</v>
      </c>
      <c r="W36">
        <v>11.740859702452804</v>
      </c>
      <c r="X36">
        <v>3.7017008058405207</v>
      </c>
      <c r="Y36">
        <v>3.7017008058405207</v>
      </c>
      <c r="Z36">
        <v>6.0092812039066503</v>
      </c>
      <c r="AA36">
        <v>12.770492614842004</v>
      </c>
      <c r="AB36">
        <v>12.791723375800236</v>
      </c>
      <c r="AC36">
        <v>12.334455288930261</v>
      </c>
      <c r="AD36">
        <v>14.138708898178178</v>
      </c>
      <c r="AE36">
        <v>13.018084370239109</v>
      </c>
      <c r="AF36">
        <v>12.142839675094836</v>
      </c>
      <c r="AG36">
        <v>13.181318856352458</v>
      </c>
      <c r="AH36">
        <v>3.7017008058405203</v>
      </c>
      <c r="AI36">
        <v>3.7017008058405207</v>
      </c>
      <c r="AJ36">
        <v>12.84590552872392</v>
      </c>
      <c r="AK36">
        <v>12.754569899509358</v>
      </c>
      <c r="AL36">
        <v>3.7017008058405203</v>
      </c>
      <c r="AM36">
        <v>12.69488352786848</v>
      </c>
    </row>
    <row r="37" spans="1:39" x14ac:dyDescent="0.25">
      <c r="A37" s="21">
        <f ca="1">Exceedance!U37</f>
        <v>43831</v>
      </c>
      <c r="B37" s="254">
        <v>9.3663432786465588</v>
      </c>
      <c r="C37" s="254">
        <v>9.3663432786465588</v>
      </c>
      <c r="D37" s="254">
        <v>9.3663432786465588</v>
      </c>
      <c r="E37">
        <v>10.072505255300522</v>
      </c>
      <c r="F37" s="1">
        <v>17.366912794878605</v>
      </c>
      <c r="G37" s="1">
        <v>10.777733277488498</v>
      </c>
      <c r="H37" s="1">
        <v>10.454016414620746</v>
      </c>
      <c r="I37" s="1">
        <v>9.4108930488286759</v>
      </c>
      <c r="J37" s="1">
        <v>8.2677356255463543</v>
      </c>
      <c r="K37" s="1">
        <v>6.8753927226704059</v>
      </c>
      <c r="L37" s="1">
        <v>8.5284979869207067</v>
      </c>
      <c r="M37" s="1">
        <v>8.5826801398445038</v>
      </c>
      <c r="N37" s="1">
        <v>8.6074491240384248</v>
      </c>
      <c r="O37" s="1">
        <v>10.068377091268204</v>
      </c>
      <c r="P37" s="1">
        <v>8.8962485994661353</v>
      </c>
      <c r="Q37" s="1">
        <v>11.29323776102046</v>
      </c>
      <c r="R37" s="1">
        <v>10.057196647014003</v>
      </c>
      <c r="S37" s="1">
        <v>10.97949729456813</v>
      </c>
      <c r="T37" s="1">
        <v>9.8759995298033765</v>
      </c>
      <c r="U37" s="1">
        <v>9.8993924593198575</v>
      </c>
      <c r="V37" s="1">
        <v>8.5011489002097278</v>
      </c>
      <c r="W37" s="1">
        <v>8.4249498724409548</v>
      </c>
      <c r="X37" s="1">
        <v>3.7017008058405212</v>
      </c>
      <c r="Y37" s="1">
        <v>3.7017008058405207</v>
      </c>
      <c r="Z37" s="1">
        <v>9.4322218963308355</v>
      </c>
      <c r="AA37" s="1">
        <v>9.2013887241884422</v>
      </c>
      <c r="AB37" s="1">
        <v>9.3157732692506379</v>
      </c>
      <c r="AC37" s="1">
        <v>8.8573750548264591</v>
      </c>
      <c r="AD37" s="1">
        <v>10.571669089541862</v>
      </c>
      <c r="AE37" s="1">
        <v>9.4114829896253056</v>
      </c>
      <c r="AF37" s="1">
        <v>8.7892603482951781</v>
      </c>
      <c r="AG37" s="1">
        <v>9.7542926111425352</v>
      </c>
      <c r="AH37">
        <v>3.7017008058405207</v>
      </c>
      <c r="AI37">
        <v>3.7017008058405203</v>
      </c>
      <c r="AJ37">
        <v>9.2305317995419518</v>
      </c>
      <c r="AK37">
        <v>9.3407881805718276</v>
      </c>
      <c r="AL37">
        <v>3.7017008058405207</v>
      </c>
      <c r="AM37">
        <v>9.2193513552877562</v>
      </c>
    </row>
    <row r="38" spans="1:39" x14ac:dyDescent="0.25">
      <c r="A38" s="21">
        <f ca="1">Exceedance!U38</f>
        <v>43862</v>
      </c>
      <c r="B38" s="254">
        <v>7.6198506861357114</v>
      </c>
      <c r="C38" s="254">
        <v>7.6198506861337449</v>
      </c>
      <c r="D38" s="254">
        <v>7.6198506861357114</v>
      </c>
      <c r="E38">
        <v>7.5077934646181301</v>
      </c>
      <c r="F38">
        <v>9.7603949715851499</v>
      </c>
      <c r="G38">
        <v>11.676207096253098</v>
      </c>
      <c r="H38">
        <v>8.7489947836709288</v>
      </c>
      <c r="I38">
        <v>7.2835704724899735</v>
      </c>
      <c r="J38">
        <v>6.3728011347057585</v>
      </c>
      <c r="K38">
        <v>6.3975701188983436</v>
      </c>
      <c r="L38">
        <v>6.7488080753142556</v>
      </c>
      <c r="M38">
        <v>6.8016141735610161</v>
      </c>
      <c r="N38">
        <v>7.2133985357849211</v>
      </c>
      <c r="O38">
        <v>7.8493990382945666</v>
      </c>
      <c r="P38">
        <v>7.7172065545626234</v>
      </c>
      <c r="Q38">
        <v>9.8348739310037701</v>
      </c>
      <c r="R38">
        <v>7.7578914022428407</v>
      </c>
      <c r="S38">
        <v>8.9500707734118432</v>
      </c>
      <c r="T38">
        <v>8.4029978044317559</v>
      </c>
      <c r="U38">
        <v>8.6441445348067596</v>
      </c>
      <c r="V38">
        <v>7.1495840001186428</v>
      </c>
      <c r="W38">
        <v>6.4192429800693551</v>
      </c>
      <c r="X38">
        <v>3.7017008058405225</v>
      </c>
      <c r="Y38">
        <v>3.7017008058405225</v>
      </c>
      <c r="Z38">
        <v>7.4015740129267993</v>
      </c>
      <c r="AA38">
        <v>7.0123225460440075</v>
      </c>
      <c r="AB38">
        <v>7.8149064366608583</v>
      </c>
      <c r="AC38">
        <v>6.7410677677556228</v>
      </c>
      <c r="AD38">
        <v>8.7137333825595711</v>
      </c>
      <c r="AE38">
        <v>7.2817764838486196</v>
      </c>
      <c r="AF38">
        <v>6.6084504982153822</v>
      </c>
      <c r="AG38">
        <v>7.6928728187338029</v>
      </c>
      <c r="AH38">
        <v>3.7017008058405225</v>
      </c>
      <c r="AI38">
        <v>3.7017008058405225</v>
      </c>
      <c r="AJ38">
        <v>8.1552271903536244</v>
      </c>
      <c r="AK38">
        <v>7.4525792706858534</v>
      </c>
      <c r="AL38">
        <v>3.7017008058405234</v>
      </c>
      <c r="AM38">
        <v>7.3134257414317014</v>
      </c>
    </row>
    <row r="39" spans="1:39" x14ac:dyDescent="0.25">
      <c r="A39" s="21">
        <f ca="1">Exceedance!U39</f>
        <v>43891</v>
      </c>
      <c r="B39" s="254">
        <v>8.9407183743629552</v>
      </c>
      <c r="C39" s="254">
        <v>8.9407183743629552</v>
      </c>
      <c r="D39" s="254">
        <v>8.9407183743629552</v>
      </c>
      <c r="E39">
        <v>5.8827877192683742</v>
      </c>
      <c r="F39">
        <v>10.718759876296394</v>
      </c>
      <c r="G39">
        <v>16.577656679166338</v>
      </c>
      <c r="H39">
        <v>8.0411294808329359</v>
      </c>
      <c r="I39">
        <v>7.3875035090489583</v>
      </c>
      <c r="J39">
        <v>9.7566224884709385</v>
      </c>
      <c r="K39">
        <v>6.8830763083069684</v>
      </c>
      <c r="L39">
        <v>7.2638237430676966</v>
      </c>
      <c r="M39">
        <v>7.7252217709002142</v>
      </c>
      <c r="N39">
        <v>8.9714112881567694</v>
      </c>
      <c r="O39">
        <v>9.9669180019101447</v>
      </c>
      <c r="P39">
        <v>11.823896937269009</v>
      </c>
      <c r="Q39">
        <v>9.7340207477534335</v>
      </c>
      <c r="R39">
        <v>10.6852185435338</v>
      </c>
      <c r="S39">
        <v>10.31385578745776</v>
      </c>
      <c r="T39">
        <v>8.8177334875667626</v>
      </c>
      <c r="U39">
        <v>7.5194327512485177</v>
      </c>
      <c r="V39">
        <v>7.2938286295227908</v>
      </c>
      <c r="W39">
        <v>5.2380029414275073</v>
      </c>
      <c r="X39">
        <v>4.5617349792390423</v>
      </c>
      <c r="Y39">
        <v>4.5617349792390423</v>
      </c>
      <c r="Z39">
        <v>6.152219267751672</v>
      </c>
      <c r="AA39">
        <v>6.6529311635051354</v>
      </c>
      <c r="AB39">
        <v>14.73752070991342</v>
      </c>
      <c r="AC39">
        <v>5.2484953583429865</v>
      </c>
      <c r="AD39">
        <v>11.800682866433558</v>
      </c>
      <c r="AE39">
        <v>6.303860450564998</v>
      </c>
      <c r="AF39">
        <v>8.0432624082235247</v>
      </c>
      <c r="AG39">
        <v>10.329508409415572</v>
      </c>
      <c r="AH39">
        <v>4.5617349792390423</v>
      </c>
      <c r="AI39">
        <v>4.5617349792390423</v>
      </c>
      <c r="AJ39">
        <v>10.895754909182109</v>
      </c>
      <c r="AK39">
        <v>6.4437020071598328</v>
      </c>
      <c r="AL39">
        <v>4.5617349792390423</v>
      </c>
      <c r="AM39">
        <v>8.1546539917217302</v>
      </c>
    </row>
    <row r="40" spans="1:39" x14ac:dyDescent="0.25">
      <c r="A40" s="21">
        <f ca="1">Exceedance!U40</f>
        <v>43922</v>
      </c>
      <c r="B40" s="254">
        <v>8.8619058462403295</v>
      </c>
      <c r="C40" s="254">
        <v>8.8619058462403295</v>
      </c>
      <c r="D40" s="254">
        <v>8.8619058462403295</v>
      </c>
      <c r="E40">
        <v>9.2576215183230222</v>
      </c>
      <c r="F40">
        <v>13.620844037314212</v>
      </c>
      <c r="G40">
        <v>17.803534236227613</v>
      </c>
      <c r="H40">
        <v>14.916571522958595</v>
      </c>
      <c r="I40">
        <v>8.8619058462403295</v>
      </c>
      <c r="J40">
        <v>14.474906119194754</v>
      </c>
      <c r="K40">
        <v>8.8619058462403295</v>
      </c>
      <c r="L40">
        <v>8.8619058462403295</v>
      </c>
      <c r="M40">
        <v>10.868216885002081</v>
      </c>
      <c r="N40">
        <v>12.002773966551326</v>
      </c>
      <c r="O40">
        <v>10.24176977002573</v>
      </c>
      <c r="P40">
        <v>9.0797663624174003</v>
      </c>
      <c r="Q40">
        <v>10.6564782484392</v>
      </c>
      <c r="R40">
        <v>12.204023740055101</v>
      </c>
      <c r="S40">
        <v>8.8619058462403295</v>
      </c>
      <c r="T40">
        <v>8.8619058462403295</v>
      </c>
      <c r="U40">
        <v>9.8286093531243832</v>
      </c>
      <c r="V40">
        <v>8.8619058462403295</v>
      </c>
      <c r="W40">
        <v>8.8619058462403295</v>
      </c>
      <c r="X40">
        <v>8.8619058462403295</v>
      </c>
      <c r="Y40">
        <v>9.3162657241025766</v>
      </c>
      <c r="Z40">
        <v>8.8619058462403295</v>
      </c>
      <c r="AA40">
        <v>11.058112430488794</v>
      </c>
      <c r="AB40">
        <v>12.366914212497051</v>
      </c>
      <c r="AC40">
        <v>8.9621602430651759</v>
      </c>
      <c r="AD40">
        <v>9.6323495547545139</v>
      </c>
      <c r="AE40">
        <v>8.8619058462403295</v>
      </c>
      <c r="AF40">
        <v>8.8619058462403295</v>
      </c>
      <c r="AG40">
        <v>11.401611856272929</v>
      </c>
      <c r="AH40">
        <v>8.8619058462403295</v>
      </c>
      <c r="AI40">
        <v>8.8619058462403295</v>
      </c>
      <c r="AJ40">
        <v>8.8619058462403295</v>
      </c>
      <c r="AK40">
        <v>8.8619058462403295</v>
      </c>
      <c r="AL40">
        <v>8.8619058462403295</v>
      </c>
      <c r="AM40">
        <v>8.8619058462403295</v>
      </c>
    </row>
    <row r="41" spans="1:39" x14ac:dyDescent="0.25">
      <c r="A41" s="21">
        <f ca="1">Exceedance!U41</f>
        <v>43952</v>
      </c>
      <c r="B41" s="254">
        <v>23.198248907991697</v>
      </c>
      <c r="C41" s="254">
        <v>23.198248907991697</v>
      </c>
      <c r="D41" s="254">
        <v>23.198248907991697</v>
      </c>
      <c r="E41">
        <v>23.198248907991697</v>
      </c>
      <c r="F41">
        <v>23.198248907991697</v>
      </c>
      <c r="G41">
        <v>23.198248907991697</v>
      </c>
      <c r="H41">
        <v>23.198248907991697</v>
      </c>
      <c r="I41">
        <v>19.178956621046808</v>
      </c>
      <c r="J41">
        <v>23.198248907991697</v>
      </c>
      <c r="K41">
        <v>15.927522878702783</v>
      </c>
      <c r="L41">
        <v>23.198248907991697</v>
      </c>
      <c r="M41">
        <v>23.198248907991697</v>
      </c>
      <c r="N41">
        <v>23.198248907991697</v>
      </c>
      <c r="O41">
        <v>23.198248907991697</v>
      </c>
      <c r="P41">
        <v>23.198248907991697</v>
      </c>
      <c r="Q41">
        <v>23.198248907991697</v>
      </c>
      <c r="R41">
        <v>23.198248907991697</v>
      </c>
      <c r="S41">
        <v>23.198248907991697</v>
      </c>
      <c r="T41">
        <v>23.198248907991697</v>
      </c>
      <c r="U41">
        <v>23.198248907991697</v>
      </c>
      <c r="V41">
        <v>23.198248907991697</v>
      </c>
      <c r="W41">
        <v>13.915974918653577</v>
      </c>
      <c r="X41">
        <v>18.840381067277068</v>
      </c>
      <c r="Y41">
        <v>23.198248907991697</v>
      </c>
      <c r="Z41">
        <v>23.198248907991697</v>
      </c>
      <c r="AA41">
        <v>23.198248907991697</v>
      </c>
      <c r="AB41">
        <v>23.198248907991697</v>
      </c>
      <c r="AC41">
        <v>23.198248907991697</v>
      </c>
      <c r="AD41">
        <v>23.198248907991697</v>
      </c>
      <c r="AE41">
        <v>20.666033672129288</v>
      </c>
      <c r="AF41">
        <v>23.198248907991697</v>
      </c>
      <c r="AG41">
        <v>15.520288895225187</v>
      </c>
      <c r="AH41">
        <v>14.388060629020844</v>
      </c>
      <c r="AI41">
        <v>23.198248907991697</v>
      </c>
      <c r="AJ41">
        <v>23.198248907991697</v>
      </c>
      <c r="AK41">
        <v>14.364737499806189</v>
      </c>
      <c r="AL41">
        <v>23.198248907991697</v>
      </c>
      <c r="AM41">
        <v>23.198248907991697</v>
      </c>
    </row>
    <row r="42" spans="1:39" x14ac:dyDescent="0.25">
      <c r="A42" s="21">
        <f ca="1">Exceedance!U42</f>
        <v>43983</v>
      </c>
      <c r="B42" s="254">
        <v>18.668275353555568</v>
      </c>
      <c r="C42" s="254">
        <v>18.668275353555568</v>
      </c>
      <c r="D42" s="254">
        <v>18.668275353555568</v>
      </c>
      <c r="E42">
        <v>22.449918298056481</v>
      </c>
      <c r="F42">
        <v>22.449918298056481</v>
      </c>
      <c r="G42">
        <v>22.449918298056481</v>
      </c>
      <c r="H42">
        <v>22.449918298056481</v>
      </c>
      <c r="I42">
        <v>14.022110886640133</v>
      </c>
      <c r="J42">
        <v>14.022110886640133</v>
      </c>
      <c r="K42">
        <v>14.022110886640133</v>
      </c>
      <c r="L42">
        <v>14.75738511534437</v>
      </c>
      <c r="M42">
        <v>14.022110886640133</v>
      </c>
      <c r="N42">
        <v>22.449918298056481</v>
      </c>
      <c r="O42">
        <v>14.022110886640133</v>
      </c>
      <c r="P42">
        <v>22.449918298056481</v>
      </c>
      <c r="Q42">
        <v>22.449918298056481</v>
      </c>
      <c r="R42">
        <v>22.449918298056481</v>
      </c>
      <c r="S42">
        <v>14.022110886640133</v>
      </c>
      <c r="T42">
        <v>22.449918298056481</v>
      </c>
      <c r="U42">
        <v>14.022110886640133</v>
      </c>
      <c r="V42">
        <v>14.022110886640137</v>
      </c>
      <c r="W42">
        <v>15.507162484040823</v>
      </c>
      <c r="X42">
        <v>14.022110886640133</v>
      </c>
      <c r="Y42">
        <v>14.022110886640133</v>
      </c>
      <c r="Z42">
        <v>22.449918298056481</v>
      </c>
      <c r="AA42">
        <v>14.022110886640133</v>
      </c>
      <c r="AB42">
        <v>14.022110886640137</v>
      </c>
      <c r="AC42">
        <v>22.449918298056481</v>
      </c>
      <c r="AD42">
        <v>20.425497176632536</v>
      </c>
      <c r="AE42">
        <v>14.022110886640137</v>
      </c>
      <c r="AF42">
        <v>22.449918298056481</v>
      </c>
      <c r="AG42">
        <v>16.561736387463867</v>
      </c>
      <c r="AH42">
        <v>14.022110886640137</v>
      </c>
      <c r="AI42">
        <v>14.032700069871877</v>
      </c>
      <c r="AJ42">
        <v>22.449918298056481</v>
      </c>
      <c r="AK42">
        <v>14.022110886640133</v>
      </c>
      <c r="AL42">
        <v>14.022110886640133</v>
      </c>
      <c r="AM42">
        <v>22.449918298056481</v>
      </c>
    </row>
    <row r="43" spans="1:39" x14ac:dyDescent="0.25">
      <c r="A43" s="21">
        <f ca="1">Exceedance!U43</f>
        <v>44013</v>
      </c>
      <c r="B43" s="254">
        <v>23.198248907991697</v>
      </c>
      <c r="C43" s="254">
        <v>23.198248907991697</v>
      </c>
      <c r="D43" s="254">
        <v>23.198248907991697</v>
      </c>
      <c r="E43">
        <v>23.198248907991697</v>
      </c>
      <c r="F43">
        <v>23.198248907991697</v>
      </c>
      <c r="G43">
        <v>23.198248907991697</v>
      </c>
      <c r="H43">
        <v>20.030436621120074</v>
      </c>
      <c r="I43">
        <v>18.583845865884236</v>
      </c>
      <c r="J43">
        <v>18.583845865884239</v>
      </c>
      <c r="K43">
        <v>18.583845865884236</v>
      </c>
      <c r="L43">
        <v>22.656646099370224</v>
      </c>
      <c r="M43">
        <v>18.583845865884236</v>
      </c>
      <c r="N43">
        <v>23.198248907991697</v>
      </c>
      <c r="O43">
        <v>18.583845865884236</v>
      </c>
      <c r="P43">
        <v>23.198248907991697</v>
      </c>
      <c r="Q43">
        <v>21.37949535187148</v>
      </c>
      <c r="R43">
        <v>23.198248907991697</v>
      </c>
      <c r="S43">
        <v>18.583845865884236</v>
      </c>
      <c r="T43">
        <v>23.198248907991697</v>
      </c>
      <c r="U43">
        <v>18.83990567840339</v>
      </c>
      <c r="V43">
        <v>18.583845865884236</v>
      </c>
      <c r="W43">
        <v>20.13081697267674</v>
      </c>
      <c r="X43">
        <v>18.583845865884236</v>
      </c>
      <c r="Y43">
        <v>18.583845865884236</v>
      </c>
      <c r="Z43">
        <v>21.715227034283291</v>
      </c>
      <c r="AA43">
        <v>18.583845865884236</v>
      </c>
      <c r="AB43">
        <v>18.583845865884236</v>
      </c>
      <c r="AC43">
        <v>23.198248907991697</v>
      </c>
      <c r="AD43">
        <v>23.198248907991697</v>
      </c>
      <c r="AE43">
        <v>18.583845865884236</v>
      </c>
      <c r="AF43">
        <v>23.198248907991697</v>
      </c>
      <c r="AG43">
        <v>19.030833264898185</v>
      </c>
      <c r="AH43">
        <v>18.583845865884236</v>
      </c>
      <c r="AI43">
        <v>18.583845865884236</v>
      </c>
      <c r="AJ43">
        <v>21.032041545817808</v>
      </c>
      <c r="AK43">
        <v>18.583845865884236</v>
      </c>
      <c r="AL43">
        <v>18.583845865884236</v>
      </c>
      <c r="AM43">
        <v>23.198248907991697</v>
      </c>
    </row>
    <row r="44" spans="1:39" x14ac:dyDescent="0.25">
      <c r="A44" s="21">
        <f ca="1">Exceedance!U44</f>
        <v>44044</v>
      </c>
      <c r="B44" s="254">
        <v>22.210204835043132</v>
      </c>
      <c r="C44" s="254">
        <v>22.210204835043132</v>
      </c>
      <c r="D44" s="254">
        <v>22.210204835043132</v>
      </c>
      <c r="E44">
        <v>22.210204835043132</v>
      </c>
      <c r="F44">
        <v>22.210204835043132</v>
      </c>
      <c r="G44">
        <v>22.210204835043132</v>
      </c>
      <c r="H44">
        <v>22.210204835043132</v>
      </c>
      <c r="I44">
        <v>18.055031465049879</v>
      </c>
      <c r="J44">
        <v>18.055031465049883</v>
      </c>
      <c r="K44">
        <v>18.055031465049879</v>
      </c>
      <c r="L44">
        <v>22.210204835043132</v>
      </c>
      <c r="M44">
        <v>18.055031465049879</v>
      </c>
      <c r="N44">
        <v>22.210204835043132</v>
      </c>
      <c r="O44">
        <v>18.055031465049879</v>
      </c>
      <c r="P44">
        <v>22.210204835043132</v>
      </c>
      <c r="Q44">
        <v>22.210204835043132</v>
      </c>
      <c r="R44">
        <v>22.210204835043132</v>
      </c>
      <c r="S44">
        <v>22.210204835043132</v>
      </c>
      <c r="T44">
        <v>22.210204835043132</v>
      </c>
      <c r="U44">
        <v>18.055031465049883</v>
      </c>
      <c r="V44">
        <v>18.055031465049879</v>
      </c>
      <c r="W44">
        <v>18.055031465049879</v>
      </c>
      <c r="X44">
        <v>18.055031465049879</v>
      </c>
      <c r="Y44">
        <v>18.055031465049883</v>
      </c>
      <c r="Z44">
        <v>22.210204835043132</v>
      </c>
      <c r="AA44">
        <v>18.055031465049879</v>
      </c>
      <c r="AB44">
        <v>18.055031465049883</v>
      </c>
      <c r="AC44">
        <v>22.210204835043132</v>
      </c>
      <c r="AD44">
        <v>22.210204835043132</v>
      </c>
      <c r="AE44">
        <v>18.055031465049883</v>
      </c>
      <c r="AF44">
        <v>22.210204835043132</v>
      </c>
      <c r="AG44">
        <v>18.055031465049879</v>
      </c>
      <c r="AH44">
        <v>18.055031465049883</v>
      </c>
      <c r="AI44">
        <v>18.055031465049879</v>
      </c>
      <c r="AJ44">
        <v>22.210204835043132</v>
      </c>
      <c r="AK44">
        <v>18.055031465049883</v>
      </c>
      <c r="AL44">
        <v>22.210204835043132</v>
      </c>
      <c r="AM44">
        <v>22.210204835043132</v>
      </c>
    </row>
    <row r="45" spans="1:39" x14ac:dyDescent="0.25">
      <c r="A45" s="21">
        <f ca="1">Exceedance!U45</f>
        <v>44075</v>
      </c>
      <c r="B45" s="254">
        <v>22.210204835043132</v>
      </c>
      <c r="C45" s="254">
        <v>22.210204835043132</v>
      </c>
      <c r="D45" s="254">
        <v>22.210204835043132</v>
      </c>
      <c r="E45">
        <v>22.210204835043132</v>
      </c>
      <c r="F45">
        <v>22.210204835043132</v>
      </c>
      <c r="G45">
        <v>22.210204835043132</v>
      </c>
      <c r="H45">
        <v>22.210204835043132</v>
      </c>
      <c r="I45">
        <v>14.748519915743243</v>
      </c>
      <c r="J45">
        <v>14.748519915743248</v>
      </c>
      <c r="K45">
        <v>14.74851991574325</v>
      </c>
      <c r="L45">
        <v>22.210204835043132</v>
      </c>
      <c r="M45">
        <v>14.748519915743248</v>
      </c>
      <c r="N45">
        <v>22.210204835043132</v>
      </c>
      <c r="O45">
        <v>20.107963258228835</v>
      </c>
      <c r="P45">
        <v>22.210204835043132</v>
      </c>
      <c r="Q45">
        <v>22.210204835043132</v>
      </c>
      <c r="R45">
        <v>22.210204835043132</v>
      </c>
      <c r="S45">
        <v>22.210204835043132</v>
      </c>
      <c r="T45">
        <v>22.210204835043132</v>
      </c>
      <c r="U45">
        <v>14.74851991574325</v>
      </c>
      <c r="V45">
        <v>14.748519915743239</v>
      </c>
      <c r="W45">
        <v>14.748519915743243</v>
      </c>
      <c r="X45">
        <v>14.748519915743248</v>
      </c>
      <c r="Y45">
        <v>14.748519915743243</v>
      </c>
      <c r="Z45">
        <v>22.210204835043132</v>
      </c>
      <c r="AA45">
        <v>17.83441640294097</v>
      </c>
      <c r="AB45">
        <v>22.210204835043132</v>
      </c>
      <c r="AC45">
        <v>22.210204835043132</v>
      </c>
      <c r="AD45">
        <v>22.210204835043132</v>
      </c>
      <c r="AE45">
        <v>19.907941210466301</v>
      </c>
      <c r="AF45">
        <v>22.210204835043132</v>
      </c>
      <c r="AG45">
        <v>14.748519915743248</v>
      </c>
      <c r="AH45">
        <v>14.748519915743248</v>
      </c>
      <c r="AI45">
        <v>22.210204835043132</v>
      </c>
      <c r="AJ45">
        <v>22.210204835043136</v>
      </c>
      <c r="AK45">
        <v>14.748519915743243</v>
      </c>
      <c r="AL45">
        <v>22.210204835043132</v>
      </c>
      <c r="AM45">
        <v>22.210204835043132</v>
      </c>
    </row>
    <row r="46" spans="1:39" x14ac:dyDescent="0.25">
      <c r="A46" s="21">
        <f ca="1">Exceedance!U46</f>
        <v>44105</v>
      </c>
      <c r="B46" s="254">
        <v>17.346608187601102</v>
      </c>
      <c r="C46" s="254">
        <v>19.257604120895831</v>
      </c>
      <c r="D46" s="254">
        <v>18.354568238825863</v>
      </c>
      <c r="E46">
        <v>22.210204835043132</v>
      </c>
      <c r="F46">
        <v>22.210204835043132</v>
      </c>
      <c r="G46">
        <v>22.210204835043132</v>
      </c>
      <c r="H46">
        <v>17.077897417032933</v>
      </c>
      <c r="I46">
        <v>8.8619058462391198</v>
      </c>
      <c r="J46">
        <v>8.8619058462391216</v>
      </c>
      <c r="K46">
        <v>8.8619058462391198</v>
      </c>
      <c r="L46">
        <v>12.818134135055651</v>
      </c>
      <c r="M46">
        <v>8.8619058462391198</v>
      </c>
      <c r="N46">
        <v>22.210204835043132</v>
      </c>
      <c r="O46">
        <v>9.4204262783211856</v>
      </c>
      <c r="P46">
        <v>22.210204835043132</v>
      </c>
      <c r="Q46">
        <v>19.925171321483603</v>
      </c>
      <c r="R46">
        <v>22.210204835043132</v>
      </c>
      <c r="S46">
        <v>12.785577753165217</v>
      </c>
      <c r="T46">
        <v>22.210204835043132</v>
      </c>
      <c r="U46">
        <v>8.8619058462391216</v>
      </c>
      <c r="V46">
        <v>8.8619058462391198</v>
      </c>
      <c r="W46">
        <v>8.8619058462391198</v>
      </c>
      <c r="X46">
        <v>8.8619058462391216</v>
      </c>
      <c r="Y46">
        <v>8.8619058462391234</v>
      </c>
      <c r="Z46">
        <v>15.512236048454591</v>
      </c>
      <c r="AA46">
        <v>15.071366818179721</v>
      </c>
      <c r="AB46">
        <v>13.290841383294849</v>
      </c>
      <c r="AC46">
        <v>22.210204835043132</v>
      </c>
      <c r="AD46">
        <v>16.571733871174256</v>
      </c>
      <c r="AE46">
        <v>8.8619058462391216</v>
      </c>
      <c r="AF46">
        <v>20.031865246452959</v>
      </c>
      <c r="AG46">
        <v>8.8619058462391198</v>
      </c>
      <c r="AH46">
        <v>8.8619058462391216</v>
      </c>
      <c r="AI46">
        <v>15.076471713379648</v>
      </c>
      <c r="AJ46">
        <v>13.030967989521676</v>
      </c>
      <c r="AK46">
        <v>8.8619058462391216</v>
      </c>
      <c r="AL46">
        <v>22.210204835043132</v>
      </c>
      <c r="AM46">
        <v>21.692993786677349</v>
      </c>
    </row>
    <row r="47" spans="1:39" x14ac:dyDescent="0.25">
      <c r="A47" s="21">
        <f ca="1">Exceedance!U47</f>
        <v>44136</v>
      </c>
      <c r="B47" s="254">
        <v>8.7151269720704398</v>
      </c>
      <c r="C47" s="254">
        <v>9.1933059724808341</v>
      </c>
      <c r="D47" s="254">
        <v>8.988617839213731</v>
      </c>
      <c r="E47">
        <v>22.210204835043132</v>
      </c>
      <c r="F47">
        <v>21.54104233652372</v>
      </c>
      <c r="G47">
        <v>20.532379504729711</v>
      </c>
      <c r="H47">
        <v>9.3020142920041895</v>
      </c>
      <c r="I47">
        <v>3.7017008058405225</v>
      </c>
      <c r="J47">
        <v>3.7017008058405225</v>
      </c>
      <c r="K47">
        <v>3.7017008058405234</v>
      </c>
      <c r="L47">
        <v>8.0372480366265417</v>
      </c>
      <c r="M47">
        <v>4.9375419151203204</v>
      </c>
      <c r="N47">
        <v>12.110832451084061</v>
      </c>
      <c r="O47">
        <v>9.0015183518764363</v>
      </c>
      <c r="P47">
        <v>22.210204835043132</v>
      </c>
      <c r="Q47">
        <v>10.395633746905972</v>
      </c>
      <c r="R47">
        <v>20.859027799140545</v>
      </c>
      <c r="S47">
        <v>9.705542326209196</v>
      </c>
      <c r="T47">
        <v>9.3360231533064635</v>
      </c>
      <c r="U47">
        <v>3.7017008058405225</v>
      </c>
      <c r="V47">
        <v>3.7017008058405225</v>
      </c>
      <c r="W47">
        <v>3.7017008058405225</v>
      </c>
      <c r="X47">
        <v>3.7017008058405234</v>
      </c>
      <c r="Y47">
        <v>3.7017008058405225</v>
      </c>
      <c r="Z47">
        <v>9.372621363393451</v>
      </c>
      <c r="AA47">
        <v>10.395117726453748</v>
      </c>
      <c r="AB47">
        <v>9.1372317444240476</v>
      </c>
      <c r="AC47">
        <v>12.606963379723052</v>
      </c>
      <c r="AD47">
        <v>9.7385676384313733</v>
      </c>
      <c r="AE47">
        <v>8.3324827093341529</v>
      </c>
      <c r="AF47">
        <v>9.5139267123153974</v>
      </c>
      <c r="AG47">
        <v>3.7017008058405225</v>
      </c>
      <c r="AH47">
        <v>3.7017008058405221</v>
      </c>
      <c r="AI47">
        <v>9.8636166072893978</v>
      </c>
      <c r="AJ47">
        <v>8.4584927747583425</v>
      </c>
      <c r="AK47">
        <v>3.7017008058405225</v>
      </c>
      <c r="AL47">
        <v>9.6600431871495829</v>
      </c>
      <c r="AM47">
        <v>8.9631608276486823</v>
      </c>
    </row>
    <row r="48" spans="1:39" x14ac:dyDescent="0.25">
      <c r="A48" s="21">
        <f ca="1">Exceedance!U48</f>
        <v>44166</v>
      </c>
      <c r="B48" s="254">
        <v>12.33263713404137</v>
      </c>
      <c r="C48" s="254">
        <v>12.332637134039334</v>
      </c>
      <c r="D48" s="254">
        <v>12.332637134039334</v>
      </c>
      <c r="E48">
        <v>22.210204835043132</v>
      </c>
      <c r="F48">
        <v>14.570446053217982</v>
      </c>
      <c r="G48">
        <v>14.623080144630549</v>
      </c>
      <c r="H48">
        <v>12.870846519753034</v>
      </c>
      <c r="I48">
        <v>7.4345913836634603</v>
      </c>
      <c r="J48">
        <v>3.7017008058405203</v>
      </c>
      <c r="K48">
        <v>9.01642770497177</v>
      </c>
      <c r="L48">
        <v>11.903062147550798</v>
      </c>
      <c r="M48">
        <v>11.564208683236432</v>
      </c>
      <c r="N48">
        <v>13.595511314259063</v>
      </c>
      <c r="O48">
        <v>12.270370659887213</v>
      </c>
      <c r="P48">
        <v>21.166233325034685</v>
      </c>
      <c r="Q48">
        <v>13.655369692730527</v>
      </c>
      <c r="R48">
        <v>14.566317889185765</v>
      </c>
      <c r="S48">
        <v>13.360721984923694</v>
      </c>
      <c r="T48">
        <v>12.815804332657331</v>
      </c>
      <c r="U48">
        <v>4.3352222343302254</v>
      </c>
      <c r="V48">
        <v>10.95759692840446</v>
      </c>
      <c r="W48">
        <v>3.7017008058405203</v>
      </c>
      <c r="X48">
        <v>3.7017008058405207</v>
      </c>
      <c r="Y48">
        <v>4.2738565682112206</v>
      </c>
      <c r="Z48">
        <v>12.643895584517534</v>
      </c>
      <c r="AA48">
        <v>12.67269464620372</v>
      </c>
      <c r="AB48">
        <v>12.263932486711463</v>
      </c>
      <c r="AC48">
        <v>14.070938205314473</v>
      </c>
      <c r="AD48">
        <v>12.892863394592073</v>
      </c>
      <c r="AE48">
        <v>12.203558087736837</v>
      </c>
      <c r="AF48">
        <v>13.094627411671706</v>
      </c>
      <c r="AG48">
        <v>3.7017008058405203</v>
      </c>
      <c r="AH48">
        <v>3.7017008058405203</v>
      </c>
      <c r="AI48">
        <v>12.743561462091874</v>
      </c>
      <c r="AJ48">
        <v>12.575510784607483</v>
      </c>
      <c r="AK48">
        <v>3.7017008058405203</v>
      </c>
      <c r="AL48">
        <v>12.499311756843971</v>
      </c>
      <c r="AM48">
        <v>13.067966352298347</v>
      </c>
    </row>
    <row r="49" spans="1:39" x14ac:dyDescent="0.25">
      <c r="A49" s="21">
        <f ca="1">Exceedance!U49</f>
        <v>44197</v>
      </c>
      <c r="B49" s="254">
        <v>9.3663432786465588</v>
      </c>
      <c r="C49" s="254">
        <v>9.3663432786465588</v>
      </c>
      <c r="D49" s="254">
        <v>9.3663432786465588</v>
      </c>
      <c r="E49">
        <v>16.444256326378138</v>
      </c>
      <c r="F49">
        <v>10.70084622238654</v>
      </c>
      <c r="G49">
        <v>10.498222171133506</v>
      </c>
      <c r="H49">
        <v>9.3658272581425148</v>
      </c>
      <c r="I49">
        <v>8.2292060945783252</v>
      </c>
      <c r="J49">
        <v>5.3916277950121954</v>
      </c>
      <c r="K49">
        <v>8.4309701116577198</v>
      </c>
      <c r="L49">
        <v>8.5303900621017874</v>
      </c>
      <c r="M49">
        <v>8.4304540911507164</v>
      </c>
      <c r="N49">
        <v>10.013678917839963</v>
      </c>
      <c r="O49">
        <v>8.8059450112591389</v>
      </c>
      <c r="P49">
        <v>11.290657658500514</v>
      </c>
      <c r="Q49">
        <v>9.9648289767908445</v>
      </c>
      <c r="R49">
        <v>10.920154936603531</v>
      </c>
      <c r="S49">
        <v>9.8670551744000203</v>
      </c>
      <c r="T49">
        <v>9.9392980449656161</v>
      </c>
      <c r="U49">
        <v>8.4194456537374318</v>
      </c>
      <c r="V49">
        <v>8.3016209719775897</v>
      </c>
      <c r="W49">
        <v>3.7017008058405203</v>
      </c>
      <c r="X49">
        <v>3.7017008058405203</v>
      </c>
      <c r="Y49">
        <v>9.3283297681886275</v>
      </c>
      <c r="Z49">
        <v>9.101796766908727</v>
      </c>
      <c r="AA49">
        <v>9.2163533188056022</v>
      </c>
      <c r="AB49">
        <v>8.8014728335574581</v>
      </c>
      <c r="AC49">
        <v>10.514734827262789</v>
      </c>
      <c r="AD49">
        <v>9.3065588204705119</v>
      </c>
      <c r="AE49">
        <v>8.8439585217234153</v>
      </c>
      <c r="AF49">
        <v>9.6765455218671761</v>
      </c>
      <c r="AG49">
        <v>3.701700805840519</v>
      </c>
      <c r="AH49">
        <v>3.7017008058405203</v>
      </c>
      <c r="AI49">
        <v>9.1366160678046811</v>
      </c>
      <c r="AJ49">
        <v>9.1335199447824404</v>
      </c>
      <c r="AK49">
        <v>3.7017008058405207</v>
      </c>
      <c r="AL49">
        <v>9.0491626754966479</v>
      </c>
      <c r="AM49">
        <v>9.8875979080195293</v>
      </c>
    </row>
    <row r="50" spans="1:39" x14ac:dyDescent="0.25">
      <c r="A50" s="21">
        <f ca="1">Exceedance!U50</f>
        <v>44228</v>
      </c>
      <c r="B50" s="254">
        <v>7.6196718274527155</v>
      </c>
      <c r="C50" s="254">
        <v>7.6196718274527155</v>
      </c>
      <c r="D50" s="254">
        <v>7.6196718274527155</v>
      </c>
      <c r="E50">
        <v>9.4908602616419664</v>
      </c>
      <c r="F50">
        <v>11.33253744056247</v>
      </c>
      <c r="G50">
        <v>8.5900604684246513</v>
      </c>
      <c r="H50">
        <v>7.0993511525457373</v>
      </c>
      <c r="I50">
        <v>6.2133920237339941</v>
      </c>
      <c r="J50">
        <v>6.2359249190784061</v>
      </c>
      <c r="K50">
        <v>6.5126839160771839</v>
      </c>
      <c r="L50">
        <v>6.6215642424296197</v>
      </c>
      <c r="M50">
        <v>6.9105357246939656</v>
      </c>
      <c r="N50">
        <v>7.6355945427853644</v>
      </c>
      <c r="O50">
        <v>7.3945629574815106</v>
      </c>
      <c r="P50">
        <v>9.6064488545506883</v>
      </c>
      <c r="Q50">
        <v>7.5212099977231706</v>
      </c>
      <c r="R50">
        <v>8.697736746934325</v>
      </c>
      <c r="S50">
        <v>8.192158649892642</v>
      </c>
      <c r="T50">
        <v>8.4473687159328463</v>
      </c>
      <c r="U50">
        <v>6.9385728387448484</v>
      </c>
      <c r="V50">
        <v>6.1896550805481549</v>
      </c>
      <c r="W50">
        <v>3.7017008058405225</v>
      </c>
      <c r="X50">
        <v>3.7017008058405225</v>
      </c>
      <c r="Y50">
        <v>7.1477331497157204</v>
      </c>
      <c r="Z50">
        <v>6.7866908037224158</v>
      </c>
      <c r="AA50">
        <v>7.5349205345803849</v>
      </c>
      <c r="AB50">
        <v>6.5592977682754618</v>
      </c>
      <c r="AC50">
        <v>8.4720637798341762</v>
      </c>
      <c r="AD50">
        <v>7.0462991271717064</v>
      </c>
      <c r="AE50">
        <v>6.5097597998876235</v>
      </c>
      <c r="AF50">
        <v>7.4622116534298861</v>
      </c>
      <c r="AG50">
        <v>3.7017008058405225</v>
      </c>
      <c r="AH50">
        <v>3.7017008058405225</v>
      </c>
      <c r="AI50">
        <v>7.8961848973275091</v>
      </c>
      <c r="AJ50">
        <v>7.1587915970524252</v>
      </c>
      <c r="AK50">
        <v>3.7017008058405225</v>
      </c>
      <c r="AL50">
        <v>7.025388213635293</v>
      </c>
      <c r="AM50">
        <v>7.2305184471139814</v>
      </c>
    </row>
    <row r="51" spans="1:39" x14ac:dyDescent="0.25">
      <c r="A51" s="21">
        <f ca="1">Exceedance!U51</f>
        <v>44256</v>
      </c>
      <c r="B51" s="254">
        <v>8.9408972330439802</v>
      </c>
      <c r="C51" s="254">
        <v>8.9408972330439802</v>
      </c>
      <c r="D51" s="254">
        <v>8.9408972330439802</v>
      </c>
      <c r="E51">
        <v>10.678338270146593</v>
      </c>
      <c r="F51">
        <v>16.427150698821347</v>
      </c>
      <c r="G51">
        <v>8.1027079276483729</v>
      </c>
      <c r="H51">
        <v>7.3391695885038795</v>
      </c>
      <c r="I51">
        <v>9.6847236315747036</v>
      </c>
      <c r="J51">
        <v>6.8479869140322478</v>
      </c>
      <c r="K51">
        <v>7.0768110889919829</v>
      </c>
      <c r="L51">
        <v>7.6815320348914966</v>
      </c>
      <c r="M51">
        <v>8.7476303962380975</v>
      </c>
      <c r="N51">
        <v>9.9161759856795477</v>
      </c>
      <c r="O51">
        <v>11.60368696410006</v>
      </c>
      <c r="P51">
        <v>9.7421050689833937</v>
      </c>
      <c r="Q51">
        <v>10.569113930124802</v>
      </c>
      <c r="R51">
        <v>10.255717477337853</v>
      </c>
      <c r="S51">
        <v>8.6592739680479252</v>
      </c>
      <c r="T51">
        <v>7.5457497969545537</v>
      </c>
      <c r="U51">
        <v>7.2135014377272348</v>
      </c>
      <c r="V51">
        <v>5.1397870388252311</v>
      </c>
      <c r="W51">
        <v>4.5617349792390423</v>
      </c>
      <c r="X51">
        <v>4.5617349792390423</v>
      </c>
      <c r="Y51">
        <v>6.0643237752301955</v>
      </c>
      <c r="Z51">
        <v>6.5645196504796193</v>
      </c>
      <c r="AA51">
        <v>14.378845234827073</v>
      </c>
      <c r="AB51">
        <v>5.2151260324150686</v>
      </c>
      <c r="AC51">
        <v>11.748392788690838</v>
      </c>
      <c r="AD51">
        <v>6.2273174091323984</v>
      </c>
      <c r="AE51">
        <v>8.0158703198026622</v>
      </c>
      <c r="AF51">
        <v>10.251761320140213</v>
      </c>
      <c r="AG51">
        <v>4.5617349792390423</v>
      </c>
      <c r="AH51">
        <v>4.5617349792390423</v>
      </c>
      <c r="AI51">
        <v>10.30645949356845</v>
      </c>
      <c r="AJ51">
        <v>6.3040324573996775</v>
      </c>
      <c r="AK51">
        <v>4.5617349792390423</v>
      </c>
      <c r="AL51">
        <v>7.991075491941058</v>
      </c>
      <c r="AM51">
        <v>5.7797556252950564</v>
      </c>
    </row>
    <row r="52" spans="1:39" x14ac:dyDescent="0.25">
      <c r="A52" s="21">
        <f ca="1">Exceedance!U52</f>
        <v>44287</v>
      </c>
      <c r="B52" s="254">
        <v>8.8619058462403295</v>
      </c>
      <c r="C52" s="254">
        <v>8.8619058462403295</v>
      </c>
      <c r="D52" s="254">
        <v>8.8619058462403295</v>
      </c>
      <c r="E52">
        <v>13.55186929660753</v>
      </c>
      <c r="F52">
        <v>17.663692679632778</v>
      </c>
      <c r="G52">
        <v>13.084010706277947</v>
      </c>
      <c r="H52">
        <v>8.8619058462403295</v>
      </c>
      <c r="I52">
        <v>14.413671686048676</v>
      </c>
      <c r="J52">
        <v>8.8619058462403295</v>
      </c>
      <c r="K52">
        <v>8.8619058462403295</v>
      </c>
      <c r="L52">
        <v>10.810209356936362</v>
      </c>
      <c r="M52">
        <v>11.650806758017492</v>
      </c>
      <c r="N52">
        <v>10.182599418895812</v>
      </c>
      <c r="O52">
        <v>9.0797663624174021</v>
      </c>
      <c r="P52">
        <v>10.642201681158848</v>
      </c>
      <c r="Q52">
        <v>12.075706641383825</v>
      </c>
      <c r="R52">
        <v>8.8619058462403295</v>
      </c>
      <c r="S52">
        <v>8.8619058462403295</v>
      </c>
      <c r="T52">
        <v>9.8430579272375027</v>
      </c>
      <c r="U52">
        <v>8.8619058462403295</v>
      </c>
      <c r="V52">
        <v>8.8619058462403295</v>
      </c>
      <c r="W52">
        <v>8.8619058462403295</v>
      </c>
      <c r="X52">
        <v>8.8619058462403295</v>
      </c>
      <c r="Y52">
        <v>8.8619058462403295</v>
      </c>
      <c r="Z52">
        <v>10.403676349153978</v>
      </c>
      <c r="AA52">
        <v>11.045041687981302</v>
      </c>
      <c r="AB52">
        <v>8.9621602430651759</v>
      </c>
      <c r="AC52">
        <v>9.6051724748750704</v>
      </c>
      <c r="AD52">
        <v>8.8619058462403295</v>
      </c>
      <c r="AE52">
        <v>8.8619058462403295</v>
      </c>
      <c r="AF52">
        <v>11.325584835344371</v>
      </c>
      <c r="AG52">
        <v>8.8619058462403295</v>
      </c>
      <c r="AH52">
        <v>8.8619058462403295</v>
      </c>
      <c r="AI52">
        <v>8.8619058462403295</v>
      </c>
      <c r="AJ52">
        <v>8.8619058462403295</v>
      </c>
      <c r="AK52">
        <v>8.8619058462403295</v>
      </c>
      <c r="AL52">
        <v>8.8619058462403295</v>
      </c>
      <c r="AM52">
        <v>9.2576215183230222</v>
      </c>
    </row>
    <row r="53" spans="1:39" x14ac:dyDescent="0.25">
      <c r="A53" s="21">
        <f ca="1">Exceedance!U53</f>
        <v>44317</v>
      </c>
      <c r="B53" s="254">
        <v>23.198248907991697</v>
      </c>
      <c r="C53" s="254">
        <v>23.198248907991697</v>
      </c>
      <c r="D53" s="254">
        <v>23.198248907991697</v>
      </c>
      <c r="E53">
        <v>23.198248907991697</v>
      </c>
      <c r="F53">
        <v>23.198248907991697</v>
      </c>
      <c r="G53">
        <v>23.198248907991697</v>
      </c>
      <c r="H53">
        <v>19.115844935764152</v>
      </c>
      <c r="I53">
        <v>23.198248907991697</v>
      </c>
      <c r="J53">
        <v>15.871697157837819</v>
      </c>
      <c r="K53">
        <v>23.198248907991697</v>
      </c>
      <c r="L53">
        <v>23.198248907991697</v>
      </c>
      <c r="M53">
        <v>23.198248907991697</v>
      </c>
      <c r="N53">
        <v>23.198248907991697</v>
      </c>
      <c r="O53">
        <v>23.198248907991697</v>
      </c>
      <c r="P53">
        <v>23.198248907991697</v>
      </c>
      <c r="Q53">
        <v>23.198248907991697</v>
      </c>
      <c r="R53">
        <v>23.198248907991697</v>
      </c>
      <c r="S53">
        <v>23.198248907991697</v>
      </c>
      <c r="T53">
        <v>23.198248907991697</v>
      </c>
      <c r="U53">
        <v>23.198248907991697</v>
      </c>
      <c r="V53">
        <v>13.911578439251439</v>
      </c>
      <c r="W53">
        <v>18.740242294134855</v>
      </c>
      <c r="X53">
        <v>19.034355341617861</v>
      </c>
      <c r="Y53">
        <v>23.198248907991697</v>
      </c>
      <c r="Z53">
        <v>23.198248907991697</v>
      </c>
      <c r="AA53">
        <v>23.198248907991697</v>
      </c>
      <c r="AB53">
        <v>23.198248907991697</v>
      </c>
      <c r="AC53">
        <v>23.198248907991697</v>
      </c>
      <c r="AD53">
        <v>19.562374855549486</v>
      </c>
      <c r="AE53">
        <v>23.198248907991697</v>
      </c>
      <c r="AF53">
        <v>15.421212958449509</v>
      </c>
      <c r="AG53">
        <v>14.383121829420679</v>
      </c>
      <c r="AH53">
        <v>23.198248907991697</v>
      </c>
      <c r="AI53">
        <v>23.198248907991697</v>
      </c>
      <c r="AJ53">
        <v>14.358142233756078</v>
      </c>
      <c r="AK53">
        <v>23.198248907991697</v>
      </c>
      <c r="AL53">
        <v>23.198248907991697</v>
      </c>
      <c r="AM53">
        <v>23.198248907991697</v>
      </c>
    </row>
    <row r="54" spans="1:39" x14ac:dyDescent="0.25">
      <c r="A54" s="21">
        <f ca="1">Exceedance!U54</f>
        <v>44348</v>
      </c>
      <c r="B54" s="254">
        <v>18.668275353555568</v>
      </c>
      <c r="C54" s="254">
        <v>18.668275353555568</v>
      </c>
      <c r="D54" s="254">
        <v>18.668275353555568</v>
      </c>
      <c r="E54">
        <v>22.449918298056481</v>
      </c>
      <c r="F54">
        <v>22.449918298056481</v>
      </c>
      <c r="G54">
        <v>22.449918298056481</v>
      </c>
      <c r="H54">
        <v>14.022110886640133</v>
      </c>
      <c r="I54">
        <v>14.022110886640133</v>
      </c>
      <c r="J54">
        <v>14.022110886640133</v>
      </c>
      <c r="K54">
        <v>14.022110886640133</v>
      </c>
      <c r="L54">
        <v>14.022110886640137</v>
      </c>
      <c r="M54">
        <v>22.449918298056481</v>
      </c>
      <c r="N54">
        <v>14.022110886640133</v>
      </c>
      <c r="O54">
        <v>22.449918298056481</v>
      </c>
      <c r="P54">
        <v>22.449918298056481</v>
      </c>
      <c r="Q54">
        <v>22.449918298056481</v>
      </c>
      <c r="R54">
        <v>14.022110886640133</v>
      </c>
      <c r="S54">
        <v>22.449918298056481</v>
      </c>
      <c r="T54">
        <v>14.022110886640133</v>
      </c>
      <c r="U54">
        <v>14.022110886640133</v>
      </c>
      <c r="V54">
        <v>15.585425593820219</v>
      </c>
      <c r="W54">
        <v>14.022110886640133</v>
      </c>
      <c r="X54">
        <v>14.022110886640133</v>
      </c>
      <c r="Y54">
        <v>22.449918298056481</v>
      </c>
      <c r="Z54">
        <v>14.022110886640133</v>
      </c>
      <c r="AA54">
        <v>14.022110886640133</v>
      </c>
      <c r="AB54">
        <v>22.449918298056481</v>
      </c>
      <c r="AC54">
        <v>20.214100776810806</v>
      </c>
      <c r="AD54">
        <v>14.022110886640133</v>
      </c>
      <c r="AE54">
        <v>22.449918298056481</v>
      </c>
      <c r="AF54">
        <v>16.585989351153746</v>
      </c>
      <c r="AG54">
        <v>14.022110886640133</v>
      </c>
      <c r="AH54">
        <v>14.031161025566975</v>
      </c>
      <c r="AI54">
        <v>22.449918298056481</v>
      </c>
      <c r="AJ54">
        <v>14.022110886640133</v>
      </c>
      <c r="AK54">
        <v>14.022110886640133</v>
      </c>
      <c r="AL54">
        <v>22.449918298056481</v>
      </c>
      <c r="AM54">
        <v>22.449918298056481</v>
      </c>
    </row>
    <row r="55" spans="1:39" x14ac:dyDescent="0.25">
      <c r="A55" s="21">
        <f ca="1">Exceedance!U55</f>
        <v>44378</v>
      </c>
      <c r="B55" s="254">
        <v>23.198248907991697</v>
      </c>
      <c r="C55" s="254">
        <v>23.198248907991697</v>
      </c>
      <c r="D55" s="254">
        <v>23.198248907991697</v>
      </c>
      <c r="E55">
        <v>23.198248907991697</v>
      </c>
      <c r="F55">
        <v>23.198248907991697</v>
      </c>
      <c r="G55">
        <v>20.707627529255205</v>
      </c>
      <c r="H55">
        <v>18.583845865884236</v>
      </c>
      <c r="I55">
        <v>18.583845865884236</v>
      </c>
      <c r="J55">
        <v>18.583845865884239</v>
      </c>
      <c r="K55">
        <v>22.333045596527864</v>
      </c>
      <c r="L55">
        <v>18.583845865884236</v>
      </c>
      <c r="M55">
        <v>23.198248907991697</v>
      </c>
      <c r="N55">
        <v>18.583845865884239</v>
      </c>
      <c r="O55">
        <v>23.198248907991697</v>
      </c>
      <c r="P55">
        <v>21.259090567595472</v>
      </c>
      <c r="Q55">
        <v>23.198248907991697</v>
      </c>
      <c r="R55">
        <v>18.583845865884236</v>
      </c>
      <c r="S55">
        <v>23.198248907991697</v>
      </c>
      <c r="T55">
        <v>18.860202484895634</v>
      </c>
      <c r="U55">
        <v>18.583845865884239</v>
      </c>
      <c r="V55">
        <v>20.219400492536938</v>
      </c>
      <c r="W55">
        <v>18.583845865884239</v>
      </c>
      <c r="X55">
        <v>18.583845865884236</v>
      </c>
      <c r="Y55">
        <v>21.558528807889811</v>
      </c>
      <c r="Z55">
        <v>18.583845865884236</v>
      </c>
      <c r="AA55">
        <v>18.583845865884236</v>
      </c>
      <c r="AB55">
        <v>23.198248907991697</v>
      </c>
      <c r="AC55">
        <v>23.198248907991697</v>
      </c>
      <c r="AD55">
        <v>18.583845865884236</v>
      </c>
      <c r="AE55">
        <v>23.198248907991697</v>
      </c>
      <c r="AF55">
        <v>19.075727048749666</v>
      </c>
      <c r="AG55">
        <v>18.583845865884236</v>
      </c>
      <c r="AH55">
        <v>18.583845865884236</v>
      </c>
      <c r="AI55">
        <v>21.541009769635831</v>
      </c>
      <c r="AJ55">
        <v>18.583845865884236</v>
      </c>
      <c r="AK55">
        <v>18.583845865884236</v>
      </c>
      <c r="AL55">
        <v>23.198248907991697</v>
      </c>
      <c r="AM55">
        <v>23.198248907991697</v>
      </c>
    </row>
    <row r="56" spans="1:39" x14ac:dyDescent="0.25">
      <c r="A56" s="21">
        <f ca="1">Exceedance!U56</f>
        <v>44409</v>
      </c>
      <c r="B56" s="254">
        <v>22.210204835043132</v>
      </c>
      <c r="C56" s="254">
        <v>22.210204835043132</v>
      </c>
      <c r="D56" s="254">
        <v>22.210204835043132</v>
      </c>
      <c r="E56">
        <v>22.210204835043132</v>
      </c>
      <c r="F56">
        <v>22.210204835043132</v>
      </c>
      <c r="G56">
        <v>22.210204835043132</v>
      </c>
      <c r="H56">
        <v>18.055031465049876</v>
      </c>
      <c r="I56">
        <v>18.055031465049876</v>
      </c>
      <c r="J56">
        <v>18.055031465049876</v>
      </c>
      <c r="K56">
        <v>22.210204835043132</v>
      </c>
      <c r="L56">
        <v>18.055031465049879</v>
      </c>
      <c r="M56">
        <v>22.210204835043132</v>
      </c>
      <c r="N56">
        <v>18.055031465049879</v>
      </c>
      <c r="O56">
        <v>22.210204835043132</v>
      </c>
      <c r="P56">
        <v>22.210204835043132</v>
      </c>
      <c r="Q56">
        <v>22.210204835043132</v>
      </c>
      <c r="R56">
        <v>22.210204835043132</v>
      </c>
      <c r="S56">
        <v>22.210204835043132</v>
      </c>
      <c r="T56">
        <v>18.055031465049879</v>
      </c>
      <c r="U56">
        <v>18.055031465049879</v>
      </c>
      <c r="V56">
        <v>18.055031465049879</v>
      </c>
      <c r="W56">
        <v>18.055031465049879</v>
      </c>
      <c r="X56">
        <v>18.055031465049879</v>
      </c>
      <c r="Y56">
        <v>22.210204835043132</v>
      </c>
      <c r="Z56">
        <v>18.055031465049883</v>
      </c>
      <c r="AA56">
        <v>18.055031465049883</v>
      </c>
      <c r="AB56">
        <v>22.210204835043132</v>
      </c>
      <c r="AC56">
        <v>22.210204835043132</v>
      </c>
      <c r="AD56">
        <v>18.055031465049883</v>
      </c>
      <c r="AE56">
        <v>22.210204835043132</v>
      </c>
      <c r="AF56">
        <v>18.055031465049879</v>
      </c>
      <c r="AG56">
        <v>18.055031465049883</v>
      </c>
      <c r="AH56">
        <v>18.055031465049879</v>
      </c>
      <c r="AI56">
        <v>22.210204835043132</v>
      </c>
      <c r="AJ56">
        <v>18.055031465049883</v>
      </c>
      <c r="AK56">
        <v>22.210204835043132</v>
      </c>
      <c r="AL56">
        <v>22.210204835043132</v>
      </c>
      <c r="AM56">
        <v>22.210204835043132</v>
      </c>
    </row>
    <row r="57" spans="1:39" x14ac:dyDescent="0.25">
      <c r="A57" s="21">
        <f ca="1">Exceedance!U57</f>
        <v>44440</v>
      </c>
      <c r="B57" s="254">
        <v>22.210204835043132</v>
      </c>
      <c r="C57" s="254">
        <v>22.210204835043132</v>
      </c>
      <c r="D57" s="254">
        <v>22.210204835043132</v>
      </c>
      <c r="E57">
        <v>22.210204835043132</v>
      </c>
      <c r="F57">
        <v>22.210204835043132</v>
      </c>
      <c r="G57">
        <v>22.210204835043132</v>
      </c>
      <c r="H57">
        <v>14.748519915743248</v>
      </c>
      <c r="I57">
        <v>14.748519915743243</v>
      </c>
      <c r="J57">
        <v>14.748519915743243</v>
      </c>
      <c r="K57">
        <v>22.210204835043132</v>
      </c>
      <c r="L57">
        <v>14.748519915743243</v>
      </c>
      <c r="M57">
        <v>22.210204835043132</v>
      </c>
      <c r="N57">
        <v>19.697611261762678</v>
      </c>
      <c r="O57">
        <v>22.210204835043132</v>
      </c>
      <c r="P57">
        <v>22.210204835043132</v>
      </c>
      <c r="Q57">
        <v>22.210204835043132</v>
      </c>
      <c r="R57">
        <v>22.210204835043132</v>
      </c>
      <c r="S57">
        <v>22.210204835043132</v>
      </c>
      <c r="T57">
        <v>14.748519915743248</v>
      </c>
      <c r="U57">
        <v>14.748519915743243</v>
      </c>
      <c r="V57">
        <v>14.748519915743248</v>
      </c>
      <c r="W57">
        <v>14.748519915743243</v>
      </c>
      <c r="X57">
        <v>14.748519915743248</v>
      </c>
      <c r="Y57">
        <v>22.210204835043132</v>
      </c>
      <c r="Z57">
        <v>17.238538660416417</v>
      </c>
      <c r="AA57">
        <v>22.210204835043132</v>
      </c>
      <c r="AB57">
        <v>22.210204835043132</v>
      </c>
      <c r="AC57">
        <v>22.210204835043132</v>
      </c>
      <c r="AD57">
        <v>20.148908158365444</v>
      </c>
      <c r="AE57">
        <v>22.210204835043132</v>
      </c>
      <c r="AF57">
        <v>14.748519915743248</v>
      </c>
      <c r="AG57">
        <v>14.748519915743248</v>
      </c>
      <c r="AH57">
        <v>16.921027804634747</v>
      </c>
      <c r="AI57">
        <v>22.210204835043132</v>
      </c>
      <c r="AJ57">
        <v>14.748519915743243</v>
      </c>
      <c r="AK57">
        <v>22.210204835043132</v>
      </c>
      <c r="AL57">
        <v>22.210204835043132</v>
      </c>
      <c r="AM57">
        <v>22.210204835043132</v>
      </c>
    </row>
    <row r="58" spans="1:39" x14ac:dyDescent="0.25">
      <c r="A58" s="21">
        <f ca="1">Exceedance!U58</f>
        <v>44470</v>
      </c>
      <c r="B58" s="254">
        <v>17.346608187601102</v>
      </c>
      <c r="C58" s="254">
        <v>19.257604120895831</v>
      </c>
      <c r="D58" s="254">
        <v>18.354568238825863</v>
      </c>
      <c r="E58">
        <v>22.210204835043132</v>
      </c>
      <c r="F58">
        <v>22.210204835043132</v>
      </c>
      <c r="G58">
        <v>17.223155545318072</v>
      </c>
      <c r="H58">
        <v>8.8619058462391216</v>
      </c>
      <c r="I58">
        <v>8.8619058462391216</v>
      </c>
      <c r="J58">
        <v>8.8619058462391216</v>
      </c>
      <c r="K58">
        <v>12.820998313756968</v>
      </c>
      <c r="L58">
        <v>8.8619058462391198</v>
      </c>
      <c r="M58">
        <v>22.210204835043132</v>
      </c>
      <c r="N58">
        <v>9.3944532463015022</v>
      </c>
      <c r="O58">
        <v>22.210204835043132</v>
      </c>
      <c r="P58">
        <v>19.840097312079578</v>
      </c>
      <c r="Q58">
        <v>22.210204835043132</v>
      </c>
      <c r="R58">
        <v>12.215342744224946</v>
      </c>
      <c r="S58">
        <v>22.210204835043132</v>
      </c>
      <c r="T58">
        <v>8.8619058462391198</v>
      </c>
      <c r="U58">
        <v>8.8619058462391216</v>
      </c>
      <c r="V58">
        <v>8.8619058462391198</v>
      </c>
      <c r="W58">
        <v>8.8619058462391216</v>
      </c>
      <c r="X58">
        <v>8.8619058462391216</v>
      </c>
      <c r="Y58">
        <v>15.322124340395057</v>
      </c>
      <c r="Z58">
        <v>15.004972180019301</v>
      </c>
      <c r="AA58">
        <v>13.895240397803454</v>
      </c>
      <c r="AB58">
        <v>22.210204835043132</v>
      </c>
      <c r="AC58">
        <v>16.446437014392782</v>
      </c>
      <c r="AD58">
        <v>8.8619058462391234</v>
      </c>
      <c r="AE58">
        <v>20.326203866390554</v>
      </c>
      <c r="AF58">
        <v>8.8619058462391198</v>
      </c>
      <c r="AG58">
        <v>8.8619058462391216</v>
      </c>
      <c r="AH58">
        <v>14.589919688040007</v>
      </c>
      <c r="AI58">
        <v>13.03111532104349</v>
      </c>
      <c r="AJ58">
        <v>8.8619058462391216</v>
      </c>
      <c r="AK58">
        <v>21.488169301282809</v>
      </c>
      <c r="AL58">
        <v>21.403533552474784</v>
      </c>
      <c r="AM58">
        <v>22.210204835043132</v>
      </c>
    </row>
    <row r="59" spans="1:39" x14ac:dyDescent="0.25">
      <c r="A59" s="21">
        <f ca="1">Exceedance!U59</f>
        <v>44501</v>
      </c>
      <c r="B59" s="254">
        <v>8.7151269720704398</v>
      </c>
      <c r="C59" s="254">
        <v>9.1933059724808341</v>
      </c>
      <c r="D59" s="254">
        <v>8.9886178392116367</v>
      </c>
      <c r="E59">
        <v>21.394446222053304</v>
      </c>
      <c r="F59">
        <v>20.320984477173251</v>
      </c>
      <c r="G59">
        <v>9.3238591600061831</v>
      </c>
      <c r="H59">
        <v>3.7017008058405225</v>
      </c>
      <c r="I59">
        <v>3.7017008058405225</v>
      </c>
      <c r="J59">
        <v>3.7017008058405225</v>
      </c>
      <c r="K59">
        <v>7.9944183347890601</v>
      </c>
      <c r="L59">
        <v>4.4716300617204103</v>
      </c>
      <c r="M59">
        <v>11.753672824845014</v>
      </c>
      <c r="N59">
        <v>8.9810495385495184</v>
      </c>
      <c r="O59">
        <v>22.210204835043132</v>
      </c>
      <c r="P59">
        <v>10.388409459849591</v>
      </c>
      <c r="Q59">
        <v>20.66653806167751</v>
      </c>
      <c r="R59">
        <v>9.6795692941780072</v>
      </c>
      <c r="S59">
        <v>9.7716940081846975</v>
      </c>
      <c r="T59">
        <v>3.7017008058405225</v>
      </c>
      <c r="U59">
        <v>3.7017008058405225</v>
      </c>
      <c r="V59">
        <v>3.7017008058405225</v>
      </c>
      <c r="W59">
        <v>3.7017008058405221</v>
      </c>
      <c r="X59">
        <v>3.7017008058405225</v>
      </c>
      <c r="Y59">
        <v>9.3364999281110315</v>
      </c>
      <c r="Z59">
        <v>10.346439792239307</v>
      </c>
      <c r="AA59">
        <v>9.2051744441191126</v>
      </c>
      <c r="AB59">
        <v>12.448855565275945</v>
      </c>
      <c r="AC59">
        <v>9.7186148456087587</v>
      </c>
      <c r="AD59">
        <v>8.2384084003569527</v>
      </c>
      <c r="AE59">
        <v>9.5634646807004522</v>
      </c>
      <c r="AF59">
        <v>3.7017008058405234</v>
      </c>
      <c r="AG59">
        <v>3.7017008058405234</v>
      </c>
      <c r="AH59">
        <v>9.8199268712838474</v>
      </c>
      <c r="AI59">
        <v>8.4263274966731245</v>
      </c>
      <c r="AJ59">
        <v>3.7017008058405225</v>
      </c>
      <c r="AK59">
        <v>8.9867257640119398</v>
      </c>
      <c r="AL59">
        <v>8.9020984013398898</v>
      </c>
      <c r="AM59">
        <v>22.210204835043132</v>
      </c>
    </row>
    <row r="60" spans="1:39" x14ac:dyDescent="0.25">
      <c r="A60" s="21">
        <f ca="1">Exceedance!U60</f>
        <v>44531</v>
      </c>
      <c r="B60" s="254">
        <v>12.332637134039334</v>
      </c>
      <c r="C60" s="254">
        <v>12.33263713404137</v>
      </c>
      <c r="D60" s="254">
        <v>12.332637134039334</v>
      </c>
      <c r="E60">
        <v>14.552213328741958</v>
      </c>
      <c r="F60">
        <v>14.592462928057586</v>
      </c>
      <c r="G60">
        <v>12.896647544957073</v>
      </c>
      <c r="H60">
        <v>6.9931891423159138</v>
      </c>
      <c r="I60">
        <v>3.7017008058405203</v>
      </c>
      <c r="J60">
        <v>8.5206269648898942</v>
      </c>
      <c r="K60">
        <v>11.884829423076757</v>
      </c>
      <c r="L60">
        <v>11.544943917750404</v>
      </c>
      <c r="M60">
        <v>13.534792901617148</v>
      </c>
      <c r="N60">
        <v>12.251105894403054</v>
      </c>
      <c r="O60">
        <v>21.914377867572785</v>
      </c>
      <c r="P60">
        <v>13.648145405673967</v>
      </c>
      <c r="Q60">
        <v>14.538968802473757</v>
      </c>
      <c r="R60">
        <v>13.335953000727738</v>
      </c>
      <c r="S60">
        <v>12.816836373663193</v>
      </c>
      <c r="T60">
        <v>4.0996418750058448</v>
      </c>
      <c r="U60">
        <v>10.385337493238353</v>
      </c>
      <c r="V60">
        <v>3.7017008058405203</v>
      </c>
      <c r="W60">
        <v>3.7017008058405203</v>
      </c>
      <c r="X60">
        <v>3.7017008058405207</v>
      </c>
      <c r="Y60">
        <v>12.610526258591651</v>
      </c>
      <c r="Z60">
        <v>12.629348923862324</v>
      </c>
      <c r="AA60">
        <v>12.249999933100344</v>
      </c>
      <c r="AB60">
        <v>14.049609357814209</v>
      </c>
      <c r="AC60">
        <v>12.873598629109953</v>
      </c>
      <c r="AD60">
        <v>12.166748625115344</v>
      </c>
      <c r="AE60">
        <v>13.122492518891903</v>
      </c>
      <c r="AF60">
        <v>3.7017008058405207</v>
      </c>
      <c r="AG60">
        <v>3.7017008058405203</v>
      </c>
      <c r="AH60">
        <v>12.701247780760598</v>
      </c>
      <c r="AI60">
        <v>12.540077376665446</v>
      </c>
      <c r="AJ60">
        <v>3.7017008058405203</v>
      </c>
      <c r="AK60">
        <v>12.47402675214629</v>
      </c>
      <c r="AL60">
        <v>13.00483984396875</v>
      </c>
      <c r="AM60">
        <v>22.210204835043132</v>
      </c>
    </row>
    <row r="61" spans="1:39" x14ac:dyDescent="0.25">
      <c r="A61" s="21">
        <f ca="1">Exceedance!U61</f>
        <v>44562</v>
      </c>
      <c r="B61" s="254">
        <v>9.3663432786465588</v>
      </c>
      <c r="C61" s="254">
        <v>9.3663432786465588</v>
      </c>
      <c r="D61" s="254">
        <v>9.3663432786465588</v>
      </c>
      <c r="E61">
        <v>10.68502159359598</v>
      </c>
      <c r="F61">
        <v>10.472421145931509</v>
      </c>
      <c r="G61">
        <v>9.3819959006024369</v>
      </c>
      <c r="H61">
        <v>8.2140694931286102</v>
      </c>
      <c r="I61">
        <v>5.1217101799262199</v>
      </c>
      <c r="J61">
        <v>8.4144574555285878</v>
      </c>
      <c r="K61">
        <v>8.5035569958917083</v>
      </c>
      <c r="L61">
        <v>8.4132534076847136</v>
      </c>
      <c r="M61">
        <v>9.9588087375770442</v>
      </c>
      <c r="N61">
        <v>8.792012457650058</v>
      </c>
      <c r="O61">
        <v>11.267780749487859</v>
      </c>
      <c r="P61">
        <v>9.9591527512464051</v>
      </c>
      <c r="Q61">
        <v>10.895901972911656</v>
      </c>
      <c r="R61">
        <v>9.8446942858916184</v>
      </c>
      <c r="S61">
        <v>9.8976723909730566</v>
      </c>
      <c r="T61">
        <v>8.4204776947455944</v>
      </c>
      <c r="U61">
        <v>8.273239844255551</v>
      </c>
      <c r="V61">
        <v>3.7017008058405203</v>
      </c>
      <c r="W61">
        <v>3.7017008058405203</v>
      </c>
      <c r="X61">
        <v>9.1372893427977129</v>
      </c>
      <c r="Y61">
        <v>9.0720395845090884</v>
      </c>
      <c r="Z61">
        <v>9.1829839928776842</v>
      </c>
      <c r="AA61">
        <v>8.7799719792224575</v>
      </c>
      <c r="AB61">
        <v>10.496330095952025</v>
      </c>
      <c r="AC61">
        <v>9.2898741575065511</v>
      </c>
      <c r="AD61">
        <v>8.8107612026301751</v>
      </c>
      <c r="AE61">
        <v>9.7004544718876957</v>
      </c>
      <c r="AF61">
        <v>3.7017008058405199</v>
      </c>
      <c r="AG61">
        <v>3.7017008058405203</v>
      </c>
      <c r="AH61">
        <v>9.0991185778464363</v>
      </c>
      <c r="AI61">
        <v>9.1431523275245148</v>
      </c>
      <c r="AJ61">
        <v>3.7017008058405203</v>
      </c>
      <c r="AK61">
        <v>9.0281778416656913</v>
      </c>
      <c r="AL61">
        <v>9.8303196320710882</v>
      </c>
      <c r="AM61">
        <v>16.148490573542947</v>
      </c>
    </row>
    <row r="62" spans="1:39" x14ac:dyDescent="0.25">
      <c r="A62" s="21">
        <f ca="1">Exceedance!U62</f>
        <v>44593</v>
      </c>
      <c r="B62" s="254">
        <v>7.6196718274527155</v>
      </c>
      <c r="C62" s="254">
        <v>7.6196718274527155</v>
      </c>
      <c r="D62" s="254">
        <v>7.6196718274527155</v>
      </c>
      <c r="E62">
        <v>11.313788695582353</v>
      </c>
      <c r="F62">
        <v>8.5670115525775294</v>
      </c>
      <c r="G62">
        <v>7.1089835352878143</v>
      </c>
      <c r="H62">
        <v>6.200835524802355</v>
      </c>
      <c r="I62">
        <v>6.2233684201488462</v>
      </c>
      <c r="J62">
        <v>6.4984073487987448</v>
      </c>
      <c r="K62">
        <v>6.5792505610983412</v>
      </c>
      <c r="L62">
        <v>6.8953991232401703</v>
      </c>
      <c r="M62">
        <v>7.5898407247604878</v>
      </c>
      <c r="N62">
        <v>7.3820064585498715</v>
      </c>
      <c r="O62">
        <v>9.5383341480174106</v>
      </c>
      <c r="P62">
        <v>7.5167378200214898</v>
      </c>
      <c r="Q62">
        <v>8.676579906270641</v>
      </c>
      <c r="R62">
        <v>8.1715178297310427</v>
      </c>
      <c r="S62">
        <v>8.4382523536967646</v>
      </c>
      <c r="T62">
        <v>6.9392608660835684</v>
      </c>
      <c r="U62">
        <v>6.1659181373623158</v>
      </c>
      <c r="V62">
        <v>3.7017008058405225</v>
      </c>
      <c r="W62">
        <v>3.7017008058405225</v>
      </c>
      <c r="X62">
        <v>7.1066235162272697</v>
      </c>
      <c r="Y62">
        <v>6.7627818537018962</v>
      </c>
      <c r="Z62">
        <v>7.5053353590173835</v>
      </c>
      <c r="AA62">
        <v>6.5386569481158183</v>
      </c>
      <c r="AB62">
        <v>8.4565831647129741</v>
      </c>
      <c r="AC62">
        <v>7.0325385803973095</v>
      </c>
      <c r="AD62">
        <v>6.4830987405122249</v>
      </c>
      <c r="AE62">
        <v>7.45894352356901</v>
      </c>
      <c r="AF62">
        <v>3.7017008058405225</v>
      </c>
      <c r="AG62">
        <v>3.7017008058405225</v>
      </c>
      <c r="AH62">
        <v>7.8635035987363553</v>
      </c>
      <c r="AI62">
        <v>7.104953457797583</v>
      </c>
      <c r="AJ62">
        <v>3.7017008058405225</v>
      </c>
      <c r="AK62">
        <v>7.0057794344817719</v>
      </c>
      <c r="AL62">
        <v>7.1851086427604161</v>
      </c>
      <c r="AM62">
        <v>9.4643712091013601</v>
      </c>
    </row>
    <row r="63" spans="1:39" x14ac:dyDescent="0.25">
      <c r="A63" s="21">
        <f ca="1">Exceedance!U63</f>
        <v>44621</v>
      </c>
      <c r="B63" s="254">
        <v>8.9408972330439802</v>
      </c>
      <c r="C63" s="254">
        <v>8.9408972330439802</v>
      </c>
      <c r="D63" s="254">
        <v>8.9408972330439802</v>
      </c>
      <c r="E63">
        <v>16.405649844486351</v>
      </c>
      <c r="F63">
        <v>8.0767348956116916</v>
      </c>
      <c r="G63">
        <v>7.2290852143086841</v>
      </c>
      <c r="H63">
        <v>9.6578905653646228</v>
      </c>
      <c r="I63">
        <v>6.8333663330844505</v>
      </c>
      <c r="J63">
        <v>7.0520421047980646</v>
      </c>
      <c r="K63">
        <v>7.4952486329330634</v>
      </c>
      <c r="L63">
        <v>8.727333589745859</v>
      </c>
      <c r="M63">
        <v>9.8518454295092273</v>
      </c>
      <c r="N63">
        <v>11.578917979906141</v>
      </c>
      <c r="O63">
        <v>9.649049371421512</v>
      </c>
      <c r="P63">
        <v>10.563093690911003</v>
      </c>
      <c r="Q63">
        <v>10.226648322276935</v>
      </c>
      <c r="R63">
        <v>8.6381171273822872</v>
      </c>
      <c r="S63">
        <v>7.4552742019128759</v>
      </c>
      <c r="T63">
        <v>7.214877492404673</v>
      </c>
      <c r="U63">
        <v>5.1129539726151521</v>
      </c>
      <c r="V63">
        <v>4.5617349792390423</v>
      </c>
      <c r="W63">
        <v>4.5617349792390423</v>
      </c>
      <c r="X63">
        <v>6.0185699572053171</v>
      </c>
      <c r="Y63">
        <v>6.5351064817493407</v>
      </c>
      <c r="Z63">
        <v>14.320534917870559</v>
      </c>
      <c r="AA63">
        <v>5.008545823964397</v>
      </c>
      <c r="AB63">
        <v>11.727923975363918</v>
      </c>
      <c r="AC63">
        <v>6.2123528145152411</v>
      </c>
      <c r="AD63">
        <v>7.9718365701245792</v>
      </c>
      <c r="AE63">
        <v>9.9452451407404663</v>
      </c>
      <c r="AF63">
        <v>4.5617349792390423</v>
      </c>
      <c r="AG63">
        <v>4.5617349792390423</v>
      </c>
      <c r="AH63">
        <v>10.265865880583974</v>
      </c>
      <c r="AI63">
        <v>6.268943063124957</v>
      </c>
      <c r="AJ63">
        <v>4.5617349792390423</v>
      </c>
      <c r="AK63">
        <v>7.9697466444407423</v>
      </c>
      <c r="AL63">
        <v>5.7324537457580576</v>
      </c>
      <c r="AM63">
        <v>10.645484964722717</v>
      </c>
    </row>
    <row r="64" spans="1:39" x14ac:dyDescent="0.25">
      <c r="A64" s="21" t="str">
        <f ca="1">Exceedance!U64</f>
        <v/>
      </c>
      <c r="B64" s="254">
        <v>8.8619058462403295</v>
      </c>
      <c r="C64" s="254">
        <v>8.8619058462403295</v>
      </c>
      <c r="D64" s="254">
        <v>8.8619058462403295</v>
      </c>
      <c r="E64">
        <v>17.663692679632778</v>
      </c>
      <c r="F64">
        <v>13.084010706277942</v>
      </c>
      <c r="G64">
        <v>8.8619058462403295</v>
      </c>
      <c r="H64">
        <v>14.413671686048676</v>
      </c>
      <c r="I64">
        <v>8.8619058462403295</v>
      </c>
      <c r="J64">
        <v>8.8619058462403295</v>
      </c>
      <c r="K64">
        <v>10.790944591452204</v>
      </c>
      <c r="L64">
        <v>11.645130532473052</v>
      </c>
      <c r="M64">
        <v>10.18259941889581</v>
      </c>
      <c r="N64">
        <v>9.0797663624174021</v>
      </c>
      <c r="O64">
        <v>10.642201681158848</v>
      </c>
      <c r="P64">
        <v>12.075706641383825</v>
      </c>
      <c r="Q64">
        <v>8.8619058462403295</v>
      </c>
      <c r="R64">
        <v>8.8619058462403295</v>
      </c>
      <c r="S64">
        <v>9.8430579272355914</v>
      </c>
      <c r="T64">
        <v>8.8619058462403295</v>
      </c>
      <c r="U64">
        <v>8.8619058462403295</v>
      </c>
      <c r="V64">
        <v>8.8619058462403295</v>
      </c>
      <c r="W64">
        <v>8.8619058462403295</v>
      </c>
      <c r="X64">
        <v>8.8619058462403295</v>
      </c>
      <c r="Y64">
        <v>10.403676349153978</v>
      </c>
      <c r="Z64">
        <v>11.045041687979388</v>
      </c>
      <c r="AA64">
        <v>8.9621602430651759</v>
      </c>
      <c r="AB64">
        <v>9.6051724748750704</v>
      </c>
      <c r="AC64">
        <v>8.8619058462403295</v>
      </c>
      <c r="AD64">
        <v>8.8619058462403295</v>
      </c>
      <c r="AE64">
        <v>11.325584835344374</v>
      </c>
      <c r="AF64">
        <v>8.8619058462403295</v>
      </c>
      <c r="AG64">
        <v>8.8619058462403295</v>
      </c>
      <c r="AH64">
        <v>8.8619058462403295</v>
      </c>
      <c r="AI64">
        <v>8.8619058462403295</v>
      </c>
      <c r="AJ64">
        <v>8.8619058462403295</v>
      </c>
      <c r="AK64">
        <v>8.8619058462403295</v>
      </c>
      <c r="AL64">
        <v>9.2576215183230222</v>
      </c>
      <c r="AM64">
        <v>9.2576215183230222</v>
      </c>
    </row>
    <row r="65" spans="1:39" x14ac:dyDescent="0.25">
      <c r="A65" s="21" t="str">
        <f ca="1">Exceedance!U65</f>
        <v/>
      </c>
      <c r="B65" s="254">
        <v>23.198248907991697</v>
      </c>
      <c r="C65" s="254">
        <v>23.198248907991697</v>
      </c>
      <c r="D65" s="254">
        <v>23.198248907991697</v>
      </c>
      <c r="E65">
        <v>23.198248907991697</v>
      </c>
      <c r="F65">
        <v>23.198248907991697</v>
      </c>
      <c r="G65">
        <v>19.115844935764152</v>
      </c>
      <c r="H65">
        <v>23.198248907991697</v>
      </c>
      <c r="I65">
        <v>15.871697157837819</v>
      </c>
      <c r="J65">
        <v>23.198248907991697</v>
      </c>
      <c r="K65">
        <v>23.198248907991697</v>
      </c>
      <c r="L65">
        <v>23.198248907991697</v>
      </c>
      <c r="M65">
        <v>23.198248907991697</v>
      </c>
      <c r="N65">
        <v>23.198248907991697</v>
      </c>
      <c r="O65">
        <v>23.198248907991697</v>
      </c>
      <c r="P65">
        <v>23.198248907991697</v>
      </c>
      <c r="Q65">
        <v>23.198248907991697</v>
      </c>
      <c r="R65">
        <v>23.198248907991697</v>
      </c>
      <c r="S65">
        <v>23.198248907991697</v>
      </c>
      <c r="T65">
        <v>23.198248907991697</v>
      </c>
      <c r="U65">
        <v>13.911578439251439</v>
      </c>
      <c r="V65">
        <v>18.740242294134855</v>
      </c>
      <c r="W65">
        <v>19.034355341617861</v>
      </c>
      <c r="X65">
        <v>23.198248907991697</v>
      </c>
      <c r="Y65">
        <v>23.198248907991697</v>
      </c>
      <c r="Z65">
        <v>23.198248907991697</v>
      </c>
      <c r="AA65">
        <v>23.198248907991697</v>
      </c>
      <c r="AB65">
        <v>23.198248907991697</v>
      </c>
      <c r="AC65">
        <v>19.562374855549486</v>
      </c>
      <c r="AD65">
        <v>23.198248907991697</v>
      </c>
      <c r="AE65">
        <v>15.421212958449509</v>
      </c>
      <c r="AF65">
        <v>14.383121829420679</v>
      </c>
      <c r="AG65">
        <v>23.198248907991697</v>
      </c>
      <c r="AH65">
        <v>23.198248907991697</v>
      </c>
      <c r="AI65">
        <v>14.358142233756078</v>
      </c>
      <c r="AJ65">
        <v>23.198248907991697</v>
      </c>
      <c r="AK65">
        <v>23.198248907991697</v>
      </c>
      <c r="AL65">
        <v>23.198248907991697</v>
      </c>
      <c r="AM65">
        <v>23.198248907991697</v>
      </c>
    </row>
    <row r="66" spans="1:39" x14ac:dyDescent="0.25">
      <c r="A66" s="21" t="str">
        <f ca="1">Exceedance!U66</f>
        <v/>
      </c>
      <c r="B66" s="254">
        <v>18.668275353555568</v>
      </c>
      <c r="C66" s="254">
        <v>18.668275353555568</v>
      </c>
      <c r="D66" s="254">
        <v>18.668275353555568</v>
      </c>
      <c r="E66">
        <v>22.449918298056481</v>
      </c>
      <c r="F66">
        <v>22.449918298056481</v>
      </c>
      <c r="G66">
        <v>14.022110886640133</v>
      </c>
      <c r="H66">
        <v>14.022110886640133</v>
      </c>
      <c r="I66">
        <v>14.022110886640133</v>
      </c>
      <c r="J66">
        <v>14.022110886640133</v>
      </c>
      <c r="K66">
        <v>14.022110886640137</v>
      </c>
      <c r="L66">
        <v>22.449918298056481</v>
      </c>
      <c r="M66">
        <v>14.022110886640133</v>
      </c>
      <c r="N66">
        <v>22.449918298056481</v>
      </c>
      <c r="O66">
        <v>22.449918298056481</v>
      </c>
      <c r="P66">
        <v>22.449918298056481</v>
      </c>
      <c r="Q66">
        <v>14.022110886640133</v>
      </c>
      <c r="R66">
        <v>22.449918298056481</v>
      </c>
      <c r="S66">
        <v>14.022110886640133</v>
      </c>
      <c r="T66">
        <v>14.022110886640133</v>
      </c>
      <c r="U66">
        <v>15.585425593820219</v>
      </c>
      <c r="V66">
        <v>14.022110886640133</v>
      </c>
      <c r="W66">
        <v>14.022110886640133</v>
      </c>
      <c r="X66">
        <v>22.449918298056481</v>
      </c>
      <c r="Y66">
        <v>14.022110886640133</v>
      </c>
      <c r="Z66">
        <v>14.022110886640133</v>
      </c>
      <c r="AA66">
        <v>22.449918298056481</v>
      </c>
      <c r="AB66">
        <v>20.214100776810803</v>
      </c>
      <c r="AC66">
        <v>14.022110886640133</v>
      </c>
      <c r="AD66">
        <v>22.449918298056481</v>
      </c>
      <c r="AE66">
        <v>16.585989351153746</v>
      </c>
      <c r="AF66">
        <v>14.022110886640133</v>
      </c>
      <c r="AG66">
        <v>14.031161025566975</v>
      </c>
      <c r="AH66">
        <v>22.449918298056481</v>
      </c>
      <c r="AI66">
        <v>14.022110886640133</v>
      </c>
      <c r="AJ66">
        <v>14.022110886640133</v>
      </c>
      <c r="AK66">
        <v>22.449918298056481</v>
      </c>
      <c r="AL66">
        <v>22.449918298056481</v>
      </c>
      <c r="AM66">
        <v>22.449918298056481</v>
      </c>
    </row>
    <row r="67" spans="1:39" x14ac:dyDescent="0.25">
      <c r="A67" s="21" t="str">
        <f ca="1">Exceedance!U67</f>
        <v/>
      </c>
      <c r="B67" s="254">
        <v>23.198248907991697</v>
      </c>
      <c r="C67" s="254">
        <v>23.198248907991697</v>
      </c>
      <c r="D67" s="254">
        <v>23.198248907991697</v>
      </c>
      <c r="E67">
        <v>23.198248907991697</v>
      </c>
      <c r="F67">
        <v>20.707627529255202</v>
      </c>
      <c r="G67">
        <v>18.583845865884236</v>
      </c>
      <c r="H67">
        <v>18.583845865884236</v>
      </c>
      <c r="I67">
        <v>18.583845865884239</v>
      </c>
      <c r="J67">
        <v>22.333045596527857</v>
      </c>
      <c r="K67">
        <v>18.583845865884236</v>
      </c>
      <c r="L67">
        <v>23.198248907991697</v>
      </c>
      <c r="M67">
        <v>18.583845865884239</v>
      </c>
      <c r="N67">
        <v>23.198248907991697</v>
      </c>
      <c r="O67">
        <v>21.259090567595472</v>
      </c>
      <c r="P67">
        <v>23.198248907991697</v>
      </c>
      <c r="Q67">
        <v>18.583845865884236</v>
      </c>
      <c r="R67">
        <v>23.198248907991697</v>
      </c>
      <c r="S67">
        <v>18.860202484895634</v>
      </c>
      <c r="T67">
        <v>18.583845865884239</v>
      </c>
      <c r="U67">
        <v>20.219400492536938</v>
      </c>
      <c r="V67">
        <v>18.583845865884239</v>
      </c>
      <c r="W67">
        <v>18.583845865884236</v>
      </c>
      <c r="X67">
        <v>21.558528807889811</v>
      </c>
      <c r="Y67">
        <v>18.583845865884236</v>
      </c>
      <c r="Z67">
        <v>18.583845865884236</v>
      </c>
      <c r="AA67">
        <v>23.198248907991697</v>
      </c>
      <c r="AB67">
        <v>23.198248907991697</v>
      </c>
      <c r="AC67">
        <v>18.583845865884236</v>
      </c>
      <c r="AD67">
        <v>23.198248907991697</v>
      </c>
      <c r="AE67">
        <v>19.075727048749666</v>
      </c>
      <c r="AF67">
        <v>18.583845865884236</v>
      </c>
      <c r="AG67">
        <v>18.583845865884236</v>
      </c>
      <c r="AH67">
        <v>21.541009769635831</v>
      </c>
      <c r="AI67">
        <v>18.583845865884236</v>
      </c>
      <c r="AJ67">
        <v>18.583845865884236</v>
      </c>
      <c r="AK67">
        <v>23.198248907991697</v>
      </c>
      <c r="AL67">
        <v>23.198248907991697</v>
      </c>
      <c r="AM67">
        <v>23.198248907991697</v>
      </c>
    </row>
    <row r="68" spans="1:39" x14ac:dyDescent="0.25">
      <c r="A68" s="21" t="str">
        <f ca="1">Exceedance!U68</f>
        <v/>
      </c>
      <c r="B68" s="254">
        <v>22.210204835043132</v>
      </c>
      <c r="C68" s="254">
        <v>22.210204835043132</v>
      </c>
      <c r="D68" s="254">
        <v>22.210204835043132</v>
      </c>
      <c r="E68">
        <v>22.210204835043132</v>
      </c>
      <c r="F68">
        <v>22.210204835043132</v>
      </c>
      <c r="G68">
        <v>18.055031465049876</v>
      </c>
      <c r="H68">
        <v>18.055031465049876</v>
      </c>
      <c r="I68">
        <v>18.055031465049876</v>
      </c>
      <c r="J68">
        <v>22.210204835043132</v>
      </c>
      <c r="K68">
        <v>18.055031465049879</v>
      </c>
      <c r="L68">
        <v>22.210204835043132</v>
      </c>
      <c r="M68">
        <v>18.055031465049879</v>
      </c>
      <c r="N68">
        <v>22.210204835043132</v>
      </c>
      <c r="O68">
        <v>22.210204835043132</v>
      </c>
      <c r="P68">
        <v>22.210204835043132</v>
      </c>
      <c r="Q68">
        <v>22.210204835043132</v>
      </c>
      <c r="R68">
        <v>22.210204835043132</v>
      </c>
      <c r="S68">
        <v>18.055031465049879</v>
      </c>
      <c r="T68">
        <v>18.055031465049879</v>
      </c>
      <c r="U68">
        <v>18.055031465049879</v>
      </c>
      <c r="V68">
        <v>18.055031465049879</v>
      </c>
      <c r="W68">
        <v>18.055031465049879</v>
      </c>
      <c r="X68">
        <v>22.210204835043132</v>
      </c>
      <c r="Y68">
        <v>18.055031465049883</v>
      </c>
      <c r="Z68">
        <v>18.055031465049883</v>
      </c>
      <c r="AA68">
        <v>22.210204835043132</v>
      </c>
      <c r="AB68">
        <v>22.210204835043132</v>
      </c>
      <c r="AC68">
        <v>18.055031465049883</v>
      </c>
      <c r="AD68">
        <v>22.210204835043132</v>
      </c>
      <c r="AE68">
        <v>18.055031465049879</v>
      </c>
      <c r="AF68">
        <v>18.055031465049883</v>
      </c>
      <c r="AG68">
        <v>18.055031465049879</v>
      </c>
      <c r="AH68">
        <v>22.210204835043132</v>
      </c>
      <c r="AI68">
        <v>18.055031465049883</v>
      </c>
      <c r="AJ68">
        <v>22.210204835043132</v>
      </c>
      <c r="AK68">
        <v>22.210204835043132</v>
      </c>
      <c r="AL68">
        <v>22.210204835043132</v>
      </c>
      <c r="AM68">
        <v>22.210204835043132</v>
      </c>
    </row>
    <row r="69" spans="1:39" x14ac:dyDescent="0.25">
      <c r="A69" s="21" t="str">
        <f ca="1">Exceedance!U69</f>
        <v/>
      </c>
      <c r="B69" s="254">
        <v>22.210204835043132</v>
      </c>
      <c r="C69" s="254">
        <v>22.210204835043132</v>
      </c>
      <c r="D69" s="254">
        <v>22.210204835043132</v>
      </c>
      <c r="E69">
        <v>22.210204835043132</v>
      </c>
      <c r="F69">
        <v>22.210204835043132</v>
      </c>
      <c r="G69">
        <v>14.748519915743248</v>
      </c>
      <c r="H69">
        <v>14.748519915743243</v>
      </c>
      <c r="I69">
        <v>14.748519915743243</v>
      </c>
      <c r="J69">
        <v>22.210204835043132</v>
      </c>
      <c r="K69">
        <v>14.748519915743243</v>
      </c>
      <c r="L69">
        <v>22.210204835043132</v>
      </c>
      <c r="M69">
        <v>19.697611261760525</v>
      </c>
      <c r="N69">
        <v>22.210204835043132</v>
      </c>
      <c r="O69">
        <v>22.210204835043132</v>
      </c>
      <c r="P69">
        <v>22.210204835043132</v>
      </c>
      <c r="Q69">
        <v>22.210204835043132</v>
      </c>
      <c r="R69">
        <v>22.210204835043132</v>
      </c>
      <c r="S69">
        <v>14.748519915743248</v>
      </c>
      <c r="T69">
        <v>14.748519915743243</v>
      </c>
      <c r="U69">
        <v>14.748519915743248</v>
      </c>
      <c r="V69">
        <v>14.748519915743243</v>
      </c>
      <c r="W69">
        <v>14.748519915743248</v>
      </c>
      <c r="X69">
        <v>22.210204835043132</v>
      </c>
      <c r="Y69">
        <v>14.748519915743248</v>
      </c>
      <c r="Z69">
        <v>22.210204835043132</v>
      </c>
      <c r="AA69">
        <v>22.210204835043132</v>
      </c>
      <c r="AB69">
        <v>22.210204835043132</v>
      </c>
      <c r="AC69">
        <v>20.148908158365444</v>
      </c>
      <c r="AD69">
        <v>22.210204835043132</v>
      </c>
      <c r="AE69">
        <v>14.748519915743248</v>
      </c>
      <c r="AF69">
        <v>14.748519915743248</v>
      </c>
      <c r="AG69">
        <v>14.748519915743243</v>
      </c>
      <c r="AH69">
        <v>22.210204835043132</v>
      </c>
      <c r="AI69">
        <v>14.748519915743243</v>
      </c>
      <c r="AJ69">
        <v>22.210204835043132</v>
      </c>
      <c r="AK69">
        <v>22.210204835043132</v>
      </c>
      <c r="AL69">
        <v>22.210204835043132</v>
      </c>
      <c r="AM69">
        <v>22.210204835043132</v>
      </c>
    </row>
    <row r="70" spans="1:39" x14ac:dyDescent="0.25">
      <c r="A70" s="21" t="str">
        <f ca="1">Exceedance!U70</f>
        <v/>
      </c>
      <c r="B70" s="254"/>
      <c r="C70" s="254"/>
      <c r="D70" s="254"/>
    </row>
    <row r="71" spans="1:39" x14ac:dyDescent="0.25">
      <c r="A71" s="21" t="str">
        <f ca="1">Exceedance!U71</f>
        <v/>
      </c>
      <c r="B71" s="254"/>
      <c r="C71" s="254"/>
      <c r="D71" s="254"/>
    </row>
    <row r="72" spans="1:39" x14ac:dyDescent="0.25">
      <c r="A72" s="21" t="str">
        <f ca="1">Exceedance!U72</f>
        <v/>
      </c>
      <c r="B72" s="254"/>
      <c r="C72" s="254"/>
      <c r="D72" s="254"/>
    </row>
    <row r="73" spans="1:39" x14ac:dyDescent="0.25">
      <c r="A73" s="21" t="str">
        <f ca="1">Exceedance!U73</f>
        <v/>
      </c>
      <c r="B73" s="254"/>
      <c r="C73" s="254"/>
      <c r="D73" s="254"/>
    </row>
    <row r="74" spans="1:39" x14ac:dyDescent="0.25">
      <c r="A74" s="21" t="str">
        <f ca="1">Exceedance!U74</f>
        <v/>
      </c>
      <c r="B74" s="254"/>
      <c r="C74" s="254"/>
      <c r="D74" s="254"/>
    </row>
    <row r="75" spans="1:39" x14ac:dyDescent="0.25">
      <c r="A75" s="21" t="str">
        <f ca="1">Exceedance!U75</f>
        <v/>
      </c>
      <c r="B75" s="254"/>
      <c r="C75" s="254"/>
      <c r="D75" s="254"/>
    </row>
    <row r="76" spans="1:39" x14ac:dyDescent="0.25">
      <c r="A76" s="21" t="str">
        <f ca="1">Exceedance!U76</f>
        <v/>
      </c>
      <c r="B76" s="254"/>
      <c r="C76" s="254"/>
      <c r="D76" s="254"/>
    </row>
    <row r="77" spans="1:39" x14ac:dyDescent="0.25">
      <c r="A77" s="21" t="str">
        <f ca="1">Exceedance!U77</f>
        <v/>
      </c>
      <c r="B77" s="254"/>
      <c r="C77" s="254"/>
      <c r="D77" s="254"/>
    </row>
    <row r="78" spans="1:39" x14ac:dyDescent="0.25">
      <c r="A78" s="21" t="str">
        <f ca="1">Exceedance!U78</f>
        <v/>
      </c>
      <c r="B78" s="254"/>
      <c r="C78" s="254"/>
      <c r="D78" s="254"/>
    </row>
    <row r="79" spans="1:39" x14ac:dyDescent="0.25">
      <c r="A79" s="21" t="str">
        <f ca="1">Exceedance!U79</f>
        <v/>
      </c>
      <c r="B79" s="254"/>
      <c r="C79" s="254"/>
      <c r="D79" s="254"/>
    </row>
    <row r="80" spans="1:39" x14ac:dyDescent="0.25">
      <c r="A80" s="21" t="str">
        <f ca="1">Exceedance!U80</f>
        <v/>
      </c>
      <c r="B80" s="254"/>
      <c r="C80" s="254"/>
      <c r="D80" s="254"/>
    </row>
    <row r="81" spans="1:4" x14ac:dyDescent="0.25">
      <c r="A81" s="21" t="str">
        <f ca="1">Exceedance!U81</f>
        <v/>
      </c>
      <c r="B81" s="254"/>
      <c r="C81" s="254"/>
      <c r="D81" s="254"/>
    </row>
    <row r="82" spans="1:4" x14ac:dyDescent="0.25">
      <c r="A82" s="21" t="str">
        <f ca="1">Exceedance!U82</f>
        <v/>
      </c>
      <c r="B82" s="254"/>
      <c r="C82" s="254"/>
      <c r="D82" s="254"/>
    </row>
    <row r="83" spans="1:4" x14ac:dyDescent="0.25">
      <c r="A83" s="21" t="str">
        <f ca="1">Exceedance!U83</f>
        <v/>
      </c>
      <c r="B83" s="254"/>
      <c r="C83" s="254"/>
      <c r="D83" s="254"/>
    </row>
    <row r="84" spans="1:4" x14ac:dyDescent="0.25">
      <c r="A84" s="21" t="str">
        <f ca="1">Exceedance!U84</f>
        <v/>
      </c>
      <c r="B84" s="254"/>
      <c r="C84" s="254"/>
      <c r="D84" s="254"/>
    </row>
    <row r="85" spans="1:4" x14ac:dyDescent="0.25">
      <c r="A85" s="21" t="str">
        <f ca="1">Exceedance!U85</f>
        <v/>
      </c>
      <c r="B85" s="254"/>
      <c r="C85" s="254"/>
      <c r="D85" s="254"/>
    </row>
    <row r="86" spans="1:4" x14ac:dyDescent="0.25">
      <c r="A86" s="21" t="str">
        <f ca="1">Exceedance!U86</f>
        <v/>
      </c>
      <c r="B86" s="254"/>
      <c r="C86" s="254"/>
      <c r="D86" s="254"/>
    </row>
    <row r="87" spans="1:4" x14ac:dyDescent="0.25">
      <c r="A87" s="21" t="str">
        <f ca="1">Exceedance!U87</f>
        <v/>
      </c>
      <c r="B87" s="254"/>
      <c r="C87" s="254"/>
      <c r="D87" s="254"/>
    </row>
    <row r="88" spans="1:4" x14ac:dyDescent="0.25">
      <c r="A88" s="21" t="str">
        <f ca="1">Exceedance!U88</f>
        <v/>
      </c>
      <c r="B88" s="254"/>
      <c r="C88" s="254"/>
      <c r="D88" s="254"/>
    </row>
    <row r="89" spans="1:4" x14ac:dyDescent="0.25">
      <c r="A89" s="21" t="str">
        <f ca="1">Exceedance!U89</f>
        <v/>
      </c>
      <c r="B89" s="254"/>
      <c r="C89" s="254"/>
      <c r="D89" s="254"/>
    </row>
    <row r="90" spans="1:4" x14ac:dyDescent="0.25">
      <c r="A90" s="21" t="str">
        <f ca="1">Exceedance!U90</f>
        <v/>
      </c>
      <c r="B90" s="254"/>
      <c r="C90" s="254"/>
      <c r="D90" s="254"/>
    </row>
    <row r="91" spans="1:4" x14ac:dyDescent="0.25">
      <c r="A91" s="21" t="str">
        <f ca="1">Exceedance!U91</f>
        <v/>
      </c>
      <c r="B91" s="254"/>
      <c r="C91" s="254"/>
      <c r="D91" s="254"/>
    </row>
    <row r="92" spans="1:4" x14ac:dyDescent="0.25">
      <c r="A92" s="21" t="str">
        <f ca="1">Exceedance!U92</f>
        <v/>
      </c>
      <c r="B92" s="254"/>
      <c r="C92" s="254"/>
      <c r="D92" s="254"/>
    </row>
    <row r="93" spans="1:4" x14ac:dyDescent="0.25">
      <c r="A93" s="21" t="str">
        <f ca="1">Exceedance!U93</f>
        <v/>
      </c>
      <c r="B93" s="254"/>
      <c r="C93" s="254"/>
      <c r="D93" s="254"/>
    </row>
    <row r="94" spans="1:4" x14ac:dyDescent="0.25">
      <c r="A94" s="21" t="str">
        <f ca="1">Exceedance!U94</f>
        <v/>
      </c>
      <c r="B94" s="254"/>
      <c r="C94" s="254"/>
      <c r="D94" s="254"/>
    </row>
    <row r="95" spans="1:4" x14ac:dyDescent="0.25">
      <c r="A95" s="21" t="str">
        <f ca="1">Exceedance!U95</f>
        <v/>
      </c>
      <c r="B95" s="254"/>
      <c r="C95" s="254"/>
      <c r="D95" s="254"/>
    </row>
    <row r="96" spans="1:4" x14ac:dyDescent="0.25">
      <c r="A96" s="21" t="str">
        <f ca="1">Exceedance!U96</f>
        <v/>
      </c>
      <c r="B96" s="254"/>
      <c r="C96" s="254"/>
      <c r="D96" s="254"/>
    </row>
    <row r="97" spans="1:4" x14ac:dyDescent="0.25">
      <c r="A97" s="21" t="str">
        <f ca="1">Exceedance!U97</f>
        <v/>
      </c>
      <c r="B97" s="254"/>
      <c r="C97" s="254"/>
      <c r="D97" s="254"/>
    </row>
    <row r="98" spans="1:4" x14ac:dyDescent="0.25">
      <c r="A98" s="21" t="str">
        <f ca="1">Exceedance!U98</f>
        <v/>
      </c>
      <c r="B98" s="254"/>
      <c r="C98" s="254"/>
      <c r="D98" s="254"/>
    </row>
    <row r="99" spans="1:4" x14ac:dyDescent="0.25">
      <c r="A99" s="21" t="str">
        <f ca="1">Exceedance!U99</f>
        <v/>
      </c>
      <c r="B99" s="254"/>
      <c r="C99" s="254"/>
      <c r="D99" s="254"/>
    </row>
    <row r="100" spans="1:4" x14ac:dyDescent="0.25">
      <c r="A100" s="21" t="str">
        <f ca="1">Exceedance!U100</f>
        <v/>
      </c>
      <c r="B100" s="254"/>
      <c r="C100" s="254"/>
      <c r="D100" s="254"/>
    </row>
  </sheetData>
  <mergeCells count="1">
    <mergeCell ref="E1:AE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theme="7"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3"/>
    <col min="2" max="4" width="8.85546875" style="255"/>
    <col min="5" max="16384" width="8.85546875" style="1"/>
  </cols>
  <sheetData>
    <row r="1" spans="1:56" s="103" customFormat="1" x14ac:dyDescent="0.25">
      <c r="A1" s="76"/>
      <c r="B1" s="744" t="s">
        <v>232</v>
      </c>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row>
    <row r="2" spans="1:56" s="103" customFormat="1" x14ac:dyDescent="0.25">
      <c r="A2" s="76"/>
      <c r="B2" s="264" t="s">
        <v>295</v>
      </c>
      <c r="C2" s="264" t="s">
        <v>296</v>
      </c>
      <c r="D2" s="264" t="s">
        <v>297</v>
      </c>
      <c r="E2" s="103">
        <v>1981</v>
      </c>
      <c r="F2" s="103">
        <v>1982</v>
      </c>
      <c r="G2" s="103">
        <v>1983</v>
      </c>
      <c r="H2" s="103">
        <v>1984</v>
      </c>
      <c r="I2" s="103">
        <v>1985</v>
      </c>
      <c r="J2" s="103">
        <v>1986</v>
      </c>
      <c r="K2" s="103">
        <v>1987</v>
      </c>
      <c r="L2" s="103">
        <v>1988</v>
      </c>
      <c r="M2" s="103">
        <v>1989</v>
      </c>
      <c r="N2" s="103">
        <v>1990</v>
      </c>
      <c r="O2" s="103">
        <v>1991</v>
      </c>
      <c r="P2" s="103">
        <v>1992</v>
      </c>
      <c r="Q2" s="103">
        <v>1993</v>
      </c>
      <c r="R2" s="103">
        <v>1994</v>
      </c>
      <c r="S2" s="103">
        <v>1995</v>
      </c>
      <c r="T2" s="103">
        <v>1996</v>
      </c>
      <c r="U2" s="103">
        <v>1997</v>
      </c>
      <c r="V2" s="103">
        <v>1998</v>
      </c>
      <c r="W2" s="103">
        <v>1999</v>
      </c>
      <c r="X2" s="103">
        <v>2000</v>
      </c>
      <c r="Y2" s="103">
        <v>2001</v>
      </c>
      <c r="Z2" s="103">
        <v>2002</v>
      </c>
      <c r="AA2" s="103">
        <v>2003</v>
      </c>
      <c r="AB2" s="103">
        <v>2004</v>
      </c>
      <c r="AC2" s="103">
        <v>2005</v>
      </c>
      <c r="AD2" s="103">
        <v>2006</v>
      </c>
      <c r="AE2" s="103">
        <v>2007</v>
      </c>
      <c r="AF2" s="103">
        <v>2008</v>
      </c>
      <c r="AG2" s="186">
        <v>2009</v>
      </c>
      <c r="AH2" s="103">
        <v>2010</v>
      </c>
      <c r="AI2" s="103">
        <v>2011</v>
      </c>
      <c r="AJ2" s="103">
        <v>2012</v>
      </c>
      <c r="AK2" s="103">
        <v>2013</v>
      </c>
      <c r="AL2" s="103">
        <v>2014</v>
      </c>
      <c r="AM2" s="103">
        <v>2015</v>
      </c>
      <c r="AN2" s="103">
        <v>2016</v>
      </c>
      <c r="AO2" s="103">
        <v>2017</v>
      </c>
      <c r="AP2" s="103">
        <v>2018</v>
      </c>
      <c r="AQ2" s="103">
        <v>2019</v>
      </c>
      <c r="AR2" s="103">
        <v>2020</v>
      </c>
      <c r="AS2" s="103">
        <v>2021</v>
      </c>
      <c r="AT2" s="103">
        <v>2022</v>
      </c>
      <c r="AU2" s="103">
        <v>2023</v>
      </c>
      <c r="AV2" s="103">
        <v>2024</v>
      </c>
      <c r="AW2" s="103">
        <v>2025</v>
      </c>
      <c r="AX2" s="103">
        <v>2026</v>
      </c>
      <c r="AY2" s="103">
        <v>2027</v>
      </c>
      <c r="AZ2" s="103">
        <v>2028</v>
      </c>
      <c r="BA2" s="103">
        <v>2029</v>
      </c>
      <c r="BB2" s="103">
        <v>2030</v>
      </c>
      <c r="BC2" s="103">
        <v>2031</v>
      </c>
      <c r="BD2" s="103">
        <v>2032</v>
      </c>
    </row>
    <row r="3" spans="1:56" s="79" customFormat="1" x14ac:dyDescent="0.25">
      <c r="A3" s="77"/>
      <c r="B3" s="79" t="s">
        <v>332</v>
      </c>
      <c r="C3" s="79" t="s">
        <v>333</v>
      </c>
      <c r="D3" s="79" t="s">
        <v>334</v>
      </c>
      <c r="E3" s="79" t="s">
        <v>335</v>
      </c>
      <c r="F3" s="79" t="s">
        <v>336</v>
      </c>
      <c r="G3" s="79" t="s">
        <v>337</v>
      </c>
      <c r="H3" s="79" t="s">
        <v>338</v>
      </c>
      <c r="I3" s="79" t="s">
        <v>339</v>
      </c>
      <c r="J3" s="79" t="s">
        <v>340</v>
      </c>
      <c r="K3" s="79" t="s">
        <v>341</v>
      </c>
      <c r="L3" s="79" t="s">
        <v>342</v>
      </c>
      <c r="M3" s="79" t="s">
        <v>343</v>
      </c>
      <c r="N3" s="79" t="s">
        <v>344</v>
      </c>
      <c r="O3" s="79" t="s">
        <v>345</v>
      </c>
      <c r="P3" s="79" t="s">
        <v>346</v>
      </c>
      <c r="Q3" s="79" t="s">
        <v>347</v>
      </c>
      <c r="R3" s="79" t="s">
        <v>348</v>
      </c>
      <c r="S3" s="79" t="s">
        <v>349</v>
      </c>
      <c r="T3" s="79" t="s">
        <v>350</v>
      </c>
      <c r="U3" s="79" t="s">
        <v>351</v>
      </c>
      <c r="V3" s="79" t="s">
        <v>352</v>
      </c>
      <c r="W3" s="79" t="s">
        <v>353</v>
      </c>
      <c r="X3" s="79" t="s">
        <v>354</v>
      </c>
      <c r="Y3" s="79" t="s">
        <v>355</v>
      </c>
      <c r="Z3" s="79" t="s">
        <v>356</v>
      </c>
      <c r="AA3" s="79" t="s">
        <v>357</v>
      </c>
      <c r="AB3" s="79" t="s">
        <v>358</v>
      </c>
      <c r="AC3" s="79" t="s">
        <v>359</v>
      </c>
      <c r="AD3" s="79" t="s">
        <v>360</v>
      </c>
      <c r="AE3" s="79" t="s">
        <v>361</v>
      </c>
      <c r="AF3" s="79" t="s">
        <v>362</v>
      </c>
      <c r="AG3" s="79" t="s">
        <v>363</v>
      </c>
      <c r="AH3" s="79" t="s">
        <v>364</v>
      </c>
      <c r="AI3" s="79" t="s">
        <v>384</v>
      </c>
      <c r="AJ3" s="79" t="s">
        <v>385</v>
      </c>
      <c r="AK3" s="79" t="s">
        <v>386</v>
      </c>
      <c r="AL3" s="79" t="s">
        <v>387</v>
      </c>
      <c r="AM3" s="79" t="s">
        <v>388</v>
      </c>
      <c r="AN3" s="79" t="s">
        <v>389</v>
      </c>
      <c r="AO3" s="79" t="s">
        <v>390</v>
      </c>
      <c r="AP3" s="79" t="s">
        <v>391</v>
      </c>
      <c r="AQ3" s="79" t="s">
        <v>392</v>
      </c>
      <c r="AR3" s="79" t="s">
        <v>393</v>
      </c>
      <c r="AS3" s="79" t="s">
        <v>394</v>
      </c>
      <c r="AT3" s="79" t="s">
        <v>395</v>
      </c>
      <c r="AU3" s="79" t="s">
        <v>396</v>
      </c>
      <c r="AV3" s="79" t="s">
        <v>397</v>
      </c>
      <c r="AW3" s="79" t="s">
        <v>398</v>
      </c>
      <c r="AX3" s="79" t="s">
        <v>399</v>
      </c>
      <c r="AY3" s="79" t="s">
        <v>400</v>
      </c>
      <c r="AZ3" s="79" t="s">
        <v>401</v>
      </c>
      <c r="BA3" s="79" t="s">
        <v>402</v>
      </c>
      <c r="BB3" s="79" t="s">
        <v>403</v>
      </c>
      <c r="BC3" s="79" t="s">
        <v>404</v>
      </c>
      <c r="BD3" s="79" t="s">
        <v>405</v>
      </c>
    </row>
    <row r="4" spans="1:56" x14ac:dyDescent="0.25">
      <c r="A4" s="78">
        <f ca="1">Exceedance!U4</f>
        <v>42826</v>
      </c>
      <c r="B4" s="273">
        <v>18</v>
      </c>
      <c r="C4" s="273">
        <v>30</v>
      </c>
      <c r="D4" s="273">
        <v>29</v>
      </c>
      <c r="E4" s="1">
        <v>36.103999999999999</v>
      </c>
      <c r="F4" s="1">
        <v>24.186</v>
      </c>
      <c r="G4" s="1">
        <v>23.003</v>
      </c>
      <c r="H4" s="1">
        <v>27.452000000000002</v>
      </c>
      <c r="I4" s="1">
        <v>29.872</v>
      </c>
      <c r="J4" s="1">
        <v>29.489000000000001</v>
      </c>
      <c r="K4" s="1">
        <v>31.765000000000001</v>
      </c>
      <c r="L4" s="1">
        <v>29.311</v>
      </c>
      <c r="M4" s="1">
        <v>35.268000000000001</v>
      </c>
      <c r="N4" s="1">
        <v>38.165999999999997</v>
      </c>
      <c r="O4" s="1">
        <v>20.751000000000001</v>
      </c>
      <c r="P4" s="1">
        <v>33.682000000000002</v>
      </c>
      <c r="Q4" s="1">
        <v>24.625</v>
      </c>
      <c r="R4" s="1">
        <v>41.896999999999998</v>
      </c>
      <c r="S4" s="1">
        <v>24.347000000000001</v>
      </c>
      <c r="T4" s="1">
        <v>25.216000000000001</v>
      </c>
      <c r="U4" s="1">
        <v>25.461999999999996</v>
      </c>
      <c r="V4" s="1">
        <v>25.608000000000001</v>
      </c>
      <c r="W4" s="1">
        <v>25.831</v>
      </c>
      <c r="X4" s="1">
        <v>31.635000000000002</v>
      </c>
      <c r="Y4" s="1">
        <v>36.83</v>
      </c>
      <c r="Z4" s="1">
        <v>28.562999999999999</v>
      </c>
      <c r="AA4" s="1">
        <v>27.134999999999998</v>
      </c>
      <c r="AB4" s="1">
        <v>29.652999999999999</v>
      </c>
      <c r="AC4" s="1">
        <v>29.010000000000005</v>
      </c>
      <c r="AD4" s="1">
        <v>32.488999999999997</v>
      </c>
      <c r="AE4" s="1">
        <v>28.797999999999998</v>
      </c>
      <c r="AF4" s="1">
        <v>26.026</v>
      </c>
      <c r="AG4" s="1">
        <v>27.962</v>
      </c>
      <c r="AH4" s="1">
        <v>29</v>
      </c>
      <c r="AI4" s="1">
        <v>29.43</v>
      </c>
      <c r="AJ4" s="1">
        <v>32.965000000000003</v>
      </c>
      <c r="AK4" s="1">
        <v>30.234000000000002</v>
      </c>
      <c r="AL4" s="1">
        <v>27.134</v>
      </c>
      <c r="AM4" s="1">
        <v>24.314</v>
      </c>
    </row>
    <row r="5" spans="1:56" x14ac:dyDescent="0.25">
      <c r="A5" s="78">
        <f ca="1">Exceedance!U5</f>
        <v>42856</v>
      </c>
      <c r="B5" s="273">
        <v>29</v>
      </c>
      <c r="C5" s="273">
        <v>56.000000000000007</v>
      </c>
      <c r="D5" s="273">
        <v>75</v>
      </c>
      <c r="E5" s="1">
        <v>75</v>
      </c>
      <c r="F5" s="1">
        <v>51.613999999999997</v>
      </c>
      <c r="G5" s="1">
        <v>41.829000000000001</v>
      </c>
      <c r="H5" s="1">
        <v>87.29</v>
      </c>
      <c r="I5" s="1">
        <v>79.397999999999996</v>
      </c>
      <c r="J5" s="1">
        <v>69.858999999999995</v>
      </c>
      <c r="K5" s="1">
        <v>77.260000000000005</v>
      </c>
      <c r="L5" s="1">
        <v>55.555999999999997</v>
      </c>
      <c r="M5" s="1">
        <v>66.617000000000004</v>
      </c>
      <c r="N5" s="1">
        <v>75.271000000000001</v>
      </c>
      <c r="O5" s="1">
        <v>50.277000000000001</v>
      </c>
      <c r="P5" s="1">
        <v>97.399000000000001</v>
      </c>
      <c r="Q5" s="1">
        <v>71.660999999999987</v>
      </c>
      <c r="R5" s="1">
        <v>93.808000000000007</v>
      </c>
      <c r="S5" s="1">
        <v>50.238</v>
      </c>
      <c r="T5" s="1">
        <v>91.950999999999993</v>
      </c>
      <c r="U5" s="1">
        <v>79.363</v>
      </c>
      <c r="V5" s="1">
        <v>63.731000000000002</v>
      </c>
      <c r="W5" s="1">
        <v>66.402000000000001</v>
      </c>
      <c r="X5" s="1">
        <v>86.412999999999997</v>
      </c>
      <c r="Y5" s="1">
        <v>121.072</v>
      </c>
      <c r="Z5" s="1">
        <v>67.177000000000007</v>
      </c>
      <c r="AA5" s="1">
        <v>78.14</v>
      </c>
      <c r="AB5" s="1">
        <v>93.147999999999996</v>
      </c>
      <c r="AC5" s="1">
        <v>80.778000000000006</v>
      </c>
      <c r="AD5" s="1">
        <v>87.019000000000005</v>
      </c>
      <c r="AE5" s="1">
        <v>101.434</v>
      </c>
      <c r="AF5" s="1">
        <v>66.042000000000002</v>
      </c>
      <c r="AG5" s="1">
        <v>107.556</v>
      </c>
      <c r="AH5" s="1">
        <v>48.311</v>
      </c>
      <c r="AI5" s="1">
        <v>53.797000000000004</v>
      </c>
      <c r="AJ5" s="1">
        <v>85.992000000000004</v>
      </c>
      <c r="AK5" s="1">
        <v>65.234999999999999</v>
      </c>
      <c r="AL5" s="1">
        <v>59.539000000000009</v>
      </c>
      <c r="AM5" s="1">
        <v>60.268999999999998</v>
      </c>
    </row>
    <row r="6" spans="1:56" x14ac:dyDescent="0.25">
      <c r="A6" s="78">
        <f ca="1">Exceedance!U6</f>
        <v>42887</v>
      </c>
      <c r="B6" s="273">
        <v>26</v>
      </c>
      <c r="C6" s="273">
        <v>56</v>
      </c>
      <c r="D6" s="273">
        <v>79</v>
      </c>
      <c r="E6" s="1">
        <v>98.525000000000006</v>
      </c>
      <c r="F6" s="1">
        <v>82.099000000000004</v>
      </c>
      <c r="G6" s="1">
        <v>90.816999999999993</v>
      </c>
      <c r="H6" s="1">
        <v>87.962999999999994</v>
      </c>
      <c r="I6" s="1">
        <v>95.944000000000003</v>
      </c>
      <c r="J6" s="1">
        <v>96.856999999999999</v>
      </c>
      <c r="K6" s="1">
        <v>75.918999999999997</v>
      </c>
      <c r="L6" s="1">
        <v>103.886</v>
      </c>
      <c r="M6" s="1">
        <v>51.396999999999998</v>
      </c>
      <c r="N6" s="1">
        <v>119.09700000000001</v>
      </c>
      <c r="O6" s="1">
        <v>91.292000000000002</v>
      </c>
      <c r="P6" s="1">
        <v>64.238</v>
      </c>
      <c r="Q6" s="1">
        <v>77.447999999999993</v>
      </c>
      <c r="R6" s="1">
        <v>90.47</v>
      </c>
      <c r="S6" s="1">
        <v>104.809</v>
      </c>
      <c r="T6" s="1">
        <v>53.612000000000002</v>
      </c>
      <c r="U6" s="1">
        <v>95.983999999999995</v>
      </c>
      <c r="V6" s="1">
        <v>67.665999999999997</v>
      </c>
      <c r="W6" s="1">
        <v>116.759</v>
      </c>
      <c r="X6" s="1">
        <v>49.612000000000002</v>
      </c>
      <c r="Y6" s="1">
        <v>59.438000000000002</v>
      </c>
      <c r="Z6" s="1">
        <v>61.344000000000001</v>
      </c>
      <c r="AA6" s="1">
        <v>71.976000000000013</v>
      </c>
      <c r="AB6" s="1">
        <v>54.588999999999999</v>
      </c>
      <c r="AC6" s="1">
        <v>72.734999999999999</v>
      </c>
      <c r="AD6" s="1">
        <v>52.051000000000002</v>
      </c>
      <c r="AE6" s="1">
        <v>82.808999999999997</v>
      </c>
      <c r="AF6" s="1">
        <v>79</v>
      </c>
      <c r="AG6" s="1">
        <v>60.237000000000002</v>
      </c>
      <c r="AH6" s="1">
        <v>78.239999999999995</v>
      </c>
      <c r="AI6" s="1">
        <v>112.027</v>
      </c>
      <c r="AJ6" s="1">
        <v>46.451000000000001</v>
      </c>
      <c r="AK6" s="1">
        <v>76.492000000000004</v>
      </c>
      <c r="AL6" s="1">
        <v>86.531000000000006</v>
      </c>
      <c r="AM6" s="1">
        <v>139.09700000000001</v>
      </c>
    </row>
    <row r="7" spans="1:56" x14ac:dyDescent="0.25">
      <c r="A7" s="78">
        <f ca="1">Exceedance!U7</f>
        <v>42917</v>
      </c>
      <c r="B7" s="273">
        <v>85</v>
      </c>
      <c r="C7" s="273">
        <v>138</v>
      </c>
      <c r="D7" s="273">
        <v>27</v>
      </c>
      <c r="E7" s="1">
        <v>43.192</v>
      </c>
      <c r="F7" s="1">
        <v>40.921999999999997</v>
      </c>
      <c r="G7" s="1">
        <v>52.064999999999998</v>
      </c>
      <c r="H7" s="1">
        <v>34.171999999999997</v>
      </c>
      <c r="I7" s="1">
        <v>28.723999999999997</v>
      </c>
      <c r="J7" s="1">
        <v>46.185999999999993</v>
      </c>
      <c r="K7" s="1">
        <v>25.172999999999998</v>
      </c>
      <c r="L7" s="1">
        <v>36.768999999999998</v>
      </c>
      <c r="M7" s="1">
        <v>19.747999999999998</v>
      </c>
      <c r="N7" s="1">
        <v>49.872999999999998</v>
      </c>
      <c r="O7" s="1">
        <v>38.411000000000008</v>
      </c>
      <c r="P7" s="1">
        <v>27.904</v>
      </c>
      <c r="Q7" s="1">
        <v>25.78</v>
      </c>
      <c r="R7" s="1">
        <v>24.05</v>
      </c>
      <c r="S7" s="1">
        <v>66.736000000000004</v>
      </c>
      <c r="T7" s="1">
        <v>19.13</v>
      </c>
      <c r="U7" s="1">
        <v>27.631</v>
      </c>
      <c r="V7" s="1">
        <v>32.609000000000002</v>
      </c>
      <c r="W7" s="1">
        <v>72.122</v>
      </c>
      <c r="X7" s="1">
        <v>15.648999999999999</v>
      </c>
      <c r="Y7" s="1">
        <v>18.692</v>
      </c>
      <c r="Z7" s="1">
        <v>17.268000000000001</v>
      </c>
      <c r="AA7" s="1">
        <v>21.391999999999999</v>
      </c>
      <c r="AB7" s="1">
        <v>18.135999999999999</v>
      </c>
      <c r="AC7" s="1">
        <v>26.122</v>
      </c>
      <c r="AD7" s="1">
        <v>22.516999999999999</v>
      </c>
      <c r="AE7" s="1">
        <v>27.672000000000001</v>
      </c>
      <c r="AF7" s="1">
        <v>27</v>
      </c>
      <c r="AG7" s="1">
        <v>20.712</v>
      </c>
      <c r="AH7" s="1">
        <v>21.579000000000001</v>
      </c>
      <c r="AI7" s="1">
        <v>38.447000000000003</v>
      </c>
      <c r="AJ7" s="1">
        <v>17.440999999999999</v>
      </c>
      <c r="AK7" s="1">
        <v>22.18</v>
      </c>
      <c r="AL7" s="1">
        <v>24</v>
      </c>
      <c r="AM7" s="1">
        <v>47.27</v>
      </c>
    </row>
    <row r="8" spans="1:56" x14ac:dyDescent="0.25">
      <c r="A8" s="78">
        <f ca="1">Exceedance!U8</f>
        <v>42948</v>
      </c>
      <c r="B8" s="273">
        <v>43.26</v>
      </c>
      <c r="C8" s="273">
        <v>70.66</v>
      </c>
      <c r="D8" s="273">
        <v>18</v>
      </c>
      <c r="E8" s="1">
        <v>21.847999999999999</v>
      </c>
      <c r="F8" s="1">
        <v>32.869999999999997</v>
      </c>
      <c r="G8" s="1">
        <v>22.318000000000001</v>
      </c>
      <c r="H8" s="1">
        <v>26.186</v>
      </c>
      <c r="I8" s="1">
        <v>14.247</v>
      </c>
      <c r="J8" s="1">
        <v>21.954000000000001</v>
      </c>
      <c r="K8" s="1">
        <v>17.32</v>
      </c>
      <c r="L8" s="1">
        <v>37.784999999999997</v>
      </c>
      <c r="M8" s="1">
        <v>18.134</v>
      </c>
      <c r="N8" s="1">
        <v>29.027000000000001</v>
      </c>
      <c r="O8" s="1">
        <v>19.292999999999999</v>
      </c>
      <c r="P8" s="1">
        <v>21.602</v>
      </c>
      <c r="Q8" s="1">
        <v>16.585999999999999</v>
      </c>
      <c r="R8" s="1">
        <v>15.752000000000001</v>
      </c>
      <c r="S8" s="1">
        <v>24.571000000000005</v>
      </c>
      <c r="T8" s="1">
        <v>13.115</v>
      </c>
      <c r="U8" s="1">
        <v>23.172999999999998</v>
      </c>
      <c r="V8" s="1">
        <v>16.536000000000001</v>
      </c>
      <c r="W8" s="1">
        <v>53.566000000000003</v>
      </c>
      <c r="X8" s="1">
        <v>12.744</v>
      </c>
      <c r="Y8" s="1">
        <v>24.52</v>
      </c>
      <c r="Z8" s="1">
        <v>10.702</v>
      </c>
      <c r="AA8" s="1">
        <v>14.733000000000001</v>
      </c>
      <c r="AB8" s="1">
        <v>10.837999999999999</v>
      </c>
      <c r="AC8" s="1">
        <v>18.448</v>
      </c>
      <c r="AD8" s="1">
        <v>17.137</v>
      </c>
      <c r="AE8" s="1">
        <v>32.302999999999997</v>
      </c>
      <c r="AF8" s="1">
        <v>13.907999999999999</v>
      </c>
      <c r="AG8" s="1">
        <v>11.647</v>
      </c>
      <c r="AH8" s="1">
        <v>17.059000000000001</v>
      </c>
      <c r="AI8" s="1">
        <v>16.387</v>
      </c>
      <c r="AJ8" s="1">
        <v>10.555</v>
      </c>
      <c r="AK8" s="1">
        <v>18</v>
      </c>
      <c r="AL8" s="1">
        <v>17.102</v>
      </c>
      <c r="AM8" s="1">
        <v>18.214999999999996</v>
      </c>
    </row>
    <row r="9" spans="1:56" x14ac:dyDescent="0.25">
      <c r="A9" s="78">
        <f ca="1">Exceedance!U9</f>
        <v>42979</v>
      </c>
      <c r="B9" s="273">
        <v>25.15</v>
      </c>
      <c r="C9" s="273">
        <v>41.58</v>
      </c>
      <c r="D9" s="273">
        <v>16</v>
      </c>
      <c r="E9" s="1">
        <v>12.355</v>
      </c>
      <c r="F9" s="1">
        <v>33.176000000000002</v>
      </c>
      <c r="G9" s="1">
        <v>11.608000000000001</v>
      </c>
      <c r="H9" s="1">
        <v>20.3</v>
      </c>
      <c r="I9" s="1">
        <v>17.484999999999999</v>
      </c>
      <c r="J9" s="1">
        <v>24.05</v>
      </c>
      <c r="K9" s="1">
        <v>11.74</v>
      </c>
      <c r="L9" s="1">
        <v>25.663</v>
      </c>
      <c r="M9" s="1">
        <v>10.516999999999999</v>
      </c>
      <c r="N9" s="1">
        <v>21.545999999999999</v>
      </c>
      <c r="O9" s="1">
        <v>34.567</v>
      </c>
      <c r="P9" s="1">
        <v>16.873999999999999</v>
      </c>
      <c r="Q9" s="1">
        <v>16.241</v>
      </c>
      <c r="R9" s="1">
        <v>17.29</v>
      </c>
      <c r="S9" s="1">
        <v>16</v>
      </c>
      <c r="T9" s="1">
        <v>12.231</v>
      </c>
      <c r="U9" s="1">
        <v>32.570999999999998</v>
      </c>
      <c r="V9" s="1">
        <v>13.657999999999999</v>
      </c>
      <c r="W9" s="1">
        <v>35.372999999999998</v>
      </c>
      <c r="X9" s="1">
        <v>10.012</v>
      </c>
      <c r="Y9" s="1">
        <v>11.93</v>
      </c>
      <c r="Z9" s="1">
        <v>15.048</v>
      </c>
      <c r="AA9" s="1">
        <v>19.867999999999999</v>
      </c>
      <c r="AB9" s="1">
        <v>15.343</v>
      </c>
      <c r="AC9" s="1">
        <v>15.347</v>
      </c>
      <c r="AD9" s="1">
        <v>16.977</v>
      </c>
      <c r="AE9" s="1">
        <v>20.102</v>
      </c>
      <c r="AF9" s="1">
        <v>14.888999999999999</v>
      </c>
      <c r="AG9" s="1">
        <v>10.55</v>
      </c>
      <c r="AH9" s="1">
        <v>12.223000000000001</v>
      </c>
      <c r="AI9" s="1">
        <v>12.276</v>
      </c>
      <c r="AJ9" s="1">
        <v>8.4949999999999992</v>
      </c>
      <c r="AK9" s="1">
        <v>34.752000000000002</v>
      </c>
      <c r="AL9" s="1">
        <v>16.876000000000001</v>
      </c>
      <c r="AM9" s="1">
        <v>13.862</v>
      </c>
    </row>
    <row r="10" spans="1:56" x14ac:dyDescent="0.25">
      <c r="A10" s="78">
        <f ca="1">Exceedance!U10</f>
        <v>43009</v>
      </c>
      <c r="B10" s="273">
        <v>10.86</v>
      </c>
      <c r="C10" s="273">
        <v>18.64</v>
      </c>
      <c r="D10" s="273">
        <v>14.76</v>
      </c>
      <c r="E10" s="1">
        <v>20.332000000000001</v>
      </c>
      <c r="F10" s="1">
        <v>18.698</v>
      </c>
      <c r="G10" s="1">
        <v>16.337</v>
      </c>
      <c r="H10" s="1">
        <v>14.771000000000001</v>
      </c>
      <c r="I10" s="1">
        <v>18.73</v>
      </c>
      <c r="J10" s="1">
        <v>24.786999999999999</v>
      </c>
      <c r="K10" s="1">
        <v>9.532</v>
      </c>
      <c r="L10" s="1">
        <v>18.716000000000001</v>
      </c>
      <c r="M10" s="1">
        <v>11.616</v>
      </c>
      <c r="N10" s="1">
        <v>21.157</v>
      </c>
      <c r="O10" s="1">
        <v>13.311</v>
      </c>
      <c r="P10" s="1">
        <v>9.9809999999999999</v>
      </c>
      <c r="Q10" s="1">
        <v>10.220000000000001</v>
      </c>
      <c r="R10" s="1">
        <v>10.917999999999999</v>
      </c>
      <c r="S10" s="1">
        <v>11.628</v>
      </c>
      <c r="T10" s="1">
        <v>12.364000000000001</v>
      </c>
      <c r="U10" s="1">
        <v>22.167000000000002</v>
      </c>
      <c r="V10" s="1">
        <v>10.311999999999999</v>
      </c>
      <c r="W10" s="1">
        <v>14.430999999999999</v>
      </c>
      <c r="X10" s="1">
        <v>9.6750000000000007</v>
      </c>
      <c r="Y10" s="1">
        <v>8.7449999999999992</v>
      </c>
      <c r="Z10" s="1">
        <v>10.656000000000001</v>
      </c>
      <c r="AA10" s="1">
        <v>12.071999999999999</v>
      </c>
      <c r="AB10" s="1">
        <v>14.007999999999999</v>
      </c>
      <c r="AC10" s="1">
        <v>20.212</v>
      </c>
      <c r="AD10" s="1">
        <v>41.344999999999999</v>
      </c>
      <c r="AE10" s="1">
        <v>15.305</v>
      </c>
      <c r="AF10" s="1">
        <v>10.159000000000001</v>
      </c>
      <c r="AG10" s="1">
        <v>9.5879999999999992</v>
      </c>
      <c r="AH10" s="1">
        <v>13.236000000000001</v>
      </c>
      <c r="AI10" s="1">
        <v>14.106</v>
      </c>
      <c r="AJ10" s="1">
        <v>7.2169999999999996</v>
      </c>
      <c r="AK10" s="1">
        <v>19.132999999999999</v>
      </c>
      <c r="AL10" s="1">
        <v>21.949000000000002</v>
      </c>
      <c r="AM10" s="1">
        <v>9.7379999999999995</v>
      </c>
    </row>
    <row r="11" spans="1:56" x14ac:dyDescent="0.25">
      <c r="A11" s="78">
        <f ca="1">Exceedance!U11</f>
        <v>43040</v>
      </c>
      <c r="B11" s="273">
        <v>7.75</v>
      </c>
      <c r="C11" s="273">
        <v>10.37</v>
      </c>
      <c r="D11" s="273">
        <v>8.5299999999999994</v>
      </c>
      <c r="E11" s="1">
        <v>10.542999999999999</v>
      </c>
      <c r="F11" s="1">
        <v>10.471</v>
      </c>
      <c r="G11" s="1">
        <v>8.2940000000000005</v>
      </c>
      <c r="H11" s="1">
        <v>9.3170000000000002</v>
      </c>
      <c r="I11" s="1">
        <v>11.012</v>
      </c>
      <c r="J11" s="1">
        <v>14.784000000000001</v>
      </c>
      <c r="K11" s="1">
        <v>9.1920000000000002</v>
      </c>
      <c r="L11" s="1">
        <v>11.172000000000001</v>
      </c>
      <c r="M11" s="1">
        <v>7.1040000000000001</v>
      </c>
      <c r="N11" s="1">
        <v>13.786</v>
      </c>
      <c r="O11" s="1">
        <v>8.7140000000000004</v>
      </c>
      <c r="P11" s="1">
        <v>7.9059999999999997</v>
      </c>
      <c r="Q11" s="1">
        <v>7.5410000000000004</v>
      </c>
      <c r="R11" s="1">
        <v>8.5939999999999994</v>
      </c>
      <c r="S11" s="1">
        <v>8.1120000000000001</v>
      </c>
      <c r="T11" s="1">
        <v>8.0259999999999998</v>
      </c>
      <c r="U11" s="1">
        <v>10.689</v>
      </c>
      <c r="V11" s="1">
        <v>9.2940000000000005</v>
      </c>
      <c r="W11" s="1">
        <v>9.5670000000000002</v>
      </c>
      <c r="X11" s="1">
        <v>7.7350000000000003</v>
      </c>
      <c r="Y11" s="1">
        <v>7.2320000000000002</v>
      </c>
      <c r="Z11" s="1">
        <v>7.3659999999999997</v>
      </c>
      <c r="AA11" s="1">
        <v>8.23</v>
      </c>
      <c r="AB11" s="1">
        <v>9.8800000000000008</v>
      </c>
      <c r="AC11" s="1">
        <v>11.566000000000001</v>
      </c>
      <c r="AD11" s="1">
        <v>15.68</v>
      </c>
      <c r="AE11" s="1">
        <v>9.048</v>
      </c>
      <c r="AF11" s="1">
        <v>7.8680000000000003</v>
      </c>
      <c r="AG11" s="1">
        <v>7.4740000000000002</v>
      </c>
      <c r="AH11" s="1">
        <v>8.8550000000000004</v>
      </c>
      <c r="AI11" s="1">
        <v>9.093</v>
      </c>
      <c r="AJ11" s="1">
        <v>6.0330000000000004</v>
      </c>
      <c r="AK11" s="1">
        <v>10.005000000000001</v>
      </c>
      <c r="AL11" s="1">
        <v>11.255000000000001</v>
      </c>
      <c r="AM11" s="1">
        <v>8.4860000000000007</v>
      </c>
    </row>
    <row r="12" spans="1:56" x14ac:dyDescent="0.25">
      <c r="A12" s="78">
        <f ca="1">Exceedance!U12</f>
        <v>43070</v>
      </c>
      <c r="B12" s="273">
        <v>6.44</v>
      </c>
      <c r="C12" s="273">
        <v>7.22</v>
      </c>
      <c r="D12" s="273">
        <v>6.34</v>
      </c>
      <c r="E12" s="1">
        <v>7.6459999999999999</v>
      </c>
      <c r="F12" s="1">
        <v>7.9210000000000003</v>
      </c>
      <c r="G12" s="1">
        <v>6.8609999999999998</v>
      </c>
      <c r="H12" s="1">
        <v>7.6710000000000003</v>
      </c>
      <c r="I12" s="1">
        <v>7.798</v>
      </c>
      <c r="J12" s="1">
        <v>10.159000000000001</v>
      </c>
      <c r="K12" s="1">
        <v>6.8650000000000002</v>
      </c>
      <c r="L12" s="1">
        <v>8.0730000000000004</v>
      </c>
      <c r="M12" s="1">
        <v>5.8730000000000002</v>
      </c>
      <c r="N12" s="1">
        <v>9.4559999999999977</v>
      </c>
      <c r="O12" s="1">
        <v>7.2510000000000003</v>
      </c>
      <c r="P12" s="1">
        <v>6.6150000000000002</v>
      </c>
      <c r="Q12" s="1">
        <v>6.3620000000000001</v>
      </c>
      <c r="R12" s="1">
        <v>6.875</v>
      </c>
      <c r="S12" s="1">
        <v>7.0860000000000003</v>
      </c>
      <c r="T12" s="1">
        <v>6.6950000000000003</v>
      </c>
      <c r="U12" s="1">
        <v>7.9189999999999996</v>
      </c>
      <c r="V12" s="1">
        <v>7.55</v>
      </c>
      <c r="W12" s="1">
        <v>8.173</v>
      </c>
      <c r="X12" s="1">
        <v>5.9980000000000002</v>
      </c>
      <c r="Y12" s="1">
        <v>6.306</v>
      </c>
      <c r="Z12" s="1">
        <v>6.1340000000000003</v>
      </c>
      <c r="AA12" s="1">
        <v>6.9059999999999997</v>
      </c>
      <c r="AB12" s="1">
        <v>6.979000000000001</v>
      </c>
      <c r="AC12" s="1">
        <v>7.593</v>
      </c>
      <c r="AD12" s="1">
        <v>9.1479999999999997</v>
      </c>
      <c r="AE12" s="1">
        <v>7.6719999999999997</v>
      </c>
      <c r="AF12" s="1">
        <v>6.3479999999999999</v>
      </c>
      <c r="AG12" s="1">
        <v>6.1010000000000009</v>
      </c>
      <c r="AH12" s="1">
        <v>6.5629999999999997</v>
      </c>
      <c r="AI12" s="1">
        <v>7.3289999999999997</v>
      </c>
      <c r="AJ12" s="1">
        <v>5.45</v>
      </c>
      <c r="AK12" s="1">
        <v>7.7370000000000001</v>
      </c>
      <c r="AL12" s="1">
        <v>7.7080000000000002</v>
      </c>
      <c r="AM12" s="1">
        <v>7.4250000000000007</v>
      </c>
    </row>
    <row r="13" spans="1:56" x14ac:dyDescent="0.25">
      <c r="A13" s="78">
        <f ca="1">Exceedance!U13</f>
        <v>43101</v>
      </c>
      <c r="B13" s="273">
        <v>5.6199999999999992</v>
      </c>
      <c r="C13" s="273">
        <v>5.92</v>
      </c>
      <c r="D13" s="273">
        <v>5.3899999999999988</v>
      </c>
      <c r="E13" s="1">
        <v>6.2489999999999997</v>
      </c>
      <c r="F13" s="1">
        <v>6.5709999999999997</v>
      </c>
      <c r="G13" s="1">
        <v>5.8330000000000002</v>
      </c>
      <c r="H13" s="1">
        <v>6.5590000000000002</v>
      </c>
      <c r="I13" s="1">
        <v>6.4859999999999998</v>
      </c>
      <c r="J13" s="1">
        <v>7.3789999999999996</v>
      </c>
      <c r="K13" s="1">
        <v>5.5679999999999996</v>
      </c>
      <c r="L13" s="1">
        <v>6.5960000000000001</v>
      </c>
      <c r="M13" s="1">
        <v>4.984</v>
      </c>
      <c r="N13" s="1">
        <v>7.1479999999999997</v>
      </c>
      <c r="O13" s="1">
        <v>6.1059999999999999</v>
      </c>
      <c r="P13" s="1">
        <v>5.609</v>
      </c>
      <c r="Q13" s="1">
        <v>5.4880000000000004</v>
      </c>
      <c r="R13" s="1">
        <v>5.8429999999999991</v>
      </c>
      <c r="S13" s="1">
        <v>6.093</v>
      </c>
      <c r="T13" s="1">
        <v>5.4969999999999999</v>
      </c>
      <c r="U13" s="1">
        <v>6.6029999999999998</v>
      </c>
      <c r="V13" s="1">
        <v>5.8120000000000003</v>
      </c>
      <c r="W13" s="1">
        <v>7.0119999999999996</v>
      </c>
      <c r="X13" s="1">
        <v>5.0599999999999996</v>
      </c>
      <c r="Y13" s="1">
        <v>5.418000000000001</v>
      </c>
      <c r="Z13" s="1">
        <v>5.2320000000000002</v>
      </c>
      <c r="AA13" s="1">
        <v>5.6710000000000003</v>
      </c>
      <c r="AB13" s="1">
        <v>6.53</v>
      </c>
      <c r="AC13" s="1">
        <v>6.1630000000000003</v>
      </c>
      <c r="AD13" s="1">
        <v>7.0709999999999997</v>
      </c>
      <c r="AE13" s="1">
        <v>6.2380000000000004</v>
      </c>
      <c r="AF13" s="1">
        <v>5.3829999999999991</v>
      </c>
      <c r="AG13" s="1">
        <v>5.1790000000000003</v>
      </c>
      <c r="AH13" s="1">
        <v>5.4630000000000001</v>
      </c>
      <c r="AI13" s="1">
        <v>6.165</v>
      </c>
      <c r="AJ13" s="1">
        <v>4.6909999999999998</v>
      </c>
      <c r="AK13" s="1">
        <v>6.4260000000000002</v>
      </c>
      <c r="AL13" s="1">
        <v>6.3460000000000001</v>
      </c>
      <c r="AM13" s="1">
        <v>6.4939999999999998</v>
      </c>
    </row>
    <row r="14" spans="1:56" x14ac:dyDescent="0.25">
      <c r="A14" s="78">
        <f ca="1">Exceedance!U14</f>
        <v>43132</v>
      </c>
      <c r="B14" s="273">
        <v>4.9800000000000004</v>
      </c>
      <c r="C14" s="273">
        <v>5.27</v>
      </c>
      <c r="D14" s="273">
        <v>4.74</v>
      </c>
      <c r="E14" s="1">
        <v>4.8540000000000001</v>
      </c>
      <c r="F14" s="1">
        <v>5.165</v>
      </c>
      <c r="G14" s="1">
        <v>4.6120000000000001</v>
      </c>
      <c r="H14" s="1">
        <v>5.0830000000000002</v>
      </c>
      <c r="I14" s="1">
        <v>5.931</v>
      </c>
      <c r="J14" s="1">
        <v>8.3520000000000003</v>
      </c>
      <c r="K14" s="1">
        <v>4.3529999999999998</v>
      </c>
      <c r="L14" s="1">
        <v>5.1929999999999996</v>
      </c>
      <c r="M14" s="1">
        <v>3.915</v>
      </c>
      <c r="N14" s="1">
        <v>5.7519999999999998</v>
      </c>
      <c r="O14" s="1">
        <v>4.92</v>
      </c>
      <c r="P14" s="1">
        <v>4.3879999999999999</v>
      </c>
      <c r="Q14" s="1">
        <v>4.3520000000000003</v>
      </c>
      <c r="R14" s="1">
        <v>5.4539999999999997</v>
      </c>
      <c r="S14" s="1">
        <v>5.8849999999999998</v>
      </c>
      <c r="T14" s="1">
        <v>4.2770000000000001</v>
      </c>
      <c r="U14" s="1">
        <v>5.2009999999999996</v>
      </c>
      <c r="V14" s="1">
        <v>5.0419999999999998</v>
      </c>
      <c r="W14" s="1">
        <v>5.79</v>
      </c>
      <c r="X14" s="1">
        <v>3.9930000000000003</v>
      </c>
      <c r="Y14" s="1">
        <v>4.2919999999999998</v>
      </c>
      <c r="Z14" s="1">
        <v>4.4640000000000004</v>
      </c>
      <c r="AA14" s="1">
        <v>4.4720000000000004</v>
      </c>
      <c r="AB14" s="1">
        <v>5.476</v>
      </c>
      <c r="AC14" s="1">
        <v>4.8949999999999996</v>
      </c>
      <c r="AD14" s="1">
        <v>5.9119999999999999</v>
      </c>
      <c r="AE14" s="1">
        <v>4.8289999999999997</v>
      </c>
      <c r="AF14" s="1">
        <v>4.4850000000000003</v>
      </c>
      <c r="AG14" s="1">
        <v>4.0490000000000004</v>
      </c>
      <c r="AH14" s="1">
        <v>4.3289999999999997</v>
      </c>
      <c r="AI14" s="1">
        <v>4.7050000000000001</v>
      </c>
      <c r="AJ14" s="1">
        <v>3.8420000000000001</v>
      </c>
      <c r="AK14" s="1">
        <v>5.6159999999999997</v>
      </c>
      <c r="AL14" s="1">
        <v>6.3159999999999998</v>
      </c>
      <c r="AM14" s="1">
        <v>5.1680000000000001</v>
      </c>
    </row>
    <row r="15" spans="1:56" x14ac:dyDescent="0.25">
      <c r="A15" s="78">
        <f ca="1">Exceedance!U15</f>
        <v>43160</v>
      </c>
      <c r="B15" s="273">
        <v>7.55</v>
      </c>
      <c r="C15" s="273">
        <v>10.29</v>
      </c>
      <c r="D15" s="273">
        <v>8.6</v>
      </c>
      <c r="E15" s="1">
        <v>5.6639999999999997</v>
      </c>
      <c r="F15" s="1">
        <v>7.0110000000000001</v>
      </c>
      <c r="G15" s="1">
        <v>5.8499999999999988</v>
      </c>
      <c r="H15" s="1">
        <v>13.986000000000002</v>
      </c>
      <c r="I15" s="1">
        <v>13.763000000000002</v>
      </c>
      <c r="J15" s="1">
        <v>12.144</v>
      </c>
      <c r="K15" s="1">
        <v>5.6520000000000001</v>
      </c>
      <c r="L15" s="1">
        <v>12.582000000000001</v>
      </c>
      <c r="M15" s="1">
        <v>5.883</v>
      </c>
      <c r="N15" s="1">
        <v>6.1239999999999997</v>
      </c>
      <c r="O15" s="1">
        <v>6.5640000000000001</v>
      </c>
      <c r="P15" s="1">
        <v>7.1369999999999996</v>
      </c>
      <c r="Q15" s="1">
        <v>7.0970000000000004</v>
      </c>
      <c r="R15" s="1">
        <v>14.632999999999999</v>
      </c>
      <c r="S15" s="1">
        <v>6.7519999999999998</v>
      </c>
      <c r="T15" s="1">
        <v>15.478</v>
      </c>
      <c r="U15" s="1">
        <v>7.8019999999999996</v>
      </c>
      <c r="V15" s="1">
        <v>7.5069999999999997</v>
      </c>
      <c r="W15" s="1">
        <v>6.9969999999999999</v>
      </c>
      <c r="X15" s="1">
        <v>7.0190000000000001</v>
      </c>
      <c r="Y15" s="1">
        <v>4.9690000000000003</v>
      </c>
      <c r="Z15" s="1">
        <v>6.3570000000000002</v>
      </c>
      <c r="AA15" s="1">
        <v>12.702</v>
      </c>
      <c r="AB15" s="1">
        <v>11.489000000000001</v>
      </c>
      <c r="AC15" s="1">
        <v>6.1010000000000009</v>
      </c>
      <c r="AD15" s="1">
        <v>18.506</v>
      </c>
      <c r="AE15" s="1">
        <v>5.8230000000000004</v>
      </c>
      <c r="AF15" s="1">
        <v>7.2149999999999999</v>
      </c>
      <c r="AG15" s="1">
        <v>4.4850000000000003</v>
      </c>
      <c r="AH15" s="1">
        <v>6.5709999999999997</v>
      </c>
      <c r="AI15" s="1">
        <v>8.6199999999999992</v>
      </c>
      <c r="AJ15" s="1">
        <v>5.0659999999999998</v>
      </c>
      <c r="AK15" s="1">
        <v>11.125999999999999</v>
      </c>
      <c r="AL15" s="1">
        <v>12.005000000000001</v>
      </c>
      <c r="AM15" s="1">
        <v>6.1</v>
      </c>
    </row>
    <row r="16" spans="1:56" x14ac:dyDescent="0.25">
      <c r="A16" s="78">
        <f ca="1">Exceedance!U16</f>
        <v>43191</v>
      </c>
      <c r="B16" s="273">
        <v>18.53</v>
      </c>
      <c r="C16" s="273">
        <v>27.74</v>
      </c>
      <c r="D16" s="273">
        <v>23.32</v>
      </c>
      <c r="E16" s="1">
        <v>11.156000000000001</v>
      </c>
      <c r="F16" s="1">
        <v>14.690999999999999</v>
      </c>
      <c r="G16" s="1">
        <v>16.462</v>
      </c>
      <c r="H16" s="1">
        <v>35.554000000000002</v>
      </c>
      <c r="I16" s="1">
        <v>36.107999999999997</v>
      </c>
      <c r="J16" s="1">
        <v>37.704999999999998</v>
      </c>
      <c r="K16" s="1">
        <v>13.698</v>
      </c>
      <c r="L16" s="1">
        <v>43.988999999999997</v>
      </c>
      <c r="M16" s="1">
        <v>17.353000000000002</v>
      </c>
      <c r="N16" s="1">
        <v>18.2</v>
      </c>
      <c r="O16" s="1">
        <v>31.841000000000001</v>
      </c>
      <c r="P16" s="1">
        <v>27.972000000000001</v>
      </c>
      <c r="Q16" s="1">
        <v>21.58</v>
      </c>
      <c r="R16" s="1">
        <v>22.47</v>
      </c>
      <c r="S16" s="1">
        <v>10.978</v>
      </c>
      <c r="T16" s="1">
        <v>27.581</v>
      </c>
      <c r="U16" s="1">
        <v>18.847000000000001</v>
      </c>
      <c r="V16" s="1">
        <v>11.964</v>
      </c>
      <c r="W16" s="1">
        <v>22.358000000000001</v>
      </c>
      <c r="X16" s="1">
        <v>26.045000000000002</v>
      </c>
      <c r="Y16" s="1">
        <v>9.0760000000000005</v>
      </c>
      <c r="Z16" s="1">
        <v>11.477</v>
      </c>
      <c r="AA16" s="1">
        <v>39.798999999999999</v>
      </c>
      <c r="AB16" s="1">
        <v>34.406999999999996</v>
      </c>
      <c r="AC16" s="1">
        <v>21.082999999999998</v>
      </c>
      <c r="AD16" s="1">
        <v>26.19</v>
      </c>
      <c r="AE16" s="1">
        <v>22.061</v>
      </c>
      <c r="AF16" s="1">
        <v>13.167</v>
      </c>
      <c r="AG16" s="1">
        <v>13.691000000000001</v>
      </c>
      <c r="AH16" s="1">
        <v>15.923</v>
      </c>
      <c r="AI16" s="1">
        <v>26.677</v>
      </c>
      <c r="AJ16" s="1">
        <v>8.5549999999999997</v>
      </c>
      <c r="AK16" s="1">
        <v>21.585999999999999</v>
      </c>
      <c r="AL16" s="1">
        <v>15.478</v>
      </c>
      <c r="AM16" s="1">
        <v>14.518000000000001</v>
      </c>
    </row>
    <row r="17" spans="1:39" x14ac:dyDescent="0.25">
      <c r="A17" s="78">
        <f ca="1">Exceedance!U17</f>
        <v>43221</v>
      </c>
      <c r="B17" s="273">
        <v>61.91</v>
      </c>
      <c r="C17" s="273">
        <v>83.88</v>
      </c>
      <c r="D17" s="273">
        <v>71.430000000000007</v>
      </c>
      <c r="E17" s="1">
        <v>57.908000000000001</v>
      </c>
      <c r="F17" s="1">
        <v>57.850999999999999</v>
      </c>
      <c r="G17" s="1">
        <v>90.141999999999996</v>
      </c>
      <c r="H17" s="1">
        <v>101.047</v>
      </c>
      <c r="I17" s="1">
        <v>81.799000000000007</v>
      </c>
      <c r="J17" s="1">
        <v>103.64700000000001</v>
      </c>
      <c r="K17" s="1">
        <v>39.832999999999998</v>
      </c>
      <c r="L17" s="1">
        <v>70.331000000000003</v>
      </c>
      <c r="M17" s="1">
        <v>56.780000000000008</v>
      </c>
      <c r="N17" s="1">
        <v>58.923999999999999</v>
      </c>
      <c r="O17" s="1">
        <v>85.087999999999994</v>
      </c>
      <c r="P17" s="1">
        <v>91.278999999999996</v>
      </c>
      <c r="Q17" s="1">
        <v>72.552999999999983</v>
      </c>
      <c r="R17" s="1">
        <v>60.09</v>
      </c>
      <c r="S17" s="1">
        <v>55.238</v>
      </c>
      <c r="T17" s="1">
        <v>96.475999999999999</v>
      </c>
      <c r="U17" s="1">
        <v>68.989000000000004</v>
      </c>
      <c r="V17" s="1">
        <v>61.465000000000003</v>
      </c>
      <c r="W17" s="1">
        <v>58.302</v>
      </c>
      <c r="X17" s="1">
        <v>114.268</v>
      </c>
      <c r="Y17" s="1">
        <v>17.376999999999999</v>
      </c>
      <c r="Z17" s="1">
        <v>51.893000000000001</v>
      </c>
      <c r="AA17" s="1">
        <v>91.471999999999994</v>
      </c>
      <c r="AB17" s="1">
        <v>109.584</v>
      </c>
      <c r="AC17" s="1">
        <v>55.651000000000003</v>
      </c>
      <c r="AD17" s="1">
        <v>78.048000000000002</v>
      </c>
      <c r="AE17" s="1">
        <v>79.161000000000001</v>
      </c>
      <c r="AF17" s="1">
        <v>87.796999999999997</v>
      </c>
      <c r="AG17" s="1">
        <v>37.015000000000001</v>
      </c>
      <c r="AH17" s="1">
        <v>47.500999999999998</v>
      </c>
      <c r="AI17" s="1">
        <v>55.875</v>
      </c>
      <c r="AJ17" s="1">
        <v>22.838999999999999</v>
      </c>
      <c r="AK17" s="1">
        <v>58.862000000000002</v>
      </c>
      <c r="AL17" s="1">
        <v>46.933999999999997</v>
      </c>
      <c r="AM17" s="1">
        <v>43.314999999999991</v>
      </c>
    </row>
    <row r="18" spans="1:39" x14ac:dyDescent="0.25">
      <c r="A18" s="78">
        <f ca="1">Exceedance!U18</f>
        <v>43252</v>
      </c>
      <c r="B18" s="273">
        <v>49.36</v>
      </c>
      <c r="C18" s="273">
        <v>91.16</v>
      </c>
      <c r="D18" s="273">
        <v>70.349999999999994</v>
      </c>
      <c r="E18" s="1">
        <v>91.962000000000003</v>
      </c>
      <c r="F18" s="1">
        <v>129.00200000000001</v>
      </c>
      <c r="G18" s="1">
        <v>111.246</v>
      </c>
      <c r="H18" s="1">
        <v>153.75</v>
      </c>
      <c r="I18" s="1">
        <v>130.15600000000001</v>
      </c>
      <c r="J18" s="1">
        <v>125.215</v>
      </c>
      <c r="K18" s="1">
        <v>76.450999999999993</v>
      </c>
      <c r="L18" s="1">
        <v>53.475999999999999</v>
      </c>
      <c r="M18" s="1">
        <v>67.789000000000001</v>
      </c>
      <c r="N18" s="1">
        <v>95.046000000000006</v>
      </c>
      <c r="O18" s="1">
        <v>55.414999999999999</v>
      </c>
      <c r="P18" s="1">
        <v>122.544</v>
      </c>
      <c r="Q18" s="1">
        <v>64.399000000000001</v>
      </c>
      <c r="R18" s="1">
        <v>132.91</v>
      </c>
      <c r="S18" s="1">
        <v>28.556000000000001</v>
      </c>
      <c r="T18" s="1">
        <v>138.26900000000001</v>
      </c>
      <c r="U18" s="1">
        <v>60.83</v>
      </c>
      <c r="V18" s="1">
        <v>111.91800000000001</v>
      </c>
      <c r="W18" s="1">
        <v>31.481999999999999</v>
      </c>
      <c r="X18" s="1">
        <v>60.786999999999999</v>
      </c>
      <c r="Y18" s="1">
        <v>9.2059999999999995</v>
      </c>
      <c r="Z18" s="1">
        <v>44.142000000000003</v>
      </c>
      <c r="AA18" s="1">
        <v>48.869</v>
      </c>
      <c r="AB18" s="1">
        <v>129.261</v>
      </c>
      <c r="AC18" s="1">
        <v>29.811</v>
      </c>
      <c r="AD18" s="1">
        <v>51.183</v>
      </c>
      <c r="AE18" s="1">
        <v>107.187</v>
      </c>
      <c r="AF18" s="1">
        <v>47.677999999999997</v>
      </c>
      <c r="AG18" s="1">
        <v>61.753</v>
      </c>
      <c r="AH18" s="1">
        <v>93.28100000000002</v>
      </c>
      <c r="AI18" s="1">
        <v>30.411000000000001</v>
      </c>
      <c r="AJ18" s="1">
        <v>30.353000000000002</v>
      </c>
      <c r="AK18" s="1">
        <v>74.772000000000006</v>
      </c>
      <c r="AL18" s="1">
        <v>88.64</v>
      </c>
      <c r="AM18" s="1">
        <v>49.72</v>
      </c>
    </row>
    <row r="19" spans="1:39" x14ac:dyDescent="0.25">
      <c r="A19" s="78">
        <f ca="1">Exceedance!U19</f>
        <v>43282</v>
      </c>
      <c r="B19" s="273">
        <v>17.920000000000002</v>
      </c>
      <c r="C19" s="273">
        <v>37.72</v>
      </c>
      <c r="D19" s="273">
        <v>29.01</v>
      </c>
      <c r="E19" s="1">
        <v>39.573999999999998</v>
      </c>
      <c r="F19" s="1">
        <v>69.45</v>
      </c>
      <c r="G19" s="1">
        <v>39.295000000000002</v>
      </c>
      <c r="H19" s="1">
        <v>42.051000000000002</v>
      </c>
      <c r="I19" s="1">
        <v>59.078000000000003</v>
      </c>
      <c r="J19" s="1">
        <v>38.088999999999999</v>
      </c>
      <c r="K19" s="1">
        <v>28.629000000000001</v>
      </c>
      <c r="L19" s="1">
        <v>19.904</v>
      </c>
      <c r="M19" s="1">
        <v>32.72</v>
      </c>
      <c r="N19" s="1">
        <v>35.993000000000002</v>
      </c>
      <c r="O19" s="1">
        <v>24.135999999999999</v>
      </c>
      <c r="P19" s="1">
        <v>38.119</v>
      </c>
      <c r="Q19" s="1">
        <v>18.751000000000001</v>
      </c>
      <c r="R19" s="1">
        <v>82.965000000000003</v>
      </c>
      <c r="S19" s="1">
        <v>11.952999999999999</v>
      </c>
      <c r="T19" s="1">
        <v>35.512</v>
      </c>
      <c r="U19" s="1">
        <v>27.402999999999999</v>
      </c>
      <c r="V19" s="1">
        <v>63.063000000000002</v>
      </c>
      <c r="W19" s="1">
        <v>11.676</v>
      </c>
      <c r="X19" s="1">
        <v>18.486000000000001</v>
      </c>
      <c r="Y19" s="1">
        <v>4.92</v>
      </c>
      <c r="Z19" s="1">
        <v>14.615</v>
      </c>
      <c r="AA19" s="1">
        <v>16.998999999999999</v>
      </c>
      <c r="AB19" s="1">
        <v>43.509</v>
      </c>
      <c r="AC19" s="1">
        <v>16.420000000000002</v>
      </c>
      <c r="AD19" s="1">
        <v>19.835000000000001</v>
      </c>
      <c r="AE19" s="1">
        <v>32.576000000000001</v>
      </c>
      <c r="AF19" s="1">
        <v>16.138999999999999</v>
      </c>
      <c r="AG19" s="1">
        <v>17.575000000000003</v>
      </c>
      <c r="AH19" s="1">
        <v>28.462</v>
      </c>
      <c r="AI19" s="1">
        <v>13.084</v>
      </c>
      <c r="AJ19" s="1">
        <v>10.894</v>
      </c>
      <c r="AK19" s="1">
        <v>20.817</v>
      </c>
      <c r="AL19" s="1">
        <v>30.181999999999999</v>
      </c>
      <c r="AM19" s="1">
        <v>26.270999999999997</v>
      </c>
    </row>
    <row r="20" spans="1:39" x14ac:dyDescent="0.25">
      <c r="A20" s="78">
        <f ca="1">Exceedance!U20</f>
        <v>43313</v>
      </c>
      <c r="B20" s="273">
        <v>14.76</v>
      </c>
      <c r="C20" s="273">
        <v>23.65</v>
      </c>
      <c r="D20" s="273">
        <v>19.8</v>
      </c>
      <c r="E20" s="1">
        <v>32.411999999999999</v>
      </c>
      <c r="F20" s="1">
        <v>26.100999999999999</v>
      </c>
      <c r="G20" s="1">
        <v>28.294</v>
      </c>
      <c r="H20" s="1">
        <v>17.059999999999999</v>
      </c>
      <c r="I20" s="1">
        <v>23.873999999999995</v>
      </c>
      <c r="J20" s="1">
        <v>20.864000000000004</v>
      </c>
      <c r="K20" s="1">
        <v>32.533000000000001</v>
      </c>
      <c r="L20" s="1">
        <v>18.105</v>
      </c>
      <c r="M20" s="1">
        <v>23.434000000000001</v>
      </c>
      <c r="N20" s="1">
        <v>18.725000000000001</v>
      </c>
      <c r="O20" s="1">
        <v>19.097000000000001</v>
      </c>
      <c r="P20" s="1">
        <v>19.815000000000001</v>
      </c>
      <c r="Q20" s="1">
        <v>13.255000000000001</v>
      </c>
      <c r="R20" s="1">
        <v>27.515000000000001</v>
      </c>
      <c r="S20" s="1">
        <v>9.1110000000000007</v>
      </c>
      <c r="T20" s="1">
        <v>26.891999999999999</v>
      </c>
      <c r="U20" s="1">
        <v>15.249000000000001</v>
      </c>
      <c r="V20" s="1">
        <v>51.244</v>
      </c>
      <c r="W20" s="1">
        <v>10.004</v>
      </c>
      <c r="X20" s="1">
        <v>23.922999999999998</v>
      </c>
      <c r="Y20" s="1">
        <v>3.8519999999999999</v>
      </c>
      <c r="Z20" s="1">
        <v>11.147</v>
      </c>
      <c r="AA20" s="1">
        <v>10.423</v>
      </c>
      <c r="AB20" s="1">
        <v>22.777999999999999</v>
      </c>
      <c r="AC20" s="1">
        <v>13.327</v>
      </c>
      <c r="AD20" s="1">
        <v>26.97</v>
      </c>
      <c r="AE20" s="1">
        <v>15.548999999999999</v>
      </c>
      <c r="AF20" s="1">
        <v>9.5869999999999997</v>
      </c>
      <c r="AG20" s="1">
        <v>14.534000000000001</v>
      </c>
      <c r="AH20" s="1">
        <v>13.632999999999999</v>
      </c>
      <c r="AI20" s="1">
        <v>8.1120000000000001</v>
      </c>
      <c r="AJ20" s="1">
        <v>10.891</v>
      </c>
      <c r="AK20" s="1">
        <v>15.507999999999999</v>
      </c>
      <c r="AL20" s="1">
        <v>13.563000000000001</v>
      </c>
      <c r="AM20" s="1">
        <v>16.132999999999999</v>
      </c>
    </row>
    <row r="21" spans="1:39" x14ac:dyDescent="0.25">
      <c r="A21" s="78">
        <f ca="1">Exceedance!U21</f>
        <v>43344</v>
      </c>
      <c r="B21" s="273">
        <v>14.65</v>
      </c>
      <c r="C21" s="273">
        <v>21.07</v>
      </c>
      <c r="D21" s="273">
        <v>17.47</v>
      </c>
      <c r="E21" s="1">
        <v>32.658000000000001</v>
      </c>
      <c r="F21" s="1">
        <v>12.723000000000001</v>
      </c>
      <c r="G21" s="1">
        <v>20.75</v>
      </c>
      <c r="H21" s="1">
        <v>19.559000000000001</v>
      </c>
      <c r="I21" s="1">
        <v>24.315000000000001</v>
      </c>
      <c r="J21" s="1">
        <v>12.904</v>
      </c>
      <c r="K21" s="1">
        <v>22.850999999999999</v>
      </c>
      <c r="L21" s="1">
        <v>10.212999999999999</v>
      </c>
      <c r="M21" s="1">
        <v>17.91</v>
      </c>
      <c r="N21" s="1">
        <v>33.198999999999998</v>
      </c>
      <c r="O21" s="1">
        <v>15.644</v>
      </c>
      <c r="P21" s="1">
        <v>17.658000000000001</v>
      </c>
      <c r="Q21" s="1">
        <v>14.807</v>
      </c>
      <c r="R21" s="1">
        <v>16.574000000000002</v>
      </c>
      <c r="S21" s="1">
        <v>8.8529999999999998</v>
      </c>
      <c r="T21" s="1">
        <v>33.746000000000002</v>
      </c>
      <c r="U21" s="1">
        <v>12.730999999999998</v>
      </c>
      <c r="V21" s="1">
        <v>33.323999999999998</v>
      </c>
      <c r="W21" s="1">
        <v>8.1950000000000003</v>
      </c>
      <c r="X21" s="1">
        <v>11.28</v>
      </c>
      <c r="Y21" s="1">
        <v>7.69</v>
      </c>
      <c r="Z21" s="1">
        <v>15.644</v>
      </c>
      <c r="AA21" s="1">
        <v>14.226000000000001</v>
      </c>
      <c r="AB21" s="1">
        <v>17.033000000000001</v>
      </c>
      <c r="AC21" s="1">
        <v>12.717000000000001</v>
      </c>
      <c r="AD21" s="1">
        <v>17.161000000000001</v>
      </c>
      <c r="AE21" s="1">
        <v>15.548</v>
      </c>
      <c r="AF21" s="1">
        <v>8.7070000000000007</v>
      </c>
      <c r="AG21" s="1">
        <v>10.19</v>
      </c>
      <c r="AH21" s="1">
        <v>10.33</v>
      </c>
      <c r="AI21" s="1">
        <v>6.3710000000000004</v>
      </c>
      <c r="AJ21" s="1">
        <v>24.899000000000001</v>
      </c>
      <c r="AK21" s="1">
        <v>15.068</v>
      </c>
      <c r="AL21" s="1">
        <v>10.792</v>
      </c>
      <c r="AM21" s="1">
        <v>8.82</v>
      </c>
    </row>
    <row r="22" spans="1:39" x14ac:dyDescent="0.25">
      <c r="A22" s="78">
        <f ca="1">Exceedance!U22</f>
        <v>43374</v>
      </c>
      <c r="B22" s="273">
        <v>10.8</v>
      </c>
      <c r="C22" s="273">
        <v>17.88</v>
      </c>
      <c r="D22" s="273">
        <v>15.64</v>
      </c>
      <c r="E22" s="1">
        <v>19.131</v>
      </c>
      <c r="F22" s="1">
        <v>17.704999999999998</v>
      </c>
      <c r="G22" s="1">
        <v>15.3</v>
      </c>
      <c r="H22" s="1">
        <v>21.873999999999999</v>
      </c>
      <c r="I22" s="1">
        <v>25.745000000000001</v>
      </c>
      <c r="J22" s="1">
        <v>10.685</v>
      </c>
      <c r="K22" s="1">
        <v>17.187999999999999</v>
      </c>
      <c r="L22" s="1">
        <v>11.542</v>
      </c>
      <c r="M22" s="1">
        <v>18.695</v>
      </c>
      <c r="N22" s="1">
        <v>13.041</v>
      </c>
      <c r="O22" s="1">
        <v>9.4419999999999984</v>
      </c>
      <c r="P22" s="1">
        <v>11.388</v>
      </c>
      <c r="Q22" s="1">
        <v>9.4969999999999999</v>
      </c>
      <c r="R22" s="1">
        <v>12.263999999999999</v>
      </c>
      <c r="S22" s="1">
        <v>9.6579999999999995</v>
      </c>
      <c r="T22" s="1">
        <v>23.19</v>
      </c>
      <c r="U22" s="1">
        <v>9.8520000000000003</v>
      </c>
      <c r="V22" s="1">
        <v>13.784000000000001</v>
      </c>
      <c r="W22" s="1">
        <v>7.9690000000000003</v>
      </c>
      <c r="X22" s="1">
        <v>8.4830000000000005</v>
      </c>
      <c r="Y22" s="1">
        <v>5.64</v>
      </c>
      <c r="Z22" s="1">
        <v>9.6739999999999995</v>
      </c>
      <c r="AA22" s="1">
        <v>13.787000000000001</v>
      </c>
      <c r="AB22" s="1">
        <v>23.036000000000001</v>
      </c>
      <c r="AC22" s="1">
        <v>37.012</v>
      </c>
      <c r="AD22" s="1">
        <v>13.689</v>
      </c>
      <c r="AE22" s="1">
        <v>10.869</v>
      </c>
      <c r="AF22" s="1">
        <v>8.2390000000000008</v>
      </c>
      <c r="AG22" s="1">
        <v>11.257</v>
      </c>
      <c r="AH22" s="1">
        <v>12.468999999999999</v>
      </c>
      <c r="AI22" s="1">
        <v>5.5330000000000004</v>
      </c>
      <c r="AJ22" s="1">
        <v>14.379</v>
      </c>
      <c r="AK22" s="1">
        <v>20.335000000000001</v>
      </c>
      <c r="AL22" s="1">
        <v>7.7169999999999996</v>
      </c>
      <c r="AM22" s="1">
        <v>16.773</v>
      </c>
    </row>
    <row r="23" spans="1:39" x14ac:dyDescent="0.25">
      <c r="A23" s="78">
        <f ca="1">Exceedance!U23</f>
        <v>43405</v>
      </c>
      <c r="B23" s="273">
        <v>7.67</v>
      </c>
      <c r="C23" s="273">
        <v>9.5299999999999994</v>
      </c>
      <c r="D23" s="273">
        <v>8.7799999999999994</v>
      </c>
      <c r="E23" s="1">
        <v>10.555999999999999</v>
      </c>
      <c r="F23" s="1">
        <v>9.1170000000000009</v>
      </c>
      <c r="G23" s="1">
        <v>9.6489999999999991</v>
      </c>
      <c r="H23" s="1">
        <v>12.252000000000001</v>
      </c>
      <c r="I23" s="1">
        <v>15.127000000000001</v>
      </c>
      <c r="J23" s="1">
        <v>10.122</v>
      </c>
      <c r="K23" s="1">
        <v>10.194000000000001</v>
      </c>
      <c r="L23" s="1">
        <v>7.069</v>
      </c>
      <c r="M23" s="1">
        <v>11.586</v>
      </c>
      <c r="N23" s="1">
        <v>8.4879999999999995</v>
      </c>
      <c r="O23" s="1">
        <v>7.4320000000000004</v>
      </c>
      <c r="P23" s="1">
        <v>8.4149999999999991</v>
      </c>
      <c r="Q23" s="1">
        <v>7.4390000000000001</v>
      </c>
      <c r="R23" s="1">
        <v>8.56</v>
      </c>
      <c r="S23" s="1">
        <v>5.9660000000000002</v>
      </c>
      <c r="T23" s="1">
        <v>11.282999999999999</v>
      </c>
      <c r="U23" s="1">
        <v>8.9060000000000006</v>
      </c>
      <c r="V23" s="1">
        <v>9.0630000000000006</v>
      </c>
      <c r="W23" s="1">
        <v>6.54</v>
      </c>
      <c r="X23" s="1">
        <v>7.0179999999999998</v>
      </c>
      <c r="Y23" s="1">
        <v>3.6080000000000001</v>
      </c>
      <c r="Z23" s="1">
        <v>6.4359999999999999</v>
      </c>
      <c r="AA23" s="1">
        <v>9.7759999999999998</v>
      </c>
      <c r="AB23" s="1">
        <v>12.922000000000001</v>
      </c>
      <c r="AC23" s="1">
        <v>13.914999999999999</v>
      </c>
      <c r="AD23" s="1">
        <v>7.8949999999999996</v>
      </c>
      <c r="AE23" s="1">
        <v>8.516</v>
      </c>
      <c r="AF23" s="1">
        <v>6.3860000000000001</v>
      </c>
      <c r="AG23" s="1">
        <v>7.569</v>
      </c>
      <c r="AH23" s="1">
        <v>8.0129999999999999</v>
      </c>
      <c r="AI23" s="1">
        <v>4.6120000000000001</v>
      </c>
      <c r="AJ23" s="1">
        <v>7.0869999999999997</v>
      </c>
      <c r="AK23" s="1">
        <v>10.492000000000001</v>
      </c>
      <c r="AL23" s="1">
        <v>6.7960000000000003</v>
      </c>
      <c r="AM23" s="1">
        <v>8.343</v>
      </c>
    </row>
    <row r="24" spans="1:39" x14ac:dyDescent="0.25">
      <c r="A24" s="78">
        <f ca="1">Exceedance!U24</f>
        <v>43435</v>
      </c>
      <c r="B24" s="273">
        <v>6.34</v>
      </c>
      <c r="C24" s="273">
        <v>6.34</v>
      </c>
      <c r="D24" s="273">
        <v>6.34</v>
      </c>
      <c r="E24" s="1">
        <v>7.9829999999999997</v>
      </c>
      <c r="F24" s="1">
        <v>7.577</v>
      </c>
      <c r="G24" s="1">
        <v>7.9050000000000002</v>
      </c>
      <c r="H24" s="1">
        <v>8.61</v>
      </c>
      <c r="I24" s="1">
        <v>10.397</v>
      </c>
      <c r="J24" s="1">
        <v>7.6260000000000003</v>
      </c>
      <c r="K24" s="1">
        <v>7.0960000000000001</v>
      </c>
      <c r="L24" s="1">
        <v>5.8369999999999997</v>
      </c>
      <c r="M24" s="1">
        <v>7.7919999999999998</v>
      </c>
      <c r="N24" s="1">
        <v>7.0609999999999999</v>
      </c>
      <c r="O24" s="1">
        <v>6.2160000000000002</v>
      </c>
      <c r="P24" s="1">
        <v>7.1180000000000003</v>
      </c>
      <c r="Q24" s="1">
        <v>5.9080000000000004</v>
      </c>
      <c r="R24" s="1">
        <v>7.4779999999999998</v>
      </c>
      <c r="S24" s="1">
        <v>4.992</v>
      </c>
      <c r="T24" s="1">
        <v>8.4060000000000006</v>
      </c>
      <c r="U24" s="1">
        <v>7.2480000000000002</v>
      </c>
      <c r="V24" s="1">
        <v>7.7220000000000004</v>
      </c>
      <c r="W24" s="1">
        <v>4.9409999999999998</v>
      </c>
      <c r="X24" s="1">
        <v>6.117</v>
      </c>
      <c r="Y24" s="1">
        <v>2.89</v>
      </c>
      <c r="Z24" s="1">
        <v>5.3840000000000003</v>
      </c>
      <c r="AA24" s="1">
        <v>6.8010000000000002</v>
      </c>
      <c r="AB24" s="1">
        <v>8.5020000000000007</v>
      </c>
      <c r="AC24" s="1">
        <v>7.883</v>
      </c>
      <c r="AD24" s="1">
        <v>6.6210000000000004</v>
      </c>
      <c r="AE24" s="1">
        <v>6.8479999999999999</v>
      </c>
      <c r="AF24" s="1">
        <v>5.1459999999999999</v>
      </c>
      <c r="AG24" s="1">
        <v>5.5579999999999998</v>
      </c>
      <c r="AH24" s="1">
        <v>6.415</v>
      </c>
      <c r="AI24" s="1">
        <v>4.181</v>
      </c>
      <c r="AJ24" s="1">
        <v>5.3230000000000004</v>
      </c>
      <c r="AK24" s="1">
        <v>7.1239999999999997</v>
      </c>
      <c r="AL24" s="1">
        <v>5.9320000000000004</v>
      </c>
      <c r="AM24" s="1">
        <v>5.8159999999999998</v>
      </c>
    </row>
    <row r="25" spans="1:39" x14ac:dyDescent="0.25">
      <c r="A25" s="78">
        <f ca="1">Exceedance!U25</f>
        <v>43466</v>
      </c>
      <c r="B25" s="273">
        <v>5.3899999999999988</v>
      </c>
      <c r="C25" s="273">
        <v>5.3899999999999988</v>
      </c>
      <c r="D25" s="273">
        <v>5.3899999999999988</v>
      </c>
      <c r="E25" s="1">
        <v>6.6219999999999999</v>
      </c>
      <c r="F25" s="1">
        <v>6.4470000000000001</v>
      </c>
      <c r="G25" s="1">
        <v>6.7859999999999996</v>
      </c>
      <c r="H25" s="1">
        <v>7.14</v>
      </c>
      <c r="I25" s="1">
        <v>7.5839999999999996</v>
      </c>
      <c r="J25" s="1">
        <v>6.2089999999999996</v>
      </c>
      <c r="K25" s="1">
        <v>5.7460000000000004</v>
      </c>
      <c r="L25" s="1">
        <v>4.9480000000000004</v>
      </c>
      <c r="M25" s="1">
        <v>5.9710000000000001</v>
      </c>
      <c r="N25" s="1">
        <v>5.944</v>
      </c>
      <c r="O25" s="1">
        <v>5.2619999999999996</v>
      </c>
      <c r="P25" s="1">
        <v>6.1379999999999999</v>
      </c>
      <c r="Q25" s="1">
        <v>5.0140000000000011</v>
      </c>
      <c r="R25" s="1">
        <v>6.4279999999999999</v>
      </c>
      <c r="S25" s="1">
        <v>4.056</v>
      </c>
      <c r="T25" s="1">
        <v>7.016</v>
      </c>
      <c r="U25" s="1">
        <v>5.5629999999999997</v>
      </c>
      <c r="V25" s="1">
        <v>6.6150000000000002</v>
      </c>
      <c r="W25" s="1">
        <v>4.1509999999999998</v>
      </c>
      <c r="X25" s="1">
        <v>5.2530000000000001</v>
      </c>
      <c r="Y25" s="1">
        <v>2.4550000000000001</v>
      </c>
      <c r="Z25" s="1">
        <v>4.3979999999999997</v>
      </c>
      <c r="AA25" s="1">
        <v>6.3419999999999996</v>
      </c>
      <c r="AB25" s="1">
        <v>6.9009999999999998</v>
      </c>
      <c r="AC25" s="1">
        <v>6.0220000000000002</v>
      </c>
      <c r="AD25" s="1">
        <v>5.3710000000000004</v>
      </c>
      <c r="AE25" s="1">
        <v>5.7949999999999999</v>
      </c>
      <c r="AF25" s="1">
        <v>4.351</v>
      </c>
      <c r="AG25" s="1">
        <v>4.6159999999999997</v>
      </c>
      <c r="AH25" s="1">
        <v>5.38</v>
      </c>
      <c r="AI25" s="1">
        <v>3.5760000000000001</v>
      </c>
      <c r="AJ25" s="1">
        <v>4.3840000000000003</v>
      </c>
      <c r="AK25" s="1">
        <v>5.8449999999999998</v>
      </c>
      <c r="AL25" s="1">
        <v>5.2160000000000011</v>
      </c>
      <c r="AM25" s="1">
        <v>4.6859999999999999</v>
      </c>
    </row>
    <row r="26" spans="1:39" x14ac:dyDescent="0.25">
      <c r="A26" s="78">
        <f ca="1">Exceedance!U26</f>
        <v>43497</v>
      </c>
      <c r="B26" s="273">
        <v>4.74</v>
      </c>
      <c r="C26" s="273">
        <v>4.74</v>
      </c>
      <c r="D26" s="273">
        <v>4.74</v>
      </c>
      <c r="E26" s="1">
        <v>5.2030000000000003</v>
      </c>
      <c r="F26" s="1">
        <v>5.0949999999999998</v>
      </c>
      <c r="G26" s="1">
        <v>5.2279999999999998</v>
      </c>
      <c r="H26" s="1">
        <v>6.4790000000000001</v>
      </c>
      <c r="I26" s="1">
        <v>8.4640000000000004</v>
      </c>
      <c r="J26" s="1">
        <v>4.8529999999999998</v>
      </c>
      <c r="K26" s="1">
        <v>4.468</v>
      </c>
      <c r="L26" s="1">
        <v>3.883</v>
      </c>
      <c r="M26" s="1">
        <v>4.8179999999999996</v>
      </c>
      <c r="N26" s="1">
        <v>4.7809999999999997</v>
      </c>
      <c r="O26" s="1">
        <v>4.1150000000000002</v>
      </c>
      <c r="P26" s="1">
        <v>4.8609999999999998</v>
      </c>
      <c r="Q26" s="1">
        <v>4.7329999999999997</v>
      </c>
      <c r="R26" s="1">
        <v>6.1630000000000003</v>
      </c>
      <c r="S26" s="1">
        <v>3.145</v>
      </c>
      <c r="T26" s="1">
        <v>5.524</v>
      </c>
      <c r="U26" s="1">
        <v>4.8970000000000002</v>
      </c>
      <c r="V26" s="1">
        <v>5.4539999999999997</v>
      </c>
      <c r="W26" s="1">
        <v>3.2690000000000001</v>
      </c>
      <c r="X26" s="1">
        <v>4.1609999999999996</v>
      </c>
      <c r="Y26" s="1">
        <v>2.254</v>
      </c>
      <c r="Z26" s="1">
        <v>3.47</v>
      </c>
      <c r="AA26" s="1">
        <v>5.3680000000000003</v>
      </c>
      <c r="AB26" s="1">
        <v>5.4690000000000003</v>
      </c>
      <c r="AC26" s="1">
        <v>5.024</v>
      </c>
      <c r="AD26" s="1">
        <v>4.1509999999999998</v>
      </c>
      <c r="AE26" s="1">
        <v>4.7960000000000003</v>
      </c>
      <c r="AF26" s="1">
        <v>3.3940000000000001</v>
      </c>
      <c r="AG26" s="1">
        <v>3.6629999999999998</v>
      </c>
      <c r="AH26" s="1">
        <v>4.0970000000000004</v>
      </c>
      <c r="AI26" s="1">
        <v>2.9740000000000002</v>
      </c>
      <c r="AJ26" s="1">
        <v>3.9020000000000001</v>
      </c>
      <c r="AK26" s="1">
        <v>5.8819999999999997</v>
      </c>
      <c r="AL26" s="1">
        <v>4.1529999999999996</v>
      </c>
      <c r="AM26" s="1">
        <v>3.625</v>
      </c>
    </row>
    <row r="27" spans="1:39" x14ac:dyDescent="0.25">
      <c r="A27" s="78">
        <f ca="1">Exceedance!U27</f>
        <v>43525</v>
      </c>
      <c r="B27" s="273">
        <v>8.6</v>
      </c>
      <c r="C27" s="273">
        <v>8.6</v>
      </c>
      <c r="D27" s="273">
        <v>8.6</v>
      </c>
      <c r="E27" s="1">
        <v>7.0629999999999997</v>
      </c>
      <c r="F27" s="1">
        <v>6.39</v>
      </c>
      <c r="G27" s="1">
        <v>14.116</v>
      </c>
      <c r="H27" s="1">
        <v>14.988</v>
      </c>
      <c r="I27" s="1">
        <v>12.231</v>
      </c>
      <c r="J27" s="1">
        <v>6.1760000000000002</v>
      </c>
      <c r="K27" s="1">
        <v>11.177</v>
      </c>
      <c r="L27" s="1">
        <v>5.7930000000000001</v>
      </c>
      <c r="M27" s="1">
        <v>5.1660000000000004</v>
      </c>
      <c r="N27" s="1">
        <v>6.3579999999999997</v>
      </c>
      <c r="O27" s="1">
        <v>6.6219999999999999</v>
      </c>
      <c r="P27" s="1">
        <v>7.71</v>
      </c>
      <c r="Q27" s="1">
        <v>13.468999999999999</v>
      </c>
      <c r="R27" s="1">
        <v>7.0289999999999999</v>
      </c>
      <c r="S27" s="1">
        <v>12.744</v>
      </c>
      <c r="T27" s="1">
        <v>8.2089999999999996</v>
      </c>
      <c r="U27" s="1">
        <v>7.4050000000000002</v>
      </c>
      <c r="V27" s="1">
        <v>6.5629999999999997</v>
      </c>
      <c r="W27" s="1">
        <v>5.8970000000000002</v>
      </c>
      <c r="X27" s="1">
        <v>4.835</v>
      </c>
      <c r="Y27" s="1">
        <v>3.8889999999999998</v>
      </c>
      <c r="Z27" s="1">
        <v>11.063000000000001</v>
      </c>
      <c r="AA27" s="1">
        <v>11.135999999999999</v>
      </c>
      <c r="AB27" s="1">
        <v>6.7050000000000001</v>
      </c>
      <c r="AC27" s="1">
        <v>17.163</v>
      </c>
      <c r="AD27" s="1">
        <v>5.0380000000000003</v>
      </c>
      <c r="AE27" s="1">
        <v>7.5869999999999997</v>
      </c>
      <c r="AF27" s="1">
        <v>3.7890000000000001</v>
      </c>
      <c r="AG27" s="1">
        <v>5.8209999999999997</v>
      </c>
      <c r="AH27" s="1">
        <v>7.7670000000000003</v>
      </c>
      <c r="AI27" s="1">
        <v>4.0350000000000001</v>
      </c>
      <c r="AJ27" s="1">
        <v>8.7420000000000009</v>
      </c>
      <c r="AK27" s="1">
        <v>11.457000000000001</v>
      </c>
      <c r="AL27" s="1">
        <v>5.0330000000000004</v>
      </c>
      <c r="AM27" s="1">
        <v>4.3490000000000002</v>
      </c>
    </row>
    <row r="28" spans="1:39" x14ac:dyDescent="0.25">
      <c r="A28" s="78">
        <f ca="1">Exceedance!U28</f>
        <v>43556</v>
      </c>
      <c r="B28" s="273">
        <v>23.32</v>
      </c>
      <c r="C28" s="273">
        <v>23.32</v>
      </c>
      <c r="D28" s="273">
        <v>23.32</v>
      </c>
      <c r="E28" s="1">
        <v>14.696</v>
      </c>
      <c r="F28" s="1">
        <v>17.440999999999999</v>
      </c>
      <c r="G28" s="1">
        <v>35.069000000000003</v>
      </c>
      <c r="H28" s="1">
        <v>37.435000000000002</v>
      </c>
      <c r="I28" s="1">
        <v>37.851999999999997</v>
      </c>
      <c r="J28" s="1">
        <v>14.678000000000001</v>
      </c>
      <c r="K28" s="1">
        <v>42.58</v>
      </c>
      <c r="L28" s="1">
        <v>17.155000000000001</v>
      </c>
      <c r="M28" s="1">
        <v>16.901</v>
      </c>
      <c r="N28" s="1">
        <v>31.541</v>
      </c>
      <c r="O28" s="1">
        <v>26.542000000000002</v>
      </c>
      <c r="P28" s="1">
        <v>23.318999999999999</v>
      </c>
      <c r="Q28" s="1">
        <v>21.422999999999998</v>
      </c>
      <c r="R28" s="1">
        <v>11.472</v>
      </c>
      <c r="S28" s="1">
        <v>25.151</v>
      </c>
      <c r="T28" s="1">
        <v>19.39</v>
      </c>
      <c r="U28" s="1">
        <v>11.983000000000001</v>
      </c>
      <c r="V28" s="1">
        <v>21.844000000000001</v>
      </c>
      <c r="W28" s="1">
        <v>22.975000000000001</v>
      </c>
      <c r="X28" s="1">
        <v>8.9619999999999997</v>
      </c>
      <c r="Y28" s="1">
        <v>8.5990000000000002</v>
      </c>
      <c r="Z28" s="1">
        <v>37.656999999999996</v>
      </c>
      <c r="AA28" s="1">
        <v>33.427</v>
      </c>
      <c r="AB28" s="1">
        <v>22.738</v>
      </c>
      <c r="AC28" s="1">
        <v>25.158999999999999</v>
      </c>
      <c r="AD28" s="1">
        <v>20.431999999999999</v>
      </c>
      <c r="AE28" s="1">
        <v>13.582000000000001</v>
      </c>
      <c r="AF28" s="1">
        <v>12.62</v>
      </c>
      <c r="AG28" s="1">
        <v>15.336</v>
      </c>
      <c r="AH28" s="1">
        <v>25.725999999999999</v>
      </c>
      <c r="AI28" s="1">
        <v>7.5030000000000001</v>
      </c>
      <c r="AJ28" s="1">
        <v>19.32</v>
      </c>
      <c r="AK28" s="1">
        <v>15.118</v>
      </c>
      <c r="AL28" s="1">
        <v>13.134</v>
      </c>
      <c r="AM28" s="1">
        <v>9.5039999999999978</v>
      </c>
    </row>
    <row r="29" spans="1:39" x14ac:dyDescent="0.25">
      <c r="A29" s="78">
        <f ca="1">Exceedance!U29</f>
        <v>43586</v>
      </c>
      <c r="B29" s="273">
        <v>71.430000000000007</v>
      </c>
      <c r="C29" s="273">
        <v>71.430000000000007</v>
      </c>
      <c r="D29" s="273">
        <v>71.430000000000007</v>
      </c>
      <c r="E29" s="1">
        <v>58.292000000000002</v>
      </c>
      <c r="F29" s="1">
        <v>92.228999999999999</v>
      </c>
      <c r="G29" s="1">
        <v>100.259</v>
      </c>
      <c r="H29" s="1">
        <v>83.248999999999995</v>
      </c>
      <c r="I29" s="1">
        <v>104.18300000000001</v>
      </c>
      <c r="J29" s="1">
        <v>42.033999999999999</v>
      </c>
      <c r="K29" s="1">
        <v>68.394000000000005</v>
      </c>
      <c r="L29" s="1">
        <v>56.567</v>
      </c>
      <c r="M29" s="1">
        <v>57.433999999999997</v>
      </c>
      <c r="N29" s="1">
        <v>85.096000000000004</v>
      </c>
      <c r="O29" s="1">
        <v>87.673000000000002</v>
      </c>
      <c r="P29" s="1">
        <v>74.814999999999998</v>
      </c>
      <c r="Q29" s="1">
        <v>58.915999999999997</v>
      </c>
      <c r="R29" s="1">
        <v>56.55</v>
      </c>
      <c r="S29" s="1">
        <v>92.04000000000002</v>
      </c>
      <c r="T29" s="1">
        <v>69.731999999999999</v>
      </c>
      <c r="U29" s="1">
        <v>61.362000000000002</v>
      </c>
      <c r="V29" s="1">
        <v>58.003</v>
      </c>
      <c r="W29" s="1">
        <v>110.892</v>
      </c>
      <c r="X29" s="1">
        <v>17.234999999999999</v>
      </c>
      <c r="Y29" s="1">
        <v>44.795000000000002</v>
      </c>
      <c r="Z29" s="1">
        <v>89.751999999999995</v>
      </c>
      <c r="AA29" s="1">
        <v>104.67</v>
      </c>
      <c r="AB29" s="1">
        <v>56.981999999999999</v>
      </c>
      <c r="AC29" s="1">
        <v>76.763999999999982</v>
      </c>
      <c r="AD29" s="1">
        <v>77.164000000000001</v>
      </c>
      <c r="AE29" s="1">
        <v>88.307000000000002</v>
      </c>
      <c r="AF29" s="1">
        <v>36.225000000000001</v>
      </c>
      <c r="AG29" s="1">
        <v>46.658999999999999</v>
      </c>
      <c r="AH29" s="1">
        <v>55.021999999999998</v>
      </c>
      <c r="AI29" s="1">
        <v>20.495999999999999</v>
      </c>
      <c r="AJ29" s="1">
        <v>56.28</v>
      </c>
      <c r="AK29" s="1">
        <v>46.457000000000001</v>
      </c>
      <c r="AL29" s="1">
        <v>41.872999999999998</v>
      </c>
      <c r="AM29" s="1">
        <v>55.372</v>
      </c>
    </row>
    <row r="30" spans="1:39" x14ac:dyDescent="0.25">
      <c r="A30" s="78">
        <f ca="1">Exceedance!U30</f>
        <v>43617</v>
      </c>
      <c r="B30" s="273">
        <v>70.349999999999994</v>
      </c>
      <c r="C30" s="273">
        <v>70.349999999999994</v>
      </c>
      <c r="D30" s="273">
        <v>70.349999999999994</v>
      </c>
      <c r="E30" s="1">
        <v>129.22</v>
      </c>
      <c r="F30" s="1">
        <v>111.97799999999999</v>
      </c>
      <c r="G30" s="1">
        <v>155.49</v>
      </c>
      <c r="H30" s="1">
        <v>130.85300000000001</v>
      </c>
      <c r="I30" s="1">
        <v>125.43599999999998</v>
      </c>
      <c r="J30" s="1">
        <v>78.122</v>
      </c>
      <c r="K30" s="1">
        <v>54.13</v>
      </c>
      <c r="L30" s="1">
        <v>67.694999999999993</v>
      </c>
      <c r="M30" s="1">
        <v>94.066000000000003</v>
      </c>
      <c r="N30" s="1">
        <v>55.375999999999998</v>
      </c>
      <c r="O30" s="1">
        <v>123.69499999999999</v>
      </c>
      <c r="P30" s="1">
        <v>65.191000000000003</v>
      </c>
      <c r="Q30" s="1">
        <v>131.83699999999999</v>
      </c>
      <c r="R30" s="1">
        <v>28.928000000000001</v>
      </c>
      <c r="S30" s="1">
        <v>138.41999999999999</v>
      </c>
      <c r="T30" s="1">
        <v>61.106000000000002</v>
      </c>
      <c r="U30" s="1">
        <v>111.63099999999999</v>
      </c>
      <c r="V30" s="1">
        <v>31.312999999999999</v>
      </c>
      <c r="W30" s="1">
        <v>62.140999999999998</v>
      </c>
      <c r="X30" s="1">
        <v>9.1199999999999992</v>
      </c>
      <c r="Y30" s="1">
        <v>40.628</v>
      </c>
      <c r="Z30" s="1">
        <v>48.326999999999998</v>
      </c>
      <c r="AA30" s="1">
        <v>131.11099999999999</v>
      </c>
      <c r="AB30" s="1">
        <v>30.279</v>
      </c>
      <c r="AC30" s="1">
        <v>50.673000000000002</v>
      </c>
      <c r="AD30" s="1">
        <v>106.348</v>
      </c>
      <c r="AE30" s="1">
        <v>49.15</v>
      </c>
      <c r="AF30" s="1">
        <v>61.155999999999999</v>
      </c>
      <c r="AG30" s="1">
        <v>92.415000000000006</v>
      </c>
      <c r="AH30" s="1">
        <v>30.023</v>
      </c>
      <c r="AI30" s="1">
        <v>29.234000000000002</v>
      </c>
      <c r="AJ30" s="1">
        <v>73.048000000000002</v>
      </c>
      <c r="AK30" s="1">
        <v>88.213000000000008</v>
      </c>
      <c r="AL30" s="1">
        <v>48.871000000000002</v>
      </c>
      <c r="AM30" s="1">
        <v>90.474000000000004</v>
      </c>
    </row>
    <row r="31" spans="1:39" x14ac:dyDescent="0.25">
      <c r="A31" s="78">
        <f ca="1">Exceedance!U31</f>
        <v>43647</v>
      </c>
      <c r="B31" s="273">
        <v>29.01</v>
      </c>
      <c r="C31" s="273">
        <v>29.01</v>
      </c>
      <c r="D31" s="273">
        <v>29.01</v>
      </c>
      <c r="E31" s="1">
        <v>69.454999999999998</v>
      </c>
      <c r="F31" s="1">
        <v>39.451000000000001</v>
      </c>
      <c r="G31" s="1">
        <v>43.484000000000002</v>
      </c>
      <c r="H31" s="1">
        <v>59.225999999999999</v>
      </c>
      <c r="I31" s="1">
        <v>38.116</v>
      </c>
      <c r="J31" s="1">
        <v>29.024999999999999</v>
      </c>
      <c r="K31" s="1">
        <v>19.795000000000002</v>
      </c>
      <c r="L31" s="1">
        <v>32.662999999999997</v>
      </c>
      <c r="M31" s="1">
        <v>35.69</v>
      </c>
      <c r="N31" s="1">
        <v>24.094000000000001</v>
      </c>
      <c r="O31" s="1">
        <v>40.215000000000003</v>
      </c>
      <c r="P31" s="1">
        <v>18.998999999999999</v>
      </c>
      <c r="Q31" s="1">
        <v>82.692999999999998</v>
      </c>
      <c r="R31" s="1">
        <v>12.125</v>
      </c>
      <c r="S31" s="1">
        <v>35.725999999999999</v>
      </c>
      <c r="T31" s="1">
        <v>27.509</v>
      </c>
      <c r="U31" s="1">
        <v>62.978000000000002</v>
      </c>
      <c r="V31" s="1">
        <v>11.555</v>
      </c>
      <c r="W31" s="1">
        <v>18.617999999999999</v>
      </c>
      <c r="X31" s="1">
        <v>4.8520000000000003</v>
      </c>
      <c r="Y31" s="1">
        <v>13.327</v>
      </c>
      <c r="Z31" s="1">
        <v>16.763000000000002</v>
      </c>
      <c r="AA31" s="1">
        <v>45.5</v>
      </c>
      <c r="AB31" s="1">
        <v>16.727</v>
      </c>
      <c r="AC31" s="1">
        <v>19.576000000000001</v>
      </c>
      <c r="AD31" s="1">
        <v>32.374000000000002</v>
      </c>
      <c r="AE31" s="1">
        <v>16.613</v>
      </c>
      <c r="AF31" s="1">
        <v>17.321999999999999</v>
      </c>
      <c r="AG31" s="1">
        <v>28.239000000000001</v>
      </c>
      <c r="AH31" s="1">
        <v>12.832000000000001</v>
      </c>
      <c r="AI31" s="1">
        <v>10.426</v>
      </c>
      <c r="AJ31" s="1">
        <v>20.303999999999998</v>
      </c>
      <c r="AK31" s="1">
        <v>30.007999999999999</v>
      </c>
      <c r="AL31" s="1">
        <v>25.742000000000004</v>
      </c>
      <c r="AM31" s="1">
        <v>39.108000000000004</v>
      </c>
    </row>
    <row r="32" spans="1:39" x14ac:dyDescent="0.25">
      <c r="A32" s="78">
        <f ca="1">Exceedance!U32</f>
        <v>43678</v>
      </c>
      <c r="B32" s="273">
        <v>19.8</v>
      </c>
      <c r="C32" s="273">
        <v>19.8</v>
      </c>
      <c r="D32" s="273">
        <v>19.8</v>
      </c>
      <c r="E32" s="1">
        <v>26.104000000000003</v>
      </c>
      <c r="F32" s="1">
        <v>28.398</v>
      </c>
      <c r="G32" s="1">
        <v>17.506</v>
      </c>
      <c r="H32" s="1">
        <v>23.933</v>
      </c>
      <c r="I32" s="1">
        <v>20.87</v>
      </c>
      <c r="J32" s="1">
        <v>32.831000000000003</v>
      </c>
      <c r="K32" s="1">
        <v>18.302</v>
      </c>
      <c r="L32" s="1">
        <v>23.385999999999999</v>
      </c>
      <c r="M32" s="1">
        <v>18.53</v>
      </c>
      <c r="N32" s="1">
        <v>19.064</v>
      </c>
      <c r="O32" s="1">
        <v>19.114000000000001</v>
      </c>
      <c r="P32" s="1">
        <v>13.44</v>
      </c>
      <c r="Q32" s="1">
        <v>27.408000000000001</v>
      </c>
      <c r="R32" s="1">
        <v>9.2430000000000003</v>
      </c>
      <c r="S32" s="1">
        <v>27.783000000000001</v>
      </c>
      <c r="T32" s="1">
        <v>15.319000000000001</v>
      </c>
      <c r="U32" s="1">
        <v>51.201999999999998</v>
      </c>
      <c r="V32" s="1">
        <v>9.8930000000000007</v>
      </c>
      <c r="W32" s="1">
        <v>23.68</v>
      </c>
      <c r="X32" s="1">
        <v>3.7949999999999999</v>
      </c>
      <c r="Y32" s="1">
        <v>10.194000000000001</v>
      </c>
      <c r="Z32" s="1">
        <v>10.249000000000001</v>
      </c>
      <c r="AA32" s="1">
        <v>22.911000000000001</v>
      </c>
      <c r="AB32" s="1">
        <v>13.56</v>
      </c>
      <c r="AC32" s="1">
        <v>26.702000000000002</v>
      </c>
      <c r="AD32" s="1">
        <v>15.426</v>
      </c>
      <c r="AE32" s="1">
        <v>9.7759999999999998</v>
      </c>
      <c r="AF32" s="1">
        <v>14.311999999999999</v>
      </c>
      <c r="AG32" s="1">
        <v>13.492000000000001</v>
      </c>
      <c r="AH32" s="1">
        <v>7.91</v>
      </c>
      <c r="AI32" s="1">
        <v>10.420999999999999</v>
      </c>
      <c r="AJ32" s="1">
        <v>15.09</v>
      </c>
      <c r="AK32" s="1">
        <v>13.439</v>
      </c>
      <c r="AL32" s="1">
        <v>15.737</v>
      </c>
      <c r="AM32" s="1">
        <v>32.052999999999997</v>
      </c>
    </row>
    <row r="33" spans="1:39" x14ac:dyDescent="0.25">
      <c r="A33" s="78">
        <f ca="1">Exceedance!U33</f>
        <v>43709</v>
      </c>
      <c r="B33" s="273">
        <v>17.47</v>
      </c>
      <c r="C33" s="273">
        <v>17.47</v>
      </c>
      <c r="D33" s="273">
        <v>17.47</v>
      </c>
      <c r="E33" s="1">
        <v>12.726000000000001</v>
      </c>
      <c r="F33" s="1">
        <v>20.824999999999999</v>
      </c>
      <c r="G33" s="1">
        <v>19.303999999999998</v>
      </c>
      <c r="H33" s="1">
        <v>24.364000000000001</v>
      </c>
      <c r="I33" s="1">
        <v>12.906000000000001</v>
      </c>
      <c r="J33" s="1">
        <v>23.042000000000002</v>
      </c>
      <c r="K33" s="1">
        <v>10.074</v>
      </c>
      <c r="L33" s="1">
        <v>17.873999999999999</v>
      </c>
      <c r="M33" s="1">
        <v>32.972999999999999</v>
      </c>
      <c r="N33" s="1">
        <v>15.619</v>
      </c>
      <c r="O33" s="1">
        <v>18.542999999999999</v>
      </c>
      <c r="P33" s="1">
        <v>14.973000000000001</v>
      </c>
      <c r="Q33" s="1">
        <v>16.523</v>
      </c>
      <c r="R33" s="1">
        <v>8.9659999999999993</v>
      </c>
      <c r="S33" s="1">
        <v>33.148000000000003</v>
      </c>
      <c r="T33" s="1">
        <v>12.786</v>
      </c>
      <c r="U33" s="1">
        <v>33.305</v>
      </c>
      <c r="V33" s="1">
        <v>8.1029999999999998</v>
      </c>
      <c r="W33" s="1">
        <v>11.358000000000001</v>
      </c>
      <c r="X33" s="1">
        <v>7.63</v>
      </c>
      <c r="Y33" s="1">
        <v>14.743</v>
      </c>
      <c r="Z33" s="1">
        <v>14.053000000000001</v>
      </c>
      <c r="AA33" s="1">
        <v>16.277999999999999</v>
      </c>
      <c r="AB33" s="1">
        <v>12.907</v>
      </c>
      <c r="AC33" s="1">
        <v>16.984000000000002</v>
      </c>
      <c r="AD33" s="1">
        <v>15.441000000000001</v>
      </c>
      <c r="AE33" s="1">
        <v>8.85</v>
      </c>
      <c r="AF33" s="1">
        <v>10.019</v>
      </c>
      <c r="AG33" s="1">
        <v>10.215999999999999</v>
      </c>
      <c r="AH33" s="1">
        <v>6.2030000000000003</v>
      </c>
      <c r="AI33" s="1">
        <v>23.991</v>
      </c>
      <c r="AJ33" s="1">
        <v>14.733000000000001</v>
      </c>
      <c r="AK33" s="1">
        <v>10.683</v>
      </c>
      <c r="AL33" s="1">
        <v>8.5340000000000007</v>
      </c>
      <c r="AM33" s="1">
        <v>32.375</v>
      </c>
    </row>
    <row r="34" spans="1:39" x14ac:dyDescent="0.25">
      <c r="A34" s="78">
        <f ca="1">Exceedance!U34</f>
        <v>43739</v>
      </c>
      <c r="B34" s="273">
        <v>10.8</v>
      </c>
      <c r="C34" s="273">
        <v>17.88</v>
      </c>
      <c r="D34" s="273">
        <v>15.64</v>
      </c>
      <c r="E34" s="1">
        <v>17.707999999999998</v>
      </c>
      <c r="F34" s="1">
        <v>15.363</v>
      </c>
      <c r="G34" s="1">
        <v>21.908999999999999</v>
      </c>
      <c r="H34" s="1">
        <v>25.795000000000002</v>
      </c>
      <c r="I34" s="1">
        <v>10.686</v>
      </c>
      <c r="J34" s="1">
        <v>17.32</v>
      </c>
      <c r="K34" s="1">
        <v>11.528</v>
      </c>
      <c r="L34" s="1">
        <v>18.666</v>
      </c>
      <c r="M34" s="1">
        <v>12.91</v>
      </c>
      <c r="N34" s="1">
        <v>9.4220000000000006</v>
      </c>
      <c r="O34" s="1">
        <v>11.465</v>
      </c>
      <c r="P34" s="1">
        <v>9.6229999999999993</v>
      </c>
      <c r="Q34" s="1">
        <v>12.223000000000001</v>
      </c>
      <c r="R34" s="1">
        <v>9.7620000000000005</v>
      </c>
      <c r="S34" s="1">
        <v>23.841000000000001</v>
      </c>
      <c r="T34" s="1">
        <v>9.9019999999999975</v>
      </c>
      <c r="U34" s="1">
        <v>13.772</v>
      </c>
      <c r="V34" s="1">
        <v>7.8739999999999997</v>
      </c>
      <c r="W34" s="1">
        <v>8.4480000000000004</v>
      </c>
      <c r="X34" s="1">
        <v>5.593</v>
      </c>
      <c r="Y34" s="1">
        <v>9.0419999999999998</v>
      </c>
      <c r="Z34" s="1">
        <v>13.627000000000001</v>
      </c>
      <c r="AA34" s="1">
        <v>23.937000000000001</v>
      </c>
      <c r="AB34" s="1">
        <v>37.265000000000001</v>
      </c>
      <c r="AC34" s="1">
        <v>13.542999999999999</v>
      </c>
      <c r="AD34" s="1">
        <v>10.785</v>
      </c>
      <c r="AE34" s="1">
        <v>8.3819999999999997</v>
      </c>
      <c r="AF34" s="1">
        <v>11.099</v>
      </c>
      <c r="AG34" s="1">
        <v>12.339</v>
      </c>
      <c r="AH34" s="1">
        <v>5.3810000000000002</v>
      </c>
      <c r="AI34" s="1">
        <v>14.53</v>
      </c>
      <c r="AJ34" s="1">
        <v>20.015000000000001</v>
      </c>
      <c r="AK34" s="1">
        <v>7.6239999999999997</v>
      </c>
      <c r="AL34" s="1">
        <v>16.46</v>
      </c>
      <c r="AM34" s="1">
        <v>18.960999999999999</v>
      </c>
    </row>
    <row r="35" spans="1:39" x14ac:dyDescent="0.25">
      <c r="A35" s="78">
        <f ca="1">Exceedance!U35</f>
        <v>43770</v>
      </c>
      <c r="B35" s="273">
        <v>7.67</v>
      </c>
      <c r="C35" s="273">
        <v>9.5299999999999994</v>
      </c>
      <c r="D35" s="273">
        <v>8.7799999999999994</v>
      </c>
      <c r="E35" s="1">
        <v>9.1189999999999998</v>
      </c>
      <c r="F35" s="1">
        <v>9.6969999999999992</v>
      </c>
      <c r="G35" s="1">
        <v>12.499000000000001</v>
      </c>
      <c r="H35" s="1">
        <v>15.157999999999999</v>
      </c>
      <c r="I35" s="1">
        <v>10.121</v>
      </c>
      <c r="J35" s="1">
        <v>10.286</v>
      </c>
      <c r="K35" s="1">
        <v>7.0519999999999996</v>
      </c>
      <c r="L35" s="1">
        <v>11.563000000000001</v>
      </c>
      <c r="M35" s="1">
        <v>8.3810000000000002</v>
      </c>
      <c r="N35" s="1">
        <v>7.4119999999999999</v>
      </c>
      <c r="O35" s="1">
        <v>8.4870000000000001</v>
      </c>
      <c r="P35" s="1">
        <v>7.5430000000000001</v>
      </c>
      <c r="Q35" s="1">
        <v>8.5269999999999992</v>
      </c>
      <c r="R35" s="1">
        <v>6.0410000000000004</v>
      </c>
      <c r="S35" s="1">
        <v>11.454000000000001</v>
      </c>
      <c r="T35" s="1">
        <v>8.9499999999999993</v>
      </c>
      <c r="U35" s="1">
        <v>9.0519999999999996</v>
      </c>
      <c r="V35" s="1">
        <v>6.4640000000000004</v>
      </c>
      <c r="W35" s="1">
        <v>6.9820000000000002</v>
      </c>
      <c r="X35" s="1">
        <v>3.57</v>
      </c>
      <c r="Y35" s="1">
        <v>5.9269999999999996</v>
      </c>
      <c r="Z35" s="1">
        <v>9.6549999999999994</v>
      </c>
      <c r="AA35" s="1">
        <v>13.247</v>
      </c>
      <c r="AB35" s="1">
        <v>14.04</v>
      </c>
      <c r="AC35" s="1">
        <v>7.7830000000000004</v>
      </c>
      <c r="AD35" s="1">
        <v>8.4499999999999993</v>
      </c>
      <c r="AE35" s="1">
        <v>6.5270000000000001</v>
      </c>
      <c r="AF35" s="1">
        <v>7.4489999999999998</v>
      </c>
      <c r="AG35" s="1">
        <v>7.9290000000000003</v>
      </c>
      <c r="AH35" s="1">
        <v>4.484</v>
      </c>
      <c r="AI35" s="1">
        <v>6.9560000000000004</v>
      </c>
      <c r="AJ35" s="1">
        <v>10.282</v>
      </c>
      <c r="AK35" s="1">
        <v>6.7169999999999996</v>
      </c>
      <c r="AL35" s="1">
        <v>8.1289999999999996</v>
      </c>
      <c r="AM35" s="1">
        <v>10.417999999999999</v>
      </c>
    </row>
    <row r="36" spans="1:39" x14ac:dyDescent="0.25">
      <c r="A36" s="78">
        <f ca="1">Exceedance!U36</f>
        <v>43800</v>
      </c>
      <c r="B36" s="273">
        <v>6.34</v>
      </c>
      <c r="C36" s="273">
        <v>6.34</v>
      </c>
      <c r="D36" s="273">
        <v>6.34</v>
      </c>
      <c r="E36" s="1">
        <v>7.5789999999999997</v>
      </c>
      <c r="F36" s="1">
        <v>7.9459999999999997</v>
      </c>
      <c r="G36" s="1">
        <v>8.6950000000000003</v>
      </c>
      <c r="H36" s="1">
        <v>10.417</v>
      </c>
      <c r="I36" s="1">
        <v>7.6260000000000003</v>
      </c>
      <c r="J36" s="1">
        <v>7.173</v>
      </c>
      <c r="K36" s="1">
        <v>5.79</v>
      </c>
      <c r="L36" s="1">
        <v>7.7720000000000002</v>
      </c>
      <c r="M36" s="1">
        <v>6.968</v>
      </c>
      <c r="N36" s="1">
        <v>6.2009999999999996</v>
      </c>
      <c r="O36" s="1">
        <v>7.1470000000000002</v>
      </c>
      <c r="P36" s="1">
        <v>5.9950000000000001</v>
      </c>
      <c r="Q36" s="1">
        <v>7.4489999999999998</v>
      </c>
      <c r="R36" s="1">
        <v>5.0570000000000004</v>
      </c>
      <c r="S36" s="1">
        <v>8.4329999999999998</v>
      </c>
      <c r="T36" s="1">
        <v>7.2830000000000004</v>
      </c>
      <c r="U36" s="1">
        <v>7.7119999999999997</v>
      </c>
      <c r="V36" s="1">
        <v>4.8810000000000002</v>
      </c>
      <c r="W36" s="1">
        <v>6.077</v>
      </c>
      <c r="X36" s="1">
        <v>2.8570000000000002</v>
      </c>
      <c r="Y36" s="1">
        <v>4.9400000000000004</v>
      </c>
      <c r="Z36" s="1">
        <v>6.7050000000000001</v>
      </c>
      <c r="AA36" s="1">
        <v>8.5939999999999994</v>
      </c>
      <c r="AB36" s="1">
        <v>7.9740000000000002</v>
      </c>
      <c r="AC36" s="1">
        <v>6.5140000000000002</v>
      </c>
      <c r="AD36" s="1">
        <v>6.7889999999999997</v>
      </c>
      <c r="AE36" s="1">
        <v>5.2409999999999997</v>
      </c>
      <c r="AF36" s="1">
        <v>5.452</v>
      </c>
      <c r="AG36" s="1">
        <v>6.343</v>
      </c>
      <c r="AH36" s="1">
        <v>4.0640000000000001</v>
      </c>
      <c r="AI36" s="1">
        <v>5.1609999999999996</v>
      </c>
      <c r="AJ36" s="1">
        <v>6.9470000000000001</v>
      </c>
      <c r="AK36" s="1">
        <v>5.859</v>
      </c>
      <c r="AL36" s="1">
        <v>5.6339999999999995</v>
      </c>
      <c r="AM36" s="1">
        <v>7.875</v>
      </c>
    </row>
    <row r="37" spans="1:39" x14ac:dyDescent="0.25">
      <c r="A37" s="78">
        <f ca="1">Exceedance!U37</f>
        <v>43831</v>
      </c>
      <c r="B37" s="254">
        <v>5.3899999999999988</v>
      </c>
      <c r="C37" s="254">
        <v>5.3899999999999988</v>
      </c>
      <c r="D37" s="254">
        <v>5.3899999999999988</v>
      </c>
      <c r="E37" s="1">
        <v>6.4489999999999998</v>
      </c>
      <c r="F37" s="1">
        <v>6.8209999999999997</v>
      </c>
      <c r="G37" s="1">
        <v>7.1680000000000001</v>
      </c>
      <c r="H37" s="1">
        <v>7.6</v>
      </c>
      <c r="I37" s="1">
        <v>6.21</v>
      </c>
      <c r="J37" s="1">
        <v>5.8109999999999999</v>
      </c>
      <c r="K37" s="1">
        <v>4.9000000000000004</v>
      </c>
      <c r="L37" s="1">
        <v>5.9550000000000001</v>
      </c>
      <c r="M37" s="1">
        <v>5.8640000000000008</v>
      </c>
      <c r="N37" s="1">
        <v>5.2489999999999997</v>
      </c>
      <c r="O37" s="1">
        <v>6.1539999999999999</v>
      </c>
      <c r="P37" s="1">
        <v>5.0890000000000004</v>
      </c>
      <c r="Q37" s="1">
        <v>6.4020000000000001</v>
      </c>
      <c r="R37" s="1">
        <v>4.1109999999999998</v>
      </c>
      <c r="S37" s="1">
        <v>7.0170000000000003</v>
      </c>
      <c r="T37" s="1">
        <v>5.5910000000000002</v>
      </c>
      <c r="U37" s="1">
        <v>6.6070000000000002</v>
      </c>
      <c r="V37" s="1">
        <v>4.0990000000000002</v>
      </c>
      <c r="W37" s="1">
        <v>5.2169999999999996</v>
      </c>
      <c r="X37" s="1">
        <v>2.4260000000000002</v>
      </c>
      <c r="Y37" s="1">
        <v>4.024</v>
      </c>
      <c r="Z37" s="1">
        <v>6.2469999999999999</v>
      </c>
      <c r="AA37" s="1">
        <v>6.9439999999999991</v>
      </c>
      <c r="AB37" s="1">
        <v>6.0979999999999999</v>
      </c>
      <c r="AC37" s="1">
        <v>5.2839999999999998</v>
      </c>
      <c r="AD37" s="1">
        <v>5.7450000000000001</v>
      </c>
      <c r="AE37" s="1">
        <v>4.4260000000000002</v>
      </c>
      <c r="AF37" s="1">
        <v>4.524</v>
      </c>
      <c r="AG37" s="1">
        <v>5.3179999999999996</v>
      </c>
      <c r="AH37" s="1">
        <v>3.4740000000000002</v>
      </c>
      <c r="AI37" s="1">
        <v>4.2270000000000003</v>
      </c>
      <c r="AJ37" s="1">
        <v>5.6920000000000002</v>
      </c>
      <c r="AK37" s="1">
        <v>5.1539999999999999</v>
      </c>
      <c r="AL37" s="1">
        <v>4.5279999999999996</v>
      </c>
      <c r="AM37" s="1">
        <v>6.53</v>
      </c>
    </row>
    <row r="38" spans="1:39" x14ac:dyDescent="0.25">
      <c r="A38" s="78">
        <f ca="1">Exceedance!U38</f>
        <v>43862</v>
      </c>
      <c r="B38" s="254">
        <v>4.74</v>
      </c>
      <c r="C38" s="254">
        <v>4.74</v>
      </c>
      <c r="D38" s="254">
        <v>4.74</v>
      </c>
      <c r="E38" s="1">
        <v>5.2649999999999997</v>
      </c>
      <c r="F38" s="1">
        <v>5.444</v>
      </c>
      <c r="G38" s="1">
        <v>6.7370000000000001</v>
      </c>
      <c r="H38" s="1">
        <v>8.7349999999999994</v>
      </c>
      <c r="I38" s="1">
        <v>5.0369999999999999</v>
      </c>
      <c r="J38" s="1">
        <v>4.694</v>
      </c>
      <c r="K38" s="1">
        <v>3.9710000000000001</v>
      </c>
      <c r="L38" s="1">
        <v>4.9740000000000002</v>
      </c>
      <c r="M38" s="1">
        <v>4.8760000000000003</v>
      </c>
      <c r="N38" s="1">
        <v>4.2409999999999997</v>
      </c>
      <c r="O38" s="1">
        <v>5.0430000000000001</v>
      </c>
      <c r="P38" s="1">
        <v>5.0229999999999997</v>
      </c>
      <c r="Q38" s="1">
        <v>6.3659999999999997</v>
      </c>
      <c r="R38" s="1">
        <v>3.2989999999999999</v>
      </c>
      <c r="S38" s="1">
        <v>5.7069999999999999</v>
      </c>
      <c r="T38" s="1">
        <v>5.1349999999999998</v>
      </c>
      <c r="U38" s="1">
        <v>5.633</v>
      </c>
      <c r="V38" s="1">
        <v>3.343</v>
      </c>
      <c r="W38" s="1">
        <v>4.2679999999999998</v>
      </c>
      <c r="X38" s="1">
        <v>2.302</v>
      </c>
      <c r="Y38" s="1">
        <v>3.3029999999999999</v>
      </c>
      <c r="Z38" s="1">
        <v>5.4969999999999999</v>
      </c>
      <c r="AA38" s="1">
        <v>5.68</v>
      </c>
      <c r="AB38" s="1">
        <v>5.2590000000000003</v>
      </c>
      <c r="AC38" s="1">
        <v>4.2190000000000003</v>
      </c>
      <c r="AD38" s="1">
        <v>4.9320000000000004</v>
      </c>
      <c r="AE38" s="1">
        <v>3.5670000000000002</v>
      </c>
      <c r="AF38" s="1">
        <v>3.7130000000000001</v>
      </c>
      <c r="AG38" s="1">
        <v>4.1829999999999998</v>
      </c>
      <c r="AH38" s="1">
        <v>2.984</v>
      </c>
      <c r="AI38" s="1">
        <v>3.895</v>
      </c>
      <c r="AJ38" s="1">
        <v>5.9279999999999999</v>
      </c>
      <c r="AK38" s="1">
        <v>4.2709999999999999</v>
      </c>
      <c r="AL38" s="1">
        <v>3.6160000000000001</v>
      </c>
      <c r="AM38" s="1">
        <v>5.3120000000000003</v>
      </c>
    </row>
    <row r="39" spans="1:39" x14ac:dyDescent="0.25">
      <c r="A39" s="78">
        <f ca="1">Exceedance!U39</f>
        <v>43891</v>
      </c>
      <c r="B39" s="254">
        <v>8.6</v>
      </c>
      <c r="C39" s="254">
        <v>8.6</v>
      </c>
      <c r="D39" s="254">
        <v>8.6</v>
      </c>
      <c r="E39" s="1">
        <v>6.4560000000000004</v>
      </c>
      <c r="F39" s="1">
        <v>14.44</v>
      </c>
      <c r="G39" s="1">
        <v>15.253</v>
      </c>
      <c r="H39" s="1">
        <v>12.222</v>
      </c>
      <c r="I39" s="1">
        <v>6.202</v>
      </c>
      <c r="J39" s="1">
        <v>11.611000000000001</v>
      </c>
      <c r="K39" s="1">
        <v>5.7309999999999999</v>
      </c>
      <c r="L39" s="1">
        <v>5.15</v>
      </c>
      <c r="M39" s="1">
        <v>6.4020000000000001</v>
      </c>
      <c r="N39" s="1">
        <v>6.8170000000000002</v>
      </c>
      <c r="O39" s="1">
        <v>7.7160000000000002</v>
      </c>
      <c r="P39" s="1">
        <v>13.670999999999999</v>
      </c>
      <c r="Q39" s="1">
        <v>6.99</v>
      </c>
      <c r="R39" s="1">
        <v>13.343999999999999</v>
      </c>
      <c r="S39" s="1">
        <v>8.2479999999999993</v>
      </c>
      <c r="T39" s="1">
        <v>7.45</v>
      </c>
      <c r="U39" s="1">
        <v>6.67</v>
      </c>
      <c r="V39" s="1">
        <v>6.0339999999999998</v>
      </c>
      <c r="W39" s="1">
        <v>4.78</v>
      </c>
      <c r="X39" s="1">
        <v>3.9820000000000002</v>
      </c>
      <c r="Y39" s="1">
        <v>11.041</v>
      </c>
      <c r="Z39" s="1">
        <v>11.2</v>
      </c>
      <c r="AA39" s="1">
        <v>6.7139999999999995</v>
      </c>
      <c r="AB39" s="1">
        <v>17.672999999999998</v>
      </c>
      <c r="AC39" s="1">
        <v>5.1609999999999996</v>
      </c>
      <c r="AD39" s="1">
        <v>7.5780000000000003</v>
      </c>
      <c r="AE39" s="1">
        <v>3.8319999999999999</v>
      </c>
      <c r="AF39" s="1">
        <v>5.8440000000000003</v>
      </c>
      <c r="AG39" s="1">
        <v>8.0990000000000002</v>
      </c>
      <c r="AH39" s="1">
        <v>4.0209999999999999</v>
      </c>
      <c r="AI39" s="1">
        <v>8.7560000000000002</v>
      </c>
      <c r="AJ39" s="1">
        <v>11.754</v>
      </c>
      <c r="AK39" s="1">
        <v>4.9749999999999996</v>
      </c>
      <c r="AL39" s="1">
        <v>4.2300000000000004</v>
      </c>
      <c r="AM39" s="1">
        <v>7.0039999999999996</v>
      </c>
    </row>
    <row r="40" spans="1:39" x14ac:dyDescent="0.25">
      <c r="A40" s="78">
        <f ca="1">Exceedance!U40</f>
        <v>43922</v>
      </c>
      <c r="B40" s="254">
        <v>23.32</v>
      </c>
      <c r="C40" s="254">
        <v>23.32</v>
      </c>
      <c r="D40" s="254">
        <v>23.32</v>
      </c>
      <c r="E40" s="1">
        <v>17.696999999999999</v>
      </c>
      <c r="F40" s="1">
        <v>36.691000000000003</v>
      </c>
      <c r="G40" s="1">
        <v>37.509</v>
      </c>
      <c r="H40" s="1">
        <v>40.573999999999998</v>
      </c>
      <c r="I40" s="1">
        <v>15.22</v>
      </c>
      <c r="J40" s="1">
        <v>42.83</v>
      </c>
      <c r="K40" s="1">
        <v>17.190999999999999</v>
      </c>
      <c r="L40" s="1">
        <v>17.094999999999999</v>
      </c>
      <c r="M40" s="1">
        <v>33.405999999999999</v>
      </c>
      <c r="N40" s="1">
        <v>27.556000000000001</v>
      </c>
      <c r="O40" s="1">
        <v>23.512</v>
      </c>
      <c r="P40" s="1">
        <v>22.158000000000001</v>
      </c>
      <c r="Q40" s="1">
        <v>11.672000000000001</v>
      </c>
      <c r="R40" s="1">
        <v>25.561</v>
      </c>
      <c r="S40" s="1">
        <v>19.512</v>
      </c>
      <c r="T40" s="1">
        <v>12.8</v>
      </c>
      <c r="U40" s="1">
        <v>23.045000000000002</v>
      </c>
      <c r="V40" s="1">
        <v>24.635999999999999</v>
      </c>
      <c r="W40" s="1">
        <v>8.9339999999999993</v>
      </c>
      <c r="X40" s="1">
        <v>8.7940000000000005</v>
      </c>
      <c r="Y40" s="1">
        <v>37.750999999999998</v>
      </c>
      <c r="Z40" s="1">
        <v>33.956000000000003</v>
      </c>
      <c r="AA40" s="1">
        <v>22.94</v>
      </c>
      <c r="AB40" s="1">
        <v>26.651</v>
      </c>
      <c r="AC40" s="1">
        <v>20.856000000000002</v>
      </c>
      <c r="AD40" s="1">
        <v>14.162000000000001</v>
      </c>
      <c r="AE40" s="1">
        <v>12.734999999999999</v>
      </c>
      <c r="AF40" s="1">
        <v>15.664999999999999</v>
      </c>
      <c r="AG40" s="1">
        <v>25.811</v>
      </c>
      <c r="AH40" s="1">
        <v>7.516</v>
      </c>
      <c r="AI40" s="1">
        <v>19.204999999999998</v>
      </c>
      <c r="AJ40" s="1">
        <v>15.228</v>
      </c>
      <c r="AK40" s="1">
        <v>13.991</v>
      </c>
      <c r="AL40" s="1">
        <v>9.8889999999999993</v>
      </c>
      <c r="AM40" s="1">
        <v>15.672000000000001</v>
      </c>
    </row>
    <row r="41" spans="1:39" x14ac:dyDescent="0.25">
      <c r="A41" s="78">
        <f ca="1">Exceedance!U41</f>
        <v>43952</v>
      </c>
      <c r="B41" s="254">
        <v>71.430000000000007</v>
      </c>
      <c r="C41" s="254">
        <v>71.430000000000007</v>
      </c>
      <c r="D41" s="254">
        <v>71.430000000000007</v>
      </c>
      <c r="E41" s="1">
        <v>96.968999999999994</v>
      </c>
      <c r="F41" s="1">
        <v>102.355</v>
      </c>
      <c r="G41" s="1">
        <v>83.245000000000005</v>
      </c>
      <c r="H41" s="1">
        <v>103.35299999999999</v>
      </c>
      <c r="I41" s="1">
        <v>43.526000000000003</v>
      </c>
      <c r="J41" s="1">
        <v>69.686000000000021</v>
      </c>
      <c r="K41" s="1">
        <v>56.616</v>
      </c>
      <c r="L41" s="1">
        <v>59.968000000000004</v>
      </c>
      <c r="M41" s="1">
        <v>84.629000000000005</v>
      </c>
      <c r="N41" s="1">
        <v>90.995999999999995</v>
      </c>
      <c r="O41" s="1">
        <v>75.067999999999998</v>
      </c>
      <c r="P41" s="1">
        <v>60.268999999999998</v>
      </c>
      <c r="Q41" s="1">
        <v>57.393000000000001</v>
      </c>
      <c r="R41" s="1">
        <v>94.531000000000006</v>
      </c>
      <c r="S41" s="1">
        <v>69.808000000000007</v>
      </c>
      <c r="T41" s="1">
        <v>63.881</v>
      </c>
      <c r="U41" s="1">
        <v>58.753</v>
      </c>
      <c r="V41" s="1">
        <v>111.89700000000001</v>
      </c>
      <c r="W41" s="1">
        <v>17.318000000000001</v>
      </c>
      <c r="X41" s="1">
        <v>47.348999999999997</v>
      </c>
      <c r="Y41" s="1">
        <v>89.409000000000006</v>
      </c>
      <c r="Z41" s="1">
        <v>108.846</v>
      </c>
      <c r="AA41" s="1">
        <v>57.054000000000002</v>
      </c>
      <c r="AB41" s="1">
        <v>77.018000000000001</v>
      </c>
      <c r="AC41" s="1">
        <v>80.323999999999998</v>
      </c>
      <c r="AD41" s="1">
        <v>89.656999999999996</v>
      </c>
      <c r="AE41" s="1">
        <v>36.481000000000002</v>
      </c>
      <c r="AF41" s="1">
        <v>48.161999999999999</v>
      </c>
      <c r="AG41" s="1">
        <v>55.518999999999998</v>
      </c>
      <c r="AH41" s="1">
        <v>21.021000000000001</v>
      </c>
      <c r="AI41" s="1">
        <v>56.185000000000002</v>
      </c>
      <c r="AJ41" s="1">
        <v>47.774000000000001</v>
      </c>
      <c r="AK41" s="1">
        <v>42.764000000000003</v>
      </c>
      <c r="AL41" s="1">
        <v>56.905999999999999</v>
      </c>
      <c r="AM41" s="1">
        <v>61.368000000000002</v>
      </c>
    </row>
    <row r="42" spans="1:39" x14ac:dyDescent="0.25">
      <c r="A42" s="78">
        <f ca="1">Exceedance!U42</f>
        <v>43983</v>
      </c>
      <c r="B42" s="254">
        <v>70.349999999999994</v>
      </c>
      <c r="C42" s="254">
        <v>70.349999999999994</v>
      </c>
      <c r="D42" s="254">
        <v>70.349999999999994</v>
      </c>
      <c r="E42" s="1">
        <v>109.49299999999999</v>
      </c>
      <c r="F42" s="1">
        <v>154.04599999999999</v>
      </c>
      <c r="G42" s="1">
        <v>131.054</v>
      </c>
      <c r="H42" s="1">
        <v>126.22799999999999</v>
      </c>
      <c r="I42" s="1">
        <v>78.397000000000006</v>
      </c>
      <c r="J42" s="1">
        <v>53.264000000000003</v>
      </c>
      <c r="K42" s="1">
        <v>67.73</v>
      </c>
      <c r="L42" s="1">
        <v>93.17</v>
      </c>
      <c r="M42" s="1">
        <v>54.524000000000001</v>
      </c>
      <c r="N42" s="1">
        <v>122.22499999999999</v>
      </c>
      <c r="O42" s="1">
        <v>65.262</v>
      </c>
      <c r="P42" s="1">
        <v>133.90600000000001</v>
      </c>
      <c r="Q42" s="1">
        <v>28.701000000000001</v>
      </c>
      <c r="R42" s="1">
        <v>137.34899999999996</v>
      </c>
      <c r="S42" s="1">
        <v>61.122999999999998</v>
      </c>
      <c r="T42" s="1">
        <v>111.56399999999999</v>
      </c>
      <c r="U42" s="1">
        <v>29.844999999999999</v>
      </c>
      <c r="V42" s="1">
        <v>60.152000000000001</v>
      </c>
      <c r="W42" s="1">
        <v>9.1259999999999994</v>
      </c>
      <c r="X42" s="1">
        <v>38.506999999999998</v>
      </c>
      <c r="Y42" s="1">
        <v>47.761000000000003</v>
      </c>
      <c r="Z42" s="1">
        <v>128.81200000000001</v>
      </c>
      <c r="AA42" s="1">
        <v>30.297000000000001</v>
      </c>
      <c r="AB42" s="1">
        <v>49.783000000000001</v>
      </c>
      <c r="AC42" s="1">
        <v>103.83499999999999</v>
      </c>
      <c r="AD42" s="1">
        <v>48.073999999999998</v>
      </c>
      <c r="AE42" s="1">
        <v>61.325000000000003</v>
      </c>
      <c r="AF42" s="1">
        <v>91.936000000000007</v>
      </c>
      <c r="AG42" s="1">
        <v>29.457999999999998</v>
      </c>
      <c r="AH42" s="1">
        <v>28.998000000000001</v>
      </c>
      <c r="AI42" s="1">
        <v>72.968000000000004</v>
      </c>
      <c r="AJ42" s="1">
        <v>87.444999999999993</v>
      </c>
      <c r="AK42" s="1">
        <v>47.832999999999998</v>
      </c>
      <c r="AL42" s="1">
        <v>90.933000000000007</v>
      </c>
      <c r="AM42" s="1">
        <v>128.57599999999999</v>
      </c>
    </row>
    <row r="43" spans="1:39" x14ac:dyDescent="0.25">
      <c r="A43" s="78">
        <f ca="1">Exceedance!U43</f>
        <v>44013</v>
      </c>
      <c r="B43" s="254">
        <v>29.01</v>
      </c>
      <c r="C43" s="254">
        <v>29.01</v>
      </c>
      <c r="D43" s="254">
        <v>29.01</v>
      </c>
      <c r="E43" s="1">
        <v>38.585000000000001</v>
      </c>
      <c r="F43" s="1">
        <v>42.093000000000004</v>
      </c>
      <c r="G43" s="1">
        <v>59.369</v>
      </c>
      <c r="H43" s="1">
        <v>36.203000000000003</v>
      </c>
      <c r="I43" s="1">
        <v>27.486000000000001</v>
      </c>
      <c r="J43" s="1">
        <v>19.760999999999999</v>
      </c>
      <c r="K43" s="1">
        <v>32.659999999999997</v>
      </c>
      <c r="L43" s="1">
        <v>34.646000000000001</v>
      </c>
      <c r="M43" s="1">
        <v>23.847000000000001</v>
      </c>
      <c r="N43" s="1">
        <v>38.067999999999998</v>
      </c>
      <c r="O43" s="1">
        <v>19.016999999999999</v>
      </c>
      <c r="P43" s="1">
        <v>79.981999999999999</v>
      </c>
      <c r="Q43" s="1">
        <v>11.673999999999999</v>
      </c>
      <c r="R43" s="1">
        <v>35.356000000000002</v>
      </c>
      <c r="S43" s="1">
        <v>27.513999999999999</v>
      </c>
      <c r="T43" s="1">
        <v>61.415999999999997</v>
      </c>
      <c r="U43" s="1">
        <v>11.417999999999999</v>
      </c>
      <c r="V43" s="1">
        <v>18.292999999999999</v>
      </c>
      <c r="W43" s="1">
        <v>4.8419999999999996</v>
      </c>
      <c r="X43" s="1">
        <v>13.254</v>
      </c>
      <c r="Y43" s="1">
        <v>16.401</v>
      </c>
      <c r="Z43" s="1">
        <v>43.451000000000001</v>
      </c>
      <c r="AA43" s="1">
        <v>16.742999999999999</v>
      </c>
      <c r="AB43" s="1">
        <v>19.440000000000001</v>
      </c>
      <c r="AC43" s="1">
        <v>31.584</v>
      </c>
      <c r="AD43" s="1">
        <v>16.305</v>
      </c>
      <c r="AE43" s="1">
        <v>17.367000000000001</v>
      </c>
      <c r="AF43" s="1">
        <v>27.420999999999999</v>
      </c>
      <c r="AG43" s="1">
        <v>12.707000000000001</v>
      </c>
      <c r="AH43" s="1">
        <v>10.251000000000001</v>
      </c>
      <c r="AI43" s="1">
        <v>20.271000000000001</v>
      </c>
      <c r="AJ43" s="1">
        <v>29.268999999999998</v>
      </c>
      <c r="AK43" s="1">
        <v>25.754999999999999</v>
      </c>
      <c r="AL43" s="1">
        <v>37.03</v>
      </c>
      <c r="AM43" s="1">
        <v>66.807000000000002</v>
      </c>
    </row>
    <row r="44" spans="1:39" x14ac:dyDescent="0.25">
      <c r="A44" s="78">
        <f ca="1">Exceedance!U44</f>
        <v>44044</v>
      </c>
      <c r="B44" s="254">
        <v>19.8</v>
      </c>
      <c r="C44" s="254">
        <v>19.8</v>
      </c>
      <c r="D44" s="254">
        <v>19.8</v>
      </c>
      <c r="E44" s="1">
        <v>27.716999999999999</v>
      </c>
      <c r="F44" s="1">
        <v>17.077999999999999</v>
      </c>
      <c r="G44" s="1">
        <v>23.95</v>
      </c>
      <c r="H44" s="1">
        <v>20.803999999999998</v>
      </c>
      <c r="I44" s="1">
        <v>33.335999999999999</v>
      </c>
      <c r="J44" s="1">
        <v>17.952000000000002</v>
      </c>
      <c r="K44" s="1">
        <v>23.376999999999999</v>
      </c>
      <c r="L44" s="1">
        <v>18.23</v>
      </c>
      <c r="M44" s="1">
        <v>19.167999999999999</v>
      </c>
      <c r="N44" s="1">
        <v>19.795999999999999</v>
      </c>
      <c r="O44" s="1">
        <v>13.452</v>
      </c>
      <c r="P44" s="1">
        <v>27.082999999999998</v>
      </c>
      <c r="Q44" s="1">
        <v>9.2810000000000006</v>
      </c>
      <c r="R44" s="1">
        <v>26.757999999999999</v>
      </c>
      <c r="S44" s="1">
        <v>15.321999999999999</v>
      </c>
      <c r="T44" s="1">
        <v>50.97</v>
      </c>
      <c r="U44" s="1">
        <v>10.087999999999999</v>
      </c>
      <c r="V44" s="1">
        <v>23.74</v>
      </c>
      <c r="W44" s="1">
        <v>3.7839999999999998</v>
      </c>
      <c r="X44" s="1">
        <v>10.446000000000002</v>
      </c>
      <c r="Y44" s="1">
        <v>10.145</v>
      </c>
      <c r="Z44" s="1">
        <v>22.757000000000001</v>
      </c>
      <c r="AA44" s="1">
        <v>13.573</v>
      </c>
      <c r="AB44" s="1">
        <v>26.687999999999999</v>
      </c>
      <c r="AC44" s="1">
        <v>15.143000000000001</v>
      </c>
      <c r="AD44" s="1">
        <v>9.7100000000000009</v>
      </c>
      <c r="AE44" s="1">
        <v>14.346</v>
      </c>
      <c r="AF44" s="1">
        <v>13.227</v>
      </c>
      <c r="AG44" s="1">
        <v>7.8479999999999999</v>
      </c>
      <c r="AH44" s="1">
        <v>10.347</v>
      </c>
      <c r="AI44" s="1">
        <v>15.06</v>
      </c>
      <c r="AJ44" s="1">
        <v>13.234999999999999</v>
      </c>
      <c r="AK44" s="1">
        <v>15.457000000000001</v>
      </c>
      <c r="AL44" s="1">
        <v>32.35</v>
      </c>
      <c r="AM44" s="1">
        <v>25.585999999999999</v>
      </c>
    </row>
    <row r="45" spans="1:39" x14ac:dyDescent="0.25">
      <c r="A45" s="78">
        <f ca="1">Exceedance!U45</f>
        <v>44075</v>
      </c>
      <c r="B45" s="254">
        <v>17.47</v>
      </c>
      <c r="C45" s="254">
        <v>17.47</v>
      </c>
      <c r="D45" s="254">
        <v>17.47</v>
      </c>
      <c r="E45" s="1">
        <v>20.417000000000002</v>
      </c>
      <c r="F45" s="1">
        <v>19.576000000000001</v>
      </c>
      <c r="G45" s="1">
        <v>24.370999999999999</v>
      </c>
      <c r="H45" s="1">
        <v>12.708</v>
      </c>
      <c r="I45" s="1">
        <v>22.614999999999998</v>
      </c>
      <c r="J45" s="1">
        <v>10.103999999999999</v>
      </c>
      <c r="K45" s="1">
        <v>17.864999999999998</v>
      </c>
      <c r="L45" s="1">
        <v>33.036000000000001</v>
      </c>
      <c r="M45" s="1">
        <v>15.25</v>
      </c>
      <c r="N45" s="1">
        <v>17.643999999999998</v>
      </c>
      <c r="O45" s="1">
        <v>14.983000000000001</v>
      </c>
      <c r="P45" s="1">
        <v>16.625</v>
      </c>
      <c r="Q45" s="1">
        <v>8.9350000000000005</v>
      </c>
      <c r="R45" s="1">
        <v>33.606000000000002</v>
      </c>
      <c r="S45" s="1">
        <v>12.788</v>
      </c>
      <c r="T45" s="1">
        <v>32.615000000000002</v>
      </c>
      <c r="U45" s="1">
        <v>7.867</v>
      </c>
      <c r="V45" s="1">
        <v>11.175000000000001</v>
      </c>
      <c r="W45" s="1">
        <v>7.6189999999999998</v>
      </c>
      <c r="X45" s="1">
        <v>14.427</v>
      </c>
      <c r="Y45" s="1">
        <v>14.23</v>
      </c>
      <c r="Z45" s="1">
        <v>17.02</v>
      </c>
      <c r="AA45" s="1">
        <v>12.917999999999999</v>
      </c>
      <c r="AB45" s="1">
        <v>16.901</v>
      </c>
      <c r="AC45" s="1">
        <v>15.382999999999999</v>
      </c>
      <c r="AD45" s="1">
        <v>8.8110000000000017</v>
      </c>
      <c r="AE45" s="1">
        <v>10.042999999999999</v>
      </c>
      <c r="AF45" s="1">
        <v>10.186</v>
      </c>
      <c r="AG45" s="1">
        <v>6.1680000000000001</v>
      </c>
      <c r="AH45" s="1">
        <v>24.28</v>
      </c>
      <c r="AI45" s="1">
        <v>14.709</v>
      </c>
      <c r="AJ45" s="1">
        <v>10.579000000000001</v>
      </c>
      <c r="AK45" s="1">
        <v>8.3979999999999997</v>
      </c>
      <c r="AL45" s="1">
        <v>32.220999999999997</v>
      </c>
      <c r="AM45" s="1">
        <v>12.898</v>
      </c>
    </row>
    <row r="46" spans="1:39" x14ac:dyDescent="0.25">
      <c r="A46" s="78">
        <f ca="1">Exceedance!U46</f>
        <v>44105</v>
      </c>
      <c r="B46" s="254">
        <v>10.8</v>
      </c>
      <c r="C46" s="254">
        <v>17.88</v>
      </c>
      <c r="D46" s="254">
        <v>15.64</v>
      </c>
      <c r="E46" s="1">
        <v>15.215999999999999</v>
      </c>
      <c r="F46" s="1">
        <v>21.888999999999999</v>
      </c>
      <c r="G46" s="1">
        <v>25.795999999999999</v>
      </c>
      <c r="H46" s="1">
        <v>10.673999999999999</v>
      </c>
      <c r="I46" s="1">
        <v>17.122</v>
      </c>
      <c r="J46" s="1">
        <v>11.436</v>
      </c>
      <c r="K46" s="1">
        <v>18.658999999999999</v>
      </c>
      <c r="L46" s="1">
        <v>12.603999999999999</v>
      </c>
      <c r="M46" s="1">
        <v>9.2919999999999998</v>
      </c>
      <c r="N46" s="1">
        <v>11.379</v>
      </c>
      <c r="O46" s="1">
        <v>9.6310000000000002</v>
      </c>
      <c r="P46" s="1">
        <v>11.723000000000001</v>
      </c>
      <c r="Q46" s="1">
        <v>9.6769999999999996</v>
      </c>
      <c r="R46" s="1">
        <v>23.116</v>
      </c>
      <c r="S46" s="1">
        <v>9.9039999999999999</v>
      </c>
      <c r="T46" s="1">
        <v>13.483000000000001</v>
      </c>
      <c r="U46" s="1">
        <v>7.92</v>
      </c>
      <c r="V46" s="1">
        <v>8.3949999999999996</v>
      </c>
      <c r="W46" s="1">
        <v>5.5830000000000002</v>
      </c>
      <c r="X46" s="1">
        <v>8.6850000000000005</v>
      </c>
      <c r="Y46" s="1">
        <v>13.433999999999999</v>
      </c>
      <c r="Z46" s="1">
        <v>23.023</v>
      </c>
      <c r="AA46" s="1">
        <v>37.279000000000003</v>
      </c>
      <c r="AB46" s="1">
        <v>13.237</v>
      </c>
      <c r="AC46" s="1">
        <v>10.768000000000001</v>
      </c>
      <c r="AD46" s="1">
        <v>8.3339999999999996</v>
      </c>
      <c r="AE46" s="1">
        <v>11.121</v>
      </c>
      <c r="AF46" s="1">
        <v>12.329000000000001</v>
      </c>
      <c r="AG46" s="1">
        <v>5.3550000000000004</v>
      </c>
      <c r="AH46" s="1">
        <v>13.994999999999999</v>
      </c>
      <c r="AI46" s="1">
        <v>19.992000000000001</v>
      </c>
      <c r="AJ46" s="1">
        <v>7.569</v>
      </c>
      <c r="AK46" s="1">
        <v>16.428000000000001</v>
      </c>
      <c r="AL46" s="1">
        <v>18.364999999999998</v>
      </c>
      <c r="AM46" s="1">
        <v>17.175000000000001</v>
      </c>
    </row>
    <row r="47" spans="1:39" x14ac:dyDescent="0.25">
      <c r="A47" s="78">
        <f ca="1">Exceedance!U47</f>
        <v>44136</v>
      </c>
      <c r="B47" s="254">
        <v>7.67</v>
      </c>
      <c r="C47" s="254">
        <v>9.5299999999999994</v>
      </c>
      <c r="D47" s="254">
        <v>8.7799999999999994</v>
      </c>
      <c r="E47" s="1">
        <v>9.5950000000000006</v>
      </c>
      <c r="F47" s="1">
        <v>12.260999999999999</v>
      </c>
      <c r="G47" s="1">
        <v>15.16</v>
      </c>
      <c r="H47" s="1">
        <v>10.034000000000001</v>
      </c>
      <c r="I47" s="1">
        <v>10.051</v>
      </c>
      <c r="J47" s="1">
        <v>6.99</v>
      </c>
      <c r="K47" s="1">
        <v>11.555999999999999</v>
      </c>
      <c r="L47" s="1">
        <v>8.3130000000000006</v>
      </c>
      <c r="M47" s="1">
        <v>7.3680000000000003</v>
      </c>
      <c r="N47" s="1">
        <v>8.4090000000000007</v>
      </c>
      <c r="O47" s="1">
        <v>7.5490000000000004</v>
      </c>
      <c r="P47" s="1">
        <v>8.484</v>
      </c>
      <c r="Q47" s="1">
        <v>6.0309999999999997</v>
      </c>
      <c r="R47" s="1">
        <v>11.233000000000001</v>
      </c>
      <c r="S47" s="1">
        <v>8.9510000000000005</v>
      </c>
      <c r="T47" s="1">
        <v>8.9809999999999999</v>
      </c>
      <c r="U47" s="1">
        <v>6.36</v>
      </c>
      <c r="V47" s="1">
        <v>6.944</v>
      </c>
      <c r="W47" s="1">
        <v>3.5609999999999999</v>
      </c>
      <c r="X47" s="1">
        <v>5.8380000000000001</v>
      </c>
      <c r="Y47" s="1">
        <v>9.4610000000000003</v>
      </c>
      <c r="Z47" s="1">
        <v>12.914999999999999</v>
      </c>
      <c r="AA47" s="1">
        <v>14.048</v>
      </c>
      <c r="AB47" s="1">
        <v>7.6619999999999999</v>
      </c>
      <c r="AC47" s="1">
        <v>8.3309999999999995</v>
      </c>
      <c r="AD47" s="1">
        <v>6.4610000000000003</v>
      </c>
      <c r="AE47" s="1">
        <v>7.4649999999999999</v>
      </c>
      <c r="AF47" s="1">
        <v>7.83</v>
      </c>
      <c r="AG47" s="1">
        <v>4.4690000000000003</v>
      </c>
      <c r="AH47" s="1">
        <v>6.8159999999999998</v>
      </c>
      <c r="AI47" s="1">
        <v>10.266</v>
      </c>
      <c r="AJ47" s="1">
        <v>6.66</v>
      </c>
      <c r="AK47" s="1">
        <v>7.9180000000000001</v>
      </c>
      <c r="AL47" s="1">
        <v>10.265000000000001</v>
      </c>
      <c r="AM47" s="1">
        <v>8.9800000000000022</v>
      </c>
    </row>
    <row r="48" spans="1:39" x14ac:dyDescent="0.25">
      <c r="A48" s="78">
        <f ca="1">Exceedance!U48</f>
        <v>44166</v>
      </c>
      <c r="B48" s="254">
        <v>6.34</v>
      </c>
      <c r="C48" s="254">
        <v>6.34</v>
      </c>
      <c r="D48" s="254">
        <v>6.34</v>
      </c>
      <c r="E48" s="1">
        <v>7.9119999999999999</v>
      </c>
      <c r="F48" s="1">
        <v>8.6170000000000009</v>
      </c>
      <c r="G48" s="1">
        <v>10.419</v>
      </c>
      <c r="H48" s="1">
        <v>7.5730000000000004</v>
      </c>
      <c r="I48" s="1">
        <v>7.1109999999999998</v>
      </c>
      <c r="J48" s="1">
        <v>5.7679999999999998</v>
      </c>
      <c r="K48" s="1">
        <v>7.7640000000000002</v>
      </c>
      <c r="L48" s="1">
        <v>6.92</v>
      </c>
      <c r="M48" s="1">
        <v>6.16</v>
      </c>
      <c r="N48" s="1">
        <v>7.1120000000000001</v>
      </c>
      <c r="O48" s="1">
        <v>6</v>
      </c>
      <c r="P48" s="1">
        <v>7.4169999999999998</v>
      </c>
      <c r="Q48" s="1">
        <v>5.0129999999999999</v>
      </c>
      <c r="R48" s="1">
        <v>8.3629999999999995</v>
      </c>
      <c r="S48" s="1">
        <v>7.2839999999999998</v>
      </c>
      <c r="T48" s="1">
        <v>7.673</v>
      </c>
      <c r="U48" s="1">
        <v>4.8559999999999999</v>
      </c>
      <c r="V48" s="1">
        <v>6.0510000000000002</v>
      </c>
      <c r="W48" s="1">
        <v>2.85</v>
      </c>
      <c r="X48" s="1">
        <v>4.8949999999999996</v>
      </c>
      <c r="Y48" s="1">
        <v>6.6509999999999998</v>
      </c>
      <c r="Z48" s="1">
        <v>8.4969999999999999</v>
      </c>
      <c r="AA48" s="1">
        <v>7.98</v>
      </c>
      <c r="AB48" s="1">
        <v>6.4809999999999999</v>
      </c>
      <c r="AC48" s="1">
        <v>6.7419999999999991</v>
      </c>
      <c r="AD48" s="1">
        <v>5.2110000000000003</v>
      </c>
      <c r="AE48" s="1">
        <v>5.4669999999999996</v>
      </c>
      <c r="AF48" s="1">
        <v>6.2819999999999991</v>
      </c>
      <c r="AG48" s="1">
        <v>4.0430000000000001</v>
      </c>
      <c r="AH48" s="1">
        <v>5.0890000000000004</v>
      </c>
      <c r="AI48" s="1">
        <v>6.9340000000000002</v>
      </c>
      <c r="AJ48" s="1">
        <v>5.835</v>
      </c>
      <c r="AK48" s="1">
        <v>5.5549999999999997</v>
      </c>
      <c r="AL48" s="1">
        <v>7.7969999999999997</v>
      </c>
      <c r="AM48" s="1">
        <v>7.52</v>
      </c>
    </row>
    <row r="49" spans="1:39" x14ac:dyDescent="0.25">
      <c r="A49" s="78">
        <f ca="1">Exceedance!U49</f>
        <v>44197</v>
      </c>
      <c r="B49" s="254">
        <v>5.3899999999999988</v>
      </c>
      <c r="C49" s="254">
        <v>5.3899999999999988</v>
      </c>
      <c r="D49" s="254">
        <v>5.3899999999999988</v>
      </c>
      <c r="E49" s="1">
        <v>6.7610000000000001</v>
      </c>
      <c r="F49" s="1">
        <v>7.1470000000000002</v>
      </c>
      <c r="G49" s="1">
        <v>7.601</v>
      </c>
      <c r="H49" s="1">
        <v>6.18</v>
      </c>
      <c r="I49" s="1">
        <v>5.7779999999999996</v>
      </c>
      <c r="J49" s="1">
        <v>4.8879999999999999</v>
      </c>
      <c r="K49" s="1">
        <v>5.9489999999999998</v>
      </c>
      <c r="L49" s="1">
        <v>5.835</v>
      </c>
      <c r="M49" s="1">
        <v>5.2210000000000001</v>
      </c>
      <c r="N49" s="1">
        <v>6.133</v>
      </c>
      <c r="O49" s="1">
        <v>5.0940000000000003</v>
      </c>
      <c r="P49" s="1">
        <v>6.3789999999999996</v>
      </c>
      <c r="Q49" s="1">
        <v>4.0910000000000002</v>
      </c>
      <c r="R49" s="1">
        <v>6.979000000000001</v>
      </c>
      <c r="S49" s="1">
        <v>5.593</v>
      </c>
      <c r="T49" s="1">
        <v>6.5780000000000003</v>
      </c>
      <c r="U49" s="1">
        <v>4.0839999999999996</v>
      </c>
      <c r="V49" s="1">
        <v>5.1959999999999997</v>
      </c>
      <c r="W49" s="1">
        <v>2.42</v>
      </c>
      <c r="X49" s="1">
        <v>3.99</v>
      </c>
      <c r="Y49" s="1">
        <v>6.2009999999999996</v>
      </c>
      <c r="Z49" s="1">
        <v>6.8959999999999999</v>
      </c>
      <c r="AA49" s="1">
        <v>6.1020000000000003</v>
      </c>
      <c r="AB49" s="1">
        <v>5.2560000000000002</v>
      </c>
      <c r="AC49" s="1">
        <v>5.7190000000000003</v>
      </c>
      <c r="AD49" s="1">
        <v>4.407</v>
      </c>
      <c r="AE49" s="1">
        <v>4.5369999999999999</v>
      </c>
      <c r="AF49" s="1">
        <v>5.2839999999999998</v>
      </c>
      <c r="AG49" s="1">
        <v>3.47</v>
      </c>
      <c r="AH49" s="1">
        <v>4.1840000000000002</v>
      </c>
      <c r="AI49" s="1">
        <v>5.68</v>
      </c>
      <c r="AJ49" s="1">
        <v>5.0979999999999999</v>
      </c>
      <c r="AK49" s="1">
        <v>4.4880000000000004</v>
      </c>
      <c r="AL49" s="1">
        <v>6.4820000000000002</v>
      </c>
      <c r="AM49" s="1">
        <v>6.4080000000000004</v>
      </c>
    </row>
    <row r="50" spans="1:39" x14ac:dyDescent="0.25">
      <c r="A50" s="78">
        <f ca="1">Exceedance!U50</f>
        <v>44228</v>
      </c>
      <c r="B50" s="254">
        <v>4.74</v>
      </c>
      <c r="C50" s="254">
        <v>4.74</v>
      </c>
      <c r="D50" s="254">
        <v>4.74</v>
      </c>
      <c r="E50" s="1">
        <v>5.2439999999999998</v>
      </c>
      <c r="F50" s="1">
        <v>6.484</v>
      </c>
      <c r="G50" s="1">
        <v>8.4809999999999999</v>
      </c>
      <c r="H50" s="1">
        <v>4.8550000000000004</v>
      </c>
      <c r="I50" s="1">
        <v>4.5220000000000002</v>
      </c>
      <c r="J50" s="1">
        <v>3.835</v>
      </c>
      <c r="K50" s="1">
        <v>4.7990000000000004</v>
      </c>
      <c r="L50" s="1">
        <v>4.6929999999999996</v>
      </c>
      <c r="M50" s="1">
        <v>4.0830000000000002</v>
      </c>
      <c r="N50" s="1">
        <v>4.8570000000000002</v>
      </c>
      <c r="O50" s="1">
        <v>4.8</v>
      </c>
      <c r="P50" s="1">
        <v>6.1589999999999998</v>
      </c>
      <c r="Q50" s="1">
        <v>3.18</v>
      </c>
      <c r="R50" s="1">
        <v>5.4939999999999998</v>
      </c>
      <c r="S50" s="1">
        <v>4.92</v>
      </c>
      <c r="T50" s="1">
        <v>5.4349999999999996</v>
      </c>
      <c r="U50" s="1">
        <v>3.2240000000000002</v>
      </c>
      <c r="V50" s="1">
        <v>4.1150000000000002</v>
      </c>
      <c r="W50" s="1">
        <v>2.2250000000000001</v>
      </c>
      <c r="X50" s="1">
        <v>3.1749999999999998</v>
      </c>
      <c r="Y50" s="1">
        <v>5.2320000000000002</v>
      </c>
      <c r="Z50" s="1">
        <v>5.4649999999999999</v>
      </c>
      <c r="AA50" s="1">
        <v>5.0890000000000004</v>
      </c>
      <c r="AB50" s="1">
        <v>4.0659999999999998</v>
      </c>
      <c r="AC50" s="1">
        <v>4.7469999999999999</v>
      </c>
      <c r="AD50" s="1">
        <v>3.4380000000000002</v>
      </c>
      <c r="AE50" s="1">
        <v>3.6</v>
      </c>
      <c r="AF50" s="1">
        <v>4.0250000000000004</v>
      </c>
      <c r="AG50" s="1">
        <v>2.8650000000000002</v>
      </c>
      <c r="AH50" s="1">
        <v>3.7320000000000002</v>
      </c>
      <c r="AI50" s="1">
        <v>5.74</v>
      </c>
      <c r="AJ50" s="1">
        <v>4.1159999999999997</v>
      </c>
      <c r="AK50" s="1">
        <v>3.472</v>
      </c>
      <c r="AL50" s="1">
        <v>5.1059999999999999</v>
      </c>
      <c r="AM50" s="1">
        <v>5.0640000000000001</v>
      </c>
    </row>
    <row r="51" spans="1:39" x14ac:dyDescent="0.25">
      <c r="A51" s="78">
        <f ca="1">Exceedance!U51</f>
        <v>44256</v>
      </c>
      <c r="B51" s="254">
        <v>8.6</v>
      </c>
      <c r="C51" s="254">
        <v>8.6</v>
      </c>
      <c r="D51" s="254">
        <v>8.6</v>
      </c>
      <c r="E51" s="1">
        <v>14.34</v>
      </c>
      <c r="F51" s="1">
        <v>14.997</v>
      </c>
      <c r="G51" s="1">
        <v>12.249000000000001</v>
      </c>
      <c r="H51" s="1">
        <v>6.1890000000000001</v>
      </c>
      <c r="I51" s="1">
        <v>11.462</v>
      </c>
      <c r="J51" s="1">
        <v>5.7309999999999999</v>
      </c>
      <c r="K51" s="1">
        <v>5.1429999999999998</v>
      </c>
      <c r="L51" s="1">
        <v>6.3769999999999998</v>
      </c>
      <c r="M51" s="1">
        <v>6.7859999999999996</v>
      </c>
      <c r="N51" s="1">
        <v>7.7050000000000001</v>
      </c>
      <c r="O51" s="1">
        <v>13.571</v>
      </c>
      <c r="P51" s="1">
        <v>6.9889999999999999</v>
      </c>
      <c r="Q51" s="1">
        <v>13.281000000000001</v>
      </c>
      <c r="R51" s="1">
        <v>8.17</v>
      </c>
      <c r="S51" s="1">
        <v>7.4279999999999999</v>
      </c>
      <c r="T51" s="1">
        <v>6.6550000000000002</v>
      </c>
      <c r="U51" s="1">
        <v>6.0049999999999999</v>
      </c>
      <c r="V51" s="1">
        <v>4.7869999999999999</v>
      </c>
      <c r="W51" s="1">
        <v>3.8540000000000001</v>
      </c>
      <c r="X51" s="1">
        <v>10.958</v>
      </c>
      <c r="Y51" s="1">
        <v>11.106999999999999</v>
      </c>
      <c r="Z51" s="1">
        <v>6.7009999999999996</v>
      </c>
      <c r="AA51" s="1">
        <v>17.274000000000001</v>
      </c>
      <c r="AB51" s="1">
        <v>5.1520000000000001</v>
      </c>
      <c r="AC51" s="1">
        <v>7.548</v>
      </c>
      <c r="AD51" s="1">
        <v>3.8330000000000002</v>
      </c>
      <c r="AE51" s="1">
        <v>5.7370000000000001</v>
      </c>
      <c r="AF51" s="1">
        <v>8.0419999999999998</v>
      </c>
      <c r="AG51" s="1">
        <v>4.016</v>
      </c>
      <c r="AH51" s="1">
        <v>8.5280000000000005</v>
      </c>
      <c r="AI51" s="1">
        <v>11.276</v>
      </c>
      <c r="AJ51" s="1">
        <v>4.9630000000000001</v>
      </c>
      <c r="AK51" s="1">
        <v>4.2140000000000004</v>
      </c>
      <c r="AL51" s="1">
        <v>6.9180000000000001</v>
      </c>
      <c r="AM51" s="1">
        <v>6.4420000000000002</v>
      </c>
    </row>
    <row r="52" spans="1:39" x14ac:dyDescent="0.25">
      <c r="A52" s="78">
        <f ca="1">Exceedance!U52</f>
        <v>44287</v>
      </c>
      <c r="B52" s="254">
        <v>23.32</v>
      </c>
      <c r="C52" s="254">
        <v>23.32</v>
      </c>
      <c r="D52" s="254">
        <v>23.32</v>
      </c>
      <c r="E52" s="1">
        <v>36.528000000000006</v>
      </c>
      <c r="F52" s="1">
        <v>37.445999999999998</v>
      </c>
      <c r="G52" s="1">
        <v>37.878999999999998</v>
      </c>
      <c r="H52" s="1">
        <v>15.112</v>
      </c>
      <c r="I52" s="1">
        <v>42.652999999999999</v>
      </c>
      <c r="J52" s="1">
        <v>17.088999999999999</v>
      </c>
      <c r="K52" s="1">
        <v>16.86</v>
      </c>
      <c r="L52" s="1">
        <v>33.223999999999997</v>
      </c>
      <c r="M52" s="1">
        <v>27.469000000000001</v>
      </c>
      <c r="N52" s="1">
        <v>23.311</v>
      </c>
      <c r="O52" s="1">
        <v>21.51</v>
      </c>
      <c r="P52" s="1">
        <v>11.568</v>
      </c>
      <c r="Q52" s="1">
        <v>25.463999999999999</v>
      </c>
      <c r="R52" s="1">
        <v>19.334</v>
      </c>
      <c r="S52" s="1">
        <v>12.01</v>
      </c>
      <c r="T52" s="1">
        <v>22.860000000000003</v>
      </c>
      <c r="U52" s="1">
        <v>24.555</v>
      </c>
      <c r="V52" s="1">
        <v>8.92</v>
      </c>
      <c r="W52" s="1">
        <v>8.5760000000000005</v>
      </c>
      <c r="X52" s="1">
        <v>37.597999999999999</v>
      </c>
      <c r="Y52" s="1">
        <v>33.86</v>
      </c>
      <c r="Z52" s="1">
        <v>22.73</v>
      </c>
      <c r="AA52" s="1">
        <v>25.242000000000001</v>
      </c>
      <c r="AB52" s="1">
        <v>20.759</v>
      </c>
      <c r="AC52" s="1">
        <v>14.055999999999999</v>
      </c>
      <c r="AD52" s="1">
        <v>12.677</v>
      </c>
      <c r="AE52" s="1">
        <v>15.242000000000001</v>
      </c>
      <c r="AF52" s="1">
        <v>25.62</v>
      </c>
      <c r="AG52" s="1">
        <v>7.5110000000000001</v>
      </c>
      <c r="AH52" s="1">
        <v>19.108000000000001</v>
      </c>
      <c r="AI52" s="1">
        <v>14.986000000000001</v>
      </c>
      <c r="AJ52" s="1">
        <v>13.891999999999999</v>
      </c>
      <c r="AK52" s="1">
        <v>9.8409999999999993</v>
      </c>
      <c r="AL52" s="1">
        <v>15.574999999999999</v>
      </c>
      <c r="AM52" s="1">
        <v>17.632000000000001</v>
      </c>
    </row>
    <row r="53" spans="1:39" x14ac:dyDescent="0.25">
      <c r="A53" s="78">
        <f ca="1">Exceedance!U53</f>
        <v>44317</v>
      </c>
      <c r="B53" s="254">
        <v>71.430000000000007</v>
      </c>
      <c r="C53" s="254">
        <v>71.430000000000007</v>
      </c>
      <c r="D53" s="254">
        <v>71.430000000000007</v>
      </c>
      <c r="E53" s="1">
        <v>102.199</v>
      </c>
      <c r="F53" s="1">
        <v>83.257999999999996</v>
      </c>
      <c r="G53" s="1">
        <v>104.209</v>
      </c>
      <c r="H53" s="1">
        <v>43.345999999999997</v>
      </c>
      <c r="I53" s="1">
        <v>69.575999999999993</v>
      </c>
      <c r="J53" s="1">
        <v>56.497999999999998</v>
      </c>
      <c r="K53" s="1">
        <v>57.427999999999997</v>
      </c>
      <c r="L53" s="1">
        <v>84.435000000000002</v>
      </c>
      <c r="M53" s="1">
        <v>90.72</v>
      </c>
      <c r="N53" s="1">
        <v>74.807000000000002</v>
      </c>
      <c r="O53" s="1">
        <v>59.023000000000003</v>
      </c>
      <c r="P53" s="1">
        <v>57.168999999999997</v>
      </c>
      <c r="Q53" s="1">
        <v>94.322999999999993</v>
      </c>
      <c r="R53" s="1">
        <v>69.697000000000003</v>
      </c>
      <c r="S53" s="1">
        <v>61.402999999999999</v>
      </c>
      <c r="T53" s="1">
        <v>58.494</v>
      </c>
      <c r="U53" s="1">
        <v>111.70099999999999</v>
      </c>
      <c r="V53" s="1">
        <v>17.193999999999999</v>
      </c>
      <c r="W53" s="1">
        <v>44.791999999999994</v>
      </c>
      <c r="X53" s="1">
        <v>89.304000000000002</v>
      </c>
      <c r="Y53" s="1">
        <v>108.682</v>
      </c>
      <c r="Z53" s="1">
        <v>56.975000000000009</v>
      </c>
      <c r="AA53" s="1">
        <v>76.853999999999999</v>
      </c>
      <c r="AB53" s="1">
        <v>80.13</v>
      </c>
      <c r="AC53" s="1">
        <v>89.394000000000005</v>
      </c>
      <c r="AD53" s="1">
        <v>36.286999999999999</v>
      </c>
      <c r="AE53" s="1">
        <v>46.59</v>
      </c>
      <c r="AF53" s="1">
        <v>55.292000000000002</v>
      </c>
      <c r="AG53" s="1">
        <v>20.934999999999999</v>
      </c>
      <c r="AH53" s="1">
        <v>56.088000000000001</v>
      </c>
      <c r="AI53" s="1">
        <v>46.308</v>
      </c>
      <c r="AJ53" s="1">
        <v>42.543999999999997</v>
      </c>
      <c r="AK53" s="1">
        <v>56.732999999999997</v>
      </c>
      <c r="AL53" s="1">
        <v>61.216999999999999</v>
      </c>
      <c r="AM53" s="1">
        <v>96.774000000000001</v>
      </c>
    </row>
    <row r="54" spans="1:39" x14ac:dyDescent="0.25">
      <c r="A54" s="78">
        <f ca="1">Exceedance!U54</f>
        <v>44348</v>
      </c>
      <c r="B54" s="254">
        <v>70.349999999999994</v>
      </c>
      <c r="C54" s="254">
        <v>70.349999999999994</v>
      </c>
      <c r="D54" s="254">
        <v>70.349999999999994</v>
      </c>
      <c r="E54" s="1">
        <v>153.99199999999999</v>
      </c>
      <c r="F54" s="1">
        <v>130.85599999999999</v>
      </c>
      <c r="G54" s="1">
        <v>125.44499999999999</v>
      </c>
      <c r="H54" s="1">
        <v>78.286000000000001</v>
      </c>
      <c r="I54" s="1">
        <v>53.12</v>
      </c>
      <c r="J54" s="1">
        <v>67.665999999999997</v>
      </c>
      <c r="K54" s="1">
        <v>94.06</v>
      </c>
      <c r="L54" s="1">
        <v>54.475999999999999</v>
      </c>
      <c r="M54" s="1">
        <v>122.11199999999999</v>
      </c>
      <c r="N54" s="1">
        <v>65.186000000000007</v>
      </c>
      <c r="O54" s="1">
        <v>131.91399999999999</v>
      </c>
      <c r="P54" s="1">
        <v>28.664000000000001</v>
      </c>
      <c r="Q54" s="1">
        <v>137.16200000000001</v>
      </c>
      <c r="R54" s="1">
        <v>61.091000000000001</v>
      </c>
      <c r="S54" s="1">
        <v>111.65600000000001</v>
      </c>
      <c r="T54" s="1">
        <v>29.789000000000001</v>
      </c>
      <c r="U54" s="1">
        <v>60.113</v>
      </c>
      <c r="V54" s="1">
        <v>9.0909999999999993</v>
      </c>
      <c r="W54" s="1">
        <v>40.613999999999997</v>
      </c>
      <c r="X54" s="1">
        <v>47.734000000000002</v>
      </c>
      <c r="Y54" s="1">
        <v>128.732</v>
      </c>
      <c r="Z54" s="1">
        <v>30.276</v>
      </c>
      <c r="AA54" s="1">
        <v>50.704999999999998</v>
      </c>
      <c r="AB54" s="1">
        <v>103.795</v>
      </c>
      <c r="AC54" s="1">
        <v>48.026000000000003</v>
      </c>
      <c r="AD54" s="1">
        <v>61.191000000000003</v>
      </c>
      <c r="AE54" s="1">
        <v>92.364999999999995</v>
      </c>
      <c r="AF54" s="1">
        <v>29.402000000000001</v>
      </c>
      <c r="AG54" s="1">
        <v>28.928000000000001</v>
      </c>
      <c r="AH54" s="1">
        <v>72.918999999999997</v>
      </c>
      <c r="AI54" s="1">
        <v>88.096999999999994</v>
      </c>
      <c r="AJ54" s="1">
        <v>47.756</v>
      </c>
      <c r="AK54" s="1">
        <v>90.834000000000003</v>
      </c>
      <c r="AL54" s="1">
        <v>128.416</v>
      </c>
      <c r="AM54" s="1">
        <v>109.4</v>
      </c>
    </row>
    <row r="55" spans="1:39" x14ac:dyDescent="0.25">
      <c r="A55" s="78">
        <f ca="1">Exceedance!U55</f>
        <v>44378</v>
      </c>
      <c r="B55" s="254">
        <v>29.01</v>
      </c>
      <c r="C55" s="254">
        <v>29.01</v>
      </c>
      <c r="D55" s="254">
        <v>29.01</v>
      </c>
      <c r="E55" s="1">
        <v>42.085999999999999</v>
      </c>
      <c r="F55" s="1">
        <v>59.226999999999997</v>
      </c>
      <c r="G55" s="1">
        <v>38.118000000000002</v>
      </c>
      <c r="H55" s="1">
        <v>27.462</v>
      </c>
      <c r="I55" s="1">
        <v>19.722000000000001</v>
      </c>
      <c r="J55" s="1">
        <v>32.646000000000001</v>
      </c>
      <c r="K55" s="1">
        <v>35.682000000000002</v>
      </c>
      <c r="L55" s="1">
        <v>23.829000000000001</v>
      </c>
      <c r="M55" s="1">
        <v>38.052</v>
      </c>
      <c r="N55" s="1">
        <v>18.998000000000001</v>
      </c>
      <c r="O55" s="1">
        <v>82.71</v>
      </c>
      <c r="P55" s="1">
        <v>11.659000000000001</v>
      </c>
      <c r="Q55" s="1">
        <v>35.317999999999998</v>
      </c>
      <c r="R55" s="1">
        <v>27.501000000000001</v>
      </c>
      <c r="S55" s="1">
        <v>62.987000000000002</v>
      </c>
      <c r="T55" s="1">
        <v>11.394</v>
      </c>
      <c r="U55" s="1">
        <v>18.283000000000001</v>
      </c>
      <c r="V55" s="1">
        <v>4.8280000000000003</v>
      </c>
      <c r="W55" s="1">
        <v>13.317000000000002</v>
      </c>
      <c r="X55" s="1">
        <v>16.390999999999998</v>
      </c>
      <c r="Y55" s="1">
        <v>43.441000000000003</v>
      </c>
      <c r="Z55" s="1">
        <v>16.725000000000001</v>
      </c>
      <c r="AA55" s="1">
        <v>19.591999999999999</v>
      </c>
      <c r="AB55" s="1">
        <v>31.577000000000002</v>
      </c>
      <c r="AC55" s="1">
        <v>16.288</v>
      </c>
      <c r="AD55" s="1">
        <v>17.338999999999999</v>
      </c>
      <c r="AE55" s="1">
        <v>28.213000000000001</v>
      </c>
      <c r="AF55" s="1">
        <v>12.68</v>
      </c>
      <c r="AG55" s="1">
        <v>10.231</v>
      </c>
      <c r="AH55" s="1">
        <v>20.251000000000005</v>
      </c>
      <c r="AI55" s="1">
        <v>29.954999999999998</v>
      </c>
      <c r="AJ55" s="1">
        <v>25.722000000000001</v>
      </c>
      <c r="AK55" s="1">
        <v>37.003999999999998</v>
      </c>
      <c r="AL55" s="1">
        <v>66.611999999999995</v>
      </c>
      <c r="AM55" s="1">
        <v>38.567999999999998</v>
      </c>
    </row>
    <row r="56" spans="1:39" x14ac:dyDescent="0.25">
      <c r="A56" s="78">
        <f ca="1">Exceedance!U56</f>
        <v>44409</v>
      </c>
      <c r="B56" s="254">
        <v>19.8</v>
      </c>
      <c r="C56" s="254">
        <v>19.8</v>
      </c>
      <c r="D56" s="254">
        <v>19.8</v>
      </c>
      <c r="E56" s="1">
        <v>17.074999999999999</v>
      </c>
      <c r="F56" s="1">
        <v>23.933</v>
      </c>
      <c r="G56" s="1">
        <v>20.872</v>
      </c>
      <c r="H56" s="1">
        <v>33.316000000000003</v>
      </c>
      <c r="I56" s="1">
        <v>17.93</v>
      </c>
      <c r="J56" s="1">
        <v>23.369</v>
      </c>
      <c r="K56" s="1">
        <v>18.521999999999995</v>
      </c>
      <c r="L56" s="1">
        <v>19.155999999999999</v>
      </c>
      <c r="M56" s="1">
        <v>19.79</v>
      </c>
      <c r="N56" s="1">
        <v>13.439</v>
      </c>
      <c r="O56" s="1">
        <v>27.413999999999998</v>
      </c>
      <c r="P56" s="1">
        <v>9.2690000000000001</v>
      </c>
      <c r="Q56" s="1">
        <v>26.741</v>
      </c>
      <c r="R56" s="1">
        <v>15.311999999999999</v>
      </c>
      <c r="S56" s="1">
        <v>51.207999999999998</v>
      </c>
      <c r="T56" s="1">
        <v>10.069000000000001</v>
      </c>
      <c r="U56" s="1">
        <v>23.731000000000002</v>
      </c>
      <c r="V56" s="1">
        <v>3.774</v>
      </c>
      <c r="W56" s="1">
        <v>10.185</v>
      </c>
      <c r="X56" s="1">
        <v>10.138</v>
      </c>
      <c r="Y56" s="1">
        <v>22.753</v>
      </c>
      <c r="Z56" s="1">
        <v>13.558</v>
      </c>
      <c r="AA56" s="1">
        <v>26.719000000000001</v>
      </c>
      <c r="AB56" s="1">
        <v>15.138999999999999</v>
      </c>
      <c r="AC56" s="1">
        <v>9.6980000000000004</v>
      </c>
      <c r="AD56" s="1">
        <v>14.326000000000001</v>
      </c>
      <c r="AE56" s="1">
        <v>13.471</v>
      </c>
      <c r="AF56" s="1">
        <v>7.8289999999999988</v>
      </c>
      <c r="AG56" s="1">
        <v>10.333</v>
      </c>
      <c r="AH56" s="1">
        <v>15.042</v>
      </c>
      <c r="AI56" s="1">
        <v>13.398999999999999</v>
      </c>
      <c r="AJ56" s="1">
        <v>15.436</v>
      </c>
      <c r="AK56" s="1">
        <v>32.332999999999998</v>
      </c>
      <c r="AL56" s="1">
        <v>25.547999999999998</v>
      </c>
      <c r="AM56" s="1">
        <v>27.707999999999998</v>
      </c>
    </row>
    <row r="57" spans="1:39" x14ac:dyDescent="0.25">
      <c r="A57" s="78">
        <f ca="1">Exceedance!U57</f>
        <v>44440</v>
      </c>
      <c r="B57" s="254">
        <v>17.47</v>
      </c>
      <c r="C57" s="254">
        <v>17.47</v>
      </c>
      <c r="D57" s="254">
        <v>17.47</v>
      </c>
      <c r="E57" s="1">
        <v>19.573</v>
      </c>
      <c r="F57" s="1">
        <v>24.364999999999998</v>
      </c>
      <c r="G57" s="1">
        <v>12.907</v>
      </c>
      <c r="H57" s="1">
        <v>22.602</v>
      </c>
      <c r="I57" s="1">
        <v>10.090999999999999</v>
      </c>
      <c r="J57" s="1">
        <v>17.86</v>
      </c>
      <c r="K57" s="1">
        <v>32.965000000000003</v>
      </c>
      <c r="L57" s="1">
        <v>15.241</v>
      </c>
      <c r="M57" s="1">
        <v>17.639000000000003</v>
      </c>
      <c r="N57" s="1">
        <v>14.972</v>
      </c>
      <c r="O57" s="1">
        <v>16.527999999999999</v>
      </c>
      <c r="P57" s="1">
        <v>8.9260000000000002</v>
      </c>
      <c r="Q57" s="1">
        <v>33.594999999999999</v>
      </c>
      <c r="R57" s="1">
        <v>12.781000000000001</v>
      </c>
      <c r="S57" s="1">
        <v>33.308999999999997</v>
      </c>
      <c r="T57" s="1">
        <v>7.8529999999999998</v>
      </c>
      <c r="U57" s="1">
        <v>11.169</v>
      </c>
      <c r="V57" s="1">
        <v>7.609</v>
      </c>
      <c r="W57" s="1">
        <v>14.734</v>
      </c>
      <c r="X57" s="1">
        <v>14.223000000000001</v>
      </c>
      <c r="Y57" s="1">
        <v>17.018000000000001</v>
      </c>
      <c r="Z57" s="1">
        <v>12.904999999999999</v>
      </c>
      <c r="AA57" s="1">
        <v>16.995999999999999</v>
      </c>
      <c r="AB57" s="1">
        <v>15.379</v>
      </c>
      <c r="AC57" s="1">
        <v>8.8000000000000007</v>
      </c>
      <c r="AD57" s="1">
        <v>10.029</v>
      </c>
      <c r="AE57" s="1">
        <v>10.198</v>
      </c>
      <c r="AF57" s="1">
        <v>6.1520000000000001</v>
      </c>
      <c r="AG57" s="1">
        <v>24.265999999999998</v>
      </c>
      <c r="AH57" s="1">
        <v>14.693</v>
      </c>
      <c r="AI57" s="1">
        <v>10.648</v>
      </c>
      <c r="AJ57" s="1">
        <v>8.3840000000000003</v>
      </c>
      <c r="AK57" s="1">
        <v>32.204000000000001</v>
      </c>
      <c r="AL57" s="1">
        <v>12.887</v>
      </c>
      <c r="AM57" s="1">
        <v>20.411000000000001</v>
      </c>
    </row>
    <row r="58" spans="1:39" x14ac:dyDescent="0.25">
      <c r="A58" s="78">
        <f ca="1">Exceedance!U58</f>
        <v>44470</v>
      </c>
      <c r="B58" s="254">
        <v>10.8</v>
      </c>
      <c r="C58" s="254">
        <v>17.88</v>
      </c>
      <c r="D58" s="254">
        <v>15.64</v>
      </c>
      <c r="E58" s="1">
        <v>21.887</v>
      </c>
      <c r="F58" s="1">
        <v>25.795999999999999</v>
      </c>
      <c r="G58" s="1">
        <v>10.686999999999999</v>
      </c>
      <c r="H58" s="1">
        <v>17.113</v>
      </c>
      <c r="I58" s="1">
        <v>11.423999999999999</v>
      </c>
      <c r="J58" s="1">
        <v>18.655000000000001</v>
      </c>
      <c r="K58" s="1">
        <v>12.904</v>
      </c>
      <c r="L58" s="1">
        <v>9.2850000000000001</v>
      </c>
      <c r="M58" s="1">
        <v>11.375999999999999</v>
      </c>
      <c r="N58" s="1">
        <v>9.6229999999999993</v>
      </c>
      <c r="O58" s="1">
        <v>12.226000000000001</v>
      </c>
      <c r="P58" s="1">
        <v>9.6679999999999993</v>
      </c>
      <c r="Q58" s="1">
        <v>23.11</v>
      </c>
      <c r="R58" s="1">
        <v>9.8960000000000008</v>
      </c>
      <c r="S58" s="1">
        <v>13.775</v>
      </c>
      <c r="T58" s="1">
        <v>7.907</v>
      </c>
      <c r="U58" s="1">
        <v>8.39</v>
      </c>
      <c r="V58" s="1">
        <v>5.5759999999999996</v>
      </c>
      <c r="W58" s="1">
        <v>9.0359999999999996</v>
      </c>
      <c r="X58" s="1">
        <v>13.427</v>
      </c>
      <c r="Y58" s="1">
        <v>23.021000000000001</v>
      </c>
      <c r="Z58" s="1">
        <v>37.262999999999998</v>
      </c>
      <c r="AA58" s="1">
        <v>13.552</v>
      </c>
      <c r="AB58" s="1">
        <v>10.765000000000001</v>
      </c>
      <c r="AC58" s="1">
        <v>8.3239999999999998</v>
      </c>
      <c r="AD58" s="1">
        <v>11.109</v>
      </c>
      <c r="AE58" s="1">
        <v>12.318</v>
      </c>
      <c r="AF58" s="1">
        <v>5.3410000000000002</v>
      </c>
      <c r="AG58" s="1">
        <v>13.986000000000002</v>
      </c>
      <c r="AH58" s="1">
        <v>19.977</v>
      </c>
      <c r="AI58" s="1">
        <v>7.5940000000000003</v>
      </c>
      <c r="AJ58" s="1">
        <v>16.413</v>
      </c>
      <c r="AK58" s="1">
        <v>18.355000000000004</v>
      </c>
      <c r="AL58" s="1">
        <v>17.166</v>
      </c>
      <c r="AM58" s="1">
        <v>15.211</v>
      </c>
    </row>
    <row r="59" spans="1:39" x14ac:dyDescent="0.25">
      <c r="A59" s="78">
        <f ca="1">Exceedance!U59</f>
        <v>44501</v>
      </c>
      <c r="B59" s="254">
        <v>7.67</v>
      </c>
      <c r="C59" s="254">
        <v>9.5299999999999994</v>
      </c>
      <c r="D59" s="254">
        <v>8.7799999999999994</v>
      </c>
      <c r="E59" s="1">
        <v>12.26</v>
      </c>
      <c r="F59" s="1">
        <v>15.157999999999999</v>
      </c>
      <c r="G59" s="1">
        <v>10.122</v>
      </c>
      <c r="H59" s="1">
        <v>10.044</v>
      </c>
      <c r="I59" s="1">
        <v>6.9829999999999997</v>
      </c>
      <c r="J59" s="1">
        <v>11.554</v>
      </c>
      <c r="K59" s="1">
        <v>8.3759999999999994</v>
      </c>
      <c r="L59" s="1">
        <v>7.3620000000000001</v>
      </c>
      <c r="M59" s="1">
        <v>8.4060000000000006</v>
      </c>
      <c r="N59" s="1">
        <v>7.5419999999999998</v>
      </c>
      <c r="O59" s="1">
        <v>8.5299999999999994</v>
      </c>
      <c r="P59" s="1">
        <v>6.0259999999999998</v>
      </c>
      <c r="Q59" s="1">
        <v>11.23</v>
      </c>
      <c r="R59" s="1">
        <v>8.9440000000000008</v>
      </c>
      <c r="S59" s="1">
        <v>9.0540000000000003</v>
      </c>
      <c r="T59" s="1">
        <v>6.35</v>
      </c>
      <c r="U59" s="1">
        <v>6.9399999999999995</v>
      </c>
      <c r="V59" s="1">
        <v>3.556</v>
      </c>
      <c r="W59" s="1">
        <v>5.92</v>
      </c>
      <c r="X59" s="1">
        <v>9.4570000000000007</v>
      </c>
      <c r="Y59" s="1">
        <v>12.913</v>
      </c>
      <c r="Z59" s="1">
        <v>14.039</v>
      </c>
      <c r="AA59" s="1">
        <v>7.79</v>
      </c>
      <c r="AB59" s="1">
        <v>8.3290000000000006</v>
      </c>
      <c r="AC59" s="1">
        <v>6.4530000000000003</v>
      </c>
      <c r="AD59" s="1">
        <v>7.4560000000000004</v>
      </c>
      <c r="AE59" s="1">
        <v>7.915</v>
      </c>
      <c r="AF59" s="1">
        <v>4.4569999999999999</v>
      </c>
      <c r="AG59" s="1">
        <v>6.81</v>
      </c>
      <c r="AH59" s="1">
        <v>10.256</v>
      </c>
      <c r="AI59" s="1">
        <v>6.6909999999999998</v>
      </c>
      <c r="AJ59" s="1">
        <v>7.9080000000000004</v>
      </c>
      <c r="AK59" s="1">
        <v>10.257999999999999</v>
      </c>
      <c r="AL59" s="1">
        <v>8.9749999999999996</v>
      </c>
      <c r="AM59" s="1">
        <v>9.5909999999999993</v>
      </c>
    </row>
    <row r="60" spans="1:39" x14ac:dyDescent="0.25">
      <c r="A60" s="78">
        <f ca="1">Exceedance!U60</f>
        <v>44531</v>
      </c>
      <c r="B60" s="254">
        <v>6.34</v>
      </c>
      <c r="C60" s="254">
        <v>6.34</v>
      </c>
      <c r="D60" s="254">
        <v>6.34</v>
      </c>
      <c r="E60" s="1">
        <v>8.6159999999999997</v>
      </c>
      <c r="F60" s="1">
        <v>10.418000000000001</v>
      </c>
      <c r="G60" s="1">
        <v>7.6269999999999989</v>
      </c>
      <c r="H60" s="1">
        <v>7.1050000000000004</v>
      </c>
      <c r="I60" s="1">
        <v>5.7610000000000001</v>
      </c>
      <c r="J60" s="1">
        <v>7.7640000000000002</v>
      </c>
      <c r="K60" s="1">
        <v>6.9640000000000004</v>
      </c>
      <c r="L60" s="1">
        <v>6.1550000000000002</v>
      </c>
      <c r="M60" s="1">
        <v>7.11</v>
      </c>
      <c r="N60" s="1">
        <v>5.9950000000000001</v>
      </c>
      <c r="O60" s="1">
        <v>7.4509999999999996</v>
      </c>
      <c r="P60" s="1">
        <v>5.008</v>
      </c>
      <c r="Q60" s="1">
        <v>8.36</v>
      </c>
      <c r="R60" s="1">
        <v>7.2789999999999999</v>
      </c>
      <c r="S60" s="1">
        <v>7.7140000000000004</v>
      </c>
      <c r="T60" s="1">
        <v>4.8470000000000004</v>
      </c>
      <c r="U60" s="1">
        <v>6.0469999999999997</v>
      </c>
      <c r="V60" s="1">
        <v>2.8460000000000001</v>
      </c>
      <c r="W60" s="1">
        <v>4.9349999999999996</v>
      </c>
      <c r="X60" s="1">
        <v>6.6470000000000002</v>
      </c>
      <c r="Y60" s="1">
        <v>8.4960000000000004</v>
      </c>
      <c r="Z60" s="1">
        <v>7.9740000000000002</v>
      </c>
      <c r="AA60" s="1">
        <v>6.52</v>
      </c>
      <c r="AB60" s="1">
        <v>6.74</v>
      </c>
      <c r="AC60" s="1">
        <v>5.2039999999999997</v>
      </c>
      <c r="AD60" s="1">
        <v>5.4589999999999996</v>
      </c>
      <c r="AE60" s="1">
        <v>6.3310000000000013</v>
      </c>
      <c r="AF60" s="1">
        <v>4.032</v>
      </c>
      <c r="AG60" s="1">
        <v>5.0839999999999996</v>
      </c>
      <c r="AH60" s="1">
        <v>6.9260000000000002</v>
      </c>
      <c r="AI60" s="1">
        <v>5.8359999999999994</v>
      </c>
      <c r="AJ60" s="1">
        <v>5.5460000000000003</v>
      </c>
      <c r="AK60" s="1">
        <v>7.7910000000000004</v>
      </c>
      <c r="AL60" s="1">
        <v>7.5149999999999997</v>
      </c>
      <c r="AM60" s="1">
        <v>7.9089999999999998</v>
      </c>
    </row>
    <row r="61" spans="1:39" x14ac:dyDescent="0.25">
      <c r="A61" s="78">
        <f ca="1">Exceedance!U61</f>
        <v>44562</v>
      </c>
      <c r="B61" s="254">
        <v>5.3899999999999988</v>
      </c>
      <c r="C61" s="254">
        <v>5.3899999999999988</v>
      </c>
      <c r="D61" s="254">
        <v>5.3899999999999988</v>
      </c>
      <c r="E61" s="1">
        <v>7.145999999999999</v>
      </c>
      <c r="F61" s="1">
        <v>7.6</v>
      </c>
      <c r="G61" s="1">
        <v>6.21</v>
      </c>
      <c r="H61" s="1">
        <v>5.7729999999999997</v>
      </c>
      <c r="I61" s="1">
        <v>4.8819999999999997</v>
      </c>
      <c r="J61" s="1">
        <v>5.9480000000000004</v>
      </c>
      <c r="K61" s="1">
        <v>5.8609999999999998</v>
      </c>
      <c r="L61" s="1">
        <v>5.2169999999999996</v>
      </c>
      <c r="M61" s="1">
        <v>6.1310000000000002</v>
      </c>
      <c r="N61" s="1">
        <v>5.0890000000000004</v>
      </c>
      <c r="O61" s="1">
        <v>6.4050000000000002</v>
      </c>
      <c r="P61" s="1">
        <v>4.0869999999999997</v>
      </c>
      <c r="Q61" s="1">
        <v>6.9770000000000003</v>
      </c>
      <c r="R61" s="1">
        <v>5.5890000000000004</v>
      </c>
      <c r="S61" s="1">
        <v>6.6079999999999997</v>
      </c>
      <c r="T61" s="1">
        <v>4.0759999999999996</v>
      </c>
      <c r="U61" s="1">
        <v>5.1929999999999996</v>
      </c>
      <c r="V61" s="1">
        <v>2.4159999999999999</v>
      </c>
      <c r="W61" s="1">
        <v>4.0199999999999996</v>
      </c>
      <c r="X61" s="1">
        <v>6.1970000000000001</v>
      </c>
      <c r="Y61" s="1">
        <v>6.8949999999999996</v>
      </c>
      <c r="Z61" s="1">
        <v>6.0970000000000004</v>
      </c>
      <c r="AA61" s="1">
        <v>5.2889999999999997</v>
      </c>
      <c r="AB61" s="1">
        <v>5.7169999999999996</v>
      </c>
      <c r="AC61" s="1">
        <v>4.4009999999999998</v>
      </c>
      <c r="AD61" s="1">
        <v>4.53</v>
      </c>
      <c r="AE61" s="1">
        <v>5.3070000000000004</v>
      </c>
      <c r="AF61" s="1">
        <v>3.4609999999999999</v>
      </c>
      <c r="AG61" s="1">
        <v>4.18</v>
      </c>
      <c r="AH61" s="1">
        <v>5.673</v>
      </c>
      <c r="AI61" s="1">
        <v>5.1340000000000003</v>
      </c>
      <c r="AJ61" s="1">
        <v>4.4809999999999999</v>
      </c>
      <c r="AK61" s="1">
        <v>6.4770000000000003</v>
      </c>
      <c r="AL61" s="1">
        <v>6.4039999999999999</v>
      </c>
      <c r="AM61" s="1">
        <v>6.7590000000000003</v>
      </c>
    </row>
    <row r="62" spans="1:39" x14ac:dyDescent="0.25">
      <c r="A62" s="78">
        <f ca="1">Exceedance!U62</f>
        <v>44593</v>
      </c>
      <c r="B62" s="254">
        <v>4.74</v>
      </c>
      <c r="C62" s="254">
        <v>4.74</v>
      </c>
      <c r="D62" s="254">
        <v>4.74</v>
      </c>
      <c r="E62" s="1">
        <v>6.4829999999999997</v>
      </c>
      <c r="F62" s="1">
        <v>8.48</v>
      </c>
      <c r="G62" s="1">
        <v>4.8540000000000001</v>
      </c>
      <c r="H62" s="1">
        <v>4.5179999999999998</v>
      </c>
      <c r="I62" s="1">
        <v>3.83</v>
      </c>
      <c r="J62" s="1">
        <v>4.798</v>
      </c>
      <c r="K62" s="1">
        <v>4.7140000000000004</v>
      </c>
      <c r="L62" s="1">
        <v>4.08</v>
      </c>
      <c r="M62" s="1">
        <v>4.8550000000000004</v>
      </c>
      <c r="N62" s="1">
        <v>4.7960000000000003</v>
      </c>
      <c r="O62" s="1">
        <v>6.1420000000000003</v>
      </c>
      <c r="P62" s="1">
        <v>3.1760000000000002</v>
      </c>
      <c r="Q62" s="1">
        <v>5.492</v>
      </c>
      <c r="R62" s="1">
        <v>4.9169999999999998</v>
      </c>
      <c r="S62" s="1">
        <v>5.4480000000000004</v>
      </c>
      <c r="T62" s="1">
        <v>3.2189999999999999</v>
      </c>
      <c r="U62" s="1">
        <v>4.1130000000000004</v>
      </c>
      <c r="V62" s="1">
        <v>2.222</v>
      </c>
      <c r="W62" s="1">
        <v>3.173</v>
      </c>
      <c r="X62" s="1">
        <v>5.2290000000000001</v>
      </c>
      <c r="Y62" s="1">
        <v>5.4640000000000004</v>
      </c>
      <c r="Z62" s="1">
        <v>5.085</v>
      </c>
      <c r="AA62" s="1">
        <v>4.0860000000000003</v>
      </c>
      <c r="AB62" s="1">
        <v>4.7460000000000004</v>
      </c>
      <c r="AC62" s="1">
        <v>3.4329999999999998</v>
      </c>
      <c r="AD62" s="1">
        <v>3.5939999999999999</v>
      </c>
      <c r="AE62" s="1">
        <v>4.04</v>
      </c>
      <c r="AF62" s="1">
        <v>2.8580000000000001</v>
      </c>
      <c r="AG62" s="1">
        <v>3.7290000000000001</v>
      </c>
      <c r="AH62" s="1">
        <v>5.734</v>
      </c>
      <c r="AI62" s="1">
        <v>4.0890000000000004</v>
      </c>
      <c r="AJ62" s="1">
        <v>3.4660000000000002</v>
      </c>
      <c r="AK62" s="1">
        <v>5.1020000000000003</v>
      </c>
      <c r="AL62" s="1">
        <v>5.0609999999999999</v>
      </c>
      <c r="AM62" s="1">
        <v>5.242</v>
      </c>
    </row>
    <row r="63" spans="1:39" x14ac:dyDescent="0.25">
      <c r="A63" s="78">
        <f ca="1">Exceedance!U63</f>
        <v>44621</v>
      </c>
      <c r="B63" s="254">
        <v>8.6</v>
      </c>
      <c r="C63" s="254">
        <v>8.6</v>
      </c>
      <c r="D63" s="254">
        <v>8.6</v>
      </c>
      <c r="E63" s="1">
        <v>14.994</v>
      </c>
      <c r="F63" s="1">
        <v>12.249000000000001</v>
      </c>
      <c r="G63" s="1">
        <v>6.1749999999999998</v>
      </c>
      <c r="H63" s="1">
        <v>11.456</v>
      </c>
      <c r="I63" s="1">
        <v>5.726</v>
      </c>
      <c r="J63" s="1">
        <v>5.1420000000000003</v>
      </c>
      <c r="K63" s="1">
        <v>6.27</v>
      </c>
      <c r="L63" s="1">
        <v>6.782</v>
      </c>
      <c r="M63" s="1">
        <v>7.7039999999999997</v>
      </c>
      <c r="N63" s="1">
        <v>13.566000000000001</v>
      </c>
      <c r="O63" s="1">
        <v>7.0049999999999999</v>
      </c>
      <c r="P63" s="1">
        <v>13.279</v>
      </c>
      <c r="Q63" s="1">
        <v>8.1669999999999998</v>
      </c>
      <c r="R63" s="1">
        <v>7.4250000000000007</v>
      </c>
      <c r="S63" s="1">
        <v>6.5540000000000012</v>
      </c>
      <c r="T63" s="1">
        <v>5.9989999999999997</v>
      </c>
      <c r="U63" s="1">
        <v>4.7850000000000001</v>
      </c>
      <c r="V63" s="1">
        <v>3.851</v>
      </c>
      <c r="W63" s="1">
        <v>10.614000000000001</v>
      </c>
      <c r="X63" s="1">
        <v>11.103999999999999</v>
      </c>
      <c r="Y63" s="1">
        <v>6.7</v>
      </c>
      <c r="Z63" s="1">
        <v>17.266999999999999</v>
      </c>
      <c r="AA63" s="1">
        <v>4.96</v>
      </c>
      <c r="AB63" s="1">
        <v>7.5469999999999997</v>
      </c>
      <c r="AC63" s="1">
        <v>3.8279999999999998</v>
      </c>
      <c r="AD63" s="1">
        <v>5.7309999999999999</v>
      </c>
      <c r="AE63" s="1">
        <v>7.6870000000000003</v>
      </c>
      <c r="AF63" s="1">
        <v>4.008</v>
      </c>
      <c r="AG63" s="1">
        <v>8.5239999999999991</v>
      </c>
      <c r="AH63" s="1">
        <v>11.267999999999999</v>
      </c>
      <c r="AI63" s="1">
        <v>4.96</v>
      </c>
      <c r="AJ63" s="1">
        <v>4.2080000000000002</v>
      </c>
      <c r="AK63" s="1">
        <v>6.9139999999999997</v>
      </c>
      <c r="AL63" s="1">
        <v>6.4390000000000001</v>
      </c>
      <c r="AM63" s="1">
        <v>14.332000000000001</v>
      </c>
    </row>
    <row r="64" spans="1:39" x14ac:dyDescent="0.25">
      <c r="A64" s="78" t="str">
        <f ca="1">Exceedance!U64</f>
        <v/>
      </c>
      <c r="B64" s="254">
        <v>23.32</v>
      </c>
      <c r="C64" s="254">
        <v>23.32</v>
      </c>
      <c r="D64" s="254">
        <v>23.32</v>
      </c>
      <c r="E64" s="1">
        <v>37.445999999999998</v>
      </c>
      <c r="F64" s="1">
        <v>37.878999999999998</v>
      </c>
      <c r="G64" s="1">
        <v>15.112</v>
      </c>
      <c r="H64" s="1">
        <v>42.652999999999999</v>
      </c>
      <c r="I64" s="1">
        <v>17.088999999999999</v>
      </c>
      <c r="J64" s="1">
        <v>16.86</v>
      </c>
      <c r="K64" s="1">
        <v>33.223999999999997</v>
      </c>
      <c r="L64" s="1">
        <v>27.469000000000001</v>
      </c>
      <c r="M64" s="1">
        <v>23.311</v>
      </c>
      <c r="N64" s="1">
        <v>21.51</v>
      </c>
      <c r="O64" s="1">
        <v>11.568</v>
      </c>
      <c r="P64" s="1">
        <v>25.463999999999999</v>
      </c>
      <c r="Q64" s="1">
        <v>19.334</v>
      </c>
      <c r="R64" s="1">
        <v>12.01</v>
      </c>
      <c r="S64" s="1">
        <v>22.860000000000003</v>
      </c>
      <c r="T64" s="1">
        <v>24.555</v>
      </c>
      <c r="U64" s="1">
        <v>8.92</v>
      </c>
      <c r="V64" s="1">
        <v>8.5760000000000005</v>
      </c>
      <c r="W64" s="1">
        <v>37.597999999999999</v>
      </c>
      <c r="X64" s="1">
        <v>33.86</v>
      </c>
      <c r="Y64" s="1">
        <v>22.73</v>
      </c>
      <c r="Z64" s="1">
        <v>25.242000000000001</v>
      </c>
      <c r="AA64" s="1">
        <v>20.759</v>
      </c>
      <c r="AB64" s="1">
        <v>14.055999999999999</v>
      </c>
      <c r="AC64" s="1">
        <v>12.677</v>
      </c>
      <c r="AD64" s="1">
        <v>15.242000000000001</v>
      </c>
      <c r="AE64" s="1">
        <v>25.62</v>
      </c>
      <c r="AF64" s="1">
        <v>7.5110000000000001</v>
      </c>
      <c r="AG64" s="1">
        <v>19.108000000000001</v>
      </c>
      <c r="AH64" s="1">
        <v>14.986000000000001</v>
      </c>
      <c r="AI64" s="1">
        <v>13.891999999999999</v>
      </c>
      <c r="AJ64" s="1">
        <v>9.8409999999999993</v>
      </c>
      <c r="AK64" s="1">
        <v>15.574999999999999</v>
      </c>
      <c r="AL64" s="1">
        <v>17.632000000000001</v>
      </c>
      <c r="AM64" s="1">
        <v>17.632000000000001</v>
      </c>
    </row>
    <row r="65" spans="1:39" x14ac:dyDescent="0.25">
      <c r="A65" s="78" t="str">
        <f ca="1">Exceedance!U65</f>
        <v/>
      </c>
      <c r="B65" s="254">
        <v>71.430000000000007</v>
      </c>
      <c r="C65" s="254">
        <v>71.430000000000007</v>
      </c>
      <c r="D65" s="254">
        <v>71.430000000000007</v>
      </c>
      <c r="E65" s="1">
        <v>83.257999999999996</v>
      </c>
      <c r="F65" s="1">
        <v>104.209</v>
      </c>
      <c r="G65" s="1">
        <v>43.345999999999997</v>
      </c>
      <c r="H65" s="1">
        <v>69.575999999999993</v>
      </c>
      <c r="I65" s="1">
        <v>56.497999999999998</v>
      </c>
      <c r="J65" s="1">
        <v>57.427999999999997</v>
      </c>
      <c r="K65" s="1">
        <v>84.435000000000002</v>
      </c>
      <c r="L65" s="1">
        <v>90.72</v>
      </c>
      <c r="M65" s="1">
        <v>74.807000000000002</v>
      </c>
      <c r="N65" s="1">
        <v>59.023000000000003</v>
      </c>
      <c r="O65" s="1">
        <v>57.168999999999997</v>
      </c>
      <c r="P65" s="1">
        <v>94.322999999999993</v>
      </c>
      <c r="Q65" s="1">
        <v>69.697000000000003</v>
      </c>
      <c r="R65" s="1">
        <v>61.402999999999999</v>
      </c>
      <c r="S65" s="1">
        <v>58.494</v>
      </c>
      <c r="T65" s="1">
        <v>111.70099999999999</v>
      </c>
      <c r="U65" s="1">
        <v>17.193999999999999</v>
      </c>
      <c r="V65" s="1">
        <v>44.791999999999994</v>
      </c>
      <c r="W65" s="1">
        <v>89.304000000000002</v>
      </c>
      <c r="X65" s="1">
        <v>108.682</v>
      </c>
      <c r="Y65" s="1">
        <v>56.975000000000009</v>
      </c>
      <c r="Z65" s="1">
        <v>76.853999999999999</v>
      </c>
      <c r="AA65" s="1">
        <v>80.13</v>
      </c>
      <c r="AB65" s="1">
        <v>89.394000000000005</v>
      </c>
      <c r="AC65" s="1">
        <v>36.286999999999999</v>
      </c>
      <c r="AD65" s="1">
        <v>46.59</v>
      </c>
      <c r="AE65" s="1">
        <v>55.292000000000002</v>
      </c>
      <c r="AF65" s="1">
        <v>20.934999999999999</v>
      </c>
      <c r="AG65" s="1">
        <v>56.088000000000001</v>
      </c>
      <c r="AH65" s="1">
        <v>46.308</v>
      </c>
      <c r="AI65" s="1">
        <v>42.543999999999997</v>
      </c>
      <c r="AJ65" s="1">
        <v>56.732999999999997</v>
      </c>
      <c r="AK65" s="1">
        <v>61.216999999999999</v>
      </c>
      <c r="AL65" s="1">
        <v>96.774000000000001</v>
      </c>
      <c r="AM65" s="1">
        <v>96.774000000000001</v>
      </c>
    </row>
    <row r="66" spans="1:39" x14ac:dyDescent="0.25">
      <c r="A66" s="78" t="str">
        <f ca="1">Exceedance!U66</f>
        <v/>
      </c>
      <c r="B66" s="254">
        <v>70.349999999999994</v>
      </c>
      <c r="C66" s="254">
        <v>70.349999999999994</v>
      </c>
      <c r="D66" s="254">
        <v>70.349999999999994</v>
      </c>
      <c r="E66" s="1">
        <v>130.85599999999999</v>
      </c>
      <c r="F66" s="1">
        <v>125.44499999999999</v>
      </c>
      <c r="G66" s="1">
        <v>78.286000000000001</v>
      </c>
      <c r="H66" s="1">
        <v>53.12</v>
      </c>
      <c r="I66" s="1">
        <v>67.665999999999997</v>
      </c>
      <c r="J66" s="1">
        <v>94.06</v>
      </c>
      <c r="K66" s="1">
        <v>54.475999999999999</v>
      </c>
      <c r="L66" s="1">
        <v>122.11199999999999</v>
      </c>
      <c r="M66" s="1">
        <v>65.186000000000007</v>
      </c>
      <c r="N66" s="1">
        <v>131.91399999999999</v>
      </c>
      <c r="O66" s="1">
        <v>28.664000000000001</v>
      </c>
      <c r="P66" s="1">
        <v>137.16200000000001</v>
      </c>
      <c r="Q66" s="1">
        <v>61.091000000000001</v>
      </c>
      <c r="R66" s="1">
        <v>111.65600000000001</v>
      </c>
      <c r="S66" s="1">
        <v>29.789000000000001</v>
      </c>
      <c r="T66" s="1">
        <v>60.113</v>
      </c>
      <c r="U66" s="1">
        <v>9.0909999999999993</v>
      </c>
      <c r="V66" s="1">
        <v>40.613999999999997</v>
      </c>
      <c r="W66" s="1">
        <v>47.734000000000002</v>
      </c>
      <c r="X66" s="1">
        <v>128.732</v>
      </c>
      <c r="Y66" s="1">
        <v>30.276</v>
      </c>
      <c r="Z66" s="1">
        <v>50.704999999999998</v>
      </c>
      <c r="AA66" s="1">
        <v>103.795</v>
      </c>
      <c r="AB66" s="1">
        <v>48.026000000000003</v>
      </c>
      <c r="AC66" s="1">
        <v>61.191000000000003</v>
      </c>
      <c r="AD66" s="1">
        <v>92.364999999999995</v>
      </c>
      <c r="AE66" s="1">
        <v>29.402000000000001</v>
      </c>
      <c r="AF66" s="1">
        <v>28.928000000000001</v>
      </c>
      <c r="AG66" s="1">
        <v>72.918999999999997</v>
      </c>
      <c r="AH66" s="1">
        <v>88.096999999999994</v>
      </c>
      <c r="AI66" s="1">
        <v>47.756</v>
      </c>
      <c r="AJ66" s="1">
        <v>90.834000000000003</v>
      </c>
      <c r="AK66" s="1">
        <v>128.416</v>
      </c>
      <c r="AL66" s="1">
        <v>109.4</v>
      </c>
      <c r="AM66" s="1">
        <v>109.4</v>
      </c>
    </row>
    <row r="67" spans="1:39" x14ac:dyDescent="0.25">
      <c r="A67" s="78" t="str">
        <f ca="1">Exceedance!U67</f>
        <v/>
      </c>
      <c r="B67" s="254">
        <v>29.01</v>
      </c>
      <c r="C67" s="254">
        <v>29.01</v>
      </c>
      <c r="D67" s="254">
        <v>29.01</v>
      </c>
      <c r="E67" s="1">
        <v>59.226999999999997</v>
      </c>
      <c r="F67" s="1">
        <v>38.118000000000002</v>
      </c>
      <c r="G67" s="1">
        <v>27.462</v>
      </c>
      <c r="H67" s="1">
        <v>19.722000000000001</v>
      </c>
      <c r="I67" s="1">
        <v>32.646000000000001</v>
      </c>
      <c r="J67" s="1">
        <v>35.682000000000002</v>
      </c>
      <c r="K67" s="1">
        <v>23.829000000000001</v>
      </c>
      <c r="L67" s="1">
        <v>38.052</v>
      </c>
      <c r="M67" s="1">
        <v>18.998000000000001</v>
      </c>
      <c r="N67" s="1">
        <v>82.71</v>
      </c>
      <c r="O67" s="1">
        <v>11.659000000000001</v>
      </c>
      <c r="P67" s="1">
        <v>35.317999999999998</v>
      </c>
      <c r="Q67" s="1">
        <v>27.501000000000001</v>
      </c>
      <c r="R67" s="1">
        <v>62.987000000000002</v>
      </c>
      <c r="S67" s="1">
        <v>11.394</v>
      </c>
      <c r="T67" s="1">
        <v>18.283000000000001</v>
      </c>
      <c r="U67" s="1">
        <v>4.8280000000000003</v>
      </c>
      <c r="V67" s="1">
        <v>13.317000000000002</v>
      </c>
      <c r="W67" s="1">
        <v>16.390999999999998</v>
      </c>
      <c r="X67" s="1">
        <v>43.441000000000003</v>
      </c>
      <c r="Y67" s="1">
        <v>16.725000000000001</v>
      </c>
      <c r="Z67" s="1">
        <v>19.591999999999999</v>
      </c>
      <c r="AA67" s="1">
        <v>31.577000000000002</v>
      </c>
      <c r="AB67" s="1">
        <v>16.288</v>
      </c>
      <c r="AC67" s="1">
        <v>17.338999999999999</v>
      </c>
      <c r="AD67" s="1">
        <v>28.213000000000001</v>
      </c>
      <c r="AE67" s="1">
        <v>12.68</v>
      </c>
      <c r="AF67" s="1">
        <v>10.231</v>
      </c>
      <c r="AG67" s="1">
        <v>20.251000000000005</v>
      </c>
      <c r="AH67" s="1">
        <v>29.954999999999998</v>
      </c>
      <c r="AI67" s="1">
        <v>25.722000000000001</v>
      </c>
      <c r="AJ67" s="1">
        <v>37.003999999999998</v>
      </c>
      <c r="AK67" s="1">
        <v>66.611999999999995</v>
      </c>
      <c r="AL67" s="1">
        <v>38.567999999999998</v>
      </c>
      <c r="AM67" s="1">
        <v>38.567999999999998</v>
      </c>
    </row>
    <row r="68" spans="1:39" x14ac:dyDescent="0.25">
      <c r="A68" s="78" t="str">
        <f ca="1">Exceedance!U68</f>
        <v/>
      </c>
      <c r="B68" s="254">
        <v>19.8</v>
      </c>
      <c r="C68" s="254">
        <v>19.8</v>
      </c>
      <c r="D68" s="254">
        <v>19.8</v>
      </c>
      <c r="E68" s="1">
        <v>23.933</v>
      </c>
      <c r="F68" s="1">
        <v>20.872</v>
      </c>
      <c r="G68" s="1">
        <v>33.316000000000003</v>
      </c>
      <c r="H68" s="1">
        <v>17.93</v>
      </c>
      <c r="I68" s="1">
        <v>23.369</v>
      </c>
      <c r="J68" s="1">
        <v>18.521999999999995</v>
      </c>
      <c r="K68" s="1">
        <v>19.155999999999999</v>
      </c>
      <c r="L68" s="1">
        <v>19.79</v>
      </c>
      <c r="M68" s="1">
        <v>13.439</v>
      </c>
      <c r="N68" s="1">
        <v>27.413999999999998</v>
      </c>
      <c r="O68" s="1">
        <v>9.2690000000000001</v>
      </c>
      <c r="P68" s="1">
        <v>26.741</v>
      </c>
      <c r="Q68" s="1">
        <v>15.311999999999999</v>
      </c>
      <c r="R68" s="1">
        <v>51.207999999999998</v>
      </c>
      <c r="S68" s="1">
        <v>10.069000000000001</v>
      </c>
      <c r="T68" s="1">
        <v>23.731000000000002</v>
      </c>
      <c r="U68" s="1">
        <v>3.774</v>
      </c>
      <c r="V68" s="1">
        <v>10.185</v>
      </c>
      <c r="W68" s="1">
        <v>10.138</v>
      </c>
      <c r="X68" s="1">
        <v>22.753</v>
      </c>
      <c r="Y68" s="1">
        <v>13.558</v>
      </c>
      <c r="Z68" s="1">
        <v>26.719000000000001</v>
      </c>
      <c r="AA68" s="1">
        <v>15.138999999999999</v>
      </c>
      <c r="AB68" s="1">
        <v>9.6980000000000004</v>
      </c>
      <c r="AC68" s="1">
        <v>14.326000000000001</v>
      </c>
      <c r="AD68" s="1">
        <v>13.471</v>
      </c>
      <c r="AE68" s="1">
        <v>7.8289999999999988</v>
      </c>
      <c r="AF68" s="1">
        <v>10.333</v>
      </c>
      <c r="AG68" s="1">
        <v>15.042</v>
      </c>
      <c r="AH68" s="1">
        <v>13.398999999999999</v>
      </c>
      <c r="AI68" s="1">
        <v>15.436</v>
      </c>
      <c r="AJ68" s="1">
        <v>32.332999999999998</v>
      </c>
      <c r="AK68" s="1">
        <v>25.547999999999998</v>
      </c>
      <c r="AL68" s="1">
        <v>27.707999999999998</v>
      </c>
      <c r="AM68" s="1">
        <v>27.707999999999998</v>
      </c>
    </row>
    <row r="69" spans="1:39" x14ac:dyDescent="0.25">
      <c r="A69" s="78" t="str">
        <f ca="1">Exceedance!U69</f>
        <v/>
      </c>
      <c r="B69" s="254">
        <v>17.47</v>
      </c>
      <c r="C69" s="254">
        <v>17.47</v>
      </c>
      <c r="D69" s="254">
        <v>17.47</v>
      </c>
      <c r="E69" s="1">
        <v>24.364999999999998</v>
      </c>
      <c r="F69" s="1">
        <v>12.907</v>
      </c>
      <c r="G69" s="1">
        <v>22.602</v>
      </c>
      <c r="H69" s="1">
        <v>10.090999999999999</v>
      </c>
      <c r="I69" s="1">
        <v>17.86</v>
      </c>
      <c r="J69" s="1">
        <v>32.965000000000003</v>
      </c>
      <c r="K69" s="1">
        <v>15.241</v>
      </c>
      <c r="L69" s="1">
        <v>17.639000000000003</v>
      </c>
      <c r="M69" s="1">
        <v>14.972</v>
      </c>
      <c r="N69" s="1">
        <v>16.527999999999999</v>
      </c>
      <c r="O69" s="1">
        <v>8.9260000000000002</v>
      </c>
      <c r="P69" s="1">
        <v>33.594999999999999</v>
      </c>
      <c r="Q69" s="1">
        <v>12.781000000000001</v>
      </c>
      <c r="R69" s="1">
        <v>33.308999999999997</v>
      </c>
      <c r="S69" s="1">
        <v>7.8529999999999998</v>
      </c>
      <c r="T69" s="1">
        <v>11.169</v>
      </c>
      <c r="U69" s="1">
        <v>7.609</v>
      </c>
      <c r="V69" s="1">
        <v>14.734</v>
      </c>
      <c r="W69" s="1">
        <v>14.223000000000001</v>
      </c>
      <c r="X69" s="1">
        <v>17.018000000000001</v>
      </c>
      <c r="Y69" s="1">
        <v>12.904999999999999</v>
      </c>
      <c r="Z69" s="1">
        <v>16.995999999999999</v>
      </c>
      <c r="AA69" s="1">
        <v>15.379</v>
      </c>
      <c r="AB69" s="1">
        <v>8.8000000000000007</v>
      </c>
      <c r="AC69" s="1">
        <v>10.029</v>
      </c>
      <c r="AD69" s="1">
        <v>10.198</v>
      </c>
      <c r="AE69" s="1">
        <v>6.1520000000000001</v>
      </c>
      <c r="AF69" s="1">
        <v>24.265999999999998</v>
      </c>
      <c r="AG69" s="1">
        <v>14.693</v>
      </c>
      <c r="AH69" s="1">
        <v>10.648</v>
      </c>
      <c r="AI69" s="1">
        <v>8.3840000000000003</v>
      </c>
      <c r="AJ69" s="1">
        <v>32.204000000000001</v>
      </c>
      <c r="AK69" s="1">
        <v>12.887</v>
      </c>
      <c r="AL69" s="1">
        <v>20.411000000000001</v>
      </c>
      <c r="AM69" s="1">
        <v>20.411000000000001</v>
      </c>
    </row>
    <row r="70" spans="1:39" x14ac:dyDescent="0.25">
      <c r="A70" s="78" t="str">
        <f ca="1">Exceedance!U70</f>
        <v/>
      </c>
      <c r="B70" s="254"/>
      <c r="C70" s="254"/>
      <c r="D70" s="254"/>
    </row>
    <row r="71" spans="1:39" x14ac:dyDescent="0.25">
      <c r="A71" s="78" t="str">
        <f ca="1">Exceedance!U71</f>
        <v/>
      </c>
      <c r="B71" s="254"/>
      <c r="C71" s="254"/>
      <c r="D71" s="254"/>
    </row>
    <row r="72" spans="1:39" x14ac:dyDescent="0.25">
      <c r="A72" s="78" t="str">
        <f ca="1">Exceedance!U72</f>
        <v/>
      </c>
      <c r="B72" s="254"/>
      <c r="C72" s="254"/>
      <c r="D72" s="254"/>
    </row>
    <row r="73" spans="1:39" x14ac:dyDescent="0.25">
      <c r="A73" s="78" t="str">
        <f ca="1">Exceedance!U73</f>
        <v/>
      </c>
      <c r="B73" s="254"/>
      <c r="C73" s="254"/>
      <c r="D73" s="254"/>
    </row>
    <row r="74" spans="1:39" x14ac:dyDescent="0.25">
      <c r="A74" s="78" t="str">
        <f ca="1">Exceedance!U74</f>
        <v/>
      </c>
      <c r="B74" s="254"/>
      <c r="C74" s="254"/>
      <c r="D74" s="254"/>
    </row>
    <row r="75" spans="1:39" x14ac:dyDescent="0.25">
      <c r="A75" s="78" t="str">
        <f ca="1">Exceedance!U75</f>
        <v/>
      </c>
      <c r="B75" s="254"/>
      <c r="C75" s="254"/>
      <c r="D75" s="254"/>
    </row>
    <row r="76" spans="1:39" x14ac:dyDescent="0.25">
      <c r="A76" s="78" t="str">
        <f ca="1">Exceedance!U76</f>
        <v/>
      </c>
      <c r="B76" s="254"/>
      <c r="C76" s="254"/>
      <c r="D76" s="254"/>
    </row>
    <row r="77" spans="1:39" x14ac:dyDescent="0.25">
      <c r="A77" s="78" t="str">
        <f ca="1">Exceedance!U77</f>
        <v/>
      </c>
      <c r="B77" s="254"/>
      <c r="C77" s="254"/>
      <c r="D77" s="254"/>
    </row>
    <row r="78" spans="1:39" x14ac:dyDescent="0.25">
      <c r="A78" s="78" t="str">
        <f ca="1">Exceedance!U78</f>
        <v/>
      </c>
      <c r="B78" s="254"/>
      <c r="C78" s="254"/>
      <c r="D78" s="254"/>
    </row>
    <row r="79" spans="1:39" x14ac:dyDescent="0.25">
      <c r="A79" s="78" t="str">
        <f ca="1">Exceedance!U79</f>
        <v/>
      </c>
      <c r="B79" s="254"/>
      <c r="C79" s="254"/>
      <c r="D79" s="254"/>
    </row>
    <row r="80" spans="1:39" x14ac:dyDescent="0.25">
      <c r="A80" s="78" t="str">
        <f ca="1">Exceedance!U80</f>
        <v/>
      </c>
      <c r="B80" s="254"/>
      <c r="C80" s="254"/>
      <c r="D80" s="254"/>
    </row>
    <row r="81" spans="1:4" x14ac:dyDescent="0.25">
      <c r="A81" s="78" t="str">
        <f ca="1">Exceedance!U81</f>
        <v/>
      </c>
      <c r="B81" s="254"/>
      <c r="C81" s="254"/>
      <c r="D81" s="254"/>
    </row>
    <row r="82" spans="1:4" x14ac:dyDescent="0.25">
      <c r="A82" s="78" t="str">
        <f ca="1">Exceedance!U82</f>
        <v/>
      </c>
      <c r="B82" s="254"/>
      <c r="C82" s="254"/>
      <c r="D82" s="254"/>
    </row>
    <row r="83" spans="1:4" x14ac:dyDescent="0.25">
      <c r="A83" s="78" t="str">
        <f ca="1">Exceedance!U83</f>
        <v/>
      </c>
      <c r="B83" s="254"/>
      <c r="C83" s="254"/>
      <c r="D83" s="254"/>
    </row>
    <row r="84" spans="1:4" x14ac:dyDescent="0.25">
      <c r="A84" s="78" t="str">
        <f ca="1">Exceedance!U84</f>
        <v/>
      </c>
      <c r="B84" s="254"/>
      <c r="C84" s="254"/>
      <c r="D84" s="254"/>
    </row>
    <row r="85" spans="1:4" x14ac:dyDescent="0.25">
      <c r="A85" s="78" t="str">
        <f ca="1">Exceedance!U85</f>
        <v/>
      </c>
      <c r="B85" s="254"/>
      <c r="C85" s="254"/>
      <c r="D85" s="254"/>
    </row>
    <row r="86" spans="1:4" x14ac:dyDescent="0.25">
      <c r="A86" s="78" t="str">
        <f ca="1">Exceedance!U86</f>
        <v/>
      </c>
      <c r="B86" s="254"/>
      <c r="C86" s="254"/>
      <c r="D86" s="254"/>
    </row>
    <row r="87" spans="1:4" x14ac:dyDescent="0.25">
      <c r="A87" s="78" t="str">
        <f ca="1">Exceedance!U87</f>
        <v/>
      </c>
      <c r="B87" s="254"/>
      <c r="C87" s="254"/>
      <c r="D87" s="254"/>
    </row>
    <row r="88" spans="1:4" x14ac:dyDescent="0.25">
      <c r="A88" s="78" t="str">
        <f ca="1">Exceedance!U88</f>
        <v/>
      </c>
      <c r="B88" s="254"/>
      <c r="C88" s="254"/>
      <c r="D88" s="254"/>
    </row>
    <row r="89" spans="1:4" x14ac:dyDescent="0.25">
      <c r="A89" s="78" t="str">
        <f ca="1">Exceedance!U89</f>
        <v/>
      </c>
      <c r="B89" s="254"/>
      <c r="C89" s="254"/>
      <c r="D89" s="254"/>
    </row>
    <row r="90" spans="1:4" x14ac:dyDescent="0.25">
      <c r="A90" s="78" t="str">
        <f ca="1">Exceedance!U90</f>
        <v/>
      </c>
      <c r="B90" s="254"/>
      <c r="C90" s="254"/>
      <c r="D90" s="254"/>
    </row>
    <row r="91" spans="1:4" x14ac:dyDescent="0.25">
      <c r="A91" s="78" t="str">
        <f ca="1">Exceedance!U91</f>
        <v/>
      </c>
      <c r="B91" s="254"/>
      <c r="C91" s="254"/>
      <c r="D91" s="254"/>
    </row>
    <row r="92" spans="1:4" x14ac:dyDescent="0.25">
      <c r="A92" s="78" t="str">
        <f ca="1">Exceedance!U92</f>
        <v/>
      </c>
      <c r="B92" s="254"/>
      <c r="C92" s="254"/>
      <c r="D92" s="254"/>
    </row>
    <row r="93" spans="1:4" x14ac:dyDescent="0.25">
      <c r="A93" s="78" t="str">
        <f ca="1">Exceedance!U93</f>
        <v/>
      </c>
      <c r="B93" s="254"/>
      <c r="C93" s="254"/>
      <c r="D93" s="254"/>
    </row>
    <row r="94" spans="1:4" x14ac:dyDescent="0.25">
      <c r="A94" s="78" t="str">
        <f ca="1">Exceedance!U94</f>
        <v/>
      </c>
      <c r="B94" s="254"/>
      <c r="C94" s="254"/>
      <c r="D94" s="254"/>
    </row>
    <row r="95" spans="1:4" x14ac:dyDescent="0.25">
      <c r="A95" s="78" t="str">
        <f ca="1">Exceedance!U95</f>
        <v/>
      </c>
      <c r="B95" s="254"/>
      <c r="C95" s="254"/>
      <c r="D95" s="254"/>
    </row>
    <row r="96" spans="1:4" x14ac:dyDescent="0.25">
      <c r="A96" s="78" t="str">
        <f ca="1">Exceedance!U96</f>
        <v/>
      </c>
      <c r="B96" s="254"/>
      <c r="C96" s="254"/>
      <c r="D96" s="254"/>
    </row>
    <row r="97" spans="1:4" x14ac:dyDescent="0.25">
      <c r="A97" s="78" t="str">
        <f ca="1">Exceedance!U97</f>
        <v/>
      </c>
      <c r="B97" s="254"/>
      <c r="C97" s="254"/>
      <c r="D97" s="254"/>
    </row>
    <row r="98" spans="1:4" x14ac:dyDescent="0.25">
      <c r="A98" s="78" t="str">
        <f ca="1">Exceedance!U98</f>
        <v/>
      </c>
      <c r="B98" s="254"/>
      <c r="C98" s="254"/>
      <c r="D98" s="254"/>
    </row>
    <row r="99" spans="1:4" x14ac:dyDescent="0.25">
      <c r="A99" s="78" t="str">
        <f ca="1">Exceedance!U99</f>
        <v/>
      </c>
      <c r="B99" s="254"/>
      <c r="C99" s="254"/>
      <c r="D99" s="254"/>
    </row>
    <row r="100" spans="1:4" x14ac:dyDescent="0.25">
      <c r="A100" s="78" t="str">
        <f ca="1">Exceedance!U100</f>
        <v/>
      </c>
      <c r="B100" s="254"/>
      <c r="C100" s="254"/>
      <c r="D100" s="254"/>
    </row>
  </sheetData>
  <mergeCells count="1">
    <mergeCell ref="B1:AH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7"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3"/>
    <col min="2" max="4" width="8.85546875" style="255"/>
    <col min="5" max="16384" width="8.85546875" style="1"/>
  </cols>
  <sheetData>
    <row r="1" spans="1:56" s="103" customFormat="1" x14ac:dyDescent="0.25">
      <c r="A1" s="76"/>
      <c r="B1" s="744" t="s">
        <v>80</v>
      </c>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row>
    <row r="2" spans="1:56" s="103" customFormat="1" x14ac:dyDescent="0.25">
      <c r="A2" s="76"/>
      <c r="B2" s="264" t="s">
        <v>295</v>
      </c>
      <c r="C2" s="264" t="s">
        <v>296</v>
      </c>
      <c r="D2" s="264" t="s">
        <v>297</v>
      </c>
      <c r="E2" s="103">
        <v>1981</v>
      </c>
      <c r="F2" s="103">
        <v>1982</v>
      </c>
      <c r="G2" s="103">
        <v>1983</v>
      </c>
      <c r="H2" s="103">
        <v>1984</v>
      </c>
      <c r="I2" s="103">
        <v>1985</v>
      </c>
      <c r="J2" s="103">
        <v>1986</v>
      </c>
      <c r="K2" s="103">
        <v>1987</v>
      </c>
      <c r="L2" s="103">
        <v>1988</v>
      </c>
      <c r="M2" s="103">
        <v>1989</v>
      </c>
      <c r="N2" s="103">
        <v>1990</v>
      </c>
      <c r="O2" s="103">
        <v>1991</v>
      </c>
      <c r="P2" s="103">
        <v>1992</v>
      </c>
      <c r="Q2" s="103">
        <v>1993</v>
      </c>
      <c r="R2" s="103">
        <v>1994</v>
      </c>
      <c r="S2" s="103">
        <v>1995</v>
      </c>
      <c r="T2" s="103">
        <v>1996</v>
      </c>
      <c r="U2" s="103">
        <v>1997</v>
      </c>
      <c r="V2" s="103">
        <v>1998</v>
      </c>
      <c r="W2" s="103">
        <v>1999</v>
      </c>
      <c r="X2" s="103">
        <v>2000</v>
      </c>
      <c r="Y2" s="103">
        <v>2001</v>
      </c>
      <c r="Z2" s="103">
        <v>2002</v>
      </c>
      <c r="AA2" s="103">
        <v>2003</v>
      </c>
      <c r="AB2" s="103">
        <v>2004</v>
      </c>
      <c r="AC2" s="103">
        <v>2005</v>
      </c>
      <c r="AD2" s="103">
        <v>2006</v>
      </c>
      <c r="AE2" s="103">
        <v>2007</v>
      </c>
      <c r="AF2" s="186">
        <v>2008</v>
      </c>
      <c r="AG2" s="186">
        <v>2009</v>
      </c>
      <c r="AH2" s="103">
        <v>2010</v>
      </c>
      <c r="AI2" s="103">
        <v>2011</v>
      </c>
      <c r="AJ2" s="103">
        <v>2012</v>
      </c>
      <c r="AK2" s="103">
        <v>2013</v>
      </c>
      <c r="AL2" s="103">
        <v>2014</v>
      </c>
      <c r="AM2" s="103">
        <v>2015</v>
      </c>
      <c r="AN2" s="103">
        <v>2016</v>
      </c>
      <c r="AO2" s="103">
        <v>2017</v>
      </c>
      <c r="AP2" s="103">
        <v>2018</v>
      </c>
      <c r="AQ2" s="103">
        <v>2019</v>
      </c>
      <c r="AR2" s="103">
        <v>2020</v>
      </c>
      <c r="AS2" s="103">
        <v>2021</v>
      </c>
      <c r="AT2" s="103">
        <v>2022</v>
      </c>
      <c r="AU2" s="103">
        <v>2023</v>
      </c>
      <c r="AV2" s="103">
        <v>2024</v>
      </c>
      <c r="AW2" s="103">
        <v>2025</v>
      </c>
      <c r="AX2" s="103">
        <v>2026</v>
      </c>
      <c r="AY2" s="103">
        <v>2027</v>
      </c>
      <c r="AZ2" s="103">
        <v>2028</v>
      </c>
      <c r="BA2" s="103">
        <v>2029</v>
      </c>
      <c r="BB2" s="103">
        <v>2030</v>
      </c>
      <c r="BC2" s="103">
        <v>2031</v>
      </c>
      <c r="BD2" s="103">
        <v>2032</v>
      </c>
    </row>
    <row r="3" spans="1:56" s="79" customFormat="1" x14ac:dyDescent="0.25">
      <c r="A3" s="77"/>
      <c r="B3" s="79" t="s">
        <v>332</v>
      </c>
      <c r="C3" s="79" t="s">
        <v>333</v>
      </c>
      <c r="D3" s="79" t="s">
        <v>334</v>
      </c>
      <c r="E3" s="79" t="s">
        <v>335</v>
      </c>
      <c r="F3" s="79" t="s">
        <v>336</v>
      </c>
      <c r="G3" s="79" t="s">
        <v>337</v>
      </c>
      <c r="H3" s="79" t="s">
        <v>338</v>
      </c>
      <c r="I3" s="79" t="s">
        <v>339</v>
      </c>
      <c r="J3" s="79" t="s">
        <v>340</v>
      </c>
      <c r="K3" s="79" t="s">
        <v>341</v>
      </c>
      <c r="L3" s="79" t="s">
        <v>342</v>
      </c>
      <c r="M3" s="79" t="s">
        <v>343</v>
      </c>
      <c r="N3" s="79" t="s">
        <v>344</v>
      </c>
      <c r="O3" s="79" t="s">
        <v>345</v>
      </c>
      <c r="P3" s="79" t="s">
        <v>346</v>
      </c>
      <c r="Q3" s="79" t="s">
        <v>347</v>
      </c>
      <c r="R3" s="79" t="s">
        <v>348</v>
      </c>
      <c r="S3" s="79" t="s">
        <v>349</v>
      </c>
      <c r="T3" s="79" t="s">
        <v>350</v>
      </c>
      <c r="U3" s="79" t="s">
        <v>351</v>
      </c>
      <c r="V3" s="79" t="s">
        <v>352</v>
      </c>
      <c r="W3" s="79" t="s">
        <v>353</v>
      </c>
      <c r="X3" s="79" t="s">
        <v>354</v>
      </c>
      <c r="Y3" s="79" t="s">
        <v>355</v>
      </c>
      <c r="Z3" s="79" t="s">
        <v>356</v>
      </c>
      <c r="AA3" s="79" t="s">
        <v>357</v>
      </c>
      <c r="AB3" s="79" t="s">
        <v>358</v>
      </c>
      <c r="AC3" s="79" t="s">
        <v>359</v>
      </c>
      <c r="AD3" s="79" t="s">
        <v>360</v>
      </c>
      <c r="AE3" s="79" t="s">
        <v>361</v>
      </c>
      <c r="AF3" s="79" t="s">
        <v>362</v>
      </c>
      <c r="AG3" s="79" t="s">
        <v>363</v>
      </c>
      <c r="AH3" s="79" t="s">
        <v>364</v>
      </c>
      <c r="AI3" s="79" t="s">
        <v>384</v>
      </c>
      <c r="AJ3" s="79" t="s">
        <v>385</v>
      </c>
      <c r="AK3" s="79" t="s">
        <v>386</v>
      </c>
      <c r="AL3" s="79" t="s">
        <v>387</v>
      </c>
      <c r="AM3" s="79" t="s">
        <v>388</v>
      </c>
      <c r="AN3" s="79" t="s">
        <v>389</v>
      </c>
      <c r="AO3" s="79" t="s">
        <v>390</v>
      </c>
      <c r="AP3" s="79" t="s">
        <v>391</v>
      </c>
      <c r="AQ3" s="79" t="s">
        <v>392</v>
      </c>
      <c r="AR3" s="79" t="s">
        <v>393</v>
      </c>
      <c r="AS3" s="79" t="s">
        <v>394</v>
      </c>
      <c r="AT3" s="79" t="s">
        <v>395</v>
      </c>
      <c r="AU3" s="79" t="s">
        <v>396</v>
      </c>
      <c r="AV3" s="79" t="s">
        <v>397</v>
      </c>
      <c r="AW3" s="79" t="s">
        <v>398</v>
      </c>
      <c r="AX3" s="79" t="s">
        <v>399</v>
      </c>
      <c r="AY3" s="79" t="s">
        <v>400</v>
      </c>
      <c r="AZ3" s="79" t="s">
        <v>401</v>
      </c>
      <c r="BA3" s="79" t="s">
        <v>402</v>
      </c>
      <c r="BB3" s="79" t="s">
        <v>403</v>
      </c>
      <c r="BC3" s="79" t="s">
        <v>404</v>
      </c>
      <c r="BD3" s="79" t="s">
        <v>405</v>
      </c>
    </row>
    <row r="4" spans="1:56" x14ac:dyDescent="0.25">
      <c r="A4" s="78">
        <f ca="1">Exceedance!U4</f>
        <v>42826</v>
      </c>
      <c r="B4" s="273">
        <v>7652.4410951920236</v>
      </c>
      <c r="C4" s="273">
        <v>7656.0000000011278</v>
      </c>
      <c r="D4" s="273">
        <v>7656.0000000011278</v>
      </c>
      <c r="E4" s="1">
        <v>7656.0000000011278</v>
      </c>
      <c r="F4" s="1">
        <v>7654.926781979093</v>
      </c>
      <c r="G4" s="1">
        <v>7654.4561785975475</v>
      </c>
      <c r="H4" s="1">
        <v>7656.0000000011278</v>
      </c>
      <c r="I4" s="1">
        <v>7656.0000000011278</v>
      </c>
      <c r="J4" s="1">
        <v>7656.0000000011278</v>
      </c>
      <c r="K4" s="1">
        <v>7656.0000000011278</v>
      </c>
      <c r="L4" s="1">
        <v>7656.0000000011278</v>
      </c>
      <c r="M4" s="1">
        <v>7656.0000000011278</v>
      </c>
      <c r="N4" s="1">
        <v>7656.0000000011278</v>
      </c>
      <c r="O4" s="1">
        <v>7653.5544156425558</v>
      </c>
      <c r="P4" s="1">
        <v>7656.0000000011278</v>
      </c>
      <c r="Q4" s="1">
        <v>7655.100903068208</v>
      </c>
      <c r="R4" s="1">
        <v>7656.0000000011278</v>
      </c>
      <c r="S4" s="1">
        <v>7654.9906353311389</v>
      </c>
      <c r="T4" s="1">
        <v>7655.3349605371559</v>
      </c>
      <c r="U4" s="1">
        <v>7655.4325222753778</v>
      </c>
      <c r="V4" s="1">
        <v>7655.4902373561254</v>
      </c>
      <c r="W4" s="1">
        <v>7655.5783460854354</v>
      </c>
      <c r="X4" s="1">
        <v>7656.0000000011278</v>
      </c>
      <c r="Y4" s="1">
        <v>7656.0000000011278</v>
      </c>
      <c r="Z4" s="1">
        <v>7656.0000000011278</v>
      </c>
      <c r="AA4" s="1">
        <v>7656.0000000011278</v>
      </c>
      <c r="AB4" s="1">
        <v>7656.0000000011278</v>
      </c>
      <c r="AC4" s="1">
        <v>7656.0000000011278</v>
      </c>
      <c r="AD4" s="1">
        <v>7656.0000000011278</v>
      </c>
      <c r="AE4" s="1">
        <v>7656.0000000011278</v>
      </c>
      <c r="AF4" s="1">
        <v>7655.6553918352802</v>
      </c>
      <c r="AG4" s="1">
        <v>7656.0000000011278</v>
      </c>
      <c r="AH4" s="1">
        <v>7656.0000000011278</v>
      </c>
      <c r="AI4" s="1">
        <v>7656.0000000011278</v>
      </c>
      <c r="AJ4" s="1">
        <v>7656.0000000011278</v>
      </c>
      <c r="AK4" s="1">
        <v>7656.0000000011278</v>
      </c>
      <c r="AL4" s="1">
        <v>7656.0000000011278</v>
      </c>
      <c r="AM4" s="1">
        <v>7654.9775471006951</v>
      </c>
    </row>
    <row r="5" spans="1:56" x14ac:dyDescent="0.25">
      <c r="A5" s="78">
        <f ca="1">Exceedance!U5</f>
        <v>42856</v>
      </c>
      <c r="B5" s="273">
        <v>7662.8351433891876</v>
      </c>
      <c r="C5" s="273">
        <v>7662.9957256838925</v>
      </c>
      <c r="D5" s="273">
        <v>7662.9957256838925</v>
      </c>
      <c r="E5" s="1">
        <v>7662.9957256838925</v>
      </c>
      <c r="F5" s="1">
        <v>7662.9967118893519</v>
      </c>
      <c r="G5" s="1">
        <v>7662.9973963994862</v>
      </c>
      <c r="H5" s="1">
        <v>7662.9957256838925</v>
      </c>
      <c r="I5" s="1">
        <v>7662.9957256838925</v>
      </c>
      <c r="J5" s="1">
        <v>7662.9957256838925</v>
      </c>
      <c r="K5" s="1">
        <v>7662.9957256838925</v>
      </c>
      <c r="L5" s="1">
        <v>7662.9957256838925</v>
      </c>
      <c r="M5" s="1">
        <v>7662.9957256838925</v>
      </c>
      <c r="N5" s="1">
        <v>7662.9957256838925</v>
      </c>
      <c r="O5" s="1">
        <v>7662.9987080471419</v>
      </c>
      <c r="P5" s="1">
        <v>7662.9957256838925</v>
      </c>
      <c r="Q5" s="1">
        <v>7662.9965173272094</v>
      </c>
      <c r="R5" s="1">
        <v>7662.9957256838925</v>
      </c>
      <c r="S5" s="1">
        <v>7662.9966307948598</v>
      </c>
      <c r="T5" s="1">
        <v>7662.9963130599854</v>
      </c>
      <c r="U5" s="1">
        <v>7662.9962279156816</v>
      </c>
      <c r="V5" s="1">
        <v>7662.9961775464171</v>
      </c>
      <c r="W5" s="1">
        <v>7662.9961006519507</v>
      </c>
      <c r="X5" s="1">
        <v>7662.9957256838925</v>
      </c>
      <c r="Y5" s="1">
        <v>7662.9957256838925</v>
      </c>
      <c r="Z5" s="1">
        <v>7662.9957256838925</v>
      </c>
      <c r="AA5" s="1">
        <v>7662.9957256838925</v>
      </c>
      <c r="AB5" s="1">
        <v>7662.9957256838925</v>
      </c>
      <c r="AC5" s="1">
        <v>7662.9957256838925</v>
      </c>
      <c r="AD5" s="1">
        <v>7662.9957256838925</v>
      </c>
      <c r="AE5" s="1">
        <v>7662.9957256838925</v>
      </c>
      <c r="AF5" s="1">
        <v>7662.9960334123962</v>
      </c>
      <c r="AG5" s="1">
        <v>7662.9957256838925</v>
      </c>
      <c r="AH5" s="1">
        <v>7662.9957256838925</v>
      </c>
      <c r="AI5" s="1">
        <v>7662.9957256838925</v>
      </c>
      <c r="AJ5" s="1">
        <v>7662.9957256838925</v>
      </c>
      <c r="AK5" s="1">
        <v>7662.9957256838925</v>
      </c>
      <c r="AL5" s="1">
        <v>7662.9957256838925</v>
      </c>
      <c r="AM5" s="1">
        <v>7662.9966467862068</v>
      </c>
    </row>
    <row r="6" spans="1:56" x14ac:dyDescent="0.25">
      <c r="A6" s="78">
        <f ca="1">Exceedance!U6</f>
        <v>42887</v>
      </c>
      <c r="B6" s="273">
        <v>7664.8366535051709</v>
      </c>
      <c r="C6" s="273">
        <v>7664.8370227911746</v>
      </c>
      <c r="D6" s="273">
        <v>7664.8370227911746</v>
      </c>
      <c r="E6" s="1">
        <v>7664.8370227911746</v>
      </c>
      <c r="F6" s="1">
        <v>7664.8367387068984</v>
      </c>
      <c r="G6" s="1">
        <v>7664.8367513130725</v>
      </c>
      <c r="H6" s="1">
        <v>7664.8370227911746</v>
      </c>
      <c r="I6" s="1">
        <v>7664.8370227911746</v>
      </c>
      <c r="J6" s="1">
        <v>7664.8370227911746</v>
      </c>
      <c r="K6" s="1">
        <v>7664.8370227911746</v>
      </c>
      <c r="L6" s="1">
        <v>7664.8370227911746</v>
      </c>
      <c r="M6" s="1">
        <v>7664.8370227911746</v>
      </c>
      <c r="N6" s="1">
        <v>7664.8370227911746</v>
      </c>
      <c r="O6" s="1">
        <v>7664.8364068399287</v>
      </c>
      <c r="P6" s="1">
        <v>7664.8370227911746</v>
      </c>
      <c r="Q6" s="1">
        <v>7664.8368697826982</v>
      </c>
      <c r="R6" s="1">
        <v>7664.8370227911746</v>
      </c>
      <c r="S6" s="1">
        <v>7664.8368943056339</v>
      </c>
      <c r="T6" s="1">
        <v>7664.8370369789682</v>
      </c>
      <c r="U6" s="1">
        <v>7664.8368927978981</v>
      </c>
      <c r="V6" s="1">
        <v>7664.8368430715545</v>
      </c>
      <c r="W6" s="1">
        <v>7664.8370039060383</v>
      </c>
      <c r="X6" s="1">
        <v>7664.8370227911746</v>
      </c>
      <c r="Y6" s="1">
        <v>7664.8370227911746</v>
      </c>
      <c r="Z6" s="1">
        <v>7664.8370227911746</v>
      </c>
      <c r="AA6" s="1">
        <v>7664.8370227911746</v>
      </c>
      <c r="AB6" s="1">
        <v>7664.8370227911746</v>
      </c>
      <c r="AC6" s="1">
        <v>7664.8370227911746</v>
      </c>
      <c r="AD6" s="1">
        <v>7664.8370227911746</v>
      </c>
      <c r="AE6" s="1">
        <v>7664.8370227911746</v>
      </c>
      <c r="AF6" s="1">
        <v>7664.8370696334759</v>
      </c>
      <c r="AG6" s="1">
        <v>7664.8370227911746</v>
      </c>
      <c r="AH6" s="1">
        <v>7664.8370227911746</v>
      </c>
      <c r="AI6" s="1">
        <v>7664.8370227911746</v>
      </c>
      <c r="AJ6" s="1">
        <v>7664.8370227911746</v>
      </c>
      <c r="AK6" s="1">
        <v>7664.8370227911746</v>
      </c>
      <c r="AL6" s="1">
        <v>7664.8370227911746</v>
      </c>
      <c r="AM6" s="1">
        <v>7664.836861790267</v>
      </c>
    </row>
    <row r="7" spans="1:56" x14ac:dyDescent="0.25">
      <c r="A7" s="78">
        <f ca="1">Exceedance!U7</f>
        <v>42917</v>
      </c>
      <c r="B7" s="273">
        <v>7659.971471314876</v>
      </c>
      <c r="C7" s="273">
        <v>7659.9721192087254</v>
      </c>
      <c r="D7" s="273">
        <v>7659.9721192087254</v>
      </c>
      <c r="E7" s="1">
        <v>7659.9721192087254</v>
      </c>
      <c r="F7" s="1">
        <v>7659.971830577686</v>
      </c>
      <c r="G7" s="1">
        <v>7659.9718461594048</v>
      </c>
      <c r="H7" s="1">
        <v>7659.9721192087254</v>
      </c>
      <c r="I7" s="1">
        <v>7659.9721192087254</v>
      </c>
      <c r="J7" s="1">
        <v>7659.9721192087254</v>
      </c>
      <c r="K7" s="1">
        <v>7659.9721192087254</v>
      </c>
      <c r="L7" s="1">
        <v>7659.9721192087254</v>
      </c>
      <c r="M7" s="1">
        <v>7659.9721192087254</v>
      </c>
      <c r="N7" s="1">
        <v>7659.9721192087254</v>
      </c>
      <c r="O7" s="1">
        <v>7659.9714966140255</v>
      </c>
      <c r="P7" s="1">
        <v>7659.9721192087254</v>
      </c>
      <c r="Q7" s="1">
        <v>7659.9719647434094</v>
      </c>
      <c r="R7" s="1">
        <v>7659.9721192087254</v>
      </c>
      <c r="S7" s="1">
        <v>7659.9719904152425</v>
      </c>
      <c r="T7" s="1">
        <v>7659.9721360483345</v>
      </c>
      <c r="U7" s="1">
        <v>7659.9719873289896</v>
      </c>
      <c r="V7" s="1">
        <v>7659.9719359574501</v>
      </c>
      <c r="W7" s="1">
        <v>7659.9721011997781</v>
      </c>
      <c r="X7" s="1">
        <v>7659.9721192087254</v>
      </c>
      <c r="Y7" s="1">
        <v>7659.9721192087254</v>
      </c>
      <c r="Z7" s="1">
        <v>7659.9721192087254</v>
      </c>
      <c r="AA7" s="1">
        <v>7659.9721192087254</v>
      </c>
      <c r="AB7" s="1">
        <v>7659.9721192087254</v>
      </c>
      <c r="AC7" s="1">
        <v>7659.9721192087254</v>
      </c>
      <c r="AD7" s="1">
        <v>7659.9721192087254</v>
      </c>
      <c r="AE7" s="1">
        <v>7659.9721192087254</v>
      </c>
      <c r="AF7" s="1">
        <v>7659.9721685921377</v>
      </c>
      <c r="AG7" s="1">
        <v>7659.9721192087254</v>
      </c>
      <c r="AH7" s="1">
        <v>7659.9721192087254</v>
      </c>
      <c r="AI7" s="1">
        <v>7659.9721192087254</v>
      </c>
      <c r="AJ7" s="1">
        <v>7659.9721192087254</v>
      </c>
      <c r="AK7" s="1">
        <v>7659.9721192087254</v>
      </c>
      <c r="AL7" s="1">
        <v>7659.9721192087254</v>
      </c>
      <c r="AM7" s="1">
        <v>7659.9719570104562</v>
      </c>
    </row>
    <row r="8" spans="1:56" x14ac:dyDescent="0.25">
      <c r="A8" s="78">
        <f ca="1">Exceedance!U8</f>
        <v>42948</v>
      </c>
      <c r="B8" s="273">
        <v>7651.97003867075</v>
      </c>
      <c r="C8" s="273">
        <v>7651.9707546080454</v>
      </c>
      <c r="D8" s="273">
        <v>7651.9707546080454</v>
      </c>
      <c r="E8" s="1">
        <v>7651.9707546080454</v>
      </c>
      <c r="F8" s="1">
        <v>7651.9704455539686</v>
      </c>
      <c r="G8" s="1">
        <v>7651.9704624640308</v>
      </c>
      <c r="H8" s="1">
        <v>7651.9707546080454</v>
      </c>
      <c r="I8" s="1">
        <v>7651.9707546080454</v>
      </c>
      <c r="J8" s="1">
        <v>7651.9707546080454</v>
      </c>
      <c r="K8" s="1">
        <v>7651.9707546080454</v>
      </c>
      <c r="L8" s="1">
        <v>7651.9707546080454</v>
      </c>
      <c r="M8" s="1">
        <v>7651.9707546080454</v>
      </c>
      <c r="N8" s="1">
        <v>7651.9707546080454</v>
      </c>
      <c r="O8" s="1">
        <v>7651.9700882213237</v>
      </c>
      <c r="P8" s="1">
        <v>7651.9707546080454</v>
      </c>
      <c r="Q8" s="1">
        <v>7651.9705892937873</v>
      </c>
      <c r="R8" s="1">
        <v>7651.9707546080454</v>
      </c>
      <c r="S8" s="1">
        <v>7651.9706168436951</v>
      </c>
      <c r="T8" s="1">
        <v>7651.9707728365875</v>
      </c>
      <c r="U8" s="1">
        <v>7651.9706134125245</v>
      </c>
      <c r="V8" s="1">
        <v>7651.9705583368805</v>
      </c>
      <c r="W8" s="1">
        <v>7651.9707354207512</v>
      </c>
      <c r="X8" s="1">
        <v>7651.9707546080454</v>
      </c>
      <c r="Y8" s="1">
        <v>7651.9707546080454</v>
      </c>
      <c r="Z8" s="1">
        <v>7651.9707546080454</v>
      </c>
      <c r="AA8" s="1">
        <v>7651.9707546080454</v>
      </c>
      <c r="AB8" s="1">
        <v>7651.9707546080454</v>
      </c>
      <c r="AC8" s="1">
        <v>7651.9707546080454</v>
      </c>
      <c r="AD8" s="1">
        <v>7651.9707546080454</v>
      </c>
      <c r="AE8" s="1">
        <v>7651.9707546080454</v>
      </c>
      <c r="AF8" s="1">
        <v>7651.9708076315765</v>
      </c>
      <c r="AG8" s="1">
        <v>7651.9707546080454</v>
      </c>
      <c r="AH8" s="1">
        <v>7651.9707546080454</v>
      </c>
      <c r="AI8" s="1">
        <v>7651.9707546080454</v>
      </c>
      <c r="AJ8" s="1">
        <v>7651.9707546080454</v>
      </c>
      <c r="AK8" s="1">
        <v>7651.9707546080454</v>
      </c>
      <c r="AL8" s="1">
        <v>7651.9707546080454</v>
      </c>
      <c r="AM8" s="1">
        <v>7651.9705810452015</v>
      </c>
    </row>
    <row r="9" spans="1:56" x14ac:dyDescent="0.25">
      <c r="A9" s="78">
        <f ca="1">Exceedance!U9</f>
        <v>42979</v>
      </c>
      <c r="B9" s="273">
        <v>7645.9774472038844</v>
      </c>
      <c r="C9" s="273">
        <v>7645.9782055082596</v>
      </c>
      <c r="D9" s="273">
        <v>7645.9782055082596</v>
      </c>
      <c r="E9" s="1">
        <v>7645.9782055082596</v>
      </c>
      <c r="F9" s="1">
        <v>7645.9778781652649</v>
      </c>
      <c r="G9" s="1">
        <v>7645.9778960760159</v>
      </c>
      <c r="H9" s="1">
        <v>7645.9782055082596</v>
      </c>
      <c r="I9" s="1">
        <v>7645.9782055082596</v>
      </c>
      <c r="J9" s="1">
        <v>7645.9782055082596</v>
      </c>
      <c r="K9" s="1">
        <v>7645.9782055082596</v>
      </c>
      <c r="L9" s="1">
        <v>7645.9782055082596</v>
      </c>
      <c r="M9" s="1">
        <v>7645.9782055082596</v>
      </c>
      <c r="N9" s="1">
        <v>7645.9782055082596</v>
      </c>
      <c r="O9" s="1">
        <v>7645.9774996867181</v>
      </c>
      <c r="P9" s="1">
        <v>7645.9782055082596</v>
      </c>
      <c r="Q9" s="1">
        <v>7645.9780304111864</v>
      </c>
      <c r="R9" s="1">
        <v>7645.9782055082596</v>
      </c>
      <c r="S9" s="1">
        <v>7645.9780595914171</v>
      </c>
      <c r="T9" s="1">
        <v>7645.9782248155134</v>
      </c>
      <c r="U9" s="1">
        <v>7645.9780559572009</v>
      </c>
      <c r="V9" s="1">
        <v>7645.9779976223408</v>
      </c>
      <c r="W9" s="1">
        <v>7645.9781851855168</v>
      </c>
      <c r="X9" s="1">
        <v>7645.9782055082596</v>
      </c>
      <c r="Y9" s="1">
        <v>7645.9782055082596</v>
      </c>
      <c r="Z9" s="1">
        <v>7645.9782055082596</v>
      </c>
      <c r="AA9" s="1">
        <v>7645.9782055082596</v>
      </c>
      <c r="AB9" s="1">
        <v>7645.9782055082596</v>
      </c>
      <c r="AC9" s="1">
        <v>7645.9782055082596</v>
      </c>
      <c r="AD9" s="1">
        <v>7645.9782055082596</v>
      </c>
      <c r="AE9" s="1">
        <v>7645.9782055082596</v>
      </c>
      <c r="AF9" s="1">
        <v>7645.9782616695684</v>
      </c>
      <c r="AG9" s="1">
        <v>7645.9782055082596</v>
      </c>
      <c r="AH9" s="1">
        <v>7645.9782055082596</v>
      </c>
      <c r="AI9" s="1">
        <v>7645.9782055082596</v>
      </c>
      <c r="AJ9" s="1">
        <v>7645.9782055082596</v>
      </c>
      <c r="AK9" s="1">
        <v>7645.9782055082596</v>
      </c>
      <c r="AL9" s="1">
        <v>7645.9782055082596</v>
      </c>
      <c r="AM9" s="1">
        <v>7645.9780216744739</v>
      </c>
    </row>
    <row r="10" spans="1:56" x14ac:dyDescent="0.25">
      <c r="A10" s="78">
        <f ca="1">Exceedance!U10</f>
        <v>43009</v>
      </c>
      <c r="B10" s="273">
        <v>7644.9804586572955</v>
      </c>
      <c r="C10" s="273">
        <v>7644.9812261309444</v>
      </c>
      <c r="D10" s="273">
        <v>7644.9812261309444</v>
      </c>
      <c r="E10" s="1">
        <v>7644.9812261309444</v>
      </c>
      <c r="F10" s="1">
        <v>7644.9808948297778</v>
      </c>
      <c r="G10" s="1">
        <v>7644.9809129571031</v>
      </c>
      <c r="H10" s="1">
        <v>7644.9812261309444</v>
      </c>
      <c r="I10" s="1">
        <v>7644.9812261309444</v>
      </c>
      <c r="J10" s="1">
        <v>7644.9812261309444</v>
      </c>
      <c r="K10" s="1">
        <v>7644.9812261309444</v>
      </c>
      <c r="L10" s="1">
        <v>7644.9812261309444</v>
      </c>
      <c r="M10" s="1">
        <v>7644.9812261309444</v>
      </c>
      <c r="N10" s="1">
        <v>7644.9812261309444</v>
      </c>
      <c r="O10" s="1">
        <v>7644.980511774741</v>
      </c>
      <c r="P10" s="1">
        <v>7644.9812261309444</v>
      </c>
      <c r="Q10" s="1">
        <v>7644.9810489166312</v>
      </c>
      <c r="R10" s="1">
        <v>7644.9812261309444</v>
      </c>
      <c r="S10" s="1">
        <v>7644.9810784497022</v>
      </c>
      <c r="T10" s="1">
        <v>7644.9812456716572</v>
      </c>
      <c r="U10" s="1">
        <v>7644.981074771541</v>
      </c>
      <c r="V10" s="1">
        <v>7644.9810157313068</v>
      </c>
      <c r="W10" s="1">
        <v>7644.9812055624616</v>
      </c>
      <c r="X10" s="1">
        <v>7644.9812261309444</v>
      </c>
      <c r="Y10" s="1">
        <v>7644.9812261309444</v>
      </c>
      <c r="Z10" s="1">
        <v>7644.9812261309444</v>
      </c>
      <c r="AA10" s="1">
        <v>7644.9812261309444</v>
      </c>
      <c r="AB10" s="1">
        <v>7644.9812261309444</v>
      </c>
      <c r="AC10" s="1">
        <v>7644.9812261309444</v>
      </c>
      <c r="AD10" s="1">
        <v>7644.9812261309444</v>
      </c>
      <c r="AE10" s="1">
        <v>7644.9812261309444</v>
      </c>
      <c r="AF10" s="1">
        <v>7644.9812829713446</v>
      </c>
      <c r="AG10" s="1">
        <v>7644.9812261309444</v>
      </c>
      <c r="AH10" s="1">
        <v>7644.9812261309444</v>
      </c>
      <c r="AI10" s="1">
        <v>7644.9812261309444</v>
      </c>
      <c r="AJ10" s="1">
        <v>7644.9812261309444</v>
      </c>
      <c r="AK10" s="1">
        <v>7644.9812261309444</v>
      </c>
      <c r="AL10" s="1">
        <v>7644.9812261309444</v>
      </c>
      <c r="AM10" s="1">
        <v>7644.9810400742745</v>
      </c>
    </row>
    <row r="11" spans="1:56" x14ac:dyDescent="0.25">
      <c r="A11" s="78">
        <f ca="1">Exceedance!U11</f>
        <v>43040</v>
      </c>
      <c r="B11" s="273">
        <v>7645.9822052316886</v>
      </c>
      <c r="C11" s="273">
        <v>7645.9829622597044</v>
      </c>
      <c r="D11" s="273">
        <v>7645.9829622597044</v>
      </c>
      <c r="E11" s="1">
        <v>7645.9829622597044</v>
      </c>
      <c r="F11" s="1">
        <v>7645.9826354676843</v>
      </c>
      <c r="G11" s="1">
        <v>7645.9826533482892</v>
      </c>
      <c r="H11" s="1">
        <v>7645.9829622597044</v>
      </c>
      <c r="I11" s="1">
        <v>7645.9829622597044</v>
      </c>
      <c r="J11" s="1">
        <v>7645.9829622597044</v>
      </c>
      <c r="K11" s="1">
        <v>7645.9829622597044</v>
      </c>
      <c r="L11" s="1">
        <v>7645.9829622597044</v>
      </c>
      <c r="M11" s="1">
        <v>7645.9829622597044</v>
      </c>
      <c r="N11" s="1">
        <v>7645.9829622597044</v>
      </c>
      <c r="O11" s="1">
        <v>7645.982257626184</v>
      </c>
      <c r="P11" s="1">
        <v>7645.9829622597044</v>
      </c>
      <c r="Q11" s="1">
        <v>7645.9827874573512</v>
      </c>
      <c r="R11" s="1">
        <v>7645.9829622597044</v>
      </c>
      <c r="S11" s="1">
        <v>7645.9828165884664</v>
      </c>
      <c r="T11" s="1">
        <v>7645.9829815344619</v>
      </c>
      <c r="U11" s="1">
        <v>7645.9828129603666</v>
      </c>
      <c r="V11" s="1">
        <v>7645.9827547236946</v>
      </c>
      <c r="W11" s="1">
        <v>7645.9829419711696</v>
      </c>
      <c r="X11" s="1">
        <v>7645.9829622597044</v>
      </c>
      <c r="Y11" s="1">
        <v>7645.9829622597044</v>
      </c>
      <c r="Z11" s="1">
        <v>7645.9829622597044</v>
      </c>
      <c r="AA11" s="1">
        <v>7645.9829622597044</v>
      </c>
      <c r="AB11" s="1">
        <v>7645.9829622597044</v>
      </c>
      <c r="AC11" s="1">
        <v>7645.9829622597044</v>
      </c>
      <c r="AD11" s="1">
        <v>7645.9829622597044</v>
      </c>
      <c r="AE11" s="1">
        <v>7645.9829622597044</v>
      </c>
      <c r="AF11" s="1">
        <v>7645.9830183264839</v>
      </c>
      <c r="AG11" s="1">
        <v>7645.9829622597044</v>
      </c>
      <c r="AH11" s="1">
        <v>7645.9829622597044</v>
      </c>
      <c r="AI11" s="1">
        <v>7645.9829622597044</v>
      </c>
      <c r="AJ11" s="1">
        <v>7645.9829622597044</v>
      </c>
      <c r="AK11" s="1">
        <v>7645.9829622597044</v>
      </c>
      <c r="AL11" s="1">
        <v>7645.9829622597044</v>
      </c>
      <c r="AM11" s="1">
        <v>7645.9827787353433</v>
      </c>
    </row>
    <row r="12" spans="1:56" x14ac:dyDescent="0.25">
      <c r="A12" s="78">
        <f ca="1">Exceedance!U12</f>
        <v>43070</v>
      </c>
      <c r="B12" s="273">
        <v>7647.48074216246</v>
      </c>
      <c r="C12" s="273">
        <v>7647.4814859489861</v>
      </c>
      <c r="D12" s="273">
        <v>7647.4814859489861</v>
      </c>
      <c r="E12" s="1">
        <v>7647.4814859489861</v>
      </c>
      <c r="F12" s="1">
        <v>7647.481164873021</v>
      </c>
      <c r="G12" s="1">
        <v>7647.4811824408671</v>
      </c>
      <c r="H12" s="1">
        <v>7647.4814859489861</v>
      </c>
      <c r="I12" s="1">
        <v>7647.4814859489861</v>
      </c>
      <c r="J12" s="1">
        <v>7647.4814859489861</v>
      </c>
      <c r="K12" s="1">
        <v>7647.4814859489861</v>
      </c>
      <c r="L12" s="1">
        <v>7647.4814859489861</v>
      </c>
      <c r="M12" s="1">
        <v>7647.4814859489861</v>
      </c>
      <c r="N12" s="1">
        <v>7647.4814859489861</v>
      </c>
      <c r="O12" s="1">
        <v>7647.4807936405014</v>
      </c>
      <c r="P12" s="1">
        <v>7647.4814859489861</v>
      </c>
      <c r="Q12" s="1">
        <v>7647.4813142041739</v>
      </c>
      <c r="R12" s="1">
        <v>7647.4814859489861</v>
      </c>
      <c r="S12" s="1">
        <v>7647.4813428257439</v>
      </c>
      <c r="T12" s="1">
        <v>7647.4815048865994</v>
      </c>
      <c r="U12" s="1">
        <v>7647.4813392611031</v>
      </c>
      <c r="V12" s="1">
        <v>7647.4812820430743</v>
      </c>
      <c r="W12" s="1">
        <v>7647.4814660153252</v>
      </c>
      <c r="X12" s="1">
        <v>7647.4814859489861</v>
      </c>
      <c r="Y12" s="1">
        <v>7647.4814859489861</v>
      </c>
      <c r="Z12" s="1">
        <v>7647.4814859489861</v>
      </c>
      <c r="AA12" s="1">
        <v>7647.4814859489861</v>
      </c>
      <c r="AB12" s="1">
        <v>7647.4814859489861</v>
      </c>
      <c r="AC12" s="1">
        <v>7647.4814859489861</v>
      </c>
      <c r="AD12" s="1">
        <v>7647.4814859489861</v>
      </c>
      <c r="AE12" s="1">
        <v>7647.4814859489861</v>
      </c>
      <c r="AF12" s="1">
        <v>7647.4815410350775</v>
      </c>
      <c r="AG12" s="1">
        <v>7647.4814859489861</v>
      </c>
      <c r="AH12" s="1">
        <v>7647.4814859489861</v>
      </c>
      <c r="AI12" s="1">
        <v>7647.4814859489861</v>
      </c>
      <c r="AJ12" s="1">
        <v>7647.4814859489861</v>
      </c>
      <c r="AK12" s="1">
        <v>7647.4814859489861</v>
      </c>
      <c r="AL12" s="1">
        <v>7647.4814859489861</v>
      </c>
      <c r="AM12" s="1">
        <v>7647.4813056347257</v>
      </c>
    </row>
    <row r="13" spans="1:56" x14ac:dyDescent="0.25">
      <c r="A13" s="78">
        <f ca="1">Exceedance!U13</f>
        <v>43101</v>
      </c>
      <c r="B13" s="273">
        <v>7647.4801645096577</v>
      </c>
      <c r="C13" s="273">
        <v>7647.480908006909</v>
      </c>
      <c r="D13" s="273">
        <v>7647.480908006909</v>
      </c>
      <c r="E13" s="1">
        <v>7647.480908006909</v>
      </c>
      <c r="F13" s="1">
        <v>7647.4805870558157</v>
      </c>
      <c r="G13" s="1">
        <v>7647.4806046168305</v>
      </c>
      <c r="H13" s="1">
        <v>7647.480908006909</v>
      </c>
      <c r="I13" s="1">
        <v>7647.480908006909</v>
      </c>
      <c r="J13" s="1">
        <v>7647.480908006909</v>
      </c>
      <c r="K13" s="1">
        <v>7647.480908006909</v>
      </c>
      <c r="L13" s="1">
        <v>7647.480908006909</v>
      </c>
      <c r="M13" s="1">
        <v>7647.480908006909</v>
      </c>
      <c r="N13" s="1">
        <v>7647.480908006909</v>
      </c>
      <c r="O13" s="1">
        <v>7647.4802159676792</v>
      </c>
      <c r="P13" s="1">
        <v>7647.480908006909</v>
      </c>
      <c r="Q13" s="1">
        <v>7647.480736328891</v>
      </c>
      <c r="R13" s="1">
        <v>7647.480908006909</v>
      </c>
      <c r="S13" s="1">
        <v>7647.4807649393297</v>
      </c>
      <c r="T13" s="1">
        <v>7647.4809269371581</v>
      </c>
      <c r="U13" s="1">
        <v>7647.4807613760768</v>
      </c>
      <c r="V13" s="1">
        <v>7647.4807041803006</v>
      </c>
      <c r="W13" s="1">
        <v>7647.4808880810006</v>
      </c>
      <c r="X13" s="1">
        <v>7647.480908006909</v>
      </c>
      <c r="Y13" s="1">
        <v>7647.480908006909</v>
      </c>
      <c r="Z13" s="1">
        <v>7647.480908006909</v>
      </c>
      <c r="AA13" s="1">
        <v>7647.480908006909</v>
      </c>
      <c r="AB13" s="1">
        <v>7647.480908006909</v>
      </c>
      <c r="AC13" s="1">
        <v>7647.480908006909</v>
      </c>
      <c r="AD13" s="1">
        <v>7647.480908006909</v>
      </c>
      <c r="AE13" s="1">
        <v>7647.480908006909</v>
      </c>
      <c r="AF13" s="1">
        <v>7647.4809630715781</v>
      </c>
      <c r="AG13" s="1">
        <v>7647.480908006909</v>
      </c>
      <c r="AH13" s="1">
        <v>7647.480908006909</v>
      </c>
      <c r="AI13" s="1">
        <v>7647.480908006909</v>
      </c>
      <c r="AJ13" s="1">
        <v>7647.480908006909</v>
      </c>
      <c r="AK13" s="1">
        <v>7647.480908006909</v>
      </c>
      <c r="AL13" s="1">
        <v>7647.480908006909</v>
      </c>
      <c r="AM13" s="1">
        <v>7647.480727762776</v>
      </c>
    </row>
    <row r="14" spans="1:56" x14ac:dyDescent="0.25">
      <c r="A14" s="78">
        <f ca="1">Exceedance!U14</f>
        <v>43132</v>
      </c>
      <c r="B14" s="273">
        <v>7647.4801565020553</v>
      </c>
      <c r="C14" s="273">
        <v>7647.4808996366928</v>
      </c>
      <c r="D14" s="273">
        <v>7647.4808996366928</v>
      </c>
      <c r="E14" s="1">
        <v>7647.4808996366928</v>
      </c>
      <c r="F14" s="1">
        <v>7647.4805788421327</v>
      </c>
      <c r="G14" s="1">
        <v>7647.4805963945837</v>
      </c>
      <c r="H14" s="1">
        <v>7647.4808996366928</v>
      </c>
      <c r="I14" s="1">
        <v>7647.4808996366928</v>
      </c>
      <c r="J14" s="1">
        <v>7647.4808996366928</v>
      </c>
      <c r="K14" s="1">
        <v>7647.4808996366928</v>
      </c>
      <c r="L14" s="1">
        <v>7647.4808996366928</v>
      </c>
      <c r="M14" s="1">
        <v>7647.4808996366928</v>
      </c>
      <c r="N14" s="1">
        <v>7647.4808996366928</v>
      </c>
      <c r="O14" s="1">
        <v>7647.4802079349802</v>
      </c>
      <c r="P14" s="1">
        <v>7647.4808996366928</v>
      </c>
      <c r="Q14" s="1">
        <v>7647.4807280424056</v>
      </c>
      <c r="R14" s="1">
        <v>7647.4808996366928</v>
      </c>
      <c r="S14" s="1">
        <v>7647.4807566388899</v>
      </c>
      <c r="T14" s="1">
        <v>7647.4809185577096</v>
      </c>
      <c r="U14" s="1">
        <v>7647.4807530773751</v>
      </c>
      <c r="V14" s="1">
        <v>7647.480695909494</v>
      </c>
      <c r="W14" s="1">
        <v>7647.4808797205033</v>
      </c>
      <c r="X14" s="1">
        <v>7647.4808996366928</v>
      </c>
      <c r="Y14" s="1">
        <v>7647.4808996366928</v>
      </c>
      <c r="Z14" s="1">
        <v>7647.4808996366928</v>
      </c>
      <c r="AA14" s="1">
        <v>7647.4808996366928</v>
      </c>
      <c r="AB14" s="1">
        <v>7647.4808996366928</v>
      </c>
      <c r="AC14" s="1">
        <v>7647.4808996366928</v>
      </c>
      <c r="AD14" s="1">
        <v>7647.4808996366928</v>
      </c>
      <c r="AE14" s="1">
        <v>7647.4808996366928</v>
      </c>
      <c r="AF14" s="1">
        <v>7647.4809546745055</v>
      </c>
      <c r="AG14" s="1">
        <v>7647.4808996366928</v>
      </c>
      <c r="AH14" s="1">
        <v>7647.4808996366928</v>
      </c>
      <c r="AI14" s="1">
        <v>7647.4808996366928</v>
      </c>
      <c r="AJ14" s="1">
        <v>7647.4808996366928</v>
      </c>
      <c r="AK14" s="1">
        <v>7647.4808996366928</v>
      </c>
      <c r="AL14" s="1">
        <v>7647.4808996366928</v>
      </c>
      <c r="AM14" s="1">
        <v>7647.4807194804689</v>
      </c>
    </row>
    <row r="15" spans="1:56" x14ac:dyDescent="0.25">
      <c r="A15" s="78">
        <f ca="1">Exceedance!U15</f>
        <v>43160</v>
      </c>
      <c r="B15" s="273">
        <v>7647.9765819303311</v>
      </c>
      <c r="C15" s="273">
        <v>7647.9773180734264</v>
      </c>
      <c r="D15" s="273">
        <v>7647.9773180734264</v>
      </c>
      <c r="E15" s="1">
        <v>7647.9773180734264</v>
      </c>
      <c r="F15" s="1">
        <v>7647.977000296959</v>
      </c>
      <c r="G15" s="1">
        <v>7647.9770176842712</v>
      </c>
      <c r="H15" s="1">
        <v>7647.9773180734264</v>
      </c>
      <c r="I15" s="1">
        <v>7647.9773180734264</v>
      </c>
      <c r="J15" s="1">
        <v>7647.9773180734264</v>
      </c>
      <c r="K15" s="1">
        <v>7647.9773180734264</v>
      </c>
      <c r="L15" s="1">
        <v>7647.9773180734264</v>
      </c>
      <c r="M15" s="1">
        <v>7647.9773180734264</v>
      </c>
      <c r="N15" s="1">
        <v>7647.9773180734264</v>
      </c>
      <c r="O15" s="1">
        <v>7647.9766328793658</v>
      </c>
      <c r="P15" s="1">
        <v>7647.9773180734264</v>
      </c>
      <c r="Q15" s="1">
        <v>7647.9771480935269</v>
      </c>
      <c r="R15" s="1">
        <v>7647.9773180734264</v>
      </c>
      <c r="S15" s="1">
        <v>7647.9771764209718</v>
      </c>
      <c r="T15" s="1">
        <v>7647.9773368164306</v>
      </c>
      <c r="U15" s="1">
        <v>7647.9771728929636</v>
      </c>
      <c r="V15" s="1">
        <v>7647.9771162629286</v>
      </c>
      <c r="W15" s="1">
        <v>7647.9772983446119</v>
      </c>
      <c r="X15" s="1">
        <v>7647.9773180734264</v>
      </c>
      <c r="Y15" s="1">
        <v>7647.9773180734264</v>
      </c>
      <c r="Z15" s="1">
        <v>7647.9773180734264</v>
      </c>
      <c r="AA15" s="1">
        <v>7647.9773180734264</v>
      </c>
      <c r="AB15" s="1">
        <v>7647.9773180734264</v>
      </c>
      <c r="AC15" s="1">
        <v>7647.9773180734264</v>
      </c>
      <c r="AD15" s="1">
        <v>7647.9773180734264</v>
      </c>
      <c r="AE15" s="1">
        <v>7647.9773180734264</v>
      </c>
      <c r="AF15" s="1">
        <v>7647.9773725934338</v>
      </c>
      <c r="AG15" s="1">
        <v>7647.9773180734264</v>
      </c>
      <c r="AH15" s="1">
        <v>7647.9773180734264</v>
      </c>
      <c r="AI15" s="1">
        <v>7647.9773180734264</v>
      </c>
      <c r="AJ15" s="1">
        <v>7647.9773180734264</v>
      </c>
      <c r="AK15" s="1">
        <v>7647.9773180734264</v>
      </c>
      <c r="AL15" s="1">
        <v>7647.9773180734264</v>
      </c>
      <c r="AM15" s="1">
        <v>7647.9771396121432</v>
      </c>
    </row>
    <row r="16" spans="1:56" x14ac:dyDescent="0.25">
      <c r="A16" s="78">
        <f ca="1">Exceedance!U16</f>
        <v>43191</v>
      </c>
      <c r="B16" s="273">
        <v>7654.7334384729829</v>
      </c>
      <c r="C16" s="273">
        <v>7655.9830174432846</v>
      </c>
      <c r="D16" s="273">
        <v>7655.9830174432846</v>
      </c>
      <c r="E16" s="1">
        <v>7651.7580087933929</v>
      </c>
      <c r="F16" s="1">
        <v>7653.1956136056579</v>
      </c>
      <c r="G16" s="1">
        <v>7653.9082000627368</v>
      </c>
      <c r="H16" s="1">
        <v>7655.9830174432846</v>
      </c>
      <c r="I16" s="1">
        <v>7655.9830174432846</v>
      </c>
      <c r="J16" s="1">
        <v>7655.9830174432846</v>
      </c>
      <c r="K16" s="1">
        <v>7652.7941934776991</v>
      </c>
      <c r="L16" s="1">
        <v>7655.9830174432846</v>
      </c>
      <c r="M16" s="1">
        <v>7654.2651812727554</v>
      </c>
      <c r="N16" s="1">
        <v>7654.6031117055963</v>
      </c>
      <c r="O16" s="1">
        <v>7655.9823815217096</v>
      </c>
      <c r="P16" s="1">
        <v>7655.9830174432846</v>
      </c>
      <c r="Q16" s="1">
        <v>7655.9417575426332</v>
      </c>
      <c r="R16" s="1">
        <v>7655.9830174432846</v>
      </c>
      <c r="S16" s="1">
        <v>7651.6849643372752</v>
      </c>
      <c r="T16" s="1">
        <v>7655.9830348384749</v>
      </c>
      <c r="U16" s="1">
        <v>7654.8601012712998</v>
      </c>
      <c r="V16" s="1">
        <v>7652.0885605856474</v>
      </c>
      <c r="W16" s="1">
        <v>7655.9829991331735</v>
      </c>
      <c r="X16" s="1">
        <v>7655.9830174432846</v>
      </c>
      <c r="Y16" s="1">
        <v>7650.9028833248276</v>
      </c>
      <c r="Z16" s="1">
        <v>7651.8894882728046</v>
      </c>
      <c r="AA16" s="1">
        <v>7655.9830174432846</v>
      </c>
      <c r="AB16" s="1">
        <v>7655.9830174432846</v>
      </c>
      <c r="AC16" s="1">
        <v>7655.7455550782561</v>
      </c>
      <c r="AD16" s="1">
        <v>7655.9830174432846</v>
      </c>
      <c r="AE16" s="1">
        <v>7655.9830174432846</v>
      </c>
      <c r="AF16" s="1">
        <v>7652.5789391403396</v>
      </c>
      <c r="AG16" s="1">
        <v>7652.7913498060116</v>
      </c>
      <c r="AH16" s="1">
        <v>7653.6921580722938</v>
      </c>
      <c r="AI16" s="1">
        <v>7655.9830174432846</v>
      </c>
      <c r="AJ16" s="1">
        <v>7650.6873096217423</v>
      </c>
      <c r="AK16" s="1">
        <v>7655.9442764886035</v>
      </c>
      <c r="AL16" s="1">
        <v>7653.5134518736122</v>
      </c>
      <c r="AM16" s="1">
        <v>7653.1259765798441</v>
      </c>
    </row>
    <row r="17" spans="1:39" x14ac:dyDescent="0.25">
      <c r="A17" s="78">
        <f ca="1">Exceedance!U17</f>
        <v>43221</v>
      </c>
      <c r="B17" s="273">
        <v>7662.9771388964518</v>
      </c>
      <c r="C17" s="273">
        <v>7662.9765353383345</v>
      </c>
      <c r="D17" s="273">
        <v>7662.9765353383345</v>
      </c>
      <c r="E17" s="1">
        <v>7662.9820786450009</v>
      </c>
      <c r="F17" s="1">
        <v>7662.9797434668144</v>
      </c>
      <c r="G17" s="1">
        <v>7662.9787222669602</v>
      </c>
      <c r="H17" s="1">
        <v>7662.9765353383345</v>
      </c>
      <c r="I17" s="1">
        <v>7662.9765353383345</v>
      </c>
      <c r="J17" s="1">
        <v>7662.9765353383345</v>
      </c>
      <c r="K17" s="1">
        <v>7662.9806066749088</v>
      </c>
      <c r="L17" s="1">
        <v>7662.9765353383345</v>
      </c>
      <c r="M17" s="1">
        <v>7662.9784670685922</v>
      </c>
      <c r="N17" s="1">
        <v>7662.9779755362297</v>
      </c>
      <c r="O17" s="1">
        <v>7662.975933677214</v>
      </c>
      <c r="P17" s="1">
        <v>7662.9765353383345</v>
      </c>
      <c r="Q17" s="1">
        <v>7662.9764267344481</v>
      </c>
      <c r="R17" s="1">
        <v>7662.9765353383345</v>
      </c>
      <c r="S17" s="1">
        <v>7662.9820497528444</v>
      </c>
      <c r="T17" s="1">
        <v>7662.9765517963542</v>
      </c>
      <c r="U17" s="1">
        <v>7662.9774741207721</v>
      </c>
      <c r="V17" s="1">
        <v>7662.9814556513338</v>
      </c>
      <c r="W17" s="1">
        <v>7662.976518014686</v>
      </c>
      <c r="X17" s="1">
        <v>7662.9765353383345</v>
      </c>
      <c r="Y17" s="1">
        <v>7656.9554877821865</v>
      </c>
      <c r="Z17" s="1">
        <v>7662.981906527395</v>
      </c>
      <c r="AA17" s="1">
        <v>7662.9765353383345</v>
      </c>
      <c r="AB17" s="1">
        <v>7662.9765353383345</v>
      </c>
      <c r="AC17" s="1">
        <v>7662.9767475822937</v>
      </c>
      <c r="AD17" s="1">
        <v>7662.9765353383345</v>
      </c>
      <c r="AE17" s="1">
        <v>7662.9765353383345</v>
      </c>
      <c r="AF17" s="1">
        <v>7662.9809676937566</v>
      </c>
      <c r="AG17" s="1">
        <v>7662.9806108111361</v>
      </c>
      <c r="AH17" s="1">
        <v>7662.979300552086</v>
      </c>
      <c r="AI17" s="1">
        <v>7662.9765353383345</v>
      </c>
      <c r="AJ17" s="1">
        <v>7658.874107943263</v>
      </c>
      <c r="AK17" s="1">
        <v>7662.9765736564468</v>
      </c>
      <c r="AL17" s="1">
        <v>7662.979560486895</v>
      </c>
      <c r="AM17" s="1">
        <v>7662.9799672154368</v>
      </c>
    </row>
    <row r="18" spans="1:39" x14ac:dyDescent="0.25">
      <c r="A18" s="78">
        <f ca="1">Exceedance!U18</f>
        <v>43252</v>
      </c>
      <c r="B18" s="273">
        <v>7664.8174299855891</v>
      </c>
      <c r="C18" s="273">
        <v>7664.8180895771966</v>
      </c>
      <c r="D18" s="273">
        <v>7664.8180895771966</v>
      </c>
      <c r="E18" s="1">
        <v>7664.8171947043929</v>
      </c>
      <c r="F18" s="1">
        <v>7664.8172357452886</v>
      </c>
      <c r="G18" s="1">
        <v>7664.8172691116124</v>
      </c>
      <c r="H18" s="1">
        <v>7664.8180895771966</v>
      </c>
      <c r="I18" s="1">
        <v>7664.8180895771966</v>
      </c>
      <c r="J18" s="1">
        <v>7664.8180895771966</v>
      </c>
      <c r="K18" s="1">
        <v>7664.8174655564671</v>
      </c>
      <c r="L18" s="1">
        <v>7664.8180895771966</v>
      </c>
      <c r="M18" s="1">
        <v>7664.8176947591473</v>
      </c>
      <c r="N18" s="1">
        <v>7664.8175517280879</v>
      </c>
      <c r="O18" s="1">
        <v>7664.8174955962832</v>
      </c>
      <c r="P18" s="1">
        <v>7664.8180895771966</v>
      </c>
      <c r="Q18" s="1">
        <v>7664.8178306867994</v>
      </c>
      <c r="R18" s="1">
        <v>7664.8180895771966</v>
      </c>
      <c r="S18" s="1">
        <v>7664.8171293731666</v>
      </c>
      <c r="T18" s="1">
        <v>7664.8181058251294</v>
      </c>
      <c r="U18" s="1">
        <v>7664.8177008068769</v>
      </c>
      <c r="V18" s="1">
        <v>7664.8168655332611</v>
      </c>
      <c r="W18" s="1">
        <v>7664.8180724746853</v>
      </c>
      <c r="X18" s="1">
        <v>7664.8180895771966</v>
      </c>
      <c r="Y18" s="1">
        <v>7659.6126421851122</v>
      </c>
      <c r="Z18" s="1">
        <v>7664.8170247838807</v>
      </c>
      <c r="AA18" s="1">
        <v>7664.8180895771966</v>
      </c>
      <c r="AB18" s="1">
        <v>7664.8180895771966</v>
      </c>
      <c r="AC18" s="1">
        <v>7664.8180299869618</v>
      </c>
      <c r="AD18" s="1">
        <v>7664.8180895771966</v>
      </c>
      <c r="AE18" s="1">
        <v>7664.8180895771966</v>
      </c>
      <c r="AF18" s="1">
        <v>7664.8170842547834</v>
      </c>
      <c r="AG18" s="1">
        <v>7664.8174696398983</v>
      </c>
      <c r="AH18" s="1">
        <v>7664.817831818058</v>
      </c>
      <c r="AI18" s="1">
        <v>7664.8180895771966</v>
      </c>
      <c r="AJ18" s="1">
        <v>7664.8229030541252</v>
      </c>
      <c r="AK18" s="1">
        <v>7664.8179844464657</v>
      </c>
      <c r="AL18" s="1">
        <v>7664.8174292344784</v>
      </c>
      <c r="AM18" s="1">
        <v>7664.8171993309043</v>
      </c>
    </row>
    <row r="19" spans="1:39" x14ac:dyDescent="0.25">
      <c r="A19" s="78">
        <f ca="1">Exceedance!U19</f>
        <v>43282</v>
      </c>
      <c r="B19" s="273">
        <v>7659.9518829718745</v>
      </c>
      <c r="C19" s="273">
        <v>7659.952559542603</v>
      </c>
      <c r="D19" s="273">
        <v>7659.952559542603</v>
      </c>
      <c r="E19" s="1">
        <v>7659.9516596282019</v>
      </c>
      <c r="F19" s="1">
        <v>7659.9516929745732</v>
      </c>
      <c r="G19" s="1">
        <v>7659.951723426635</v>
      </c>
      <c r="H19" s="1">
        <v>7659.952559542603</v>
      </c>
      <c r="I19" s="1">
        <v>7659.952559542603</v>
      </c>
      <c r="J19" s="1">
        <v>7659.952559542603</v>
      </c>
      <c r="K19" s="1">
        <v>7659.9519327901644</v>
      </c>
      <c r="L19" s="1">
        <v>7659.952559542603</v>
      </c>
      <c r="M19" s="1">
        <v>7659.9521605426053</v>
      </c>
      <c r="N19" s="1">
        <v>7659.9520114590659</v>
      </c>
      <c r="O19" s="1">
        <v>7659.9519459098374</v>
      </c>
      <c r="P19" s="1">
        <v>7659.952559542603</v>
      </c>
      <c r="Q19" s="1">
        <v>7659.9522926719674</v>
      </c>
      <c r="R19" s="1">
        <v>7659.952559542603</v>
      </c>
      <c r="S19" s="1">
        <v>7659.9515922774981</v>
      </c>
      <c r="T19" s="1">
        <v>7659.9525763280981</v>
      </c>
      <c r="U19" s="1">
        <v>7659.952162985237</v>
      </c>
      <c r="V19" s="1">
        <v>7659.9513184635716</v>
      </c>
      <c r="W19" s="1">
        <v>7659.952541874256</v>
      </c>
      <c r="X19" s="1">
        <v>7659.952559542603</v>
      </c>
      <c r="Y19" s="1">
        <v>7659.9597826054978</v>
      </c>
      <c r="Z19" s="1">
        <v>7659.9514840858728</v>
      </c>
      <c r="AA19" s="1">
        <v>7659.952559542603</v>
      </c>
      <c r="AB19" s="1">
        <v>7659.952559542603</v>
      </c>
      <c r="AC19" s="1">
        <v>7659.9524990190994</v>
      </c>
      <c r="AD19" s="1">
        <v>7659.952559542603</v>
      </c>
      <c r="AE19" s="1">
        <v>7659.952559542603</v>
      </c>
      <c r="AF19" s="1">
        <v>7659.9515417191815</v>
      </c>
      <c r="AG19" s="1">
        <v>7659.9519370086946</v>
      </c>
      <c r="AH19" s="1">
        <v>7659.9523047818429</v>
      </c>
      <c r="AI19" s="1">
        <v>7659.952559542603</v>
      </c>
      <c r="AJ19" s="1">
        <v>7659.9511196789072</v>
      </c>
      <c r="AK19" s="1">
        <v>7659.9524514851573</v>
      </c>
      <c r="AL19" s="1">
        <v>7659.9518914219589</v>
      </c>
      <c r="AM19" s="1">
        <v>7659.9516563480975</v>
      </c>
    </row>
    <row r="20" spans="1:39" x14ac:dyDescent="0.25">
      <c r="A20" s="78">
        <f ca="1">Exceedance!U20</f>
        <v>43313</v>
      </c>
      <c r="B20" s="273">
        <v>7651.9490596376763</v>
      </c>
      <c r="C20" s="273">
        <v>7651.9497846042177</v>
      </c>
      <c r="D20" s="273">
        <v>7651.9497846042177</v>
      </c>
      <c r="E20" s="1">
        <v>7651.9488217689468</v>
      </c>
      <c r="F20" s="1">
        <v>7651.9488567949847</v>
      </c>
      <c r="G20" s="1">
        <v>7651.9488891210685</v>
      </c>
      <c r="H20" s="1">
        <v>7651.9497846042177</v>
      </c>
      <c r="I20" s="1">
        <v>7651.9497846042177</v>
      </c>
      <c r="J20" s="1">
        <v>7651.9497846042177</v>
      </c>
      <c r="K20" s="1">
        <v>7651.949114094522</v>
      </c>
      <c r="L20" s="1">
        <v>7651.9497846042177</v>
      </c>
      <c r="M20" s="1">
        <v>7651.9493575456409</v>
      </c>
      <c r="N20" s="1">
        <v>7651.9491976068502</v>
      </c>
      <c r="O20" s="1">
        <v>7651.9491267259564</v>
      </c>
      <c r="P20" s="1">
        <v>7651.9497846042177</v>
      </c>
      <c r="Q20" s="1">
        <v>7651.949498537937</v>
      </c>
      <c r="R20" s="1">
        <v>7651.9497846042177</v>
      </c>
      <c r="S20" s="1">
        <v>7651.9487495733429</v>
      </c>
      <c r="T20" s="1">
        <v>7651.9498026000183</v>
      </c>
      <c r="U20" s="1">
        <v>7651.9493598597473</v>
      </c>
      <c r="V20" s="1">
        <v>7651.9484559166167</v>
      </c>
      <c r="W20" s="1">
        <v>7651.9497656619078</v>
      </c>
      <c r="X20" s="1">
        <v>7651.9497846042177</v>
      </c>
      <c r="Y20" s="1">
        <v>7651.9493157114612</v>
      </c>
      <c r="Z20" s="1">
        <v>7651.9486335692791</v>
      </c>
      <c r="AA20" s="1">
        <v>7651.9497846042177</v>
      </c>
      <c r="AB20" s="1">
        <v>7651.9497846042177</v>
      </c>
      <c r="AC20" s="1">
        <v>7651.9497197998426</v>
      </c>
      <c r="AD20" s="1">
        <v>7651.9497846042177</v>
      </c>
      <c r="AE20" s="1">
        <v>7651.9497846042177</v>
      </c>
      <c r="AF20" s="1">
        <v>7651.9486950535429</v>
      </c>
      <c r="AG20" s="1">
        <v>7651.9491186172281</v>
      </c>
      <c r="AH20" s="1">
        <v>7651.9495123969564</v>
      </c>
      <c r="AI20" s="1">
        <v>7651.9497846042177</v>
      </c>
      <c r="AJ20" s="1">
        <v>7651.9477275184336</v>
      </c>
      <c r="AK20" s="1">
        <v>7651.9496687995334</v>
      </c>
      <c r="AL20" s="1">
        <v>7651.9490694357009</v>
      </c>
      <c r="AM20" s="1">
        <v>7651.9488176070645</v>
      </c>
    </row>
    <row r="21" spans="1:39" x14ac:dyDescent="0.25">
      <c r="A21" s="78">
        <f ca="1">Exceedance!U21</f>
        <v>43344</v>
      </c>
      <c r="B21" s="273">
        <v>7645.9552266928677</v>
      </c>
      <c r="C21" s="273">
        <v>7645.9559945608125</v>
      </c>
      <c r="D21" s="273">
        <v>7645.9559945608125</v>
      </c>
      <c r="E21" s="1">
        <v>7645.9549747477604</v>
      </c>
      <c r="F21" s="1">
        <v>7645.9550118465377</v>
      </c>
      <c r="G21" s="1">
        <v>7645.9550460855826</v>
      </c>
      <c r="H21" s="1">
        <v>7645.9559945608125</v>
      </c>
      <c r="I21" s="1">
        <v>7645.9559945608125</v>
      </c>
      <c r="J21" s="1">
        <v>7645.9559945608125</v>
      </c>
      <c r="K21" s="1">
        <v>7645.9552843723104</v>
      </c>
      <c r="L21" s="1">
        <v>7645.9559945608125</v>
      </c>
      <c r="M21" s="1">
        <v>7645.9555422301564</v>
      </c>
      <c r="N21" s="1">
        <v>7645.9553728266537</v>
      </c>
      <c r="O21" s="1">
        <v>7645.9552977512349</v>
      </c>
      <c r="P21" s="1">
        <v>7645.9559945608125</v>
      </c>
      <c r="Q21" s="1">
        <v>7645.955691565965</v>
      </c>
      <c r="R21" s="1">
        <v>7645.9559945608125</v>
      </c>
      <c r="S21" s="1">
        <v>7645.9548982798306</v>
      </c>
      <c r="T21" s="1">
        <v>7645.9560136215514</v>
      </c>
      <c r="U21" s="1">
        <v>7645.9555446812046</v>
      </c>
      <c r="V21" s="1">
        <v>7645.9545872453564</v>
      </c>
      <c r="W21" s="1">
        <v>7645.9559744975522</v>
      </c>
      <c r="X21" s="1">
        <v>7645.9559945608125</v>
      </c>
      <c r="Y21" s="1">
        <v>7645.9554979203485</v>
      </c>
      <c r="Z21" s="1">
        <v>7645.9547754109853</v>
      </c>
      <c r="AA21" s="1">
        <v>7645.9559945608125</v>
      </c>
      <c r="AB21" s="1">
        <v>7645.9559945608125</v>
      </c>
      <c r="AC21" s="1">
        <v>7645.955925921503</v>
      </c>
      <c r="AD21" s="1">
        <v>7645.9559945608125</v>
      </c>
      <c r="AE21" s="1">
        <v>7645.9559945608125</v>
      </c>
      <c r="AF21" s="1">
        <v>7645.9548405337082</v>
      </c>
      <c r="AG21" s="1">
        <v>7645.9552891626554</v>
      </c>
      <c r="AH21" s="1">
        <v>7645.9557062451186</v>
      </c>
      <c r="AI21" s="1">
        <v>7645.9559945608125</v>
      </c>
      <c r="AJ21" s="1">
        <v>7645.9538157426941</v>
      </c>
      <c r="AK21" s="1">
        <v>7645.9558719031456</v>
      </c>
      <c r="AL21" s="1">
        <v>7645.9552370707097</v>
      </c>
      <c r="AM21" s="1">
        <v>7645.9549703395896</v>
      </c>
    </row>
    <row r="22" spans="1:39" x14ac:dyDescent="0.25">
      <c r="A22" s="78">
        <f ca="1">Exceedance!U22</f>
        <v>43374</v>
      </c>
      <c r="B22" s="273">
        <v>7644.9579694600534</v>
      </c>
      <c r="C22" s="273">
        <v>7644.9587466129133</v>
      </c>
      <c r="D22" s="273">
        <v>7644.9587466129133</v>
      </c>
      <c r="E22" s="1">
        <v>7644.9577144684736</v>
      </c>
      <c r="F22" s="1">
        <v>7644.9577520158418</v>
      </c>
      <c r="G22" s="1">
        <v>7644.9577866688996</v>
      </c>
      <c r="H22" s="1">
        <v>7644.9587466129133</v>
      </c>
      <c r="I22" s="1">
        <v>7644.9587466129133</v>
      </c>
      <c r="J22" s="1">
        <v>7644.9587466129133</v>
      </c>
      <c r="K22" s="1">
        <v>7644.9580278369449</v>
      </c>
      <c r="L22" s="1">
        <v>7644.9587466129133</v>
      </c>
      <c r="M22" s="1">
        <v>7644.9582888127588</v>
      </c>
      <c r="N22" s="1">
        <v>7644.9581173608613</v>
      </c>
      <c r="O22" s="1">
        <v>7644.9580413776457</v>
      </c>
      <c r="P22" s="1">
        <v>7644.9587466129133</v>
      </c>
      <c r="Q22" s="1">
        <v>7644.9584399543082</v>
      </c>
      <c r="R22" s="1">
        <v>7644.9587466129133</v>
      </c>
      <c r="S22" s="1">
        <v>7644.9576370759078</v>
      </c>
      <c r="T22" s="1">
        <v>7644.9587659041299</v>
      </c>
      <c r="U22" s="1">
        <v>7644.9582912934457</v>
      </c>
      <c r="V22" s="1">
        <v>7644.9573222804647</v>
      </c>
      <c r="W22" s="1">
        <v>7644.9587263070507</v>
      </c>
      <c r="X22" s="1">
        <v>7644.9587466129133</v>
      </c>
      <c r="Y22" s="1">
        <v>7644.9582439671658</v>
      </c>
      <c r="Z22" s="1">
        <v>7644.9575127213557</v>
      </c>
      <c r="AA22" s="1">
        <v>7644.9587466129133</v>
      </c>
      <c r="AB22" s="1">
        <v>7644.9587466129133</v>
      </c>
      <c r="AC22" s="1">
        <v>7644.9586771436298</v>
      </c>
      <c r="AD22" s="1">
        <v>7644.9587466129133</v>
      </c>
      <c r="AE22" s="1">
        <v>7644.9587466129133</v>
      </c>
      <c r="AF22" s="1">
        <v>7644.9575786315309</v>
      </c>
      <c r="AG22" s="1">
        <v>7644.9580326852147</v>
      </c>
      <c r="AH22" s="1">
        <v>7644.9584548109597</v>
      </c>
      <c r="AI22" s="1">
        <v>7644.9587466129133</v>
      </c>
      <c r="AJ22" s="1">
        <v>7644.956541448938</v>
      </c>
      <c r="AK22" s="1">
        <v>7644.9586224720915</v>
      </c>
      <c r="AL22" s="1">
        <v>7644.9579799633821</v>
      </c>
      <c r="AM22" s="1">
        <v>7644.9577100069992</v>
      </c>
    </row>
    <row r="23" spans="1:39" x14ac:dyDescent="0.25">
      <c r="A23" s="78">
        <f ca="1">Exceedance!U23</f>
        <v>43405</v>
      </c>
      <c r="B23" s="273">
        <v>7645.9600221216606</v>
      </c>
      <c r="C23" s="273">
        <v>7645.9607886971507</v>
      </c>
      <c r="D23" s="273">
        <v>7645.9607886971507</v>
      </c>
      <c r="E23" s="1">
        <v>7645.9597706006216</v>
      </c>
      <c r="F23" s="1">
        <v>7645.9598076369548</v>
      </c>
      <c r="G23" s="1">
        <v>7645.9598418183705</v>
      </c>
      <c r="H23" s="1">
        <v>7645.9607886971507</v>
      </c>
      <c r="I23" s="1">
        <v>7645.9607886971507</v>
      </c>
      <c r="J23" s="1">
        <v>7645.9607886971507</v>
      </c>
      <c r="K23" s="1">
        <v>7645.9600797040202</v>
      </c>
      <c r="L23" s="1">
        <v>7645.9607886971507</v>
      </c>
      <c r="M23" s="1">
        <v>7645.9603371278454</v>
      </c>
      <c r="N23" s="1">
        <v>7645.9601680094793</v>
      </c>
      <c r="O23" s="1">
        <v>7645.9600930604256</v>
      </c>
      <c r="P23" s="1">
        <v>7645.9607886971507</v>
      </c>
      <c r="Q23" s="1">
        <v>7645.960486212296</v>
      </c>
      <c r="R23" s="1">
        <v>7645.9607886971507</v>
      </c>
      <c r="S23" s="1">
        <v>7645.9596942614007</v>
      </c>
      <c r="T23" s="1">
        <v>7645.9608077258072</v>
      </c>
      <c r="U23" s="1">
        <v>7645.9603395747681</v>
      </c>
      <c r="V23" s="1">
        <v>7645.9593837504517</v>
      </c>
      <c r="W23" s="1">
        <v>7645.96076866766</v>
      </c>
      <c r="X23" s="1">
        <v>7645.9607886971507</v>
      </c>
      <c r="Y23" s="1">
        <v>7645.7105872308839</v>
      </c>
      <c r="Z23" s="1">
        <v>7645.9595715993646</v>
      </c>
      <c r="AA23" s="1">
        <v>7645.9607886971507</v>
      </c>
      <c r="AB23" s="1">
        <v>7645.9607886971507</v>
      </c>
      <c r="AC23" s="1">
        <v>7645.9607201733725</v>
      </c>
      <c r="AD23" s="1">
        <v>7645.9607886971507</v>
      </c>
      <c r="AE23" s="1">
        <v>7645.9607886971507</v>
      </c>
      <c r="AF23" s="1">
        <v>7645.9596366124752</v>
      </c>
      <c r="AG23" s="1">
        <v>7645.9600844863016</v>
      </c>
      <c r="AH23" s="1">
        <v>7645.9605008667422</v>
      </c>
      <c r="AI23" s="1">
        <v>7645.9607886971507</v>
      </c>
      <c r="AJ23" s="1">
        <v>7645.9586135463633</v>
      </c>
      <c r="AK23" s="1">
        <v>7645.9606662459382</v>
      </c>
      <c r="AL23" s="1">
        <v>7645.9600324820349</v>
      </c>
      <c r="AM23" s="1">
        <v>7645.9597661998696</v>
      </c>
    </row>
    <row r="24" spans="1:39" x14ac:dyDescent="0.25">
      <c r="A24" s="78">
        <f ca="1">Exceedance!U24</f>
        <v>43435</v>
      </c>
      <c r="B24" s="273">
        <v>7647.4589470664205</v>
      </c>
      <c r="C24" s="273">
        <v>7647.4597002334203</v>
      </c>
      <c r="D24" s="273">
        <v>7647.4597002334203</v>
      </c>
      <c r="E24" s="1">
        <v>7647.4586999448402</v>
      </c>
      <c r="F24" s="1">
        <v>7647.458736333354</v>
      </c>
      <c r="G24" s="1">
        <v>7647.4587699168897</v>
      </c>
      <c r="H24" s="1">
        <v>7647.4597002334203</v>
      </c>
      <c r="I24" s="1">
        <v>7647.4597002334203</v>
      </c>
      <c r="J24" s="1">
        <v>7647.4597002334203</v>
      </c>
      <c r="K24" s="1">
        <v>7647.459003641583</v>
      </c>
      <c r="L24" s="1">
        <v>7647.4597002334203</v>
      </c>
      <c r="M24" s="1">
        <v>7647.4592565627008</v>
      </c>
      <c r="N24" s="1">
        <v>7647.4590904024544</v>
      </c>
      <c r="O24" s="1">
        <v>7647.4590167643655</v>
      </c>
      <c r="P24" s="1">
        <v>7647.4597002334203</v>
      </c>
      <c r="Q24" s="1">
        <v>7647.4594030394537</v>
      </c>
      <c r="R24" s="1">
        <v>7647.4597002334203</v>
      </c>
      <c r="S24" s="1">
        <v>7647.2849539008612</v>
      </c>
      <c r="T24" s="1">
        <v>7647.459718929239</v>
      </c>
      <c r="U24" s="1">
        <v>7647.4592589668237</v>
      </c>
      <c r="V24" s="1">
        <v>7647.4583198612272</v>
      </c>
      <c r="W24" s="1">
        <v>7647.2641299194511</v>
      </c>
      <c r="X24" s="1">
        <v>7647.4597002334203</v>
      </c>
      <c r="Y24" s="1">
        <v>7646.1323679576826</v>
      </c>
      <c r="Z24" s="1">
        <v>7647.4525572711482</v>
      </c>
      <c r="AA24" s="1">
        <v>7647.4597002334203</v>
      </c>
      <c r="AB24" s="1">
        <v>7647.4597002334203</v>
      </c>
      <c r="AC24" s="1">
        <v>7647.4596329082196</v>
      </c>
      <c r="AD24" s="1">
        <v>7647.4597002334203</v>
      </c>
      <c r="AE24" s="1">
        <v>7647.4597002334203</v>
      </c>
      <c r="AF24" s="1">
        <v>7647.3509315835199</v>
      </c>
      <c r="AG24" s="1">
        <v>7647.4590083402154</v>
      </c>
      <c r="AH24" s="1">
        <v>7647.4594174375725</v>
      </c>
      <c r="AI24" s="1">
        <v>7646.938033319122</v>
      </c>
      <c r="AJ24" s="1">
        <v>7647.4255526843344</v>
      </c>
      <c r="AK24" s="1">
        <v>7647.4595799240515</v>
      </c>
      <c r="AL24" s="1">
        <v>7647.458957245577</v>
      </c>
      <c r="AM24" s="1">
        <v>7647.4586956210642</v>
      </c>
    </row>
    <row r="25" spans="1:39" x14ac:dyDescent="0.25">
      <c r="A25" s="78">
        <f ca="1">Exceedance!U25</f>
        <v>43466</v>
      </c>
      <c r="B25" s="273">
        <v>7647.4583778901688</v>
      </c>
      <c r="C25" s="273">
        <v>7647.4591307642459</v>
      </c>
      <c r="D25" s="273">
        <v>7647.4591307642459</v>
      </c>
      <c r="E25" s="1">
        <v>7647.4581308646984</v>
      </c>
      <c r="F25" s="1">
        <v>7647.4581672390605</v>
      </c>
      <c r="G25" s="1">
        <v>7647.458200809534</v>
      </c>
      <c r="H25" s="1">
        <v>7647.4591307642459</v>
      </c>
      <c r="I25" s="1">
        <v>7647.4591307642459</v>
      </c>
      <c r="J25" s="1">
        <v>7647.4591307642459</v>
      </c>
      <c r="K25" s="1">
        <v>7647.458434443326</v>
      </c>
      <c r="L25" s="1">
        <v>7647.4591307642459</v>
      </c>
      <c r="M25" s="1">
        <v>7647.4586872660793</v>
      </c>
      <c r="N25" s="1">
        <v>7647.4585211704552</v>
      </c>
      <c r="O25" s="1">
        <v>7647.4584475610063</v>
      </c>
      <c r="P25" s="1">
        <v>7647.4591307642459</v>
      </c>
      <c r="Q25" s="1">
        <v>7647.4588336858642</v>
      </c>
      <c r="R25" s="1">
        <v>7647.4591307642459</v>
      </c>
      <c r="S25" s="1">
        <v>7647.4581235295409</v>
      </c>
      <c r="T25" s="1">
        <v>7647.4591494527922</v>
      </c>
      <c r="U25" s="1">
        <v>7647.4586896692672</v>
      </c>
      <c r="V25" s="1">
        <v>7647.4577509289084</v>
      </c>
      <c r="W25" s="1">
        <v>7647.4591872611845</v>
      </c>
      <c r="X25" s="1">
        <v>7647.4591307642459</v>
      </c>
      <c r="Y25" s="1">
        <v>7646.3640096791414</v>
      </c>
      <c r="Z25" s="1">
        <v>7647.4579377365326</v>
      </c>
      <c r="AA25" s="1">
        <v>7647.4591307642459</v>
      </c>
      <c r="AB25" s="1">
        <v>7647.4591307642459</v>
      </c>
      <c r="AC25" s="1">
        <v>7647.4590634652295</v>
      </c>
      <c r="AD25" s="1">
        <v>7647.4591307642459</v>
      </c>
      <c r="AE25" s="1">
        <v>7647.4591307642459</v>
      </c>
      <c r="AF25" s="1">
        <v>7647.4580411926354</v>
      </c>
      <c r="AG25" s="1">
        <v>7647.4584391401322</v>
      </c>
      <c r="AH25" s="1">
        <v>7647.4588480783832</v>
      </c>
      <c r="AI25" s="1">
        <v>7647.4593339574367</v>
      </c>
      <c r="AJ25" s="1">
        <v>7647.4570069581869</v>
      </c>
      <c r="AK25" s="1">
        <v>7647.4590105016678</v>
      </c>
      <c r="AL25" s="1">
        <v>7647.4583880653654</v>
      </c>
      <c r="AM25" s="1">
        <v>7647.4581265426032</v>
      </c>
    </row>
    <row r="26" spans="1:39" x14ac:dyDescent="0.25">
      <c r="A26" s="78">
        <f ca="1">Exceedance!U26</f>
        <v>43497</v>
      </c>
      <c r="B26" s="273">
        <v>7647.4583805081975</v>
      </c>
      <c r="C26" s="273">
        <v>7647.4591330150888</v>
      </c>
      <c r="D26" s="273">
        <v>7647.4591330150888</v>
      </c>
      <c r="E26" s="1">
        <v>7647.4581336032052</v>
      </c>
      <c r="F26" s="1">
        <v>7647.4581699598275</v>
      </c>
      <c r="G26" s="1">
        <v>7647.4582035139283</v>
      </c>
      <c r="H26" s="1">
        <v>7647.4591330150888</v>
      </c>
      <c r="I26" s="1">
        <v>7647.4591330150888</v>
      </c>
      <c r="J26" s="1">
        <v>7647.4591330150888</v>
      </c>
      <c r="K26" s="1">
        <v>7647.4584370337752</v>
      </c>
      <c r="L26" s="1">
        <v>7647.4591330150888</v>
      </c>
      <c r="M26" s="1">
        <v>7647.4586897332229</v>
      </c>
      <c r="N26" s="1">
        <v>7647.4585237186056</v>
      </c>
      <c r="O26" s="1">
        <v>7647.4584501450554</v>
      </c>
      <c r="P26" s="1">
        <v>7647.4591330150888</v>
      </c>
      <c r="Q26" s="1">
        <v>7647.4588360815969</v>
      </c>
      <c r="R26" s="1">
        <v>7647.4591330150888</v>
      </c>
      <c r="S26" s="1">
        <v>7647.4579848442581</v>
      </c>
      <c r="T26" s="1">
        <v>7647.4591516945211</v>
      </c>
      <c r="U26" s="1">
        <v>7647.4586921352375</v>
      </c>
      <c r="V26" s="1">
        <v>7647.4577538527155</v>
      </c>
      <c r="W26" s="1">
        <v>7647.459048065447</v>
      </c>
      <c r="X26" s="1">
        <v>7647.4591330150888</v>
      </c>
      <c r="Y26" s="1">
        <v>7646.5765194932264</v>
      </c>
      <c r="Z26" s="1">
        <v>7647.4579405689492</v>
      </c>
      <c r="AA26" s="1">
        <v>7647.4591330150888</v>
      </c>
      <c r="AB26" s="1">
        <v>7647.4591330150888</v>
      </c>
      <c r="AC26" s="1">
        <v>7647.4590657488952</v>
      </c>
      <c r="AD26" s="1">
        <v>7647.4591330150888</v>
      </c>
      <c r="AE26" s="1">
        <v>7647.4591330150888</v>
      </c>
      <c r="AF26" s="1">
        <v>7647.4580439698157</v>
      </c>
      <c r="AG26" s="1">
        <v>7647.4584417282895</v>
      </c>
      <c r="AH26" s="1">
        <v>7647.4588504670965</v>
      </c>
      <c r="AI26" s="1">
        <v>7647.4590532716811</v>
      </c>
      <c r="AJ26" s="1">
        <v>7647.4570102433263</v>
      </c>
      <c r="AK26" s="1">
        <v>7647.4590128111649</v>
      </c>
      <c r="AL26" s="1">
        <v>7647.4583906784319</v>
      </c>
      <c r="AM26" s="1">
        <v>7647.458129283219</v>
      </c>
    </row>
    <row r="27" spans="1:39" x14ac:dyDescent="0.25">
      <c r="A27" s="78">
        <f ca="1">Exceedance!U27</f>
        <v>43525</v>
      </c>
      <c r="B27" s="273">
        <v>7647.9550108088979</v>
      </c>
      <c r="C27" s="273">
        <v>7647.9557562360696</v>
      </c>
      <c r="D27" s="273">
        <v>7647.9557562360696</v>
      </c>
      <c r="E27" s="1">
        <v>7647.9547662268315</v>
      </c>
      <c r="F27" s="1">
        <v>7647.9548022414056</v>
      </c>
      <c r="G27" s="1">
        <v>7647.9548354798217</v>
      </c>
      <c r="H27" s="1">
        <v>7647.9557562360696</v>
      </c>
      <c r="I27" s="1">
        <v>7647.9557562360696</v>
      </c>
      <c r="J27" s="1">
        <v>7647.9557562360696</v>
      </c>
      <c r="K27" s="1">
        <v>7647.9550668026723</v>
      </c>
      <c r="L27" s="1">
        <v>7647.9557562360696</v>
      </c>
      <c r="M27" s="1">
        <v>7647.9553171246789</v>
      </c>
      <c r="N27" s="1">
        <v>7647.9551526719561</v>
      </c>
      <c r="O27" s="1">
        <v>7647.9550797906013</v>
      </c>
      <c r="P27" s="1">
        <v>7647.9557562360696</v>
      </c>
      <c r="Q27" s="1">
        <v>7647.9554620961808</v>
      </c>
      <c r="R27" s="1">
        <v>7647.9557562360696</v>
      </c>
      <c r="S27" s="1">
        <v>7647.9546188660852</v>
      </c>
      <c r="T27" s="1">
        <v>7647.9557747397639</v>
      </c>
      <c r="U27" s="1">
        <v>7647.9553195040953</v>
      </c>
      <c r="V27" s="1">
        <v>7647.9543900491026</v>
      </c>
      <c r="W27" s="1">
        <v>7647.9556720845521</v>
      </c>
      <c r="X27" s="1">
        <v>7647.9557562360696</v>
      </c>
      <c r="Y27" s="1">
        <v>7647.3718141320851</v>
      </c>
      <c r="Z27" s="1">
        <v>7647.9545750086763</v>
      </c>
      <c r="AA27" s="1">
        <v>7647.9557562360696</v>
      </c>
      <c r="AB27" s="1">
        <v>7647.9557562360696</v>
      </c>
      <c r="AC27" s="1">
        <v>7647.9556896027298</v>
      </c>
      <c r="AD27" s="1">
        <v>7647.9557562360696</v>
      </c>
      <c r="AE27" s="1">
        <v>7647.9557562360696</v>
      </c>
      <c r="AF27" s="1">
        <v>7647.9546774367263</v>
      </c>
      <c r="AG27" s="1">
        <v>7647.9550714530205</v>
      </c>
      <c r="AH27" s="1">
        <v>7647.9554763463402</v>
      </c>
      <c r="AI27" s="1">
        <v>7647.9556772418227</v>
      </c>
      <c r="AJ27" s="1">
        <v>7647.9536534357203</v>
      </c>
      <c r="AK27" s="1">
        <v>7647.9556371630451</v>
      </c>
      <c r="AL27" s="1">
        <v>7647.9550208834498</v>
      </c>
      <c r="AM27" s="1">
        <v>7647.9547619474879</v>
      </c>
    </row>
    <row r="28" spans="1:39" x14ac:dyDescent="0.25">
      <c r="A28" s="78">
        <f ca="1">Exceedance!U28</f>
        <v>43556</v>
      </c>
      <c r="B28" s="273">
        <v>7655.9623143000572</v>
      </c>
      <c r="C28" s="273">
        <v>7655.9630061233647</v>
      </c>
      <c r="D28" s="273">
        <v>7655.9630061233647</v>
      </c>
      <c r="E28" s="1">
        <v>7653.1764985757181</v>
      </c>
      <c r="F28" s="1">
        <v>7654.2791321196164</v>
      </c>
      <c r="G28" s="1">
        <v>7655.9621515789422</v>
      </c>
      <c r="H28" s="1">
        <v>7655.9630061233647</v>
      </c>
      <c r="I28" s="1">
        <v>7655.9630061233647</v>
      </c>
      <c r="J28" s="1">
        <v>7653.1701860512439</v>
      </c>
      <c r="K28" s="1">
        <v>7655.9623662673048</v>
      </c>
      <c r="L28" s="1">
        <v>7654.1657049422965</v>
      </c>
      <c r="M28" s="1">
        <v>7654.0637562108186</v>
      </c>
      <c r="N28" s="1">
        <v>7655.9624459617062</v>
      </c>
      <c r="O28" s="1">
        <v>7655.9623783212683</v>
      </c>
      <c r="P28" s="1">
        <v>7655.9630061233647</v>
      </c>
      <c r="Q28" s="1">
        <v>7655.8595257749348</v>
      </c>
      <c r="R28" s="1">
        <v>7651.866612231931</v>
      </c>
      <c r="S28" s="1">
        <v>7655.961950541955</v>
      </c>
      <c r="T28" s="1">
        <v>7655.0554414577991</v>
      </c>
      <c r="U28" s="1">
        <v>7652.0753428678127</v>
      </c>
      <c r="V28" s="1">
        <v>7655.9617381792632</v>
      </c>
      <c r="W28" s="1">
        <v>7655.9629280232029</v>
      </c>
      <c r="X28" s="1">
        <v>7650.834782358651</v>
      </c>
      <c r="Y28" s="1">
        <v>7650.1165640994295</v>
      </c>
      <c r="Z28" s="1">
        <v>7655.9619098383446</v>
      </c>
      <c r="AA28" s="1">
        <v>7655.9630061233647</v>
      </c>
      <c r="AB28" s="1">
        <v>7655.9630061233647</v>
      </c>
      <c r="AC28" s="1">
        <v>7655.962944281644</v>
      </c>
      <c r="AD28" s="1">
        <v>7655.4682494038279</v>
      </c>
      <c r="AE28" s="1">
        <v>7652.7264672593046</v>
      </c>
      <c r="AF28" s="1">
        <v>7652.3345548736361</v>
      </c>
      <c r="AG28" s="1">
        <v>7653.4350890891201</v>
      </c>
      <c r="AH28" s="1">
        <v>7655.9627463605793</v>
      </c>
      <c r="AI28" s="1">
        <v>7650.2300472530333</v>
      </c>
      <c r="AJ28" s="1">
        <v>7655.0256920078764</v>
      </c>
      <c r="AK28" s="1">
        <v>7653.3477803748383</v>
      </c>
      <c r="AL28" s="1">
        <v>7652.5441190243446</v>
      </c>
      <c r="AM28" s="1">
        <v>7651.0572557766109</v>
      </c>
    </row>
    <row r="29" spans="1:39" x14ac:dyDescent="0.25">
      <c r="A29" s="78">
        <f ca="1">Exceedance!U29</f>
        <v>43586</v>
      </c>
      <c r="B29" s="273">
        <v>7662.9569475828148</v>
      </c>
      <c r="C29" s="273">
        <v>7662.9576021339444</v>
      </c>
      <c r="D29" s="273">
        <v>7662.9576021339444</v>
      </c>
      <c r="E29" s="1">
        <v>7662.9602273760056</v>
      </c>
      <c r="F29" s="1">
        <v>7662.9586552116762</v>
      </c>
      <c r="G29" s="1">
        <v>7662.9567936283456</v>
      </c>
      <c r="H29" s="1">
        <v>7662.9576021339444</v>
      </c>
      <c r="I29" s="1">
        <v>7662.9576021339444</v>
      </c>
      <c r="J29" s="1">
        <v>7662.961106782459</v>
      </c>
      <c r="K29" s="1">
        <v>7662.9569967503121</v>
      </c>
      <c r="L29" s="1">
        <v>7662.9596587633105</v>
      </c>
      <c r="M29" s="1">
        <v>7662.9594210697078</v>
      </c>
      <c r="N29" s="1">
        <v>7662.9570721511536</v>
      </c>
      <c r="O29" s="1">
        <v>7662.9570081548636</v>
      </c>
      <c r="P29" s="1">
        <v>7662.9576021339444</v>
      </c>
      <c r="Q29" s="1">
        <v>7662.957436569307</v>
      </c>
      <c r="R29" s="1">
        <v>7662.962983476752</v>
      </c>
      <c r="S29" s="1">
        <v>7662.9566034222835</v>
      </c>
      <c r="T29" s="1">
        <v>7662.9584131275324</v>
      </c>
      <c r="U29" s="1">
        <v>7662.9623153821794</v>
      </c>
      <c r="V29" s="1">
        <v>7662.9564025006903</v>
      </c>
      <c r="W29" s="1">
        <v>7662.9575282414526</v>
      </c>
      <c r="X29" s="1">
        <v>7656.8353952587222</v>
      </c>
      <c r="Y29" s="1">
        <v>7662.9642780356116</v>
      </c>
      <c r="Z29" s="1">
        <v>7662.9565649115912</v>
      </c>
      <c r="AA29" s="1">
        <v>7662.9576021339444</v>
      </c>
      <c r="AB29" s="1">
        <v>7662.9576021339444</v>
      </c>
      <c r="AC29" s="1">
        <v>7662.9575436239647</v>
      </c>
      <c r="AD29" s="1">
        <v>7662.9580365958873</v>
      </c>
      <c r="AE29" s="1">
        <v>7662.9617521878945</v>
      </c>
      <c r="AF29" s="1">
        <v>7662.9613739672668</v>
      </c>
      <c r="AG29" s="1">
        <v>7662.9601195423611</v>
      </c>
      <c r="AH29" s="1">
        <v>7662.9573563659524</v>
      </c>
      <c r="AI29" s="1">
        <v>7657.5399614476719</v>
      </c>
      <c r="AJ29" s="1">
        <v>7662.9565794464188</v>
      </c>
      <c r="AK29" s="1">
        <v>7662.9607437989653</v>
      </c>
      <c r="AL29" s="1">
        <v>7662.9613710403682</v>
      </c>
      <c r="AM29" s="1">
        <v>7662.9631690056649</v>
      </c>
    </row>
    <row r="30" spans="1:39" x14ac:dyDescent="0.25">
      <c r="A30" s="78">
        <f ca="1">Exceedance!U30</f>
        <v>43617</v>
      </c>
      <c r="B30" s="273">
        <v>7664.7987518594264</v>
      </c>
      <c r="C30" s="273">
        <v>7664.7993980552101</v>
      </c>
      <c r="D30" s="273">
        <v>7664.7993980552101</v>
      </c>
      <c r="E30" s="1">
        <v>7664.7979762140512</v>
      </c>
      <c r="F30" s="1">
        <v>7664.7981358007064</v>
      </c>
      <c r="G30" s="1">
        <v>7664.798599870187</v>
      </c>
      <c r="H30" s="1">
        <v>7664.7993980552101</v>
      </c>
      <c r="I30" s="1">
        <v>7664.7993980552101</v>
      </c>
      <c r="J30" s="1">
        <v>7664.7988176230683</v>
      </c>
      <c r="K30" s="1">
        <v>7664.7988003993005</v>
      </c>
      <c r="L30" s="1">
        <v>7664.7990964866776</v>
      </c>
      <c r="M30" s="1">
        <v>7664.7984870697401</v>
      </c>
      <c r="N30" s="1">
        <v>7664.798874837652</v>
      </c>
      <c r="O30" s="1">
        <v>7664.7988116582728</v>
      </c>
      <c r="P30" s="1">
        <v>7664.7993980552101</v>
      </c>
      <c r="Q30" s="1">
        <v>7664.7989654790035</v>
      </c>
      <c r="R30" s="1">
        <v>7664.7983432860365</v>
      </c>
      <c r="S30" s="1">
        <v>7664.7984120921064</v>
      </c>
      <c r="T30" s="1">
        <v>7664.7992519832278</v>
      </c>
      <c r="U30" s="1">
        <v>7664.7979981948611</v>
      </c>
      <c r="V30" s="1">
        <v>7664.7982137352783</v>
      </c>
      <c r="W30" s="1">
        <v>7664.7993251059561</v>
      </c>
      <c r="X30" s="1">
        <v>7659.4625408997199</v>
      </c>
      <c r="Y30" s="1">
        <v>7664.7969109667283</v>
      </c>
      <c r="Z30" s="1">
        <v>7664.7983740730024</v>
      </c>
      <c r="AA30" s="1">
        <v>7664.7993980552101</v>
      </c>
      <c r="AB30" s="1">
        <v>7664.7993980552101</v>
      </c>
      <c r="AC30" s="1">
        <v>7664.7993402921111</v>
      </c>
      <c r="AD30" s="1">
        <v>7664.7991889903378</v>
      </c>
      <c r="AE30" s="1">
        <v>7664.798851747094</v>
      </c>
      <c r="AF30" s="1">
        <v>7664.7975981642612</v>
      </c>
      <c r="AG30" s="1">
        <v>7664.7980854183588</v>
      </c>
      <c r="AH30" s="1">
        <v>7664.7991554244463</v>
      </c>
      <c r="AI30" s="1">
        <v>7664.8059913516126</v>
      </c>
      <c r="AJ30" s="1">
        <v>7664.7974417090827</v>
      </c>
      <c r="AK30" s="1">
        <v>7664.7984736944518</v>
      </c>
      <c r="AL30" s="1">
        <v>7664.7977377527504</v>
      </c>
      <c r="AM30" s="1">
        <v>7664.797540126312</v>
      </c>
    </row>
    <row r="31" spans="1:39" x14ac:dyDescent="0.25">
      <c r="A31" s="78">
        <f ca="1">Exceedance!U31</f>
        <v>43647</v>
      </c>
      <c r="B31" s="273">
        <v>7659.9325549359646</v>
      </c>
      <c r="C31" s="273">
        <v>7659.933224949913</v>
      </c>
      <c r="D31" s="273">
        <v>7659.9332249499139</v>
      </c>
      <c r="E31" s="1">
        <v>7659.9317662418098</v>
      </c>
      <c r="F31" s="1">
        <v>7659.9319250829494</v>
      </c>
      <c r="G31" s="1">
        <v>7659.9323973445462</v>
      </c>
      <c r="H31" s="1">
        <v>7659.9332249499139</v>
      </c>
      <c r="I31" s="1">
        <v>7659.9332249499139</v>
      </c>
      <c r="J31" s="1">
        <v>7659.9326387680285</v>
      </c>
      <c r="K31" s="1">
        <v>7659.9326052649722</v>
      </c>
      <c r="L31" s="1">
        <v>7659.9329212952707</v>
      </c>
      <c r="M31" s="1">
        <v>7659.9322908668828</v>
      </c>
      <c r="N31" s="1">
        <v>7659.93268244705</v>
      </c>
      <c r="O31" s="1">
        <v>7659.9326169389415</v>
      </c>
      <c r="P31" s="1">
        <v>7659.9332249499139</v>
      </c>
      <c r="Q31" s="1">
        <v>7659.9327774714238</v>
      </c>
      <c r="R31" s="1">
        <v>7659.9321559579503</v>
      </c>
      <c r="S31" s="1">
        <v>7659.9322026451418</v>
      </c>
      <c r="T31" s="1">
        <v>7659.9330771595824</v>
      </c>
      <c r="U31" s="1">
        <v>7659.9317969293743</v>
      </c>
      <c r="V31" s="1">
        <v>7659.9319969770695</v>
      </c>
      <c r="W31" s="1">
        <v>7659.9331493118189</v>
      </c>
      <c r="X31" s="1">
        <v>7659.9407405516886</v>
      </c>
      <c r="Y31" s="1">
        <v>7659.9306813393459</v>
      </c>
      <c r="Z31" s="1">
        <v>7659.932163224692</v>
      </c>
      <c r="AA31" s="1">
        <v>7659.9332249499139</v>
      </c>
      <c r="AB31" s="1">
        <v>7659.9332249499139</v>
      </c>
      <c r="AC31" s="1">
        <v>7659.9331650577205</v>
      </c>
      <c r="AD31" s="1">
        <v>7659.9330106494062</v>
      </c>
      <c r="AE31" s="1">
        <v>7659.9326764848511</v>
      </c>
      <c r="AF31" s="1">
        <v>7659.9313801042863</v>
      </c>
      <c r="AG31" s="1">
        <v>7659.931878636231</v>
      </c>
      <c r="AH31" s="1">
        <v>7659.9329733760096</v>
      </c>
      <c r="AI31" s="1">
        <v>7659.9313805151169</v>
      </c>
      <c r="AJ31" s="1">
        <v>7659.9312001604467</v>
      </c>
      <c r="AK31" s="1">
        <v>7659.9322821066899</v>
      </c>
      <c r="AL31" s="1">
        <v>7659.9315242861921</v>
      </c>
      <c r="AM31" s="1">
        <v>7659.9313270136045</v>
      </c>
    </row>
    <row r="32" spans="1:39" x14ac:dyDescent="0.25">
      <c r="A32" s="78">
        <f ca="1">Exceedance!U32</f>
        <v>43678</v>
      </c>
      <c r="B32" s="273">
        <v>7651.9283687575235</v>
      </c>
      <c r="C32" s="273">
        <v>7651.9290842639339</v>
      </c>
      <c r="D32" s="273">
        <v>7651.9290842639339</v>
      </c>
      <c r="E32" s="1">
        <v>7651.9275277525176</v>
      </c>
      <c r="F32" s="1">
        <v>7651.9276968499034</v>
      </c>
      <c r="G32" s="1">
        <v>7651.9282004659954</v>
      </c>
      <c r="H32" s="1">
        <v>7651.9290842639339</v>
      </c>
      <c r="I32" s="1">
        <v>7651.9290842639339</v>
      </c>
      <c r="J32" s="1">
        <v>7651.928459529604</v>
      </c>
      <c r="K32" s="1">
        <v>7651.92842250376</v>
      </c>
      <c r="L32" s="1">
        <v>7651.9287607121187</v>
      </c>
      <c r="M32" s="1">
        <v>7651.9280875947961</v>
      </c>
      <c r="N32" s="1">
        <v>7651.928504926329</v>
      </c>
      <c r="O32" s="1">
        <v>7651.9284349703639</v>
      </c>
      <c r="P32" s="1">
        <v>7651.9290842639339</v>
      </c>
      <c r="Q32" s="1">
        <v>7651.9286064857752</v>
      </c>
      <c r="R32" s="1">
        <v>7651.9279446565906</v>
      </c>
      <c r="S32" s="1">
        <v>7651.9279925469336</v>
      </c>
      <c r="T32" s="1">
        <v>7651.9289267313943</v>
      </c>
      <c r="U32" s="1">
        <v>7651.9275611536332</v>
      </c>
      <c r="V32" s="1">
        <v>7651.9277729144542</v>
      </c>
      <c r="W32" s="1">
        <v>7651.9290034901805</v>
      </c>
      <c r="X32" s="1">
        <v>7651.9287146970928</v>
      </c>
      <c r="Y32" s="1">
        <v>7651.9263707518376</v>
      </c>
      <c r="Z32" s="1">
        <v>7651.9279504499209</v>
      </c>
      <c r="AA32" s="1">
        <v>7651.9290842639339</v>
      </c>
      <c r="AB32" s="1">
        <v>7651.9290842639339</v>
      </c>
      <c r="AC32" s="1">
        <v>7651.9290203051951</v>
      </c>
      <c r="AD32" s="1">
        <v>7651.92885560996</v>
      </c>
      <c r="AE32" s="1">
        <v>7651.9284999935871</v>
      </c>
      <c r="AF32" s="1">
        <v>7651.9271158635293</v>
      </c>
      <c r="AG32" s="1">
        <v>7651.9276477116564</v>
      </c>
      <c r="AH32" s="1">
        <v>7651.9288156087214</v>
      </c>
      <c r="AI32" s="1">
        <v>7651.926422105309</v>
      </c>
      <c r="AJ32" s="1">
        <v>7651.926922288173</v>
      </c>
      <c r="AK32" s="1">
        <v>7651.9280786472964</v>
      </c>
      <c r="AL32" s="1">
        <v>7651.9272697910592</v>
      </c>
      <c r="AM32" s="1">
        <v>7651.9270597334207</v>
      </c>
    </row>
    <row r="33" spans="1:39" x14ac:dyDescent="0.25">
      <c r="A33" s="78">
        <f ca="1">Exceedance!U33</f>
        <v>43709</v>
      </c>
      <c r="B33" s="273">
        <v>7645.9333112328104</v>
      </c>
      <c r="C33" s="273">
        <v>7645.9340690794797</v>
      </c>
      <c r="D33" s="273">
        <v>7645.9340690794797</v>
      </c>
      <c r="E33" s="1">
        <v>7645.9324204611376</v>
      </c>
      <c r="F33" s="1">
        <v>7645.9325995649006</v>
      </c>
      <c r="G33" s="1">
        <v>7645.9331329825927</v>
      </c>
      <c r="H33" s="1">
        <v>7645.9340690794797</v>
      </c>
      <c r="I33" s="1">
        <v>7645.9340690794797</v>
      </c>
      <c r="J33" s="1">
        <v>7645.9334073763503</v>
      </c>
      <c r="K33" s="1">
        <v>7645.9333681594926</v>
      </c>
      <c r="L33" s="1">
        <v>7645.9337263814114</v>
      </c>
      <c r="M33" s="1">
        <v>7645.9330134322145</v>
      </c>
      <c r="N33" s="1">
        <v>7645.933455459437</v>
      </c>
      <c r="O33" s="1">
        <v>7645.9333813638113</v>
      </c>
      <c r="P33" s="1">
        <v>7645.9340690794797</v>
      </c>
      <c r="Q33" s="1">
        <v>7645.9335630286869</v>
      </c>
      <c r="R33" s="1">
        <v>7645.9328620356064</v>
      </c>
      <c r="S33" s="1">
        <v>7645.9329127598712</v>
      </c>
      <c r="T33" s="1">
        <v>7645.9339022249142</v>
      </c>
      <c r="U33" s="1">
        <v>7645.9324558387716</v>
      </c>
      <c r="V33" s="1">
        <v>7645.9326801305888</v>
      </c>
      <c r="W33" s="1">
        <v>7645.9339835259198</v>
      </c>
      <c r="X33" s="1">
        <v>7645.9336776434293</v>
      </c>
      <c r="Y33" s="1">
        <v>7645.9311949946741</v>
      </c>
      <c r="Z33" s="1">
        <v>7645.9328681717579</v>
      </c>
      <c r="AA33" s="1">
        <v>7645.9340690794797</v>
      </c>
      <c r="AB33" s="1">
        <v>7645.9340690794797</v>
      </c>
      <c r="AC33" s="1">
        <v>7645.934001335967</v>
      </c>
      <c r="AD33" s="1">
        <v>7645.9338268948532</v>
      </c>
      <c r="AE33" s="1">
        <v>7645.9334502347992</v>
      </c>
      <c r="AF33" s="1">
        <v>7645.9319841985234</v>
      </c>
      <c r="AG33" s="1">
        <v>7645.9325475188871</v>
      </c>
      <c r="AH33" s="1">
        <v>7645.9337845265309</v>
      </c>
      <c r="AI33" s="1">
        <v>7645.9312493869984</v>
      </c>
      <c r="AJ33" s="1">
        <v>7645.9317791683006</v>
      </c>
      <c r="AK33" s="1">
        <v>7645.9330039552424</v>
      </c>
      <c r="AL33" s="1">
        <v>7645.9321472347492</v>
      </c>
      <c r="AM33" s="1">
        <v>7645.9319247469011</v>
      </c>
    </row>
    <row r="34" spans="1:39" x14ac:dyDescent="0.25">
      <c r="A34" s="78">
        <f ca="1">Exceedance!U34</f>
        <v>43739</v>
      </c>
      <c r="B34" s="273">
        <v>7644.9357703441237</v>
      </c>
      <c r="C34" s="273">
        <v>7644.9365407622354</v>
      </c>
      <c r="D34" s="273">
        <v>7644.9365407622354</v>
      </c>
      <c r="E34" s="1">
        <v>7644.9348647960023</v>
      </c>
      <c r="F34" s="1">
        <v>7644.9350468708053</v>
      </c>
      <c r="G34" s="1">
        <v>7644.935589137026</v>
      </c>
      <c r="H34" s="1">
        <v>7644.9365407622354</v>
      </c>
      <c r="I34" s="1">
        <v>7644.9365407622354</v>
      </c>
      <c r="J34" s="1">
        <v>7644.9358680825289</v>
      </c>
      <c r="K34" s="1">
        <v>7644.935828215127</v>
      </c>
      <c r="L34" s="1">
        <v>7644.9361923793631</v>
      </c>
      <c r="M34" s="1">
        <v>7644.9354676035018</v>
      </c>
      <c r="N34" s="1">
        <v>7644.9359169632353</v>
      </c>
      <c r="O34" s="1">
        <v>7644.9358416384839</v>
      </c>
      <c r="P34" s="1">
        <v>7644.9365407622354</v>
      </c>
      <c r="Q34" s="1">
        <v>7644.9360263168846</v>
      </c>
      <c r="R34" s="1">
        <v>7644.9353136954715</v>
      </c>
      <c r="S34" s="1">
        <v>7644.9353652611699</v>
      </c>
      <c r="T34" s="1">
        <v>7644.9363711398228</v>
      </c>
      <c r="U34" s="1">
        <v>7644.9349007604951</v>
      </c>
      <c r="V34" s="1">
        <v>7644.9351287729478</v>
      </c>
      <c r="W34" s="1">
        <v>7644.9364537894817</v>
      </c>
      <c r="X34" s="1">
        <v>7644.9361428328993</v>
      </c>
      <c r="Y34" s="1">
        <v>7644.9336190010499</v>
      </c>
      <c r="Z34" s="1">
        <v>7644.9353199334128</v>
      </c>
      <c r="AA34" s="1">
        <v>7644.9365407622354</v>
      </c>
      <c r="AB34" s="1">
        <v>7644.9365407622354</v>
      </c>
      <c r="AC34" s="1">
        <v>7644.9364718949664</v>
      </c>
      <c r="AD34" s="1">
        <v>7644.9362945601606</v>
      </c>
      <c r="AE34" s="1">
        <v>7644.9359116519299</v>
      </c>
      <c r="AF34" s="1">
        <v>7644.9344212965034</v>
      </c>
      <c r="AG34" s="1">
        <v>7644.9349939614322</v>
      </c>
      <c r="AH34" s="1">
        <v>7644.9362514890154</v>
      </c>
      <c r="AI34" s="1">
        <v>7644.9336742956539</v>
      </c>
      <c r="AJ34" s="1">
        <v>7644.9342128651633</v>
      </c>
      <c r="AK34" s="1">
        <v>7644.9354579693227</v>
      </c>
      <c r="AL34" s="1">
        <v>7644.9345870372354</v>
      </c>
      <c r="AM34" s="1">
        <v>7644.934360858676</v>
      </c>
    </row>
    <row r="35" spans="1:39" x14ac:dyDescent="0.25">
      <c r="A35" s="78">
        <f ca="1">Exceedance!U35</f>
        <v>43770</v>
      </c>
      <c r="B35" s="273">
        <v>7645.9381434619054</v>
      </c>
      <c r="C35" s="273">
        <v>7645.9389000536485</v>
      </c>
      <c r="D35" s="273">
        <v>7645.9389000536485</v>
      </c>
      <c r="E35" s="1">
        <v>7645.937254165272</v>
      </c>
      <c r="F35" s="1">
        <v>7645.9374329724551</v>
      </c>
      <c r="G35" s="1">
        <v>7645.9379655068542</v>
      </c>
      <c r="H35" s="1">
        <v>7645.9389000536485</v>
      </c>
      <c r="I35" s="1">
        <v>7645.9389000536485</v>
      </c>
      <c r="J35" s="1">
        <v>7645.9382394462409</v>
      </c>
      <c r="K35" s="1">
        <v>7645.9382002943212</v>
      </c>
      <c r="L35" s="1">
        <v>7645.9385579230575</v>
      </c>
      <c r="M35" s="1">
        <v>7645.9378461544402</v>
      </c>
      <c r="N35" s="1">
        <v>7645.9382874497051</v>
      </c>
      <c r="O35" s="1">
        <v>7645.9382134767757</v>
      </c>
      <c r="P35" s="1">
        <v>7645.9389000536485</v>
      </c>
      <c r="Q35" s="1">
        <v>7645.9383948408313</v>
      </c>
      <c r="R35" s="1">
        <v>7645.9376950085325</v>
      </c>
      <c r="S35" s="1">
        <v>7645.9377456488028</v>
      </c>
      <c r="T35" s="1">
        <v>7645.9387334753792</v>
      </c>
      <c r="U35" s="1">
        <v>7645.9372894843245</v>
      </c>
      <c r="V35" s="1">
        <v>7645.9375134047332</v>
      </c>
      <c r="W35" s="1">
        <v>7645.9388146417587</v>
      </c>
      <c r="X35" s="1">
        <v>7645.6722871236925</v>
      </c>
      <c r="Y35" s="1">
        <v>7645.9360307280722</v>
      </c>
      <c r="Z35" s="1">
        <v>7645.9377011345241</v>
      </c>
      <c r="AA35" s="1">
        <v>7645.9389000536485</v>
      </c>
      <c r="AB35" s="1">
        <v>7645.9389000536485</v>
      </c>
      <c r="AC35" s="1">
        <v>7645.9388324223128</v>
      </c>
      <c r="AD35" s="1">
        <v>7645.9386582700581</v>
      </c>
      <c r="AE35" s="1">
        <v>7645.9382822337193</v>
      </c>
      <c r="AF35" s="1">
        <v>7645.9368186250704</v>
      </c>
      <c r="AG35" s="1">
        <v>7645.9373810126244</v>
      </c>
      <c r="AH35" s="1">
        <v>7645.9386159718943</v>
      </c>
      <c r="AI35" s="1">
        <v>7645.9360850303292</v>
      </c>
      <c r="AJ35" s="1">
        <v>7645.9366139343583</v>
      </c>
      <c r="AK35" s="1">
        <v>7645.9378366931624</v>
      </c>
      <c r="AL35" s="1">
        <v>7645.9369813913227</v>
      </c>
      <c r="AM35" s="1">
        <v>7645.9367592718936</v>
      </c>
    </row>
    <row r="36" spans="1:39" x14ac:dyDescent="0.25">
      <c r="A36" s="78">
        <f ca="1">Exceedance!U36</f>
        <v>43800</v>
      </c>
      <c r="B36" s="273">
        <v>7647.4374511085589</v>
      </c>
      <c r="C36" s="273">
        <v>7647.438194461075</v>
      </c>
      <c r="D36" s="273">
        <v>7647.438194461075</v>
      </c>
      <c r="E36" s="1">
        <v>7647.4365773732916</v>
      </c>
      <c r="F36" s="1">
        <v>7647.4367530516165</v>
      </c>
      <c r="G36" s="1">
        <v>7647.4372762674557</v>
      </c>
      <c r="H36" s="1">
        <v>7647.438194461075</v>
      </c>
      <c r="I36" s="1">
        <v>7647.438194461075</v>
      </c>
      <c r="J36" s="1">
        <v>7647.4375454133115</v>
      </c>
      <c r="K36" s="1">
        <v>7647.4375069464941</v>
      </c>
      <c r="L36" s="1">
        <v>7647.4378583172593</v>
      </c>
      <c r="M36" s="1">
        <v>7647.4371590035335</v>
      </c>
      <c r="N36" s="1">
        <v>7647.4375925767881</v>
      </c>
      <c r="O36" s="1">
        <v>7647.4375198982743</v>
      </c>
      <c r="P36" s="1">
        <v>7647.438194461075</v>
      </c>
      <c r="Q36" s="1">
        <v>7647.4376980887291</v>
      </c>
      <c r="R36" s="1">
        <v>7647.2911382459042</v>
      </c>
      <c r="S36" s="1">
        <v>7647.4370602565932</v>
      </c>
      <c r="T36" s="1">
        <v>7647.4380307976762</v>
      </c>
      <c r="U36" s="1">
        <v>7647.4366120743125</v>
      </c>
      <c r="V36" s="1">
        <v>7647.2155423180247</v>
      </c>
      <c r="W36" s="1">
        <v>7647.4381105437651</v>
      </c>
      <c r="X36" s="1">
        <v>7646.07973876296</v>
      </c>
      <c r="Y36" s="1">
        <v>7647.239294343347</v>
      </c>
      <c r="Z36" s="1">
        <v>7647.4370165212476</v>
      </c>
      <c r="AA36" s="1">
        <v>7647.438194461075</v>
      </c>
      <c r="AB36" s="1">
        <v>7647.438194461075</v>
      </c>
      <c r="AC36" s="1">
        <v>7647.4381280131856</v>
      </c>
      <c r="AD36" s="1">
        <v>7647.4379569083367</v>
      </c>
      <c r="AE36" s="1">
        <v>7647.3705411072888</v>
      </c>
      <c r="AF36" s="1">
        <v>7647.4361494543946</v>
      </c>
      <c r="AG36" s="1">
        <v>7647.4367020010041</v>
      </c>
      <c r="AH36" s="1">
        <v>7646.8659502010105</v>
      </c>
      <c r="AI36" s="1">
        <v>7647.3341761021848</v>
      </c>
      <c r="AJ36" s="1">
        <v>7647.4359483454655</v>
      </c>
      <c r="AK36" s="1">
        <v>7647.4371497078128</v>
      </c>
      <c r="AL36" s="1">
        <v>7647.4363093724805</v>
      </c>
      <c r="AM36" s="1">
        <v>7647.4360911398117</v>
      </c>
    </row>
    <row r="37" spans="1:39" x14ac:dyDescent="0.25">
      <c r="A37" s="78">
        <f ca="1">Exceedance!U37</f>
        <v>43831</v>
      </c>
      <c r="B37" s="254">
        <v>7647.436890292518</v>
      </c>
      <c r="C37" s="254">
        <v>7647.4376333559276</v>
      </c>
      <c r="D37" s="254">
        <v>7647.4376333559276</v>
      </c>
      <c r="E37" s="1">
        <v>7647.4360168970625</v>
      </c>
      <c r="F37" s="1">
        <v>7647.4361925070616</v>
      </c>
      <c r="G37" s="1">
        <v>7647.4367155194132</v>
      </c>
      <c r="H37" s="1">
        <v>7647.4376333559276</v>
      </c>
      <c r="I37" s="1">
        <v>7647.4376333559276</v>
      </c>
      <c r="J37" s="1">
        <v>7647.4369845605925</v>
      </c>
      <c r="K37" s="1">
        <v>7647.4369461087344</v>
      </c>
      <c r="L37" s="1">
        <v>7647.4372973428453</v>
      </c>
      <c r="M37" s="1">
        <v>7647.4365983010957</v>
      </c>
      <c r="N37" s="1">
        <v>7647.4370317057255</v>
      </c>
      <c r="O37" s="1">
        <v>7647.4369590554779</v>
      </c>
      <c r="P37" s="1">
        <v>7647.4376333559276</v>
      </c>
      <c r="Q37" s="1">
        <v>7647.4371371766301</v>
      </c>
      <c r="R37" s="1">
        <v>7647.4365066705977</v>
      </c>
      <c r="S37" s="1">
        <v>7647.4364995925616</v>
      </c>
      <c r="T37" s="1">
        <v>7647.4374697561816</v>
      </c>
      <c r="U37" s="1">
        <v>7647.4360515845883</v>
      </c>
      <c r="V37" s="1">
        <v>7647.4363576951764</v>
      </c>
      <c r="W37" s="1">
        <v>7647.4375494712558</v>
      </c>
      <c r="X37" s="1">
        <v>7646.299077366305</v>
      </c>
      <c r="Y37" s="1">
        <v>7647.4348917106963</v>
      </c>
      <c r="Z37" s="1">
        <v>7647.4364558742254</v>
      </c>
      <c r="AA37" s="1">
        <v>7647.4376333559276</v>
      </c>
      <c r="AB37" s="1">
        <v>7647.4376333559276</v>
      </c>
      <c r="AC37" s="1">
        <v>7647.4375669338824</v>
      </c>
      <c r="AD37" s="1">
        <v>7647.4373958955784</v>
      </c>
      <c r="AE37" s="1">
        <v>7647.4370526955254</v>
      </c>
      <c r="AF37" s="1">
        <v>7647.4355891445912</v>
      </c>
      <c r="AG37" s="1">
        <v>7647.4361414763043</v>
      </c>
      <c r="AH37" s="1">
        <v>7647.4375771384648</v>
      </c>
      <c r="AI37" s="1">
        <v>7647.4349081018008</v>
      </c>
      <c r="AJ37" s="1">
        <v>7647.4353881138777</v>
      </c>
      <c r="AK37" s="1">
        <v>7647.4365890089912</v>
      </c>
      <c r="AL37" s="1">
        <v>7647.4357490004813</v>
      </c>
      <c r="AM37" s="1">
        <v>7647.4355308526874</v>
      </c>
    </row>
    <row r="38" spans="1:39" x14ac:dyDescent="0.25">
      <c r="A38" s="78">
        <f ca="1">Exceedance!U38</f>
        <v>43862</v>
      </c>
      <c r="B38" s="254">
        <v>7647.4369033903431</v>
      </c>
      <c r="C38" s="254">
        <v>7647.4376460913509</v>
      </c>
      <c r="D38" s="254">
        <v>7647.4376460913509</v>
      </c>
      <c r="E38" s="1">
        <v>7647.436030420854</v>
      </c>
      <c r="F38" s="1">
        <v>7647.4362059452069</v>
      </c>
      <c r="G38" s="1">
        <v>7647.436728702477</v>
      </c>
      <c r="H38" s="1">
        <v>7647.4376460913509</v>
      </c>
      <c r="I38" s="1">
        <v>7647.4376460913509</v>
      </c>
      <c r="J38" s="1">
        <v>7647.4369976124408</v>
      </c>
      <c r="K38" s="1">
        <v>7647.4369591793375</v>
      </c>
      <c r="L38" s="1">
        <v>7647.437310242145</v>
      </c>
      <c r="M38" s="1">
        <v>7647.4366115413286</v>
      </c>
      <c r="N38" s="1">
        <v>7647.4370447345818</v>
      </c>
      <c r="O38" s="1">
        <v>7647.4369721197654</v>
      </c>
      <c r="P38" s="1">
        <v>7647.4376460913509</v>
      </c>
      <c r="Q38" s="1">
        <v>7647.4371501540472</v>
      </c>
      <c r="R38" s="1">
        <v>7647.4364421581931</v>
      </c>
      <c r="S38" s="1">
        <v>7647.4365128809359</v>
      </c>
      <c r="T38" s="1">
        <v>7647.4374825713949</v>
      </c>
      <c r="U38" s="1">
        <v>7647.4360650914623</v>
      </c>
      <c r="V38" s="1">
        <v>7647.4362296310164</v>
      </c>
      <c r="W38" s="1">
        <v>7647.43756224759</v>
      </c>
      <c r="X38" s="1">
        <v>7646.5067840954543</v>
      </c>
      <c r="Y38" s="1">
        <v>7647.4347643613437</v>
      </c>
      <c r="Z38" s="1">
        <v>7647.4364691839228</v>
      </c>
      <c r="AA38" s="1">
        <v>7647.4376460913509</v>
      </c>
      <c r="AB38" s="1">
        <v>7647.4376460913509</v>
      </c>
      <c r="AC38" s="1">
        <v>7647.4375797017001</v>
      </c>
      <c r="AD38" s="1">
        <v>7647.4374087468141</v>
      </c>
      <c r="AE38" s="1">
        <v>7647.4370657110085</v>
      </c>
      <c r="AF38" s="1">
        <v>7647.4356028770035</v>
      </c>
      <c r="AG38" s="1">
        <v>7647.4361549393379</v>
      </c>
      <c r="AH38" s="1">
        <v>7647.4374484797254</v>
      </c>
      <c r="AI38" s="1">
        <v>7647.4349221616085</v>
      </c>
      <c r="AJ38" s="1">
        <v>7647.4354019443354</v>
      </c>
      <c r="AK38" s="1">
        <v>7647.4366022537561</v>
      </c>
      <c r="AL38" s="1">
        <v>7647.4357626549299</v>
      </c>
      <c r="AM38" s="1">
        <v>7647.4355446135296</v>
      </c>
    </row>
    <row r="39" spans="1:39" x14ac:dyDescent="0.25">
      <c r="A39" s="78">
        <f ca="1">Exceedance!U39</f>
        <v>43891</v>
      </c>
      <c r="B39" s="254">
        <v>7647.9350416927973</v>
      </c>
      <c r="C39" s="254">
        <v>7647.9357805093823</v>
      </c>
      <c r="D39" s="254">
        <v>7647.9357805093823</v>
      </c>
      <c r="E39" s="1">
        <v>7647.9341732890525</v>
      </c>
      <c r="F39" s="1">
        <v>7647.9343478953897</v>
      </c>
      <c r="G39" s="1">
        <v>7647.9348679185714</v>
      </c>
      <c r="H39" s="1">
        <v>7647.9357805093823</v>
      </c>
      <c r="I39" s="1">
        <v>7647.9357805093823</v>
      </c>
      <c r="J39" s="1">
        <v>7647.9351354221017</v>
      </c>
      <c r="K39" s="1">
        <v>7647.9350971900076</v>
      </c>
      <c r="L39" s="1">
        <v>7647.9354464167127</v>
      </c>
      <c r="M39" s="1">
        <v>7647.9347513701914</v>
      </c>
      <c r="N39" s="1">
        <v>7647.9351822977869</v>
      </c>
      <c r="O39" s="1">
        <v>7647.9351100627573</v>
      </c>
      <c r="P39" s="1">
        <v>7647.9357805093823</v>
      </c>
      <c r="Q39" s="1">
        <v>7647.9352871658948</v>
      </c>
      <c r="R39" s="1">
        <v>7647.9345828664536</v>
      </c>
      <c r="S39" s="1">
        <v>7647.9346532258051</v>
      </c>
      <c r="T39" s="1">
        <v>7647.935617844656</v>
      </c>
      <c r="U39" s="1">
        <v>7647.9342077783303</v>
      </c>
      <c r="V39" s="1">
        <v>7647.9343714507786</v>
      </c>
      <c r="W39" s="1">
        <v>7647.9356971041352</v>
      </c>
      <c r="X39" s="1">
        <v>7647.3426229578017</v>
      </c>
      <c r="Y39" s="1">
        <v>7647.9329138443072</v>
      </c>
      <c r="Z39" s="1">
        <v>7647.9346097573325</v>
      </c>
      <c r="AA39" s="1">
        <v>7647.9357805093823</v>
      </c>
      <c r="AB39" s="1">
        <v>7647.9357805093823</v>
      </c>
      <c r="AC39" s="1">
        <v>7647.9357144669575</v>
      </c>
      <c r="AD39" s="1">
        <v>7647.9355444061885</v>
      </c>
      <c r="AE39" s="1">
        <v>7647.935203164503</v>
      </c>
      <c r="AF39" s="1">
        <v>7647.933747981313</v>
      </c>
      <c r="AG39" s="1">
        <v>7647.9342971562883</v>
      </c>
      <c r="AH39" s="1">
        <v>7647.935583925042</v>
      </c>
      <c r="AI39" s="1">
        <v>7647.933070826145</v>
      </c>
      <c r="AJ39" s="1">
        <v>7647.9335480995496</v>
      </c>
      <c r="AK39" s="1">
        <v>7647.9347421311932</v>
      </c>
      <c r="AL39" s="1">
        <v>7647.9339069235803</v>
      </c>
      <c r="AM39" s="1">
        <v>7647.9336900225644</v>
      </c>
    </row>
    <row r="40" spans="1:39" x14ac:dyDescent="0.25">
      <c r="A40" s="78">
        <f ca="1">Exceedance!U40</f>
        <v>43922</v>
      </c>
      <c r="B40" s="254">
        <v>7655.9438009316409</v>
      </c>
      <c r="C40" s="254">
        <v>7655.9444836748926</v>
      </c>
      <c r="D40" s="254">
        <v>7655.9444836748926</v>
      </c>
      <c r="E40" s="1">
        <v>7654.3619544827206</v>
      </c>
      <c r="F40" s="1">
        <v>7655.9431597907851</v>
      </c>
      <c r="G40" s="1">
        <v>7655.9436403462105</v>
      </c>
      <c r="H40" s="1">
        <v>7655.9444836748926</v>
      </c>
      <c r="I40" s="1">
        <v>7653.3700294996015</v>
      </c>
      <c r="J40" s="1">
        <v>7655.9438875472524</v>
      </c>
      <c r="K40" s="1">
        <v>7654.1606394595274</v>
      </c>
      <c r="L40" s="1">
        <v>7654.1225919312919</v>
      </c>
      <c r="M40" s="1">
        <v>7655.9435326434032</v>
      </c>
      <c r="N40" s="1">
        <v>7655.9439308652545</v>
      </c>
      <c r="O40" s="1">
        <v>7655.9438641125844</v>
      </c>
      <c r="P40" s="1">
        <v>7655.9444836748926</v>
      </c>
      <c r="Q40" s="1">
        <v>7651.928777968079</v>
      </c>
      <c r="R40" s="1">
        <v>7655.9433769284497</v>
      </c>
      <c r="S40" s="1">
        <v>7655.0840979534869</v>
      </c>
      <c r="T40" s="1">
        <v>7652.3894578157451</v>
      </c>
      <c r="U40" s="1">
        <v>7655.9430303080717</v>
      </c>
      <c r="V40" s="1">
        <v>7655.9431815584112</v>
      </c>
      <c r="W40" s="1">
        <v>7650.803571576077</v>
      </c>
      <c r="X40" s="1">
        <v>7650.1693424043297</v>
      </c>
      <c r="Y40" s="1">
        <v>7655.9418345786589</v>
      </c>
      <c r="Z40" s="1">
        <v>7655.943401778416</v>
      </c>
      <c r="AA40" s="1">
        <v>7655.9444836748926</v>
      </c>
      <c r="AB40" s="1">
        <v>7655.9444836748926</v>
      </c>
      <c r="AC40" s="1">
        <v>7655.6171166749364</v>
      </c>
      <c r="AD40" s="1">
        <v>7652.9422695638077</v>
      </c>
      <c r="AE40" s="1">
        <v>7652.3626567115061</v>
      </c>
      <c r="AF40" s="1">
        <v>7653.5473957487784</v>
      </c>
      <c r="AG40" s="1">
        <v>7655.943112902587</v>
      </c>
      <c r="AH40" s="1">
        <v>7650.2157464591028</v>
      </c>
      <c r="AI40" s="1">
        <v>7654.9608572554162</v>
      </c>
      <c r="AJ40" s="1">
        <v>7653.3711407884202</v>
      </c>
      <c r="AK40" s="1">
        <v>7652.8723215578502</v>
      </c>
      <c r="AL40" s="1">
        <v>7651.195735315081</v>
      </c>
      <c r="AM40" s="1">
        <v>7653.550150557794</v>
      </c>
    </row>
    <row r="41" spans="1:39" x14ac:dyDescent="0.25">
      <c r="A41" s="78">
        <f ca="1">Exceedance!U41</f>
        <v>43952</v>
      </c>
      <c r="B41" s="254">
        <v>7662.9394295010306</v>
      </c>
      <c r="C41" s="254">
        <v>7662.9400775876311</v>
      </c>
      <c r="D41" s="254">
        <v>7662.9400775876311</v>
      </c>
      <c r="E41" s="1">
        <v>7662.9404237545905</v>
      </c>
      <c r="F41" s="1">
        <v>7662.938820632452</v>
      </c>
      <c r="G41" s="1">
        <v>7662.9392769987808</v>
      </c>
      <c r="H41" s="1">
        <v>7662.9400775876311</v>
      </c>
      <c r="I41" s="1">
        <v>7662.9432732361729</v>
      </c>
      <c r="J41" s="1">
        <v>7662.9395117567847</v>
      </c>
      <c r="K41" s="1">
        <v>7662.9415252020044</v>
      </c>
      <c r="L41" s="1">
        <v>7662.9418861977611</v>
      </c>
      <c r="M41" s="1">
        <v>7662.9391747172704</v>
      </c>
      <c r="N41" s="1">
        <v>7662.9395528943433</v>
      </c>
      <c r="O41" s="1">
        <v>7662.9394895017167</v>
      </c>
      <c r="P41" s="1">
        <v>7662.9400775876311</v>
      </c>
      <c r="Q41" s="1">
        <v>7662.9449274402605</v>
      </c>
      <c r="R41" s="1">
        <v>7662.9390268403386</v>
      </c>
      <c r="S41" s="1">
        <v>7662.9398417630346</v>
      </c>
      <c r="T41" s="1">
        <v>7662.9445571447432</v>
      </c>
      <c r="U41" s="1">
        <v>7662.9386976673404</v>
      </c>
      <c r="V41" s="1">
        <v>7662.938841304388</v>
      </c>
      <c r="W41" s="1">
        <v>7656.838470108316</v>
      </c>
      <c r="X41" s="1">
        <v>7662.9470139984978</v>
      </c>
      <c r="Y41" s="1">
        <v>7662.9375621258096</v>
      </c>
      <c r="Z41" s="1">
        <v>7662.9390504394623</v>
      </c>
      <c r="AA41" s="1">
        <v>7662.9400775876311</v>
      </c>
      <c r="AB41" s="1">
        <v>7662.9400775876311</v>
      </c>
      <c r="AC41" s="1">
        <v>7662.9403060070663</v>
      </c>
      <c r="AD41" s="1">
        <v>7662.9436887839065</v>
      </c>
      <c r="AE41" s="1">
        <v>7662.9442331868049</v>
      </c>
      <c r="AF41" s="1">
        <v>7662.941236317758</v>
      </c>
      <c r="AG41" s="1">
        <v>7662.9387761044027</v>
      </c>
      <c r="AH41" s="1">
        <v>7657.7307620446891</v>
      </c>
      <c r="AI41" s="1">
        <v>7662.938587305528</v>
      </c>
      <c r="AJ41" s="1">
        <v>7662.9413177443303</v>
      </c>
      <c r="AK41" s="1">
        <v>7662.9430883495161</v>
      </c>
      <c r="AL41" s="1">
        <v>7662.9446790226875</v>
      </c>
      <c r="AM41" s="1">
        <v>7662.9411815834628</v>
      </c>
    </row>
    <row r="42" spans="1:39" x14ac:dyDescent="0.25">
      <c r="A42" s="78">
        <f ca="1">Exceedance!U42</f>
        <v>43983</v>
      </c>
      <c r="B42" s="254">
        <v>7664.7814595003538</v>
      </c>
      <c r="C42" s="254">
        <v>7664.7820972097752</v>
      </c>
      <c r="D42" s="254">
        <v>7664.7820972097761</v>
      </c>
      <c r="E42" s="1">
        <v>7664.7804763562071</v>
      </c>
      <c r="F42" s="1">
        <v>7664.7808606498375</v>
      </c>
      <c r="G42" s="1">
        <v>7664.7813095073107</v>
      </c>
      <c r="H42" s="1">
        <v>7664.7820972097761</v>
      </c>
      <c r="I42" s="1">
        <v>7664.7812816257274</v>
      </c>
      <c r="J42" s="1">
        <v>7664.7815404027078</v>
      </c>
      <c r="K42" s="1">
        <v>7664.7812244555153</v>
      </c>
      <c r="L42" s="1">
        <v>7664.7814622625956</v>
      </c>
      <c r="M42" s="1">
        <v>7664.7812089086974</v>
      </c>
      <c r="N42" s="1">
        <v>7664.7815808634068</v>
      </c>
      <c r="O42" s="1">
        <v>7664.7815185138143</v>
      </c>
      <c r="P42" s="1">
        <v>7664.7820972097761</v>
      </c>
      <c r="Q42" s="1">
        <v>7664.7805177347627</v>
      </c>
      <c r="R42" s="1">
        <v>7664.7810634648695</v>
      </c>
      <c r="S42" s="1">
        <v>7664.780918265903</v>
      </c>
      <c r="T42" s="1">
        <v>7664.7811986102824</v>
      </c>
      <c r="U42" s="1">
        <v>7664.7807397079432</v>
      </c>
      <c r="V42" s="1">
        <v>7664.780880981647</v>
      </c>
      <c r="W42" s="1">
        <v>7659.4678364110323</v>
      </c>
      <c r="X42" s="1">
        <v>7664.7798673050165</v>
      </c>
      <c r="Y42" s="1">
        <v>7664.7796228501275</v>
      </c>
      <c r="Z42" s="1">
        <v>7664.7810866757036</v>
      </c>
      <c r="AA42" s="1">
        <v>7664.7820972097761</v>
      </c>
      <c r="AB42" s="1">
        <v>7664.7820972097761</v>
      </c>
      <c r="AC42" s="1">
        <v>7664.7820535886003</v>
      </c>
      <c r="AD42" s="1">
        <v>7664.7812815708967</v>
      </c>
      <c r="AE42" s="1">
        <v>7664.7808486186295</v>
      </c>
      <c r="AF42" s="1">
        <v>7664.7798712856429</v>
      </c>
      <c r="AG42" s="1">
        <v>7664.7808168544361</v>
      </c>
      <c r="AH42" s="1">
        <v>7664.788285310331</v>
      </c>
      <c r="AI42" s="1">
        <v>7664.7796844488212</v>
      </c>
      <c r="AJ42" s="1">
        <v>7664.7793629943353</v>
      </c>
      <c r="AK42" s="1">
        <v>7664.7804334391558</v>
      </c>
      <c r="AL42" s="1">
        <v>7664.7793831319077</v>
      </c>
      <c r="AM42" s="1">
        <v>7664.7798276194699</v>
      </c>
    </row>
    <row r="43" spans="1:39" x14ac:dyDescent="0.25">
      <c r="A43" s="78">
        <f ca="1">Exceedance!U43</f>
        <v>44013</v>
      </c>
      <c r="B43" s="254">
        <v>7659.9146251969059</v>
      </c>
      <c r="C43" s="254">
        <v>7659.9152864116941</v>
      </c>
      <c r="D43" s="254">
        <v>7659.9152864116941</v>
      </c>
      <c r="E43" s="1">
        <v>7659.9136134142991</v>
      </c>
      <c r="F43" s="1">
        <v>7659.9140042733279</v>
      </c>
      <c r="G43" s="1">
        <v>7659.9144696752619</v>
      </c>
      <c r="H43" s="1">
        <v>7659.9152864116941</v>
      </c>
      <c r="I43" s="1">
        <v>7659.9144561397543</v>
      </c>
      <c r="J43" s="1">
        <v>7659.914709081243</v>
      </c>
      <c r="K43" s="1">
        <v>7659.9143904015855</v>
      </c>
      <c r="L43" s="1">
        <v>7659.9146374331594</v>
      </c>
      <c r="M43" s="1">
        <v>7659.9143653686788</v>
      </c>
      <c r="N43" s="1">
        <v>7659.9147510332859</v>
      </c>
      <c r="O43" s="1">
        <v>7659.9146863855476</v>
      </c>
      <c r="P43" s="1">
        <v>7659.9152864116941</v>
      </c>
      <c r="Q43" s="1">
        <v>7659.9136733737296</v>
      </c>
      <c r="R43" s="1">
        <v>7659.9142145639289</v>
      </c>
      <c r="S43" s="1">
        <v>7659.9140676787929</v>
      </c>
      <c r="T43" s="1">
        <v>7659.9143752937862</v>
      </c>
      <c r="U43" s="1">
        <v>7659.9138788736282</v>
      </c>
      <c r="V43" s="1">
        <v>7659.9140253545484</v>
      </c>
      <c r="W43" s="1">
        <v>7659.9226796634321</v>
      </c>
      <c r="X43" s="1">
        <v>7659.9130094643979</v>
      </c>
      <c r="Y43" s="1">
        <v>7659.9127208494911</v>
      </c>
      <c r="Z43" s="1">
        <v>7659.9142386302919</v>
      </c>
      <c r="AA43" s="1">
        <v>7659.9152864116941</v>
      </c>
      <c r="AB43" s="1">
        <v>7659.9152864116941</v>
      </c>
      <c r="AC43" s="1">
        <v>7659.9152422247489</v>
      </c>
      <c r="AD43" s="1">
        <v>7659.9144576716017</v>
      </c>
      <c r="AE43" s="1">
        <v>7659.9140125185904</v>
      </c>
      <c r="AF43" s="1">
        <v>7659.9129914904015</v>
      </c>
      <c r="AG43" s="1">
        <v>7659.9139588636681</v>
      </c>
      <c r="AH43" s="1">
        <v>7659.913404611576</v>
      </c>
      <c r="AI43" s="1">
        <v>7659.9127883843812</v>
      </c>
      <c r="AJ43" s="1">
        <v>7659.9124667433553</v>
      </c>
      <c r="AK43" s="1">
        <v>7659.9135792673014</v>
      </c>
      <c r="AL43" s="1">
        <v>7659.9125003941253</v>
      </c>
      <c r="AM43" s="1">
        <v>7659.9129461745852</v>
      </c>
    </row>
    <row r="44" spans="1:39" x14ac:dyDescent="0.25">
      <c r="A44" s="78">
        <f ca="1">Exceedance!U44</f>
        <v>44044</v>
      </c>
      <c r="B44" s="254">
        <v>7651.9092216288846</v>
      </c>
      <c r="C44" s="254">
        <v>7651.9099277386913</v>
      </c>
      <c r="D44" s="254">
        <v>7651.9099277386913</v>
      </c>
      <c r="E44" s="1">
        <v>7651.9081417546995</v>
      </c>
      <c r="F44" s="1">
        <v>7651.9085585459698</v>
      </c>
      <c r="G44" s="1">
        <v>7651.909055547665</v>
      </c>
      <c r="H44" s="1">
        <v>7651.9099277386913</v>
      </c>
      <c r="I44" s="1">
        <v>7651.9090423195394</v>
      </c>
      <c r="J44" s="1">
        <v>7651.909311208783</v>
      </c>
      <c r="K44" s="1">
        <v>7651.9089716025028</v>
      </c>
      <c r="L44" s="1">
        <v>7651.9092354436007</v>
      </c>
      <c r="M44" s="1">
        <v>7651.9089441588949</v>
      </c>
      <c r="N44" s="1">
        <v>7651.9093560092761</v>
      </c>
      <c r="O44" s="1">
        <v>7651.909286972098</v>
      </c>
      <c r="P44" s="1">
        <v>7651.9099277386913</v>
      </c>
      <c r="Q44" s="1">
        <v>7651.9082071458279</v>
      </c>
      <c r="R44" s="1">
        <v>7651.9087831148372</v>
      </c>
      <c r="S44" s="1">
        <v>7651.9086265489523</v>
      </c>
      <c r="T44" s="1">
        <v>7651.9089564014694</v>
      </c>
      <c r="U44" s="1">
        <v>7651.908424631908</v>
      </c>
      <c r="V44" s="1">
        <v>7651.9085810585593</v>
      </c>
      <c r="W44" s="1">
        <v>7651.9095200725978</v>
      </c>
      <c r="X44" s="1">
        <v>7651.9074989957116</v>
      </c>
      <c r="Y44" s="1">
        <v>7651.9071879804969</v>
      </c>
      <c r="Z44" s="1">
        <v>7651.9088088152548</v>
      </c>
      <c r="AA44" s="1">
        <v>7651.9099277386913</v>
      </c>
      <c r="AB44" s="1">
        <v>7651.9099277386913</v>
      </c>
      <c r="AC44" s="1">
        <v>7651.909880634681</v>
      </c>
      <c r="AD44" s="1">
        <v>7651.909044082131</v>
      </c>
      <c r="AE44" s="1">
        <v>7651.9085690039601</v>
      </c>
      <c r="AF44" s="1">
        <v>7651.9074780382298</v>
      </c>
      <c r="AG44" s="1">
        <v>7651.9085100530947</v>
      </c>
      <c r="AH44" s="1">
        <v>7651.9072562121337</v>
      </c>
      <c r="AI44" s="1">
        <v>7651.9072603932827</v>
      </c>
      <c r="AJ44" s="1">
        <v>7651.906917843854</v>
      </c>
      <c r="AK44" s="1">
        <v>7651.9081061150009</v>
      </c>
      <c r="AL44" s="1">
        <v>7651.9069547982162</v>
      </c>
      <c r="AM44" s="1">
        <v>7651.9074296423669</v>
      </c>
    </row>
    <row r="45" spans="1:39" x14ac:dyDescent="0.25">
      <c r="A45" s="78">
        <f ca="1">Exceedance!U45</f>
        <v>44075</v>
      </c>
      <c r="B45" s="254">
        <v>7645.913031068385</v>
      </c>
      <c r="C45" s="254">
        <v>7645.9137789624028</v>
      </c>
      <c r="D45" s="254">
        <v>7645.9137789624028</v>
      </c>
      <c r="E45" s="1">
        <v>7645.9118872923937</v>
      </c>
      <c r="F45" s="1">
        <v>7645.912328747384</v>
      </c>
      <c r="G45" s="1">
        <v>7645.9128551592694</v>
      </c>
      <c r="H45" s="1">
        <v>7645.9137789624028</v>
      </c>
      <c r="I45" s="1">
        <v>7645.9128411483662</v>
      </c>
      <c r="J45" s="1">
        <v>7645.9131259491933</v>
      </c>
      <c r="K45" s="1">
        <v>7645.9127662466317</v>
      </c>
      <c r="L45" s="1">
        <v>7645.9130457005895</v>
      </c>
      <c r="M45" s="1">
        <v>7645.9127371790437</v>
      </c>
      <c r="N45" s="1">
        <v>7645.9131734007669</v>
      </c>
      <c r="O45" s="1">
        <v>7645.9131002782979</v>
      </c>
      <c r="P45" s="1">
        <v>7645.9137789624028</v>
      </c>
      <c r="Q45" s="1">
        <v>7645.9119565530573</v>
      </c>
      <c r="R45" s="1">
        <v>7645.9125666051659</v>
      </c>
      <c r="S45" s="1">
        <v>7645.9124007744585</v>
      </c>
      <c r="T45" s="1">
        <v>7645.9127501460753</v>
      </c>
      <c r="U45" s="1">
        <v>7645.9121869089267</v>
      </c>
      <c r="V45" s="1">
        <v>7645.9123525921596</v>
      </c>
      <c r="W45" s="1">
        <v>7645.913347172569</v>
      </c>
      <c r="X45" s="1">
        <v>7645.9112064979945</v>
      </c>
      <c r="Y45" s="1">
        <v>7645.9108770783805</v>
      </c>
      <c r="Z45" s="1">
        <v>7645.9125938264106</v>
      </c>
      <c r="AA45" s="1">
        <v>7645.9137789624028</v>
      </c>
      <c r="AB45" s="1">
        <v>7645.9137789624028</v>
      </c>
      <c r="AC45" s="1">
        <v>7645.9137290710014</v>
      </c>
      <c r="AD45" s="1">
        <v>7645.9128430152614</v>
      </c>
      <c r="AE45" s="1">
        <v>7645.9123398242282</v>
      </c>
      <c r="AF45" s="1">
        <v>7645.9111843003466</v>
      </c>
      <c r="AG45" s="1">
        <v>7645.9122773849313</v>
      </c>
      <c r="AH45" s="1">
        <v>7645.9109493476399</v>
      </c>
      <c r="AI45" s="1">
        <v>7645.9109537762088</v>
      </c>
      <c r="AJ45" s="1">
        <v>7645.9105909563395</v>
      </c>
      <c r="AK45" s="1">
        <v>7645.9118495437069</v>
      </c>
      <c r="AL45" s="1">
        <v>7645.9106300974836</v>
      </c>
      <c r="AM45" s="1">
        <v>7645.9111330406477</v>
      </c>
    </row>
    <row r="46" spans="1:39" x14ac:dyDescent="0.25">
      <c r="A46" s="78">
        <f ca="1">Exceedance!U46</f>
        <v>44105</v>
      </c>
      <c r="B46" s="254">
        <v>7644.9151537648513</v>
      </c>
      <c r="C46" s="254">
        <v>7644.9159140652118</v>
      </c>
      <c r="D46" s="254">
        <v>7644.9159140652118</v>
      </c>
      <c r="E46" s="1">
        <v>7644.9139910154818</v>
      </c>
      <c r="F46" s="1">
        <v>7644.9144397934906</v>
      </c>
      <c r="G46" s="1">
        <v>7644.9149749376911</v>
      </c>
      <c r="H46" s="1">
        <v>7644.9159140652118</v>
      </c>
      <c r="I46" s="1">
        <v>7644.9149606943693</v>
      </c>
      <c r="J46" s="1">
        <v>7644.9152502195784</v>
      </c>
      <c r="K46" s="1">
        <v>7644.9148845501377</v>
      </c>
      <c r="L46" s="1">
        <v>7644.915168639779</v>
      </c>
      <c r="M46" s="1">
        <v>7644.9148550003656</v>
      </c>
      <c r="N46" s="1">
        <v>7644.9152984582943</v>
      </c>
      <c r="O46" s="1">
        <v>7644.9152241228439</v>
      </c>
      <c r="P46" s="1">
        <v>7644.9159140652118</v>
      </c>
      <c r="Q46" s="1">
        <v>7644.9140614250664</v>
      </c>
      <c r="R46" s="1">
        <v>7644.9146815969461</v>
      </c>
      <c r="S46" s="1">
        <v>7644.9145130153775</v>
      </c>
      <c r="T46" s="1">
        <v>7644.914868182499</v>
      </c>
      <c r="U46" s="1">
        <v>7644.9142956021651</v>
      </c>
      <c r="V46" s="1">
        <v>7644.9144640338136</v>
      </c>
      <c r="W46" s="1">
        <v>7644.915475112688</v>
      </c>
      <c r="X46" s="1">
        <v>7644.9132989278141</v>
      </c>
      <c r="Y46" s="1">
        <v>7644.9129640436668</v>
      </c>
      <c r="Z46" s="1">
        <v>7644.9147092697467</v>
      </c>
      <c r="AA46" s="1">
        <v>7644.9159140652118</v>
      </c>
      <c r="AB46" s="1">
        <v>7644.9159140652118</v>
      </c>
      <c r="AC46" s="1">
        <v>7644.9158633461939</v>
      </c>
      <c r="AD46" s="1">
        <v>7644.9149625922328</v>
      </c>
      <c r="AE46" s="1">
        <v>7644.9144510540809</v>
      </c>
      <c r="AF46" s="1">
        <v>7644.9132763619455</v>
      </c>
      <c r="AG46" s="1">
        <v>7644.9143875790196</v>
      </c>
      <c r="AH46" s="1">
        <v>7644.9130375117547</v>
      </c>
      <c r="AI46" s="1">
        <v>7644.9130420137881</v>
      </c>
      <c r="AJ46" s="1">
        <v>7644.9126731753267</v>
      </c>
      <c r="AK46" s="1">
        <v>7644.9139526406079</v>
      </c>
      <c r="AL46" s="1">
        <v>7644.9127129657591</v>
      </c>
      <c r="AM46" s="1">
        <v>7644.9132242519299</v>
      </c>
    </row>
    <row r="47" spans="1:39" x14ac:dyDescent="0.25">
      <c r="A47" s="78">
        <f ca="1">Exceedance!U47</f>
        <v>44136</v>
      </c>
      <c r="B47" s="254">
        <v>7645.9178968796332</v>
      </c>
      <c r="C47" s="254">
        <v>7645.9186435352067</v>
      </c>
      <c r="D47" s="254">
        <v>7645.9186435352067</v>
      </c>
      <c r="E47" s="1">
        <v>7645.9167549976355</v>
      </c>
      <c r="F47" s="1">
        <v>7645.9171957216149</v>
      </c>
      <c r="G47" s="1">
        <v>7645.9177212618088</v>
      </c>
      <c r="H47" s="1">
        <v>7645.9186435352067</v>
      </c>
      <c r="I47" s="1">
        <v>7645.9177072741068</v>
      </c>
      <c r="J47" s="1">
        <v>7645.917991603329</v>
      </c>
      <c r="K47" s="1">
        <v>7645.9176324964028</v>
      </c>
      <c r="L47" s="1">
        <v>7645.9179114876088</v>
      </c>
      <c r="M47" s="1">
        <v>7645.9176034769489</v>
      </c>
      <c r="N47" s="1">
        <v>7645.9180389763251</v>
      </c>
      <c r="O47" s="1">
        <v>7645.9179659749425</v>
      </c>
      <c r="P47" s="1">
        <v>7645.9186435352067</v>
      </c>
      <c r="Q47" s="1">
        <v>7645.9168241436082</v>
      </c>
      <c r="R47" s="1">
        <v>7645.9174331855256</v>
      </c>
      <c r="S47" s="1">
        <v>7645.9172676294183</v>
      </c>
      <c r="T47" s="1">
        <v>7645.9176164225073</v>
      </c>
      <c r="U47" s="1">
        <v>7645.9170541180292</v>
      </c>
      <c r="V47" s="1">
        <v>7645.9172195269057</v>
      </c>
      <c r="W47" s="1">
        <v>7645.6480784713249</v>
      </c>
      <c r="X47" s="1">
        <v>7645.9160753305705</v>
      </c>
      <c r="Y47" s="1">
        <v>7645.9157464564469</v>
      </c>
      <c r="Z47" s="1">
        <v>7645.9174603616939</v>
      </c>
      <c r="AA47" s="1">
        <v>7645.9186435352067</v>
      </c>
      <c r="AB47" s="1">
        <v>7645.9186435352067</v>
      </c>
      <c r="AC47" s="1">
        <v>7645.9185937264201</v>
      </c>
      <c r="AD47" s="1">
        <v>7645.9177091379106</v>
      </c>
      <c r="AE47" s="1">
        <v>7645.9172067801173</v>
      </c>
      <c r="AF47" s="1">
        <v>7645.9160531696807</v>
      </c>
      <c r="AG47" s="1">
        <v>7645.9171444442136</v>
      </c>
      <c r="AH47" s="1">
        <v>7645.9158186060331</v>
      </c>
      <c r="AI47" s="1">
        <v>7645.9158230272706</v>
      </c>
      <c r="AJ47" s="1">
        <v>7645.9154608081972</v>
      </c>
      <c r="AK47" s="1">
        <v>7645.9167173114574</v>
      </c>
      <c r="AL47" s="1">
        <v>7645.9154998845288</v>
      </c>
      <c r="AM47" s="1">
        <v>7645.9160019948631</v>
      </c>
    </row>
    <row r="48" spans="1:39" x14ac:dyDescent="0.25">
      <c r="A48" s="78">
        <f ca="1">Exceedance!U48</f>
        <v>44166</v>
      </c>
      <c r="B48" s="254">
        <v>7647.4175588113003</v>
      </c>
      <c r="C48" s="254">
        <v>7647.418292401514</v>
      </c>
      <c r="D48" s="254">
        <v>7647.418292401514</v>
      </c>
      <c r="E48" s="1">
        <v>7647.4164369105356</v>
      </c>
      <c r="F48" s="1">
        <v>7647.4168699225029</v>
      </c>
      <c r="G48" s="1">
        <v>7647.4173862665266</v>
      </c>
      <c r="H48" s="1">
        <v>7647.418292401514</v>
      </c>
      <c r="I48" s="1">
        <v>7647.4173725235887</v>
      </c>
      <c r="J48" s="1">
        <v>7647.4176518774721</v>
      </c>
      <c r="K48" s="1">
        <v>7647.417299054383</v>
      </c>
      <c r="L48" s="1">
        <v>7647.4175731636578</v>
      </c>
      <c r="M48" s="1">
        <v>7647.4172705427254</v>
      </c>
      <c r="N48" s="1">
        <v>7647.4176984215119</v>
      </c>
      <c r="O48" s="1">
        <v>7647.4176266975446</v>
      </c>
      <c r="P48" s="1">
        <v>7647.418292401514</v>
      </c>
      <c r="Q48" s="1">
        <v>7647.2516641790644</v>
      </c>
      <c r="R48" s="1">
        <v>7647.4171032311488</v>
      </c>
      <c r="S48" s="1">
        <v>7647.4169405720277</v>
      </c>
      <c r="T48" s="1">
        <v>7647.417283261756</v>
      </c>
      <c r="U48" s="1">
        <v>7647.1847593615012</v>
      </c>
      <c r="V48" s="1">
        <v>7647.416893311236</v>
      </c>
      <c r="W48" s="1">
        <v>7646.0524972808716</v>
      </c>
      <c r="X48" s="1">
        <v>7647.2004611172388</v>
      </c>
      <c r="Y48" s="1">
        <v>7647.415446017314</v>
      </c>
      <c r="Z48" s="1">
        <v>7647.417129931775</v>
      </c>
      <c r="AA48" s="1">
        <v>7647.418292401514</v>
      </c>
      <c r="AB48" s="1">
        <v>7647.418292401514</v>
      </c>
      <c r="AC48" s="1">
        <v>7647.4182434643071</v>
      </c>
      <c r="AD48" s="1">
        <v>7647.3374993131692</v>
      </c>
      <c r="AE48" s="1">
        <v>7647.4168807874976</v>
      </c>
      <c r="AF48" s="1">
        <v>7647.4157473635241</v>
      </c>
      <c r="AG48" s="1">
        <v>7646.8357344573333</v>
      </c>
      <c r="AH48" s="1">
        <v>7647.2832836340303</v>
      </c>
      <c r="AI48" s="1">
        <v>7647.4155212482628</v>
      </c>
      <c r="AJ48" s="1">
        <v>7647.4151653674844</v>
      </c>
      <c r="AK48" s="1">
        <v>7647.4163998838094</v>
      </c>
      <c r="AL48" s="1">
        <v>7647.415203760037</v>
      </c>
      <c r="AM48" s="1">
        <v>7647.4156970841887</v>
      </c>
    </row>
    <row r="49" spans="1:39" x14ac:dyDescent="0.25">
      <c r="A49" s="78">
        <f ca="1">Exceedance!U49</f>
        <v>44197</v>
      </c>
      <c r="B49" s="254">
        <v>7647.4170057317724</v>
      </c>
      <c r="C49" s="254">
        <v>7647.4177390366767</v>
      </c>
      <c r="D49" s="254">
        <v>7647.4177390366767</v>
      </c>
      <c r="E49" s="1">
        <v>7647.4158842673369</v>
      </c>
      <c r="F49" s="1">
        <v>7647.4163171108949</v>
      </c>
      <c r="G49" s="1">
        <v>7647.4168332541039</v>
      </c>
      <c r="H49" s="1">
        <v>7647.4177390366767</v>
      </c>
      <c r="I49" s="1">
        <v>7647.4168195165103</v>
      </c>
      <c r="J49" s="1">
        <v>7647.4170987617481</v>
      </c>
      <c r="K49" s="1">
        <v>7647.4167460758781</v>
      </c>
      <c r="L49" s="1">
        <v>7647.4170200785475</v>
      </c>
      <c r="M49" s="1">
        <v>7647.41671757531</v>
      </c>
      <c r="N49" s="1">
        <v>7647.4171452876863</v>
      </c>
      <c r="O49" s="1">
        <v>7647.4170735916132</v>
      </c>
      <c r="P49" s="1">
        <v>7647.4177390366767</v>
      </c>
      <c r="Q49" s="1">
        <v>7647.4160163773849</v>
      </c>
      <c r="R49" s="1">
        <v>7647.4165503288041</v>
      </c>
      <c r="S49" s="1">
        <v>7647.4163877329438</v>
      </c>
      <c r="T49" s="1">
        <v>7647.4167302893939</v>
      </c>
      <c r="U49" s="1">
        <v>7647.4162683938803</v>
      </c>
      <c r="V49" s="1">
        <v>7647.4163404905339</v>
      </c>
      <c r="W49" s="1">
        <v>7646.2693676308645</v>
      </c>
      <c r="X49" s="1">
        <v>7647.4153006172255</v>
      </c>
      <c r="Y49" s="1">
        <v>7647.4148937594928</v>
      </c>
      <c r="Z49" s="1">
        <v>7647.4165770190466</v>
      </c>
      <c r="AA49" s="1">
        <v>7647.4177390366767</v>
      </c>
      <c r="AB49" s="1">
        <v>7647.4177390366767</v>
      </c>
      <c r="AC49" s="1">
        <v>7647.4176901185028</v>
      </c>
      <c r="AD49" s="1">
        <v>7647.4168524558991</v>
      </c>
      <c r="AE49" s="1">
        <v>7647.416327971664</v>
      </c>
      <c r="AF49" s="1">
        <v>7647.4151949885036</v>
      </c>
      <c r="AG49" s="1">
        <v>7647.4164930873858</v>
      </c>
      <c r="AH49" s="1">
        <v>7647.4150161198559</v>
      </c>
      <c r="AI49" s="1">
        <v>7647.4149689611831</v>
      </c>
      <c r="AJ49" s="1">
        <v>7647.4146132188143</v>
      </c>
      <c r="AK49" s="1">
        <v>7647.4158472550116</v>
      </c>
      <c r="AL49" s="1">
        <v>7647.4146515964358</v>
      </c>
      <c r="AM49" s="1">
        <v>7647.415144728724</v>
      </c>
    </row>
    <row r="50" spans="1:39" x14ac:dyDescent="0.25">
      <c r="A50" s="78">
        <f ca="1">Exceedance!U50</f>
        <v>44228</v>
      </c>
      <c r="B50" s="254">
        <v>7647.4170285275695</v>
      </c>
      <c r="C50" s="254">
        <v>7647.4177614748314</v>
      </c>
      <c r="D50" s="254">
        <v>7647.4177614748314</v>
      </c>
      <c r="E50" s="1">
        <v>7647.4159076100868</v>
      </c>
      <c r="F50" s="1">
        <v>7647.4163402425429</v>
      </c>
      <c r="G50" s="1">
        <v>7647.4168561340202</v>
      </c>
      <c r="H50" s="1">
        <v>7647.4177614748314</v>
      </c>
      <c r="I50" s="1">
        <v>7647.4168424031268</v>
      </c>
      <c r="J50" s="1">
        <v>7647.4171215121733</v>
      </c>
      <c r="K50" s="1">
        <v>7647.4167689983133</v>
      </c>
      <c r="L50" s="1">
        <v>7647.4170428673469</v>
      </c>
      <c r="M50" s="1">
        <v>7647.4167405116441</v>
      </c>
      <c r="N50" s="1">
        <v>7647.4171680154204</v>
      </c>
      <c r="O50" s="1">
        <v>7647.4170963543138</v>
      </c>
      <c r="P50" s="1">
        <v>7647.4177614748314</v>
      </c>
      <c r="Q50" s="1">
        <v>7647.4158982237459</v>
      </c>
      <c r="R50" s="1">
        <v>7647.4165733467062</v>
      </c>
      <c r="S50" s="1">
        <v>7647.4164108301466</v>
      </c>
      <c r="T50" s="1">
        <v>7647.4167532195279</v>
      </c>
      <c r="U50" s="1">
        <v>7647.4161689616813</v>
      </c>
      <c r="V50" s="1">
        <v>7647.4163636107787</v>
      </c>
      <c r="W50" s="1">
        <v>7646.4696775300117</v>
      </c>
      <c r="X50" s="1">
        <v>7647.4151828203849</v>
      </c>
      <c r="Y50" s="1">
        <v>7647.4149175853281</v>
      </c>
      <c r="Z50" s="1">
        <v>7647.4166000239311</v>
      </c>
      <c r="AA50" s="1">
        <v>7647.4177614748314</v>
      </c>
      <c r="AB50" s="1">
        <v>7647.4177614748314</v>
      </c>
      <c r="AC50" s="1">
        <v>7647.4177125805154</v>
      </c>
      <c r="AD50" s="1">
        <v>7647.416875322705</v>
      </c>
      <c r="AE50" s="1">
        <v>7647.4163510980143</v>
      </c>
      <c r="AF50" s="1">
        <v>7647.4152186674246</v>
      </c>
      <c r="AG50" s="1">
        <v>7647.4163747091188</v>
      </c>
      <c r="AH50" s="1">
        <v>7647.4150205146852</v>
      </c>
      <c r="AI50" s="1">
        <v>7647.4149927503422</v>
      </c>
      <c r="AJ50" s="1">
        <v>7647.4146371814722</v>
      </c>
      <c r="AK50" s="1">
        <v>7647.4158706158123</v>
      </c>
      <c r="AL50" s="1">
        <v>7647.4146755403754</v>
      </c>
      <c r="AM50" s="1">
        <v>7647.4151684321569</v>
      </c>
    </row>
    <row r="51" spans="1:39" x14ac:dyDescent="0.25">
      <c r="A51" s="78">
        <f ca="1">Exceedance!U51</f>
        <v>44256</v>
      </c>
      <c r="B51" s="254">
        <v>7647.9139384160544</v>
      </c>
      <c r="C51" s="254">
        <v>7647.914667529908</v>
      </c>
      <c r="D51" s="254">
        <v>7647.914667529908</v>
      </c>
      <c r="E51" s="1">
        <v>7647.9128233611173</v>
      </c>
      <c r="F51" s="1">
        <v>7647.9132537308496</v>
      </c>
      <c r="G51" s="1">
        <v>7647.9137669241472</v>
      </c>
      <c r="H51" s="1">
        <v>7647.914667529908</v>
      </c>
      <c r="I51" s="1">
        <v>7647.9137532650675</v>
      </c>
      <c r="J51" s="1">
        <v>7647.9140309143377</v>
      </c>
      <c r="K51" s="1">
        <v>7647.9136802441717</v>
      </c>
      <c r="L51" s="1">
        <v>7647.913952680834</v>
      </c>
      <c r="M51" s="1">
        <v>7647.9136519064923</v>
      </c>
      <c r="N51" s="1">
        <v>7647.9140771743669</v>
      </c>
      <c r="O51" s="1">
        <v>7647.9140058880575</v>
      </c>
      <c r="P51" s="1">
        <v>7647.914667529908</v>
      </c>
      <c r="Q51" s="1">
        <v>7647.9128140124831</v>
      </c>
      <c r="R51" s="1">
        <v>7647.9134856158489</v>
      </c>
      <c r="S51" s="1">
        <v>7647.9133239492712</v>
      </c>
      <c r="T51" s="1">
        <v>7647.913664547912</v>
      </c>
      <c r="U51" s="1">
        <v>7647.9130833344843</v>
      </c>
      <c r="V51" s="1">
        <v>7647.9132769768657</v>
      </c>
      <c r="W51" s="1">
        <v>7647.2508148066945</v>
      </c>
      <c r="X51" s="1">
        <v>7647.9121023506032</v>
      </c>
      <c r="Y51" s="1">
        <v>7647.9118385143183</v>
      </c>
      <c r="Z51" s="1">
        <v>7647.9135121535483</v>
      </c>
      <c r="AA51" s="1">
        <v>7647.914667529908</v>
      </c>
      <c r="AB51" s="1">
        <v>7647.914667529908</v>
      </c>
      <c r="AC51" s="1">
        <v>7647.9146188913164</v>
      </c>
      <c r="AD51" s="1">
        <v>7647.9137860124702</v>
      </c>
      <c r="AE51" s="1">
        <v>7647.9132645295449</v>
      </c>
      <c r="AF51" s="1">
        <v>7647.9121380217166</v>
      </c>
      <c r="AG51" s="1">
        <v>7647.913288005886</v>
      </c>
      <c r="AH51" s="1">
        <v>7647.9119408958759</v>
      </c>
      <c r="AI51" s="1">
        <v>7647.9119132862079</v>
      </c>
      <c r="AJ51" s="1">
        <v>7647.9115595770108</v>
      </c>
      <c r="AK51" s="1">
        <v>7647.9127865603277</v>
      </c>
      <c r="AL51" s="1">
        <v>7647.9115977352922</v>
      </c>
      <c r="AM51" s="1">
        <v>7647.9120880491855</v>
      </c>
    </row>
    <row r="52" spans="1:39" x14ac:dyDescent="0.25">
      <c r="A52" s="78">
        <f ca="1">Exceedance!U52</f>
        <v>44287</v>
      </c>
      <c r="B52" s="254">
        <v>7655.9242364806441</v>
      </c>
      <c r="C52" s="254">
        <v>7655.9249129539057</v>
      </c>
      <c r="D52" s="254">
        <v>7655.9249129539057</v>
      </c>
      <c r="E52" s="1">
        <v>7655.92320193049</v>
      </c>
      <c r="F52" s="1">
        <v>7655.9236012283691</v>
      </c>
      <c r="G52" s="1">
        <v>7655.9240773701176</v>
      </c>
      <c r="H52" s="1">
        <v>7653.306395616587</v>
      </c>
      <c r="I52" s="1">
        <v>7655.9240646971966</v>
      </c>
      <c r="J52" s="1">
        <v>7654.100090951305</v>
      </c>
      <c r="K52" s="1">
        <v>7654.0080930499971</v>
      </c>
      <c r="L52" s="1">
        <v>7655.9242497155346</v>
      </c>
      <c r="M52" s="1">
        <v>7655.9239706565113</v>
      </c>
      <c r="N52" s="1">
        <v>7655.9243652208788</v>
      </c>
      <c r="O52" s="1">
        <v>7655.8553750046876</v>
      </c>
      <c r="P52" s="1">
        <v>7651.8663478607195</v>
      </c>
      <c r="Q52" s="1">
        <v>7655.9231932568073</v>
      </c>
      <c r="R52" s="1">
        <v>7654.9937798505034</v>
      </c>
      <c r="S52" s="1">
        <v>7652.0460679723756</v>
      </c>
      <c r="T52" s="1">
        <v>7655.9239823852449</v>
      </c>
      <c r="U52" s="1">
        <v>7655.9234431342884</v>
      </c>
      <c r="V52" s="1">
        <v>7650.7759335133205</v>
      </c>
      <c r="W52" s="1">
        <v>7649.9895436182678</v>
      </c>
      <c r="X52" s="1">
        <v>7655.9225329755209</v>
      </c>
      <c r="Y52" s="1">
        <v>7655.9222881876985</v>
      </c>
      <c r="Z52" s="1">
        <v>7655.923840993456</v>
      </c>
      <c r="AA52" s="1">
        <v>7655.9249129539057</v>
      </c>
      <c r="AB52" s="1">
        <v>7655.5592639637907</v>
      </c>
      <c r="AC52" s="1">
        <v>7652.8795014804291</v>
      </c>
      <c r="AD52" s="1">
        <v>7652.3185770805321</v>
      </c>
      <c r="AE52" s="1">
        <v>7653.3575888597179</v>
      </c>
      <c r="AF52" s="1">
        <v>7655.92256607125</v>
      </c>
      <c r="AG52" s="1">
        <v>7650.1918625054768</v>
      </c>
      <c r="AH52" s="1">
        <v>7654.902710444705</v>
      </c>
      <c r="AI52" s="1">
        <v>7653.2527998600981</v>
      </c>
      <c r="AJ52" s="1">
        <v>7652.8101203727147</v>
      </c>
      <c r="AK52" s="1">
        <v>7651.1555964216568</v>
      </c>
      <c r="AL52" s="1">
        <v>7653.4901989296277</v>
      </c>
      <c r="AM52" s="1">
        <v>7654.3153277416277</v>
      </c>
    </row>
    <row r="53" spans="1:39" x14ac:dyDescent="0.25">
      <c r="A53" s="78">
        <f ca="1">Exceedance!U53</f>
        <v>44317</v>
      </c>
      <c r="B53" s="254">
        <v>7662.9209077302048</v>
      </c>
      <c r="C53" s="254">
        <v>7662.9215476684258</v>
      </c>
      <c r="D53" s="254">
        <v>7662.9215476684258</v>
      </c>
      <c r="E53" s="1">
        <v>7662.9199290541455</v>
      </c>
      <c r="F53" s="1">
        <v>7662.9203067867029</v>
      </c>
      <c r="G53" s="1">
        <v>7662.9207572129344</v>
      </c>
      <c r="H53" s="1">
        <v>7662.9248305095243</v>
      </c>
      <c r="I53" s="1">
        <v>7662.9207452244545</v>
      </c>
      <c r="J53" s="1">
        <v>7662.9231124606731</v>
      </c>
      <c r="K53" s="1">
        <v>7662.9229387098731</v>
      </c>
      <c r="L53" s="1">
        <v>7662.9209202503034</v>
      </c>
      <c r="M53" s="1">
        <v>7662.9206562627287</v>
      </c>
      <c r="N53" s="1">
        <v>7662.9210295174225</v>
      </c>
      <c r="O53" s="1">
        <v>7662.9210273265426</v>
      </c>
      <c r="P53" s="1">
        <v>7662.9269134352126</v>
      </c>
      <c r="Q53" s="1">
        <v>7662.9199208489117</v>
      </c>
      <c r="R53" s="1">
        <v>7662.9213412075724</v>
      </c>
      <c r="S53" s="1">
        <v>7662.9254902175444</v>
      </c>
      <c r="T53" s="1">
        <v>7662.9206673580165</v>
      </c>
      <c r="U53" s="1">
        <v>7662.9201572309839</v>
      </c>
      <c r="V53" s="1">
        <v>7656.7637981705911</v>
      </c>
      <c r="W53" s="1">
        <v>7662.928709096378</v>
      </c>
      <c r="X53" s="1">
        <v>7662.9192962281695</v>
      </c>
      <c r="Y53" s="1">
        <v>7662.9190646608731</v>
      </c>
      <c r="Z53" s="1">
        <v>7662.9205336025307</v>
      </c>
      <c r="AA53" s="1">
        <v>7662.9215476684258</v>
      </c>
      <c r="AB53" s="1">
        <v>7662.9218679723463</v>
      </c>
      <c r="AC53" s="1">
        <v>7662.9254110365637</v>
      </c>
      <c r="AD53" s="1">
        <v>7662.9254982853008</v>
      </c>
      <c r="AE53" s="1">
        <v>7662.9235232244</v>
      </c>
      <c r="AF53" s="1">
        <v>7662.9193275364587</v>
      </c>
      <c r="AG53" s="1">
        <v>7657.675053953677</v>
      </c>
      <c r="AH53" s="1">
        <v>7662.920104559772</v>
      </c>
      <c r="AI53" s="1">
        <v>7662.9224891389167</v>
      </c>
      <c r="AJ53" s="1">
        <v>7662.9228247059373</v>
      </c>
      <c r="AK53" s="1">
        <v>7662.9261949062075</v>
      </c>
      <c r="AL53" s="1">
        <v>7662.9218653279841</v>
      </c>
      <c r="AM53" s="1">
        <v>7662.921091401101</v>
      </c>
    </row>
    <row r="54" spans="1:39" x14ac:dyDescent="0.25">
      <c r="A54" s="78">
        <f ca="1">Exceedance!U54</f>
        <v>44348</v>
      </c>
      <c r="B54" s="254">
        <v>7664.7632424787571</v>
      </c>
      <c r="C54" s="254">
        <v>7664.7638718877097</v>
      </c>
      <c r="D54" s="254">
        <v>7664.7638718877097</v>
      </c>
      <c r="E54" s="1">
        <v>7664.7622799054107</v>
      </c>
      <c r="F54" s="1">
        <v>7664.7626514229196</v>
      </c>
      <c r="G54" s="1">
        <v>7664.7630944380335</v>
      </c>
      <c r="H54" s="1">
        <v>7664.7630747919893</v>
      </c>
      <c r="I54" s="1">
        <v>7664.7630826468067</v>
      </c>
      <c r="J54" s="1">
        <v>7664.762981610631</v>
      </c>
      <c r="K54" s="1">
        <v>7664.7624728466863</v>
      </c>
      <c r="L54" s="1">
        <v>7664.7632547928561</v>
      </c>
      <c r="M54" s="1">
        <v>7664.7629951488179</v>
      </c>
      <c r="N54" s="1">
        <v>7664.7633622621397</v>
      </c>
      <c r="O54" s="1">
        <v>7664.7631067812836</v>
      </c>
      <c r="P54" s="1">
        <v>7664.7627819493218</v>
      </c>
      <c r="Q54" s="1">
        <v>7664.7622718351831</v>
      </c>
      <c r="R54" s="1">
        <v>7664.7627221106741</v>
      </c>
      <c r="S54" s="1">
        <v>7664.7617372733375</v>
      </c>
      <c r="T54" s="1">
        <v>7664.7630060615493</v>
      </c>
      <c r="U54" s="1">
        <v>7664.7625043279268</v>
      </c>
      <c r="V54" s="1">
        <v>7659.3816137077529</v>
      </c>
      <c r="W54" s="1">
        <v>7664.7618377125391</v>
      </c>
      <c r="X54" s="1">
        <v>7664.7616574916792</v>
      </c>
      <c r="Y54" s="1">
        <v>7664.7614297344908</v>
      </c>
      <c r="Z54" s="1">
        <v>7664.7628745068178</v>
      </c>
      <c r="AA54" s="1">
        <v>7664.7638718877097</v>
      </c>
      <c r="AB54" s="1">
        <v>7664.763917796683</v>
      </c>
      <c r="AC54" s="1">
        <v>7664.7631326569617</v>
      </c>
      <c r="AD54" s="1">
        <v>7664.7623193927338</v>
      </c>
      <c r="AE54" s="1">
        <v>7664.7618772197739</v>
      </c>
      <c r="AF54" s="1">
        <v>7664.7616882848361</v>
      </c>
      <c r="AG54" s="1">
        <v>7664.769079057206</v>
      </c>
      <c r="AH54" s="1">
        <v>7664.7613945026851</v>
      </c>
      <c r="AI54" s="1">
        <v>7664.7607719453454</v>
      </c>
      <c r="AJ54" s="1">
        <v>7664.7604244031108</v>
      </c>
      <c r="AK54" s="1">
        <v>7664.7611130258447</v>
      </c>
      <c r="AL54" s="1">
        <v>7664.7606811362384</v>
      </c>
      <c r="AM54" s="1">
        <v>7664.7613650054564</v>
      </c>
    </row>
    <row r="55" spans="1:39" x14ac:dyDescent="0.25">
      <c r="A55" s="78">
        <f ca="1">Exceedance!U55</f>
        <v>44378</v>
      </c>
      <c r="B55" s="254">
        <v>7659.8957367131388</v>
      </c>
      <c r="C55" s="254">
        <v>7659.8963893215096</v>
      </c>
      <c r="D55" s="254">
        <v>7659.8963893215096</v>
      </c>
      <c r="E55" s="1">
        <v>7659.8947386602485</v>
      </c>
      <c r="F55" s="1">
        <v>7659.8951238715426</v>
      </c>
      <c r="G55" s="1">
        <v>7659.8955832157744</v>
      </c>
      <c r="H55" s="1">
        <v>7659.8955784341906</v>
      </c>
      <c r="I55" s="1">
        <v>7659.8955709899346</v>
      </c>
      <c r="J55" s="1">
        <v>7659.8954756361354</v>
      </c>
      <c r="K55" s="1">
        <v>7659.8949494278904</v>
      </c>
      <c r="L55" s="1">
        <v>7659.8957494811229</v>
      </c>
      <c r="M55" s="1">
        <v>7659.8954802668522</v>
      </c>
      <c r="N55" s="1">
        <v>7659.8958609116225</v>
      </c>
      <c r="O55" s="1">
        <v>7659.8955969948765</v>
      </c>
      <c r="P55" s="1">
        <v>7659.8952838640271</v>
      </c>
      <c r="Q55" s="1">
        <v>7659.8947302925608</v>
      </c>
      <c r="R55" s="1">
        <v>7659.8952008305068</v>
      </c>
      <c r="S55" s="1">
        <v>7659.8941993072131</v>
      </c>
      <c r="T55" s="1">
        <v>7659.8954915818149</v>
      </c>
      <c r="U55" s="1">
        <v>7659.8949713547663</v>
      </c>
      <c r="V55" s="1">
        <v>7659.9028446684651</v>
      </c>
      <c r="W55" s="1">
        <v>7659.8943153182099</v>
      </c>
      <c r="X55" s="1">
        <v>7659.8940933049371</v>
      </c>
      <c r="Y55" s="1">
        <v>7659.8938571528352</v>
      </c>
      <c r="Z55" s="1">
        <v>7659.8953551781015</v>
      </c>
      <c r="AA55" s="1">
        <v>7659.8963893215096</v>
      </c>
      <c r="AB55" s="1">
        <v>7659.8964379647086</v>
      </c>
      <c r="AC55" s="1">
        <v>7659.8956404188048</v>
      </c>
      <c r="AD55" s="1">
        <v>7659.8948006597057</v>
      </c>
      <c r="AE55" s="1">
        <v>7659.8943363790695</v>
      </c>
      <c r="AF55" s="1">
        <v>7659.8941252331006</v>
      </c>
      <c r="AG55" s="1">
        <v>7659.8934904340358</v>
      </c>
      <c r="AH55" s="1">
        <v>7659.8938247191327</v>
      </c>
      <c r="AI55" s="1">
        <v>7659.8931907068009</v>
      </c>
      <c r="AJ55" s="1">
        <v>7659.8928329781456</v>
      </c>
      <c r="AK55" s="1">
        <v>7659.8935571513684</v>
      </c>
      <c r="AL55" s="1">
        <v>7659.8930945264847</v>
      </c>
      <c r="AM55" s="1">
        <v>7659.8937980071132</v>
      </c>
    </row>
    <row r="56" spans="1:39" x14ac:dyDescent="0.25">
      <c r="A56" s="78">
        <f ca="1">Exceedance!U56</f>
        <v>44409</v>
      </c>
      <c r="B56" s="254">
        <v>7651.8890506588941</v>
      </c>
      <c r="C56" s="254">
        <v>7651.8897475779304</v>
      </c>
      <c r="D56" s="254">
        <v>7651.8897475779304</v>
      </c>
      <c r="E56" s="1">
        <v>7651.8879848404231</v>
      </c>
      <c r="F56" s="1">
        <v>7651.8883962067102</v>
      </c>
      <c r="G56" s="1">
        <v>7651.8888867393989</v>
      </c>
      <c r="H56" s="1">
        <v>7651.8888828767076</v>
      </c>
      <c r="I56" s="1">
        <v>7651.8888736834515</v>
      </c>
      <c r="J56" s="1">
        <v>7651.8887726057255</v>
      </c>
      <c r="K56" s="1">
        <v>7651.8882107734698</v>
      </c>
      <c r="L56" s="1">
        <v>7651.8890642937968</v>
      </c>
      <c r="M56" s="1">
        <v>7651.8887768004724</v>
      </c>
      <c r="N56" s="1">
        <v>7651.8891832901809</v>
      </c>
      <c r="O56" s="1">
        <v>7651.8889015323211</v>
      </c>
      <c r="P56" s="1">
        <v>7651.8885690291372</v>
      </c>
      <c r="Q56" s="1">
        <v>7651.8879759045867</v>
      </c>
      <c r="R56" s="1">
        <v>7651.8884786834451</v>
      </c>
      <c r="S56" s="1">
        <v>7651.8874107236234</v>
      </c>
      <c r="T56" s="1">
        <v>7651.888788883698</v>
      </c>
      <c r="U56" s="1">
        <v>7651.8882333343827</v>
      </c>
      <c r="V56" s="1">
        <v>7651.8880669047221</v>
      </c>
      <c r="W56" s="1">
        <v>7651.8875355583923</v>
      </c>
      <c r="X56" s="1">
        <v>7651.8872956669147</v>
      </c>
      <c r="Y56" s="1">
        <v>7651.8870434806076</v>
      </c>
      <c r="Z56" s="1">
        <v>7651.8886432184727</v>
      </c>
      <c r="AA56" s="1">
        <v>7651.8897475779304</v>
      </c>
      <c r="AB56" s="1">
        <v>7651.8897996070236</v>
      </c>
      <c r="AC56" s="1">
        <v>7651.8889492284316</v>
      </c>
      <c r="AD56" s="1">
        <v>7651.8880527292613</v>
      </c>
      <c r="AE56" s="1">
        <v>7651.8875564615464</v>
      </c>
      <c r="AF56" s="1">
        <v>7651.8873297629307</v>
      </c>
      <c r="AG56" s="1">
        <v>7651.8859899060262</v>
      </c>
      <c r="AH56" s="1">
        <v>7651.8870091715362</v>
      </c>
      <c r="AI56" s="1">
        <v>7651.8863330279155</v>
      </c>
      <c r="AJ56" s="1">
        <v>7651.8859512195741</v>
      </c>
      <c r="AK56" s="1">
        <v>7651.886725373728</v>
      </c>
      <c r="AL56" s="1">
        <v>7651.886230155701</v>
      </c>
      <c r="AM56" s="1">
        <v>7651.8869809547496</v>
      </c>
    </row>
    <row r="57" spans="1:39" x14ac:dyDescent="0.25">
      <c r="A57" s="78">
        <f ca="1">Exceedance!U57</f>
        <v>44440</v>
      </c>
      <c r="B57" s="254">
        <v>7645.8916664765566</v>
      </c>
      <c r="C57" s="254">
        <v>7645.8924046359361</v>
      </c>
      <c r="D57" s="254">
        <v>7645.8924046359361</v>
      </c>
      <c r="E57" s="1">
        <v>7645.8905375880304</v>
      </c>
      <c r="F57" s="1">
        <v>7645.8909732970114</v>
      </c>
      <c r="G57" s="1">
        <v>7645.8914928570875</v>
      </c>
      <c r="H57" s="1">
        <v>7645.8914887658202</v>
      </c>
      <c r="I57" s="1">
        <v>7645.8914790285498</v>
      </c>
      <c r="J57" s="1">
        <v>7645.8913719695265</v>
      </c>
      <c r="K57" s="1">
        <v>7645.8907768907166</v>
      </c>
      <c r="L57" s="1">
        <v>7645.8916809183074</v>
      </c>
      <c r="M57" s="1">
        <v>7645.8913764124991</v>
      </c>
      <c r="N57" s="1">
        <v>7645.8918069563315</v>
      </c>
      <c r="O57" s="1">
        <v>7645.891508525383</v>
      </c>
      <c r="P57" s="1">
        <v>7645.891156346247</v>
      </c>
      <c r="Q57" s="1">
        <v>7645.8905281234129</v>
      </c>
      <c r="R57" s="1">
        <v>7645.8910606543268</v>
      </c>
      <c r="S57" s="1">
        <v>7645.8899294977327</v>
      </c>
      <c r="T57" s="1">
        <v>7645.8913892107503</v>
      </c>
      <c r="U57" s="1">
        <v>7645.8908007866785</v>
      </c>
      <c r="V57" s="1">
        <v>7645.8906245084981</v>
      </c>
      <c r="W57" s="1">
        <v>7645.8900617196296</v>
      </c>
      <c r="X57" s="1">
        <v>7645.8898076325195</v>
      </c>
      <c r="Y57" s="1">
        <v>7645.8895405230278</v>
      </c>
      <c r="Z57" s="1">
        <v>7645.8912349257535</v>
      </c>
      <c r="AA57" s="1">
        <v>7645.8924046359361</v>
      </c>
      <c r="AB57" s="1">
        <v>7645.8924597438645</v>
      </c>
      <c r="AC57" s="1">
        <v>7645.8915590439228</v>
      </c>
      <c r="AD57" s="1">
        <v>7645.8906094942049</v>
      </c>
      <c r="AE57" s="1">
        <v>7645.8900838597337</v>
      </c>
      <c r="AF57" s="1">
        <v>7645.8898437461748</v>
      </c>
      <c r="AG57" s="1">
        <v>7645.8884246029247</v>
      </c>
      <c r="AH57" s="1">
        <v>7645.8895041837095</v>
      </c>
      <c r="AI57" s="1">
        <v>7645.8887880291331</v>
      </c>
      <c r="AJ57" s="1">
        <v>7645.8883836271943</v>
      </c>
      <c r="AK57" s="1">
        <v>7645.8892035920999</v>
      </c>
      <c r="AL57" s="1">
        <v>7645.8886790694314</v>
      </c>
      <c r="AM57" s="1">
        <v>7645.889474297187</v>
      </c>
    </row>
    <row r="58" spans="1:39" x14ac:dyDescent="0.25">
      <c r="A58" s="78">
        <f ca="1">Exceedance!U58</f>
        <v>44470</v>
      </c>
      <c r="B58" s="254">
        <v>7644.8934347692939</v>
      </c>
      <c r="C58" s="254">
        <v>7644.8941851735353</v>
      </c>
      <c r="D58" s="254">
        <v>7644.8941851735353</v>
      </c>
      <c r="E58" s="1">
        <v>7644.8922871543473</v>
      </c>
      <c r="F58" s="1">
        <v>7644.8927300910309</v>
      </c>
      <c r="G58" s="1">
        <v>7644.8932582697607</v>
      </c>
      <c r="H58" s="1">
        <v>7644.893254110626</v>
      </c>
      <c r="I58" s="1">
        <v>7644.8932442118312</v>
      </c>
      <c r="J58" s="1">
        <v>7644.8931353768712</v>
      </c>
      <c r="K58" s="1">
        <v>7644.892530426675</v>
      </c>
      <c r="L58" s="1">
        <v>7644.8934494506093</v>
      </c>
      <c r="M58" s="1">
        <v>7644.8931398935465</v>
      </c>
      <c r="N58" s="1">
        <v>7644.893577579398</v>
      </c>
      <c r="O58" s="1">
        <v>7644.8932741979679</v>
      </c>
      <c r="P58" s="1">
        <v>7644.8929161767546</v>
      </c>
      <c r="Q58" s="1">
        <v>7644.8922775327292</v>
      </c>
      <c r="R58" s="1">
        <v>7644.8928188974623</v>
      </c>
      <c r="S58" s="1">
        <v>7644.8916689768257</v>
      </c>
      <c r="T58" s="1">
        <v>7644.893152904101</v>
      </c>
      <c r="U58" s="1">
        <v>7644.8925547190311</v>
      </c>
      <c r="V58" s="1">
        <v>7644.8923755166852</v>
      </c>
      <c r="W58" s="1">
        <v>7644.8918033920672</v>
      </c>
      <c r="X58" s="1">
        <v>7644.8915450900649</v>
      </c>
      <c r="Y58" s="1">
        <v>7644.8912735496651</v>
      </c>
      <c r="Z58" s="1">
        <v>7644.892996059767</v>
      </c>
      <c r="AA58" s="1">
        <v>7644.8941851735353</v>
      </c>
      <c r="AB58" s="1">
        <v>7644.8942411956132</v>
      </c>
      <c r="AC58" s="1">
        <v>7644.893325554528</v>
      </c>
      <c r="AD58" s="1">
        <v>7644.8923602533296</v>
      </c>
      <c r="AE58" s="1">
        <v>7644.8918258994399</v>
      </c>
      <c r="AF58" s="1">
        <v>7644.8915818027872</v>
      </c>
      <c r="AG58" s="1">
        <v>7644.8901391182662</v>
      </c>
      <c r="AH58" s="1">
        <v>7644.8912366075356</v>
      </c>
      <c r="AI58" s="1">
        <v>7644.8905085731221</v>
      </c>
      <c r="AJ58" s="1">
        <v>7644.890097462815</v>
      </c>
      <c r="AK58" s="1">
        <v>7644.8909310296003</v>
      </c>
      <c r="AL58" s="1">
        <v>7644.8903978059579</v>
      </c>
      <c r="AM58" s="1">
        <v>7644.8912062252448</v>
      </c>
    </row>
    <row r="59" spans="1:39" x14ac:dyDescent="0.25">
      <c r="A59" s="78">
        <f ca="1">Exceedance!U59</f>
        <v>44501</v>
      </c>
      <c r="B59" s="254">
        <v>7645.8965676656753</v>
      </c>
      <c r="C59" s="254">
        <v>7645.8973046027295</v>
      </c>
      <c r="D59" s="254">
        <v>7645.8973046027295</v>
      </c>
      <c r="E59" s="1">
        <v>7645.8954406464891</v>
      </c>
      <c r="F59" s="1">
        <v>7645.8958756339753</v>
      </c>
      <c r="G59" s="1">
        <v>7645.8963943337039</v>
      </c>
      <c r="H59" s="1">
        <v>7645.8963902492114</v>
      </c>
      <c r="I59" s="1">
        <v>7645.8963805280664</v>
      </c>
      <c r="J59" s="1">
        <v>7645.8962736463227</v>
      </c>
      <c r="K59" s="1">
        <v>7645.8956795529102</v>
      </c>
      <c r="L59" s="1">
        <v>7645.8965820835119</v>
      </c>
      <c r="M59" s="1">
        <v>7645.8962780819384</v>
      </c>
      <c r="N59" s="1">
        <v>7645.896707912827</v>
      </c>
      <c r="O59" s="1">
        <v>7645.8964099760551</v>
      </c>
      <c r="P59" s="1">
        <v>7645.8960583800954</v>
      </c>
      <c r="Q59" s="1">
        <v>7645.895431197544</v>
      </c>
      <c r="R59" s="1">
        <v>7645.8959628466346</v>
      </c>
      <c r="S59" s="1">
        <v>7645.8948335631367</v>
      </c>
      <c r="T59" s="1">
        <v>7645.8962908589983</v>
      </c>
      <c r="U59" s="1">
        <v>7645.8957034093028</v>
      </c>
      <c r="V59" s="1">
        <v>7645.6230730397101</v>
      </c>
      <c r="W59" s="1">
        <v>7645.8949655660845</v>
      </c>
      <c r="X59" s="1">
        <v>7645.8947118997185</v>
      </c>
      <c r="Y59" s="1">
        <v>7645.8944452325386</v>
      </c>
      <c r="Z59" s="1">
        <v>7645.8961368294822</v>
      </c>
      <c r="AA59" s="1">
        <v>7645.8973046027295</v>
      </c>
      <c r="AB59" s="1">
        <v>7645.8973596194037</v>
      </c>
      <c r="AC59" s="1">
        <v>7645.8964604109406</v>
      </c>
      <c r="AD59" s="1">
        <v>7645.8955124335935</v>
      </c>
      <c r="AE59" s="1">
        <v>7645.8949876695251</v>
      </c>
      <c r="AF59" s="1">
        <v>7645.8947479535727</v>
      </c>
      <c r="AG59" s="1">
        <v>7645.8933311602987</v>
      </c>
      <c r="AH59" s="1">
        <v>7645.8944089533934</v>
      </c>
      <c r="AI59" s="1">
        <v>7645.8936939847054</v>
      </c>
      <c r="AJ59" s="1">
        <v>7645.8932902524202</v>
      </c>
      <c r="AK59" s="1">
        <v>7645.8941088595366</v>
      </c>
      <c r="AL59" s="1">
        <v>7645.8935852054328</v>
      </c>
      <c r="AM59" s="1">
        <v>7645.8943791163601</v>
      </c>
    </row>
    <row r="60" spans="1:39" x14ac:dyDescent="0.25">
      <c r="A60" s="78">
        <f ca="1">Exceedance!U60</f>
        <v>44531</v>
      </c>
      <c r="B60" s="254">
        <v>7647.3966028267969</v>
      </c>
      <c r="C60" s="254">
        <v>7647.3973268685513</v>
      </c>
      <c r="D60" s="254">
        <v>7647.3973268685513</v>
      </c>
      <c r="E60" s="1">
        <v>7647.3954955287654</v>
      </c>
      <c r="F60" s="1">
        <v>7647.3959229046204</v>
      </c>
      <c r="G60" s="1">
        <v>7647.3964325278766</v>
      </c>
      <c r="H60" s="1">
        <v>7647.3964285148577</v>
      </c>
      <c r="I60" s="1">
        <v>7647.3964189638173</v>
      </c>
      <c r="J60" s="1">
        <v>7647.3963139523448</v>
      </c>
      <c r="K60" s="1">
        <v>7647.3957302546823</v>
      </c>
      <c r="L60" s="1">
        <v>7647.3966169923424</v>
      </c>
      <c r="M60" s="1">
        <v>7647.3963183103433</v>
      </c>
      <c r="N60" s="1">
        <v>7647.3967406198335</v>
      </c>
      <c r="O60" s="1">
        <v>7647.396447896509</v>
      </c>
      <c r="P60" s="1">
        <v>7647.2290756128968</v>
      </c>
      <c r="Q60" s="1">
        <v>7647.3954862451646</v>
      </c>
      <c r="R60" s="1">
        <v>7647.3960085911876</v>
      </c>
      <c r="S60" s="1">
        <v>7647.3948990684667</v>
      </c>
      <c r="T60" s="1">
        <v>7647.1605140248921</v>
      </c>
      <c r="U60" s="1">
        <v>7647.3957536936214</v>
      </c>
      <c r="V60" s="1">
        <v>7646.025910753382</v>
      </c>
      <c r="W60" s="1">
        <v>7647.1968114251185</v>
      </c>
      <c r="X60" s="1">
        <v>7647.3947795339782</v>
      </c>
      <c r="Y60" s="1">
        <v>7647.3945175330764</v>
      </c>
      <c r="Z60" s="1">
        <v>7647.3961795295954</v>
      </c>
      <c r="AA60" s="1">
        <v>7647.3973268685513</v>
      </c>
      <c r="AB60" s="1">
        <v>7647.3973809225154</v>
      </c>
      <c r="AC60" s="1">
        <v>7647.313529120991</v>
      </c>
      <c r="AD60" s="1">
        <v>7647.3955660597021</v>
      </c>
      <c r="AE60" s="1">
        <v>7647.3950504782251</v>
      </c>
      <c r="AF60" s="1">
        <v>7646.8087997679659</v>
      </c>
      <c r="AG60" s="1">
        <v>7647.2589493774385</v>
      </c>
      <c r="AH60" s="1">
        <v>7647.394481888763</v>
      </c>
      <c r="AI60" s="1">
        <v>7647.3937794309604</v>
      </c>
      <c r="AJ60" s="1">
        <v>7647.3933827633891</v>
      </c>
      <c r="AK60" s="1">
        <v>7647.3941870461013</v>
      </c>
      <c r="AL60" s="1">
        <v>7647.3936725551621</v>
      </c>
      <c r="AM60" s="1">
        <v>7647.3944525738325</v>
      </c>
    </row>
    <row r="61" spans="1:39" x14ac:dyDescent="0.25">
      <c r="A61" s="78">
        <f ca="1">Exceedance!U61</f>
        <v>44562</v>
      </c>
      <c r="B61" s="254">
        <v>7647.3960578974711</v>
      </c>
      <c r="C61" s="254">
        <v>7647.3967816576305</v>
      </c>
      <c r="D61" s="254">
        <v>7647.3967816576305</v>
      </c>
      <c r="E61" s="1">
        <v>7647.3949510300909</v>
      </c>
      <c r="F61" s="1">
        <v>7647.3953782397293</v>
      </c>
      <c r="G61" s="1">
        <v>7647.395887664783</v>
      </c>
      <c r="H61" s="1">
        <v>7647.3958836533247</v>
      </c>
      <c r="I61" s="1">
        <v>7647.3958741059996</v>
      </c>
      <c r="J61" s="1">
        <v>7647.3957691353671</v>
      </c>
      <c r="K61" s="1">
        <v>7647.3951856647163</v>
      </c>
      <c r="L61" s="1">
        <v>7647.3960720575069</v>
      </c>
      <c r="M61" s="1">
        <v>7647.3957734916712</v>
      </c>
      <c r="N61" s="1">
        <v>7647.3961956369167</v>
      </c>
      <c r="O61" s="1">
        <v>7647.3959030274391</v>
      </c>
      <c r="P61" s="1">
        <v>7647.3956227701319</v>
      </c>
      <c r="Q61" s="1">
        <v>7647.3949417500999</v>
      </c>
      <c r="R61" s="1">
        <v>7647.3954638929717</v>
      </c>
      <c r="S61" s="1">
        <v>7647.394354801766</v>
      </c>
      <c r="T61" s="1">
        <v>7647.3958778926917</v>
      </c>
      <c r="U61" s="1">
        <v>7647.3952090945413</v>
      </c>
      <c r="V61" s="1">
        <v>7646.241175538943</v>
      </c>
      <c r="W61" s="1">
        <v>7647.3945616515521</v>
      </c>
      <c r="X61" s="1">
        <v>7647.3942353137681</v>
      </c>
      <c r="Y61" s="1">
        <v>7647.3939734147625</v>
      </c>
      <c r="Z61" s="1">
        <v>7647.3956347648973</v>
      </c>
      <c r="AA61" s="1">
        <v>7647.3967816576305</v>
      </c>
      <c r="AB61" s="1">
        <v>7647.3968356905725</v>
      </c>
      <c r="AC61" s="1">
        <v>7647.3959848741697</v>
      </c>
      <c r="AD61" s="1">
        <v>7647.3950215335963</v>
      </c>
      <c r="AE61" s="1">
        <v>7647.3945061526383</v>
      </c>
      <c r="AF61" s="1">
        <v>7647.3944989802867</v>
      </c>
      <c r="AG61" s="1">
        <v>7647.3929316362182</v>
      </c>
      <c r="AH61" s="1">
        <v>7647.3939377843126</v>
      </c>
      <c r="AI61" s="1">
        <v>7647.3932355997104</v>
      </c>
      <c r="AJ61" s="1">
        <v>7647.3928390864103</v>
      </c>
      <c r="AK61" s="1">
        <v>7647.3936430563208</v>
      </c>
      <c r="AL61" s="1">
        <v>7647.3931287654777</v>
      </c>
      <c r="AM61" s="1">
        <v>7647.3939084807835</v>
      </c>
    </row>
    <row r="62" spans="1:39" x14ac:dyDescent="0.25">
      <c r="A62" s="78">
        <f ca="1">Exceedance!U62</f>
        <v>44593</v>
      </c>
      <c r="B62" s="254">
        <v>7647.3960909098132</v>
      </c>
      <c r="C62" s="254">
        <v>7647.3968143169841</v>
      </c>
      <c r="D62" s="254">
        <v>7647.3968143169841</v>
      </c>
      <c r="E62" s="1">
        <v>7647.3949845822663</v>
      </c>
      <c r="F62" s="1">
        <v>7647.3954115835495</v>
      </c>
      <c r="G62" s="1">
        <v>7647.3959207601492</v>
      </c>
      <c r="H62" s="1">
        <v>7647.3959167506473</v>
      </c>
      <c r="I62" s="1">
        <v>7647.3959072079779</v>
      </c>
      <c r="J62" s="1">
        <v>7647.3958022885427</v>
      </c>
      <c r="K62" s="1">
        <v>7647.3952191024573</v>
      </c>
      <c r="L62" s="1">
        <v>7647.3961050629423</v>
      </c>
      <c r="M62" s="1">
        <v>7647.3958066427213</v>
      </c>
      <c r="N62" s="1">
        <v>7647.3962285820799</v>
      </c>
      <c r="O62" s="1">
        <v>7647.3959361153129</v>
      </c>
      <c r="P62" s="1">
        <v>7647.3955145602049</v>
      </c>
      <c r="Q62" s="1">
        <v>7647.3949753068018</v>
      </c>
      <c r="R62" s="1">
        <v>7647.3954971950179</v>
      </c>
      <c r="S62" s="1">
        <v>7647.3943886447314</v>
      </c>
      <c r="T62" s="1">
        <v>7647.3958049058674</v>
      </c>
      <c r="U62" s="1">
        <v>7647.3952425208554</v>
      </c>
      <c r="V62" s="1">
        <v>7646.4403280051574</v>
      </c>
      <c r="W62" s="1">
        <v>7647.3944539669228</v>
      </c>
      <c r="X62" s="1">
        <v>7647.3942692150085</v>
      </c>
      <c r="Y62" s="1">
        <v>7647.3940074437351</v>
      </c>
      <c r="Z62" s="1">
        <v>7647.3956679836065</v>
      </c>
      <c r="AA62" s="1">
        <v>7647.3968143169841</v>
      </c>
      <c r="AB62" s="1">
        <v>7647.3968683235735</v>
      </c>
      <c r="AC62" s="1">
        <v>7647.3960179182332</v>
      </c>
      <c r="AD62" s="1">
        <v>7647.3950550513864</v>
      </c>
      <c r="AE62" s="1">
        <v>7647.3945399217873</v>
      </c>
      <c r="AF62" s="1">
        <v>7647.3943913262301</v>
      </c>
      <c r="AG62" s="1">
        <v>7647.3929376704227</v>
      </c>
      <c r="AH62" s="1">
        <v>7647.3939718306619</v>
      </c>
      <c r="AI62" s="1">
        <v>7647.3932699885245</v>
      </c>
      <c r="AJ62" s="1">
        <v>7647.3928736601765</v>
      </c>
      <c r="AK62" s="1">
        <v>7647.3936772464122</v>
      </c>
      <c r="AL62" s="1">
        <v>7647.3931632063968</v>
      </c>
      <c r="AM62" s="1">
        <v>7647.3939425414246</v>
      </c>
    </row>
    <row r="63" spans="1:39" x14ac:dyDescent="0.25">
      <c r="A63" s="78">
        <f ca="1">Exceedance!U63</f>
        <v>44621</v>
      </c>
      <c r="B63" s="254">
        <v>7647.8931103047717</v>
      </c>
      <c r="C63" s="254">
        <v>7647.89382992843</v>
      </c>
      <c r="D63" s="254">
        <v>7647.89382992843</v>
      </c>
      <c r="E63" s="1">
        <v>7647.8920097634636</v>
      </c>
      <c r="F63" s="1">
        <v>7647.8924345314745</v>
      </c>
      <c r="G63" s="1">
        <v>7647.8929410450137</v>
      </c>
      <c r="H63" s="1">
        <v>7647.8929370564829</v>
      </c>
      <c r="I63" s="1">
        <v>7647.8929275637229</v>
      </c>
      <c r="J63" s="1">
        <v>7647.8928231930286</v>
      </c>
      <c r="K63" s="1">
        <v>7647.8922430570838</v>
      </c>
      <c r="L63" s="1">
        <v>7647.8931243838797</v>
      </c>
      <c r="M63" s="1">
        <v>7647.8928275244361</v>
      </c>
      <c r="N63" s="1">
        <v>7647.8932472569959</v>
      </c>
      <c r="O63" s="1">
        <v>7647.8929563198681</v>
      </c>
      <c r="P63" s="1">
        <v>7647.8925369533035</v>
      </c>
      <c r="Q63" s="1">
        <v>7647.8920005365098</v>
      </c>
      <c r="R63" s="1">
        <v>7647.8925196951823</v>
      </c>
      <c r="S63" s="1">
        <v>7647.8914169427599</v>
      </c>
      <c r="T63" s="1">
        <v>7647.8928257804846</v>
      </c>
      <c r="U63" s="1">
        <v>7647.8922663530002</v>
      </c>
      <c r="V63" s="1">
        <v>7647.2204171791172</v>
      </c>
      <c r="W63" s="1">
        <v>7647.8914819068104</v>
      </c>
      <c r="X63" s="1">
        <v>7647.8912981376698</v>
      </c>
      <c r="Y63" s="1">
        <v>7647.8910377354941</v>
      </c>
      <c r="Z63" s="1">
        <v>7647.8926895905261</v>
      </c>
      <c r="AA63" s="1">
        <v>7647.89382992843</v>
      </c>
      <c r="AB63" s="1">
        <v>7647.8938836525567</v>
      </c>
      <c r="AC63" s="1">
        <v>7647.8930376949475</v>
      </c>
      <c r="AD63" s="1">
        <v>7647.892079864022</v>
      </c>
      <c r="AE63" s="1">
        <v>7647.8915674286154</v>
      </c>
      <c r="AF63" s="1">
        <v>7647.8914195937223</v>
      </c>
      <c r="AG63" s="1">
        <v>7647.8899735433124</v>
      </c>
      <c r="AH63" s="1">
        <v>7647.8910023086819</v>
      </c>
      <c r="AI63" s="1">
        <v>7647.8903041372705</v>
      </c>
      <c r="AJ63" s="1">
        <v>7647.889909864879</v>
      </c>
      <c r="AK63" s="1">
        <v>7647.890709265148</v>
      </c>
      <c r="AL63" s="1">
        <v>7647.8901979136272</v>
      </c>
      <c r="AM63" s="1">
        <v>7647.8909731726317</v>
      </c>
    </row>
    <row r="64" spans="1:39" x14ac:dyDescent="0.25">
      <c r="A64" s="78" t="str">
        <f ca="1">Exceedance!U64</f>
        <v/>
      </c>
      <c r="B64" s="254">
        <v>7655.9049121181924</v>
      </c>
      <c r="C64" s="254">
        <v>7655.905579786433</v>
      </c>
      <c r="D64" s="254">
        <v>7655.905579786433</v>
      </c>
      <c r="E64" s="1">
        <v>7655.9038910338104</v>
      </c>
      <c r="F64" s="1">
        <v>7655.9042851344038</v>
      </c>
      <c r="G64" s="1">
        <v>7653.2857536345991</v>
      </c>
      <c r="H64" s="1">
        <v>7655.9047513780897</v>
      </c>
      <c r="I64" s="1">
        <v>7654.0802814440931</v>
      </c>
      <c r="J64" s="1">
        <v>7653.9884361646682</v>
      </c>
      <c r="K64" s="1">
        <v>7655.9041074840898</v>
      </c>
      <c r="L64" s="1">
        <v>7655.9049251808156</v>
      </c>
      <c r="M64" s="1">
        <v>7655.904649754043</v>
      </c>
      <c r="N64" s="1">
        <v>7655.8361151061217</v>
      </c>
      <c r="O64" s="1">
        <v>7651.8454655677997</v>
      </c>
      <c r="P64" s="1">
        <v>7655.9043801615771</v>
      </c>
      <c r="Q64" s="1">
        <v>7654.9737699391299</v>
      </c>
      <c r="R64" s="1">
        <v>7652.0260836279276</v>
      </c>
      <c r="S64" s="1">
        <v>7655.9033410135999</v>
      </c>
      <c r="T64" s="1">
        <v>7655.9046481360019</v>
      </c>
      <c r="U64" s="1">
        <v>7650.7554736520542</v>
      </c>
      <c r="V64" s="1">
        <v>7649.9599911724745</v>
      </c>
      <c r="W64" s="1">
        <v>7655.9034012873735</v>
      </c>
      <c r="X64" s="1">
        <v>7655.9032307860052</v>
      </c>
      <c r="Y64" s="1">
        <v>7655.9029891843566</v>
      </c>
      <c r="Z64" s="1">
        <v>7655.9045217786916</v>
      </c>
      <c r="AA64" s="1">
        <v>7655.5399307963189</v>
      </c>
      <c r="AB64" s="1">
        <v>7652.8598012654311</v>
      </c>
      <c r="AC64" s="1">
        <v>7652.2987036255045</v>
      </c>
      <c r="AD64" s="1">
        <v>7653.3375328153097</v>
      </c>
      <c r="AE64" s="1">
        <v>7655.9034806346735</v>
      </c>
      <c r="AF64" s="1">
        <v>7650.1704786651217</v>
      </c>
      <c r="AG64" s="1">
        <v>7654.8822534582096</v>
      </c>
      <c r="AH64" s="1">
        <v>7653.2329611573077</v>
      </c>
      <c r="AI64" s="1">
        <v>7652.7898438854745</v>
      </c>
      <c r="AJ64" s="1">
        <v>7651.1334758134799</v>
      </c>
      <c r="AK64" s="1">
        <v>7653.47043310356</v>
      </c>
      <c r="AL64" s="1">
        <v>7654.2947796872113</v>
      </c>
      <c r="AM64" s="1">
        <v>7654.2955074151942</v>
      </c>
    </row>
    <row r="65" spans="1:39" x14ac:dyDescent="0.25">
      <c r="A65" s="78" t="str">
        <f ca="1">Exceedance!U65</f>
        <v/>
      </c>
      <c r="B65" s="254">
        <v>7662.9026270399963</v>
      </c>
      <c r="C65" s="254">
        <v>7662.9032586487383</v>
      </c>
      <c r="D65" s="254">
        <v>7662.9032586487383</v>
      </c>
      <c r="E65" s="1">
        <v>7662.9016611024481</v>
      </c>
      <c r="F65" s="1">
        <v>7662.9020339184135</v>
      </c>
      <c r="G65" s="1">
        <v>7662.9057738017855</v>
      </c>
      <c r="H65" s="1">
        <v>7662.9024749811624</v>
      </c>
      <c r="I65" s="1">
        <v>7662.9046019646639</v>
      </c>
      <c r="J65" s="1">
        <v>7662.904644366572</v>
      </c>
      <c r="K65" s="1">
        <v>7662.9018658626574</v>
      </c>
      <c r="L65" s="1">
        <v>7662.9026393971317</v>
      </c>
      <c r="M65" s="1">
        <v>7662.902378845637</v>
      </c>
      <c r="N65" s="1">
        <v>7662.9028076186469</v>
      </c>
      <c r="O65" s="1">
        <v>7662.9078674486009</v>
      </c>
      <c r="P65" s="1">
        <v>7662.90212381335</v>
      </c>
      <c r="Q65" s="1">
        <v>7662.9024909789741</v>
      </c>
      <c r="R65" s="1">
        <v>7662.9072415155351</v>
      </c>
      <c r="S65" s="1">
        <v>7662.9011407877897</v>
      </c>
      <c r="T65" s="1">
        <v>7662.9023773149838</v>
      </c>
      <c r="U65" s="1">
        <v>7656.7444920853104</v>
      </c>
      <c r="V65" s="1">
        <v>7662.9093623034332</v>
      </c>
      <c r="W65" s="1">
        <v>7662.9011978062908</v>
      </c>
      <c r="X65" s="1">
        <v>7662.9010365133772</v>
      </c>
      <c r="Y65" s="1">
        <v>7662.9008079601772</v>
      </c>
      <c r="Z65" s="1">
        <v>7662.9022577819915</v>
      </c>
      <c r="AA65" s="1">
        <v>7662.9035789526597</v>
      </c>
      <c r="AB65" s="1">
        <v>7662.907223769419</v>
      </c>
      <c r="AC65" s="1">
        <v>7662.9072997813091</v>
      </c>
      <c r="AD65" s="1">
        <v>7662.9049416527259</v>
      </c>
      <c r="AE65" s="1">
        <v>7662.9012728681919</v>
      </c>
      <c r="AF65" s="1">
        <v>7657.6551160553954</v>
      </c>
      <c r="AG65" s="1">
        <v>7662.9008359782802</v>
      </c>
      <c r="AH65" s="1">
        <v>7662.9041476863968</v>
      </c>
      <c r="AI65" s="1">
        <v>7662.9041812805181</v>
      </c>
      <c r="AJ65" s="1">
        <v>7662.9061266609533</v>
      </c>
      <c r="AK65" s="1">
        <v>7662.9035435419564</v>
      </c>
      <c r="AL65" s="1">
        <v>7662.9018907881618</v>
      </c>
      <c r="AM65" s="1">
        <v>7662.9025707952833</v>
      </c>
    </row>
    <row r="66" spans="1:39" x14ac:dyDescent="0.25">
      <c r="A66" s="78" t="str">
        <f ca="1">Exceedance!U66</f>
        <v/>
      </c>
      <c r="B66" s="254">
        <v>7664.7452625711176</v>
      </c>
      <c r="C66" s="254">
        <v>7664.7458837876429</v>
      </c>
      <c r="D66" s="254">
        <v>7664.7458837876429</v>
      </c>
      <c r="E66" s="1">
        <v>7664.7443125266882</v>
      </c>
      <c r="F66" s="1">
        <v>7664.7446792085011</v>
      </c>
      <c r="G66" s="1">
        <v>7664.7443316350873</v>
      </c>
      <c r="H66" s="1">
        <v>7664.7451130141935</v>
      </c>
      <c r="I66" s="1">
        <v>7664.7447756783267</v>
      </c>
      <c r="J66" s="1">
        <v>7664.7444795106067</v>
      </c>
      <c r="K66" s="1">
        <v>7664.7445139178617</v>
      </c>
      <c r="L66" s="1">
        <v>7664.7452747249354</v>
      </c>
      <c r="M66" s="1">
        <v>7664.7450184604413</v>
      </c>
      <c r="N66" s="1">
        <v>7664.7451868525814</v>
      </c>
      <c r="O66" s="1">
        <v>7664.7440493371441</v>
      </c>
      <c r="P66" s="1">
        <v>7664.7447676243455</v>
      </c>
      <c r="Q66" s="1">
        <v>7664.7441820355898</v>
      </c>
      <c r="R66" s="1">
        <v>7664.7437888275872</v>
      </c>
      <c r="S66" s="1">
        <v>7664.7438007730616</v>
      </c>
      <c r="T66" s="1">
        <v>7664.7450169549729</v>
      </c>
      <c r="U66" s="1">
        <v>7659.3627850721832</v>
      </c>
      <c r="V66" s="1">
        <v>7664.7428092433756</v>
      </c>
      <c r="W66" s="1">
        <v>7664.7438568534044</v>
      </c>
      <c r="X66" s="1">
        <v>7664.7436982143363</v>
      </c>
      <c r="Y66" s="1">
        <v>7664.7434734216513</v>
      </c>
      <c r="Z66" s="1">
        <v>7664.7448993887256</v>
      </c>
      <c r="AA66" s="1">
        <v>7664.7459296966144</v>
      </c>
      <c r="AB66" s="1">
        <v>7664.7452446352536</v>
      </c>
      <c r="AC66" s="1">
        <v>7664.7444203190662</v>
      </c>
      <c r="AD66" s="1">
        <v>7664.743601381253</v>
      </c>
      <c r="AE66" s="1">
        <v>7664.7439306802698</v>
      </c>
      <c r="AF66" s="1">
        <v>7664.7501946651437</v>
      </c>
      <c r="AG66" s="1">
        <v>7664.7424429581079</v>
      </c>
      <c r="AH66" s="1">
        <v>7664.742732275161</v>
      </c>
      <c r="AI66" s="1">
        <v>7664.7420877285604</v>
      </c>
      <c r="AJ66" s="1">
        <v>7664.7413749748275</v>
      </c>
      <c r="AK66" s="1">
        <v>7664.7426608089618</v>
      </c>
      <c r="AL66" s="1">
        <v>7664.7424803111071</v>
      </c>
      <c r="AM66" s="1">
        <v>7664.7431491296848</v>
      </c>
    </row>
    <row r="67" spans="1:39" x14ac:dyDescent="0.25">
      <c r="A67" s="78" t="str">
        <f ca="1">Exceedance!U67</f>
        <v/>
      </c>
      <c r="B67" s="254">
        <v>7659.8770940831237</v>
      </c>
      <c r="C67" s="254">
        <v>7659.8777381971013</v>
      </c>
      <c r="D67" s="254">
        <v>7659.8777381971013</v>
      </c>
      <c r="E67" s="1">
        <v>7659.8761090209564</v>
      </c>
      <c r="F67" s="1">
        <v>7659.8764892183144</v>
      </c>
      <c r="G67" s="1">
        <v>7659.8761444222682</v>
      </c>
      <c r="H67" s="1">
        <v>7659.876939013674</v>
      </c>
      <c r="I67" s="1">
        <v>7659.8765986503995</v>
      </c>
      <c r="J67" s="1">
        <v>7659.8762928744763</v>
      </c>
      <c r="K67" s="1">
        <v>7659.8763178352174</v>
      </c>
      <c r="L67" s="1">
        <v>7659.8771066849204</v>
      </c>
      <c r="M67" s="1">
        <v>7659.8768409747599</v>
      </c>
      <c r="N67" s="1">
        <v>7659.8770165545666</v>
      </c>
      <c r="O67" s="1">
        <v>7659.875860785497</v>
      </c>
      <c r="P67" s="1">
        <v>7659.876580893083</v>
      </c>
      <c r="Q67" s="1">
        <v>7659.8759773858064</v>
      </c>
      <c r="R67" s="1">
        <v>7659.8755892987419</v>
      </c>
      <c r="S67" s="1">
        <v>7659.8755784045752</v>
      </c>
      <c r="T67" s="1">
        <v>7659.8768394138006</v>
      </c>
      <c r="U67" s="1">
        <v>7659.8840529883109</v>
      </c>
      <c r="V67" s="1">
        <v>7659.8745854776844</v>
      </c>
      <c r="W67" s="1">
        <v>7659.8756365519866</v>
      </c>
      <c r="X67" s="1">
        <v>7659.8754720656325</v>
      </c>
      <c r="Y67" s="1">
        <v>7659.8752389873007</v>
      </c>
      <c r="Z67" s="1">
        <v>7659.876717514172</v>
      </c>
      <c r="AA67" s="1">
        <v>7659.8777868403013</v>
      </c>
      <c r="AB67" s="1">
        <v>7659.8770930615483</v>
      </c>
      <c r="AC67" s="1">
        <v>7659.8762418431261</v>
      </c>
      <c r="AD67" s="1">
        <v>7659.8753869104403</v>
      </c>
      <c r="AE67" s="1">
        <v>7659.8757131000411</v>
      </c>
      <c r="AF67" s="1">
        <v>7659.8739099811573</v>
      </c>
      <c r="AG67" s="1">
        <v>7659.8741746385622</v>
      </c>
      <c r="AH67" s="1">
        <v>7659.8744861114492</v>
      </c>
      <c r="AI67" s="1">
        <v>7659.8738204311303</v>
      </c>
      <c r="AJ67" s="1">
        <v>7659.8730915744745</v>
      </c>
      <c r="AK67" s="1">
        <v>7659.8744099870028</v>
      </c>
      <c r="AL67" s="1">
        <v>7659.8742172408074</v>
      </c>
      <c r="AM67" s="1">
        <v>7659.8749107114054</v>
      </c>
    </row>
    <row r="68" spans="1:39" x14ac:dyDescent="0.25">
      <c r="A68" s="78" t="str">
        <f ca="1">Exceedance!U68</f>
        <v/>
      </c>
      <c r="B68" s="254">
        <v>7651.8691422355823</v>
      </c>
      <c r="C68" s="254">
        <v>7651.8698300834731</v>
      </c>
      <c r="D68" s="254">
        <v>7651.8698300834731</v>
      </c>
      <c r="E68" s="1">
        <v>7651.868090289875</v>
      </c>
      <c r="F68" s="1">
        <v>7651.8684963017913</v>
      </c>
      <c r="G68" s="1">
        <v>7651.8681293384097</v>
      </c>
      <c r="H68" s="1">
        <v>7651.8689766372609</v>
      </c>
      <c r="I68" s="1">
        <v>7651.8686139144575</v>
      </c>
      <c r="J68" s="1">
        <v>7651.8682874813903</v>
      </c>
      <c r="K68" s="1">
        <v>7651.8683132821625</v>
      </c>
      <c r="L68" s="1">
        <v>7651.8691556930107</v>
      </c>
      <c r="M68" s="1">
        <v>7651.8688719417196</v>
      </c>
      <c r="N68" s="1">
        <v>7651.8690595212574</v>
      </c>
      <c r="O68" s="1">
        <v>7651.867827166584</v>
      </c>
      <c r="P68" s="1">
        <v>7651.8685942010734</v>
      </c>
      <c r="Q68" s="1">
        <v>7651.8679500094167</v>
      </c>
      <c r="R68" s="1">
        <v>7651.8675371367863</v>
      </c>
      <c r="S68" s="1">
        <v>7651.8675236458166</v>
      </c>
      <c r="T68" s="1">
        <v>7651.868870274775</v>
      </c>
      <c r="U68" s="1">
        <v>7651.8679993111045</v>
      </c>
      <c r="V68" s="1">
        <v>7651.8664661053845</v>
      </c>
      <c r="W68" s="1">
        <v>7651.8675857413082</v>
      </c>
      <c r="X68" s="1">
        <v>7651.8674100866947</v>
      </c>
      <c r="Y68" s="1">
        <v>7651.8671611828613</v>
      </c>
      <c r="Z68" s="1">
        <v>7651.8687400984327</v>
      </c>
      <c r="AA68" s="1">
        <v>7651.8698821125672</v>
      </c>
      <c r="AB68" s="1">
        <v>7651.8691425466877</v>
      </c>
      <c r="AC68" s="1">
        <v>7651.8682338101307</v>
      </c>
      <c r="AD68" s="1">
        <v>7651.8673203659582</v>
      </c>
      <c r="AE68" s="1">
        <v>7651.8676674868066</v>
      </c>
      <c r="AF68" s="1">
        <v>7651.8650799837542</v>
      </c>
      <c r="AG68" s="1">
        <v>7651.8660248940078</v>
      </c>
      <c r="AH68" s="1">
        <v>7651.8663584319584</v>
      </c>
      <c r="AI68" s="1">
        <v>7651.8656477627155</v>
      </c>
      <c r="AJ68" s="1">
        <v>7651.8648702294813</v>
      </c>
      <c r="AK68" s="1">
        <v>7651.8662769773637</v>
      </c>
      <c r="AL68" s="1">
        <v>7651.866070697768</v>
      </c>
      <c r="AM68" s="1">
        <v>7651.8668112534842</v>
      </c>
    </row>
    <row r="69" spans="1:39" x14ac:dyDescent="0.25">
      <c r="A69" s="78" t="str">
        <f ca="1">Exceedance!U69</f>
        <v/>
      </c>
      <c r="B69" s="254">
        <v>7645.8705799676682</v>
      </c>
      <c r="C69" s="254">
        <v>7645.8713085191175</v>
      </c>
      <c r="D69" s="254">
        <v>7645.8713085191175</v>
      </c>
      <c r="E69" s="1">
        <v>7645.8694657728292</v>
      </c>
      <c r="F69" s="1">
        <v>7645.8698958105933</v>
      </c>
      <c r="G69" s="1">
        <v>7645.8695071320699</v>
      </c>
      <c r="H69" s="1">
        <v>7645.870404570026</v>
      </c>
      <c r="I69" s="1">
        <v>7645.8700203830176</v>
      </c>
      <c r="J69" s="1">
        <v>7645.8696746331971</v>
      </c>
      <c r="K69" s="1">
        <v>7645.8697019607362</v>
      </c>
      <c r="L69" s="1">
        <v>7645.8705942214428</v>
      </c>
      <c r="M69" s="1">
        <v>7645.8702936791042</v>
      </c>
      <c r="N69" s="1">
        <v>7645.870492358702</v>
      </c>
      <c r="O69" s="1">
        <v>7645.8691870791563</v>
      </c>
      <c r="P69" s="1">
        <v>7645.8699995030884</v>
      </c>
      <c r="Q69" s="1">
        <v>7645.86931719124</v>
      </c>
      <c r="R69" s="1">
        <v>7645.868879886777</v>
      </c>
      <c r="S69" s="1">
        <v>7645.8688655974756</v>
      </c>
      <c r="T69" s="1">
        <v>7645.8702919135176</v>
      </c>
      <c r="U69" s="1">
        <v>7645.8693694103631</v>
      </c>
      <c r="V69" s="1">
        <v>7645.867745476844</v>
      </c>
      <c r="W69" s="1">
        <v>7645.8689313674831</v>
      </c>
      <c r="X69" s="1">
        <v>7645.8687453184666</v>
      </c>
      <c r="Y69" s="1">
        <v>7645.8684816856912</v>
      </c>
      <c r="Z69" s="1">
        <v>7645.870154033958</v>
      </c>
      <c r="AA69" s="1">
        <v>7645.871363627044</v>
      </c>
      <c r="AB69" s="1">
        <v>7645.8705802971836</v>
      </c>
      <c r="AC69" s="1">
        <v>7645.8696177859292</v>
      </c>
      <c r="AD69" s="1">
        <v>7645.8686502884857</v>
      </c>
      <c r="AE69" s="1">
        <v>7645.8690179502901</v>
      </c>
      <c r="AF69" s="1">
        <v>7645.8662773311426</v>
      </c>
      <c r="AG69" s="1">
        <v>7645.8672781566802</v>
      </c>
      <c r="AH69" s="1">
        <v>7645.8676314318163</v>
      </c>
      <c r="AI69" s="1">
        <v>7645.8668787085553</v>
      </c>
      <c r="AJ69" s="1">
        <v>7645.8660551646108</v>
      </c>
      <c r="AK69" s="1">
        <v>7645.867545157128</v>
      </c>
      <c r="AL69" s="1">
        <v>7645.8673266708893</v>
      </c>
      <c r="AM69" s="1">
        <v>7645.8681110491625</v>
      </c>
    </row>
    <row r="70" spans="1:39" x14ac:dyDescent="0.25">
      <c r="A70" s="78" t="str">
        <f ca="1">Exceedance!U70</f>
        <v/>
      </c>
      <c r="B70" s="254"/>
      <c r="C70" s="254"/>
      <c r="D70" s="254"/>
    </row>
    <row r="71" spans="1:39" x14ac:dyDescent="0.25">
      <c r="A71" s="78" t="str">
        <f ca="1">Exceedance!U71</f>
        <v/>
      </c>
      <c r="B71" s="254"/>
      <c r="C71" s="254"/>
      <c r="D71" s="254"/>
    </row>
    <row r="72" spans="1:39" x14ac:dyDescent="0.25">
      <c r="A72" s="78" t="str">
        <f ca="1">Exceedance!U72</f>
        <v/>
      </c>
      <c r="B72" s="254"/>
      <c r="C72" s="254"/>
      <c r="D72" s="254"/>
    </row>
    <row r="73" spans="1:39" x14ac:dyDescent="0.25">
      <c r="A73" s="78" t="str">
        <f ca="1">Exceedance!U73</f>
        <v/>
      </c>
      <c r="B73" s="254"/>
      <c r="C73" s="254"/>
      <c r="D73" s="254"/>
    </row>
    <row r="74" spans="1:39" x14ac:dyDescent="0.25">
      <c r="A74" s="78" t="str">
        <f ca="1">Exceedance!U74</f>
        <v/>
      </c>
      <c r="B74" s="254"/>
      <c r="C74" s="254"/>
      <c r="D74" s="254"/>
    </row>
    <row r="75" spans="1:39" x14ac:dyDescent="0.25">
      <c r="A75" s="78" t="str">
        <f ca="1">Exceedance!U75</f>
        <v/>
      </c>
      <c r="B75" s="254"/>
      <c r="C75" s="254"/>
      <c r="D75" s="254"/>
    </row>
    <row r="76" spans="1:39" x14ac:dyDescent="0.25">
      <c r="A76" s="78" t="str">
        <f ca="1">Exceedance!U76</f>
        <v/>
      </c>
      <c r="B76" s="254"/>
      <c r="C76" s="254"/>
      <c r="D76" s="254"/>
    </row>
    <row r="77" spans="1:39" x14ac:dyDescent="0.25">
      <c r="A77" s="78" t="str">
        <f ca="1">Exceedance!U77</f>
        <v/>
      </c>
      <c r="B77" s="254"/>
      <c r="C77" s="254"/>
      <c r="D77" s="254"/>
    </row>
    <row r="78" spans="1:39" x14ac:dyDescent="0.25">
      <c r="A78" s="78" t="str">
        <f ca="1">Exceedance!U78</f>
        <v/>
      </c>
      <c r="B78" s="254"/>
      <c r="C78" s="254"/>
      <c r="D78" s="254"/>
    </row>
    <row r="79" spans="1:39" x14ac:dyDescent="0.25">
      <c r="A79" s="78" t="str">
        <f ca="1">Exceedance!U79</f>
        <v/>
      </c>
      <c r="B79" s="254"/>
      <c r="C79" s="254"/>
      <c r="D79" s="254"/>
    </row>
    <row r="80" spans="1:39" x14ac:dyDescent="0.25">
      <c r="A80" s="78" t="str">
        <f ca="1">Exceedance!U80</f>
        <v/>
      </c>
      <c r="B80" s="254"/>
      <c r="C80" s="254"/>
      <c r="D80" s="254"/>
    </row>
    <row r="81" spans="1:4" x14ac:dyDescent="0.25">
      <c r="A81" s="78" t="str">
        <f ca="1">Exceedance!U81</f>
        <v/>
      </c>
      <c r="B81" s="254"/>
      <c r="C81" s="254"/>
      <c r="D81" s="254"/>
    </row>
    <row r="82" spans="1:4" x14ac:dyDescent="0.25">
      <c r="A82" s="78" t="str">
        <f ca="1">Exceedance!U82</f>
        <v/>
      </c>
      <c r="B82" s="254"/>
      <c r="C82" s="254"/>
      <c r="D82" s="254"/>
    </row>
    <row r="83" spans="1:4" x14ac:dyDescent="0.25">
      <c r="A83" s="78" t="str">
        <f ca="1">Exceedance!U83</f>
        <v/>
      </c>
      <c r="B83" s="254"/>
      <c r="C83" s="254"/>
      <c r="D83" s="254"/>
    </row>
    <row r="84" spans="1:4" x14ac:dyDescent="0.25">
      <c r="A84" s="78" t="str">
        <f ca="1">Exceedance!U84</f>
        <v/>
      </c>
      <c r="B84" s="254"/>
      <c r="C84" s="254"/>
      <c r="D84" s="254"/>
    </row>
    <row r="85" spans="1:4" x14ac:dyDescent="0.25">
      <c r="A85" s="78" t="str">
        <f ca="1">Exceedance!U85</f>
        <v/>
      </c>
      <c r="B85" s="254"/>
      <c r="C85" s="254"/>
      <c r="D85" s="254"/>
    </row>
    <row r="86" spans="1:4" x14ac:dyDescent="0.25">
      <c r="A86" s="78" t="str">
        <f ca="1">Exceedance!U86</f>
        <v/>
      </c>
      <c r="B86" s="254"/>
      <c r="C86" s="254"/>
      <c r="D86" s="254"/>
    </row>
    <row r="87" spans="1:4" x14ac:dyDescent="0.25">
      <c r="A87" s="78" t="str">
        <f ca="1">Exceedance!U87</f>
        <v/>
      </c>
      <c r="B87" s="254"/>
      <c r="C87" s="254"/>
      <c r="D87" s="254"/>
    </row>
    <row r="88" spans="1:4" x14ac:dyDescent="0.25">
      <c r="A88" s="78" t="str">
        <f ca="1">Exceedance!U88</f>
        <v/>
      </c>
      <c r="B88" s="254"/>
      <c r="C88" s="254"/>
      <c r="D88" s="254"/>
    </row>
    <row r="89" spans="1:4" x14ac:dyDescent="0.25">
      <c r="A89" s="78" t="str">
        <f ca="1">Exceedance!U89</f>
        <v/>
      </c>
      <c r="B89" s="254"/>
      <c r="C89" s="254"/>
      <c r="D89" s="254"/>
    </row>
    <row r="90" spans="1:4" x14ac:dyDescent="0.25">
      <c r="A90" s="78" t="str">
        <f ca="1">Exceedance!U90</f>
        <v/>
      </c>
      <c r="B90" s="254"/>
      <c r="C90" s="254"/>
      <c r="D90" s="254"/>
    </row>
    <row r="91" spans="1:4" x14ac:dyDescent="0.25">
      <c r="A91" s="78" t="str">
        <f ca="1">Exceedance!U91</f>
        <v/>
      </c>
      <c r="B91" s="254"/>
      <c r="C91" s="254"/>
      <c r="D91" s="254"/>
    </row>
    <row r="92" spans="1:4" x14ac:dyDescent="0.25">
      <c r="A92" s="78" t="str">
        <f ca="1">Exceedance!U92</f>
        <v/>
      </c>
      <c r="B92" s="254"/>
      <c r="C92" s="254"/>
      <c r="D92" s="254"/>
    </row>
    <row r="93" spans="1:4" x14ac:dyDescent="0.25">
      <c r="A93" s="78" t="str">
        <f ca="1">Exceedance!U93</f>
        <v/>
      </c>
      <c r="B93" s="254"/>
      <c r="C93" s="254"/>
      <c r="D93" s="254"/>
    </row>
    <row r="94" spans="1:4" x14ac:dyDescent="0.25">
      <c r="A94" s="78" t="str">
        <f ca="1">Exceedance!U94</f>
        <v/>
      </c>
      <c r="B94" s="254"/>
      <c r="C94" s="254"/>
      <c r="D94" s="254"/>
    </row>
    <row r="95" spans="1:4" x14ac:dyDescent="0.25">
      <c r="A95" s="78" t="str">
        <f ca="1">Exceedance!U95</f>
        <v/>
      </c>
      <c r="B95" s="254"/>
      <c r="C95" s="254"/>
      <c r="D95" s="254"/>
    </row>
    <row r="96" spans="1:4" x14ac:dyDescent="0.25">
      <c r="A96" s="78" t="str">
        <f ca="1">Exceedance!U96</f>
        <v/>
      </c>
      <c r="B96" s="254"/>
      <c r="C96" s="254"/>
      <c r="D96" s="254"/>
    </row>
    <row r="97" spans="1:4" x14ac:dyDescent="0.25">
      <c r="A97" s="78" t="str">
        <f ca="1">Exceedance!U97</f>
        <v/>
      </c>
      <c r="B97" s="254"/>
      <c r="C97" s="254"/>
      <c r="D97" s="254"/>
    </row>
    <row r="98" spans="1:4" x14ac:dyDescent="0.25">
      <c r="A98" s="78" t="str">
        <f ca="1">Exceedance!U98</f>
        <v/>
      </c>
      <c r="B98" s="254"/>
      <c r="C98" s="254"/>
      <c r="D98" s="254"/>
    </row>
    <row r="99" spans="1:4" x14ac:dyDescent="0.25">
      <c r="A99" s="78" t="str">
        <f ca="1">Exceedance!U99</f>
        <v/>
      </c>
      <c r="B99" s="254"/>
      <c r="C99" s="254"/>
      <c r="D99" s="254"/>
    </row>
    <row r="100" spans="1:4" x14ac:dyDescent="0.25">
      <c r="A100" s="78" t="str">
        <f ca="1">Exceedance!U100</f>
        <v/>
      </c>
      <c r="B100" s="254"/>
      <c r="C100" s="254"/>
      <c r="D100" s="254"/>
    </row>
  </sheetData>
  <mergeCells count="1">
    <mergeCell ref="B1:AH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7" tint="0.59999389629810485"/>
  </sheetPr>
  <dimension ref="A1:BD100"/>
  <sheetViews>
    <sheetView zoomScale="90" zoomScaleNormal="90" workbookViewId="0">
      <selection activeCell="B4" sqref="B4:AM69"/>
    </sheetView>
  </sheetViews>
  <sheetFormatPr defaultColWidth="8.85546875" defaultRowHeight="15" x14ac:dyDescent="0.25"/>
  <cols>
    <col min="1" max="1" width="8.85546875" style="103"/>
    <col min="2" max="4" width="8.85546875" style="255"/>
    <col min="5" max="16384" width="8.85546875" style="1"/>
  </cols>
  <sheetData>
    <row r="1" spans="1:56" s="103" customFormat="1" x14ac:dyDescent="0.25">
      <c r="A1" s="76"/>
      <c r="B1" s="744" t="s">
        <v>32</v>
      </c>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row>
    <row r="2" spans="1:56" s="103" customFormat="1" x14ac:dyDescent="0.25">
      <c r="A2" s="76"/>
      <c r="B2" s="264" t="s">
        <v>295</v>
      </c>
      <c r="C2" s="264" t="s">
        <v>296</v>
      </c>
      <c r="D2" s="264" t="s">
        <v>297</v>
      </c>
      <c r="E2" s="103">
        <v>1981</v>
      </c>
      <c r="F2" s="103">
        <v>1982</v>
      </c>
      <c r="G2" s="103">
        <v>1983</v>
      </c>
      <c r="H2" s="103">
        <v>1984</v>
      </c>
      <c r="I2" s="103">
        <v>1985</v>
      </c>
      <c r="J2" s="103">
        <v>1986</v>
      </c>
      <c r="K2" s="103">
        <v>1987</v>
      </c>
      <c r="L2" s="103">
        <v>1988</v>
      </c>
      <c r="M2" s="103">
        <v>1989</v>
      </c>
      <c r="N2" s="103">
        <v>1990</v>
      </c>
      <c r="O2" s="103">
        <v>1991</v>
      </c>
      <c r="P2" s="103">
        <v>1992</v>
      </c>
      <c r="Q2" s="103">
        <v>1993</v>
      </c>
      <c r="R2" s="103">
        <v>1994</v>
      </c>
      <c r="S2" s="103">
        <v>1995</v>
      </c>
      <c r="T2" s="103">
        <v>1996</v>
      </c>
      <c r="U2" s="103">
        <v>1997</v>
      </c>
      <c r="V2" s="103">
        <v>1998</v>
      </c>
      <c r="W2" s="103">
        <v>1999</v>
      </c>
      <c r="X2" s="103">
        <v>2000</v>
      </c>
      <c r="Y2" s="103">
        <v>2001</v>
      </c>
      <c r="Z2" s="103">
        <v>2002</v>
      </c>
      <c r="AA2" s="103">
        <v>2003</v>
      </c>
      <c r="AB2" s="103">
        <v>2004</v>
      </c>
      <c r="AC2" s="103">
        <v>2005</v>
      </c>
      <c r="AD2" s="103">
        <v>2006</v>
      </c>
      <c r="AE2" s="103">
        <v>2007</v>
      </c>
      <c r="AF2" s="186">
        <v>2008</v>
      </c>
      <c r="AG2" s="186">
        <v>2009</v>
      </c>
      <c r="AH2" s="103">
        <v>2010</v>
      </c>
      <c r="AI2" s="103">
        <v>2011</v>
      </c>
      <c r="AJ2" s="103">
        <v>2012</v>
      </c>
      <c r="AK2" s="103">
        <v>2013</v>
      </c>
      <c r="AL2" s="103">
        <v>2014</v>
      </c>
      <c r="AM2" s="103">
        <v>2015</v>
      </c>
      <c r="AN2" s="103">
        <v>2016</v>
      </c>
      <c r="AO2" s="103">
        <v>2017</v>
      </c>
      <c r="AP2" s="103">
        <v>2018</v>
      </c>
      <c r="AQ2" s="103">
        <v>2019</v>
      </c>
      <c r="AR2" s="103">
        <v>2020</v>
      </c>
      <c r="AS2" s="103">
        <v>2021</v>
      </c>
      <c r="AT2" s="103">
        <v>2022</v>
      </c>
      <c r="AU2" s="103">
        <v>2023</v>
      </c>
      <c r="AV2" s="103">
        <v>2024</v>
      </c>
      <c r="AW2" s="103">
        <v>2025</v>
      </c>
      <c r="AX2" s="103">
        <v>2026</v>
      </c>
      <c r="AY2" s="103">
        <v>2027</v>
      </c>
      <c r="AZ2" s="103">
        <v>2028</v>
      </c>
      <c r="BA2" s="103">
        <v>2029</v>
      </c>
      <c r="BB2" s="103">
        <v>2030</v>
      </c>
      <c r="BC2" s="103">
        <v>2031</v>
      </c>
      <c r="BD2" s="103">
        <v>2032</v>
      </c>
    </row>
    <row r="3" spans="1:56" s="79" customFormat="1" x14ac:dyDescent="0.25">
      <c r="A3" s="77"/>
      <c r="B3" s="79" t="s">
        <v>332</v>
      </c>
      <c r="C3" s="79" t="s">
        <v>333</v>
      </c>
      <c r="D3" s="79" t="s">
        <v>334</v>
      </c>
      <c r="E3" s="79" t="s">
        <v>335</v>
      </c>
      <c r="F3" s="79" t="s">
        <v>336</v>
      </c>
      <c r="G3" s="79" t="s">
        <v>337</v>
      </c>
      <c r="H3" s="79" t="s">
        <v>338</v>
      </c>
      <c r="I3" s="79" t="s">
        <v>339</v>
      </c>
      <c r="J3" s="79" t="s">
        <v>340</v>
      </c>
      <c r="K3" s="79" t="s">
        <v>341</v>
      </c>
      <c r="L3" s="79" t="s">
        <v>342</v>
      </c>
      <c r="M3" s="79" t="s">
        <v>343</v>
      </c>
      <c r="N3" s="79" t="s">
        <v>344</v>
      </c>
      <c r="O3" s="79" t="s">
        <v>345</v>
      </c>
      <c r="P3" s="79" t="s">
        <v>346</v>
      </c>
      <c r="Q3" s="79" t="s">
        <v>347</v>
      </c>
      <c r="R3" s="79" t="s">
        <v>348</v>
      </c>
      <c r="S3" s="79" t="s">
        <v>349</v>
      </c>
      <c r="T3" s="79" t="s">
        <v>350</v>
      </c>
      <c r="U3" s="79" t="s">
        <v>351</v>
      </c>
      <c r="V3" s="79" t="s">
        <v>352</v>
      </c>
      <c r="W3" s="79" t="s">
        <v>353</v>
      </c>
      <c r="X3" s="79" t="s">
        <v>354</v>
      </c>
      <c r="Y3" s="79" t="s">
        <v>355</v>
      </c>
      <c r="Z3" s="79" t="s">
        <v>356</v>
      </c>
      <c r="AA3" s="79" t="s">
        <v>357</v>
      </c>
      <c r="AB3" s="79" t="s">
        <v>358</v>
      </c>
      <c r="AC3" s="79" t="s">
        <v>359</v>
      </c>
      <c r="AD3" s="79" t="s">
        <v>360</v>
      </c>
      <c r="AE3" s="79" t="s">
        <v>361</v>
      </c>
      <c r="AF3" s="79" t="s">
        <v>362</v>
      </c>
      <c r="AG3" s="79" t="s">
        <v>363</v>
      </c>
      <c r="AH3" s="79" t="s">
        <v>364</v>
      </c>
      <c r="AI3" s="79" t="s">
        <v>384</v>
      </c>
      <c r="AJ3" s="79" t="s">
        <v>385</v>
      </c>
      <c r="AK3" s="79" t="s">
        <v>386</v>
      </c>
      <c r="AL3" s="79" t="s">
        <v>387</v>
      </c>
      <c r="AM3" s="79" t="s">
        <v>388</v>
      </c>
      <c r="AN3" s="79" t="s">
        <v>389</v>
      </c>
      <c r="AO3" s="79" t="s">
        <v>390</v>
      </c>
      <c r="AP3" s="79" t="s">
        <v>391</v>
      </c>
      <c r="AQ3" s="79" t="s">
        <v>392</v>
      </c>
      <c r="AR3" s="79" t="s">
        <v>393</v>
      </c>
      <c r="AS3" s="79" t="s">
        <v>394</v>
      </c>
      <c r="AT3" s="79" t="s">
        <v>395</v>
      </c>
      <c r="AU3" s="79" t="s">
        <v>396</v>
      </c>
      <c r="AV3" s="79" t="s">
        <v>397</v>
      </c>
      <c r="AW3" s="79" t="s">
        <v>398</v>
      </c>
      <c r="AX3" s="79" t="s">
        <v>399</v>
      </c>
      <c r="AY3" s="79" t="s">
        <v>400</v>
      </c>
      <c r="AZ3" s="79" t="s">
        <v>401</v>
      </c>
      <c r="BA3" s="79" t="s">
        <v>402</v>
      </c>
      <c r="BB3" s="79" t="s">
        <v>403</v>
      </c>
      <c r="BC3" s="79" t="s">
        <v>404</v>
      </c>
      <c r="BD3" s="79" t="s">
        <v>405</v>
      </c>
    </row>
    <row r="4" spans="1:56" x14ac:dyDescent="0.25">
      <c r="A4" s="78">
        <f ca="1">Exceedance!U4</f>
        <v>42826</v>
      </c>
      <c r="B4" s="273">
        <v>1.7851239000009493</v>
      </c>
      <c r="C4" s="273">
        <v>4.8863254150731716</v>
      </c>
      <c r="D4" s="273">
        <v>3.8863254150731774</v>
      </c>
      <c r="E4" s="1">
        <v>10.990325415073182</v>
      </c>
      <c r="F4" s="1">
        <v>1.7851239000009493</v>
      </c>
      <c r="G4" s="1">
        <v>1.7851239000009493</v>
      </c>
      <c r="H4" s="1">
        <v>2.3383254150731743</v>
      </c>
      <c r="I4" s="1">
        <v>4.7583254150731724</v>
      </c>
      <c r="J4" s="1">
        <v>4.3753254150731768</v>
      </c>
      <c r="K4" s="1">
        <v>6.6513254150731713</v>
      </c>
      <c r="L4" s="1">
        <v>4.1973254150731716</v>
      </c>
      <c r="M4" s="1">
        <v>10.154325415073172</v>
      </c>
      <c r="N4" s="1">
        <v>13.052325415073174</v>
      </c>
      <c r="O4" s="1">
        <v>1.7851239000009493</v>
      </c>
      <c r="P4" s="1">
        <v>8.568325415073172</v>
      </c>
      <c r="Q4" s="1">
        <v>1.7851239000009493</v>
      </c>
      <c r="R4" s="1">
        <v>16.783325415073168</v>
      </c>
      <c r="S4" s="1">
        <v>1.7851239000009493</v>
      </c>
      <c r="T4" s="1">
        <v>1.7851239000009493</v>
      </c>
      <c r="U4" s="1">
        <v>1.7851239000009493</v>
      </c>
      <c r="V4" s="1">
        <v>1.7851239000009493</v>
      </c>
      <c r="W4" s="1">
        <v>1.7851239000009493</v>
      </c>
      <c r="X4" s="1">
        <v>6.5213254150731759</v>
      </c>
      <c r="Y4" s="1">
        <v>11.716325415073175</v>
      </c>
      <c r="Z4" s="1">
        <v>3.4493254150731718</v>
      </c>
      <c r="AA4" s="1">
        <v>2.0213254150731705</v>
      </c>
      <c r="AB4" s="1">
        <v>4.539325415073173</v>
      </c>
      <c r="AC4" s="1">
        <v>3.8963254150731745</v>
      </c>
      <c r="AD4" s="1">
        <v>7.3753254150731689</v>
      </c>
      <c r="AE4" s="1">
        <v>3.6843254150731735</v>
      </c>
      <c r="AF4" s="1">
        <v>1.7851239000009493</v>
      </c>
      <c r="AG4" s="1">
        <v>2.8483254150731745</v>
      </c>
      <c r="AH4" s="1">
        <v>3.8863254150731774</v>
      </c>
      <c r="AI4" s="1">
        <v>4.3163254150731731</v>
      </c>
      <c r="AJ4" s="1">
        <v>7.8513254150731759</v>
      </c>
      <c r="AK4" s="1">
        <v>5.1203254150731716</v>
      </c>
      <c r="AL4" s="1">
        <v>2.0203254150731764</v>
      </c>
      <c r="AM4" s="1">
        <v>1.7851239000009493</v>
      </c>
    </row>
    <row r="5" spans="1:56" x14ac:dyDescent="0.25">
      <c r="A5" s="78">
        <f ca="1">Exceedance!U5</f>
        <v>42856</v>
      </c>
      <c r="B5" s="273">
        <v>1.844628030000981</v>
      </c>
      <c r="C5" s="273">
        <v>37.301288802650902</v>
      </c>
      <c r="D5" s="273">
        <v>56.301288802650902</v>
      </c>
      <c r="E5" s="1">
        <v>56.301288802650902</v>
      </c>
      <c r="F5" s="1">
        <v>30.202490317724543</v>
      </c>
      <c r="G5" s="1">
        <v>19.234490317724642</v>
      </c>
      <c r="H5" s="1">
        <v>68.591288802650894</v>
      </c>
      <c r="I5" s="1">
        <v>60.699288802650905</v>
      </c>
      <c r="J5" s="1">
        <v>51.160288802650896</v>
      </c>
      <c r="K5" s="1">
        <v>58.561288802650893</v>
      </c>
      <c r="L5" s="1">
        <v>36.857288802650899</v>
      </c>
      <c r="M5" s="1">
        <v>47.918288802650892</v>
      </c>
      <c r="N5" s="1">
        <v>56.572288802650888</v>
      </c>
      <c r="O5" s="1">
        <v>25.430490317725447</v>
      </c>
      <c r="P5" s="1">
        <v>78.700288802650888</v>
      </c>
      <c r="Q5" s="1">
        <v>50.688490317725744</v>
      </c>
      <c r="R5" s="1">
        <v>75.109288802650894</v>
      </c>
      <c r="S5" s="1">
        <v>28.987490317722617</v>
      </c>
      <c r="T5" s="1">
        <v>71.56949031772595</v>
      </c>
      <c r="U5" s="1">
        <v>59.227490317724573</v>
      </c>
      <c r="V5" s="1">
        <v>43.741490317725471</v>
      </c>
      <c r="W5" s="1">
        <v>46.635490317725711</v>
      </c>
      <c r="X5" s="1">
        <v>67.714288802650898</v>
      </c>
      <c r="Y5" s="1">
        <v>102.37328880265089</v>
      </c>
      <c r="Z5" s="1">
        <v>48.478288802650901</v>
      </c>
      <c r="AA5" s="1">
        <v>59.441288802650895</v>
      </c>
      <c r="AB5" s="1">
        <v>74.449288802650884</v>
      </c>
      <c r="AC5" s="1">
        <v>62.079288802650893</v>
      </c>
      <c r="AD5" s="1">
        <v>68.320288802650907</v>
      </c>
      <c r="AE5" s="1">
        <v>82.735288802650899</v>
      </c>
      <c r="AF5" s="1">
        <v>46.470490317722799</v>
      </c>
      <c r="AG5" s="1">
        <v>88.857288802650899</v>
      </c>
      <c r="AH5" s="1">
        <v>29.612288802650898</v>
      </c>
      <c r="AI5" s="1">
        <v>35.098288802650906</v>
      </c>
      <c r="AJ5" s="1">
        <v>67.293288802650892</v>
      </c>
      <c r="AK5" s="1">
        <v>46.536288802650894</v>
      </c>
      <c r="AL5" s="1">
        <v>40.840288802650903</v>
      </c>
      <c r="AM5" s="1">
        <v>38.985490317723254</v>
      </c>
    </row>
    <row r="6" spans="1:56" x14ac:dyDescent="0.25">
      <c r="A6" s="78">
        <f ca="1">Exceedance!U6</f>
        <v>42887</v>
      </c>
      <c r="B6" s="273">
        <v>20.010770738139954</v>
      </c>
      <c r="C6" s="273">
        <v>50.438515814538896</v>
      </c>
      <c r="D6" s="273">
        <v>73.438515814538903</v>
      </c>
      <c r="E6" s="1">
        <v>92.96351581453888</v>
      </c>
      <c r="F6" s="1">
        <v>76.54092554939028</v>
      </c>
      <c r="G6" s="1">
        <v>85.260723450215892</v>
      </c>
      <c r="H6" s="1">
        <v>82.401515814538882</v>
      </c>
      <c r="I6" s="1">
        <v>90.382515814538891</v>
      </c>
      <c r="J6" s="1">
        <v>91.295515814538902</v>
      </c>
      <c r="K6" s="1">
        <v>70.3575158145389</v>
      </c>
      <c r="L6" s="1">
        <v>98.324515814538884</v>
      </c>
      <c r="M6" s="1">
        <v>45.835515814538894</v>
      </c>
      <c r="N6" s="1">
        <v>113.5355158145389</v>
      </c>
      <c r="O6" s="1">
        <v>85.740167943674763</v>
      </c>
      <c r="P6" s="1">
        <v>58.676515814538895</v>
      </c>
      <c r="Q6" s="1">
        <v>71.889049450339812</v>
      </c>
      <c r="R6" s="1">
        <v>84.908515814538887</v>
      </c>
      <c r="S6" s="1">
        <v>99.25028666041834</v>
      </c>
      <c r="T6" s="1">
        <v>48.052049450205281</v>
      </c>
      <c r="U6" s="1">
        <v>90.424212450227103</v>
      </c>
      <c r="V6" s="1">
        <v>62.106212450231105</v>
      </c>
      <c r="W6" s="1">
        <v>111.19857060798329</v>
      </c>
      <c r="X6" s="1">
        <v>44.05051581453889</v>
      </c>
      <c r="Y6" s="1">
        <v>53.876515814538891</v>
      </c>
      <c r="Z6" s="1">
        <v>55.78251581453889</v>
      </c>
      <c r="AA6" s="1">
        <v>66.414515814538902</v>
      </c>
      <c r="AB6" s="1">
        <v>49.027515814538901</v>
      </c>
      <c r="AC6" s="1">
        <v>67.173515814538888</v>
      </c>
      <c r="AD6" s="1">
        <v>46.489515814538898</v>
      </c>
      <c r="AE6" s="1">
        <v>77.2475158145389</v>
      </c>
      <c r="AF6" s="1">
        <v>73.43921245010057</v>
      </c>
      <c r="AG6" s="1">
        <v>54.67551581453889</v>
      </c>
      <c r="AH6" s="1">
        <v>72.678515814538883</v>
      </c>
      <c r="AI6" s="1">
        <v>106.4655158145389</v>
      </c>
      <c r="AJ6" s="1">
        <v>40.889515814538889</v>
      </c>
      <c r="AK6" s="1">
        <v>70.930515814538907</v>
      </c>
      <c r="AL6" s="1">
        <v>80.969515814538909</v>
      </c>
      <c r="AM6" s="1">
        <v>133.53841761281797</v>
      </c>
    </row>
    <row r="7" spans="1:56" x14ac:dyDescent="0.25">
      <c r="A7" s="78">
        <f ca="1">Exceedance!U7</f>
        <v>42917</v>
      </c>
      <c r="B7" s="273">
        <v>97.357256769473167</v>
      </c>
      <c r="C7" s="273">
        <v>150.35655826595072</v>
      </c>
      <c r="D7" s="273">
        <v>39.35655826595071</v>
      </c>
      <c r="E7" s="1">
        <v>55.548558265950717</v>
      </c>
      <c r="F7" s="1">
        <v>53.278545543058385</v>
      </c>
      <c r="G7" s="1">
        <v>64.421538834471932</v>
      </c>
      <c r="H7" s="1">
        <v>46.528558265950728</v>
      </c>
      <c r="I7" s="1">
        <v>41.080558265950714</v>
      </c>
      <c r="J7" s="1">
        <v>58.54255826595071</v>
      </c>
      <c r="K7" s="1">
        <v>37.529558265950719</v>
      </c>
      <c r="L7" s="1">
        <v>49.125558265950723</v>
      </c>
      <c r="M7" s="1">
        <v>32.104558265950715</v>
      </c>
      <c r="N7" s="1">
        <v>62.229558265950722</v>
      </c>
      <c r="O7" s="1">
        <v>50.767522250539614</v>
      </c>
      <c r="P7" s="1">
        <v>40.260558265950714</v>
      </c>
      <c r="Q7" s="1">
        <v>38.136548812085657</v>
      </c>
      <c r="R7" s="1">
        <v>36.406558265950714</v>
      </c>
      <c r="S7" s="1">
        <v>79.092547926974461</v>
      </c>
      <c r="T7" s="1">
        <v>31.486552543429056</v>
      </c>
      <c r="U7" s="1">
        <v>39.987551935218875</v>
      </c>
      <c r="V7" s="1">
        <v>44.965551935218869</v>
      </c>
      <c r="W7" s="1">
        <v>84.478554330154793</v>
      </c>
      <c r="X7" s="1">
        <v>28.005558265950718</v>
      </c>
      <c r="Y7" s="1">
        <v>31.048558265950721</v>
      </c>
      <c r="Z7" s="1">
        <v>29.624558265950721</v>
      </c>
      <c r="AA7" s="1">
        <v>33.748558265950713</v>
      </c>
      <c r="AB7" s="1">
        <v>30.49255826595072</v>
      </c>
      <c r="AC7" s="1">
        <v>38.478558265950717</v>
      </c>
      <c r="AD7" s="1">
        <v>34.87355826595072</v>
      </c>
      <c r="AE7" s="1">
        <v>40.028558265950714</v>
      </c>
      <c r="AF7" s="1">
        <v>39.356555666566102</v>
      </c>
      <c r="AG7" s="1">
        <v>33.06855826595072</v>
      </c>
      <c r="AH7" s="1">
        <v>33.935558265950718</v>
      </c>
      <c r="AI7" s="1">
        <v>50.803558265950727</v>
      </c>
      <c r="AJ7" s="1">
        <v>29.79755826595072</v>
      </c>
      <c r="AK7" s="1">
        <v>34.536558265950717</v>
      </c>
      <c r="AL7" s="1">
        <v>36.35655826595071</v>
      </c>
      <c r="AM7" s="1">
        <v>59.626547438343572</v>
      </c>
    </row>
    <row r="8" spans="1:56" x14ac:dyDescent="0.25">
      <c r="A8" s="78">
        <f ca="1">Exceedance!U8</f>
        <v>42948</v>
      </c>
      <c r="B8" s="273">
        <v>63.066993593757132</v>
      </c>
      <c r="C8" s="273">
        <v>90.466941507818134</v>
      </c>
      <c r="D8" s="273">
        <v>37.806941507818124</v>
      </c>
      <c r="E8" s="1">
        <v>41.65494150781813</v>
      </c>
      <c r="F8" s="1">
        <v>52.67694055910038</v>
      </c>
      <c r="G8" s="1">
        <v>42.124940058852758</v>
      </c>
      <c r="H8" s="1">
        <v>45.992941507818117</v>
      </c>
      <c r="I8" s="1">
        <v>34.053941507818124</v>
      </c>
      <c r="J8" s="1">
        <v>41.760941507818124</v>
      </c>
      <c r="K8" s="1">
        <v>37.126941507818124</v>
      </c>
      <c r="L8" s="1">
        <v>57.591941507818127</v>
      </c>
      <c r="M8" s="1">
        <v>37.940941507818131</v>
      </c>
      <c r="N8" s="1">
        <v>48.833941507818125</v>
      </c>
      <c r="O8" s="1">
        <v>39.099938822223699</v>
      </c>
      <c r="P8" s="1">
        <v>41.40894150781812</v>
      </c>
      <c r="Q8" s="1">
        <v>36.392940802864388</v>
      </c>
      <c r="R8" s="1">
        <v>35.558941507818119</v>
      </c>
      <c r="S8" s="1">
        <v>44.377940736862328</v>
      </c>
      <c r="T8" s="1">
        <v>32.921941081101131</v>
      </c>
      <c r="U8" s="1">
        <v>42.979941035749881</v>
      </c>
      <c r="V8" s="1">
        <v>36.342941035749881</v>
      </c>
      <c r="W8" s="1">
        <v>73.372941214332712</v>
      </c>
      <c r="X8" s="1">
        <v>32.550941507818131</v>
      </c>
      <c r="Y8" s="1">
        <v>44.326941507818127</v>
      </c>
      <c r="Z8" s="1">
        <v>30.508941507818129</v>
      </c>
      <c r="AA8" s="1">
        <v>34.539941507818135</v>
      </c>
      <c r="AB8" s="1">
        <v>30.644941507818132</v>
      </c>
      <c r="AC8" s="1">
        <v>38.254941507818124</v>
      </c>
      <c r="AD8" s="1">
        <v>36.943941507818124</v>
      </c>
      <c r="AE8" s="1">
        <v>52.109941507818128</v>
      </c>
      <c r="AF8" s="1">
        <v>33.714941313986621</v>
      </c>
      <c r="AG8" s="1">
        <v>31.453941507818133</v>
      </c>
      <c r="AH8" s="1">
        <v>36.865941507818121</v>
      </c>
      <c r="AI8" s="1">
        <v>36.193941507818117</v>
      </c>
      <c r="AJ8" s="1">
        <v>30.361941507818131</v>
      </c>
      <c r="AK8" s="1">
        <v>37.806941507818124</v>
      </c>
      <c r="AL8" s="1">
        <v>36.908941507818128</v>
      </c>
      <c r="AM8" s="1">
        <v>38.021940700427272</v>
      </c>
    </row>
    <row r="9" spans="1:56" x14ac:dyDescent="0.25">
      <c r="A9" s="78">
        <f ca="1">Exceedance!U9</f>
        <v>42979</v>
      </c>
      <c r="B9" s="273">
        <v>39.042572282295033</v>
      </c>
      <c r="C9" s="273">
        <v>55.472572282295033</v>
      </c>
      <c r="D9" s="273">
        <v>29.892572282295024</v>
      </c>
      <c r="E9" s="1">
        <v>26.247572282295028</v>
      </c>
      <c r="F9" s="1">
        <v>47.06857228229503</v>
      </c>
      <c r="G9" s="1">
        <v>25.500572282295028</v>
      </c>
      <c r="H9" s="1">
        <v>34.192572282295025</v>
      </c>
      <c r="I9" s="1">
        <v>31.377572282295027</v>
      </c>
      <c r="J9" s="1">
        <v>37.942572282295025</v>
      </c>
      <c r="K9" s="1">
        <v>25.632572282295023</v>
      </c>
      <c r="L9" s="1">
        <v>39.555572282295024</v>
      </c>
      <c r="M9" s="1">
        <v>24.409572282295031</v>
      </c>
      <c r="N9" s="1">
        <v>35.438572282295034</v>
      </c>
      <c r="O9" s="1">
        <v>48.459572282295028</v>
      </c>
      <c r="P9" s="1">
        <v>30.766572282295026</v>
      </c>
      <c r="Q9" s="1">
        <v>30.133572282295027</v>
      </c>
      <c r="R9" s="1">
        <v>31.182572282295023</v>
      </c>
      <c r="S9" s="1">
        <v>29.892572282295024</v>
      </c>
      <c r="T9" s="1">
        <v>26.123572282295026</v>
      </c>
      <c r="U9" s="1">
        <v>46.463572282295033</v>
      </c>
      <c r="V9" s="1">
        <v>27.550572282295025</v>
      </c>
      <c r="W9" s="1">
        <v>49.265572282295039</v>
      </c>
      <c r="X9" s="1">
        <v>23.904572282295028</v>
      </c>
      <c r="Y9" s="1">
        <v>25.822572282295027</v>
      </c>
      <c r="Z9" s="1">
        <v>28.940572282295022</v>
      </c>
      <c r="AA9" s="1">
        <v>33.76057228229503</v>
      </c>
      <c r="AB9" s="1">
        <v>29.235572282295028</v>
      </c>
      <c r="AC9" s="1">
        <v>29.239572282295029</v>
      </c>
      <c r="AD9" s="1">
        <v>30.869572282295028</v>
      </c>
      <c r="AE9" s="1">
        <v>33.994572282295024</v>
      </c>
      <c r="AF9" s="1">
        <v>28.781572282295027</v>
      </c>
      <c r="AG9" s="1">
        <v>24.442572282295025</v>
      </c>
      <c r="AH9" s="1">
        <v>26.115572282295027</v>
      </c>
      <c r="AI9" s="1">
        <v>26.168572282295024</v>
      </c>
      <c r="AJ9" s="1">
        <v>22.387572282295025</v>
      </c>
      <c r="AK9" s="1">
        <v>48.644572282295037</v>
      </c>
      <c r="AL9" s="1">
        <v>30.768572282295025</v>
      </c>
      <c r="AM9" s="1">
        <v>27.754572282295026</v>
      </c>
    </row>
    <row r="10" spans="1:56" x14ac:dyDescent="0.25">
      <c r="A10" s="78">
        <f ca="1">Exceedance!U10</f>
        <v>43009</v>
      </c>
      <c r="B10" s="273">
        <v>12.93131722169802</v>
      </c>
      <c r="C10" s="273">
        <v>20.711317221698025</v>
      </c>
      <c r="D10" s="273">
        <v>16.831317221698018</v>
      </c>
      <c r="E10" s="1">
        <v>22.403317221698021</v>
      </c>
      <c r="F10" s="1">
        <v>20.769317221698024</v>
      </c>
      <c r="G10" s="1">
        <v>18.408317221698024</v>
      </c>
      <c r="H10" s="1">
        <v>16.842317221698021</v>
      </c>
      <c r="I10" s="1">
        <v>20.801317221698024</v>
      </c>
      <c r="J10" s="1">
        <v>26.858317221698019</v>
      </c>
      <c r="K10" s="1">
        <v>11.60331722169802</v>
      </c>
      <c r="L10" s="1">
        <v>20.787317221698025</v>
      </c>
      <c r="M10" s="1">
        <v>13.68731722169802</v>
      </c>
      <c r="N10" s="1">
        <v>23.228317221698024</v>
      </c>
      <c r="O10" s="1">
        <v>15.38231722169802</v>
      </c>
      <c r="P10" s="1">
        <v>12.05231722169802</v>
      </c>
      <c r="Q10" s="1">
        <v>12.291317221698019</v>
      </c>
      <c r="R10" s="1">
        <v>12.98931722169802</v>
      </c>
      <c r="S10" s="1">
        <v>13.699317221698021</v>
      </c>
      <c r="T10" s="1">
        <v>14.435317221698019</v>
      </c>
      <c r="U10" s="1">
        <v>24.238317221698018</v>
      </c>
      <c r="V10" s="1">
        <v>12.38331722169802</v>
      </c>
      <c r="W10" s="1">
        <v>16.502317221698021</v>
      </c>
      <c r="X10" s="1">
        <v>11.746317221698019</v>
      </c>
      <c r="Y10" s="1">
        <v>10.81631722169802</v>
      </c>
      <c r="Z10" s="1">
        <v>12.727317221698025</v>
      </c>
      <c r="AA10" s="1">
        <v>14.14331722169802</v>
      </c>
      <c r="AB10" s="1">
        <v>16.07931722169802</v>
      </c>
      <c r="AC10" s="1">
        <v>22.283317221698024</v>
      </c>
      <c r="AD10" s="1">
        <v>43.416317221698023</v>
      </c>
      <c r="AE10" s="1">
        <v>17.376317221698024</v>
      </c>
      <c r="AF10" s="1">
        <v>12.230317221698019</v>
      </c>
      <c r="AG10" s="1">
        <v>11.65931722169802</v>
      </c>
      <c r="AH10" s="1">
        <v>15.307317221698025</v>
      </c>
      <c r="AI10" s="1">
        <v>16.177317221698019</v>
      </c>
      <c r="AJ10" s="1">
        <v>9.2883172216980228</v>
      </c>
      <c r="AK10" s="1">
        <v>21.204317221698023</v>
      </c>
      <c r="AL10" s="1">
        <v>24.020317221698022</v>
      </c>
      <c r="AM10" s="1">
        <v>11.809317221698022</v>
      </c>
    </row>
    <row r="11" spans="1:56" x14ac:dyDescent="0.25">
      <c r="A11" s="78">
        <f ca="1">Exceedance!U11</f>
        <v>43040</v>
      </c>
      <c r="B11" s="273">
        <v>5.3536256859850617</v>
      </c>
      <c r="C11" s="273">
        <v>7.9736256859850609</v>
      </c>
      <c r="D11" s="273">
        <v>6.133625685985062</v>
      </c>
      <c r="E11" s="1">
        <v>8.146625685985061</v>
      </c>
      <c r="F11" s="1">
        <v>8.0746256859850636</v>
      </c>
      <c r="G11" s="1">
        <v>5.8976256859850622</v>
      </c>
      <c r="H11" s="1">
        <v>6.9206256859850646</v>
      </c>
      <c r="I11" s="1">
        <v>8.6156256859850622</v>
      </c>
      <c r="J11" s="1">
        <v>12.387625685985062</v>
      </c>
      <c r="K11" s="1">
        <v>6.7956256859850619</v>
      </c>
      <c r="L11" s="1">
        <v>8.7756256859850641</v>
      </c>
      <c r="M11" s="1">
        <v>4.7076256859850618</v>
      </c>
      <c r="N11" s="1">
        <v>11.389625685985063</v>
      </c>
      <c r="O11" s="1">
        <v>6.3176256859850612</v>
      </c>
      <c r="P11" s="1">
        <v>5.5096256859850623</v>
      </c>
      <c r="Q11" s="1">
        <v>5.1446256859850612</v>
      </c>
      <c r="R11" s="1">
        <v>6.1976256859850611</v>
      </c>
      <c r="S11" s="1">
        <v>5.7156256859850618</v>
      </c>
      <c r="T11" s="1">
        <v>5.6296256859850615</v>
      </c>
      <c r="U11" s="1">
        <v>8.2926256859850618</v>
      </c>
      <c r="V11" s="1">
        <v>6.8976256859850622</v>
      </c>
      <c r="W11" s="1">
        <v>7.1706256859850619</v>
      </c>
      <c r="X11" s="1">
        <v>5.3386256859850612</v>
      </c>
      <c r="Y11" s="1">
        <v>4.8356256859850628</v>
      </c>
      <c r="Z11" s="1">
        <v>4.9696256859850623</v>
      </c>
      <c r="AA11" s="1">
        <v>5.8336256859850621</v>
      </c>
      <c r="AB11" s="1">
        <v>7.4836256859850607</v>
      </c>
      <c r="AC11" s="1">
        <v>9.1696256859850624</v>
      </c>
      <c r="AD11" s="1">
        <v>13.283625685985061</v>
      </c>
      <c r="AE11" s="1">
        <v>6.6516256859850609</v>
      </c>
      <c r="AF11" s="1">
        <v>5.471625685985062</v>
      </c>
      <c r="AG11" s="1">
        <v>5.0776256859850619</v>
      </c>
      <c r="AH11" s="1">
        <v>6.4586256859850621</v>
      </c>
      <c r="AI11" s="1">
        <v>6.6966256859850617</v>
      </c>
      <c r="AJ11" s="1">
        <v>3.6366256859850621</v>
      </c>
      <c r="AK11" s="1">
        <v>7.6086256859850616</v>
      </c>
      <c r="AL11" s="1">
        <v>8.8586256859850661</v>
      </c>
      <c r="AM11" s="1">
        <v>6.0896256859850615</v>
      </c>
    </row>
    <row r="12" spans="1:56" x14ac:dyDescent="0.25">
      <c r="A12" s="78">
        <f ca="1">Exceedance!U12</f>
        <v>43070</v>
      </c>
      <c r="B12" s="273">
        <v>2.8867089765413603</v>
      </c>
      <c r="C12" s="273">
        <v>3.6667089765413601</v>
      </c>
      <c r="D12" s="273">
        <v>2.7867089765413606</v>
      </c>
      <c r="E12" s="1">
        <v>4.0927089765413607</v>
      </c>
      <c r="F12" s="1">
        <v>4.3677089765413601</v>
      </c>
      <c r="G12" s="1">
        <v>3.3077089765413605</v>
      </c>
      <c r="H12" s="1">
        <v>4.1177089765413601</v>
      </c>
      <c r="I12" s="1">
        <v>4.2447089765413599</v>
      </c>
      <c r="J12" s="1">
        <v>6.6057089765413606</v>
      </c>
      <c r="K12" s="1">
        <v>3.3117089765413601</v>
      </c>
      <c r="L12" s="1">
        <v>4.5197089765413621</v>
      </c>
      <c r="M12" s="1">
        <v>2.3197089765413605</v>
      </c>
      <c r="N12" s="1">
        <v>5.9027089765413594</v>
      </c>
      <c r="O12" s="1">
        <v>3.6977089765413615</v>
      </c>
      <c r="P12" s="1">
        <v>3.0617089765413601</v>
      </c>
      <c r="Q12" s="1">
        <v>2.8087089765413604</v>
      </c>
      <c r="R12" s="1">
        <v>3.3217089765413608</v>
      </c>
      <c r="S12" s="1">
        <v>3.5327089765413615</v>
      </c>
      <c r="T12" s="1">
        <v>3.1417089765413606</v>
      </c>
      <c r="U12" s="1">
        <v>4.3657089765413604</v>
      </c>
      <c r="V12" s="1">
        <v>3.9967089765413606</v>
      </c>
      <c r="W12" s="1">
        <v>4.6197089765413599</v>
      </c>
      <c r="X12" s="1">
        <v>2.4447089765413605</v>
      </c>
      <c r="Y12" s="1">
        <v>2.7527089765413604</v>
      </c>
      <c r="Z12" s="1">
        <v>2.5807089765413602</v>
      </c>
      <c r="AA12" s="1">
        <v>3.3527089765413605</v>
      </c>
      <c r="AB12" s="1">
        <v>3.4257089765413609</v>
      </c>
      <c r="AC12" s="1">
        <v>4.0397089765413607</v>
      </c>
      <c r="AD12" s="1">
        <v>5.5947089765413596</v>
      </c>
      <c r="AE12" s="1">
        <v>4.1187089765413614</v>
      </c>
      <c r="AF12" s="1">
        <v>2.7947089765413602</v>
      </c>
      <c r="AG12" s="1">
        <v>2.5477089765413607</v>
      </c>
      <c r="AH12" s="1">
        <v>3.0097089765413605</v>
      </c>
      <c r="AI12" s="1">
        <v>3.7757089765413605</v>
      </c>
      <c r="AJ12" s="1">
        <v>1.8967089765413605</v>
      </c>
      <c r="AK12" s="1">
        <v>4.18370897654136</v>
      </c>
      <c r="AL12" s="1">
        <v>4.1547089765413601</v>
      </c>
      <c r="AM12" s="1">
        <v>3.8717089765413606</v>
      </c>
    </row>
    <row r="13" spans="1:56" x14ac:dyDescent="0.25">
      <c r="A13" s="78">
        <f ca="1">Exceedance!U13</f>
        <v>43101</v>
      </c>
      <c r="B13" s="273">
        <v>5.5438741249849919</v>
      </c>
      <c r="C13" s="273">
        <v>5.8438741249849926</v>
      </c>
      <c r="D13" s="273">
        <v>5.3138741249849915</v>
      </c>
      <c r="E13" s="1">
        <v>6.1728741249849914</v>
      </c>
      <c r="F13" s="1">
        <v>6.4948741249849915</v>
      </c>
      <c r="G13" s="1">
        <v>5.756874124984992</v>
      </c>
      <c r="H13" s="1">
        <v>6.4828741249849928</v>
      </c>
      <c r="I13" s="1">
        <v>6.4098741249849915</v>
      </c>
      <c r="J13" s="1">
        <v>7.3028741249849931</v>
      </c>
      <c r="K13" s="1">
        <v>5.4918741249849914</v>
      </c>
      <c r="L13" s="1">
        <v>6.5198741249849927</v>
      </c>
      <c r="M13" s="1">
        <v>4.9078741249849918</v>
      </c>
      <c r="N13" s="1">
        <v>7.0718741249849915</v>
      </c>
      <c r="O13" s="1">
        <v>6.0298741249849916</v>
      </c>
      <c r="P13" s="1">
        <v>5.5328741249849918</v>
      </c>
      <c r="Q13" s="1">
        <v>5.4118741249849931</v>
      </c>
      <c r="R13" s="1">
        <v>5.7668741249849917</v>
      </c>
      <c r="S13" s="1">
        <v>6.0168741249849917</v>
      </c>
      <c r="T13" s="1">
        <v>5.4208741249849925</v>
      </c>
      <c r="U13" s="1">
        <v>6.5268741249849924</v>
      </c>
      <c r="V13" s="1">
        <v>5.7358741249849921</v>
      </c>
      <c r="W13" s="1">
        <v>6.9358741249849922</v>
      </c>
      <c r="X13" s="1">
        <v>4.9838741249849914</v>
      </c>
      <c r="Y13" s="1">
        <v>5.3418741249849928</v>
      </c>
      <c r="Z13" s="1">
        <v>5.155874124984992</v>
      </c>
      <c r="AA13" s="1">
        <v>5.594874124984992</v>
      </c>
      <c r="AB13" s="1">
        <v>6.453874124984992</v>
      </c>
      <c r="AC13" s="1">
        <v>6.086874124984992</v>
      </c>
      <c r="AD13" s="1">
        <v>6.9948741249849924</v>
      </c>
      <c r="AE13" s="1">
        <v>6.1618741249849922</v>
      </c>
      <c r="AF13" s="1">
        <v>5.3068741249849927</v>
      </c>
      <c r="AG13" s="1">
        <v>5.102874124984992</v>
      </c>
      <c r="AH13" s="1">
        <v>5.3868741249849919</v>
      </c>
      <c r="AI13" s="1">
        <v>6.0888741249849927</v>
      </c>
      <c r="AJ13" s="1">
        <v>4.6148741249849916</v>
      </c>
      <c r="AK13" s="1">
        <v>6.3498741249849919</v>
      </c>
      <c r="AL13" s="1">
        <v>6.2698741249849927</v>
      </c>
      <c r="AM13" s="1">
        <v>6.4178741249849924</v>
      </c>
    </row>
    <row r="14" spans="1:56" x14ac:dyDescent="0.25">
      <c r="A14" s="78">
        <f ca="1">Exceedance!U14</f>
        <v>43132</v>
      </c>
      <c r="B14" s="273">
        <v>4.8828795001055552</v>
      </c>
      <c r="C14" s="273">
        <v>5.1728795001055561</v>
      </c>
      <c r="D14" s="273">
        <v>4.6428795001055549</v>
      </c>
      <c r="E14" s="1">
        <v>4.7568795001055548</v>
      </c>
      <c r="F14" s="1">
        <v>5.0678795001055548</v>
      </c>
      <c r="G14" s="1">
        <v>4.5148795001055548</v>
      </c>
      <c r="H14" s="1">
        <v>4.9858795001055549</v>
      </c>
      <c r="I14" s="1">
        <v>5.8338795001055548</v>
      </c>
      <c r="J14" s="1">
        <v>8.2548795001055559</v>
      </c>
      <c r="K14" s="1">
        <v>4.2558795001055554</v>
      </c>
      <c r="L14" s="1">
        <v>5.0958795001055552</v>
      </c>
      <c r="M14" s="1">
        <v>3.8178795001055561</v>
      </c>
      <c r="N14" s="1">
        <v>5.6548795001055572</v>
      </c>
      <c r="O14" s="1">
        <v>4.8228795001055547</v>
      </c>
      <c r="P14" s="1">
        <v>4.2908795001055555</v>
      </c>
      <c r="Q14" s="1">
        <v>4.254879500105555</v>
      </c>
      <c r="R14" s="1">
        <v>5.3568795001055554</v>
      </c>
      <c r="S14" s="1">
        <v>5.7878795001055563</v>
      </c>
      <c r="T14" s="1">
        <v>4.1798795001055558</v>
      </c>
      <c r="U14" s="1">
        <v>5.1038795001055552</v>
      </c>
      <c r="V14" s="1">
        <v>4.9448795001055563</v>
      </c>
      <c r="W14" s="1">
        <v>5.6928795001055557</v>
      </c>
      <c r="X14" s="1">
        <v>3.8958795001055559</v>
      </c>
      <c r="Y14" s="1">
        <v>4.1948795001055572</v>
      </c>
      <c r="Z14" s="1">
        <v>4.3668795001055551</v>
      </c>
      <c r="AA14" s="1">
        <v>4.3748795001055552</v>
      </c>
      <c r="AB14" s="1">
        <v>5.3788795001055556</v>
      </c>
      <c r="AC14" s="1">
        <v>4.7978795001055552</v>
      </c>
      <c r="AD14" s="1">
        <v>5.8148795001055547</v>
      </c>
      <c r="AE14" s="1">
        <v>4.7318795001055562</v>
      </c>
      <c r="AF14" s="1">
        <v>4.3878795001055551</v>
      </c>
      <c r="AG14" s="1">
        <v>3.951879500105556</v>
      </c>
      <c r="AH14" s="1">
        <v>4.2318795001055554</v>
      </c>
      <c r="AI14" s="1">
        <v>4.6078795001055548</v>
      </c>
      <c r="AJ14" s="1">
        <v>3.7448795001055561</v>
      </c>
      <c r="AK14" s="1">
        <v>5.5188795001055562</v>
      </c>
      <c r="AL14" s="1">
        <v>6.2188795001055555</v>
      </c>
      <c r="AM14" s="1">
        <v>5.0708795001055558</v>
      </c>
    </row>
    <row r="15" spans="1:56" x14ac:dyDescent="0.25">
      <c r="A15" s="78">
        <f ca="1">Exceedance!U15</f>
        <v>43160</v>
      </c>
      <c r="B15" s="273">
        <v>6.1886171365751723</v>
      </c>
      <c r="C15" s="273">
        <v>8.9286171365751716</v>
      </c>
      <c r="D15" s="273">
        <v>7.2386171365751713</v>
      </c>
      <c r="E15" s="1">
        <v>4.3026171365751713</v>
      </c>
      <c r="F15" s="1">
        <v>5.6496171365751717</v>
      </c>
      <c r="G15" s="1">
        <v>4.4886171365751695</v>
      </c>
      <c r="H15" s="1">
        <v>12.624617136575173</v>
      </c>
      <c r="I15" s="1">
        <v>12.401617136575174</v>
      </c>
      <c r="J15" s="1">
        <v>10.782617136575171</v>
      </c>
      <c r="K15" s="1">
        <v>4.2906171365751709</v>
      </c>
      <c r="L15" s="1">
        <v>11.220617136575173</v>
      </c>
      <c r="M15" s="1">
        <v>4.5216171365751716</v>
      </c>
      <c r="N15" s="1">
        <v>4.7626171365751704</v>
      </c>
      <c r="O15" s="1">
        <v>5.2026171365751717</v>
      </c>
      <c r="P15" s="1">
        <v>5.7756171365751712</v>
      </c>
      <c r="Q15" s="1">
        <v>5.7356171365751702</v>
      </c>
      <c r="R15" s="1">
        <v>13.271617136575172</v>
      </c>
      <c r="S15" s="1">
        <v>5.3906171365751705</v>
      </c>
      <c r="T15" s="1">
        <v>14.116617136575172</v>
      </c>
      <c r="U15" s="1">
        <v>6.4406171365751712</v>
      </c>
      <c r="V15" s="1">
        <v>6.1456171365751704</v>
      </c>
      <c r="W15" s="1">
        <v>5.6356171365751715</v>
      </c>
      <c r="X15" s="1">
        <v>5.6576171365751726</v>
      </c>
      <c r="Y15" s="1">
        <v>3.607617136575171</v>
      </c>
      <c r="Z15" s="1">
        <v>4.9956171365751718</v>
      </c>
      <c r="AA15" s="1">
        <v>11.340617136575171</v>
      </c>
      <c r="AB15" s="1">
        <v>10.127617136575171</v>
      </c>
      <c r="AC15" s="1">
        <v>4.7396171365751716</v>
      </c>
      <c r="AD15" s="1">
        <v>17.144617136575171</v>
      </c>
      <c r="AE15" s="1">
        <v>4.461617136575172</v>
      </c>
      <c r="AF15" s="1">
        <v>5.8536171365751697</v>
      </c>
      <c r="AG15" s="1">
        <v>3.1236171365751715</v>
      </c>
      <c r="AH15" s="1">
        <v>5.2096171365751704</v>
      </c>
      <c r="AI15" s="1">
        <v>7.2586171365751726</v>
      </c>
      <c r="AJ15" s="1">
        <v>3.704617136575171</v>
      </c>
      <c r="AK15" s="1">
        <v>9.7646171365751702</v>
      </c>
      <c r="AL15" s="1">
        <v>10.643617136575173</v>
      </c>
      <c r="AM15" s="1">
        <v>4.7386171365751695</v>
      </c>
    </row>
    <row r="16" spans="1:56" x14ac:dyDescent="0.25">
      <c r="A16" s="78">
        <f ca="1">Exceedance!U16</f>
        <v>43191</v>
      </c>
      <c r="B16" s="273">
        <v>1.7851239000009493</v>
      </c>
      <c r="C16" s="273">
        <v>7.8406795605466479</v>
      </c>
      <c r="D16" s="273">
        <v>3.420679560546648</v>
      </c>
      <c r="E16" s="1">
        <v>1.7851239000009493</v>
      </c>
      <c r="F16" s="1">
        <v>1.7851239000009493</v>
      </c>
      <c r="G16" s="1">
        <v>1.7851239000009493</v>
      </c>
      <c r="H16" s="1">
        <v>15.654679560546644</v>
      </c>
      <c r="I16" s="1">
        <v>16.208679560546649</v>
      </c>
      <c r="J16" s="1">
        <v>17.805679560546647</v>
      </c>
      <c r="K16" s="1">
        <v>1.7851239000009493</v>
      </c>
      <c r="L16" s="1">
        <v>24.089679560546646</v>
      </c>
      <c r="M16" s="1">
        <v>1.7851239000009493</v>
      </c>
      <c r="N16" s="1">
        <v>1.7851239000009493</v>
      </c>
      <c r="O16" s="1">
        <v>11.941679560546646</v>
      </c>
      <c r="P16" s="1">
        <v>8.0726795605466464</v>
      </c>
      <c r="Q16" s="1">
        <v>1.7851239000009493</v>
      </c>
      <c r="R16" s="1">
        <v>2.5706795605466479</v>
      </c>
      <c r="S16" s="1">
        <v>1.7851239000009493</v>
      </c>
      <c r="T16" s="1">
        <v>7.6816795605466472</v>
      </c>
      <c r="U16" s="1">
        <v>1.7851239000009493</v>
      </c>
      <c r="V16" s="1">
        <v>1.7851239000009493</v>
      </c>
      <c r="W16" s="1">
        <v>2.4586795605466465</v>
      </c>
      <c r="X16" s="1">
        <v>6.1456795605466485</v>
      </c>
      <c r="Y16" s="1">
        <v>1.7851239000009493</v>
      </c>
      <c r="Z16" s="1">
        <v>1.7851239000009493</v>
      </c>
      <c r="AA16" s="1">
        <v>19.899679560546652</v>
      </c>
      <c r="AB16" s="1">
        <v>14.507679560546649</v>
      </c>
      <c r="AC16" s="1">
        <v>1.7851239000009493</v>
      </c>
      <c r="AD16" s="1">
        <v>6.2906795605466481</v>
      </c>
      <c r="AE16" s="1">
        <v>2.161679560546649</v>
      </c>
      <c r="AF16" s="1">
        <v>1.7851239000009493</v>
      </c>
      <c r="AG16" s="1">
        <v>1.7851239000009493</v>
      </c>
      <c r="AH16" s="1">
        <v>1.7851239000009493</v>
      </c>
      <c r="AI16" s="1">
        <v>6.7776795605466473</v>
      </c>
      <c r="AJ16" s="1">
        <v>1.7851239000009493</v>
      </c>
      <c r="AK16" s="1">
        <v>1.7851239000009493</v>
      </c>
      <c r="AL16" s="1">
        <v>1.7851239000009493</v>
      </c>
      <c r="AM16" s="1">
        <v>1.7851239000009493</v>
      </c>
    </row>
    <row r="17" spans="1:39" x14ac:dyDescent="0.25">
      <c r="A17" s="78">
        <f ca="1">Exceedance!U17</f>
        <v>43221</v>
      </c>
      <c r="B17" s="273">
        <v>40.065222694461646</v>
      </c>
      <c r="C17" s="273">
        <v>65.189667033914816</v>
      </c>
      <c r="D17" s="273">
        <v>52.73966703391482</v>
      </c>
      <c r="E17" s="1">
        <v>28.689222694462259</v>
      </c>
      <c r="F17" s="1">
        <v>32.167222694459539</v>
      </c>
      <c r="G17" s="1">
        <v>66.229222694462578</v>
      </c>
      <c r="H17" s="1">
        <v>82.356667033914817</v>
      </c>
      <c r="I17" s="1">
        <v>63.10866703391482</v>
      </c>
      <c r="J17" s="1">
        <v>84.956667033914826</v>
      </c>
      <c r="K17" s="1">
        <v>13.156222694461114</v>
      </c>
      <c r="L17" s="1">
        <v>51.640667033914816</v>
      </c>
      <c r="M17" s="1">
        <v>33.758222694460144</v>
      </c>
      <c r="N17" s="1">
        <v>36.749222694461075</v>
      </c>
      <c r="O17" s="1">
        <v>66.397667033914814</v>
      </c>
      <c r="P17" s="1">
        <v>72.588667033914831</v>
      </c>
      <c r="Q17" s="1">
        <v>53.758222694459192</v>
      </c>
      <c r="R17" s="1">
        <v>41.399667033914817</v>
      </c>
      <c r="S17" s="1">
        <v>25.84122269446183</v>
      </c>
      <c r="T17" s="1">
        <v>77.785667033914805</v>
      </c>
      <c r="U17" s="1">
        <v>47.461222694459188</v>
      </c>
      <c r="V17" s="1">
        <v>33.054222694460684</v>
      </c>
      <c r="W17" s="1">
        <v>39.61166703391482</v>
      </c>
      <c r="X17" s="1">
        <v>95.577667033914807</v>
      </c>
      <c r="Y17" s="1">
        <v>1.844628030000981</v>
      </c>
      <c r="Z17" s="1">
        <v>22.995222694460104</v>
      </c>
      <c r="AA17" s="1">
        <v>72.781667033914815</v>
      </c>
      <c r="AB17" s="1">
        <v>90.893667033914809</v>
      </c>
      <c r="AC17" s="1">
        <v>36.359222694459483</v>
      </c>
      <c r="AD17" s="1">
        <v>59.357667033914815</v>
      </c>
      <c r="AE17" s="1">
        <v>60.470667033914829</v>
      </c>
      <c r="AF17" s="1">
        <v>60.589222694462002</v>
      </c>
      <c r="AG17" s="1">
        <v>10.331222694461355</v>
      </c>
      <c r="AH17" s="1">
        <v>23.049222694459132</v>
      </c>
      <c r="AI17" s="1">
        <v>37.18466703391482</v>
      </c>
      <c r="AJ17" s="1">
        <v>1.844628030000981</v>
      </c>
      <c r="AK17" s="1">
        <v>40.073222694460178</v>
      </c>
      <c r="AL17" s="1">
        <v>22.037222694461398</v>
      </c>
      <c r="AM17" s="1">
        <v>17.458222694460318</v>
      </c>
    </row>
    <row r="18" spans="1:39" x14ac:dyDescent="0.25">
      <c r="A18" s="78">
        <f ca="1">Exceedance!U18</f>
        <v>43252</v>
      </c>
      <c r="B18" s="273">
        <v>43.801886449968684</v>
      </c>
      <c r="C18" s="273">
        <v>85.598482829395707</v>
      </c>
      <c r="D18" s="273">
        <v>64.78848282939569</v>
      </c>
      <c r="E18" s="1">
        <v>86.417745450406201</v>
      </c>
      <c r="F18" s="1">
        <v>123.45138412960631</v>
      </c>
      <c r="G18" s="1">
        <v>105.69256045037368</v>
      </c>
      <c r="H18" s="1">
        <v>148.18848282939575</v>
      </c>
      <c r="I18" s="1">
        <v>124.59448282939572</v>
      </c>
      <c r="J18" s="1">
        <v>119.6534828293957</v>
      </c>
      <c r="K18" s="1">
        <v>70.902071450169103</v>
      </c>
      <c r="L18" s="1">
        <v>47.914482829395702</v>
      </c>
      <c r="M18" s="1">
        <v>62.233723450382378</v>
      </c>
      <c r="N18" s="1">
        <v>89.489795643398153</v>
      </c>
      <c r="O18" s="1">
        <v>49.853482829395702</v>
      </c>
      <c r="P18" s="1">
        <v>116.98248282939571</v>
      </c>
      <c r="Q18" s="1">
        <v>58.837894027302632</v>
      </c>
      <c r="R18" s="1">
        <v>127.34848282939569</v>
      </c>
      <c r="S18" s="1">
        <v>23.011845239877253</v>
      </c>
      <c r="T18" s="1">
        <v>132.7074828293957</v>
      </c>
      <c r="U18" s="1">
        <v>55.272049450470327</v>
      </c>
      <c r="V18" s="1">
        <v>106.37297043173741</v>
      </c>
      <c r="W18" s="1">
        <v>25.920482829395706</v>
      </c>
      <c r="X18" s="1">
        <v>55.225482829395702</v>
      </c>
      <c r="Y18" s="1">
        <v>1.7851239000009493</v>
      </c>
      <c r="Z18" s="1">
        <v>38.597745449974362</v>
      </c>
      <c r="AA18" s="1">
        <v>43.307482829395703</v>
      </c>
      <c r="AB18" s="1">
        <v>123.69948282939571</v>
      </c>
      <c r="AC18" s="1">
        <v>24.250212450096576</v>
      </c>
      <c r="AD18" s="1">
        <v>45.62148282939571</v>
      </c>
      <c r="AE18" s="1">
        <v>101.62548282939571</v>
      </c>
      <c r="AF18" s="1">
        <v>42.131071450434135</v>
      </c>
      <c r="AG18" s="1">
        <v>56.204071450169103</v>
      </c>
      <c r="AH18" s="1">
        <v>87.727582673501942</v>
      </c>
      <c r="AI18" s="1">
        <v>24.849482829395708</v>
      </c>
      <c r="AJ18" s="1">
        <v>13.988095414202139</v>
      </c>
      <c r="AK18" s="1">
        <v>69.210870405274036</v>
      </c>
      <c r="AL18" s="1">
        <v>83.08836982154493</v>
      </c>
      <c r="AM18" s="1">
        <v>44.170081710341968</v>
      </c>
    </row>
    <row r="19" spans="1:39" x14ac:dyDescent="0.25">
      <c r="A19" s="78">
        <f ca="1">Exceedance!U19</f>
        <v>43282</v>
      </c>
      <c r="B19" s="273">
        <v>30.276545688952389</v>
      </c>
      <c r="C19" s="273">
        <v>50.076558389030865</v>
      </c>
      <c r="D19" s="273">
        <v>41.366558389030864</v>
      </c>
      <c r="E19" s="1">
        <v>51.930493976257189</v>
      </c>
      <c r="F19" s="1">
        <v>81.806517712530606</v>
      </c>
      <c r="G19" s="1">
        <v>51.65152824864807</v>
      </c>
      <c r="H19" s="1">
        <v>54.407558389030861</v>
      </c>
      <c r="I19" s="1">
        <v>71.434558389030883</v>
      </c>
      <c r="J19" s="1">
        <v>50.445558389030865</v>
      </c>
      <c r="K19" s="1">
        <v>40.985511416557706</v>
      </c>
      <c r="L19" s="1">
        <v>32.260558389030862</v>
      </c>
      <c r="M19" s="1">
        <v>45.076535103128528</v>
      </c>
      <c r="N19" s="1">
        <v>48.349538565093745</v>
      </c>
      <c r="O19" s="1">
        <v>36.492558389030869</v>
      </c>
      <c r="P19" s="1">
        <v>50.475558389030859</v>
      </c>
      <c r="Q19" s="1">
        <v>31.107556854707958</v>
      </c>
      <c r="R19" s="1">
        <v>95.321558389030869</v>
      </c>
      <c r="S19" s="1">
        <v>24.309493603908734</v>
      </c>
      <c r="T19" s="1">
        <v>47.868558389030859</v>
      </c>
      <c r="U19" s="1">
        <v>39.759545080742214</v>
      </c>
      <c r="V19" s="1">
        <v>75.419496868117179</v>
      </c>
      <c r="W19" s="1">
        <v>24.032558389030861</v>
      </c>
      <c r="X19" s="1">
        <v>30.842558389030859</v>
      </c>
      <c r="Y19" s="1">
        <v>3.4167729496428567</v>
      </c>
      <c r="Z19" s="1">
        <v>26.971493976257189</v>
      </c>
      <c r="AA19" s="1">
        <v>29.355558389030858</v>
      </c>
      <c r="AB19" s="1">
        <v>55.865558389030859</v>
      </c>
      <c r="AC19" s="1">
        <v>28.7765556665661</v>
      </c>
      <c r="AD19" s="1">
        <v>32.19155838903086</v>
      </c>
      <c r="AE19" s="1">
        <v>44.932558389030859</v>
      </c>
      <c r="AF19" s="1">
        <v>28.495503953870866</v>
      </c>
      <c r="AG19" s="1">
        <v>29.931511416557708</v>
      </c>
      <c r="AH19" s="1">
        <v>40.818528165727315</v>
      </c>
      <c r="AI19" s="1">
        <v>25.440558389030862</v>
      </c>
      <c r="AJ19" s="1">
        <v>23.267372906274542</v>
      </c>
      <c r="AK19" s="1">
        <v>33.173556942851626</v>
      </c>
      <c r="AL19" s="1">
        <v>42.538521497262494</v>
      </c>
      <c r="AM19" s="1">
        <v>38.627515109618706</v>
      </c>
    </row>
    <row r="20" spans="1:39" x14ac:dyDescent="0.25">
      <c r="A20" s="78">
        <f ca="1">Exceedance!U20</f>
        <v>43313</v>
      </c>
      <c r="B20" s="273">
        <v>34.566940569978904</v>
      </c>
      <c r="C20" s="273">
        <v>43.456941516996267</v>
      </c>
      <c r="D20" s="273">
        <v>39.606941516996265</v>
      </c>
      <c r="E20" s="1">
        <v>52.21893671387086</v>
      </c>
      <c r="F20" s="1">
        <v>45.907938483836524</v>
      </c>
      <c r="G20" s="1">
        <v>48.100939269489849</v>
      </c>
      <c r="H20" s="1">
        <v>36.866941516996278</v>
      </c>
      <c r="I20" s="1">
        <v>43.680941516996263</v>
      </c>
      <c r="J20" s="1">
        <v>40.670941516996265</v>
      </c>
      <c r="K20" s="1">
        <v>52.33993801435598</v>
      </c>
      <c r="L20" s="1">
        <v>37.911941516996265</v>
      </c>
      <c r="M20" s="1">
        <v>43.240939780616003</v>
      </c>
      <c r="N20" s="1">
        <v>38.53194003876483</v>
      </c>
      <c r="O20" s="1">
        <v>38.903941516996277</v>
      </c>
      <c r="P20" s="1">
        <v>39.621941516996273</v>
      </c>
      <c r="Q20" s="1">
        <v>33.061941402586164</v>
      </c>
      <c r="R20" s="1">
        <v>47.321941516996276</v>
      </c>
      <c r="S20" s="1">
        <v>28.917936686105822</v>
      </c>
      <c r="T20" s="1">
        <v>46.698941516996264</v>
      </c>
      <c r="U20" s="1">
        <v>35.055940524623736</v>
      </c>
      <c r="V20" s="1">
        <v>71.050936929510215</v>
      </c>
      <c r="W20" s="1">
        <v>29.810941516996273</v>
      </c>
      <c r="X20" s="1">
        <v>43.729941516996277</v>
      </c>
      <c r="Y20" s="1">
        <v>23.678998637939053</v>
      </c>
      <c r="Z20" s="1">
        <v>30.95393671387086</v>
      </c>
      <c r="AA20" s="1">
        <v>30.229941516996274</v>
      </c>
      <c r="AB20" s="1">
        <v>42.584941516996274</v>
      </c>
      <c r="AC20" s="1">
        <v>33.133941313986625</v>
      </c>
      <c r="AD20" s="1">
        <v>46.776941516996274</v>
      </c>
      <c r="AE20" s="1">
        <v>35.355941516996268</v>
      </c>
      <c r="AF20" s="1">
        <v>29.393937457878579</v>
      </c>
      <c r="AG20" s="1">
        <v>34.340938014355991</v>
      </c>
      <c r="AH20" s="1">
        <v>33.439939263305966</v>
      </c>
      <c r="AI20" s="1">
        <v>27.918941516996274</v>
      </c>
      <c r="AJ20" s="1">
        <v>30.699195340220367</v>
      </c>
      <c r="AK20" s="1">
        <v>35.314941409157043</v>
      </c>
      <c r="AL20" s="1">
        <v>33.369938766052556</v>
      </c>
      <c r="AM20" s="1">
        <v>35.939938289739217</v>
      </c>
    </row>
    <row r="21" spans="1:39" x14ac:dyDescent="0.25">
      <c r="A21" s="78">
        <f ca="1">Exceedance!U21</f>
        <v>43344</v>
      </c>
      <c r="B21" s="273">
        <v>28.542572282295026</v>
      </c>
      <c r="C21" s="273">
        <v>34.962572282295035</v>
      </c>
      <c r="D21" s="273">
        <v>31.362572282295027</v>
      </c>
      <c r="E21" s="1">
        <v>46.550572282295036</v>
      </c>
      <c r="F21" s="1">
        <v>26.615572282295027</v>
      </c>
      <c r="G21" s="1">
        <v>34.642572282295028</v>
      </c>
      <c r="H21" s="1">
        <v>33.451572282295032</v>
      </c>
      <c r="I21" s="1">
        <v>38.207572282295025</v>
      </c>
      <c r="J21" s="1">
        <v>26.796572282295028</v>
      </c>
      <c r="K21" s="1">
        <v>36.743572282295034</v>
      </c>
      <c r="L21" s="1">
        <v>24.105572282295025</v>
      </c>
      <c r="M21" s="1">
        <v>31.802572282295028</v>
      </c>
      <c r="N21" s="1">
        <v>47.091572282295033</v>
      </c>
      <c r="O21" s="1">
        <v>29.536572282295026</v>
      </c>
      <c r="P21" s="1">
        <v>31.550572282295022</v>
      </c>
      <c r="Q21" s="1">
        <v>28.69957228229503</v>
      </c>
      <c r="R21" s="1">
        <v>30.466572282295022</v>
      </c>
      <c r="S21" s="1">
        <v>22.745572282295022</v>
      </c>
      <c r="T21" s="1">
        <v>47.63857228229503</v>
      </c>
      <c r="U21" s="1">
        <v>26.623572282295022</v>
      </c>
      <c r="V21" s="1">
        <v>47.216572282295033</v>
      </c>
      <c r="W21" s="1">
        <v>22.087572282295028</v>
      </c>
      <c r="X21" s="1">
        <v>25.172572282295025</v>
      </c>
      <c r="Y21" s="1">
        <v>21.582572282295025</v>
      </c>
      <c r="Z21" s="1">
        <v>29.536572282295026</v>
      </c>
      <c r="AA21" s="1">
        <v>28.118572282295027</v>
      </c>
      <c r="AB21" s="1">
        <v>30.925572282295022</v>
      </c>
      <c r="AC21" s="1">
        <v>26.609572282295026</v>
      </c>
      <c r="AD21" s="1">
        <v>31.053572282295026</v>
      </c>
      <c r="AE21" s="1">
        <v>29.440572282295026</v>
      </c>
      <c r="AF21" s="1">
        <v>22.599572282295025</v>
      </c>
      <c r="AG21" s="1">
        <v>24.082572282295025</v>
      </c>
      <c r="AH21" s="1">
        <v>24.22257228229503</v>
      </c>
      <c r="AI21" s="1">
        <v>20.263572282295026</v>
      </c>
      <c r="AJ21" s="1">
        <v>38.791572282295036</v>
      </c>
      <c r="AK21" s="1">
        <v>28.960572282295026</v>
      </c>
      <c r="AL21" s="1">
        <v>24.684572282295026</v>
      </c>
      <c r="AM21" s="1">
        <v>22.712572282295028</v>
      </c>
    </row>
    <row r="22" spans="1:39" x14ac:dyDescent="0.25">
      <c r="A22" s="78">
        <f ca="1">Exceedance!U22</f>
        <v>43374</v>
      </c>
      <c r="B22" s="273">
        <v>12.871317221698019</v>
      </c>
      <c r="C22" s="273">
        <v>19.951317221698019</v>
      </c>
      <c r="D22" s="273">
        <v>17.711317221698025</v>
      </c>
      <c r="E22" s="1">
        <v>21.202317221698021</v>
      </c>
      <c r="F22" s="1">
        <v>19.776317221698022</v>
      </c>
      <c r="G22" s="1">
        <v>17.371317221698025</v>
      </c>
      <c r="H22" s="1">
        <v>23.945317221698023</v>
      </c>
      <c r="I22" s="1">
        <v>27.816317221698025</v>
      </c>
      <c r="J22" s="1">
        <v>12.756317221698023</v>
      </c>
      <c r="K22" s="1">
        <v>19.259317221698019</v>
      </c>
      <c r="L22" s="1">
        <v>13.61331722169802</v>
      </c>
      <c r="M22" s="1">
        <v>20.766317221698024</v>
      </c>
      <c r="N22" s="1">
        <v>15.112317221698023</v>
      </c>
      <c r="O22" s="1">
        <v>11.513317221698021</v>
      </c>
      <c r="P22" s="1">
        <v>13.45931722169802</v>
      </c>
      <c r="Q22" s="1">
        <v>11.56831722169802</v>
      </c>
      <c r="R22" s="1">
        <v>14.33531722169802</v>
      </c>
      <c r="S22" s="1">
        <v>11.72931722169802</v>
      </c>
      <c r="T22" s="1">
        <v>25.261317221698025</v>
      </c>
      <c r="U22" s="1">
        <v>11.923317221698021</v>
      </c>
      <c r="V22" s="1">
        <v>15.855317221698019</v>
      </c>
      <c r="W22" s="1">
        <v>10.040317221698022</v>
      </c>
      <c r="X22" s="1">
        <v>10.554317221698023</v>
      </c>
      <c r="Y22" s="1">
        <v>7.711317221698021</v>
      </c>
      <c r="Z22" s="1">
        <v>11.74531722169802</v>
      </c>
      <c r="AA22" s="1">
        <v>15.858317221698019</v>
      </c>
      <c r="AB22" s="1">
        <v>25.107317221698022</v>
      </c>
      <c r="AC22" s="1">
        <v>39.083317221698024</v>
      </c>
      <c r="AD22" s="1">
        <v>15.760317221698021</v>
      </c>
      <c r="AE22" s="1">
        <v>12.940317221698022</v>
      </c>
      <c r="AF22" s="1">
        <v>10.310317221698019</v>
      </c>
      <c r="AG22" s="1">
        <v>13.328317221698022</v>
      </c>
      <c r="AH22" s="1">
        <v>14.540317221698023</v>
      </c>
      <c r="AI22" s="1">
        <v>7.6043172216980217</v>
      </c>
      <c r="AJ22" s="1">
        <v>16.450317221698022</v>
      </c>
      <c r="AK22" s="1">
        <v>22.406317221698025</v>
      </c>
      <c r="AL22" s="1">
        <v>9.7883172216980228</v>
      </c>
      <c r="AM22" s="1">
        <v>18.84431722169802</v>
      </c>
    </row>
    <row r="23" spans="1:39" x14ac:dyDescent="0.25">
      <c r="A23" s="78">
        <f ca="1">Exceedance!U23</f>
        <v>43405</v>
      </c>
      <c r="B23" s="273">
        <v>5.2736256859850617</v>
      </c>
      <c r="C23" s="273">
        <v>7.133625685985062</v>
      </c>
      <c r="D23" s="273">
        <v>6.3836256859850611</v>
      </c>
      <c r="E23" s="1">
        <v>8.1596256859850627</v>
      </c>
      <c r="F23" s="1">
        <v>6.7206256859850608</v>
      </c>
      <c r="G23" s="1">
        <v>7.2526256859850617</v>
      </c>
      <c r="H23" s="1">
        <v>9.8556256859850642</v>
      </c>
      <c r="I23" s="1">
        <v>12.730625685985066</v>
      </c>
      <c r="J23" s="1">
        <v>7.7256256859850616</v>
      </c>
      <c r="K23" s="1">
        <v>7.7976256859850626</v>
      </c>
      <c r="L23" s="1">
        <v>4.6726256859850617</v>
      </c>
      <c r="M23" s="1">
        <v>9.189625685985062</v>
      </c>
      <c r="N23" s="1">
        <v>6.091625685985063</v>
      </c>
      <c r="O23" s="1">
        <v>5.0356256859850621</v>
      </c>
      <c r="P23" s="1">
        <v>6.0186256859850618</v>
      </c>
      <c r="Q23" s="1">
        <v>5.0426256859850609</v>
      </c>
      <c r="R23" s="1">
        <v>6.1636256859850613</v>
      </c>
      <c r="S23" s="1">
        <v>3.5696256859850619</v>
      </c>
      <c r="T23" s="1">
        <v>8.8866256859850612</v>
      </c>
      <c r="U23" s="1">
        <v>6.5096256859850623</v>
      </c>
      <c r="V23" s="1">
        <v>6.6666256859850623</v>
      </c>
      <c r="W23" s="1">
        <v>4.1436256859850618</v>
      </c>
      <c r="X23" s="1">
        <v>4.6216256859850615</v>
      </c>
      <c r="Y23" s="1">
        <v>1.7851239000009493</v>
      </c>
      <c r="Z23" s="1">
        <v>4.0396256859850617</v>
      </c>
      <c r="AA23" s="1">
        <v>7.3796256859850606</v>
      </c>
      <c r="AB23" s="1">
        <v>10.525625685985062</v>
      </c>
      <c r="AC23" s="1">
        <v>11.518625685985063</v>
      </c>
      <c r="AD23" s="1">
        <v>5.4986256859850622</v>
      </c>
      <c r="AE23" s="1">
        <v>6.1196256859850635</v>
      </c>
      <c r="AF23" s="1">
        <v>3.9896256859850614</v>
      </c>
      <c r="AG23" s="1">
        <v>5.1726256859850617</v>
      </c>
      <c r="AH23" s="1">
        <v>5.6166256859850607</v>
      </c>
      <c r="AI23" s="1">
        <v>2.2156256859850614</v>
      </c>
      <c r="AJ23" s="1">
        <v>4.6906256859850615</v>
      </c>
      <c r="AK23" s="1">
        <v>8.0956256859850626</v>
      </c>
      <c r="AL23" s="1">
        <v>4.399625685985062</v>
      </c>
      <c r="AM23" s="1">
        <v>5.9466256859850608</v>
      </c>
    </row>
    <row r="24" spans="1:39" x14ac:dyDescent="0.25">
      <c r="A24" s="78">
        <f ca="1">Exceedance!U24</f>
        <v>43435</v>
      </c>
      <c r="B24" s="273">
        <v>2.7867089765413606</v>
      </c>
      <c r="C24" s="273">
        <v>2.7867089765413606</v>
      </c>
      <c r="D24" s="273">
        <v>2.7867089765413606</v>
      </c>
      <c r="E24" s="1">
        <v>4.4297089765413613</v>
      </c>
      <c r="F24" s="1">
        <v>4.0237089765413598</v>
      </c>
      <c r="G24" s="1">
        <v>4.3517089765413601</v>
      </c>
      <c r="H24" s="1">
        <v>5.056708976541362</v>
      </c>
      <c r="I24" s="1">
        <v>6.8437089765413601</v>
      </c>
      <c r="J24" s="1">
        <v>4.0727089765413602</v>
      </c>
      <c r="K24" s="1">
        <v>3.5427089765413604</v>
      </c>
      <c r="L24" s="1">
        <v>2.2837089765413605</v>
      </c>
      <c r="M24" s="1">
        <v>4.2387089765413615</v>
      </c>
      <c r="N24" s="1">
        <v>3.5077089765413603</v>
      </c>
      <c r="O24" s="1">
        <v>2.6627089765413601</v>
      </c>
      <c r="P24" s="1">
        <v>3.5647089765413598</v>
      </c>
      <c r="Q24" s="1">
        <v>2.3547089765413616</v>
      </c>
      <c r="R24" s="1">
        <v>3.9247089765413601</v>
      </c>
      <c r="S24" s="1">
        <v>1.844628030000981</v>
      </c>
      <c r="T24" s="1">
        <v>4.8527089765413605</v>
      </c>
      <c r="U24" s="1">
        <v>3.6947089765413601</v>
      </c>
      <c r="V24" s="1">
        <v>4.1687089765413603</v>
      </c>
      <c r="W24" s="1">
        <v>1.844628030000981</v>
      </c>
      <c r="X24" s="1">
        <v>2.5637089765413608</v>
      </c>
      <c r="Y24" s="1">
        <v>1.844628030000981</v>
      </c>
      <c r="Z24" s="1">
        <v>1.844628030000981</v>
      </c>
      <c r="AA24" s="1">
        <v>3.24770897654136</v>
      </c>
      <c r="AB24" s="1">
        <v>4.9487089765413605</v>
      </c>
      <c r="AC24" s="1">
        <v>4.3297089765413599</v>
      </c>
      <c r="AD24" s="1">
        <v>3.0677089765413603</v>
      </c>
      <c r="AE24" s="1">
        <v>3.2947089765413615</v>
      </c>
      <c r="AF24" s="1">
        <v>1.844628030000981</v>
      </c>
      <c r="AG24" s="1">
        <v>2.0047089765413619</v>
      </c>
      <c r="AH24" s="1">
        <v>2.8617089765413608</v>
      </c>
      <c r="AI24" s="1">
        <v>1.844628030000981</v>
      </c>
      <c r="AJ24" s="1">
        <v>1.844628030000981</v>
      </c>
      <c r="AK24" s="1">
        <v>3.5707089765413604</v>
      </c>
      <c r="AL24" s="1">
        <v>2.3787089765413603</v>
      </c>
      <c r="AM24" s="1">
        <v>2.2627089765413606</v>
      </c>
    </row>
    <row r="25" spans="1:39" x14ac:dyDescent="0.25">
      <c r="A25" s="78">
        <f ca="1">Exceedance!U25</f>
        <v>43466</v>
      </c>
      <c r="B25" s="273">
        <v>5.3138741249849915</v>
      </c>
      <c r="C25" s="273">
        <v>5.3138741249849915</v>
      </c>
      <c r="D25" s="273">
        <v>5.3138741249849915</v>
      </c>
      <c r="E25" s="1">
        <v>6.5458741249849917</v>
      </c>
      <c r="F25" s="1">
        <v>6.3708741249849918</v>
      </c>
      <c r="G25" s="1">
        <v>6.7098741249849914</v>
      </c>
      <c r="H25" s="1">
        <v>7.0638741249849923</v>
      </c>
      <c r="I25" s="1">
        <v>7.5078741249849914</v>
      </c>
      <c r="J25" s="1">
        <v>6.1328741249849923</v>
      </c>
      <c r="K25" s="1">
        <v>5.6698741249849931</v>
      </c>
      <c r="L25" s="1">
        <v>4.8718741249849922</v>
      </c>
      <c r="M25" s="1">
        <v>5.8948741249849927</v>
      </c>
      <c r="N25" s="1">
        <v>5.8678741249849917</v>
      </c>
      <c r="O25" s="1">
        <v>5.1858741249849922</v>
      </c>
      <c r="P25" s="1">
        <v>6.0618741249849926</v>
      </c>
      <c r="Q25" s="1">
        <v>4.9378741249849929</v>
      </c>
      <c r="R25" s="1">
        <v>6.3518741249849917</v>
      </c>
      <c r="S25" s="1">
        <v>3.5739550715226853</v>
      </c>
      <c r="T25" s="1">
        <v>6.9398741249849918</v>
      </c>
      <c r="U25" s="1">
        <v>5.4868741249849915</v>
      </c>
      <c r="V25" s="1">
        <v>6.538874124984992</v>
      </c>
      <c r="W25" s="1">
        <v>3.6179550715231739</v>
      </c>
      <c r="X25" s="1">
        <v>5.1768741249849919</v>
      </c>
      <c r="Y25" s="1">
        <v>1.844628030000981</v>
      </c>
      <c r="Z25" s="1">
        <v>4.3079550715254546</v>
      </c>
      <c r="AA25" s="1">
        <v>6.2658741249849914</v>
      </c>
      <c r="AB25" s="1">
        <v>6.8248741249849925</v>
      </c>
      <c r="AC25" s="1">
        <v>5.9458741249849929</v>
      </c>
      <c r="AD25" s="1">
        <v>5.2948741249849922</v>
      </c>
      <c r="AE25" s="1">
        <v>5.7188741249849926</v>
      </c>
      <c r="AF25" s="1">
        <v>4.022955071523258</v>
      </c>
      <c r="AG25" s="1">
        <v>4.5398741249849914</v>
      </c>
      <c r="AH25" s="1">
        <v>5.3038741249849917</v>
      </c>
      <c r="AI25" s="1">
        <v>2.2829550715222919</v>
      </c>
      <c r="AJ25" s="1">
        <v>4.2329550715227597</v>
      </c>
      <c r="AK25" s="1">
        <v>5.7688741249849915</v>
      </c>
      <c r="AL25" s="1">
        <v>5.1398741249849929</v>
      </c>
      <c r="AM25" s="1">
        <v>4.6098741249849917</v>
      </c>
    </row>
    <row r="26" spans="1:39" x14ac:dyDescent="0.25">
      <c r="A26" s="78">
        <f ca="1">Exceedance!U26</f>
        <v>43497</v>
      </c>
      <c r="B26" s="273">
        <v>4.6428795001055549</v>
      </c>
      <c r="C26" s="273">
        <v>4.6428795001055549</v>
      </c>
      <c r="D26" s="273">
        <v>4.6428795001055549</v>
      </c>
      <c r="E26" s="1">
        <v>5.1058795001055559</v>
      </c>
      <c r="F26" s="1">
        <v>4.9978795001055554</v>
      </c>
      <c r="G26" s="1">
        <v>5.1308795001055563</v>
      </c>
      <c r="H26" s="1">
        <v>6.3818795001055548</v>
      </c>
      <c r="I26" s="1">
        <v>8.3668795001055543</v>
      </c>
      <c r="J26" s="1">
        <v>4.7558795001055563</v>
      </c>
      <c r="K26" s="1">
        <v>4.3708795001055547</v>
      </c>
      <c r="L26" s="1">
        <v>3.7858795001055561</v>
      </c>
      <c r="M26" s="1">
        <v>4.7208795001055552</v>
      </c>
      <c r="N26" s="1">
        <v>4.6838795001055562</v>
      </c>
      <c r="O26" s="1">
        <v>4.0178795001055549</v>
      </c>
      <c r="P26" s="1">
        <v>4.7638795001055563</v>
      </c>
      <c r="Q26" s="1">
        <v>4.6358795001055562</v>
      </c>
      <c r="R26" s="1">
        <v>6.065879500105555</v>
      </c>
      <c r="S26" s="1">
        <v>3.0482105000152537</v>
      </c>
      <c r="T26" s="1">
        <v>5.4268795001055556</v>
      </c>
      <c r="U26" s="1">
        <v>4.799879500105555</v>
      </c>
      <c r="V26" s="1">
        <v>5.3568795001055554</v>
      </c>
      <c r="W26" s="1">
        <v>3.1722105000152538</v>
      </c>
      <c r="X26" s="1">
        <v>4.0638795001055552</v>
      </c>
      <c r="Y26" s="1">
        <v>1.6661156400008861</v>
      </c>
      <c r="Z26" s="1">
        <v>3.3728795001055563</v>
      </c>
      <c r="AA26" s="1">
        <v>5.2708795001055551</v>
      </c>
      <c r="AB26" s="1">
        <v>5.371879500105555</v>
      </c>
      <c r="AC26" s="1">
        <v>4.9268795001055548</v>
      </c>
      <c r="AD26" s="1">
        <v>4.0538795001055554</v>
      </c>
      <c r="AE26" s="1">
        <v>4.6988795001055559</v>
      </c>
      <c r="AF26" s="1">
        <v>3.2968794999973312</v>
      </c>
      <c r="AG26" s="1">
        <v>3.5658795001055559</v>
      </c>
      <c r="AH26" s="1">
        <v>3.9998795001055552</v>
      </c>
      <c r="AI26" s="1">
        <v>2.8775415000052491</v>
      </c>
      <c r="AJ26" s="1">
        <v>3.8048795000915918</v>
      </c>
      <c r="AK26" s="1">
        <v>5.7848795001055553</v>
      </c>
      <c r="AL26" s="1">
        <v>4.0558795001055552</v>
      </c>
      <c r="AM26" s="1">
        <v>3.5278795001055561</v>
      </c>
    </row>
    <row r="27" spans="1:39" x14ac:dyDescent="0.25">
      <c r="A27" s="78">
        <f ca="1">Exceedance!U27</f>
        <v>43525</v>
      </c>
      <c r="B27" s="273">
        <v>7.2386171365751713</v>
      </c>
      <c r="C27" s="273">
        <v>7.2386171365751713</v>
      </c>
      <c r="D27" s="273">
        <v>7.2386171365751713</v>
      </c>
      <c r="E27" s="1">
        <v>5.7016171365751713</v>
      </c>
      <c r="F27" s="1">
        <v>5.0286171365751704</v>
      </c>
      <c r="G27" s="1">
        <v>12.754617136575172</v>
      </c>
      <c r="H27" s="1">
        <v>13.62661713657517</v>
      </c>
      <c r="I27" s="1">
        <v>10.869617136575172</v>
      </c>
      <c r="J27" s="1">
        <v>4.8146171365751718</v>
      </c>
      <c r="K27" s="1">
        <v>9.8156171365751703</v>
      </c>
      <c r="L27" s="1">
        <v>4.4316171365751709</v>
      </c>
      <c r="M27" s="1">
        <v>3.8046171365751706</v>
      </c>
      <c r="N27" s="1">
        <v>4.9966171365751713</v>
      </c>
      <c r="O27" s="1">
        <v>5.2606171365751715</v>
      </c>
      <c r="P27" s="1">
        <v>6.3486171365751707</v>
      </c>
      <c r="Q27" s="1">
        <v>12.10761713657517</v>
      </c>
      <c r="R27" s="1">
        <v>5.6676171365751724</v>
      </c>
      <c r="S27" s="1">
        <v>11.382617136575172</v>
      </c>
      <c r="T27" s="1">
        <v>6.8476171365751712</v>
      </c>
      <c r="U27" s="1">
        <v>6.043617136575171</v>
      </c>
      <c r="V27" s="1">
        <v>5.2016171365751713</v>
      </c>
      <c r="W27" s="1">
        <v>4.5356171365751718</v>
      </c>
      <c r="X27" s="1">
        <v>3.4736171365751711</v>
      </c>
      <c r="Y27" s="1">
        <v>1.844628030000981</v>
      </c>
      <c r="Z27" s="1">
        <v>9.7016171365751731</v>
      </c>
      <c r="AA27" s="1">
        <v>9.77461713657517</v>
      </c>
      <c r="AB27" s="1">
        <v>5.3436171365751717</v>
      </c>
      <c r="AC27" s="1">
        <v>15.801617136575173</v>
      </c>
      <c r="AD27" s="1">
        <v>3.676617136575171</v>
      </c>
      <c r="AE27" s="1">
        <v>6.2256171365751705</v>
      </c>
      <c r="AF27" s="1">
        <v>2.4276171365751709</v>
      </c>
      <c r="AG27" s="1">
        <v>4.4596171365751704</v>
      </c>
      <c r="AH27" s="1">
        <v>6.4056171365751711</v>
      </c>
      <c r="AI27" s="1">
        <v>2.6736171365751713</v>
      </c>
      <c r="AJ27" s="1">
        <v>7.3806171365751707</v>
      </c>
      <c r="AK27" s="1">
        <v>10.095617136575171</v>
      </c>
      <c r="AL27" s="1">
        <v>3.6716171365751715</v>
      </c>
      <c r="AM27" s="1">
        <v>2.9876171365751709</v>
      </c>
    </row>
    <row r="28" spans="1:39" x14ac:dyDescent="0.25">
      <c r="A28" s="78">
        <f ca="1">Exceedance!U28</f>
        <v>43556</v>
      </c>
      <c r="B28" s="273">
        <v>3.420679560546648</v>
      </c>
      <c r="C28" s="273">
        <v>3.420679560546648</v>
      </c>
      <c r="D28" s="273">
        <v>3.420679560546648</v>
      </c>
      <c r="E28" s="1">
        <v>1.7851239000009493</v>
      </c>
      <c r="F28" s="1">
        <v>1.7851239000009493</v>
      </c>
      <c r="G28" s="1">
        <v>15.169679560546644</v>
      </c>
      <c r="H28" s="1">
        <v>17.535679560546651</v>
      </c>
      <c r="I28" s="1">
        <v>17.952679560546649</v>
      </c>
      <c r="J28" s="1">
        <v>1.7851239000009493</v>
      </c>
      <c r="K28" s="1">
        <v>22.68067956054665</v>
      </c>
      <c r="L28" s="1">
        <v>1.7851239000009493</v>
      </c>
      <c r="M28" s="1">
        <v>1.7851239000009493</v>
      </c>
      <c r="N28" s="1">
        <v>11.641679560546647</v>
      </c>
      <c r="O28" s="1">
        <v>6.6426795605466493</v>
      </c>
      <c r="P28" s="1">
        <v>3.4196795605466463</v>
      </c>
      <c r="Q28" s="1">
        <v>1.7851239000009493</v>
      </c>
      <c r="R28" s="1">
        <v>1.7851239000009493</v>
      </c>
      <c r="S28" s="1">
        <v>5.2516795605466466</v>
      </c>
      <c r="T28" s="1">
        <v>1.7851239000009493</v>
      </c>
      <c r="U28" s="1">
        <v>1.7851239000009493</v>
      </c>
      <c r="V28" s="1">
        <v>1.9446795605466491</v>
      </c>
      <c r="W28" s="1">
        <v>3.0756795605466491</v>
      </c>
      <c r="X28" s="1">
        <v>1.7851239000009493</v>
      </c>
      <c r="Y28" s="1">
        <v>1.7851239000009493</v>
      </c>
      <c r="Z28" s="1">
        <v>17.757679560546645</v>
      </c>
      <c r="AA28" s="1">
        <v>13.527679560546648</v>
      </c>
      <c r="AB28" s="1">
        <v>2.8386795605466473</v>
      </c>
      <c r="AC28" s="1">
        <v>5.2596795605466475</v>
      </c>
      <c r="AD28" s="1">
        <v>1.7851239000009493</v>
      </c>
      <c r="AE28" s="1">
        <v>1.7851239000009493</v>
      </c>
      <c r="AF28" s="1">
        <v>1.7851239000009493</v>
      </c>
      <c r="AG28" s="1">
        <v>1.7851239000009493</v>
      </c>
      <c r="AH28" s="1">
        <v>5.8266795605466486</v>
      </c>
      <c r="AI28" s="1">
        <v>1.7851239000009493</v>
      </c>
      <c r="AJ28" s="1">
        <v>1.7851239000009493</v>
      </c>
      <c r="AK28" s="1">
        <v>1.7851239000009493</v>
      </c>
      <c r="AL28" s="1">
        <v>1.7851239000009493</v>
      </c>
      <c r="AM28" s="1">
        <v>1.7851239000009493</v>
      </c>
    </row>
    <row r="29" spans="1:39" x14ac:dyDescent="0.25">
      <c r="A29" s="78">
        <f ca="1">Exceedance!U29</f>
        <v>43586</v>
      </c>
      <c r="B29" s="273">
        <v>52.73966703391482</v>
      </c>
      <c r="C29" s="273">
        <v>52.73966703391482</v>
      </c>
      <c r="D29" s="273">
        <v>52.73966703391482</v>
      </c>
      <c r="E29" s="1">
        <v>32.613222694461854</v>
      </c>
      <c r="F29" s="1">
        <v>69.29522269446052</v>
      </c>
      <c r="G29" s="1">
        <v>81.568667033914792</v>
      </c>
      <c r="H29" s="1">
        <v>64.558667033914816</v>
      </c>
      <c r="I29" s="1">
        <v>85.492667033914813</v>
      </c>
      <c r="J29" s="1">
        <v>16.337222694460209</v>
      </c>
      <c r="K29" s="1">
        <v>49.703667033914826</v>
      </c>
      <c r="L29" s="1">
        <v>33.347222694461657</v>
      </c>
      <c r="M29" s="1">
        <v>33.96022269445961</v>
      </c>
      <c r="N29" s="1">
        <v>66.40566703391481</v>
      </c>
      <c r="O29" s="1">
        <v>68.982667033914808</v>
      </c>
      <c r="P29" s="1">
        <v>56.124667033914811</v>
      </c>
      <c r="Q29" s="1">
        <v>39.964222694461782</v>
      </c>
      <c r="R29" s="1">
        <v>27.647222694461284</v>
      </c>
      <c r="S29" s="1">
        <v>73.349667033914812</v>
      </c>
      <c r="T29" s="1">
        <v>48.747222694459076</v>
      </c>
      <c r="U29" s="1">
        <v>32.970222694459871</v>
      </c>
      <c r="V29" s="1">
        <v>39.312667033914821</v>
      </c>
      <c r="W29" s="1">
        <v>92.201667033914816</v>
      </c>
      <c r="X29" s="1">
        <v>1.844628030000981</v>
      </c>
      <c r="Y29" s="1">
        <v>11.653186102141804</v>
      </c>
      <c r="Z29" s="1">
        <v>71.061667033914816</v>
      </c>
      <c r="AA29" s="1">
        <v>85.979667033914808</v>
      </c>
      <c r="AB29" s="1">
        <v>38.29166703391482</v>
      </c>
      <c r="AC29" s="1">
        <v>58.073667033914809</v>
      </c>
      <c r="AD29" s="1">
        <v>57.221222694462071</v>
      </c>
      <c r="AE29" s="1">
        <v>61.514222694459235</v>
      </c>
      <c r="AF29" s="1">
        <v>8.4702226944625636</v>
      </c>
      <c r="AG29" s="1">
        <v>21.620222694460729</v>
      </c>
      <c r="AH29" s="1">
        <v>36.331667033914819</v>
      </c>
      <c r="AI29" s="1">
        <v>1.844628030000981</v>
      </c>
      <c r="AJ29" s="1">
        <v>35.225222694462587</v>
      </c>
      <c r="AK29" s="1">
        <v>21.200222694459217</v>
      </c>
      <c r="AL29" s="1">
        <v>14.6322226944605</v>
      </c>
      <c r="AM29" s="1">
        <v>24.501222694461639</v>
      </c>
    </row>
    <row r="30" spans="1:39" x14ac:dyDescent="0.25">
      <c r="A30" s="78">
        <f ca="1">Exceedance!U30</f>
        <v>43617</v>
      </c>
      <c r="B30" s="273">
        <v>64.78848282939569</v>
      </c>
      <c r="C30" s="273">
        <v>64.78848282939569</v>
      </c>
      <c r="D30" s="273">
        <v>64.78848282939569</v>
      </c>
      <c r="E30" s="1">
        <v>123.66936396831487</v>
      </c>
      <c r="F30" s="1">
        <v>106.42272345009847</v>
      </c>
      <c r="G30" s="1">
        <v>149.92848282939568</v>
      </c>
      <c r="H30" s="1">
        <v>125.2914828293957</v>
      </c>
      <c r="I30" s="1">
        <v>119.87448282939572</v>
      </c>
      <c r="J30" s="1">
        <v>72.571436548969473</v>
      </c>
      <c r="K30" s="1">
        <v>48.568482829395705</v>
      </c>
      <c r="L30" s="1">
        <v>62.139804932992107</v>
      </c>
      <c r="M30" s="1">
        <v>88.511820932379308</v>
      </c>
      <c r="N30" s="1">
        <v>49.8144828293957</v>
      </c>
      <c r="O30" s="1">
        <v>118.1334828293957</v>
      </c>
      <c r="P30" s="1">
        <v>59.629482829395712</v>
      </c>
      <c r="Q30" s="1">
        <v>126.27621245009659</v>
      </c>
      <c r="R30" s="1">
        <v>23.38374544997437</v>
      </c>
      <c r="S30" s="1">
        <v>132.85848282939571</v>
      </c>
      <c r="T30" s="1">
        <v>55.547049450339799</v>
      </c>
      <c r="U30" s="1">
        <v>106.08589288071656</v>
      </c>
      <c r="V30" s="1">
        <v>25.751482829395705</v>
      </c>
      <c r="W30" s="1">
        <v>56.579482829395701</v>
      </c>
      <c r="X30" s="1">
        <v>1.7851239000009493</v>
      </c>
      <c r="Y30" s="1">
        <v>35.091093450263443</v>
      </c>
      <c r="Z30" s="1">
        <v>42.765482829395708</v>
      </c>
      <c r="AA30" s="1">
        <v>125.5494828293957</v>
      </c>
      <c r="AB30" s="1">
        <v>24.717482829395706</v>
      </c>
      <c r="AC30" s="1">
        <v>45.111482829395712</v>
      </c>
      <c r="AD30" s="1">
        <v>100.7882124502311</v>
      </c>
      <c r="AE30" s="1">
        <v>43.601071450169094</v>
      </c>
      <c r="AF30" s="1">
        <v>55.60945772103544</v>
      </c>
      <c r="AG30" s="1">
        <v>86.863779291128495</v>
      </c>
      <c r="AH30" s="1">
        <v>24.461482829395703</v>
      </c>
      <c r="AI30" s="1">
        <v>9.4762944240357623</v>
      </c>
      <c r="AJ30" s="1">
        <v>67.489049450339806</v>
      </c>
      <c r="AK30" s="1">
        <v>82.662397450763393</v>
      </c>
      <c r="AL30" s="1">
        <v>43.324071450434154</v>
      </c>
      <c r="AM30" s="1">
        <v>84.932419449778465</v>
      </c>
    </row>
    <row r="31" spans="1:39" x14ac:dyDescent="0.25">
      <c r="A31" s="78">
        <f ca="1">Exceedance!U31</f>
        <v>43647</v>
      </c>
      <c r="B31" s="273">
        <v>41.366558389030864</v>
      </c>
      <c r="C31" s="273">
        <v>41.366558389030864</v>
      </c>
      <c r="D31" s="273">
        <v>41.366558389030864</v>
      </c>
      <c r="E31" s="1">
        <v>81.811517787762398</v>
      </c>
      <c r="F31" s="1">
        <v>51.807535103128522</v>
      </c>
      <c r="G31" s="1">
        <v>55.840558389030861</v>
      </c>
      <c r="H31" s="1">
        <v>71.582558389030865</v>
      </c>
      <c r="I31" s="1">
        <v>50.472558389030866</v>
      </c>
      <c r="J31" s="1">
        <v>41.381517516937762</v>
      </c>
      <c r="K31" s="1">
        <v>32.15155838903086</v>
      </c>
      <c r="L31" s="1">
        <v>45.019534799089513</v>
      </c>
      <c r="M31" s="1">
        <v>48.046531008047069</v>
      </c>
      <c r="N31" s="1">
        <v>36.450558389030853</v>
      </c>
      <c r="O31" s="1">
        <v>52.571558389030862</v>
      </c>
      <c r="P31" s="1">
        <v>31.355558389030861</v>
      </c>
      <c r="Q31" s="1">
        <v>95.049555666566093</v>
      </c>
      <c r="R31" s="1">
        <v>24.481493976257187</v>
      </c>
      <c r="S31" s="1">
        <v>48.082558389030865</v>
      </c>
      <c r="T31" s="1">
        <v>39.865548812085649</v>
      </c>
      <c r="U31" s="1">
        <v>75.334497157488244</v>
      </c>
      <c r="V31" s="1">
        <v>23.911558389030862</v>
      </c>
      <c r="W31" s="1">
        <v>30.974558389030857</v>
      </c>
      <c r="X31" s="1">
        <v>3.0073237591159567</v>
      </c>
      <c r="Y31" s="1">
        <v>25.683466558342957</v>
      </c>
      <c r="Z31" s="1">
        <v>29.11955838903086</v>
      </c>
      <c r="AA31" s="1">
        <v>57.856558389030859</v>
      </c>
      <c r="AB31" s="1">
        <v>29.083558389030859</v>
      </c>
      <c r="AC31" s="1">
        <v>31.932558389030859</v>
      </c>
      <c r="AD31" s="1">
        <v>44.730551935218877</v>
      </c>
      <c r="AE31" s="1">
        <v>28.969511416557708</v>
      </c>
      <c r="AF31" s="1">
        <v>29.678502512563345</v>
      </c>
      <c r="AG31" s="1">
        <v>40.595519969393621</v>
      </c>
      <c r="AH31" s="1">
        <v>25.18855838903086</v>
      </c>
      <c r="AI31" s="1">
        <v>22.805237414935352</v>
      </c>
      <c r="AJ31" s="1">
        <v>32.660548812085644</v>
      </c>
      <c r="AK31" s="1">
        <v>42.364517662824206</v>
      </c>
      <c r="AL31" s="1">
        <v>38.098503953870868</v>
      </c>
      <c r="AM31" s="1">
        <v>51.464483998647275</v>
      </c>
    </row>
    <row r="32" spans="1:39" x14ac:dyDescent="0.25">
      <c r="A32" s="78">
        <f ca="1">Exceedance!U32</f>
        <v>43678</v>
      </c>
      <c r="B32" s="273">
        <v>39.606941516996265</v>
      </c>
      <c r="C32" s="273">
        <v>39.606941516996265</v>
      </c>
      <c r="D32" s="273">
        <v>39.606941516996265</v>
      </c>
      <c r="E32" s="1">
        <v>45.910938489445805</v>
      </c>
      <c r="F32" s="1">
        <v>48.204939780615994</v>
      </c>
      <c r="G32" s="1">
        <v>37.312941516996275</v>
      </c>
      <c r="H32" s="1">
        <v>43.739941516996275</v>
      </c>
      <c r="I32" s="1">
        <v>40.676941516996273</v>
      </c>
      <c r="J32" s="1">
        <v>52.637938469248446</v>
      </c>
      <c r="K32" s="1">
        <v>38.108941516996275</v>
      </c>
      <c r="L32" s="1">
        <v>43.192939757944274</v>
      </c>
      <c r="M32" s="1">
        <v>38.336939475255271</v>
      </c>
      <c r="N32" s="1">
        <v>38.870941516996275</v>
      </c>
      <c r="O32" s="1">
        <v>38.920941516996272</v>
      </c>
      <c r="P32" s="1">
        <v>33.246941516996273</v>
      </c>
      <c r="Q32" s="1">
        <v>47.214941313986621</v>
      </c>
      <c r="R32" s="1">
        <v>29.049936713870856</v>
      </c>
      <c r="S32" s="1">
        <v>47.589941516996277</v>
      </c>
      <c r="T32" s="1">
        <v>35.125940802864392</v>
      </c>
      <c r="U32" s="1">
        <v>71.008936951087406</v>
      </c>
      <c r="V32" s="1">
        <v>29.699941516996272</v>
      </c>
      <c r="W32" s="1">
        <v>43.486941516996275</v>
      </c>
      <c r="X32" s="1">
        <v>23.622451710304464</v>
      </c>
      <c r="Y32" s="1">
        <v>30.000934669374079</v>
      </c>
      <c r="Z32" s="1">
        <v>30.055941516996274</v>
      </c>
      <c r="AA32" s="1">
        <v>42.717941516996277</v>
      </c>
      <c r="AB32" s="1">
        <v>33.366941516996278</v>
      </c>
      <c r="AC32" s="1">
        <v>46.508941516996273</v>
      </c>
      <c r="AD32" s="1">
        <v>35.232941035749889</v>
      </c>
      <c r="AE32" s="1">
        <v>29.582938014355982</v>
      </c>
      <c r="AF32" s="1">
        <v>34.11893735040681</v>
      </c>
      <c r="AG32" s="1">
        <v>33.298938652123255</v>
      </c>
      <c r="AH32" s="1">
        <v>27.716941516996279</v>
      </c>
      <c r="AI32" s="1">
        <v>30.229632644329129</v>
      </c>
      <c r="AJ32" s="1">
        <v>34.896940802864385</v>
      </c>
      <c r="AK32" s="1">
        <v>33.245938480126966</v>
      </c>
      <c r="AL32" s="1">
        <v>35.543937457878577</v>
      </c>
      <c r="AM32" s="1">
        <v>51.859935969863116</v>
      </c>
    </row>
    <row r="33" spans="1:39" x14ac:dyDescent="0.25">
      <c r="A33" s="78">
        <f ca="1">Exceedance!U33</f>
        <v>43709</v>
      </c>
      <c r="B33" s="273">
        <v>31.362572282295027</v>
      </c>
      <c r="C33" s="273">
        <v>31.362572282295027</v>
      </c>
      <c r="D33" s="273">
        <v>31.362572282295027</v>
      </c>
      <c r="E33" s="1">
        <v>26.618572282295023</v>
      </c>
      <c r="F33" s="1">
        <v>34.717572282295023</v>
      </c>
      <c r="G33" s="1">
        <v>33.19657228229503</v>
      </c>
      <c r="H33" s="1">
        <v>38.256572282295025</v>
      </c>
      <c r="I33" s="1">
        <v>26.798572282295027</v>
      </c>
      <c r="J33" s="1">
        <v>36.934572282295036</v>
      </c>
      <c r="K33" s="1">
        <v>23.966572282295026</v>
      </c>
      <c r="L33" s="1">
        <v>31.766572282295026</v>
      </c>
      <c r="M33" s="1">
        <v>46.865572282295034</v>
      </c>
      <c r="N33" s="1">
        <v>29.511572282295031</v>
      </c>
      <c r="O33" s="1">
        <v>32.435572282295027</v>
      </c>
      <c r="P33" s="1">
        <v>28.865572282295027</v>
      </c>
      <c r="Q33" s="1">
        <v>30.415572282295024</v>
      </c>
      <c r="R33" s="1">
        <v>22.858572282295025</v>
      </c>
      <c r="S33" s="1">
        <v>47.040572282295024</v>
      </c>
      <c r="T33" s="1">
        <v>26.678572282295022</v>
      </c>
      <c r="U33" s="1">
        <v>47.197572282295035</v>
      </c>
      <c r="V33" s="1">
        <v>21.995572282295026</v>
      </c>
      <c r="W33" s="1">
        <v>25.250572282295028</v>
      </c>
      <c r="X33" s="1">
        <v>21.522572282295027</v>
      </c>
      <c r="Y33" s="1">
        <v>28.635572282295026</v>
      </c>
      <c r="Z33" s="1">
        <v>27.945572282295021</v>
      </c>
      <c r="AA33" s="1">
        <v>30.170572282295026</v>
      </c>
      <c r="AB33" s="1">
        <v>26.799572282295028</v>
      </c>
      <c r="AC33" s="1">
        <v>30.876572282295022</v>
      </c>
      <c r="AD33" s="1">
        <v>29.333572282295027</v>
      </c>
      <c r="AE33" s="1">
        <v>22.742572282295026</v>
      </c>
      <c r="AF33" s="1">
        <v>23.911572282295026</v>
      </c>
      <c r="AG33" s="1">
        <v>24.108572282295025</v>
      </c>
      <c r="AH33" s="1">
        <v>20.095572282295027</v>
      </c>
      <c r="AI33" s="1">
        <v>37.883572282295034</v>
      </c>
      <c r="AJ33" s="1">
        <v>28.625572282295021</v>
      </c>
      <c r="AK33" s="1">
        <v>24.575572282295028</v>
      </c>
      <c r="AL33" s="1">
        <v>22.426572282295023</v>
      </c>
      <c r="AM33" s="1">
        <v>46.267572282295035</v>
      </c>
    </row>
    <row r="34" spans="1:39" x14ac:dyDescent="0.25">
      <c r="A34" s="78">
        <f ca="1">Exceedance!U34</f>
        <v>43739</v>
      </c>
      <c r="B34" s="273">
        <v>12.871317221698019</v>
      </c>
      <c r="C34" s="273">
        <v>19.951317221698019</v>
      </c>
      <c r="D34" s="273">
        <v>17.711317221698025</v>
      </c>
      <c r="E34" s="1">
        <v>19.779317221698019</v>
      </c>
      <c r="F34" s="1">
        <v>17.434317221698024</v>
      </c>
      <c r="G34" s="1">
        <v>23.980317221698023</v>
      </c>
      <c r="H34" s="1">
        <v>27.866317221698022</v>
      </c>
      <c r="I34" s="1">
        <v>12.757317221698022</v>
      </c>
      <c r="J34" s="1">
        <v>19.391317221698024</v>
      </c>
      <c r="K34" s="1">
        <v>13.599317221698021</v>
      </c>
      <c r="L34" s="1">
        <v>20.737317221698024</v>
      </c>
      <c r="M34" s="1">
        <v>14.981317221698021</v>
      </c>
      <c r="N34" s="1">
        <v>11.493317221698019</v>
      </c>
      <c r="O34" s="1">
        <v>13.536317221698022</v>
      </c>
      <c r="P34" s="1">
        <v>11.69431722169802</v>
      </c>
      <c r="Q34" s="1">
        <v>14.294317221698019</v>
      </c>
      <c r="R34" s="1">
        <v>11.833317221698021</v>
      </c>
      <c r="S34" s="1">
        <v>25.912317221698022</v>
      </c>
      <c r="T34" s="1">
        <v>11.97331722169802</v>
      </c>
      <c r="U34" s="1">
        <v>15.843317221698021</v>
      </c>
      <c r="V34" s="1">
        <v>9.945317221698021</v>
      </c>
      <c r="W34" s="1">
        <v>10.519317221698021</v>
      </c>
      <c r="X34" s="1">
        <v>7.6643172216980222</v>
      </c>
      <c r="Y34" s="1">
        <v>11.113317221698022</v>
      </c>
      <c r="Z34" s="1">
        <v>15.698317221698021</v>
      </c>
      <c r="AA34" s="1">
        <v>26.008317221698025</v>
      </c>
      <c r="AB34" s="1">
        <v>39.336317221698025</v>
      </c>
      <c r="AC34" s="1">
        <v>15.614317221698021</v>
      </c>
      <c r="AD34" s="1">
        <v>12.856317221698022</v>
      </c>
      <c r="AE34" s="1">
        <v>10.453317221698022</v>
      </c>
      <c r="AF34" s="1">
        <v>13.170317221698021</v>
      </c>
      <c r="AG34" s="1">
        <v>14.410317221698023</v>
      </c>
      <c r="AH34" s="1">
        <v>7.4523172216980225</v>
      </c>
      <c r="AI34" s="1">
        <v>16.601317221698025</v>
      </c>
      <c r="AJ34" s="1">
        <v>22.086317221698025</v>
      </c>
      <c r="AK34" s="1">
        <v>9.695317221698021</v>
      </c>
      <c r="AL34" s="1">
        <v>18.531317221698021</v>
      </c>
      <c r="AM34" s="1">
        <v>21.032317221698019</v>
      </c>
    </row>
    <row r="35" spans="1:39" x14ac:dyDescent="0.25">
      <c r="A35" s="78">
        <f ca="1">Exceedance!U35</f>
        <v>43770</v>
      </c>
      <c r="B35" s="273">
        <v>5.2736256859850617</v>
      </c>
      <c r="C35" s="273">
        <v>7.133625685985062</v>
      </c>
      <c r="D35" s="273">
        <v>6.3836256859850611</v>
      </c>
      <c r="E35" s="1">
        <v>6.7226256859850606</v>
      </c>
      <c r="F35" s="1">
        <v>7.3006256859850618</v>
      </c>
      <c r="G35" s="1">
        <v>10.102625685985062</v>
      </c>
      <c r="H35" s="1">
        <v>12.761625685985063</v>
      </c>
      <c r="I35" s="1">
        <v>7.7246256859850622</v>
      </c>
      <c r="J35" s="1">
        <v>7.8896256859850613</v>
      </c>
      <c r="K35" s="1">
        <v>4.6556256859850622</v>
      </c>
      <c r="L35" s="1">
        <v>9.1666256859850641</v>
      </c>
      <c r="M35" s="1">
        <v>5.9846256859850619</v>
      </c>
      <c r="N35" s="1">
        <v>5.0156256859850616</v>
      </c>
      <c r="O35" s="1">
        <v>6.0906256859850618</v>
      </c>
      <c r="P35" s="1">
        <v>5.1466256859850619</v>
      </c>
      <c r="Q35" s="1">
        <v>6.130625685985061</v>
      </c>
      <c r="R35" s="1">
        <v>3.6446256859850616</v>
      </c>
      <c r="S35" s="1">
        <v>9.0576256859850623</v>
      </c>
      <c r="T35" s="1">
        <v>6.553625685985061</v>
      </c>
      <c r="U35" s="1">
        <v>6.6556256859850613</v>
      </c>
      <c r="V35" s="1">
        <v>4.0676256859850621</v>
      </c>
      <c r="W35" s="1">
        <v>4.5856256859850619</v>
      </c>
      <c r="X35" s="1">
        <v>1.7851239000009493</v>
      </c>
      <c r="Y35" s="1">
        <v>3.5306256859850613</v>
      </c>
      <c r="Z35" s="1">
        <v>7.2586256859850646</v>
      </c>
      <c r="AA35" s="1">
        <v>10.850625685985062</v>
      </c>
      <c r="AB35" s="1">
        <v>11.643625685985063</v>
      </c>
      <c r="AC35" s="1">
        <v>5.3866256859850621</v>
      </c>
      <c r="AD35" s="1">
        <v>6.0536256859850619</v>
      </c>
      <c r="AE35" s="1">
        <v>4.130625685985061</v>
      </c>
      <c r="AF35" s="1">
        <v>5.0526256859850616</v>
      </c>
      <c r="AG35" s="1">
        <v>5.532625685985062</v>
      </c>
      <c r="AH35" s="1">
        <v>2.0876256859850617</v>
      </c>
      <c r="AI35" s="1">
        <v>4.5596256859850621</v>
      </c>
      <c r="AJ35" s="1">
        <v>7.8856256859850626</v>
      </c>
      <c r="AK35" s="1">
        <v>4.3206256859850622</v>
      </c>
      <c r="AL35" s="1">
        <v>5.7326256859850622</v>
      </c>
      <c r="AM35" s="1">
        <v>8.0216256859850628</v>
      </c>
    </row>
    <row r="36" spans="1:39" x14ac:dyDescent="0.25">
      <c r="A36" s="78">
        <f ca="1">Exceedance!U36</f>
        <v>43800</v>
      </c>
      <c r="B36" s="273">
        <v>2.7867089765413606</v>
      </c>
      <c r="C36" s="273">
        <v>2.7867089765413606</v>
      </c>
      <c r="D36" s="273">
        <v>2.7867089765413606</v>
      </c>
      <c r="E36" s="1">
        <v>4.0257089765413605</v>
      </c>
      <c r="F36" s="1">
        <v>4.3927089765413605</v>
      </c>
      <c r="G36" s="1">
        <v>5.1417089765413602</v>
      </c>
      <c r="H36" s="1">
        <v>6.8637089765413597</v>
      </c>
      <c r="I36" s="1">
        <v>4.0727089765413602</v>
      </c>
      <c r="J36" s="1">
        <v>3.6197089765413599</v>
      </c>
      <c r="K36" s="1">
        <v>2.2367089765413617</v>
      </c>
      <c r="L36" s="1">
        <v>4.2187089765413601</v>
      </c>
      <c r="M36" s="1">
        <v>3.4147089765413612</v>
      </c>
      <c r="N36" s="1">
        <v>2.6477089765413617</v>
      </c>
      <c r="O36" s="1">
        <v>3.5937089765413615</v>
      </c>
      <c r="P36" s="1">
        <v>2.4417089765413604</v>
      </c>
      <c r="Q36" s="1">
        <v>3.8957089765413602</v>
      </c>
      <c r="R36" s="1">
        <v>1.844628030000981</v>
      </c>
      <c r="S36" s="1">
        <v>4.8797089765413615</v>
      </c>
      <c r="T36" s="1">
        <v>3.7297089765413602</v>
      </c>
      <c r="U36" s="1">
        <v>4.1587089765413605</v>
      </c>
      <c r="V36" s="1">
        <v>1.844628030000981</v>
      </c>
      <c r="W36" s="1">
        <v>2.5237089765413603</v>
      </c>
      <c r="X36" s="1">
        <v>1.844628030000981</v>
      </c>
      <c r="Y36" s="1">
        <v>1.844628030000981</v>
      </c>
      <c r="Z36" s="1">
        <v>3.1517089765413604</v>
      </c>
      <c r="AA36" s="1">
        <v>5.0407089765413602</v>
      </c>
      <c r="AB36" s="1">
        <v>4.4207089765413601</v>
      </c>
      <c r="AC36" s="1">
        <v>2.9607089765413606</v>
      </c>
      <c r="AD36" s="1">
        <v>3.2357089765413614</v>
      </c>
      <c r="AE36" s="1">
        <v>1.844628030000981</v>
      </c>
      <c r="AF36" s="1">
        <v>1.8987089765413603</v>
      </c>
      <c r="AG36" s="1">
        <v>2.7897089765413603</v>
      </c>
      <c r="AH36" s="1">
        <v>1.844628030000981</v>
      </c>
      <c r="AI36" s="1">
        <v>1.844628030000981</v>
      </c>
      <c r="AJ36" s="1">
        <v>3.3937089765413604</v>
      </c>
      <c r="AK36" s="1">
        <v>2.3057089765413616</v>
      </c>
      <c r="AL36" s="1">
        <v>2.0807089765413602</v>
      </c>
      <c r="AM36" s="1">
        <v>4.3217089765413599</v>
      </c>
    </row>
    <row r="37" spans="1:39" x14ac:dyDescent="0.25">
      <c r="A37" s="78">
        <f ca="1">Exceedance!U37</f>
        <v>43831</v>
      </c>
      <c r="B37" s="254">
        <v>5.3138741249849915</v>
      </c>
      <c r="C37" s="254">
        <v>5.3138741249849915</v>
      </c>
      <c r="D37" s="254">
        <v>5.3138741249849915</v>
      </c>
      <c r="E37" s="1">
        <v>6.3728741249849916</v>
      </c>
      <c r="F37" s="1">
        <v>6.7448741249849915</v>
      </c>
      <c r="G37" s="1">
        <v>7.0918741249849928</v>
      </c>
      <c r="H37" s="1">
        <v>7.5238741249849923</v>
      </c>
      <c r="I37" s="1">
        <v>6.1338741249849917</v>
      </c>
      <c r="J37" s="1">
        <v>5.7348741249849917</v>
      </c>
      <c r="K37" s="1">
        <v>4.8238741249849921</v>
      </c>
      <c r="L37" s="1">
        <v>5.8788741249849927</v>
      </c>
      <c r="M37" s="1">
        <v>5.7878741249849925</v>
      </c>
      <c r="N37" s="1">
        <v>5.1728741249849914</v>
      </c>
      <c r="O37" s="1">
        <v>6.0778741249849917</v>
      </c>
      <c r="P37" s="1">
        <v>5.0128741249849922</v>
      </c>
      <c r="Q37" s="1">
        <v>6.3258741249849928</v>
      </c>
      <c r="R37" s="1">
        <v>3.6939550715226184</v>
      </c>
      <c r="S37" s="1">
        <v>6.940874124984993</v>
      </c>
      <c r="T37" s="1">
        <v>5.514874124984992</v>
      </c>
      <c r="U37" s="1">
        <v>6.530874124984992</v>
      </c>
      <c r="V37" s="1">
        <v>3.5059550715229357</v>
      </c>
      <c r="W37" s="1">
        <v>5.1408741249849923</v>
      </c>
      <c r="X37" s="1">
        <v>1.844628030000981</v>
      </c>
      <c r="Y37" s="1">
        <v>3.4899550715238652</v>
      </c>
      <c r="Z37" s="1">
        <v>6.1708741249849917</v>
      </c>
      <c r="AA37" s="1">
        <v>6.8678741249849917</v>
      </c>
      <c r="AB37" s="1">
        <v>6.0218741249849916</v>
      </c>
      <c r="AC37" s="1">
        <v>5.2078741249849916</v>
      </c>
      <c r="AD37" s="1">
        <v>5.6688741249849919</v>
      </c>
      <c r="AE37" s="1">
        <v>4.1929550715240742</v>
      </c>
      <c r="AF37" s="1">
        <v>4.4478741249849918</v>
      </c>
      <c r="AG37" s="1">
        <v>5.2418741249849914</v>
      </c>
      <c r="AH37" s="1">
        <v>2.0639550715246959</v>
      </c>
      <c r="AI37" s="1">
        <v>3.9139550715237457</v>
      </c>
      <c r="AJ37" s="1">
        <v>5.6158741249849919</v>
      </c>
      <c r="AK37" s="1">
        <v>5.0778741249849926</v>
      </c>
      <c r="AL37" s="1">
        <v>4.4518741249849914</v>
      </c>
      <c r="AM37" s="1">
        <v>6.453874124984992</v>
      </c>
    </row>
    <row r="38" spans="1:39" x14ac:dyDescent="0.25">
      <c r="A38" s="78">
        <f ca="1">Exceedance!U38</f>
        <v>43862</v>
      </c>
      <c r="B38" s="254">
        <v>4.6428795001055638</v>
      </c>
      <c r="C38" s="254">
        <v>4.6428795001055638</v>
      </c>
      <c r="D38" s="254">
        <v>4.6428795001055638</v>
      </c>
      <c r="E38" s="1">
        <v>5.1678795001055642</v>
      </c>
      <c r="F38" s="1">
        <v>5.3468795001055645</v>
      </c>
      <c r="G38" s="1">
        <v>6.6398795001055628</v>
      </c>
      <c r="H38" s="1">
        <v>8.6378795001055639</v>
      </c>
      <c r="I38" s="1">
        <v>4.9398795001055644</v>
      </c>
      <c r="J38" s="1">
        <v>4.5968795001055645</v>
      </c>
      <c r="K38" s="1">
        <v>3.8738795001055633</v>
      </c>
      <c r="L38" s="1">
        <v>4.8768795001055638</v>
      </c>
      <c r="M38" s="1">
        <v>4.7788795001055639</v>
      </c>
      <c r="N38" s="1">
        <v>4.1438795001055642</v>
      </c>
      <c r="O38" s="1">
        <v>4.9458795001055638</v>
      </c>
      <c r="P38" s="1">
        <v>4.9258795001055642</v>
      </c>
      <c r="Q38" s="1">
        <v>6.2688795001055642</v>
      </c>
      <c r="R38" s="1">
        <v>3.2020615664748724</v>
      </c>
      <c r="S38" s="1">
        <v>5.6098795001055635</v>
      </c>
      <c r="T38" s="1">
        <v>5.0378795001055643</v>
      </c>
      <c r="U38" s="1">
        <v>5.5358795001055645</v>
      </c>
      <c r="V38" s="1">
        <v>3.2462105000152537</v>
      </c>
      <c r="W38" s="1">
        <v>4.1708795001055643</v>
      </c>
      <c r="X38" s="1">
        <v>1.7256197700009177</v>
      </c>
      <c r="Y38" s="1">
        <v>3.2062105000152532</v>
      </c>
      <c r="Z38" s="1">
        <v>5.3998795001055644</v>
      </c>
      <c r="AA38" s="1">
        <v>5.5828795001055651</v>
      </c>
      <c r="AB38" s="1">
        <v>5.161879500105564</v>
      </c>
      <c r="AC38" s="1">
        <v>4.1218795001055639</v>
      </c>
      <c r="AD38" s="1">
        <v>4.834879500105564</v>
      </c>
      <c r="AE38" s="1">
        <v>3.4698794999973268</v>
      </c>
      <c r="AF38" s="1">
        <v>3.6158795001055637</v>
      </c>
      <c r="AG38" s="1">
        <v>4.0858795001055634</v>
      </c>
      <c r="AH38" s="1">
        <v>2.8872104999873245</v>
      </c>
      <c r="AI38" s="1">
        <v>3.7978794999973275</v>
      </c>
      <c r="AJ38" s="1">
        <v>5.8308795001055644</v>
      </c>
      <c r="AK38" s="1">
        <v>4.1738795001055644</v>
      </c>
      <c r="AL38" s="1">
        <v>3.5188795001055642</v>
      </c>
      <c r="AM38" s="1">
        <v>5.2148795001055639</v>
      </c>
    </row>
    <row r="39" spans="1:39" x14ac:dyDescent="0.25">
      <c r="A39" s="78">
        <f ca="1">Exceedance!U39</f>
        <v>43891</v>
      </c>
      <c r="B39" s="254">
        <v>7.2354845559333452</v>
      </c>
      <c r="C39" s="254">
        <v>7.2354845559333452</v>
      </c>
      <c r="D39" s="254">
        <v>7.2354845559333452</v>
      </c>
      <c r="E39" s="1">
        <v>5.0914845559333441</v>
      </c>
      <c r="F39" s="1">
        <v>13.075484555933345</v>
      </c>
      <c r="G39" s="1">
        <v>13.888484555933344</v>
      </c>
      <c r="H39" s="1">
        <v>10.857484555933345</v>
      </c>
      <c r="I39" s="1">
        <v>4.8374845559333455</v>
      </c>
      <c r="J39" s="1">
        <v>10.246484555933344</v>
      </c>
      <c r="K39" s="1">
        <v>4.3664845559333445</v>
      </c>
      <c r="L39" s="1">
        <v>3.7854845559333445</v>
      </c>
      <c r="M39" s="1">
        <v>5.0374845559333448</v>
      </c>
      <c r="N39" s="1">
        <v>5.4524845559333448</v>
      </c>
      <c r="O39" s="1">
        <v>6.351484555933343</v>
      </c>
      <c r="P39" s="1">
        <v>12.306484555933345</v>
      </c>
      <c r="Q39" s="1">
        <v>5.625484555933344</v>
      </c>
      <c r="R39" s="1">
        <v>11.979484555933345</v>
      </c>
      <c r="S39" s="1">
        <v>6.8834845559333449</v>
      </c>
      <c r="T39" s="1">
        <v>6.0854845559333448</v>
      </c>
      <c r="U39" s="1">
        <v>5.3054845559333446</v>
      </c>
      <c r="V39" s="1">
        <v>4.6694845559333453</v>
      </c>
      <c r="W39" s="1">
        <v>3.4154845559333449</v>
      </c>
      <c r="X39" s="1">
        <v>1.844628030000981</v>
      </c>
      <c r="Y39" s="1">
        <v>9.6764845559333441</v>
      </c>
      <c r="Z39" s="1">
        <v>9.8354845559333466</v>
      </c>
      <c r="AA39" s="1">
        <v>5.3494845559333433</v>
      </c>
      <c r="AB39" s="1">
        <v>16.308484555933344</v>
      </c>
      <c r="AC39" s="1">
        <v>3.7964845559333447</v>
      </c>
      <c r="AD39" s="1">
        <v>6.2134845559333431</v>
      </c>
      <c r="AE39" s="1">
        <v>2.4674845559333454</v>
      </c>
      <c r="AF39" s="1">
        <v>4.479484555933344</v>
      </c>
      <c r="AG39" s="1">
        <v>6.7344845559333439</v>
      </c>
      <c r="AH39" s="1">
        <v>2.6564845559333445</v>
      </c>
      <c r="AI39" s="1">
        <v>7.391484555933344</v>
      </c>
      <c r="AJ39" s="1">
        <v>10.389484555933345</v>
      </c>
      <c r="AK39" s="1">
        <v>3.6104845559333447</v>
      </c>
      <c r="AL39" s="1">
        <v>2.8654845559333442</v>
      </c>
      <c r="AM39" s="1">
        <v>5.6394845559333442</v>
      </c>
    </row>
    <row r="40" spans="1:39" x14ac:dyDescent="0.25">
      <c r="A40" s="78">
        <f ca="1">Exceedance!U40</f>
        <v>43922</v>
      </c>
      <c r="B40" s="254">
        <v>3.4206795605431242</v>
      </c>
      <c r="C40" s="254">
        <v>3.4206795605431242</v>
      </c>
      <c r="D40" s="254">
        <v>3.4206795605431242</v>
      </c>
      <c r="E40" s="1">
        <v>1.7851239000009493</v>
      </c>
      <c r="F40" s="1">
        <v>16.791679560543127</v>
      </c>
      <c r="G40" s="1">
        <v>17.609679560543121</v>
      </c>
      <c r="H40" s="1">
        <v>20.674679560543126</v>
      </c>
      <c r="I40" s="1">
        <v>1.7851239000009493</v>
      </c>
      <c r="J40" s="1">
        <v>22.930679560543126</v>
      </c>
      <c r="K40" s="1">
        <v>1.7851239000009493</v>
      </c>
      <c r="L40" s="1">
        <v>1.7851239000009493</v>
      </c>
      <c r="M40" s="1">
        <v>13.506679560543121</v>
      </c>
      <c r="N40" s="1">
        <v>7.6566795605431262</v>
      </c>
      <c r="O40" s="1">
        <v>3.6126795605431234</v>
      </c>
      <c r="P40" s="1">
        <v>2.2586795605431229</v>
      </c>
      <c r="Q40" s="1">
        <v>1.7851239000009493</v>
      </c>
      <c r="R40" s="1">
        <v>5.6616795605431234</v>
      </c>
      <c r="S40" s="1">
        <v>1.7851239000009493</v>
      </c>
      <c r="T40" s="1">
        <v>1.7851239000009493</v>
      </c>
      <c r="U40" s="1">
        <v>3.1456795605431256</v>
      </c>
      <c r="V40" s="1">
        <v>4.7366795605431244</v>
      </c>
      <c r="W40" s="1">
        <v>1.7851239000009493</v>
      </c>
      <c r="X40" s="1">
        <v>1.7851239000009493</v>
      </c>
      <c r="Y40" s="1">
        <v>17.851679560543126</v>
      </c>
      <c r="Z40" s="1">
        <v>14.056679560543127</v>
      </c>
      <c r="AA40" s="1">
        <v>3.0406795605431234</v>
      </c>
      <c r="AB40" s="1">
        <v>6.7516795605431241</v>
      </c>
      <c r="AC40" s="1">
        <v>1.7851239000009493</v>
      </c>
      <c r="AD40" s="1">
        <v>1.7851239000009493</v>
      </c>
      <c r="AE40" s="1">
        <v>1.7851239000009493</v>
      </c>
      <c r="AF40" s="1">
        <v>1.7851239000009493</v>
      </c>
      <c r="AG40" s="1">
        <v>5.9116795605431252</v>
      </c>
      <c r="AH40" s="1">
        <v>1.7851239000009493</v>
      </c>
      <c r="AI40" s="1">
        <v>1.7851239000009493</v>
      </c>
      <c r="AJ40" s="1">
        <v>1.7851239000009493</v>
      </c>
      <c r="AK40" s="1">
        <v>1.7851239000009493</v>
      </c>
      <c r="AL40" s="1">
        <v>1.7851239000009493</v>
      </c>
      <c r="AM40" s="1">
        <v>1.7851239000009493</v>
      </c>
    </row>
    <row r="41" spans="1:39" x14ac:dyDescent="0.25">
      <c r="A41" s="78">
        <f ca="1">Exceedance!U41</f>
        <v>43952</v>
      </c>
      <c r="B41" s="254">
        <v>52.73966703391482</v>
      </c>
      <c r="C41" s="254">
        <v>52.73966703391482</v>
      </c>
      <c r="D41" s="254">
        <v>52.73966703391482</v>
      </c>
      <c r="E41" s="1">
        <v>74.291222694458611</v>
      </c>
      <c r="F41" s="1">
        <v>83.664667033914824</v>
      </c>
      <c r="G41" s="1">
        <v>64.554667033914811</v>
      </c>
      <c r="H41" s="1">
        <v>84.662667033914815</v>
      </c>
      <c r="I41" s="1">
        <v>18.371222694457487</v>
      </c>
      <c r="J41" s="1">
        <v>50.995667033914827</v>
      </c>
      <c r="K41" s="1">
        <v>33.432222694459306</v>
      </c>
      <c r="L41" s="1">
        <v>36.688222694455625</v>
      </c>
      <c r="M41" s="1">
        <v>65.938667033914825</v>
      </c>
      <c r="N41" s="1">
        <v>72.305667033914816</v>
      </c>
      <c r="O41" s="1">
        <v>56.377667033914811</v>
      </c>
      <c r="P41" s="1">
        <v>41.578667033914819</v>
      </c>
      <c r="Q41" s="1">
        <v>28.690222694457141</v>
      </c>
      <c r="R41" s="1">
        <v>75.840667033914812</v>
      </c>
      <c r="S41" s="1">
        <v>48.945222694458309</v>
      </c>
      <c r="T41" s="1">
        <v>36.306222694458853</v>
      </c>
      <c r="U41" s="1">
        <v>40.062667033914821</v>
      </c>
      <c r="V41" s="1">
        <v>93.206667033914812</v>
      </c>
      <c r="W41" s="1">
        <v>1.844628030000981</v>
      </c>
      <c r="X41" s="1">
        <v>14.38006411565236</v>
      </c>
      <c r="Y41" s="1">
        <v>70.718667033914826</v>
      </c>
      <c r="Z41" s="1">
        <v>90.15566703391481</v>
      </c>
      <c r="AA41" s="1">
        <v>38.363667033914815</v>
      </c>
      <c r="AB41" s="1">
        <v>58.327667033914814</v>
      </c>
      <c r="AC41" s="1">
        <v>60.805222694458678</v>
      </c>
      <c r="AD41" s="1">
        <v>63.444222694456315</v>
      </c>
      <c r="AE41" s="1">
        <v>8.8412226944585903</v>
      </c>
      <c r="AF41" s="1">
        <v>23.452222694456754</v>
      </c>
      <c r="AG41" s="1">
        <v>36.828667033914819</v>
      </c>
      <c r="AH41" s="1">
        <v>1.844628030000981</v>
      </c>
      <c r="AI41" s="1">
        <v>35.015222694455701</v>
      </c>
      <c r="AJ41" s="1">
        <v>22.627222694458208</v>
      </c>
      <c r="AK41" s="1">
        <v>16.380222694458283</v>
      </c>
      <c r="AL41" s="1">
        <v>26.420222694456839</v>
      </c>
      <c r="AM41" s="1">
        <v>36.665222694458393</v>
      </c>
    </row>
    <row r="42" spans="1:39" x14ac:dyDescent="0.25">
      <c r="A42" s="78">
        <f ca="1">Exceedance!U42</f>
        <v>43983</v>
      </c>
      <c r="B42" s="254">
        <v>64.78848282939569</v>
      </c>
      <c r="C42" s="254">
        <v>64.78848282939569</v>
      </c>
      <c r="D42" s="254">
        <v>64.78848282939569</v>
      </c>
      <c r="E42" s="1">
        <v>103.93680361153486</v>
      </c>
      <c r="F42" s="1">
        <v>148.48448282939572</v>
      </c>
      <c r="G42" s="1">
        <v>125.4924828293957</v>
      </c>
      <c r="H42" s="1">
        <v>120.6664828293957</v>
      </c>
      <c r="I42" s="1">
        <v>72.846247033503744</v>
      </c>
      <c r="J42" s="1">
        <v>47.702482829395706</v>
      </c>
      <c r="K42" s="1">
        <v>62.174723450826214</v>
      </c>
      <c r="L42" s="1">
        <v>87.615044932826535</v>
      </c>
      <c r="M42" s="1">
        <v>48.962482829395711</v>
      </c>
      <c r="N42" s="1">
        <v>116.66348282939569</v>
      </c>
      <c r="O42" s="1">
        <v>59.700482829395703</v>
      </c>
      <c r="P42" s="1">
        <v>128.3444828293957</v>
      </c>
      <c r="Q42" s="1">
        <v>23.156745450110279</v>
      </c>
      <c r="R42" s="1">
        <v>131.78748282939569</v>
      </c>
      <c r="S42" s="1">
        <v>55.564049450343788</v>
      </c>
      <c r="T42" s="1">
        <v>106.01690845041632</v>
      </c>
      <c r="U42" s="1">
        <v>24.283482829395702</v>
      </c>
      <c r="V42" s="1">
        <v>54.590482829395704</v>
      </c>
      <c r="W42" s="1">
        <v>1.7851239000009493</v>
      </c>
      <c r="X42" s="1">
        <v>32.970093450267427</v>
      </c>
      <c r="Y42" s="1">
        <v>42.199482829395706</v>
      </c>
      <c r="Z42" s="1">
        <v>123.25048282939571</v>
      </c>
      <c r="AA42" s="1">
        <v>24.735482829395703</v>
      </c>
      <c r="AB42" s="1">
        <v>44.221482829395704</v>
      </c>
      <c r="AC42" s="1">
        <v>98.274212450096584</v>
      </c>
      <c r="AD42" s="1">
        <v>42.524359387550689</v>
      </c>
      <c r="AE42" s="1">
        <v>55.777990241301353</v>
      </c>
      <c r="AF42" s="1">
        <v>86.383618818038869</v>
      </c>
      <c r="AG42" s="1">
        <v>23.896482829395705</v>
      </c>
      <c r="AH42" s="1">
        <v>9.7782404821164732</v>
      </c>
      <c r="AI42" s="1">
        <v>67.409049450339793</v>
      </c>
      <c r="AJ42" s="1">
        <v>81.894214775411939</v>
      </c>
      <c r="AK42" s="1">
        <v>42.284051695334583</v>
      </c>
      <c r="AL42" s="1">
        <v>85.391156572052111</v>
      </c>
      <c r="AM42" s="1">
        <v>123.02359070560811</v>
      </c>
    </row>
    <row r="43" spans="1:39" x14ac:dyDescent="0.25">
      <c r="A43" s="78">
        <f ca="1">Exceedance!U43</f>
        <v>44013</v>
      </c>
      <c r="B43" s="254">
        <v>41.366558389030864</v>
      </c>
      <c r="C43" s="254">
        <v>41.366558389030864</v>
      </c>
      <c r="D43" s="254">
        <v>41.366558389030864</v>
      </c>
      <c r="E43" s="1">
        <v>50.941538535365076</v>
      </c>
      <c r="F43" s="1">
        <v>54.449558389030862</v>
      </c>
      <c r="G43" s="1">
        <v>71.725558389030866</v>
      </c>
      <c r="H43" s="1">
        <v>48.559558389030862</v>
      </c>
      <c r="I43" s="1">
        <v>39.842518224084856</v>
      </c>
      <c r="J43" s="1">
        <v>32.117558389030862</v>
      </c>
      <c r="K43" s="1">
        <v>45.016535103124745</v>
      </c>
      <c r="L43" s="1">
        <v>47.002533903566508</v>
      </c>
      <c r="M43" s="1">
        <v>36.203558389030853</v>
      </c>
      <c r="N43" s="1">
        <v>50.424558389030864</v>
      </c>
      <c r="O43" s="1">
        <v>31.373558389030858</v>
      </c>
      <c r="P43" s="1">
        <v>92.338558389030865</v>
      </c>
      <c r="Q43" s="1">
        <v>24.030493976257187</v>
      </c>
      <c r="R43" s="1">
        <v>47.71255838903086</v>
      </c>
      <c r="S43" s="1">
        <v>39.870548812085637</v>
      </c>
      <c r="T43" s="1">
        <v>73.772504562081053</v>
      </c>
      <c r="U43" s="1">
        <v>23.774558389030862</v>
      </c>
      <c r="V43" s="1">
        <v>30.649558389030858</v>
      </c>
      <c r="W43" s="1">
        <v>3.0583237590231782</v>
      </c>
      <c r="X43" s="1">
        <v>25.61046655834296</v>
      </c>
      <c r="Y43" s="1">
        <v>28.757558389030862</v>
      </c>
      <c r="Z43" s="1">
        <v>55.807558389030859</v>
      </c>
      <c r="AA43" s="1">
        <v>29.099558389030861</v>
      </c>
      <c r="AB43" s="1">
        <v>31.796558389030864</v>
      </c>
      <c r="AC43" s="1">
        <v>43.940555666566098</v>
      </c>
      <c r="AD43" s="1">
        <v>28.661514073507647</v>
      </c>
      <c r="AE43" s="1">
        <v>29.723504256890216</v>
      </c>
      <c r="AF43" s="1">
        <v>39.777524299517282</v>
      </c>
      <c r="AG43" s="1">
        <v>25.06355838903086</v>
      </c>
      <c r="AH43" s="1">
        <v>22.629237415117398</v>
      </c>
      <c r="AI43" s="1">
        <v>32.627548812085649</v>
      </c>
      <c r="AJ43" s="1">
        <v>41.625518344449667</v>
      </c>
      <c r="AK43" s="1">
        <v>38.111511490271354</v>
      </c>
      <c r="AL43" s="1">
        <v>49.386484979534451</v>
      </c>
      <c r="AM43" s="1">
        <v>79.16352440441355</v>
      </c>
    </row>
    <row r="44" spans="1:39" x14ac:dyDescent="0.25">
      <c r="A44" s="78">
        <f ca="1">Exceedance!U44</f>
        <v>44044</v>
      </c>
      <c r="B44" s="254">
        <v>39.606941516996265</v>
      </c>
      <c r="C44" s="254">
        <v>39.606941516996265</v>
      </c>
      <c r="D44" s="254">
        <v>39.606941516996265</v>
      </c>
      <c r="E44" s="1">
        <v>47.52394003654846</v>
      </c>
      <c r="F44" s="1">
        <v>36.884941516996264</v>
      </c>
      <c r="G44" s="1">
        <v>43.756941516996264</v>
      </c>
      <c r="H44" s="1">
        <v>40.61094151699627</v>
      </c>
      <c r="I44" s="1">
        <v>53.142938521979758</v>
      </c>
      <c r="J44" s="1">
        <v>37.758941516996273</v>
      </c>
      <c r="K44" s="1">
        <v>43.183939780616001</v>
      </c>
      <c r="L44" s="1">
        <v>38.036939691168243</v>
      </c>
      <c r="M44" s="1">
        <v>38.974941516996275</v>
      </c>
      <c r="N44" s="1">
        <v>39.602941516996275</v>
      </c>
      <c r="O44" s="1">
        <v>33.258941516996273</v>
      </c>
      <c r="P44" s="1">
        <v>46.889941516996267</v>
      </c>
      <c r="Q44" s="1">
        <v>29.08793671387086</v>
      </c>
      <c r="R44" s="1">
        <v>46.564941516996271</v>
      </c>
      <c r="S44" s="1">
        <v>35.128940802864392</v>
      </c>
      <c r="T44" s="1">
        <v>70.776937503233754</v>
      </c>
      <c r="U44" s="1">
        <v>29.894941516996273</v>
      </c>
      <c r="V44" s="1">
        <v>43.546941516996277</v>
      </c>
      <c r="W44" s="1">
        <v>23.611217993940592</v>
      </c>
      <c r="X44" s="1">
        <v>30.252934669374078</v>
      </c>
      <c r="Y44" s="1">
        <v>29.951941516996275</v>
      </c>
      <c r="Z44" s="1">
        <v>42.563941516996273</v>
      </c>
      <c r="AA44" s="1">
        <v>33.379941516996276</v>
      </c>
      <c r="AB44" s="1">
        <v>46.494941516996263</v>
      </c>
      <c r="AC44" s="1">
        <v>34.949941313986614</v>
      </c>
      <c r="AD44" s="1">
        <v>29.516938212479467</v>
      </c>
      <c r="AE44" s="1">
        <v>34.152937480476041</v>
      </c>
      <c r="AF44" s="1">
        <v>33.033938975011566</v>
      </c>
      <c r="AG44" s="1">
        <v>27.654941516996278</v>
      </c>
      <c r="AH44" s="1">
        <v>30.155558076442496</v>
      </c>
      <c r="AI44" s="1">
        <v>34.866940802864391</v>
      </c>
      <c r="AJ44" s="1">
        <v>33.041938530954631</v>
      </c>
      <c r="AK44" s="1">
        <v>35.263938019855821</v>
      </c>
      <c r="AL44" s="1">
        <v>52.156936043002887</v>
      </c>
      <c r="AM44" s="1">
        <v>45.392938982833293</v>
      </c>
    </row>
    <row r="45" spans="1:39" x14ac:dyDescent="0.25">
      <c r="A45" s="78">
        <f ca="1">Exceedance!U45</f>
        <v>44075</v>
      </c>
      <c r="B45" s="254">
        <v>31.362572282295027</v>
      </c>
      <c r="C45" s="254">
        <v>31.362572282295027</v>
      </c>
      <c r="D45" s="254">
        <v>31.362572282295027</v>
      </c>
      <c r="E45" s="1">
        <v>34.309572282295029</v>
      </c>
      <c r="F45" s="1">
        <v>33.468572282295028</v>
      </c>
      <c r="G45" s="1">
        <v>38.26357228229503</v>
      </c>
      <c r="H45" s="1">
        <v>26.600572282295026</v>
      </c>
      <c r="I45" s="1">
        <v>36.50757228229503</v>
      </c>
      <c r="J45" s="1">
        <v>23.996572282295027</v>
      </c>
      <c r="K45" s="1">
        <v>31.75757228229503</v>
      </c>
      <c r="L45" s="1">
        <v>46.928572282295029</v>
      </c>
      <c r="M45" s="1">
        <v>29.142572282295028</v>
      </c>
      <c r="N45" s="1">
        <v>31.53657228229503</v>
      </c>
      <c r="O45" s="1">
        <v>28.875572282295028</v>
      </c>
      <c r="P45" s="1">
        <v>30.517572282295024</v>
      </c>
      <c r="Q45" s="1">
        <v>22.827572282295026</v>
      </c>
      <c r="R45" s="1">
        <v>47.498572282295029</v>
      </c>
      <c r="S45" s="1">
        <v>26.680572282295028</v>
      </c>
      <c r="T45" s="1">
        <v>46.50757228229503</v>
      </c>
      <c r="U45" s="1">
        <v>21.759572282295025</v>
      </c>
      <c r="V45" s="1">
        <v>25.067572282295025</v>
      </c>
      <c r="W45" s="1">
        <v>21.511572282295027</v>
      </c>
      <c r="X45" s="1">
        <v>28.319572282295024</v>
      </c>
      <c r="Y45" s="1">
        <v>28.122572282295028</v>
      </c>
      <c r="Z45" s="1">
        <v>30.912572282295024</v>
      </c>
      <c r="AA45" s="1">
        <v>26.810572282295023</v>
      </c>
      <c r="AB45" s="1">
        <v>30.793572282295024</v>
      </c>
      <c r="AC45" s="1">
        <v>29.275572282295027</v>
      </c>
      <c r="AD45" s="1">
        <v>22.703572282295028</v>
      </c>
      <c r="AE45" s="1">
        <v>23.935572282295027</v>
      </c>
      <c r="AF45" s="1">
        <v>24.078572282295028</v>
      </c>
      <c r="AG45" s="1">
        <v>20.060572282295027</v>
      </c>
      <c r="AH45" s="1">
        <v>38.172572282295029</v>
      </c>
      <c r="AI45" s="1">
        <v>28.601572282295027</v>
      </c>
      <c r="AJ45" s="1">
        <v>24.471572282295021</v>
      </c>
      <c r="AK45" s="1">
        <v>22.290572282295024</v>
      </c>
      <c r="AL45" s="1">
        <v>46.113572282295024</v>
      </c>
      <c r="AM45" s="1">
        <v>26.790572282295031</v>
      </c>
    </row>
    <row r="46" spans="1:39" x14ac:dyDescent="0.25">
      <c r="A46" s="78">
        <f ca="1">Exceedance!U46</f>
        <v>44105</v>
      </c>
      <c r="B46" s="254">
        <v>12.871317221698019</v>
      </c>
      <c r="C46" s="254">
        <v>19.951317221698019</v>
      </c>
      <c r="D46" s="254">
        <v>17.711317221698025</v>
      </c>
      <c r="E46" s="1">
        <v>17.287317221698022</v>
      </c>
      <c r="F46" s="1">
        <v>23.96031722169802</v>
      </c>
      <c r="G46" s="1">
        <v>27.86731722169802</v>
      </c>
      <c r="H46" s="1">
        <v>12.745317221698022</v>
      </c>
      <c r="I46" s="1">
        <v>19.193317221698027</v>
      </c>
      <c r="J46" s="1">
        <v>13.507317221698022</v>
      </c>
      <c r="K46" s="1">
        <v>20.730317221698019</v>
      </c>
      <c r="L46" s="1">
        <v>14.67531722169802</v>
      </c>
      <c r="M46" s="1">
        <v>11.363317221698022</v>
      </c>
      <c r="N46" s="1">
        <v>13.45031722169802</v>
      </c>
      <c r="O46" s="1">
        <v>11.702317221698021</v>
      </c>
      <c r="P46" s="1">
        <v>13.794317221698019</v>
      </c>
      <c r="Q46" s="1">
        <v>11.74831722169802</v>
      </c>
      <c r="R46" s="1">
        <v>25.18731722169802</v>
      </c>
      <c r="S46" s="1">
        <v>11.975317221698022</v>
      </c>
      <c r="T46" s="1">
        <v>15.554317221698021</v>
      </c>
      <c r="U46" s="1">
        <v>9.9913172216980204</v>
      </c>
      <c r="V46" s="1">
        <v>10.46631722169802</v>
      </c>
      <c r="W46" s="1">
        <v>7.6543172216980215</v>
      </c>
      <c r="X46" s="1">
        <v>10.756317221698023</v>
      </c>
      <c r="Y46" s="1">
        <v>15.50531722169802</v>
      </c>
      <c r="Z46" s="1">
        <v>25.094317221698024</v>
      </c>
      <c r="AA46" s="1">
        <v>39.35031722169802</v>
      </c>
      <c r="AB46" s="1">
        <v>15.308317221698022</v>
      </c>
      <c r="AC46" s="1">
        <v>12.839317221698021</v>
      </c>
      <c r="AD46" s="1">
        <v>10.40531722169802</v>
      </c>
      <c r="AE46" s="1">
        <v>13.192317221698021</v>
      </c>
      <c r="AF46" s="1">
        <v>14.400317221698021</v>
      </c>
      <c r="AG46" s="1">
        <v>7.4263172216980209</v>
      </c>
      <c r="AH46" s="1">
        <v>16.066317221698021</v>
      </c>
      <c r="AI46" s="1">
        <v>22.063317221698021</v>
      </c>
      <c r="AJ46" s="1">
        <v>9.6403172216980195</v>
      </c>
      <c r="AK46" s="1">
        <v>18.499317221698025</v>
      </c>
      <c r="AL46" s="1">
        <v>20.436317221698022</v>
      </c>
      <c r="AM46" s="1">
        <v>19.246317221698018</v>
      </c>
    </row>
    <row r="47" spans="1:39" x14ac:dyDescent="0.25">
      <c r="A47" s="78">
        <f ca="1">Exceedance!U47</f>
        <v>44136</v>
      </c>
      <c r="B47" s="254">
        <v>5.2736256859850617</v>
      </c>
      <c r="C47" s="254">
        <v>7.133625685985062</v>
      </c>
      <c r="D47" s="254">
        <v>6.3836256859850611</v>
      </c>
      <c r="E47" s="1">
        <v>7.1986256859850615</v>
      </c>
      <c r="F47" s="1">
        <v>9.8646256859850627</v>
      </c>
      <c r="G47" s="1">
        <v>12.763625685985064</v>
      </c>
      <c r="H47" s="1">
        <v>7.6376256859850615</v>
      </c>
      <c r="I47" s="1">
        <v>7.6546256859850619</v>
      </c>
      <c r="J47" s="1">
        <v>4.5936256859850619</v>
      </c>
      <c r="K47" s="1">
        <v>9.1596256859850627</v>
      </c>
      <c r="L47" s="1">
        <v>5.9166256859850614</v>
      </c>
      <c r="M47" s="1">
        <v>4.9716256859850629</v>
      </c>
      <c r="N47" s="1">
        <v>6.0126256859850606</v>
      </c>
      <c r="O47" s="1">
        <v>5.1526256859850612</v>
      </c>
      <c r="P47" s="1">
        <v>6.0876256859850617</v>
      </c>
      <c r="Q47" s="1">
        <v>3.6346256859850614</v>
      </c>
      <c r="R47" s="1">
        <v>8.8366256859850623</v>
      </c>
      <c r="S47" s="1">
        <v>6.5546256859850613</v>
      </c>
      <c r="T47" s="1">
        <v>6.5846256859850607</v>
      </c>
      <c r="U47" s="1">
        <v>3.9636256859850616</v>
      </c>
      <c r="V47" s="1">
        <v>4.5476256859850626</v>
      </c>
      <c r="W47" s="1">
        <v>1.7851239000009493</v>
      </c>
      <c r="X47" s="1">
        <v>3.4416256859850627</v>
      </c>
      <c r="Y47" s="1">
        <v>7.064625685985062</v>
      </c>
      <c r="Z47" s="1">
        <v>10.518625685985064</v>
      </c>
      <c r="AA47" s="1">
        <v>11.651625685985064</v>
      </c>
      <c r="AB47" s="1">
        <v>5.2656256859850616</v>
      </c>
      <c r="AC47" s="1">
        <v>5.9346256859850612</v>
      </c>
      <c r="AD47" s="1">
        <v>4.0646256859850611</v>
      </c>
      <c r="AE47" s="1">
        <v>5.0686256859850607</v>
      </c>
      <c r="AF47" s="1">
        <v>5.4336256859850618</v>
      </c>
      <c r="AG47" s="1">
        <v>2.072625685985062</v>
      </c>
      <c r="AH47" s="1">
        <v>4.4196256859850616</v>
      </c>
      <c r="AI47" s="1">
        <v>7.8696256859850608</v>
      </c>
      <c r="AJ47" s="1">
        <v>4.2636256859850619</v>
      </c>
      <c r="AK47" s="1">
        <v>5.5216256859850619</v>
      </c>
      <c r="AL47" s="1">
        <v>7.8686256859850632</v>
      </c>
      <c r="AM47" s="1">
        <v>6.583625685985063</v>
      </c>
    </row>
    <row r="48" spans="1:39" x14ac:dyDescent="0.25">
      <c r="A48" s="78">
        <f ca="1">Exceedance!U48</f>
        <v>44166</v>
      </c>
      <c r="B48" s="254">
        <v>2.7867089765413606</v>
      </c>
      <c r="C48" s="254">
        <v>2.7867089765413606</v>
      </c>
      <c r="D48" s="254">
        <v>2.7867089765413606</v>
      </c>
      <c r="E48" s="1">
        <v>4.3587089765413598</v>
      </c>
      <c r="F48" s="1">
        <v>5.063708976541359</v>
      </c>
      <c r="G48" s="1">
        <v>6.8657089765413613</v>
      </c>
      <c r="H48" s="1">
        <v>4.0197089765413603</v>
      </c>
      <c r="I48" s="1">
        <v>3.5577089765413596</v>
      </c>
      <c r="J48" s="1">
        <v>2.2147089765413606</v>
      </c>
      <c r="K48" s="1">
        <v>4.2107089765413601</v>
      </c>
      <c r="L48" s="1">
        <v>3.3667089765413603</v>
      </c>
      <c r="M48" s="1">
        <v>2.60670897654136</v>
      </c>
      <c r="N48" s="1">
        <v>3.5587089765413609</v>
      </c>
      <c r="O48" s="1">
        <v>2.4467089765413603</v>
      </c>
      <c r="P48" s="1">
        <v>3.8637089765413597</v>
      </c>
      <c r="Q48" s="1">
        <v>1.844628030000981</v>
      </c>
      <c r="R48" s="1">
        <v>4.8097089765413603</v>
      </c>
      <c r="S48" s="1">
        <v>3.7307089765413601</v>
      </c>
      <c r="T48" s="1">
        <v>4.1197089765413599</v>
      </c>
      <c r="U48" s="1">
        <v>1.844628030000981</v>
      </c>
      <c r="V48" s="1">
        <v>2.4977089765413596</v>
      </c>
      <c r="W48" s="1">
        <v>1.844628030000981</v>
      </c>
      <c r="X48" s="1">
        <v>1.844628030000981</v>
      </c>
      <c r="Y48" s="1">
        <v>3.0977089765413597</v>
      </c>
      <c r="Z48" s="1">
        <v>4.9437089765413607</v>
      </c>
      <c r="AA48" s="1">
        <v>4.4267089765413603</v>
      </c>
      <c r="AB48" s="1">
        <v>2.9277089765413602</v>
      </c>
      <c r="AC48" s="1">
        <v>3.1887089765413599</v>
      </c>
      <c r="AD48" s="1">
        <v>1.844628030000981</v>
      </c>
      <c r="AE48" s="1">
        <v>1.9137089765413609</v>
      </c>
      <c r="AF48" s="1">
        <v>2.7287089765413599</v>
      </c>
      <c r="AG48" s="1">
        <v>1.844628030000981</v>
      </c>
      <c r="AH48" s="1">
        <v>1.844628030000981</v>
      </c>
      <c r="AI48" s="1">
        <v>3.38070897654136</v>
      </c>
      <c r="AJ48" s="1">
        <v>2.2817089765413598</v>
      </c>
      <c r="AK48" s="1">
        <v>2.0017089765413605</v>
      </c>
      <c r="AL48" s="1">
        <v>4.2437089765413605</v>
      </c>
      <c r="AM48" s="1">
        <v>3.9667089765413603</v>
      </c>
    </row>
    <row r="49" spans="1:39" x14ac:dyDescent="0.25">
      <c r="A49" s="78">
        <f ca="1">Exceedance!U49</f>
        <v>44197</v>
      </c>
      <c r="B49" s="254">
        <v>5.3138741249849915</v>
      </c>
      <c r="C49" s="254">
        <v>5.3138741249849915</v>
      </c>
      <c r="D49" s="254">
        <v>5.3138741249849915</v>
      </c>
      <c r="E49" s="1">
        <v>6.6848741249849919</v>
      </c>
      <c r="F49" s="1">
        <v>7.0708741249849938</v>
      </c>
      <c r="G49" s="1">
        <v>7.5248741249849935</v>
      </c>
      <c r="H49" s="1">
        <v>6.1038741249849915</v>
      </c>
      <c r="I49" s="1">
        <v>5.7018741249849914</v>
      </c>
      <c r="J49" s="1">
        <v>4.8118741249849917</v>
      </c>
      <c r="K49" s="1">
        <v>5.8728741249849925</v>
      </c>
      <c r="L49" s="1">
        <v>5.7588741249849917</v>
      </c>
      <c r="M49" s="1">
        <v>5.1448741249849919</v>
      </c>
      <c r="N49" s="1">
        <v>6.0568741249849918</v>
      </c>
      <c r="O49" s="1">
        <v>5.017874124984993</v>
      </c>
      <c r="P49" s="1">
        <v>6.3028741249849922</v>
      </c>
      <c r="Q49" s="1">
        <v>3.629955071525556</v>
      </c>
      <c r="R49" s="1">
        <v>6.9028741249849928</v>
      </c>
      <c r="S49" s="1">
        <v>5.5168741249849926</v>
      </c>
      <c r="T49" s="1">
        <v>6.5018741249849921</v>
      </c>
      <c r="U49" s="1">
        <v>3.4659550715228269</v>
      </c>
      <c r="V49" s="1">
        <v>5.1198741249849924</v>
      </c>
      <c r="W49" s="1">
        <v>1.844628030000981</v>
      </c>
      <c r="X49" s="1">
        <v>3.410955071523682</v>
      </c>
      <c r="Y49" s="1">
        <v>6.1248741249849923</v>
      </c>
      <c r="Z49" s="1">
        <v>6.8198741249849926</v>
      </c>
      <c r="AA49" s="1">
        <v>6.025874124984993</v>
      </c>
      <c r="AB49" s="1">
        <v>5.179874124984992</v>
      </c>
      <c r="AC49" s="1">
        <v>5.642874124984993</v>
      </c>
      <c r="AD49" s="1">
        <v>4.1439550715230826</v>
      </c>
      <c r="AE49" s="1">
        <v>4.4608741249849917</v>
      </c>
      <c r="AF49" s="1">
        <v>5.2078741249849916</v>
      </c>
      <c r="AG49" s="1">
        <v>2.0389550715249571</v>
      </c>
      <c r="AH49" s="1">
        <v>3.7989550715248517</v>
      </c>
      <c r="AI49" s="1">
        <v>5.6038741249849924</v>
      </c>
      <c r="AJ49" s="1">
        <v>5.0218741249849934</v>
      </c>
      <c r="AK49" s="1">
        <v>4.4118741249849922</v>
      </c>
      <c r="AL49" s="1">
        <v>6.405874124984992</v>
      </c>
      <c r="AM49" s="1">
        <v>6.331874124984993</v>
      </c>
    </row>
    <row r="50" spans="1:39" x14ac:dyDescent="0.25">
      <c r="A50" s="78">
        <f ca="1">Exceedance!U50</f>
        <v>44228</v>
      </c>
      <c r="B50" s="254">
        <v>4.6428795001055549</v>
      </c>
      <c r="C50" s="254">
        <v>4.6428795001055549</v>
      </c>
      <c r="D50" s="254">
        <v>4.6428795001055549</v>
      </c>
      <c r="E50" s="1">
        <v>5.1468795001055563</v>
      </c>
      <c r="F50" s="1">
        <v>6.3868795001055556</v>
      </c>
      <c r="G50" s="1">
        <v>8.3838795001055555</v>
      </c>
      <c r="H50" s="1">
        <v>4.757879500105556</v>
      </c>
      <c r="I50" s="1">
        <v>4.4248795001055559</v>
      </c>
      <c r="J50" s="1">
        <v>3.7378795001055556</v>
      </c>
      <c r="K50" s="1">
        <v>4.7018795001055551</v>
      </c>
      <c r="L50" s="1">
        <v>4.5958795001055552</v>
      </c>
      <c r="M50" s="1">
        <v>3.9858795001055549</v>
      </c>
      <c r="N50" s="1">
        <v>4.7598795001055549</v>
      </c>
      <c r="O50" s="1">
        <v>4.7028795001055563</v>
      </c>
      <c r="P50" s="1">
        <v>6.0618795001055554</v>
      </c>
      <c r="Q50" s="1">
        <v>3.0832105000152534</v>
      </c>
      <c r="R50" s="1">
        <v>5.3968795001055554</v>
      </c>
      <c r="S50" s="1">
        <v>4.8228795001055547</v>
      </c>
      <c r="T50" s="1">
        <v>5.3378795001055561</v>
      </c>
      <c r="U50" s="1">
        <v>3.1271664117987275</v>
      </c>
      <c r="V50" s="1">
        <v>4.0178795001055549</v>
      </c>
      <c r="W50" s="1">
        <v>1.6661156400008861</v>
      </c>
      <c r="X50" s="1">
        <v>3.0782105000152535</v>
      </c>
      <c r="Y50" s="1">
        <v>5.1348795001055558</v>
      </c>
      <c r="Z50" s="1">
        <v>5.3678795001055555</v>
      </c>
      <c r="AA50" s="1">
        <v>4.991879500105556</v>
      </c>
      <c r="AB50" s="1">
        <v>3.968879500105555</v>
      </c>
      <c r="AC50" s="1">
        <v>4.6498795001055546</v>
      </c>
      <c r="AD50" s="1">
        <v>3.3408794999973312</v>
      </c>
      <c r="AE50" s="1">
        <v>3.5028795001055562</v>
      </c>
      <c r="AF50" s="1">
        <v>3.927879500105556</v>
      </c>
      <c r="AG50" s="1">
        <v>2.7682104999873265</v>
      </c>
      <c r="AH50" s="1">
        <v>3.6349248143304393</v>
      </c>
      <c r="AI50" s="1">
        <v>5.6428795001055549</v>
      </c>
      <c r="AJ50" s="1">
        <v>4.0188795001055553</v>
      </c>
      <c r="AK50" s="1">
        <v>3.3748795001055556</v>
      </c>
      <c r="AL50" s="1">
        <v>5.0088795001055564</v>
      </c>
      <c r="AM50" s="1">
        <v>4.9668795001055557</v>
      </c>
    </row>
    <row r="51" spans="1:39" x14ac:dyDescent="0.25">
      <c r="A51" s="78">
        <f ca="1">Exceedance!U51</f>
        <v>44256</v>
      </c>
      <c r="B51" s="254">
        <v>7.2386171365751713</v>
      </c>
      <c r="C51" s="254">
        <v>7.2386171365751713</v>
      </c>
      <c r="D51" s="254">
        <v>7.2386171365751713</v>
      </c>
      <c r="E51" s="1">
        <v>12.978617136575172</v>
      </c>
      <c r="F51" s="1">
        <v>13.635617136575171</v>
      </c>
      <c r="G51" s="1">
        <v>10.887617136575173</v>
      </c>
      <c r="H51" s="1">
        <v>4.8276171365751717</v>
      </c>
      <c r="I51" s="1">
        <v>10.100617136575172</v>
      </c>
      <c r="J51" s="1">
        <v>4.3696171365751706</v>
      </c>
      <c r="K51" s="1">
        <v>3.781617136575171</v>
      </c>
      <c r="L51" s="1">
        <v>5.0156171365751705</v>
      </c>
      <c r="M51" s="1">
        <v>5.4246171365751712</v>
      </c>
      <c r="N51" s="1">
        <v>6.3436171365751717</v>
      </c>
      <c r="O51" s="1">
        <v>12.209617136575172</v>
      </c>
      <c r="P51" s="1">
        <v>5.6276171365751706</v>
      </c>
      <c r="Q51" s="1">
        <v>11.919617136575173</v>
      </c>
      <c r="R51" s="1">
        <v>6.8086171365751706</v>
      </c>
      <c r="S51" s="1">
        <v>6.0666171365751715</v>
      </c>
      <c r="T51" s="1">
        <v>5.293617136575171</v>
      </c>
      <c r="U51" s="1">
        <v>4.6436171365751715</v>
      </c>
      <c r="V51" s="1">
        <v>3.4256171365751711</v>
      </c>
      <c r="W51" s="1">
        <v>1.844628030000981</v>
      </c>
      <c r="X51" s="1">
        <v>9.5966171365751709</v>
      </c>
      <c r="Y51" s="1">
        <v>9.7456171365751718</v>
      </c>
      <c r="Z51" s="1">
        <v>5.3396171365751712</v>
      </c>
      <c r="AA51" s="1">
        <v>15.912617136575168</v>
      </c>
      <c r="AB51" s="1">
        <v>3.7906171365751709</v>
      </c>
      <c r="AC51" s="1">
        <v>6.1866171365751725</v>
      </c>
      <c r="AD51" s="1">
        <v>2.4716171365751718</v>
      </c>
      <c r="AE51" s="1">
        <v>4.3756171365751726</v>
      </c>
      <c r="AF51" s="1">
        <v>6.6806171365751714</v>
      </c>
      <c r="AG51" s="1">
        <v>2.6546171365751712</v>
      </c>
      <c r="AH51" s="1">
        <v>7.1666171365751712</v>
      </c>
      <c r="AI51" s="1">
        <v>9.9146171365751705</v>
      </c>
      <c r="AJ51" s="1">
        <v>3.6016171365751708</v>
      </c>
      <c r="AK51" s="1">
        <v>2.8526171365751707</v>
      </c>
      <c r="AL51" s="1">
        <v>5.5566171365751709</v>
      </c>
      <c r="AM51" s="1">
        <v>5.0806171365751709</v>
      </c>
    </row>
    <row r="52" spans="1:39" x14ac:dyDescent="0.25">
      <c r="A52" s="78">
        <f ca="1">Exceedance!U52</f>
        <v>44287</v>
      </c>
      <c r="B52" s="254">
        <v>3.420679560546648</v>
      </c>
      <c r="C52" s="254">
        <v>3.420679560546648</v>
      </c>
      <c r="D52" s="254">
        <v>3.420679560546648</v>
      </c>
      <c r="E52" s="1">
        <v>16.628679560546651</v>
      </c>
      <c r="F52" s="1">
        <v>17.546679560546647</v>
      </c>
      <c r="G52" s="1">
        <v>17.979679560546646</v>
      </c>
      <c r="H52" s="1">
        <v>1.7851239000009493</v>
      </c>
      <c r="I52" s="1">
        <v>22.753679560546647</v>
      </c>
      <c r="J52" s="1">
        <v>1.7851239000009493</v>
      </c>
      <c r="K52" s="1">
        <v>1.7851239000009493</v>
      </c>
      <c r="L52" s="1">
        <v>13.324679560546647</v>
      </c>
      <c r="M52" s="1">
        <v>7.5696795605466498</v>
      </c>
      <c r="N52" s="1">
        <v>3.411679560546649</v>
      </c>
      <c r="O52" s="1">
        <v>1.7851239000009493</v>
      </c>
      <c r="P52" s="1">
        <v>1.7851239000009493</v>
      </c>
      <c r="Q52" s="1">
        <v>5.5646795605466499</v>
      </c>
      <c r="R52" s="1">
        <v>1.7851239000009493</v>
      </c>
      <c r="S52" s="1">
        <v>1.7851239000009493</v>
      </c>
      <c r="T52" s="1">
        <v>2.9606795605466494</v>
      </c>
      <c r="U52" s="1">
        <v>4.6556795605466483</v>
      </c>
      <c r="V52" s="1">
        <v>1.7851239000009493</v>
      </c>
      <c r="W52" s="1">
        <v>1.7851239000009493</v>
      </c>
      <c r="X52" s="1">
        <v>17.698679560546648</v>
      </c>
      <c r="Y52" s="1">
        <v>13.960679560546653</v>
      </c>
      <c r="Z52" s="1">
        <v>2.8306795605466464</v>
      </c>
      <c r="AA52" s="1">
        <v>5.3426795605466477</v>
      </c>
      <c r="AB52" s="1">
        <v>1.7851239000009493</v>
      </c>
      <c r="AC52" s="1">
        <v>1.7851239000009493</v>
      </c>
      <c r="AD52" s="1">
        <v>1.7851239000009493</v>
      </c>
      <c r="AE52" s="1">
        <v>1.7851239000009493</v>
      </c>
      <c r="AF52" s="1">
        <v>5.7206795605466487</v>
      </c>
      <c r="AG52" s="1">
        <v>1.7851239000009493</v>
      </c>
      <c r="AH52" s="1">
        <v>1.7851239000009493</v>
      </c>
      <c r="AI52" s="1">
        <v>1.7851239000009493</v>
      </c>
      <c r="AJ52" s="1">
        <v>1.7851239000009493</v>
      </c>
      <c r="AK52" s="1">
        <v>1.7851239000009493</v>
      </c>
      <c r="AL52" s="1">
        <v>1.7851239000009493</v>
      </c>
      <c r="AM52" s="1">
        <v>1.7851239000009493</v>
      </c>
    </row>
    <row r="53" spans="1:39" x14ac:dyDescent="0.25">
      <c r="A53" s="78">
        <f ca="1">Exceedance!U53</f>
        <v>44317</v>
      </c>
      <c r="B53" s="254">
        <v>52.73966703391482</v>
      </c>
      <c r="C53" s="254">
        <v>52.73966703391482</v>
      </c>
      <c r="D53" s="254">
        <v>52.73966703391482</v>
      </c>
      <c r="E53" s="1">
        <v>83.508667033914833</v>
      </c>
      <c r="F53" s="1">
        <v>64.567667033914816</v>
      </c>
      <c r="G53" s="1">
        <v>85.518667033914809</v>
      </c>
      <c r="H53" s="1">
        <v>18.083222694462378</v>
      </c>
      <c r="I53" s="1">
        <v>50.885667033914821</v>
      </c>
      <c r="J53" s="1">
        <v>33.212222694459115</v>
      </c>
      <c r="K53" s="1">
        <v>33.913222694462412</v>
      </c>
      <c r="L53" s="1">
        <v>65.744667033914823</v>
      </c>
      <c r="M53" s="1">
        <v>72.029667033914805</v>
      </c>
      <c r="N53" s="1">
        <v>56.116667033914815</v>
      </c>
      <c r="O53" s="1">
        <v>40.15822269446037</v>
      </c>
      <c r="P53" s="1">
        <v>28.362222694460382</v>
      </c>
      <c r="Q53" s="1">
        <v>75.632667033914814</v>
      </c>
      <c r="R53" s="1">
        <v>48.656222694461881</v>
      </c>
      <c r="S53" s="1">
        <v>33.038222694462533</v>
      </c>
      <c r="T53" s="1">
        <v>39.80366703391482</v>
      </c>
      <c r="U53" s="1">
        <v>93.010667033914814</v>
      </c>
      <c r="V53" s="1">
        <v>1.844628030000981</v>
      </c>
      <c r="W53" s="1">
        <v>11.440917477404779</v>
      </c>
      <c r="X53" s="1">
        <v>70.613667033914808</v>
      </c>
      <c r="Y53" s="1">
        <v>89.991667033914808</v>
      </c>
      <c r="Z53" s="1">
        <v>38.284667033914822</v>
      </c>
      <c r="AA53" s="1">
        <v>58.16366703391482</v>
      </c>
      <c r="AB53" s="1">
        <v>60.514222694460969</v>
      </c>
      <c r="AC53" s="1">
        <v>63.075222694460102</v>
      </c>
      <c r="AD53" s="1">
        <v>8.5892226944603376</v>
      </c>
      <c r="AE53" s="1">
        <v>21.457222694459499</v>
      </c>
      <c r="AF53" s="1">
        <v>36.601667033914822</v>
      </c>
      <c r="AG53" s="1">
        <v>1.844628030000981</v>
      </c>
      <c r="AH53" s="1">
        <v>34.821222694460729</v>
      </c>
      <c r="AI53" s="1">
        <v>20.919222694461926</v>
      </c>
      <c r="AJ53" s="1">
        <v>16.061222694461804</v>
      </c>
      <c r="AK53" s="1">
        <v>26.199222694462165</v>
      </c>
      <c r="AL53" s="1">
        <v>36.417222694459888</v>
      </c>
      <c r="AM53" s="1">
        <v>74.031222694460041</v>
      </c>
    </row>
    <row r="54" spans="1:39" x14ac:dyDescent="0.25">
      <c r="A54" s="78">
        <f ca="1">Exceedance!U54</f>
        <v>44348</v>
      </c>
      <c r="B54" s="254">
        <v>64.78848282939569</v>
      </c>
      <c r="C54" s="254">
        <v>64.78848282939569</v>
      </c>
      <c r="D54" s="254">
        <v>64.78848282939569</v>
      </c>
      <c r="E54" s="1">
        <v>148.43048282939571</v>
      </c>
      <c r="F54" s="1">
        <v>125.2944828293957</v>
      </c>
      <c r="G54" s="1">
        <v>119.88348282939572</v>
      </c>
      <c r="H54" s="1">
        <v>72.735397450763386</v>
      </c>
      <c r="I54" s="1">
        <v>47.5584828293957</v>
      </c>
      <c r="J54" s="1">
        <v>62.111068932811179</v>
      </c>
      <c r="K54" s="1">
        <v>88.505984932401702</v>
      </c>
      <c r="L54" s="1">
        <v>48.914482829395702</v>
      </c>
      <c r="M54" s="1">
        <v>116.5504828293957</v>
      </c>
      <c r="N54" s="1">
        <v>59.62448282939571</v>
      </c>
      <c r="O54" s="1">
        <v>126.35316961766833</v>
      </c>
      <c r="P54" s="1">
        <v>23.119745450106301</v>
      </c>
      <c r="Q54" s="1">
        <v>131.6004828293957</v>
      </c>
      <c r="R54" s="1">
        <v>55.532049450339798</v>
      </c>
      <c r="S54" s="1">
        <v>106.1107826767105</v>
      </c>
      <c r="T54" s="1">
        <v>24.227482829395704</v>
      </c>
      <c r="U54" s="1">
        <v>54.551482829395702</v>
      </c>
      <c r="V54" s="1">
        <v>1.7851239000009493</v>
      </c>
      <c r="W54" s="1">
        <v>35.07709345026344</v>
      </c>
      <c r="X54" s="1">
        <v>42.172482829395705</v>
      </c>
      <c r="Y54" s="1">
        <v>123.17048282939571</v>
      </c>
      <c r="Z54" s="1">
        <v>24.714482829395703</v>
      </c>
      <c r="AA54" s="1">
        <v>45.143482829395701</v>
      </c>
      <c r="AB54" s="1">
        <v>98.234212450100557</v>
      </c>
      <c r="AC54" s="1">
        <v>42.476788537405923</v>
      </c>
      <c r="AD54" s="1">
        <v>55.644226013690712</v>
      </c>
      <c r="AE54" s="1">
        <v>86.814158323743285</v>
      </c>
      <c r="AF54" s="1">
        <v>23.840482829395704</v>
      </c>
      <c r="AG54" s="1">
        <v>9.617261229009598</v>
      </c>
      <c r="AH54" s="1">
        <v>67.360351214487139</v>
      </c>
      <c r="AI54" s="1">
        <v>82.546397450763379</v>
      </c>
      <c r="AJ54" s="1">
        <v>42.207234450194932</v>
      </c>
      <c r="AK54" s="1">
        <v>85.292354102944017</v>
      </c>
      <c r="AL54" s="1">
        <v>122.86398026357453</v>
      </c>
      <c r="AM54" s="1">
        <v>103.8440625756453</v>
      </c>
    </row>
    <row r="55" spans="1:39" x14ac:dyDescent="0.25">
      <c r="A55" s="78">
        <f ca="1">Exceedance!U55</f>
        <v>44378</v>
      </c>
      <c r="B55" s="254">
        <v>41.366558389030864</v>
      </c>
      <c r="C55" s="254">
        <v>41.366558389030864</v>
      </c>
      <c r="D55" s="254">
        <v>41.366558389030864</v>
      </c>
      <c r="E55" s="1">
        <v>54.442558389030864</v>
      </c>
      <c r="F55" s="1">
        <v>71.583558389030884</v>
      </c>
      <c r="G55" s="1">
        <v>50.474558389030861</v>
      </c>
      <c r="H55" s="1">
        <v>39.818517662824213</v>
      </c>
      <c r="I55" s="1">
        <v>32.07855838903086</v>
      </c>
      <c r="J55" s="1">
        <v>45.0025338140142</v>
      </c>
      <c r="K55" s="1">
        <v>48.038530396105728</v>
      </c>
      <c r="L55" s="1">
        <v>36.185558389030867</v>
      </c>
      <c r="M55" s="1">
        <v>50.408558389030865</v>
      </c>
      <c r="N55" s="1">
        <v>31.354558389030863</v>
      </c>
      <c r="O55" s="1">
        <v>95.066555826387855</v>
      </c>
      <c r="P55" s="1">
        <v>24.01549397625719</v>
      </c>
      <c r="Q55" s="1">
        <v>47.674558389030864</v>
      </c>
      <c r="R55" s="1">
        <v>39.857548812085646</v>
      </c>
      <c r="S55" s="1">
        <v>75.343497568696904</v>
      </c>
      <c r="T55" s="1">
        <v>23.750558389030861</v>
      </c>
      <c r="U55" s="1">
        <v>30.63955838903086</v>
      </c>
      <c r="V55" s="1">
        <v>2.8713237589772205</v>
      </c>
      <c r="W55" s="1">
        <v>25.673466558342959</v>
      </c>
      <c r="X55" s="1">
        <v>28.747558389030861</v>
      </c>
      <c r="Y55" s="1">
        <v>55.797558389030861</v>
      </c>
      <c r="Z55" s="1">
        <v>29.08155838903086</v>
      </c>
      <c r="AA55" s="1">
        <v>31.948558389030858</v>
      </c>
      <c r="AB55" s="1">
        <v>43.9335556665661</v>
      </c>
      <c r="AC55" s="1">
        <v>28.644512472204632</v>
      </c>
      <c r="AD55" s="1">
        <v>29.695503377141662</v>
      </c>
      <c r="AE55" s="1">
        <v>40.569518555091889</v>
      </c>
      <c r="AF55" s="1">
        <v>25.036558389030859</v>
      </c>
      <c r="AG55" s="1">
        <v>22.609237415404401</v>
      </c>
      <c r="AH55" s="1">
        <v>32.607547686101299</v>
      </c>
      <c r="AI55" s="1">
        <v>42.311517662824208</v>
      </c>
      <c r="AJ55" s="1">
        <v>38.078510808351311</v>
      </c>
      <c r="AK55" s="1">
        <v>49.360484242477419</v>
      </c>
      <c r="AL55" s="1">
        <v>78.968522950839898</v>
      </c>
      <c r="AM55" s="1">
        <v>50.92453756907787</v>
      </c>
    </row>
    <row r="56" spans="1:39" x14ac:dyDescent="0.25">
      <c r="A56" s="78">
        <f ca="1">Exceedance!U56</f>
        <v>44409</v>
      </c>
      <c r="B56" s="254">
        <v>39.606941516996265</v>
      </c>
      <c r="C56" s="254">
        <v>39.606941516996265</v>
      </c>
      <c r="D56" s="254">
        <v>39.606941516996265</v>
      </c>
      <c r="E56" s="1">
        <v>36.881941516996271</v>
      </c>
      <c r="F56" s="1">
        <v>43.739941516996275</v>
      </c>
      <c r="G56" s="1">
        <v>40.678941516996268</v>
      </c>
      <c r="H56" s="1">
        <v>53.122938480126969</v>
      </c>
      <c r="I56" s="1">
        <v>37.736941516996268</v>
      </c>
      <c r="J56" s="1">
        <v>43.175939684487894</v>
      </c>
      <c r="K56" s="1">
        <v>38.328939429622565</v>
      </c>
      <c r="L56" s="1">
        <v>38.962941516996274</v>
      </c>
      <c r="M56" s="1">
        <v>39.596941516996274</v>
      </c>
      <c r="N56" s="1">
        <v>33.245941516996275</v>
      </c>
      <c r="O56" s="1">
        <v>47.220941325904917</v>
      </c>
      <c r="P56" s="1">
        <v>29.075936713870863</v>
      </c>
      <c r="Q56" s="1">
        <v>46.547941516996268</v>
      </c>
      <c r="R56" s="1">
        <v>35.118940802864387</v>
      </c>
      <c r="S56" s="1">
        <v>71.014936981752882</v>
      </c>
      <c r="T56" s="1">
        <v>29.875941516996274</v>
      </c>
      <c r="U56" s="1">
        <v>43.53794151699627</v>
      </c>
      <c r="V56" s="1">
        <v>23.601880828788104</v>
      </c>
      <c r="W56" s="1">
        <v>29.991934669374075</v>
      </c>
      <c r="X56" s="1">
        <v>29.944941516996277</v>
      </c>
      <c r="Y56" s="1">
        <v>42.559941516996275</v>
      </c>
      <c r="Z56" s="1">
        <v>33.364941516996275</v>
      </c>
      <c r="AA56" s="1">
        <v>46.525941516996276</v>
      </c>
      <c r="AB56" s="1">
        <v>34.945941313986616</v>
      </c>
      <c r="AC56" s="1">
        <v>29.504938093073765</v>
      </c>
      <c r="AD56" s="1">
        <v>34.132937414876558</v>
      </c>
      <c r="AE56" s="1">
        <v>33.277938546664558</v>
      </c>
      <c r="AF56" s="1">
        <v>27.635941516996272</v>
      </c>
      <c r="AG56" s="1">
        <v>30.141558076462047</v>
      </c>
      <c r="AH56" s="1">
        <v>34.848940718900842</v>
      </c>
      <c r="AI56" s="1">
        <v>33.205938480126967</v>
      </c>
      <c r="AJ56" s="1">
        <v>35.242937969004721</v>
      </c>
      <c r="AK56" s="1">
        <v>52.139935988043504</v>
      </c>
      <c r="AL56" s="1">
        <v>45.354938874442936</v>
      </c>
      <c r="AM56" s="1">
        <v>47.51493996449539</v>
      </c>
    </row>
    <row r="57" spans="1:39" x14ac:dyDescent="0.25">
      <c r="A57" s="78">
        <f ca="1">Exceedance!U57</f>
        <v>44440</v>
      </c>
      <c r="B57" s="254">
        <v>31.362572282295027</v>
      </c>
      <c r="C57" s="254">
        <v>31.362572282295027</v>
      </c>
      <c r="D57" s="254">
        <v>31.362572282295027</v>
      </c>
      <c r="E57" s="1">
        <v>33.465572282295021</v>
      </c>
      <c r="F57" s="1">
        <v>38.257572282295037</v>
      </c>
      <c r="G57" s="1">
        <v>26.799572282295028</v>
      </c>
      <c r="H57" s="1">
        <v>36.494572282295024</v>
      </c>
      <c r="I57" s="1">
        <v>23.983572282295025</v>
      </c>
      <c r="J57" s="1">
        <v>31.752572282295024</v>
      </c>
      <c r="K57" s="1">
        <v>46.857572282295031</v>
      </c>
      <c r="L57" s="1">
        <v>29.133572282295027</v>
      </c>
      <c r="M57" s="1">
        <v>31.531572282295027</v>
      </c>
      <c r="N57" s="1">
        <v>28.864572282295025</v>
      </c>
      <c r="O57" s="1">
        <v>30.420572282295026</v>
      </c>
      <c r="P57" s="1">
        <v>22.81857228229503</v>
      </c>
      <c r="Q57" s="1">
        <v>47.487572282295027</v>
      </c>
      <c r="R57" s="1">
        <v>26.67357228229503</v>
      </c>
      <c r="S57" s="1">
        <v>47.201572282295032</v>
      </c>
      <c r="T57" s="1">
        <v>21.745572282295026</v>
      </c>
      <c r="U57" s="1">
        <v>25.061572282295028</v>
      </c>
      <c r="V57" s="1">
        <v>21.501572282295022</v>
      </c>
      <c r="W57" s="1">
        <v>28.626572282295026</v>
      </c>
      <c r="X57" s="1">
        <v>28.115572282295023</v>
      </c>
      <c r="Y57" s="1">
        <v>30.910572282295021</v>
      </c>
      <c r="Z57" s="1">
        <v>26.797572282295022</v>
      </c>
      <c r="AA57" s="1">
        <v>30.888572282295026</v>
      </c>
      <c r="AB57" s="1">
        <v>29.271572282295022</v>
      </c>
      <c r="AC57" s="1">
        <v>22.692572282295025</v>
      </c>
      <c r="AD57" s="1">
        <v>23.921572282295028</v>
      </c>
      <c r="AE57" s="1">
        <v>24.090572282295028</v>
      </c>
      <c r="AF57" s="1">
        <v>20.044572282295025</v>
      </c>
      <c r="AG57" s="1">
        <v>38.158572282295033</v>
      </c>
      <c r="AH57" s="1">
        <v>28.585572282295026</v>
      </c>
      <c r="AI57" s="1">
        <v>24.540572282295027</v>
      </c>
      <c r="AJ57" s="1">
        <v>22.276572282295028</v>
      </c>
      <c r="AK57" s="1">
        <v>46.096572282295028</v>
      </c>
      <c r="AL57" s="1">
        <v>26.779572282295028</v>
      </c>
      <c r="AM57" s="1">
        <v>34.303572282295036</v>
      </c>
    </row>
    <row r="58" spans="1:39" x14ac:dyDescent="0.25">
      <c r="A58" s="78">
        <f ca="1">Exceedance!U58</f>
        <v>44470</v>
      </c>
      <c r="B58" s="254">
        <v>12.871317221698019</v>
      </c>
      <c r="C58" s="254">
        <v>19.951317221698019</v>
      </c>
      <c r="D58" s="254">
        <v>17.711317221698025</v>
      </c>
      <c r="E58" s="1">
        <v>23.958317221698021</v>
      </c>
      <c r="F58" s="1">
        <v>27.86731722169802</v>
      </c>
      <c r="G58" s="1">
        <v>12.758317221698022</v>
      </c>
      <c r="H58" s="1">
        <v>19.18431722169802</v>
      </c>
      <c r="I58" s="1">
        <v>13.495317221698022</v>
      </c>
      <c r="J58" s="1">
        <v>20.726317221698022</v>
      </c>
      <c r="K58" s="1">
        <v>14.975317221698022</v>
      </c>
      <c r="L58" s="1">
        <v>11.356317221698021</v>
      </c>
      <c r="M58" s="1">
        <v>13.44731722169802</v>
      </c>
      <c r="N58" s="1">
        <v>11.69431722169802</v>
      </c>
      <c r="O58" s="1">
        <v>14.29731722169802</v>
      </c>
      <c r="P58" s="1">
        <v>11.739317221698021</v>
      </c>
      <c r="Q58" s="1">
        <v>25.181317221698023</v>
      </c>
      <c r="R58" s="1">
        <v>11.967317221698019</v>
      </c>
      <c r="S58" s="1">
        <v>15.846317221698021</v>
      </c>
      <c r="T58" s="1">
        <v>9.9783172216980223</v>
      </c>
      <c r="U58" s="1">
        <v>10.461317221698021</v>
      </c>
      <c r="V58" s="1">
        <v>7.6473172216980219</v>
      </c>
      <c r="W58" s="1">
        <v>11.10731722169802</v>
      </c>
      <c r="X58" s="1">
        <v>15.49831722169802</v>
      </c>
      <c r="Y58" s="1">
        <v>25.092317221698025</v>
      </c>
      <c r="Z58" s="1">
        <v>39.334317221698022</v>
      </c>
      <c r="AA58" s="1">
        <v>15.62331722169802</v>
      </c>
      <c r="AB58" s="1">
        <v>12.836317221698021</v>
      </c>
      <c r="AC58" s="1">
        <v>10.395317221698022</v>
      </c>
      <c r="AD58" s="1">
        <v>13.18031722169802</v>
      </c>
      <c r="AE58" s="1">
        <v>14.389317221698022</v>
      </c>
      <c r="AF58" s="1">
        <v>7.4123172216980207</v>
      </c>
      <c r="AG58" s="1">
        <v>16.057317221698021</v>
      </c>
      <c r="AH58" s="1">
        <v>22.048317221698024</v>
      </c>
      <c r="AI58" s="1">
        <v>9.6653172216980217</v>
      </c>
      <c r="AJ58" s="1">
        <v>18.484317221698024</v>
      </c>
      <c r="AK58" s="1">
        <v>20.426317221698024</v>
      </c>
      <c r="AL58" s="1">
        <v>19.237317221698024</v>
      </c>
      <c r="AM58" s="1">
        <v>17.282317221698015</v>
      </c>
    </row>
    <row r="59" spans="1:39" x14ac:dyDescent="0.25">
      <c r="A59" s="78">
        <f ca="1">Exceedance!U59</f>
        <v>44501</v>
      </c>
      <c r="B59" s="254">
        <v>5.2736256859850617</v>
      </c>
      <c r="C59" s="254">
        <v>7.133625685985062</v>
      </c>
      <c r="D59" s="254">
        <v>6.3836256859850611</v>
      </c>
      <c r="E59" s="1">
        <v>9.8636256859850615</v>
      </c>
      <c r="F59" s="1">
        <v>12.761625685985063</v>
      </c>
      <c r="G59" s="1">
        <v>7.7256256859850616</v>
      </c>
      <c r="H59" s="1">
        <v>7.6476256859850631</v>
      </c>
      <c r="I59" s="1">
        <v>4.5866256859850614</v>
      </c>
      <c r="J59" s="1">
        <v>9.157625685985062</v>
      </c>
      <c r="K59" s="1">
        <v>5.9796256859850621</v>
      </c>
      <c r="L59" s="1">
        <v>4.9656256859850618</v>
      </c>
      <c r="M59" s="1">
        <v>6.0096256859850605</v>
      </c>
      <c r="N59" s="1">
        <v>5.1456256859850615</v>
      </c>
      <c r="O59" s="1">
        <v>6.133625685985062</v>
      </c>
      <c r="P59" s="1">
        <v>3.6296256859850629</v>
      </c>
      <c r="Q59" s="1">
        <v>8.8336256859850621</v>
      </c>
      <c r="R59" s="1">
        <v>6.5476256859850626</v>
      </c>
      <c r="S59" s="1">
        <v>6.657625685985062</v>
      </c>
      <c r="T59" s="1">
        <v>3.9536256859850614</v>
      </c>
      <c r="U59" s="1">
        <v>4.5436256859850612</v>
      </c>
      <c r="V59" s="1">
        <v>1.7851239000009493</v>
      </c>
      <c r="W59" s="1">
        <v>3.5236256859850612</v>
      </c>
      <c r="X59" s="1">
        <v>7.0606256859850607</v>
      </c>
      <c r="Y59" s="1">
        <v>10.516625685985064</v>
      </c>
      <c r="Z59" s="1">
        <v>11.642625685985063</v>
      </c>
      <c r="AA59" s="1">
        <v>5.3936256859850618</v>
      </c>
      <c r="AB59" s="1">
        <v>5.9326256859850623</v>
      </c>
      <c r="AC59" s="1">
        <v>4.0566256859850611</v>
      </c>
      <c r="AD59" s="1">
        <v>5.0596256859850612</v>
      </c>
      <c r="AE59" s="1">
        <v>5.5186256859850618</v>
      </c>
      <c r="AF59" s="1">
        <v>2.0606256859850616</v>
      </c>
      <c r="AG59" s="1">
        <v>4.4136256859850622</v>
      </c>
      <c r="AH59" s="1">
        <v>7.8596256859850619</v>
      </c>
      <c r="AI59" s="1">
        <v>4.2946256859850616</v>
      </c>
      <c r="AJ59" s="1">
        <v>5.5116256859850621</v>
      </c>
      <c r="AK59" s="1">
        <v>7.8616256859850617</v>
      </c>
      <c r="AL59" s="1">
        <v>6.578625685985064</v>
      </c>
      <c r="AM59" s="1">
        <v>7.194625685985061</v>
      </c>
    </row>
    <row r="60" spans="1:39" x14ac:dyDescent="0.25">
      <c r="A60" s="78">
        <f ca="1">Exceedance!U60</f>
        <v>44531</v>
      </c>
      <c r="B60" s="254">
        <v>2.7867089765413606</v>
      </c>
      <c r="C60" s="254">
        <v>2.7867089765413606</v>
      </c>
      <c r="D60" s="254">
        <v>2.7867089765413606</v>
      </c>
      <c r="E60" s="1">
        <v>5.0627089765413604</v>
      </c>
      <c r="F60" s="1">
        <v>6.8647089765413609</v>
      </c>
      <c r="G60" s="1">
        <v>4.0737089765413597</v>
      </c>
      <c r="H60" s="1">
        <v>3.5517089765413608</v>
      </c>
      <c r="I60" s="1">
        <v>2.2077089765413609</v>
      </c>
      <c r="J60" s="1">
        <v>4.2107089765413601</v>
      </c>
      <c r="K60" s="1">
        <v>3.4107089765413612</v>
      </c>
      <c r="L60" s="1">
        <v>2.6017089765413601</v>
      </c>
      <c r="M60" s="1">
        <v>3.5567089765413602</v>
      </c>
      <c r="N60" s="1">
        <v>2.4417089765413604</v>
      </c>
      <c r="O60" s="1">
        <v>3.8977089765413604</v>
      </c>
      <c r="P60" s="1">
        <v>1.844628030000981</v>
      </c>
      <c r="Q60" s="1">
        <v>4.8067089765413611</v>
      </c>
      <c r="R60" s="1">
        <v>3.7257089765413607</v>
      </c>
      <c r="S60" s="1">
        <v>4.1607089765413603</v>
      </c>
      <c r="T60" s="1">
        <v>1.844628030000981</v>
      </c>
      <c r="U60" s="1">
        <v>2.4937089765413605</v>
      </c>
      <c r="V60" s="1">
        <v>1.844628030000981</v>
      </c>
      <c r="W60" s="1">
        <v>1.844628030000981</v>
      </c>
      <c r="X60" s="1">
        <v>3.0937089765413601</v>
      </c>
      <c r="Y60" s="1">
        <v>4.9427089765413603</v>
      </c>
      <c r="Z60" s="1">
        <v>4.4207089765413601</v>
      </c>
      <c r="AA60" s="1">
        <v>2.9667089765413608</v>
      </c>
      <c r="AB60" s="1">
        <v>3.1867089765413601</v>
      </c>
      <c r="AC60" s="1">
        <v>1.844628030000981</v>
      </c>
      <c r="AD60" s="1">
        <v>1.9057089765413602</v>
      </c>
      <c r="AE60" s="1">
        <v>2.7777089765413607</v>
      </c>
      <c r="AF60" s="1">
        <v>1.844628030000981</v>
      </c>
      <c r="AG60" s="1">
        <v>1.844628030000981</v>
      </c>
      <c r="AH60" s="1">
        <v>3.37270897654136</v>
      </c>
      <c r="AI60" s="1">
        <v>2.2827089765413597</v>
      </c>
      <c r="AJ60" s="1">
        <v>1.9927089765413606</v>
      </c>
      <c r="AK60" s="1">
        <v>4.2377089765413603</v>
      </c>
      <c r="AL60" s="1">
        <v>3.96170897654136</v>
      </c>
      <c r="AM60" s="1">
        <v>4.3557089765413606</v>
      </c>
    </row>
    <row r="61" spans="1:39" x14ac:dyDescent="0.25">
      <c r="A61" s="78">
        <f ca="1">Exceedance!U61</f>
        <v>44562</v>
      </c>
      <c r="B61" s="254">
        <v>5.3138741249849915</v>
      </c>
      <c r="C61" s="254">
        <v>5.3138741249849915</v>
      </c>
      <c r="D61" s="254">
        <v>5.3138741249849915</v>
      </c>
      <c r="E61" s="1">
        <v>7.0698741249849917</v>
      </c>
      <c r="F61" s="1">
        <v>7.5238741249849923</v>
      </c>
      <c r="G61" s="1">
        <v>6.1338741249849917</v>
      </c>
      <c r="H61" s="1">
        <v>5.6968741249849915</v>
      </c>
      <c r="I61" s="1">
        <v>4.8058741249849923</v>
      </c>
      <c r="J61" s="1">
        <v>5.8718741249849931</v>
      </c>
      <c r="K61" s="1">
        <v>5.7848741249849915</v>
      </c>
      <c r="L61" s="1">
        <v>5.1408741249849923</v>
      </c>
      <c r="M61" s="1">
        <v>6.054874124984992</v>
      </c>
      <c r="N61" s="1">
        <v>5.0128741249849922</v>
      </c>
      <c r="O61" s="1">
        <v>6.328874124984992</v>
      </c>
      <c r="P61" s="1">
        <v>3.620955071525537</v>
      </c>
      <c r="Q61" s="1">
        <v>6.9008741249849921</v>
      </c>
      <c r="R61" s="1">
        <v>5.5128741249849922</v>
      </c>
      <c r="S61" s="1">
        <v>6.5318741249849923</v>
      </c>
      <c r="T61" s="1">
        <v>3.448955071525571</v>
      </c>
      <c r="U61" s="1">
        <v>5.1168741249849914</v>
      </c>
      <c r="V61" s="1">
        <v>1.844628030000981</v>
      </c>
      <c r="W61" s="1">
        <v>3.4809550715238462</v>
      </c>
      <c r="X61" s="1">
        <v>6.1208741249849927</v>
      </c>
      <c r="Y61" s="1">
        <v>6.8188741249849922</v>
      </c>
      <c r="Z61" s="1">
        <v>6.0208741249849922</v>
      </c>
      <c r="AA61" s="1">
        <v>5.2128741249849915</v>
      </c>
      <c r="AB61" s="1">
        <v>5.6408741249849914</v>
      </c>
      <c r="AC61" s="1">
        <v>4.1309550715240135</v>
      </c>
      <c r="AD61" s="1">
        <v>4.453874124984992</v>
      </c>
      <c r="AE61" s="1">
        <v>5.230874124984993</v>
      </c>
      <c r="AF61" s="1">
        <v>2.01895507152524</v>
      </c>
      <c r="AG61" s="1">
        <v>3.7899550715235217</v>
      </c>
      <c r="AH61" s="1">
        <v>5.5968741249849918</v>
      </c>
      <c r="AI61" s="1">
        <v>5.0578741249849921</v>
      </c>
      <c r="AJ61" s="1">
        <v>4.4048741249849916</v>
      </c>
      <c r="AK61" s="1">
        <v>6.4008741249849921</v>
      </c>
      <c r="AL61" s="1">
        <v>6.3278741249849917</v>
      </c>
      <c r="AM61" s="1">
        <v>6.6828741249849921</v>
      </c>
    </row>
    <row r="62" spans="1:39" x14ac:dyDescent="0.25">
      <c r="A62" s="78">
        <f ca="1">Exceedance!U62</f>
        <v>44593</v>
      </c>
      <c r="B62" s="254">
        <v>4.6428795001055549</v>
      </c>
      <c r="C62" s="254">
        <v>4.6428795001055549</v>
      </c>
      <c r="D62" s="254">
        <v>4.6428795001055549</v>
      </c>
      <c r="E62" s="1">
        <v>6.3858795001055553</v>
      </c>
      <c r="F62" s="1">
        <v>8.3828795001055543</v>
      </c>
      <c r="G62" s="1">
        <v>4.7568795001055548</v>
      </c>
      <c r="H62" s="1">
        <v>4.4208795001055554</v>
      </c>
      <c r="I62" s="1">
        <v>3.7328795001055561</v>
      </c>
      <c r="J62" s="1">
        <v>4.7008795001055557</v>
      </c>
      <c r="K62" s="1">
        <v>4.6168795001055551</v>
      </c>
      <c r="L62" s="1">
        <v>3.9828795001055557</v>
      </c>
      <c r="M62" s="1">
        <v>4.757879500105556</v>
      </c>
      <c r="N62" s="1">
        <v>4.6988795001055559</v>
      </c>
      <c r="O62" s="1">
        <v>6.0448795001055551</v>
      </c>
      <c r="P62" s="1">
        <v>3.0792105000152539</v>
      </c>
      <c r="Q62" s="1">
        <v>5.3948795001055556</v>
      </c>
      <c r="R62" s="1">
        <v>4.8198795001055554</v>
      </c>
      <c r="S62" s="1">
        <v>5.3508795001055551</v>
      </c>
      <c r="T62" s="1">
        <v>3.1221277851869393</v>
      </c>
      <c r="U62" s="1">
        <v>4.0158795001055552</v>
      </c>
      <c r="V62" s="1">
        <v>1.6661156400008861</v>
      </c>
      <c r="W62" s="1">
        <v>3.0762105000152533</v>
      </c>
      <c r="X62" s="1">
        <v>5.1318795001055548</v>
      </c>
      <c r="Y62" s="1">
        <v>5.3668795001055551</v>
      </c>
      <c r="Z62" s="1">
        <v>4.9878795001055547</v>
      </c>
      <c r="AA62" s="1">
        <v>3.9888795001055564</v>
      </c>
      <c r="AB62" s="1">
        <v>4.6488795001055552</v>
      </c>
      <c r="AC62" s="1">
        <v>3.3358794999973309</v>
      </c>
      <c r="AD62" s="1">
        <v>3.4968795001055555</v>
      </c>
      <c r="AE62" s="1">
        <v>3.9428795001055557</v>
      </c>
      <c r="AF62" s="1">
        <v>2.7612104999873264</v>
      </c>
      <c r="AG62" s="1">
        <v>3.63194618185508</v>
      </c>
      <c r="AH62" s="1">
        <v>5.6368795001055547</v>
      </c>
      <c r="AI62" s="1">
        <v>3.991879500105556</v>
      </c>
      <c r="AJ62" s="1">
        <v>3.3688795001055558</v>
      </c>
      <c r="AK62" s="1">
        <v>5.004879500105555</v>
      </c>
      <c r="AL62" s="1">
        <v>4.9638795001055556</v>
      </c>
      <c r="AM62" s="1">
        <v>5.1448795001055547</v>
      </c>
    </row>
    <row r="63" spans="1:39" x14ac:dyDescent="0.25">
      <c r="A63" s="78">
        <f ca="1">Exceedance!U63</f>
        <v>44621</v>
      </c>
      <c r="B63" s="254">
        <v>7.2386171365751713</v>
      </c>
      <c r="C63" s="254">
        <v>7.2386171365751713</v>
      </c>
      <c r="D63" s="254">
        <v>7.2386171365751713</v>
      </c>
      <c r="E63" s="1">
        <v>13.632617136575174</v>
      </c>
      <c r="F63" s="1">
        <v>10.887617136575173</v>
      </c>
      <c r="G63" s="1">
        <v>4.8136171365751714</v>
      </c>
      <c r="H63" s="1">
        <v>10.09461713657517</v>
      </c>
      <c r="I63" s="1">
        <v>4.3646171365751716</v>
      </c>
      <c r="J63" s="1">
        <v>3.7806171365751711</v>
      </c>
      <c r="K63" s="1">
        <v>4.9086171365751712</v>
      </c>
      <c r="L63" s="1">
        <v>5.4206171365751707</v>
      </c>
      <c r="M63" s="1">
        <v>6.3426171365751713</v>
      </c>
      <c r="N63" s="1">
        <v>12.204617136575173</v>
      </c>
      <c r="O63" s="1">
        <v>5.6436171365751706</v>
      </c>
      <c r="P63" s="1">
        <v>11.917617136575174</v>
      </c>
      <c r="Q63" s="1">
        <v>6.8056171365751714</v>
      </c>
      <c r="R63" s="1">
        <v>6.0636171365751714</v>
      </c>
      <c r="S63" s="1">
        <v>5.192617136575171</v>
      </c>
      <c r="T63" s="1">
        <v>4.6376171365751704</v>
      </c>
      <c r="U63" s="1">
        <v>3.4236171365751717</v>
      </c>
      <c r="V63" s="1">
        <v>1.844628030000981</v>
      </c>
      <c r="W63" s="1">
        <v>9.2526171365751733</v>
      </c>
      <c r="X63" s="1">
        <v>9.7426171365751717</v>
      </c>
      <c r="Y63" s="1">
        <v>5.33861713657517</v>
      </c>
      <c r="Z63" s="1">
        <v>15.905617136575172</v>
      </c>
      <c r="AA63" s="1">
        <v>3.5986171365751711</v>
      </c>
      <c r="AB63" s="1">
        <v>6.1856171365751704</v>
      </c>
      <c r="AC63" s="1">
        <v>2.466617136575171</v>
      </c>
      <c r="AD63" s="1">
        <v>4.3696171365751706</v>
      </c>
      <c r="AE63" s="1">
        <v>6.325617136575171</v>
      </c>
      <c r="AF63" s="1">
        <v>2.6466171365751716</v>
      </c>
      <c r="AG63" s="1">
        <v>7.1626171365751707</v>
      </c>
      <c r="AH63" s="1">
        <v>9.9066171365751714</v>
      </c>
      <c r="AI63" s="1">
        <v>3.5986171365751711</v>
      </c>
      <c r="AJ63" s="1">
        <v>2.8466171365751709</v>
      </c>
      <c r="AK63" s="1">
        <v>5.5526171365751713</v>
      </c>
      <c r="AL63" s="1">
        <v>5.0776171365751717</v>
      </c>
      <c r="AM63" s="1">
        <v>12.970617136575171</v>
      </c>
    </row>
    <row r="64" spans="1:39" x14ac:dyDescent="0.25">
      <c r="A64" s="78" t="str">
        <f ca="1">Exceedance!U64</f>
        <v/>
      </c>
      <c r="B64" s="254">
        <v>3.420679560546648</v>
      </c>
      <c r="C64" s="254">
        <v>3.420679560546648</v>
      </c>
      <c r="D64" s="254">
        <v>3.420679560546648</v>
      </c>
      <c r="E64" s="1">
        <v>17.546679560546647</v>
      </c>
      <c r="F64" s="1">
        <v>17.979679560546646</v>
      </c>
      <c r="G64" s="1">
        <v>1.7851239000009493</v>
      </c>
      <c r="H64" s="1">
        <v>22.753679560546647</v>
      </c>
      <c r="I64" s="1">
        <v>1.7851239000009493</v>
      </c>
      <c r="J64" s="1">
        <v>1.7851239000009493</v>
      </c>
      <c r="K64" s="1">
        <v>13.324679560546647</v>
      </c>
      <c r="L64" s="1">
        <v>7.5696795605466498</v>
      </c>
      <c r="M64" s="1">
        <v>3.411679560546649</v>
      </c>
      <c r="N64" s="1">
        <v>1.7851239000009493</v>
      </c>
      <c r="O64" s="1">
        <v>1.7851239000009493</v>
      </c>
      <c r="P64" s="1">
        <v>5.5646795605466499</v>
      </c>
      <c r="Q64" s="1">
        <v>1.7851239000009493</v>
      </c>
      <c r="R64" s="1">
        <v>1.7851239000009493</v>
      </c>
      <c r="S64" s="1">
        <v>2.9606795605466494</v>
      </c>
      <c r="T64" s="1">
        <v>4.6556795605466483</v>
      </c>
      <c r="U64" s="1">
        <v>1.7851239000009493</v>
      </c>
      <c r="V64" s="1">
        <v>1.7851239000009493</v>
      </c>
      <c r="W64" s="1">
        <v>17.698679560546648</v>
      </c>
      <c r="X64" s="1">
        <v>13.960679560546653</v>
      </c>
      <c r="Y64" s="1">
        <v>2.8306795605466464</v>
      </c>
      <c r="Z64" s="1">
        <v>5.3426795605466477</v>
      </c>
      <c r="AA64" s="1">
        <v>1.7851239000009493</v>
      </c>
      <c r="AB64" s="1">
        <v>1.7851239000009493</v>
      </c>
      <c r="AC64" s="1">
        <v>1.7851239000009493</v>
      </c>
      <c r="AD64" s="1">
        <v>1.7851239000009493</v>
      </c>
      <c r="AE64" s="1">
        <v>5.7206795605466487</v>
      </c>
      <c r="AF64" s="1">
        <v>1.7851239000009493</v>
      </c>
      <c r="AG64" s="1">
        <v>1.7851239000009493</v>
      </c>
      <c r="AH64" s="1">
        <v>1.7851239000009493</v>
      </c>
      <c r="AI64" s="1">
        <v>1.7851239000009493</v>
      </c>
      <c r="AJ64" s="1">
        <v>1.7851239000009493</v>
      </c>
      <c r="AK64" s="1">
        <v>1.7851239000009493</v>
      </c>
      <c r="AL64" s="1">
        <v>1.7851239000009493</v>
      </c>
      <c r="AM64" s="1">
        <v>1.7851239000009493</v>
      </c>
    </row>
    <row r="65" spans="1:39" x14ac:dyDescent="0.25">
      <c r="A65" s="78" t="str">
        <f ca="1">Exceedance!U65</f>
        <v/>
      </c>
      <c r="B65" s="254">
        <v>52.73966703391482</v>
      </c>
      <c r="C65" s="254">
        <v>52.73966703391482</v>
      </c>
      <c r="D65" s="254">
        <v>52.73966703391482</v>
      </c>
      <c r="E65" s="1">
        <v>64.567667033914816</v>
      </c>
      <c r="F65" s="1">
        <v>85.518667033914809</v>
      </c>
      <c r="G65" s="1">
        <v>18.083222694462378</v>
      </c>
      <c r="H65" s="1">
        <v>50.885667033914821</v>
      </c>
      <c r="I65" s="1">
        <v>33.212222694459115</v>
      </c>
      <c r="J65" s="1">
        <v>33.913222694462412</v>
      </c>
      <c r="K65" s="1">
        <v>65.744667033914823</v>
      </c>
      <c r="L65" s="1">
        <v>72.029667033914805</v>
      </c>
      <c r="M65" s="1">
        <v>56.116667033914815</v>
      </c>
      <c r="N65" s="1">
        <v>40.15822269446037</v>
      </c>
      <c r="O65" s="1">
        <v>28.362222694460382</v>
      </c>
      <c r="P65" s="1">
        <v>75.632667033914814</v>
      </c>
      <c r="Q65" s="1">
        <v>48.656222694461881</v>
      </c>
      <c r="R65" s="1">
        <v>33.038222694462533</v>
      </c>
      <c r="S65" s="1">
        <v>39.80366703391482</v>
      </c>
      <c r="T65" s="1">
        <v>93.010667033914814</v>
      </c>
      <c r="U65" s="1">
        <v>1.844628030000981</v>
      </c>
      <c r="V65" s="1">
        <v>11.42176637099679</v>
      </c>
      <c r="W65" s="1">
        <v>70.613667033914808</v>
      </c>
      <c r="X65" s="1">
        <v>89.991667033914808</v>
      </c>
      <c r="Y65" s="1">
        <v>38.284667033914822</v>
      </c>
      <c r="Z65" s="1">
        <v>58.16366703391482</v>
      </c>
      <c r="AA65" s="1">
        <v>60.514222694460969</v>
      </c>
      <c r="AB65" s="1">
        <v>63.075222694460102</v>
      </c>
      <c r="AC65" s="1">
        <v>8.5892226944603376</v>
      </c>
      <c r="AD65" s="1">
        <v>21.457222694459499</v>
      </c>
      <c r="AE65" s="1">
        <v>36.601667033914822</v>
      </c>
      <c r="AF65" s="1">
        <v>1.844628030000981</v>
      </c>
      <c r="AG65" s="1">
        <v>34.821222694460729</v>
      </c>
      <c r="AH65" s="1">
        <v>20.919222694461926</v>
      </c>
      <c r="AI65" s="1">
        <v>16.061222694461804</v>
      </c>
      <c r="AJ65" s="1">
        <v>26.199222694462165</v>
      </c>
      <c r="AK65" s="1">
        <v>36.417222694459888</v>
      </c>
      <c r="AL65" s="1">
        <v>74.031222694460041</v>
      </c>
      <c r="AM65" s="1">
        <v>74.031222694460041</v>
      </c>
    </row>
    <row r="66" spans="1:39" x14ac:dyDescent="0.25">
      <c r="A66" s="78" t="str">
        <f ca="1">Exceedance!U66</f>
        <v/>
      </c>
      <c r="B66" s="254">
        <v>64.78848282939569</v>
      </c>
      <c r="C66" s="254">
        <v>64.78848282939569</v>
      </c>
      <c r="D66" s="254">
        <v>64.78848282939569</v>
      </c>
      <c r="E66" s="1">
        <v>125.2944828293957</v>
      </c>
      <c r="F66" s="1">
        <v>119.88348282939572</v>
      </c>
      <c r="G66" s="1">
        <v>72.735397450763386</v>
      </c>
      <c r="H66" s="1">
        <v>47.5584828293957</v>
      </c>
      <c r="I66" s="1">
        <v>62.111068932811179</v>
      </c>
      <c r="J66" s="1">
        <v>88.505984932401702</v>
      </c>
      <c r="K66" s="1">
        <v>48.914482829395702</v>
      </c>
      <c r="L66" s="1">
        <v>116.5504828293957</v>
      </c>
      <c r="M66" s="1">
        <v>59.62448282939571</v>
      </c>
      <c r="N66" s="1">
        <v>126.35316961766833</v>
      </c>
      <c r="O66" s="1">
        <v>23.119745450106301</v>
      </c>
      <c r="P66" s="1">
        <v>131.6004828293957</v>
      </c>
      <c r="Q66" s="1">
        <v>55.532049450339798</v>
      </c>
      <c r="R66" s="1">
        <v>106.1107826767105</v>
      </c>
      <c r="S66" s="1">
        <v>24.227482829395704</v>
      </c>
      <c r="T66" s="1">
        <v>54.551482829395702</v>
      </c>
      <c r="U66" s="1">
        <v>1.7851239000009493</v>
      </c>
      <c r="V66" s="1">
        <v>35.07709345026344</v>
      </c>
      <c r="W66" s="1">
        <v>42.172482829395705</v>
      </c>
      <c r="X66" s="1">
        <v>123.17048282939571</v>
      </c>
      <c r="Y66" s="1">
        <v>24.714482829395703</v>
      </c>
      <c r="Z66" s="1">
        <v>45.143482829395701</v>
      </c>
      <c r="AA66" s="1">
        <v>98.234212450100557</v>
      </c>
      <c r="AB66" s="1">
        <v>42.476788537405923</v>
      </c>
      <c r="AC66" s="1">
        <v>55.644226013690712</v>
      </c>
      <c r="AD66" s="1">
        <v>86.814158323743285</v>
      </c>
      <c r="AE66" s="1">
        <v>23.840482829395704</v>
      </c>
      <c r="AF66" s="1">
        <v>9.617261229009598</v>
      </c>
      <c r="AG66" s="1">
        <v>67.360351214487139</v>
      </c>
      <c r="AH66" s="1">
        <v>82.546397450763379</v>
      </c>
      <c r="AI66" s="1">
        <v>42.207234450194932</v>
      </c>
      <c r="AJ66" s="1">
        <v>85.292354102944017</v>
      </c>
      <c r="AK66" s="1">
        <v>122.86398026357453</v>
      </c>
      <c r="AL66" s="1">
        <v>103.8440625756453</v>
      </c>
      <c r="AM66" s="1">
        <v>103.8440625756453</v>
      </c>
    </row>
    <row r="67" spans="1:39" x14ac:dyDescent="0.25">
      <c r="A67" s="78" t="str">
        <f ca="1">Exceedance!U67</f>
        <v/>
      </c>
      <c r="B67" s="254">
        <v>41.366558389030864</v>
      </c>
      <c r="C67" s="254">
        <v>41.366558389030864</v>
      </c>
      <c r="D67" s="254">
        <v>41.366558389030864</v>
      </c>
      <c r="E67" s="1">
        <v>71.583558389030884</v>
      </c>
      <c r="F67" s="1">
        <v>50.474558389030861</v>
      </c>
      <c r="G67" s="1">
        <v>39.818517662824213</v>
      </c>
      <c r="H67" s="1">
        <v>32.07855838903086</v>
      </c>
      <c r="I67" s="1">
        <v>45.0025338140142</v>
      </c>
      <c r="J67" s="1">
        <v>48.038530396105728</v>
      </c>
      <c r="K67" s="1">
        <v>36.185558389030867</v>
      </c>
      <c r="L67" s="1">
        <v>50.408558389030865</v>
      </c>
      <c r="M67" s="1">
        <v>31.354558389030863</v>
      </c>
      <c r="N67" s="1">
        <v>95.066555826387855</v>
      </c>
      <c r="O67" s="1">
        <v>24.01549397625719</v>
      </c>
      <c r="P67" s="1">
        <v>47.674558389030864</v>
      </c>
      <c r="Q67" s="1">
        <v>39.857548812085646</v>
      </c>
      <c r="R67" s="1">
        <v>75.343497568696904</v>
      </c>
      <c r="S67" s="1">
        <v>23.750558389030861</v>
      </c>
      <c r="T67" s="1">
        <v>30.63955838903086</v>
      </c>
      <c r="U67" s="1">
        <v>2.8713237589772205</v>
      </c>
      <c r="V67" s="1">
        <v>25.673466558342959</v>
      </c>
      <c r="W67" s="1">
        <v>28.747558389030861</v>
      </c>
      <c r="X67" s="1">
        <v>55.797558389030861</v>
      </c>
      <c r="Y67" s="1">
        <v>29.08155838903086</v>
      </c>
      <c r="Z67" s="1">
        <v>31.948558389030858</v>
      </c>
      <c r="AA67" s="1">
        <v>43.9335556665661</v>
      </c>
      <c r="AB67" s="1">
        <v>28.644512472204632</v>
      </c>
      <c r="AC67" s="1">
        <v>29.695503377141662</v>
      </c>
      <c r="AD67" s="1">
        <v>40.569518555091889</v>
      </c>
      <c r="AE67" s="1">
        <v>25.036558389030859</v>
      </c>
      <c r="AF67" s="1">
        <v>22.609237415404401</v>
      </c>
      <c r="AG67" s="1">
        <v>32.607547686101299</v>
      </c>
      <c r="AH67" s="1">
        <v>42.311517662824208</v>
      </c>
      <c r="AI67" s="1">
        <v>38.078510808351311</v>
      </c>
      <c r="AJ67" s="1">
        <v>49.360484242477419</v>
      </c>
      <c r="AK67" s="1">
        <v>78.968522950839898</v>
      </c>
      <c r="AL67" s="1">
        <v>50.92453756907787</v>
      </c>
      <c r="AM67" s="1">
        <v>50.92453756907787</v>
      </c>
    </row>
    <row r="68" spans="1:39" x14ac:dyDescent="0.25">
      <c r="A68" s="78" t="str">
        <f ca="1">Exceedance!U68</f>
        <v/>
      </c>
      <c r="B68" s="254">
        <v>39.606941516996265</v>
      </c>
      <c r="C68" s="254">
        <v>39.606941516996265</v>
      </c>
      <c r="D68" s="254">
        <v>39.606941516996265</v>
      </c>
      <c r="E68" s="1">
        <v>43.739941516996275</v>
      </c>
      <c r="F68" s="1">
        <v>40.678941516996268</v>
      </c>
      <c r="G68" s="1">
        <v>53.122938480126969</v>
      </c>
      <c r="H68" s="1">
        <v>37.736941516996268</v>
      </c>
      <c r="I68" s="1">
        <v>43.175939684487894</v>
      </c>
      <c r="J68" s="1">
        <v>38.328939429622565</v>
      </c>
      <c r="K68" s="1">
        <v>38.962941516996274</v>
      </c>
      <c r="L68" s="1">
        <v>39.596941516996274</v>
      </c>
      <c r="M68" s="1">
        <v>33.245941516996275</v>
      </c>
      <c r="N68" s="1">
        <v>47.220941325904917</v>
      </c>
      <c r="O68" s="1">
        <v>29.075936713870863</v>
      </c>
      <c r="P68" s="1">
        <v>46.547941516996268</v>
      </c>
      <c r="Q68" s="1">
        <v>35.118940802864387</v>
      </c>
      <c r="R68" s="1">
        <v>71.014936981752882</v>
      </c>
      <c r="S68" s="1">
        <v>29.875941516996274</v>
      </c>
      <c r="T68" s="1">
        <v>43.53794151699627</v>
      </c>
      <c r="U68" s="1">
        <v>23.601880828788104</v>
      </c>
      <c r="V68" s="1">
        <v>29.991934669374075</v>
      </c>
      <c r="W68" s="1">
        <v>29.944941516996277</v>
      </c>
      <c r="X68" s="1">
        <v>42.559941516996275</v>
      </c>
      <c r="Y68" s="1">
        <v>33.364941516996275</v>
      </c>
      <c r="Z68" s="1">
        <v>46.525941516996276</v>
      </c>
      <c r="AA68" s="1">
        <v>34.945941313986616</v>
      </c>
      <c r="AB68" s="1">
        <v>29.504938093073765</v>
      </c>
      <c r="AC68" s="1">
        <v>34.132937414876558</v>
      </c>
      <c r="AD68" s="1">
        <v>33.277938546664558</v>
      </c>
      <c r="AE68" s="1">
        <v>27.635941516996272</v>
      </c>
      <c r="AF68" s="1">
        <v>30.141558076462047</v>
      </c>
      <c r="AG68" s="1">
        <v>34.848940718900842</v>
      </c>
      <c r="AH68" s="1">
        <v>33.205938480126967</v>
      </c>
      <c r="AI68" s="1">
        <v>35.242937969004721</v>
      </c>
      <c r="AJ68" s="1">
        <v>52.139935988043504</v>
      </c>
      <c r="AK68" s="1">
        <v>45.354938874442936</v>
      </c>
      <c r="AL68" s="1">
        <v>47.51493996449539</v>
      </c>
      <c r="AM68" s="1">
        <v>47.51493996449539</v>
      </c>
    </row>
    <row r="69" spans="1:39" x14ac:dyDescent="0.25">
      <c r="A69" s="78" t="str">
        <f ca="1">Exceedance!U69</f>
        <v/>
      </c>
      <c r="B69" s="254">
        <v>31.362572282295027</v>
      </c>
      <c r="C69" s="254">
        <v>31.362572282295027</v>
      </c>
      <c r="D69" s="254">
        <v>31.362572282295027</v>
      </c>
      <c r="E69" s="1">
        <v>38.257572282295037</v>
      </c>
      <c r="F69" s="1">
        <v>26.799572282295028</v>
      </c>
      <c r="G69" s="1">
        <v>36.494572282295024</v>
      </c>
      <c r="H69" s="1">
        <v>23.983572282295025</v>
      </c>
      <c r="I69" s="1">
        <v>31.752572282295024</v>
      </c>
      <c r="J69" s="1">
        <v>46.857572282295031</v>
      </c>
      <c r="K69" s="1">
        <v>29.133572282295027</v>
      </c>
      <c r="L69" s="1">
        <v>31.531572282295027</v>
      </c>
      <c r="M69" s="1">
        <v>28.864572282295025</v>
      </c>
      <c r="N69" s="1">
        <v>30.420572282295026</v>
      </c>
      <c r="O69" s="1">
        <v>22.81857228229503</v>
      </c>
      <c r="P69" s="1">
        <v>47.487572282295027</v>
      </c>
      <c r="Q69" s="1">
        <v>26.67357228229503</v>
      </c>
      <c r="R69" s="1">
        <v>47.201572282295032</v>
      </c>
      <c r="S69" s="1">
        <v>21.745572282295026</v>
      </c>
      <c r="T69" s="1">
        <v>25.061572282295028</v>
      </c>
      <c r="U69" s="1">
        <v>21.501572282295022</v>
      </c>
      <c r="V69" s="1">
        <v>28.626572282295026</v>
      </c>
      <c r="W69" s="1">
        <v>28.115572282295023</v>
      </c>
      <c r="X69" s="1">
        <v>30.910572282295021</v>
      </c>
      <c r="Y69" s="1">
        <v>26.797572282295022</v>
      </c>
      <c r="Z69" s="1">
        <v>30.888572282295026</v>
      </c>
      <c r="AA69" s="1">
        <v>29.271572282295022</v>
      </c>
      <c r="AB69" s="1">
        <v>22.692572282295025</v>
      </c>
      <c r="AC69" s="1">
        <v>23.921572282295028</v>
      </c>
      <c r="AD69" s="1">
        <v>24.090572282295028</v>
      </c>
      <c r="AE69" s="1">
        <v>20.044572282295025</v>
      </c>
      <c r="AF69" s="1">
        <v>38.158572282295033</v>
      </c>
      <c r="AG69" s="1">
        <v>28.585572282295026</v>
      </c>
      <c r="AH69" s="1">
        <v>24.540572282295027</v>
      </c>
      <c r="AI69" s="1">
        <v>22.276572282295028</v>
      </c>
      <c r="AJ69" s="1">
        <v>46.096572282295028</v>
      </c>
      <c r="AK69" s="1">
        <v>26.779572282295028</v>
      </c>
      <c r="AL69" s="1">
        <v>34.303572282295036</v>
      </c>
      <c r="AM69" s="1">
        <v>34.303572282295036</v>
      </c>
    </row>
    <row r="70" spans="1:39" x14ac:dyDescent="0.25">
      <c r="A70" s="78" t="str">
        <f ca="1">Exceedance!U70</f>
        <v/>
      </c>
      <c r="B70" s="254"/>
      <c r="C70" s="254"/>
      <c r="D70" s="254"/>
    </row>
    <row r="71" spans="1:39" x14ac:dyDescent="0.25">
      <c r="A71" s="78" t="str">
        <f ca="1">Exceedance!U71</f>
        <v/>
      </c>
      <c r="B71" s="254"/>
      <c r="C71" s="254"/>
      <c r="D71" s="254"/>
    </row>
    <row r="72" spans="1:39" x14ac:dyDescent="0.25">
      <c r="A72" s="78" t="str">
        <f ca="1">Exceedance!U72</f>
        <v/>
      </c>
      <c r="B72" s="254"/>
      <c r="C72" s="254"/>
      <c r="D72" s="254"/>
    </row>
    <row r="73" spans="1:39" x14ac:dyDescent="0.25">
      <c r="A73" s="78" t="str">
        <f ca="1">Exceedance!U73</f>
        <v/>
      </c>
      <c r="B73" s="254"/>
      <c r="C73" s="254"/>
      <c r="D73" s="254"/>
    </row>
    <row r="74" spans="1:39" x14ac:dyDescent="0.25">
      <c r="A74" s="78" t="str">
        <f ca="1">Exceedance!U74</f>
        <v/>
      </c>
      <c r="B74" s="254"/>
      <c r="C74" s="254"/>
      <c r="D74" s="254"/>
    </row>
    <row r="75" spans="1:39" x14ac:dyDescent="0.25">
      <c r="A75" s="78" t="str">
        <f ca="1">Exceedance!U75</f>
        <v/>
      </c>
      <c r="B75" s="254"/>
      <c r="C75" s="254"/>
      <c r="D75" s="254"/>
    </row>
    <row r="76" spans="1:39" x14ac:dyDescent="0.25">
      <c r="A76" s="78" t="str">
        <f ca="1">Exceedance!U76</f>
        <v/>
      </c>
      <c r="B76" s="254"/>
      <c r="C76" s="254"/>
      <c r="D76" s="254"/>
    </row>
    <row r="77" spans="1:39" x14ac:dyDescent="0.25">
      <c r="A77" s="78" t="str">
        <f ca="1">Exceedance!U77</f>
        <v/>
      </c>
      <c r="B77" s="254"/>
      <c r="C77" s="254"/>
      <c r="D77" s="254"/>
    </row>
    <row r="78" spans="1:39" x14ac:dyDescent="0.25">
      <c r="A78" s="78" t="str">
        <f ca="1">Exceedance!U78</f>
        <v/>
      </c>
      <c r="B78" s="254"/>
      <c r="C78" s="254"/>
      <c r="D78" s="254"/>
    </row>
    <row r="79" spans="1:39" x14ac:dyDescent="0.25">
      <c r="A79" s="78" t="str">
        <f ca="1">Exceedance!U79</f>
        <v/>
      </c>
      <c r="B79" s="254"/>
      <c r="C79" s="254"/>
      <c r="D79" s="254"/>
    </row>
    <row r="80" spans="1:39" x14ac:dyDescent="0.25">
      <c r="A80" s="78" t="str">
        <f ca="1">Exceedance!U80</f>
        <v/>
      </c>
      <c r="B80" s="254"/>
      <c r="C80" s="254"/>
      <c r="D80" s="254"/>
    </row>
    <row r="81" spans="1:4" x14ac:dyDescent="0.25">
      <c r="A81" s="78" t="str">
        <f ca="1">Exceedance!U81</f>
        <v/>
      </c>
      <c r="B81" s="254"/>
      <c r="C81" s="254"/>
      <c r="D81" s="254"/>
    </row>
    <row r="82" spans="1:4" x14ac:dyDescent="0.25">
      <c r="A82" s="78" t="str">
        <f ca="1">Exceedance!U82</f>
        <v/>
      </c>
      <c r="B82" s="254"/>
      <c r="C82" s="254"/>
      <c r="D82" s="254"/>
    </row>
    <row r="83" spans="1:4" x14ac:dyDescent="0.25">
      <c r="A83" s="78" t="str">
        <f ca="1">Exceedance!U83</f>
        <v/>
      </c>
      <c r="B83" s="254"/>
      <c r="C83" s="254"/>
      <c r="D83" s="254"/>
    </row>
    <row r="84" spans="1:4" x14ac:dyDescent="0.25">
      <c r="A84" s="78" t="str">
        <f ca="1">Exceedance!U84</f>
        <v/>
      </c>
      <c r="B84" s="254"/>
      <c r="C84" s="254"/>
      <c r="D84" s="254"/>
    </row>
    <row r="85" spans="1:4" x14ac:dyDescent="0.25">
      <c r="A85" s="78" t="str">
        <f ca="1">Exceedance!U85</f>
        <v/>
      </c>
      <c r="B85" s="254"/>
      <c r="C85" s="254"/>
      <c r="D85" s="254"/>
    </row>
    <row r="86" spans="1:4" x14ac:dyDescent="0.25">
      <c r="A86" s="78" t="str">
        <f ca="1">Exceedance!U86</f>
        <v/>
      </c>
      <c r="B86" s="254"/>
      <c r="C86" s="254"/>
      <c r="D86" s="254"/>
    </row>
    <row r="87" spans="1:4" x14ac:dyDescent="0.25">
      <c r="A87" s="78" t="str">
        <f ca="1">Exceedance!U87</f>
        <v/>
      </c>
      <c r="B87" s="254"/>
      <c r="C87" s="254"/>
      <c r="D87" s="254"/>
    </row>
    <row r="88" spans="1:4" x14ac:dyDescent="0.25">
      <c r="A88" s="78" t="str">
        <f ca="1">Exceedance!U88</f>
        <v/>
      </c>
      <c r="B88" s="254"/>
      <c r="C88" s="254"/>
      <c r="D88" s="254"/>
    </row>
    <row r="89" spans="1:4" x14ac:dyDescent="0.25">
      <c r="A89" s="78" t="str">
        <f ca="1">Exceedance!U89</f>
        <v/>
      </c>
      <c r="B89" s="254"/>
      <c r="C89" s="254"/>
      <c r="D89" s="254"/>
    </row>
    <row r="90" spans="1:4" x14ac:dyDescent="0.25">
      <c r="A90" s="78" t="str">
        <f ca="1">Exceedance!U90</f>
        <v/>
      </c>
      <c r="B90" s="254"/>
      <c r="C90" s="254"/>
      <c r="D90" s="254"/>
    </row>
    <row r="91" spans="1:4" x14ac:dyDescent="0.25">
      <c r="A91" s="78" t="str">
        <f ca="1">Exceedance!U91</f>
        <v/>
      </c>
      <c r="B91" s="254"/>
      <c r="C91" s="254"/>
      <c r="D91" s="254"/>
    </row>
    <row r="92" spans="1:4" x14ac:dyDescent="0.25">
      <c r="A92" s="78" t="str">
        <f ca="1">Exceedance!U92</f>
        <v/>
      </c>
      <c r="B92" s="254"/>
      <c r="C92" s="254"/>
      <c r="D92" s="254"/>
    </row>
    <row r="93" spans="1:4" x14ac:dyDescent="0.25">
      <c r="A93" s="78" t="str">
        <f ca="1">Exceedance!U93</f>
        <v/>
      </c>
      <c r="B93" s="254"/>
      <c r="C93" s="254"/>
      <c r="D93" s="254"/>
    </row>
    <row r="94" spans="1:4" x14ac:dyDescent="0.25">
      <c r="A94" s="78" t="str">
        <f ca="1">Exceedance!U94</f>
        <v/>
      </c>
      <c r="B94" s="254"/>
      <c r="C94" s="254"/>
      <c r="D94" s="254"/>
    </row>
    <row r="95" spans="1:4" x14ac:dyDescent="0.25">
      <c r="A95" s="78" t="str">
        <f ca="1">Exceedance!U95</f>
        <v/>
      </c>
      <c r="B95" s="254"/>
      <c r="C95" s="254"/>
      <c r="D95" s="254"/>
    </row>
    <row r="96" spans="1:4" x14ac:dyDescent="0.25">
      <c r="A96" s="78" t="str">
        <f ca="1">Exceedance!U96</f>
        <v/>
      </c>
      <c r="B96" s="254"/>
      <c r="C96" s="254"/>
      <c r="D96" s="254"/>
    </row>
    <row r="97" spans="1:4" x14ac:dyDescent="0.25">
      <c r="A97" s="78" t="str">
        <f ca="1">Exceedance!U97</f>
        <v/>
      </c>
      <c r="B97" s="254"/>
      <c r="C97" s="254"/>
      <c r="D97" s="254"/>
    </row>
    <row r="98" spans="1:4" x14ac:dyDescent="0.25">
      <c r="A98" s="78" t="str">
        <f ca="1">Exceedance!U98</f>
        <v/>
      </c>
      <c r="B98" s="254"/>
      <c r="C98" s="254"/>
      <c r="D98" s="254"/>
    </row>
    <row r="99" spans="1:4" x14ac:dyDescent="0.25">
      <c r="A99" s="78" t="str">
        <f ca="1">Exceedance!U99</f>
        <v/>
      </c>
      <c r="B99" s="254"/>
      <c r="C99" s="254"/>
      <c r="D99" s="254"/>
    </row>
    <row r="100" spans="1:4" x14ac:dyDescent="0.25">
      <c r="A100" s="78" t="str">
        <f ca="1">Exceedance!U100</f>
        <v/>
      </c>
      <c r="B100" s="254"/>
      <c r="C100" s="254"/>
      <c r="D100" s="254"/>
    </row>
  </sheetData>
  <mergeCells count="1">
    <mergeCell ref="B1:AH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tint="0.59999389629810485"/>
  </sheetPr>
  <dimension ref="A1:BD100"/>
  <sheetViews>
    <sheetView zoomScale="90" zoomScaleNormal="90" workbookViewId="0">
      <selection activeCell="B4" sqref="B4:AM69"/>
    </sheetView>
  </sheetViews>
  <sheetFormatPr defaultRowHeight="15" x14ac:dyDescent="0.25"/>
  <cols>
    <col min="1" max="1" width="8.85546875" style="103"/>
    <col min="2" max="4" width="9.140625" style="255"/>
  </cols>
  <sheetData>
    <row r="1" spans="1:56" s="103" customFormat="1" x14ac:dyDescent="0.25">
      <c r="A1" s="76"/>
      <c r="B1" s="744" t="s">
        <v>148</v>
      </c>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row>
    <row r="2" spans="1:56" s="103" customFormat="1" x14ac:dyDescent="0.25">
      <c r="A2" s="76"/>
      <c r="B2" s="264" t="s">
        <v>295</v>
      </c>
      <c r="C2" s="264" t="s">
        <v>296</v>
      </c>
      <c r="D2" s="264" t="s">
        <v>297</v>
      </c>
      <c r="E2" s="103">
        <v>1981</v>
      </c>
      <c r="F2" s="103">
        <v>1982</v>
      </c>
      <c r="G2" s="103">
        <v>1983</v>
      </c>
      <c r="H2" s="103">
        <v>1984</v>
      </c>
      <c r="I2" s="103">
        <v>1985</v>
      </c>
      <c r="J2" s="103">
        <v>1986</v>
      </c>
      <c r="K2" s="103">
        <v>1987</v>
      </c>
      <c r="L2" s="103">
        <v>1988</v>
      </c>
      <c r="M2" s="103">
        <v>1989</v>
      </c>
      <c r="N2" s="103">
        <v>1990</v>
      </c>
      <c r="O2" s="103">
        <v>1991</v>
      </c>
      <c r="P2" s="103">
        <v>1992</v>
      </c>
      <c r="Q2" s="103">
        <v>1993</v>
      </c>
      <c r="R2" s="103">
        <v>1994</v>
      </c>
      <c r="S2" s="103">
        <v>1995</v>
      </c>
      <c r="T2" s="103">
        <v>1996</v>
      </c>
      <c r="U2" s="103">
        <v>1997</v>
      </c>
      <c r="V2" s="103">
        <v>1998</v>
      </c>
      <c r="W2" s="103">
        <v>1999</v>
      </c>
      <c r="X2" s="103">
        <v>2000</v>
      </c>
      <c r="Y2" s="103">
        <v>2001</v>
      </c>
      <c r="Z2" s="103">
        <v>2002</v>
      </c>
      <c r="AA2" s="103">
        <v>2003</v>
      </c>
      <c r="AB2" s="103">
        <v>2004</v>
      </c>
      <c r="AC2" s="103">
        <v>2005</v>
      </c>
      <c r="AD2" s="103">
        <v>2006</v>
      </c>
      <c r="AE2" s="103">
        <v>2007</v>
      </c>
      <c r="AF2" s="186">
        <v>2008</v>
      </c>
      <c r="AG2" s="186">
        <v>2009</v>
      </c>
      <c r="AH2" s="103">
        <v>2010</v>
      </c>
      <c r="AI2" s="103">
        <v>2011</v>
      </c>
      <c r="AJ2" s="103">
        <v>2012</v>
      </c>
      <c r="AK2" s="103">
        <v>2013</v>
      </c>
      <c r="AL2" s="103">
        <v>2014</v>
      </c>
      <c r="AM2" s="103">
        <v>2015</v>
      </c>
      <c r="AN2" s="103">
        <v>2016</v>
      </c>
      <c r="AO2" s="103">
        <v>2017</v>
      </c>
      <c r="AP2" s="103">
        <v>2018</v>
      </c>
      <c r="AQ2" s="103">
        <v>2019</v>
      </c>
      <c r="AR2" s="103">
        <v>2020</v>
      </c>
      <c r="AS2" s="103">
        <v>2021</v>
      </c>
      <c r="AT2" s="103">
        <v>2022</v>
      </c>
      <c r="AU2" s="103">
        <v>2023</v>
      </c>
      <c r="AV2" s="103">
        <v>2024</v>
      </c>
      <c r="AW2" s="103">
        <v>2025</v>
      </c>
      <c r="AX2" s="103">
        <v>2026</v>
      </c>
      <c r="AY2" s="103">
        <v>2027</v>
      </c>
      <c r="AZ2" s="103">
        <v>2028</v>
      </c>
      <c r="BA2" s="103">
        <v>2029</v>
      </c>
      <c r="BB2" s="103">
        <v>2030</v>
      </c>
      <c r="BC2" s="103">
        <v>2031</v>
      </c>
      <c r="BD2" s="103">
        <v>2032</v>
      </c>
    </row>
    <row r="3" spans="1:56" s="79" customFormat="1" x14ac:dyDescent="0.25">
      <c r="A3" s="77"/>
      <c r="B3" s="79" t="s">
        <v>332</v>
      </c>
      <c r="C3" s="79" t="s">
        <v>333</v>
      </c>
      <c r="D3" s="79" t="s">
        <v>334</v>
      </c>
      <c r="E3" s="79" t="s">
        <v>335</v>
      </c>
      <c r="F3" s="79" t="s">
        <v>336</v>
      </c>
      <c r="G3" s="79" t="s">
        <v>337</v>
      </c>
      <c r="H3" s="79" t="s">
        <v>338</v>
      </c>
      <c r="I3" s="79" t="s">
        <v>339</v>
      </c>
      <c r="J3" s="79" t="s">
        <v>340</v>
      </c>
      <c r="K3" s="79" t="s">
        <v>341</v>
      </c>
      <c r="L3" s="79" t="s">
        <v>342</v>
      </c>
      <c r="M3" s="79" t="s">
        <v>343</v>
      </c>
      <c r="N3" s="79" t="s">
        <v>344</v>
      </c>
      <c r="O3" s="79" t="s">
        <v>345</v>
      </c>
      <c r="P3" s="79" t="s">
        <v>346</v>
      </c>
      <c r="Q3" s="79" t="s">
        <v>347</v>
      </c>
      <c r="R3" s="79" t="s">
        <v>348</v>
      </c>
      <c r="S3" s="79" t="s">
        <v>349</v>
      </c>
      <c r="T3" s="79" t="s">
        <v>350</v>
      </c>
      <c r="U3" s="79" t="s">
        <v>351</v>
      </c>
      <c r="V3" s="79" t="s">
        <v>352</v>
      </c>
      <c r="W3" s="79" t="s">
        <v>353</v>
      </c>
      <c r="X3" s="79" t="s">
        <v>354</v>
      </c>
      <c r="Y3" s="79" t="s">
        <v>355</v>
      </c>
      <c r="Z3" s="79" t="s">
        <v>356</v>
      </c>
      <c r="AA3" s="79" t="s">
        <v>357</v>
      </c>
      <c r="AB3" s="79" t="s">
        <v>358</v>
      </c>
      <c r="AC3" s="79" t="s">
        <v>359</v>
      </c>
      <c r="AD3" s="79" t="s">
        <v>360</v>
      </c>
      <c r="AE3" s="79" t="s">
        <v>361</v>
      </c>
      <c r="AF3" s="79" t="s">
        <v>362</v>
      </c>
      <c r="AG3" s="79" t="s">
        <v>363</v>
      </c>
      <c r="AH3" s="79" t="s">
        <v>364</v>
      </c>
      <c r="AI3" s="79" t="s">
        <v>384</v>
      </c>
      <c r="AJ3" s="79" t="s">
        <v>385</v>
      </c>
      <c r="AK3" s="79" t="s">
        <v>386</v>
      </c>
      <c r="AL3" s="79" t="s">
        <v>387</v>
      </c>
      <c r="AM3" s="79" t="s">
        <v>388</v>
      </c>
      <c r="AN3" s="79" t="s">
        <v>389</v>
      </c>
      <c r="AO3" s="79" t="s">
        <v>390</v>
      </c>
      <c r="AP3" s="79" t="s">
        <v>391</v>
      </c>
      <c r="AQ3" s="79" t="s">
        <v>392</v>
      </c>
      <c r="AR3" s="79" t="s">
        <v>393</v>
      </c>
      <c r="AS3" s="79" t="s">
        <v>394</v>
      </c>
      <c r="AT3" s="79" t="s">
        <v>395</v>
      </c>
      <c r="AU3" s="79" t="s">
        <v>396</v>
      </c>
      <c r="AV3" s="79" t="s">
        <v>397</v>
      </c>
      <c r="AW3" s="79" t="s">
        <v>398</v>
      </c>
      <c r="AX3" s="79" t="s">
        <v>399</v>
      </c>
      <c r="AY3" s="79" t="s">
        <v>400</v>
      </c>
      <c r="AZ3" s="79" t="s">
        <v>401</v>
      </c>
      <c r="BA3" s="79" t="s">
        <v>402</v>
      </c>
      <c r="BB3" s="79" t="s">
        <v>403</v>
      </c>
      <c r="BC3" s="79" t="s">
        <v>404</v>
      </c>
      <c r="BD3" s="79" t="s">
        <v>405</v>
      </c>
    </row>
    <row r="4" spans="1:56" x14ac:dyDescent="0.25">
      <c r="A4" s="78">
        <f ca="1">Exceedance!U4</f>
        <v>42826</v>
      </c>
      <c r="B4" s="273">
        <v>92.896683220360089</v>
      </c>
      <c r="C4" s="273">
        <v>101.79040000280376</v>
      </c>
      <c r="D4" s="273">
        <v>101.79040000280378</v>
      </c>
      <c r="E4">
        <v>101.79040000280376</v>
      </c>
      <c r="F4">
        <v>99.078690587333909</v>
      </c>
      <c r="G4">
        <v>97.896446493798308</v>
      </c>
      <c r="H4">
        <v>101.79040000280376</v>
      </c>
      <c r="I4">
        <v>101.79040000280376</v>
      </c>
      <c r="J4">
        <v>101.79040000280376</v>
      </c>
      <c r="K4">
        <v>101.79040000280376</v>
      </c>
      <c r="L4">
        <v>101.79040000280376</v>
      </c>
      <c r="M4">
        <v>101.79040000280376</v>
      </c>
      <c r="N4">
        <v>101.79040000280376</v>
      </c>
      <c r="O4">
        <v>95.645894949987294</v>
      </c>
      <c r="P4">
        <v>101.79040000280378</v>
      </c>
      <c r="Q4">
        <v>99.517475731814486</v>
      </c>
      <c r="R4">
        <v>101.79040000280376</v>
      </c>
      <c r="S4">
        <v>99.239601034457209</v>
      </c>
      <c r="T4">
        <v>100.10825015894548</v>
      </c>
      <c r="U4">
        <v>100.35415613385052</v>
      </c>
      <c r="V4">
        <v>100.50010051093169</v>
      </c>
      <c r="W4">
        <v>100.72301559615582</v>
      </c>
      <c r="X4">
        <v>101.79040000280376</v>
      </c>
      <c r="Y4">
        <v>101.79040000280376</v>
      </c>
      <c r="Z4">
        <v>101.79040000280376</v>
      </c>
      <c r="AA4">
        <v>101.79040000280376</v>
      </c>
      <c r="AB4">
        <v>101.79040000280376</v>
      </c>
      <c r="AC4">
        <v>101.79040000280376</v>
      </c>
      <c r="AD4">
        <v>101.79040000280378</v>
      </c>
      <c r="AE4">
        <v>101.79040000280376</v>
      </c>
      <c r="AF4">
        <v>100.91794134332559</v>
      </c>
      <c r="AG4">
        <v>101.79040000280376</v>
      </c>
      <c r="AH4">
        <v>101.79040000280378</v>
      </c>
      <c r="AI4">
        <v>101.79040000280378</v>
      </c>
      <c r="AJ4">
        <v>101.79040000280378</v>
      </c>
      <c r="AK4">
        <v>101.79040000280378</v>
      </c>
      <c r="AL4">
        <v>101.79040000280376</v>
      </c>
      <c r="AM4">
        <v>99.206618693747117</v>
      </c>
    </row>
    <row r="5" spans="1:56" x14ac:dyDescent="0.25">
      <c r="A5" s="78">
        <f ca="1">Exceedance!U5</f>
        <v>42856</v>
      </c>
      <c r="B5" s="273">
        <v>119.5810328494149</v>
      </c>
      <c r="C5" s="273">
        <v>120.01034483286915</v>
      </c>
      <c r="D5" s="273">
        <v>120.01034483286917</v>
      </c>
      <c r="E5">
        <v>120.01034483286917</v>
      </c>
      <c r="F5">
        <v>120.01298786350266</v>
      </c>
      <c r="G5">
        <v>120.01482235066774</v>
      </c>
      <c r="H5">
        <v>120.01034483286915</v>
      </c>
      <c r="I5">
        <v>120.01034483286917</v>
      </c>
      <c r="J5">
        <v>120.01034483286917</v>
      </c>
      <c r="K5">
        <v>120.01034483286917</v>
      </c>
      <c r="L5">
        <v>120.01034483286915</v>
      </c>
      <c r="M5">
        <v>120.01034483286915</v>
      </c>
      <c r="N5">
        <v>120.01034483286917</v>
      </c>
      <c r="O5">
        <v>120.01833756638894</v>
      </c>
      <c r="P5">
        <v>120.01034483286917</v>
      </c>
      <c r="Q5">
        <v>120.01246643696085</v>
      </c>
      <c r="R5">
        <v>120.01034483286917</v>
      </c>
      <c r="S5">
        <v>120.01277053026213</v>
      </c>
      <c r="T5">
        <v>120.01191900079957</v>
      </c>
      <c r="U5">
        <v>120.01169081406354</v>
      </c>
      <c r="V5">
        <v>120.01155582443691</v>
      </c>
      <c r="W5">
        <v>120.01134974726469</v>
      </c>
      <c r="X5">
        <v>120.01034483286915</v>
      </c>
      <c r="Y5">
        <v>120.01034483286917</v>
      </c>
      <c r="Z5">
        <v>120.01034483286915</v>
      </c>
      <c r="AA5">
        <v>120.01034483286917</v>
      </c>
      <c r="AB5">
        <v>120.01034483286917</v>
      </c>
      <c r="AC5">
        <v>120.01034483286917</v>
      </c>
      <c r="AD5">
        <v>120.01034483286917</v>
      </c>
      <c r="AE5">
        <v>120.01034483286915</v>
      </c>
      <c r="AF5">
        <v>120.01116954525793</v>
      </c>
      <c r="AG5">
        <v>120.01034483286915</v>
      </c>
      <c r="AH5">
        <v>120.01034483286917</v>
      </c>
      <c r="AI5">
        <v>120.01034483286917</v>
      </c>
      <c r="AJ5">
        <v>120.01034483286917</v>
      </c>
      <c r="AK5">
        <v>120.01034483286917</v>
      </c>
      <c r="AL5">
        <v>120.01034483286917</v>
      </c>
      <c r="AM5">
        <v>120.01281338707271</v>
      </c>
    </row>
    <row r="6" spans="1:56" x14ac:dyDescent="0.25">
      <c r="A6" s="78">
        <f ca="1">Exceedance!U6</f>
        <v>42887</v>
      </c>
      <c r="B6" s="273">
        <v>124.98593099883161</v>
      </c>
      <c r="C6" s="273">
        <v>124.98693176390175</v>
      </c>
      <c r="D6" s="273">
        <v>124.98693176390175</v>
      </c>
      <c r="E6">
        <v>124.98693176390178</v>
      </c>
      <c r="F6">
        <v>124.98616189551532</v>
      </c>
      <c r="G6">
        <v>124.98619605824717</v>
      </c>
      <c r="H6">
        <v>124.98693176390175</v>
      </c>
      <c r="I6">
        <v>124.98693176390178</v>
      </c>
      <c r="J6">
        <v>124.98693176390178</v>
      </c>
      <c r="K6">
        <v>124.98693176390178</v>
      </c>
      <c r="L6">
        <v>124.98693176390175</v>
      </c>
      <c r="M6">
        <v>124.98693176390175</v>
      </c>
      <c r="N6">
        <v>124.98693176390178</v>
      </c>
      <c r="O6">
        <v>124.98526253602394</v>
      </c>
      <c r="P6">
        <v>124.98693176390178</v>
      </c>
      <c r="Q6">
        <v>124.98651711092931</v>
      </c>
      <c r="R6">
        <v>124.98693176390178</v>
      </c>
      <c r="S6">
        <v>124.98658356808566</v>
      </c>
      <c r="T6">
        <v>124.98697021282175</v>
      </c>
      <c r="U6">
        <v>124.9865794821222</v>
      </c>
      <c r="V6">
        <v>124.98644472372911</v>
      </c>
      <c r="W6">
        <v>124.98688058518108</v>
      </c>
      <c r="X6">
        <v>124.98693176390175</v>
      </c>
      <c r="Y6">
        <v>124.98693176390178</v>
      </c>
      <c r="Z6">
        <v>124.98693176390175</v>
      </c>
      <c r="AA6">
        <v>124.98693176390178</v>
      </c>
      <c r="AB6">
        <v>124.98693176390178</v>
      </c>
      <c r="AC6">
        <v>124.98693176390178</v>
      </c>
      <c r="AD6">
        <v>124.98693176390178</v>
      </c>
      <c r="AE6">
        <v>124.98693176390175</v>
      </c>
      <c r="AF6">
        <v>124.9870587065376</v>
      </c>
      <c r="AG6">
        <v>124.98693176390175</v>
      </c>
      <c r="AH6">
        <v>124.98693176390178</v>
      </c>
      <c r="AI6">
        <v>124.98693176390178</v>
      </c>
      <c r="AJ6">
        <v>124.98693176390178</v>
      </c>
      <c r="AK6">
        <v>124.98693176390175</v>
      </c>
      <c r="AL6">
        <v>124.98693176390175</v>
      </c>
      <c r="AM6">
        <v>124.98649545144282</v>
      </c>
    </row>
    <row r="7" spans="1:56" x14ac:dyDescent="0.25">
      <c r="A7" s="78">
        <f ca="1">Exceedance!U7</f>
        <v>42917</v>
      </c>
      <c r="B7" s="273">
        <v>112.02045484482078</v>
      </c>
      <c r="C7" s="273">
        <v>112.02215232670864</v>
      </c>
      <c r="D7" s="273">
        <v>112.02215232670866</v>
      </c>
      <c r="E7">
        <v>112.02215232670866</v>
      </c>
      <c r="F7">
        <v>112.02139611338364</v>
      </c>
      <c r="G7">
        <v>112.02143693748938</v>
      </c>
      <c r="H7">
        <v>112.02215232670866</v>
      </c>
      <c r="I7">
        <v>112.02215232670868</v>
      </c>
      <c r="J7">
        <v>112.02215232670868</v>
      </c>
      <c r="K7">
        <v>112.02215232670868</v>
      </c>
      <c r="L7">
        <v>112.02215232670866</v>
      </c>
      <c r="M7">
        <v>112.02215232670866</v>
      </c>
      <c r="N7">
        <v>112.02215232670868</v>
      </c>
      <c r="O7">
        <v>112.02052112859246</v>
      </c>
      <c r="P7">
        <v>112.02215232670868</v>
      </c>
      <c r="Q7">
        <v>112.02174762757831</v>
      </c>
      <c r="R7">
        <v>112.02215232670868</v>
      </c>
      <c r="S7">
        <v>112.02181488778378</v>
      </c>
      <c r="T7">
        <v>112.0221964464838</v>
      </c>
      <c r="U7">
        <v>112.02180680180025</v>
      </c>
      <c r="V7">
        <v>112.02167220836537</v>
      </c>
      <c r="W7">
        <v>112.0221051432675</v>
      </c>
      <c r="X7">
        <v>112.02215232670866</v>
      </c>
      <c r="Y7">
        <v>112.02215232670868</v>
      </c>
      <c r="Z7">
        <v>112.02215232670866</v>
      </c>
      <c r="AA7">
        <v>112.02215232670868</v>
      </c>
      <c r="AB7">
        <v>112.02215232670866</v>
      </c>
      <c r="AC7">
        <v>112.02215232670868</v>
      </c>
      <c r="AD7">
        <v>112.02215232670868</v>
      </c>
      <c r="AE7">
        <v>112.02215232670866</v>
      </c>
      <c r="AF7">
        <v>112.02228171124823</v>
      </c>
      <c r="AG7">
        <v>112.02215232670866</v>
      </c>
      <c r="AH7">
        <v>112.02215232670866</v>
      </c>
      <c r="AI7">
        <v>112.02215232670868</v>
      </c>
      <c r="AJ7">
        <v>112.02215232670868</v>
      </c>
      <c r="AK7">
        <v>112.02215232670866</v>
      </c>
      <c r="AL7">
        <v>112.02215232670866</v>
      </c>
      <c r="AM7">
        <v>112.02172736724285</v>
      </c>
    </row>
    <row r="8" spans="1:56" x14ac:dyDescent="0.25">
      <c r="A8" s="78">
        <f ca="1">Exceedance!U8</f>
        <v>42948</v>
      </c>
      <c r="B8" s="273">
        <v>91.742294356687694</v>
      </c>
      <c r="C8" s="273">
        <v>91.744041243692536</v>
      </c>
      <c r="D8" s="273">
        <v>91.744041243692564</v>
      </c>
      <c r="E8">
        <v>91.744041243692578</v>
      </c>
      <c r="F8">
        <v>91.743287151742521</v>
      </c>
      <c r="G8">
        <v>91.74332841229635</v>
      </c>
      <c r="H8">
        <v>91.744041243692578</v>
      </c>
      <c r="I8">
        <v>91.744041243692593</v>
      </c>
      <c r="J8">
        <v>91.744041243692593</v>
      </c>
      <c r="K8">
        <v>91.744041243692593</v>
      </c>
      <c r="L8">
        <v>91.744041243692564</v>
      </c>
      <c r="M8">
        <v>91.744041243692564</v>
      </c>
      <c r="N8">
        <v>91.744041243692593</v>
      </c>
      <c r="O8">
        <v>91.74241526009142</v>
      </c>
      <c r="P8">
        <v>91.744041243692593</v>
      </c>
      <c r="Q8">
        <v>91.743637876904813</v>
      </c>
      <c r="R8">
        <v>91.744041243692593</v>
      </c>
      <c r="S8">
        <v>91.743705098677538</v>
      </c>
      <c r="T8">
        <v>91.744085721336717</v>
      </c>
      <c r="U8">
        <v>91.743696726622076</v>
      </c>
      <c r="V8">
        <v>91.743562342051931</v>
      </c>
      <c r="W8">
        <v>91.743994426694243</v>
      </c>
      <c r="X8">
        <v>91.744041243692564</v>
      </c>
      <c r="Y8">
        <v>91.744041243692593</v>
      </c>
      <c r="Z8">
        <v>91.744041243692564</v>
      </c>
      <c r="AA8">
        <v>91.744041243692593</v>
      </c>
      <c r="AB8">
        <v>91.744041243692578</v>
      </c>
      <c r="AC8">
        <v>91.744041243692593</v>
      </c>
      <c r="AD8">
        <v>91.744041243692593</v>
      </c>
      <c r="AE8">
        <v>91.744041243692578</v>
      </c>
      <c r="AF8">
        <v>91.744170621108637</v>
      </c>
      <c r="AG8">
        <v>91.744041243692564</v>
      </c>
      <c r="AH8">
        <v>91.744041243692578</v>
      </c>
      <c r="AI8">
        <v>91.744041243692607</v>
      </c>
      <c r="AJ8">
        <v>91.744041243692593</v>
      </c>
      <c r="AK8">
        <v>91.744041243692564</v>
      </c>
      <c r="AL8">
        <v>91.744041243692578</v>
      </c>
      <c r="AM8">
        <v>91.743617750355114</v>
      </c>
    </row>
    <row r="9" spans="1:56" x14ac:dyDescent="0.25">
      <c r="A9" s="78">
        <f ca="1">Exceedance!U9</f>
        <v>42979</v>
      </c>
      <c r="B9" s="273">
        <v>77.509128568938465</v>
      </c>
      <c r="C9" s="273">
        <v>77.510872669001529</v>
      </c>
      <c r="D9" s="273">
        <v>77.510872669001571</v>
      </c>
      <c r="E9">
        <v>77.510872669001571</v>
      </c>
      <c r="F9">
        <v>77.510119780111793</v>
      </c>
      <c r="G9">
        <v>77.510160974839508</v>
      </c>
      <c r="H9">
        <v>77.510872669001586</v>
      </c>
      <c r="I9">
        <v>77.510872669001586</v>
      </c>
      <c r="J9">
        <v>77.510872669001586</v>
      </c>
      <c r="K9">
        <v>77.510872669001586</v>
      </c>
      <c r="L9">
        <v>77.510872669001557</v>
      </c>
      <c r="M9">
        <v>77.510872669001557</v>
      </c>
      <c r="N9">
        <v>77.510872669001586</v>
      </c>
      <c r="O9">
        <v>77.509249279455815</v>
      </c>
      <c r="P9">
        <v>77.5108726690016</v>
      </c>
      <c r="Q9">
        <v>77.510469945735551</v>
      </c>
      <c r="R9">
        <v>77.510872669001586</v>
      </c>
      <c r="S9">
        <v>77.510537060264269</v>
      </c>
      <c r="T9">
        <v>77.510917075687118</v>
      </c>
      <c r="U9">
        <v>77.510528701565363</v>
      </c>
      <c r="V9">
        <v>77.510394531389139</v>
      </c>
      <c r="W9">
        <v>77.51082592669394</v>
      </c>
      <c r="X9">
        <v>77.510872669001557</v>
      </c>
      <c r="Y9">
        <v>77.510872669001586</v>
      </c>
      <c r="Z9">
        <v>77.510872669001557</v>
      </c>
      <c r="AA9">
        <v>77.510872669001586</v>
      </c>
      <c r="AB9">
        <v>77.510872669001586</v>
      </c>
      <c r="AC9">
        <v>77.510872669001571</v>
      </c>
      <c r="AD9">
        <v>77.510872669001586</v>
      </c>
      <c r="AE9">
        <v>77.510872669001571</v>
      </c>
      <c r="AF9">
        <v>77.511001840011971</v>
      </c>
      <c r="AG9">
        <v>77.510872669001557</v>
      </c>
      <c r="AH9">
        <v>77.510872669001571</v>
      </c>
      <c r="AI9">
        <v>77.5108726690016</v>
      </c>
      <c r="AJ9">
        <v>77.510872669001586</v>
      </c>
      <c r="AK9">
        <v>77.510872669001557</v>
      </c>
      <c r="AL9">
        <v>77.510872669001571</v>
      </c>
      <c r="AM9">
        <v>77.510449851295277</v>
      </c>
    </row>
    <row r="10" spans="1:56" x14ac:dyDescent="0.25">
      <c r="A10" s="78">
        <f ca="1">Exceedance!U10</f>
        <v>43009</v>
      </c>
      <c r="B10" s="273">
        <v>75.230841152082704</v>
      </c>
      <c r="C10" s="273">
        <v>75.232583317264485</v>
      </c>
      <c r="D10" s="273">
        <v>75.232583317264513</v>
      </c>
      <c r="E10">
        <v>75.232583317264513</v>
      </c>
      <c r="F10">
        <v>75.231831263619597</v>
      </c>
      <c r="G10">
        <v>75.231872412646439</v>
      </c>
      <c r="H10">
        <v>75.232583317264528</v>
      </c>
      <c r="I10">
        <v>75.232583317264513</v>
      </c>
      <c r="J10">
        <v>75.232583317264528</v>
      </c>
      <c r="K10">
        <v>75.232583317264528</v>
      </c>
      <c r="L10">
        <v>75.232583317264499</v>
      </c>
      <c r="M10">
        <v>75.232583317264499</v>
      </c>
      <c r="N10">
        <v>75.232583317264528</v>
      </c>
      <c r="O10">
        <v>75.230961728685415</v>
      </c>
      <c r="P10">
        <v>75.232583317264556</v>
      </c>
      <c r="Q10">
        <v>75.232181040774293</v>
      </c>
      <c r="R10">
        <v>75.232583317264542</v>
      </c>
      <c r="S10">
        <v>75.232248080847043</v>
      </c>
      <c r="T10">
        <v>75.232627674685872</v>
      </c>
      <c r="U10">
        <v>75.232239731421174</v>
      </c>
      <c r="V10">
        <v>75.23210571009156</v>
      </c>
      <c r="W10">
        <v>75.232536626812191</v>
      </c>
      <c r="X10">
        <v>75.232583317264499</v>
      </c>
      <c r="Y10">
        <v>75.232583317264542</v>
      </c>
      <c r="Z10">
        <v>75.232583317264499</v>
      </c>
      <c r="AA10">
        <v>75.232583317264528</v>
      </c>
      <c r="AB10">
        <v>75.232583317264528</v>
      </c>
      <c r="AC10">
        <v>75.232583317264499</v>
      </c>
      <c r="AD10">
        <v>75.232583317264542</v>
      </c>
      <c r="AE10">
        <v>75.232583317264499</v>
      </c>
      <c r="AF10">
        <v>75.232712344974317</v>
      </c>
      <c r="AG10">
        <v>75.232583317264499</v>
      </c>
      <c r="AH10">
        <v>75.232583317264499</v>
      </c>
      <c r="AI10">
        <v>75.232583317264556</v>
      </c>
      <c r="AJ10">
        <v>75.232583317264528</v>
      </c>
      <c r="AK10">
        <v>75.232583317264499</v>
      </c>
      <c r="AL10">
        <v>75.232583317264499</v>
      </c>
      <c r="AM10">
        <v>75.232160968626516</v>
      </c>
    </row>
    <row r="11" spans="1:56" x14ac:dyDescent="0.25">
      <c r="A11" s="78">
        <f ca="1">Exceedance!U11</f>
        <v>43040</v>
      </c>
      <c r="B11" s="273">
        <v>77.520072032889871</v>
      </c>
      <c r="C11" s="273">
        <v>77.521813197328797</v>
      </c>
      <c r="D11" s="273">
        <v>77.521813197328825</v>
      </c>
      <c r="E11">
        <v>77.521813197328825</v>
      </c>
      <c r="F11">
        <v>77.521061575682168</v>
      </c>
      <c r="G11">
        <v>77.521102701071982</v>
      </c>
      <c r="H11">
        <v>77.521813197328839</v>
      </c>
      <c r="I11">
        <v>77.521813197328825</v>
      </c>
      <c r="J11">
        <v>77.521813197328839</v>
      </c>
      <c r="K11">
        <v>77.521813197328839</v>
      </c>
      <c r="L11">
        <v>77.521813197328825</v>
      </c>
      <c r="M11">
        <v>77.521813197328825</v>
      </c>
      <c r="N11">
        <v>77.521813197328839</v>
      </c>
      <c r="O11">
        <v>77.520192540230383</v>
      </c>
      <c r="P11">
        <v>77.521813197328882</v>
      </c>
      <c r="Q11">
        <v>77.521411151916183</v>
      </c>
      <c r="R11">
        <v>77.521813197328868</v>
      </c>
      <c r="S11">
        <v>77.521478153479464</v>
      </c>
      <c r="T11">
        <v>77.521857529270193</v>
      </c>
      <c r="U11">
        <v>77.521469808849716</v>
      </c>
      <c r="V11">
        <v>77.521335864505289</v>
      </c>
      <c r="W11">
        <v>77.521766533696677</v>
      </c>
      <c r="X11">
        <v>77.521813197328825</v>
      </c>
      <c r="Y11">
        <v>77.521813197328854</v>
      </c>
      <c r="Z11">
        <v>77.521813197328825</v>
      </c>
      <c r="AA11">
        <v>77.521813197328839</v>
      </c>
      <c r="AB11">
        <v>77.521813197328839</v>
      </c>
      <c r="AC11">
        <v>77.521813197328825</v>
      </c>
      <c r="AD11">
        <v>77.521813197328854</v>
      </c>
      <c r="AE11">
        <v>77.521813197328825</v>
      </c>
      <c r="AF11">
        <v>77.521942150921959</v>
      </c>
      <c r="AG11">
        <v>77.521813197328825</v>
      </c>
      <c r="AH11">
        <v>77.521813197328825</v>
      </c>
      <c r="AI11">
        <v>77.521813197328882</v>
      </c>
      <c r="AJ11">
        <v>77.521813197328839</v>
      </c>
      <c r="AK11">
        <v>77.521813197328811</v>
      </c>
      <c r="AL11">
        <v>77.521813197328825</v>
      </c>
      <c r="AM11">
        <v>77.521391091298369</v>
      </c>
    </row>
    <row r="12" spans="1:56" x14ac:dyDescent="0.25">
      <c r="A12" s="78">
        <f ca="1">Exceedance!U12</f>
        <v>43070</v>
      </c>
      <c r="B12" s="273">
        <v>80.996336660022152</v>
      </c>
      <c r="C12" s="273">
        <v>80.998077120489228</v>
      </c>
      <c r="D12" s="273">
        <v>80.99807712048927</v>
      </c>
      <c r="E12">
        <v>80.99807712048927</v>
      </c>
      <c r="F12">
        <v>80.997325802731453</v>
      </c>
      <c r="G12">
        <v>80.997366911493842</v>
      </c>
      <c r="H12">
        <v>80.99807712048927</v>
      </c>
      <c r="I12">
        <v>80.99807712048927</v>
      </c>
      <c r="J12">
        <v>80.99807712048927</v>
      </c>
      <c r="K12">
        <v>80.99807712048927</v>
      </c>
      <c r="L12">
        <v>80.998077120489256</v>
      </c>
      <c r="M12">
        <v>80.998077120489256</v>
      </c>
      <c r="N12">
        <v>80.99807712048927</v>
      </c>
      <c r="O12">
        <v>80.996457118640237</v>
      </c>
      <c r="P12">
        <v>80.998077120489313</v>
      </c>
      <c r="Q12">
        <v>80.997675237627973</v>
      </c>
      <c r="R12">
        <v>80.998077120489299</v>
      </c>
      <c r="S12">
        <v>80.997742212101784</v>
      </c>
      <c r="T12">
        <v>80.998121434506743</v>
      </c>
      <c r="U12">
        <v>80.997733870845849</v>
      </c>
      <c r="V12">
        <v>80.997599980656602</v>
      </c>
      <c r="W12">
        <v>80.998030475723723</v>
      </c>
      <c r="X12">
        <v>80.998077120489256</v>
      </c>
      <c r="Y12">
        <v>80.998077120489285</v>
      </c>
      <c r="Z12">
        <v>80.998077120489256</v>
      </c>
      <c r="AA12">
        <v>80.99807712048927</v>
      </c>
      <c r="AB12">
        <v>80.99807712048927</v>
      </c>
      <c r="AC12">
        <v>80.998077120489256</v>
      </c>
      <c r="AD12">
        <v>80.998077120489285</v>
      </c>
      <c r="AE12">
        <v>80.99807712048927</v>
      </c>
      <c r="AF12">
        <v>80.998206021945037</v>
      </c>
      <c r="AG12">
        <v>80.99807712048927</v>
      </c>
      <c r="AH12">
        <v>80.998077120489256</v>
      </c>
      <c r="AI12">
        <v>80.998077120489313</v>
      </c>
      <c r="AJ12">
        <v>80.99807712048927</v>
      </c>
      <c r="AK12">
        <v>80.998077120489242</v>
      </c>
      <c r="AL12">
        <v>80.998077120489256</v>
      </c>
      <c r="AM12">
        <v>80.997655185120877</v>
      </c>
    </row>
    <row r="13" spans="1:56" x14ac:dyDescent="0.25">
      <c r="A13" s="78">
        <f ca="1">Exceedance!U13</f>
        <v>43101</v>
      </c>
      <c r="B13" s="273">
        <v>80.99498495246516</v>
      </c>
      <c r="C13" s="273">
        <v>80.99672473603222</v>
      </c>
      <c r="D13" s="273">
        <v>80.996724736032277</v>
      </c>
      <c r="E13">
        <v>80.996724736032277</v>
      </c>
      <c r="F13">
        <v>80.995973710477031</v>
      </c>
      <c r="G13">
        <v>80.996014803251398</v>
      </c>
      <c r="H13">
        <v>80.996724736032292</v>
      </c>
      <c r="I13">
        <v>80.996724736032277</v>
      </c>
      <c r="J13">
        <v>80.996724736032292</v>
      </c>
      <c r="K13">
        <v>80.996724736032292</v>
      </c>
      <c r="L13">
        <v>80.996724736032263</v>
      </c>
      <c r="M13">
        <v>80.996724736032263</v>
      </c>
      <c r="N13">
        <v>80.996724736032292</v>
      </c>
      <c r="O13">
        <v>80.995105364234462</v>
      </c>
      <c r="P13">
        <v>80.996724736032306</v>
      </c>
      <c r="Q13">
        <v>80.996323009471311</v>
      </c>
      <c r="R13">
        <v>80.996724736032306</v>
      </c>
      <c r="S13">
        <v>80.996389957897392</v>
      </c>
      <c r="T13">
        <v>80.996769032815138</v>
      </c>
      <c r="U13">
        <v>80.99638161988554</v>
      </c>
      <c r="V13">
        <v>80.996247781768872</v>
      </c>
      <c r="W13">
        <v>80.996678109407824</v>
      </c>
      <c r="X13">
        <v>80.996724736032263</v>
      </c>
      <c r="Y13">
        <v>80.996724736032292</v>
      </c>
      <c r="Z13">
        <v>80.996724736032263</v>
      </c>
      <c r="AA13">
        <v>80.996724736032292</v>
      </c>
      <c r="AB13">
        <v>80.996724736032277</v>
      </c>
      <c r="AC13">
        <v>80.996724736032263</v>
      </c>
      <c r="AD13">
        <v>80.996724736032292</v>
      </c>
      <c r="AE13">
        <v>80.996724736032263</v>
      </c>
      <c r="AF13">
        <v>80.996853587355687</v>
      </c>
      <c r="AG13">
        <v>80.996724736032277</v>
      </c>
      <c r="AH13">
        <v>80.996724736032263</v>
      </c>
      <c r="AI13">
        <v>80.99672473603232</v>
      </c>
      <c r="AJ13">
        <v>80.996724736032277</v>
      </c>
      <c r="AK13">
        <v>80.996724736032235</v>
      </c>
      <c r="AL13">
        <v>80.996724736032263</v>
      </c>
      <c r="AM13">
        <v>80.996302964763032</v>
      </c>
    </row>
    <row r="14" spans="1:56" x14ac:dyDescent="0.25">
      <c r="A14" s="78">
        <f ca="1">Exceedance!U14</f>
        <v>43132</v>
      </c>
      <c r="B14" s="273">
        <v>80.994966214676964</v>
      </c>
      <c r="C14" s="273">
        <v>80.996705149727831</v>
      </c>
      <c r="D14" s="273">
        <v>80.996705149727873</v>
      </c>
      <c r="E14">
        <v>80.996705149727873</v>
      </c>
      <c r="F14">
        <v>80.995954490458061</v>
      </c>
      <c r="G14">
        <v>80.995995563190917</v>
      </c>
      <c r="H14">
        <v>80.996705149727887</v>
      </c>
      <c r="I14">
        <v>80.996705149727873</v>
      </c>
      <c r="J14">
        <v>80.996705149727887</v>
      </c>
      <c r="K14">
        <v>80.996705149727887</v>
      </c>
      <c r="L14">
        <v>80.996705149727873</v>
      </c>
      <c r="M14">
        <v>80.996705149727873</v>
      </c>
      <c r="N14">
        <v>80.996705149727887</v>
      </c>
      <c r="O14">
        <v>80.995086567719795</v>
      </c>
      <c r="P14">
        <v>80.996705149727916</v>
      </c>
      <c r="Q14">
        <v>80.996303619094434</v>
      </c>
      <c r="R14">
        <v>80.996705149727916</v>
      </c>
      <c r="S14">
        <v>80.996370534868873</v>
      </c>
      <c r="T14">
        <v>80.996749424906596</v>
      </c>
      <c r="U14">
        <v>80.996362200923571</v>
      </c>
      <c r="V14">
        <v>80.996228428081594</v>
      </c>
      <c r="W14">
        <v>80.996658545843857</v>
      </c>
      <c r="X14">
        <v>80.996705149727873</v>
      </c>
      <c r="Y14">
        <v>80.996705149727902</v>
      </c>
      <c r="Z14">
        <v>80.996705149727873</v>
      </c>
      <c r="AA14">
        <v>80.996705149727887</v>
      </c>
      <c r="AB14">
        <v>80.996705149727873</v>
      </c>
      <c r="AC14">
        <v>80.996705149727873</v>
      </c>
      <c r="AD14">
        <v>80.996705149727887</v>
      </c>
      <c r="AE14">
        <v>80.996705149727873</v>
      </c>
      <c r="AF14">
        <v>80.996833938208724</v>
      </c>
      <c r="AG14">
        <v>80.996705149727873</v>
      </c>
      <c r="AH14">
        <v>80.996705149727873</v>
      </c>
      <c r="AI14">
        <v>80.99670514972793</v>
      </c>
      <c r="AJ14">
        <v>80.996705149727873</v>
      </c>
      <c r="AK14">
        <v>80.996705149727845</v>
      </c>
      <c r="AL14">
        <v>80.996705149727873</v>
      </c>
      <c r="AM14">
        <v>80.996283584162256</v>
      </c>
    </row>
    <row r="15" spans="1:56" x14ac:dyDescent="0.25">
      <c r="A15" s="78">
        <f ca="1">Exceedance!U15</f>
        <v>43160</v>
      </c>
      <c r="B15" s="273">
        <v>82.160333355801896</v>
      </c>
      <c r="C15" s="273">
        <v>82.162070653508621</v>
      </c>
      <c r="D15" s="273">
        <v>82.162070653508678</v>
      </c>
      <c r="E15">
        <v>82.162070653508678</v>
      </c>
      <c r="F15">
        <v>82.161320701043607</v>
      </c>
      <c r="G15">
        <v>82.161361735103242</v>
      </c>
      <c r="H15">
        <v>82.162070653508678</v>
      </c>
      <c r="I15">
        <v>82.162070653508678</v>
      </c>
      <c r="J15">
        <v>82.162070653508678</v>
      </c>
      <c r="K15">
        <v>82.162070653508692</v>
      </c>
      <c r="L15">
        <v>82.162070653508664</v>
      </c>
      <c r="M15">
        <v>82.162070653508664</v>
      </c>
      <c r="N15">
        <v>82.162070653508678</v>
      </c>
      <c r="O15">
        <v>82.160453595522881</v>
      </c>
      <c r="P15">
        <v>82.162070653508707</v>
      </c>
      <c r="Q15">
        <v>82.161669500947909</v>
      </c>
      <c r="R15">
        <v>82.162070653508692</v>
      </c>
      <c r="S15">
        <v>82.161736353715881</v>
      </c>
      <c r="T15">
        <v>82.162114886998808</v>
      </c>
      <c r="U15">
        <v>82.161728027617642</v>
      </c>
      <c r="V15">
        <v>82.16159438073332</v>
      </c>
      <c r="W15">
        <v>82.162024093505863</v>
      </c>
      <c r="X15">
        <v>82.162070653508664</v>
      </c>
      <c r="Y15">
        <v>82.162070653508692</v>
      </c>
      <c r="Z15">
        <v>82.162070653508664</v>
      </c>
      <c r="AA15">
        <v>82.162070653508692</v>
      </c>
      <c r="AB15">
        <v>82.162070653508678</v>
      </c>
      <c r="AC15">
        <v>82.162070653508664</v>
      </c>
      <c r="AD15">
        <v>82.162070653508678</v>
      </c>
      <c r="AE15">
        <v>82.162070653508664</v>
      </c>
      <c r="AF15">
        <v>82.162199320725051</v>
      </c>
      <c r="AG15">
        <v>82.162070653508664</v>
      </c>
      <c r="AH15">
        <v>82.162070653508664</v>
      </c>
      <c r="AI15">
        <v>82.162070653508707</v>
      </c>
      <c r="AJ15">
        <v>82.162070653508678</v>
      </c>
      <c r="AK15">
        <v>82.162070653508636</v>
      </c>
      <c r="AL15">
        <v>82.16207065350865</v>
      </c>
      <c r="AM15">
        <v>82.161649484880201</v>
      </c>
    </row>
    <row r="16" spans="1:56" x14ac:dyDescent="0.25">
      <c r="A16" s="78">
        <f ca="1">Exceedance!U16</f>
        <v>43191</v>
      </c>
      <c r="B16" s="273">
        <v>98.592464952165841</v>
      </c>
      <c r="C16" s="273">
        <v>101.7472643059846</v>
      </c>
      <c r="D16" s="273">
        <v>101.74726430598466</v>
      </c>
      <c r="E16">
        <v>91.22494145564869</v>
      </c>
      <c r="F16">
        <v>94.75692174225685</v>
      </c>
      <c r="G16">
        <v>96.52681815628317</v>
      </c>
      <c r="H16">
        <v>101.74726430598466</v>
      </c>
      <c r="I16">
        <v>101.74726430598466</v>
      </c>
      <c r="J16">
        <v>101.74726430598466</v>
      </c>
      <c r="K16">
        <v>93.765315954943546</v>
      </c>
      <c r="L16">
        <v>101.74726430598464</v>
      </c>
      <c r="M16">
        <v>97.417953181677674</v>
      </c>
      <c r="N16">
        <v>98.264410381111475</v>
      </c>
      <c r="O16">
        <v>101.74564906518913</v>
      </c>
      <c r="P16">
        <v>101.74726430598469</v>
      </c>
      <c r="Q16">
        <v>101.64246415857849</v>
      </c>
      <c r="R16">
        <v>101.74726430598467</v>
      </c>
      <c r="S16">
        <v>91.046712982790609</v>
      </c>
      <c r="T16">
        <v>101.74730848976684</v>
      </c>
      <c r="U16">
        <v>98.910655203725128</v>
      </c>
      <c r="V16">
        <v>92.031973435179751</v>
      </c>
      <c r="W16">
        <v>101.74721779830426</v>
      </c>
      <c r="X16">
        <v>101.74726430598464</v>
      </c>
      <c r="Y16">
        <v>89.146177645994854</v>
      </c>
      <c r="Z16">
        <v>91.545751385693023</v>
      </c>
      <c r="AA16">
        <v>101.74726430598466</v>
      </c>
      <c r="AB16">
        <v>101.74726430598466</v>
      </c>
      <c r="AC16">
        <v>101.14605434813039</v>
      </c>
      <c r="AD16">
        <v>101.74726430598466</v>
      </c>
      <c r="AE16">
        <v>101.74726430598464</v>
      </c>
      <c r="AF16">
        <v>93.234790284967531</v>
      </c>
      <c r="AG16">
        <v>93.758320522589244</v>
      </c>
      <c r="AH16">
        <v>95.98887359984171</v>
      </c>
      <c r="AI16">
        <v>101.74726430598469</v>
      </c>
      <c r="AJ16">
        <v>88.625489284618055</v>
      </c>
      <c r="AK16">
        <v>101.64886228133014</v>
      </c>
      <c r="AL16">
        <v>95.544160646581602</v>
      </c>
      <c r="AM16">
        <v>94.584362152294986</v>
      </c>
    </row>
    <row r="17" spans="1:39" x14ac:dyDescent="0.25">
      <c r="A17" s="78">
        <f ca="1">Exceedance!U17</f>
        <v>43221</v>
      </c>
      <c r="B17" s="273">
        <v>119.9605322424448</v>
      </c>
      <c r="C17" s="273">
        <v>119.95891470668766</v>
      </c>
      <c r="D17" s="273">
        <v>119.95891470668774</v>
      </c>
      <c r="E17">
        <v>119.97377076857752</v>
      </c>
      <c r="F17">
        <v>119.96751249102707</v>
      </c>
      <c r="G17">
        <v>119.96477567541505</v>
      </c>
      <c r="H17">
        <v>119.95891470668774</v>
      </c>
      <c r="I17">
        <v>119.95891470668774</v>
      </c>
      <c r="J17">
        <v>119.95891470668771</v>
      </c>
      <c r="K17">
        <v>119.96982588872781</v>
      </c>
      <c r="L17">
        <v>119.95891470668771</v>
      </c>
      <c r="M17">
        <v>119.96409174378546</v>
      </c>
      <c r="N17">
        <v>119.96277443705566</v>
      </c>
      <c r="O17">
        <v>119.95730225488467</v>
      </c>
      <c r="P17">
        <v>119.95891470668776</v>
      </c>
      <c r="Q17">
        <v>119.95862364827282</v>
      </c>
      <c r="R17">
        <v>119.95891470668774</v>
      </c>
      <c r="S17">
        <v>119.9736933376002</v>
      </c>
      <c r="T17">
        <v>119.95895881417897</v>
      </c>
      <c r="U17">
        <v>119.9614306436263</v>
      </c>
      <c r="V17">
        <v>119.97210114554643</v>
      </c>
      <c r="W17">
        <v>119.95886827931088</v>
      </c>
      <c r="X17">
        <v>119.95891470668774</v>
      </c>
      <c r="Y17">
        <v>104.22164872218488</v>
      </c>
      <c r="Z17">
        <v>119.97330949339479</v>
      </c>
      <c r="AA17">
        <v>119.95891470668774</v>
      </c>
      <c r="AB17">
        <v>119.95891470668774</v>
      </c>
      <c r="AC17">
        <v>119.95948352050006</v>
      </c>
      <c r="AD17">
        <v>119.95891470668774</v>
      </c>
      <c r="AE17">
        <v>119.95891470668771</v>
      </c>
      <c r="AF17">
        <v>119.97079341924098</v>
      </c>
      <c r="AG17">
        <v>119.96983697381258</v>
      </c>
      <c r="AH17">
        <v>119.96632547955674</v>
      </c>
      <c r="AI17">
        <v>119.95891470668776</v>
      </c>
      <c r="AJ17">
        <v>109.15968065245505</v>
      </c>
      <c r="AK17">
        <v>119.9590173992311</v>
      </c>
      <c r="AL17">
        <v>119.96702210484473</v>
      </c>
      <c r="AM17">
        <v>119.96811213733723</v>
      </c>
    </row>
    <row r="18" spans="1:39" x14ac:dyDescent="0.25">
      <c r="A18" s="78">
        <f ca="1">Exceedance!U18</f>
        <v>43252</v>
      </c>
      <c r="B18" s="273">
        <v>124.93383526075981</v>
      </c>
      <c r="C18" s="273">
        <v>124.93562275401729</v>
      </c>
      <c r="D18" s="273">
        <v>124.93562275401736</v>
      </c>
      <c r="E18">
        <v>124.93319764871828</v>
      </c>
      <c r="F18">
        <v>124.93330886954575</v>
      </c>
      <c r="G18">
        <v>124.9333992922819</v>
      </c>
      <c r="H18">
        <v>124.93562275401733</v>
      </c>
      <c r="I18">
        <v>124.93562275401736</v>
      </c>
      <c r="J18">
        <v>124.93562275401736</v>
      </c>
      <c r="K18">
        <v>124.93393165784074</v>
      </c>
      <c r="L18">
        <v>124.93562275401736</v>
      </c>
      <c r="M18">
        <v>124.93455279710304</v>
      </c>
      <c r="N18">
        <v>124.93416518293226</v>
      </c>
      <c r="O18">
        <v>124.93401306574079</v>
      </c>
      <c r="P18">
        <v>124.93562275401737</v>
      </c>
      <c r="Q18">
        <v>124.93492116103819</v>
      </c>
      <c r="R18">
        <v>124.93562275401736</v>
      </c>
      <c r="S18">
        <v>124.93302060109717</v>
      </c>
      <c r="T18">
        <v>124.93566678591428</v>
      </c>
      <c r="U18">
        <v>124.93456918644907</v>
      </c>
      <c r="V18">
        <v>124.93230559495056</v>
      </c>
      <c r="W18">
        <v>124.9355764062108</v>
      </c>
      <c r="X18">
        <v>124.93562275401736</v>
      </c>
      <c r="Y18">
        <v>111.08259610327354</v>
      </c>
      <c r="Z18">
        <v>124.93273716413255</v>
      </c>
      <c r="AA18">
        <v>124.93562275401736</v>
      </c>
      <c r="AB18">
        <v>124.93562275401736</v>
      </c>
      <c r="AC18">
        <v>124.93546126448112</v>
      </c>
      <c r="AD18">
        <v>124.93562275401736</v>
      </c>
      <c r="AE18">
        <v>124.93562275401736</v>
      </c>
      <c r="AF18">
        <v>124.93289833027639</v>
      </c>
      <c r="AG18">
        <v>124.93394272393675</v>
      </c>
      <c r="AH18">
        <v>124.93492422675256</v>
      </c>
      <c r="AI18">
        <v>124.93562275401737</v>
      </c>
      <c r="AJ18">
        <v>124.94866727649413</v>
      </c>
      <c r="AK18">
        <v>124.93533784973819</v>
      </c>
      <c r="AL18">
        <v>124.93383322525024</v>
      </c>
      <c r="AM18">
        <v>124.93321018656226</v>
      </c>
    </row>
    <row r="19" spans="1:39" x14ac:dyDescent="0.25">
      <c r="A19" s="78">
        <f ca="1">Exceedance!U19</f>
        <v>43282</v>
      </c>
      <c r="B19" s="273">
        <v>111.96913338606679</v>
      </c>
      <c r="C19" s="273">
        <v>111.97090600138024</v>
      </c>
      <c r="D19" s="273">
        <v>111.97090600138029</v>
      </c>
      <c r="E19">
        <v>111.96854822564551</v>
      </c>
      <c r="F19">
        <v>111.96863559313822</v>
      </c>
      <c r="G19">
        <v>111.96871537754137</v>
      </c>
      <c r="H19">
        <v>111.97090600138029</v>
      </c>
      <c r="I19">
        <v>111.97090600138029</v>
      </c>
      <c r="J19">
        <v>111.97090600138031</v>
      </c>
      <c r="K19">
        <v>111.96926390998672</v>
      </c>
      <c r="L19">
        <v>111.97090600138029</v>
      </c>
      <c r="M19">
        <v>111.96986062138394</v>
      </c>
      <c r="N19">
        <v>111.96947002251129</v>
      </c>
      <c r="O19">
        <v>111.96929828352876</v>
      </c>
      <c r="P19">
        <v>111.97090600138034</v>
      </c>
      <c r="Q19">
        <v>111.97020680031279</v>
      </c>
      <c r="R19">
        <v>111.97090600138029</v>
      </c>
      <c r="S19">
        <v>111.9683717667981</v>
      </c>
      <c r="T19">
        <v>111.97094997937761</v>
      </c>
      <c r="U19">
        <v>111.96986702107624</v>
      </c>
      <c r="V19">
        <v>111.96765437430906</v>
      </c>
      <c r="W19">
        <v>111.97085971030826</v>
      </c>
      <c r="X19">
        <v>111.97090600138031</v>
      </c>
      <c r="Y19">
        <v>111.98983042619808</v>
      </c>
      <c r="Z19">
        <v>111.96808830474056</v>
      </c>
      <c r="AA19">
        <v>111.97090600138031</v>
      </c>
      <c r="AB19">
        <v>111.97090600138029</v>
      </c>
      <c r="AC19">
        <v>111.9707474297998</v>
      </c>
      <c r="AD19">
        <v>111.97090600138029</v>
      </c>
      <c r="AE19">
        <v>111.97090600138029</v>
      </c>
      <c r="AF19">
        <v>111.96823930400889</v>
      </c>
      <c r="AG19">
        <v>111.96927496253666</v>
      </c>
      <c r="AH19">
        <v>111.97023852818853</v>
      </c>
      <c r="AI19">
        <v>111.97090600138031</v>
      </c>
      <c r="AJ19">
        <v>111.96713355848925</v>
      </c>
      <c r="AK19">
        <v>111.97062289086992</v>
      </c>
      <c r="AL19">
        <v>111.9691555252882</v>
      </c>
      <c r="AM19">
        <v>111.96853963177202</v>
      </c>
    </row>
    <row r="20" spans="1:39" x14ac:dyDescent="0.25">
      <c r="A20" s="78">
        <f ca="1">Exceedance!U20</f>
        <v>43313</v>
      </c>
      <c r="B20" s="273">
        <v>91.691105515882441</v>
      </c>
      <c r="C20" s="273">
        <v>91.692874434247258</v>
      </c>
      <c r="D20" s="273">
        <v>91.692874434247301</v>
      </c>
      <c r="E20">
        <v>91.690525116179998</v>
      </c>
      <c r="F20">
        <v>91.690610579713251</v>
      </c>
      <c r="G20">
        <v>91.690689455355553</v>
      </c>
      <c r="H20">
        <v>91.692874434247301</v>
      </c>
      <c r="I20">
        <v>91.692874434247301</v>
      </c>
      <c r="J20">
        <v>91.692874434247329</v>
      </c>
      <c r="K20">
        <v>91.6912383905875</v>
      </c>
      <c r="L20">
        <v>91.692874434247315</v>
      </c>
      <c r="M20">
        <v>91.691832411317705</v>
      </c>
      <c r="N20">
        <v>91.691442160666384</v>
      </c>
      <c r="O20">
        <v>91.691269211283881</v>
      </c>
      <c r="P20">
        <v>91.692874434247358</v>
      </c>
      <c r="Q20">
        <v>91.692176432521435</v>
      </c>
      <c r="R20">
        <v>91.692874434247301</v>
      </c>
      <c r="S20">
        <v>91.690348958905076</v>
      </c>
      <c r="T20">
        <v>91.692918343998699</v>
      </c>
      <c r="U20">
        <v>91.691838057737272</v>
      </c>
      <c r="V20">
        <v>91.689632436493326</v>
      </c>
      <c r="W20">
        <v>91.692828215010678</v>
      </c>
      <c r="X20">
        <v>91.692874434247329</v>
      </c>
      <c r="Y20">
        <v>91.691730335919189</v>
      </c>
      <c r="Z20">
        <v>91.690065908989311</v>
      </c>
      <c r="AA20">
        <v>91.692874434247329</v>
      </c>
      <c r="AB20">
        <v>91.692874434247301</v>
      </c>
      <c r="AC20">
        <v>91.6927163115692</v>
      </c>
      <c r="AD20">
        <v>91.692874434247301</v>
      </c>
      <c r="AE20">
        <v>91.692874434247301</v>
      </c>
      <c r="AF20">
        <v>91.690215930592487</v>
      </c>
      <c r="AG20">
        <v>91.691249425985873</v>
      </c>
      <c r="AH20">
        <v>91.692210248525953</v>
      </c>
      <c r="AI20">
        <v>91.692874434247329</v>
      </c>
      <c r="AJ20">
        <v>91.687855144921471</v>
      </c>
      <c r="AK20">
        <v>91.692591870816045</v>
      </c>
      <c r="AL20">
        <v>91.691129423058939</v>
      </c>
      <c r="AM20">
        <v>91.690514961185272</v>
      </c>
    </row>
    <row r="21" spans="1:39" x14ac:dyDescent="0.25">
      <c r="A21" s="78">
        <f ca="1">Exceedance!U21</f>
        <v>43344</v>
      </c>
      <c r="B21" s="273">
        <v>77.458021393587273</v>
      </c>
      <c r="C21" s="273">
        <v>77.459787489861966</v>
      </c>
      <c r="D21" s="273">
        <v>77.459787489862038</v>
      </c>
      <c r="E21">
        <v>77.457441919840633</v>
      </c>
      <c r="F21">
        <v>77.457527247027414</v>
      </c>
      <c r="G21">
        <v>77.457605996833408</v>
      </c>
      <c r="H21">
        <v>77.459787489862023</v>
      </c>
      <c r="I21">
        <v>77.459787489862023</v>
      </c>
      <c r="J21">
        <v>77.459787489862066</v>
      </c>
      <c r="K21">
        <v>77.458154056307208</v>
      </c>
      <c r="L21">
        <v>77.459787489862038</v>
      </c>
      <c r="M21">
        <v>77.458747129350925</v>
      </c>
      <c r="N21">
        <v>77.458357501296149</v>
      </c>
      <c r="O21">
        <v>77.458184827832966</v>
      </c>
      <c r="P21">
        <v>77.45978748986208</v>
      </c>
      <c r="Q21">
        <v>77.459090601711438</v>
      </c>
      <c r="R21">
        <v>77.459787489862023</v>
      </c>
      <c r="S21">
        <v>77.457266043602843</v>
      </c>
      <c r="T21">
        <v>77.459831329560856</v>
      </c>
      <c r="U21">
        <v>77.458752766762331</v>
      </c>
      <c r="V21">
        <v>77.456550664313838</v>
      </c>
      <c r="W21">
        <v>77.45974134436247</v>
      </c>
      <c r="X21">
        <v>77.459787489862038</v>
      </c>
      <c r="Y21">
        <v>77.458645216792874</v>
      </c>
      <c r="Z21">
        <v>77.45698344525816</v>
      </c>
      <c r="AA21">
        <v>77.459787489862038</v>
      </c>
      <c r="AB21">
        <v>77.459787489862023</v>
      </c>
      <c r="AC21">
        <v>77.459629619449061</v>
      </c>
      <c r="AD21">
        <v>77.459787489862038</v>
      </c>
      <c r="AE21">
        <v>77.459787489862023</v>
      </c>
      <c r="AF21">
        <v>77.45713322752043</v>
      </c>
      <c r="AG21">
        <v>77.458165074099981</v>
      </c>
      <c r="AH21">
        <v>77.459124363766719</v>
      </c>
      <c r="AI21">
        <v>77.459787489862052</v>
      </c>
      <c r="AJ21">
        <v>77.454776208189998</v>
      </c>
      <c r="AK21">
        <v>77.45950537722571</v>
      </c>
      <c r="AL21">
        <v>77.458045262622832</v>
      </c>
      <c r="AM21">
        <v>77.457431781046964</v>
      </c>
    </row>
    <row r="22" spans="1:39" x14ac:dyDescent="0.25">
      <c r="A22" s="78">
        <f ca="1">Exceedance!U22</f>
        <v>43374</v>
      </c>
      <c r="B22" s="273">
        <v>75.179790674348837</v>
      </c>
      <c r="C22" s="273">
        <v>75.181554811339907</v>
      </c>
      <c r="D22" s="273">
        <v>75.181554811340007</v>
      </c>
      <c r="E22">
        <v>75.17921184346261</v>
      </c>
      <c r="F22">
        <v>75.179297075988558</v>
      </c>
      <c r="G22">
        <v>75.179375738430565</v>
      </c>
      <c r="H22">
        <v>75.181554811339979</v>
      </c>
      <c r="I22">
        <v>75.181554811339964</v>
      </c>
      <c r="J22">
        <v>75.181554811340021</v>
      </c>
      <c r="K22">
        <v>75.17992318989451</v>
      </c>
      <c r="L22">
        <v>75.181554811340007</v>
      </c>
      <c r="M22">
        <v>75.18051560499093</v>
      </c>
      <c r="N22">
        <v>75.180126409184325</v>
      </c>
      <c r="O22">
        <v>75.179953927282753</v>
      </c>
      <c r="P22">
        <v>75.181554811340035</v>
      </c>
      <c r="Q22">
        <v>75.18085869630778</v>
      </c>
      <c r="R22">
        <v>75.181554811339979</v>
      </c>
      <c r="S22">
        <v>75.179036162339571</v>
      </c>
      <c r="T22">
        <v>75.181598602403625</v>
      </c>
      <c r="U22">
        <v>75.180521236148266</v>
      </c>
      <c r="V22">
        <v>75.178321576682791</v>
      </c>
      <c r="W22">
        <v>75.181508717033623</v>
      </c>
      <c r="X22">
        <v>75.181554811340007</v>
      </c>
      <c r="Y22">
        <v>75.180413805493316</v>
      </c>
      <c r="Z22">
        <v>75.178753877505713</v>
      </c>
      <c r="AA22">
        <v>75.181554811339979</v>
      </c>
      <c r="AB22">
        <v>75.181554811339979</v>
      </c>
      <c r="AC22">
        <v>75.181397116066321</v>
      </c>
      <c r="AD22">
        <v>75.181554811339979</v>
      </c>
      <c r="AE22">
        <v>75.181554811339979</v>
      </c>
      <c r="AF22">
        <v>75.178903493601567</v>
      </c>
      <c r="AG22">
        <v>75.179934195464284</v>
      </c>
      <c r="AH22">
        <v>75.180892420907881</v>
      </c>
      <c r="AI22">
        <v>75.181554811340007</v>
      </c>
      <c r="AJ22">
        <v>75.176549089116861</v>
      </c>
      <c r="AK22">
        <v>75.181273011675643</v>
      </c>
      <c r="AL22">
        <v>75.179814516904415</v>
      </c>
      <c r="AM22">
        <v>75.179201715916804</v>
      </c>
    </row>
    <row r="23" spans="1:39" x14ac:dyDescent="0.25">
      <c r="A23" s="78">
        <f ca="1">Exceedance!U23</f>
        <v>43405</v>
      </c>
      <c r="B23" s="273">
        <v>77.46905087981537</v>
      </c>
      <c r="C23" s="273">
        <v>77.470814003442456</v>
      </c>
      <c r="D23" s="273">
        <v>77.470814003442541</v>
      </c>
      <c r="E23">
        <v>77.46847238142395</v>
      </c>
      <c r="F23">
        <v>77.468557564990249</v>
      </c>
      <c r="G23">
        <v>77.468636182246584</v>
      </c>
      <c r="H23">
        <v>77.470814003442527</v>
      </c>
      <c r="I23">
        <v>77.470814003442513</v>
      </c>
      <c r="J23">
        <v>77.470814003442555</v>
      </c>
      <c r="K23">
        <v>77.469183319240841</v>
      </c>
      <c r="L23">
        <v>77.470814003442541</v>
      </c>
      <c r="M23">
        <v>77.469775394039345</v>
      </c>
      <c r="N23">
        <v>77.469386421796457</v>
      </c>
      <c r="O23">
        <v>77.469214038972765</v>
      </c>
      <c r="P23">
        <v>77.47081400344257</v>
      </c>
      <c r="Q23">
        <v>77.470118288276041</v>
      </c>
      <c r="R23">
        <v>77.470814003442527</v>
      </c>
      <c r="S23">
        <v>77.468296801216511</v>
      </c>
      <c r="T23">
        <v>77.470857769351497</v>
      </c>
      <c r="U23">
        <v>77.469781021962021</v>
      </c>
      <c r="V23">
        <v>77.467582626035437</v>
      </c>
      <c r="W23">
        <v>77.470767935613864</v>
      </c>
      <c r="X23">
        <v>77.470814003442541</v>
      </c>
      <c r="Y23">
        <v>76.896350631054574</v>
      </c>
      <c r="Z23">
        <v>77.468014678534061</v>
      </c>
      <c r="AA23">
        <v>77.470814003442541</v>
      </c>
      <c r="AB23">
        <v>77.470814003442527</v>
      </c>
      <c r="AC23">
        <v>77.470656398752951</v>
      </c>
      <c r="AD23">
        <v>77.470814003442527</v>
      </c>
      <c r="AE23">
        <v>77.470814003442527</v>
      </c>
      <c r="AF23">
        <v>77.468164208686701</v>
      </c>
      <c r="AG23">
        <v>77.469194318488746</v>
      </c>
      <c r="AH23">
        <v>77.470151993503919</v>
      </c>
      <c r="AI23">
        <v>77.470814003442541</v>
      </c>
      <c r="AJ23">
        <v>77.465811156630295</v>
      </c>
      <c r="AK23">
        <v>77.470532365650911</v>
      </c>
      <c r="AL23">
        <v>77.469074708675208</v>
      </c>
      <c r="AM23">
        <v>77.46846225969567</v>
      </c>
    </row>
    <row r="24" spans="1:39" x14ac:dyDescent="0.25">
      <c r="A24" s="78">
        <f ca="1">Exceedance!U24</f>
        <v>43435</v>
      </c>
      <c r="B24" s="273">
        <v>80.945336135358133</v>
      </c>
      <c r="C24" s="273">
        <v>80.947098546135038</v>
      </c>
      <c r="D24" s="273">
        <v>80.947098546135109</v>
      </c>
      <c r="E24">
        <v>80.944757870859931</v>
      </c>
      <c r="F24">
        <v>80.944843019985584</v>
      </c>
      <c r="G24">
        <v>80.944921605456102</v>
      </c>
      <c r="H24">
        <v>80.947098546135109</v>
      </c>
      <c r="I24">
        <v>80.947098546135095</v>
      </c>
      <c r="J24">
        <v>80.947098546135138</v>
      </c>
      <c r="K24">
        <v>80.945468521236876</v>
      </c>
      <c r="L24">
        <v>80.947098546135123</v>
      </c>
      <c r="M24">
        <v>80.946060356653078</v>
      </c>
      <c r="N24">
        <v>80.945671541675907</v>
      </c>
      <c r="O24">
        <v>80.945499228548471</v>
      </c>
      <c r="P24">
        <v>80.947098546135166</v>
      </c>
      <c r="Q24">
        <v>80.946403112253876</v>
      </c>
      <c r="R24">
        <v>80.947098546135109</v>
      </c>
      <c r="S24">
        <v>80.53874258900882</v>
      </c>
      <c r="T24">
        <v>80.947142294349035</v>
      </c>
      <c r="U24">
        <v>80.946065982300283</v>
      </c>
      <c r="V24">
        <v>80.943868475209257</v>
      </c>
      <c r="W24">
        <v>80.490222712334159</v>
      </c>
      <c r="X24">
        <v>80.947098546135109</v>
      </c>
      <c r="Y24">
        <v>77.865446302682571</v>
      </c>
      <c r="Z24">
        <v>80.930384014440079</v>
      </c>
      <c r="AA24">
        <v>80.947098546135109</v>
      </c>
      <c r="AB24">
        <v>80.947098546135109</v>
      </c>
      <c r="AC24">
        <v>80.946941005166821</v>
      </c>
      <c r="AD24">
        <v>80.947098546135095</v>
      </c>
      <c r="AE24">
        <v>80.947098546135109</v>
      </c>
      <c r="AF24">
        <v>80.692579905420033</v>
      </c>
      <c r="AG24">
        <v>80.945479516037665</v>
      </c>
      <c r="AH24">
        <v>80.946436803854354</v>
      </c>
      <c r="AI24">
        <v>79.730417633612973</v>
      </c>
      <c r="AJ24">
        <v>80.867193281336441</v>
      </c>
      <c r="AK24">
        <v>80.946817022212727</v>
      </c>
      <c r="AL24">
        <v>80.945359954583694</v>
      </c>
      <c r="AM24">
        <v>80.944747753223979</v>
      </c>
    </row>
    <row r="25" spans="1:39" x14ac:dyDescent="0.25">
      <c r="A25" s="78">
        <f ca="1">Exceedance!U25</f>
        <v>43466</v>
      </c>
      <c r="B25" s="273">
        <v>80.944004262928715</v>
      </c>
      <c r="C25" s="273">
        <v>80.94576598826869</v>
      </c>
      <c r="D25" s="273">
        <v>80.945765988268775</v>
      </c>
      <c r="E25">
        <v>80.943426223329183</v>
      </c>
      <c r="F25">
        <v>80.943511339338627</v>
      </c>
      <c r="G25">
        <v>80.943589894245676</v>
      </c>
      <c r="H25">
        <v>80.945765988268761</v>
      </c>
      <c r="I25">
        <v>80.945765988268747</v>
      </c>
      <c r="J25">
        <v>80.945765988268789</v>
      </c>
      <c r="K25">
        <v>80.944136597319925</v>
      </c>
      <c r="L25">
        <v>80.945765988268789</v>
      </c>
      <c r="M25">
        <v>80.944728202559446</v>
      </c>
      <c r="N25">
        <v>80.94433953880025</v>
      </c>
      <c r="O25">
        <v>80.944167292688846</v>
      </c>
      <c r="P25">
        <v>80.945765988268818</v>
      </c>
      <c r="Q25">
        <v>80.945070824855719</v>
      </c>
      <c r="R25">
        <v>80.945765988268761</v>
      </c>
      <c r="S25">
        <v>80.943409059061779</v>
      </c>
      <c r="T25">
        <v>80.94580971946813</v>
      </c>
      <c r="U25">
        <v>80.944733826018734</v>
      </c>
      <c r="V25">
        <v>80.942537173582309</v>
      </c>
      <c r="W25">
        <v>80.945898191105371</v>
      </c>
      <c r="X25">
        <v>80.945765988268761</v>
      </c>
      <c r="Y25">
        <v>78.399462358821779</v>
      </c>
      <c r="Z25">
        <v>80.942974303423796</v>
      </c>
      <c r="AA25">
        <v>80.945765988268775</v>
      </c>
      <c r="AB25">
        <v>80.945765988268747</v>
      </c>
      <c r="AC25">
        <v>80.94560850857134</v>
      </c>
      <c r="AD25">
        <v>80.945765988268747</v>
      </c>
      <c r="AE25">
        <v>80.945765988268761</v>
      </c>
      <c r="AF25">
        <v>80.943216390702915</v>
      </c>
      <c r="AG25">
        <v>80.94414758784464</v>
      </c>
      <c r="AH25">
        <v>80.945104503352852</v>
      </c>
      <c r="AI25">
        <v>80.94624146033506</v>
      </c>
      <c r="AJ25">
        <v>80.940796282096969</v>
      </c>
      <c r="AK25">
        <v>80.94548457383668</v>
      </c>
      <c r="AL25">
        <v>80.944028072890504</v>
      </c>
      <c r="AM25">
        <v>80.943416109628174</v>
      </c>
    </row>
    <row r="26" spans="1:39" x14ac:dyDescent="0.25">
      <c r="A26" s="78">
        <f ca="1">Exceedance!U26</f>
        <v>43497</v>
      </c>
      <c r="B26" s="273">
        <v>80.944010389119086</v>
      </c>
      <c r="C26" s="273">
        <v>80.945771255241524</v>
      </c>
      <c r="D26" s="273">
        <v>80.94577125524161</v>
      </c>
      <c r="E26">
        <v>80.943432631437346</v>
      </c>
      <c r="F26">
        <v>80.943517705934539</v>
      </c>
      <c r="G26">
        <v>80.943596222529294</v>
      </c>
      <c r="H26">
        <v>80.945771255241596</v>
      </c>
      <c r="I26">
        <v>80.945771255241596</v>
      </c>
      <c r="J26">
        <v>80.945771255241624</v>
      </c>
      <c r="K26">
        <v>80.944142658969014</v>
      </c>
      <c r="L26">
        <v>80.945771255241624</v>
      </c>
      <c r="M26">
        <v>80.944733975674566</v>
      </c>
      <c r="N26">
        <v>80.944345501471986</v>
      </c>
      <c r="O26">
        <v>80.944173339367353</v>
      </c>
      <c r="P26">
        <v>80.945771255241667</v>
      </c>
      <c r="Q26">
        <v>80.945076430869264</v>
      </c>
      <c r="R26">
        <v>80.945771255241596</v>
      </c>
      <c r="S26">
        <v>80.943084535501882</v>
      </c>
      <c r="T26">
        <v>80.945814965112675</v>
      </c>
      <c r="U26">
        <v>80.944739596391216</v>
      </c>
      <c r="V26">
        <v>80.942544015292185</v>
      </c>
      <c r="W26">
        <v>80.945572473080318</v>
      </c>
      <c r="X26">
        <v>80.945771255241596</v>
      </c>
      <c r="Y26">
        <v>78.891360029374368</v>
      </c>
      <c r="Z26">
        <v>80.942980931279038</v>
      </c>
      <c r="AA26">
        <v>80.94577125524161</v>
      </c>
      <c r="AB26">
        <v>80.945771255241596</v>
      </c>
      <c r="AC26">
        <v>80.945613852349183</v>
      </c>
      <c r="AD26">
        <v>80.945771255241596</v>
      </c>
      <c r="AE26">
        <v>80.945771255241596</v>
      </c>
      <c r="AF26">
        <v>80.943222889304479</v>
      </c>
      <c r="AG26">
        <v>80.944153644133465</v>
      </c>
      <c r="AH26">
        <v>80.945110092940908</v>
      </c>
      <c r="AI26">
        <v>80.945584655667403</v>
      </c>
      <c r="AJ26">
        <v>80.940803969322587</v>
      </c>
      <c r="AK26">
        <v>80.945489978059186</v>
      </c>
      <c r="AL26">
        <v>80.944034187468404</v>
      </c>
      <c r="AM26">
        <v>80.943422522668925</v>
      </c>
    </row>
    <row r="27" spans="1:39" x14ac:dyDescent="0.25">
      <c r="A27" s="78">
        <f ca="1">Exceedance!U27</f>
        <v>43525</v>
      </c>
      <c r="B27" s="273">
        <v>82.109425509162079</v>
      </c>
      <c r="C27" s="273">
        <v>82.111184717290556</v>
      </c>
      <c r="D27" s="273">
        <v>82.111184717290627</v>
      </c>
      <c r="E27">
        <v>82.108848295484634</v>
      </c>
      <c r="F27">
        <v>82.108933289877513</v>
      </c>
      <c r="G27">
        <v>82.109011732542712</v>
      </c>
      <c r="H27">
        <v>82.111184717290627</v>
      </c>
      <c r="I27">
        <v>82.111184717290598</v>
      </c>
      <c r="J27">
        <v>82.111184717290641</v>
      </c>
      <c r="K27">
        <v>82.109557654469526</v>
      </c>
      <c r="L27">
        <v>82.111184717290641</v>
      </c>
      <c r="M27">
        <v>82.110148414403881</v>
      </c>
      <c r="N27">
        <v>82.10976030598033</v>
      </c>
      <c r="O27">
        <v>82.109588305979869</v>
      </c>
      <c r="P27">
        <v>82.111184717290683</v>
      </c>
      <c r="Q27">
        <v>82.110490547150064</v>
      </c>
      <c r="R27">
        <v>82.111184717290627</v>
      </c>
      <c r="S27">
        <v>82.108500524121652</v>
      </c>
      <c r="T27">
        <v>82.111228386005422</v>
      </c>
      <c r="U27">
        <v>82.110154029828209</v>
      </c>
      <c r="V27">
        <v>82.107960516041473</v>
      </c>
      <c r="W27">
        <v>82.110986119706681</v>
      </c>
      <c r="X27">
        <v>82.111184717290627</v>
      </c>
      <c r="Y27">
        <v>80.741445069064596</v>
      </c>
      <c r="Z27">
        <v>82.108397020637227</v>
      </c>
      <c r="AA27">
        <v>82.111184717290627</v>
      </c>
      <c r="AB27">
        <v>82.111184717290612</v>
      </c>
      <c r="AC27">
        <v>82.111027462605392</v>
      </c>
      <c r="AD27">
        <v>82.111184717290598</v>
      </c>
      <c r="AE27">
        <v>82.111184717290627</v>
      </c>
      <c r="AF27">
        <v>82.108638750834672</v>
      </c>
      <c r="AG27">
        <v>82.109568629290592</v>
      </c>
      <c r="AH27">
        <v>82.110524177526244</v>
      </c>
      <c r="AI27">
        <v>82.110998290865439</v>
      </c>
      <c r="AJ27">
        <v>82.106222108460287</v>
      </c>
      <c r="AK27">
        <v>82.110903704952804</v>
      </c>
      <c r="AL27">
        <v>82.109449285103381</v>
      </c>
      <c r="AM27">
        <v>82.108838196234416</v>
      </c>
    </row>
    <row r="28" spans="1:39" x14ac:dyDescent="0.25">
      <c r="A28" s="78">
        <f ca="1">Exceedance!U28</f>
        <v>43556</v>
      </c>
      <c r="B28" s="273">
        <v>101.69467832231392</v>
      </c>
      <c r="C28" s="273">
        <v>101.69643555350906</v>
      </c>
      <c r="D28" s="273">
        <v>101.69643555350913</v>
      </c>
      <c r="E28">
        <v>94.709516467962544</v>
      </c>
      <c r="F28">
        <v>97.452830298900068</v>
      </c>
      <c r="G28">
        <v>101.69426501068148</v>
      </c>
      <c r="H28">
        <v>101.69643555350913</v>
      </c>
      <c r="I28">
        <v>101.69643555350909</v>
      </c>
      <c r="J28">
        <v>94.69386140724967</v>
      </c>
      <c r="K28">
        <v>101.69481031912134</v>
      </c>
      <c r="L28">
        <v>97.169262355639461</v>
      </c>
      <c r="M28">
        <v>96.914390527264715</v>
      </c>
      <c r="N28">
        <v>101.69501274289985</v>
      </c>
      <c r="O28">
        <v>101.69484093618664</v>
      </c>
      <c r="P28">
        <v>101.69643555350918</v>
      </c>
      <c r="Q28">
        <v>101.43440021082046</v>
      </c>
      <c r="R28">
        <v>91.489933846028237</v>
      </c>
      <c r="S28">
        <v>101.69375437673764</v>
      </c>
      <c r="T28">
        <v>99.402912473609291</v>
      </c>
      <c r="U28">
        <v>91.999590026505516</v>
      </c>
      <c r="V28">
        <v>101.69321497549868</v>
      </c>
      <c r="W28">
        <v>101.69623717910184</v>
      </c>
      <c r="X28">
        <v>88.981425484601758</v>
      </c>
      <c r="Y28">
        <v>87.250753838844986</v>
      </c>
      <c r="Z28">
        <v>101.69365098956662</v>
      </c>
      <c r="AA28">
        <v>101.69643555350912</v>
      </c>
      <c r="AB28">
        <v>101.6964355535091</v>
      </c>
      <c r="AC28">
        <v>101.69627847554091</v>
      </c>
      <c r="AD28">
        <v>100.44447099159801</v>
      </c>
      <c r="AE28">
        <v>93.598574130284135</v>
      </c>
      <c r="AF28">
        <v>92.634659440354298</v>
      </c>
      <c r="AG28">
        <v>95.349820940855309</v>
      </c>
      <c r="AH28">
        <v>101.69577575603502</v>
      </c>
      <c r="AI28">
        <v>87.523113407481034</v>
      </c>
      <c r="AJ28">
        <v>99.327943859818532</v>
      </c>
      <c r="AK28">
        <v>95.13329532923602</v>
      </c>
      <c r="AL28">
        <v>93.14913279963244</v>
      </c>
      <c r="AM28">
        <v>89.520758979531308</v>
      </c>
    </row>
    <row r="29" spans="1:39" x14ac:dyDescent="0.25">
      <c r="A29" s="78">
        <f ca="1">Exceedance!U29</f>
        <v>43586</v>
      </c>
      <c r="B29" s="273">
        <v>119.90641952180948</v>
      </c>
      <c r="C29" s="273">
        <v>119.90817371884113</v>
      </c>
      <c r="D29" s="273">
        <v>119.9081737188412</v>
      </c>
      <c r="E29">
        <v>119.91520936757396</v>
      </c>
      <c r="F29">
        <v>119.91099596716606</v>
      </c>
      <c r="G29">
        <v>119.90600692383104</v>
      </c>
      <c r="H29">
        <v>119.9081737188412</v>
      </c>
      <c r="I29">
        <v>119.90817371884118</v>
      </c>
      <c r="J29">
        <v>119.91756617687318</v>
      </c>
      <c r="K29">
        <v>119.90655129070157</v>
      </c>
      <c r="L29">
        <v>119.91368548555134</v>
      </c>
      <c r="M29">
        <v>119.91304846669244</v>
      </c>
      <c r="N29">
        <v>119.90675336496045</v>
      </c>
      <c r="O29">
        <v>119.90658185490123</v>
      </c>
      <c r="P29">
        <v>119.90817371884125</v>
      </c>
      <c r="Q29">
        <v>119.90773000561015</v>
      </c>
      <c r="R29">
        <v>119.92259571758771</v>
      </c>
      <c r="S29">
        <v>119.90549717158498</v>
      </c>
      <c r="T29">
        <v>119.91034718165832</v>
      </c>
      <c r="U29">
        <v>119.9208052241289</v>
      </c>
      <c r="V29">
        <v>119.90495870171551</v>
      </c>
      <c r="W29">
        <v>119.90797568696162</v>
      </c>
      <c r="X29">
        <v>103.91525790990966</v>
      </c>
      <c r="Y29">
        <v>119.9260651353399</v>
      </c>
      <c r="Z29">
        <v>119.90539396292981</v>
      </c>
      <c r="AA29">
        <v>119.9081737188412</v>
      </c>
      <c r="AB29">
        <v>119.90817371884118</v>
      </c>
      <c r="AC29">
        <v>119.90801691209526</v>
      </c>
      <c r="AD29">
        <v>119.9093380768477</v>
      </c>
      <c r="AE29">
        <v>119.91929586344335</v>
      </c>
      <c r="AF29">
        <v>119.91828223216167</v>
      </c>
      <c r="AG29">
        <v>119.91492037340907</v>
      </c>
      <c r="AH29">
        <v>119.90751506062151</v>
      </c>
      <c r="AI29">
        <v>105.71790130618409</v>
      </c>
      <c r="AJ29">
        <v>119.90543291626797</v>
      </c>
      <c r="AK29">
        <v>119.91659338110998</v>
      </c>
      <c r="AL29">
        <v>119.91827438807327</v>
      </c>
      <c r="AM29">
        <v>119.92309293507712</v>
      </c>
    </row>
    <row r="30" spans="1:39" x14ac:dyDescent="0.25">
      <c r="A30" s="78">
        <f ca="1">Exceedance!U30</f>
        <v>43617</v>
      </c>
      <c r="B30" s="273">
        <v>124.88321753885722</v>
      </c>
      <c r="C30" s="273">
        <v>124.88496872943006</v>
      </c>
      <c r="D30" s="273">
        <v>124.88496872943016</v>
      </c>
      <c r="E30">
        <v>124.88111553989047</v>
      </c>
      <c r="F30">
        <v>124.88154801972455</v>
      </c>
      <c r="G30">
        <v>124.88280564801649</v>
      </c>
      <c r="H30">
        <v>124.88496872943013</v>
      </c>
      <c r="I30">
        <v>124.8849687294301</v>
      </c>
      <c r="J30">
        <v>124.88339575832352</v>
      </c>
      <c r="K30">
        <v>124.8833490819151</v>
      </c>
      <c r="L30">
        <v>124.884151478706</v>
      </c>
      <c r="M30">
        <v>124.88249995880456</v>
      </c>
      <c r="N30">
        <v>124.88355080984579</v>
      </c>
      <c r="O30">
        <v>124.88337959373182</v>
      </c>
      <c r="P30">
        <v>124.88496872943017</v>
      </c>
      <c r="Q30">
        <v>124.8837964479095</v>
      </c>
      <c r="R30">
        <v>124.8821103049705</v>
      </c>
      <c r="S30">
        <v>124.88229676941756</v>
      </c>
      <c r="T30">
        <v>124.88457287435695</v>
      </c>
      <c r="U30">
        <v>124.88117510788521</v>
      </c>
      <c r="V30">
        <v>124.88175922241332</v>
      </c>
      <c r="W30">
        <v>124.88477103695065</v>
      </c>
      <c r="X30">
        <v>110.69083174854066</v>
      </c>
      <c r="Y30">
        <v>124.87822871964315</v>
      </c>
      <c r="Z30">
        <v>124.88219373764818</v>
      </c>
      <c r="AA30">
        <v>124.88496872943013</v>
      </c>
      <c r="AB30">
        <v>124.8849687294301</v>
      </c>
      <c r="AC30">
        <v>124.88481219142996</v>
      </c>
      <c r="AD30">
        <v>124.88440216362514</v>
      </c>
      <c r="AE30">
        <v>124.8834882344363</v>
      </c>
      <c r="AF30">
        <v>124.88009102496085</v>
      </c>
      <c r="AG30">
        <v>124.88141148356164</v>
      </c>
      <c r="AH30">
        <v>124.88431120006241</v>
      </c>
      <c r="AI30">
        <v>124.90283656268333</v>
      </c>
      <c r="AJ30">
        <v>124.87966703142665</v>
      </c>
      <c r="AK30">
        <v>124.88246371177662</v>
      </c>
      <c r="AL30">
        <v>124.88046930976591</v>
      </c>
      <c r="AM30">
        <v>124.879933742115</v>
      </c>
    </row>
    <row r="31" spans="1:39" x14ac:dyDescent="0.25">
      <c r="A31" s="78">
        <f ca="1">Exceedance!U31</f>
        <v>43647</v>
      </c>
      <c r="B31" s="273">
        <v>111.91856838260843</v>
      </c>
      <c r="C31" s="273">
        <v>111.92031711900982</v>
      </c>
      <c r="D31" s="273">
        <v>111.92031711900991</v>
      </c>
      <c r="E31">
        <v>111.9165098908681</v>
      </c>
      <c r="F31">
        <v>111.91692446623941</v>
      </c>
      <c r="G31">
        <v>111.918157069004</v>
      </c>
      <c r="H31">
        <v>111.92031711900991</v>
      </c>
      <c r="I31">
        <v>111.92031711900989</v>
      </c>
      <c r="J31">
        <v>111.91878718429288</v>
      </c>
      <c r="K31">
        <v>111.91869974131788</v>
      </c>
      <c r="L31">
        <v>111.91952458039535</v>
      </c>
      <c r="M31">
        <v>111.91787916230568</v>
      </c>
      <c r="N31">
        <v>111.91890118654095</v>
      </c>
      <c r="O31">
        <v>111.91873021037443</v>
      </c>
      <c r="P31">
        <v>111.92031711900994</v>
      </c>
      <c r="Q31">
        <v>111.91914920015294</v>
      </c>
      <c r="R31">
        <v>111.91752704999037</v>
      </c>
      <c r="S31">
        <v>111.91764890356292</v>
      </c>
      <c r="T31">
        <v>111.91993138624622</v>
      </c>
      <c r="U31">
        <v>111.91658998540962</v>
      </c>
      <c r="V31">
        <v>111.91711210989332</v>
      </c>
      <c r="W31">
        <v>111.92011970358269</v>
      </c>
      <c r="X31">
        <v>111.93994024512894</v>
      </c>
      <c r="Y31">
        <v>111.91367829543974</v>
      </c>
      <c r="Z31">
        <v>111.9175460161854</v>
      </c>
      <c r="AA31">
        <v>111.92031711900991</v>
      </c>
      <c r="AB31">
        <v>111.92031711900989</v>
      </c>
      <c r="AC31">
        <v>111.92016080038682</v>
      </c>
      <c r="AD31">
        <v>111.91975779468542</v>
      </c>
      <c r="AE31">
        <v>111.91888562519986</v>
      </c>
      <c r="AF31">
        <v>111.91550207193231</v>
      </c>
      <c r="AG31">
        <v>111.91680324030474</v>
      </c>
      <c r="AH31">
        <v>111.91966051112374</v>
      </c>
      <c r="AI31">
        <v>111.91550314419906</v>
      </c>
      <c r="AJ31">
        <v>111.91503241851257</v>
      </c>
      <c r="AK31">
        <v>111.91785629820097</v>
      </c>
      <c r="AL31">
        <v>111.91587838670463</v>
      </c>
      <c r="AM31">
        <v>111.91536350525355</v>
      </c>
    </row>
    <row r="32" spans="1:39" x14ac:dyDescent="0.25">
      <c r="A32" s="78">
        <f ca="1">Exceedance!U32</f>
        <v>43678</v>
      </c>
      <c r="B32" s="273">
        <v>91.640619768295394</v>
      </c>
      <c r="C32" s="273">
        <v>91.642365603937563</v>
      </c>
      <c r="D32" s="273">
        <v>91.642365603937662</v>
      </c>
      <c r="E32">
        <v>91.638567716083443</v>
      </c>
      <c r="F32">
        <v>91.638980313704465</v>
      </c>
      <c r="G32">
        <v>91.640209136967442</v>
      </c>
      <c r="H32">
        <v>91.642365603937662</v>
      </c>
      <c r="I32">
        <v>91.642365603937634</v>
      </c>
      <c r="J32">
        <v>91.640841252172208</v>
      </c>
      <c r="K32">
        <v>91.640750909110366</v>
      </c>
      <c r="L32">
        <v>91.641576137509844</v>
      </c>
      <c r="M32">
        <v>91.63993373124427</v>
      </c>
      <c r="N32">
        <v>91.640952020181274</v>
      </c>
      <c r="O32">
        <v>91.640781327625646</v>
      </c>
      <c r="P32">
        <v>91.642365603937677</v>
      </c>
      <c r="Q32">
        <v>91.641199825230231</v>
      </c>
      <c r="R32">
        <v>91.639584962020948</v>
      </c>
      <c r="S32">
        <v>91.639701814458206</v>
      </c>
      <c r="T32">
        <v>91.641981224537275</v>
      </c>
      <c r="U32">
        <v>91.638649214805724</v>
      </c>
      <c r="V32">
        <v>91.63916591120821</v>
      </c>
      <c r="W32">
        <v>91.642168515978099</v>
      </c>
      <c r="X32">
        <v>91.641463860843658</v>
      </c>
      <c r="Y32">
        <v>91.635744634429926</v>
      </c>
      <c r="Z32">
        <v>91.639599097747634</v>
      </c>
      <c r="AA32">
        <v>91.642365603937662</v>
      </c>
      <c r="AB32">
        <v>91.642365603937634</v>
      </c>
      <c r="AC32">
        <v>91.642209544611916</v>
      </c>
      <c r="AD32">
        <v>91.641807688239894</v>
      </c>
      <c r="AE32">
        <v>91.640939984290398</v>
      </c>
      <c r="AF32">
        <v>91.637562706954427</v>
      </c>
      <c r="AG32">
        <v>91.638860416381576</v>
      </c>
      <c r="AH32">
        <v>91.641710085215848</v>
      </c>
      <c r="AI32">
        <v>91.635869936899695</v>
      </c>
      <c r="AJ32">
        <v>91.637090383085976</v>
      </c>
      <c r="AK32">
        <v>91.639911899341129</v>
      </c>
      <c r="AL32">
        <v>91.637938290125788</v>
      </c>
      <c r="AM32">
        <v>91.637425749486681</v>
      </c>
    </row>
    <row r="33" spans="1:39" x14ac:dyDescent="0.25">
      <c r="A33" s="78">
        <f ca="1">Exceedance!U33</f>
        <v>43709</v>
      </c>
      <c r="B33" s="273">
        <v>77.407615835449676</v>
      </c>
      <c r="C33" s="273">
        <v>77.409358882789988</v>
      </c>
      <c r="D33" s="273">
        <v>77.409358882790087</v>
      </c>
      <c r="E33">
        <v>77.405567060602962</v>
      </c>
      <c r="F33">
        <v>77.405978999257755</v>
      </c>
      <c r="G33">
        <v>77.407205859947567</v>
      </c>
      <c r="H33">
        <v>77.409358882790087</v>
      </c>
      <c r="I33">
        <v>77.409358882790073</v>
      </c>
      <c r="J33">
        <v>77.407836965591045</v>
      </c>
      <c r="K33">
        <v>77.407746766817567</v>
      </c>
      <c r="L33">
        <v>77.408570677231651</v>
      </c>
      <c r="M33">
        <v>77.406930894079224</v>
      </c>
      <c r="N33">
        <v>77.4079475566908</v>
      </c>
      <c r="O33">
        <v>77.407777136750951</v>
      </c>
      <c r="P33">
        <v>77.409358882790102</v>
      </c>
      <c r="Q33">
        <v>77.408194965966359</v>
      </c>
      <c r="R33">
        <v>77.406582681880778</v>
      </c>
      <c r="S33">
        <v>77.406699347691159</v>
      </c>
      <c r="T33">
        <v>77.408975117288151</v>
      </c>
      <c r="U33">
        <v>77.405648429162326</v>
      </c>
      <c r="V33">
        <v>77.406164300340762</v>
      </c>
      <c r="W33">
        <v>77.409162109602846</v>
      </c>
      <c r="X33">
        <v>77.408458579875116</v>
      </c>
      <c r="Y33">
        <v>77.402748487738009</v>
      </c>
      <c r="Z33">
        <v>77.406596795031092</v>
      </c>
      <c r="AA33">
        <v>77.409358882790087</v>
      </c>
      <c r="AB33">
        <v>77.409358882790073</v>
      </c>
      <c r="AC33">
        <v>77.409203072709175</v>
      </c>
      <c r="AD33">
        <v>77.408801858148337</v>
      </c>
      <c r="AE33">
        <v>77.407935540022635</v>
      </c>
      <c r="AF33">
        <v>77.404563656589985</v>
      </c>
      <c r="AG33">
        <v>77.405859293424768</v>
      </c>
      <c r="AH33">
        <v>77.408704411007633</v>
      </c>
      <c r="AI33">
        <v>77.402873590084454</v>
      </c>
      <c r="AJ33">
        <v>77.404092087077501</v>
      </c>
      <c r="AK33">
        <v>77.406909097044178</v>
      </c>
      <c r="AL33">
        <v>77.404938639911506</v>
      </c>
      <c r="AM33">
        <v>77.404426917859197</v>
      </c>
    </row>
    <row r="34" spans="1:39" x14ac:dyDescent="0.25">
      <c r="A34" s="78">
        <f ca="1">Exceedance!U34</f>
        <v>43739</v>
      </c>
      <c r="B34" s="273">
        <v>75.129440977751997</v>
      </c>
      <c r="C34" s="273">
        <v>75.131182122680386</v>
      </c>
      <c r="D34" s="273">
        <v>75.131182122680485</v>
      </c>
      <c r="E34">
        <v>75.127394438996959</v>
      </c>
      <c r="F34">
        <v>75.12780592805008</v>
      </c>
      <c r="G34">
        <v>75.129031449708918</v>
      </c>
      <c r="H34">
        <v>75.131182122680471</v>
      </c>
      <c r="I34">
        <v>75.131182122680471</v>
      </c>
      <c r="J34">
        <v>75.129661866545575</v>
      </c>
      <c r="K34">
        <v>75.129571766217637</v>
      </c>
      <c r="L34">
        <v>75.130394777392226</v>
      </c>
      <c r="M34">
        <v>75.128756783946216</v>
      </c>
      <c r="N34">
        <v>75.12977233694302</v>
      </c>
      <c r="O34">
        <v>75.129602103004387</v>
      </c>
      <c r="P34">
        <v>75.131182122680499</v>
      </c>
      <c r="Q34">
        <v>75.13001947618902</v>
      </c>
      <c r="R34">
        <v>75.128408951796558</v>
      </c>
      <c r="S34">
        <v>75.128525490274527</v>
      </c>
      <c r="T34">
        <v>75.130798776031241</v>
      </c>
      <c r="U34">
        <v>75.127475718748329</v>
      </c>
      <c r="V34">
        <v>75.127991026890172</v>
      </c>
      <c r="W34">
        <v>75.130985564257145</v>
      </c>
      <c r="X34">
        <v>75.130282802381956</v>
      </c>
      <c r="Y34">
        <v>75.12457894240336</v>
      </c>
      <c r="Z34">
        <v>75.128423049543372</v>
      </c>
      <c r="AA34">
        <v>75.131182122680485</v>
      </c>
      <c r="AB34">
        <v>75.131182122680457</v>
      </c>
      <c r="AC34">
        <v>75.131026482655187</v>
      </c>
      <c r="AD34">
        <v>75.13062570599142</v>
      </c>
      <c r="AE34">
        <v>75.129760333390195</v>
      </c>
      <c r="AF34">
        <v>75.126392130127954</v>
      </c>
      <c r="AG34">
        <v>75.127686352867485</v>
      </c>
      <c r="AH34">
        <v>75.13052836520734</v>
      </c>
      <c r="AI34">
        <v>75.124703908209483</v>
      </c>
      <c r="AJ34">
        <v>75.125921075299971</v>
      </c>
      <c r="AK34">
        <v>75.128735010701064</v>
      </c>
      <c r="AL34">
        <v>75.126766704181875</v>
      </c>
      <c r="AM34">
        <v>75.1262555406377</v>
      </c>
    </row>
    <row r="35" spans="1:39" x14ac:dyDescent="0.25">
      <c r="A35" s="78">
        <f ca="1">Exceedance!U35</f>
        <v>43770</v>
      </c>
      <c r="B35" s="273">
        <v>77.41872996236809</v>
      </c>
      <c r="C35" s="273">
        <v>77.420470123376546</v>
      </c>
      <c r="D35" s="273">
        <v>77.420470123376674</v>
      </c>
      <c r="E35">
        <v>77.416684580110825</v>
      </c>
      <c r="F35">
        <v>77.417095836631745</v>
      </c>
      <c r="G35">
        <v>77.41832066574905</v>
      </c>
      <c r="H35">
        <v>77.42047012337666</v>
      </c>
      <c r="I35">
        <v>77.420470123376646</v>
      </c>
      <c r="J35">
        <v>77.418950726337542</v>
      </c>
      <c r="K35">
        <v>77.418860676925235</v>
      </c>
      <c r="L35">
        <v>77.419683223016719</v>
      </c>
      <c r="M35">
        <v>77.418046155199804</v>
      </c>
      <c r="N35">
        <v>77.419061134308237</v>
      </c>
      <c r="O35">
        <v>77.418890996568706</v>
      </c>
      <c r="P35">
        <v>77.420470123376688</v>
      </c>
      <c r="Q35">
        <v>77.419308133895996</v>
      </c>
      <c r="R35">
        <v>77.417698519609885</v>
      </c>
      <c r="S35">
        <v>77.417814992232024</v>
      </c>
      <c r="T35">
        <v>77.420086993356364</v>
      </c>
      <c r="U35">
        <v>77.416765813931079</v>
      </c>
      <c r="V35">
        <v>77.417280830872599</v>
      </c>
      <c r="W35">
        <v>77.420273676028359</v>
      </c>
      <c r="X35">
        <v>76.808260384527003</v>
      </c>
      <c r="Y35">
        <v>77.413870674552612</v>
      </c>
      <c r="Z35">
        <v>77.417712609390065</v>
      </c>
      <c r="AA35">
        <v>77.420470123376674</v>
      </c>
      <c r="AB35">
        <v>77.420470123376646</v>
      </c>
      <c r="AC35">
        <v>77.42031457130345</v>
      </c>
      <c r="AD35">
        <v>77.419914021118316</v>
      </c>
      <c r="AE35">
        <v>77.419049137538622</v>
      </c>
      <c r="AF35">
        <v>77.415682837645946</v>
      </c>
      <c r="AG35">
        <v>77.416976329021026</v>
      </c>
      <c r="AH35">
        <v>77.419816735341456</v>
      </c>
      <c r="AI35">
        <v>77.413995569740649</v>
      </c>
      <c r="AJ35">
        <v>77.415212049010748</v>
      </c>
      <c r="AK35">
        <v>77.418024394258708</v>
      </c>
      <c r="AL35">
        <v>77.41605720002832</v>
      </c>
      <c r="AM35">
        <v>77.415546325342348</v>
      </c>
    </row>
    <row r="36" spans="1:39" x14ac:dyDescent="0.25">
      <c r="A36" s="78">
        <f ca="1">Exceedance!U36</f>
        <v>43800</v>
      </c>
      <c r="B36" s="273">
        <v>80.895035594023923</v>
      </c>
      <c r="C36" s="273">
        <v>80.896775038909283</v>
      </c>
      <c r="D36" s="273">
        <v>80.896775038909396</v>
      </c>
      <c r="E36">
        <v>80.89299105349653</v>
      </c>
      <c r="F36">
        <v>80.893402140774327</v>
      </c>
      <c r="G36">
        <v>80.894626465841469</v>
      </c>
      <c r="H36">
        <v>80.896775038909382</v>
      </c>
      <c r="I36">
        <v>80.896775038909368</v>
      </c>
      <c r="J36">
        <v>80.895256267143068</v>
      </c>
      <c r="K36">
        <v>80.895166254788521</v>
      </c>
      <c r="L36">
        <v>80.895988462380132</v>
      </c>
      <c r="M36">
        <v>80.894352068260702</v>
      </c>
      <c r="N36">
        <v>80.895366629677909</v>
      </c>
      <c r="O36">
        <v>80.895196561954606</v>
      </c>
      <c r="P36">
        <v>80.896775038909411</v>
      </c>
      <c r="Q36">
        <v>80.895613527618679</v>
      </c>
      <c r="R36">
        <v>80.553152112955374</v>
      </c>
      <c r="S36">
        <v>80.8941210004227</v>
      </c>
      <c r="T36">
        <v>80.896392066557411</v>
      </c>
      <c r="U36">
        <v>80.893072253886885</v>
      </c>
      <c r="V36">
        <v>80.376769024196349</v>
      </c>
      <c r="W36">
        <v>80.896578672404445</v>
      </c>
      <c r="X36">
        <v>77.744399154834738</v>
      </c>
      <c r="Y36">
        <v>80.432348763450221</v>
      </c>
      <c r="Z36">
        <v>80.894018659714021</v>
      </c>
      <c r="AA36">
        <v>80.896775038909396</v>
      </c>
      <c r="AB36">
        <v>80.896775038909368</v>
      </c>
      <c r="AC36">
        <v>80.896619550850048</v>
      </c>
      <c r="AD36">
        <v>80.896219165502089</v>
      </c>
      <c r="AE36">
        <v>80.738466191040885</v>
      </c>
      <c r="AF36">
        <v>80.891989723275643</v>
      </c>
      <c r="AG36">
        <v>80.893282682344207</v>
      </c>
      <c r="AH36">
        <v>79.562463968382204</v>
      </c>
      <c r="AI36">
        <v>80.653430318074641</v>
      </c>
      <c r="AJ36">
        <v>80.89151912838264</v>
      </c>
      <c r="AK36">
        <v>80.894330316274804</v>
      </c>
      <c r="AL36">
        <v>80.892363931597828</v>
      </c>
      <c r="AM36">
        <v>80.891853267150552</v>
      </c>
    </row>
    <row r="37" spans="1:39" x14ac:dyDescent="0.25">
      <c r="A37" s="78">
        <f ca="1">Exceedance!U37</f>
        <v>43831</v>
      </c>
      <c r="B37" s="254">
        <v>80.893723284484494</v>
      </c>
      <c r="C37" s="254">
        <v>80.895462052864829</v>
      </c>
      <c r="D37" s="254">
        <v>80.895462052864943</v>
      </c>
      <c r="E37">
        <v>80.891679539119934</v>
      </c>
      <c r="F37" s="1">
        <v>80.892090466517644</v>
      </c>
      <c r="G37" s="1">
        <v>80.893314315420199</v>
      </c>
      <c r="H37" s="1">
        <v>80.895462052864929</v>
      </c>
      <c r="I37" s="1">
        <v>80.895462052864914</v>
      </c>
      <c r="J37" s="1">
        <v>80.893943871779427</v>
      </c>
      <c r="K37" s="1">
        <v>80.893853894432496</v>
      </c>
      <c r="L37" s="1">
        <v>80.894675782251085</v>
      </c>
      <c r="M37" s="1">
        <v>80.893040024558147</v>
      </c>
      <c r="N37" s="1">
        <v>80.894054191392073</v>
      </c>
      <c r="O37" s="1">
        <v>80.893884189811516</v>
      </c>
      <c r="P37" s="1">
        <v>80.895462052864957</v>
      </c>
      <c r="Q37" s="1">
        <v>80.894300993309287</v>
      </c>
      <c r="R37" s="1">
        <v>80.892825609193238</v>
      </c>
      <c r="S37" s="1">
        <v>80.892809046587061</v>
      </c>
      <c r="T37" s="1">
        <v>80.895079229458574</v>
      </c>
      <c r="U37" s="1">
        <v>80.891760707929834</v>
      </c>
      <c r="V37" s="1">
        <v>80.89247700670596</v>
      </c>
      <c r="W37" s="1">
        <v>80.895265762730844</v>
      </c>
      <c r="X37" s="1">
        <v>78.249468716154666</v>
      </c>
      <c r="Y37" s="1">
        <v>80.889046603024568</v>
      </c>
      <c r="Z37" s="1">
        <v>80.892706745680769</v>
      </c>
      <c r="AA37" s="1">
        <v>80.895462052864943</v>
      </c>
      <c r="AB37" s="1">
        <v>80.895462052864914</v>
      </c>
      <c r="AC37" s="1">
        <v>80.895306625278025</v>
      </c>
      <c r="AD37" s="1">
        <v>80.894906395647951</v>
      </c>
      <c r="AE37" s="1">
        <v>80.894103307523395</v>
      </c>
      <c r="AF37" s="1">
        <v>80.890678598336478</v>
      </c>
      <c r="AG37" s="1">
        <v>80.891971054547298</v>
      </c>
      <c r="AH37">
        <v>80.895330504003283</v>
      </c>
      <c r="AI37">
        <v>80.889084958208457</v>
      </c>
      <c r="AJ37">
        <v>80.890208186467262</v>
      </c>
      <c r="AK37">
        <v>80.893018281032056</v>
      </c>
      <c r="AL37">
        <v>80.891052661121535</v>
      </c>
      <c r="AM37">
        <v>80.890542195281895</v>
      </c>
    </row>
    <row r="38" spans="1:39" x14ac:dyDescent="0.25">
      <c r="A38" s="78">
        <f ca="1">Exceedance!U38</f>
        <v>43862</v>
      </c>
      <c r="B38" s="254">
        <v>80.89375393339472</v>
      </c>
      <c r="C38" s="254">
        <v>80.895491853753981</v>
      </c>
      <c r="D38" s="254">
        <v>80.895491853754081</v>
      </c>
      <c r="E38">
        <v>80.891711184792712</v>
      </c>
      <c r="F38">
        <v>80.892121911775504</v>
      </c>
      <c r="G38">
        <v>80.893345163790229</v>
      </c>
      <c r="H38">
        <v>80.895491853754081</v>
      </c>
      <c r="I38">
        <v>80.895491853754066</v>
      </c>
      <c r="J38">
        <v>80.893974413106235</v>
      </c>
      <c r="K38">
        <v>80.89388447964248</v>
      </c>
      <c r="L38">
        <v>80.894705966615149</v>
      </c>
      <c r="M38">
        <v>80.893071006703565</v>
      </c>
      <c r="N38">
        <v>80.894084678914496</v>
      </c>
      <c r="O38">
        <v>80.893914760246048</v>
      </c>
      <c r="P38">
        <v>80.895491853754109</v>
      </c>
      <c r="Q38">
        <v>80.894331360463042</v>
      </c>
      <c r="R38">
        <v>80.892674650164892</v>
      </c>
      <c r="S38">
        <v>80.892840141383616</v>
      </c>
      <c r="T38">
        <v>80.895109217055932</v>
      </c>
      <c r="U38">
        <v>80.891792314015447</v>
      </c>
      <c r="V38">
        <v>80.892177336570171</v>
      </c>
      <c r="W38">
        <v>80.89529565935338</v>
      </c>
      <c r="X38">
        <v>78.729939101469057</v>
      </c>
      <c r="Y38">
        <v>80.888748605535028</v>
      </c>
      <c r="Z38">
        <v>80.892737890370839</v>
      </c>
      <c r="AA38">
        <v>80.895491853754081</v>
      </c>
      <c r="AB38">
        <v>80.895491853754066</v>
      </c>
      <c r="AC38">
        <v>80.895336501971343</v>
      </c>
      <c r="AD38">
        <v>80.894936467538713</v>
      </c>
      <c r="AE38">
        <v>80.894133763753928</v>
      </c>
      <c r="AF38">
        <v>80.890710732181731</v>
      </c>
      <c r="AG38">
        <v>80.892002558043984</v>
      </c>
      <c r="AH38">
        <v>80.895029442552698</v>
      </c>
      <c r="AI38">
        <v>80.889117858157888</v>
      </c>
      <c r="AJ38">
        <v>80.890240549738792</v>
      </c>
      <c r="AK38">
        <v>80.893049273782083</v>
      </c>
      <c r="AL38">
        <v>80.891084612531259</v>
      </c>
      <c r="AM38">
        <v>80.890574395652806</v>
      </c>
    </row>
    <row r="39" spans="1:39" x14ac:dyDescent="0.25">
      <c r="A39" s="78">
        <f ca="1">Exceedance!U39</f>
        <v>43891</v>
      </c>
      <c r="B39" s="254">
        <v>82.062347978187205</v>
      </c>
      <c r="C39" s="254">
        <v>82.064084197162984</v>
      </c>
      <c r="D39" s="254">
        <v>82.064084197163112</v>
      </c>
      <c r="E39">
        <v>82.0603072293884</v>
      </c>
      <c r="F39">
        <v>82.060717554279066</v>
      </c>
      <c r="G39">
        <v>82.061939608758607</v>
      </c>
      <c r="H39">
        <v>82.064084197163098</v>
      </c>
      <c r="I39">
        <v>82.064084197163069</v>
      </c>
      <c r="J39">
        <v>82.062568242054226</v>
      </c>
      <c r="K39">
        <v>82.062478396633239</v>
      </c>
      <c r="L39">
        <v>82.063299079389324</v>
      </c>
      <c r="M39">
        <v>82.061665720065349</v>
      </c>
      <c r="N39">
        <v>82.06267839991483</v>
      </c>
      <c r="O39">
        <v>82.062508647592793</v>
      </c>
      <c r="P39">
        <v>82.064084197163112</v>
      </c>
      <c r="Q39">
        <v>82.062924839967906</v>
      </c>
      <c r="R39">
        <v>82.061269736279655</v>
      </c>
      <c r="S39">
        <v>82.06143508075715</v>
      </c>
      <c r="T39">
        <v>82.063701935057338</v>
      </c>
      <c r="U39">
        <v>82.060388279187521</v>
      </c>
      <c r="V39">
        <v>82.060772909442122</v>
      </c>
      <c r="W39">
        <v>82.063888194832131</v>
      </c>
      <c r="X39">
        <v>80.673137721240579</v>
      </c>
      <c r="Y39">
        <v>82.057347534233969</v>
      </c>
      <c r="Z39">
        <v>82.061332929845733</v>
      </c>
      <c r="AA39">
        <v>82.064084197163098</v>
      </c>
      <c r="AB39">
        <v>82.064084197163069</v>
      </c>
      <c r="AC39">
        <v>82.063928997466107</v>
      </c>
      <c r="AD39">
        <v>82.063529354657874</v>
      </c>
      <c r="AE39">
        <v>82.062727436697756</v>
      </c>
      <c r="AF39">
        <v>82.059307756197185</v>
      </c>
      <c r="AG39">
        <v>82.060598317392063</v>
      </c>
      <c r="AH39">
        <v>82.063622223962128</v>
      </c>
      <c r="AI39">
        <v>82.057716441554362</v>
      </c>
      <c r="AJ39">
        <v>82.058838034051874</v>
      </c>
      <c r="AK39">
        <v>82.061644008419904</v>
      </c>
      <c r="AL39">
        <v>82.059681270526568</v>
      </c>
      <c r="AM39">
        <v>82.05917155313854</v>
      </c>
    </row>
    <row r="40" spans="1:39" x14ac:dyDescent="0.25">
      <c r="A40" s="78">
        <f ca="1">Exceedance!U40</f>
        <v>43922</v>
      </c>
      <c r="B40" s="254">
        <v>101.64765436664659</v>
      </c>
      <c r="C40" s="254">
        <v>101.64938853449941</v>
      </c>
      <c r="D40" s="254">
        <v>101.64938853449952</v>
      </c>
      <c r="E40">
        <v>97.660105751751459</v>
      </c>
      <c r="F40">
        <v>101.64602586887796</v>
      </c>
      <c r="G40">
        <v>101.64724647965477</v>
      </c>
      <c r="H40">
        <v>101.64938853449951</v>
      </c>
      <c r="I40">
        <v>95.188473158699779</v>
      </c>
      <c r="J40">
        <v>101.64787437029973</v>
      </c>
      <c r="K40">
        <v>97.156598648732199</v>
      </c>
      <c r="L40">
        <v>97.061479828265021</v>
      </c>
      <c r="M40">
        <v>101.64697291452634</v>
      </c>
      <c r="N40">
        <v>101.64798439802277</v>
      </c>
      <c r="O40">
        <v>101.64781484624163</v>
      </c>
      <c r="P40">
        <v>101.64938853449951</v>
      </c>
      <c r="Q40">
        <v>91.64161824205074</v>
      </c>
      <c r="R40">
        <v>101.64657739854539</v>
      </c>
      <c r="S40">
        <v>99.47512684272553</v>
      </c>
      <c r="T40">
        <v>92.769666226653115</v>
      </c>
      <c r="U40">
        <v>101.64569698278325</v>
      </c>
      <c r="V40">
        <v>101.64608115864587</v>
      </c>
      <c r="W40">
        <v>88.906207498560946</v>
      </c>
      <c r="X40">
        <v>87.377421770603689</v>
      </c>
      <c r="Y40">
        <v>101.64265983008498</v>
      </c>
      <c r="Z40">
        <v>101.64664051745626</v>
      </c>
      <c r="AA40">
        <v>101.64938853449951</v>
      </c>
      <c r="AB40">
        <v>101.64938853449949</v>
      </c>
      <c r="AC40">
        <v>100.82110518762273</v>
      </c>
      <c r="AD40">
        <v>94.13060582249328</v>
      </c>
      <c r="AE40">
        <v>92.703735510237109</v>
      </c>
      <c r="AF40">
        <v>95.628415414512418</v>
      </c>
      <c r="AG40">
        <v>101.64590677285425</v>
      </c>
      <c r="AH40">
        <v>87.488791502053061</v>
      </c>
      <c r="AI40">
        <v>99.164560283651014</v>
      </c>
      <c r="AJ40">
        <v>95.191229154972461</v>
      </c>
      <c r="AK40">
        <v>93.957834247712498</v>
      </c>
      <c r="AL40">
        <v>89.856436815752758</v>
      </c>
      <c r="AM40">
        <v>95.635274888949525</v>
      </c>
    </row>
    <row r="41" spans="1:39" x14ac:dyDescent="0.25">
      <c r="A41" s="78">
        <f ca="1">Exceedance!U41</f>
        <v>43952</v>
      </c>
      <c r="B41" s="254">
        <v>119.85947676754679</v>
      </c>
      <c r="C41" s="254">
        <v>119.861207934644</v>
      </c>
      <c r="D41" s="254">
        <v>119.8612079346441</v>
      </c>
      <c r="E41">
        <v>119.86213566209538</v>
      </c>
      <c r="F41">
        <v>119.85785108844307</v>
      </c>
      <c r="G41">
        <v>119.85906958654107</v>
      </c>
      <c r="H41">
        <v>119.8612079346441</v>
      </c>
      <c r="I41">
        <v>119.86977227274903</v>
      </c>
      <c r="J41">
        <v>119.85969639040938</v>
      </c>
      <c r="K41">
        <v>119.86508754117082</v>
      </c>
      <c r="L41">
        <v>119.86605500979989</v>
      </c>
      <c r="M41">
        <v>119.85879649490938</v>
      </c>
      <c r="N41">
        <v>119.85980622769233</v>
      </c>
      <c r="O41">
        <v>119.85963696937775</v>
      </c>
      <c r="P41">
        <v>119.8612079346441</v>
      </c>
      <c r="Q41">
        <v>119.87420553971124</v>
      </c>
      <c r="R41">
        <v>119.85840166350231</v>
      </c>
      <c r="S41">
        <v>119.86057750709598</v>
      </c>
      <c r="T41">
        <v>119.87321314772275</v>
      </c>
      <c r="U41">
        <v>119.85752277159673</v>
      </c>
      <c r="V41">
        <v>119.8579062825134</v>
      </c>
      <c r="W41">
        <v>103.92309877638407</v>
      </c>
      <c r="X41">
        <v>119.87979751579905</v>
      </c>
      <c r="Y41">
        <v>119.85449087571611</v>
      </c>
      <c r="Z41">
        <v>119.85846467316463</v>
      </c>
      <c r="AA41">
        <v>119.8612079346441</v>
      </c>
      <c r="AB41">
        <v>119.86120793464407</v>
      </c>
      <c r="AC41">
        <v>119.86182009873242</v>
      </c>
      <c r="AD41">
        <v>119.87088594067988</v>
      </c>
      <c r="AE41">
        <v>119.87234494044695</v>
      </c>
      <c r="AF41">
        <v>119.86431333138863</v>
      </c>
      <c r="AG41">
        <v>119.85773219855524</v>
      </c>
      <c r="AH41">
        <v>106.20825845460881</v>
      </c>
      <c r="AI41">
        <v>119.85722810556061</v>
      </c>
      <c r="AJ41">
        <v>119.86453155460462</v>
      </c>
      <c r="AK41">
        <v>119.8692767765076</v>
      </c>
      <c r="AL41">
        <v>119.87353978061347</v>
      </c>
      <c r="AM41">
        <v>119.86416664347722</v>
      </c>
    </row>
    <row r="42" spans="1:39" x14ac:dyDescent="0.25">
      <c r="A42" s="78">
        <f ca="1">Exceedance!U42</f>
        <v>43983</v>
      </c>
      <c r="B42" s="254">
        <v>124.8363552457663</v>
      </c>
      <c r="C42" s="254">
        <v>124.83808343829865</v>
      </c>
      <c r="D42" s="254">
        <v>124.83808343829875</v>
      </c>
      <c r="E42">
        <v>124.83369092512733</v>
      </c>
      <c r="F42">
        <v>124.83473236086856</v>
      </c>
      <c r="G42">
        <v>124.83594876462051</v>
      </c>
      <c r="H42">
        <v>124.83808343829875</v>
      </c>
      <c r="I42">
        <v>124.83587320552613</v>
      </c>
      <c r="J42">
        <v>124.83657449114263</v>
      </c>
      <c r="K42">
        <v>124.83571827425449</v>
      </c>
      <c r="L42">
        <v>124.83636273144178</v>
      </c>
      <c r="M42">
        <v>124.8356761423768</v>
      </c>
      <c r="N42">
        <v>124.83668413963805</v>
      </c>
      <c r="O42">
        <v>124.83651517224347</v>
      </c>
      <c r="P42">
        <v>124.83808343829878</v>
      </c>
      <c r="Q42">
        <v>124.83380306101203</v>
      </c>
      <c r="R42">
        <v>124.83528198960319</v>
      </c>
      <c r="S42">
        <v>124.8348885004057</v>
      </c>
      <c r="T42">
        <v>124.83564823367161</v>
      </c>
      <c r="U42">
        <v>124.83440460833094</v>
      </c>
      <c r="V42">
        <v>124.83478746007171</v>
      </c>
      <c r="W42">
        <v>110.70465303303753</v>
      </c>
      <c r="X42">
        <v>124.83204039640174</v>
      </c>
      <c r="Y42">
        <v>124.83137792365191</v>
      </c>
      <c r="Z42">
        <v>124.83534489096496</v>
      </c>
      <c r="AA42">
        <v>124.83808343829875</v>
      </c>
      <c r="AB42">
        <v>124.83808343829875</v>
      </c>
      <c r="AC42">
        <v>124.83796522491313</v>
      </c>
      <c r="AD42">
        <v>124.83587305693622</v>
      </c>
      <c r="AE42">
        <v>124.83469975629443</v>
      </c>
      <c r="AF42">
        <v>124.8320511838978</v>
      </c>
      <c r="AG42">
        <v>124.83461367532786</v>
      </c>
      <c r="AH42">
        <v>124.85485319080701</v>
      </c>
      <c r="AI42">
        <v>124.83154485611333</v>
      </c>
      <c r="AJ42">
        <v>124.83067371445618</v>
      </c>
      <c r="AK42">
        <v>124.83357461991822</v>
      </c>
      <c r="AL42">
        <v>124.83072828727656</v>
      </c>
      <c r="AM42">
        <v>124.8319328485707</v>
      </c>
    </row>
    <row r="43" spans="1:39" x14ac:dyDescent="0.25">
      <c r="A43" s="78">
        <f ca="1">Exceedance!U43</f>
        <v>44013</v>
      </c>
      <c r="B43" s="254">
        <v>111.87177176375238</v>
      </c>
      <c r="C43" s="254">
        <v>111.87349753434344</v>
      </c>
      <c r="D43" s="254">
        <v>111.87349753434354</v>
      </c>
      <c r="E43">
        <v>111.86913101115394</v>
      </c>
      <c r="F43">
        <v>111.87015115321465</v>
      </c>
      <c r="G43">
        <v>111.87136585226159</v>
      </c>
      <c r="H43">
        <v>111.87349753434357</v>
      </c>
      <c r="I43">
        <v>111.87133052458522</v>
      </c>
      <c r="J43">
        <v>111.87199070187164</v>
      </c>
      <c r="K43">
        <v>111.87115894796455</v>
      </c>
      <c r="L43">
        <v>111.87180370037102</v>
      </c>
      <c r="M43">
        <v>111.87109361207894</v>
      </c>
      <c r="N43">
        <v>111.87210019670233</v>
      </c>
      <c r="O43">
        <v>111.87193146610375</v>
      </c>
      <c r="P43">
        <v>111.87349753434357</v>
      </c>
      <c r="Q43">
        <v>111.86928750526458</v>
      </c>
      <c r="R43">
        <v>111.87070001168291</v>
      </c>
      <c r="S43">
        <v>111.87031664147929</v>
      </c>
      <c r="T43">
        <v>111.8711195166087</v>
      </c>
      <c r="U43">
        <v>111.86982385999933</v>
      </c>
      <c r="V43">
        <v>111.87020617520012</v>
      </c>
      <c r="W43">
        <v>111.8927939213438</v>
      </c>
      <c r="X43">
        <v>111.86755470191149</v>
      </c>
      <c r="Y43">
        <v>111.86680141700776</v>
      </c>
      <c r="Z43">
        <v>111.87076282489281</v>
      </c>
      <c r="AA43">
        <v>111.87349753434354</v>
      </c>
      <c r="AB43">
        <v>111.87349753434357</v>
      </c>
      <c r="AC43">
        <v>111.87338220641863</v>
      </c>
      <c r="AD43">
        <v>111.87133452270733</v>
      </c>
      <c r="AE43">
        <v>111.87017267334772</v>
      </c>
      <c r="AF43">
        <v>111.86750778978374</v>
      </c>
      <c r="AG43">
        <v>111.87003263400341</v>
      </c>
      <c r="AH43">
        <v>111.86858603604671</v>
      </c>
      <c r="AI43">
        <v>111.86697768307116</v>
      </c>
      <c r="AJ43">
        <v>111.86613819999265</v>
      </c>
      <c r="AK43">
        <v>111.8690418874895</v>
      </c>
      <c r="AL43">
        <v>111.86622602850316</v>
      </c>
      <c r="AM43">
        <v>111.86738951550205</v>
      </c>
    </row>
    <row r="44" spans="1:39" x14ac:dyDescent="0.25">
      <c r="A44" s="78">
        <f ca="1">Exceedance!U44</f>
        <v>44044</v>
      </c>
      <c r="B44" s="254">
        <v>91.593900774473667</v>
      </c>
      <c r="C44" s="254">
        <v>91.595623682400614</v>
      </c>
      <c r="D44" s="254">
        <v>91.595623682400728</v>
      </c>
      <c r="E44">
        <v>91.591265881466711</v>
      </c>
      <c r="F44">
        <v>91.592282852163251</v>
      </c>
      <c r="G44">
        <v>91.593495536298477</v>
      </c>
      <c r="H44">
        <v>91.595623682400756</v>
      </c>
      <c r="I44">
        <v>91.593463259671637</v>
      </c>
      <c r="J44">
        <v>91.594119349423991</v>
      </c>
      <c r="K44">
        <v>91.593290710100675</v>
      </c>
      <c r="L44">
        <v>91.593934482379424</v>
      </c>
      <c r="M44">
        <v>91.59322374770089</v>
      </c>
      <c r="N44">
        <v>91.594228662627444</v>
      </c>
      <c r="O44">
        <v>91.594060211914851</v>
      </c>
      <c r="P44">
        <v>91.595623682400742</v>
      </c>
      <c r="Q44">
        <v>91.59142543581801</v>
      </c>
      <c r="R44">
        <v>91.592830800199124</v>
      </c>
      <c r="S44">
        <v>91.592448779439849</v>
      </c>
      <c r="T44">
        <v>91.59325361958237</v>
      </c>
      <c r="U44">
        <v>91.591956101853555</v>
      </c>
      <c r="V44">
        <v>91.592337782879653</v>
      </c>
      <c r="W44">
        <v>91.59462897713108</v>
      </c>
      <c r="X44">
        <v>91.589697549538798</v>
      </c>
      <c r="Y44">
        <v>91.588938672413107</v>
      </c>
      <c r="Z44">
        <v>91.592893509216083</v>
      </c>
      <c r="AA44">
        <v>91.595623682400728</v>
      </c>
      <c r="AB44">
        <v>91.595623682400756</v>
      </c>
      <c r="AC44">
        <v>91.595508748614421</v>
      </c>
      <c r="AD44">
        <v>91.593467560396718</v>
      </c>
      <c r="AE44">
        <v>91.592308369659008</v>
      </c>
      <c r="AF44">
        <v>91.589646413281429</v>
      </c>
      <c r="AG44">
        <v>91.592164529548654</v>
      </c>
      <c r="AH44">
        <v>91.589105157605616</v>
      </c>
      <c r="AI44">
        <v>91.589115359610517</v>
      </c>
      <c r="AJ44">
        <v>91.588279539007118</v>
      </c>
      <c r="AK44">
        <v>91.591178920602033</v>
      </c>
      <c r="AL44">
        <v>91.588369707648752</v>
      </c>
      <c r="AM44">
        <v>91.589528327375092</v>
      </c>
    </row>
    <row r="45" spans="1:39" x14ac:dyDescent="0.25">
      <c r="A45" s="78">
        <f ca="1">Exceedance!U45</f>
        <v>44075</v>
      </c>
      <c r="B45" s="254">
        <v>77.360971457275809</v>
      </c>
      <c r="C45" s="254">
        <v>77.362691613519132</v>
      </c>
      <c r="D45" s="254">
        <v>77.362691613519218</v>
      </c>
      <c r="E45">
        <v>77.358340772498352</v>
      </c>
      <c r="F45">
        <v>77.35935611897483</v>
      </c>
      <c r="G45">
        <v>77.360566866312965</v>
      </c>
      <c r="H45">
        <v>77.362691613519246</v>
      </c>
      <c r="I45">
        <v>77.360534641235631</v>
      </c>
      <c r="J45">
        <v>77.361189683136587</v>
      </c>
      <c r="K45">
        <v>77.36036236724631</v>
      </c>
      <c r="L45">
        <v>77.361005111346131</v>
      </c>
      <c r="M45">
        <v>77.36029551179324</v>
      </c>
      <c r="N45">
        <v>77.361298821754204</v>
      </c>
      <c r="O45">
        <v>77.361130640076922</v>
      </c>
      <c r="P45">
        <v>77.362691613519232</v>
      </c>
      <c r="Q45">
        <v>77.358500072022849</v>
      </c>
      <c r="R45">
        <v>77.359903191874182</v>
      </c>
      <c r="S45">
        <v>77.359521781246343</v>
      </c>
      <c r="T45">
        <v>77.360325335965882</v>
      </c>
      <c r="U45">
        <v>77.359029890523246</v>
      </c>
      <c r="V45">
        <v>77.359410961960535</v>
      </c>
      <c r="W45">
        <v>77.361698496899933</v>
      </c>
      <c r="X45">
        <v>77.356774945378319</v>
      </c>
      <c r="Y45">
        <v>77.356017280267352</v>
      </c>
      <c r="Z45">
        <v>77.359965800737584</v>
      </c>
      <c r="AA45">
        <v>77.362691613519203</v>
      </c>
      <c r="AB45">
        <v>77.362691613519246</v>
      </c>
      <c r="AC45">
        <v>77.362576863295502</v>
      </c>
      <c r="AD45">
        <v>77.360538935091952</v>
      </c>
      <c r="AE45">
        <v>77.359381595716187</v>
      </c>
      <c r="AF45">
        <v>77.356723890791471</v>
      </c>
      <c r="AG45">
        <v>77.35923798533517</v>
      </c>
      <c r="AH45">
        <v>77.35618349956296</v>
      </c>
      <c r="AI45">
        <v>77.356193685274818</v>
      </c>
      <c r="AJ45">
        <v>77.355359199573812</v>
      </c>
      <c r="AK45">
        <v>77.358253950520279</v>
      </c>
      <c r="AL45">
        <v>77.355449224205657</v>
      </c>
      <c r="AM45">
        <v>77.356605993481992</v>
      </c>
    </row>
    <row r="46" spans="1:39" x14ac:dyDescent="0.25">
      <c r="A46" s="78">
        <f ca="1">Exceedance!U46</f>
        <v>44105</v>
      </c>
      <c r="B46" s="254">
        <v>75.082847508591598</v>
      </c>
      <c r="C46" s="254">
        <v>75.084565787406987</v>
      </c>
      <c r="D46" s="254">
        <v>75.084565787407087</v>
      </c>
      <c r="E46">
        <v>75.080219695019025</v>
      </c>
      <c r="F46">
        <v>75.081233933317208</v>
      </c>
      <c r="G46">
        <v>75.082443359210927</v>
      </c>
      <c r="H46">
        <v>75.084565787407115</v>
      </c>
      <c r="I46">
        <v>75.082411169304976</v>
      </c>
      <c r="J46">
        <v>75.083065496274401</v>
      </c>
      <c r="K46">
        <v>75.08223908334044</v>
      </c>
      <c r="L46">
        <v>75.082881125930882</v>
      </c>
      <c r="M46">
        <v>75.082172300855319</v>
      </c>
      <c r="N46">
        <v>75.083174515774999</v>
      </c>
      <c r="O46">
        <v>75.083006517656031</v>
      </c>
      <c r="P46">
        <v>75.084565787407101</v>
      </c>
      <c r="Q46">
        <v>75.080378820679456</v>
      </c>
      <c r="R46">
        <v>75.081780409125514</v>
      </c>
      <c r="S46">
        <v>75.081399414780151</v>
      </c>
      <c r="T46">
        <v>75.082202092477004</v>
      </c>
      <c r="U46">
        <v>75.080908060920734</v>
      </c>
      <c r="V46">
        <v>75.081288716445712</v>
      </c>
      <c r="W46">
        <v>75.083573754703792</v>
      </c>
      <c r="X46">
        <v>75.078655576887655</v>
      </c>
      <c r="Y46">
        <v>75.07789873871414</v>
      </c>
      <c r="Z46">
        <v>75.08184294965578</v>
      </c>
      <c r="AA46">
        <v>75.084565787407072</v>
      </c>
      <c r="AB46">
        <v>75.084565787407115</v>
      </c>
      <c r="AC46">
        <v>75.084451162425054</v>
      </c>
      <c r="AD46">
        <v>75.082415458474856</v>
      </c>
      <c r="AE46">
        <v>75.081259382252512</v>
      </c>
      <c r="AF46">
        <v>75.078604578023274</v>
      </c>
      <c r="AG46">
        <v>75.081115928611993</v>
      </c>
      <c r="AH46">
        <v>75.078064776593251</v>
      </c>
      <c r="AI46">
        <v>75.078074951188128</v>
      </c>
      <c r="AJ46">
        <v>75.077241376268759</v>
      </c>
      <c r="AK46">
        <v>75.080132967800935</v>
      </c>
      <c r="AL46">
        <v>75.077331302645149</v>
      </c>
      <c r="AM46">
        <v>75.078486809390313</v>
      </c>
    </row>
    <row r="47" spans="1:39" x14ac:dyDescent="0.25">
      <c r="A47" s="78">
        <f ca="1">Exceedance!U47</f>
        <v>44136</v>
      </c>
      <c r="B47" s="254">
        <v>77.372162823148258</v>
      </c>
      <c r="C47" s="254">
        <v>77.373880130965347</v>
      </c>
      <c r="D47" s="254">
        <v>77.37388013096546</v>
      </c>
      <c r="E47">
        <v>77.369536494551511</v>
      </c>
      <c r="F47">
        <v>77.370550159704266</v>
      </c>
      <c r="G47">
        <v>77.371758902152152</v>
      </c>
      <c r="H47">
        <v>77.373880130965475</v>
      </c>
      <c r="I47">
        <v>77.371726730436706</v>
      </c>
      <c r="J47">
        <v>77.372380687646356</v>
      </c>
      <c r="K47">
        <v>77.37155474171783</v>
      </c>
      <c r="L47">
        <v>77.372196421490415</v>
      </c>
      <c r="M47">
        <v>77.371487996971467</v>
      </c>
      <c r="N47">
        <v>77.372489645540099</v>
      </c>
      <c r="O47">
        <v>77.37232174235676</v>
      </c>
      <c r="P47">
        <v>77.373880130965475</v>
      </c>
      <c r="Q47">
        <v>77.369695530290116</v>
      </c>
      <c r="R47">
        <v>77.371096326699401</v>
      </c>
      <c r="S47">
        <v>77.370715547653745</v>
      </c>
      <c r="T47">
        <v>77.371517771757937</v>
      </c>
      <c r="U47">
        <v>77.370224471458073</v>
      </c>
      <c r="V47">
        <v>77.37060491187485</v>
      </c>
      <c r="W47">
        <v>76.752580484086849</v>
      </c>
      <c r="X47">
        <v>77.36797326030235</v>
      </c>
      <c r="Y47">
        <v>77.367216849817609</v>
      </c>
      <c r="Z47">
        <v>77.371158831888081</v>
      </c>
      <c r="AA47">
        <v>77.373880130965446</v>
      </c>
      <c r="AB47">
        <v>77.373880130965475</v>
      </c>
      <c r="AC47">
        <v>77.373765570757939</v>
      </c>
      <c r="AD47">
        <v>77.371731017182782</v>
      </c>
      <c r="AE47">
        <v>77.370575594258398</v>
      </c>
      <c r="AF47">
        <v>77.367922290257383</v>
      </c>
      <c r="AG47">
        <v>77.370432221683444</v>
      </c>
      <c r="AH47">
        <v>77.367382793868813</v>
      </c>
      <c r="AI47">
        <v>77.36739296271405</v>
      </c>
      <c r="AJ47">
        <v>77.366559858847339</v>
      </c>
      <c r="AK47">
        <v>77.369449816342907</v>
      </c>
      <c r="AL47">
        <v>77.366649734406366</v>
      </c>
      <c r="AM47">
        <v>77.367804588175375</v>
      </c>
    </row>
    <row r="48" spans="1:39" x14ac:dyDescent="0.25">
      <c r="A48" s="78">
        <f ca="1">Exceedance!U48</f>
        <v>44166</v>
      </c>
      <c r="B48" s="254">
        <v>80.848487618435655</v>
      </c>
      <c r="C48" s="254">
        <v>80.850204219534348</v>
      </c>
      <c r="D48" s="254">
        <v>80.850204219534476</v>
      </c>
      <c r="E48">
        <v>80.845862370643857</v>
      </c>
      <c r="F48">
        <v>80.846875618646095</v>
      </c>
      <c r="G48">
        <v>80.848083863663931</v>
      </c>
      <c r="H48">
        <v>80.850204219534504</v>
      </c>
      <c r="I48">
        <v>80.848051705187999</v>
      </c>
      <c r="J48">
        <v>80.848705393276646</v>
      </c>
      <c r="K48">
        <v>80.847879787247123</v>
      </c>
      <c r="L48">
        <v>80.84852120295119</v>
      </c>
      <c r="M48">
        <v>80.847813069967998</v>
      </c>
      <c r="N48">
        <v>80.848814306331292</v>
      </c>
      <c r="O48">
        <v>80.848646472244624</v>
      </c>
      <c r="P48">
        <v>80.850204219534504</v>
      </c>
      <c r="Q48">
        <v>80.461177537237418</v>
      </c>
      <c r="R48">
        <v>80.847421560878828</v>
      </c>
      <c r="S48">
        <v>80.847040938533993</v>
      </c>
      <c r="T48">
        <v>80.847842832501357</v>
      </c>
      <c r="U48">
        <v>80.304736905925964</v>
      </c>
      <c r="V48">
        <v>80.846930348284687</v>
      </c>
      <c r="W48">
        <v>77.6817437460397</v>
      </c>
      <c r="X48">
        <v>80.341479014355158</v>
      </c>
      <c r="Y48">
        <v>80.843543680506187</v>
      </c>
      <c r="Z48">
        <v>80.847484040344924</v>
      </c>
      <c r="AA48">
        <v>80.850204219534447</v>
      </c>
      <c r="AB48">
        <v>80.850204219534504</v>
      </c>
      <c r="AC48">
        <v>80.850089706471536</v>
      </c>
      <c r="AD48">
        <v>80.661173399665671</v>
      </c>
      <c r="AE48">
        <v>80.846901042733208</v>
      </c>
      <c r="AF48">
        <v>80.84424883063825</v>
      </c>
      <c r="AG48">
        <v>79.492103941031814</v>
      </c>
      <c r="AH48">
        <v>80.534850867293173</v>
      </c>
      <c r="AI48">
        <v>80.843719720927439</v>
      </c>
      <c r="AJ48">
        <v>80.842886959905414</v>
      </c>
      <c r="AK48">
        <v>80.845775728105664</v>
      </c>
      <c r="AL48">
        <v>80.842976798478219</v>
      </c>
      <c r="AM48">
        <v>80.844131176993812</v>
      </c>
    </row>
    <row r="49" spans="1:39" x14ac:dyDescent="0.25">
      <c r="A49" s="78">
        <f ca="1">Exceedance!U49</f>
        <v>44197</v>
      </c>
      <c r="B49" s="254">
        <v>80.847193412338072</v>
      </c>
      <c r="C49" s="254">
        <v>80.848909345816153</v>
      </c>
      <c r="D49" s="254">
        <v>80.848909345816267</v>
      </c>
      <c r="E49">
        <v>80.844569185557816</v>
      </c>
      <c r="F49">
        <v>80.845582039487581</v>
      </c>
      <c r="G49">
        <v>80.846789814594658</v>
      </c>
      <c r="H49">
        <v>80.848909345816296</v>
      </c>
      <c r="I49">
        <v>80.846757668625841</v>
      </c>
      <c r="J49">
        <v>80.847411102482042</v>
      </c>
      <c r="K49">
        <v>80.846585817547279</v>
      </c>
      <c r="L49">
        <v>80.847226983791913</v>
      </c>
      <c r="M49">
        <v>80.846519126215881</v>
      </c>
      <c r="N49">
        <v>80.847519973178223</v>
      </c>
      <c r="O49">
        <v>80.847352204365592</v>
      </c>
      <c r="P49">
        <v>80.848909345816281</v>
      </c>
      <c r="Q49">
        <v>80.84487832307066</v>
      </c>
      <c r="R49">
        <v>80.84612776939241</v>
      </c>
      <c r="S49">
        <v>80.845747295079249</v>
      </c>
      <c r="T49">
        <v>80.846548877173959</v>
      </c>
      <c r="U49">
        <v>80.845468041672063</v>
      </c>
      <c r="V49">
        <v>80.8456367478407</v>
      </c>
      <c r="W49">
        <v>78.180839227282462</v>
      </c>
      <c r="X49">
        <v>80.843203444298183</v>
      </c>
      <c r="Y49">
        <v>80.842251397205288</v>
      </c>
      <c r="Z49">
        <v>80.846190224558981</v>
      </c>
      <c r="AA49">
        <v>80.848909345816239</v>
      </c>
      <c r="AB49">
        <v>80.848909345816296</v>
      </c>
      <c r="AC49">
        <v>80.848794877289762</v>
      </c>
      <c r="AD49">
        <v>80.846834746792837</v>
      </c>
      <c r="AE49">
        <v>80.845607453686767</v>
      </c>
      <c r="AF49">
        <v>80.842956273090309</v>
      </c>
      <c r="AG49">
        <v>80.84599382447189</v>
      </c>
      <c r="AH49">
        <v>80.842537720453549</v>
      </c>
      <c r="AI49">
        <v>80.842427369160887</v>
      </c>
      <c r="AJ49">
        <v>80.841594932016321</v>
      </c>
      <c r="AK49">
        <v>80.844482576716644</v>
      </c>
      <c r="AL49">
        <v>80.84168473564911</v>
      </c>
      <c r="AM49">
        <v>80.842838665203743</v>
      </c>
    </row>
    <row r="50" spans="1:39" x14ac:dyDescent="0.25">
      <c r="A50" s="78">
        <f ca="1">Exceedance!U50</f>
        <v>44228</v>
      </c>
      <c r="B50" s="254">
        <v>80.847246754502407</v>
      </c>
      <c r="C50" s="254">
        <v>80.848961851096291</v>
      </c>
      <c r="D50" s="254">
        <v>80.848961851096405</v>
      </c>
      <c r="E50">
        <v>80.844623807593379</v>
      </c>
      <c r="F50">
        <v>80.845636167540448</v>
      </c>
      <c r="G50">
        <v>80.846843353599127</v>
      </c>
      <c r="H50">
        <v>80.848961851096419</v>
      </c>
      <c r="I50">
        <v>80.846811223308322</v>
      </c>
      <c r="J50">
        <v>80.84746433847593</v>
      </c>
      <c r="K50">
        <v>80.846639456043889</v>
      </c>
      <c r="L50">
        <v>80.847280309582999</v>
      </c>
      <c r="M50">
        <v>80.84657279723875</v>
      </c>
      <c r="N50">
        <v>80.84757315607439</v>
      </c>
      <c r="O50">
        <v>80.84740546908489</v>
      </c>
      <c r="P50">
        <v>80.848961851096405</v>
      </c>
      <c r="Q50">
        <v>80.844601843558223</v>
      </c>
      <c r="R50">
        <v>80.846181631285347</v>
      </c>
      <c r="S50">
        <v>80.845801342534713</v>
      </c>
      <c r="T50">
        <v>80.846602533686905</v>
      </c>
      <c r="U50">
        <v>80.845235370326037</v>
      </c>
      <c r="V50">
        <v>80.845690849211579</v>
      </c>
      <c r="W50">
        <v>78.643851869648259</v>
      </c>
      <c r="X50">
        <v>80.842927799692248</v>
      </c>
      <c r="Y50">
        <v>80.842307149657898</v>
      </c>
      <c r="Z50">
        <v>80.846244055991704</v>
      </c>
      <c r="AA50">
        <v>80.848961851096377</v>
      </c>
      <c r="AB50">
        <v>80.848961851096419</v>
      </c>
      <c r="AC50">
        <v>80.848847438397769</v>
      </c>
      <c r="AD50">
        <v>80.846888255121343</v>
      </c>
      <c r="AE50">
        <v>80.845661569344784</v>
      </c>
      <c r="AF50">
        <v>80.843011681765304</v>
      </c>
      <c r="AG50">
        <v>80.845716819327095</v>
      </c>
      <c r="AH50">
        <v>80.842548004352977</v>
      </c>
      <c r="AI50">
        <v>80.84248303578957</v>
      </c>
      <c r="AJ50">
        <v>80.841651004635963</v>
      </c>
      <c r="AK50">
        <v>80.844537240992537</v>
      </c>
      <c r="AL50">
        <v>80.841740764470288</v>
      </c>
      <c r="AM50">
        <v>80.842894131237713</v>
      </c>
    </row>
    <row r="51" spans="1:39" x14ac:dyDescent="0.25">
      <c r="A51" s="78">
        <f ca="1">Exceedance!U51</f>
        <v>44256</v>
      </c>
      <c r="B51" s="254">
        <v>82.012755277813639</v>
      </c>
      <c r="C51" s="254">
        <v>82.014468695368009</v>
      </c>
      <c r="D51" s="254">
        <v>82.014468695368123</v>
      </c>
      <c r="E51">
        <v>82.010134898708429</v>
      </c>
      <c r="F51">
        <v>82.011146267578752</v>
      </c>
      <c r="G51">
        <v>82.012352271830451</v>
      </c>
      <c r="H51">
        <v>82.014468695368151</v>
      </c>
      <c r="I51">
        <v>82.01232017299445</v>
      </c>
      <c r="J51">
        <v>82.012972648777534</v>
      </c>
      <c r="K51">
        <v>82.012148573886165</v>
      </c>
      <c r="L51">
        <v>82.012788800044618</v>
      </c>
      <c r="M51">
        <v>82.012081980338451</v>
      </c>
      <c r="N51">
        <v>82.013081359846112</v>
      </c>
      <c r="O51">
        <v>82.01291383701826</v>
      </c>
      <c r="P51">
        <v>82.014468695368137</v>
      </c>
      <c r="Q51">
        <v>82.010112929416053</v>
      </c>
      <c r="R51">
        <v>82.011691197327366</v>
      </c>
      <c r="S51">
        <v>82.011311280870558</v>
      </c>
      <c r="T51">
        <v>82.012111687675286</v>
      </c>
      <c r="U51">
        <v>82.010745836122311</v>
      </c>
      <c r="V51">
        <v>82.011200895717792</v>
      </c>
      <c r="W51">
        <v>80.459198499615013</v>
      </c>
      <c r="X51">
        <v>82.008440523999283</v>
      </c>
      <c r="Y51">
        <v>82.007820508727022</v>
      </c>
      <c r="Z51">
        <v>82.011753560921377</v>
      </c>
      <c r="AA51">
        <v>82.014468695368095</v>
      </c>
      <c r="AB51">
        <v>82.014468695368151</v>
      </c>
      <c r="AC51">
        <v>82.014354394676843</v>
      </c>
      <c r="AD51">
        <v>82.01239712939082</v>
      </c>
      <c r="AE51">
        <v>82.011171644515315</v>
      </c>
      <c r="AF51">
        <v>82.008524351113934</v>
      </c>
      <c r="AG51">
        <v>82.011226813916551</v>
      </c>
      <c r="AH51">
        <v>82.008061105390283</v>
      </c>
      <c r="AI51">
        <v>82.007996222670258</v>
      </c>
      <c r="AJ51">
        <v>82.007165006055729</v>
      </c>
      <c r="AK51">
        <v>82.010048416854275</v>
      </c>
      <c r="AL51">
        <v>82.007254678017276</v>
      </c>
      <c r="AM51">
        <v>82.008406915665546</v>
      </c>
    </row>
    <row r="52" spans="1:39" x14ac:dyDescent="0.25">
      <c r="A52" s="78">
        <f ca="1">Exceedance!U52</f>
        <v>44287</v>
      </c>
      <c r="B52" s="254">
        <v>101.59811829631988</v>
      </c>
      <c r="C52" s="254">
        <v>101.59982977367</v>
      </c>
      <c r="D52" s="254">
        <v>101.59982977367012</v>
      </c>
      <c r="E52">
        <v>101.59550088442522</v>
      </c>
      <c r="F52">
        <v>101.59651110806261</v>
      </c>
      <c r="G52">
        <v>101.5977157466842</v>
      </c>
      <c r="H52">
        <v>95.030997172824584</v>
      </c>
      <c r="I52">
        <v>101.59768368419566</v>
      </c>
      <c r="J52">
        <v>97.00522737836846</v>
      </c>
      <c r="K52">
        <v>96.775551694666234</v>
      </c>
      <c r="L52">
        <v>101.59815178059162</v>
      </c>
      <c r="M52">
        <v>101.59744576125929</v>
      </c>
      <c r="N52">
        <v>101.59844400911032</v>
      </c>
      <c r="O52">
        <v>101.42389876209303</v>
      </c>
      <c r="P52">
        <v>91.489288780274848</v>
      </c>
      <c r="Q52">
        <v>101.59547894000995</v>
      </c>
      <c r="R52">
        <v>99.247525223253163</v>
      </c>
      <c r="S52">
        <v>91.927866532730619</v>
      </c>
      <c r="T52">
        <v>101.59747543495676</v>
      </c>
      <c r="U52">
        <v>101.59611113003844</v>
      </c>
      <c r="V52">
        <v>88.839599767282849</v>
      </c>
      <c r="W52">
        <v>86.945904684069419</v>
      </c>
      <c r="X52">
        <v>101.59380842835694</v>
      </c>
      <c r="Y52">
        <v>101.59318911516471</v>
      </c>
      <c r="Z52">
        <v>101.597117713731</v>
      </c>
      <c r="AA52">
        <v>101.59982977367008</v>
      </c>
      <c r="AB52">
        <v>100.67473782837854</v>
      </c>
      <c r="AC52">
        <v>93.97556865648771</v>
      </c>
      <c r="AD52">
        <v>92.595513847275882</v>
      </c>
      <c r="AE52">
        <v>95.15762037175962</v>
      </c>
      <c r="AF52">
        <v>101.59389216054916</v>
      </c>
      <c r="AG52">
        <v>87.431470013351387</v>
      </c>
      <c r="AH52">
        <v>99.018030320686265</v>
      </c>
      <c r="AI52">
        <v>94.898615654680071</v>
      </c>
      <c r="AJ52">
        <v>93.804496116676887</v>
      </c>
      <c r="AK52">
        <v>89.7588993049023</v>
      </c>
      <c r="AL52">
        <v>95.486493345444416</v>
      </c>
      <c r="AM52">
        <v>97.543319354106202</v>
      </c>
    </row>
    <row r="53" spans="1:39" x14ac:dyDescent="0.25">
      <c r="A53" s="78">
        <f ca="1">Exceedance!U53</f>
        <v>44317</v>
      </c>
      <c r="B53" s="254">
        <v>119.81002363953532</v>
      </c>
      <c r="C53" s="254">
        <v>119.81173227457988</v>
      </c>
      <c r="D53" s="254">
        <v>119.81173227458004</v>
      </c>
      <c r="E53">
        <v>119.80741057446082</v>
      </c>
      <c r="F53">
        <v>119.8084191203873</v>
      </c>
      <c r="G53">
        <v>119.80962175842679</v>
      </c>
      <c r="H53">
        <v>119.82049746029949</v>
      </c>
      <c r="I53">
        <v>119.80958974918542</v>
      </c>
      <c r="J53">
        <v>119.81591026987498</v>
      </c>
      <c r="K53">
        <v>119.81544635523875</v>
      </c>
      <c r="L53">
        <v>119.81005706819865</v>
      </c>
      <c r="M53">
        <v>119.80935222137538</v>
      </c>
      <c r="N53">
        <v>119.81034881140405</v>
      </c>
      <c r="O53">
        <v>119.81034296175622</v>
      </c>
      <c r="P53">
        <v>119.82605887187573</v>
      </c>
      <c r="Q53">
        <v>119.80738866648937</v>
      </c>
      <c r="R53">
        <v>119.81118102410531</v>
      </c>
      <c r="S53">
        <v>119.82225888070788</v>
      </c>
      <c r="T53">
        <v>119.80938184579276</v>
      </c>
      <c r="U53">
        <v>119.8080198066195</v>
      </c>
      <c r="V53">
        <v>103.73268533492617</v>
      </c>
      <c r="W53">
        <v>119.83085328717839</v>
      </c>
      <c r="X53">
        <v>119.80572092910879</v>
      </c>
      <c r="Y53">
        <v>119.80510264442994</v>
      </c>
      <c r="Z53">
        <v>119.80902471864613</v>
      </c>
      <c r="AA53">
        <v>119.81173227457998</v>
      </c>
      <c r="AB53">
        <v>119.81258748604913</v>
      </c>
      <c r="AC53">
        <v>119.82204746749338</v>
      </c>
      <c r="AD53">
        <v>119.82228042161805</v>
      </c>
      <c r="AE53">
        <v>119.81700700902236</v>
      </c>
      <c r="AF53">
        <v>119.80580452224427</v>
      </c>
      <c r="AG53">
        <v>106.06508866082211</v>
      </c>
      <c r="AH53">
        <v>119.80787917448679</v>
      </c>
      <c r="AI53">
        <v>119.81424600079065</v>
      </c>
      <c r="AJ53">
        <v>119.81514196473087</v>
      </c>
      <c r="AK53">
        <v>119.8241403994339</v>
      </c>
      <c r="AL53">
        <v>119.81258042560394</v>
      </c>
      <c r="AM53">
        <v>119.81051404082777</v>
      </c>
    </row>
    <row r="54" spans="1:39" x14ac:dyDescent="0.25">
      <c r="A54" s="78">
        <f ca="1">Exceedance!U54</f>
        <v>44348</v>
      </c>
      <c r="B54" s="254">
        <v>124.78698711723501</v>
      </c>
      <c r="C54" s="254">
        <v>124.78869281549909</v>
      </c>
      <c r="D54" s="254">
        <v>124.78869281549922</v>
      </c>
      <c r="E54">
        <v>124.78437854346399</v>
      </c>
      <c r="F54">
        <v>124.78538535591439</v>
      </c>
      <c r="G54">
        <v>124.78658592687469</v>
      </c>
      <c r="H54">
        <v>124.78653268609141</v>
      </c>
      <c r="I54">
        <v>124.78655397265041</v>
      </c>
      <c r="J54">
        <v>124.7862801646156</v>
      </c>
      <c r="K54">
        <v>124.78490141432427</v>
      </c>
      <c r="L54">
        <v>124.78702048844157</v>
      </c>
      <c r="M54">
        <v>124.78631685310017</v>
      </c>
      <c r="N54">
        <v>124.7873117302024</v>
      </c>
      <c r="O54">
        <v>124.78661937708199</v>
      </c>
      <c r="P54">
        <v>124.78573908246516</v>
      </c>
      <c r="Q54">
        <v>124.78435667314766</v>
      </c>
      <c r="R54">
        <v>124.78557691973155</v>
      </c>
      <c r="S54">
        <v>124.78290801054791</v>
      </c>
      <c r="T54">
        <v>124.78634642659945</v>
      </c>
      <c r="U54">
        <v>124.78498672848205</v>
      </c>
      <c r="V54">
        <v>110.47961177742407</v>
      </c>
      <c r="W54">
        <v>124.783180200784</v>
      </c>
      <c r="X54">
        <v>124.78269180225317</v>
      </c>
      <c r="Y54">
        <v>124.78207458027426</v>
      </c>
      <c r="Z54">
        <v>124.78598991327851</v>
      </c>
      <c r="AA54">
        <v>124.78869281549918</v>
      </c>
      <c r="AB54">
        <v>124.78881722881266</v>
      </c>
      <c r="AC54">
        <v>124.78668950017031</v>
      </c>
      <c r="AD54">
        <v>124.78448555411376</v>
      </c>
      <c r="AE54">
        <v>124.78328726538938</v>
      </c>
      <c r="AF54">
        <v>124.78277525170981</v>
      </c>
      <c r="AG54">
        <v>124.80280424483212</v>
      </c>
      <c r="AH54">
        <v>124.78197910207768</v>
      </c>
      <c r="AI54">
        <v>124.78029197168941</v>
      </c>
      <c r="AJ54">
        <v>124.77935013223372</v>
      </c>
      <c r="AK54">
        <v>124.78121629984261</v>
      </c>
      <c r="AL54">
        <v>124.78004587900703</v>
      </c>
      <c r="AM54">
        <v>124.78189916458923</v>
      </c>
    </row>
    <row r="55" spans="1:39" x14ac:dyDescent="0.25">
      <c r="A55" s="78">
        <f ca="1">Exceedance!U55</f>
        <v>44378</v>
      </c>
      <c r="B55" s="254">
        <v>111.82247282120957</v>
      </c>
      <c r="C55" s="254">
        <v>111.82417612905653</v>
      </c>
      <c r="D55" s="254">
        <v>111.82417612905667</v>
      </c>
      <c r="E55">
        <v>111.81986790317275</v>
      </c>
      <c r="F55">
        <v>111.82087330464572</v>
      </c>
      <c r="G55">
        <v>111.82207219308958</v>
      </c>
      <c r="H55">
        <v>111.82205971315659</v>
      </c>
      <c r="I55">
        <v>111.82204028364691</v>
      </c>
      <c r="J55">
        <v>111.82179141023317</v>
      </c>
      <c r="K55">
        <v>111.82041800671824</v>
      </c>
      <c r="L55">
        <v>111.82250614564872</v>
      </c>
      <c r="M55">
        <v>111.82180349640319</v>
      </c>
      <c r="N55">
        <v>111.82279697925456</v>
      </c>
      <c r="O55">
        <v>111.82210815654675</v>
      </c>
      <c r="P55">
        <v>111.82129088503095</v>
      </c>
      <c r="Q55">
        <v>111.81984606350613</v>
      </c>
      <c r="R55">
        <v>111.82107416754576</v>
      </c>
      <c r="S55">
        <v>111.81846019174949</v>
      </c>
      <c r="T55">
        <v>111.82183302845731</v>
      </c>
      <c r="U55">
        <v>111.82047523586193</v>
      </c>
      <c r="V55">
        <v>111.84102458457744</v>
      </c>
      <c r="W55">
        <v>111.81876298044968</v>
      </c>
      <c r="X55">
        <v>111.8181835258121</v>
      </c>
      <c r="Y55">
        <v>111.81756716882673</v>
      </c>
      <c r="Z55">
        <v>111.82147701476487</v>
      </c>
      <c r="AA55">
        <v>111.82417612905664</v>
      </c>
      <c r="AB55">
        <v>111.8243030878064</v>
      </c>
      <c r="AC55">
        <v>111.82222149299687</v>
      </c>
      <c r="AD55">
        <v>111.82002972175387</v>
      </c>
      <c r="AE55">
        <v>111.8188179492933</v>
      </c>
      <c r="AF55">
        <v>111.81826685832014</v>
      </c>
      <c r="AG55">
        <v>111.81661003276096</v>
      </c>
      <c r="AH55">
        <v>111.81748251686165</v>
      </c>
      <c r="AI55">
        <v>111.81582774468052</v>
      </c>
      <c r="AJ55">
        <v>111.81489407289287</v>
      </c>
      <c r="AK55">
        <v>111.81678416499959</v>
      </c>
      <c r="AL55">
        <v>111.81557671405398</v>
      </c>
      <c r="AM55">
        <v>111.81741279849436</v>
      </c>
    </row>
    <row r="56" spans="1:39" x14ac:dyDescent="0.25">
      <c r="A56" s="78">
        <f ca="1">Exceedance!U56</f>
        <v>44409</v>
      </c>
      <c r="B56" s="254">
        <v>91.544683607755729</v>
      </c>
      <c r="C56" s="254">
        <v>91.546384090199183</v>
      </c>
      <c r="D56" s="254">
        <v>91.546384090199325</v>
      </c>
      <c r="E56">
        <v>91.542083010690305</v>
      </c>
      <c r="F56">
        <v>91.543086744429033</v>
      </c>
      <c r="G56">
        <v>91.544283644187416</v>
      </c>
      <c r="H56">
        <v>91.544274219221592</v>
      </c>
      <c r="I56">
        <v>91.544251787675307</v>
      </c>
      <c r="J56">
        <v>91.544005158023765</v>
      </c>
      <c r="K56">
        <v>91.542634287322315</v>
      </c>
      <c r="L56">
        <v>91.544716876917136</v>
      </c>
      <c r="M56">
        <v>91.544015393208213</v>
      </c>
      <c r="N56">
        <v>91.545007228095642</v>
      </c>
      <c r="O56">
        <v>91.544319738916855</v>
      </c>
      <c r="P56">
        <v>91.543508431150286</v>
      </c>
      <c r="Q56">
        <v>91.542061207250768</v>
      </c>
      <c r="R56">
        <v>91.543287987662467</v>
      </c>
      <c r="S56">
        <v>91.540682165698072</v>
      </c>
      <c r="T56">
        <v>91.544044876275294</v>
      </c>
      <c r="U56">
        <v>91.54268933595155</v>
      </c>
      <c r="V56">
        <v>91.542283247578681</v>
      </c>
      <c r="W56">
        <v>91.540986762536534</v>
      </c>
      <c r="X56">
        <v>91.54040142733173</v>
      </c>
      <c r="Y56">
        <v>91.539786092743569</v>
      </c>
      <c r="Z56">
        <v>91.543689453129261</v>
      </c>
      <c r="AA56">
        <v>91.546384090199297</v>
      </c>
      <c r="AB56">
        <v>91.546511041188722</v>
      </c>
      <c r="AC56">
        <v>91.544436117427011</v>
      </c>
      <c r="AD56">
        <v>91.542248659453847</v>
      </c>
      <c r="AE56">
        <v>91.541037766232733</v>
      </c>
      <c r="AF56">
        <v>91.540484621609934</v>
      </c>
      <c r="AG56">
        <v>91.537215370765068</v>
      </c>
      <c r="AH56">
        <v>91.539702378608226</v>
      </c>
      <c r="AI56">
        <v>91.538052588175404</v>
      </c>
      <c r="AJ56">
        <v>91.537120975822731</v>
      </c>
      <c r="AK56">
        <v>91.539009911955901</v>
      </c>
      <c r="AL56">
        <v>91.537801579974129</v>
      </c>
      <c r="AM56">
        <v>91.539633529646665</v>
      </c>
    </row>
    <row r="57" spans="1:39" x14ac:dyDescent="0.25">
      <c r="A57" s="78">
        <f ca="1">Exceedance!U57</f>
        <v>44440</v>
      </c>
      <c r="B57" s="254">
        <v>77.311832896077391</v>
      </c>
      <c r="C57" s="254">
        <v>77.313530662653292</v>
      </c>
      <c r="D57" s="254">
        <v>77.313530662653434</v>
      </c>
      <c r="E57">
        <v>77.309236452466877</v>
      </c>
      <c r="F57">
        <v>77.310238583126477</v>
      </c>
      <c r="G57">
        <v>77.311433571297229</v>
      </c>
      <c r="H57">
        <v>77.311424161384167</v>
      </c>
      <c r="I57">
        <v>77.311401765663689</v>
      </c>
      <c r="J57">
        <v>77.311155529908262</v>
      </c>
      <c r="K57">
        <v>77.309786848646198</v>
      </c>
      <c r="L57">
        <v>77.311866112104084</v>
      </c>
      <c r="M57">
        <v>77.31116574874595</v>
      </c>
      <c r="N57">
        <v>77.312155999558101</v>
      </c>
      <c r="O57">
        <v>77.311469608379213</v>
      </c>
      <c r="P57">
        <v>77.310659596365184</v>
      </c>
      <c r="Q57">
        <v>77.309214683849959</v>
      </c>
      <c r="R57">
        <v>77.310439504951162</v>
      </c>
      <c r="S57">
        <v>77.307837844786448</v>
      </c>
      <c r="T57">
        <v>77.31119518472515</v>
      </c>
      <c r="U57">
        <v>77.309841809356399</v>
      </c>
      <c r="V57">
        <v>77.309436369544201</v>
      </c>
      <c r="W57">
        <v>77.308141955148457</v>
      </c>
      <c r="X57">
        <v>77.307557554791813</v>
      </c>
      <c r="Y57">
        <v>77.30694320296432</v>
      </c>
      <c r="Z57">
        <v>77.31084032923107</v>
      </c>
      <c r="AA57">
        <v>77.31353066265342</v>
      </c>
      <c r="AB57">
        <v>77.313657410887387</v>
      </c>
      <c r="AC57">
        <v>77.31158580101939</v>
      </c>
      <c r="AD57">
        <v>77.309401836670148</v>
      </c>
      <c r="AE57">
        <v>77.308192877385835</v>
      </c>
      <c r="AF57">
        <v>77.307640616199137</v>
      </c>
      <c r="AG57">
        <v>77.304376586726022</v>
      </c>
      <c r="AH57">
        <v>77.306859622530141</v>
      </c>
      <c r="AI57">
        <v>77.305212467003855</v>
      </c>
      <c r="AJ57">
        <v>77.30428234254407</v>
      </c>
      <c r="AK57">
        <v>77.306168261827324</v>
      </c>
      <c r="AL57">
        <v>77.304961859691772</v>
      </c>
      <c r="AM57">
        <v>77.306790883528365</v>
      </c>
    </row>
    <row r="58" spans="1:39" x14ac:dyDescent="0.25">
      <c r="A58" s="78">
        <f ca="1">Exceedance!U58</f>
        <v>44470</v>
      </c>
      <c r="B58" s="254">
        <v>75.033762578629592</v>
      </c>
      <c r="C58" s="254">
        <v>75.035458492214332</v>
      </c>
      <c r="D58" s="254">
        <v>75.035458492214474</v>
      </c>
      <c r="E58">
        <v>75.031168968852171</v>
      </c>
      <c r="F58">
        <v>75.032170005757607</v>
      </c>
      <c r="G58">
        <v>75.033363689683981</v>
      </c>
      <c r="H58">
        <v>75.033354290041174</v>
      </c>
      <c r="I58">
        <v>75.03333191876402</v>
      </c>
      <c r="J58">
        <v>75.033085951757371</v>
      </c>
      <c r="K58">
        <v>75.031718764313325</v>
      </c>
      <c r="L58">
        <v>75.033795758403343</v>
      </c>
      <c r="M58">
        <v>75.033096159441911</v>
      </c>
      <c r="N58">
        <v>75.034085329465881</v>
      </c>
      <c r="O58">
        <v>75.033399687434056</v>
      </c>
      <c r="P58">
        <v>75.032590559490387</v>
      </c>
      <c r="Q58">
        <v>75.031147223994168</v>
      </c>
      <c r="R58">
        <v>75.032370708290458</v>
      </c>
      <c r="S58">
        <v>75.029771887652345</v>
      </c>
      <c r="T58">
        <v>75.033125563293822</v>
      </c>
      <c r="U58">
        <v>75.031773665037804</v>
      </c>
      <c r="V58">
        <v>75.031368667734284</v>
      </c>
      <c r="W58">
        <v>75.030075666099563</v>
      </c>
      <c r="X58">
        <v>75.02949190357424</v>
      </c>
      <c r="Y58">
        <v>75.028878222267991</v>
      </c>
      <c r="Z58">
        <v>75.032771095099221</v>
      </c>
      <c r="AA58">
        <v>75.035458492214431</v>
      </c>
      <c r="AB58">
        <v>75.035585102111753</v>
      </c>
      <c r="AC58">
        <v>75.033515753258257</v>
      </c>
      <c r="AD58">
        <v>75.031334172550388</v>
      </c>
      <c r="AE58">
        <v>75.030126532758956</v>
      </c>
      <c r="AF58">
        <v>75.029574874325959</v>
      </c>
      <c r="AG58">
        <v>75.02631440730832</v>
      </c>
      <c r="AH58">
        <v>75.028794733055875</v>
      </c>
      <c r="AI58">
        <v>75.02714937528242</v>
      </c>
      <c r="AJ58">
        <v>75.026220265987178</v>
      </c>
      <c r="AK58">
        <v>75.028104126923978</v>
      </c>
      <c r="AL58">
        <v>75.026899041490353</v>
      </c>
      <c r="AM58">
        <v>75.028726069077834</v>
      </c>
    </row>
    <row r="59" spans="1:39" x14ac:dyDescent="0.25">
      <c r="A59" s="78">
        <f ca="1">Exceedance!U59</f>
        <v>44501</v>
      </c>
      <c r="B59" s="254">
        <v>77.323105631049799</v>
      </c>
      <c r="C59" s="254">
        <v>77.32480058627479</v>
      </c>
      <c r="D59" s="254">
        <v>77.324800586274947</v>
      </c>
      <c r="E59">
        <v>77.320513486919637</v>
      </c>
      <c r="F59">
        <v>77.321513958139747</v>
      </c>
      <c r="G59">
        <v>77.322706967516055</v>
      </c>
      <c r="H59">
        <v>77.322697573184996</v>
      </c>
      <c r="I59">
        <v>77.322675214549818</v>
      </c>
      <c r="J59">
        <v>77.322429386538971</v>
      </c>
      <c r="K59">
        <v>77.321062971691717</v>
      </c>
      <c r="L59">
        <v>77.323138792073678</v>
      </c>
      <c r="M59">
        <v>77.322439588455183</v>
      </c>
      <c r="N59">
        <v>77.323428199499787</v>
      </c>
      <c r="O59">
        <v>77.322742944923831</v>
      </c>
      <c r="P59">
        <v>77.321934274217853</v>
      </c>
      <c r="Q59">
        <v>77.320491754349661</v>
      </c>
      <c r="R59">
        <v>77.321714547255709</v>
      </c>
      <c r="S59">
        <v>77.319117195209529</v>
      </c>
      <c r="T59">
        <v>77.322468975690995</v>
      </c>
      <c r="U59">
        <v>77.321117841391839</v>
      </c>
      <c r="V59">
        <v>76.695406530577671</v>
      </c>
      <c r="W59">
        <v>77.31942080199174</v>
      </c>
      <c r="X59">
        <v>77.318837369350248</v>
      </c>
      <c r="Y59">
        <v>77.318224034834927</v>
      </c>
      <c r="Z59">
        <v>77.322114707806151</v>
      </c>
      <c r="AA59">
        <v>77.324800586274918</v>
      </c>
      <c r="AB59">
        <v>77.324927124625063</v>
      </c>
      <c r="AC59">
        <v>77.322858945159297</v>
      </c>
      <c r="AD59">
        <v>77.320678597261349</v>
      </c>
      <c r="AE59">
        <v>77.319471639906425</v>
      </c>
      <c r="AF59">
        <v>77.318920293215271</v>
      </c>
      <c r="AG59">
        <v>77.315661668685507</v>
      </c>
      <c r="AH59">
        <v>77.318140592802536</v>
      </c>
      <c r="AI59">
        <v>77.316496164819725</v>
      </c>
      <c r="AJ59">
        <v>77.315567580563581</v>
      </c>
      <c r="AK59">
        <v>77.317450376931717</v>
      </c>
      <c r="AL59">
        <v>77.316245972491132</v>
      </c>
      <c r="AM59">
        <v>77.318071967626452</v>
      </c>
    </row>
    <row r="60" spans="1:39" x14ac:dyDescent="0.25">
      <c r="A60" s="78">
        <f ca="1">Exceedance!U60</f>
        <v>44531</v>
      </c>
      <c r="B60" s="254">
        <v>80.799450614692574</v>
      </c>
      <c r="C60" s="254">
        <v>80.801144872397856</v>
      </c>
      <c r="D60" s="254">
        <v>80.801144872397998</v>
      </c>
      <c r="E60">
        <v>80.796859537299511</v>
      </c>
      <c r="F60">
        <v>80.797859596798773</v>
      </c>
      <c r="G60">
        <v>80.799052115219595</v>
      </c>
      <c r="H60">
        <v>80.799042724754571</v>
      </c>
      <c r="I60">
        <v>80.799020375320566</v>
      </c>
      <c r="J60">
        <v>80.798774648474577</v>
      </c>
      <c r="K60">
        <v>80.797408795943809</v>
      </c>
      <c r="L60">
        <v>80.799483762069798</v>
      </c>
      <c r="M60">
        <v>80.798784846192419</v>
      </c>
      <c r="N60">
        <v>80.799773050396951</v>
      </c>
      <c r="O60">
        <v>80.799088077821708</v>
      </c>
      <c r="P60">
        <v>80.408436934195507</v>
      </c>
      <c r="Q60">
        <v>80.796837813673065</v>
      </c>
      <c r="R60">
        <v>80.798060103366922</v>
      </c>
      <c r="S60">
        <v>80.795463820201036</v>
      </c>
      <c r="T60">
        <v>80.248002818257874</v>
      </c>
      <c r="U60">
        <v>80.79746364306358</v>
      </c>
      <c r="V60">
        <v>77.620594732808698</v>
      </c>
      <c r="W60">
        <v>80.332938734791924</v>
      </c>
      <c r="X60">
        <v>80.79518410949764</v>
      </c>
      <c r="Y60">
        <v>80.794571027385985</v>
      </c>
      <c r="Z60">
        <v>80.798460099240515</v>
      </c>
      <c r="AA60">
        <v>80.80114487239797</v>
      </c>
      <c r="AB60">
        <v>80.801271358674185</v>
      </c>
      <c r="AC60">
        <v>80.605322851900794</v>
      </c>
      <c r="AD60">
        <v>80.797024579693868</v>
      </c>
      <c r="AE60">
        <v>80.795818119034394</v>
      </c>
      <c r="AF60">
        <v>79.429615461701488</v>
      </c>
      <c r="AG60">
        <v>80.478152049445853</v>
      </c>
      <c r="AH60">
        <v>80.794487619692234</v>
      </c>
      <c r="AI60">
        <v>80.79284386843581</v>
      </c>
      <c r="AJ60">
        <v>80.791915666317081</v>
      </c>
      <c r="AK60">
        <v>80.79379768786383</v>
      </c>
      <c r="AL60">
        <v>80.792593779068085</v>
      </c>
      <c r="AM60">
        <v>80.794419022757253</v>
      </c>
    </row>
    <row r="61" spans="1:39" x14ac:dyDescent="0.25">
      <c r="A61" s="78">
        <f ca="1">Exceedance!U61</f>
        <v>44562</v>
      </c>
      <c r="B61" s="254">
        <v>80.798175480069844</v>
      </c>
      <c r="C61" s="254">
        <v>80.799869078844296</v>
      </c>
      <c r="D61" s="254">
        <v>80.799869078844438</v>
      </c>
      <c r="E61">
        <v>80.795585410398772</v>
      </c>
      <c r="F61">
        <v>80.796585080954827</v>
      </c>
      <c r="G61">
        <v>80.797777135581313</v>
      </c>
      <c r="H61">
        <v>80.797767748768422</v>
      </c>
      <c r="I61">
        <v>80.797745408026557</v>
      </c>
      <c r="J61">
        <v>80.797499776748666</v>
      </c>
      <c r="K61">
        <v>80.79613445542536</v>
      </c>
      <c r="L61">
        <v>80.798208614555378</v>
      </c>
      <c r="M61">
        <v>80.797509970500414</v>
      </c>
      <c r="N61">
        <v>80.798497790372508</v>
      </c>
      <c r="O61">
        <v>80.797813084196846</v>
      </c>
      <c r="P61">
        <v>80.79715728209591</v>
      </c>
      <c r="Q61">
        <v>80.795563695221077</v>
      </c>
      <c r="R61">
        <v>80.796785509541934</v>
      </c>
      <c r="S61">
        <v>80.794190236122688</v>
      </c>
      <c r="T61">
        <v>80.797754268886948</v>
      </c>
      <c r="U61">
        <v>80.796189281213984</v>
      </c>
      <c r="V61">
        <v>78.115715494937007</v>
      </c>
      <c r="W61">
        <v>80.794674264622728</v>
      </c>
      <c r="X61">
        <v>80.793910634204394</v>
      </c>
      <c r="Y61">
        <v>80.793297790532691</v>
      </c>
      <c r="Z61">
        <v>80.797185349849116</v>
      </c>
      <c r="AA61">
        <v>80.799869078844409</v>
      </c>
      <c r="AB61">
        <v>80.799995515927577</v>
      </c>
      <c r="AC61">
        <v>80.798004605544193</v>
      </c>
      <c r="AD61">
        <v>80.795750388604816</v>
      </c>
      <c r="AE61">
        <v>80.794544397162127</v>
      </c>
      <c r="AF61">
        <v>80.794527613859813</v>
      </c>
      <c r="AG61">
        <v>80.790860028737498</v>
      </c>
      <c r="AH61">
        <v>80.793214415277831</v>
      </c>
      <c r="AI61">
        <v>80.791571303309297</v>
      </c>
      <c r="AJ61">
        <v>80.790643462186978</v>
      </c>
      <c r="AK61">
        <v>80.792524751777776</v>
      </c>
      <c r="AL61">
        <v>80.791321311206332</v>
      </c>
      <c r="AM61">
        <v>80.793145845021598</v>
      </c>
    </row>
    <row r="62" spans="1:39" x14ac:dyDescent="0.25">
      <c r="A62" s="78">
        <f ca="1">Exceedance!U62</f>
        <v>44593</v>
      </c>
      <c r="B62" s="254">
        <v>80.798252728949151</v>
      </c>
      <c r="C62" s="254">
        <v>80.799945501732367</v>
      </c>
      <c r="D62" s="254">
        <v>80.799945501732509</v>
      </c>
      <c r="E62">
        <v>80.795663922490434</v>
      </c>
      <c r="F62">
        <v>80.796663105493508</v>
      </c>
      <c r="G62">
        <v>80.797854578738693</v>
      </c>
      <c r="H62">
        <v>80.797845196503872</v>
      </c>
      <c r="I62">
        <v>80.797822866657881</v>
      </c>
      <c r="J62">
        <v>80.797577355177722</v>
      </c>
      <c r="K62">
        <v>80.796212699740266</v>
      </c>
      <c r="L62">
        <v>80.79828584727457</v>
      </c>
      <c r="M62">
        <v>80.797587543957818</v>
      </c>
      <c r="N62">
        <v>80.798574882056684</v>
      </c>
      <c r="O62">
        <v>80.797890509821585</v>
      </c>
      <c r="P62">
        <v>80.796904070868592</v>
      </c>
      <c r="Q62">
        <v>80.795642217903534</v>
      </c>
      <c r="R62">
        <v>80.796863436328877</v>
      </c>
      <c r="S62">
        <v>80.794269428659916</v>
      </c>
      <c r="T62">
        <v>80.797583479718199</v>
      </c>
      <c r="U62">
        <v>80.796267498789604</v>
      </c>
      <c r="V62">
        <v>78.575760971987819</v>
      </c>
      <c r="W62">
        <v>80.794422282589309</v>
      </c>
      <c r="X62">
        <v>80.793989963107293</v>
      </c>
      <c r="Y62">
        <v>80.793377418327793</v>
      </c>
      <c r="Z62">
        <v>80.797263081628458</v>
      </c>
      <c r="AA62">
        <v>80.799945501732495</v>
      </c>
      <c r="AB62">
        <v>80.800071877150543</v>
      </c>
      <c r="AC62">
        <v>80.798081928655918</v>
      </c>
      <c r="AD62">
        <v>80.795828820234362</v>
      </c>
      <c r="AE62">
        <v>80.794623416970168</v>
      </c>
      <c r="AF62">
        <v>80.794275703368839</v>
      </c>
      <c r="AG62">
        <v>80.790874148779508</v>
      </c>
      <c r="AH62">
        <v>80.793294083736214</v>
      </c>
      <c r="AI62">
        <v>80.791651773135783</v>
      </c>
      <c r="AJ62">
        <v>80.790724364800809</v>
      </c>
      <c r="AK62">
        <v>80.792604756594457</v>
      </c>
      <c r="AL62">
        <v>80.791401902957418</v>
      </c>
      <c r="AM62">
        <v>80.793225546922628</v>
      </c>
    </row>
    <row r="63" spans="1:39" x14ac:dyDescent="0.25">
      <c r="A63" s="78">
        <f ca="1">Exceedance!U63</f>
        <v>44621</v>
      </c>
      <c r="B63" s="254">
        <v>81.963809216267961</v>
      </c>
      <c r="C63" s="254">
        <v>81.965500331866153</v>
      </c>
      <c r="D63" s="254">
        <v>81.965500331866295</v>
      </c>
      <c r="E63">
        <v>81.961222944190368</v>
      </c>
      <c r="F63">
        <v>81.962221149016599</v>
      </c>
      <c r="G63">
        <v>81.963411455837289</v>
      </c>
      <c r="H63">
        <v>81.963402082787454</v>
      </c>
      <c r="I63">
        <v>81.963379774801851</v>
      </c>
      <c r="J63">
        <v>81.963134503671711</v>
      </c>
      <c r="K63">
        <v>81.961771184200089</v>
      </c>
      <c r="L63">
        <v>81.963842302171329</v>
      </c>
      <c r="M63">
        <v>81.963144682477207</v>
      </c>
      <c r="N63">
        <v>81.964131053995132</v>
      </c>
      <c r="O63">
        <v>81.963447351744492</v>
      </c>
      <c r="P63">
        <v>81.962461840315967</v>
      </c>
      <c r="Q63">
        <v>81.961201260851738</v>
      </c>
      <c r="R63">
        <v>81.962421283732738</v>
      </c>
      <c r="S63">
        <v>81.95982981553675</v>
      </c>
      <c r="T63">
        <v>81.963140584192914</v>
      </c>
      <c r="U63">
        <v>81.961825929602412</v>
      </c>
      <c r="V63">
        <v>80.388176199151715</v>
      </c>
      <c r="W63">
        <v>81.959982481055462</v>
      </c>
      <c r="X63">
        <v>81.959550623574387</v>
      </c>
      <c r="Y63">
        <v>81.958938678461948</v>
      </c>
      <c r="Z63">
        <v>81.9628205377889</v>
      </c>
      <c r="AA63">
        <v>81.965500331866266</v>
      </c>
      <c r="AB63">
        <v>81.965626583565722</v>
      </c>
      <c r="AC63">
        <v>81.963638583179772</v>
      </c>
      <c r="AD63">
        <v>81.96138768050325</v>
      </c>
      <c r="AE63">
        <v>81.960183457300701</v>
      </c>
      <c r="AF63">
        <v>81.959836045297536</v>
      </c>
      <c r="AG63">
        <v>81.956437826831291</v>
      </c>
      <c r="AH63">
        <v>81.958855425452967</v>
      </c>
      <c r="AI63">
        <v>81.95721472263628</v>
      </c>
      <c r="AJ63">
        <v>81.956288182517454</v>
      </c>
      <c r="AK63">
        <v>81.958166773146388</v>
      </c>
      <c r="AL63">
        <v>81.956965097074999</v>
      </c>
      <c r="AM63">
        <v>81.958786955735306</v>
      </c>
    </row>
    <row r="64" spans="1:39" x14ac:dyDescent="0.25">
      <c r="A64" s="78" t="str">
        <f ca="1">Exceedance!U64</f>
        <v/>
      </c>
      <c r="B64" s="254">
        <v>101.54922765930024</v>
      </c>
      <c r="C64" s="254">
        <v>101.550916859948</v>
      </c>
      <c r="D64" s="254">
        <v>101.55091685994815</v>
      </c>
      <c r="E64">
        <v>101.54664431581176</v>
      </c>
      <c r="F64">
        <v>101.54764139031153</v>
      </c>
      <c r="G64">
        <v>94.980011477462398</v>
      </c>
      <c r="H64">
        <v>101.54882098684108</v>
      </c>
      <c r="I64">
        <v>96.955703610398842</v>
      </c>
      <c r="J64">
        <v>96.726606050128154</v>
      </c>
      <c r="K64">
        <v>101.54719193501684</v>
      </c>
      <c r="L64">
        <v>101.54926070773845</v>
      </c>
      <c r="M64">
        <v>101.54856387800049</v>
      </c>
      <c r="N64">
        <v>101.37517121870604</v>
      </c>
      <c r="O64">
        <v>91.438335985613094</v>
      </c>
      <c r="P64">
        <v>101.54788180906186</v>
      </c>
      <c r="Q64">
        <v>99.19710024660327</v>
      </c>
      <c r="R64">
        <v>91.879044052492333</v>
      </c>
      <c r="S64">
        <v>101.54525276468028</v>
      </c>
      <c r="T64">
        <v>101.54855978435688</v>
      </c>
      <c r="U64">
        <v>88.790291501603249</v>
      </c>
      <c r="V64">
        <v>86.874978814169495</v>
      </c>
      <c r="W64">
        <v>101.54540525732676</v>
      </c>
      <c r="X64">
        <v>101.54497388886352</v>
      </c>
      <c r="Y64">
        <v>101.5443626366928</v>
      </c>
      <c r="Z64">
        <v>101.54824010036039</v>
      </c>
      <c r="AA64">
        <v>100.62582491465653</v>
      </c>
      <c r="AB64">
        <v>93.926909125424075</v>
      </c>
      <c r="AC64">
        <v>92.546823882487629</v>
      </c>
      <c r="AD64">
        <v>95.107906053451373</v>
      </c>
      <c r="AE64">
        <v>101.54560600599471</v>
      </c>
      <c r="AF64">
        <v>87.380148796500194</v>
      </c>
      <c r="AG64">
        <v>98.966478714730215</v>
      </c>
      <c r="AH64">
        <v>94.849543670437612</v>
      </c>
      <c r="AI64">
        <v>93.754615958072407</v>
      </c>
      <c r="AJ64">
        <v>89.705211468947866</v>
      </c>
      <c r="AK64">
        <v>95.437474096749398</v>
      </c>
      <c r="AL64">
        <v>97.491949217963892</v>
      </c>
      <c r="AM64">
        <v>97.493768537925277</v>
      </c>
    </row>
    <row r="65" spans="1:39" x14ac:dyDescent="0.25">
      <c r="A65" s="78" t="str">
        <f ca="1">Exceedance!U65</f>
        <v/>
      </c>
      <c r="B65" s="254">
        <v>119.76121419677017</v>
      </c>
      <c r="C65" s="254">
        <v>119.76290059210804</v>
      </c>
      <c r="D65" s="254">
        <v>119.76290059210818</v>
      </c>
      <c r="E65">
        <v>119.75863514352336</v>
      </c>
      <c r="F65">
        <v>119.75963056214941</v>
      </c>
      <c r="G65">
        <v>119.76961605073429</v>
      </c>
      <c r="H65">
        <v>119.76080819968504</v>
      </c>
      <c r="I65">
        <v>119.76648724562199</v>
      </c>
      <c r="J65">
        <v>119.76660045871634</v>
      </c>
      <c r="K65">
        <v>119.7591818532796</v>
      </c>
      <c r="L65">
        <v>119.76124719032379</v>
      </c>
      <c r="M65">
        <v>119.76055151783341</v>
      </c>
      <c r="N65">
        <v>119.76169634176898</v>
      </c>
      <c r="O65">
        <v>119.77520608772043</v>
      </c>
      <c r="P65">
        <v>119.75987058162858</v>
      </c>
      <c r="Q65">
        <v>119.76085091384415</v>
      </c>
      <c r="R65">
        <v>119.77353484643579</v>
      </c>
      <c r="S65">
        <v>119.75724590338564</v>
      </c>
      <c r="T65">
        <v>119.76054743098825</v>
      </c>
      <c r="U65">
        <v>103.68345481739371</v>
      </c>
      <c r="V65">
        <v>119.77919735011496</v>
      </c>
      <c r="W65">
        <v>119.75739814278266</v>
      </c>
      <c r="X65">
        <v>119.75696749070694</v>
      </c>
      <c r="Y65">
        <v>119.75635725366236</v>
      </c>
      <c r="Z65">
        <v>119.76022827790123</v>
      </c>
      <c r="AA65">
        <v>119.76375580357724</v>
      </c>
      <c r="AB65">
        <v>119.77348746430603</v>
      </c>
      <c r="AC65">
        <v>119.77369041605233</v>
      </c>
      <c r="AD65">
        <v>119.76739421274645</v>
      </c>
      <c r="AE65">
        <v>119.75759855806085</v>
      </c>
      <c r="AF65">
        <v>106.01384826227728</v>
      </c>
      <c r="AG65">
        <v>119.75643206200041</v>
      </c>
      <c r="AH65">
        <v>119.76527432265075</v>
      </c>
      <c r="AI65">
        <v>119.7653640189573</v>
      </c>
      <c r="AJ65">
        <v>119.77055818470842</v>
      </c>
      <c r="AK65">
        <v>119.76366125699985</v>
      </c>
      <c r="AL65">
        <v>119.75924840437609</v>
      </c>
      <c r="AM65">
        <v>119.7610640233862</v>
      </c>
    </row>
    <row r="66" spans="1:39" x14ac:dyDescent="0.25">
      <c r="A66" s="78" t="str">
        <f ca="1">Exceedance!U66</f>
        <v/>
      </c>
      <c r="B66" s="254">
        <v>124.73826156752779</v>
      </c>
      <c r="C66" s="254">
        <v>124.73994506431048</v>
      </c>
      <c r="D66" s="254">
        <v>124.73994506431062</v>
      </c>
      <c r="E66">
        <v>124.73568694712536</v>
      </c>
      <c r="F66">
        <v>124.73668065483834</v>
      </c>
      <c r="G66">
        <v>124.73573873088368</v>
      </c>
      <c r="H66">
        <v>124.73785626826533</v>
      </c>
      <c r="I66">
        <v>124.73694208806404</v>
      </c>
      <c r="J66">
        <v>124.73613947354333</v>
      </c>
      <c r="K66">
        <v>124.73623271720369</v>
      </c>
      <c r="L66">
        <v>124.73829450437248</v>
      </c>
      <c r="M66">
        <v>124.73760002759524</v>
      </c>
      <c r="N66">
        <v>124.73805637029491</v>
      </c>
      <c r="O66">
        <v>124.73497370346008</v>
      </c>
      <c r="P66">
        <v>124.73692026177501</v>
      </c>
      <c r="Q66">
        <v>124.735333316249</v>
      </c>
      <c r="R66">
        <v>124.73426772256038</v>
      </c>
      <c r="S66">
        <v>124.73430009479613</v>
      </c>
      <c r="T66">
        <v>124.73759594777452</v>
      </c>
      <c r="U66">
        <v>110.43046903852776</v>
      </c>
      <c r="V66">
        <v>124.73161304934575</v>
      </c>
      <c r="W66">
        <v>124.73445207252598</v>
      </c>
      <c r="X66">
        <v>124.73402216064963</v>
      </c>
      <c r="Y66">
        <v>124.73341297247281</v>
      </c>
      <c r="Z66">
        <v>124.73727734324382</v>
      </c>
      <c r="AA66">
        <v>124.74006947762403</v>
      </c>
      <c r="AB66">
        <v>124.73821296133492</v>
      </c>
      <c r="AC66">
        <v>124.73597906446825</v>
      </c>
      <c r="AD66">
        <v>124.73375974299334</v>
      </c>
      <c r="AE66">
        <v>124.73465214333289</v>
      </c>
      <c r="AF66">
        <v>124.75162754234064</v>
      </c>
      <c r="AG66">
        <v>124.73062041627075</v>
      </c>
      <c r="AH66">
        <v>124.73140446548337</v>
      </c>
      <c r="AI66">
        <v>124.72965774419752</v>
      </c>
      <c r="AJ66">
        <v>124.72772618157997</v>
      </c>
      <c r="AK66">
        <v>124.73121079208389</v>
      </c>
      <c r="AL66">
        <v>124.73072164289874</v>
      </c>
      <c r="AM66">
        <v>124.73253414124466</v>
      </c>
    </row>
    <row r="67" spans="1:39" x14ac:dyDescent="0.25">
      <c r="A67" s="78" t="str">
        <f ca="1">Exceedance!U67</f>
        <v/>
      </c>
      <c r="B67" s="254">
        <v>111.77381555696147</v>
      </c>
      <c r="C67" s="254">
        <v>111.77549669444083</v>
      </c>
      <c r="D67" s="254">
        <v>111.77549669444099</v>
      </c>
      <c r="E67">
        <v>111.77124454470993</v>
      </c>
      <c r="F67">
        <v>111.77223685981087</v>
      </c>
      <c r="G67">
        <v>111.77133694213397</v>
      </c>
      <c r="H67">
        <v>111.77341082569765</v>
      </c>
      <c r="I67">
        <v>111.77252247755435</v>
      </c>
      <c r="J67">
        <v>111.77172440239596</v>
      </c>
      <c r="K67">
        <v>111.77178954992957</v>
      </c>
      <c r="L67">
        <v>111.77384844764747</v>
      </c>
      <c r="M67">
        <v>111.77315494413099</v>
      </c>
      <c r="N67">
        <v>111.77361320742619</v>
      </c>
      <c r="O67">
        <v>111.77059665016343</v>
      </c>
      <c r="P67">
        <v>111.77247613095516</v>
      </c>
      <c r="Q67">
        <v>111.77090097696878</v>
      </c>
      <c r="R67">
        <v>111.76988806973272</v>
      </c>
      <c r="S67">
        <v>111.76985963595752</v>
      </c>
      <c r="T67">
        <v>111.77315087002783</v>
      </c>
      <c r="U67">
        <v>111.79197829946443</v>
      </c>
      <c r="V67">
        <v>111.76726809677714</v>
      </c>
      <c r="W67">
        <v>111.77001140070118</v>
      </c>
      <c r="X67">
        <v>111.76958209131635</v>
      </c>
      <c r="Y67">
        <v>111.76897375687423</v>
      </c>
      <c r="Z67">
        <v>111.77283271199919</v>
      </c>
      <c r="AA67">
        <v>111.77562365319068</v>
      </c>
      <c r="AB67">
        <v>111.77381289064925</v>
      </c>
      <c r="AC67">
        <v>111.77159121057007</v>
      </c>
      <c r="AD67">
        <v>111.76935983626514</v>
      </c>
      <c r="AE67">
        <v>111.77021119112281</v>
      </c>
      <c r="AF67">
        <v>111.76550505084413</v>
      </c>
      <c r="AG67">
        <v>111.7661958066704</v>
      </c>
      <c r="AH67">
        <v>111.76700875090428</v>
      </c>
      <c r="AI67">
        <v>111.76527132527228</v>
      </c>
      <c r="AJ67">
        <v>111.76336900940652</v>
      </c>
      <c r="AK67">
        <v>111.76681006609864</v>
      </c>
      <c r="AL67">
        <v>111.76630699853067</v>
      </c>
      <c r="AM67">
        <v>111.76811695678657</v>
      </c>
    </row>
    <row r="68" spans="1:39" x14ac:dyDescent="0.25">
      <c r="A68" s="78" t="str">
        <f ca="1">Exceedance!U68</f>
        <v/>
      </c>
      <c r="B68" s="254">
        <v>91.496107054932921</v>
      </c>
      <c r="C68" s="254">
        <v>91.497785403784448</v>
      </c>
      <c r="D68" s="254">
        <v>91.497785403784604</v>
      </c>
      <c r="E68">
        <v>91.49354030741074</v>
      </c>
      <c r="F68">
        <v>91.494530976484796</v>
      </c>
      <c r="G68">
        <v>91.493635585834099</v>
      </c>
      <c r="H68">
        <v>91.495702995026974</v>
      </c>
      <c r="I68">
        <v>91.494817951390203</v>
      </c>
      <c r="J68">
        <v>91.494021454705333</v>
      </c>
      <c r="K68">
        <v>91.494084408589671</v>
      </c>
      <c r="L68">
        <v>91.496139891060693</v>
      </c>
      <c r="M68">
        <v>91.495447537910124</v>
      </c>
      <c r="N68">
        <v>91.495905231977403</v>
      </c>
      <c r="O68">
        <v>91.492898286582829</v>
      </c>
      <c r="P68">
        <v>91.494769850732212</v>
      </c>
      <c r="Q68">
        <v>91.493198023090599</v>
      </c>
      <c r="R68">
        <v>91.492190613874854</v>
      </c>
      <c r="S68">
        <v>91.49215769590954</v>
      </c>
      <c r="T68">
        <v>91.495443470564979</v>
      </c>
      <c r="U68">
        <v>91.493318319210601</v>
      </c>
      <c r="V68">
        <v>91.4895772972598</v>
      </c>
      <c r="W68">
        <v>91.492309208909731</v>
      </c>
      <c r="X68">
        <v>91.49188061165232</v>
      </c>
      <c r="Y68">
        <v>91.49127328629983</v>
      </c>
      <c r="Z68">
        <v>91.495125840288736</v>
      </c>
      <c r="AA68">
        <v>91.497912354773959</v>
      </c>
      <c r="AB68">
        <v>91.496107814030694</v>
      </c>
      <c r="AC68">
        <v>91.493890496833387</v>
      </c>
      <c r="AD68">
        <v>91.491661693057353</v>
      </c>
      <c r="AE68">
        <v>91.492508667924142</v>
      </c>
      <c r="AF68">
        <v>91.486195160485011</v>
      </c>
      <c r="AG68">
        <v>91.488500741499962</v>
      </c>
      <c r="AH68">
        <v>91.489314574097278</v>
      </c>
      <c r="AI68">
        <v>91.487580541146556</v>
      </c>
      <c r="AJ68">
        <v>91.485683360056626</v>
      </c>
      <c r="AK68">
        <v>91.489115824887008</v>
      </c>
      <c r="AL68">
        <v>91.488612502676702</v>
      </c>
      <c r="AM68">
        <v>91.490419458620138</v>
      </c>
    </row>
    <row r="69" spans="1:39" x14ac:dyDescent="0.25">
      <c r="A69" s="78" t="str">
        <f ca="1">Exceedance!U69</f>
        <v/>
      </c>
      <c r="B69" s="254">
        <v>77.263333925639444</v>
      </c>
      <c r="C69" s="254">
        <v>77.265009593973318</v>
      </c>
      <c r="D69" s="254">
        <v>77.26500959397346</v>
      </c>
      <c r="E69">
        <v>77.260771277510528</v>
      </c>
      <c r="F69">
        <v>77.26176036437127</v>
      </c>
      <c r="G69">
        <v>77.260866403763217</v>
      </c>
      <c r="H69">
        <v>77.262930511063999</v>
      </c>
      <c r="I69">
        <v>77.262046880944482</v>
      </c>
      <c r="J69">
        <v>77.261251656357118</v>
      </c>
      <c r="K69">
        <v>77.261314509696817</v>
      </c>
      <c r="L69">
        <v>77.263366709324103</v>
      </c>
      <c r="M69">
        <v>77.262675461941768</v>
      </c>
      <c r="N69">
        <v>77.263132425018583</v>
      </c>
      <c r="O69">
        <v>77.260130282064296</v>
      </c>
      <c r="P69">
        <v>77.261998857108821</v>
      </c>
      <c r="Q69">
        <v>77.260429539858137</v>
      </c>
      <c r="R69">
        <v>77.259423739591639</v>
      </c>
      <c r="S69">
        <v>77.259390874200136</v>
      </c>
      <c r="T69">
        <v>77.262671401092632</v>
      </c>
      <c r="U69">
        <v>77.260549643841756</v>
      </c>
      <c r="V69">
        <v>77.256814596746111</v>
      </c>
      <c r="W69">
        <v>77.259542145216514</v>
      </c>
      <c r="X69">
        <v>77.259114232478609</v>
      </c>
      <c r="Y69">
        <v>77.258507877095084</v>
      </c>
      <c r="Z69">
        <v>77.262354278108745</v>
      </c>
      <c r="AA69">
        <v>77.265136342207413</v>
      </c>
      <c r="AB69">
        <v>77.263334683524832</v>
      </c>
      <c r="AC69">
        <v>77.261120907640091</v>
      </c>
      <c r="AD69">
        <v>77.258895663521997</v>
      </c>
      <c r="AE69">
        <v>77.259741285671751</v>
      </c>
      <c r="AF69">
        <v>77.253437861635007</v>
      </c>
      <c r="AG69">
        <v>77.255739760370588</v>
      </c>
      <c r="AH69">
        <v>77.256552293182949</v>
      </c>
      <c r="AI69">
        <v>77.254821029683811</v>
      </c>
      <c r="AJ69">
        <v>77.252926878611959</v>
      </c>
      <c r="AK69">
        <v>77.256353861398196</v>
      </c>
      <c r="AL69">
        <v>77.255851343051788</v>
      </c>
      <c r="AM69">
        <v>77.25765541307716</v>
      </c>
    </row>
    <row r="70" spans="1:39" x14ac:dyDescent="0.25">
      <c r="A70" s="78" t="str">
        <f ca="1">Exceedance!U70</f>
        <v/>
      </c>
      <c r="B70" s="254"/>
      <c r="C70" s="254"/>
      <c r="D70" s="254"/>
    </row>
    <row r="71" spans="1:39" x14ac:dyDescent="0.25">
      <c r="A71" s="78" t="str">
        <f ca="1">Exceedance!U71</f>
        <v/>
      </c>
      <c r="B71" s="254"/>
      <c r="C71" s="254"/>
      <c r="D71" s="254"/>
    </row>
    <row r="72" spans="1:39" x14ac:dyDescent="0.25">
      <c r="A72" s="78" t="str">
        <f ca="1">Exceedance!U72</f>
        <v/>
      </c>
      <c r="B72" s="254"/>
      <c r="C72" s="254"/>
      <c r="D72" s="254"/>
    </row>
    <row r="73" spans="1:39" x14ac:dyDescent="0.25">
      <c r="A73" s="78" t="str">
        <f ca="1">Exceedance!U73</f>
        <v/>
      </c>
      <c r="B73" s="254"/>
      <c r="C73" s="254"/>
      <c r="D73" s="254"/>
    </row>
    <row r="74" spans="1:39" x14ac:dyDescent="0.25">
      <c r="A74" s="78" t="str">
        <f ca="1">Exceedance!U74</f>
        <v/>
      </c>
      <c r="B74" s="254"/>
      <c r="C74" s="254"/>
      <c r="D74" s="254"/>
    </row>
    <row r="75" spans="1:39" x14ac:dyDescent="0.25">
      <c r="A75" s="78" t="str">
        <f ca="1">Exceedance!U75</f>
        <v/>
      </c>
      <c r="B75" s="254"/>
      <c r="C75" s="254"/>
      <c r="D75" s="254"/>
    </row>
    <row r="76" spans="1:39" x14ac:dyDescent="0.25">
      <c r="A76" s="78" t="str">
        <f ca="1">Exceedance!U76</f>
        <v/>
      </c>
      <c r="B76" s="254"/>
      <c r="C76" s="254"/>
      <c r="D76" s="254"/>
    </row>
    <row r="77" spans="1:39" x14ac:dyDescent="0.25">
      <c r="A77" s="78" t="str">
        <f ca="1">Exceedance!U77</f>
        <v/>
      </c>
      <c r="B77" s="254"/>
      <c r="C77" s="254"/>
      <c r="D77" s="254"/>
    </row>
    <row r="78" spans="1:39" x14ac:dyDescent="0.25">
      <c r="A78" s="78" t="str">
        <f ca="1">Exceedance!U78</f>
        <v/>
      </c>
      <c r="B78" s="254"/>
      <c r="C78" s="254"/>
      <c r="D78" s="254"/>
    </row>
    <row r="79" spans="1:39" x14ac:dyDescent="0.25">
      <c r="A79" s="78" t="str">
        <f ca="1">Exceedance!U79</f>
        <v/>
      </c>
      <c r="B79" s="254"/>
      <c r="C79" s="254"/>
      <c r="D79" s="254"/>
    </row>
    <row r="80" spans="1:39" x14ac:dyDescent="0.25">
      <c r="A80" s="78" t="str">
        <f ca="1">Exceedance!U80</f>
        <v/>
      </c>
      <c r="B80" s="254"/>
      <c r="C80" s="254"/>
      <c r="D80" s="254"/>
    </row>
    <row r="81" spans="1:4" x14ac:dyDescent="0.25">
      <c r="A81" s="78" t="str">
        <f ca="1">Exceedance!U81</f>
        <v/>
      </c>
      <c r="B81" s="254"/>
      <c r="C81" s="254"/>
      <c r="D81" s="254"/>
    </row>
    <row r="82" spans="1:4" x14ac:dyDescent="0.25">
      <c r="A82" s="78" t="str">
        <f ca="1">Exceedance!U82</f>
        <v/>
      </c>
      <c r="B82" s="254"/>
      <c r="C82" s="254"/>
      <c r="D82" s="254"/>
    </row>
    <row r="83" spans="1:4" x14ac:dyDescent="0.25">
      <c r="A83" s="78" t="str">
        <f ca="1">Exceedance!U83</f>
        <v/>
      </c>
      <c r="B83" s="254"/>
      <c r="C83" s="254"/>
      <c r="D83" s="254"/>
    </row>
    <row r="84" spans="1:4" x14ac:dyDescent="0.25">
      <c r="A84" s="78" t="str">
        <f ca="1">Exceedance!U84</f>
        <v/>
      </c>
      <c r="B84" s="254"/>
      <c r="C84" s="254"/>
      <c r="D84" s="254"/>
    </row>
    <row r="85" spans="1:4" x14ac:dyDescent="0.25">
      <c r="A85" s="78" t="str">
        <f ca="1">Exceedance!U85</f>
        <v/>
      </c>
      <c r="B85" s="254"/>
      <c r="C85" s="254"/>
      <c r="D85" s="254"/>
    </row>
    <row r="86" spans="1:4" x14ac:dyDescent="0.25">
      <c r="A86" s="78" t="str">
        <f ca="1">Exceedance!U86</f>
        <v/>
      </c>
      <c r="B86" s="254"/>
      <c r="C86" s="254"/>
      <c r="D86" s="254"/>
    </row>
    <row r="87" spans="1:4" x14ac:dyDescent="0.25">
      <c r="A87" s="78" t="str">
        <f ca="1">Exceedance!U87</f>
        <v/>
      </c>
      <c r="B87" s="254"/>
      <c r="C87" s="254"/>
      <c r="D87" s="254"/>
    </row>
    <row r="88" spans="1:4" x14ac:dyDescent="0.25">
      <c r="A88" s="78" t="str">
        <f ca="1">Exceedance!U88</f>
        <v/>
      </c>
      <c r="B88" s="254"/>
      <c r="C88" s="254"/>
      <c r="D88" s="254"/>
    </row>
    <row r="89" spans="1:4" x14ac:dyDescent="0.25">
      <c r="A89" s="78" t="str">
        <f ca="1">Exceedance!U89</f>
        <v/>
      </c>
      <c r="B89" s="254"/>
      <c r="C89" s="254"/>
      <c r="D89" s="254"/>
    </row>
    <row r="90" spans="1:4" x14ac:dyDescent="0.25">
      <c r="A90" s="78" t="str">
        <f ca="1">Exceedance!U90</f>
        <v/>
      </c>
      <c r="B90" s="254"/>
      <c r="C90" s="254"/>
      <c r="D90" s="254"/>
    </row>
    <row r="91" spans="1:4" x14ac:dyDescent="0.25">
      <c r="A91" s="78" t="str">
        <f ca="1">Exceedance!U91</f>
        <v/>
      </c>
      <c r="B91" s="254"/>
      <c r="C91" s="254"/>
      <c r="D91" s="254"/>
    </row>
    <row r="92" spans="1:4" x14ac:dyDescent="0.25">
      <c r="A92" s="78" t="str">
        <f ca="1">Exceedance!U92</f>
        <v/>
      </c>
      <c r="B92" s="254"/>
      <c r="C92" s="254"/>
      <c r="D92" s="254"/>
    </row>
    <row r="93" spans="1:4" x14ac:dyDescent="0.25">
      <c r="A93" s="78" t="str">
        <f ca="1">Exceedance!U93</f>
        <v/>
      </c>
      <c r="B93" s="254"/>
      <c r="C93" s="254"/>
      <c r="D93" s="254"/>
    </row>
    <row r="94" spans="1:4" x14ac:dyDescent="0.25">
      <c r="A94" s="78" t="str">
        <f ca="1">Exceedance!U94</f>
        <v/>
      </c>
      <c r="B94" s="254"/>
      <c r="C94" s="254"/>
      <c r="D94" s="254"/>
    </row>
    <row r="95" spans="1:4" x14ac:dyDescent="0.25">
      <c r="A95" s="78" t="str">
        <f ca="1">Exceedance!U95</f>
        <v/>
      </c>
      <c r="B95" s="254"/>
      <c r="C95" s="254"/>
      <c r="D95" s="254"/>
    </row>
    <row r="96" spans="1:4" x14ac:dyDescent="0.25">
      <c r="A96" s="78" t="str">
        <f ca="1">Exceedance!U96</f>
        <v/>
      </c>
      <c r="B96" s="254"/>
      <c r="C96" s="254"/>
      <c r="D96" s="254"/>
    </row>
    <row r="97" spans="1:4" x14ac:dyDescent="0.25">
      <c r="A97" s="78" t="str">
        <f ca="1">Exceedance!U97</f>
        <v/>
      </c>
      <c r="B97" s="254"/>
      <c r="C97" s="254"/>
      <c r="D97" s="254"/>
    </row>
    <row r="98" spans="1:4" x14ac:dyDescent="0.25">
      <c r="A98" s="78" t="str">
        <f ca="1">Exceedance!U98</f>
        <v/>
      </c>
      <c r="B98" s="254"/>
      <c r="C98" s="254"/>
      <c r="D98" s="254"/>
    </row>
    <row r="99" spans="1:4" x14ac:dyDescent="0.25">
      <c r="A99" s="78" t="str">
        <f ca="1">Exceedance!U99</f>
        <v/>
      </c>
      <c r="B99" s="254"/>
      <c r="C99" s="254"/>
      <c r="D99" s="254"/>
    </row>
    <row r="100" spans="1:4" x14ac:dyDescent="0.25">
      <c r="A100" s="78" t="str">
        <f ca="1">Exceedance!U100</f>
        <v/>
      </c>
      <c r="B100" s="254"/>
      <c r="C100" s="254"/>
      <c r="D100" s="254"/>
    </row>
  </sheetData>
  <mergeCells count="1">
    <mergeCell ref="B1:AH1"/>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rgb="FFFFFF99"/>
  </sheetPr>
  <dimension ref="A1:BD100"/>
  <sheetViews>
    <sheetView zoomScale="90" zoomScaleNormal="90" workbookViewId="0">
      <selection activeCell="B4" sqref="B4:AM69"/>
    </sheetView>
  </sheetViews>
  <sheetFormatPr defaultRowHeight="15" x14ac:dyDescent="0.25"/>
  <cols>
    <col min="1" max="1" width="8.85546875" style="106"/>
    <col min="2" max="4" width="9.140625" style="255"/>
  </cols>
  <sheetData>
    <row r="1" spans="1:56" s="106" customFormat="1" x14ac:dyDescent="0.25">
      <c r="A1" s="26"/>
      <c r="B1" s="746" t="s">
        <v>238</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06">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77.412740000005783</v>
      </c>
      <c r="C4" s="273">
        <v>142.41274000000578</v>
      </c>
      <c r="D4" s="273">
        <v>182.41274000000575</v>
      </c>
      <c r="E4">
        <v>202.87674000000578</v>
      </c>
      <c r="F4">
        <v>148.72974000000579</v>
      </c>
      <c r="G4">
        <v>148.65174000000579</v>
      </c>
      <c r="H4">
        <v>170.60774000000578</v>
      </c>
      <c r="I4">
        <v>212.15174000000582</v>
      </c>
      <c r="J4">
        <v>189.69774000000578</v>
      </c>
      <c r="K4">
        <v>195.7247400000058</v>
      </c>
      <c r="L4">
        <v>190.56374000000579</v>
      </c>
      <c r="M4">
        <v>199.9107400000058</v>
      </c>
      <c r="N4">
        <v>294.23774000000583</v>
      </c>
      <c r="O4">
        <v>128.39974000000581</v>
      </c>
      <c r="P4">
        <v>193.48974000000575</v>
      </c>
      <c r="Q4">
        <v>154.1117400000058</v>
      </c>
      <c r="R4">
        <v>288.85574000000582</v>
      </c>
      <c r="S4">
        <v>166.08774000000579</v>
      </c>
      <c r="T4">
        <v>160.89274000000574</v>
      </c>
      <c r="U4">
        <v>167.31874000000579</v>
      </c>
      <c r="V4">
        <v>161.72774000000578</v>
      </c>
      <c r="W4">
        <v>175.22274000000576</v>
      </c>
      <c r="X4">
        <v>186.08574000000579</v>
      </c>
      <c r="Y4">
        <v>255.6897400000058</v>
      </c>
      <c r="Z4">
        <v>181.42574000000579</v>
      </c>
      <c r="AA4">
        <v>174.18074000000576</v>
      </c>
      <c r="AB4">
        <v>189.64374000000578</v>
      </c>
      <c r="AC4">
        <v>178.29874000000578</v>
      </c>
      <c r="AD4">
        <v>207.67674000000576</v>
      </c>
      <c r="AE4">
        <v>186.76674000000577</v>
      </c>
      <c r="AF4">
        <v>160.14074000000579</v>
      </c>
      <c r="AG4">
        <v>182.41274000000575</v>
      </c>
      <c r="AH4">
        <v>196.44374000000579</v>
      </c>
      <c r="AI4">
        <v>227.87274000000576</v>
      </c>
      <c r="AJ4">
        <v>203.38974000000579</v>
      </c>
      <c r="AK4">
        <v>177.85074000000577</v>
      </c>
      <c r="AL4">
        <v>167.74374000000577</v>
      </c>
      <c r="AM4">
        <v>149.99374000000577</v>
      </c>
    </row>
    <row r="5" spans="1:56" x14ac:dyDescent="0.25">
      <c r="A5" s="29">
        <f ca="1">Exceedance!U5</f>
        <v>42856</v>
      </c>
      <c r="B5" s="273">
        <v>45.489450000101904</v>
      </c>
      <c r="C5" s="273">
        <v>123.48945000010187</v>
      </c>
      <c r="D5" s="273">
        <v>223.4894500001019</v>
      </c>
      <c r="E5">
        <v>221.78745000010193</v>
      </c>
      <c r="F5">
        <v>158.34645000010192</v>
      </c>
      <c r="G5">
        <v>128.0744500001019</v>
      </c>
      <c r="H5">
        <v>275.25245000010187</v>
      </c>
      <c r="I5">
        <v>285.56845000010196</v>
      </c>
      <c r="J5">
        <v>223.4894500001019</v>
      </c>
      <c r="K5">
        <v>223.12545000010192</v>
      </c>
      <c r="L5">
        <v>173.25645000010189</v>
      </c>
      <c r="M5">
        <v>173.61945000010189</v>
      </c>
      <c r="N5">
        <v>279.04245000010189</v>
      </c>
      <c r="O5">
        <v>132.3894500001019</v>
      </c>
      <c r="P5">
        <v>285.68945000010189</v>
      </c>
      <c r="Q5">
        <v>220.8894500001019</v>
      </c>
      <c r="R5">
        <v>306.40245000010185</v>
      </c>
      <c r="S5">
        <v>193.14745000010191</v>
      </c>
      <c r="T5">
        <v>261.63945000010193</v>
      </c>
      <c r="U5">
        <v>250.99145000010188</v>
      </c>
      <c r="V5">
        <v>179.24245000010191</v>
      </c>
      <c r="W5">
        <v>265.02345000010189</v>
      </c>
      <c r="X5">
        <v>236.63645000010192</v>
      </c>
      <c r="Y5">
        <v>400.87245000010194</v>
      </c>
      <c r="Z5">
        <v>180.03745000010187</v>
      </c>
      <c r="AA5">
        <v>220.03945000010191</v>
      </c>
      <c r="AB5">
        <v>274.37845000010185</v>
      </c>
      <c r="AC5">
        <v>278.80945000010195</v>
      </c>
      <c r="AD5">
        <v>266.04445000010196</v>
      </c>
      <c r="AE5">
        <v>346.19645000010189</v>
      </c>
      <c r="AF5">
        <v>173.63745000010189</v>
      </c>
      <c r="AG5">
        <v>319.84645000010192</v>
      </c>
      <c r="AH5">
        <v>139.35745000010192</v>
      </c>
      <c r="AI5">
        <v>175.30745000010188</v>
      </c>
      <c r="AJ5">
        <v>251.61845000010194</v>
      </c>
      <c r="AK5">
        <v>204.72245000010193</v>
      </c>
      <c r="AL5">
        <v>167.60945000010187</v>
      </c>
      <c r="AM5">
        <v>235.0564500001019</v>
      </c>
    </row>
    <row r="6" spans="1:56" x14ac:dyDescent="0.25">
      <c r="A6" s="29">
        <f ca="1">Exceedance!U6</f>
        <v>42887</v>
      </c>
      <c r="B6" s="273">
        <v>-10.932559999942155</v>
      </c>
      <c r="C6" s="273">
        <v>99.067440000057857</v>
      </c>
      <c r="D6" s="273">
        <v>199.06744000005787</v>
      </c>
      <c r="E6">
        <v>239.59744000005787</v>
      </c>
      <c r="F6">
        <v>199.06744000005787</v>
      </c>
      <c r="G6">
        <v>265.94744000005778</v>
      </c>
      <c r="H6">
        <v>234.94944000005779</v>
      </c>
      <c r="I6">
        <v>264.11044000005779</v>
      </c>
      <c r="J6">
        <v>275.30944000005786</v>
      </c>
      <c r="K6">
        <v>171.20444000005787</v>
      </c>
      <c r="L6">
        <v>278.35844000005778</v>
      </c>
      <c r="M6">
        <v>95.63344000005786</v>
      </c>
      <c r="N6">
        <v>326.60844000005778</v>
      </c>
      <c r="O6">
        <v>254.07844000005781</v>
      </c>
      <c r="P6">
        <v>144.17744000005786</v>
      </c>
      <c r="Q6">
        <v>200.34644000005787</v>
      </c>
      <c r="R6">
        <v>244.50544000005786</v>
      </c>
      <c r="S6">
        <v>309.89944000005778</v>
      </c>
      <c r="T6">
        <v>109.75644000005785</v>
      </c>
      <c r="U6">
        <v>245.88144000005789</v>
      </c>
      <c r="V6">
        <v>160.22844000005787</v>
      </c>
      <c r="W6">
        <v>306.10844000005778</v>
      </c>
      <c r="X6">
        <v>93.460440000057858</v>
      </c>
      <c r="Y6">
        <v>146.9184400000579</v>
      </c>
      <c r="Z6">
        <v>133.42944000005787</v>
      </c>
      <c r="AA6">
        <v>182.31544000005786</v>
      </c>
      <c r="AB6">
        <v>120.49244000005784</v>
      </c>
      <c r="AC6">
        <v>181.06644000005787</v>
      </c>
      <c r="AD6">
        <v>104.20944000005785</v>
      </c>
      <c r="AE6">
        <v>203.85044000005783</v>
      </c>
      <c r="AF6">
        <v>191.62144000005785</v>
      </c>
      <c r="AG6">
        <v>142.33644000005785</v>
      </c>
      <c r="AH6">
        <v>198.84744000005784</v>
      </c>
      <c r="AI6">
        <v>298.2214400000579</v>
      </c>
      <c r="AJ6">
        <v>83.167440000057852</v>
      </c>
      <c r="AK6">
        <v>185.74044000005787</v>
      </c>
      <c r="AL6">
        <v>219.33244000005786</v>
      </c>
      <c r="AM6">
        <v>400.90244000005782</v>
      </c>
    </row>
    <row r="7" spans="1:56" x14ac:dyDescent="0.25">
      <c r="A7" s="29">
        <f ca="1">Exceedance!U7</f>
        <v>42917</v>
      </c>
      <c r="B7" s="273">
        <v>375.2124600000011</v>
      </c>
      <c r="C7" s="273">
        <v>522.21246000000122</v>
      </c>
      <c r="D7" s="273">
        <v>42.212460000001151</v>
      </c>
      <c r="E7">
        <v>91.079460000001149</v>
      </c>
      <c r="F7">
        <v>90.935460000001143</v>
      </c>
      <c r="G7">
        <v>153.32846000000114</v>
      </c>
      <c r="H7">
        <v>67.111460000001145</v>
      </c>
      <c r="I7">
        <v>58.506460000001148</v>
      </c>
      <c r="J7">
        <v>107.38946000000115</v>
      </c>
      <c r="K7">
        <v>37.023460000001144</v>
      </c>
      <c r="L7">
        <v>71.961460000001154</v>
      </c>
      <c r="M7">
        <v>19.913460000001145</v>
      </c>
      <c r="N7">
        <v>116.00146000000116</v>
      </c>
      <c r="O7">
        <v>96.525460000001146</v>
      </c>
      <c r="P7">
        <v>50.751460000001146</v>
      </c>
      <c r="Q7">
        <v>41.259460000001148</v>
      </c>
      <c r="R7">
        <v>33.701460000001148</v>
      </c>
      <c r="S7">
        <v>201.1014600000012</v>
      </c>
      <c r="T7">
        <v>25.476460000001143</v>
      </c>
      <c r="U7">
        <v>51.035460000001144</v>
      </c>
      <c r="V7">
        <v>69.206460000001144</v>
      </c>
      <c r="W7">
        <v>168.04646000000116</v>
      </c>
      <c r="X7">
        <v>5.976460000001147</v>
      </c>
      <c r="Y7">
        <v>19.804460000001146</v>
      </c>
      <c r="Z7">
        <v>11.909460000001149</v>
      </c>
      <c r="AA7">
        <v>19.720460000001147</v>
      </c>
      <c r="AB7">
        <v>20.064460000001144</v>
      </c>
      <c r="AC7">
        <v>38.626460000001153</v>
      </c>
      <c r="AD7">
        <v>42.212460000001151</v>
      </c>
      <c r="AE7">
        <v>39.357460000001147</v>
      </c>
      <c r="AF7">
        <v>43.131460000001148</v>
      </c>
      <c r="AG7">
        <v>28.160460000001144</v>
      </c>
      <c r="AH7">
        <v>31.867460000001149</v>
      </c>
      <c r="AI7">
        <v>77.069460000001143</v>
      </c>
      <c r="AJ7">
        <v>20.852460000001145</v>
      </c>
      <c r="AK7">
        <v>36.576460000001148</v>
      </c>
      <c r="AL7">
        <v>32.644460000001146</v>
      </c>
      <c r="AM7">
        <v>102.28846000000114</v>
      </c>
    </row>
    <row r="8" spans="1:56" x14ac:dyDescent="0.25">
      <c r="A8" s="29">
        <f ca="1">Exceedance!U8</f>
        <v>42948</v>
      </c>
      <c r="B8" s="273">
        <v>181.56105000000017</v>
      </c>
      <c r="C8" s="273">
        <v>259.50105000000019</v>
      </c>
      <c r="D8" s="273">
        <v>29.441050000000168</v>
      </c>
      <c r="E8">
        <v>35.286050000000166</v>
      </c>
      <c r="F8">
        <v>61.32705000000017</v>
      </c>
      <c r="G8">
        <v>44.997050000000172</v>
      </c>
      <c r="H8">
        <v>59.06305000000016</v>
      </c>
      <c r="I8">
        <v>28.998050000000166</v>
      </c>
      <c r="J8">
        <v>26.743050000000167</v>
      </c>
      <c r="K8">
        <v>27.494050000000161</v>
      </c>
      <c r="L8">
        <v>67.294050000000169</v>
      </c>
      <c r="M8">
        <v>29.441050000000168</v>
      </c>
      <c r="N8">
        <v>50.604050000000171</v>
      </c>
      <c r="O8">
        <v>40.730050000000169</v>
      </c>
      <c r="P8">
        <v>55.831050000000161</v>
      </c>
      <c r="Q8">
        <v>59.432050000000167</v>
      </c>
      <c r="R8">
        <v>23.71305000000017</v>
      </c>
      <c r="S8">
        <v>57.591050000000173</v>
      </c>
      <c r="T8">
        <v>11.443050000000166</v>
      </c>
      <c r="U8">
        <v>52.402050000000166</v>
      </c>
      <c r="V8">
        <v>26.737050000000167</v>
      </c>
      <c r="W8">
        <v>129.59405000000015</v>
      </c>
      <c r="X8">
        <v>9.2690500000001688</v>
      </c>
      <c r="Y8">
        <v>41.801050000000167</v>
      </c>
      <c r="Z8">
        <v>4.7430500000001663</v>
      </c>
      <c r="AA8">
        <v>13.508050000000168</v>
      </c>
      <c r="AB8">
        <v>7.1910500000001676</v>
      </c>
      <c r="AC8">
        <v>22.257050000000167</v>
      </c>
      <c r="AD8">
        <v>48.103050000000174</v>
      </c>
      <c r="AE8">
        <v>49.270050000000168</v>
      </c>
      <c r="AF8">
        <v>21.061050000000169</v>
      </c>
      <c r="AG8">
        <v>8.1250500000001686</v>
      </c>
      <c r="AH8">
        <v>30.91105000000017</v>
      </c>
      <c r="AI8">
        <v>22.046050000000172</v>
      </c>
      <c r="AJ8">
        <v>3.7680500000001667</v>
      </c>
      <c r="AK8">
        <v>30.854050000000168</v>
      </c>
      <c r="AL8">
        <v>19.885050000000167</v>
      </c>
      <c r="AM8">
        <v>22.913050000000169</v>
      </c>
    </row>
    <row r="9" spans="1:56" x14ac:dyDescent="0.25">
      <c r="A9" s="29">
        <f ca="1">Exceedance!U9</f>
        <v>42979</v>
      </c>
      <c r="B9" s="273">
        <v>99.085749999999777</v>
      </c>
      <c r="C9" s="273">
        <v>152.18574999999976</v>
      </c>
      <c r="D9" s="273">
        <v>31.945749999999748</v>
      </c>
      <c r="E9">
        <v>23.365749999999746</v>
      </c>
      <c r="F9">
        <v>79.989749999999759</v>
      </c>
      <c r="G9">
        <v>13.659749999999747</v>
      </c>
      <c r="H9">
        <v>40.159749999999754</v>
      </c>
      <c r="I9">
        <v>64.192749999999748</v>
      </c>
      <c r="J9">
        <v>52.226749999999747</v>
      </c>
      <c r="K9">
        <v>15.121749999999746</v>
      </c>
      <c r="L9">
        <v>42.441749999999743</v>
      </c>
      <c r="M9">
        <v>19.896749999999749</v>
      </c>
      <c r="N9">
        <v>39.256749999999748</v>
      </c>
      <c r="O9">
        <v>71.424749999999747</v>
      </c>
      <c r="P9">
        <v>38.933749999999748</v>
      </c>
      <c r="Q9">
        <v>62.342749999999754</v>
      </c>
      <c r="R9">
        <v>44.752749999999743</v>
      </c>
      <c r="S9">
        <v>31.945749999999748</v>
      </c>
      <c r="T9">
        <v>24.747749999999744</v>
      </c>
      <c r="U9">
        <v>83.572749999999772</v>
      </c>
      <c r="V9">
        <v>15.056749999999749</v>
      </c>
      <c r="W9">
        <v>80.275749999999761</v>
      </c>
      <c r="X9">
        <v>8.9817499999997494</v>
      </c>
      <c r="Y9">
        <v>12.11274999999975</v>
      </c>
      <c r="Z9">
        <v>24.943749999999749</v>
      </c>
      <c r="AA9">
        <v>50.616749999999747</v>
      </c>
      <c r="AB9">
        <v>39.579749999999748</v>
      </c>
      <c r="AC9">
        <v>22.087749999999748</v>
      </c>
      <c r="AD9">
        <v>44.578749999999751</v>
      </c>
      <c r="AE9">
        <v>35.25274999999975</v>
      </c>
      <c r="AF9">
        <v>28.345749999999754</v>
      </c>
      <c r="AG9">
        <v>12.626749999999747</v>
      </c>
      <c r="AH9">
        <v>30.793749999999754</v>
      </c>
      <c r="AI9">
        <v>19.664749999999746</v>
      </c>
      <c r="AJ9">
        <v>8.6337499999997487</v>
      </c>
      <c r="AK9">
        <v>95.535749999999751</v>
      </c>
      <c r="AL9">
        <v>20.921749999999751</v>
      </c>
      <c r="AM9">
        <v>19.303749999999749</v>
      </c>
    </row>
    <row r="10" spans="1:56" x14ac:dyDescent="0.25">
      <c r="A10" s="29">
        <f ca="1">Exceedance!U10</f>
        <v>43009</v>
      </c>
      <c r="B10" s="273">
        <v>25.144540000000148</v>
      </c>
      <c r="C10" s="273">
        <v>59.394540000000163</v>
      </c>
      <c r="D10" s="273">
        <v>37.654540000000154</v>
      </c>
      <c r="E10">
        <v>78.420540000000173</v>
      </c>
      <c r="F10">
        <v>45.886540000000146</v>
      </c>
      <c r="G10">
        <v>50.678540000000154</v>
      </c>
      <c r="H10">
        <v>67.19754000000016</v>
      </c>
      <c r="I10">
        <v>98.648540000000153</v>
      </c>
      <c r="J10">
        <v>84.975540000000152</v>
      </c>
      <c r="K10">
        <v>17.592540000000152</v>
      </c>
      <c r="L10">
        <v>37.426540000000152</v>
      </c>
      <c r="M10">
        <v>35.835540000000158</v>
      </c>
      <c r="N10">
        <v>59.181540000000155</v>
      </c>
      <c r="O10">
        <v>24.236540000000154</v>
      </c>
      <c r="P10">
        <v>19.844540000000155</v>
      </c>
      <c r="Q10">
        <v>26.462540000000153</v>
      </c>
      <c r="R10">
        <v>33.677540000000157</v>
      </c>
      <c r="S10">
        <v>30.999540000000149</v>
      </c>
      <c r="T10">
        <v>32.606540000000152</v>
      </c>
      <c r="U10">
        <v>75.649540000000158</v>
      </c>
      <c r="V10">
        <v>46.468540000000154</v>
      </c>
      <c r="W10">
        <v>28.755540000000149</v>
      </c>
      <c r="X10">
        <v>34.493540000000159</v>
      </c>
      <c r="Y10">
        <v>15.037540000000153</v>
      </c>
      <c r="Z10">
        <v>28.652540000000151</v>
      </c>
      <c r="AA10">
        <v>22.975540000000152</v>
      </c>
      <c r="AB10">
        <v>46.555540000000157</v>
      </c>
      <c r="AC10">
        <v>65.417540000000145</v>
      </c>
      <c r="AD10">
        <v>141.44154000000012</v>
      </c>
      <c r="AE10">
        <v>44.433540000000157</v>
      </c>
      <c r="AF10">
        <v>23.750540000000154</v>
      </c>
      <c r="AG10">
        <v>22.554540000000152</v>
      </c>
      <c r="AH10">
        <v>30.55854000000015</v>
      </c>
      <c r="AI10">
        <v>64.587540000000146</v>
      </c>
      <c r="AJ10">
        <v>15.273540000000152</v>
      </c>
      <c r="AK10">
        <v>56.305540000000157</v>
      </c>
      <c r="AL10">
        <v>50.715540000000153</v>
      </c>
      <c r="AM10">
        <v>20.158540000000151</v>
      </c>
    </row>
    <row r="11" spans="1:56" x14ac:dyDescent="0.25">
      <c r="A11" s="29">
        <f ca="1">Exceedance!U11</f>
        <v>43040</v>
      </c>
      <c r="B11" s="273">
        <v>24.661379999999557</v>
      </c>
      <c r="C11" s="273">
        <v>38.831379999999555</v>
      </c>
      <c r="D11" s="273">
        <v>30.071379999999554</v>
      </c>
      <c r="E11">
        <v>39.854379999999558</v>
      </c>
      <c r="F11">
        <v>39.02437999999956</v>
      </c>
      <c r="G11">
        <v>28.926379999999554</v>
      </c>
      <c r="H11">
        <v>40.733379999999556</v>
      </c>
      <c r="I11">
        <v>49.371379999999554</v>
      </c>
      <c r="J11">
        <v>71.192379999999559</v>
      </c>
      <c r="K11">
        <v>47.034379999999544</v>
      </c>
      <c r="L11">
        <v>32.33037999999955</v>
      </c>
      <c r="M11">
        <v>24.176379999999551</v>
      </c>
      <c r="N11">
        <v>48.977379999999556</v>
      </c>
      <c r="O11">
        <v>40.506379999999552</v>
      </c>
      <c r="P11">
        <v>27.294379999999549</v>
      </c>
      <c r="Q11">
        <v>28.360379999999555</v>
      </c>
      <c r="R11">
        <v>48.932379999999561</v>
      </c>
      <c r="S11">
        <v>25.801379999999558</v>
      </c>
      <c r="T11">
        <v>37.250379999999545</v>
      </c>
      <c r="U11">
        <v>40.036379999999561</v>
      </c>
      <c r="V11">
        <v>65.512379999999553</v>
      </c>
      <c r="W11">
        <v>25.837379999999552</v>
      </c>
      <c r="X11">
        <v>32.172379999999556</v>
      </c>
      <c r="Y11">
        <v>22.032379999999552</v>
      </c>
      <c r="Z11">
        <v>36.318379999999564</v>
      </c>
      <c r="AA11">
        <v>31.454379999999549</v>
      </c>
      <c r="AB11">
        <v>43.592379999999558</v>
      </c>
      <c r="AC11">
        <v>34.888379999999557</v>
      </c>
      <c r="AD11">
        <v>52.127379999999555</v>
      </c>
      <c r="AE11">
        <v>26.002379999999551</v>
      </c>
      <c r="AF11">
        <v>27.799379999999555</v>
      </c>
      <c r="AG11">
        <v>25.538379999999549</v>
      </c>
      <c r="AH11">
        <v>27.114379999999553</v>
      </c>
      <c r="AI11">
        <v>36.523379999999555</v>
      </c>
      <c r="AJ11">
        <v>20.269379999999554</v>
      </c>
      <c r="AK11">
        <v>38.577379999999543</v>
      </c>
      <c r="AL11">
        <v>29.402379999999553</v>
      </c>
      <c r="AM11">
        <v>28.829379999999549</v>
      </c>
    </row>
    <row r="12" spans="1:56" x14ac:dyDescent="0.25">
      <c r="A12" s="29">
        <f ca="1">Exceedance!U12</f>
        <v>43070</v>
      </c>
      <c r="B12" s="273">
        <v>21.992119999999936</v>
      </c>
      <c r="C12" s="273">
        <v>29.802119999999938</v>
      </c>
      <c r="D12" s="273">
        <v>24.902119999999936</v>
      </c>
      <c r="E12">
        <v>26.071119999999937</v>
      </c>
      <c r="F12">
        <v>30.155119999999936</v>
      </c>
      <c r="G12">
        <v>24.915119999999938</v>
      </c>
      <c r="H12">
        <v>44.319119999999941</v>
      </c>
      <c r="I12">
        <v>33.454119999999939</v>
      </c>
      <c r="J12">
        <v>38.633119999999941</v>
      </c>
      <c r="K12">
        <v>26.502119999999938</v>
      </c>
      <c r="L12">
        <v>26.382119999999937</v>
      </c>
      <c r="M12">
        <v>21.021119999999936</v>
      </c>
      <c r="N12">
        <v>30.799119999999938</v>
      </c>
      <c r="O12">
        <v>27.563119999999934</v>
      </c>
      <c r="P12">
        <v>23.857119999999938</v>
      </c>
      <c r="Q12">
        <v>25.212119999999938</v>
      </c>
      <c r="R12">
        <v>34.199119999999937</v>
      </c>
      <c r="S12">
        <v>24.020119999999938</v>
      </c>
      <c r="T12">
        <v>34.596119999999935</v>
      </c>
      <c r="U12">
        <v>28.786119999999936</v>
      </c>
      <c r="V12">
        <v>42.517119999999935</v>
      </c>
      <c r="W12">
        <v>24.572119999999938</v>
      </c>
      <c r="X12">
        <v>23.187119999999936</v>
      </c>
      <c r="Y12">
        <v>22.403119999999934</v>
      </c>
      <c r="Z12">
        <v>24.114119999999936</v>
      </c>
      <c r="AA12">
        <v>29.909119999999938</v>
      </c>
      <c r="AB12">
        <v>29.516119999999937</v>
      </c>
      <c r="AC12">
        <v>25.051119999999937</v>
      </c>
      <c r="AD12">
        <v>30.349119999999939</v>
      </c>
      <c r="AE12">
        <v>53.09111999999994</v>
      </c>
      <c r="AF12">
        <v>24.174119999999938</v>
      </c>
      <c r="AG12">
        <v>21.574119999999937</v>
      </c>
      <c r="AH12">
        <v>30.569119999999938</v>
      </c>
      <c r="AI12">
        <v>27.293119999999938</v>
      </c>
      <c r="AJ12">
        <v>20.348119999999938</v>
      </c>
      <c r="AK12">
        <v>29.139119999999938</v>
      </c>
      <c r="AL12">
        <v>25.356119999999937</v>
      </c>
      <c r="AM12">
        <v>29.315119999999936</v>
      </c>
    </row>
    <row r="13" spans="1:56" x14ac:dyDescent="0.25">
      <c r="A13" s="29">
        <f ca="1">Exceedance!U13</f>
        <v>43101</v>
      </c>
      <c r="B13" s="273">
        <v>21.153679999999895</v>
      </c>
      <c r="C13" s="273">
        <v>25.313679999999895</v>
      </c>
      <c r="D13" s="273">
        <v>21.883679999999892</v>
      </c>
      <c r="E13">
        <v>22.913679999999893</v>
      </c>
      <c r="F13">
        <v>26.6286799999999</v>
      </c>
      <c r="G13">
        <v>21.166679999999896</v>
      </c>
      <c r="H13">
        <v>40.28967999999989</v>
      </c>
      <c r="I13">
        <v>30.798679999999894</v>
      </c>
      <c r="J13">
        <v>28.635679999999898</v>
      </c>
      <c r="K13">
        <v>20.537679999999892</v>
      </c>
      <c r="L13">
        <v>23.280679999999897</v>
      </c>
      <c r="M13">
        <v>19.674679999999896</v>
      </c>
      <c r="N13">
        <v>23.651679999999896</v>
      </c>
      <c r="O13">
        <v>22.238679999999896</v>
      </c>
      <c r="P13">
        <v>27.594679999999894</v>
      </c>
      <c r="Q13">
        <v>22.2566799999999</v>
      </c>
      <c r="R13">
        <v>27.007679999999894</v>
      </c>
      <c r="S13">
        <v>22.412679999999895</v>
      </c>
      <c r="T13">
        <v>28.524679999999897</v>
      </c>
      <c r="U13">
        <v>26.514679999999895</v>
      </c>
      <c r="V13">
        <v>26.432679999999898</v>
      </c>
      <c r="W13">
        <v>25.770679999999899</v>
      </c>
      <c r="X13">
        <v>21.626679999999894</v>
      </c>
      <c r="Y13">
        <v>20.460679999999893</v>
      </c>
      <c r="Z13">
        <v>21.203679999999899</v>
      </c>
      <c r="AA13">
        <v>24.725679999999894</v>
      </c>
      <c r="AB13">
        <v>59.114679999999893</v>
      </c>
      <c r="AC13">
        <v>22.231679999999898</v>
      </c>
      <c r="AD13">
        <v>26.245679999999897</v>
      </c>
      <c r="AE13">
        <v>37.054679999999891</v>
      </c>
      <c r="AF13">
        <v>23.482679999999899</v>
      </c>
      <c r="AG13">
        <v>20.652679999999894</v>
      </c>
      <c r="AH13">
        <v>23.531679999999898</v>
      </c>
      <c r="AI13">
        <v>27.853679999999894</v>
      </c>
      <c r="AJ13">
        <v>25.320679999999896</v>
      </c>
      <c r="AK13">
        <v>24.479679999999895</v>
      </c>
      <c r="AL13">
        <v>25.173679999999894</v>
      </c>
      <c r="AM13">
        <v>24.4106799999999</v>
      </c>
    </row>
    <row r="14" spans="1:56" x14ac:dyDescent="0.25">
      <c r="A14" s="29">
        <f ca="1">Exceedance!U14</f>
        <v>43132</v>
      </c>
      <c r="B14" s="273">
        <v>26.74031000000004</v>
      </c>
      <c r="C14" s="273">
        <v>36.33031000000004</v>
      </c>
      <c r="D14" s="273">
        <v>30.22031000000004</v>
      </c>
      <c r="E14">
        <v>22.62431000000004</v>
      </c>
      <c r="F14">
        <v>28.442310000000038</v>
      </c>
      <c r="G14">
        <v>22.71731000000004</v>
      </c>
      <c r="H14">
        <v>40.39731000000004</v>
      </c>
      <c r="I14">
        <v>59.838310000000043</v>
      </c>
      <c r="J14">
        <v>45.637310000000042</v>
      </c>
      <c r="K14">
        <v>21.726310000000041</v>
      </c>
      <c r="L14">
        <v>27.80731000000004</v>
      </c>
      <c r="M14">
        <v>18.412310000000044</v>
      </c>
      <c r="N14">
        <v>31.511310000000037</v>
      </c>
      <c r="O14">
        <v>31.593310000000038</v>
      </c>
      <c r="P14">
        <v>32.659310000000048</v>
      </c>
      <c r="Q14">
        <v>26.689310000000045</v>
      </c>
      <c r="R14">
        <v>57.32131000000004</v>
      </c>
      <c r="S14">
        <v>32.002310000000044</v>
      </c>
      <c r="T14">
        <v>30.542310000000047</v>
      </c>
      <c r="U14">
        <v>27.10931000000004</v>
      </c>
      <c r="V14">
        <v>30.337310000000041</v>
      </c>
      <c r="W14">
        <v>24.791310000000042</v>
      </c>
      <c r="X14">
        <v>25.49631000000004</v>
      </c>
      <c r="Y14">
        <v>18.203310000000041</v>
      </c>
      <c r="Z14">
        <v>23.201310000000042</v>
      </c>
      <c r="AA14">
        <v>26.210310000000042</v>
      </c>
      <c r="AB14">
        <v>94.407310000000052</v>
      </c>
      <c r="AC14">
        <v>19.403310000000037</v>
      </c>
      <c r="AD14">
        <v>47.334310000000045</v>
      </c>
      <c r="AE14">
        <v>27.912310000000044</v>
      </c>
      <c r="AF14">
        <v>33.041310000000038</v>
      </c>
      <c r="AG14">
        <v>17.927310000000045</v>
      </c>
      <c r="AH14">
        <v>26.768310000000046</v>
      </c>
      <c r="AI14">
        <v>29.096310000000042</v>
      </c>
      <c r="AJ14">
        <v>23.832310000000046</v>
      </c>
      <c r="AK14">
        <v>31.472310000000046</v>
      </c>
      <c r="AL14">
        <v>36.868310000000037</v>
      </c>
      <c r="AM14">
        <v>21.194310000000041</v>
      </c>
    </row>
    <row r="15" spans="1:56" x14ac:dyDescent="0.25">
      <c r="A15" s="29">
        <f ca="1">Exceedance!U15</f>
        <v>43160</v>
      </c>
      <c r="B15" s="273">
        <v>77.520589999991699</v>
      </c>
      <c r="C15" s="273">
        <v>114.35058999999171</v>
      </c>
      <c r="D15" s="273">
        <v>89.710589999991711</v>
      </c>
      <c r="E15">
        <v>92.833589999991702</v>
      </c>
      <c r="F15">
        <v>74.753589999991689</v>
      </c>
      <c r="G15">
        <v>72.029589999991714</v>
      </c>
      <c r="H15">
        <v>191.64658999999173</v>
      </c>
      <c r="I15">
        <v>135.0495899999917</v>
      </c>
      <c r="J15">
        <v>114.67858999999171</v>
      </c>
      <c r="K15">
        <v>55.888589999991702</v>
      </c>
      <c r="L15">
        <v>100.86458999999172</v>
      </c>
      <c r="M15">
        <v>41.823589999991711</v>
      </c>
      <c r="N15">
        <v>74.951589999991697</v>
      </c>
      <c r="O15">
        <v>93.045589999991705</v>
      </c>
      <c r="P15">
        <v>172.43958999999168</v>
      </c>
      <c r="Q15">
        <v>65.760589999991709</v>
      </c>
      <c r="R15">
        <v>230.99558999999172</v>
      </c>
      <c r="S15">
        <v>39.973589999991702</v>
      </c>
      <c r="T15">
        <v>173.26158999999171</v>
      </c>
      <c r="U15">
        <v>68.270589999991714</v>
      </c>
      <c r="V15">
        <v>51.635589999991701</v>
      </c>
      <c r="W15">
        <v>46.583589999991695</v>
      </c>
      <c r="X15">
        <v>80.663589999991714</v>
      </c>
      <c r="Y15">
        <v>25.516589999991702</v>
      </c>
      <c r="Z15">
        <v>54.298589999991698</v>
      </c>
      <c r="AA15">
        <v>108.86458999999171</v>
      </c>
      <c r="AB15">
        <v>151.12658999999169</v>
      </c>
      <c r="AC15">
        <v>36.223589999991702</v>
      </c>
      <c r="AD15">
        <v>139.72758999999172</v>
      </c>
      <c r="AE15">
        <v>115.3955899999917</v>
      </c>
      <c r="AF15">
        <v>66.224589999991707</v>
      </c>
      <c r="AG15">
        <v>56.042589999991698</v>
      </c>
      <c r="AH15">
        <v>56.928589999991694</v>
      </c>
      <c r="AI15">
        <v>72.815589999991687</v>
      </c>
      <c r="AJ15">
        <v>42.581589999991699</v>
      </c>
      <c r="AK15">
        <v>65.4045899999917</v>
      </c>
      <c r="AL15">
        <v>70.021589999991718</v>
      </c>
      <c r="AM15">
        <v>34.949589999991709</v>
      </c>
    </row>
    <row r="16" spans="1:56" x14ac:dyDescent="0.25">
      <c r="A16" s="29">
        <f ca="1">Exceedance!U16</f>
        <v>43191</v>
      </c>
      <c r="B16" s="273">
        <v>103.72075000000524</v>
      </c>
      <c r="C16" s="273">
        <v>198.06075000000521</v>
      </c>
      <c r="D16" s="273">
        <v>154.48075000000523</v>
      </c>
      <c r="E16">
        <v>123.33475000000524</v>
      </c>
      <c r="F16">
        <v>121.08575000000521</v>
      </c>
      <c r="G16">
        <v>117.37075000000522</v>
      </c>
      <c r="H16">
        <v>293.03475000000526</v>
      </c>
      <c r="I16">
        <v>290.92475000000525</v>
      </c>
      <c r="J16">
        <v>215.72675000000524</v>
      </c>
      <c r="K16">
        <v>76.154750000005208</v>
      </c>
      <c r="L16">
        <v>203.95275000000524</v>
      </c>
      <c r="M16">
        <v>103.14275000000522</v>
      </c>
      <c r="N16">
        <v>118.69575000000522</v>
      </c>
      <c r="O16">
        <v>215.63575000000523</v>
      </c>
      <c r="P16">
        <v>274.04775000000524</v>
      </c>
      <c r="Q16">
        <v>146.99275000000523</v>
      </c>
      <c r="R16">
        <v>171.55575000000525</v>
      </c>
      <c r="S16">
        <v>58.999750000005221</v>
      </c>
      <c r="T16">
        <v>197.74475000000524</v>
      </c>
      <c r="U16">
        <v>114.68575000000521</v>
      </c>
      <c r="V16">
        <v>93.757750000005231</v>
      </c>
      <c r="W16">
        <v>106.64775000000523</v>
      </c>
      <c r="X16">
        <v>184.71675000000528</v>
      </c>
      <c r="Y16">
        <v>30.280750000005227</v>
      </c>
      <c r="Z16">
        <v>55.894750000005239</v>
      </c>
      <c r="AA16">
        <v>193.03675000000521</v>
      </c>
      <c r="AB16">
        <v>256.18675000000525</v>
      </c>
      <c r="AC16">
        <v>115.63275000000523</v>
      </c>
      <c r="AD16">
        <v>126.37775000000524</v>
      </c>
      <c r="AE16">
        <v>274.72575000000523</v>
      </c>
      <c r="AF16">
        <v>96.308750000005233</v>
      </c>
      <c r="AG16">
        <v>187.18775000000525</v>
      </c>
      <c r="AH16">
        <v>105.50975000000524</v>
      </c>
      <c r="AI16">
        <v>133.06175000000525</v>
      </c>
      <c r="AJ16">
        <v>42.120750000005231</v>
      </c>
      <c r="AK16">
        <v>98.529750000005208</v>
      </c>
      <c r="AL16">
        <v>47.068750000005231</v>
      </c>
      <c r="AM16">
        <v>62.128750000005226</v>
      </c>
    </row>
    <row r="17" spans="1:39" x14ac:dyDescent="0.25">
      <c r="A17" s="29">
        <f ca="1">Exceedance!U17</f>
        <v>43221</v>
      </c>
      <c r="B17" s="273">
        <v>183.47384000009936</v>
      </c>
      <c r="C17" s="273">
        <v>309.01384000009932</v>
      </c>
      <c r="D17" s="273">
        <v>239.2138400000994</v>
      </c>
      <c r="E17">
        <v>254.26884000009929</v>
      </c>
      <c r="F17">
        <v>235.02984000009934</v>
      </c>
      <c r="G17">
        <v>328.46084000009938</v>
      </c>
      <c r="H17">
        <v>433.25284000009941</v>
      </c>
      <c r="I17">
        <v>280.75284000009935</v>
      </c>
      <c r="J17">
        <v>317.6018400000994</v>
      </c>
      <c r="K17">
        <v>98.055840000099352</v>
      </c>
      <c r="L17">
        <v>199.32384000009935</v>
      </c>
      <c r="M17">
        <v>168.21984000009937</v>
      </c>
      <c r="N17">
        <v>193.84284000009936</v>
      </c>
      <c r="O17">
        <v>271.98384000009935</v>
      </c>
      <c r="P17">
        <v>399.79584000009936</v>
      </c>
      <c r="Q17">
        <v>247.61684000009933</v>
      </c>
      <c r="R17">
        <v>288.68084000009941</v>
      </c>
      <c r="S17">
        <v>141.17184000009939</v>
      </c>
      <c r="T17">
        <v>358.02584000009932</v>
      </c>
      <c r="U17">
        <v>233.84784000009932</v>
      </c>
      <c r="V17">
        <v>232.42084000009939</v>
      </c>
      <c r="W17">
        <v>131.22284000009935</v>
      </c>
      <c r="X17">
        <v>396.80884000009934</v>
      </c>
      <c r="Y17">
        <v>12.874840000099342</v>
      </c>
      <c r="Z17">
        <v>127.65784000009934</v>
      </c>
      <c r="AA17">
        <v>245.96784000009936</v>
      </c>
      <c r="AB17">
        <v>467.46284000009939</v>
      </c>
      <c r="AC17">
        <v>163.82384000009935</v>
      </c>
      <c r="AD17">
        <v>241.30784000009939</v>
      </c>
      <c r="AE17">
        <v>319.89284000009934</v>
      </c>
      <c r="AF17">
        <v>311.71984000009934</v>
      </c>
      <c r="AG17">
        <v>146.09284000009936</v>
      </c>
      <c r="AH17">
        <v>140.10284000009935</v>
      </c>
      <c r="AI17">
        <v>154.49184000009936</v>
      </c>
      <c r="AJ17">
        <v>59.831840000099355</v>
      </c>
      <c r="AK17">
        <v>146.34384000009936</v>
      </c>
      <c r="AL17">
        <v>125.34384000009936</v>
      </c>
      <c r="AM17">
        <v>109.71184000009934</v>
      </c>
    </row>
    <row r="18" spans="1:39" x14ac:dyDescent="0.25">
      <c r="A18" s="29">
        <f ca="1">Exceedance!U18</f>
        <v>43252</v>
      </c>
      <c r="B18" s="273">
        <v>110.37582999993737</v>
      </c>
      <c r="C18" s="273">
        <v>274.94582999993736</v>
      </c>
      <c r="D18" s="273">
        <v>192.42582999993741</v>
      </c>
      <c r="E18">
        <v>252.79682999993739</v>
      </c>
      <c r="F18">
        <v>368.12282999993738</v>
      </c>
      <c r="G18">
        <v>286.13582999993736</v>
      </c>
      <c r="H18">
        <v>450.97482999993741</v>
      </c>
      <c r="I18">
        <v>385.42882999993742</v>
      </c>
      <c r="J18">
        <v>288.21582999993734</v>
      </c>
      <c r="K18">
        <v>167.71682999993737</v>
      </c>
      <c r="L18">
        <v>110.03282999993742</v>
      </c>
      <c r="M18">
        <v>148.90782999993738</v>
      </c>
      <c r="N18">
        <v>289.0498299999374</v>
      </c>
      <c r="O18">
        <v>127.70082999993737</v>
      </c>
      <c r="P18">
        <v>347.19982999993738</v>
      </c>
      <c r="Q18">
        <v>167.78982999993741</v>
      </c>
      <c r="R18">
        <v>405.14782999993747</v>
      </c>
      <c r="S18">
        <v>20.2348299999374</v>
      </c>
      <c r="T18">
        <v>357.36082999993744</v>
      </c>
      <c r="U18">
        <v>160.52982999993742</v>
      </c>
      <c r="V18">
        <v>288.50582999993736</v>
      </c>
      <c r="W18">
        <v>18.054829999937397</v>
      </c>
      <c r="X18">
        <v>150.09082999993743</v>
      </c>
      <c r="Y18">
        <v>-5.6031700000626028</v>
      </c>
      <c r="Z18">
        <v>75.916829999937391</v>
      </c>
      <c r="AA18">
        <v>91.934829999937406</v>
      </c>
      <c r="AB18">
        <v>368.67482999993746</v>
      </c>
      <c r="AC18">
        <v>29.131829999937391</v>
      </c>
      <c r="AD18">
        <v>117.9448299999374</v>
      </c>
      <c r="AE18">
        <v>318.45482999993743</v>
      </c>
      <c r="AF18">
        <v>128.03982999993741</v>
      </c>
      <c r="AG18">
        <v>180.37782999993738</v>
      </c>
      <c r="AH18">
        <v>215.2698299999374</v>
      </c>
      <c r="AI18">
        <v>32.094829999937396</v>
      </c>
      <c r="AJ18">
        <v>48.491829999937387</v>
      </c>
      <c r="AK18">
        <v>147.90182999993741</v>
      </c>
      <c r="AL18">
        <v>183.38782999993742</v>
      </c>
      <c r="AM18">
        <v>87.518829999937395</v>
      </c>
    </row>
    <row r="19" spans="1:39" x14ac:dyDescent="0.25">
      <c r="A19" s="29">
        <f ca="1">Exceedance!U19</f>
        <v>43282</v>
      </c>
      <c r="B19" s="273">
        <v>16.976709999996629</v>
      </c>
      <c r="C19" s="273">
        <v>90.416709999996627</v>
      </c>
      <c r="D19" s="273">
        <v>60.216709999996631</v>
      </c>
      <c r="E19">
        <v>98.64470999999665</v>
      </c>
      <c r="F19">
        <v>181.83370999999659</v>
      </c>
      <c r="G19">
        <v>72.401709999996626</v>
      </c>
      <c r="H19">
        <v>107.39170999999665</v>
      </c>
      <c r="I19">
        <v>151.07370999999662</v>
      </c>
      <c r="J19">
        <v>63.43670999999663</v>
      </c>
      <c r="K19">
        <v>37.18970999999663</v>
      </c>
      <c r="L19">
        <v>18.035709999996637</v>
      </c>
      <c r="M19">
        <v>54.098709999996629</v>
      </c>
      <c r="N19">
        <v>94.600709999996639</v>
      </c>
      <c r="O19">
        <v>39.596709999996634</v>
      </c>
      <c r="P19">
        <v>80.995709999996635</v>
      </c>
      <c r="Q19">
        <v>18.258709999996636</v>
      </c>
      <c r="R19">
        <v>249.87270999999666</v>
      </c>
      <c r="S19">
        <v>3.5187099999966329</v>
      </c>
      <c r="T19">
        <v>69.705709999996628</v>
      </c>
      <c r="U19">
        <v>56.406709999996622</v>
      </c>
      <c r="V19">
        <v>138.4087099999966</v>
      </c>
      <c r="W19">
        <v>-5.7732900000033656</v>
      </c>
      <c r="X19">
        <v>18.095709999996629</v>
      </c>
      <c r="Y19">
        <v>12.738709999996633</v>
      </c>
      <c r="Z19">
        <v>-5.029000000336669E-2</v>
      </c>
      <c r="AA19">
        <v>13.368709999996634</v>
      </c>
      <c r="AB19">
        <v>97.222709999996638</v>
      </c>
      <c r="AC19">
        <v>20.391709999996639</v>
      </c>
      <c r="AD19">
        <v>18.20670999999663</v>
      </c>
      <c r="AE19">
        <v>69.703709999996647</v>
      </c>
      <c r="AF19">
        <v>18.850709999996628</v>
      </c>
      <c r="AG19">
        <v>25.701709999996631</v>
      </c>
      <c r="AH19">
        <v>41.06670999999664</v>
      </c>
      <c r="AI19">
        <v>7.5277099999966328</v>
      </c>
      <c r="AJ19">
        <v>28.143709999996638</v>
      </c>
      <c r="AK19">
        <v>15.279709999996632</v>
      </c>
      <c r="AL19">
        <v>34.19570999999663</v>
      </c>
      <c r="AM19">
        <v>36.663709999996641</v>
      </c>
    </row>
    <row r="20" spans="1:39" x14ac:dyDescent="0.25">
      <c r="A20" s="29">
        <f ca="1">Exceedance!U20</f>
        <v>43313</v>
      </c>
      <c r="B20" s="273">
        <v>17.923110000000094</v>
      </c>
      <c r="C20" s="273">
        <v>57.7831100000001</v>
      </c>
      <c r="D20" s="273">
        <v>43.953110000000095</v>
      </c>
      <c r="E20">
        <v>66.442110000000099</v>
      </c>
      <c r="F20">
        <v>54.060110000000094</v>
      </c>
      <c r="G20">
        <v>64.365110000000087</v>
      </c>
      <c r="H20">
        <v>40.015110000000092</v>
      </c>
      <c r="I20">
        <v>33.373110000000096</v>
      </c>
      <c r="J20">
        <v>35.117110000000096</v>
      </c>
      <c r="K20">
        <v>54.901110000000095</v>
      </c>
      <c r="L20">
        <v>27.798110000000094</v>
      </c>
      <c r="M20">
        <v>36.279110000000102</v>
      </c>
      <c r="N20">
        <v>41.683110000000099</v>
      </c>
      <c r="O20">
        <v>52.756110000000099</v>
      </c>
      <c r="P20">
        <v>75.170110000000108</v>
      </c>
      <c r="Q20">
        <v>17.628110000000095</v>
      </c>
      <c r="R20">
        <v>72.241110000000106</v>
      </c>
      <c r="S20">
        <v>3.9231100000000958</v>
      </c>
      <c r="T20">
        <v>62.879110000000111</v>
      </c>
      <c r="U20">
        <v>25.086110000000094</v>
      </c>
      <c r="V20">
        <v>123.39711000000008</v>
      </c>
      <c r="W20">
        <v>2.1531100000000958</v>
      </c>
      <c r="X20">
        <v>41.139110000000102</v>
      </c>
      <c r="Y20">
        <v>15.767110000000097</v>
      </c>
      <c r="Z20">
        <v>17.5711100000001</v>
      </c>
      <c r="AA20">
        <v>5.8601100000000947</v>
      </c>
      <c r="AB20">
        <v>33.779110000000088</v>
      </c>
      <c r="AC20">
        <v>34.961110000000097</v>
      </c>
      <c r="AD20">
        <v>39.691110000000087</v>
      </c>
      <c r="AE20">
        <v>30.305110000000099</v>
      </c>
      <c r="AF20">
        <v>4.018110000000096</v>
      </c>
      <c r="AG20">
        <v>36.117110000000096</v>
      </c>
      <c r="AH20">
        <v>14.522110000000096</v>
      </c>
      <c r="AI20">
        <v>-1.1368899999999047</v>
      </c>
      <c r="AJ20">
        <v>32.21411000000009</v>
      </c>
      <c r="AK20">
        <v>14.115110000000096</v>
      </c>
      <c r="AL20">
        <v>9.696110000000095</v>
      </c>
      <c r="AM20">
        <v>20.816110000000094</v>
      </c>
    </row>
    <row r="21" spans="1:39" x14ac:dyDescent="0.25">
      <c r="A21" s="29">
        <f ca="1">Exceedance!U21</f>
        <v>43344</v>
      </c>
      <c r="B21" s="273">
        <v>25.577259999999697</v>
      </c>
      <c r="C21" s="273">
        <v>56.897259999999697</v>
      </c>
      <c r="D21" s="273">
        <v>42.417259999999693</v>
      </c>
      <c r="E21">
        <v>85.30625999999971</v>
      </c>
      <c r="F21">
        <v>16.5822599999997</v>
      </c>
      <c r="G21">
        <v>42.813259999999694</v>
      </c>
      <c r="H21">
        <v>74.074259999999697</v>
      </c>
      <c r="I21">
        <v>56.158259999999693</v>
      </c>
      <c r="J21">
        <v>18.186259999999695</v>
      </c>
      <c r="K21">
        <v>35.984259999999693</v>
      </c>
      <c r="L21">
        <v>19.056259999999696</v>
      </c>
      <c r="M21">
        <v>30.553259999999696</v>
      </c>
      <c r="N21">
        <v>71.960259999999693</v>
      </c>
      <c r="O21">
        <v>39.750259999999699</v>
      </c>
      <c r="P21">
        <v>75.182259999999701</v>
      </c>
      <c r="Q21">
        <v>39.550259999999696</v>
      </c>
      <c r="R21">
        <v>37.173259999999694</v>
      </c>
      <c r="S21">
        <v>28.933259999999695</v>
      </c>
      <c r="T21">
        <v>92.595259999999683</v>
      </c>
      <c r="U21">
        <v>14.176259999999695</v>
      </c>
      <c r="V21">
        <v>77.045259999999701</v>
      </c>
      <c r="W21">
        <v>8.9472599999996945</v>
      </c>
      <c r="X21">
        <v>11.769259999999695</v>
      </c>
      <c r="Y21">
        <v>24.026259999999695</v>
      </c>
      <c r="Z21">
        <v>46.645259999999695</v>
      </c>
      <c r="AA21">
        <v>36.193259999999704</v>
      </c>
      <c r="AB21">
        <v>28.039259999999697</v>
      </c>
      <c r="AC21">
        <v>37.052259999999698</v>
      </c>
      <c r="AD21">
        <v>30.434259999999696</v>
      </c>
      <c r="AE21">
        <v>35.197259999999694</v>
      </c>
      <c r="AF21">
        <v>9.2692599999996954</v>
      </c>
      <c r="AG21">
        <v>41.911259999999693</v>
      </c>
      <c r="AH21">
        <v>14.665259999999694</v>
      </c>
      <c r="AI21">
        <v>18.749259999999694</v>
      </c>
      <c r="AJ21">
        <v>81.274259999999686</v>
      </c>
      <c r="AK21">
        <v>16.8032599999997</v>
      </c>
      <c r="AL21">
        <v>11.420259999999695</v>
      </c>
      <c r="AM21">
        <v>17.859259999999697</v>
      </c>
    </row>
    <row r="22" spans="1:39" x14ac:dyDescent="0.25">
      <c r="A22" s="29">
        <f ca="1">Exceedance!U22</f>
        <v>43374</v>
      </c>
      <c r="B22" s="273">
        <v>26.532649999999894</v>
      </c>
      <c r="C22" s="273">
        <v>56.262649999999901</v>
      </c>
      <c r="D22" s="273">
        <v>45.242649999999891</v>
      </c>
      <c r="E22">
        <v>47.547649999999891</v>
      </c>
      <c r="F22">
        <v>53.4096499999999</v>
      </c>
      <c r="G22">
        <v>68.300649999999891</v>
      </c>
      <c r="H22">
        <v>109.0016499999999</v>
      </c>
      <c r="I22">
        <v>87.570649999999887</v>
      </c>
      <c r="J22">
        <v>19.073649999999898</v>
      </c>
      <c r="K22">
        <v>32.153649999999899</v>
      </c>
      <c r="L22">
        <v>34.713649999999895</v>
      </c>
      <c r="M22">
        <v>49.9246499999999</v>
      </c>
      <c r="N22">
        <v>23.225649999999895</v>
      </c>
      <c r="O22">
        <v>19.128649999999897</v>
      </c>
      <c r="P22">
        <v>31.474649999999897</v>
      </c>
      <c r="Q22">
        <v>28.709649999999897</v>
      </c>
      <c r="R22">
        <v>33.608649999999891</v>
      </c>
      <c r="S22">
        <v>27.757649999999895</v>
      </c>
      <c r="T22">
        <v>80.338649999999902</v>
      </c>
      <c r="U22">
        <v>43.850649999999902</v>
      </c>
      <c r="V22">
        <v>25.988649999999897</v>
      </c>
      <c r="W22">
        <v>31.727649999999898</v>
      </c>
      <c r="X22">
        <v>14.457649999999896</v>
      </c>
      <c r="Y22">
        <v>22.080649999999892</v>
      </c>
      <c r="Z22">
        <v>20.216649999999891</v>
      </c>
      <c r="AA22">
        <v>45.317649999999894</v>
      </c>
      <c r="AB22">
        <v>74.294649999999891</v>
      </c>
      <c r="AC22">
        <v>124.08664999999989</v>
      </c>
      <c r="AD22">
        <v>39.102649999999898</v>
      </c>
      <c r="AE22">
        <v>27.4126499999999</v>
      </c>
      <c r="AF22">
        <v>21.383649999999896</v>
      </c>
      <c r="AG22">
        <v>31.360649999999897</v>
      </c>
      <c r="AH22">
        <v>55.928649999999891</v>
      </c>
      <c r="AI22">
        <v>15.396649999999896</v>
      </c>
      <c r="AJ22">
        <v>43.676649999999903</v>
      </c>
      <c r="AK22">
        <v>44.749649999999889</v>
      </c>
      <c r="AL22">
        <v>13.602649999999894</v>
      </c>
      <c r="AM22">
        <v>66.394649999999913</v>
      </c>
    </row>
    <row r="23" spans="1:39" x14ac:dyDescent="0.25">
      <c r="A23" s="29">
        <f ca="1">Exceedance!U23</f>
        <v>43405</v>
      </c>
      <c r="B23" s="273">
        <v>27.025000000000841</v>
      </c>
      <c r="C23" s="273">
        <v>34.645000000000834</v>
      </c>
      <c r="D23" s="273">
        <v>32.845000000000844</v>
      </c>
      <c r="E23">
        <v>40.003000000000839</v>
      </c>
      <c r="F23">
        <v>30.405000000000843</v>
      </c>
      <c r="G23">
        <v>41.105000000000842</v>
      </c>
      <c r="H23">
        <v>53.013000000000844</v>
      </c>
      <c r="I23">
        <v>72.523000000000835</v>
      </c>
      <c r="J23">
        <v>48.354000000000845</v>
      </c>
      <c r="K23">
        <v>28.446000000000843</v>
      </c>
      <c r="L23">
        <v>22.918000000000841</v>
      </c>
      <c r="M23">
        <v>41.175000000000836</v>
      </c>
      <c r="N23">
        <v>39.894000000000851</v>
      </c>
      <c r="O23">
        <v>27.07400000000084</v>
      </c>
      <c r="P23">
        <v>32.256000000000839</v>
      </c>
      <c r="Q23">
        <v>43.460000000000839</v>
      </c>
      <c r="R23">
        <v>27.545000000000844</v>
      </c>
      <c r="S23">
        <v>29.773000000000838</v>
      </c>
      <c r="T23">
        <v>42.603000000000847</v>
      </c>
      <c r="U23">
        <v>62.54700000000085</v>
      </c>
      <c r="V23">
        <v>23.451000000000835</v>
      </c>
      <c r="W23">
        <v>28.546000000000841</v>
      </c>
      <c r="X23">
        <v>21.492000000000839</v>
      </c>
      <c r="Y23">
        <v>25.60300000000084</v>
      </c>
      <c r="Z23">
        <v>25.575000000000838</v>
      </c>
      <c r="AA23">
        <v>42.867000000000836</v>
      </c>
      <c r="AB23">
        <v>38.773000000000842</v>
      </c>
      <c r="AC23">
        <v>46.007000000000843</v>
      </c>
      <c r="AD23">
        <v>22.63800000000084</v>
      </c>
      <c r="AE23">
        <v>31.450000000000848</v>
      </c>
      <c r="AF23">
        <v>22.662000000000837</v>
      </c>
      <c r="AG23">
        <v>25.616000000000842</v>
      </c>
      <c r="AH23">
        <v>31.870000000000836</v>
      </c>
      <c r="AI23">
        <v>16.541000000000835</v>
      </c>
      <c r="AJ23">
        <v>29.832000000000839</v>
      </c>
      <c r="AK23">
        <v>26.012000000000839</v>
      </c>
      <c r="AL23">
        <v>22.589000000000844</v>
      </c>
      <c r="AM23">
        <v>32.774000000000839</v>
      </c>
    </row>
    <row r="24" spans="1:39" x14ac:dyDescent="0.25">
      <c r="A24" s="29">
        <f ca="1">Exceedance!U24</f>
        <v>43435</v>
      </c>
      <c r="B24" s="273">
        <v>24.995939999999901</v>
      </c>
      <c r="C24" s="273">
        <v>24.995939999999901</v>
      </c>
      <c r="D24" s="273">
        <v>24.995939999999901</v>
      </c>
      <c r="E24">
        <v>31.1259399999999</v>
      </c>
      <c r="F24">
        <v>26.296939999999903</v>
      </c>
      <c r="G24">
        <v>42.864939999999912</v>
      </c>
      <c r="H24">
        <v>36.014939999999903</v>
      </c>
      <c r="I24">
        <v>39.261939999999917</v>
      </c>
      <c r="J24">
        <v>27.486939999999905</v>
      </c>
      <c r="K24">
        <v>22.3199399999999</v>
      </c>
      <c r="L24">
        <v>19.618939999999903</v>
      </c>
      <c r="M24">
        <v>25.232939999999903</v>
      </c>
      <c r="N24">
        <v>27.065939999999905</v>
      </c>
      <c r="O24">
        <v>23.283939999999905</v>
      </c>
      <c r="P24">
        <v>28.880939999999903</v>
      </c>
      <c r="Q24">
        <v>30.041939999999901</v>
      </c>
      <c r="R24">
        <v>25.628939999999904</v>
      </c>
      <c r="S24">
        <v>28.734939999999906</v>
      </c>
      <c r="T24">
        <v>30.610939999999903</v>
      </c>
      <c r="U24">
        <v>40.819939999999917</v>
      </c>
      <c r="V24">
        <v>22.296939999999903</v>
      </c>
      <c r="W24">
        <v>19.575939999999903</v>
      </c>
      <c r="X24">
        <v>21.756939999999901</v>
      </c>
      <c r="Y24">
        <v>15.1879399999999</v>
      </c>
      <c r="Z24">
        <v>24.4689399999999</v>
      </c>
      <c r="AA24">
        <v>27.036939999999905</v>
      </c>
      <c r="AB24">
        <v>27.595939999999903</v>
      </c>
      <c r="AC24">
        <v>26.004939999999905</v>
      </c>
      <c r="AD24">
        <v>49.084939999999911</v>
      </c>
      <c r="AE24">
        <v>27.4769399999999</v>
      </c>
      <c r="AF24">
        <v>18.9159399999999</v>
      </c>
      <c r="AG24">
        <v>29.552939999999904</v>
      </c>
      <c r="AH24">
        <v>23.588939999999905</v>
      </c>
      <c r="AI24">
        <v>16.630939999999899</v>
      </c>
      <c r="AJ24">
        <v>21.903939999999899</v>
      </c>
      <c r="AK24">
        <v>22.260939999999902</v>
      </c>
      <c r="AL24">
        <v>23.226939999999903</v>
      </c>
      <c r="AM24">
        <v>20.404939999999904</v>
      </c>
    </row>
    <row r="25" spans="1:39" x14ac:dyDescent="0.25">
      <c r="A25" s="29">
        <f ca="1">Exceedance!U25</f>
        <v>43466</v>
      </c>
      <c r="B25" s="273">
        <v>21.913489999999996</v>
      </c>
      <c r="C25" s="273">
        <v>21.913489999999996</v>
      </c>
      <c r="D25" s="273">
        <v>21.913489999999996</v>
      </c>
      <c r="E25">
        <v>27.578489999999999</v>
      </c>
      <c r="F25">
        <v>22.267489999999995</v>
      </c>
      <c r="G25">
        <v>42.411490000000001</v>
      </c>
      <c r="H25">
        <v>32.827489999999997</v>
      </c>
      <c r="I25">
        <v>29.161489999999997</v>
      </c>
      <c r="J25">
        <v>21.158489999999993</v>
      </c>
      <c r="K25">
        <v>19.556489999999997</v>
      </c>
      <c r="L25">
        <v>18.327489999999997</v>
      </c>
      <c r="M25">
        <v>19.069489999999998</v>
      </c>
      <c r="N25">
        <v>21.576489999999993</v>
      </c>
      <c r="O25">
        <v>27.429489999999994</v>
      </c>
      <c r="P25">
        <v>25.224489999999996</v>
      </c>
      <c r="Q25">
        <v>23.638489999999997</v>
      </c>
      <c r="R25">
        <v>23.837489999999999</v>
      </c>
      <c r="S25">
        <v>23.185489999999998</v>
      </c>
      <c r="T25">
        <v>28.061489999999999</v>
      </c>
      <c r="U25">
        <v>25.431489999999997</v>
      </c>
      <c r="V25">
        <v>23.479489999999998</v>
      </c>
      <c r="W25">
        <v>18.201489999999993</v>
      </c>
      <c r="X25">
        <v>19.792489999999997</v>
      </c>
      <c r="Y25">
        <v>13.127489999999995</v>
      </c>
      <c r="Z25">
        <v>20.032489999999996</v>
      </c>
      <c r="AA25">
        <v>57.426490000000001</v>
      </c>
      <c r="AB25">
        <v>24.337489999999995</v>
      </c>
      <c r="AC25">
        <v>22.202489999999994</v>
      </c>
      <c r="AD25">
        <v>34.019489999999998</v>
      </c>
      <c r="AE25">
        <v>26.064489999999996</v>
      </c>
      <c r="AF25">
        <v>18.048490000000001</v>
      </c>
      <c r="AG25">
        <v>22.558489999999999</v>
      </c>
      <c r="AH25">
        <v>23.973489999999995</v>
      </c>
      <c r="AI25">
        <v>21.271489999999996</v>
      </c>
      <c r="AJ25">
        <v>18.011489999999995</v>
      </c>
      <c r="AK25">
        <v>22.070489999999996</v>
      </c>
      <c r="AL25">
        <v>19.339489999999994</v>
      </c>
      <c r="AM25">
        <v>17.618489999999994</v>
      </c>
    </row>
    <row r="26" spans="1:39" x14ac:dyDescent="0.25">
      <c r="A26" s="29">
        <f ca="1">Exceedance!U26</f>
        <v>43497</v>
      </c>
      <c r="B26" s="273">
        <v>30.246590000000001</v>
      </c>
      <c r="C26" s="273">
        <v>30.246590000000001</v>
      </c>
      <c r="D26" s="273">
        <v>30.246590000000001</v>
      </c>
      <c r="E26">
        <v>29.430589999999999</v>
      </c>
      <c r="F26">
        <v>23.930590000000002</v>
      </c>
      <c r="G26">
        <v>39.970590000000001</v>
      </c>
      <c r="H26">
        <v>62.934590000000007</v>
      </c>
      <c r="I26">
        <v>46.593590000000013</v>
      </c>
      <c r="J26">
        <v>22.457590000000003</v>
      </c>
      <c r="K26">
        <v>23.251590000000004</v>
      </c>
      <c r="L26">
        <v>17.282589999999999</v>
      </c>
      <c r="M26">
        <v>26.107590000000005</v>
      </c>
      <c r="N26">
        <v>31.370590000000007</v>
      </c>
      <c r="O26">
        <v>32.788590000000006</v>
      </c>
      <c r="P26">
        <v>29.97559</v>
      </c>
      <c r="Q26">
        <v>50.745590000000014</v>
      </c>
      <c r="R26">
        <v>33.711590000000001</v>
      </c>
      <c r="S26">
        <v>25.388590000000004</v>
      </c>
      <c r="T26">
        <v>28.444590000000005</v>
      </c>
      <c r="U26">
        <v>29.588590000000003</v>
      </c>
      <c r="V26">
        <v>22.513590000000001</v>
      </c>
      <c r="W26">
        <v>21.59759</v>
      </c>
      <c r="X26">
        <v>17.657589999999999</v>
      </c>
      <c r="Y26">
        <v>16.165590000000005</v>
      </c>
      <c r="Z26">
        <v>21.87659</v>
      </c>
      <c r="AA26">
        <v>88.965590000000006</v>
      </c>
      <c r="AB26">
        <v>21.168590000000005</v>
      </c>
      <c r="AC26">
        <v>41.075590000000005</v>
      </c>
      <c r="AD26">
        <v>25.371590000000001</v>
      </c>
      <c r="AE26">
        <v>35.618590000000005</v>
      </c>
      <c r="AF26">
        <v>15.760590000000002</v>
      </c>
      <c r="AG26">
        <v>26.224590000000003</v>
      </c>
      <c r="AH26">
        <v>25.31259</v>
      </c>
      <c r="AI26">
        <v>20.91459</v>
      </c>
      <c r="AJ26">
        <v>24.686590000000002</v>
      </c>
      <c r="AK26">
        <v>33.300590000000007</v>
      </c>
      <c r="AL26">
        <v>16.866590000000002</v>
      </c>
      <c r="AM26">
        <v>18.053590000000003</v>
      </c>
    </row>
    <row r="27" spans="1:39" x14ac:dyDescent="0.25">
      <c r="A27" s="29">
        <f ca="1">Exceedance!U27</f>
        <v>43525</v>
      </c>
      <c r="B27" s="273">
        <v>89.896339999989891</v>
      </c>
      <c r="C27" s="273">
        <v>89.896339999989891</v>
      </c>
      <c r="D27" s="273">
        <v>89.896339999989891</v>
      </c>
      <c r="E27">
        <v>76.7433399999899</v>
      </c>
      <c r="F27">
        <v>75.39433999998991</v>
      </c>
      <c r="G27">
        <v>189.33033999998989</v>
      </c>
      <c r="H27">
        <v>141.66533999998992</v>
      </c>
      <c r="I27">
        <v>117.26933999998988</v>
      </c>
      <c r="J27">
        <v>57.823339999989912</v>
      </c>
      <c r="K27">
        <v>90.979339999989904</v>
      </c>
      <c r="L27">
        <v>40.238339999989911</v>
      </c>
      <c r="M27">
        <v>63.765339999989912</v>
      </c>
      <c r="N27">
        <v>92.068339999989902</v>
      </c>
      <c r="O27">
        <v>165.82733999998993</v>
      </c>
      <c r="P27">
        <v>73.12833999998989</v>
      </c>
      <c r="Q27">
        <v>215.23233999998993</v>
      </c>
      <c r="R27">
        <v>42.159339999989911</v>
      </c>
      <c r="S27">
        <v>148.93133999998992</v>
      </c>
      <c r="T27">
        <v>71.702339999989931</v>
      </c>
      <c r="U27">
        <v>52.113339999989904</v>
      </c>
      <c r="V27">
        <v>42.89133999998991</v>
      </c>
      <c r="W27">
        <v>71.38533999998991</v>
      </c>
      <c r="X27">
        <v>25.000339999989912</v>
      </c>
      <c r="Y27">
        <v>42.314339999989912</v>
      </c>
      <c r="Z27">
        <v>96.993339999989914</v>
      </c>
      <c r="AA27">
        <v>144.35933999998991</v>
      </c>
      <c r="AB27">
        <v>39.256339999989912</v>
      </c>
      <c r="AC27">
        <v>128.52533999998991</v>
      </c>
      <c r="AD27">
        <v>108.71533999998991</v>
      </c>
      <c r="AE27">
        <v>73.608339999989909</v>
      </c>
      <c r="AF27">
        <v>51.398339999989908</v>
      </c>
      <c r="AG27">
        <v>56.20233999998991</v>
      </c>
      <c r="AH27">
        <v>65.792339999989892</v>
      </c>
      <c r="AI27">
        <v>36.478339999989913</v>
      </c>
      <c r="AJ27">
        <v>55.794339999989909</v>
      </c>
      <c r="AK27">
        <v>64.02233999998991</v>
      </c>
      <c r="AL27">
        <v>29.08633999998991</v>
      </c>
      <c r="AM27">
        <v>78.857339999989904</v>
      </c>
    </row>
    <row r="28" spans="1:39" x14ac:dyDescent="0.25">
      <c r="A28" s="29">
        <f ca="1">Exceedance!U28</f>
        <v>43556</v>
      </c>
      <c r="B28" s="273">
        <v>155.29013999999034</v>
      </c>
      <c r="C28" s="273">
        <v>155.29013999999034</v>
      </c>
      <c r="D28" s="273">
        <v>155.29013999999034</v>
      </c>
      <c r="E28">
        <v>125.20313999999037</v>
      </c>
      <c r="F28">
        <v>124.18413999999035</v>
      </c>
      <c r="G28">
        <v>279.2781399999904</v>
      </c>
      <c r="H28">
        <v>297.38313999999036</v>
      </c>
      <c r="I28">
        <v>219.26813999999038</v>
      </c>
      <c r="J28">
        <v>80.58713999999037</v>
      </c>
      <c r="K28">
        <v>194.86513999999036</v>
      </c>
      <c r="L28">
        <v>102.49813999999034</v>
      </c>
      <c r="M28">
        <v>105.14913999999037</v>
      </c>
      <c r="N28">
        <v>216.93213999999034</v>
      </c>
      <c r="O28">
        <v>273.18713999999039</v>
      </c>
      <c r="P28">
        <v>158.67713999999037</v>
      </c>
      <c r="Q28">
        <v>165.33013999999039</v>
      </c>
      <c r="R28">
        <v>63.039139999990361</v>
      </c>
      <c r="S28">
        <v>181.02313999999035</v>
      </c>
      <c r="T28">
        <v>119.33113999999037</v>
      </c>
      <c r="U28">
        <v>94.508139999990348</v>
      </c>
      <c r="V28">
        <v>103.63513999999036</v>
      </c>
      <c r="W28">
        <v>164.42413999999036</v>
      </c>
      <c r="X28">
        <v>30.470139999990351</v>
      </c>
      <c r="Y28">
        <v>42.016139999990351</v>
      </c>
      <c r="Z28">
        <v>181.42813999999038</v>
      </c>
      <c r="AA28">
        <v>248.04813999999038</v>
      </c>
      <c r="AB28">
        <v>124.85413999999034</v>
      </c>
      <c r="AC28">
        <v>122.05113999999037</v>
      </c>
      <c r="AD28">
        <v>260.18213999999034</v>
      </c>
      <c r="AE28">
        <v>101.69513999999035</v>
      </c>
      <c r="AF28">
        <v>177.00913999999034</v>
      </c>
      <c r="AG28">
        <v>105.74913999999033</v>
      </c>
      <c r="AH28">
        <v>128.05813999999035</v>
      </c>
      <c r="AI28">
        <v>37.180139999990352</v>
      </c>
      <c r="AJ28">
        <v>88.569139999990355</v>
      </c>
      <c r="AK28">
        <v>43.453139999990348</v>
      </c>
      <c r="AL28">
        <v>54.217139999990358</v>
      </c>
      <c r="AM28">
        <v>105.74113999999035</v>
      </c>
    </row>
    <row r="29" spans="1:39" x14ac:dyDescent="0.25">
      <c r="A29" s="29">
        <f ca="1">Exceedance!U29</f>
        <v>43586</v>
      </c>
      <c r="B29" s="273">
        <v>239.97966000010774</v>
      </c>
      <c r="C29" s="273">
        <v>239.97966000010774</v>
      </c>
      <c r="D29" s="273">
        <v>239.97966000010774</v>
      </c>
      <c r="E29">
        <v>241.21866000010775</v>
      </c>
      <c r="F29">
        <v>336.74966000010778</v>
      </c>
      <c r="G29">
        <v>442.15266000010763</v>
      </c>
      <c r="H29">
        <v>285.34166000010771</v>
      </c>
      <c r="I29">
        <v>320.56366000010769</v>
      </c>
      <c r="J29">
        <v>104.10466000010771</v>
      </c>
      <c r="K29">
        <v>191.24766000010771</v>
      </c>
      <c r="L29">
        <v>167.75866000010771</v>
      </c>
      <c r="M29">
        <v>185.76466000010771</v>
      </c>
      <c r="N29">
        <v>273.88666000010772</v>
      </c>
      <c r="O29">
        <v>394.69866000010774</v>
      </c>
      <c r="P29">
        <v>254.10966000010771</v>
      </c>
      <c r="Q29">
        <v>284.3546600001078</v>
      </c>
      <c r="R29">
        <v>145.44466000010769</v>
      </c>
      <c r="S29">
        <v>343.57566000010769</v>
      </c>
      <c r="T29">
        <v>238.12766000010771</v>
      </c>
      <c r="U29">
        <v>232.70866000010773</v>
      </c>
      <c r="V29">
        <v>129.28866000010771</v>
      </c>
      <c r="W29">
        <v>383.94066000010775</v>
      </c>
      <c r="X29">
        <v>14.742660000107714</v>
      </c>
      <c r="Y29">
        <v>104.17866000010771</v>
      </c>
      <c r="Z29">
        <v>238.67066000010772</v>
      </c>
      <c r="AA29">
        <v>451.65066000010779</v>
      </c>
      <c r="AB29">
        <v>168.91466000010769</v>
      </c>
      <c r="AC29">
        <v>236.11066000010769</v>
      </c>
      <c r="AD29">
        <v>314.10766000010767</v>
      </c>
      <c r="AE29">
        <v>316.50966000010771</v>
      </c>
      <c r="AF29">
        <v>143.97366000010771</v>
      </c>
      <c r="AG29">
        <v>139.89466000010771</v>
      </c>
      <c r="AH29">
        <v>151.78366000010772</v>
      </c>
      <c r="AI29">
        <v>53.621660000107724</v>
      </c>
      <c r="AJ29">
        <v>139.82966000010771</v>
      </c>
      <c r="AK29">
        <v>121.12766000010768</v>
      </c>
      <c r="AL29">
        <v>101.33566000010769</v>
      </c>
      <c r="AM29">
        <v>238.67666000010772</v>
      </c>
    </row>
    <row r="30" spans="1:39" x14ac:dyDescent="0.25">
      <c r="A30" s="29">
        <f ca="1">Exceedance!U30</f>
        <v>43617</v>
      </c>
      <c r="B30" s="273">
        <v>192.59939000002043</v>
      </c>
      <c r="C30" s="273">
        <v>192.59939000002043</v>
      </c>
      <c r="D30" s="273">
        <v>192.59939000002043</v>
      </c>
      <c r="E30">
        <v>370.05439000002048</v>
      </c>
      <c r="F30">
        <v>287.98139000002038</v>
      </c>
      <c r="G30">
        <v>457.73539000002046</v>
      </c>
      <c r="H30">
        <v>387.03039000002042</v>
      </c>
      <c r="I30">
        <v>288.92239000002041</v>
      </c>
      <c r="J30">
        <v>170.70739000002044</v>
      </c>
      <c r="K30">
        <v>112.68739000002046</v>
      </c>
      <c r="L30">
        <v>148.18039000002048</v>
      </c>
      <c r="M30">
        <v>283.72439000002049</v>
      </c>
      <c r="N30">
        <v>127.97639000002046</v>
      </c>
      <c r="O30">
        <v>352.66939000002043</v>
      </c>
      <c r="P30">
        <v>171.14139000002044</v>
      </c>
      <c r="Q30">
        <v>402.98039000002052</v>
      </c>
      <c r="R30">
        <v>21.478390000020458</v>
      </c>
      <c r="S30">
        <v>356.6393900000204</v>
      </c>
      <c r="T30">
        <v>161.87739000002045</v>
      </c>
      <c r="U30">
        <v>288.00739000002045</v>
      </c>
      <c r="V30">
        <v>16.842390000020455</v>
      </c>
      <c r="W30">
        <v>155.86139000002044</v>
      </c>
      <c r="X30">
        <v>-5.7026099999795496</v>
      </c>
      <c r="Y30">
        <v>65.689390000020452</v>
      </c>
      <c r="Z30">
        <v>89.692390000020438</v>
      </c>
      <c r="AA30">
        <v>377.37739000002045</v>
      </c>
      <c r="AB30">
        <v>30.585390000020453</v>
      </c>
      <c r="AC30">
        <v>116.00839000002044</v>
      </c>
      <c r="AD30">
        <v>315.41839000002045</v>
      </c>
      <c r="AE30">
        <v>133.64939000002047</v>
      </c>
      <c r="AF30">
        <v>178.98539000002046</v>
      </c>
      <c r="AG30">
        <v>214.60839000002048</v>
      </c>
      <c r="AH30">
        <v>30.483390000020453</v>
      </c>
      <c r="AI30">
        <v>47.847390000020454</v>
      </c>
      <c r="AJ30">
        <v>142.29639000002047</v>
      </c>
      <c r="AK30">
        <v>180.73739000002047</v>
      </c>
      <c r="AL30">
        <v>83.681390000020457</v>
      </c>
      <c r="AM30">
        <v>248.6523900000204</v>
      </c>
    </row>
    <row r="31" spans="1:39" x14ac:dyDescent="0.25">
      <c r="A31" s="29">
        <f ca="1">Exceedance!U31</f>
        <v>43647</v>
      </c>
      <c r="B31" s="273">
        <v>60.160279999994408</v>
      </c>
      <c r="C31" s="273">
        <v>60.160279999994408</v>
      </c>
      <c r="D31" s="273">
        <v>60.160279999994408</v>
      </c>
      <c r="E31">
        <v>182.2142799999944</v>
      </c>
      <c r="F31">
        <v>72.817279999994412</v>
      </c>
      <c r="G31">
        <v>109.93527999999441</v>
      </c>
      <c r="H31">
        <v>151.66227999999441</v>
      </c>
      <c r="I31">
        <v>63.51027999999441</v>
      </c>
      <c r="J31">
        <v>37.479279999994404</v>
      </c>
      <c r="K31">
        <v>16.993279999994403</v>
      </c>
      <c r="L31">
        <v>53.1392799999944</v>
      </c>
      <c r="M31">
        <v>92.220279999994418</v>
      </c>
      <c r="N31">
        <v>39.484279999994421</v>
      </c>
      <c r="O31">
        <v>88.147279999994396</v>
      </c>
      <c r="P31">
        <v>19.577279999994406</v>
      </c>
      <c r="Q31">
        <v>249.14327999999441</v>
      </c>
      <c r="R31">
        <v>4.3232799999944067</v>
      </c>
      <c r="S31">
        <v>69.116279999994404</v>
      </c>
      <c r="T31">
        <v>56.97827999999442</v>
      </c>
      <c r="U31">
        <v>137.61827999999437</v>
      </c>
      <c r="V31">
        <v>-5.829720000005592</v>
      </c>
      <c r="W31">
        <v>18.054279999994407</v>
      </c>
      <c r="X31">
        <v>12.351279999994409</v>
      </c>
      <c r="Y31">
        <v>-1.9157200000055918</v>
      </c>
      <c r="Z31">
        <v>11.855279999994409</v>
      </c>
      <c r="AA31">
        <v>103.87527999999439</v>
      </c>
      <c r="AB31">
        <v>21.730279999994405</v>
      </c>
      <c r="AC31">
        <v>16.522279999994407</v>
      </c>
      <c r="AD31">
        <v>69.01327999999441</v>
      </c>
      <c r="AE31">
        <v>22.285279999994412</v>
      </c>
      <c r="AF31">
        <v>24.677279999994411</v>
      </c>
      <c r="AG31">
        <v>40.713279999994406</v>
      </c>
      <c r="AH31">
        <v>5.7782799999944077</v>
      </c>
      <c r="AI31">
        <v>26.768279999994409</v>
      </c>
      <c r="AJ31">
        <v>12.863279999994411</v>
      </c>
      <c r="AK31">
        <v>32.478279999994413</v>
      </c>
      <c r="AL31">
        <v>33.634279999994412</v>
      </c>
      <c r="AM31">
        <v>95.803279999994416</v>
      </c>
    </row>
    <row r="32" spans="1:39" x14ac:dyDescent="0.25">
      <c r="A32" s="29">
        <f ca="1">Exceedance!U32</f>
        <v>43678</v>
      </c>
      <c r="B32" s="273">
        <v>43.966130000000412</v>
      </c>
      <c r="C32" s="273">
        <v>43.966130000000412</v>
      </c>
      <c r="D32" s="273">
        <v>43.966130000000412</v>
      </c>
      <c r="E32">
        <v>54.367130000000415</v>
      </c>
      <c r="F32">
        <v>64.990130000000406</v>
      </c>
      <c r="G32">
        <v>44.064130000000411</v>
      </c>
      <c r="H32">
        <v>33.818130000000409</v>
      </c>
      <c r="I32">
        <v>35.203130000000414</v>
      </c>
      <c r="J32">
        <v>55.40913000000041</v>
      </c>
      <c r="K32">
        <v>26.721130000000407</v>
      </c>
      <c r="L32">
        <v>35.367130000000415</v>
      </c>
      <c r="M32">
        <v>39.447130000000413</v>
      </c>
      <c r="N32">
        <v>52.676130000000413</v>
      </c>
      <c r="O32">
        <v>65.721130000000414</v>
      </c>
      <c r="P32">
        <v>19.23213000000041</v>
      </c>
      <c r="Q32">
        <v>71.661130000000412</v>
      </c>
      <c r="R32">
        <v>2.5291300000004089</v>
      </c>
      <c r="S32">
        <v>65.328130000000414</v>
      </c>
      <c r="T32">
        <v>25.69413000000041</v>
      </c>
      <c r="U32">
        <v>122.51013000000042</v>
      </c>
      <c r="V32">
        <v>0.89113000000040865</v>
      </c>
      <c r="W32">
        <v>39.578130000000414</v>
      </c>
      <c r="X32">
        <v>15.506130000000411</v>
      </c>
      <c r="Y32">
        <v>21.061130000000407</v>
      </c>
      <c r="Z32">
        <v>4.7111300000004084</v>
      </c>
      <c r="AA32">
        <v>34.027130000000412</v>
      </c>
      <c r="AB32">
        <v>36.370130000000422</v>
      </c>
      <c r="AC32">
        <v>37.946130000000402</v>
      </c>
      <c r="AD32">
        <v>29.821130000000409</v>
      </c>
      <c r="AE32">
        <v>5.3671300000004081</v>
      </c>
      <c r="AF32">
        <v>36.017130000000414</v>
      </c>
      <c r="AG32">
        <v>14.449130000000409</v>
      </c>
      <c r="AH32">
        <v>9.2121300000004087</v>
      </c>
      <c r="AI32">
        <v>30.602130000000408</v>
      </c>
      <c r="AJ32">
        <v>11.961130000000409</v>
      </c>
      <c r="AK32">
        <v>8.2671300000004084</v>
      </c>
      <c r="AL32">
        <v>24.506130000000407</v>
      </c>
      <c r="AM32">
        <v>64.462130000000414</v>
      </c>
    </row>
    <row r="33" spans="1:39" x14ac:dyDescent="0.25">
      <c r="A33" s="29">
        <f ca="1">Exceedance!U33</f>
        <v>43709</v>
      </c>
      <c r="B33" s="273">
        <v>42.489040000000031</v>
      </c>
      <c r="C33" s="273">
        <v>42.489040000000031</v>
      </c>
      <c r="D33" s="273">
        <v>42.489040000000031</v>
      </c>
      <c r="E33">
        <v>16.911040000000042</v>
      </c>
      <c r="F33">
        <v>43.240040000000036</v>
      </c>
      <c r="G33">
        <v>71.890040000000056</v>
      </c>
      <c r="H33">
        <v>56.751040000000032</v>
      </c>
      <c r="I33">
        <v>18.265040000000042</v>
      </c>
      <c r="J33">
        <v>36.430040000000027</v>
      </c>
      <c r="K33">
        <v>17.34504000000004</v>
      </c>
      <c r="L33">
        <v>29.763040000000036</v>
      </c>
      <c r="M33">
        <v>69.414040000000043</v>
      </c>
      <c r="N33">
        <v>39.742040000000038</v>
      </c>
      <c r="O33">
        <v>85.33704000000003</v>
      </c>
      <c r="P33">
        <v>41.077040000000032</v>
      </c>
      <c r="Q33">
        <v>36.827040000000039</v>
      </c>
      <c r="R33">
        <v>25.448040000000042</v>
      </c>
      <c r="S33">
        <v>89.348040000000054</v>
      </c>
      <c r="T33">
        <v>14.815040000000039</v>
      </c>
      <c r="U33">
        <v>76.447040000000044</v>
      </c>
      <c r="V33">
        <v>8.1780400000000366</v>
      </c>
      <c r="W33">
        <v>11.578040000000035</v>
      </c>
      <c r="X33">
        <v>23.750040000000041</v>
      </c>
      <c r="Y33">
        <v>43.392040000000037</v>
      </c>
      <c r="Z33">
        <v>34.870040000000039</v>
      </c>
      <c r="AA33">
        <v>24.278040000000036</v>
      </c>
      <c r="AB33">
        <v>35.814040000000034</v>
      </c>
      <c r="AC33">
        <v>29.143040000000042</v>
      </c>
      <c r="AD33">
        <v>34.800040000000038</v>
      </c>
      <c r="AE33">
        <v>10.307040000000038</v>
      </c>
      <c r="AF33">
        <v>41.377040000000029</v>
      </c>
      <c r="AG33">
        <v>14.621040000000036</v>
      </c>
      <c r="AH33">
        <v>19.648040000000037</v>
      </c>
      <c r="AI33">
        <v>78.124040000000036</v>
      </c>
      <c r="AJ33">
        <v>14.986040000000038</v>
      </c>
      <c r="AK33">
        <v>10.155040000000037</v>
      </c>
      <c r="AL33">
        <v>26.83904000000004</v>
      </c>
      <c r="AM33">
        <v>83.213040000000035</v>
      </c>
    </row>
    <row r="34" spans="1:39" x14ac:dyDescent="0.25">
      <c r="A34" s="29">
        <f ca="1">Exceedance!U34</f>
        <v>43739</v>
      </c>
      <c r="B34" s="273">
        <v>26.532649999999894</v>
      </c>
      <c r="C34" s="273">
        <v>56.262649999999901</v>
      </c>
      <c r="D34" s="273">
        <v>45.242649999999891</v>
      </c>
      <c r="E34">
        <v>53.761649999999889</v>
      </c>
      <c r="F34">
        <v>68.995649999999898</v>
      </c>
      <c r="G34">
        <v>109.71664999999989</v>
      </c>
      <c r="H34">
        <v>88.068649999999906</v>
      </c>
      <c r="I34">
        <v>19.030649999999895</v>
      </c>
      <c r="J34">
        <v>32.214649999999899</v>
      </c>
      <c r="K34">
        <v>33.883649999999896</v>
      </c>
      <c r="L34">
        <v>48.993649999999896</v>
      </c>
      <c r="M34">
        <v>21.678649999999891</v>
      </c>
      <c r="N34">
        <v>18.975649999999895</v>
      </c>
      <c r="O34">
        <v>31.923649999999895</v>
      </c>
      <c r="P34">
        <v>30.123649999999895</v>
      </c>
      <c r="Q34">
        <v>33.325649999999889</v>
      </c>
      <c r="R34">
        <v>28.266649999999895</v>
      </c>
      <c r="S34">
        <v>81.624649999999889</v>
      </c>
      <c r="T34">
        <v>44.688649999999896</v>
      </c>
      <c r="U34">
        <v>25.638649999999895</v>
      </c>
      <c r="V34">
        <v>30.478649999999895</v>
      </c>
      <c r="W34">
        <v>13.727649999999896</v>
      </c>
      <c r="X34">
        <v>21.757649999999892</v>
      </c>
      <c r="Y34">
        <v>18.336649999999892</v>
      </c>
      <c r="Z34">
        <v>43.960649999999902</v>
      </c>
      <c r="AA34">
        <v>77.776649999999904</v>
      </c>
      <c r="AB34">
        <v>125.83564999999989</v>
      </c>
      <c r="AC34">
        <v>37.875649999999894</v>
      </c>
      <c r="AD34">
        <v>27.039649999999895</v>
      </c>
      <c r="AE34">
        <v>21.555649999999897</v>
      </c>
      <c r="AF34">
        <v>30.725649999999888</v>
      </c>
      <c r="AG34">
        <v>55.810649999999903</v>
      </c>
      <c r="AH34">
        <v>14.467649999999892</v>
      </c>
      <c r="AI34">
        <v>43.464649999999892</v>
      </c>
      <c r="AJ34">
        <v>42.569649999999896</v>
      </c>
      <c r="AK34">
        <v>12.347649999999897</v>
      </c>
      <c r="AL34">
        <v>63.412649999999893</v>
      </c>
      <c r="AM34">
        <v>46.247649999999894</v>
      </c>
    </row>
    <row r="35" spans="1:39" x14ac:dyDescent="0.25">
      <c r="A35" s="29">
        <f ca="1">Exceedance!U35</f>
        <v>43770</v>
      </c>
      <c r="B35" s="273">
        <v>27.025000000000841</v>
      </c>
      <c r="C35" s="273">
        <v>34.645000000000834</v>
      </c>
      <c r="D35" s="273">
        <v>32.845000000000844</v>
      </c>
      <c r="E35">
        <v>30.622000000000845</v>
      </c>
      <c r="F35">
        <v>41.399000000000854</v>
      </c>
      <c r="G35">
        <v>54.947000000000841</v>
      </c>
      <c r="H35">
        <v>73.017000000000834</v>
      </c>
      <c r="I35">
        <v>48.383000000000834</v>
      </c>
      <c r="J35">
        <v>28.537000000000841</v>
      </c>
      <c r="K35">
        <v>22.262000000000842</v>
      </c>
      <c r="L35">
        <v>40.407000000000842</v>
      </c>
      <c r="M35">
        <v>38.001000000000843</v>
      </c>
      <c r="N35">
        <v>27.00100000000084</v>
      </c>
      <c r="O35">
        <v>32.507000000000843</v>
      </c>
      <c r="P35">
        <v>45.396000000000853</v>
      </c>
      <c r="Q35">
        <v>27.298000000000844</v>
      </c>
      <c r="R35">
        <v>30.502000000000841</v>
      </c>
      <c r="S35">
        <v>43.002000000000841</v>
      </c>
      <c r="T35">
        <v>63.310000000000841</v>
      </c>
      <c r="U35">
        <v>23.13800000000084</v>
      </c>
      <c r="V35">
        <v>27.374000000000841</v>
      </c>
      <c r="W35">
        <v>20.906000000000844</v>
      </c>
      <c r="X35">
        <v>25.139000000000841</v>
      </c>
      <c r="Y35">
        <v>22.993000000000844</v>
      </c>
      <c r="Z35">
        <v>41.779000000000835</v>
      </c>
      <c r="AA35">
        <v>39.853000000000847</v>
      </c>
      <c r="AB35">
        <v>46.700000000000834</v>
      </c>
      <c r="AC35">
        <v>21.61200000000084</v>
      </c>
      <c r="AD35">
        <v>31.128000000000842</v>
      </c>
      <c r="AE35">
        <v>23.519000000000837</v>
      </c>
      <c r="AF35">
        <v>24.982000000000845</v>
      </c>
      <c r="AG35">
        <v>31.842000000000841</v>
      </c>
      <c r="AH35">
        <v>15.508000000000841</v>
      </c>
      <c r="AI35">
        <v>28.888000000000844</v>
      </c>
      <c r="AJ35">
        <v>24.520000000000838</v>
      </c>
      <c r="AK35">
        <v>21.436000000000838</v>
      </c>
      <c r="AL35">
        <v>30.951000000000835</v>
      </c>
      <c r="AM35">
        <v>38.574000000000837</v>
      </c>
    </row>
    <row r="36" spans="1:39" x14ac:dyDescent="0.25">
      <c r="A36" s="29">
        <f ca="1">Exceedance!U36</f>
        <v>43800</v>
      </c>
      <c r="B36" s="273">
        <v>24.995939999999901</v>
      </c>
      <c r="C36" s="273">
        <v>24.995939999999901</v>
      </c>
      <c r="D36" s="273">
        <v>24.995939999999901</v>
      </c>
      <c r="E36">
        <v>26.502939999999899</v>
      </c>
      <c r="F36">
        <v>43.2479399999999</v>
      </c>
      <c r="G36">
        <v>36.669939999999897</v>
      </c>
      <c r="H36">
        <v>39.56993999999991</v>
      </c>
      <c r="I36">
        <v>27.506939999999901</v>
      </c>
      <c r="J36">
        <v>22.405939999999902</v>
      </c>
      <c r="K36">
        <v>18.771939999999905</v>
      </c>
      <c r="L36">
        <v>24.605939999999901</v>
      </c>
      <c r="M36">
        <v>25.586939999999903</v>
      </c>
      <c r="N36">
        <v>23.1779399999999</v>
      </c>
      <c r="O36">
        <v>29.244939999999904</v>
      </c>
      <c r="P36">
        <v>31.3199399999999</v>
      </c>
      <c r="Q36">
        <v>25.365939999999902</v>
      </c>
      <c r="R36">
        <v>29.454939999999901</v>
      </c>
      <c r="S36">
        <v>30.239939999999905</v>
      </c>
      <c r="T36">
        <v>41.305939999999907</v>
      </c>
      <c r="U36">
        <v>22.005939999999903</v>
      </c>
      <c r="V36">
        <v>18.650939999999903</v>
      </c>
      <c r="W36">
        <v>21.173939999999899</v>
      </c>
      <c r="X36">
        <v>14.937939999999902</v>
      </c>
      <c r="Y36">
        <v>21.9859399999999</v>
      </c>
      <c r="Z36">
        <v>26.146939999999905</v>
      </c>
      <c r="AA36">
        <v>27.763939999999906</v>
      </c>
      <c r="AB36">
        <v>26.599939999999904</v>
      </c>
      <c r="AC36">
        <v>47.447939999999903</v>
      </c>
      <c r="AD36">
        <v>27.177939999999904</v>
      </c>
      <c r="AE36">
        <v>19.940939999999905</v>
      </c>
      <c r="AF36">
        <v>28.9279399999999</v>
      </c>
      <c r="AG36">
        <v>23.541939999999901</v>
      </c>
      <c r="AH36">
        <v>15.596939999999902</v>
      </c>
      <c r="AI36">
        <v>21.021939999999905</v>
      </c>
      <c r="AJ36">
        <v>20.858939999999905</v>
      </c>
      <c r="AK36">
        <v>22.024939999999905</v>
      </c>
      <c r="AL36">
        <v>18.774939999999901</v>
      </c>
      <c r="AM36">
        <v>30.001939999999905</v>
      </c>
    </row>
    <row r="37" spans="1:39" x14ac:dyDescent="0.25">
      <c r="A37" s="29">
        <f ca="1">Exceedance!U37</f>
        <v>43831</v>
      </c>
      <c r="B37" s="254">
        <v>21.883679999999892</v>
      </c>
      <c r="C37" s="254">
        <v>21.883679999999892</v>
      </c>
      <c r="D37" s="254">
        <v>21.883679999999892</v>
      </c>
      <c r="E37">
        <v>22.407679999999896</v>
      </c>
      <c r="F37" s="1">
        <v>42.708679999999895</v>
      </c>
      <c r="G37" s="1">
        <v>32.628679999999896</v>
      </c>
      <c r="H37" s="1">
        <v>29.3586799999999</v>
      </c>
      <c r="I37" s="1">
        <v>21.088679999999894</v>
      </c>
      <c r="J37" s="1">
        <v>19.580679999999898</v>
      </c>
      <c r="K37" s="1">
        <v>17.456679999999899</v>
      </c>
      <c r="L37" s="1">
        <v>18.470679999999899</v>
      </c>
      <c r="M37" s="1">
        <v>20.360679999999899</v>
      </c>
      <c r="N37" s="1">
        <v>27.431679999999893</v>
      </c>
      <c r="O37" s="1">
        <v>25.310679999999895</v>
      </c>
      <c r="P37" s="1">
        <v>24.650679999999895</v>
      </c>
      <c r="Q37" s="1">
        <v>23.555679999999896</v>
      </c>
      <c r="R37" s="1">
        <v>23.751679999999894</v>
      </c>
      <c r="S37" s="1">
        <v>27.281679999999898</v>
      </c>
      <c r="T37" s="1">
        <v>25.8496799999999</v>
      </c>
      <c r="U37" s="1">
        <v>23.1286799999999</v>
      </c>
      <c r="V37" s="1">
        <v>17.317679999999896</v>
      </c>
      <c r="W37" s="1">
        <v>19.185679999999895</v>
      </c>
      <c r="X37" s="1">
        <v>12.857679999999894</v>
      </c>
      <c r="Y37" s="1">
        <v>17.827679999999898</v>
      </c>
      <c r="Z37" s="1">
        <v>55.793679999999888</v>
      </c>
      <c r="AA37" s="1">
        <v>24.348679999999899</v>
      </c>
      <c r="AB37" s="1">
        <v>22.755679999999895</v>
      </c>
      <c r="AC37" s="1">
        <v>32.683679999999896</v>
      </c>
      <c r="AD37" s="1">
        <v>25.731679999999894</v>
      </c>
      <c r="AE37" s="1">
        <v>18.754679999999894</v>
      </c>
      <c r="AF37" s="1">
        <v>21.964679999999895</v>
      </c>
      <c r="AG37" s="1">
        <v>23.968679999999896</v>
      </c>
      <c r="AH37">
        <v>20.176679999999891</v>
      </c>
      <c r="AI37">
        <v>17.028679999999891</v>
      </c>
      <c r="AJ37">
        <v>20.6666799999999</v>
      </c>
      <c r="AK37">
        <v>18.343679999999893</v>
      </c>
      <c r="AL37">
        <v>16.086679999999895</v>
      </c>
      <c r="AM37">
        <v>26.514679999999895</v>
      </c>
    </row>
    <row r="38" spans="1:39" x14ac:dyDescent="0.25">
      <c r="A38" s="29">
        <f ca="1">Exceedance!U38</f>
        <v>43862</v>
      </c>
      <c r="B38" s="254">
        <v>30.219249642857186</v>
      </c>
      <c r="C38" s="254">
        <v>30.219249642857186</v>
      </c>
      <c r="D38" s="254">
        <v>30.219249642857186</v>
      </c>
      <c r="E38">
        <v>24.919249642857185</v>
      </c>
      <c r="F38">
        <v>42.351249642857184</v>
      </c>
      <c r="G38">
        <v>65.423249642857186</v>
      </c>
      <c r="H38">
        <v>47.973249642857184</v>
      </c>
      <c r="I38">
        <v>24.901249642857188</v>
      </c>
      <c r="J38">
        <v>25.243249642857187</v>
      </c>
      <c r="K38">
        <v>17.053249642857185</v>
      </c>
      <c r="L38">
        <v>26.708249642857183</v>
      </c>
      <c r="M38">
        <v>31.27824964285719</v>
      </c>
      <c r="N38">
        <v>33.995249642857182</v>
      </c>
      <c r="O38">
        <v>31.127249642857191</v>
      </c>
      <c r="P38">
        <v>55.451249642857192</v>
      </c>
      <c r="Q38">
        <v>34.626249642857182</v>
      </c>
      <c r="R38">
        <v>26.735249642857188</v>
      </c>
      <c r="S38">
        <v>28.857249642857187</v>
      </c>
      <c r="T38">
        <v>31.264249642857184</v>
      </c>
      <c r="U38">
        <v>22.949249642857183</v>
      </c>
      <c r="V38">
        <v>21.845249642857191</v>
      </c>
      <c r="W38">
        <v>17.743249642857183</v>
      </c>
      <c r="X38">
        <v>16.58324964285719</v>
      </c>
      <c r="Y38">
        <v>21.727249642857181</v>
      </c>
      <c r="Z38">
        <v>90.291249642857181</v>
      </c>
      <c r="AA38">
        <v>21.947249642857191</v>
      </c>
      <c r="AB38">
        <v>43.578249642857187</v>
      </c>
      <c r="AC38">
        <v>25.784249642857183</v>
      </c>
      <c r="AD38">
        <v>37.36824964285718</v>
      </c>
      <c r="AE38">
        <v>17.033249642857182</v>
      </c>
      <c r="AF38">
        <v>26.602249642857188</v>
      </c>
      <c r="AG38">
        <v>27.006249642857185</v>
      </c>
      <c r="AH38">
        <v>20.357249642857187</v>
      </c>
      <c r="AI38">
        <v>24.287249642857187</v>
      </c>
      <c r="AJ38">
        <v>32.588249642857186</v>
      </c>
      <c r="AK38">
        <v>16.708249642857183</v>
      </c>
      <c r="AL38">
        <v>17.805249642857188</v>
      </c>
      <c r="AM38">
        <v>30.760249642857183</v>
      </c>
    </row>
    <row r="39" spans="1:39" x14ac:dyDescent="0.25">
      <c r="A39" s="29">
        <f ca="1">Exceedance!U39</f>
        <v>43891</v>
      </c>
      <c r="B39" s="254">
        <v>89.710589999991711</v>
      </c>
      <c r="C39" s="254">
        <v>89.710589999991711</v>
      </c>
      <c r="D39" s="254">
        <v>89.710589999991711</v>
      </c>
      <c r="E39">
        <v>78.522589999991723</v>
      </c>
      <c r="F39">
        <v>194.14358999999172</v>
      </c>
      <c r="G39">
        <v>142.67258999999174</v>
      </c>
      <c r="H39">
        <v>118.98658999999172</v>
      </c>
      <c r="I39">
        <v>57.379589999991694</v>
      </c>
      <c r="J39">
        <v>92.539589999991691</v>
      </c>
      <c r="K39">
        <v>38.950589999991699</v>
      </c>
      <c r="L39">
        <v>64.161589999991705</v>
      </c>
      <c r="M39">
        <v>91.79358999999171</v>
      </c>
      <c r="N39">
        <v>175.04558999999171</v>
      </c>
      <c r="O39">
        <v>73.312589999991715</v>
      </c>
      <c r="P39">
        <v>218.9605899999917</v>
      </c>
      <c r="Q39">
        <v>41.684589999991701</v>
      </c>
      <c r="R39">
        <v>154.7285899999917</v>
      </c>
      <c r="S39">
        <v>70.730589999991707</v>
      </c>
      <c r="T39">
        <v>53.180589999991696</v>
      </c>
      <c r="U39">
        <v>44.720589999991695</v>
      </c>
      <c r="V39">
        <v>69.942589999991696</v>
      </c>
      <c r="W39">
        <v>24.169589999991697</v>
      </c>
      <c r="X39">
        <v>42.0385899999917</v>
      </c>
      <c r="Y39">
        <v>93.488589999991717</v>
      </c>
      <c r="Z39">
        <v>143.96758999999173</v>
      </c>
      <c r="AA39">
        <v>39.063589999991692</v>
      </c>
      <c r="AB39">
        <v>131.6635899999917</v>
      </c>
      <c r="AC39">
        <v>112.6275899999917</v>
      </c>
      <c r="AD39">
        <v>72.402589999991704</v>
      </c>
      <c r="AE39">
        <v>53.268589999991711</v>
      </c>
      <c r="AF39">
        <v>55.853589999991705</v>
      </c>
      <c r="AG39">
        <v>67.858589999991722</v>
      </c>
      <c r="AH39">
        <v>35.616589999991696</v>
      </c>
      <c r="AI39">
        <v>54.682589999991691</v>
      </c>
      <c r="AJ39">
        <v>63.451589999991704</v>
      </c>
      <c r="AK39">
        <v>28.163589999991697</v>
      </c>
      <c r="AL39">
        <v>76.456589999991721</v>
      </c>
      <c r="AM39">
        <v>78.309589999991701</v>
      </c>
    </row>
    <row r="40" spans="1:39" x14ac:dyDescent="0.25">
      <c r="A40" s="29">
        <f ca="1">Exceedance!U40</f>
        <v>43922</v>
      </c>
      <c r="B40" s="254">
        <v>154.48075000000523</v>
      </c>
      <c r="C40" s="254">
        <v>154.48075000000523</v>
      </c>
      <c r="D40" s="254">
        <v>154.48075000000523</v>
      </c>
      <c r="E40">
        <v>124.19275000000523</v>
      </c>
      <c r="F40">
        <v>296.0467500000052</v>
      </c>
      <c r="G40">
        <v>296.62975000000517</v>
      </c>
      <c r="H40">
        <v>230.03575000000521</v>
      </c>
      <c r="I40">
        <v>81.725750000005235</v>
      </c>
      <c r="J40">
        <v>193.84075000000522</v>
      </c>
      <c r="K40">
        <v>100.2787500000052</v>
      </c>
      <c r="L40">
        <v>102.56875000000522</v>
      </c>
      <c r="M40">
        <v>217.13175000000524</v>
      </c>
      <c r="N40">
        <v>273.91175000000521</v>
      </c>
      <c r="O40">
        <v>158.57175000000521</v>
      </c>
      <c r="P40">
        <v>172.04875000000524</v>
      </c>
      <c r="Q40">
        <v>63.492750000005216</v>
      </c>
      <c r="R40">
        <v>183.57375000000525</v>
      </c>
      <c r="S40">
        <v>118.04975000000522</v>
      </c>
      <c r="T40">
        <v>99.251750000005231</v>
      </c>
      <c r="U40">
        <v>105.12675000000525</v>
      </c>
      <c r="V40">
        <v>170.22175000000527</v>
      </c>
      <c r="W40">
        <v>28.904750000005222</v>
      </c>
      <c r="X40">
        <v>42.058750000005219</v>
      </c>
      <c r="Y40">
        <v>178.15875000000523</v>
      </c>
      <c r="Z40">
        <v>248.29375000000522</v>
      </c>
      <c r="AA40">
        <v>124.38475000000521</v>
      </c>
      <c r="AB40">
        <v>126.44775000000523</v>
      </c>
      <c r="AC40">
        <v>253.72775000000524</v>
      </c>
      <c r="AD40">
        <v>103.72175000000523</v>
      </c>
      <c r="AE40">
        <v>180.15375000000526</v>
      </c>
      <c r="AF40">
        <v>106.06675000000524</v>
      </c>
      <c r="AG40">
        <v>126.7907500000052</v>
      </c>
      <c r="AH40">
        <v>35.528750000005225</v>
      </c>
      <c r="AI40">
        <v>86.208750000005239</v>
      </c>
      <c r="AJ40">
        <v>40.986750000005223</v>
      </c>
      <c r="AK40">
        <v>55.98675000000523</v>
      </c>
      <c r="AL40">
        <v>104.90375000000523</v>
      </c>
      <c r="AM40">
        <v>124.60375000000522</v>
      </c>
    </row>
    <row r="41" spans="1:39" x14ac:dyDescent="0.25">
      <c r="A41" s="29">
        <f ca="1">Exceedance!U41</f>
        <v>43952</v>
      </c>
      <c r="B41" s="254">
        <v>239.2138400000994</v>
      </c>
      <c r="C41" s="254">
        <v>239.2138400000994</v>
      </c>
      <c r="D41" s="254">
        <v>239.2138400000994</v>
      </c>
      <c r="E41">
        <v>349.77784000009933</v>
      </c>
      <c r="F41">
        <v>436.41884000009935</v>
      </c>
      <c r="G41">
        <v>283.85984000009933</v>
      </c>
      <c r="H41">
        <v>312.4478400000994</v>
      </c>
      <c r="I41">
        <v>107.56384000009938</v>
      </c>
      <c r="J41">
        <v>194.72984000009933</v>
      </c>
      <c r="K41">
        <v>165.60584000009936</v>
      </c>
      <c r="L41">
        <v>192.97684000009934</v>
      </c>
      <c r="M41">
        <v>270.55584000009935</v>
      </c>
      <c r="N41">
        <v>399.74884000009939</v>
      </c>
      <c r="O41">
        <v>253.52984000009931</v>
      </c>
      <c r="P41">
        <v>285.26584000009939</v>
      </c>
      <c r="Q41">
        <v>145.15084000009935</v>
      </c>
      <c r="R41">
        <v>348.21084000009938</v>
      </c>
      <c r="S41">
        <v>236.74184000009939</v>
      </c>
      <c r="T41">
        <v>238.26584000009936</v>
      </c>
      <c r="U41">
        <v>127.97984000009933</v>
      </c>
      <c r="V41">
        <v>382.78284000009933</v>
      </c>
      <c r="W41">
        <v>13.947840000099342</v>
      </c>
      <c r="X41">
        <v>110.04584000009937</v>
      </c>
      <c r="Y41">
        <v>235.55284000009934</v>
      </c>
      <c r="Z41">
        <v>460.99984000009937</v>
      </c>
      <c r="AA41">
        <v>167.7078400000994</v>
      </c>
      <c r="AB41">
        <v>235.8688400000994</v>
      </c>
      <c r="AC41">
        <v>319.72984000009933</v>
      </c>
      <c r="AD41">
        <v>318.30184000009933</v>
      </c>
      <c r="AE41">
        <v>144.44784000009935</v>
      </c>
      <c r="AF41">
        <v>143.82484000009936</v>
      </c>
      <c r="AG41">
        <v>150.52884000009936</v>
      </c>
      <c r="AH41">
        <v>53.762840000099352</v>
      </c>
      <c r="AI41">
        <v>137.57684000009937</v>
      </c>
      <c r="AJ41">
        <v>123.49784000009936</v>
      </c>
      <c r="AK41">
        <v>100.81584000009936</v>
      </c>
      <c r="AL41">
        <v>237.43284000009939</v>
      </c>
      <c r="AM41">
        <v>247.9428400000993</v>
      </c>
    </row>
    <row r="42" spans="1:39" x14ac:dyDescent="0.25">
      <c r="A42" s="29">
        <f ca="1">Exceedance!U42</f>
        <v>43983</v>
      </c>
      <c r="B42" s="254">
        <v>192.42582999993741</v>
      </c>
      <c r="C42" s="254">
        <v>192.42582999993741</v>
      </c>
      <c r="D42" s="254">
        <v>192.42582999993741</v>
      </c>
      <c r="E42">
        <v>279.66882999993737</v>
      </c>
      <c r="F42">
        <v>451.4968299999374</v>
      </c>
      <c r="G42">
        <v>387.53282999993741</v>
      </c>
      <c r="H42">
        <v>291.42082999993744</v>
      </c>
      <c r="I42">
        <v>168.41382999993741</v>
      </c>
      <c r="J42">
        <v>108.1388299999374</v>
      </c>
      <c r="K42">
        <v>147.57182999993739</v>
      </c>
      <c r="L42">
        <v>281.85782999993745</v>
      </c>
      <c r="M42">
        <v>122.96382999993742</v>
      </c>
      <c r="N42">
        <v>346.55182999993741</v>
      </c>
      <c r="O42">
        <v>171.14882999993739</v>
      </c>
      <c r="P42">
        <v>408.58782999993747</v>
      </c>
      <c r="Q42">
        <v>20.849829999937395</v>
      </c>
      <c r="R42">
        <v>353.17482999993746</v>
      </c>
      <c r="S42">
        <v>161.58482999993743</v>
      </c>
      <c r="T42">
        <v>285.95582999993741</v>
      </c>
      <c r="U42">
        <v>12.5268299999374</v>
      </c>
      <c r="V42">
        <v>147.24582999993737</v>
      </c>
      <c r="W42">
        <v>-6.176170000062605</v>
      </c>
      <c r="X42">
        <v>57.953829999937398</v>
      </c>
      <c r="Y42">
        <v>86.432829999937411</v>
      </c>
      <c r="Z42">
        <v>367.28682999993737</v>
      </c>
      <c r="AA42">
        <v>30.401829999937398</v>
      </c>
      <c r="AB42">
        <v>111.93182999993738</v>
      </c>
      <c r="AC42">
        <v>307.08382999993739</v>
      </c>
      <c r="AD42">
        <v>129.80982999993739</v>
      </c>
      <c r="AE42">
        <v>179.59382999993741</v>
      </c>
      <c r="AF42">
        <v>210.56582999993739</v>
      </c>
      <c r="AG42">
        <v>28.380829999937394</v>
      </c>
      <c r="AH42">
        <v>45.644829999937407</v>
      </c>
      <c r="AI42">
        <v>141.48282999993739</v>
      </c>
      <c r="AJ42">
        <v>177.19882999993737</v>
      </c>
      <c r="AK42">
        <v>79.586829999937393</v>
      </c>
      <c r="AL42">
        <v>247.94082999993736</v>
      </c>
      <c r="AM42">
        <v>364.54482999993741</v>
      </c>
    </row>
    <row r="43" spans="1:39" x14ac:dyDescent="0.25">
      <c r="A43" s="29">
        <f ca="1">Exceedance!U43</f>
        <v>44013</v>
      </c>
      <c r="B43" s="254">
        <v>60.216709999996631</v>
      </c>
      <c r="C43" s="254">
        <v>60.216709999996631</v>
      </c>
      <c r="D43" s="254">
        <v>60.216709999996631</v>
      </c>
      <c r="E43">
        <v>70.01470999999664</v>
      </c>
      <c r="F43">
        <v>107.76870999999666</v>
      </c>
      <c r="G43">
        <v>152.44970999999663</v>
      </c>
      <c r="H43">
        <v>58.768709999996631</v>
      </c>
      <c r="I43">
        <v>34.446709999996621</v>
      </c>
      <c r="J43">
        <v>16.673709999996632</v>
      </c>
      <c r="K43">
        <v>52.82070999999663</v>
      </c>
      <c r="L43">
        <v>86.831709999996633</v>
      </c>
      <c r="M43">
        <v>38.453709999996633</v>
      </c>
      <c r="N43">
        <v>81.309709999996628</v>
      </c>
      <c r="O43">
        <v>19.888709999996639</v>
      </c>
      <c r="P43">
        <v>240.19870999999665</v>
      </c>
      <c r="Q43">
        <v>2.5857099999966335</v>
      </c>
      <c r="R43">
        <v>69.016709999996635</v>
      </c>
      <c r="S43">
        <v>56.924709999996637</v>
      </c>
      <c r="T43">
        <v>132.94970999999663</v>
      </c>
      <c r="U43">
        <v>-5.7732900000033656</v>
      </c>
      <c r="V43">
        <v>16.886709999996633</v>
      </c>
      <c r="W43">
        <v>12.072709999996633</v>
      </c>
      <c r="X43">
        <v>-1.9352900000033664</v>
      </c>
      <c r="Y43">
        <v>10.264709999996635</v>
      </c>
      <c r="Z43">
        <v>97.073709999996652</v>
      </c>
      <c r="AA43">
        <v>21.901709999996637</v>
      </c>
      <c r="AB43">
        <v>16.443709999996635</v>
      </c>
      <c r="AC43">
        <v>66.078709999996619</v>
      </c>
      <c r="AD43">
        <v>20.102709999996627</v>
      </c>
      <c r="AE43">
        <v>25.34370999999663</v>
      </c>
      <c r="AF43">
        <v>38.525709999996636</v>
      </c>
      <c r="AG43">
        <v>5.852709999996633</v>
      </c>
      <c r="AH43">
        <v>26.031709999996632</v>
      </c>
      <c r="AI43">
        <v>12.546709999996635</v>
      </c>
      <c r="AJ43">
        <v>30.579709999996634</v>
      </c>
      <c r="AK43">
        <v>32.667709999996632</v>
      </c>
      <c r="AL43">
        <v>88.995709999996649</v>
      </c>
      <c r="AM43">
        <v>173.9607099999966</v>
      </c>
    </row>
    <row r="44" spans="1:39" x14ac:dyDescent="0.25">
      <c r="A44" s="29">
        <f ca="1">Exceedance!U44</f>
        <v>44044</v>
      </c>
      <c r="B44" s="254">
        <v>43.953110000000095</v>
      </c>
      <c r="C44" s="254">
        <v>43.953110000000095</v>
      </c>
      <c r="D44" s="254">
        <v>43.953110000000095</v>
      </c>
      <c r="E44">
        <v>63.812110000000096</v>
      </c>
      <c r="F44">
        <v>40.386110000000095</v>
      </c>
      <c r="G44">
        <v>34.127110000000094</v>
      </c>
      <c r="H44">
        <v>35.655110000000093</v>
      </c>
      <c r="I44">
        <v>56.187110000000096</v>
      </c>
      <c r="J44">
        <v>26.24311000000009</v>
      </c>
      <c r="K44">
        <v>35.026110000000095</v>
      </c>
      <c r="L44">
        <v>37.840110000000095</v>
      </c>
      <c r="M44">
        <v>53.221110000000103</v>
      </c>
      <c r="N44">
        <v>75.560110000000122</v>
      </c>
      <c r="O44">
        <v>19.514110000000098</v>
      </c>
      <c r="P44">
        <v>71.526110000000088</v>
      </c>
      <c r="Q44">
        <v>2.7831100000000952</v>
      </c>
      <c r="R44">
        <v>61.997110000000085</v>
      </c>
      <c r="S44">
        <v>25.646110000000096</v>
      </c>
      <c r="T44">
        <v>122.15311000000008</v>
      </c>
      <c r="U44">
        <v>1.3771100000000955</v>
      </c>
      <c r="V44">
        <v>39.665110000000098</v>
      </c>
      <c r="W44">
        <v>15.180110000000095</v>
      </c>
      <c r="X44">
        <v>21.469110000000097</v>
      </c>
      <c r="Y44">
        <v>3.9401100000000957</v>
      </c>
      <c r="Z44">
        <v>33.692110000000092</v>
      </c>
      <c r="AA44">
        <v>36.499110000000101</v>
      </c>
      <c r="AB44">
        <v>38.119110000000106</v>
      </c>
      <c r="AC44">
        <v>28.539110000000097</v>
      </c>
      <c r="AD44">
        <v>5.1101100000000965</v>
      </c>
      <c r="AE44">
        <v>36.385110000000097</v>
      </c>
      <c r="AF44">
        <v>13.688110000000096</v>
      </c>
      <c r="AG44">
        <v>17.137110000000099</v>
      </c>
      <c r="AH44">
        <v>30.238110000000095</v>
      </c>
      <c r="AI44">
        <v>11.631110000000096</v>
      </c>
      <c r="AJ44">
        <v>7.5201100000000949</v>
      </c>
      <c r="AK44">
        <v>24.71111000000009</v>
      </c>
      <c r="AL44">
        <v>63.860110000000091</v>
      </c>
      <c r="AM44">
        <v>52.325110000000102</v>
      </c>
    </row>
    <row r="45" spans="1:39" x14ac:dyDescent="0.25">
      <c r="A45" s="29">
        <f ca="1">Exceedance!U45</f>
        <v>44075</v>
      </c>
      <c r="B45" s="254">
        <v>42.417259999999693</v>
      </c>
      <c r="C45" s="254">
        <v>42.417259999999693</v>
      </c>
      <c r="D45" s="254">
        <v>42.417259999999693</v>
      </c>
      <c r="E45">
        <v>42.599259999999695</v>
      </c>
      <c r="F45">
        <v>74.50725999999969</v>
      </c>
      <c r="G45">
        <v>57.036259999999693</v>
      </c>
      <c r="H45">
        <v>17.954259999999696</v>
      </c>
      <c r="I45">
        <v>36.431259999999703</v>
      </c>
      <c r="J45">
        <v>18.007259999999697</v>
      </c>
      <c r="K45">
        <v>29.502259999999701</v>
      </c>
      <c r="L45">
        <v>69.326259999999692</v>
      </c>
      <c r="M45">
        <v>37.8932599999997</v>
      </c>
      <c r="N45">
        <v>75.675259999999696</v>
      </c>
      <c r="O45">
        <v>41.371259999999694</v>
      </c>
      <c r="P45">
        <v>39.581259999999695</v>
      </c>
      <c r="Q45">
        <v>25.828259999999695</v>
      </c>
      <c r="R45">
        <v>91.703259999999688</v>
      </c>
      <c r="S45">
        <v>14.858259999999694</v>
      </c>
      <c r="T45">
        <v>75.400259999999705</v>
      </c>
      <c r="U45">
        <v>8.0222599999996937</v>
      </c>
      <c r="V45">
        <v>11.001259999999695</v>
      </c>
      <c r="W45">
        <v>23.348259999999698</v>
      </c>
      <c r="X45">
        <v>42.756259999999699</v>
      </c>
      <c r="Y45">
        <v>36.398259999999695</v>
      </c>
      <c r="Z45">
        <v>28.082259999999696</v>
      </c>
      <c r="AA45">
        <v>35.998259999999696</v>
      </c>
      <c r="AB45">
        <v>30.000259999999695</v>
      </c>
      <c r="AC45">
        <v>34.570259999999699</v>
      </c>
      <c r="AD45">
        <v>10.468259999999695</v>
      </c>
      <c r="AE45">
        <v>41.624259999999694</v>
      </c>
      <c r="AF45">
        <v>14.499259999999694</v>
      </c>
      <c r="AG45">
        <v>19.613259999999695</v>
      </c>
      <c r="AH45">
        <v>78.000259999999685</v>
      </c>
      <c r="AI45">
        <v>14.772259999999692</v>
      </c>
      <c r="AJ45">
        <v>9.7422599999996944</v>
      </c>
      <c r="AK45">
        <v>25.646259999999696</v>
      </c>
      <c r="AL45">
        <v>82.912259999999705</v>
      </c>
      <c r="AM45">
        <v>20.450259999999698</v>
      </c>
    </row>
    <row r="46" spans="1:39" x14ac:dyDescent="0.25">
      <c r="A46" s="29">
        <f ca="1">Exceedance!U46</f>
        <v>44105</v>
      </c>
      <c r="B46" s="254">
        <v>26.532649999999894</v>
      </c>
      <c r="C46" s="254">
        <v>56.262649999999901</v>
      </c>
      <c r="D46" s="254">
        <v>45.242649999999891</v>
      </c>
      <c r="E46">
        <v>69.216649999999902</v>
      </c>
      <c r="F46">
        <v>109.2586499999999</v>
      </c>
      <c r="G46">
        <v>88.236649999999898</v>
      </c>
      <c r="H46">
        <v>19.473649999999896</v>
      </c>
      <c r="I46">
        <v>31.487649999999892</v>
      </c>
      <c r="J46">
        <v>33.448649999999901</v>
      </c>
      <c r="K46">
        <v>48.575649999999889</v>
      </c>
      <c r="L46">
        <v>20.915649999999893</v>
      </c>
      <c r="M46">
        <v>18.669649999999898</v>
      </c>
      <c r="N46">
        <v>31.665649999999896</v>
      </c>
      <c r="O46">
        <v>30.266649999999895</v>
      </c>
      <c r="P46">
        <v>29.828649999999893</v>
      </c>
      <c r="Q46">
        <v>27.911649999999895</v>
      </c>
      <c r="R46">
        <v>79.603649999999888</v>
      </c>
      <c r="S46">
        <v>44.408649999999895</v>
      </c>
      <c r="T46">
        <v>25.028649999999896</v>
      </c>
      <c r="U46">
        <v>30.811649999999897</v>
      </c>
      <c r="V46">
        <v>13.591649999999895</v>
      </c>
      <c r="W46">
        <v>21.443649999999892</v>
      </c>
      <c r="X46">
        <v>17.901649999999897</v>
      </c>
      <c r="Y46">
        <v>42.265649999999894</v>
      </c>
      <c r="Z46">
        <v>74.059649999999905</v>
      </c>
      <c r="AA46">
        <v>125.80964999999989</v>
      </c>
      <c r="AB46">
        <v>37.1686499999999</v>
      </c>
      <c r="AC46">
        <v>27.216649999999895</v>
      </c>
      <c r="AD46">
        <v>21.557649999999896</v>
      </c>
      <c r="AE46">
        <v>31.1136499999999</v>
      </c>
      <c r="AF46">
        <v>55.808649999999901</v>
      </c>
      <c r="AG46">
        <v>14.412649999999893</v>
      </c>
      <c r="AH46">
        <v>41.300649999999891</v>
      </c>
      <c r="AI46">
        <v>42.105649999999891</v>
      </c>
      <c r="AJ46">
        <v>12.007649999999893</v>
      </c>
      <c r="AK46">
        <v>62.7816499999999</v>
      </c>
      <c r="AL46">
        <v>44.339649999999892</v>
      </c>
      <c r="AM46">
        <v>49.120649999999898</v>
      </c>
    </row>
    <row r="47" spans="1:39" x14ac:dyDescent="0.25">
      <c r="A47" s="29">
        <f ca="1">Exceedance!U47</f>
        <v>44136</v>
      </c>
      <c r="B47" s="254">
        <v>27.025000000000841</v>
      </c>
      <c r="C47" s="254">
        <v>34.645000000000834</v>
      </c>
      <c r="D47" s="254">
        <v>32.845000000000844</v>
      </c>
      <c r="E47">
        <v>40.895000000000834</v>
      </c>
      <c r="F47">
        <v>53.270000000000842</v>
      </c>
      <c r="G47">
        <v>73.205000000000823</v>
      </c>
      <c r="H47">
        <v>48.272000000000837</v>
      </c>
      <c r="I47">
        <v>28.076000000000843</v>
      </c>
      <c r="J47">
        <v>21.962000000000842</v>
      </c>
      <c r="K47">
        <v>40.046000000000845</v>
      </c>
      <c r="L47">
        <v>38.05400000000084</v>
      </c>
      <c r="M47">
        <v>26.348000000000841</v>
      </c>
      <c r="N47">
        <v>32.480000000000835</v>
      </c>
      <c r="O47">
        <v>45.60300000000084</v>
      </c>
      <c r="P47">
        <v>27.519000000000844</v>
      </c>
      <c r="Q47">
        <v>30.618000000000841</v>
      </c>
      <c r="R47">
        <v>42.238000000000838</v>
      </c>
      <c r="S47">
        <v>62.929000000000855</v>
      </c>
      <c r="T47">
        <v>23.284000000000841</v>
      </c>
      <c r="U47">
        <v>26.368000000000841</v>
      </c>
      <c r="V47">
        <v>20.762000000000839</v>
      </c>
      <c r="W47">
        <v>24.822000000000838</v>
      </c>
      <c r="X47">
        <v>22.939000000000838</v>
      </c>
      <c r="Y47">
        <v>40.218000000000849</v>
      </c>
      <c r="Z47">
        <v>38.759000000000846</v>
      </c>
      <c r="AA47">
        <v>46.810000000000834</v>
      </c>
      <c r="AB47">
        <v>21.982000000000838</v>
      </c>
      <c r="AC47">
        <v>30.741000000000845</v>
      </c>
      <c r="AD47">
        <v>23.469000000000843</v>
      </c>
      <c r="AE47">
        <v>25.383000000000841</v>
      </c>
      <c r="AF47">
        <v>31.242000000000839</v>
      </c>
      <c r="AG47">
        <v>15.557000000000844</v>
      </c>
      <c r="AH47">
        <v>28.09100000000084</v>
      </c>
      <c r="AI47">
        <v>24.268000000000843</v>
      </c>
      <c r="AJ47">
        <v>20.901000000000842</v>
      </c>
      <c r="AK47">
        <v>29.846000000000842</v>
      </c>
      <c r="AL47">
        <v>38.241000000000845</v>
      </c>
      <c r="AM47">
        <v>30.04200000000084</v>
      </c>
    </row>
    <row r="48" spans="1:39" x14ac:dyDescent="0.25">
      <c r="A48" s="29">
        <f ca="1">Exceedance!U48</f>
        <v>44166</v>
      </c>
      <c r="B48" s="254">
        <v>24.995939999999901</v>
      </c>
      <c r="C48" s="254">
        <v>24.995939999999901</v>
      </c>
      <c r="D48" s="254">
        <v>24.995939999999901</v>
      </c>
      <c r="E48">
        <v>44.635939999999906</v>
      </c>
      <c r="F48">
        <v>36.147939999999906</v>
      </c>
      <c r="G48">
        <v>39.619939999999907</v>
      </c>
      <c r="H48">
        <v>27.274939999999905</v>
      </c>
      <c r="I48">
        <v>22.265939999999901</v>
      </c>
      <c r="J48">
        <v>18.600939999999905</v>
      </c>
      <c r="K48">
        <v>24.2419399999999</v>
      </c>
      <c r="L48">
        <v>24.920939999999906</v>
      </c>
      <c r="M48">
        <v>22.912939999999903</v>
      </c>
      <c r="N48">
        <v>29.004939999999902</v>
      </c>
      <c r="O48">
        <v>31.394939999999902</v>
      </c>
      <c r="P48">
        <v>25.588939999999905</v>
      </c>
      <c r="Q48">
        <v>28.8639399999999</v>
      </c>
      <c r="R48">
        <v>30.108939999999905</v>
      </c>
      <c r="S48">
        <v>40.991939999999914</v>
      </c>
      <c r="T48">
        <v>22.130939999999903</v>
      </c>
      <c r="U48">
        <v>18.3319399999999</v>
      </c>
      <c r="V48">
        <v>20.888939999999906</v>
      </c>
      <c r="W48">
        <v>14.664939999999904</v>
      </c>
      <c r="X48">
        <v>21.800939999999905</v>
      </c>
      <c r="Y48">
        <v>26.797939999999905</v>
      </c>
      <c r="Z48">
        <v>27.458939999999902</v>
      </c>
      <c r="AA48">
        <v>26.582939999999901</v>
      </c>
      <c r="AB48">
        <v>47.56993999999991</v>
      </c>
      <c r="AC48">
        <v>26.685939999999903</v>
      </c>
      <c r="AD48">
        <v>19.501939999999902</v>
      </c>
      <c r="AE48">
        <v>29.264939999999903</v>
      </c>
      <c r="AF48">
        <v>23.2099399999999</v>
      </c>
      <c r="AG48">
        <v>15.525939999999901</v>
      </c>
      <c r="AH48">
        <v>20.185939999999903</v>
      </c>
      <c r="AI48">
        <v>20.489939999999905</v>
      </c>
      <c r="AJ48">
        <v>21.441939999999903</v>
      </c>
      <c r="AK48">
        <v>18.255939999999903</v>
      </c>
      <c r="AL48">
        <v>28.920939999999902</v>
      </c>
      <c r="AM48">
        <v>26.089939999999903</v>
      </c>
    </row>
    <row r="49" spans="1:39" x14ac:dyDescent="0.25">
      <c r="A49" s="29">
        <f ca="1">Exceedance!U49</f>
        <v>44197</v>
      </c>
      <c r="B49" s="254">
        <v>21.883679999999892</v>
      </c>
      <c r="C49" s="254">
        <v>21.883679999999892</v>
      </c>
      <c r="D49" s="254">
        <v>21.883679999999892</v>
      </c>
      <c r="E49">
        <v>40.687679999999901</v>
      </c>
      <c r="F49">
        <v>32.911679999999897</v>
      </c>
      <c r="G49">
        <v>29.397679999999898</v>
      </c>
      <c r="H49">
        <v>21.203679999999899</v>
      </c>
      <c r="I49">
        <v>19.510679999999894</v>
      </c>
      <c r="J49">
        <v>17.382679999999894</v>
      </c>
      <c r="K49">
        <v>18.145679999999892</v>
      </c>
      <c r="L49">
        <v>20.444679999999895</v>
      </c>
      <c r="M49">
        <v>26.998679999999897</v>
      </c>
      <c r="N49">
        <v>25.292679999999898</v>
      </c>
      <c r="O49">
        <v>24.701679999999893</v>
      </c>
      <c r="P49">
        <v>23.737679999999898</v>
      </c>
      <c r="Q49">
        <v>23.523679999999896</v>
      </c>
      <c r="R49">
        <v>27.5006799999999</v>
      </c>
      <c r="S49">
        <v>25.6866799999999</v>
      </c>
      <c r="T49">
        <v>23.292679999999898</v>
      </c>
      <c r="U49">
        <v>17.159679999999899</v>
      </c>
      <c r="V49">
        <v>18.948679999999889</v>
      </c>
      <c r="W49">
        <v>12.609679999999894</v>
      </c>
      <c r="X49">
        <v>17.551679999999898</v>
      </c>
      <c r="Y49">
        <v>53.694679999999892</v>
      </c>
      <c r="Z49">
        <v>24.186679999999892</v>
      </c>
      <c r="AA49">
        <v>22.731679999999894</v>
      </c>
      <c r="AB49">
        <v>32.8616799999999</v>
      </c>
      <c r="AC49">
        <v>25.708679999999898</v>
      </c>
      <c r="AD49">
        <v>18.652679999999894</v>
      </c>
      <c r="AE49">
        <v>22.249679999999898</v>
      </c>
      <c r="AF49">
        <v>23.768679999999897</v>
      </c>
      <c r="AG49">
        <v>20.562679999999894</v>
      </c>
      <c r="AH49">
        <v>16.531679999999895</v>
      </c>
      <c r="AI49">
        <v>20.300679999999893</v>
      </c>
      <c r="AJ49">
        <v>17.667679999999891</v>
      </c>
      <c r="AK49">
        <v>15.385679999999896</v>
      </c>
      <c r="AL49">
        <v>26.116679999999896</v>
      </c>
      <c r="AM49">
        <v>22.206679999999899</v>
      </c>
    </row>
    <row r="50" spans="1:39" x14ac:dyDescent="0.25">
      <c r="A50" s="29">
        <f ca="1">Exceedance!U50</f>
        <v>44228</v>
      </c>
      <c r="B50" s="254">
        <v>30.22031000000004</v>
      </c>
      <c r="C50" s="254">
        <v>30.22031000000004</v>
      </c>
      <c r="D50" s="254">
        <v>30.22031000000004</v>
      </c>
      <c r="E50">
        <v>41.120310000000039</v>
      </c>
      <c r="F50">
        <v>63.101310000000041</v>
      </c>
      <c r="G50">
        <v>47.020310000000038</v>
      </c>
      <c r="H50">
        <v>24.02231000000004</v>
      </c>
      <c r="I50">
        <v>24.536310000000046</v>
      </c>
      <c r="J50">
        <v>16.51031000000004</v>
      </c>
      <c r="K50">
        <v>25.208310000000036</v>
      </c>
      <c r="L50">
        <v>29.872310000000045</v>
      </c>
      <c r="M50">
        <v>32.521310000000042</v>
      </c>
      <c r="N50">
        <v>30.140310000000046</v>
      </c>
      <c r="O50">
        <v>52.834310000000052</v>
      </c>
      <c r="P50">
        <v>33.997310000000049</v>
      </c>
      <c r="Q50">
        <v>25.647310000000036</v>
      </c>
      <c r="R50">
        <v>27.887310000000042</v>
      </c>
      <c r="S50">
        <v>29.884310000000038</v>
      </c>
      <c r="T50">
        <v>22.396310000000042</v>
      </c>
      <c r="U50">
        <v>21.073310000000042</v>
      </c>
      <c r="V50">
        <v>16.925310000000039</v>
      </c>
      <c r="W50">
        <v>15.67031000000004</v>
      </c>
      <c r="X50">
        <v>20.977310000000042</v>
      </c>
      <c r="Y50">
        <v>86.218310000000045</v>
      </c>
      <c r="Z50">
        <v>21.050310000000046</v>
      </c>
      <c r="AA50">
        <v>41.885310000000032</v>
      </c>
      <c r="AB50">
        <v>25.306310000000046</v>
      </c>
      <c r="AC50">
        <v>36.051310000000043</v>
      </c>
      <c r="AD50">
        <v>16.331310000000041</v>
      </c>
      <c r="AE50">
        <v>25.966310000000043</v>
      </c>
      <c r="AF50">
        <v>25.837310000000045</v>
      </c>
      <c r="AG50">
        <v>19.513310000000036</v>
      </c>
      <c r="AH50">
        <v>23.051310000000043</v>
      </c>
      <c r="AI50">
        <v>31.316310000000044</v>
      </c>
      <c r="AJ50">
        <v>15.795310000000045</v>
      </c>
      <c r="AK50">
        <v>16.875310000000042</v>
      </c>
      <c r="AL50">
        <v>29.332310000000046</v>
      </c>
      <c r="AM50">
        <v>23.780310000000043</v>
      </c>
    </row>
    <row r="51" spans="1:39" x14ac:dyDescent="0.25">
      <c r="A51" s="29">
        <f ca="1">Exceedance!U51</f>
        <v>44256</v>
      </c>
      <c r="B51" s="254">
        <v>89.710589999991711</v>
      </c>
      <c r="C51" s="254">
        <v>89.710589999991711</v>
      </c>
      <c r="D51" s="254">
        <v>89.710589999991711</v>
      </c>
      <c r="E51">
        <v>193.45958999999169</v>
      </c>
      <c r="F51">
        <v>141.61858999999174</v>
      </c>
      <c r="G51">
        <v>118.0555899999917</v>
      </c>
      <c r="H51">
        <v>57.370589999991694</v>
      </c>
      <c r="I51">
        <v>92.053589999991686</v>
      </c>
      <c r="J51">
        <v>38.932589999991698</v>
      </c>
      <c r="K51">
        <v>62.171589999991703</v>
      </c>
      <c r="L51">
        <v>90.786589999991719</v>
      </c>
      <c r="M51">
        <v>172.48758999999174</v>
      </c>
      <c r="N51">
        <v>73.073589999991711</v>
      </c>
      <c r="O51">
        <v>219.04558999999173</v>
      </c>
      <c r="P51">
        <v>41.85758999999171</v>
      </c>
      <c r="Q51">
        <v>153.20758999999171</v>
      </c>
      <c r="R51">
        <v>70.55758999999172</v>
      </c>
      <c r="S51">
        <v>52.259589999991697</v>
      </c>
      <c r="T51">
        <v>44.874589999991692</v>
      </c>
      <c r="U51">
        <v>69.241589999991703</v>
      </c>
      <c r="V51">
        <v>23.967589999991706</v>
      </c>
      <c r="W51">
        <v>41.042589999991698</v>
      </c>
      <c r="X51">
        <v>92.687589999991715</v>
      </c>
      <c r="Y51">
        <v>142.16158999999169</v>
      </c>
      <c r="Z51">
        <v>38.890589999991711</v>
      </c>
      <c r="AA51">
        <v>129.65558999999172</v>
      </c>
      <c r="AB51">
        <v>113.19158999999172</v>
      </c>
      <c r="AC51">
        <v>72.009589999991704</v>
      </c>
      <c r="AD51">
        <v>52.978589999991698</v>
      </c>
      <c r="AE51">
        <v>55.458589999991702</v>
      </c>
      <c r="AF51">
        <v>67.272589999991709</v>
      </c>
      <c r="AG51">
        <v>35.765589999991697</v>
      </c>
      <c r="AH51">
        <v>53.4075899999917</v>
      </c>
      <c r="AI51">
        <v>61.084589999991699</v>
      </c>
      <c r="AJ51">
        <v>27.659589999991699</v>
      </c>
      <c r="AK51">
        <v>74.732589999991703</v>
      </c>
      <c r="AL51">
        <v>76.983589999991722</v>
      </c>
      <c r="AM51">
        <v>77.708589999991716</v>
      </c>
    </row>
    <row r="52" spans="1:39" x14ac:dyDescent="0.25">
      <c r="A52" s="29">
        <f ca="1">Exceedance!U52</f>
        <v>44287</v>
      </c>
      <c r="B52" s="254">
        <v>154.48075000000523</v>
      </c>
      <c r="C52" s="254">
        <v>154.48075000000523</v>
      </c>
      <c r="D52" s="254">
        <v>154.48075000000523</v>
      </c>
      <c r="E52">
        <v>295.58575000000519</v>
      </c>
      <c r="F52">
        <v>296.63775000000521</v>
      </c>
      <c r="G52">
        <v>218.98975000000522</v>
      </c>
      <c r="H52">
        <v>81.73375000000523</v>
      </c>
      <c r="I52">
        <v>193.66675000000524</v>
      </c>
      <c r="J52">
        <v>100.37775000000524</v>
      </c>
      <c r="K52">
        <v>102.91375000000524</v>
      </c>
      <c r="L52">
        <v>216.0517500000052</v>
      </c>
      <c r="M52">
        <v>272.33875000000523</v>
      </c>
      <c r="N52">
        <v>157.96575000000522</v>
      </c>
      <c r="O52">
        <v>166.13275000000522</v>
      </c>
      <c r="P52">
        <v>63.483750000005223</v>
      </c>
      <c r="Q52">
        <v>182.91975000000528</v>
      </c>
      <c r="R52">
        <v>117.70275000000522</v>
      </c>
      <c r="S52">
        <v>94.026750000005237</v>
      </c>
      <c r="T52">
        <v>104.77975000000522</v>
      </c>
      <c r="U52">
        <v>169.99175000000523</v>
      </c>
      <c r="V52">
        <v>28.903750000005225</v>
      </c>
      <c r="W52">
        <v>40.708750000005232</v>
      </c>
      <c r="X52">
        <v>177.61875000000521</v>
      </c>
      <c r="Y52">
        <v>247.30675000000528</v>
      </c>
      <c r="Z52">
        <v>123.83675000000522</v>
      </c>
      <c r="AA52">
        <v>122.05475000000523</v>
      </c>
      <c r="AB52">
        <v>254.27175000000523</v>
      </c>
      <c r="AC52">
        <v>103.30275000000522</v>
      </c>
      <c r="AD52">
        <v>179.62275000000523</v>
      </c>
      <c r="AE52">
        <v>104.66575000000523</v>
      </c>
      <c r="AF52">
        <v>126.25475000000526</v>
      </c>
      <c r="AG52">
        <v>35.672750000005223</v>
      </c>
      <c r="AH52">
        <v>85.882750000005231</v>
      </c>
      <c r="AI52">
        <v>41.143750000005227</v>
      </c>
      <c r="AJ52">
        <v>55.356750000005235</v>
      </c>
      <c r="AK52">
        <v>103.43075000000523</v>
      </c>
      <c r="AL52">
        <v>123.17575000000522</v>
      </c>
      <c r="AM52">
        <v>123.70075000000523</v>
      </c>
    </row>
    <row r="53" spans="1:39" x14ac:dyDescent="0.25">
      <c r="A53" s="29">
        <f ca="1">Exceedance!U53</f>
        <v>44317</v>
      </c>
      <c r="B53" s="254">
        <v>239.2138400000994</v>
      </c>
      <c r="C53" s="254">
        <v>239.2138400000994</v>
      </c>
      <c r="D53" s="254">
        <v>239.2138400000994</v>
      </c>
      <c r="E53">
        <v>436.4698400000994</v>
      </c>
      <c r="F53">
        <v>284.64984000009935</v>
      </c>
      <c r="G53">
        <v>320.05284000009931</v>
      </c>
      <c r="H53">
        <v>107.64584000009935</v>
      </c>
      <c r="I53">
        <v>194.95584000009936</v>
      </c>
      <c r="J53">
        <v>165.88984000009938</v>
      </c>
      <c r="K53">
        <v>184.27184000009933</v>
      </c>
      <c r="L53">
        <v>270.31784000009935</v>
      </c>
      <c r="M53">
        <v>398.92484000009938</v>
      </c>
      <c r="N53">
        <v>253.41584000009934</v>
      </c>
      <c r="O53">
        <v>284.83884000009931</v>
      </c>
      <c r="P53">
        <v>145.44884000009932</v>
      </c>
      <c r="Q53">
        <v>347.85184000009934</v>
      </c>
      <c r="R53">
        <v>236.96284000009933</v>
      </c>
      <c r="S53">
        <v>232.17684000009936</v>
      </c>
      <c r="T53">
        <v>128.06484000009937</v>
      </c>
      <c r="U53">
        <v>382.49984000009931</v>
      </c>
      <c r="V53">
        <v>13.522840000099349</v>
      </c>
      <c r="W53">
        <v>103.04584000009936</v>
      </c>
      <c r="X53">
        <v>235.51084000009934</v>
      </c>
      <c r="Y53">
        <v>460.41284000009938</v>
      </c>
      <c r="Z53">
        <v>168.05584000009938</v>
      </c>
      <c r="AA53">
        <v>236.0178400000994</v>
      </c>
      <c r="AB53">
        <v>319.94684000009931</v>
      </c>
      <c r="AC53">
        <v>317.96284000009933</v>
      </c>
      <c r="AD53">
        <v>144.07084000009937</v>
      </c>
      <c r="AE53">
        <v>138.89284000009934</v>
      </c>
      <c r="AF53">
        <v>150.51884000009935</v>
      </c>
      <c r="AG53">
        <v>53.559840000099342</v>
      </c>
      <c r="AH53">
        <v>137.69284000009935</v>
      </c>
      <c r="AI53">
        <v>118.34484000009935</v>
      </c>
      <c r="AJ53">
        <v>100.41184000009935</v>
      </c>
      <c r="AK53">
        <v>236.69484000009939</v>
      </c>
      <c r="AL53">
        <v>246.93084000009932</v>
      </c>
      <c r="AM53">
        <v>349.32984000009947</v>
      </c>
    </row>
    <row r="54" spans="1:39" x14ac:dyDescent="0.25">
      <c r="A54" s="29">
        <f ca="1">Exceedance!U54</f>
        <v>44348</v>
      </c>
      <c r="B54" s="254">
        <v>192.42582999993741</v>
      </c>
      <c r="C54" s="254">
        <v>192.42582999993741</v>
      </c>
      <c r="D54" s="254">
        <v>192.42582999993741</v>
      </c>
      <c r="E54">
        <v>451.34182999993737</v>
      </c>
      <c r="F54">
        <v>386.92482999993746</v>
      </c>
      <c r="G54">
        <v>288.91182999993742</v>
      </c>
      <c r="H54">
        <v>168.26082999993739</v>
      </c>
      <c r="I54">
        <v>107.82382999993737</v>
      </c>
      <c r="J54">
        <v>147.38582999993736</v>
      </c>
      <c r="K54">
        <v>282.98382999993737</v>
      </c>
      <c r="L54">
        <v>122.7218299999374</v>
      </c>
      <c r="M54">
        <v>346.17582999993738</v>
      </c>
      <c r="N54">
        <v>171.02282999993739</v>
      </c>
      <c r="O54">
        <v>403.32182999993739</v>
      </c>
      <c r="P54">
        <v>20.906829999937401</v>
      </c>
      <c r="Q54">
        <v>352.88182999993745</v>
      </c>
      <c r="R54">
        <v>161.51082999993741</v>
      </c>
      <c r="S54">
        <v>288.01182999993745</v>
      </c>
      <c r="T54">
        <v>12.545829999937395</v>
      </c>
      <c r="U54">
        <v>147.05682999993738</v>
      </c>
      <c r="V54">
        <v>-6.3591700000626048</v>
      </c>
      <c r="W54">
        <v>65.201829999937388</v>
      </c>
      <c r="X54">
        <v>86.28382999993741</v>
      </c>
      <c r="Y54">
        <v>366.80182999993741</v>
      </c>
      <c r="Z54">
        <v>30.337829999937394</v>
      </c>
      <c r="AA54">
        <v>116.09782999993737</v>
      </c>
      <c r="AB54">
        <v>307.08682999993744</v>
      </c>
      <c r="AC54">
        <v>129.92582999993741</v>
      </c>
      <c r="AD54">
        <v>179.21982999993742</v>
      </c>
      <c r="AE54">
        <v>214.26582999993738</v>
      </c>
      <c r="AF54">
        <v>28.242829999937396</v>
      </c>
      <c r="AG54">
        <v>45.593829999937405</v>
      </c>
      <c r="AH54">
        <v>141.20482999993737</v>
      </c>
      <c r="AI54">
        <v>180.03382999993741</v>
      </c>
      <c r="AJ54">
        <v>79.166829999937391</v>
      </c>
      <c r="AK54">
        <v>247.51782999993745</v>
      </c>
      <c r="AL54">
        <v>363.71282999993747</v>
      </c>
      <c r="AM54">
        <v>279.23182999993736</v>
      </c>
    </row>
    <row r="55" spans="1:39" x14ac:dyDescent="0.25">
      <c r="A55" s="29">
        <f ca="1">Exceedance!U55</f>
        <v>44378</v>
      </c>
      <c r="B55" s="254">
        <v>60.216709999996631</v>
      </c>
      <c r="C55" s="254">
        <v>60.216709999996631</v>
      </c>
      <c r="D55" s="254">
        <v>60.216709999996631</v>
      </c>
      <c r="E55">
        <v>107.58370999999663</v>
      </c>
      <c r="F55">
        <v>151.7887099999966</v>
      </c>
      <c r="G55">
        <v>63.714709999996622</v>
      </c>
      <c r="H55">
        <v>34.260709999996628</v>
      </c>
      <c r="I55">
        <v>16.450709999996633</v>
      </c>
      <c r="J55">
        <v>52.607709999996629</v>
      </c>
      <c r="K55">
        <v>91.755709999996625</v>
      </c>
      <c r="L55">
        <v>38.131709999996637</v>
      </c>
      <c r="M55">
        <v>81.00670999999663</v>
      </c>
      <c r="N55">
        <v>19.693709999996631</v>
      </c>
      <c r="O55">
        <v>249.60070999999658</v>
      </c>
      <c r="P55">
        <v>2.5877099999966329</v>
      </c>
      <c r="Q55">
        <v>68.716709999996638</v>
      </c>
      <c r="R55">
        <v>56.801709999996639</v>
      </c>
      <c r="S55">
        <v>137.77870999999664</v>
      </c>
      <c r="T55">
        <v>-5.7732900000033656</v>
      </c>
      <c r="U55">
        <v>16.614709999996634</v>
      </c>
      <c r="V55">
        <v>11.920709999996635</v>
      </c>
      <c r="W55">
        <v>-2.0852900000033667</v>
      </c>
      <c r="X55">
        <v>9.9897099999966326</v>
      </c>
      <c r="Y55">
        <v>96.690709999996628</v>
      </c>
      <c r="Z55">
        <v>21.631709999996634</v>
      </c>
      <c r="AA55">
        <v>16.841709999996635</v>
      </c>
      <c r="AB55">
        <v>65.990709999996625</v>
      </c>
      <c r="AC55">
        <v>19.821709999996632</v>
      </c>
      <c r="AD55">
        <v>25.050709999996638</v>
      </c>
      <c r="AE55">
        <v>40.641709999996628</v>
      </c>
      <c r="AF55">
        <v>5.5497099999966331</v>
      </c>
      <c r="AG55">
        <v>26.077709999996635</v>
      </c>
      <c r="AH55">
        <v>12.130709999996634</v>
      </c>
      <c r="AI55">
        <v>31.670709999996635</v>
      </c>
      <c r="AJ55">
        <v>32.132709999996628</v>
      </c>
      <c r="AK55">
        <v>88.567709999996652</v>
      </c>
      <c r="AL55">
        <v>173.00370999999666</v>
      </c>
      <c r="AM55">
        <v>69.64170999999665</v>
      </c>
    </row>
    <row r="56" spans="1:39" x14ac:dyDescent="0.25">
      <c r="A56" s="29">
        <f ca="1">Exceedance!U56</f>
        <v>44409</v>
      </c>
      <c r="B56" s="254">
        <v>43.953110000000095</v>
      </c>
      <c r="C56" s="254">
        <v>43.953110000000095</v>
      </c>
      <c r="D56" s="254">
        <v>43.953110000000095</v>
      </c>
      <c r="E56">
        <v>40.197110000000094</v>
      </c>
      <c r="F56">
        <v>33.871110000000094</v>
      </c>
      <c r="G56">
        <v>35.325110000000095</v>
      </c>
      <c r="H56">
        <v>55.992110000000096</v>
      </c>
      <c r="I56">
        <v>25.994110000000095</v>
      </c>
      <c r="J56">
        <v>34.797110000000096</v>
      </c>
      <c r="K56">
        <v>38.890110000000092</v>
      </c>
      <c r="L56">
        <v>52.859110000000101</v>
      </c>
      <c r="M56">
        <v>75.239110000000096</v>
      </c>
      <c r="N56">
        <v>19.287110000000094</v>
      </c>
      <c r="O56">
        <v>72.063110000000108</v>
      </c>
      <c r="P56">
        <v>2.7141100000000953</v>
      </c>
      <c r="Q56">
        <v>61.654110000000095</v>
      </c>
      <c r="R56">
        <v>25.477110000000096</v>
      </c>
      <c r="S56">
        <v>122.6321100000001</v>
      </c>
      <c r="T56">
        <v>1.2541100000000951</v>
      </c>
      <c r="U56">
        <v>39.317110000000092</v>
      </c>
      <c r="V56">
        <v>15.044110000000099</v>
      </c>
      <c r="W56">
        <v>20.728110000000093</v>
      </c>
      <c r="X56">
        <v>3.6551100000000956</v>
      </c>
      <c r="Y56">
        <v>33.325110000000095</v>
      </c>
      <c r="Z56">
        <v>36.181110000000089</v>
      </c>
      <c r="AA56">
        <v>38.238110000000106</v>
      </c>
      <c r="AB56">
        <v>28.395110000000091</v>
      </c>
      <c r="AC56">
        <v>4.8071100000000939</v>
      </c>
      <c r="AD56">
        <v>36.297110000000089</v>
      </c>
      <c r="AE56">
        <v>14.324110000000095</v>
      </c>
      <c r="AF56">
        <v>16.49011000000009</v>
      </c>
      <c r="AG56">
        <v>30.276110000000095</v>
      </c>
      <c r="AH56">
        <v>11.169110000000096</v>
      </c>
      <c r="AI56">
        <v>7.3831100000000962</v>
      </c>
      <c r="AJ56">
        <v>24.387110000000096</v>
      </c>
      <c r="AK56">
        <v>63.368110000000087</v>
      </c>
      <c r="AL56">
        <v>51.847110000000086</v>
      </c>
      <c r="AM56">
        <v>63.432110000000094</v>
      </c>
    </row>
    <row r="57" spans="1:39" x14ac:dyDescent="0.25">
      <c r="A57" s="29">
        <f ca="1">Exceedance!U57</f>
        <v>44440</v>
      </c>
      <c r="B57" s="254">
        <v>42.417259999999693</v>
      </c>
      <c r="C57" s="254">
        <v>42.417259999999693</v>
      </c>
      <c r="D57" s="254">
        <v>42.417259999999693</v>
      </c>
      <c r="E57">
        <v>74.249259999999708</v>
      </c>
      <c r="F57">
        <v>56.748259999999696</v>
      </c>
      <c r="G57">
        <v>18.310259999999698</v>
      </c>
      <c r="H57">
        <v>36.164259999999693</v>
      </c>
      <c r="I57">
        <v>17.680259999999695</v>
      </c>
      <c r="J57">
        <v>29.137259999999696</v>
      </c>
      <c r="K57">
        <v>68.647259999999704</v>
      </c>
      <c r="L57">
        <v>37.478259999999693</v>
      </c>
      <c r="M57">
        <v>75.28525999999971</v>
      </c>
      <c r="N57">
        <v>41.061259999999706</v>
      </c>
      <c r="O57">
        <v>37.131259999999699</v>
      </c>
      <c r="P57">
        <v>25.688259999999698</v>
      </c>
      <c r="Q57">
        <v>91.2682599999997</v>
      </c>
      <c r="R57">
        <v>14.595259999999694</v>
      </c>
      <c r="S57">
        <v>76.41925999999971</v>
      </c>
      <c r="T57">
        <v>8.1632599999996938</v>
      </c>
      <c r="U57">
        <v>10.614259999999694</v>
      </c>
      <c r="V57">
        <v>23.187259999999696</v>
      </c>
      <c r="W57">
        <v>42.972259999999707</v>
      </c>
      <c r="X57">
        <v>36.013259999999697</v>
      </c>
      <c r="Y57">
        <v>27.645259999999695</v>
      </c>
      <c r="Z57">
        <v>35.645259999999695</v>
      </c>
      <c r="AA57">
        <v>29.312259999999696</v>
      </c>
      <c r="AB57">
        <v>34.343259999999695</v>
      </c>
      <c r="AC57">
        <v>10.087259999999695</v>
      </c>
      <c r="AD57">
        <v>41.571259999999697</v>
      </c>
      <c r="AE57">
        <v>14.442259999999695</v>
      </c>
      <c r="AF57">
        <v>19.528259999999698</v>
      </c>
      <c r="AG57">
        <v>77.719259999999707</v>
      </c>
      <c r="AH57">
        <v>14.245259999999693</v>
      </c>
      <c r="AI57">
        <v>9.2462599999996939</v>
      </c>
      <c r="AJ57">
        <v>25.406259999999698</v>
      </c>
      <c r="AK57">
        <v>82.318259999999682</v>
      </c>
      <c r="AL57">
        <v>19.981259999999697</v>
      </c>
      <c r="AM57">
        <v>42.166259999999696</v>
      </c>
    </row>
    <row r="58" spans="1:39" x14ac:dyDescent="0.25">
      <c r="A58" s="29">
        <f ca="1">Exceedance!U58</f>
        <v>44470</v>
      </c>
      <c r="B58" s="254">
        <v>26.532649999999894</v>
      </c>
      <c r="C58" s="254">
        <v>56.262649999999901</v>
      </c>
      <c r="D58" s="254">
        <v>45.242649999999891</v>
      </c>
      <c r="E58">
        <v>109.19064999999992</v>
      </c>
      <c r="F58">
        <v>88.16664999999989</v>
      </c>
      <c r="G58">
        <v>19.144649999999896</v>
      </c>
      <c r="H58">
        <v>31.403649999999896</v>
      </c>
      <c r="I58">
        <v>33.324649999999892</v>
      </c>
      <c r="J58">
        <v>48.466649999999895</v>
      </c>
      <c r="K58">
        <v>21.225649999999899</v>
      </c>
      <c r="L58">
        <v>18.472649999999895</v>
      </c>
      <c r="M58">
        <v>31.530649999999895</v>
      </c>
      <c r="N58">
        <v>30.186649999999897</v>
      </c>
      <c r="O58">
        <v>33.617649999999891</v>
      </c>
      <c r="P58">
        <v>27.965649999999897</v>
      </c>
      <c r="Q58">
        <v>79.439649999999915</v>
      </c>
      <c r="R58">
        <v>44.446649999999892</v>
      </c>
      <c r="S58">
        <v>25.782649999999897</v>
      </c>
      <c r="T58">
        <v>30.798649999999892</v>
      </c>
      <c r="U58">
        <v>13.414649999999893</v>
      </c>
      <c r="V58">
        <v>21.302649999999893</v>
      </c>
      <c r="W58">
        <v>18.101649999999896</v>
      </c>
      <c r="X58">
        <v>42.09664999999989</v>
      </c>
      <c r="Y58">
        <v>73.802649999999886</v>
      </c>
      <c r="Z58">
        <v>125.6026499999999</v>
      </c>
      <c r="AA58">
        <v>38.091649999999895</v>
      </c>
      <c r="AB58">
        <v>27.190649999999899</v>
      </c>
      <c r="AC58">
        <v>21.850649999999895</v>
      </c>
      <c r="AD58">
        <v>30.958649999999896</v>
      </c>
      <c r="AE58">
        <v>55.684649999999898</v>
      </c>
      <c r="AF58">
        <v>14.331649999999897</v>
      </c>
      <c r="AG58">
        <v>41.2176499999999</v>
      </c>
      <c r="AH58">
        <v>41.757649999999892</v>
      </c>
      <c r="AI58">
        <v>11.577649999999894</v>
      </c>
      <c r="AJ58">
        <v>62.238649999999893</v>
      </c>
      <c r="AK58">
        <v>44.083649999999899</v>
      </c>
      <c r="AL58">
        <v>48.820649999999901</v>
      </c>
      <c r="AM58">
        <v>68.992649999999912</v>
      </c>
    </row>
    <row r="59" spans="1:39" x14ac:dyDescent="0.25">
      <c r="A59" s="29">
        <f ca="1">Exceedance!U59</f>
        <v>44501</v>
      </c>
      <c r="B59" s="254">
        <v>27.025000000000841</v>
      </c>
      <c r="C59" s="254">
        <v>34.645000000000834</v>
      </c>
      <c r="D59" s="254">
        <v>32.845000000000844</v>
      </c>
      <c r="E59">
        <v>53.169000000000835</v>
      </c>
      <c r="F59">
        <v>73.104000000000823</v>
      </c>
      <c r="G59">
        <v>48.518000000000839</v>
      </c>
      <c r="H59">
        <v>27.966000000000836</v>
      </c>
      <c r="I59">
        <v>21.827000000000837</v>
      </c>
      <c r="J59">
        <v>39.902000000000847</v>
      </c>
      <c r="K59">
        <v>37.553000000000836</v>
      </c>
      <c r="L59">
        <v>26.151000000000842</v>
      </c>
      <c r="M59">
        <v>32.324000000000837</v>
      </c>
      <c r="N59">
        <v>45.494000000000852</v>
      </c>
      <c r="O59">
        <v>27.569000000000838</v>
      </c>
      <c r="P59">
        <v>30.670000000000837</v>
      </c>
      <c r="Q59">
        <v>42.069000000000841</v>
      </c>
      <c r="R59">
        <v>62.927000000000838</v>
      </c>
      <c r="S59">
        <v>23.26300000000084</v>
      </c>
      <c r="T59">
        <v>26.377000000000841</v>
      </c>
      <c r="U59">
        <v>20.561000000000842</v>
      </c>
      <c r="V59">
        <v>24.608000000000843</v>
      </c>
      <c r="W59">
        <v>22.712000000000845</v>
      </c>
      <c r="X59">
        <v>40.028000000000837</v>
      </c>
      <c r="Y59">
        <v>38.527000000000847</v>
      </c>
      <c r="Z59">
        <v>46.643000000000846</v>
      </c>
      <c r="AA59">
        <v>21.79800000000084</v>
      </c>
      <c r="AB59">
        <v>30.678000000000839</v>
      </c>
      <c r="AC59">
        <v>23.265000000000843</v>
      </c>
      <c r="AD59">
        <v>25.206000000000842</v>
      </c>
      <c r="AE59">
        <v>31.751000000000836</v>
      </c>
      <c r="AF59">
        <v>15.419000000000841</v>
      </c>
      <c r="AG59">
        <v>27.988000000000842</v>
      </c>
      <c r="AH59">
        <v>23.966000000000843</v>
      </c>
      <c r="AI59">
        <v>20.72500000000084</v>
      </c>
      <c r="AJ59">
        <v>29.476000000000841</v>
      </c>
      <c r="AK59">
        <v>37.928000000000836</v>
      </c>
      <c r="AL59">
        <v>29.774000000000839</v>
      </c>
      <c r="AM59">
        <v>40.62600000000085</v>
      </c>
    </row>
    <row r="60" spans="1:39" x14ac:dyDescent="0.25">
      <c r="A60" s="29">
        <f ca="1">Exceedance!U60</f>
        <v>44531</v>
      </c>
      <c r="B60" s="254">
        <v>24.995939999999901</v>
      </c>
      <c r="C60" s="254">
        <v>24.995939999999901</v>
      </c>
      <c r="D60" s="254">
        <v>24.995939999999901</v>
      </c>
      <c r="E60">
        <v>36.175939999999905</v>
      </c>
      <c r="F60">
        <v>39.629939999999898</v>
      </c>
      <c r="G60">
        <v>27.609939999999902</v>
      </c>
      <c r="H60">
        <v>22.297939999999905</v>
      </c>
      <c r="I60">
        <v>18.588939999999905</v>
      </c>
      <c r="J60">
        <v>24.229939999999903</v>
      </c>
      <c r="K60">
        <v>25.209939999999904</v>
      </c>
      <c r="L60">
        <v>22.838939999999905</v>
      </c>
      <c r="M60">
        <v>28.952939999999902</v>
      </c>
      <c r="N60">
        <v>31.406939999999899</v>
      </c>
      <c r="O60">
        <v>25.650939999999903</v>
      </c>
      <c r="P60">
        <v>29.074939999999906</v>
      </c>
      <c r="Q60">
        <v>30.050939999999905</v>
      </c>
      <c r="R60">
        <v>41.064939999999901</v>
      </c>
      <c r="S60">
        <v>22.134939999999901</v>
      </c>
      <c r="T60">
        <v>18.419939999999901</v>
      </c>
      <c r="U60">
        <v>20.823939999999904</v>
      </c>
      <c r="V60">
        <v>14.539939999999904</v>
      </c>
      <c r="W60">
        <v>21.718939999999904</v>
      </c>
      <c r="X60">
        <v>26.783939999999905</v>
      </c>
      <c r="Y60">
        <v>27.367939999999905</v>
      </c>
      <c r="Z60">
        <v>26.540939999999903</v>
      </c>
      <c r="AA60">
        <v>47.847939999999916</v>
      </c>
      <c r="AB60">
        <v>26.7509399999999</v>
      </c>
      <c r="AC60">
        <v>19.435939999999903</v>
      </c>
      <c r="AD60">
        <v>29.196939999999906</v>
      </c>
      <c r="AE60">
        <v>23.467939999999903</v>
      </c>
      <c r="AF60">
        <v>15.435939999999905</v>
      </c>
      <c r="AG60">
        <v>20.2039399999999</v>
      </c>
      <c r="AH60">
        <v>20.324939999999906</v>
      </c>
      <c r="AI60">
        <v>21.291939999999904</v>
      </c>
      <c r="AJ60">
        <v>18.046939999999903</v>
      </c>
      <c r="AK60">
        <v>28.750939999999904</v>
      </c>
      <c r="AL60">
        <v>25.967939999999899</v>
      </c>
      <c r="AM60">
        <v>44.486939999999912</v>
      </c>
    </row>
    <row r="61" spans="1:39" x14ac:dyDescent="0.25">
      <c r="A61" s="29">
        <f ca="1">Exceedance!U61</f>
        <v>44562</v>
      </c>
      <c r="B61" s="254">
        <v>21.883679999999892</v>
      </c>
      <c r="C61" s="254">
        <v>21.883679999999892</v>
      </c>
      <c r="D61" s="254">
        <v>21.883679999999892</v>
      </c>
      <c r="E61">
        <v>32.942679999999889</v>
      </c>
      <c r="F61">
        <v>29.405679999999894</v>
      </c>
      <c r="G61">
        <v>21.167679999999894</v>
      </c>
      <c r="H61">
        <v>19.540679999999895</v>
      </c>
      <c r="I61">
        <v>17.369679999999896</v>
      </c>
      <c r="J61">
        <v>18.1286799999999</v>
      </c>
      <c r="K61">
        <v>20.027679999999894</v>
      </c>
      <c r="L61">
        <v>26.933679999999896</v>
      </c>
      <c r="M61">
        <v>25.245679999999897</v>
      </c>
      <c r="N61">
        <v>24.707679999999893</v>
      </c>
      <c r="O61">
        <v>23.830679999999894</v>
      </c>
      <c r="P61">
        <v>23.69067999999989</v>
      </c>
      <c r="Q61">
        <v>27.429679999999895</v>
      </c>
      <c r="R61">
        <v>25.7336799999999</v>
      </c>
      <c r="S61">
        <v>23.222679999999894</v>
      </c>
      <c r="T61">
        <v>17.255679999999895</v>
      </c>
      <c r="U61">
        <v>18.886679999999895</v>
      </c>
      <c r="V61">
        <v>12.487679999999894</v>
      </c>
      <c r="W61">
        <v>17.572679999999895</v>
      </c>
      <c r="X61">
        <v>53.5446799999999</v>
      </c>
      <c r="Y61">
        <v>24.101679999999895</v>
      </c>
      <c r="Z61">
        <v>22.689679999999896</v>
      </c>
      <c r="AA61">
        <v>33.001679999999901</v>
      </c>
      <c r="AB61">
        <v>25.773679999999899</v>
      </c>
      <c r="AC61">
        <v>18.589679999999895</v>
      </c>
      <c r="AD61">
        <v>22.193679999999897</v>
      </c>
      <c r="AE61">
        <v>23.9076799999999</v>
      </c>
      <c r="AF61">
        <v>20.476679999999899</v>
      </c>
      <c r="AG61">
        <v>16.528679999999895</v>
      </c>
      <c r="AH61">
        <v>20.135679999999894</v>
      </c>
      <c r="AI61">
        <v>17.742679999999897</v>
      </c>
      <c r="AJ61">
        <v>15.184679999999894</v>
      </c>
      <c r="AK61">
        <v>25.949679999999891</v>
      </c>
      <c r="AL61">
        <v>22.095679999999895</v>
      </c>
      <c r="AM61">
        <v>40.5506799999999</v>
      </c>
    </row>
    <row r="62" spans="1:39" x14ac:dyDescent="0.25">
      <c r="A62" s="29">
        <f ca="1">Exceedance!U62</f>
        <v>44593</v>
      </c>
      <c r="B62" s="254">
        <v>30.22031000000004</v>
      </c>
      <c r="C62" s="254">
        <v>30.22031000000004</v>
      </c>
      <c r="D62" s="254">
        <v>30.22031000000004</v>
      </c>
      <c r="E62">
        <v>63.143310000000028</v>
      </c>
      <c r="F62">
        <v>47.07731000000004</v>
      </c>
      <c r="G62">
        <v>22.550310000000042</v>
      </c>
      <c r="H62">
        <v>24.57731000000004</v>
      </c>
      <c r="I62">
        <v>16.507310000000047</v>
      </c>
      <c r="J62">
        <v>25.216310000000039</v>
      </c>
      <c r="K62">
        <v>29.565310000000043</v>
      </c>
      <c r="L62">
        <v>32.462310000000038</v>
      </c>
      <c r="M62">
        <v>30.08031000000004</v>
      </c>
      <c r="N62">
        <v>52.854310000000048</v>
      </c>
      <c r="O62">
        <v>33.691310000000044</v>
      </c>
      <c r="P62">
        <v>25.85931000000004</v>
      </c>
      <c r="Q62">
        <v>27.811310000000045</v>
      </c>
      <c r="R62">
        <v>29.930310000000038</v>
      </c>
      <c r="S62">
        <v>22.296310000000041</v>
      </c>
      <c r="T62">
        <v>21.196310000000047</v>
      </c>
      <c r="U62">
        <v>16.872310000000041</v>
      </c>
      <c r="V62">
        <v>15.552310000000041</v>
      </c>
      <c r="W62">
        <v>19.585310000000046</v>
      </c>
      <c r="X62">
        <v>85.990310000000022</v>
      </c>
      <c r="Y62">
        <v>20.980310000000038</v>
      </c>
      <c r="Z62">
        <v>41.808310000000041</v>
      </c>
      <c r="AA62">
        <v>24.587310000000041</v>
      </c>
      <c r="AB62">
        <v>36.157310000000045</v>
      </c>
      <c r="AC62">
        <v>16.276310000000041</v>
      </c>
      <c r="AD62">
        <v>25.907310000000042</v>
      </c>
      <c r="AE62">
        <v>25.494310000000041</v>
      </c>
      <c r="AF62">
        <v>19.435310000000037</v>
      </c>
      <c r="AG62">
        <v>23.059310000000039</v>
      </c>
      <c r="AH62">
        <v>31.136310000000041</v>
      </c>
      <c r="AI62">
        <v>15.517310000000039</v>
      </c>
      <c r="AJ62">
        <v>16.687310000000039</v>
      </c>
      <c r="AK62">
        <v>29.140310000000046</v>
      </c>
      <c r="AL62">
        <v>23.67031000000004</v>
      </c>
      <c r="AM62">
        <v>40.985310000000041</v>
      </c>
    </row>
    <row r="63" spans="1:39" x14ac:dyDescent="0.25">
      <c r="A63" s="29">
        <f ca="1">Exceedance!U63</f>
        <v>44621</v>
      </c>
      <c r="B63" s="254">
        <v>89.710589999991711</v>
      </c>
      <c r="C63" s="254">
        <v>89.710589999991711</v>
      </c>
      <c r="D63" s="254">
        <v>89.710589999991711</v>
      </c>
      <c r="E63">
        <v>141.64958999999169</v>
      </c>
      <c r="F63">
        <v>118.01158999999171</v>
      </c>
      <c r="G63">
        <v>58.129589999991694</v>
      </c>
      <c r="H63">
        <v>92.118589999991713</v>
      </c>
      <c r="I63">
        <v>38.936589999991703</v>
      </c>
      <c r="J63">
        <v>62.186589999991703</v>
      </c>
      <c r="K63">
        <v>87.596589999991721</v>
      </c>
      <c r="L63">
        <v>172.1935899999917</v>
      </c>
      <c r="M63">
        <v>72.977589999991707</v>
      </c>
      <c r="N63">
        <v>219.06958999999173</v>
      </c>
      <c r="O63">
        <v>41.957589999991697</v>
      </c>
      <c r="P63">
        <v>153.7535899999917</v>
      </c>
      <c r="Q63">
        <v>70.449589999991716</v>
      </c>
      <c r="R63">
        <v>52.300589999991693</v>
      </c>
      <c r="S63">
        <v>42.466589999991697</v>
      </c>
      <c r="T63">
        <v>69.475589999991683</v>
      </c>
      <c r="U63">
        <v>23.913589999991704</v>
      </c>
      <c r="V63">
        <v>40.807589999991698</v>
      </c>
      <c r="W63">
        <v>91.465589999991721</v>
      </c>
      <c r="X63">
        <v>141.95158999999174</v>
      </c>
      <c r="Y63">
        <v>38.790589999991695</v>
      </c>
      <c r="Z63">
        <v>129.56258999999173</v>
      </c>
      <c r="AA63">
        <v>105.88758999999172</v>
      </c>
      <c r="AB63">
        <v>72.15558999999169</v>
      </c>
      <c r="AC63">
        <v>52.829589999991697</v>
      </c>
      <c r="AD63">
        <v>55.357589999991703</v>
      </c>
      <c r="AE63">
        <v>65.454589999991697</v>
      </c>
      <c r="AF63">
        <v>35.636589999991699</v>
      </c>
      <c r="AG63">
        <v>53.425589999991693</v>
      </c>
      <c r="AH63">
        <v>60.833589999991702</v>
      </c>
      <c r="AI63">
        <v>27.139589999991703</v>
      </c>
      <c r="AJ63">
        <v>74.06358999999172</v>
      </c>
      <c r="AK63">
        <v>76.634589999991718</v>
      </c>
      <c r="AL63">
        <v>77.423589999991719</v>
      </c>
      <c r="AM63">
        <v>193.11758999999171</v>
      </c>
    </row>
    <row r="64" spans="1:39" x14ac:dyDescent="0.25">
      <c r="A64" s="29" t="str">
        <f ca="1">Exceedance!U64</f>
        <v/>
      </c>
      <c r="B64" s="254">
        <v>154.48075000000523</v>
      </c>
      <c r="C64" s="254">
        <v>154.48075000000523</v>
      </c>
      <c r="D64" s="254">
        <v>154.48075000000523</v>
      </c>
      <c r="E64">
        <v>296.63775000000521</v>
      </c>
      <c r="F64">
        <v>218.98975000000522</v>
      </c>
      <c r="G64">
        <v>81.73375000000523</v>
      </c>
      <c r="H64">
        <v>193.66675000000524</v>
      </c>
      <c r="I64">
        <v>100.37775000000524</v>
      </c>
      <c r="J64">
        <v>102.91375000000524</v>
      </c>
      <c r="K64">
        <v>216.0517500000052</v>
      </c>
      <c r="L64">
        <v>272.33875000000523</v>
      </c>
      <c r="M64">
        <v>157.96575000000522</v>
      </c>
      <c r="N64">
        <v>166.13275000000522</v>
      </c>
      <c r="O64">
        <v>63.483750000005223</v>
      </c>
      <c r="P64">
        <v>182.91975000000528</v>
      </c>
      <c r="Q64">
        <v>117.70275000000522</v>
      </c>
      <c r="R64">
        <v>94.026750000005237</v>
      </c>
      <c r="S64">
        <v>104.77975000000522</v>
      </c>
      <c r="T64">
        <v>169.99175000000523</v>
      </c>
      <c r="U64">
        <v>28.903750000005225</v>
      </c>
      <c r="V64">
        <v>40.708750000005232</v>
      </c>
      <c r="W64">
        <v>177.61875000000521</v>
      </c>
      <c r="X64">
        <v>247.30675000000528</v>
      </c>
      <c r="Y64">
        <v>123.83675000000522</v>
      </c>
      <c r="Z64">
        <v>122.05475000000523</v>
      </c>
      <c r="AA64">
        <v>254.27175000000523</v>
      </c>
      <c r="AB64">
        <v>103.30275000000522</v>
      </c>
      <c r="AC64">
        <v>179.62275000000523</v>
      </c>
      <c r="AD64">
        <v>104.66575000000523</v>
      </c>
      <c r="AE64">
        <v>126.25475000000526</v>
      </c>
      <c r="AF64">
        <v>35.672750000005223</v>
      </c>
      <c r="AG64">
        <v>85.882750000005231</v>
      </c>
      <c r="AH64">
        <v>41.143750000005227</v>
      </c>
      <c r="AI64">
        <v>55.356750000005235</v>
      </c>
      <c r="AJ64">
        <v>103.43075000000523</v>
      </c>
      <c r="AK64">
        <v>123.17575000000522</v>
      </c>
      <c r="AL64">
        <v>123.70075000000523</v>
      </c>
      <c r="AM64">
        <v>123.70075000000523</v>
      </c>
    </row>
    <row r="65" spans="1:39" x14ac:dyDescent="0.25">
      <c r="A65" s="29" t="str">
        <f ca="1">Exceedance!U65</f>
        <v/>
      </c>
      <c r="B65" s="254">
        <v>239.2138400000994</v>
      </c>
      <c r="C65" s="254">
        <v>239.2138400000994</v>
      </c>
      <c r="D65" s="254">
        <v>239.2138400000994</v>
      </c>
      <c r="E65">
        <v>284.64984000009935</v>
      </c>
      <c r="F65">
        <v>320.05284000009931</v>
      </c>
      <c r="G65">
        <v>107.64584000009935</v>
      </c>
      <c r="H65">
        <v>194.95584000009936</v>
      </c>
      <c r="I65">
        <v>165.88984000009938</v>
      </c>
      <c r="J65">
        <v>184.27184000009933</v>
      </c>
      <c r="K65">
        <v>270.31784000009935</v>
      </c>
      <c r="L65">
        <v>398.92484000009938</v>
      </c>
      <c r="M65">
        <v>253.41584000009934</v>
      </c>
      <c r="N65">
        <v>284.83884000009931</v>
      </c>
      <c r="O65">
        <v>145.44884000009932</v>
      </c>
      <c r="P65">
        <v>347.85184000009934</v>
      </c>
      <c r="Q65">
        <v>236.96284000009933</v>
      </c>
      <c r="R65">
        <v>232.17684000009936</v>
      </c>
      <c r="S65">
        <v>128.06484000009937</v>
      </c>
      <c r="T65">
        <v>382.49984000009931</v>
      </c>
      <c r="U65">
        <v>13.522840000099349</v>
      </c>
      <c r="V65">
        <v>103.04584000009936</v>
      </c>
      <c r="W65">
        <v>235.51084000009934</v>
      </c>
      <c r="X65">
        <v>460.41284000009938</v>
      </c>
      <c r="Y65">
        <v>168.05584000009938</v>
      </c>
      <c r="Z65">
        <v>236.0178400000994</v>
      </c>
      <c r="AA65">
        <v>319.94684000009931</v>
      </c>
      <c r="AB65">
        <v>317.96284000009933</v>
      </c>
      <c r="AC65">
        <v>144.07084000009937</v>
      </c>
      <c r="AD65">
        <v>138.89284000009934</v>
      </c>
      <c r="AE65">
        <v>150.51884000009935</v>
      </c>
      <c r="AF65">
        <v>53.559840000099342</v>
      </c>
      <c r="AG65">
        <v>137.69284000009935</v>
      </c>
      <c r="AH65">
        <v>118.34484000009935</v>
      </c>
      <c r="AI65">
        <v>100.41184000009935</v>
      </c>
      <c r="AJ65">
        <v>236.69484000009939</v>
      </c>
      <c r="AK65">
        <v>246.93084000009932</v>
      </c>
      <c r="AL65">
        <v>349.32984000009947</v>
      </c>
      <c r="AM65">
        <v>349.32984000009947</v>
      </c>
    </row>
    <row r="66" spans="1:39" x14ac:dyDescent="0.25">
      <c r="A66" s="29" t="str">
        <f ca="1">Exceedance!U66</f>
        <v/>
      </c>
      <c r="B66" s="254">
        <v>192.42582999993741</v>
      </c>
      <c r="C66" s="254">
        <v>192.42582999993741</v>
      </c>
      <c r="D66" s="254">
        <v>192.42582999993741</v>
      </c>
      <c r="E66">
        <v>386.92482999993746</v>
      </c>
      <c r="F66">
        <v>288.91182999993742</v>
      </c>
      <c r="G66">
        <v>168.26082999993739</v>
      </c>
      <c r="H66">
        <v>107.82382999993737</v>
      </c>
      <c r="I66">
        <v>147.38582999993736</v>
      </c>
      <c r="J66">
        <v>282.98382999993737</v>
      </c>
      <c r="K66">
        <v>122.7218299999374</v>
      </c>
      <c r="L66">
        <v>346.17582999993738</v>
      </c>
      <c r="M66">
        <v>171.02282999993739</v>
      </c>
      <c r="N66">
        <v>403.32182999993739</v>
      </c>
      <c r="O66">
        <v>20.906829999937401</v>
      </c>
      <c r="P66">
        <v>352.88182999993745</v>
      </c>
      <c r="Q66">
        <v>161.51082999993741</v>
      </c>
      <c r="R66">
        <v>288.01182999993745</v>
      </c>
      <c r="S66">
        <v>12.545829999937395</v>
      </c>
      <c r="T66">
        <v>147.05682999993738</v>
      </c>
      <c r="U66">
        <v>-6.3591700000626048</v>
      </c>
      <c r="V66">
        <v>65.201829999937388</v>
      </c>
      <c r="W66">
        <v>86.28382999993741</v>
      </c>
      <c r="X66">
        <v>366.80182999993741</v>
      </c>
      <c r="Y66">
        <v>30.337829999937394</v>
      </c>
      <c r="Z66">
        <v>116.09782999993737</v>
      </c>
      <c r="AA66">
        <v>307.08682999993744</v>
      </c>
      <c r="AB66">
        <v>129.92582999993741</v>
      </c>
      <c r="AC66">
        <v>179.21982999993742</v>
      </c>
      <c r="AD66">
        <v>214.26582999993738</v>
      </c>
      <c r="AE66">
        <v>28.242829999937396</v>
      </c>
      <c r="AF66">
        <v>45.593829999937405</v>
      </c>
      <c r="AG66">
        <v>141.20482999993737</v>
      </c>
      <c r="AH66">
        <v>180.03382999993741</v>
      </c>
      <c r="AI66">
        <v>79.166829999937391</v>
      </c>
      <c r="AJ66">
        <v>247.51782999993745</v>
      </c>
      <c r="AK66">
        <v>363.71282999993747</v>
      </c>
      <c r="AL66">
        <v>279.23182999993736</v>
      </c>
      <c r="AM66">
        <v>279.23182999993736</v>
      </c>
    </row>
    <row r="67" spans="1:39" x14ac:dyDescent="0.25">
      <c r="A67" s="29" t="str">
        <f ca="1">Exceedance!U67</f>
        <v/>
      </c>
      <c r="B67" s="254">
        <v>60.216709999996631</v>
      </c>
      <c r="C67" s="254">
        <v>60.216709999996631</v>
      </c>
      <c r="D67" s="254">
        <v>60.216709999996631</v>
      </c>
      <c r="E67">
        <v>151.7887099999966</v>
      </c>
      <c r="F67">
        <v>63.714709999996622</v>
      </c>
      <c r="G67">
        <v>34.260709999996628</v>
      </c>
      <c r="H67">
        <v>16.450709999996633</v>
      </c>
      <c r="I67">
        <v>52.607709999996629</v>
      </c>
      <c r="J67">
        <v>91.755709999996625</v>
      </c>
      <c r="K67">
        <v>38.131709999996637</v>
      </c>
      <c r="L67">
        <v>81.00670999999663</v>
      </c>
      <c r="M67">
        <v>19.693709999996631</v>
      </c>
      <c r="N67">
        <v>249.60070999999658</v>
      </c>
      <c r="O67">
        <v>2.5877099999966329</v>
      </c>
      <c r="P67">
        <v>68.716709999996638</v>
      </c>
      <c r="Q67">
        <v>56.801709999996639</v>
      </c>
      <c r="R67">
        <v>137.77870999999664</v>
      </c>
      <c r="S67">
        <v>-5.7732900000033656</v>
      </c>
      <c r="T67">
        <v>16.614709999996634</v>
      </c>
      <c r="U67">
        <v>11.920709999996635</v>
      </c>
      <c r="V67">
        <v>-2.0852900000033667</v>
      </c>
      <c r="W67">
        <v>9.9897099999966326</v>
      </c>
      <c r="X67">
        <v>96.690709999996628</v>
      </c>
      <c r="Y67">
        <v>21.631709999996634</v>
      </c>
      <c r="Z67">
        <v>16.841709999996635</v>
      </c>
      <c r="AA67">
        <v>65.990709999996625</v>
      </c>
      <c r="AB67">
        <v>19.821709999996632</v>
      </c>
      <c r="AC67">
        <v>25.050709999996638</v>
      </c>
      <c r="AD67">
        <v>40.641709999996628</v>
      </c>
      <c r="AE67">
        <v>5.5497099999966331</v>
      </c>
      <c r="AF67">
        <v>26.077709999996635</v>
      </c>
      <c r="AG67">
        <v>12.130709999996634</v>
      </c>
      <c r="AH67">
        <v>31.670709999996635</v>
      </c>
      <c r="AI67">
        <v>32.132709999996628</v>
      </c>
      <c r="AJ67">
        <v>88.567709999996652</v>
      </c>
      <c r="AK67">
        <v>173.00370999999666</v>
      </c>
      <c r="AL67">
        <v>69.64170999999665</v>
      </c>
      <c r="AM67">
        <v>69.64170999999665</v>
      </c>
    </row>
    <row r="68" spans="1:39" x14ac:dyDescent="0.25">
      <c r="A68" s="29" t="str">
        <f ca="1">Exceedance!U68</f>
        <v/>
      </c>
      <c r="B68" s="254">
        <v>43.953110000000095</v>
      </c>
      <c r="C68" s="254">
        <v>43.953110000000095</v>
      </c>
      <c r="D68" s="254">
        <v>43.953110000000095</v>
      </c>
      <c r="E68">
        <v>33.871110000000094</v>
      </c>
      <c r="F68">
        <v>35.325110000000095</v>
      </c>
      <c r="G68">
        <v>55.992110000000096</v>
      </c>
      <c r="H68">
        <v>25.994110000000095</v>
      </c>
      <c r="I68">
        <v>34.797110000000096</v>
      </c>
      <c r="J68">
        <v>38.890110000000092</v>
      </c>
      <c r="K68">
        <v>52.859110000000101</v>
      </c>
      <c r="L68">
        <v>75.239110000000096</v>
      </c>
      <c r="M68">
        <v>19.287110000000094</v>
      </c>
      <c r="N68">
        <v>72.063110000000108</v>
      </c>
      <c r="O68">
        <v>2.7141100000000953</v>
      </c>
      <c r="P68">
        <v>61.654110000000095</v>
      </c>
      <c r="Q68">
        <v>25.477110000000096</v>
      </c>
      <c r="R68">
        <v>122.6321100000001</v>
      </c>
      <c r="S68">
        <v>1.2541100000000951</v>
      </c>
      <c r="T68">
        <v>39.317110000000092</v>
      </c>
      <c r="U68">
        <v>15.044110000000099</v>
      </c>
      <c r="V68">
        <v>20.728110000000093</v>
      </c>
      <c r="W68">
        <v>3.6551100000000956</v>
      </c>
      <c r="X68">
        <v>33.325110000000095</v>
      </c>
      <c r="Y68">
        <v>36.181110000000089</v>
      </c>
      <c r="Z68">
        <v>38.238110000000106</v>
      </c>
      <c r="AA68">
        <v>28.395110000000091</v>
      </c>
      <c r="AB68">
        <v>4.8071100000000939</v>
      </c>
      <c r="AC68">
        <v>36.297110000000089</v>
      </c>
      <c r="AD68">
        <v>14.324110000000095</v>
      </c>
      <c r="AE68">
        <v>16.49011000000009</v>
      </c>
      <c r="AF68">
        <v>30.276110000000095</v>
      </c>
      <c r="AG68">
        <v>11.169110000000096</v>
      </c>
      <c r="AH68">
        <v>7.3831100000000962</v>
      </c>
      <c r="AI68">
        <v>24.387110000000096</v>
      </c>
      <c r="AJ68">
        <v>63.368110000000087</v>
      </c>
      <c r="AK68">
        <v>51.847110000000086</v>
      </c>
      <c r="AL68">
        <v>63.432110000000094</v>
      </c>
      <c r="AM68">
        <v>63.432110000000094</v>
      </c>
    </row>
    <row r="69" spans="1:39" x14ac:dyDescent="0.25">
      <c r="A69" s="29" t="str">
        <f ca="1">Exceedance!U69</f>
        <v/>
      </c>
      <c r="B69" s="254">
        <v>42.417259999999693</v>
      </c>
      <c r="C69" s="254">
        <v>42.417259999999693</v>
      </c>
      <c r="D69" s="254">
        <v>42.417259999999693</v>
      </c>
      <c r="E69">
        <v>56.748259999999696</v>
      </c>
      <c r="F69">
        <v>18.310259999999698</v>
      </c>
      <c r="G69">
        <v>36.164259999999693</v>
      </c>
      <c r="H69">
        <v>17.680259999999695</v>
      </c>
      <c r="I69">
        <v>29.137259999999696</v>
      </c>
      <c r="J69">
        <v>68.647259999999704</v>
      </c>
      <c r="K69">
        <v>37.478259999999693</v>
      </c>
      <c r="L69">
        <v>75.28525999999971</v>
      </c>
      <c r="M69">
        <v>41.061259999999706</v>
      </c>
      <c r="N69">
        <v>37.131259999999699</v>
      </c>
      <c r="O69">
        <v>25.688259999999698</v>
      </c>
      <c r="P69">
        <v>91.2682599999997</v>
      </c>
      <c r="Q69">
        <v>14.595259999999694</v>
      </c>
      <c r="R69">
        <v>76.41925999999971</v>
      </c>
      <c r="S69">
        <v>8.1632599999996938</v>
      </c>
      <c r="T69">
        <v>10.614259999999694</v>
      </c>
      <c r="U69">
        <v>23.187259999999696</v>
      </c>
      <c r="V69">
        <v>42.972259999999707</v>
      </c>
      <c r="W69">
        <v>36.013259999999697</v>
      </c>
      <c r="X69">
        <v>27.645259999999695</v>
      </c>
      <c r="Y69">
        <v>35.645259999999695</v>
      </c>
      <c r="Z69">
        <v>29.312259999999696</v>
      </c>
      <c r="AA69">
        <v>34.343259999999695</v>
      </c>
      <c r="AB69">
        <v>10.087259999999695</v>
      </c>
      <c r="AC69">
        <v>41.571259999999697</v>
      </c>
      <c r="AD69">
        <v>14.442259999999695</v>
      </c>
      <c r="AE69">
        <v>19.528259999999698</v>
      </c>
      <c r="AF69">
        <v>77.719259999999707</v>
      </c>
      <c r="AG69">
        <v>14.245259999999693</v>
      </c>
      <c r="AH69">
        <v>9.2462599999996939</v>
      </c>
      <c r="AI69">
        <v>25.406259999999698</v>
      </c>
      <c r="AJ69">
        <v>82.318259999999682</v>
      </c>
      <c r="AK69">
        <v>19.981259999999697</v>
      </c>
      <c r="AL69">
        <v>42.166259999999696</v>
      </c>
      <c r="AM69">
        <v>42.166259999999696</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FFFF99"/>
  </sheetPr>
  <dimension ref="A1:BD100"/>
  <sheetViews>
    <sheetView zoomScale="90" zoomScaleNormal="90" workbookViewId="0">
      <selection activeCell="B4" sqref="B4:AM69"/>
    </sheetView>
  </sheetViews>
  <sheetFormatPr defaultRowHeight="15" x14ac:dyDescent="0.25"/>
  <cols>
    <col min="1" max="1" width="8.85546875" style="106"/>
    <col min="2" max="4" width="9.140625" style="255"/>
  </cols>
  <sheetData>
    <row r="1" spans="1:56" s="106" customFormat="1" x14ac:dyDescent="0.25">
      <c r="A1" s="26"/>
      <c r="B1" s="746" t="s">
        <v>234</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87">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61.197863900006737</v>
      </c>
      <c r="C4" s="273">
        <v>117.29906541507894</v>
      </c>
      <c r="D4" s="273">
        <v>157.29906541507899</v>
      </c>
      <c r="E4">
        <v>177.76306541507896</v>
      </c>
      <c r="F4">
        <v>126.32886390000677</v>
      </c>
      <c r="G4">
        <v>127.43386390000671</v>
      </c>
      <c r="H4">
        <v>145.49406541507898</v>
      </c>
      <c r="I4">
        <v>187.03806541507899</v>
      </c>
      <c r="J4">
        <v>164.58406541507898</v>
      </c>
      <c r="K4">
        <v>170.61106541507894</v>
      </c>
      <c r="L4">
        <v>165.45006541507897</v>
      </c>
      <c r="M4">
        <v>174.79706541507898</v>
      </c>
      <c r="N4">
        <v>269.12406541507897</v>
      </c>
      <c r="O4">
        <v>109.43386390000674</v>
      </c>
      <c r="P4">
        <v>168.37606541507895</v>
      </c>
      <c r="Q4">
        <v>131.27186390000674</v>
      </c>
      <c r="R4">
        <v>263.74206541507891</v>
      </c>
      <c r="S4">
        <v>143.52586390000673</v>
      </c>
      <c r="T4">
        <v>137.46186390000673</v>
      </c>
      <c r="U4">
        <v>143.64186390000674</v>
      </c>
      <c r="V4">
        <v>137.90486390000675</v>
      </c>
      <c r="W4">
        <v>151.17686390000671</v>
      </c>
      <c r="X4">
        <v>160.97206541507896</v>
      </c>
      <c r="Y4">
        <v>230.576065415079</v>
      </c>
      <c r="Z4">
        <v>156.31206541507899</v>
      </c>
      <c r="AA4">
        <v>149.06706541507899</v>
      </c>
      <c r="AB4">
        <v>164.53006541507898</v>
      </c>
      <c r="AC4">
        <v>153.18506541507898</v>
      </c>
      <c r="AD4">
        <v>182.56306541507894</v>
      </c>
      <c r="AE4">
        <v>161.65306541507897</v>
      </c>
      <c r="AF4">
        <v>135.89986390000672</v>
      </c>
      <c r="AG4">
        <v>157.29906541507896</v>
      </c>
      <c r="AH4">
        <v>171.33006541507899</v>
      </c>
      <c r="AI4">
        <v>202.75906541507894</v>
      </c>
      <c r="AJ4">
        <v>178.27606541507899</v>
      </c>
      <c r="AK4">
        <v>152.73706541507894</v>
      </c>
      <c r="AL4">
        <v>142.63006541507897</v>
      </c>
      <c r="AM4">
        <v>127.46486390000673</v>
      </c>
    </row>
    <row r="5" spans="1:56" x14ac:dyDescent="0.25">
      <c r="A5" s="29">
        <f ca="1">Exceedance!U5</f>
        <v>42856</v>
      </c>
      <c r="B5" s="273">
        <v>18.334078030102891</v>
      </c>
      <c r="C5" s="273">
        <v>104.79073880275278</v>
      </c>
      <c r="D5" s="273">
        <v>204.79073880275283</v>
      </c>
      <c r="E5">
        <v>203.08873880275286</v>
      </c>
      <c r="F5">
        <v>136.93494031782649</v>
      </c>
      <c r="G5">
        <v>105.47994031782657</v>
      </c>
      <c r="H5">
        <v>256.55373880275283</v>
      </c>
      <c r="I5">
        <v>266.86973880275286</v>
      </c>
      <c r="J5">
        <v>204.79073880275277</v>
      </c>
      <c r="K5">
        <v>204.42673880275279</v>
      </c>
      <c r="L5">
        <v>154.55773880275277</v>
      </c>
      <c r="M5">
        <v>154.92073880275279</v>
      </c>
      <c r="N5">
        <v>260.3437388027528</v>
      </c>
      <c r="O5">
        <v>107.54294031782734</v>
      </c>
      <c r="P5">
        <v>266.99073880275273</v>
      </c>
      <c r="Q5">
        <v>199.91694031782768</v>
      </c>
      <c r="R5">
        <v>287.70373880275281</v>
      </c>
      <c r="S5">
        <v>171.89694031782454</v>
      </c>
      <c r="T5">
        <v>241.25794031782789</v>
      </c>
      <c r="U5">
        <v>230.85594031782648</v>
      </c>
      <c r="V5">
        <v>159.25294031782735</v>
      </c>
      <c r="W5">
        <v>245.25694031782766</v>
      </c>
      <c r="X5">
        <v>217.93773880275282</v>
      </c>
      <c r="Y5">
        <v>382.17373880275278</v>
      </c>
      <c r="Z5">
        <v>161.33873880275277</v>
      </c>
      <c r="AA5">
        <v>201.34073880275281</v>
      </c>
      <c r="AB5">
        <v>255.67973880275278</v>
      </c>
      <c r="AC5">
        <v>260.11073880275285</v>
      </c>
      <c r="AD5">
        <v>247.34573880275283</v>
      </c>
      <c r="AE5">
        <v>327.49773880275285</v>
      </c>
      <c r="AF5">
        <v>154.06594031782473</v>
      </c>
      <c r="AG5">
        <v>301.14773880275288</v>
      </c>
      <c r="AH5">
        <v>120.65873880275281</v>
      </c>
      <c r="AI5">
        <v>156.60873880275281</v>
      </c>
      <c r="AJ5">
        <v>232.91973880275285</v>
      </c>
      <c r="AK5">
        <v>186.02373880275277</v>
      </c>
      <c r="AL5">
        <v>148.9107388027528</v>
      </c>
      <c r="AM5">
        <v>213.77294031782517</v>
      </c>
    </row>
    <row r="6" spans="1:56" x14ac:dyDescent="0.25">
      <c r="A6" s="29">
        <f ca="1">Exceedance!U6</f>
        <v>42887</v>
      </c>
      <c r="B6" s="273">
        <v>24.01077073813995</v>
      </c>
      <c r="C6" s="273">
        <v>93.50595581459676</v>
      </c>
      <c r="D6" s="273">
        <v>193.50595581459677</v>
      </c>
      <c r="E6">
        <v>234.03595581459675</v>
      </c>
      <c r="F6">
        <v>193.50936554944815</v>
      </c>
      <c r="G6">
        <v>260.39116345027372</v>
      </c>
      <c r="H6">
        <v>229.38795581459667</v>
      </c>
      <c r="I6">
        <v>258.54895581459675</v>
      </c>
      <c r="J6">
        <v>269.74795581459676</v>
      </c>
      <c r="K6">
        <v>165.6429558145968</v>
      </c>
      <c r="L6">
        <v>272.79695581459669</v>
      </c>
      <c r="M6">
        <v>90.071955814596748</v>
      </c>
      <c r="N6">
        <v>321.04695581459674</v>
      </c>
      <c r="O6">
        <v>248.52660794373256</v>
      </c>
      <c r="P6">
        <v>138.61595581459676</v>
      </c>
      <c r="Q6">
        <v>194.78748945039763</v>
      </c>
      <c r="R6">
        <v>238.94395581459673</v>
      </c>
      <c r="S6">
        <v>304.34072666047621</v>
      </c>
      <c r="T6">
        <v>104.19648945026313</v>
      </c>
      <c r="U6">
        <v>240.32165245028494</v>
      </c>
      <c r="V6">
        <v>154.66865245028896</v>
      </c>
      <c r="W6">
        <v>300.54801060804112</v>
      </c>
      <c r="X6">
        <v>87.898955814596732</v>
      </c>
      <c r="Y6">
        <v>141.35695581459677</v>
      </c>
      <c r="Z6">
        <v>127.86795581459675</v>
      </c>
      <c r="AA6">
        <v>176.75395581459676</v>
      </c>
      <c r="AB6">
        <v>114.93095581459674</v>
      </c>
      <c r="AC6">
        <v>175.50495581459671</v>
      </c>
      <c r="AD6">
        <v>98.647955814596742</v>
      </c>
      <c r="AE6">
        <v>198.28895581459673</v>
      </c>
      <c r="AF6">
        <v>186.06065245015841</v>
      </c>
      <c r="AG6">
        <v>136.77495581459675</v>
      </c>
      <c r="AH6">
        <v>193.28595581459675</v>
      </c>
      <c r="AI6">
        <v>292.65995581459674</v>
      </c>
      <c r="AJ6">
        <v>77.605955814596726</v>
      </c>
      <c r="AK6">
        <v>180.17895581459675</v>
      </c>
      <c r="AL6">
        <v>213.77095581459676</v>
      </c>
      <c r="AM6">
        <v>395.34385761287581</v>
      </c>
    </row>
    <row r="7" spans="1:56" x14ac:dyDescent="0.25">
      <c r="A7" s="29">
        <f ca="1">Exceedance!U7</f>
        <v>42917</v>
      </c>
      <c r="B7" s="273">
        <v>387.56971676947433</v>
      </c>
      <c r="C7" s="273">
        <v>534.56901826595185</v>
      </c>
      <c r="D7" s="273">
        <v>54.569018265951861</v>
      </c>
      <c r="E7">
        <v>103.43601826595186</v>
      </c>
      <c r="F7">
        <v>103.29200554305955</v>
      </c>
      <c r="G7">
        <v>165.68499883447305</v>
      </c>
      <c r="H7">
        <v>79.468018265951855</v>
      </c>
      <c r="I7">
        <v>70.863018265951865</v>
      </c>
      <c r="J7">
        <v>119.74601826595188</v>
      </c>
      <c r="K7">
        <v>49.380018265951861</v>
      </c>
      <c r="L7">
        <v>84.318018265951878</v>
      </c>
      <c r="M7">
        <v>38.806707026285636</v>
      </c>
      <c r="N7">
        <v>128.35801826595187</v>
      </c>
      <c r="O7">
        <v>108.88198225054074</v>
      </c>
      <c r="P7">
        <v>63.108018265951863</v>
      </c>
      <c r="Q7">
        <v>53.616008812086797</v>
      </c>
      <c r="R7">
        <v>46.058018265951858</v>
      </c>
      <c r="S7">
        <v>213.4580079269756</v>
      </c>
      <c r="T7">
        <v>38.188701303763978</v>
      </c>
      <c r="U7">
        <v>63.392011935220026</v>
      </c>
      <c r="V7">
        <v>81.563011935220018</v>
      </c>
      <c r="W7">
        <v>180.40301433015591</v>
      </c>
      <c r="X7">
        <v>26.120558265950717</v>
      </c>
      <c r="Y7">
        <v>37.750707026285639</v>
      </c>
      <c r="Z7">
        <v>32.053558265950727</v>
      </c>
      <c r="AA7">
        <v>39.86455826595072</v>
      </c>
      <c r="AB7">
        <v>37.194707026285634</v>
      </c>
      <c r="AC7">
        <v>50.98301826595187</v>
      </c>
      <c r="AD7">
        <v>54.569018265951875</v>
      </c>
      <c r="AE7">
        <v>51.714018265951864</v>
      </c>
      <c r="AF7">
        <v>55.48801566656725</v>
      </c>
      <c r="AG7">
        <v>40.517018265951869</v>
      </c>
      <c r="AH7">
        <v>44.224018265951869</v>
      </c>
      <c r="AI7">
        <v>89.426018265951882</v>
      </c>
      <c r="AJ7">
        <v>36.499707026285634</v>
      </c>
      <c r="AK7">
        <v>48.933018265951866</v>
      </c>
      <c r="AL7">
        <v>45.001018265951856</v>
      </c>
      <c r="AM7">
        <v>114.64500743834472</v>
      </c>
    </row>
    <row r="8" spans="1:56" x14ac:dyDescent="0.25">
      <c r="A8" s="29">
        <f ca="1">Exceedance!U8</f>
        <v>42948</v>
      </c>
      <c r="B8" s="273">
        <v>201.36804359375725</v>
      </c>
      <c r="C8" s="273">
        <v>279.30799150781826</v>
      </c>
      <c r="D8" s="273">
        <v>49.247991507818298</v>
      </c>
      <c r="E8">
        <v>55.092991507818283</v>
      </c>
      <c r="F8">
        <v>81.133990559100553</v>
      </c>
      <c r="G8">
        <v>64.803990058852918</v>
      </c>
      <c r="H8">
        <v>78.869991507818284</v>
      </c>
      <c r="I8">
        <v>48.804991507818293</v>
      </c>
      <c r="J8">
        <v>48.108941507818123</v>
      </c>
      <c r="K8">
        <v>47.300991507818289</v>
      </c>
      <c r="L8">
        <v>87.100991507818279</v>
      </c>
      <c r="M8">
        <v>49.247991507818298</v>
      </c>
      <c r="N8">
        <v>70.410991507818281</v>
      </c>
      <c r="O8">
        <v>60.536988822223861</v>
      </c>
      <c r="P8">
        <v>75.637991507818285</v>
      </c>
      <c r="Q8">
        <v>79.238990802864564</v>
      </c>
      <c r="R8">
        <v>43.51999150781829</v>
      </c>
      <c r="S8">
        <v>77.397990736862482</v>
      </c>
      <c r="T8">
        <v>32.808941081101132</v>
      </c>
      <c r="U8">
        <v>72.208991035750032</v>
      </c>
      <c r="V8">
        <v>46.543991035750047</v>
      </c>
      <c r="W8">
        <v>149.40099121433289</v>
      </c>
      <c r="X8">
        <v>30.63494150781813</v>
      </c>
      <c r="Y8">
        <v>61.607991507818298</v>
      </c>
      <c r="Z8">
        <v>26.10894150781813</v>
      </c>
      <c r="AA8">
        <v>34.873941507818124</v>
      </c>
      <c r="AB8">
        <v>28.556941507818131</v>
      </c>
      <c r="AC8">
        <v>43.622941507818126</v>
      </c>
      <c r="AD8">
        <v>67.909991507818276</v>
      </c>
      <c r="AE8">
        <v>69.076991507818292</v>
      </c>
      <c r="AF8">
        <v>40.867991313986785</v>
      </c>
      <c r="AG8">
        <v>29.490941507818128</v>
      </c>
      <c r="AH8">
        <v>50.71799150781829</v>
      </c>
      <c r="AI8">
        <v>42.896090268153046</v>
      </c>
      <c r="AJ8">
        <v>25.133941507818133</v>
      </c>
      <c r="AK8">
        <v>50.660991507818288</v>
      </c>
      <c r="AL8">
        <v>41.250941507818126</v>
      </c>
      <c r="AM8">
        <v>44.27894070042727</v>
      </c>
    </row>
    <row r="9" spans="1:56" x14ac:dyDescent="0.25">
      <c r="A9" s="29">
        <f ca="1">Exceedance!U9</f>
        <v>42979</v>
      </c>
      <c r="B9" s="273">
        <v>112.9783222822948</v>
      </c>
      <c r="C9" s="273">
        <v>166.07832228229481</v>
      </c>
      <c r="D9" s="273">
        <v>45.838322282294769</v>
      </c>
      <c r="E9">
        <v>37.25832228229477</v>
      </c>
      <c r="F9">
        <v>93.882322282294766</v>
      </c>
      <c r="G9">
        <v>28.606572282295026</v>
      </c>
      <c r="H9">
        <v>54.052322282294782</v>
      </c>
      <c r="I9">
        <v>78.085322282294769</v>
      </c>
      <c r="J9">
        <v>66.119322282294775</v>
      </c>
      <c r="K9">
        <v>30.068572282295019</v>
      </c>
      <c r="L9">
        <v>56.334322282294771</v>
      </c>
      <c r="M9">
        <v>33.789322282294769</v>
      </c>
      <c r="N9">
        <v>53.149322282294769</v>
      </c>
      <c r="O9">
        <v>85.317322282294768</v>
      </c>
      <c r="P9">
        <v>52.826322282294761</v>
      </c>
      <c r="Q9">
        <v>76.235322282294774</v>
      </c>
      <c r="R9">
        <v>58.645322282294771</v>
      </c>
      <c r="S9">
        <v>45.838322282294769</v>
      </c>
      <c r="T9">
        <v>38.640322282294775</v>
      </c>
      <c r="U9">
        <v>97.465322282294807</v>
      </c>
      <c r="V9">
        <v>30.003572282295025</v>
      </c>
      <c r="W9">
        <v>94.168322282294781</v>
      </c>
      <c r="X9">
        <v>23.928572282295026</v>
      </c>
      <c r="Y9">
        <v>27.059572282295026</v>
      </c>
      <c r="Z9">
        <v>38.836322282294773</v>
      </c>
      <c r="AA9">
        <v>64.509322282294775</v>
      </c>
      <c r="AB9">
        <v>53.472322282294762</v>
      </c>
      <c r="AC9">
        <v>35.980322282294779</v>
      </c>
      <c r="AD9">
        <v>58.471322282294778</v>
      </c>
      <c r="AE9">
        <v>49.145322282294771</v>
      </c>
      <c r="AF9">
        <v>42.238322282294774</v>
      </c>
      <c r="AG9">
        <v>27.573572282295022</v>
      </c>
      <c r="AH9">
        <v>44.686322282294775</v>
      </c>
      <c r="AI9">
        <v>33.55732228229477</v>
      </c>
      <c r="AJ9">
        <v>23.580572282295027</v>
      </c>
      <c r="AK9">
        <v>109.42832228229477</v>
      </c>
      <c r="AL9">
        <v>35.868572282295034</v>
      </c>
      <c r="AM9">
        <v>34.250572282295025</v>
      </c>
    </row>
    <row r="10" spans="1:56" x14ac:dyDescent="0.25">
      <c r="A10" s="29">
        <f ca="1">Exceedance!U10</f>
        <v>43009</v>
      </c>
      <c r="B10" s="273">
        <v>27.215857221698169</v>
      </c>
      <c r="C10" s="273">
        <v>61.46585722169818</v>
      </c>
      <c r="D10" s="273">
        <v>39.725857221698178</v>
      </c>
      <c r="E10">
        <v>80.491857221698183</v>
      </c>
      <c r="F10">
        <v>47.95785722169817</v>
      </c>
      <c r="G10">
        <v>52.749857221698178</v>
      </c>
      <c r="H10">
        <v>69.268857221698184</v>
      </c>
      <c r="I10">
        <v>100.71985722169816</v>
      </c>
      <c r="J10">
        <v>87.046857221698176</v>
      </c>
      <c r="K10">
        <v>19.663857221698173</v>
      </c>
      <c r="L10">
        <v>39.497857221698176</v>
      </c>
      <c r="M10">
        <v>37.906857221698175</v>
      </c>
      <c r="N10">
        <v>61.252857221698171</v>
      </c>
      <c r="O10">
        <v>26.307857221698175</v>
      </c>
      <c r="P10">
        <v>21.915857221698172</v>
      </c>
      <c r="Q10">
        <v>28.533857221698174</v>
      </c>
      <c r="R10">
        <v>35.748857221698181</v>
      </c>
      <c r="S10">
        <v>33.070857221698176</v>
      </c>
      <c r="T10">
        <v>34.677857221698169</v>
      </c>
      <c r="U10">
        <v>77.720857221698168</v>
      </c>
      <c r="V10">
        <v>48.539857221698178</v>
      </c>
      <c r="W10">
        <v>30.82685722169817</v>
      </c>
      <c r="X10">
        <v>36.564857221698176</v>
      </c>
      <c r="Y10">
        <v>17.108857221698173</v>
      </c>
      <c r="Z10">
        <v>30.723857221698172</v>
      </c>
      <c r="AA10">
        <v>25.046857221698176</v>
      </c>
      <c r="AB10">
        <v>48.62685722169816</v>
      </c>
      <c r="AC10">
        <v>67.488857221698169</v>
      </c>
      <c r="AD10">
        <v>143.5128572216982</v>
      </c>
      <c r="AE10">
        <v>46.504857221698174</v>
      </c>
      <c r="AF10">
        <v>25.821857221698174</v>
      </c>
      <c r="AG10">
        <v>24.625857221698173</v>
      </c>
      <c r="AH10">
        <v>32.629857221698174</v>
      </c>
      <c r="AI10">
        <v>66.658857221698185</v>
      </c>
      <c r="AJ10">
        <v>17.34485722169817</v>
      </c>
      <c r="AK10">
        <v>58.376857221698181</v>
      </c>
      <c r="AL10">
        <v>52.786857221698178</v>
      </c>
      <c r="AM10">
        <v>22.229857221698175</v>
      </c>
    </row>
    <row r="11" spans="1:56" x14ac:dyDescent="0.25">
      <c r="A11" s="29">
        <f ca="1">Exceedance!U11</f>
        <v>43040</v>
      </c>
      <c r="B11" s="273">
        <v>22.265005685984619</v>
      </c>
      <c r="C11" s="273">
        <v>36.435005685984613</v>
      </c>
      <c r="D11" s="273">
        <v>27.675005685984619</v>
      </c>
      <c r="E11">
        <v>37.458005685984624</v>
      </c>
      <c r="F11">
        <v>36.628005685984618</v>
      </c>
      <c r="G11">
        <v>26.530005685984619</v>
      </c>
      <c r="H11">
        <v>38.337005685984607</v>
      </c>
      <c r="I11">
        <v>46.975005685984605</v>
      </c>
      <c r="J11">
        <v>68.796005685984625</v>
      </c>
      <c r="K11">
        <v>44.638005685984609</v>
      </c>
      <c r="L11">
        <v>29.934005685984623</v>
      </c>
      <c r="M11">
        <v>21.780005685984612</v>
      </c>
      <c r="N11">
        <v>46.581005685984607</v>
      </c>
      <c r="O11">
        <v>38.110005685984618</v>
      </c>
      <c r="P11">
        <v>24.898005685984614</v>
      </c>
      <c r="Q11">
        <v>25.96400568598462</v>
      </c>
      <c r="R11">
        <v>46.536005685984613</v>
      </c>
      <c r="S11">
        <v>23.405005685984619</v>
      </c>
      <c r="T11">
        <v>34.854005685984617</v>
      </c>
      <c r="U11">
        <v>37.640005685984619</v>
      </c>
      <c r="V11">
        <v>63.116005685984611</v>
      </c>
      <c r="W11">
        <v>23.441005685984621</v>
      </c>
      <c r="X11">
        <v>29.776005685984618</v>
      </c>
      <c r="Y11">
        <v>19.636005685984614</v>
      </c>
      <c r="Z11">
        <v>33.922005685984622</v>
      </c>
      <c r="AA11">
        <v>29.058005685984618</v>
      </c>
      <c r="AB11">
        <v>41.196005685984623</v>
      </c>
      <c r="AC11">
        <v>32.492005685984623</v>
      </c>
      <c r="AD11">
        <v>49.731005685984606</v>
      </c>
      <c r="AE11">
        <v>23.606005685984616</v>
      </c>
      <c r="AF11">
        <v>25.40300568598462</v>
      </c>
      <c r="AG11">
        <v>23.142005685984618</v>
      </c>
      <c r="AH11">
        <v>24.718005685984615</v>
      </c>
      <c r="AI11">
        <v>34.127005685984621</v>
      </c>
      <c r="AJ11">
        <v>17.873005685984616</v>
      </c>
      <c r="AK11">
        <v>36.181005685984609</v>
      </c>
      <c r="AL11">
        <v>27.006005685984618</v>
      </c>
      <c r="AM11">
        <v>26.433005685984618</v>
      </c>
    </row>
    <row r="12" spans="1:56" x14ac:dyDescent="0.25">
      <c r="A12" s="29">
        <f ca="1">Exceedance!U12</f>
        <v>43070</v>
      </c>
      <c r="B12" s="273">
        <v>18.438828976541298</v>
      </c>
      <c r="C12" s="273">
        <v>26.248828976541301</v>
      </c>
      <c r="D12" s="273">
        <v>21.348828976541292</v>
      </c>
      <c r="E12">
        <v>22.517828976541296</v>
      </c>
      <c r="F12">
        <v>26.601828976541299</v>
      </c>
      <c r="G12">
        <v>21.3618289765413</v>
      </c>
      <c r="H12">
        <v>40.7658289765413</v>
      </c>
      <c r="I12">
        <v>29.900828976541302</v>
      </c>
      <c r="J12">
        <v>35.0798289765413</v>
      </c>
      <c r="K12">
        <v>22.948828976541296</v>
      </c>
      <c r="L12">
        <v>22.828828976541299</v>
      </c>
      <c r="M12">
        <v>17.467828976541298</v>
      </c>
      <c r="N12">
        <v>27.245828976541301</v>
      </c>
      <c r="O12">
        <v>24.009828976541296</v>
      </c>
      <c r="P12">
        <v>20.3038289765413</v>
      </c>
      <c r="Q12">
        <v>21.658828976541294</v>
      </c>
      <c r="R12">
        <v>30.645828976541296</v>
      </c>
      <c r="S12">
        <v>20.466828976541301</v>
      </c>
      <c r="T12">
        <v>31.042828976541301</v>
      </c>
      <c r="U12">
        <v>25.232828976541299</v>
      </c>
      <c r="V12">
        <v>38.963828976541294</v>
      </c>
      <c r="W12">
        <v>21.0188289765413</v>
      </c>
      <c r="X12">
        <v>19.633828976541299</v>
      </c>
      <c r="Y12">
        <v>18.849828976541296</v>
      </c>
      <c r="Z12">
        <v>20.560828976541298</v>
      </c>
      <c r="AA12">
        <v>26.355828976541297</v>
      </c>
      <c r="AB12">
        <v>25.962828976541299</v>
      </c>
      <c r="AC12">
        <v>21.4978289765413</v>
      </c>
      <c r="AD12">
        <v>26.795828976541298</v>
      </c>
      <c r="AE12">
        <v>49.537828976541292</v>
      </c>
      <c r="AF12">
        <v>20.620828976541297</v>
      </c>
      <c r="AG12">
        <v>18.020828976541299</v>
      </c>
      <c r="AH12">
        <v>27.015828976541297</v>
      </c>
      <c r="AI12">
        <v>23.739828976541304</v>
      </c>
      <c r="AJ12">
        <v>16.7948289765413</v>
      </c>
      <c r="AK12">
        <v>25.585828976541293</v>
      </c>
      <c r="AL12">
        <v>21.802828976541296</v>
      </c>
      <c r="AM12">
        <v>25.761828976541299</v>
      </c>
    </row>
    <row r="13" spans="1:56" x14ac:dyDescent="0.25">
      <c r="A13" s="29">
        <f ca="1">Exceedance!U13</f>
        <v>43101</v>
      </c>
      <c r="B13" s="273">
        <v>21.077554124984882</v>
      </c>
      <c r="C13" s="273">
        <v>25.237554124984882</v>
      </c>
      <c r="D13" s="273">
        <v>21.807554124984883</v>
      </c>
      <c r="E13">
        <v>22.837554124984884</v>
      </c>
      <c r="F13">
        <v>26.552554124984887</v>
      </c>
      <c r="G13">
        <v>21.090554124984884</v>
      </c>
      <c r="H13">
        <v>40.213554124984888</v>
      </c>
      <c r="I13">
        <v>30.722554124984885</v>
      </c>
      <c r="J13">
        <v>28.559554124984885</v>
      </c>
      <c r="K13">
        <v>20.461554124984882</v>
      </c>
      <c r="L13">
        <v>23.204554124984892</v>
      </c>
      <c r="M13">
        <v>19.598554124984886</v>
      </c>
      <c r="N13">
        <v>23.575554124984883</v>
      </c>
      <c r="O13">
        <v>22.162554124984883</v>
      </c>
      <c r="P13">
        <v>27.518554124984888</v>
      </c>
      <c r="Q13">
        <v>22.180554124984887</v>
      </c>
      <c r="R13">
        <v>26.931554124984881</v>
      </c>
      <c r="S13">
        <v>22.336554124984882</v>
      </c>
      <c r="T13">
        <v>28.448554124984888</v>
      </c>
      <c r="U13">
        <v>26.438554124984886</v>
      </c>
      <c r="V13">
        <v>26.356554124984889</v>
      </c>
      <c r="W13">
        <v>25.694554124984887</v>
      </c>
      <c r="X13">
        <v>21.550554124984888</v>
      </c>
      <c r="Y13">
        <v>20.384554124984884</v>
      </c>
      <c r="Z13">
        <v>21.127554124984886</v>
      </c>
      <c r="AA13">
        <v>24.649554124984885</v>
      </c>
      <c r="AB13">
        <v>59.038554124984884</v>
      </c>
      <c r="AC13">
        <v>22.155554124984885</v>
      </c>
      <c r="AD13">
        <v>26.169554124984884</v>
      </c>
      <c r="AE13">
        <v>36.978554124984889</v>
      </c>
      <c r="AF13">
        <v>23.406554124984886</v>
      </c>
      <c r="AG13">
        <v>20.576554124984888</v>
      </c>
      <c r="AH13">
        <v>23.455554124984886</v>
      </c>
      <c r="AI13">
        <v>27.777554124984889</v>
      </c>
      <c r="AJ13">
        <v>25.244554124984884</v>
      </c>
      <c r="AK13">
        <v>24.40355412498489</v>
      </c>
      <c r="AL13">
        <v>25.097554124984882</v>
      </c>
      <c r="AM13">
        <v>24.334554124984891</v>
      </c>
    </row>
    <row r="14" spans="1:56" x14ac:dyDescent="0.25">
      <c r="A14" s="29">
        <f ca="1">Exceedance!U14</f>
        <v>43132</v>
      </c>
      <c r="B14" s="273">
        <v>26.643189500105592</v>
      </c>
      <c r="C14" s="273">
        <v>36.233189500105603</v>
      </c>
      <c r="D14" s="273">
        <v>30.123189500105596</v>
      </c>
      <c r="E14">
        <v>22.527189500105596</v>
      </c>
      <c r="F14">
        <v>28.345189500105594</v>
      </c>
      <c r="G14">
        <v>22.620189500105599</v>
      </c>
      <c r="H14">
        <v>40.300189500105603</v>
      </c>
      <c r="I14">
        <v>59.741189500105598</v>
      </c>
      <c r="J14">
        <v>45.540189500105598</v>
      </c>
      <c r="K14">
        <v>21.629189500105596</v>
      </c>
      <c r="L14">
        <v>27.710189500105592</v>
      </c>
      <c r="M14">
        <v>18.3151895001056</v>
      </c>
      <c r="N14">
        <v>31.4141895001056</v>
      </c>
      <c r="O14">
        <v>31.496189500105594</v>
      </c>
      <c r="P14">
        <v>32.562189500105596</v>
      </c>
      <c r="Q14">
        <v>26.592189500105601</v>
      </c>
      <c r="R14">
        <v>57.224189500105588</v>
      </c>
      <c r="S14">
        <v>31.9051895001056</v>
      </c>
      <c r="T14">
        <v>30.445189500105595</v>
      </c>
      <c r="U14">
        <v>27.012189500105599</v>
      </c>
      <c r="V14">
        <v>30.240189500105597</v>
      </c>
      <c r="W14">
        <v>24.694189500105598</v>
      </c>
      <c r="X14">
        <v>25.399189500105596</v>
      </c>
      <c r="Y14">
        <v>18.106189500105597</v>
      </c>
      <c r="Z14">
        <v>23.104189500105598</v>
      </c>
      <c r="AA14">
        <v>26.113189500105598</v>
      </c>
      <c r="AB14">
        <v>94.310189500105608</v>
      </c>
      <c r="AC14">
        <v>19.306189500105596</v>
      </c>
      <c r="AD14">
        <v>47.237189500105593</v>
      </c>
      <c r="AE14">
        <v>27.8151895001056</v>
      </c>
      <c r="AF14">
        <v>32.944189500105587</v>
      </c>
      <c r="AG14">
        <v>17.830189500105597</v>
      </c>
      <c r="AH14">
        <v>26.671189500105594</v>
      </c>
      <c r="AI14">
        <v>28.999189500105594</v>
      </c>
      <c r="AJ14">
        <v>23.735189500105598</v>
      </c>
      <c r="AK14">
        <v>31.375189500105588</v>
      </c>
      <c r="AL14">
        <v>36.771189500105592</v>
      </c>
      <c r="AM14">
        <v>21.097189500105596</v>
      </c>
    </row>
    <row r="15" spans="1:56" x14ac:dyDescent="0.25">
      <c r="A15" s="29">
        <f ca="1">Exceedance!U15</f>
        <v>43160</v>
      </c>
      <c r="B15" s="273">
        <v>76.159207136566863</v>
      </c>
      <c r="C15" s="273">
        <v>112.98920713656688</v>
      </c>
      <c r="D15" s="273">
        <v>88.349207136566861</v>
      </c>
      <c r="E15">
        <v>91.472207136566851</v>
      </c>
      <c r="F15">
        <v>73.392207136566867</v>
      </c>
      <c r="G15">
        <v>70.668207136566863</v>
      </c>
      <c r="H15">
        <v>190.28520713656692</v>
      </c>
      <c r="I15">
        <v>133.68820713656686</v>
      </c>
      <c r="J15">
        <v>113.31720713656688</v>
      </c>
      <c r="K15">
        <v>54.527207136566872</v>
      </c>
      <c r="L15">
        <v>99.503207136566886</v>
      </c>
      <c r="M15">
        <v>40.462207136566875</v>
      </c>
      <c r="N15">
        <v>73.59020713656686</v>
      </c>
      <c r="O15">
        <v>91.684207136566869</v>
      </c>
      <c r="P15">
        <v>171.07820713656685</v>
      </c>
      <c r="Q15">
        <v>64.399207136566886</v>
      </c>
      <c r="R15">
        <v>229.63420713656689</v>
      </c>
      <c r="S15">
        <v>38.612207136566873</v>
      </c>
      <c r="T15">
        <v>171.90020713656691</v>
      </c>
      <c r="U15">
        <v>66.909207136566877</v>
      </c>
      <c r="V15">
        <v>50.274207136566872</v>
      </c>
      <c r="W15">
        <v>45.222207136566865</v>
      </c>
      <c r="X15">
        <v>79.302207136566878</v>
      </c>
      <c r="Y15">
        <v>24.155207136566879</v>
      </c>
      <c r="Z15">
        <v>52.937207136566862</v>
      </c>
      <c r="AA15">
        <v>107.50320713656687</v>
      </c>
      <c r="AB15">
        <v>149.76520713656689</v>
      </c>
      <c r="AC15">
        <v>34.862207136566873</v>
      </c>
      <c r="AD15">
        <v>138.36620713656686</v>
      </c>
      <c r="AE15">
        <v>114.03420713656686</v>
      </c>
      <c r="AF15">
        <v>64.863207136566857</v>
      </c>
      <c r="AG15">
        <v>54.681207136566869</v>
      </c>
      <c r="AH15">
        <v>55.567207136566864</v>
      </c>
      <c r="AI15">
        <v>71.454207136566851</v>
      </c>
      <c r="AJ15">
        <v>41.220207136566877</v>
      </c>
      <c r="AK15">
        <v>64.043207136566878</v>
      </c>
      <c r="AL15">
        <v>68.660207136566882</v>
      </c>
      <c r="AM15">
        <v>33.588207136566879</v>
      </c>
    </row>
    <row r="16" spans="1:56" x14ac:dyDescent="0.25">
      <c r="A16" s="29">
        <f ca="1">Exceedance!U16</f>
        <v>43191</v>
      </c>
      <c r="B16" s="273">
        <v>86.975873900006178</v>
      </c>
      <c r="C16" s="273">
        <v>178.16142956055185</v>
      </c>
      <c r="D16" s="273">
        <v>134.5814295605519</v>
      </c>
      <c r="E16">
        <v>113.96387390000619</v>
      </c>
      <c r="F16">
        <v>108.17987390000614</v>
      </c>
      <c r="G16">
        <v>102.69387390000617</v>
      </c>
      <c r="H16">
        <v>273.13542956055193</v>
      </c>
      <c r="I16">
        <v>271.02542956055191</v>
      </c>
      <c r="J16">
        <v>195.82742956055185</v>
      </c>
      <c r="K16">
        <v>64.241873900006155</v>
      </c>
      <c r="L16">
        <v>184.05342956055188</v>
      </c>
      <c r="M16">
        <v>87.574873900006182</v>
      </c>
      <c r="N16">
        <v>102.28087390000617</v>
      </c>
      <c r="O16">
        <v>195.7364295605519</v>
      </c>
      <c r="P16">
        <v>254.14842956055185</v>
      </c>
      <c r="Q16">
        <v>127.19787390000617</v>
      </c>
      <c r="R16">
        <v>151.65642956055189</v>
      </c>
      <c r="S16">
        <v>49.806873900006167</v>
      </c>
      <c r="T16">
        <v>177.84542956055188</v>
      </c>
      <c r="U16">
        <v>97.62387390000616</v>
      </c>
      <c r="V16">
        <v>83.578873900006172</v>
      </c>
      <c r="W16">
        <v>86.74842956055187</v>
      </c>
      <c r="X16">
        <v>164.81742956055191</v>
      </c>
      <c r="Y16">
        <v>22.98987390000617</v>
      </c>
      <c r="Z16">
        <v>46.202873900006175</v>
      </c>
      <c r="AA16">
        <v>173.13742956055185</v>
      </c>
      <c r="AB16">
        <v>236.28742956055189</v>
      </c>
      <c r="AC16">
        <v>96.334873900006144</v>
      </c>
      <c r="AD16">
        <v>106.4784295605519</v>
      </c>
      <c r="AE16">
        <v>254.82642956055184</v>
      </c>
      <c r="AF16">
        <v>84.926873900006171</v>
      </c>
      <c r="AG16">
        <v>175.28187390000613</v>
      </c>
      <c r="AH16">
        <v>91.371873900006193</v>
      </c>
      <c r="AI16">
        <v>113.1624295605519</v>
      </c>
      <c r="AJ16">
        <v>35.350873900006178</v>
      </c>
      <c r="AK16">
        <v>78.728873900006178</v>
      </c>
      <c r="AL16">
        <v>33.375873900006177</v>
      </c>
      <c r="AM16">
        <v>49.395873900006173</v>
      </c>
    </row>
    <row r="17" spans="1:39" x14ac:dyDescent="0.25">
      <c r="A17" s="29">
        <f ca="1">Exceedance!U17</f>
        <v>43221</v>
      </c>
      <c r="B17" s="273">
        <v>161.62906269456099</v>
      </c>
      <c r="C17" s="273">
        <v>290.32350703401414</v>
      </c>
      <c r="D17" s="273">
        <v>220.52350703401422</v>
      </c>
      <c r="E17">
        <v>225.05006269456155</v>
      </c>
      <c r="F17">
        <v>209.3460626945589</v>
      </c>
      <c r="G17">
        <v>304.54806269456196</v>
      </c>
      <c r="H17">
        <v>414.56250703401423</v>
      </c>
      <c r="I17">
        <v>262.06250703401417</v>
      </c>
      <c r="J17">
        <v>298.91150703401411</v>
      </c>
      <c r="K17">
        <v>71.379062694560446</v>
      </c>
      <c r="L17">
        <v>180.63350703401414</v>
      </c>
      <c r="M17">
        <v>145.1980626945595</v>
      </c>
      <c r="N17">
        <v>171.66806269456046</v>
      </c>
      <c r="O17">
        <v>253.29350703401411</v>
      </c>
      <c r="P17">
        <v>381.10550703401424</v>
      </c>
      <c r="Q17">
        <v>228.8220626945585</v>
      </c>
      <c r="R17">
        <v>269.99050703401423</v>
      </c>
      <c r="S17">
        <v>111.77506269456119</v>
      </c>
      <c r="T17">
        <v>339.33550703401409</v>
      </c>
      <c r="U17">
        <v>212.32006269455852</v>
      </c>
      <c r="V17">
        <v>204.01006269456011</v>
      </c>
      <c r="W17">
        <v>112.53250703401417</v>
      </c>
      <c r="X17">
        <v>378.1185070340141</v>
      </c>
      <c r="Y17">
        <v>8.5467767903358958</v>
      </c>
      <c r="Z17">
        <v>98.760062694559423</v>
      </c>
      <c r="AA17">
        <v>227.27750703401421</v>
      </c>
      <c r="AB17">
        <v>448.77250703401415</v>
      </c>
      <c r="AC17">
        <v>144.53206269455885</v>
      </c>
      <c r="AD17">
        <v>222.61750703401415</v>
      </c>
      <c r="AE17">
        <v>301.20250703401416</v>
      </c>
      <c r="AF17">
        <v>284.51206269456145</v>
      </c>
      <c r="AG17">
        <v>119.40906269456069</v>
      </c>
      <c r="AH17">
        <v>115.65106269455845</v>
      </c>
      <c r="AI17">
        <v>135.80150703401415</v>
      </c>
      <c r="AJ17">
        <v>38.837468030100339</v>
      </c>
      <c r="AK17">
        <v>127.55506269455952</v>
      </c>
      <c r="AL17">
        <v>100.44706269456074</v>
      </c>
      <c r="AM17">
        <v>83.855062694559663</v>
      </c>
    </row>
    <row r="18" spans="1:39" x14ac:dyDescent="0.25">
      <c r="A18" s="29">
        <f ca="1">Exceedance!U18</f>
        <v>43252</v>
      </c>
      <c r="B18" s="273">
        <v>104.81771644990604</v>
      </c>
      <c r="C18" s="273">
        <v>269.38431282933306</v>
      </c>
      <c r="D18" s="273">
        <v>186.8643128293331</v>
      </c>
      <c r="E18">
        <v>247.25257545034358</v>
      </c>
      <c r="F18">
        <v>362.57221412954357</v>
      </c>
      <c r="G18">
        <v>280.58239045031115</v>
      </c>
      <c r="H18">
        <v>445.41331282933311</v>
      </c>
      <c r="I18">
        <v>379.86731282933306</v>
      </c>
      <c r="J18">
        <v>282.65431282933309</v>
      </c>
      <c r="K18">
        <v>162.16790145010646</v>
      </c>
      <c r="L18">
        <v>104.47131282933314</v>
      </c>
      <c r="M18">
        <v>143.35255345031976</v>
      </c>
      <c r="N18">
        <v>283.49362564333558</v>
      </c>
      <c r="O18">
        <v>122.13931282933306</v>
      </c>
      <c r="P18">
        <v>341.63831282933307</v>
      </c>
      <c r="Q18">
        <v>162.22872402724005</v>
      </c>
      <c r="R18">
        <v>399.58631282933317</v>
      </c>
      <c r="S18">
        <v>29.713994000212168</v>
      </c>
      <c r="T18">
        <v>351.79931282933313</v>
      </c>
      <c r="U18">
        <v>154.9718794504077</v>
      </c>
      <c r="V18">
        <v>282.96080043167473</v>
      </c>
      <c r="W18">
        <v>32.622631589730624</v>
      </c>
      <c r="X18">
        <v>144.52931282933309</v>
      </c>
      <c r="Y18">
        <v>8.4872726603358668</v>
      </c>
      <c r="Z18">
        <v>70.37257544991175</v>
      </c>
      <c r="AA18">
        <v>86.373312829333088</v>
      </c>
      <c r="AB18">
        <v>363.11331282933321</v>
      </c>
      <c r="AC18">
        <v>30.952361210431498</v>
      </c>
      <c r="AD18">
        <v>112.38331282933309</v>
      </c>
      <c r="AE18">
        <v>312.89331282933313</v>
      </c>
      <c r="AF18">
        <v>122.49290145037153</v>
      </c>
      <c r="AG18">
        <v>174.82890145010649</v>
      </c>
      <c r="AH18">
        <v>209.71641267343929</v>
      </c>
      <c r="AI18">
        <v>31.551631589730626</v>
      </c>
      <c r="AJ18">
        <v>32.126925414139521</v>
      </c>
      <c r="AK18">
        <v>142.34070040521144</v>
      </c>
      <c r="AL18">
        <v>177.83619982148235</v>
      </c>
      <c r="AM18">
        <v>81.968911710279357</v>
      </c>
    </row>
    <row r="19" spans="1:39" x14ac:dyDescent="0.25">
      <c r="A19" s="29">
        <f ca="1">Exceedance!U19</f>
        <v>43282</v>
      </c>
      <c r="B19" s="273">
        <v>35.106545688952387</v>
      </c>
      <c r="C19" s="273">
        <v>102.77326838902751</v>
      </c>
      <c r="D19" s="273">
        <v>72.57326838902749</v>
      </c>
      <c r="E19">
        <v>111.00120397625383</v>
      </c>
      <c r="F19">
        <v>194.19022771252725</v>
      </c>
      <c r="G19">
        <v>84.758238248644702</v>
      </c>
      <c r="H19">
        <v>119.7482683890275</v>
      </c>
      <c r="I19">
        <v>163.4302683890275</v>
      </c>
      <c r="J19">
        <v>75.793268389027489</v>
      </c>
      <c r="K19">
        <v>49.546221416554332</v>
      </c>
      <c r="L19">
        <v>36.165558389030863</v>
      </c>
      <c r="M19">
        <v>66.455245103125151</v>
      </c>
      <c r="N19">
        <v>106.95724856509038</v>
      </c>
      <c r="O19">
        <v>51.9532683890275</v>
      </c>
      <c r="P19">
        <v>93.352268389027486</v>
      </c>
      <c r="Q19">
        <v>36.388556854707957</v>
      </c>
      <c r="R19">
        <v>262.22926838902748</v>
      </c>
      <c r="S19">
        <v>21.648493603908729</v>
      </c>
      <c r="T19">
        <v>82.06226838902748</v>
      </c>
      <c r="U19">
        <v>68.76325508073883</v>
      </c>
      <c r="V19">
        <v>150.76520686811381</v>
      </c>
      <c r="W19">
        <v>12.356558389030859</v>
      </c>
      <c r="X19">
        <v>36.225558389030859</v>
      </c>
      <c r="Y19">
        <v>11.235482949639492</v>
      </c>
      <c r="Z19">
        <v>18.079493976257186</v>
      </c>
      <c r="AA19">
        <v>31.498558389030855</v>
      </c>
      <c r="AB19">
        <v>109.57926838902749</v>
      </c>
      <c r="AC19">
        <v>35.478704426901018</v>
      </c>
      <c r="AD19">
        <v>36.336558389030856</v>
      </c>
      <c r="AE19">
        <v>82.060268389027499</v>
      </c>
      <c r="AF19">
        <v>35.19765271420578</v>
      </c>
      <c r="AG19">
        <v>38.058221416554332</v>
      </c>
      <c r="AH19">
        <v>53.423238165723951</v>
      </c>
      <c r="AI19">
        <v>25.657558389030864</v>
      </c>
      <c r="AJ19">
        <v>40.51708290627117</v>
      </c>
      <c r="AK19">
        <v>33.409556942851616</v>
      </c>
      <c r="AL19">
        <v>49.240670257597415</v>
      </c>
      <c r="AM19">
        <v>49.020225109615332</v>
      </c>
    </row>
    <row r="20" spans="1:39" x14ac:dyDescent="0.25">
      <c r="A20" s="29">
        <f ca="1">Exceedance!U20</f>
        <v>43313</v>
      </c>
      <c r="B20" s="273">
        <v>38.866940569978908</v>
      </c>
      <c r="C20" s="273">
        <v>77.590051516996368</v>
      </c>
      <c r="D20" s="273">
        <v>63.76005151699637</v>
      </c>
      <c r="E20">
        <v>86.249046713870968</v>
      </c>
      <c r="F20">
        <v>73.867048483836626</v>
      </c>
      <c r="G20">
        <v>84.172049269489946</v>
      </c>
      <c r="H20">
        <v>59.82205151699636</v>
      </c>
      <c r="I20">
        <v>53.180051516996365</v>
      </c>
      <c r="J20">
        <v>54.924051516996364</v>
      </c>
      <c r="K20">
        <v>74.708048014356066</v>
      </c>
      <c r="L20">
        <v>47.605051516996362</v>
      </c>
      <c r="M20">
        <v>56.086049780616101</v>
      </c>
      <c r="N20">
        <v>61.49005003876492</v>
      </c>
      <c r="O20">
        <v>72.563051516996381</v>
      </c>
      <c r="P20">
        <v>94.977051516996369</v>
      </c>
      <c r="Q20">
        <v>38.571941402586155</v>
      </c>
      <c r="R20">
        <v>92.048051516996381</v>
      </c>
      <c r="S20">
        <v>24.866936686105824</v>
      </c>
      <c r="T20">
        <v>82.686051516996372</v>
      </c>
      <c r="U20">
        <v>44.893050524623831</v>
      </c>
      <c r="V20">
        <v>143.20404692951027</v>
      </c>
      <c r="W20">
        <v>23.096941516996274</v>
      </c>
      <c r="X20">
        <v>60.94605151699637</v>
      </c>
      <c r="Y20">
        <v>35.594108637939151</v>
      </c>
      <c r="Z20">
        <v>37.656085474205781</v>
      </c>
      <c r="AA20">
        <v>26.803941516996275</v>
      </c>
      <c r="AB20">
        <v>53.586051516996363</v>
      </c>
      <c r="AC20">
        <v>54.768051313986717</v>
      </c>
      <c r="AD20">
        <v>59.49805151699637</v>
      </c>
      <c r="AE20">
        <v>50.112051516996367</v>
      </c>
      <c r="AF20">
        <v>24.96193745787858</v>
      </c>
      <c r="AG20">
        <v>55.924048014356089</v>
      </c>
      <c r="AH20">
        <v>35.46593926330597</v>
      </c>
      <c r="AI20">
        <v>19.806941516996275</v>
      </c>
      <c r="AJ20">
        <v>52.022305340220456</v>
      </c>
      <c r="AK20">
        <v>35.058941409157043</v>
      </c>
      <c r="AL20">
        <v>30.639938766052556</v>
      </c>
      <c r="AM20">
        <v>41.759938289739218</v>
      </c>
    </row>
    <row r="21" spans="1:39" x14ac:dyDescent="0.25">
      <c r="A21" s="29">
        <f ca="1">Exceedance!U21</f>
        <v>43344</v>
      </c>
      <c r="B21" s="273">
        <v>39.469832282294725</v>
      </c>
      <c r="C21" s="273">
        <v>70.789832282294725</v>
      </c>
      <c r="D21" s="273">
        <v>56.309832282294714</v>
      </c>
      <c r="E21">
        <v>99.198832282294717</v>
      </c>
      <c r="F21">
        <v>31.247572282295032</v>
      </c>
      <c r="G21">
        <v>56.705832282294722</v>
      </c>
      <c r="H21">
        <v>87.966832282294718</v>
      </c>
      <c r="I21">
        <v>70.050832282294721</v>
      </c>
      <c r="J21">
        <v>32.851572282295024</v>
      </c>
      <c r="K21">
        <v>49.876832282294721</v>
      </c>
      <c r="L21">
        <v>32.948832282294724</v>
      </c>
      <c r="M21">
        <v>44.445832282294717</v>
      </c>
      <c r="N21">
        <v>85.852832282294742</v>
      </c>
      <c r="O21">
        <v>53.642832282294712</v>
      </c>
      <c r="P21">
        <v>89.074832282294722</v>
      </c>
      <c r="Q21">
        <v>53.442832282294717</v>
      </c>
      <c r="R21">
        <v>51.065832282294707</v>
      </c>
      <c r="S21">
        <v>42.825832282294712</v>
      </c>
      <c r="T21">
        <v>106.48783228229472</v>
      </c>
      <c r="U21">
        <v>28.841572282295026</v>
      </c>
      <c r="V21">
        <v>90.937832282294735</v>
      </c>
      <c r="W21">
        <v>23.612572282295023</v>
      </c>
      <c r="X21">
        <v>26.434572282295026</v>
      </c>
      <c r="Y21">
        <v>37.918832282294723</v>
      </c>
      <c r="Z21">
        <v>60.53783228229473</v>
      </c>
      <c r="AA21">
        <v>50.085832282294724</v>
      </c>
      <c r="AB21">
        <v>41.931832282294714</v>
      </c>
      <c r="AC21">
        <v>50.944832282294726</v>
      </c>
      <c r="AD21">
        <v>44.326832282294717</v>
      </c>
      <c r="AE21">
        <v>49.089832282294715</v>
      </c>
      <c r="AF21">
        <v>23.934572282295026</v>
      </c>
      <c r="AG21">
        <v>55.803832282294721</v>
      </c>
      <c r="AH21">
        <v>29.33057228229503</v>
      </c>
      <c r="AI21">
        <v>32.641832282294722</v>
      </c>
      <c r="AJ21">
        <v>95.16683228229472</v>
      </c>
      <c r="AK21">
        <v>31.468572282295028</v>
      </c>
      <c r="AL21">
        <v>26.085572282295026</v>
      </c>
      <c r="AM21">
        <v>31.751832282294721</v>
      </c>
    </row>
    <row r="22" spans="1:39" x14ac:dyDescent="0.25">
      <c r="A22" s="29">
        <f ca="1">Exceedance!U22</f>
        <v>43374</v>
      </c>
      <c r="B22" s="273">
        <v>28.603967221697921</v>
      </c>
      <c r="C22" s="273">
        <v>58.333967221697918</v>
      </c>
      <c r="D22" s="273">
        <v>47.313967221697915</v>
      </c>
      <c r="E22">
        <v>49.618967221697915</v>
      </c>
      <c r="F22">
        <v>55.480967221697917</v>
      </c>
      <c r="G22">
        <v>70.371967221697915</v>
      </c>
      <c r="H22">
        <v>111.07296722169791</v>
      </c>
      <c r="I22">
        <v>89.641967221697925</v>
      </c>
      <c r="J22">
        <v>21.144967221697911</v>
      </c>
      <c r="K22">
        <v>34.224967221697916</v>
      </c>
      <c r="L22">
        <v>36.784967221697919</v>
      </c>
      <c r="M22">
        <v>51.995967221697924</v>
      </c>
      <c r="N22">
        <v>25.296967221697916</v>
      </c>
      <c r="O22">
        <v>21.199967221697918</v>
      </c>
      <c r="P22">
        <v>33.545967221697914</v>
      </c>
      <c r="Q22">
        <v>30.780967221697921</v>
      </c>
      <c r="R22">
        <v>35.679967221697908</v>
      </c>
      <c r="S22">
        <v>29.828967221697919</v>
      </c>
      <c r="T22">
        <v>82.409967221697926</v>
      </c>
      <c r="U22">
        <v>45.921967221697926</v>
      </c>
      <c r="V22">
        <v>28.059967221697917</v>
      </c>
      <c r="W22">
        <v>33.798967221697914</v>
      </c>
      <c r="X22">
        <v>16.528967221697915</v>
      </c>
      <c r="Y22">
        <v>24.15196722169792</v>
      </c>
      <c r="Z22">
        <v>22.287967221697912</v>
      </c>
      <c r="AA22">
        <v>47.388967221697918</v>
      </c>
      <c r="AB22">
        <v>76.365967221697943</v>
      </c>
      <c r="AC22">
        <v>126.15796722169793</v>
      </c>
      <c r="AD22">
        <v>41.173967221697922</v>
      </c>
      <c r="AE22">
        <v>29.48396722169792</v>
      </c>
      <c r="AF22">
        <v>23.454967221697917</v>
      </c>
      <c r="AG22">
        <v>33.431967221697917</v>
      </c>
      <c r="AH22">
        <v>57.999967221697915</v>
      </c>
      <c r="AI22">
        <v>17.467967221697915</v>
      </c>
      <c r="AJ22">
        <v>45.74796722169792</v>
      </c>
      <c r="AK22">
        <v>46.820967221697913</v>
      </c>
      <c r="AL22">
        <v>15.673967221697914</v>
      </c>
      <c r="AM22">
        <v>68.465967221697923</v>
      </c>
    </row>
    <row r="23" spans="1:39" x14ac:dyDescent="0.25">
      <c r="A23" s="29">
        <f ca="1">Exceedance!U23</f>
        <v>43405</v>
      </c>
      <c r="B23" s="273">
        <v>24.628625685985902</v>
      </c>
      <c r="C23" s="273">
        <v>32.2486256859859</v>
      </c>
      <c r="D23" s="273">
        <v>30.448625685985906</v>
      </c>
      <c r="E23">
        <v>37.606625685985897</v>
      </c>
      <c r="F23">
        <v>28.008625685985908</v>
      </c>
      <c r="G23">
        <v>38.708625685985893</v>
      </c>
      <c r="H23">
        <v>50.616625685985902</v>
      </c>
      <c r="I23">
        <v>70.1266256859859</v>
      </c>
      <c r="J23">
        <v>45.957625685985896</v>
      </c>
      <c r="K23">
        <v>26.049625685985905</v>
      </c>
      <c r="L23">
        <v>20.521625685985903</v>
      </c>
      <c r="M23">
        <v>38.778625685985908</v>
      </c>
      <c r="N23">
        <v>37.497625685985909</v>
      </c>
      <c r="O23">
        <v>24.677625685985905</v>
      </c>
      <c r="P23">
        <v>29.859625685985904</v>
      </c>
      <c r="Q23">
        <v>41.063625685985897</v>
      </c>
      <c r="R23">
        <v>25.148625685985909</v>
      </c>
      <c r="S23">
        <v>27.376625685985903</v>
      </c>
      <c r="T23">
        <v>40.206625685985905</v>
      </c>
      <c r="U23">
        <v>60.150625685985908</v>
      </c>
      <c r="V23">
        <v>21.054625685985901</v>
      </c>
      <c r="W23">
        <v>26.149625685985907</v>
      </c>
      <c r="X23">
        <v>19.095625685985901</v>
      </c>
      <c r="Y23">
        <v>23.78012390000179</v>
      </c>
      <c r="Z23">
        <v>23.178625685985899</v>
      </c>
      <c r="AA23">
        <v>40.470625685985908</v>
      </c>
      <c r="AB23">
        <v>36.3766256859859</v>
      </c>
      <c r="AC23">
        <v>43.610625685985909</v>
      </c>
      <c r="AD23">
        <v>20.241625685985902</v>
      </c>
      <c r="AE23">
        <v>29.053625685985907</v>
      </c>
      <c r="AF23">
        <v>20.265625685985906</v>
      </c>
      <c r="AG23">
        <v>23.219625685985907</v>
      </c>
      <c r="AH23">
        <v>29.473625685985894</v>
      </c>
      <c r="AI23">
        <v>14.144625685985902</v>
      </c>
      <c r="AJ23">
        <v>27.435625685985908</v>
      </c>
      <c r="AK23">
        <v>23.615625685985904</v>
      </c>
      <c r="AL23">
        <v>20.192625685985906</v>
      </c>
      <c r="AM23">
        <v>30.377625685985901</v>
      </c>
    </row>
    <row r="24" spans="1:39" x14ac:dyDescent="0.25">
      <c r="A24" s="29">
        <f ca="1">Exceedance!U24</f>
        <v>43435</v>
      </c>
      <c r="B24" s="273">
        <v>21.44264897654126</v>
      </c>
      <c r="C24" s="273">
        <v>21.44264897654126</v>
      </c>
      <c r="D24" s="273">
        <v>21.44264897654126</v>
      </c>
      <c r="E24">
        <v>27.572648976541259</v>
      </c>
      <c r="F24">
        <v>22.743648976541255</v>
      </c>
      <c r="G24">
        <v>39.311648976541271</v>
      </c>
      <c r="H24">
        <v>32.461648976541269</v>
      </c>
      <c r="I24">
        <v>35.708648976541269</v>
      </c>
      <c r="J24">
        <v>23.933648976541267</v>
      </c>
      <c r="K24">
        <v>18.766648976541262</v>
      </c>
      <c r="L24">
        <v>16.065648976541262</v>
      </c>
      <c r="M24">
        <v>21.679648976541266</v>
      </c>
      <c r="N24">
        <v>23.512648976541268</v>
      </c>
      <c r="O24">
        <v>19.730648976541257</v>
      </c>
      <c r="P24">
        <v>25.327648976541266</v>
      </c>
      <c r="Q24">
        <v>26.488648976541263</v>
      </c>
      <c r="R24">
        <v>22.07564897654126</v>
      </c>
      <c r="S24">
        <v>25.587568030000881</v>
      </c>
      <c r="T24">
        <v>27.057648976541266</v>
      </c>
      <c r="U24">
        <v>37.266648976541269</v>
      </c>
      <c r="V24">
        <v>18.743648976541266</v>
      </c>
      <c r="W24">
        <v>16.479568030000888</v>
      </c>
      <c r="X24">
        <v>18.203648976541263</v>
      </c>
      <c r="Y24">
        <v>14.142568030000884</v>
      </c>
      <c r="Z24">
        <v>20.929568030000883</v>
      </c>
      <c r="AA24">
        <v>23.483648976541268</v>
      </c>
      <c r="AB24">
        <v>24.042648976541265</v>
      </c>
      <c r="AC24">
        <v>22.451648976541268</v>
      </c>
      <c r="AD24">
        <v>45.531648976541263</v>
      </c>
      <c r="AE24">
        <v>23.923648976541262</v>
      </c>
      <c r="AF24">
        <v>15.614568030000886</v>
      </c>
      <c r="AG24">
        <v>25.999648976541266</v>
      </c>
      <c r="AH24">
        <v>20.035648976541268</v>
      </c>
      <c r="AI24">
        <v>14.294568030000885</v>
      </c>
      <c r="AJ24">
        <v>18.425568030000882</v>
      </c>
      <c r="AK24">
        <v>18.707648976541257</v>
      </c>
      <c r="AL24">
        <v>19.673648976541266</v>
      </c>
      <c r="AM24">
        <v>16.851648976541263</v>
      </c>
    </row>
    <row r="25" spans="1:39" x14ac:dyDescent="0.25">
      <c r="A25" s="29">
        <f ca="1">Exceedance!U25</f>
        <v>43466</v>
      </c>
      <c r="B25" s="273">
        <v>21.837364124984983</v>
      </c>
      <c r="C25" s="273">
        <v>21.837364124984983</v>
      </c>
      <c r="D25" s="273">
        <v>21.837364124984983</v>
      </c>
      <c r="E25">
        <v>27.50236412498499</v>
      </c>
      <c r="F25">
        <v>22.191364124984986</v>
      </c>
      <c r="G25">
        <v>42.335364124984999</v>
      </c>
      <c r="H25">
        <v>32.751364124984995</v>
      </c>
      <c r="I25">
        <v>29.085364124984981</v>
      </c>
      <c r="J25">
        <v>21.082364124984984</v>
      </c>
      <c r="K25">
        <v>19.480364124984987</v>
      </c>
      <c r="L25">
        <v>18.251364124984985</v>
      </c>
      <c r="M25">
        <v>18.993364124984986</v>
      </c>
      <c r="N25">
        <v>21.500364124984991</v>
      </c>
      <c r="O25">
        <v>27.353364124984981</v>
      </c>
      <c r="P25">
        <v>25.148364124984987</v>
      </c>
      <c r="Q25">
        <v>23.562364124984988</v>
      </c>
      <c r="R25">
        <v>23.761364124984986</v>
      </c>
      <c r="S25">
        <v>22.70344507152268</v>
      </c>
      <c r="T25">
        <v>27.98536412498499</v>
      </c>
      <c r="U25">
        <v>25.355364124984991</v>
      </c>
      <c r="V25">
        <v>23.403364124984989</v>
      </c>
      <c r="W25">
        <v>17.668445071523166</v>
      </c>
      <c r="X25">
        <v>19.716364124984988</v>
      </c>
      <c r="Y25">
        <v>12.517118030000974</v>
      </c>
      <c r="Z25">
        <v>19.942445071525448</v>
      </c>
      <c r="AA25">
        <v>57.350364124984992</v>
      </c>
      <c r="AB25">
        <v>24.261364124984986</v>
      </c>
      <c r="AC25">
        <v>22.126364124984985</v>
      </c>
      <c r="AD25">
        <v>33.943364124984988</v>
      </c>
      <c r="AE25">
        <v>25.988364124984983</v>
      </c>
      <c r="AF25">
        <v>17.720445071523255</v>
      </c>
      <c r="AG25">
        <v>22.482364124984986</v>
      </c>
      <c r="AH25">
        <v>23.897364124984982</v>
      </c>
      <c r="AI25">
        <v>19.978445071522287</v>
      </c>
      <c r="AJ25">
        <v>17.860445071522751</v>
      </c>
      <c r="AK25">
        <v>21.994364124984987</v>
      </c>
      <c r="AL25">
        <v>19.263364124984985</v>
      </c>
      <c r="AM25">
        <v>17.542364124984989</v>
      </c>
    </row>
    <row r="26" spans="1:39" x14ac:dyDescent="0.25">
      <c r="A26" s="29">
        <f ca="1">Exceedance!U26</f>
        <v>43497</v>
      </c>
      <c r="B26" s="273">
        <v>30.14946950010556</v>
      </c>
      <c r="C26" s="273">
        <v>30.14946950010556</v>
      </c>
      <c r="D26" s="273">
        <v>30.14946950010556</v>
      </c>
      <c r="E26">
        <v>29.333469500105561</v>
      </c>
      <c r="F26">
        <v>23.833469500105561</v>
      </c>
      <c r="G26">
        <v>39.873469500105557</v>
      </c>
      <c r="H26">
        <v>62.837469500105549</v>
      </c>
      <c r="I26">
        <v>46.496469500105569</v>
      </c>
      <c r="J26">
        <v>22.360469500105559</v>
      </c>
      <c r="K26">
        <v>23.154469500105566</v>
      </c>
      <c r="L26">
        <v>17.185469500105555</v>
      </c>
      <c r="M26">
        <v>26.010469500105557</v>
      </c>
      <c r="N26">
        <v>31.273469500105559</v>
      </c>
      <c r="O26">
        <v>32.691469500105555</v>
      </c>
      <c r="P26">
        <v>29.87846950010556</v>
      </c>
      <c r="Q26">
        <v>50.648469500105556</v>
      </c>
      <c r="R26">
        <v>33.614469500105557</v>
      </c>
      <c r="S26">
        <v>25.29180050001526</v>
      </c>
      <c r="T26">
        <v>28.347469500105557</v>
      </c>
      <c r="U26">
        <v>29.491469500105559</v>
      </c>
      <c r="V26">
        <v>22.41646950010556</v>
      </c>
      <c r="W26">
        <v>21.500800500015252</v>
      </c>
      <c r="X26">
        <v>17.560469500105555</v>
      </c>
      <c r="Y26">
        <v>15.577705640000891</v>
      </c>
      <c r="Z26">
        <v>21.779469500105556</v>
      </c>
      <c r="AA26">
        <v>88.868469500105562</v>
      </c>
      <c r="AB26">
        <v>21.071469500105561</v>
      </c>
      <c r="AC26">
        <v>40.978469500105568</v>
      </c>
      <c r="AD26">
        <v>25.27446950010556</v>
      </c>
      <c r="AE26">
        <v>35.521469500105567</v>
      </c>
      <c r="AF26">
        <v>15.663469499997333</v>
      </c>
      <c r="AG26">
        <v>26.127469500105558</v>
      </c>
      <c r="AH26">
        <v>25.215469500105559</v>
      </c>
      <c r="AI26">
        <v>20.818131500005254</v>
      </c>
      <c r="AJ26">
        <v>24.589469500091592</v>
      </c>
      <c r="AK26">
        <v>33.203469500105555</v>
      </c>
      <c r="AL26">
        <v>16.769469500105561</v>
      </c>
      <c r="AM26">
        <v>17.956469500105563</v>
      </c>
    </row>
    <row r="27" spans="1:39" x14ac:dyDescent="0.25">
      <c r="A27" s="29">
        <f ca="1">Exceedance!U27</f>
        <v>43525</v>
      </c>
      <c r="B27" s="273">
        <v>88.534957136565097</v>
      </c>
      <c r="C27" s="273">
        <v>88.534957136565097</v>
      </c>
      <c r="D27" s="273">
        <v>88.534957136565097</v>
      </c>
      <c r="E27">
        <v>75.381957136565077</v>
      </c>
      <c r="F27">
        <v>74.032957136565088</v>
      </c>
      <c r="G27">
        <v>187.96895713656505</v>
      </c>
      <c r="H27">
        <v>140.30395713656509</v>
      </c>
      <c r="I27">
        <v>115.90795713656507</v>
      </c>
      <c r="J27">
        <v>56.461957136565083</v>
      </c>
      <c r="K27">
        <v>89.617957136565082</v>
      </c>
      <c r="L27">
        <v>38.876957136565089</v>
      </c>
      <c r="M27">
        <v>62.403957136565076</v>
      </c>
      <c r="N27">
        <v>90.70695713656508</v>
      </c>
      <c r="O27">
        <v>164.46595713656512</v>
      </c>
      <c r="P27">
        <v>71.766957136565082</v>
      </c>
      <c r="Q27">
        <v>213.8709571365651</v>
      </c>
      <c r="R27">
        <v>40.797957136565088</v>
      </c>
      <c r="S27">
        <v>147.56995713656508</v>
      </c>
      <c r="T27">
        <v>70.340957136565095</v>
      </c>
      <c r="U27">
        <v>50.751957136565068</v>
      </c>
      <c r="V27">
        <v>41.529957136565088</v>
      </c>
      <c r="W27">
        <v>70.023957136565087</v>
      </c>
      <c r="X27">
        <v>23.638957136565082</v>
      </c>
      <c r="Y27">
        <v>40.269968029990892</v>
      </c>
      <c r="Z27">
        <v>95.631957136565077</v>
      </c>
      <c r="AA27">
        <v>142.99795713656511</v>
      </c>
      <c r="AB27">
        <v>37.894957136565075</v>
      </c>
      <c r="AC27">
        <v>127.1639571365651</v>
      </c>
      <c r="AD27">
        <v>107.35395713656509</v>
      </c>
      <c r="AE27">
        <v>72.246957136565072</v>
      </c>
      <c r="AF27">
        <v>50.036957136565071</v>
      </c>
      <c r="AG27">
        <v>54.840957136565088</v>
      </c>
      <c r="AH27">
        <v>64.430957136565084</v>
      </c>
      <c r="AI27">
        <v>35.116957136565077</v>
      </c>
      <c r="AJ27">
        <v>54.432957136565079</v>
      </c>
      <c r="AK27">
        <v>62.660957136565074</v>
      </c>
      <c r="AL27">
        <v>27.724957136565077</v>
      </c>
      <c r="AM27">
        <v>77.495957136565082</v>
      </c>
    </row>
    <row r="28" spans="1:39" x14ac:dyDescent="0.25">
      <c r="A28" s="29">
        <f ca="1">Exceedance!U28</f>
        <v>43556</v>
      </c>
      <c r="B28" s="273">
        <v>135.39081956053701</v>
      </c>
      <c r="C28" s="273">
        <v>135.39081956053701</v>
      </c>
      <c r="D28" s="273">
        <v>135.39081956053701</v>
      </c>
      <c r="E28">
        <v>112.2922638999913</v>
      </c>
      <c r="F28">
        <v>108.5282638999913</v>
      </c>
      <c r="G28">
        <v>259.37881956053701</v>
      </c>
      <c r="H28">
        <v>277.48381956053697</v>
      </c>
      <c r="I28">
        <v>199.36881956053702</v>
      </c>
      <c r="J28">
        <v>67.694263899991299</v>
      </c>
      <c r="K28">
        <v>174.965819560537</v>
      </c>
      <c r="L28">
        <v>87.128263899991268</v>
      </c>
      <c r="M28">
        <v>90.033263899991297</v>
      </c>
      <c r="N28">
        <v>197.03281956053701</v>
      </c>
      <c r="O28">
        <v>253.287819560537</v>
      </c>
      <c r="P28">
        <v>138.77781956053704</v>
      </c>
      <c r="Q28">
        <v>145.69226389999127</v>
      </c>
      <c r="R28">
        <v>53.352263899991293</v>
      </c>
      <c r="S28">
        <v>161.12381956053699</v>
      </c>
      <c r="T28">
        <v>101.72626389999132</v>
      </c>
      <c r="U28">
        <v>84.310263899991298</v>
      </c>
      <c r="V28">
        <v>83.735819560536981</v>
      </c>
      <c r="W28">
        <v>144.524819560537</v>
      </c>
      <c r="X28">
        <v>23.293263899991299</v>
      </c>
      <c r="Y28">
        <v>35.202263899991301</v>
      </c>
      <c r="Z28">
        <v>161.52881956053699</v>
      </c>
      <c r="AA28">
        <v>228.14881956053702</v>
      </c>
      <c r="AB28">
        <v>104.95481956053698</v>
      </c>
      <c r="AC28">
        <v>102.15181956053701</v>
      </c>
      <c r="AD28">
        <v>241.53526389999132</v>
      </c>
      <c r="AE28">
        <v>89.898263899991292</v>
      </c>
      <c r="AF28">
        <v>166.1742638999913</v>
      </c>
      <c r="AG28">
        <v>92.198263899991289</v>
      </c>
      <c r="AH28">
        <v>108.158819560537</v>
      </c>
      <c r="AI28">
        <v>31.462263899991299</v>
      </c>
      <c r="AJ28">
        <v>71.034263899991302</v>
      </c>
      <c r="AK28">
        <v>30.120263899991304</v>
      </c>
      <c r="AL28">
        <v>42.868263899991312</v>
      </c>
      <c r="AM28">
        <v>98.022263899991302</v>
      </c>
    </row>
    <row r="29" spans="1:39" x14ac:dyDescent="0.25">
      <c r="A29" s="29">
        <f ca="1">Exceedance!U29</f>
        <v>43586</v>
      </c>
      <c r="B29" s="273">
        <v>221.28932703402259</v>
      </c>
      <c r="C29" s="273">
        <v>221.28932703402259</v>
      </c>
      <c r="D29" s="273">
        <v>221.28932703402259</v>
      </c>
      <c r="E29">
        <v>215.53988269456963</v>
      </c>
      <c r="F29">
        <v>313.81588269456819</v>
      </c>
      <c r="G29">
        <v>423.46232703402256</v>
      </c>
      <c r="H29">
        <v>266.65132703402253</v>
      </c>
      <c r="I29">
        <v>301.87332703402257</v>
      </c>
      <c r="J29">
        <v>78.407882694567931</v>
      </c>
      <c r="K29">
        <v>172.55732703402256</v>
      </c>
      <c r="L29">
        <v>144.53888269456939</v>
      </c>
      <c r="M29">
        <v>162.29088269456736</v>
      </c>
      <c r="N29">
        <v>255.19632703402254</v>
      </c>
      <c r="O29">
        <v>376.00832703402256</v>
      </c>
      <c r="P29">
        <v>235.41932703402253</v>
      </c>
      <c r="Q29">
        <v>265.40288269456954</v>
      </c>
      <c r="R29">
        <v>116.54188269456898</v>
      </c>
      <c r="S29">
        <v>324.88532703402257</v>
      </c>
      <c r="T29">
        <v>217.14288269456679</v>
      </c>
      <c r="U29">
        <v>204.31688269456762</v>
      </c>
      <c r="V29">
        <v>110.59832703402256</v>
      </c>
      <c r="W29">
        <v>365.25032703402246</v>
      </c>
      <c r="X29">
        <v>8.5467767903358958</v>
      </c>
      <c r="Y29">
        <v>71.036846102249498</v>
      </c>
      <c r="Z29">
        <v>219.98032703402254</v>
      </c>
      <c r="AA29">
        <v>432.96032703402267</v>
      </c>
      <c r="AB29">
        <v>150.22432703402251</v>
      </c>
      <c r="AC29">
        <v>217.42032703402251</v>
      </c>
      <c r="AD29">
        <v>294.16488269456971</v>
      </c>
      <c r="AE29">
        <v>289.71688269456695</v>
      </c>
      <c r="AF29">
        <v>116.21888269457028</v>
      </c>
      <c r="AG29">
        <v>114.85588269456844</v>
      </c>
      <c r="AH29">
        <v>133.09332703402254</v>
      </c>
      <c r="AI29">
        <v>34.970288030108705</v>
      </c>
      <c r="AJ29">
        <v>118.77488269457034</v>
      </c>
      <c r="AK29">
        <v>95.870882694566916</v>
      </c>
      <c r="AL29">
        <v>74.094882694568199</v>
      </c>
      <c r="AM29">
        <v>207.80588269456936</v>
      </c>
    </row>
    <row r="30" spans="1:39" x14ac:dyDescent="0.25">
      <c r="A30" s="29">
        <f ca="1">Exceedance!U30</f>
        <v>43617</v>
      </c>
      <c r="B30" s="273">
        <v>187.03787282941616</v>
      </c>
      <c r="C30" s="273">
        <v>187.03787282941616</v>
      </c>
      <c r="D30" s="273">
        <v>187.03787282941616</v>
      </c>
      <c r="E30">
        <v>364.50375396833533</v>
      </c>
      <c r="F30">
        <v>282.42611345011886</v>
      </c>
      <c r="G30">
        <v>452.17387282941604</v>
      </c>
      <c r="H30">
        <v>381.46887282941617</v>
      </c>
      <c r="I30">
        <v>283.36087282941611</v>
      </c>
      <c r="J30">
        <v>165.15682654898995</v>
      </c>
      <c r="K30">
        <v>107.12587282941618</v>
      </c>
      <c r="L30">
        <v>142.62519493301255</v>
      </c>
      <c r="M30">
        <v>278.17021093239987</v>
      </c>
      <c r="N30">
        <v>122.41487282941617</v>
      </c>
      <c r="O30">
        <v>347.10787282941618</v>
      </c>
      <c r="P30">
        <v>165.57987282941616</v>
      </c>
      <c r="Q30">
        <v>397.41960245011705</v>
      </c>
      <c r="R30">
        <v>30.085894210309284</v>
      </c>
      <c r="S30">
        <v>351.07787282941621</v>
      </c>
      <c r="T30">
        <v>156.3184394503603</v>
      </c>
      <c r="U30">
        <v>282.46228288073701</v>
      </c>
      <c r="V30">
        <v>32.45363158973062</v>
      </c>
      <c r="W30">
        <v>150.29987282941619</v>
      </c>
      <c r="X30">
        <v>8.487272660335865</v>
      </c>
      <c r="Y30">
        <v>60.152483450283896</v>
      </c>
      <c r="Z30">
        <v>84.130872829416191</v>
      </c>
      <c r="AA30">
        <v>371.81587282941615</v>
      </c>
      <c r="AB30">
        <v>31.419631589730624</v>
      </c>
      <c r="AC30">
        <v>110.44687282941617</v>
      </c>
      <c r="AD30">
        <v>309.85860245025151</v>
      </c>
      <c r="AE30">
        <v>128.10046145018958</v>
      </c>
      <c r="AF30">
        <v>173.43884772105591</v>
      </c>
      <c r="AG30">
        <v>209.05716929114894</v>
      </c>
      <c r="AH30">
        <v>31.16363158973062</v>
      </c>
      <c r="AI30">
        <v>28.089684424056205</v>
      </c>
      <c r="AJ30">
        <v>136.73743945036026</v>
      </c>
      <c r="AK30">
        <v>175.18678745078387</v>
      </c>
      <c r="AL30">
        <v>78.134461450454594</v>
      </c>
      <c r="AM30">
        <v>243.11080944979886</v>
      </c>
    </row>
    <row r="31" spans="1:39" x14ac:dyDescent="0.25">
      <c r="A31" s="29">
        <f ca="1">Exceedance!U31</f>
        <v>43647</v>
      </c>
      <c r="B31" s="273">
        <v>72.516838389025267</v>
      </c>
      <c r="C31" s="273">
        <v>72.516838389025267</v>
      </c>
      <c r="D31" s="273">
        <v>72.516838389025267</v>
      </c>
      <c r="E31">
        <v>194.57079778775682</v>
      </c>
      <c r="F31">
        <v>85.173815103122934</v>
      </c>
      <c r="G31">
        <v>122.29183838902527</v>
      </c>
      <c r="H31">
        <v>164.01883838902529</v>
      </c>
      <c r="I31">
        <v>75.866838389025276</v>
      </c>
      <c r="J31">
        <v>49.835797516932161</v>
      </c>
      <c r="K31">
        <v>35.179558389030859</v>
      </c>
      <c r="L31">
        <v>65.495814799083917</v>
      </c>
      <c r="M31">
        <v>104.57681100804146</v>
      </c>
      <c r="N31">
        <v>51.840838389025272</v>
      </c>
      <c r="O31">
        <v>100.50383838902529</v>
      </c>
      <c r="P31">
        <v>37.763558389030855</v>
      </c>
      <c r="Q31">
        <v>261.49983566656056</v>
      </c>
      <c r="R31">
        <v>22.509493976257186</v>
      </c>
      <c r="S31">
        <v>81.472838389025256</v>
      </c>
      <c r="T31">
        <v>69.334828812080062</v>
      </c>
      <c r="U31">
        <v>149.97477715748261</v>
      </c>
      <c r="V31">
        <v>12.356558389030861</v>
      </c>
      <c r="W31">
        <v>36.240558389030859</v>
      </c>
      <c r="X31">
        <v>10.506603759110368</v>
      </c>
      <c r="Y31">
        <v>16.270466558342957</v>
      </c>
      <c r="Z31">
        <v>30.041558389030858</v>
      </c>
      <c r="AA31">
        <v>116.23183838902526</v>
      </c>
      <c r="AB31">
        <v>35.78570714936577</v>
      </c>
      <c r="AC31">
        <v>34.708558389030863</v>
      </c>
      <c r="AD31">
        <v>81.369831935213284</v>
      </c>
      <c r="AE31">
        <v>35.671660176892622</v>
      </c>
      <c r="AF31">
        <v>37.03378251255775</v>
      </c>
      <c r="AG31">
        <v>53.069799969388036</v>
      </c>
      <c r="AH31">
        <v>23.964558389030859</v>
      </c>
      <c r="AI31">
        <v>39.147517414929752</v>
      </c>
      <c r="AJ31">
        <v>31.04954881208565</v>
      </c>
      <c r="AK31">
        <v>49.066666423159127</v>
      </c>
      <c r="AL31">
        <v>45.990783953865275</v>
      </c>
      <c r="AM31">
        <v>108.15976399864168</v>
      </c>
    </row>
    <row r="32" spans="1:39" x14ac:dyDescent="0.25">
      <c r="A32" s="29">
        <f ca="1">Exceedance!U32</f>
        <v>43678</v>
      </c>
      <c r="B32" s="273">
        <v>63.77307151699668</v>
      </c>
      <c r="C32" s="273">
        <v>63.77307151699668</v>
      </c>
      <c r="D32" s="273">
        <v>63.77307151699668</v>
      </c>
      <c r="E32">
        <v>74.174068489446213</v>
      </c>
      <c r="F32">
        <v>84.797069780616397</v>
      </c>
      <c r="G32">
        <v>63.871071516996686</v>
      </c>
      <c r="H32">
        <v>53.625071516996684</v>
      </c>
      <c r="I32">
        <v>55.010071516996675</v>
      </c>
      <c r="J32">
        <v>75.216068469248853</v>
      </c>
      <c r="K32">
        <v>46.52807151699669</v>
      </c>
      <c r="L32">
        <v>55.174069757944686</v>
      </c>
      <c r="M32">
        <v>59.254069475255683</v>
      </c>
      <c r="N32">
        <v>72.483071516996688</v>
      </c>
      <c r="O32">
        <v>85.52807151699669</v>
      </c>
      <c r="P32">
        <v>39.949090277331187</v>
      </c>
      <c r="Q32">
        <v>91.468071313987039</v>
      </c>
      <c r="R32">
        <v>23.459936713870857</v>
      </c>
      <c r="S32">
        <v>85.135071516996675</v>
      </c>
      <c r="T32">
        <v>45.501070802864795</v>
      </c>
      <c r="U32">
        <v>142.31706695108781</v>
      </c>
      <c r="V32">
        <v>21.821941516996272</v>
      </c>
      <c r="W32">
        <v>59.385071516996689</v>
      </c>
      <c r="X32">
        <v>35.33358171030487</v>
      </c>
      <c r="Y32">
        <v>40.868064669374483</v>
      </c>
      <c r="Z32">
        <v>25.641941516996273</v>
      </c>
      <c r="AA32">
        <v>53.834071516996687</v>
      </c>
      <c r="AB32">
        <v>56.177071516996691</v>
      </c>
      <c r="AC32">
        <v>57.753071516996677</v>
      </c>
      <c r="AD32">
        <v>49.628071035750288</v>
      </c>
      <c r="AE32">
        <v>26.297938014355982</v>
      </c>
      <c r="AF32">
        <v>55.824067350407226</v>
      </c>
      <c r="AG32">
        <v>35.379938652123244</v>
      </c>
      <c r="AH32">
        <v>30.142941516996277</v>
      </c>
      <c r="AI32">
        <v>50.410762644329544</v>
      </c>
      <c r="AJ32">
        <v>32.89194080286439</v>
      </c>
      <c r="AK32">
        <v>29.197938480126968</v>
      </c>
      <c r="AL32">
        <v>44.313067457878994</v>
      </c>
      <c r="AM32">
        <v>84.269065969863533</v>
      </c>
    </row>
    <row r="33" spans="1:39" x14ac:dyDescent="0.25">
      <c r="A33" s="29">
        <f ca="1">Exceedance!U33</f>
        <v>43709</v>
      </c>
      <c r="B33" s="273">
        <v>56.381612282295059</v>
      </c>
      <c r="C33" s="273">
        <v>56.381612282295059</v>
      </c>
      <c r="D33" s="273">
        <v>56.381612282295059</v>
      </c>
      <c r="E33">
        <v>31.504572282295026</v>
      </c>
      <c r="F33">
        <v>57.132612282295071</v>
      </c>
      <c r="G33">
        <v>85.782612282295077</v>
      </c>
      <c r="H33">
        <v>70.643612282295067</v>
      </c>
      <c r="I33">
        <v>32.858572282295036</v>
      </c>
      <c r="J33">
        <v>50.322612282295061</v>
      </c>
      <c r="K33">
        <v>31.237612282295064</v>
      </c>
      <c r="L33">
        <v>43.655612282295067</v>
      </c>
      <c r="M33">
        <v>83.306612282295063</v>
      </c>
      <c r="N33">
        <v>53.634612282295066</v>
      </c>
      <c r="O33">
        <v>99.229612282295051</v>
      </c>
      <c r="P33">
        <v>54.96961228229506</v>
      </c>
      <c r="Q33">
        <v>50.719612282295067</v>
      </c>
      <c r="R33">
        <v>39.340612282295062</v>
      </c>
      <c r="S33">
        <v>103.24061228229507</v>
      </c>
      <c r="T33">
        <v>29.408572282295026</v>
      </c>
      <c r="U33">
        <v>90.339612282295064</v>
      </c>
      <c r="V33">
        <v>22.771572282295026</v>
      </c>
      <c r="W33">
        <v>26.171572282295028</v>
      </c>
      <c r="X33">
        <v>37.642612282295062</v>
      </c>
      <c r="Y33">
        <v>57.284612282295065</v>
      </c>
      <c r="Z33">
        <v>48.762612282295059</v>
      </c>
      <c r="AA33">
        <v>38.17061228229506</v>
      </c>
      <c r="AB33">
        <v>49.706612282295062</v>
      </c>
      <c r="AC33">
        <v>43.035612282295062</v>
      </c>
      <c r="AD33">
        <v>48.692612282295073</v>
      </c>
      <c r="AE33">
        <v>24.900572282295027</v>
      </c>
      <c r="AF33">
        <v>55.269612282295064</v>
      </c>
      <c r="AG33">
        <v>29.214572282295023</v>
      </c>
      <c r="AH33">
        <v>33.540612282295065</v>
      </c>
      <c r="AI33">
        <v>92.016612282295057</v>
      </c>
      <c r="AJ33">
        <v>29.579572282295025</v>
      </c>
      <c r="AK33">
        <v>24.748572282295026</v>
      </c>
      <c r="AL33">
        <v>40.731612282295053</v>
      </c>
      <c r="AM33">
        <v>97.105612282295056</v>
      </c>
    </row>
    <row r="34" spans="1:39" x14ac:dyDescent="0.25">
      <c r="A34" s="29">
        <f ca="1">Exceedance!U34</f>
        <v>43739</v>
      </c>
      <c r="B34" s="273">
        <v>28.603967221697921</v>
      </c>
      <c r="C34" s="273">
        <v>58.333967221697918</v>
      </c>
      <c r="D34" s="273">
        <v>47.313967221697915</v>
      </c>
      <c r="E34">
        <v>55.832967221697899</v>
      </c>
      <c r="F34">
        <v>71.066967221697922</v>
      </c>
      <c r="G34">
        <v>111.78796722169793</v>
      </c>
      <c r="H34">
        <v>90.139967221697944</v>
      </c>
      <c r="I34">
        <v>21.101967221697915</v>
      </c>
      <c r="J34">
        <v>34.285967221697923</v>
      </c>
      <c r="K34">
        <v>35.954967221697913</v>
      </c>
      <c r="L34">
        <v>51.064967221697913</v>
      </c>
      <c r="M34">
        <v>23.749967221697915</v>
      </c>
      <c r="N34">
        <v>21.046967221697916</v>
      </c>
      <c r="O34">
        <v>33.99496722169792</v>
      </c>
      <c r="P34">
        <v>32.194967221697922</v>
      </c>
      <c r="Q34">
        <v>35.396967221697913</v>
      </c>
      <c r="R34">
        <v>30.337967221697919</v>
      </c>
      <c r="S34">
        <v>83.695967221697927</v>
      </c>
      <c r="T34">
        <v>46.759967221697913</v>
      </c>
      <c r="U34">
        <v>27.709967221697916</v>
      </c>
      <c r="V34">
        <v>32.549967221697912</v>
      </c>
      <c r="W34">
        <v>15.798967221697916</v>
      </c>
      <c r="X34">
        <v>23.828967221697916</v>
      </c>
      <c r="Y34">
        <v>20.407967221697913</v>
      </c>
      <c r="Z34">
        <v>46.031967221697926</v>
      </c>
      <c r="AA34">
        <v>79.847967221697928</v>
      </c>
      <c r="AB34">
        <v>127.90696722169793</v>
      </c>
      <c r="AC34">
        <v>39.946967221697911</v>
      </c>
      <c r="AD34">
        <v>29.110967221697916</v>
      </c>
      <c r="AE34">
        <v>23.626967221697917</v>
      </c>
      <c r="AF34">
        <v>32.796967221697919</v>
      </c>
      <c r="AG34">
        <v>57.88196722169792</v>
      </c>
      <c r="AH34">
        <v>16.538967221697913</v>
      </c>
      <c r="AI34">
        <v>45.535967221697916</v>
      </c>
      <c r="AJ34">
        <v>44.64096722169792</v>
      </c>
      <c r="AK34">
        <v>14.418967221697915</v>
      </c>
      <c r="AL34">
        <v>65.48396722169791</v>
      </c>
      <c r="AM34">
        <v>48.318967221697925</v>
      </c>
    </row>
    <row r="35" spans="1:39" x14ac:dyDescent="0.25">
      <c r="A35" s="29">
        <f ca="1">Exceedance!U35</f>
        <v>43770</v>
      </c>
      <c r="B35" s="273">
        <v>24.628625685985902</v>
      </c>
      <c r="C35" s="273">
        <v>32.2486256859859</v>
      </c>
      <c r="D35" s="273">
        <v>30.448625685985906</v>
      </c>
      <c r="E35">
        <v>28.225625685985907</v>
      </c>
      <c r="F35">
        <v>39.002625685985912</v>
      </c>
      <c r="G35">
        <v>52.550625685985906</v>
      </c>
      <c r="H35">
        <v>70.620625685985914</v>
      </c>
      <c r="I35">
        <v>45.986625685985892</v>
      </c>
      <c r="J35">
        <v>26.140625685985906</v>
      </c>
      <c r="K35">
        <v>19.865625685985904</v>
      </c>
      <c r="L35">
        <v>38.010625685985907</v>
      </c>
      <c r="M35">
        <v>35.604625685985901</v>
      </c>
      <c r="N35">
        <v>24.604625685985901</v>
      </c>
      <c r="O35">
        <v>30.110625685985902</v>
      </c>
      <c r="P35">
        <v>42.999625685985912</v>
      </c>
      <c r="Q35">
        <v>24.901625685985906</v>
      </c>
      <c r="R35">
        <v>28.105625685985906</v>
      </c>
      <c r="S35">
        <v>40.605625685985906</v>
      </c>
      <c r="T35">
        <v>60.913625685985906</v>
      </c>
      <c r="U35">
        <v>20.741625685985902</v>
      </c>
      <c r="V35">
        <v>24.977625685985902</v>
      </c>
      <c r="W35">
        <v>18.509625685985906</v>
      </c>
      <c r="X35">
        <v>23.354123900001792</v>
      </c>
      <c r="Y35">
        <v>20.596625685985906</v>
      </c>
      <c r="Z35">
        <v>39.3826256859859</v>
      </c>
      <c r="AA35">
        <v>37.456625685985905</v>
      </c>
      <c r="AB35">
        <v>44.303625685985899</v>
      </c>
      <c r="AC35">
        <v>19.215625685985906</v>
      </c>
      <c r="AD35">
        <v>28.731625685985907</v>
      </c>
      <c r="AE35">
        <v>21.122625685985902</v>
      </c>
      <c r="AF35">
        <v>22.585625685985907</v>
      </c>
      <c r="AG35">
        <v>29.445625685985902</v>
      </c>
      <c r="AH35">
        <v>13.111625685985903</v>
      </c>
      <c r="AI35">
        <v>26.491625685985902</v>
      </c>
      <c r="AJ35">
        <v>22.123625685985907</v>
      </c>
      <c r="AK35">
        <v>19.0396256859859</v>
      </c>
      <c r="AL35">
        <v>28.554625685985897</v>
      </c>
      <c r="AM35">
        <v>36.177625685985902</v>
      </c>
    </row>
    <row r="36" spans="1:39" x14ac:dyDescent="0.25">
      <c r="A36" s="29">
        <f ca="1">Exceedance!U36</f>
        <v>43800</v>
      </c>
      <c r="B36" s="273">
        <v>21.44264897654126</v>
      </c>
      <c r="C36" s="273">
        <v>21.44264897654126</v>
      </c>
      <c r="D36" s="273">
        <v>21.44264897654126</v>
      </c>
      <c r="E36">
        <v>22.949648976541262</v>
      </c>
      <c r="F36">
        <v>39.694648976541266</v>
      </c>
      <c r="G36">
        <v>33.116648976541263</v>
      </c>
      <c r="H36">
        <v>36.016648976541269</v>
      </c>
      <c r="I36">
        <v>23.953648976541263</v>
      </c>
      <c r="J36">
        <v>18.852648976541264</v>
      </c>
      <c r="K36">
        <v>15.218648976541264</v>
      </c>
      <c r="L36">
        <v>21.05264897654126</v>
      </c>
      <c r="M36">
        <v>22.033648976541269</v>
      </c>
      <c r="N36">
        <v>19.624648976541266</v>
      </c>
      <c r="O36">
        <v>25.691648976541266</v>
      </c>
      <c r="P36">
        <v>27.766648976541262</v>
      </c>
      <c r="Q36">
        <v>21.812648976541265</v>
      </c>
      <c r="R36">
        <v>26.242568030000879</v>
      </c>
      <c r="S36">
        <v>26.686648976541271</v>
      </c>
      <c r="T36">
        <v>37.752648976541252</v>
      </c>
      <c r="U36">
        <v>18.452648976541262</v>
      </c>
      <c r="V36">
        <v>15.614568030000884</v>
      </c>
      <c r="W36">
        <v>17.620648976541261</v>
      </c>
      <c r="X36">
        <v>13.925568030000885</v>
      </c>
      <c r="Y36">
        <v>18.890568030000882</v>
      </c>
      <c r="Z36">
        <v>22.593648976541264</v>
      </c>
      <c r="AA36">
        <v>24.210648976541265</v>
      </c>
      <c r="AB36">
        <v>23.046648976541267</v>
      </c>
      <c r="AC36">
        <v>43.894648976541255</v>
      </c>
      <c r="AD36">
        <v>23.624648976541263</v>
      </c>
      <c r="AE36">
        <v>16.544568030000882</v>
      </c>
      <c r="AF36">
        <v>25.374648976541263</v>
      </c>
      <c r="AG36">
        <v>19.988648976541263</v>
      </c>
      <c r="AH36">
        <v>13.377568030000882</v>
      </c>
      <c r="AI36">
        <v>17.705568030000883</v>
      </c>
      <c r="AJ36">
        <v>17.305648976541264</v>
      </c>
      <c r="AK36">
        <v>18.471648976541264</v>
      </c>
      <c r="AL36">
        <v>15.221648976541262</v>
      </c>
      <c r="AM36">
        <v>26.448648976541264</v>
      </c>
    </row>
    <row r="37" spans="1:39" x14ac:dyDescent="0.25">
      <c r="A37" s="29">
        <f ca="1">Exceedance!U37</f>
        <v>43831</v>
      </c>
      <c r="B37" s="254">
        <v>21.807554124984883</v>
      </c>
      <c r="C37" s="254">
        <v>21.807554124984883</v>
      </c>
      <c r="D37" s="254">
        <v>21.807554124984883</v>
      </c>
      <c r="E37">
        <v>22.331554124984887</v>
      </c>
      <c r="F37" s="1">
        <v>42.632554124984885</v>
      </c>
      <c r="G37" s="1">
        <v>32.552554124984887</v>
      </c>
      <c r="H37" s="1">
        <v>29.282554124984891</v>
      </c>
      <c r="I37" s="1">
        <v>21.012554124984888</v>
      </c>
      <c r="J37" s="1">
        <v>19.504554124984885</v>
      </c>
      <c r="K37" s="1">
        <v>17.380554124984883</v>
      </c>
      <c r="L37" s="1">
        <v>18.394554124984882</v>
      </c>
      <c r="M37" s="1">
        <v>20.284554124984886</v>
      </c>
      <c r="N37" s="1">
        <v>27.355554124984888</v>
      </c>
      <c r="O37" s="1">
        <v>25.234554124984886</v>
      </c>
      <c r="P37" s="1">
        <v>24.574554124984886</v>
      </c>
      <c r="Q37" s="1">
        <v>23.479554124984887</v>
      </c>
      <c r="R37" s="1">
        <v>23.334635071522513</v>
      </c>
      <c r="S37" s="1">
        <v>27.205554124984882</v>
      </c>
      <c r="T37" s="1">
        <v>25.773554124984884</v>
      </c>
      <c r="U37" s="1">
        <v>23.052554124984884</v>
      </c>
      <c r="V37" s="1">
        <v>16.724635071522826</v>
      </c>
      <c r="W37" s="1">
        <v>19.109554124984882</v>
      </c>
      <c r="X37" s="1">
        <v>12.276308030000873</v>
      </c>
      <c r="Y37" s="1">
        <v>17.293635071523756</v>
      </c>
      <c r="Z37" s="1">
        <v>55.717554124984886</v>
      </c>
      <c r="AA37" s="1">
        <v>24.272554124984882</v>
      </c>
      <c r="AB37" s="1">
        <v>22.679554124984882</v>
      </c>
      <c r="AC37" s="1">
        <v>32.60755412498488</v>
      </c>
      <c r="AD37" s="1">
        <v>25.655554124984882</v>
      </c>
      <c r="AE37" s="1">
        <v>18.521635071523967</v>
      </c>
      <c r="AF37" s="1">
        <v>21.888554124984886</v>
      </c>
      <c r="AG37" s="1">
        <v>23.892554124984883</v>
      </c>
      <c r="AH37">
        <v>18.766635071524586</v>
      </c>
      <c r="AI37">
        <v>16.715635071523636</v>
      </c>
      <c r="AJ37">
        <v>20.590554124984887</v>
      </c>
      <c r="AK37">
        <v>18.267554124984883</v>
      </c>
      <c r="AL37">
        <v>16.010554124984886</v>
      </c>
      <c r="AM37">
        <v>26.438554124984886</v>
      </c>
    </row>
    <row r="38" spans="1:39" x14ac:dyDescent="0.25">
      <c r="A38" s="29">
        <f ca="1">Exceedance!U38</f>
        <v>43862</v>
      </c>
      <c r="B38" s="254">
        <v>30.122129142962752</v>
      </c>
      <c r="C38" s="254">
        <v>30.122129142962752</v>
      </c>
      <c r="D38" s="254">
        <v>30.122129142962752</v>
      </c>
      <c r="E38">
        <v>24.822129142962748</v>
      </c>
      <c r="F38">
        <v>42.254129142962746</v>
      </c>
      <c r="G38">
        <v>65.326129142962756</v>
      </c>
      <c r="H38">
        <v>47.876129142962739</v>
      </c>
      <c r="I38">
        <v>24.804129142962751</v>
      </c>
      <c r="J38">
        <v>25.146129142962749</v>
      </c>
      <c r="K38">
        <v>16.956129142962748</v>
      </c>
      <c r="L38">
        <v>26.611129142962749</v>
      </c>
      <c r="M38">
        <v>31.18112914296275</v>
      </c>
      <c r="N38">
        <v>33.898129142962752</v>
      </c>
      <c r="O38">
        <v>31.03012914296275</v>
      </c>
      <c r="P38">
        <v>55.354129142962748</v>
      </c>
      <c r="Q38">
        <v>34.529129142962752</v>
      </c>
      <c r="R38">
        <v>26.638311209332059</v>
      </c>
      <c r="S38">
        <v>28.76012914296275</v>
      </c>
      <c r="T38">
        <v>31.16712914296275</v>
      </c>
      <c r="U38">
        <v>22.852129142962749</v>
      </c>
      <c r="V38">
        <v>21.748460142872442</v>
      </c>
      <c r="W38">
        <v>17.646129142962749</v>
      </c>
      <c r="X38">
        <v>16.006869412858105</v>
      </c>
      <c r="Y38">
        <v>21.630460142872437</v>
      </c>
      <c r="Z38">
        <v>90.194129142962751</v>
      </c>
      <c r="AA38">
        <v>21.85012914296275</v>
      </c>
      <c r="AB38">
        <v>43.48112914296275</v>
      </c>
      <c r="AC38">
        <v>25.68712914296275</v>
      </c>
      <c r="AD38">
        <v>37.271129142962749</v>
      </c>
      <c r="AE38">
        <v>16.936129142854512</v>
      </c>
      <c r="AF38">
        <v>26.505129142962748</v>
      </c>
      <c r="AG38">
        <v>26.909129142962744</v>
      </c>
      <c r="AH38">
        <v>20.260460142844508</v>
      </c>
      <c r="AI38">
        <v>24.190129142854516</v>
      </c>
      <c r="AJ38">
        <v>32.491129142962741</v>
      </c>
      <c r="AK38">
        <v>16.611129142962749</v>
      </c>
      <c r="AL38">
        <v>17.708129142962754</v>
      </c>
      <c r="AM38">
        <v>30.663129142962745</v>
      </c>
    </row>
    <row r="39" spans="1:39" x14ac:dyDescent="0.25">
      <c r="A39" s="29">
        <f ca="1">Exceedance!U39</f>
        <v>43891</v>
      </c>
      <c r="B39" s="254">
        <v>88.346074555925057</v>
      </c>
      <c r="C39" s="254">
        <v>88.346074555925057</v>
      </c>
      <c r="D39" s="254">
        <v>88.346074555925057</v>
      </c>
      <c r="E39">
        <v>77.15807455592504</v>
      </c>
      <c r="F39">
        <v>192.77907455592506</v>
      </c>
      <c r="G39">
        <v>141.30807455592503</v>
      </c>
      <c r="H39">
        <v>117.62207455592505</v>
      </c>
      <c r="I39">
        <v>56.01507455592504</v>
      </c>
      <c r="J39">
        <v>91.175074555925036</v>
      </c>
      <c r="K39">
        <v>37.586074555925038</v>
      </c>
      <c r="L39">
        <v>62.79707455592505</v>
      </c>
      <c r="M39">
        <v>90.429074555925041</v>
      </c>
      <c r="N39">
        <v>173.68107455592505</v>
      </c>
      <c r="O39">
        <v>71.948074555925047</v>
      </c>
      <c r="P39">
        <v>217.59607455592504</v>
      </c>
      <c r="Q39">
        <v>40.320074555925046</v>
      </c>
      <c r="R39">
        <v>153.36407455592504</v>
      </c>
      <c r="S39">
        <v>69.366074555925039</v>
      </c>
      <c r="T39">
        <v>51.816074555925034</v>
      </c>
      <c r="U39">
        <v>43.356074555925034</v>
      </c>
      <c r="V39">
        <v>68.578074555925042</v>
      </c>
      <c r="W39">
        <v>22.805074555925042</v>
      </c>
      <c r="X39">
        <v>39.901218029992684</v>
      </c>
      <c r="Y39">
        <v>92.124074555925063</v>
      </c>
      <c r="Z39">
        <v>142.60307455592505</v>
      </c>
      <c r="AA39">
        <v>37.699074555925044</v>
      </c>
      <c r="AB39">
        <v>130.29907455592505</v>
      </c>
      <c r="AC39">
        <v>111.26307455592503</v>
      </c>
      <c r="AD39">
        <v>71.038074555925036</v>
      </c>
      <c r="AE39">
        <v>51.904074555925057</v>
      </c>
      <c r="AF39">
        <v>54.489074555925058</v>
      </c>
      <c r="AG39">
        <v>66.494074555925053</v>
      </c>
      <c r="AH39">
        <v>34.252074555925041</v>
      </c>
      <c r="AI39">
        <v>53.318074555925044</v>
      </c>
      <c r="AJ39">
        <v>62.087074555925042</v>
      </c>
      <c r="AK39">
        <v>26.799074555925046</v>
      </c>
      <c r="AL39">
        <v>75.092074555925038</v>
      </c>
      <c r="AM39">
        <v>76.945074555925032</v>
      </c>
    </row>
    <row r="40" spans="1:39" x14ac:dyDescent="0.25">
      <c r="A40" s="29">
        <f ca="1">Exceedance!U40</f>
        <v>43922</v>
      </c>
      <c r="B40" s="254">
        <v>134.58142956054837</v>
      </c>
      <c r="C40" s="254">
        <v>134.58142956054837</v>
      </c>
      <c r="D40" s="254">
        <v>134.58142956054837</v>
      </c>
      <c r="E40">
        <v>108.2808739000062</v>
      </c>
      <c r="F40">
        <v>276.14742956054835</v>
      </c>
      <c r="G40">
        <v>276.73042956054826</v>
      </c>
      <c r="H40">
        <v>210.13642956054832</v>
      </c>
      <c r="I40">
        <v>68.29087390000619</v>
      </c>
      <c r="J40">
        <v>173.94142956054833</v>
      </c>
      <c r="K40">
        <v>84.872873900006155</v>
      </c>
      <c r="L40">
        <v>87.258873900006179</v>
      </c>
      <c r="M40">
        <v>197.23242956054835</v>
      </c>
      <c r="N40">
        <v>254.01242956054833</v>
      </c>
      <c r="O40">
        <v>138.6724295605483</v>
      </c>
      <c r="P40">
        <v>152.1494295605483</v>
      </c>
      <c r="Q40">
        <v>53.605873900006159</v>
      </c>
      <c r="R40">
        <v>163.67442956054836</v>
      </c>
      <c r="S40">
        <v>100.32287390000619</v>
      </c>
      <c r="T40">
        <v>88.236873900006174</v>
      </c>
      <c r="U40">
        <v>85.227429560548359</v>
      </c>
      <c r="V40">
        <v>150.32242956054839</v>
      </c>
      <c r="W40">
        <v>21.755873900006168</v>
      </c>
      <c r="X40">
        <v>35.049873900006162</v>
      </c>
      <c r="Y40">
        <v>158.2594295605484</v>
      </c>
      <c r="Z40">
        <v>228.3944295605483</v>
      </c>
      <c r="AA40">
        <v>104.48542956054834</v>
      </c>
      <c r="AB40">
        <v>106.54842956054834</v>
      </c>
      <c r="AC40">
        <v>234.65687390000613</v>
      </c>
      <c r="AD40">
        <v>91.344873900006164</v>
      </c>
      <c r="AE40">
        <v>169.20387390000619</v>
      </c>
      <c r="AF40">
        <v>92.186873900006162</v>
      </c>
      <c r="AG40">
        <v>106.89142956054832</v>
      </c>
      <c r="AH40">
        <v>29.797873900006167</v>
      </c>
      <c r="AI40">
        <v>68.788873900006195</v>
      </c>
      <c r="AJ40">
        <v>27.543873900006169</v>
      </c>
      <c r="AK40">
        <v>43.780873900006178</v>
      </c>
      <c r="AL40">
        <v>96.799873900006162</v>
      </c>
      <c r="AM40">
        <v>110.71687390000616</v>
      </c>
    </row>
    <row r="41" spans="1:39" x14ac:dyDescent="0.25">
      <c r="A41" s="29">
        <f ca="1">Exceedance!U41</f>
        <v>43952</v>
      </c>
      <c r="B41" s="254">
        <v>220.52350703401422</v>
      </c>
      <c r="C41" s="254">
        <v>220.52350703401422</v>
      </c>
      <c r="D41" s="254">
        <v>220.52350703401422</v>
      </c>
      <c r="E41">
        <v>327.10006269455795</v>
      </c>
      <c r="F41">
        <v>417.72850703401411</v>
      </c>
      <c r="G41">
        <v>265.1695070340142</v>
      </c>
      <c r="H41">
        <v>293.75750703401422</v>
      </c>
      <c r="I41">
        <v>82.409062694556837</v>
      </c>
      <c r="J41">
        <v>176.03950703401415</v>
      </c>
      <c r="K41">
        <v>142.42206269455866</v>
      </c>
      <c r="L41">
        <v>169.69706269455494</v>
      </c>
      <c r="M41">
        <v>251.86550703401412</v>
      </c>
      <c r="N41">
        <v>381.05850703401416</v>
      </c>
      <c r="O41">
        <v>234.8395070340141</v>
      </c>
      <c r="P41">
        <v>266.57550703401421</v>
      </c>
      <c r="Q41">
        <v>116.4480626945565</v>
      </c>
      <c r="R41">
        <v>329.52050703401409</v>
      </c>
      <c r="S41">
        <v>215.87906269455769</v>
      </c>
      <c r="T41">
        <v>210.69106269455824</v>
      </c>
      <c r="U41">
        <v>109.28950703401412</v>
      </c>
      <c r="V41">
        <v>364.09250703401409</v>
      </c>
      <c r="W41">
        <v>8.5467767903358958</v>
      </c>
      <c r="X41">
        <v>77.076904115751717</v>
      </c>
      <c r="Y41">
        <v>216.86250703401413</v>
      </c>
      <c r="Z41">
        <v>442.30950703401413</v>
      </c>
      <c r="AA41">
        <v>149.01750703401419</v>
      </c>
      <c r="AB41">
        <v>217.17850703401416</v>
      </c>
      <c r="AC41">
        <v>300.211062694558</v>
      </c>
      <c r="AD41">
        <v>292.08906269455559</v>
      </c>
      <c r="AE41">
        <v>116.80806269455793</v>
      </c>
      <c r="AF41">
        <v>119.11506269455607</v>
      </c>
      <c r="AG41">
        <v>131.83850703401419</v>
      </c>
      <c r="AH41">
        <v>34.586468030100328</v>
      </c>
      <c r="AI41">
        <v>116.40706269455508</v>
      </c>
      <c r="AJ41">
        <v>98.351062694557555</v>
      </c>
      <c r="AK41">
        <v>74.432062694557658</v>
      </c>
      <c r="AL41">
        <v>206.94706269455619</v>
      </c>
      <c r="AM41">
        <v>223.24006269455771</v>
      </c>
    </row>
    <row r="42" spans="1:39" x14ac:dyDescent="0.25">
      <c r="A42" s="29">
        <f ca="1">Exceedance!U42</f>
        <v>43983</v>
      </c>
      <c r="B42" s="254">
        <v>186.8643128293331</v>
      </c>
      <c r="C42" s="254">
        <v>186.8643128293331</v>
      </c>
      <c r="D42" s="254">
        <v>186.8643128293331</v>
      </c>
      <c r="E42">
        <v>274.11263361147229</v>
      </c>
      <c r="F42">
        <v>445.93531282933304</v>
      </c>
      <c r="G42">
        <v>381.97131282933304</v>
      </c>
      <c r="H42">
        <v>285.85931282933313</v>
      </c>
      <c r="I42">
        <v>162.86307703344116</v>
      </c>
      <c r="J42">
        <v>102.5773128293331</v>
      </c>
      <c r="K42">
        <v>142.01655345076361</v>
      </c>
      <c r="L42">
        <v>276.30287493276393</v>
      </c>
      <c r="M42">
        <v>117.40231282933311</v>
      </c>
      <c r="N42">
        <v>340.99031282933305</v>
      </c>
      <c r="O42">
        <v>165.58731282933306</v>
      </c>
      <c r="P42">
        <v>403.02631282933311</v>
      </c>
      <c r="Q42">
        <v>29.8588942104452</v>
      </c>
      <c r="R42">
        <v>347.6133128293331</v>
      </c>
      <c r="S42">
        <v>156.0258794502812</v>
      </c>
      <c r="T42">
        <v>280.40873845035372</v>
      </c>
      <c r="U42">
        <v>30.98563158973062</v>
      </c>
      <c r="V42">
        <v>141.68431282933307</v>
      </c>
      <c r="W42">
        <v>8.4872726603358668</v>
      </c>
      <c r="X42">
        <v>52.416923450204813</v>
      </c>
      <c r="Y42">
        <v>80.871312829333107</v>
      </c>
      <c r="Z42">
        <v>361.72531282933312</v>
      </c>
      <c r="AA42">
        <v>31.437631589730618</v>
      </c>
      <c r="AB42">
        <v>106.3703128293331</v>
      </c>
      <c r="AC42">
        <v>301.52304245003398</v>
      </c>
      <c r="AD42">
        <v>124.26018938748808</v>
      </c>
      <c r="AE42">
        <v>174.04682024123875</v>
      </c>
      <c r="AF42">
        <v>205.01344881797627</v>
      </c>
      <c r="AG42">
        <v>30.598631589730619</v>
      </c>
      <c r="AH42">
        <v>26.425070482053876</v>
      </c>
      <c r="AI42">
        <v>135.92387945027718</v>
      </c>
      <c r="AJ42">
        <v>171.64804477534932</v>
      </c>
      <c r="AK42">
        <v>74.037881695271977</v>
      </c>
      <c r="AL42">
        <v>242.39898657198947</v>
      </c>
      <c r="AM42">
        <v>358.9924207055455</v>
      </c>
    </row>
    <row r="43" spans="1:39" x14ac:dyDescent="0.25">
      <c r="A43" s="29">
        <f ca="1">Exceedance!U43</f>
        <v>44013</v>
      </c>
      <c r="B43" s="254">
        <v>72.57326838902749</v>
      </c>
      <c r="C43" s="254">
        <v>72.57326838902749</v>
      </c>
      <c r="D43" s="254">
        <v>72.57326838902749</v>
      </c>
      <c r="E43">
        <v>82.371248535361715</v>
      </c>
      <c r="F43">
        <v>120.12526838902751</v>
      </c>
      <c r="G43">
        <v>164.80626838902751</v>
      </c>
      <c r="H43">
        <v>71.125268389027497</v>
      </c>
      <c r="I43">
        <v>46.803228224081487</v>
      </c>
      <c r="J43">
        <v>34.803558389030854</v>
      </c>
      <c r="K43">
        <v>65.177245103121365</v>
      </c>
      <c r="L43">
        <v>99.188243903563134</v>
      </c>
      <c r="M43">
        <v>50.810268389027492</v>
      </c>
      <c r="N43">
        <v>93.666268389027479</v>
      </c>
      <c r="O43">
        <v>38.018558389030865</v>
      </c>
      <c r="P43">
        <v>252.55526838902756</v>
      </c>
      <c r="Q43">
        <v>20.715493976257189</v>
      </c>
      <c r="R43">
        <v>81.373268389027473</v>
      </c>
      <c r="S43">
        <v>69.281258812082285</v>
      </c>
      <c r="T43">
        <v>145.30621456207766</v>
      </c>
      <c r="U43">
        <v>12.356558389030861</v>
      </c>
      <c r="V43">
        <v>35.016558389030862</v>
      </c>
      <c r="W43">
        <v>10.289033759019812</v>
      </c>
      <c r="X43">
        <v>16.19446655834296</v>
      </c>
      <c r="Y43">
        <v>28.394558389030863</v>
      </c>
      <c r="Z43">
        <v>109.4302683890275</v>
      </c>
      <c r="AA43">
        <v>35.801707149365775</v>
      </c>
      <c r="AB43">
        <v>34.573558389030865</v>
      </c>
      <c r="AC43">
        <v>78.435265666562714</v>
      </c>
      <c r="AD43">
        <v>35.363662833842568</v>
      </c>
      <c r="AE43">
        <v>37.700214256886852</v>
      </c>
      <c r="AF43">
        <v>50.882234299513911</v>
      </c>
      <c r="AG43">
        <v>23.98255838903086</v>
      </c>
      <c r="AH43">
        <v>38.409947415114033</v>
      </c>
      <c r="AI43">
        <v>30.676548812085645</v>
      </c>
      <c r="AJ43">
        <v>48.327667104784581</v>
      </c>
      <c r="AK43">
        <v>45.02422149026799</v>
      </c>
      <c r="AL43">
        <v>101.35219497953108</v>
      </c>
      <c r="AM43">
        <v>186.31723440441016</v>
      </c>
    </row>
    <row r="44" spans="1:39" x14ac:dyDescent="0.25">
      <c r="A44" s="29">
        <f ca="1">Exceedance!U44</f>
        <v>44044</v>
      </c>
      <c r="B44" s="254">
        <v>63.76005151699637</v>
      </c>
      <c r="C44" s="254">
        <v>63.76005151699637</v>
      </c>
      <c r="D44" s="254">
        <v>63.76005151699637</v>
      </c>
      <c r="E44">
        <v>83.619050036548558</v>
      </c>
      <c r="F44">
        <v>60.193051516996363</v>
      </c>
      <c r="G44">
        <v>53.934051516996369</v>
      </c>
      <c r="H44">
        <v>55.462051516996368</v>
      </c>
      <c r="I44">
        <v>75.994048521979849</v>
      </c>
      <c r="J44">
        <v>46.050051516996362</v>
      </c>
      <c r="K44">
        <v>54.833049780616093</v>
      </c>
      <c r="L44">
        <v>57.647049691168334</v>
      </c>
      <c r="M44">
        <v>73.028051516996371</v>
      </c>
      <c r="N44">
        <v>95.367051516996383</v>
      </c>
      <c r="O44">
        <v>39.961090277331195</v>
      </c>
      <c r="P44">
        <v>91.333051516996377</v>
      </c>
      <c r="Q44">
        <v>23.72693671387086</v>
      </c>
      <c r="R44">
        <v>81.804051516996367</v>
      </c>
      <c r="S44">
        <v>45.453050802864482</v>
      </c>
      <c r="T44">
        <v>141.96004750323382</v>
      </c>
      <c r="U44">
        <v>22.320941516996275</v>
      </c>
      <c r="V44">
        <v>59.472051516996366</v>
      </c>
      <c r="W44">
        <v>35.007327993940685</v>
      </c>
      <c r="X44">
        <v>41.276044669374166</v>
      </c>
      <c r="Y44">
        <v>24.883941516996273</v>
      </c>
      <c r="Z44">
        <v>53.499051516996367</v>
      </c>
      <c r="AA44">
        <v>56.306051516996362</v>
      </c>
      <c r="AB44">
        <v>57.92605151699636</v>
      </c>
      <c r="AC44">
        <v>48.346051313986713</v>
      </c>
      <c r="AD44">
        <v>26.053938212479469</v>
      </c>
      <c r="AE44">
        <v>56.192047480476141</v>
      </c>
      <c r="AF44">
        <v>34.631938975011565</v>
      </c>
      <c r="AG44">
        <v>36.944051516996375</v>
      </c>
      <c r="AH44">
        <v>50.046668076442593</v>
      </c>
      <c r="AI44">
        <v>32.57494080286439</v>
      </c>
      <c r="AJ44">
        <v>28.463938530954628</v>
      </c>
      <c r="AK44">
        <v>44.518048019855918</v>
      </c>
      <c r="AL44">
        <v>83.667046043002998</v>
      </c>
      <c r="AM44">
        <v>72.132048982833396</v>
      </c>
    </row>
    <row r="45" spans="1:39" x14ac:dyDescent="0.25">
      <c r="A45" s="29">
        <f ca="1">Exceedance!U45</f>
        <v>44075</v>
      </c>
      <c r="B45" s="254">
        <v>56.309832282294714</v>
      </c>
      <c r="C45" s="254">
        <v>56.309832282294714</v>
      </c>
      <c r="D45" s="254">
        <v>56.309832282294714</v>
      </c>
      <c r="E45">
        <v>56.491832282294723</v>
      </c>
      <c r="F45">
        <v>88.399832282294724</v>
      </c>
      <c r="G45">
        <v>70.928832282294721</v>
      </c>
      <c r="H45">
        <v>32.619572282295024</v>
      </c>
      <c r="I45">
        <v>50.323832282294731</v>
      </c>
      <c r="J45">
        <v>31.899832282294721</v>
      </c>
      <c r="K45">
        <v>43.394832282294729</v>
      </c>
      <c r="L45">
        <v>83.218832282294713</v>
      </c>
      <c r="M45">
        <v>51.785832282294713</v>
      </c>
      <c r="N45">
        <v>89.567832282294717</v>
      </c>
      <c r="O45">
        <v>55.263832282294715</v>
      </c>
      <c r="P45">
        <v>53.473832282294723</v>
      </c>
      <c r="Q45">
        <v>39.720832282294715</v>
      </c>
      <c r="R45">
        <v>105.59583228229471</v>
      </c>
      <c r="S45">
        <v>29.523572282295031</v>
      </c>
      <c r="T45">
        <v>89.292832282294725</v>
      </c>
      <c r="U45">
        <v>22.687572282295026</v>
      </c>
      <c r="V45">
        <v>25.666572282295025</v>
      </c>
      <c r="W45">
        <v>37.240832282294726</v>
      </c>
      <c r="X45">
        <v>56.648832282294713</v>
      </c>
      <c r="Y45">
        <v>50.290832282294723</v>
      </c>
      <c r="Z45">
        <v>41.97483228229472</v>
      </c>
      <c r="AA45">
        <v>49.890832282294724</v>
      </c>
      <c r="AB45">
        <v>43.892832282294719</v>
      </c>
      <c r="AC45">
        <v>48.46283228229472</v>
      </c>
      <c r="AD45">
        <v>25.133572282295027</v>
      </c>
      <c r="AE45">
        <v>55.516832282294708</v>
      </c>
      <c r="AF45">
        <v>29.16457228229503</v>
      </c>
      <c r="AG45">
        <v>33.505832282294726</v>
      </c>
      <c r="AH45">
        <v>91.892832282294705</v>
      </c>
      <c r="AI45">
        <v>29.437572282295022</v>
      </c>
      <c r="AJ45">
        <v>24.407572282295021</v>
      </c>
      <c r="AK45">
        <v>39.53883228229472</v>
      </c>
      <c r="AL45">
        <v>96.80483228229474</v>
      </c>
      <c r="AM45">
        <v>34.342832282294722</v>
      </c>
    </row>
    <row r="46" spans="1:39" x14ac:dyDescent="0.25">
      <c r="A46" s="29">
        <f ca="1">Exceedance!U46</f>
        <v>44105</v>
      </c>
      <c r="B46" s="254">
        <v>28.603967221697921</v>
      </c>
      <c r="C46" s="254">
        <v>58.333967221697918</v>
      </c>
      <c r="D46" s="254">
        <v>47.313967221697915</v>
      </c>
      <c r="E46">
        <v>71.287967221697926</v>
      </c>
      <c r="F46">
        <v>111.32996722169793</v>
      </c>
      <c r="G46">
        <v>90.307967221697908</v>
      </c>
      <c r="H46">
        <v>21.544967221697917</v>
      </c>
      <c r="I46">
        <v>33.55896722169792</v>
      </c>
      <c r="J46">
        <v>35.519967221697918</v>
      </c>
      <c r="K46">
        <v>50.646967221697921</v>
      </c>
      <c r="L46">
        <v>22.986967221697913</v>
      </c>
      <c r="M46">
        <v>20.740967221697915</v>
      </c>
      <c r="N46">
        <v>33.736967221697917</v>
      </c>
      <c r="O46">
        <v>32.337967221697923</v>
      </c>
      <c r="P46">
        <v>31.899967221697917</v>
      </c>
      <c r="Q46">
        <v>29.982967221697916</v>
      </c>
      <c r="R46">
        <v>81.674967221697912</v>
      </c>
      <c r="S46">
        <v>46.479967221697919</v>
      </c>
      <c r="T46">
        <v>27.09996722169792</v>
      </c>
      <c r="U46">
        <v>32.882967221697918</v>
      </c>
      <c r="V46">
        <v>15.662967221697913</v>
      </c>
      <c r="W46">
        <v>23.514967221697916</v>
      </c>
      <c r="X46">
        <v>19.972967221697914</v>
      </c>
      <c r="Y46">
        <v>44.336967221697918</v>
      </c>
      <c r="Z46">
        <v>76.130967221697915</v>
      </c>
      <c r="AA46">
        <v>127.88096722169793</v>
      </c>
      <c r="AB46">
        <v>39.239967221697924</v>
      </c>
      <c r="AC46">
        <v>29.287967221697915</v>
      </c>
      <c r="AD46">
        <v>23.628967221697913</v>
      </c>
      <c r="AE46">
        <v>33.184967221697924</v>
      </c>
      <c r="AF46">
        <v>57.879967221697925</v>
      </c>
      <c r="AG46">
        <v>16.483967221697913</v>
      </c>
      <c r="AH46">
        <v>43.371967221697908</v>
      </c>
      <c r="AI46">
        <v>44.176967221697915</v>
      </c>
      <c r="AJ46">
        <v>14.078967221697916</v>
      </c>
      <c r="AK46">
        <v>64.852967221697924</v>
      </c>
      <c r="AL46">
        <v>46.410967221697923</v>
      </c>
      <c r="AM46">
        <v>51.191967221697922</v>
      </c>
    </row>
    <row r="47" spans="1:39" x14ac:dyDescent="0.25">
      <c r="A47" s="29">
        <f ca="1">Exceedance!U47</f>
        <v>44136</v>
      </c>
      <c r="B47" s="254">
        <v>24.628625685985902</v>
      </c>
      <c r="C47" s="254">
        <v>32.2486256859859</v>
      </c>
      <c r="D47" s="254">
        <v>30.448625685985906</v>
      </c>
      <c r="E47">
        <v>38.4986256859859</v>
      </c>
      <c r="F47">
        <v>50.873625685985907</v>
      </c>
      <c r="G47">
        <v>70.808625685985888</v>
      </c>
      <c r="H47">
        <v>45.875625685985888</v>
      </c>
      <c r="I47">
        <v>25.679625685985901</v>
      </c>
      <c r="J47">
        <v>19.565625685985903</v>
      </c>
      <c r="K47">
        <v>37.649625685985903</v>
      </c>
      <c r="L47">
        <v>35.657625685985906</v>
      </c>
      <c r="M47">
        <v>23.951625685985906</v>
      </c>
      <c r="N47">
        <v>30.083625685985897</v>
      </c>
      <c r="O47">
        <v>43.206625685985891</v>
      </c>
      <c r="P47">
        <v>25.122625685985906</v>
      </c>
      <c r="Q47">
        <v>28.221625685985906</v>
      </c>
      <c r="R47">
        <v>39.841625685985903</v>
      </c>
      <c r="S47">
        <v>60.532625685985906</v>
      </c>
      <c r="T47">
        <v>20.887625685985903</v>
      </c>
      <c r="U47">
        <v>23.971625685985906</v>
      </c>
      <c r="V47">
        <v>18.365625685985901</v>
      </c>
      <c r="W47">
        <v>23.046123900001785</v>
      </c>
      <c r="X47">
        <v>20.542625685985904</v>
      </c>
      <c r="Y47">
        <v>37.821625685985914</v>
      </c>
      <c r="Z47">
        <v>36.362625685985911</v>
      </c>
      <c r="AA47">
        <v>44.413625685985899</v>
      </c>
      <c r="AB47">
        <v>19.585625685985907</v>
      </c>
      <c r="AC47">
        <v>28.344625685985903</v>
      </c>
      <c r="AD47">
        <v>21.072625685985901</v>
      </c>
      <c r="AE47">
        <v>22.986625685985903</v>
      </c>
      <c r="AF47">
        <v>28.845625685985908</v>
      </c>
      <c r="AG47">
        <v>13.160625685985906</v>
      </c>
      <c r="AH47">
        <v>25.694625685985905</v>
      </c>
      <c r="AI47">
        <v>21.871625685985904</v>
      </c>
      <c r="AJ47">
        <v>18.504625685985904</v>
      </c>
      <c r="AK47">
        <v>27.4496256859859</v>
      </c>
      <c r="AL47">
        <v>35.844625685985903</v>
      </c>
      <c r="AM47">
        <v>27.645625685985898</v>
      </c>
    </row>
    <row r="48" spans="1:39" x14ac:dyDescent="0.25">
      <c r="A48" s="29">
        <f ca="1">Exceedance!U48</f>
        <v>44166</v>
      </c>
      <c r="B48" s="254">
        <v>21.44264897654126</v>
      </c>
      <c r="C48" s="254">
        <v>21.44264897654126</v>
      </c>
      <c r="D48" s="254">
        <v>21.44264897654126</v>
      </c>
      <c r="E48">
        <v>41.082648976541265</v>
      </c>
      <c r="F48">
        <v>32.594648976541265</v>
      </c>
      <c r="G48">
        <v>36.066648976541259</v>
      </c>
      <c r="H48">
        <v>23.72164897654126</v>
      </c>
      <c r="I48">
        <v>18.712648976541264</v>
      </c>
      <c r="J48">
        <v>15.047648976541264</v>
      </c>
      <c r="K48">
        <v>20.688648976541263</v>
      </c>
      <c r="L48">
        <v>21.367648976541261</v>
      </c>
      <c r="M48">
        <v>19.359648976541266</v>
      </c>
      <c r="N48">
        <v>25.451648976541261</v>
      </c>
      <c r="O48">
        <v>27.841648976541261</v>
      </c>
      <c r="P48">
        <v>22.035648976541268</v>
      </c>
      <c r="Q48">
        <v>25.695568030000882</v>
      </c>
      <c r="R48">
        <v>26.555648976541267</v>
      </c>
      <c r="S48">
        <v>37.438648976541273</v>
      </c>
      <c r="T48">
        <v>18.577648976541262</v>
      </c>
      <c r="U48">
        <v>15.320568030000883</v>
      </c>
      <c r="V48">
        <v>17.335648976541261</v>
      </c>
      <c r="W48">
        <v>13.659568030000884</v>
      </c>
      <c r="X48">
        <v>18.750568030000885</v>
      </c>
      <c r="Y48">
        <v>23.244648976541264</v>
      </c>
      <c r="Z48">
        <v>23.905648976541265</v>
      </c>
      <c r="AA48">
        <v>23.029648976541264</v>
      </c>
      <c r="AB48">
        <v>44.016648976541262</v>
      </c>
      <c r="AC48">
        <v>23.132648976541265</v>
      </c>
      <c r="AD48">
        <v>16.135568030000883</v>
      </c>
      <c r="AE48">
        <v>25.711648976541266</v>
      </c>
      <c r="AF48">
        <v>19.656648976541263</v>
      </c>
      <c r="AG48">
        <v>13.327568030000885</v>
      </c>
      <c r="AH48">
        <v>16.941568030000887</v>
      </c>
      <c r="AI48">
        <v>16.936648976541267</v>
      </c>
      <c r="AJ48">
        <v>17.888648976541266</v>
      </c>
      <c r="AK48">
        <v>14.702648976541266</v>
      </c>
      <c r="AL48">
        <v>25.367648976541261</v>
      </c>
      <c r="AM48">
        <v>22.536648976541265</v>
      </c>
    </row>
    <row r="49" spans="1:39" x14ac:dyDescent="0.25">
      <c r="A49" s="29">
        <f ca="1">Exceedance!U49</f>
        <v>44197</v>
      </c>
      <c r="B49" s="254">
        <v>21.807554124984883</v>
      </c>
      <c r="C49" s="254">
        <v>21.807554124984883</v>
      </c>
      <c r="D49" s="254">
        <v>21.807554124984883</v>
      </c>
      <c r="E49">
        <v>40.611554124984892</v>
      </c>
      <c r="F49">
        <v>32.835554124984881</v>
      </c>
      <c r="G49">
        <v>29.321554124984889</v>
      </c>
      <c r="H49">
        <v>21.127554124984886</v>
      </c>
      <c r="I49">
        <v>19.434554124984881</v>
      </c>
      <c r="J49">
        <v>17.306554124984881</v>
      </c>
      <c r="K49">
        <v>18.069554124984883</v>
      </c>
      <c r="L49">
        <v>20.368554124984882</v>
      </c>
      <c r="M49">
        <v>26.922554124984888</v>
      </c>
      <c r="N49">
        <v>25.216554124984889</v>
      </c>
      <c r="O49">
        <v>24.625554124984887</v>
      </c>
      <c r="P49">
        <v>23.661554124984885</v>
      </c>
      <c r="Q49">
        <v>23.062635071525445</v>
      </c>
      <c r="R49">
        <v>27.424554124984887</v>
      </c>
      <c r="S49">
        <v>25.610554124984883</v>
      </c>
      <c r="T49">
        <v>23.216554124984881</v>
      </c>
      <c r="U49">
        <v>16.541635071522723</v>
      </c>
      <c r="V49">
        <v>18.872554124984884</v>
      </c>
      <c r="W49">
        <v>12.034308030000876</v>
      </c>
      <c r="X49">
        <v>16.972635071523573</v>
      </c>
      <c r="Y49">
        <v>53.618554124984882</v>
      </c>
      <c r="Z49">
        <v>24.110554124984883</v>
      </c>
      <c r="AA49">
        <v>22.655554124984885</v>
      </c>
      <c r="AB49">
        <v>32.785554124984884</v>
      </c>
      <c r="AC49">
        <v>25.632554124984885</v>
      </c>
      <c r="AD49">
        <v>18.389635071522974</v>
      </c>
      <c r="AE49">
        <v>22.173554124984889</v>
      </c>
      <c r="AF49">
        <v>23.692554124984888</v>
      </c>
      <c r="AG49">
        <v>19.131635071524851</v>
      </c>
      <c r="AH49">
        <v>16.146635071524745</v>
      </c>
      <c r="AI49">
        <v>20.224554124984884</v>
      </c>
      <c r="AJ49">
        <v>17.591554124984881</v>
      </c>
      <c r="AK49">
        <v>15.309554124984887</v>
      </c>
      <c r="AL49">
        <v>26.040554124984883</v>
      </c>
      <c r="AM49">
        <v>22.130554124984886</v>
      </c>
    </row>
    <row r="50" spans="1:39" x14ac:dyDescent="0.25">
      <c r="A50" s="29">
        <f ca="1">Exceedance!U50</f>
        <v>44228</v>
      </c>
      <c r="B50" s="254">
        <v>30.123189500105596</v>
      </c>
      <c r="C50" s="254">
        <v>30.123189500105596</v>
      </c>
      <c r="D50" s="254">
        <v>30.123189500105596</v>
      </c>
      <c r="E50">
        <v>41.023189500105595</v>
      </c>
      <c r="F50">
        <v>63.004189500105596</v>
      </c>
      <c r="G50">
        <v>46.923189500105586</v>
      </c>
      <c r="H50">
        <v>23.925189500105599</v>
      </c>
      <c r="I50">
        <v>24.439189500105595</v>
      </c>
      <c r="J50">
        <v>16.413189500105599</v>
      </c>
      <c r="K50">
        <v>25.111189500105592</v>
      </c>
      <c r="L50">
        <v>29.775189500105601</v>
      </c>
      <c r="M50">
        <v>32.424189500105598</v>
      </c>
      <c r="N50">
        <v>30.043189500105598</v>
      </c>
      <c r="O50">
        <v>52.7371895001056</v>
      </c>
      <c r="P50">
        <v>33.900189500105604</v>
      </c>
      <c r="Q50">
        <v>25.550520500015292</v>
      </c>
      <c r="R50">
        <v>27.790189500105601</v>
      </c>
      <c r="S50">
        <v>29.787189500105594</v>
      </c>
      <c r="T50">
        <v>22.299189500105602</v>
      </c>
      <c r="U50">
        <v>20.976476411798764</v>
      </c>
      <c r="V50">
        <v>16.828189500105598</v>
      </c>
      <c r="W50">
        <v>15.111425640000926</v>
      </c>
      <c r="X50">
        <v>20.880520500015297</v>
      </c>
      <c r="Y50">
        <v>86.121189500105615</v>
      </c>
      <c r="Z50">
        <v>20.953189500105598</v>
      </c>
      <c r="AA50">
        <v>41.788189500105588</v>
      </c>
      <c r="AB50">
        <v>25.209189500105591</v>
      </c>
      <c r="AC50">
        <v>35.954189500105599</v>
      </c>
      <c r="AD50">
        <v>16.234189499997374</v>
      </c>
      <c r="AE50">
        <v>25.869189500105595</v>
      </c>
      <c r="AF50">
        <v>25.740189500105597</v>
      </c>
      <c r="AG50">
        <v>19.416520499987367</v>
      </c>
      <c r="AH50">
        <v>22.95423481433048</v>
      </c>
      <c r="AI50">
        <v>31.219189500105596</v>
      </c>
      <c r="AJ50">
        <v>15.698189500105602</v>
      </c>
      <c r="AK50">
        <v>16.778189500105597</v>
      </c>
      <c r="AL50">
        <v>29.235189500105601</v>
      </c>
      <c r="AM50">
        <v>23.683189500105595</v>
      </c>
    </row>
    <row r="51" spans="1:39" x14ac:dyDescent="0.25">
      <c r="A51" s="29">
        <f ca="1">Exceedance!U51</f>
        <v>44256</v>
      </c>
      <c r="B51" s="254">
        <v>88.349207136566861</v>
      </c>
      <c r="C51" s="254">
        <v>88.349207136566861</v>
      </c>
      <c r="D51" s="254">
        <v>88.349207136566861</v>
      </c>
      <c r="E51">
        <v>192.09820713656688</v>
      </c>
      <c r="F51">
        <v>140.2572071365669</v>
      </c>
      <c r="G51">
        <v>116.69420713656689</v>
      </c>
      <c r="H51">
        <v>56.009207136566857</v>
      </c>
      <c r="I51">
        <v>90.69220713656685</v>
      </c>
      <c r="J51">
        <v>37.571207136566876</v>
      </c>
      <c r="K51">
        <v>60.810207136566866</v>
      </c>
      <c r="L51">
        <v>89.425207136566868</v>
      </c>
      <c r="M51">
        <v>171.1262071365669</v>
      </c>
      <c r="N51">
        <v>71.712207136566889</v>
      </c>
      <c r="O51">
        <v>217.68420713656693</v>
      </c>
      <c r="P51">
        <v>40.496207136566873</v>
      </c>
      <c r="Q51">
        <v>151.8462071365669</v>
      </c>
      <c r="R51">
        <v>69.196207136566883</v>
      </c>
      <c r="S51">
        <v>50.898207136566867</v>
      </c>
      <c r="T51">
        <v>43.513207136566862</v>
      </c>
      <c r="U51">
        <v>67.880207136566867</v>
      </c>
      <c r="V51">
        <v>22.606207136566873</v>
      </c>
      <c r="W51">
        <v>39.033218029992675</v>
      </c>
      <c r="X51">
        <v>91.326207136566879</v>
      </c>
      <c r="Y51">
        <v>140.80020713656685</v>
      </c>
      <c r="Z51">
        <v>37.529207136566882</v>
      </c>
      <c r="AA51">
        <v>128.29420713656688</v>
      </c>
      <c r="AB51">
        <v>111.83020713656688</v>
      </c>
      <c r="AC51">
        <v>70.648207136566867</v>
      </c>
      <c r="AD51">
        <v>51.617207136566869</v>
      </c>
      <c r="AE51">
        <v>54.097207136566873</v>
      </c>
      <c r="AF51">
        <v>65.911207136566873</v>
      </c>
      <c r="AG51">
        <v>34.404207136566868</v>
      </c>
      <c r="AH51">
        <v>52.046207136566878</v>
      </c>
      <c r="AI51">
        <v>59.723207136566877</v>
      </c>
      <c r="AJ51">
        <v>26.298207136566869</v>
      </c>
      <c r="AK51">
        <v>73.371207136566866</v>
      </c>
      <c r="AL51">
        <v>75.622207136566885</v>
      </c>
      <c r="AM51">
        <v>76.34720713656688</v>
      </c>
    </row>
    <row r="52" spans="1:39" x14ac:dyDescent="0.25">
      <c r="A52" s="29">
        <f ca="1">Exceedance!U52</f>
        <v>44287</v>
      </c>
      <c r="B52" s="254">
        <v>134.5814295605519</v>
      </c>
      <c r="C52" s="254">
        <v>134.5814295605519</v>
      </c>
      <c r="D52" s="254">
        <v>134.5814295605519</v>
      </c>
      <c r="E52">
        <v>275.6864295605518</v>
      </c>
      <c r="F52">
        <v>276.73842956055188</v>
      </c>
      <c r="G52">
        <v>199.09042956055185</v>
      </c>
      <c r="H52">
        <v>68.406873900006175</v>
      </c>
      <c r="I52">
        <v>173.76742956055185</v>
      </c>
      <c r="J52">
        <v>85.073873900006177</v>
      </c>
      <c r="K52">
        <v>87.838873900006192</v>
      </c>
      <c r="L52">
        <v>196.15242956055187</v>
      </c>
      <c r="M52">
        <v>252.43942956055182</v>
      </c>
      <c r="N52">
        <v>138.06642956055182</v>
      </c>
      <c r="O52">
        <v>146.40787390000617</v>
      </c>
      <c r="P52">
        <v>53.700873900006165</v>
      </c>
      <c r="Q52">
        <v>163.02042956055189</v>
      </c>
      <c r="R52">
        <v>100.15387390000618</v>
      </c>
      <c r="S52">
        <v>83.801873900006171</v>
      </c>
      <c r="T52">
        <v>84.880429560551875</v>
      </c>
      <c r="U52">
        <v>150.09242956055189</v>
      </c>
      <c r="V52">
        <v>21.768873900006177</v>
      </c>
      <c r="W52">
        <v>33.917873900006185</v>
      </c>
      <c r="X52">
        <v>157.71942956055187</v>
      </c>
      <c r="Y52">
        <v>227.40742956055192</v>
      </c>
      <c r="Z52">
        <v>103.93742956055188</v>
      </c>
      <c r="AA52">
        <v>102.15542956055188</v>
      </c>
      <c r="AB52">
        <v>235.29787390000615</v>
      </c>
      <c r="AC52">
        <v>91.031873900006175</v>
      </c>
      <c r="AD52">
        <v>168.73087390000615</v>
      </c>
      <c r="AE52">
        <v>91.208873900006182</v>
      </c>
      <c r="AF52">
        <v>106.3554295605519</v>
      </c>
      <c r="AG52">
        <v>29.946873900006171</v>
      </c>
      <c r="AH52">
        <v>68.559873900006181</v>
      </c>
      <c r="AI52">
        <v>27.94287390000617</v>
      </c>
      <c r="AJ52">
        <v>43.249873900006193</v>
      </c>
      <c r="AK52">
        <v>95.374873900006179</v>
      </c>
      <c r="AL52">
        <v>109.38587390000616</v>
      </c>
      <c r="AM52">
        <v>107.85387390000616</v>
      </c>
    </row>
    <row r="53" spans="1:39" x14ac:dyDescent="0.25">
      <c r="A53" s="29">
        <f ca="1">Exceedance!U53</f>
        <v>44317</v>
      </c>
      <c r="B53" s="254">
        <v>220.52350703401422</v>
      </c>
      <c r="C53" s="254">
        <v>220.52350703401422</v>
      </c>
      <c r="D53" s="254">
        <v>220.52350703401422</v>
      </c>
      <c r="E53">
        <v>417.77950703401416</v>
      </c>
      <c r="F53">
        <v>265.95950703401417</v>
      </c>
      <c r="G53">
        <v>301.36250703401407</v>
      </c>
      <c r="H53">
        <v>82.38306269456173</v>
      </c>
      <c r="I53">
        <v>176.26550703401418</v>
      </c>
      <c r="J53">
        <v>142.60406269455848</v>
      </c>
      <c r="K53">
        <v>160.75706269456177</v>
      </c>
      <c r="L53">
        <v>251.62750703401414</v>
      </c>
      <c r="M53">
        <v>380.23450703401414</v>
      </c>
      <c r="N53">
        <v>234.72550703401419</v>
      </c>
      <c r="O53">
        <v>265.97406269455968</v>
      </c>
      <c r="P53">
        <v>116.6420626945597</v>
      </c>
      <c r="Q53">
        <v>329.16150703401416</v>
      </c>
      <c r="R53">
        <v>215.92206269456116</v>
      </c>
      <c r="S53">
        <v>203.81206269456186</v>
      </c>
      <c r="T53">
        <v>109.37450703401417</v>
      </c>
      <c r="U53">
        <v>363.80950703401413</v>
      </c>
      <c r="V53">
        <v>8.5467767903358958</v>
      </c>
      <c r="W53">
        <v>69.694757477504126</v>
      </c>
      <c r="X53">
        <v>216.8205070340141</v>
      </c>
      <c r="Y53">
        <v>441.72250703401414</v>
      </c>
      <c r="Z53">
        <v>149.36550703401414</v>
      </c>
      <c r="AA53">
        <v>217.32750703401419</v>
      </c>
      <c r="AB53">
        <v>300.33106269456033</v>
      </c>
      <c r="AC53">
        <v>291.64406269455947</v>
      </c>
      <c r="AD53">
        <v>116.37306269455968</v>
      </c>
      <c r="AE53">
        <v>113.76006269455884</v>
      </c>
      <c r="AF53">
        <v>131.82850703401419</v>
      </c>
      <c r="AG53">
        <v>34.469468030100323</v>
      </c>
      <c r="AH53">
        <v>116.42606269456009</v>
      </c>
      <c r="AI53">
        <v>92.956062694561268</v>
      </c>
      <c r="AJ53">
        <v>73.929062694561139</v>
      </c>
      <c r="AK53">
        <v>206.16106269456156</v>
      </c>
      <c r="AL53">
        <v>222.1310626945592</v>
      </c>
      <c r="AM53">
        <v>326.58706269455945</v>
      </c>
    </row>
    <row r="54" spans="1:39" x14ac:dyDescent="0.25">
      <c r="A54" s="29">
        <f ca="1">Exceedance!U54</f>
        <v>44348</v>
      </c>
      <c r="B54" s="254">
        <v>186.8643128293331</v>
      </c>
      <c r="C54" s="254">
        <v>186.8643128293331</v>
      </c>
      <c r="D54" s="254">
        <v>186.8643128293331</v>
      </c>
      <c r="E54">
        <v>445.78031282933318</v>
      </c>
      <c r="F54">
        <v>381.36331282933304</v>
      </c>
      <c r="G54">
        <v>283.35031282933318</v>
      </c>
      <c r="H54">
        <v>162.71022745070073</v>
      </c>
      <c r="I54">
        <v>102.26231282933307</v>
      </c>
      <c r="J54">
        <v>141.83089893274854</v>
      </c>
      <c r="K54">
        <v>277.42981493233913</v>
      </c>
      <c r="L54">
        <v>117.16031282933311</v>
      </c>
      <c r="M54">
        <v>340.61431282933307</v>
      </c>
      <c r="N54">
        <v>165.46131282933308</v>
      </c>
      <c r="O54">
        <v>397.76099961760571</v>
      </c>
      <c r="P54">
        <v>29.821894210441215</v>
      </c>
      <c r="Q54">
        <v>347.32031282933315</v>
      </c>
      <c r="R54">
        <v>155.9518794502772</v>
      </c>
      <c r="S54">
        <v>282.46661267664791</v>
      </c>
      <c r="T54">
        <v>30.929631589730619</v>
      </c>
      <c r="U54">
        <v>141.49531282933313</v>
      </c>
      <c r="V54">
        <v>8.4872726603358668</v>
      </c>
      <c r="W54">
        <v>59.664923450200817</v>
      </c>
      <c r="X54">
        <v>80.722312829333077</v>
      </c>
      <c r="Y54">
        <v>361.24031282933311</v>
      </c>
      <c r="Z54">
        <v>31.416631589730621</v>
      </c>
      <c r="AA54">
        <v>110.5363128293331</v>
      </c>
      <c r="AB54">
        <v>301.52604245003795</v>
      </c>
      <c r="AC54">
        <v>124.37661853734332</v>
      </c>
      <c r="AD54">
        <v>173.67305601362813</v>
      </c>
      <c r="AE54">
        <v>208.71498832368064</v>
      </c>
      <c r="AF54">
        <v>30.542631589730618</v>
      </c>
      <c r="AG54">
        <v>26.283091228946994</v>
      </c>
      <c r="AH54">
        <v>135.64618121442453</v>
      </c>
      <c r="AI54">
        <v>174.48322745070081</v>
      </c>
      <c r="AJ54">
        <v>73.618064450132323</v>
      </c>
      <c r="AK54">
        <v>241.97618410288146</v>
      </c>
      <c r="AL54">
        <v>358.16081026351196</v>
      </c>
      <c r="AM54">
        <v>273.67589257558268</v>
      </c>
    </row>
    <row r="55" spans="1:39" x14ac:dyDescent="0.25">
      <c r="A55" s="29">
        <f ca="1">Exceedance!U55</f>
        <v>44378</v>
      </c>
      <c r="B55" s="254">
        <v>72.57326838902749</v>
      </c>
      <c r="C55" s="254">
        <v>72.57326838902749</v>
      </c>
      <c r="D55" s="254">
        <v>72.57326838902749</v>
      </c>
      <c r="E55">
        <v>119.94026838902749</v>
      </c>
      <c r="F55">
        <v>164.14526838902748</v>
      </c>
      <c r="G55">
        <v>76.07126838902748</v>
      </c>
      <c r="H55">
        <v>46.617227662820845</v>
      </c>
      <c r="I55">
        <v>34.580558389030855</v>
      </c>
      <c r="J55">
        <v>64.964243814010828</v>
      </c>
      <c r="K55">
        <v>104.11224039610235</v>
      </c>
      <c r="L55">
        <v>50.488268389027496</v>
      </c>
      <c r="M55">
        <v>93.363268389027496</v>
      </c>
      <c r="N55">
        <v>37.823558389030858</v>
      </c>
      <c r="O55">
        <v>261.95726582638446</v>
      </c>
      <c r="P55">
        <v>20.717493976257188</v>
      </c>
      <c r="Q55">
        <v>81.07326838902749</v>
      </c>
      <c r="R55">
        <v>69.158258812082281</v>
      </c>
      <c r="S55">
        <v>150.13520756869352</v>
      </c>
      <c r="T55">
        <v>12.356558389030859</v>
      </c>
      <c r="U55">
        <v>34.744558389030857</v>
      </c>
      <c r="V55">
        <v>9.9640337589738568</v>
      </c>
      <c r="W55">
        <v>16.044466558342958</v>
      </c>
      <c r="X55">
        <v>28.119558389030864</v>
      </c>
      <c r="Y55">
        <v>109.04726838902751</v>
      </c>
      <c r="Z55">
        <v>35.783707149365775</v>
      </c>
      <c r="AA55">
        <v>34.971558389030854</v>
      </c>
      <c r="AB55">
        <v>78.347265666562734</v>
      </c>
      <c r="AC55">
        <v>35.346661232539546</v>
      </c>
      <c r="AD55">
        <v>37.407213377138291</v>
      </c>
      <c r="AE55">
        <v>52.998228555088524</v>
      </c>
      <c r="AF55">
        <v>23.679558389030859</v>
      </c>
      <c r="AG55">
        <v>38.455947415401042</v>
      </c>
      <c r="AH55">
        <v>30.260547686101301</v>
      </c>
      <c r="AI55">
        <v>49.01366642315913</v>
      </c>
      <c r="AJ55">
        <v>44.780659568686232</v>
      </c>
      <c r="AK55">
        <v>100.92419424247404</v>
      </c>
      <c r="AL55">
        <v>185.36023295083658</v>
      </c>
      <c r="AM55">
        <v>81.998247569074522</v>
      </c>
    </row>
    <row r="56" spans="1:39" x14ac:dyDescent="0.25">
      <c r="A56" s="29">
        <f ca="1">Exceedance!U56</f>
        <v>44409</v>
      </c>
      <c r="B56" s="254">
        <v>63.76005151699637</v>
      </c>
      <c r="C56" s="254">
        <v>63.76005151699637</v>
      </c>
      <c r="D56" s="254">
        <v>63.76005151699637</v>
      </c>
      <c r="E56">
        <v>60.00405151699637</v>
      </c>
      <c r="F56">
        <v>53.678051516996376</v>
      </c>
      <c r="G56">
        <v>55.132051516996363</v>
      </c>
      <c r="H56">
        <v>75.79904848012707</v>
      </c>
      <c r="I56">
        <v>45.80105151699636</v>
      </c>
      <c r="J56">
        <v>54.604049684487997</v>
      </c>
      <c r="K56">
        <v>58.697049429622659</v>
      </c>
      <c r="L56">
        <v>72.66605151699639</v>
      </c>
      <c r="M56">
        <v>95.046051516996371</v>
      </c>
      <c r="N56">
        <v>39.948090277331197</v>
      </c>
      <c r="O56">
        <v>91.870051325905024</v>
      </c>
      <c r="P56">
        <v>23.657936713870861</v>
      </c>
      <c r="Q56">
        <v>81.461051516996378</v>
      </c>
      <c r="R56">
        <v>45.284050802864492</v>
      </c>
      <c r="S56">
        <v>142.43904698175297</v>
      </c>
      <c r="T56">
        <v>22.197941516996277</v>
      </c>
      <c r="U56">
        <v>59.124051516996367</v>
      </c>
      <c r="V56">
        <v>34.871990828788199</v>
      </c>
      <c r="W56">
        <v>40.535044669374166</v>
      </c>
      <c r="X56">
        <v>24.598941516996277</v>
      </c>
      <c r="Y56">
        <v>53.132051516996363</v>
      </c>
      <c r="Z56">
        <v>55.988051516996372</v>
      </c>
      <c r="AA56">
        <v>58.045051516996374</v>
      </c>
      <c r="AB56">
        <v>48.202051313986701</v>
      </c>
      <c r="AC56">
        <v>25.750938093073763</v>
      </c>
      <c r="AD56">
        <v>56.104047414876653</v>
      </c>
      <c r="AE56">
        <v>35.267938546664553</v>
      </c>
      <c r="AF56">
        <v>36.297051516996369</v>
      </c>
      <c r="AG56">
        <v>50.084668076462137</v>
      </c>
      <c r="AH56">
        <v>32.112940718900845</v>
      </c>
      <c r="AI56">
        <v>28.326938480126973</v>
      </c>
      <c r="AJ56">
        <v>44.194047969004814</v>
      </c>
      <c r="AK56">
        <v>83.175045988043607</v>
      </c>
      <c r="AL56">
        <v>71.654048874443021</v>
      </c>
      <c r="AM56">
        <v>83.239049964495493</v>
      </c>
    </row>
    <row r="57" spans="1:39" x14ac:dyDescent="0.25">
      <c r="A57" s="29">
        <f ca="1">Exceedance!U57</f>
        <v>44440</v>
      </c>
      <c r="B57" s="254">
        <v>56.309832282294714</v>
      </c>
      <c r="C57" s="254">
        <v>56.309832282294714</v>
      </c>
      <c r="D57" s="254">
        <v>56.309832282294714</v>
      </c>
      <c r="E57">
        <v>88.141832282294729</v>
      </c>
      <c r="F57">
        <v>70.640832282294724</v>
      </c>
      <c r="G57">
        <v>32.975572282295026</v>
      </c>
      <c r="H57">
        <v>50.056832282294728</v>
      </c>
      <c r="I57">
        <v>31.572832282294716</v>
      </c>
      <c r="J57">
        <v>43.029832282294727</v>
      </c>
      <c r="K57">
        <v>82.539832282294739</v>
      </c>
      <c r="L57">
        <v>51.370832282294721</v>
      </c>
      <c r="M57">
        <v>89.177832282294716</v>
      </c>
      <c r="N57">
        <v>54.953832282294726</v>
      </c>
      <c r="O57">
        <v>51.023832282294705</v>
      </c>
      <c r="P57">
        <v>39.580832282294722</v>
      </c>
      <c r="Q57">
        <v>105.16083228229472</v>
      </c>
      <c r="R57">
        <v>29.260572282295026</v>
      </c>
      <c r="S57">
        <v>90.311832282294731</v>
      </c>
      <c r="T57">
        <v>22.828572282295024</v>
      </c>
      <c r="U57">
        <v>25.279572282295028</v>
      </c>
      <c r="V57">
        <v>37.079832282294724</v>
      </c>
      <c r="W57">
        <v>56.864832282294714</v>
      </c>
      <c r="X57">
        <v>49.905832282294718</v>
      </c>
      <c r="Y57">
        <v>41.537832282294715</v>
      </c>
      <c r="Z57">
        <v>49.537832282294723</v>
      </c>
      <c r="AA57">
        <v>43.204832282294724</v>
      </c>
      <c r="AB57">
        <v>48.235832282294709</v>
      </c>
      <c r="AC57">
        <v>24.752572282295027</v>
      </c>
      <c r="AD57">
        <v>55.463832282294725</v>
      </c>
      <c r="AE57">
        <v>29.107572282295028</v>
      </c>
      <c r="AF57">
        <v>33.420832282294725</v>
      </c>
      <c r="AG57">
        <v>91.611832282294742</v>
      </c>
      <c r="AH57">
        <v>28.910572282295025</v>
      </c>
      <c r="AI57">
        <v>23.911572282295026</v>
      </c>
      <c r="AJ57">
        <v>39.298832282294718</v>
      </c>
      <c r="AK57">
        <v>96.210832282294717</v>
      </c>
      <c r="AL57">
        <v>33.873832282294721</v>
      </c>
      <c r="AM57">
        <v>56.058832282294723</v>
      </c>
    </row>
    <row r="58" spans="1:39" x14ac:dyDescent="0.25">
      <c r="A58" s="29">
        <f ca="1">Exceedance!U58</f>
        <v>44470</v>
      </c>
      <c r="B58" s="254">
        <v>28.603967221697921</v>
      </c>
      <c r="C58" s="254">
        <v>58.333967221697918</v>
      </c>
      <c r="D58" s="254">
        <v>47.313967221697915</v>
      </c>
      <c r="E58">
        <v>111.26196722169796</v>
      </c>
      <c r="F58">
        <v>90.237967221697929</v>
      </c>
      <c r="G58">
        <v>21.215967221697916</v>
      </c>
      <c r="H58">
        <v>33.474967221697916</v>
      </c>
      <c r="I58">
        <v>35.395967221697916</v>
      </c>
      <c r="J58">
        <v>50.537967221697919</v>
      </c>
      <c r="K58">
        <v>23.296967221697916</v>
      </c>
      <c r="L58">
        <v>20.543967221697915</v>
      </c>
      <c r="M58">
        <v>33.601967221697919</v>
      </c>
      <c r="N58">
        <v>32.257967221697925</v>
      </c>
      <c r="O58">
        <v>35.688967221697915</v>
      </c>
      <c r="P58">
        <v>30.036967221697918</v>
      </c>
      <c r="Q58">
        <v>81.510967221697925</v>
      </c>
      <c r="R58">
        <v>46.517967221697916</v>
      </c>
      <c r="S58">
        <v>27.853967221697918</v>
      </c>
      <c r="T58">
        <v>32.86996722169792</v>
      </c>
      <c r="U58">
        <v>15.485967221697916</v>
      </c>
      <c r="V58">
        <v>23.373967221697914</v>
      </c>
      <c r="W58">
        <v>20.172967221697917</v>
      </c>
      <c r="X58">
        <v>44.167967221697914</v>
      </c>
      <c r="Y58">
        <v>75.873967221697896</v>
      </c>
      <c r="Z58">
        <v>127.67396722169792</v>
      </c>
      <c r="AA58">
        <v>40.162967221697919</v>
      </c>
      <c r="AB58">
        <v>29.261967221697919</v>
      </c>
      <c r="AC58">
        <v>23.921967221697919</v>
      </c>
      <c r="AD58">
        <v>33.029967221697923</v>
      </c>
      <c r="AE58">
        <v>57.755967221697922</v>
      </c>
      <c r="AF58">
        <v>16.402967221697921</v>
      </c>
      <c r="AG58">
        <v>43.288967221697924</v>
      </c>
      <c r="AH58">
        <v>43.828967221697916</v>
      </c>
      <c r="AI58">
        <v>13.648967221697916</v>
      </c>
      <c r="AJ58">
        <v>64.309967221697917</v>
      </c>
      <c r="AK58">
        <v>46.154967221697923</v>
      </c>
      <c r="AL58">
        <v>50.891967221697925</v>
      </c>
      <c r="AM58">
        <v>71.063967221697922</v>
      </c>
    </row>
    <row r="59" spans="1:39" x14ac:dyDescent="0.25">
      <c r="A59" s="29">
        <f ca="1">Exceedance!U59</f>
        <v>44501</v>
      </c>
      <c r="B59" s="254">
        <v>24.628625685985902</v>
      </c>
      <c r="C59" s="254">
        <v>32.2486256859859</v>
      </c>
      <c r="D59" s="254">
        <v>30.448625685985906</v>
      </c>
      <c r="E59">
        <v>50.772625685985894</v>
      </c>
      <c r="F59">
        <v>70.707625685985917</v>
      </c>
      <c r="G59">
        <v>46.121625685985897</v>
      </c>
      <c r="H59">
        <v>25.569625685985905</v>
      </c>
      <c r="I59">
        <v>19.430625685985898</v>
      </c>
      <c r="J59">
        <v>37.505625685985905</v>
      </c>
      <c r="K59">
        <v>35.156625685985901</v>
      </c>
      <c r="L59">
        <v>23.754625685985904</v>
      </c>
      <c r="M59">
        <v>29.927625685985902</v>
      </c>
      <c r="N59">
        <v>43.097625685985911</v>
      </c>
      <c r="O59">
        <v>25.172625685985896</v>
      </c>
      <c r="P59">
        <v>28.273625685985905</v>
      </c>
      <c r="Q59">
        <v>39.672625685985899</v>
      </c>
      <c r="R59">
        <v>60.530625685985896</v>
      </c>
      <c r="S59">
        <v>20.866625685985902</v>
      </c>
      <c r="T59">
        <v>23.980625685985903</v>
      </c>
      <c r="U59">
        <v>18.164625685985904</v>
      </c>
      <c r="V59">
        <v>22.837123900001789</v>
      </c>
      <c r="W59">
        <v>20.315625685985907</v>
      </c>
      <c r="X59">
        <v>37.631625685985895</v>
      </c>
      <c r="Y59">
        <v>36.130625685985898</v>
      </c>
      <c r="Z59">
        <v>44.246625685985897</v>
      </c>
      <c r="AA59">
        <v>19.401625685985902</v>
      </c>
      <c r="AB59">
        <v>28.281625685985901</v>
      </c>
      <c r="AC59">
        <v>20.868625685985901</v>
      </c>
      <c r="AD59">
        <v>22.809625685985907</v>
      </c>
      <c r="AE59">
        <v>29.354625685985901</v>
      </c>
      <c r="AF59">
        <v>13.022625685985904</v>
      </c>
      <c r="AG59">
        <v>25.591625685985903</v>
      </c>
      <c r="AH59">
        <v>21.569625685985905</v>
      </c>
      <c r="AI59">
        <v>18.328625685985902</v>
      </c>
      <c r="AJ59">
        <v>27.079625685985906</v>
      </c>
      <c r="AK59">
        <v>35.531625685985901</v>
      </c>
      <c r="AL59">
        <v>27.377625685985905</v>
      </c>
      <c r="AM59">
        <v>38.229625685985916</v>
      </c>
    </row>
    <row r="60" spans="1:39" x14ac:dyDescent="0.25">
      <c r="A60" s="29">
        <f ca="1">Exceedance!U60</f>
        <v>44531</v>
      </c>
      <c r="B60" s="254">
        <v>21.44264897654126</v>
      </c>
      <c r="C60" s="254">
        <v>21.44264897654126</v>
      </c>
      <c r="D60" s="254">
        <v>21.44264897654126</v>
      </c>
      <c r="E60">
        <v>32.622648976541264</v>
      </c>
      <c r="F60">
        <v>36.076648976541257</v>
      </c>
      <c r="G60">
        <v>24.056648976541258</v>
      </c>
      <c r="H60">
        <v>18.744648976541267</v>
      </c>
      <c r="I60">
        <v>15.035648976541266</v>
      </c>
      <c r="J60">
        <v>20.676648976541266</v>
      </c>
      <c r="K60">
        <v>21.656648976541263</v>
      </c>
      <c r="L60">
        <v>19.285648976541264</v>
      </c>
      <c r="M60">
        <v>25.399648976541265</v>
      </c>
      <c r="N60">
        <v>27.853648976541262</v>
      </c>
      <c r="O60">
        <v>22.097648976541262</v>
      </c>
      <c r="P60">
        <v>25.911568030000883</v>
      </c>
      <c r="Q60">
        <v>26.497648976541267</v>
      </c>
      <c r="R60">
        <v>37.511648976541252</v>
      </c>
      <c r="S60">
        <v>18.581648976541263</v>
      </c>
      <c r="T60">
        <v>15.417568030000883</v>
      </c>
      <c r="U60">
        <v>17.270648976541267</v>
      </c>
      <c r="V60">
        <v>13.538568030000883</v>
      </c>
      <c r="W60">
        <v>18.628568030000881</v>
      </c>
      <c r="X60">
        <v>23.230648976541268</v>
      </c>
      <c r="Y60">
        <v>23.814648976541267</v>
      </c>
      <c r="Z60">
        <v>22.987648976541266</v>
      </c>
      <c r="AA60">
        <v>44.294648976541268</v>
      </c>
      <c r="AB60">
        <v>23.197648976541263</v>
      </c>
      <c r="AC60">
        <v>16.076568030000885</v>
      </c>
      <c r="AD60">
        <v>25.643648976541261</v>
      </c>
      <c r="AE60">
        <v>19.914648976541265</v>
      </c>
      <c r="AF60">
        <v>13.248568030000884</v>
      </c>
      <c r="AG60">
        <v>16.964568030000883</v>
      </c>
      <c r="AH60">
        <v>16.771648976541265</v>
      </c>
      <c r="AI60">
        <v>17.738648976541267</v>
      </c>
      <c r="AJ60">
        <v>14.493648976541264</v>
      </c>
      <c r="AK60">
        <v>25.197648976541259</v>
      </c>
      <c r="AL60">
        <v>22.414648976541262</v>
      </c>
      <c r="AM60">
        <v>40.933648976541271</v>
      </c>
    </row>
    <row r="61" spans="1:39" x14ac:dyDescent="0.25">
      <c r="A61" s="29">
        <f ca="1">Exceedance!U61</f>
        <v>44562</v>
      </c>
      <c r="B61" s="254">
        <v>21.807554124984883</v>
      </c>
      <c r="C61" s="254">
        <v>21.807554124984883</v>
      </c>
      <c r="D61" s="254">
        <v>21.807554124984883</v>
      </c>
      <c r="E61">
        <v>32.86655412498488</v>
      </c>
      <c r="F61">
        <v>29.329554124984885</v>
      </c>
      <c r="G61">
        <v>21.091554124984885</v>
      </c>
      <c r="H61">
        <v>19.464554124984886</v>
      </c>
      <c r="I61">
        <v>17.293554124984887</v>
      </c>
      <c r="J61">
        <v>18.052554124984887</v>
      </c>
      <c r="K61">
        <v>19.951554124984888</v>
      </c>
      <c r="L61">
        <v>26.85755412498489</v>
      </c>
      <c r="M61">
        <v>25.169554124984888</v>
      </c>
      <c r="N61">
        <v>24.631554124984884</v>
      </c>
      <c r="O61">
        <v>23.754554124984882</v>
      </c>
      <c r="P61">
        <v>23.224635071525427</v>
      </c>
      <c r="Q61">
        <v>27.353554124984885</v>
      </c>
      <c r="R61">
        <v>25.657554124984891</v>
      </c>
      <c r="S61">
        <v>23.146554124984888</v>
      </c>
      <c r="T61">
        <v>16.628635071525462</v>
      </c>
      <c r="U61">
        <v>18.810554124984883</v>
      </c>
      <c r="V61">
        <v>11.916308030000875</v>
      </c>
      <c r="W61">
        <v>17.03363507152374</v>
      </c>
      <c r="X61">
        <v>53.468554124984891</v>
      </c>
      <c r="Y61">
        <v>24.025554124984883</v>
      </c>
      <c r="Z61">
        <v>22.613554124984887</v>
      </c>
      <c r="AA61">
        <v>32.925554124984885</v>
      </c>
      <c r="AB61">
        <v>25.69755412498489</v>
      </c>
      <c r="AC61">
        <v>18.319635071523901</v>
      </c>
      <c r="AD61">
        <v>22.117554124984892</v>
      </c>
      <c r="AE61">
        <v>23.831554124984883</v>
      </c>
      <c r="AF61">
        <v>19.034635071525134</v>
      </c>
      <c r="AG61">
        <v>16.138635071523414</v>
      </c>
      <c r="AH61">
        <v>20.059554124984881</v>
      </c>
      <c r="AI61">
        <v>17.666554124984888</v>
      </c>
      <c r="AJ61">
        <v>15.108554124984886</v>
      </c>
      <c r="AK61">
        <v>25.873554124984881</v>
      </c>
      <c r="AL61">
        <v>22.019554124984882</v>
      </c>
      <c r="AM61">
        <v>40.474554124984898</v>
      </c>
    </row>
    <row r="62" spans="1:39" x14ac:dyDescent="0.25">
      <c r="A62" s="29">
        <f ca="1">Exceedance!U62</f>
        <v>44593</v>
      </c>
      <c r="B62" s="254">
        <v>30.123189500105596</v>
      </c>
      <c r="C62" s="254">
        <v>30.123189500105596</v>
      </c>
      <c r="D62" s="254">
        <v>30.123189500105596</v>
      </c>
      <c r="E62">
        <v>63.046189500105591</v>
      </c>
      <c r="F62">
        <v>46.980189500105588</v>
      </c>
      <c r="G62">
        <v>22.453189500105598</v>
      </c>
      <c r="H62">
        <v>24.480189500105595</v>
      </c>
      <c r="I62">
        <v>16.410189500105599</v>
      </c>
      <c r="J62">
        <v>25.119189500105591</v>
      </c>
      <c r="K62">
        <v>29.468189500105595</v>
      </c>
      <c r="L62">
        <v>32.365189500105593</v>
      </c>
      <c r="M62">
        <v>29.983189500105595</v>
      </c>
      <c r="N62">
        <v>52.757189500105596</v>
      </c>
      <c r="O62">
        <v>33.5941895001056</v>
      </c>
      <c r="P62">
        <v>25.762520500015295</v>
      </c>
      <c r="Q62">
        <v>27.714189500105601</v>
      </c>
      <c r="R62">
        <v>29.833189500105597</v>
      </c>
      <c r="S62">
        <v>22.199189500105597</v>
      </c>
      <c r="T62">
        <v>21.099437785186982</v>
      </c>
      <c r="U62">
        <v>16.775189500105601</v>
      </c>
      <c r="V62">
        <v>14.996425640000929</v>
      </c>
      <c r="W62">
        <v>19.488520500015298</v>
      </c>
      <c r="X62">
        <v>85.893189500105592</v>
      </c>
      <c r="Y62">
        <v>20.883189500105598</v>
      </c>
      <c r="Z62">
        <v>41.711189500105604</v>
      </c>
      <c r="AA62">
        <v>24.490189500105597</v>
      </c>
      <c r="AB62">
        <v>36.060189500105594</v>
      </c>
      <c r="AC62">
        <v>16.179189499997374</v>
      </c>
      <c r="AD62">
        <v>25.810189500105594</v>
      </c>
      <c r="AE62">
        <v>25.397189500105593</v>
      </c>
      <c r="AF62">
        <v>19.338520499987364</v>
      </c>
      <c r="AG62">
        <v>22.962256181855118</v>
      </c>
      <c r="AH62">
        <v>31.039189500105596</v>
      </c>
      <c r="AI62">
        <v>15.420189500105598</v>
      </c>
      <c r="AJ62">
        <v>16.590189500105595</v>
      </c>
      <c r="AK62">
        <v>29.043189500105598</v>
      </c>
      <c r="AL62">
        <v>23.573189500105595</v>
      </c>
      <c r="AM62">
        <v>40.88818950010559</v>
      </c>
    </row>
    <row r="63" spans="1:39" x14ac:dyDescent="0.25">
      <c r="A63" s="29">
        <f ca="1">Exceedance!U63</f>
        <v>44621</v>
      </c>
      <c r="B63" s="254">
        <v>88.349207136566861</v>
      </c>
      <c r="C63" s="254">
        <v>88.349207136566861</v>
      </c>
      <c r="D63" s="254">
        <v>88.349207136566861</v>
      </c>
      <c r="E63">
        <v>140.28820713656685</v>
      </c>
      <c r="F63">
        <v>116.65020713656688</v>
      </c>
      <c r="G63">
        <v>56.768207136566865</v>
      </c>
      <c r="H63">
        <v>90.757207136566862</v>
      </c>
      <c r="I63">
        <v>37.575207136566874</v>
      </c>
      <c r="J63">
        <v>60.825207136566874</v>
      </c>
      <c r="K63">
        <v>86.235207136566885</v>
      </c>
      <c r="L63">
        <v>170.83220713656686</v>
      </c>
      <c r="M63">
        <v>71.616207136566871</v>
      </c>
      <c r="N63">
        <v>217.7082071365669</v>
      </c>
      <c r="O63">
        <v>40.596207136566868</v>
      </c>
      <c r="P63">
        <v>152.39220713656687</v>
      </c>
      <c r="Q63">
        <v>69.088207136566879</v>
      </c>
      <c r="R63">
        <v>50.939207136566857</v>
      </c>
      <c r="S63">
        <v>41.105207136566868</v>
      </c>
      <c r="T63">
        <v>68.114207136566847</v>
      </c>
      <c r="U63">
        <v>22.552207136566871</v>
      </c>
      <c r="V63">
        <v>38.801218029992675</v>
      </c>
      <c r="W63">
        <v>90.10420713656687</v>
      </c>
      <c r="X63">
        <v>140.5902071365669</v>
      </c>
      <c r="Y63">
        <v>37.429207136566873</v>
      </c>
      <c r="Z63">
        <v>128.20120713656689</v>
      </c>
      <c r="AA63">
        <v>104.52620713656687</v>
      </c>
      <c r="AB63">
        <v>70.794207136566854</v>
      </c>
      <c r="AC63">
        <v>51.468207136566868</v>
      </c>
      <c r="AD63">
        <v>53.996207136566873</v>
      </c>
      <c r="AE63">
        <v>64.093207136566875</v>
      </c>
      <c r="AF63">
        <v>34.275207136566877</v>
      </c>
      <c r="AG63">
        <v>52.064207136566857</v>
      </c>
      <c r="AH63">
        <v>59.472207136566873</v>
      </c>
      <c r="AI63">
        <v>25.77820713656687</v>
      </c>
      <c r="AJ63">
        <v>72.702207136566884</v>
      </c>
      <c r="AK63">
        <v>75.273207136566882</v>
      </c>
      <c r="AL63">
        <v>76.062207136566869</v>
      </c>
      <c r="AM63">
        <v>191.75620713656687</v>
      </c>
    </row>
    <row r="64" spans="1:39" x14ac:dyDescent="0.25">
      <c r="A64" s="29" t="str">
        <f ca="1">Exceedance!U64</f>
        <v/>
      </c>
      <c r="B64" s="254">
        <v>134.5814295605519</v>
      </c>
      <c r="C64" s="254">
        <v>134.5814295605519</v>
      </c>
      <c r="D64" s="254">
        <v>134.5814295605519</v>
      </c>
      <c r="E64">
        <v>276.73842956055188</v>
      </c>
      <c r="F64">
        <v>199.09042956055185</v>
      </c>
      <c r="G64">
        <v>68.406873900006175</v>
      </c>
      <c r="H64">
        <v>173.76742956055185</v>
      </c>
      <c r="I64">
        <v>85.073873900006177</v>
      </c>
      <c r="J64">
        <v>87.838873900006192</v>
      </c>
      <c r="K64">
        <v>196.15242956055187</v>
      </c>
      <c r="L64">
        <v>252.43942956055182</v>
      </c>
      <c r="M64">
        <v>138.06642956055182</v>
      </c>
      <c r="N64">
        <v>146.40787390000617</v>
      </c>
      <c r="O64">
        <v>53.700873900006165</v>
      </c>
      <c r="P64">
        <v>163.02042956055189</v>
      </c>
      <c r="Q64">
        <v>100.15387390000618</v>
      </c>
      <c r="R64">
        <v>83.801873900006171</v>
      </c>
      <c r="S64">
        <v>84.880429560551875</v>
      </c>
      <c r="T64">
        <v>150.09242956055189</v>
      </c>
      <c r="U64">
        <v>21.768873900006177</v>
      </c>
      <c r="V64">
        <v>33.917873900006185</v>
      </c>
      <c r="W64">
        <v>157.71942956055187</v>
      </c>
      <c r="X64">
        <v>227.40742956055192</v>
      </c>
      <c r="Y64">
        <v>103.93742956055188</v>
      </c>
      <c r="Z64">
        <v>102.15542956055188</v>
      </c>
      <c r="AA64">
        <v>235.29787390000615</v>
      </c>
      <c r="AB64">
        <v>91.031873900006175</v>
      </c>
      <c r="AC64">
        <v>168.73087390000615</v>
      </c>
      <c r="AD64">
        <v>91.208873900006182</v>
      </c>
      <c r="AE64">
        <v>106.3554295605519</v>
      </c>
      <c r="AF64">
        <v>29.946873900006171</v>
      </c>
      <c r="AG64">
        <v>68.559873900006181</v>
      </c>
      <c r="AH64">
        <v>27.94287390000617</v>
      </c>
      <c r="AI64">
        <v>43.249873900006193</v>
      </c>
      <c r="AJ64">
        <v>95.374873900006179</v>
      </c>
      <c r="AK64">
        <v>109.38587390000616</v>
      </c>
      <c r="AL64">
        <v>107.85387390000616</v>
      </c>
      <c r="AM64">
        <v>107.85387390000616</v>
      </c>
    </row>
    <row r="65" spans="1:39" x14ac:dyDescent="0.25">
      <c r="A65" s="29" t="str">
        <f ca="1">Exceedance!U65</f>
        <v/>
      </c>
      <c r="B65" s="254">
        <v>220.52350703401422</v>
      </c>
      <c r="C65" s="254">
        <v>220.52350703401422</v>
      </c>
      <c r="D65" s="254">
        <v>220.52350703401422</v>
      </c>
      <c r="E65">
        <v>265.95950703401417</v>
      </c>
      <c r="F65">
        <v>301.36250703401407</v>
      </c>
      <c r="G65">
        <v>82.38306269456173</v>
      </c>
      <c r="H65">
        <v>176.26550703401418</v>
      </c>
      <c r="I65">
        <v>142.60406269455848</v>
      </c>
      <c r="J65">
        <v>160.75706269456177</v>
      </c>
      <c r="K65">
        <v>251.62750703401414</v>
      </c>
      <c r="L65">
        <v>380.23450703401414</v>
      </c>
      <c r="M65">
        <v>234.72550703401419</v>
      </c>
      <c r="N65">
        <v>265.97406269455968</v>
      </c>
      <c r="O65">
        <v>116.6420626945597</v>
      </c>
      <c r="P65">
        <v>329.16150703401416</v>
      </c>
      <c r="Q65">
        <v>215.92206269456116</v>
      </c>
      <c r="R65">
        <v>203.81206269456186</v>
      </c>
      <c r="S65">
        <v>109.37450703401417</v>
      </c>
      <c r="T65">
        <v>363.80950703401413</v>
      </c>
      <c r="U65">
        <v>8.5467767903358958</v>
      </c>
      <c r="V65">
        <v>69.675606371096151</v>
      </c>
      <c r="W65">
        <v>216.8205070340141</v>
      </c>
      <c r="X65">
        <v>441.72250703401414</v>
      </c>
      <c r="Y65">
        <v>149.36550703401414</v>
      </c>
      <c r="Z65">
        <v>217.32750703401419</v>
      </c>
      <c r="AA65">
        <v>300.33106269456033</v>
      </c>
      <c r="AB65">
        <v>291.64406269455947</v>
      </c>
      <c r="AC65">
        <v>116.37306269455968</v>
      </c>
      <c r="AD65">
        <v>113.76006269455884</v>
      </c>
      <c r="AE65">
        <v>131.82850703401419</v>
      </c>
      <c r="AF65">
        <v>34.469468030100323</v>
      </c>
      <c r="AG65">
        <v>116.42606269456009</v>
      </c>
      <c r="AH65">
        <v>92.956062694561268</v>
      </c>
      <c r="AI65">
        <v>73.929062694561139</v>
      </c>
      <c r="AJ65">
        <v>206.16106269456156</v>
      </c>
      <c r="AK65">
        <v>222.1310626945592</v>
      </c>
      <c r="AL65">
        <v>326.58706269455945</v>
      </c>
      <c r="AM65">
        <v>326.58706269455945</v>
      </c>
    </row>
    <row r="66" spans="1:39" x14ac:dyDescent="0.25">
      <c r="A66" s="29" t="str">
        <f ca="1">Exceedance!U66</f>
        <v/>
      </c>
      <c r="B66" s="254">
        <v>186.8643128293331</v>
      </c>
      <c r="C66" s="254">
        <v>186.8643128293331</v>
      </c>
      <c r="D66" s="254">
        <v>186.8643128293331</v>
      </c>
      <c r="E66">
        <v>381.36331282933304</v>
      </c>
      <c r="F66">
        <v>283.35031282933318</v>
      </c>
      <c r="G66">
        <v>162.71022745070073</v>
      </c>
      <c r="H66">
        <v>102.26231282933307</v>
      </c>
      <c r="I66">
        <v>141.83089893274854</v>
      </c>
      <c r="J66">
        <v>277.42981493233913</v>
      </c>
      <c r="K66">
        <v>117.16031282933311</v>
      </c>
      <c r="L66">
        <v>340.61431282933307</v>
      </c>
      <c r="M66">
        <v>165.46131282933308</v>
      </c>
      <c r="N66">
        <v>397.76099961760571</v>
      </c>
      <c r="O66">
        <v>29.821894210441215</v>
      </c>
      <c r="P66">
        <v>347.32031282933315</v>
      </c>
      <c r="Q66">
        <v>155.9518794502772</v>
      </c>
      <c r="R66">
        <v>282.46661267664791</v>
      </c>
      <c r="S66">
        <v>30.929631589730619</v>
      </c>
      <c r="T66">
        <v>141.49531282933313</v>
      </c>
      <c r="U66">
        <v>8.4872726603358668</v>
      </c>
      <c r="V66">
        <v>59.664923450200817</v>
      </c>
      <c r="W66">
        <v>80.722312829333077</v>
      </c>
      <c r="X66">
        <v>361.24031282933311</v>
      </c>
      <c r="Y66">
        <v>31.416631589730621</v>
      </c>
      <c r="Z66">
        <v>110.5363128293331</v>
      </c>
      <c r="AA66">
        <v>301.52604245003795</v>
      </c>
      <c r="AB66">
        <v>124.37661853734332</v>
      </c>
      <c r="AC66">
        <v>173.67305601362813</v>
      </c>
      <c r="AD66">
        <v>208.71498832368064</v>
      </c>
      <c r="AE66">
        <v>30.542631589730618</v>
      </c>
      <c r="AF66">
        <v>26.283091228946994</v>
      </c>
      <c r="AG66">
        <v>135.64618121442453</v>
      </c>
      <c r="AH66">
        <v>174.48322745070081</v>
      </c>
      <c r="AI66">
        <v>73.618064450132323</v>
      </c>
      <c r="AJ66">
        <v>241.97618410288146</v>
      </c>
      <c r="AK66">
        <v>358.16081026351196</v>
      </c>
      <c r="AL66">
        <v>273.67589257558268</v>
      </c>
      <c r="AM66">
        <v>273.67589257558268</v>
      </c>
    </row>
    <row r="67" spans="1:39" x14ac:dyDescent="0.25">
      <c r="A67" s="29" t="str">
        <f ca="1">Exceedance!U67</f>
        <v/>
      </c>
      <c r="B67" s="254">
        <v>72.57326838902749</v>
      </c>
      <c r="C67" s="254">
        <v>72.57326838902749</v>
      </c>
      <c r="D67" s="254">
        <v>72.57326838902749</v>
      </c>
      <c r="E67">
        <v>164.14526838902748</v>
      </c>
      <c r="F67">
        <v>76.07126838902748</v>
      </c>
      <c r="G67">
        <v>46.617227662820845</v>
      </c>
      <c r="H67">
        <v>34.580558389030855</v>
      </c>
      <c r="I67">
        <v>64.964243814010828</v>
      </c>
      <c r="J67">
        <v>104.11224039610235</v>
      </c>
      <c r="K67">
        <v>50.488268389027496</v>
      </c>
      <c r="L67">
        <v>93.363268389027496</v>
      </c>
      <c r="M67">
        <v>37.823558389030858</v>
      </c>
      <c r="N67">
        <v>261.95726582638446</v>
      </c>
      <c r="O67">
        <v>20.717493976257188</v>
      </c>
      <c r="P67">
        <v>81.07326838902749</v>
      </c>
      <c r="Q67">
        <v>69.158258812082281</v>
      </c>
      <c r="R67">
        <v>150.13520756869352</v>
      </c>
      <c r="S67">
        <v>12.356558389030859</v>
      </c>
      <c r="T67">
        <v>34.744558389030857</v>
      </c>
      <c r="U67">
        <v>9.9640337589738568</v>
      </c>
      <c r="V67">
        <v>16.044466558342958</v>
      </c>
      <c r="W67">
        <v>28.119558389030864</v>
      </c>
      <c r="X67">
        <v>109.04726838902751</v>
      </c>
      <c r="Y67">
        <v>35.783707149365775</v>
      </c>
      <c r="Z67">
        <v>34.971558389030854</v>
      </c>
      <c r="AA67">
        <v>78.347265666562734</v>
      </c>
      <c r="AB67">
        <v>35.346661232539546</v>
      </c>
      <c r="AC67">
        <v>37.407213377138291</v>
      </c>
      <c r="AD67">
        <v>52.998228555088524</v>
      </c>
      <c r="AE67">
        <v>23.679558389030859</v>
      </c>
      <c r="AF67">
        <v>38.455947415401042</v>
      </c>
      <c r="AG67">
        <v>30.260547686101301</v>
      </c>
      <c r="AH67">
        <v>49.01366642315913</v>
      </c>
      <c r="AI67">
        <v>44.780659568686232</v>
      </c>
      <c r="AJ67">
        <v>100.92419424247404</v>
      </c>
      <c r="AK67">
        <v>185.36023295083658</v>
      </c>
      <c r="AL67">
        <v>81.998247569074522</v>
      </c>
      <c r="AM67">
        <v>81.998247569074522</v>
      </c>
    </row>
    <row r="68" spans="1:39" x14ac:dyDescent="0.25">
      <c r="A68" s="29" t="str">
        <f ca="1">Exceedance!U68</f>
        <v/>
      </c>
      <c r="B68" s="254">
        <v>63.76005151699637</v>
      </c>
      <c r="C68" s="254">
        <v>63.76005151699637</v>
      </c>
      <c r="D68" s="254">
        <v>63.76005151699637</v>
      </c>
      <c r="E68">
        <v>53.678051516996376</v>
      </c>
      <c r="F68">
        <v>55.132051516996363</v>
      </c>
      <c r="G68">
        <v>75.79904848012707</v>
      </c>
      <c r="H68">
        <v>45.80105151699636</v>
      </c>
      <c r="I68">
        <v>54.604049684487997</v>
      </c>
      <c r="J68">
        <v>58.697049429622659</v>
      </c>
      <c r="K68">
        <v>72.66605151699639</v>
      </c>
      <c r="L68">
        <v>95.046051516996371</v>
      </c>
      <c r="M68">
        <v>39.948090277331197</v>
      </c>
      <c r="N68">
        <v>91.870051325905024</v>
      </c>
      <c r="O68">
        <v>23.657936713870861</v>
      </c>
      <c r="P68">
        <v>81.461051516996378</v>
      </c>
      <c r="Q68">
        <v>45.284050802864492</v>
      </c>
      <c r="R68">
        <v>142.43904698175297</v>
      </c>
      <c r="S68">
        <v>22.197941516996277</v>
      </c>
      <c r="T68">
        <v>59.124051516996367</v>
      </c>
      <c r="U68">
        <v>34.871990828788199</v>
      </c>
      <c r="V68">
        <v>40.535044669374166</v>
      </c>
      <c r="W68">
        <v>24.598941516996277</v>
      </c>
      <c r="X68">
        <v>53.132051516996363</v>
      </c>
      <c r="Y68">
        <v>55.988051516996372</v>
      </c>
      <c r="Z68">
        <v>58.045051516996374</v>
      </c>
      <c r="AA68">
        <v>48.202051313986701</v>
      </c>
      <c r="AB68">
        <v>25.750938093073763</v>
      </c>
      <c r="AC68">
        <v>56.104047414876653</v>
      </c>
      <c r="AD68">
        <v>35.267938546664553</v>
      </c>
      <c r="AE68">
        <v>36.297051516996369</v>
      </c>
      <c r="AF68">
        <v>50.084668076462137</v>
      </c>
      <c r="AG68">
        <v>32.112940718900845</v>
      </c>
      <c r="AH68">
        <v>28.326938480126973</v>
      </c>
      <c r="AI68">
        <v>44.194047969004814</v>
      </c>
      <c r="AJ68">
        <v>83.175045988043607</v>
      </c>
      <c r="AK68">
        <v>71.654048874443021</v>
      </c>
      <c r="AL68">
        <v>83.239049964495493</v>
      </c>
      <c r="AM68">
        <v>83.239049964495493</v>
      </c>
    </row>
    <row r="69" spans="1:39" x14ac:dyDescent="0.25">
      <c r="A69" s="29" t="str">
        <f ca="1">Exceedance!U69</f>
        <v/>
      </c>
      <c r="B69" s="254">
        <v>56.309832282294714</v>
      </c>
      <c r="C69" s="254">
        <v>56.309832282294714</v>
      </c>
      <c r="D69" s="254">
        <v>56.309832282294714</v>
      </c>
      <c r="E69">
        <v>70.640832282294724</v>
      </c>
      <c r="F69">
        <v>32.975572282295026</v>
      </c>
      <c r="G69">
        <v>50.056832282294728</v>
      </c>
      <c r="H69">
        <v>31.572832282294716</v>
      </c>
      <c r="I69">
        <v>43.029832282294727</v>
      </c>
      <c r="J69">
        <v>82.539832282294739</v>
      </c>
      <c r="K69">
        <v>51.370832282294721</v>
      </c>
      <c r="L69">
        <v>89.177832282294716</v>
      </c>
      <c r="M69">
        <v>54.953832282294726</v>
      </c>
      <c r="N69">
        <v>51.023832282294705</v>
      </c>
      <c r="O69">
        <v>39.580832282294722</v>
      </c>
      <c r="P69">
        <v>105.16083228229472</v>
      </c>
      <c r="Q69">
        <v>29.260572282295026</v>
      </c>
      <c r="R69">
        <v>90.311832282294731</v>
      </c>
      <c r="S69">
        <v>22.828572282295024</v>
      </c>
      <c r="T69">
        <v>25.279572282295028</v>
      </c>
      <c r="U69">
        <v>37.079832282294724</v>
      </c>
      <c r="V69">
        <v>56.864832282294714</v>
      </c>
      <c r="W69">
        <v>49.905832282294718</v>
      </c>
      <c r="X69">
        <v>41.537832282294715</v>
      </c>
      <c r="Y69">
        <v>49.537832282294723</v>
      </c>
      <c r="Z69">
        <v>43.204832282294724</v>
      </c>
      <c r="AA69">
        <v>48.235832282294709</v>
      </c>
      <c r="AB69">
        <v>24.752572282295027</v>
      </c>
      <c r="AC69">
        <v>55.463832282294725</v>
      </c>
      <c r="AD69">
        <v>29.107572282295028</v>
      </c>
      <c r="AE69">
        <v>33.420832282294725</v>
      </c>
      <c r="AF69">
        <v>91.611832282294742</v>
      </c>
      <c r="AG69">
        <v>28.910572282295025</v>
      </c>
      <c r="AH69">
        <v>23.911572282295026</v>
      </c>
      <c r="AI69">
        <v>39.298832282294718</v>
      </c>
      <c r="AJ69">
        <v>96.210832282294717</v>
      </c>
      <c r="AK69">
        <v>33.873832282294721</v>
      </c>
      <c r="AL69">
        <v>56.058832282294723</v>
      </c>
      <c r="AM69">
        <v>56.058832282294723</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99"/>
  </sheetPr>
  <dimension ref="A1:BD100"/>
  <sheetViews>
    <sheetView zoomScale="90" zoomScaleNormal="90" workbookViewId="0">
      <selection activeCell="B4" sqref="B4:AM69"/>
    </sheetView>
  </sheetViews>
  <sheetFormatPr defaultColWidth="8.85546875" defaultRowHeight="15" x14ac:dyDescent="0.25"/>
  <cols>
    <col min="1" max="1" width="8.85546875" style="106"/>
    <col min="2" max="4" width="8.85546875" style="255"/>
    <col min="5" max="15" width="8.85546875" style="1"/>
    <col min="16" max="16" width="9" style="1" customWidth="1"/>
    <col min="17" max="16384" width="8.85546875" style="1"/>
  </cols>
  <sheetData>
    <row r="1" spans="1:56" s="106" customFormat="1" x14ac:dyDescent="0.25">
      <c r="A1" s="26"/>
      <c r="B1" s="746" t="s">
        <v>83</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87">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6066.5807289746963</v>
      </c>
      <c r="C4" s="273">
        <v>6052.2609219453107</v>
      </c>
      <c r="D4" s="273">
        <v>6076.5198824450545</v>
      </c>
      <c r="E4" s="1">
        <v>6074.9375306292141</v>
      </c>
      <c r="F4" s="1">
        <v>6074.3821041099418</v>
      </c>
      <c r="G4" s="1">
        <v>6074.4591118202379</v>
      </c>
      <c r="H4" s="1">
        <v>6072.6807502926031</v>
      </c>
      <c r="I4" s="1">
        <v>6071.4114555165388</v>
      </c>
      <c r="J4" s="1">
        <v>6074.020912510754</v>
      </c>
      <c r="K4" s="1">
        <v>6077.7774904538937</v>
      </c>
      <c r="L4" s="1">
        <v>6074.0812642547498</v>
      </c>
      <c r="M4" s="1">
        <v>6078.0609937486051</v>
      </c>
      <c r="N4" s="1">
        <v>6065.8858598645829</v>
      </c>
      <c r="O4" s="1">
        <v>6073.2003135676359</v>
      </c>
      <c r="P4" s="1">
        <v>6077.2755324669661</v>
      </c>
      <c r="Q4" s="1">
        <v>6074.725639452713</v>
      </c>
      <c r="R4" s="1">
        <v>6076.7635408346077</v>
      </c>
      <c r="S4" s="1">
        <v>6068.2680341210153</v>
      </c>
      <c r="T4" s="1">
        <v>6075.5111613817007</v>
      </c>
      <c r="U4" s="1">
        <v>6072.5501223387164</v>
      </c>
      <c r="V4" s="1">
        <v>6075.5416642749251</v>
      </c>
      <c r="W4" s="1">
        <v>6056.7228863349237</v>
      </c>
      <c r="X4" s="1">
        <v>6077.1226063994727</v>
      </c>
      <c r="Y4" s="1">
        <v>6078.5459084036356</v>
      </c>
      <c r="Z4" s="1">
        <v>6076.8047355266872</v>
      </c>
      <c r="AA4" s="1">
        <v>6076.3090492290448</v>
      </c>
      <c r="AB4" s="1">
        <v>6077.3647590260525</v>
      </c>
      <c r="AC4" s="1">
        <v>6076.2377816765093</v>
      </c>
      <c r="AD4" s="1">
        <v>6078.2371661956859</v>
      </c>
      <c r="AE4" s="1">
        <v>6073.8159320768764</v>
      </c>
      <c r="AF4" s="1">
        <v>6075.403209547565</v>
      </c>
      <c r="AG4" s="1">
        <v>6076.5198824450545</v>
      </c>
      <c r="AH4" s="1">
        <v>6077.8262256022799</v>
      </c>
      <c r="AI4" s="1">
        <v>6076.6580034997924</v>
      </c>
      <c r="AJ4" s="1">
        <v>6078.295915085474</v>
      </c>
      <c r="AK4" s="1">
        <v>6076.207052993479</v>
      </c>
      <c r="AL4" s="1">
        <v>6075.867019392932</v>
      </c>
      <c r="AM4" s="1">
        <v>6067.0866373104345</v>
      </c>
    </row>
    <row r="5" spans="1:56" x14ac:dyDescent="0.25">
      <c r="A5" s="29">
        <f ca="1">Exceedance!U5</f>
        <v>42856</v>
      </c>
      <c r="B5" s="273">
        <v>6045.3862241825173</v>
      </c>
      <c r="C5" s="273">
        <v>6030.9538497297008</v>
      </c>
      <c r="D5" s="273">
        <v>6074.5844088482972</v>
      </c>
      <c r="E5" s="1">
        <v>6069.4608292922931</v>
      </c>
      <c r="F5" s="1">
        <v>6067.5231999887746</v>
      </c>
      <c r="G5" s="1">
        <v>6065.2665247925015</v>
      </c>
      <c r="H5" s="1">
        <v>6070.9910210493217</v>
      </c>
      <c r="I5" s="1">
        <v>6068.0027927221099</v>
      </c>
      <c r="J5" s="1">
        <v>6068.6281858948578</v>
      </c>
      <c r="K5" s="1">
        <v>6082.0009610934712</v>
      </c>
      <c r="L5" s="1">
        <v>6064.9707876164694</v>
      </c>
      <c r="M5" s="1">
        <v>6079.8954612539792</v>
      </c>
      <c r="N5" s="1">
        <v>6059.8071602051677</v>
      </c>
      <c r="O5" s="1">
        <v>6064.0667067066652</v>
      </c>
      <c r="P5" s="1">
        <v>6079.5746058316117</v>
      </c>
      <c r="Q5" s="1">
        <v>6072.4222200248341</v>
      </c>
      <c r="R5" s="1">
        <v>6074.9417719230087</v>
      </c>
      <c r="S5" s="1">
        <v>6057.3821435683767</v>
      </c>
      <c r="T5" s="1">
        <v>6082.0012267353468</v>
      </c>
      <c r="U5" s="1">
        <v>6069.0043715108313</v>
      </c>
      <c r="V5" s="1">
        <v>6077.7115910002831</v>
      </c>
      <c r="W5" s="1">
        <v>6048.9012452369498</v>
      </c>
      <c r="X5" s="1">
        <v>6082.0012370877257</v>
      </c>
      <c r="Y5" s="1">
        <v>6082.0035327682926</v>
      </c>
      <c r="Z5" s="1">
        <v>6079.0909919810256</v>
      </c>
      <c r="AA5" s="1">
        <v>6081.2699432806394</v>
      </c>
      <c r="AB5" s="1">
        <v>6082.0042293713286</v>
      </c>
      <c r="AC5" s="1">
        <v>6078.0933842456188</v>
      </c>
      <c r="AD5" s="1">
        <v>6079.2075316629762</v>
      </c>
      <c r="AE5" s="1">
        <v>6077.06741902047</v>
      </c>
      <c r="AF5" s="1">
        <v>6077.2233921812722</v>
      </c>
      <c r="AG5" s="1">
        <v>6081.108663885333</v>
      </c>
      <c r="AH5" s="1">
        <v>6077.3565464886033</v>
      </c>
      <c r="AI5" s="1">
        <v>6067.8906885564847</v>
      </c>
      <c r="AJ5" s="1">
        <v>6082.0035307125318</v>
      </c>
      <c r="AK5" s="1">
        <v>6072.953549976045</v>
      </c>
      <c r="AL5" s="1">
        <v>6077.329691482274</v>
      </c>
      <c r="AM5" s="1">
        <v>6059.4397420124242</v>
      </c>
    </row>
    <row r="6" spans="1:56" x14ac:dyDescent="0.25">
      <c r="A6" s="29">
        <f ca="1">Exceedance!U6</f>
        <v>42887</v>
      </c>
      <c r="B6" s="273">
        <v>6022.9380491062138</v>
      </c>
      <c r="C6" s="273">
        <v>6013.7197634972672</v>
      </c>
      <c r="D6" s="273">
        <v>6069.9983156516919</v>
      </c>
      <c r="E6" s="1">
        <v>6067.7070523336415</v>
      </c>
      <c r="F6" s="1">
        <v>6062.6222006020716</v>
      </c>
      <c r="G6" s="1">
        <v>6065.3729268399265</v>
      </c>
      <c r="H6" s="1">
        <v>6068.866568568601</v>
      </c>
      <c r="I6" s="1">
        <v>6068.0295448286834</v>
      </c>
      <c r="J6" s="1">
        <v>6069.3830889898545</v>
      </c>
      <c r="K6" s="1">
        <v>6078.0448830162368</v>
      </c>
      <c r="L6" s="1">
        <v>6066.0699850750734</v>
      </c>
      <c r="M6" s="1">
        <v>6071.5062654013736</v>
      </c>
      <c r="N6" s="1">
        <v>6064.6537896429018</v>
      </c>
      <c r="O6" s="1">
        <v>6063.3262808976233</v>
      </c>
      <c r="P6" s="1">
        <v>6071.2119797665437</v>
      </c>
      <c r="Q6" s="1">
        <v>6067.8053214356441</v>
      </c>
      <c r="R6" s="1">
        <v>6073.5418525720343</v>
      </c>
      <c r="S6" s="1">
        <v>6060.9852375035252</v>
      </c>
      <c r="T6" s="1">
        <v>6074.5701161270727</v>
      </c>
      <c r="U6" s="1">
        <v>6067.649521007168</v>
      </c>
      <c r="V6" s="1">
        <v>6073.1486871698007</v>
      </c>
      <c r="W6" s="1">
        <v>6052.4787911166331</v>
      </c>
      <c r="X6" s="1">
        <v>6073.8495486008133</v>
      </c>
      <c r="Y6" s="1">
        <v>6074.842551379118</v>
      </c>
      <c r="Z6" s="1">
        <v>6073.3215106118869</v>
      </c>
      <c r="AA6" s="1">
        <v>6077.8249655901927</v>
      </c>
      <c r="AB6" s="1">
        <v>6075.4734156170798</v>
      </c>
      <c r="AC6" s="1">
        <v>6072.3401832837671</v>
      </c>
      <c r="AD6" s="1">
        <v>6068.0108073494521</v>
      </c>
      <c r="AE6" s="1">
        <v>6072.838801136093</v>
      </c>
      <c r="AF6" s="1">
        <v>6074.7964716973174</v>
      </c>
      <c r="AG6" s="1">
        <v>6072.8252899368817</v>
      </c>
      <c r="AH6" s="1">
        <v>6075.3386232181138</v>
      </c>
      <c r="AI6" s="1">
        <v>6070.3959252729146</v>
      </c>
      <c r="AJ6" s="1">
        <v>6073.4536587500243</v>
      </c>
      <c r="AK6" s="1">
        <v>6067.2940574571767</v>
      </c>
      <c r="AL6" s="1">
        <v>6076.6963492920913</v>
      </c>
      <c r="AM6" s="1">
        <v>6069.7840277402356</v>
      </c>
    </row>
    <row r="7" spans="1:56" x14ac:dyDescent="0.25">
      <c r="A7" s="29">
        <f ca="1">Exceedance!U7</f>
        <v>42917</v>
      </c>
      <c r="B7" s="273">
        <v>6052.2773704051142</v>
      </c>
      <c r="C7" s="273">
        <v>6056.8960027223411</v>
      </c>
      <c r="D7" s="273">
        <v>6068.3598552772728</v>
      </c>
      <c r="E7" s="1">
        <v>6069.6933035512666</v>
      </c>
      <c r="F7" s="1">
        <v>6063.8744309588828</v>
      </c>
      <c r="G7" s="1">
        <v>6070.7324944788124</v>
      </c>
      <c r="H7" s="1">
        <v>6068.3074460636071</v>
      </c>
      <c r="I7" s="1">
        <v>6067.4466284548816</v>
      </c>
      <c r="J7" s="1">
        <v>6071.0350143186979</v>
      </c>
      <c r="K7" s="1">
        <v>6073.3427818138234</v>
      </c>
      <c r="L7" s="1">
        <v>6066.4296106314896</v>
      </c>
      <c r="M7" s="1">
        <v>6068.2167373323582</v>
      </c>
      <c r="N7" s="1">
        <v>6068.0200648096934</v>
      </c>
      <c r="O7" s="1">
        <v>6065.3551283438865</v>
      </c>
      <c r="P7" s="1">
        <v>6068.7754225104691</v>
      </c>
      <c r="Q7" s="1">
        <v>6065.3311795665704</v>
      </c>
      <c r="R7" s="1">
        <v>6070.5488156828806</v>
      </c>
      <c r="S7" s="1">
        <v>6069.939922966817</v>
      </c>
      <c r="T7" s="1">
        <v>6070.5658458833823</v>
      </c>
      <c r="U7" s="1">
        <v>6065.7875810777632</v>
      </c>
      <c r="V7" s="1">
        <v>6071.5421695829555</v>
      </c>
      <c r="W7" s="1">
        <v>6059.8840820746173</v>
      </c>
      <c r="X7" s="1">
        <v>6069.9011632979518</v>
      </c>
      <c r="Y7" s="1">
        <v>6071.3926007520522</v>
      </c>
      <c r="Z7" s="1">
        <v>6069.5717137464071</v>
      </c>
      <c r="AA7" s="1">
        <v>6072.2219289456407</v>
      </c>
      <c r="AB7" s="1">
        <v>6070.8864959841831</v>
      </c>
      <c r="AC7" s="1">
        <v>6070.1426738140863</v>
      </c>
      <c r="AD7" s="1">
        <v>6066.2468849992574</v>
      </c>
      <c r="AE7" s="1">
        <v>6069.9938433508651</v>
      </c>
      <c r="AF7" s="1">
        <v>6071.2644554186654</v>
      </c>
      <c r="AG7" s="1">
        <v>6070.5141635288846</v>
      </c>
      <c r="AH7" s="1">
        <v>6070.8051599655446</v>
      </c>
      <c r="AI7" s="1">
        <v>6071.1693752425717</v>
      </c>
      <c r="AJ7" s="1">
        <v>6070.2713225392808</v>
      </c>
      <c r="AK7" s="1">
        <v>6064.6315288469268</v>
      </c>
      <c r="AL7" s="1">
        <v>6072.2138966283774</v>
      </c>
      <c r="AM7" s="1">
        <v>6071.8763228597863</v>
      </c>
    </row>
    <row r="8" spans="1:56" x14ac:dyDescent="0.25">
      <c r="A8" s="29">
        <f ca="1">Exceedance!U8</f>
        <v>42948</v>
      </c>
      <c r="B8" s="273">
        <v>6063.0235303941899</v>
      </c>
      <c r="C8" s="273">
        <v>6072.4445278332842</v>
      </c>
      <c r="D8" s="273">
        <v>6066.897319041047</v>
      </c>
      <c r="E8" s="1">
        <v>6068.7338091595911</v>
      </c>
      <c r="F8" s="1">
        <v>6064.0338809619661</v>
      </c>
      <c r="G8" s="1">
        <v>6069.2905321036087</v>
      </c>
      <c r="H8" s="1">
        <v>6068.2856859162739</v>
      </c>
      <c r="I8" s="1">
        <v>6065.8119015232851</v>
      </c>
      <c r="J8" s="1">
        <v>6068.0825154642271</v>
      </c>
      <c r="K8" s="1">
        <v>6068.8978601141425</v>
      </c>
      <c r="L8" s="1">
        <v>6067.578125786883</v>
      </c>
      <c r="M8" s="1">
        <v>6066.219481003176</v>
      </c>
      <c r="N8" s="1">
        <v>6067.6621884062843</v>
      </c>
      <c r="O8" s="1">
        <v>6064.3240057882103</v>
      </c>
      <c r="P8" s="1">
        <v>6067.8083433429383</v>
      </c>
      <c r="Q8" s="1">
        <v>6065.3538820809827</v>
      </c>
      <c r="R8" s="1">
        <v>6067.8863778658806</v>
      </c>
      <c r="S8" s="1">
        <v>6069.2934696802267</v>
      </c>
      <c r="T8" s="1">
        <v>6066.6267869679759</v>
      </c>
      <c r="U8" s="1">
        <v>6065.1651799360416</v>
      </c>
      <c r="V8" s="1">
        <v>6067.9498150235368</v>
      </c>
      <c r="W8" s="1">
        <v>6065.1223576698922</v>
      </c>
      <c r="X8" s="1">
        <v>6066.7571312935052</v>
      </c>
      <c r="Y8" s="1">
        <v>6070.1651778609394</v>
      </c>
      <c r="Z8" s="1">
        <v>6065.8609407754793</v>
      </c>
      <c r="AA8" s="1">
        <v>6066.5873080624688</v>
      </c>
      <c r="AB8" s="1">
        <v>6066.0816067123496</v>
      </c>
      <c r="AC8" s="1">
        <v>6067.9540766045793</v>
      </c>
      <c r="AD8" s="1">
        <v>6066.0577183085397</v>
      </c>
      <c r="AE8" s="1">
        <v>6068.9437614588751</v>
      </c>
      <c r="AF8" s="1">
        <v>6067.1457381132896</v>
      </c>
      <c r="AG8" s="1">
        <v>6067.9389661821579</v>
      </c>
      <c r="AH8" s="1">
        <v>6067.1802106413825</v>
      </c>
      <c r="AI8" s="1">
        <v>6069.1673967496081</v>
      </c>
      <c r="AJ8" s="1">
        <v>6066.7591851410534</v>
      </c>
      <c r="AK8" s="1">
        <v>6062.6563568137108</v>
      </c>
      <c r="AL8" s="1">
        <v>6067.8837214349951</v>
      </c>
      <c r="AM8" s="1">
        <v>6069.4912746873906</v>
      </c>
    </row>
    <row r="9" spans="1:56" x14ac:dyDescent="0.25">
      <c r="A9" s="29">
        <f ca="1">Exceedance!U9</f>
        <v>42979</v>
      </c>
      <c r="B9" s="273">
        <v>6063.0000044667204</v>
      </c>
      <c r="C9" s="273">
        <v>6063.0000157106006</v>
      </c>
      <c r="D9" s="273">
        <v>6063.000003291304</v>
      </c>
      <c r="E9" s="1">
        <v>6063.0000044583339</v>
      </c>
      <c r="F9" s="1">
        <v>6063.0000033038659</v>
      </c>
      <c r="G9" s="1">
        <v>6063.0000033096194</v>
      </c>
      <c r="H9" s="1">
        <v>6063.0000044663875</v>
      </c>
      <c r="I9" s="1">
        <v>6063.0000043770187</v>
      </c>
      <c r="J9" s="1">
        <v>6063.0000044640265</v>
      </c>
      <c r="K9" s="1">
        <v>6063.0000014074403</v>
      </c>
      <c r="L9" s="1">
        <v>6063.0000044630106</v>
      </c>
      <c r="M9" s="1">
        <v>6063.0000013571525</v>
      </c>
      <c r="N9" s="1">
        <v>6063.0000040856903</v>
      </c>
      <c r="O9" s="1">
        <v>6063.0000033012693</v>
      </c>
      <c r="P9" s="1">
        <v>6063.0000033074966</v>
      </c>
      <c r="Q9" s="1">
        <v>6063.0000033009146</v>
      </c>
      <c r="R9" s="1">
        <v>6063.0000043467817</v>
      </c>
      <c r="S9" s="1">
        <v>6063.0000043792452</v>
      </c>
      <c r="T9" s="1">
        <v>6063.0000013836643</v>
      </c>
      <c r="U9" s="1">
        <v>6063.0000044680337</v>
      </c>
      <c r="V9" s="1">
        <v>6063.0000013832869</v>
      </c>
      <c r="W9" s="1">
        <v>6063.0000041444628</v>
      </c>
      <c r="X9" s="1">
        <v>6063.0000013673725</v>
      </c>
      <c r="Y9" s="1">
        <v>6063.0000044502221</v>
      </c>
      <c r="Z9" s="1">
        <v>6063.0000013582712</v>
      </c>
      <c r="AA9" s="1">
        <v>6063.0000014013285</v>
      </c>
      <c r="AB9" s="1">
        <v>6063.0000014217276</v>
      </c>
      <c r="AC9" s="1">
        <v>6063.0000032947992</v>
      </c>
      <c r="AD9" s="1">
        <v>6063.0000032918369</v>
      </c>
      <c r="AE9" s="1">
        <v>6063.0000044585122</v>
      </c>
      <c r="AF9" s="1">
        <v>6063.0000013846693</v>
      </c>
      <c r="AG9" s="1">
        <v>6063.0000032866947</v>
      </c>
      <c r="AH9" s="1">
        <v>6063.0000013871304</v>
      </c>
      <c r="AI9" s="1">
        <v>6063.0000044573271</v>
      </c>
      <c r="AJ9" s="1">
        <v>6063.0000013902581</v>
      </c>
      <c r="AK9" s="1">
        <v>6063.0000032982052</v>
      </c>
      <c r="AL9" s="1">
        <v>6063.0000013890876</v>
      </c>
      <c r="AM9" s="1">
        <v>6063.0000043589753</v>
      </c>
    </row>
    <row r="10" spans="1:56" x14ac:dyDescent="0.25">
      <c r="A10" s="29">
        <f ca="1">Exceedance!U10</f>
        <v>43009</v>
      </c>
      <c r="B10" s="273">
        <v>6062.7204660456591</v>
      </c>
      <c r="C10" s="273">
        <v>6065.3210504446815</v>
      </c>
      <c r="D10" s="273">
        <v>6063.6772347836386</v>
      </c>
      <c r="E10" s="1">
        <v>6066.740706473508</v>
      </c>
      <c r="F10" s="1">
        <v>6064.3024343610923</v>
      </c>
      <c r="G10" s="1">
        <v>6064.6648278429839</v>
      </c>
      <c r="H10" s="1">
        <v>6065.9054666650745</v>
      </c>
      <c r="I10" s="1">
        <v>6068.2314957676253</v>
      </c>
      <c r="J10" s="1">
        <v>6067.2258650707863</v>
      </c>
      <c r="K10" s="1">
        <v>6062.139032564829</v>
      </c>
      <c r="L10" s="1">
        <v>6063.6598842265976</v>
      </c>
      <c r="M10" s="1">
        <v>6063.5387996049603</v>
      </c>
      <c r="N10" s="1">
        <v>6065.3050359164763</v>
      </c>
      <c r="O10" s="1">
        <v>6062.6507576347267</v>
      </c>
      <c r="P10" s="1">
        <v>6062.3127207574116</v>
      </c>
      <c r="Q10" s="1">
        <v>6062.8216478555914</v>
      </c>
      <c r="R10" s="1">
        <v>6063.3739946800215</v>
      </c>
      <c r="S10" s="1">
        <v>6063.1692531837634</v>
      </c>
      <c r="T10" s="1">
        <v>6063.2921103996414</v>
      </c>
      <c r="U10" s="1">
        <v>6066.5352327127521</v>
      </c>
      <c r="V10" s="1">
        <v>6064.3465370476251</v>
      </c>
      <c r="W10" s="1">
        <v>6062.9976825188905</v>
      </c>
      <c r="X10" s="1">
        <v>6063.436377472477</v>
      </c>
      <c r="Y10" s="1">
        <v>6061.9417286978751</v>
      </c>
      <c r="Z10" s="1">
        <v>6062.9897724052207</v>
      </c>
      <c r="AA10" s="1">
        <v>6062.5539486452271</v>
      </c>
      <c r="AB10" s="1">
        <v>6064.3531300394598</v>
      </c>
      <c r="AC10" s="1">
        <v>6065.7723307049482</v>
      </c>
      <c r="AD10" s="1">
        <v>6071.3251844326696</v>
      </c>
      <c r="AE10" s="1">
        <v>6064.1923255985557</v>
      </c>
      <c r="AF10" s="1">
        <v>6062.6134454485773</v>
      </c>
      <c r="AG10" s="1">
        <v>6062.5216303280649</v>
      </c>
      <c r="AH10" s="1">
        <v>6063.1355343572695</v>
      </c>
      <c r="AI10" s="1">
        <v>6065.7102521236229</v>
      </c>
      <c r="AJ10" s="1">
        <v>6061.9600061369156</v>
      </c>
      <c r="AK10" s="1">
        <v>6065.0889554849227</v>
      </c>
      <c r="AL10" s="1">
        <v>6064.6676171588788</v>
      </c>
      <c r="AM10" s="1">
        <v>6062.3369391753495</v>
      </c>
    </row>
    <row r="11" spans="1:56" x14ac:dyDescent="0.25">
      <c r="A11" s="29">
        <f ca="1">Exceedance!U11</f>
        <v>43040</v>
      </c>
      <c r="B11" s="273">
        <v>6062.7748837629952</v>
      </c>
      <c r="C11" s="273">
        <v>6066.4316119721707</v>
      </c>
      <c r="D11" s="273">
        <v>6064.141820625915</v>
      </c>
      <c r="E11" s="1">
        <v>6067.9122357163405</v>
      </c>
      <c r="F11" s="1">
        <v>6065.4378673102747</v>
      </c>
      <c r="G11" s="1">
        <v>6065.0387758474908</v>
      </c>
      <c r="H11" s="1">
        <v>6067.1506250572829</v>
      </c>
      <c r="I11" s="1">
        <v>6070.0760439043561</v>
      </c>
      <c r="J11" s="1">
        <v>6070.6631514599849</v>
      </c>
      <c r="K11" s="1">
        <v>6063.9079144387761</v>
      </c>
      <c r="L11" s="1">
        <v>6064.2957933562429</v>
      </c>
      <c r="M11" s="1">
        <v>6063.5553131076522</v>
      </c>
      <c r="N11" s="1">
        <v>6067.1680010961736</v>
      </c>
      <c r="O11" s="1">
        <v>6063.9162792482857</v>
      </c>
      <c r="P11" s="1">
        <v>6062.5704528488468</v>
      </c>
      <c r="Q11" s="1">
        <v>6063.159396450641</v>
      </c>
      <c r="R11" s="1">
        <v>6065.2657778499533</v>
      </c>
      <c r="S11" s="1">
        <v>6063.3103467169385</v>
      </c>
      <c r="T11" s="1">
        <v>6064.3037053084099</v>
      </c>
      <c r="U11" s="1">
        <v>6067.7219949115997</v>
      </c>
      <c r="V11" s="1">
        <v>6067.4512047144226</v>
      </c>
      <c r="W11" s="1">
        <v>6063.1416463221085</v>
      </c>
      <c r="X11" s="1">
        <v>6064.0616868017232</v>
      </c>
      <c r="Y11" s="1">
        <v>6061.7934281392872</v>
      </c>
      <c r="Z11" s="1">
        <v>6063.9333242168041</v>
      </c>
      <c r="AA11" s="1">
        <v>6063.1295855109729</v>
      </c>
      <c r="AB11" s="1">
        <v>6065.8299109748386</v>
      </c>
      <c r="AC11" s="1">
        <v>6066.5857810593388</v>
      </c>
      <c r="AD11" s="1">
        <v>6073.3154197490076</v>
      </c>
      <c r="AE11" s="1">
        <v>6064.3467789813285</v>
      </c>
      <c r="AF11" s="1">
        <v>6062.9089055151344</v>
      </c>
      <c r="AG11" s="1">
        <v>6062.6435202941257</v>
      </c>
      <c r="AH11" s="1">
        <v>6063.3770612385106</v>
      </c>
      <c r="AI11" s="1">
        <v>6066.6455462678659</v>
      </c>
      <c r="AJ11" s="1">
        <v>6061.6750918917041</v>
      </c>
      <c r="AK11" s="1">
        <v>6066.1827406566072</v>
      </c>
      <c r="AL11" s="1">
        <v>6065.0773251918681</v>
      </c>
      <c r="AM11" s="1">
        <v>6062.7124209650556</v>
      </c>
    </row>
    <row r="12" spans="1:56" x14ac:dyDescent="0.25">
      <c r="A12" s="29">
        <f ca="1">Exceedance!U12</f>
        <v>43070</v>
      </c>
      <c r="B12" s="273">
        <v>6062.5085921902437</v>
      </c>
      <c r="C12" s="273">
        <v>6066.7524773536652</v>
      </c>
      <c r="D12" s="273">
        <v>6064.0989669723958</v>
      </c>
      <c r="E12" s="1">
        <v>6067.9550362215141</v>
      </c>
      <c r="F12" s="1">
        <v>6065.7883329779443</v>
      </c>
      <c r="G12" s="1">
        <v>6064.9968629877339</v>
      </c>
      <c r="H12" s="1">
        <v>6068.5352005087771</v>
      </c>
      <c r="I12" s="1">
        <v>6070.6483000412882</v>
      </c>
      <c r="J12" s="1">
        <v>6071.6020643521661</v>
      </c>
      <c r="K12" s="1">
        <v>6063.9867941947223</v>
      </c>
      <c r="L12" s="1">
        <v>6064.3650706261496</v>
      </c>
      <c r="M12" s="1">
        <v>6063.2157647616987</v>
      </c>
      <c r="N12" s="1">
        <v>6067.560361672683</v>
      </c>
      <c r="O12" s="1">
        <v>6064.07561013143</v>
      </c>
      <c r="P12" s="1">
        <v>6062.4472404484486</v>
      </c>
      <c r="Q12" s="1">
        <v>6063.14030765605</v>
      </c>
      <c r="R12" s="1">
        <v>6065.9196744003802</v>
      </c>
      <c r="S12" s="1">
        <v>6063.2000239480667</v>
      </c>
      <c r="T12" s="1">
        <v>6064.9934367685664</v>
      </c>
      <c r="U12" s="1">
        <v>6067.9645837960834</v>
      </c>
      <c r="V12" s="1">
        <v>6068.7003664113372</v>
      </c>
      <c r="W12" s="1">
        <v>6063.0736166393863</v>
      </c>
      <c r="X12" s="1">
        <v>6063.8883806019503</v>
      </c>
      <c r="Y12" s="1">
        <v>6061.5570320909346</v>
      </c>
      <c r="Z12" s="1">
        <v>6063.830387008742</v>
      </c>
      <c r="AA12" s="1">
        <v>6063.4697479154693</v>
      </c>
      <c r="AB12" s="1">
        <v>6066.1315646078538</v>
      </c>
      <c r="AC12" s="1">
        <v>6066.5538511858649</v>
      </c>
      <c r="AD12" s="1">
        <v>6073.6542129599748</v>
      </c>
      <c r="AE12" s="1">
        <v>6066.420319419617</v>
      </c>
      <c r="AF12" s="1">
        <v>6062.8101310529682</v>
      </c>
      <c r="AG12" s="1">
        <v>6062.344468268142</v>
      </c>
      <c r="AH12" s="1">
        <v>6063.7663699869099</v>
      </c>
      <c r="AI12" s="1">
        <v>6066.7799000946152</v>
      </c>
      <c r="AJ12" s="1">
        <v>6061.2784771812976</v>
      </c>
      <c r="AK12" s="1">
        <v>6066.4554416825868</v>
      </c>
      <c r="AL12" s="1">
        <v>6065.0685539591086</v>
      </c>
      <c r="AM12" s="1">
        <v>6063.0085254467831</v>
      </c>
    </row>
    <row r="13" spans="1:56" x14ac:dyDescent="0.25">
      <c r="A13" s="29">
        <f ca="1">Exceedance!U13</f>
        <v>43101</v>
      </c>
      <c r="B13" s="273">
        <v>6062.4241370410646</v>
      </c>
      <c r="C13" s="273">
        <v>6066.9780093257241</v>
      </c>
      <c r="D13" s="273">
        <v>6064.0705905347531</v>
      </c>
      <c r="E13" s="1">
        <v>6068.0016226843072</v>
      </c>
      <c r="F13" s="1">
        <v>6066.1141527569516</v>
      </c>
      <c r="G13" s="1">
        <v>6064.9141142658018</v>
      </c>
      <c r="H13" s="1">
        <v>6069.8436428165414</v>
      </c>
      <c r="I13" s="1">
        <v>6071.2572276042001</v>
      </c>
      <c r="J13" s="1">
        <v>6072.0525433951807</v>
      </c>
      <c r="K13" s="1">
        <v>6063.8558708863202</v>
      </c>
      <c r="L13" s="1">
        <v>6064.4424841809432</v>
      </c>
      <c r="M13" s="1">
        <v>6063.0185766911054</v>
      </c>
      <c r="N13" s="1">
        <v>6067.6614075329326</v>
      </c>
      <c r="O13" s="1">
        <v>6064.0741564362297</v>
      </c>
      <c r="P13" s="1">
        <v>6062.858071970707</v>
      </c>
      <c r="Q13" s="1">
        <v>6063.1406307159596</v>
      </c>
      <c r="R13" s="1">
        <v>6066.2731292127801</v>
      </c>
      <c r="S13" s="1">
        <v>6063.2122519111699</v>
      </c>
      <c r="T13" s="1">
        <v>6065.4640819163715</v>
      </c>
      <c r="U13" s="1">
        <v>6068.2749194459611</v>
      </c>
      <c r="V13" s="1">
        <v>6069.0028974902552</v>
      </c>
      <c r="W13" s="1">
        <v>6063.3427286488268</v>
      </c>
      <c r="X13" s="1">
        <v>6063.8404095247961</v>
      </c>
      <c r="Y13" s="1">
        <v>6061.4185167484184</v>
      </c>
      <c r="Z13" s="1">
        <v>6063.7502371074124</v>
      </c>
      <c r="AA13" s="1">
        <v>6063.6580355904152</v>
      </c>
      <c r="AB13" s="1">
        <v>6068.8478588247308</v>
      </c>
      <c r="AC13" s="1">
        <v>6066.5508482369778</v>
      </c>
      <c r="AD13" s="1">
        <v>6073.9295058156413</v>
      </c>
      <c r="AE13" s="1">
        <v>6067.5151540754359</v>
      </c>
      <c r="AF13" s="1">
        <v>6062.9047582568446</v>
      </c>
      <c r="AG13" s="1">
        <v>6062.2213916833334</v>
      </c>
      <c r="AH13" s="1">
        <v>6063.8634861450846</v>
      </c>
      <c r="AI13" s="1">
        <v>6067.193061889403</v>
      </c>
      <c r="AJ13" s="1">
        <v>6061.5180967771776</v>
      </c>
      <c r="AK13" s="1">
        <v>6066.6194338060068</v>
      </c>
      <c r="AL13" s="1">
        <v>6065.2872775240576</v>
      </c>
      <c r="AM13" s="1">
        <v>6063.1736499968638</v>
      </c>
    </row>
    <row r="14" spans="1:56" x14ac:dyDescent="0.25">
      <c r="A14" s="29">
        <f ca="1">Exceedance!U14</f>
        <v>43132</v>
      </c>
      <c r="B14" s="273">
        <v>6062.9056386759048</v>
      </c>
      <c r="C14" s="273">
        <v>6068.1435984458794</v>
      </c>
      <c r="D14" s="273">
        <v>6064.8070465540814</v>
      </c>
      <c r="E14" s="1">
        <v>6068.1561123152442</v>
      </c>
      <c r="F14" s="1">
        <v>6066.7048710090412</v>
      </c>
      <c r="G14" s="1">
        <v>6065.0816378460804</v>
      </c>
      <c r="H14" s="1">
        <v>6071.2711818853068</v>
      </c>
      <c r="I14" s="1">
        <v>6074.03323840965</v>
      </c>
      <c r="J14" s="1">
        <v>6073.8205866507669</v>
      </c>
      <c r="K14" s="1">
        <v>6063.9503484851693</v>
      </c>
      <c r="L14" s="1">
        <v>6064.9949623691164</v>
      </c>
      <c r="M14" s="1">
        <v>6062.8599236757482</v>
      </c>
      <c r="N14" s="1">
        <v>6068.4684515310073</v>
      </c>
      <c r="O14" s="1">
        <v>6064.9142043628253</v>
      </c>
      <c r="P14" s="1">
        <v>6063.7889318715988</v>
      </c>
      <c r="Q14" s="1">
        <v>6063.6149713956183</v>
      </c>
      <c r="R14" s="1">
        <v>6068.9843579100016</v>
      </c>
      <c r="S14" s="1">
        <v>6064.0903138007006</v>
      </c>
      <c r="T14" s="1">
        <v>6066.2149270058308</v>
      </c>
      <c r="U14" s="1">
        <v>6068.7566687022845</v>
      </c>
      <c r="V14" s="1">
        <v>6069.7149537293453</v>
      </c>
      <c r="W14" s="1">
        <v>6063.6715422636307</v>
      </c>
      <c r="X14" s="1">
        <v>6064.2209595764652</v>
      </c>
      <c r="Y14" s="1">
        <v>6061.2422427778065</v>
      </c>
      <c r="Z14" s="1">
        <v>6063.9570629980117</v>
      </c>
      <c r="AA14" s="1">
        <v>6064.0935851283666</v>
      </c>
      <c r="AB14" s="1">
        <v>6074.1164252802664</v>
      </c>
      <c r="AC14" s="1">
        <v>6066.469008491913</v>
      </c>
      <c r="AD14" s="1">
        <v>6075.7872544748889</v>
      </c>
      <c r="AE14" s="1">
        <v>6068.0592437329833</v>
      </c>
      <c r="AF14" s="1">
        <v>6063.8642685108834</v>
      </c>
      <c r="AG14" s="1">
        <v>6062.0249535758576</v>
      </c>
      <c r="AH14" s="1">
        <v>6064.3403504551079</v>
      </c>
      <c r="AI14" s="1">
        <v>6067.8260084047215</v>
      </c>
      <c r="AJ14" s="1">
        <v>6061.7787531940794</v>
      </c>
      <c r="AK14" s="1">
        <v>6067.4311871284735</v>
      </c>
      <c r="AL14" s="1">
        <v>6066.5110258999093</v>
      </c>
      <c r="AM14" s="1">
        <v>6063.2282521152674</v>
      </c>
    </row>
    <row r="15" spans="1:56" x14ac:dyDescent="0.25">
      <c r="A15" s="29">
        <f ca="1">Exceedance!U15</f>
        <v>43160</v>
      </c>
      <c r="B15" s="273">
        <v>6066.5088175993042</v>
      </c>
      <c r="C15" s="273">
        <v>6074.1823132736636</v>
      </c>
      <c r="D15" s="273">
        <v>6069.2389369441025</v>
      </c>
      <c r="E15" s="1">
        <v>6072.684543863892</v>
      </c>
      <c r="F15" s="1">
        <v>6069.9912054952365</v>
      </c>
      <c r="G15" s="1">
        <v>6068.2148962514329</v>
      </c>
      <c r="H15" s="1">
        <v>6063.5769407558209</v>
      </c>
      <c r="I15" s="1">
        <v>6066.2910571697321</v>
      </c>
      <c r="J15" s="1">
        <v>6079.612535123948</v>
      </c>
      <c r="K15" s="1">
        <v>6065.9155012055089</v>
      </c>
      <c r="L15" s="1">
        <v>6070.2256234091255</v>
      </c>
      <c r="M15" s="1">
        <v>6063.7796178552544</v>
      </c>
      <c r="N15" s="1">
        <v>6071.7191987192436</v>
      </c>
      <c r="O15" s="1">
        <v>6069.5838217069331</v>
      </c>
      <c r="P15" s="1">
        <v>6062.5394660270058</v>
      </c>
      <c r="Q15" s="1">
        <v>6066.3233140154207</v>
      </c>
      <c r="R15" s="1">
        <v>6064.159008710657</v>
      </c>
      <c r="S15" s="1">
        <v>6064.8594265767115</v>
      </c>
      <c r="T15" s="1">
        <v>6073.5453959128936</v>
      </c>
      <c r="U15" s="1">
        <v>6071.5247285446367</v>
      </c>
      <c r="V15" s="1">
        <v>6071.2780858267561</v>
      </c>
      <c r="W15" s="1">
        <v>6064.9430675878421</v>
      </c>
      <c r="X15" s="1">
        <v>6068.0135338167902</v>
      </c>
      <c r="Y15" s="1">
        <v>6060.9114808661734</v>
      </c>
      <c r="Z15" s="1">
        <v>6065.8031635669731</v>
      </c>
      <c r="AA15" s="1">
        <v>6069.9437679802959</v>
      </c>
      <c r="AB15" s="1">
        <v>6063.5576246687269</v>
      </c>
      <c r="AC15" s="1">
        <v>6066.942667644581</v>
      </c>
      <c r="AD15" s="1">
        <v>6082.0005619952462</v>
      </c>
      <c r="AE15" s="1">
        <v>6074.1749478867159</v>
      </c>
      <c r="AF15" s="1">
        <v>6066.6011394090683</v>
      </c>
      <c r="AG15" s="1">
        <v>6064.0370042116483</v>
      </c>
      <c r="AH15" s="1">
        <v>6066.3760095709013</v>
      </c>
      <c r="AI15" s="1">
        <v>6070.9420434976864</v>
      </c>
      <c r="AJ15" s="1">
        <v>6062.7666450551087</v>
      </c>
      <c r="AK15" s="1">
        <v>6070.0242457860404</v>
      </c>
      <c r="AL15" s="1">
        <v>6069.4600406811396</v>
      </c>
      <c r="AM15" s="1">
        <v>6063.6221162797783</v>
      </c>
    </row>
    <row r="16" spans="1:56" x14ac:dyDescent="0.25">
      <c r="A16" s="29">
        <f ca="1">Exceedance!U16</f>
        <v>43191</v>
      </c>
      <c r="B16" s="273">
        <v>6069.6623753244894</v>
      </c>
      <c r="C16" s="273">
        <v>6071.9744961693523</v>
      </c>
      <c r="D16" s="273">
        <v>6075.2870613726209</v>
      </c>
      <c r="E16" s="1">
        <v>6069.9613999123812</v>
      </c>
      <c r="F16" s="1">
        <v>6066.7818774255229</v>
      </c>
      <c r="G16" s="1">
        <v>6068.9527427921466</v>
      </c>
      <c r="H16" s="1">
        <v>6059.139651914139</v>
      </c>
      <c r="I16" s="1">
        <v>6061.7925936297643</v>
      </c>
      <c r="J16" s="1">
        <v>6074.90497992364</v>
      </c>
      <c r="K16" s="1">
        <v>6067.4216827937707</v>
      </c>
      <c r="L16" s="1">
        <v>6079.9190213811662</v>
      </c>
      <c r="M16" s="1">
        <v>6067.0555926322486</v>
      </c>
      <c r="N16" s="1">
        <v>6072.4012274192773</v>
      </c>
      <c r="O16" s="1">
        <v>6079.7621493732722</v>
      </c>
      <c r="P16" s="1">
        <v>6056.5392693536751</v>
      </c>
      <c r="Q16" s="1">
        <v>6072.3620318715812</v>
      </c>
      <c r="R16" s="1">
        <v>6049.7966193622815</v>
      </c>
      <c r="S16" s="1">
        <v>6065.3023283894936</v>
      </c>
      <c r="T16" s="1">
        <v>6062.8167092099775</v>
      </c>
      <c r="U16" s="1">
        <v>6075.282157550906</v>
      </c>
      <c r="V16" s="1">
        <v>6066.284604635076</v>
      </c>
      <c r="W16" s="1">
        <v>6068.1243130628918</v>
      </c>
      <c r="X16" s="1">
        <v>6076.2144708617834</v>
      </c>
      <c r="Y16" s="1">
        <v>6059.2736263051665</v>
      </c>
      <c r="Z16" s="1">
        <v>6065.9724341653873</v>
      </c>
      <c r="AA16" s="1">
        <v>6078.927273371346</v>
      </c>
      <c r="AB16" s="1">
        <v>6056.1683088270593</v>
      </c>
      <c r="AC16" s="1">
        <v>6070.7571131682871</v>
      </c>
      <c r="AD16" s="1">
        <v>6082.0030356139177</v>
      </c>
      <c r="AE16" s="1">
        <v>6070.2680846598287</v>
      </c>
      <c r="AF16" s="1">
        <v>6069.6041298656319</v>
      </c>
      <c r="AG16" s="1">
        <v>6073.6088072752009</v>
      </c>
      <c r="AH16" s="1">
        <v>6069.8514089219507</v>
      </c>
      <c r="AI16" s="1">
        <v>6075.7921601643948</v>
      </c>
      <c r="AJ16" s="1">
        <v>6062.1109216877494</v>
      </c>
      <c r="AK16" s="1">
        <v>6072.5013934155741</v>
      </c>
      <c r="AL16" s="1">
        <v>6068.6859093967551</v>
      </c>
      <c r="AM16" s="1">
        <v>6064.0408354387864</v>
      </c>
    </row>
    <row r="17" spans="1:39" x14ac:dyDescent="0.25">
      <c r="A17" s="29">
        <f ca="1">Exceedance!U17</f>
        <v>43221</v>
      </c>
      <c r="B17" s="273">
        <v>6076.1516753047681</v>
      </c>
      <c r="C17" s="273">
        <v>6068.3538017334113</v>
      </c>
      <c r="D17" s="273">
        <v>6073.9662536925198</v>
      </c>
      <c r="E17" s="1">
        <v>6062.8515083255243</v>
      </c>
      <c r="F17" s="1">
        <v>6058.2291686285707</v>
      </c>
      <c r="G17" s="1">
        <v>6070.2265388230007</v>
      </c>
      <c r="H17" s="1">
        <v>6064.4346828457983</v>
      </c>
      <c r="I17" s="1">
        <v>6055.0981970289968</v>
      </c>
      <c r="J17" s="1">
        <v>6071.5528446570424</v>
      </c>
      <c r="K17" s="1">
        <v>6067.5669151375696</v>
      </c>
      <c r="L17" s="1">
        <v>6082.0010528086495</v>
      </c>
      <c r="M17" s="1">
        <v>6070.5615683308961</v>
      </c>
      <c r="N17" s="1">
        <v>6063.9519798068213</v>
      </c>
      <c r="O17" s="1">
        <v>6080.6667474904652</v>
      </c>
      <c r="P17" s="1">
        <v>6059.3380318795198</v>
      </c>
      <c r="Q17" s="1">
        <v>6078.8869255144609</v>
      </c>
      <c r="R17" s="1">
        <v>6043.1551072736838</v>
      </c>
      <c r="S17" s="1">
        <v>6069.0946046214603</v>
      </c>
      <c r="T17" s="1">
        <v>6062.2850724655691</v>
      </c>
      <c r="U17" s="1">
        <v>6080.5672764541441</v>
      </c>
      <c r="V17" s="1">
        <v>6057.2677058743975</v>
      </c>
      <c r="W17" s="1">
        <v>6071.8765205830778</v>
      </c>
      <c r="X17" s="1">
        <v>6082.0037340276567</v>
      </c>
      <c r="Y17" s="1">
        <v>6055.1217821057617</v>
      </c>
      <c r="Z17" s="1">
        <v>6068.7974234521216</v>
      </c>
      <c r="AA17" s="1">
        <v>6082.0032980027709</v>
      </c>
      <c r="AB17" s="1">
        <v>6064.220756245455</v>
      </c>
      <c r="AC17" s="1">
        <v>6076.6311425764807</v>
      </c>
      <c r="AD17" s="1">
        <v>6081.8527230711134</v>
      </c>
      <c r="AE17" s="1">
        <v>6066.9642099114426</v>
      </c>
      <c r="AF17" s="1">
        <v>6080.0388769625388</v>
      </c>
      <c r="AG17" s="1">
        <v>6072.5711044497712</v>
      </c>
      <c r="AH17" s="1">
        <v>6071.1796357264338</v>
      </c>
      <c r="AI17" s="1">
        <v>6080.8551611935181</v>
      </c>
      <c r="AJ17" s="1">
        <v>6060.441502168318</v>
      </c>
      <c r="AK17" s="1">
        <v>6074.6247812353286</v>
      </c>
      <c r="AL17" s="1">
        <v>6070.9252298494794</v>
      </c>
      <c r="AM17" s="1">
        <v>6065.8085321932413</v>
      </c>
    </row>
    <row r="18" spans="1:39" x14ac:dyDescent="0.25">
      <c r="A18" s="29">
        <f ca="1">Exceedance!U18</f>
        <v>43252</v>
      </c>
      <c r="B18" s="273">
        <v>6072.4623692437444</v>
      </c>
      <c r="C18" s="273">
        <v>6068.409090950031</v>
      </c>
      <c r="D18" s="273">
        <v>6068.1808847307138</v>
      </c>
      <c r="E18" s="1">
        <v>6061.3027553992815</v>
      </c>
      <c r="F18" s="1">
        <v>6065.5074470434201</v>
      </c>
      <c r="G18" s="1">
        <v>6071.0664100489666</v>
      </c>
      <c r="H18" s="1">
        <v>6076.9355480505601</v>
      </c>
      <c r="I18" s="1">
        <v>6063.9742898448903</v>
      </c>
      <c r="J18" s="1">
        <v>6072.5812091772668</v>
      </c>
      <c r="K18" s="1">
        <v>6067.9412662418181</v>
      </c>
      <c r="L18" s="1">
        <v>6074.1411744254474</v>
      </c>
      <c r="M18" s="1">
        <v>6067.8077252097228</v>
      </c>
      <c r="N18" s="1">
        <v>6065.1582478833479</v>
      </c>
      <c r="O18" s="1">
        <v>6070.5862446729334</v>
      </c>
      <c r="P18" s="1">
        <v>6065.0557490949659</v>
      </c>
      <c r="Q18" s="1">
        <v>6074.5734423691638</v>
      </c>
      <c r="R18" s="1">
        <v>6054.545085887532</v>
      </c>
      <c r="S18" s="1">
        <v>6065.6382519828958</v>
      </c>
      <c r="T18" s="1">
        <v>6068.5314992076319</v>
      </c>
      <c r="U18" s="1">
        <v>6075.5204974197895</v>
      </c>
      <c r="V18" s="1">
        <v>6058.4427229926423</v>
      </c>
      <c r="W18" s="1">
        <v>6068.705368857637</v>
      </c>
      <c r="X18" s="1">
        <v>6074.4594105119577</v>
      </c>
      <c r="Y18" s="1">
        <v>6049.4795982777805</v>
      </c>
      <c r="Z18" s="1">
        <v>6068.3436741326041</v>
      </c>
      <c r="AA18" s="1">
        <v>6073.3854359189518</v>
      </c>
      <c r="AB18" s="1">
        <v>6071.217815110037</v>
      </c>
      <c r="AC18" s="1">
        <v>6072.1840166896573</v>
      </c>
      <c r="AD18" s="1">
        <v>6072.1847428651436</v>
      </c>
      <c r="AE18" s="1">
        <v>6070.2623804670584</v>
      </c>
      <c r="AF18" s="1">
        <v>6073.6136705590898</v>
      </c>
      <c r="AG18" s="1">
        <v>6069.5110465026037</v>
      </c>
      <c r="AH18" s="1">
        <v>6072.8951147356584</v>
      </c>
      <c r="AI18" s="1">
        <v>6076.5877176725107</v>
      </c>
      <c r="AJ18" s="1">
        <v>6056.9353688796609</v>
      </c>
      <c r="AK18" s="1">
        <v>6072.0045981624035</v>
      </c>
      <c r="AL18" s="1">
        <v>6072.4803833948599</v>
      </c>
      <c r="AM18" s="1">
        <v>6066.2179246504311</v>
      </c>
    </row>
    <row r="19" spans="1:39" x14ac:dyDescent="0.25">
      <c r="A19" s="29">
        <f ca="1">Exceedance!U19</f>
        <v>43282</v>
      </c>
      <c r="B19" s="273">
        <v>6068.3686895278397</v>
      </c>
      <c r="C19" s="273">
        <v>6068.512387479489</v>
      </c>
      <c r="D19" s="273">
        <v>6067.2368351140776</v>
      </c>
      <c r="E19" s="1">
        <v>6063.3789639642164</v>
      </c>
      <c r="F19" s="1">
        <v>6072.0983890866364</v>
      </c>
      <c r="G19" s="1">
        <v>6069.67192812954</v>
      </c>
      <c r="H19" s="1">
        <v>6075.4374062160487</v>
      </c>
      <c r="I19" s="1">
        <v>6069.6574087998288</v>
      </c>
      <c r="J19" s="1">
        <v>6071.4188957642364</v>
      </c>
      <c r="K19" s="1">
        <v>6064.8390040150434</v>
      </c>
      <c r="L19" s="1">
        <v>6069.7883670203419</v>
      </c>
      <c r="M19" s="1">
        <v>6066.3140715665031</v>
      </c>
      <c r="N19" s="1">
        <v>6066.6784876960019</v>
      </c>
      <c r="O19" s="1">
        <v>6067.6955822722102</v>
      </c>
      <c r="P19" s="1">
        <v>6065.4215204489783</v>
      </c>
      <c r="Q19" s="1">
        <v>6069.8191099954183</v>
      </c>
      <c r="R19" s="1">
        <v>6068.2143668084364</v>
      </c>
      <c r="S19" s="1">
        <v>6061.0347660602492</v>
      </c>
      <c r="T19" s="1">
        <v>6067.0336117285315</v>
      </c>
      <c r="U19" s="1">
        <v>6072.4452957469857</v>
      </c>
      <c r="V19" s="1">
        <v>6062.3010822426013</v>
      </c>
      <c r="W19" s="1">
        <v>6063.5099862201141</v>
      </c>
      <c r="X19" s="1">
        <v>6070.5279059399272</v>
      </c>
      <c r="Y19" s="1">
        <v>6043.3380790378014</v>
      </c>
      <c r="Z19" s="1">
        <v>6063.56939969217</v>
      </c>
      <c r="AA19" s="1">
        <v>6069.1336810526991</v>
      </c>
      <c r="AB19" s="1">
        <v>6072.4165589548411</v>
      </c>
      <c r="AC19" s="1">
        <v>6067.3134024842266</v>
      </c>
      <c r="AD19" s="1">
        <v>6068.5760788375774</v>
      </c>
      <c r="AE19" s="1">
        <v>6069.872565135508</v>
      </c>
      <c r="AF19" s="1">
        <v>6070.1469282626595</v>
      </c>
      <c r="AG19" s="1">
        <v>6065.937572645872</v>
      </c>
      <c r="AH19" s="1">
        <v>6069.9952438835971</v>
      </c>
      <c r="AI19" s="1">
        <v>6071.182494413154</v>
      </c>
      <c r="AJ19" s="1">
        <v>6053.5822258581165</v>
      </c>
      <c r="AK19" s="1">
        <v>6068.3766029881854</v>
      </c>
      <c r="AL19" s="1">
        <v>6069.5921296615425</v>
      </c>
      <c r="AM19" s="1">
        <v>6063.7371832210074</v>
      </c>
    </row>
    <row r="20" spans="1:39" x14ac:dyDescent="0.25">
      <c r="A20" s="29">
        <f ca="1">Exceedance!U20</f>
        <v>43313</v>
      </c>
      <c r="B20" s="273">
        <v>6065.1433939216467</v>
      </c>
      <c r="C20" s="273">
        <v>6067.4677535005731</v>
      </c>
      <c r="D20" s="273">
        <v>6066.3405426933759</v>
      </c>
      <c r="E20" s="1">
        <v>6064.2626589307274</v>
      </c>
      <c r="F20" s="1">
        <v>6070.6353054603278</v>
      </c>
      <c r="G20" s="1">
        <v>6068.9182548701137</v>
      </c>
      <c r="H20" s="1">
        <v>6070.357534865424</v>
      </c>
      <c r="I20" s="1">
        <v>6067.8949635114277</v>
      </c>
      <c r="J20" s="1">
        <v>6069.4312475031902</v>
      </c>
      <c r="K20" s="1">
        <v>6064.3143316026271</v>
      </c>
      <c r="L20" s="1">
        <v>6066.8480659070183</v>
      </c>
      <c r="M20" s="1">
        <v>6064.7407495157231</v>
      </c>
      <c r="N20" s="1">
        <v>6065.5132461343046</v>
      </c>
      <c r="O20" s="1">
        <v>6066.991096865645</v>
      </c>
      <c r="P20" s="1">
        <v>6066.6141652539127</v>
      </c>
      <c r="Q20" s="1">
        <v>6065.7618675611711</v>
      </c>
      <c r="R20" s="1">
        <v>6069.3192416285283</v>
      </c>
      <c r="S20" s="1">
        <v>6057.2801848620647</v>
      </c>
      <c r="T20" s="1">
        <v>6066.2777270556362</v>
      </c>
      <c r="U20" s="1">
        <v>6068.2566196081343</v>
      </c>
      <c r="V20" s="1">
        <v>6066.1672876412413</v>
      </c>
      <c r="W20" s="1">
        <v>6059.6884738368199</v>
      </c>
      <c r="X20" s="1">
        <v>6068.9934952641252</v>
      </c>
      <c r="Y20" s="1">
        <v>6040.0361060688265</v>
      </c>
      <c r="Z20" s="1">
        <v>6060.8915255646434</v>
      </c>
      <c r="AA20" s="1">
        <v>6065.1014416513271</v>
      </c>
      <c r="AB20" s="1">
        <v>6070.3051809478266</v>
      </c>
      <c r="AC20" s="1">
        <v>6064.4456698506492</v>
      </c>
      <c r="AD20" s="1">
        <v>6067.3011741510845</v>
      </c>
      <c r="AE20" s="1">
        <v>6067.8484275296933</v>
      </c>
      <c r="AF20" s="1">
        <v>6066.5357731234462</v>
      </c>
      <c r="AG20" s="1">
        <v>6064.3514930614256</v>
      </c>
      <c r="AH20" s="1">
        <v>6066.407485414461</v>
      </c>
      <c r="AI20" s="1">
        <v>6065.8174642991053</v>
      </c>
      <c r="AJ20" s="1">
        <v>6051.9119864011773</v>
      </c>
      <c r="AK20" s="1">
        <v>6065.4853422629649</v>
      </c>
      <c r="AL20" s="1">
        <v>6065.9665240009008</v>
      </c>
      <c r="AM20" s="1">
        <v>6061.38228607769</v>
      </c>
    </row>
    <row r="21" spans="1:39" x14ac:dyDescent="0.25">
      <c r="A21" s="29">
        <f ca="1">Exceedance!U21</f>
        <v>43344</v>
      </c>
      <c r="B21" s="273">
        <v>6063.000000593046</v>
      </c>
      <c r="C21" s="273">
        <v>6063.000004261251</v>
      </c>
      <c r="D21" s="273">
        <v>6063.0000032935459</v>
      </c>
      <c r="E21" s="1">
        <v>6063.000004401667</v>
      </c>
      <c r="F21" s="1">
        <v>6063.0000043685759</v>
      </c>
      <c r="G21" s="1">
        <v>6063.0000044694252</v>
      </c>
      <c r="H21" s="1">
        <v>6063.0000054844413</v>
      </c>
      <c r="I21" s="1">
        <v>6063.0000055441678</v>
      </c>
      <c r="J21" s="1">
        <v>6063.0000041211397</v>
      </c>
      <c r="K21" s="1">
        <v>6063.0000005953088</v>
      </c>
      <c r="L21" s="1">
        <v>6063.0000013737781</v>
      </c>
      <c r="M21" s="1">
        <v>6063.0000009212954</v>
      </c>
      <c r="N21" s="1">
        <v>6063.0000044624257</v>
      </c>
      <c r="O21" s="1">
        <v>6063.0000032962053</v>
      </c>
      <c r="P21" s="1">
        <v>6063.0000055448581</v>
      </c>
      <c r="Q21" s="1">
        <v>6063.0000013743729</v>
      </c>
      <c r="R21" s="1">
        <v>6063.0000056056415</v>
      </c>
      <c r="S21" s="1">
        <v>6056.7379104541233</v>
      </c>
      <c r="T21" s="1">
        <v>6063.0000055118589</v>
      </c>
      <c r="U21" s="1">
        <v>6063.0000013816043</v>
      </c>
      <c r="V21" s="1">
        <v>6063.0000044045137</v>
      </c>
      <c r="W21" s="1">
        <v>6057.6220545100314</v>
      </c>
      <c r="X21" s="1">
        <v>6063.0000033294464</v>
      </c>
      <c r="Y21" s="1">
        <v>6038.9881751488247</v>
      </c>
      <c r="Z21" s="1">
        <v>6061.7384222147666</v>
      </c>
      <c r="AA21" s="1">
        <v>6063.0000013898889</v>
      </c>
      <c r="AB21" s="1">
        <v>6063.0000055066312</v>
      </c>
      <c r="AC21" s="1">
        <v>6063.0000158587027</v>
      </c>
      <c r="AD21" s="1">
        <v>6063.0000033275192</v>
      </c>
      <c r="AE21" s="1">
        <v>6063.0000040570403</v>
      </c>
      <c r="AF21" s="1">
        <v>6063.0000013527288</v>
      </c>
      <c r="AG21" s="1">
        <v>6063.000001357148</v>
      </c>
      <c r="AH21" s="1">
        <v>6063.0000009263958</v>
      </c>
      <c r="AI21" s="1">
        <v>6063.0000114336108</v>
      </c>
      <c r="AJ21" s="1">
        <v>6055.6833129111083</v>
      </c>
      <c r="AK21" s="1">
        <v>6063.0000009096993</v>
      </c>
      <c r="AL21" s="1">
        <v>6063.000000588926</v>
      </c>
      <c r="AM21" s="1">
        <v>6059.9827577729593</v>
      </c>
    </row>
    <row r="22" spans="1:39" x14ac:dyDescent="0.25">
      <c r="A22" s="29">
        <f ca="1">Exceedance!U22</f>
        <v>43374</v>
      </c>
      <c r="B22" s="273">
        <v>6062.6716532725713</v>
      </c>
      <c r="C22" s="273">
        <v>6064.9334049109448</v>
      </c>
      <c r="D22" s="273">
        <v>6064.1002671073829</v>
      </c>
      <c r="E22" s="1">
        <v>6064.2749435890519</v>
      </c>
      <c r="F22" s="1">
        <v>6064.7181801993829</v>
      </c>
      <c r="G22" s="1">
        <v>6065.8365970751975</v>
      </c>
      <c r="H22" s="1">
        <v>6068.839938590585</v>
      </c>
      <c r="I22" s="1">
        <v>6067.2680539973589</v>
      </c>
      <c r="J22" s="1">
        <v>6062.0971732040316</v>
      </c>
      <c r="K22" s="1">
        <v>6063.1027519858708</v>
      </c>
      <c r="L22" s="1">
        <v>6063.298472820692</v>
      </c>
      <c r="M22" s="1">
        <v>6064.4550717656721</v>
      </c>
      <c r="N22" s="1">
        <v>6062.4173979825464</v>
      </c>
      <c r="O22" s="1">
        <v>6062.1014142668528</v>
      </c>
      <c r="P22" s="1">
        <v>6063.0508452423664</v>
      </c>
      <c r="Q22" s="1">
        <v>6062.8387825429809</v>
      </c>
      <c r="R22" s="1">
        <v>6063.2139963195868</v>
      </c>
      <c r="S22" s="1">
        <v>6056.4990095409457</v>
      </c>
      <c r="T22" s="1">
        <v>6066.7328637497976</v>
      </c>
      <c r="U22" s="1">
        <v>6063.9947556986126</v>
      </c>
      <c r="V22" s="1">
        <v>6062.629894166038</v>
      </c>
      <c r="W22" s="1">
        <v>6057.7018204083988</v>
      </c>
      <c r="X22" s="1">
        <v>6061.7400390346502</v>
      </c>
      <c r="Y22" s="1">
        <v>6038.2020560016381</v>
      </c>
      <c r="Z22" s="1">
        <v>6060.9163708183823</v>
      </c>
      <c r="AA22" s="1">
        <v>6064.1059488035862</v>
      </c>
      <c r="AB22" s="1">
        <v>6066.2837299534231</v>
      </c>
      <c r="AC22" s="1">
        <v>6069.9341891414451</v>
      </c>
      <c r="AD22" s="1">
        <v>6063.6334156333023</v>
      </c>
      <c r="AE22" s="1">
        <v>6062.7392144262703</v>
      </c>
      <c r="AF22" s="1">
        <v>6062.275329962833</v>
      </c>
      <c r="AG22" s="1">
        <v>6063.0421254009161</v>
      </c>
      <c r="AH22" s="1">
        <v>6064.9082053085403</v>
      </c>
      <c r="AI22" s="1">
        <v>6061.8127820783275</v>
      </c>
      <c r="AJ22" s="1">
        <v>6056.7338570837437</v>
      </c>
      <c r="AK22" s="1">
        <v>6064.0629046759323</v>
      </c>
      <c r="AL22" s="1">
        <v>6061.6738080499708</v>
      </c>
      <c r="AM22" s="1">
        <v>6062.7522051463948</v>
      </c>
    </row>
    <row r="23" spans="1:39" x14ac:dyDescent="0.25">
      <c r="A23" s="29">
        <f ca="1">Exceedance!U23</f>
        <v>43405</v>
      </c>
      <c r="B23" s="273">
        <v>6062.8863938472468</v>
      </c>
      <c r="C23" s="273">
        <v>6065.714142746976</v>
      </c>
      <c r="D23" s="273">
        <v>6064.7513822817145</v>
      </c>
      <c r="E23" s="1">
        <v>6065.4634123166934</v>
      </c>
      <c r="F23" s="1">
        <v>6065.1822388698965</v>
      </c>
      <c r="G23" s="1">
        <v>6067.0897055068344</v>
      </c>
      <c r="H23" s="1">
        <v>6070.9161402367981</v>
      </c>
      <c r="I23" s="1">
        <v>6070.7797097703688</v>
      </c>
      <c r="J23" s="1">
        <v>6063.9460610747801</v>
      </c>
      <c r="K23" s="1">
        <v>6063.4250069755881</v>
      </c>
      <c r="L23" s="1">
        <v>6063.1978490530801</v>
      </c>
      <c r="M23" s="1">
        <v>6065.7289338405662</v>
      </c>
      <c r="N23" s="1">
        <v>6063.6178175136129</v>
      </c>
      <c r="O23" s="1">
        <v>6062.3212898202573</v>
      </c>
      <c r="P23" s="1">
        <v>6063.6637526836921</v>
      </c>
      <c r="Q23" s="1">
        <v>6064.3050699532641</v>
      </c>
      <c r="R23" s="1">
        <v>6063.4672772141957</v>
      </c>
      <c r="S23" s="1">
        <v>6056.9499870717418</v>
      </c>
      <c r="T23" s="1">
        <v>6068.085951318154</v>
      </c>
      <c r="U23" s="1">
        <v>6066.8685913512836</v>
      </c>
      <c r="V23" s="1">
        <v>6062.5702045285925</v>
      </c>
      <c r="W23" s="1">
        <v>6058.0503107942077</v>
      </c>
      <c r="X23" s="1">
        <v>6061.5285895571669</v>
      </c>
      <c r="Y23" s="1">
        <v>6038.4002498715017</v>
      </c>
      <c r="Z23" s="1">
        <v>6061.0226506716808</v>
      </c>
      <c r="AA23" s="1">
        <v>6065.5111588454165</v>
      </c>
      <c r="AB23" s="1">
        <v>6067.3598457485014</v>
      </c>
      <c r="AC23" s="1">
        <v>6071.4927670494935</v>
      </c>
      <c r="AD23" s="1">
        <v>6063.5117270943083</v>
      </c>
      <c r="AE23" s="1">
        <v>6063.2925064457404</v>
      </c>
      <c r="AF23" s="1">
        <v>6062.1547185500631</v>
      </c>
      <c r="AG23" s="1">
        <v>6063.1479930162122</v>
      </c>
      <c r="AH23" s="1">
        <v>6065.4814755858342</v>
      </c>
      <c r="AI23" s="1">
        <v>6061.2163506532524</v>
      </c>
      <c r="AJ23" s="1">
        <v>6057.1887617752118</v>
      </c>
      <c r="AK23" s="1">
        <v>6064.1972248867096</v>
      </c>
      <c r="AL23" s="1">
        <v>6061.5473992185935</v>
      </c>
      <c r="AM23" s="1">
        <v>6063.4066888066172</v>
      </c>
    </row>
    <row r="24" spans="1:39" x14ac:dyDescent="0.25">
      <c r="A24" s="29">
        <f ca="1">Exceedance!U24</f>
        <v>43435</v>
      </c>
      <c r="B24" s="273">
        <v>6062.8299598194844</v>
      </c>
      <c r="C24" s="273">
        <v>6065.657934959132</v>
      </c>
      <c r="D24" s="273">
        <v>6064.6951120431095</v>
      </c>
      <c r="E24" s="1">
        <v>6065.8661417008771</v>
      </c>
      <c r="F24" s="1">
        <v>6065.2237928572513</v>
      </c>
      <c r="G24" s="1">
        <v>6068.3486270847025</v>
      </c>
      <c r="H24" s="1">
        <v>6071.6473584845826</v>
      </c>
      <c r="I24" s="1">
        <v>6071.7431135397928</v>
      </c>
      <c r="J24" s="1">
        <v>6064.0789600654271</v>
      </c>
      <c r="K24" s="1">
        <v>6063.163900271662</v>
      </c>
      <c r="L24" s="1">
        <v>6062.7291453534453</v>
      </c>
      <c r="M24" s="1">
        <v>6065.6904526579583</v>
      </c>
      <c r="N24" s="1">
        <v>6063.7191459708602</v>
      </c>
      <c r="O24" s="1">
        <v>6062.1327576387021</v>
      </c>
      <c r="P24" s="1">
        <v>6063.9032423783392</v>
      </c>
      <c r="Q24" s="1">
        <v>6064.6306819560668</v>
      </c>
      <c r="R24" s="1">
        <v>6063.4592321404107</v>
      </c>
      <c r="S24" s="1">
        <v>6057.2268055494587</v>
      </c>
      <c r="T24" s="1">
        <v>6068.4412423507101</v>
      </c>
      <c r="U24" s="1">
        <v>6067.9801170171622</v>
      </c>
      <c r="V24" s="1">
        <v>6062.3057339021816</v>
      </c>
      <c r="W24" s="1">
        <v>6057.5963354393452</v>
      </c>
      <c r="X24" s="1">
        <v>6061.2199661245859</v>
      </c>
      <c r="Y24" s="1">
        <v>6037.6571580136524</v>
      </c>
      <c r="Z24" s="1">
        <v>6060.9260290526281</v>
      </c>
      <c r="AA24" s="1">
        <v>6065.6077525599903</v>
      </c>
      <c r="AB24" s="1">
        <v>6067.4957352212023</v>
      </c>
      <c r="AC24" s="1">
        <v>6071.5087564731939</v>
      </c>
      <c r="AD24" s="1">
        <v>6065.2793137565523</v>
      </c>
      <c r="AE24" s="1">
        <v>6063.4258783812147</v>
      </c>
      <c r="AF24" s="1">
        <v>6061.6471595102157</v>
      </c>
      <c r="AG24" s="1">
        <v>6063.440206542633</v>
      </c>
      <c r="AH24" s="1">
        <v>6065.3193651500205</v>
      </c>
      <c r="AI24" s="1">
        <v>6060.6017307759339</v>
      </c>
      <c r="AJ24" s="1">
        <v>6056.8891884457717</v>
      </c>
      <c r="AK24" s="1">
        <v>6063.9333191676233</v>
      </c>
      <c r="AL24" s="1">
        <v>6061.3532974862674</v>
      </c>
      <c r="AM24" s="1">
        <v>6062.9991227421833</v>
      </c>
    </row>
    <row r="25" spans="1:39" x14ac:dyDescent="0.25">
      <c r="A25" s="29">
        <f ca="1">Exceedance!U25</f>
        <v>43466</v>
      </c>
      <c r="B25" s="273">
        <v>6062.8040649320574</v>
      </c>
      <c r="C25" s="273">
        <v>6065.6314850307754</v>
      </c>
      <c r="D25" s="273">
        <v>6064.6688540328278</v>
      </c>
      <c r="E25" s="1">
        <v>6066.2623743785944</v>
      </c>
      <c r="F25" s="1">
        <v>6065.2240187901571</v>
      </c>
      <c r="G25" s="1">
        <v>6069.8128203155011</v>
      </c>
      <c r="H25" s="1">
        <v>6072.3947013738998</v>
      </c>
      <c r="I25" s="1">
        <v>6072.2302378329923</v>
      </c>
      <c r="J25" s="1">
        <v>6063.9955970988385</v>
      </c>
      <c r="K25" s="1">
        <v>6062.9575201904136</v>
      </c>
      <c r="L25" s="1">
        <v>6062.4275576752598</v>
      </c>
      <c r="M25" s="1">
        <v>6065.4509721592049</v>
      </c>
      <c r="N25" s="1">
        <v>6063.6674281534142</v>
      </c>
      <c r="O25" s="1">
        <v>6062.5324911819716</v>
      </c>
      <c r="P25" s="1">
        <v>6064.1286288962774</v>
      </c>
      <c r="Q25" s="1">
        <v>6064.7346319854796</v>
      </c>
      <c r="R25" s="1">
        <v>6063.579951789804</v>
      </c>
      <c r="S25" s="1">
        <v>6057.2716971907648</v>
      </c>
      <c r="T25" s="1">
        <v>6068.8629479152387</v>
      </c>
      <c r="U25" s="1">
        <v>6068.211032950695</v>
      </c>
      <c r="V25" s="1">
        <v>6062.4007777068946</v>
      </c>
      <c r="W25" s="1">
        <v>6057.2367268671596</v>
      </c>
      <c r="X25" s="1">
        <v>6061.0293159466955</v>
      </c>
      <c r="Y25" s="1">
        <v>6036.7567452831963</v>
      </c>
      <c r="Z25" s="1">
        <v>6060.7523818194159</v>
      </c>
      <c r="AA25" s="1">
        <v>6068.2125630373203</v>
      </c>
      <c r="AB25" s="1">
        <v>6067.6472735203379</v>
      </c>
      <c r="AC25" s="1">
        <v>6071.501764094909</v>
      </c>
      <c r="AD25" s="1">
        <v>6066.1591576544643</v>
      </c>
      <c r="AE25" s="1">
        <v>6063.7163135266674</v>
      </c>
      <c r="AF25" s="1">
        <v>6061.3016184602839</v>
      </c>
      <c r="AG25" s="1">
        <v>6063.4634803703357</v>
      </c>
      <c r="AH25" s="1">
        <v>6065.4477731806537</v>
      </c>
      <c r="AI25" s="1">
        <v>6060.4307194303228</v>
      </c>
      <c r="AJ25" s="1">
        <v>6056.5436351326316</v>
      </c>
      <c r="AK25" s="1">
        <v>6063.9191169829483</v>
      </c>
      <c r="AL25" s="1">
        <v>6061.1273204316567</v>
      </c>
      <c r="AM25" s="1">
        <v>6062.6432982007364</v>
      </c>
    </row>
    <row r="26" spans="1:39" x14ac:dyDescent="0.25">
      <c r="A26" s="29">
        <f ca="1">Exceedance!U26</f>
        <v>43497</v>
      </c>
      <c r="B26" s="273">
        <v>6063.5516329034081</v>
      </c>
      <c r="C26" s="273">
        <v>6066.3592374797909</v>
      </c>
      <c r="D26" s="273">
        <v>6065.4032673925076</v>
      </c>
      <c r="E26" s="1">
        <v>6066.9255494110066</v>
      </c>
      <c r="F26" s="1">
        <v>6065.4820996515191</v>
      </c>
      <c r="G26" s="1">
        <v>6071.2101544116404</v>
      </c>
      <c r="H26" s="1">
        <v>6075.3588280086788</v>
      </c>
      <c r="I26" s="1">
        <v>6074.0626177733757</v>
      </c>
      <c r="J26" s="1">
        <v>6064.1449387162211</v>
      </c>
      <c r="K26" s="1">
        <v>6063.1696412483907</v>
      </c>
      <c r="L26" s="1">
        <v>6062.1811496208347</v>
      </c>
      <c r="M26" s="1">
        <v>6065.8708723506943</v>
      </c>
      <c r="N26" s="1">
        <v>6064.49399921443</v>
      </c>
      <c r="O26" s="1">
        <v>6063.4759755245614</v>
      </c>
      <c r="P26" s="1">
        <v>6064.8462115866814</v>
      </c>
      <c r="Q26" s="1">
        <v>6066.9961930593818</v>
      </c>
      <c r="R26" s="1">
        <v>6064.5840211977029</v>
      </c>
      <c r="S26" s="1">
        <v>6057.6686313201217</v>
      </c>
      <c r="T26" s="1">
        <v>6069.4389485257443</v>
      </c>
      <c r="U26" s="1">
        <v>6068.8738035524129</v>
      </c>
      <c r="V26" s="1">
        <v>6062.5576937275273</v>
      </c>
      <c r="W26" s="1">
        <v>6057.3296098385554</v>
      </c>
      <c r="X26" s="1">
        <v>6060.8098636617115</v>
      </c>
      <c r="Y26" s="1">
        <v>6036.3157934932324</v>
      </c>
      <c r="Z26" s="1">
        <v>6060.8627877708095</v>
      </c>
      <c r="AA26" s="1">
        <v>6073.1260439388525</v>
      </c>
      <c r="AB26" s="1">
        <v>6067.6954064172023</v>
      </c>
      <c r="AC26" s="1">
        <v>6072.9568775579028</v>
      </c>
      <c r="AD26" s="1">
        <v>6066.5217707842521</v>
      </c>
      <c r="AE26" s="1">
        <v>6064.8630218065864</v>
      </c>
      <c r="AF26" s="1">
        <v>6060.9348614677592</v>
      </c>
      <c r="AG26" s="1">
        <v>6063.9006772813455</v>
      </c>
      <c r="AH26" s="1">
        <v>6065.8082084827965</v>
      </c>
      <c r="AI26" s="1">
        <v>6060.4663205147099</v>
      </c>
      <c r="AJ26" s="1">
        <v>6056.8863838765728</v>
      </c>
      <c r="AK26" s="1">
        <v>6064.889017238178</v>
      </c>
      <c r="AL26" s="1">
        <v>6060.8463890788962</v>
      </c>
      <c r="AM26" s="1">
        <v>6062.4569164027835</v>
      </c>
    </row>
    <row r="27" spans="1:39" x14ac:dyDescent="0.25">
      <c r="A27" s="29">
        <f ca="1">Exceedance!U27</f>
        <v>43525</v>
      </c>
      <c r="B27" s="273">
        <v>6068.0408400649821</v>
      </c>
      <c r="C27" s="273">
        <v>6070.7415311457089</v>
      </c>
      <c r="D27" s="273">
        <v>6069.8213821049576</v>
      </c>
      <c r="E27" s="1">
        <v>6070.3441084574642</v>
      </c>
      <c r="F27" s="1">
        <v>6068.8450764872123</v>
      </c>
      <c r="G27" s="1">
        <v>6063.3301485722805</v>
      </c>
      <c r="H27" s="1">
        <v>6068.1833339835703</v>
      </c>
      <c r="I27" s="1">
        <v>6080.0121332461104</v>
      </c>
      <c r="J27" s="1">
        <v>6066.2461280557418</v>
      </c>
      <c r="K27" s="1">
        <v>6067.7534409207419</v>
      </c>
      <c r="L27" s="1">
        <v>6062.9810665793948</v>
      </c>
      <c r="M27" s="1">
        <v>6068.3751177268778</v>
      </c>
      <c r="N27" s="1">
        <v>6069.1046060440749</v>
      </c>
      <c r="O27" s="1">
        <v>6061.7068503519104</v>
      </c>
      <c r="P27" s="1">
        <v>6068.0621604901808</v>
      </c>
      <c r="Q27" s="1">
        <v>6064.9651584371286</v>
      </c>
      <c r="R27" s="1">
        <v>6065.5087846279075</v>
      </c>
      <c r="S27" s="1">
        <v>6066.85334834894</v>
      </c>
      <c r="T27" s="1">
        <v>6072.4292097103507</v>
      </c>
      <c r="U27" s="1">
        <v>6070.4787366326882</v>
      </c>
      <c r="V27" s="1">
        <v>6063.5568311822508</v>
      </c>
      <c r="W27" s="1">
        <v>6060.6293376096064</v>
      </c>
      <c r="X27" s="1">
        <v>6060.4330042332695</v>
      </c>
      <c r="Y27" s="1">
        <v>6037.4605950499799</v>
      </c>
      <c r="Z27" s="1">
        <v>6065.9902858583373</v>
      </c>
      <c r="AA27" s="1">
        <v>6066.0167690476555</v>
      </c>
      <c r="AB27" s="1">
        <v>6068.3804691701753</v>
      </c>
      <c r="AC27" s="1">
        <v>6079.7119847975482</v>
      </c>
      <c r="AD27" s="1">
        <v>6072.2384852179648</v>
      </c>
      <c r="AE27" s="1">
        <v>6068.113611581387</v>
      </c>
      <c r="AF27" s="1">
        <v>6062.6061612533249</v>
      </c>
      <c r="AG27" s="1">
        <v>6065.8855107929203</v>
      </c>
      <c r="AH27" s="1">
        <v>6068.4622738643857</v>
      </c>
      <c r="AI27" s="1">
        <v>6060.9873735507499</v>
      </c>
      <c r="AJ27" s="1">
        <v>6058.9670020933245</v>
      </c>
      <c r="AK27" s="1">
        <v>6067.434209175769</v>
      </c>
      <c r="AL27" s="1">
        <v>6060.7891385902631</v>
      </c>
      <c r="AM27" s="1">
        <v>6066.1690770762652</v>
      </c>
    </row>
    <row r="28" spans="1:39" x14ac:dyDescent="0.25">
      <c r="A28" s="29">
        <f ca="1">Exceedance!U28</f>
        <v>43556</v>
      </c>
      <c r="B28" s="273">
        <v>6074.5473536850777</v>
      </c>
      <c r="C28" s="273">
        <v>6076.7544996137503</v>
      </c>
      <c r="D28" s="273">
        <v>6075.8795913573749</v>
      </c>
      <c r="E28" s="1">
        <v>6063.1203493699213</v>
      </c>
      <c r="F28" s="1">
        <v>6069.9820789555415</v>
      </c>
      <c r="G28" s="1">
        <v>6057.7681092085268</v>
      </c>
      <c r="H28" s="1">
        <v>6064.2279009006643</v>
      </c>
      <c r="I28" s="1">
        <v>6075.5464449366809</v>
      </c>
      <c r="J28" s="1">
        <v>6067.9833082934883</v>
      </c>
      <c r="K28" s="1">
        <v>6077.0030561266103</v>
      </c>
      <c r="L28" s="1">
        <v>6066.2289748668882</v>
      </c>
      <c r="M28" s="1">
        <v>6071.3103906379192</v>
      </c>
      <c r="N28" s="1">
        <v>6079.391747016376</v>
      </c>
      <c r="O28" s="1">
        <v>6055.5767884686711</v>
      </c>
      <c r="P28" s="1">
        <v>6074.8025891548614</v>
      </c>
      <c r="Q28" s="1">
        <v>6050.1743483442715</v>
      </c>
      <c r="R28" s="1">
        <v>6066.1940147700143</v>
      </c>
      <c r="S28" s="1">
        <v>6058.8916074600593</v>
      </c>
      <c r="T28" s="1">
        <v>6076.4231130941089</v>
      </c>
      <c r="U28" s="1">
        <v>6065.4886440015252</v>
      </c>
      <c r="V28" s="1">
        <v>6066.5363422363325</v>
      </c>
      <c r="W28" s="1">
        <v>6068.2278239829529</v>
      </c>
      <c r="X28" s="1">
        <v>6058.7940486848074</v>
      </c>
      <c r="Y28" s="1">
        <v>6036.662836029177</v>
      </c>
      <c r="Z28" s="1">
        <v>6074.440493987654</v>
      </c>
      <c r="AA28" s="1">
        <v>6058.1119042912369</v>
      </c>
      <c r="AB28" s="1">
        <v>6072.7401546808405</v>
      </c>
      <c r="AC28" s="1">
        <v>6082.0011516163477</v>
      </c>
      <c r="AD28" s="1">
        <v>6070.5588844159565</v>
      </c>
      <c r="AE28" s="1">
        <v>6071.4143611418631</v>
      </c>
      <c r="AF28" s="1">
        <v>6071.6279202380956</v>
      </c>
      <c r="AG28" s="1">
        <v>6069.4181609083498</v>
      </c>
      <c r="AH28" s="1">
        <v>6073.0446245879575</v>
      </c>
      <c r="AI28" s="1">
        <v>6059.9994946618754</v>
      </c>
      <c r="AJ28" s="1">
        <v>6061.0897288211991</v>
      </c>
      <c r="AK28" s="1">
        <v>6066.3901356924662</v>
      </c>
      <c r="AL28" s="1">
        <v>6060.6951039912747</v>
      </c>
      <c r="AM28" s="1">
        <v>6069.7410929137886</v>
      </c>
    </row>
    <row r="29" spans="1:39" x14ac:dyDescent="0.25">
      <c r="A29" s="29">
        <f ca="1">Exceedance!U29</f>
        <v>43586</v>
      </c>
      <c r="B29" s="273">
        <v>6080.4323280272247</v>
      </c>
      <c r="C29" s="273">
        <v>6075.4696889855149</v>
      </c>
      <c r="D29" s="273">
        <v>6074.5875705452627</v>
      </c>
      <c r="E29" s="1">
        <v>6053.141951244128</v>
      </c>
      <c r="F29" s="1">
        <v>6071.8726463102175</v>
      </c>
      <c r="G29" s="1">
        <v>6063.7733442958252</v>
      </c>
      <c r="H29" s="1">
        <v>6057.9970537795389</v>
      </c>
      <c r="I29" s="1">
        <v>6072.3900081669881</v>
      </c>
      <c r="J29" s="1">
        <v>6068.6094960652672</v>
      </c>
      <c r="K29" s="1">
        <v>6079.5580405752353</v>
      </c>
      <c r="L29" s="1">
        <v>6071.6672640968563</v>
      </c>
      <c r="M29" s="1">
        <v>6065.6464387870074</v>
      </c>
      <c r="N29" s="1">
        <v>6080.3981797280176</v>
      </c>
      <c r="O29" s="1">
        <v>6057.958141339971</v>
      </c>
      <c r="P29" s="1">
        <v>6081.6080919698743</v>
      </c>
      <c r="Q29" s="1">
        <v>6043.1033481803388</v>
      </c>
      <c r="R29" s="1">
        <v>6070.2692625912341</v>
      </c>
      <c r="S29" s="1">
        <v>6057.1616909282484</v>
      </c>
      <c r="T29" s="1">
        <v>6081.948670775696</v>
      </c>
      <c r="U29" s="1">
        <v>6056.4015873055696</v>
      </c>
      <c r="V29" s="1">
        <v>6070.1718465299045</v>
      </c>
      <c r="W29" s="1">
        <v>6082.002253196023</v>
      </c>
      <c r="X29" s="1">
        <v>6054.593315524733</v>
      </c>
      <c r="Y29" s="1">
        <v>6037.6977876454994</v>
      </c>
      <c r="Z29" s="1">
        <v>6082.0007331823672</v>
      </c>
      <c r="AA29" s="1">
        <v>6064.8173555078938</v>
      </c>
      <c r="AB29" s="1">
        <v>6078.27329960098</v>
      </c>
      <c r="AC29" s="1">
        <v>6082.0064118852988</v>
      </c>
      <c r="AD29" s="1">
        <v>6066.7104931113909</v>
      </c>
      <c r="AE29" s="1">
        <v>6082.0000174393354</v>
      </c>
      <c r="AF29" s="1">
        <v>6072.9434938837694</v>
      </c>
      <c r="AG29" s="1">
        <v>6070.6648990473523</v>
      </c>
      <c r="AH29" s="1">
        <v>6078.010432604282</v>
      </c>
      <c r="AI29" s="1">
        <v>6057.9628070646031</v>
      </c>
      <c r="AJ29" s="1">
        <v>6065.5243431464414</v>
      </c>
      <c r="AK29" s="1">
        <v>6068.9640433100676</v>
      </c>
      <c r="AL29" s="1">
        <v>6061.7380094604396</v>
      </c>
      <c r="AM29" s="1">
        <v>6067.4071870512698</v>
      </c>
    </row>
    <row r="30" spans="1:39" x14ac:dyDescent="0.25">
      <c r="A30" s="29">
        <f ca="1">Exceedance!U30</f>
        <v>43617</v>
      </c>
      <c r="B30" s="273">
        <v>6076.8356273042127</v>
      </c>
      <c r="C30" s="273">
        <v>6069.6907661960831</v>
      </c>
      <c r="D30" s="273">
        <v>6068.7879861296005</v>
      </c>
      <c r="E30" s="1">
        <v>6060.9353130918298</v>
      </c>
      <c r="F30" s="1">
        <v>6072.7473459323501</v>
      </c>
      <c r="G30" s="1">
        <v>6076.7611313042416</v>
      </c>
      <c r="H30" s="1">
        <v>6066.6759089251391</v>
      </c>
      <c r="I30" s="1">
        <v>6073.4001514952906</v>
      </c>
      <c r="J30" s="1">
        <v>6068.9325911138531</v>
      </c>
      <c r="K30" s="1">
        <v>6071.9404970746727</v>
      </c>
      <c r="L30" s="1">
        <v>6070.250913550185</v>
      </c>
      <c r="M30" s="1">
        <v>6066.3511032557599</v>
      </c>
      <c r="N30" s="1">
        <v>6070.2808698737508</v>
      </c>
      <c r="O30" s="1">
        <v>6064.1242378977386</v>
      </c>
      <c r="P30" s="1">
        <v>6077.1533072092188</v>
      </c>
      <c r="Q30" s="1">
        <v>6054.2807976041813</v>
      </c>
      <c r="R30" s="1">
        <v>6066.8263688428033</v>
      </c>
      <c r="S30" s="1">
        <v>6063.67451062077</v>
      </c>
      <c r="T30" s="1">
        <v>6076.8082680395892</v>
      </c>
      <c r="U30" s="1">
        <v>6057.5240619702781</v>
      </c>
      <c r="V30" s="1">
        <v>6066.9017668198403</v>
      </c>
      <c r="W30" s="1">
        <v>6076.9605788400977</v>
      </c>
      <c r="X30" s="1">
        <v>6048.8755082437501</v>
      </c>
      <c r="Y30" s="1">
        <v>6036.1824264345651</v>
      </c>
      <c r="Z30" s="1">
        <v>6074.984321561712</v>
      </c>
      <c r="AA30" s="1">
        <v>6072.3255688543495</v>
      </c>
      <c r="AB30" s="1">
        <v>6069.6054171477999</v>
      </c>
      <c r="AC30" s="1">
        <v>6075.0647843299876</v>
      </c>
      <c r="AD30" s="1">
        <v>6069.7709324521184</v>
      </c>
      <c r="AE30" s="1">
        <v>6075.6926928427938</v>
      </c>
      <c r="AF30" s="1">
        <v>6071.8516694290483</v>
      </c>
      <c r="AG30" s="1">
        <v>6072.4201523678694</v>
      </c>
      <c r="AH30" s="1">
        <v>6074.1388623964722</v>
      </c>
      <c r="AI30" s="1">
        <v>6054.0131077550004</v>
      </c>
      <c r="AJ30" s="1">
        <v>6069.9087145622752</v>
      </c>
      <c r="AK30" s="1">
        <v>6074.7234576221308</v>
      </c>
      <c r="AL30" s="1">
        <v>6061.8306706097783</v>
      </c>
      <c r="AM30" s="1">
        <v>6065.4504567495751</v>
      </c>
    </row>
    <row r="31" spans="1:39" x14ac:dyDescent="0.25">
      <c r="A31" s="29">
        <f ca="1">Exceedance!U31</f>
        <v>43647</v>
      </c>
      <c r="B31" s="273">
        <v>6072.4115260036378</v>
      </c>
      <c r="C31" s="273">
        <v>6068.2320389920051</v>
      </c>
      <c r="D31" s="273">
        <v>6067.6270617536684</v>
      </c>
      <c r="E31" s="1">
        <v>6069.2219374417627</v>
      </c>
      <c r="F31" s="1">
        <v>6070.780597550699</v>
      </c>
      <c r="G31" s="1">
        <v>6075.3844474155803</v>
      </c>
      <c r="H31" s="1">
        <v>6071.3538954796804</v>
      </c>
      <c r="I31" s="1">
        <v>6071.9553258124151</v>
      </c>
      <c r="J31" s="1">
        <v>6065.4950130434263</v>
      </c>
      <c r="K31" s="1">
        <v>6068.2877133428292</v>
      </c>
      <c r="L31" s="1">
        <v>6067.8297424376779</v>
      </c>
      <c r="M31" s="1">
        <v>6067.0257749239445</v>
      </c>
      <c r="N31" s="1">
        <v>6067.4742087791392</v>
      </c>
      <c r="O31" s="1">
        <v>6065.1383751897201</v>
      </c>
      <c r="P31" s="1">
        <v>6071.5895429470202</v>
      </c>
      <c r="Q31" s="1">
        <v>6068.0303870511116</v>
      </c>
      <c r="R31" s="1">
        <v>6062.2825397704291</v>
      </c>
      <c r="S31" s="1">
        <v>6063.2786609897648</v>
      </c>
      <c r="T31" s="1">
        <v>6073.3111885828293</v>
      </c>
      <c r="U31" s="1">
        <v>6061.6997693442099</v>
      </c>
      <c r="V31" s="1">
        <v>6061.5765752451525</v>
      </c>
      <c r="W31" s="1">
        <v>6071.6129098674955</v>
      </c>
      <c r="X31" s="1">
        <v>6042.5780830519716</v>
      </c>
      <c r="Y31" s="1">
        <v>6029.8268775836823</v>
      </c>
      <c r="Z31" s="1">
        <v>6070.0608919508632</v>
      </c>
      <c r="AA31" s="1">
        <v>6073.5202404869406</v>
      </c>
      <c r="AB31" s="1">
        <v>6065.7457829391979</v>
      </c>
      <c r="AC31" s="1">
        <v>6069.8583044635006</v>
      </c>
      <c r="AD31" s="1">
        <v>6069.5580689622857</v>
      </c>
      <c r="AE31" s="1">
        <v>6071.5268477507507</v>
      </c>
      <c r="AF31" s="1">
        <v>6067.342426673541</v>
      </c>
      <c r="AG31" s="1">
        <v>6069.6494751577466</v>
      </c>
      <c r="AH31" s="1">
        <v>6069.1235337284834</v>
      </c>
      <c r="AI31" s="1">
        <v>6050.4168338564768</v>
      </c>
      <c r="AJ31" s="1">
        <v>6066.1143316314492</v>
      </c>
      <c r="AK31" s="1">
        <v>6070.9686413044046</v>
      </c>
      <c r="AL31" s="1">
        <v>6058.9724718835032</v>
      </c>
      <c r="AM31" s="1">
        <v>6065.6391530974815</v>
      </c>
    </row>
    <row r="32" spans="1:39" x14ac:dyDescent="0.25">
      <c r="A32" s="29">
        <f ca="1">Exceedance!U32</f>
        <v>43678</v>
      </c>
      <c r="B32" s="273">
        <v>6067.9013536949515</v>
      </c>
      <c r="C32" s="273">
        <v>6066.8249874406019</v>
      </c>
      <c r="D32" s="273">
        <v>6066.5235401777563</v>
      </c>
      <c r="E32" s="1">
        <v>6069.1609906874219</v>
      </c>
      <c r="F32" s="1">
        <v>6069.4606219995858</v>
      </c>
      <c r="G32" s="1">
        <v>6070.5463327368288</v>
      </c>
      <c r="H32" s="1">
        <v>6068.7172021304596</v>
      </c>
      <c r="I32" s="1">
        <v>6069.6899574476038</v>
      </c>
      <c r="J32" s="1">
        <v>6064.6338417535198</v>
      </c>
      <c r="K32" s="1">
        <v>6066.1035723236237</v>
      </c>
      <c r="L32" s="1">
        <v>6065.3126610939571</v>
      </c>
      <c r="M32" s="1">
        <v>6065.0402085171363</v>
      </c>
      <c r="N32" s="1">
        <v>6066.8693827710049</v>
      </c>
      <c r="O32" s="1">
        <v>6065.7405831389297</v>
      </c>
      <c r="P32" s="1">
        <v>6066.6565984318859</v>
      </c>
      <c r="Q32" s="1">
        <v>6069.2060486568207</v>
      </c>
      <c r="R32" s="1">
        <v>6058.4071687171272</v>
      </c>
      <c r="S32" s="1">
        <v>6063.8943557154726</v>
      </c>
      <c r="T32" s="1">
        <v>6068.6933998185677</v>
      </c>
      <c r="U32" s="1">
        <v>6065.8638641886946</v>
      </c>
      <c r="V32" s="1">
        <v>6057.5486359859669</v>
      </c>
      <c r="W32" s="1">
        <v>6068.4557337555443</v>
      </c>
      <c r="X32" s="1">
        <v>6039.1792269301577</v>
      </c>
      <c r="Y32" s="1">
        <v>6026.6826031930905</v>
      </c>
      <c r="Z32" s="1">
        <v>6065.3353938790842</v>
      </c>
      <c r="AA32" s="1">
        <v>6070.9853914489549</v>
      </c>
      <c r="AB32" s="1">
        <v>6064.0637435885756</v>
      </c>
      <c r="AC32" s="1">
        <v>6066.8762591901777</v>
      </c>
      <c r="AD32" s="1">
        <v>6067.7317802850848</v>
      </c>
      <c r="AE32" s="1">
        <v>6067.2453473545866</v>
      </c>
      <c r="AF32" s="1">
        <v>6064.8276894429528</v>
      </c>
      <c r="AG32" s="1">
        <v>6066.2233530570593</v>
      </c>
      <c r="AH32" s="1">
        <v>6065.0977525775434</v>
      </c>
      <c r="AI32" s="1">
        <v>6048.5238328093055</v>
      </c>
      <c r="AJ32" s="1">
        <v>6063.083132662543</v>
      </c>
      <c r="AK32" s="1">
        <v>6066.3465229785634</v>
      </c>
      <c r="AL32" s="1">
        <v>6056.693587282829</v>
      </c>
      <c r="AM32" s="1">
        <v>6064.7556477132739</v>
      </c>
    </row>
    <row r="33" spans="1:39" x14ac:dyDescent="0.25">
      <c r="A33" s="29">
        <f ca="1">Exceedance!U33</f>
        <v>43709</v>
      </c>
      <c r="B33" s="273">
        <v>6063.0000014115958</v>
      </c>
      <c r="C33" s="273">
        <v>6063.0000032971138</v>
      </c>
      <c r="D33" s="273">
        <v>6063.0000032947273</v>
      </c>
      <c r="E33" s="1">
        <v>6063.0000042850916</v>
      </c>
      <c r="F33" s="1">
        <v>6063.0000044603739</v>
      </c>
      <c r="G33" s="1">
        <v>6063.0000054866896</v>
      </c>
      <c r="H33" s="1">
        <v>6063.0000055233586</v>
      </c>
      <c r="I33" s="1">
        <v>6063.0000041147514</v>
      </c>
      <c r="J33" s="1">
        <v>6063.0000006002683</v>
      </c>
      <c r="K33" s="1">
        <v>6063.0000013511944</v>
      </c>
      <c r="L33" s="1">
        <v>6063.0000006049895</v>
      </c>
      <c r="M33" s="1">
        <v>6063.0000033055003</v>
      </c>
      <c r="N33" s="1">
        <v>6063.0000032949929</v>
      </c>
      <c r="O33" s="1">
        <v>6063.0000055529235</v>
      </c>
      <c r="P33" s="1">
        <v>6063.0000013888184</v>
      </c>
      <c r="Q33" s="1">
        <v>6063.0000055930386</v>
      </c>
      <c r="R33" s="1">
        <v>6057.5638473461095</v>
      </c>
      <c r="S33" s="1">
        <v>6063.0000042041193</v>
      </c>
      <c r="T33" s="1">
        <v>6063.0000013882354</v>
      </c>
      <c r="U33" s="1">
        <v>6063.0000044053331</v>
      </c>
      <c r="V33" s="1">
        <v>6055.3575869266015</v>
      </c>
      <c r="W33" s="1">
        <v>6063.0000014144607</v>
      </c>
      <c r="X33" s="1">
        <v>6038.0713478198386</v>
      </c>
      <c r="Y33" s="1">
        <v>6027.4943678342479</v>
      </c>
      <c r="Z33" s="1">
        <v>6063.0000009374453</v>
      </c>
      <c r="AA33" s="1">
        <v>6063.0000054885195</v>
      </c>
      <c r="AB33" s="1">
        <v>6063.0000005833781</v>
      </c>
      <c r="AC33" s="1">
        <v>6063.0000014462676</v>
      </c>
      <c r="AD33" s="1">
        <v>6063.000004151053</v>
      </c>
      <c r="AE33" s="1">
        <v>6063.0000013636491</v>
      </c>
      <c r="AF33" s="1">
        <v>6063.0000009334408</v>
      </c>
      <c r="AG33" s="1">
        <v>6063.0000009235509</v>
      </c>
      <c r="AH33" s="1">
        <v>6063.0000006319124</v>
      </c>
      <c r="AI33" s="1">
        <v>6052.1132417508688</v>
      </c>
      <c r="AJ33" s="1">
        <v>6061.5089976289028</v>
      </c>
      <c r="AK33" s="1">
        <v>6063.0000183425218</v>
      </c>
      <c r="AL33" s="1">
        <v>6055.955033998679</v>
      </c>
      <c r="AM33" s="1">
        <v>6063.0000033166443</v>
      </c>
    </row>
    <row r="34" spans="1:39" x14ac:dyDescent="0.25">
      <c r="A34" s="29">
        <f ca="1">Exceedance!U34</f>
        <v>43739</v>
      </c>
      <c r="B34" s="273">
        <v>6062.6716540935222</v>
      </c>
      <c r="C34" s="273">
        <v>6064.9334039607584</v>
      </c>
      <c r="D34" s="273">
        <v>6064.1002671085525</v>
      </c>
      <c r="E34" s="1">
        <v>6064.7447343181939</v>
      </c>
      <c r="F34" s="1">
        <v>6065.8885794802063</v>
      </c>
      <c r="G34" s="1">
        <v>6068.8920678495551</v>
      </c>
      <c r="H34" s="1">
        <v>6067.3048341432877</v>
      </c>
      <c r="I34" s="1">
        <v>6062.0938568077372</v>
      </c>
      <c r="J34" s="1">
        <v>6063.107415632815</v>
      </c>
      <c r="K34" s="1">
        <v>6063.2350166858105</v>
      </c>
      <c r="L34" s="1">
        <v>6064.3845192689787</v>
      </c>
      <c r="M34" s="1">
        <v>6062.2980839073225</v>
      </c>
      <c r="N34" s="1">
        <v>6062.0896140877649</v>
      </c>
      <c r="O34" s="1">
        <v>6063.0851727135951</v>
      </c>
      <c r="P34" s="1">
        <v>6062.9473354652891</v>
      </c>
      <c r="Q34" s="1">
        <v>6063.1923600662903</v>
      </c>
      <c r="R34" s="1">
        <v>6057.3661141432212</v>
      </c>
      <c r="S34" s="1">
        <v>6066.8282212946042</v>
      </c>
      <c r="T34" s="1">
        <v>6064.0582825039355</v>
      </c>
      <c r="U34" s="1">
        <v>6062.6030246352211</v>
      </c>
      <c r="V34" s="1">
        <v>6055.3393942752364</v>
      </c>
      <c r="W34" s="1">
        <v>6061.6834913724169</v>
      </c>
      <c r="X34" s="1">
        <v>6037.2505594805789</v>
      </c>
      <c r="Y34" s="1">
        <v>6026.2686853548694</v>
      </c>
      <c r="Z34" s="1">
        <v>6064.0031134329174</v>
      </c>
      <c r="AA34" s="1">
        <v>6066.5428876177975</v>
      </c>
      <c r="AB34" s="1">
        <v>6070.0603952248275</v>
      </c>
      <c r="AC34" s="1">
        <v>6063.5400341011527</v>
      </c>
      <c r="AD34" s="1">
        <v>6062.7105792768416</v>
      </c>
      <c r="AE34" s="1">
        <v>6062.2885955332677</v>
      </c>
      <c r="AF34" s="1">
        <v>6062.9935506029942</v>
      </c>
      <c r="AG34" s="1">
        <v>6064.8993036133261</v>
      </c>
      <c r="AH34" s="1">
        <v>6061.7408109038597</v>
      </c>
      <c r="AI34" s="1">
        <v>6053.1795734512943</v>
      </c>
      <c r="AJ34" s="1">
        <v>6062.4199290321949</v>
      </c>
      <c r="AK34" s="1">
        <v>6061.5766138456138</v>
      </c>
      <c r="AL34" s="1">
        <v>6058.5823550940004</v>
      </c>
      <c r="AM34" s="1">
        <v>6064.1764271135644</v>
      </c>
    </row>
    <row r="35" spans="1:39" x14ac:dyDescent="0.25">
      <c r="A35" s="29">
        <f ca="1">Exceedance!U35</f>
        <v>43770</v>
      </c>
      <c r="B35" s="273">
        <v>6062.8863946676802</v>
      </c>
      <c r="C35" s="273">
        <v>6065.7141418054762</v>
      </c>
      <c r="D35" s="273">
        <v>6064.7513822828787</v>
      </c>
      <c r="E35" s="1">
        <v>6065.2249771712395</v>
      </c>
      <c r="F35" s="1">
        <v>6067.1627232740375</v>
      </c>
      <c r="G35" s="1">
        <v>6071.1056860846074</v>
      </c>
      <c r="H35" s="1">
        <v>6070.8508294842604</v>
      </c>
      <c r="I35" s="1">
        <v>6063.9449983341583</v>
      </c>
      <c r="J35" s="1">
        <v>6063.4366269598322</v>
      </c>
      <c r="K35" s="1">
        <v>6063.0842648445305</v>
      </c>
      <c r="L35" s="1">
        <v>6065.6018842815811</v>
      </c>
      <c r="M35" s="1">
        <v>6063.3553911291519</v>
      </c>
      <c r="N35" s="1">
        <v>6062.3038653020712</v>
      </c>
      <c r="O35" s="1">
        <v>6063.7170095851843</v>
      </c>
      <c r="P35" s="1">
        <v>6064.5586443126658</v>
      </c>
      <c r="Q35" s="1">
        <v>6063.4267651035489</v>
      </c>
      <c r="R35" s="1">
        <v>6057.8721074861287</v>
      </c>
      <c r="S35" s="1">
        <v>6068.2092904437859</v>
      </c>
      <c r="T35" s="1">
        <v>6066.9872848348177</v>
      </c>
      <c r="U35" s="1">
        <v>6062.5193158542152</v>
      </c>
      <c r="V35" s="1">
        <v>6055.6001029722029</v>
      </c>
      <c r="W35" s="1">
        <v>6061.426330446714</v>
      </c>
      <c r="X35" s="1">
        <v>6037.4104464475677</v>
      </c>
      <c r="Y35" s="1">
        <v>6026.1658447099271</v>
      </c>
      <c r="Z35" s="1">
        <v>6065.3275511928869</v>
      </c>
      <c r="AA35" s="1">
        <v>6067.6957727905547</v>
      </c>
      <c r="AB35" s="1">
        <v>6071.6664083315263</v>
      </c>
      <c r="AC35" s="1">
        <v>6063.3395656810308</v>
      </c>
      <c r="AD35" s="1">
        <v>6063.2393824262217</v>
      </c>
      <c r="AE35" s="1">
        <v>6062.2340915602681</v>
      </c>
      <c r="AF35" s="1">
        <v>6063.0509899058952</v>
      </c>
      <c r="AG35" s="1">
        <v>6065.4705112036172</v>
      </c>
      <c r="AH35" s="1">
        <v>6061.0636757506172</v>
      </c>
      <c r="AI35" s="1">
        <v>6053.5712413483761</v>
      </c>
      <c r="AJ35" s="1">
        <v>6062.4425671235376</v>
      </c>
      <c r="AK35" s="1">
        <v>6061.3602796067307</v>
      </c>
      <c r="AL35" s="1">
        <v>6059.1185664875293</v>
      </c>
      <c r="AM35" s="1">
        <v>6065.2584062339001</v>
      </c>
    </row>
    <row r="36" spans="1:39" x14ac:dyDescent="0.25">
      <c r="A36" s="29">
        <f ca="1">Exceedance!U36</f>
        <v>43800</v>
      </c>
      <c r="B36" s="273">
        <v>6062.8299606395522</v>
      </c>
      <c r="C36" s="273">
        <v>6065.6579340180406</v>
      </c>
      <c r="D36" s="273">
        <v>6064.6951120442727</v>
      </c>
      <c r="E36" s="1">
        <v>6065.2819955604155</v>
      </c>
      <c r="F36" s="1">
        <v>6068.4490501353375</v>
      </c>
      <c r="G36" s="1">
        <v>6071.8822977755926</v>
      </c>
      <c r="H36" s="1">
        <v>6071.8355411381908</v>
      </c>
      <c r="I36" s="1">
        <v>6064.079418500477</v>
      </c>
      <c r="J36" s="1">
        <v>6063.1820925940301</v>
      </c>
      <c r="K36" s="1">
        <v>6062.5500913736596</v>
      </c>
      <c r="L36" s="1">
        <v>6065.5165442587086</v>
      </c>
      <c r="M36" s="1">
        <v>6063.3441833914576</v>
      </c>
      <c r="N36" s="1">
        <v>6062.1071624669521</v>
      </c>
      <c r="O36" s="1">
        <v>6063.9841882137871</v>
      </c>
      <c r="P36" s="1">
        <v>6064.9797090524971</v>
      </c>
      <c r="Q36" s="1">
        <v>6063.398623108792</v>
      </c>
      <c r="R36" s="1">
        <v>6058.1990080336209</v>
      </c>
      <c r="S36" s="1">
        <v>6068.5371879560626</v>
      </c>
      <c r="T36" s="1">
        <v>6068.1329655875588</v>
      </c>
      <c r="U36" s="1">
        <v>6062.2321802574352</v>
      </c>
      <c r="V36" s="1">
        <v>6055.0678505826763</v>
      </c>
      <c r="W36" s="1">
        <v>6061.0722319407369</v>
      </c>
      <c r="X36" s="1">
        <v>6036.641909139249</v>
      </c>
      <c r="Y36" s="1">
        <v>6025.8457106618298</v>
      </c>
      <c r="Z36" s="1">
        <v>6065.3577678344009</v>
      </c>
      <c r="AA36" s="1">
        <v>6067.8432768853008</v>
      </c>
      <c r="AB36" s="1">
        <v>6071.7246292675509</v>
      </c>
      <c r="AC36" s="1">
        <v>6064.9870606764971</v>
      </c>
      <c r="AD36" s="1">
        <v>6063.3499096639234</v>
      </c>
      <c r="AE36" s="1">
        <v>6061.79890696648</v>
      </c>
      <c r="AF36" s="1">
        <v>6063.2954449128983</v>
      </c>
      <c r="AG36" s="1">
        <v>6065.3048730105484</v>
      </c>
      <c r="AH36" s="1">
        <v>6060.3762082085359</v>
      </c>
      <c r="AI36" s="1">
        <v>6053.2046718441716</v>
      </c>
      <c r="AJ36" s="1">
        <v>6062.0668794746707</v>
      </c>
      <c r="AK36" s="1">
        <v>6061.0724628906564</v>
      </c>
      <c r="AL36" s="1">
        <v>6058.5679306906204</v>
      </c>
      <c r="AM36" s="1">
        <v>6065.5780439687687</v>
      </c>
    </row>
    <row r="37" spans="1:39" x14ac:dyDescent="0.25">
      <c r="A37" s="29">
        <f ca="1">Exceedance!U37</f>
        <v>43831</v>
      </c>
      <c r="B37" s="254">
        <v>6062.8017763531097</v>
      </c>
      <c r="C37" s="254">
        <v>6065.6292536184746</v>
      </c>
      <c r="D37" s="254">
        <v>6064.6666043731839</v>
      </c>
      <c r="E37" s="1">
        <v>6065.2927329693839</v>
      </c>
      <c r="F37" s="1">
        <v>6069.9334342477678</v>
      </c>
      <c r="G37" s="1">
        <v>6072.6140381586747</v>
      </c>
      <c r="H37" s="1">
        <v>6072.3362351294045</v>
      </c>
      <c r="I37" s="1">
        <v>6063.9907424332205</v>
      </c>
      <c r="J37" s="1">
        <v>6062.9776376782556</v>
      </c>
      <c r="K37" s="1">
        <v>6062.1805670185977</v>
      </c>
      <c r="L37" s="1">
        <v>6065.2313481852862</v>
      </c>
      <c r="M37" s="1">
        <v>6063.199405614394</v>
      </c>
      <c r="N37" s="1">
        <v>6062.5071934915813</v>
      </c>
      <c r="O37" s="1">
        <v>6064.2157297184849</v>
      </c>
      <c r="P37" s="1">
        <v>6065.1592446553977</v>
      </c>
      <c r="Q37" s="1">
        <v>6063.4981828806331</v>
      </c>
      <c r="R37" s="1">
        <v>6058.2935347167004</v>
      </c>
      <c r="S37" s="1">
        <v>6068.9017207511342</v>
      </c>
      <c r="T37" s="1">
        <v>6068.3943699555139</v>
      </c>
      <c r="U37" s="1">
        <v>6062.3001900028175</v>
      </c>
      <c r="V37" s="1">
        <v>6054.6248193480405</v>
      </c>
      <c r="W37" s="1">
        <v>6060.8337076991211</v>
      </c>
      <c r="X37" s="1">
        <v>6035.7123789946972</v>
      </c>
      <c r="Y37" s="1">
        <v>6025.3606556014201</v>
      </c>
      <c r="Z37" s="1">
        <v>6067.8483123417072</v>
      </c>
      <c r="AA37" s="1">
        <v>6067.9954718839499</v>
      </c>
      <c r="AB37" s="1">
        <v>6071.7569074850408</v>
      </c>
      <c r="AC37" s="1">
        <v>6065.7691127911712</v>
      </c>
      <c r="AD37" s="1">
        <v>6063.6153873565354</v>
      </c>
      <c r="AE37" s="1">
        <v>6061.516304622216</v>
      </c>
      <c r="AF37" s="1">
        <v>6063.2733665846845</v>
      </c>
      <c r="AG37" s="1">
        <v>6065.4329258080206</v>
      </c>
      <c r="AH37" s="1">
        <v>6060.109633061752</v>
      </c>
      <c r="AI37" s="1">
        <v>6052.7551486695011</v>
      </c>
      <c r="AJ37" s="1">
        <v>6061.9447680654303</v>
      </c>
      <c r="AK37" s="1">
        <v>6060.7681114007191</v>
      </c>
      <c r="AL37" s="1">
        <v>6058.0783511936252</v>
      </c>
      <c r="AM37" s="1">
        <v>6065.8959030780461</v>
      </c>
    </row>
    <row r="38" spans="1:39" x14ac:dyDescent="0.25">
      <c r="A38" s="29">
        <f ca="1">Exceedance!U38</f>
        <v>43862</v>
      </c>
      <c r="B38" s="254">
        <v>6063.4941847591563</v>
      </c>
      <c r="C38" s="254">
        <v>6066.3030377296373</v>
      </c>
      <c r="D38" s="254">
        <v>6065.3465786409615</v>
      </c>
      <c r="E38" s="1">
        <v>6065.5723594641222</v>
      </c>
      <c r="F38" s="1">
        <v>6071.4495297929489</v>
      </c>
      <c r="G38" s="1">
        <v>6075.5981834551503</v>
      </c>
      <c r="H38" s="1">
        <v>6074.1150174261875</v>
      </c>
      <c r="I38" s="1">
        <v>6064.2725032652124</v>
      </c>
      <c r="J38" s="1">
        <v>6063.2886668575957</v>
      </c>
      <c r="K38" s="1">
        <v>6061.8622225385097</v>
      </c>
      <c r="L38" s="1">
        <v>6065.6451343785375</v>
      </c>
      <c r="M38" s="1">
        <v>6063.969610963959</v>
      </c>
      <c r="N38" s="1">
        <v>6063.4897632271195</v>
      </c>
      <c r="O38" s="1">
        <v>6064.8595563634581</v>
      </c>
      <c r="P38" s="1">
        <v>6067.7075460536571</v>
      </c>
      <c r="Q38" s="1">
        <v>6064.4114211233391</v>
      </c>
      <c r="R38" s="1">
        <v>6058.7384710978031</v>
      </c>
      <c r="S38" s="1">
        <v>6069.456882655415</v>
      </c>
      <c r="T38" s="1">
        <v>6069.1271050630994</v>
      </c>
      <c r="U38" s="1">
        <v>6062.437255550476</v>
      </c>
      <c r="V38" s="1">
        <v>6054.683949265208</v>
      </c>
      <c r="W38" s="1">
        <v>6060.5664388176692</v>
      </c>
      <c r="X38" s="1">
        <v>6035.2428625491393</v>
      </c>
      <c r="Y38" s="1">
        <v>6025.4390652880229</v>
      </c>
      <c r="Z38" s="1">
        <v>6072.8207747002116</v>
      </c>
      <c r="AA38" s="1">
        <v>6067.9445250940798</v>
      </c>
      <c r="AB38" s="1">
        <v>6073.3359259595281</v>
      </c>
      <c r="AC38" s="1">
        <v>6066.111800890104</v>
      </c>
      <c r="AD38" s="1">
        <v>6064.8424597202211</v>
      </c>
      <c r="AE38" s="1">
        <v>6061.1945792844081</v>
      </c>
      <c r="AF38" s="1">
        <v>6063.6872146541518</v>
      </c>
      <c r="AG38" s="1">
        <v>6065.8679940142611</v>
      </c>
      <c r="AH38" s="1">
        <v>6060.0468576481244</v>
      </c>
      <c r="AI38" s="1">
        <v>6053.0192882539841</v>
      </c>
      <c r="AJ38" s="1">
        <v>6062.8244260345955</v>
      </c>
      <c r="AK38" s="1">
        <v>6060.4195900767127</v>
      </c>
      <c r="AL38" s="1">
        <v>6057.8112737592128</v>
      </c>
      <c r="AM38" s="1">
        <v>6066.6082550851197</v>
      </c>
    </row>
    <row r="39" spans="1:39" x14ac:dyDescent="0.25">
      <c r="A39" s="29">
        <f ca="1">Exceedance!U39</f>
        <v>43891</v>
      </c>
      <c r="B39" s="254">
        <v>6067.9763177674877</v>
      </c>
      <c r="C39" s="254">
        <v>6070.6784430565822</v>
      </c>
      <c r="D39" s="254">
        <v>6069.7577661374007</v>
      </c>
      <c r="E39" s="1">
        <v>6069.0710378979693</v>
      </c>
      <c r="F39" s="1">
        <v>6063.3520618144867</v>
      </c>
      <c r="G39" s="1">
        <v>6063.9341840235193</v>
      </c>
      <c r="H39" s="1">
        <v>6080.0944978211855</v>
      </c>
      <c r="I39" s="1">
        <v>6066.3427583565544</v>
      </c>
      <c r="J39" s="1">
        <v>6067.9869041503334</v>
      </c>
      <c r="K39" s="1">
        <v>6062.5702716823607</v>
      </c>
      <c r="L39" s="1">
        <v>6068.1877346908477</v>
      </c>
      <c r="M39" s="1">
        <v>6068.5855090012101</v>
      </c>
      <c r="N39" s="1">
        <v>6061.8249161854828</v>
      </c>
      <c r="O39" s="1">
        <v>6068.0929611504589</v>
      </c>
      <c r="P39" s="1">
        <v>6065.3775763836484</v>
      </c>
      <c r="Q39" s="1">
        <v>6065.3063237841479</v>
      </c>
      <c r="R39" s="1">
        <v>6068.1771614953259</v>
      </c>
      <c r="S39" s="1">
        <v>6072.3820676419782</v>
      </c>
      <c r="T39" s="1">
        <v>6070.7165368913056</v>
      </c>
      <c r="U39" s="1">
        <v>6063.5816175624568</v>
      </c>
      <c r="V39" s="1">
        <v>6057.9424650344608</v>
      </c>
      <c r="W39" s="1">
        <v>6060.1281625275915</v>
      </c>
      <c r="X39" s="1">
        <v>6036.368263476691</v>
      </c>
      <c r="Y39" s="1">
        <v>6031.8805347104062</v>
      </c>
      <c r="Z39" s="1">
        <v>6065.072790583562</v>
      </c>
      <c r="AA39" s="1">
        <v>6068.6180344391132</v>
      </c>
      <c r="AB39" s="1">
        <v>6080.283913075913</v>
      </c>
      <c r="AC39" s="1">
        <v>6072.0389388197746</v>
      </c>
      <c r="AD39" s="1">
        <v>6068.0097426929051</v>
      </c>
      <c r="AE39" s="1">
        <v>6063.0099334184952</v>
      </c>
      <c r="AF39" s="1">
        <v>6065.6543287505383</v>
      </c>
      <c r="AG39" s="1">
        <v>6068.6756547494406</v>
      </c>
      <c r="AH39" s="1">
        <v>6060.5076679457879</v>
      </c>
      <c r="AI39" s="1">
        <v>6055.080004294613</v>
      </c>
      <c r="AJ39" s="1">
        <v>6065.3788384224572</v>
      </c>
      <c r="AK39" s="1">
        <v>6060.2947856291921</v>
      </c>
      <c r="AL39" s="1">
        <v>6061.497393005875</v>
      </c>
      <c r="AM39" s="1">
        <v>6070.0605319905453</v>
      </c>
    </row>
    <row r="40" spans="1:39" x14ac:dyDescent="0.25">
      <c r="A40" s="29">
        <f ca="1">Exceedance!U40</f>
        <v>43922</v>
      </c>
      <c r="B40" s="254">
        <v>6074.4469990883608</v>
      </c>
      <c r="C40" s="254">
        <v>6076.5678658990082</v>
      </c>
      <c r="D40" s="254">
        <v>6075.6914688735278</v>
      </c>
      <c r="E40" s="1">
        <v>6065.5440401079468</v>
      </c>
      <c r="F40" s="1">
        <v>6059.1504456435468</v>
      </c>
      <c r="G40" s="1">
        <v>6059.7991357370684</v>
      </c>
      <c r="H40" s="1">
        <v>6072.6879302242096</v>
      </c>
      <c r="I40" s="1">
        <v>6068.1398426943488</v>
      </c>
      <c r="J40" s="1">
        <v>6077.1658057300065</v>
      </c>
      <c r="K40" s="1">
        <v>6065.6800716518428</v>
      </c>
      <c r="L40" s="1">
        <v>6070.8546589792904</v>
      </c>
      <c r="M40" s="1">
        <v>6078.8578241554615</v>
      </c>
      <c r="N40" s="1">
        <v>6055.7846489082776</v>
      </c>
      <c r="O40" s="1">
        <v>6074.8414338911516</v>
      </c>
      <c r="P40" s="1">
        <v>6051.2100634730195</v>
      </c>
      <c r="Q40" s="1">
        <v>6066.0307370552564</v>
      </c>
      <c r="R40" s="1">
        <v>6059.8879830004453</v>
      </c>
      <c r="S40" s="1">
        <v>6076.2980822174486</v>
      </c>
      <c r="T40" s="1">
        <v>6065.7466105429121</v>
      </c>
      <c r="U40" s="1">
        <v>6066.689198960079</v>
      </c>
      <c r="V40" s="1">
        <v>6066.1687950520982</v>
      </c>
      <c r="W40" s="1">
        <v>6058.3830875929016</v>
      </c>
      <c r="X40" s="1">
        <v>6035.5748558299119</v>
      </c>
      <c r="Y40" s="1">
        <v>6042.7116926629124</v>
      </c>
      <c r="Z40" s="1">
        <v>6057.1489131221297</v>
      </c>
      <c r="AA40" s="1">
        <v>6072.9533124397658</v>
      </c>
      <c r="AB40" s="1">
        <v>6082.001486762334</v>
      </c>
      <c r="AC40" s="1">
        <v>6073.3846141665299</v>
      </c>
      <c r="AD40" s="1">
        <v>6071.4340182055339</v>
      </c>
      <c r="AE40" s="1">
        <v>6072.2333259304787</v>
      </c>
      <c r="AF40" s="1">
        <v>6069.211036947665</v>
      </c>
      <c r="AG40" s="1">
        <v>6073.1779795190623</v>
      </c>
      <c r="AH40" s="1">
        <v>6059.4040792519563</v>
      </c>
      <c r="AI40" s="1">
        <v>6057.111918519372</v>
      </c>
      <c r="AJ40" s="1">
        <v>6064.1429612627762</v>
      </c>
      <c r="AK40" s="1">
        <v>6060.292055244623</v>
      </c>
      <c r="AL40" s="1">
        <v>6065.0510181599811</v>
      </c>
      <c r="AM40" s="1">
        <v>6066.7422001971609</v>
      </c>
    </row>
    <row r="41" spans="1:39" x14ac:dyDescent="0.25">
      <c r="A41" s="29">
        <f ca="1">Exceedance!U41</f>
        <v>43952</v>
      </c>
      <c r="B41" s="254">
        <v>6079.6995359767716</v>
      </c>
      <c r="C41" s="254">
        <v>6074.7078728927154</v>
      </c>
      <c r="D41" s="254">
        <v>6073.8204734712717</v>
      </c>
      <c r="E41" s="1">
        <v>6065.7368266168942</v>
      </c>
      <c r="F41" s="1">
        <v>6064.6839352170282</v>
      </c>
      <c r="G41" s="1">
        <v>6053.2591731747671</v>
      </c>
      <c r="H41" s="1">
        <v>6068.9043655583455</v>
      </c>
      <c r="I41" s="1">
        <v>6068.4146908035718</v>
      </c>
      <c r="J41" s="1">
        <v>6079.3617676062804</v>
      </c>
      <c r="K41" s="1">
        <v>6070.3615393763321</v>
      </c>
      <c r="L41" s="1">
        <v>6065.1613990418409</v>
      </c>
      <c r="M41" s="1">
        <v>6079.1446644146808</v>
      </c>
      <c r="N41" s="1">
        <v>6058.5974271314499</v>
      </c>
      <c r="O41" s="1">
        <v>6081.0267399931272</v>
      </c>
      <c r="P41" s="1">
        <v>6044.340725244374</v>
      </c>
      <c r="Q41" s="1">
        <v>6070.1352880416216</v>
      </c>
      <c r="R41" s="1">
        <v>6058.5716907508559</v>
      </c>
      <c r="S41" s="1">
        <v>6081.1667685105904</v>
      </c>
      <c r="T41" s="1">
        <v>6056.9074020532098</v>
      </c>
      <c r="U41" s="1">
        <v>6070.2560246477797</v>
      </c>
      <c r="V41" s="1">
        <v>6081.6046699540047</v>
      </c>
      <c r="W41" s="1">
        <v>6054.2041904315365</v>
      </c>
      <c r="X41" s="1">
        <v>6037.2304754702755</v>
      </c>
      <c r="Y41" s="1">
        <v>6056.1276835829112</v>
      </c>
      <c r="Z41" s="1">
        <v>6064.6492385599195</v>
      </c>
      <c r="AA41" s="1">
        <v>6077.8005105366965</v>
      </c>
      <c r="AB41" s="1">
        <v>6080.3817816990586</v>
      </c>
      <c r="AC41" s="1">
        <v>6070.3728432085954</v>
      </c>
      <c r="AD41" s="1">
        <v>6081.6117812737493</v>
      </c>
      <c r="AE41" s="1">
        <v>6072.9644484429646</v>
      </c>
      <c r="AF41" s="1">
        <v>6070.1336932326394</v>
      </c>
      <c r="AG41" s="1">
        <v>6078.0820036333944</v>
      </c>
      <c r="AH41" s="1">
        <v>6057.3623837044261</v>
      </c>
      <c r="AI41" s="1">
        <v>6061.5555592606033</v>
      </c>
      <c r="AJ41" s="1">
        <v>6066.9863468367594</v>
      </c>
      <c r="AK41" s="1">
        <v>6061.3986734459531</v>
      </c>
      <c r="AL41" s="1">
        <v>6061.9870446453469</v>
      </c>
      <c r="AM41" s="1">
        <v>6058.975954592921</v>
      </c>
    </row>
    <row r="42" spans="1:39" x14ac:dyDescent="0.25">
      <c r="A42" s="29">
        <f ca="1">Exceedance!U42</f>
        <v>43983</v>
      </c>
      <c r="B42" s="254">
        <v>6076.6431798261447</v>
      </c>
      <c r="C42" s="254">
        <v>6069.5731235493577</v>
      </c>
      <c r="D42" s="254">
        <v>6068.678847802702</v>
      </c>
      <c r="E42" s="1">
        <v>6066.914610027663</v>
      </c>
      <c r="F42" s="1">
        <v>6077.6686683688713</v>
      </c>
      <c r="G42" s="1">
        <v>6063.1492171221053</v>
      </c>
      <c r="H42" s="1">
        <v>6070.8948755317124</v>
      </c>
      <c r="I42" s="1">
        <v>6069.2036024117642</v>
      </c>
      <c r="J42" s="1">
        <v>6072.0655586245375</v>
      </c>
      <c r="K42" s="1">
        <v>6069.6886341854861</v>
      </c>
      <c r="L42" s="1">
        <v>6066.4436806439344</v>
      </c>
      <c r="M42" s="1">
        <v>6069.2914638474349</v>
      </c>
      <c r="N42" s="1">
        <v>6064.9865581547938</v>
      </c>
      <c r="O42" s="1">
        <v>6077.1291663769571</v>
      </c>
      <c r="P42" s="1">
        <v>6056.5952712977587</v>
      </c>
      <c r="Q42" s="1">
        <v>6066.7173681810318</v>
      </c>
      <c r="R42" s="1">
        <v>6065.4163444636933</v>
      </c>
      <c r="S42" s="1">
        <v>6076.5879429288798</v>
      </c>
      <c r="T42" s="1">
        <v>6058.5837665854442</v>
      </c>
      <c r="U42" s="1">
        <v>6066.9248254822005</v>
      </c>
      <c r="V42" s="1">
        <v>6076.3649640886297</v>
      </c>
      <c r="W42" s="1">
        <v>6048.5221975844433</v>
      </c>
      <c r="X42" s="1">
        <v>6035.0306541548653</v>
      </c>
      <c r="Y42" s="1">
        <v>6056.510627216905</v>
      </c>
      <c r="Z42" s="1">
        <v>6072.1265792013573</v>
      </c>
      <c r="AA42" s="1">
        <v>6069.7375097660233</v>
      </c>
      <c r="AB42" s="1">
        <v>6070.2798769133451</v>
      </c>
      <c r="AC42" s="1">
        <v>6073.3304674292312</v>
      </c>
      <c r="AD42" s="1">
        <v>6075.6617928538808</v>
      </c>
      <c r="AE42" s="1">
        <v>6072.4184889145599</v>
      </c>
      <c r="AF42" s="1">
        <v>6072.3280864517519</v>
      </c>
      <c r="AG42" s="1">
        <v>6074.0434871837506</v>
      </c>
      <c r="AH42" s="1">
        <v>6053.308459812898</v>
      </c>
      <c r="AI42" s="1">
        <v>6066.0854290072502</v>
      </c>
      <c r="AJ42" s="1">
        <v>6073.0938712027801</v>
      </c>
      <c r="AK42" s="1">
        <v>6061.2218681386521</v>
      </c>
      <c r="AL42" s="1">
        <v>6060.7776723754305</v>
      </c>
      <c r="AM42" s="1">
        <v>6066.5561331191639</v>
      </c>
    </row>
    <row r="43" spans="1:39" x14ac:dyDescent="0.25">
      <c r="A43" s="29">
        <f ca="1">Exceedance!U43</f>
        <v>44013</v>
      </c>
      <c r="B43" s="254">
        <v>6072.2953233380495</v>
      </c>
      <c r="C43" s="254">
        <v>6068.1695362335031</v>
      </c>
      <c r="D43" s="254">
        <v>6067.57062090416</v>
      </c>
      <c r="E43" s="1">
        <v>6066.776612294696</v>
      </c>
      <c r="F43" s="1">
        <v>6075.9579853099294</v>
      </c>
      <c r="G43" s="1">
        <v>6069.204266433022</v>
      </c>
      <c r="H43" s="1">
        <v>6070.0316975232936</v>
      </c>
      <c r="I43" s="1">
        <v>6065.5216551515177</v>
      </c>
      <c r="J43" s="1">
        <v>6068.3620239175807</v>
      </c>
      <c r="K43" s="1">
        <v>6067.4604551472567</v>
      </c>
      <c r="L43" s="1">
        <v>6066.8754751401193</v>
      </c>
      <c r="M43" s="1">
        <v>6066.7965820017062</v>
      </c>
      <c r="N43" s="1">
        <v>6065.4047273344049</v>
      </c>
      <c r="O43" s="1">
        <v>6071.5890512276119</v>
      </c>
      <c r="P43" s="1">
        <v>6068.9481769476106</v>
      </c>
      <c r="Q43" s="1">
        <v>6062.0826913089322</v>
      </c>
      <c r="R43" s="1">
        <v>6064.4619225210654</v>
      </c>
      <c r="S43" s="1">
        <v>6073.1680292647961</v>
      </c>
      <c r="T43" s="1">
        <v>6062.1867324157074</v>
      </c>
      <c r="U43" s="1">
        <v>6061.6522341093887</v>
      </c>
      <c r="V43" s="1">
        <v>6071.162682442703</v>
      </c>
      <c r="W43" s="1">
        <v>6042.2471446132922</v>
      </c>
      <c r="X43" s="1">
        <v>6028.6822345207875</v>
      </c>
      <c r="Y43" s="1">
        <v>6052.1385164693002</v>
      </c>
      <c r="Z43" s="1">
        <v>6073.0345554966343</v>
      </c>
      <c r="AA43" s="1">
        <v>6065.8412470463873</v>
      </c>
      <c r="AB43" s="1">
        <v>6066.8072526038322</v>
      </c>
      <c r="AC43" s="1">
        <v>6071.866647072804</v>
      </c>
      <c r="AD43" s="1">
        <v>6071.5026656089058</v>
      </c>
      <c r="AE43" s="1">
        <v>6067.762312981482</v>
      </c>
      <c r="AF43" s="1">
        <v>6069.5127748855475</v>
      </c>
      <c r="AG43" s="1">
        <v>6068.9047805448372</v>
      </c>
      <c r="AH43" s="1">
        <v>6049.6878066724876</v>
      </c>
      <c r="AI43" s="1">
        <v>6062.1968257921862</v>
      </c>
      <c r="AJ43" s="1">
        <v>6069.8569736238851</v>
      </c>
      <c r="AK43" s="1">
        <v>6058.326874876886</v>
      </c>
      <c r="AL43" s="1">
        <v>6062.2563938441417</v>
      </c>
      <c r="AM43" s="1">
        <v>6072.3529567272126</v>
      </c>
    </row>
    <row r="44" spans="1:39" x14ac:dyDescent="0.25">
      <c r="A44" s="29">
        <f ca="1">Exceedance!U44</f>
        <v>44044</v>
      </c>
      <c r="B44" s="254">
        <v>6067.8542568214762</v>
      </c>
      <c r="C44" s="254">
        <v>6066.8060469685433</v>
      </c>
      <c r="D44" s="254">
        <v>6066.5077114098667</v>
      </c>
      <c r="E44" s="1">
        <v>6067.435118507502</v>
      </c>
      <c r="F44" s="1">
        <v>6070.6693036958231</v>
      </c>
      <c r="G44" s="1">
        <v>6067.7246666722294</v>
      </c>
      <c r="H44" s="1">
        <v>6068.7189231250359</v>
      </c>
      <c r="I44" s="1">
        <v>6064.6864535932027</v>
      </c>
      <c r="J44" s="1">
        <v>6066.1083760694373</v>
      </c>
      <c r="K44" s="1">
        <v>6065.1334618684541</v>
      </c>
      <c r="L44" s="1">
        <v>6064.9184521269863</v>
      </c>
      <c r="M44" s="1">
        <v>6066.6330824789211</v>
      </c>
      <c r="N44" s="1">
        <v>6066.6547344141172</v>
      </c>
      <c r="O44" s="1">
        <v>6066.6561229950794</v>
      </c>
      <c r="P44" s="1">
        <v>6069.6021256841004</v>
      </c>
      <c r="Q44" s="1">
        <v>6058.2672506900653</v>
      </c>
      <c r="R44" s="1">
        <v>6064.2564896799959</v>
      </c>
      <c r="S44" s="1">
        <v>6068.6240324990058</v>
      </c>
      <c r="T44" s="1">
        <v>6066.1286953764111</v>
      </c>
      <c r="U44" s="1">
        <v>6057.7116597011818</v>
      </c>
      <c r="V44" s="1">
        <v>6068.2570965898158</v>
      </c>
      <c r="W44" s="1">
        <v>6038.8619611347967</v>
      </c>
      <c r="X44" s="1">
        <v>6025.612684758381</v>
      </c>
      <c r="Y44" s="1">
        <v>6048.1318843198051</v>
      </c>
      <c r="Z44" s="1">
        <v>6070.6519703737604</v>
      </c>
      <c r="AA44" s="1">
        <v>6064.1196199562073</v>
      </c>
      <c r="AB44" s="1">
        <v>6065.7226850607049</v>
      </c>
      <c r="AC44" s="1">
        <v>6068.9037405023955</v>
      </c>
      <c r="AD44" s="1">
        <v>6067.2253115632839</v>
      </c>
      <c r="AE44" s="1">
        <v>6065.0549724852535</v>
      </c>
      <c r="AF44" s="1">
        <v>6066.1380195477286</v>
      </c>
      <c r="AG44" s="1">
        <v>6065.2504509889604</v>
      </c>
      <c r="AH44" s="1">
        <v>6047.8023398110781</v>
      </c>
      <c r="AI44" s="1">
        <v>6059.0875686773716</v>
      </c>
      <c r="AJ44" s="1">
        <v>6065.7703648047363</v>
      </c>
      <c r="AK44" s="1">
        <v>6056.1005932420048</v>
      </c>
      <c r="AL44" s="1">
        <v>6063.0864209752845</v>
      </c>
      <c r="AM44" s="1">
        <v>6070.5848271010318</v>
      </c>
    </row>
    <row r="45" spans="1:39" x14ac:dyDescent="0.25">
      <c r="A45" s="29">
        <f ca="1">Exceedance!U45</f>
        <v>44075</v>
      </c>
      <c r="B45" s="254">
        <v>6063.0000014137549</v>
      </c>
      <c r="C45" s="254">
        <v>6063.0000032990492</v>
      </c>
      <c r="D45" s="254">
        <v>6063.0000032966291</v>
      </c>
      <c r="E45" s="1">
        <v>6063.0000043812724</v>
      </c>
      <c r="F45" s="1">
        <v>6063.0000055718901</v>
      </c>
      <c r="G45" s="1">
        <v>6063.0000056528779</v>
      </c>
      <c r="H45" s="1">
        <v>6063.0000040308778</v>
      </c>
      <c r="I45" s="1">
        <v>6063.0000006031805</v>
      </c>
      <c r="J45" s="1">
        <v>6063.0000013537574</v>
      </c>
      <c r="K45" s="1">
        <v>6063.0000006044957</v>
      </c>
      <c r="L45" s="1">
        <v>6063.0000033064225</v>
      </c>
      <c r="M45" s="1">
        <v>6063.0000032932303</v>
      </c>
      <c r="N45" s="1">
        <v>6063.0000056387271</v>
      </c>
      <c r="O45" s="1">
        <v>6063.000001391737</v>
      </c>
      <c r="P45" s="1">
        <v>6063.0000056767958</v>
      </c>
      <c r="Q45" s="1">
        <v>6057.4788603771631</v>
      </c>
      <c r="R45" s="1">
        <v>6063.0000041838975</v>
      </c>
      <c r="S45" s="1">
        <v>6063.0000013898771</v>
      </c>
      <c r="T45" s="1">
        <v>6063.0000044026192</v>
      </c>
      <c r="U45" s="1">
        <v>6055.5418584006084</v>
      </c>
      <c r="V45" s="1">
        <v>6063.0000013923682</v>
      </c>
      <c r="W45" s="1">
        <v>6037.7434451994641</v>
      </c>
      <c r="X45" s="1">
        <v>6026.3994901204433</v>
      </c>
      <c r="Y45" s="1">
        <v>6048.2109035536096</v>
      </c>
      <c r="Z45" s="1">
        <v>6063.0000055837363</v>
      </c>
      <c r="AA45" s="1">
        <v>6063.0000005863221</v>
      </c>
      <c r="AB45" s="1">
        <v>6063.000002096921</v>
      </c>
      <c r="AC45" s="1">
        <v>6063.0000042308238</v>
      </c>
      <c r="AD45" s="1">
        <v>6063.0000013655626</v>
      </c>
      <c r="AE45" s="1">
        <v>6063.0000009390669</v>
      </c>
      <c r="AF45" s="1">
        <v>6063.0000009244104</v>
      </c>
      <c r="AG45" s="1">
        <v>6063.000004386914</v>
      </c>
      <c r="AH45" s="1">
        <v>6051.429661218036</v>
      </c>
      <c r="AI45" s="1">
        <v>6057.4806548968127</v>
      </c>
      <c r="AJ45" s="1">
        <v>6063.000009398369</v>
      </c>
      <c r="AK45" s="1">
        <v>6055.2874931619326</v>
      </c>
      <c r="AL45" s="1">
        <v>6063.0000033065207</v>
      </c>
      <c r="AM45" s="1">
        <v>6063.0000043630462</v>
      </c>
    </row>
    <row r="46" spans="1:39" x14ac:dyDescent="0.25">
      <c r="A46" s="29">
        <f ca="1">Exceedance!U46</f>
        <v>44105</v>
      </c>
      <c r="B46" s="254">
        <v>6062.6716540956877</v>
      </c>
      <c r="C46" s="254">
        <v>6064.9334039626665</v>
      </c>
      <c r="D46" s="254">
        <v>6064.1002671104361</v>
      </c>
      <c r="E46" s="1">
        <v>6065.9051090625708</v>
      </c>
      <c r="F46" s="1">
        <v>6068.8586760431162</v>
      </c>
      <c r="G46" s="1">
        <v>6067.3172420350993</v>
      </c>
      <c r="H46" s="1">
        <v>6062.1280232512991</v>
      </c>
      <c r="I46" s="1">
        <v>6063.0518341975785</v>
      </c>
      <c r="J46" s="1">
        <v>6063.2017595692605</v>
      </c>
      <c r="K46" s="1">
        <v>6064.3528427779174</v>
      </c>
      <c r="L46" s="1">
        <v>6062.2392372696113</v>
      </c>
      <c r="M46" s="1">
        <v>6062.0660137302566</v>
      </c>
      <c r="N46" s="1">
        <v>6063.0654478872711</v>
      </c>
      <c r="O46" s="1">
        <v>6062.9583135911425</v>
      </c>
      <c r="P46" s="1">
        <v>6062.9246925891721</v>
      </c>
      <c r="Q46" s="1">
        <v>6057.2524435282257</v>
      </c>
      <c r="R46" s="1">
        <v>6066.6783611205128</v>
      </c>
      <c r="S46" s="1">
        <v>6064.0370638037411</v>
      </c>
      <c r="T46" s="1">
        <v>6062.5561948773584</v>
      </c>
      <c r="U46" s="1">
        <v>6055.5506086762325</v>
      </c>
      <c r="V46" s="1">
        <v>6061.6729568041483</v>
      </c>
      <c r="W46" s="1">
        <v>6036.8915172281786</v>
      </c>
      <c r="X46" s="1">
        <v>6025.119865753486</v>
      </c>
      <c r="Y46" s="1">
        <v>6049.2128766715141</v>
      </c>
      <c r="Z46" s="1">
        <v>6066.2662265545268</v>
      </c>
      <c r="AA46" s="1">
        <v>6070.0585228254686</v>
      </c>
      <c r="AB46" s="1">
        <v>6063.4861660197785</v>
      </c>
      <c r="AC46" s="1">
        <v>6062.7241676628464</v>
      </c>
      <c r="AD46" s="1">
        <v>6062.2887497858874</v>
      </c>
      <c r="AE46" s="1">
        <v>6063.0232410559393</v>
      </c>
      <c r="AF46" s="1">
        <v>6064.8991527380304</v>
      </c>
      <c r="AG46" s="1">
        <v>6061.7365544094073</v>
      </c>
      <c r="AH46" s="1">
        <v>6052.3219456469224</v>
      </c>
      <c r="AI46" s="1">
        <v>6058.3898813014293</v>
      </c>
      <c r="AJ46" s="1">
        <v>6061.5502684298599</v>
      </c>
      <c r="AK46" s="1">
        <v>6057.8785252890002</v>
      </c>
      <c r="AL46" s="1">
        <v>6064.0318368068129</v>
      </c>
      <c r="AM46" s="1">
        <v>6064.3941471863955</v>
      </c>
    </row>
    <row r="47" spans="1:39" x14ac:dyDescent="0.25">
      <c r="A47" s="29">
        <f ca="1">Exceedance!U47</f>
        <v>44136</v>
      </c>
      <c r="B47" s="254">
        <v>6062.8863946698448</v>
      </c>
      <c r="C47" s="254">
        <v>6065.714141807367</v>
      </c>
      <c r="D47" s="254">
        <v>6064.7513822847523</v>
      </c>
      <c r="E47" s="1">
        <v>6067.1418014802784</v>
      </c>
      <c r="F47" s="1">
        <v>6070.9529909400326</v>
      </c>
      <c r="G47" s="1">
        <v>6070.876353094699</v>
      </c>
      <c r="H47" s="1">
        <v>6063.9702408877793</v>
      </c>
      <c r="I47" s="1">
        <v>6063.3458252166347</v>
      </c>
      <c r="J47" s="1">
        <v>6063.0280859612394</v>
      </c>
      <c r="K47" s="1">
        <v>6065.5436309606503</v>
      </c>
      <c r="L47" s="1">
        <v>6063.3011476246629</v>
      </c>
      <c r="M47" s="1">
        <v>6062.2299022331863</v>
      </c>
      <c r="N47" s="1">
        <v>6063.6953317608313</v>
      </c>
      <c r="O47" s="1">
        <v>6064.5850452786626</v>
      </c>
      <c r="P47" s="1">
        <v>6063.1764775289748</v>
      </c>
      <c r="Q47" s="1">
        <v>6057.7682232713078</v>
      </c>
      <c r="R47" s="1">
        <v>6068.0054242922661</v>
      </c>
      <c r="S47" s="1">
        <v>6066.9382757606045</v>
      </c>
      <c r="T47" s="1">
        <v>6062.4836519683367</v>
      </c>
      <c r="U47" s="1">
        <v>6055.7287815722411</v>
      </c>
      <c r="V47" s="1">
        <v>6061.4045437709101</v>
      </c>
      <c r="W47" s="1">
        <v>6037.0228623434068</v>
      </c>
      <c r="X47" s="1">
        <v>6025.011282514266</v>
      </c>
      <c r="Y47" s="1">
        <v>6050.5826155297545</v>
      </c>
      <c r="Z47" s="1">
        <v>6067.341466093264</v>
      </c>
      <c r="AA47" s="1">
        <v>6071.6723859867498</v>
      </c>
      <c r="AB47" s="1">
        <v>6063.3138435799256</v>
      </c>
      <c r="AC47" s="1">
        <v>6063.2233101948987</v>
      </c>
      <c r="AD47" s="1">
        <v>6062.2303883155892</v>
      </c>
      <c r="AE47" s="1">
        <v>6063.1113017439166</v>
      </c>
      <c r="AF47" s="1">
        <v>6065.4252689321174</v>
      </c>
      <c r="AG47" s="1">
        <v>6061.0632164796352</v>
      </c>
      <c r="AH47" s="1">
        <v>6052.6502607813345</v>
      </c>
      <c r="AI47" s="1">
        <v>6058.3956389243076</v>
      </c>
      <c r="AJ47" s="1">
        <v>6061.2921810740072</v>
      </c>
      <c r="AK47" s="1">
        <v>6058.3299335540241</v>
      </c>
      <c r="AL47" s="1">
        <v>6065.0901176876841</v>
      </c>
      <c r="AM47" s="1">
        <v>6064.8322363100961</v>
      </c>
    </row>
    <row r="48" spans="1:39" x14ac:dyDescent="0.25">
      <c r="A48" s="29">
        <f ca="1">Exceedance!U48</f>
        <v>44166</v>
      </c>
      <c r="B48" s="254">
        <v>6062.8299606417149</v>
      </c>
      <c r="C48" s="254">
        <v>6065.6579340199305</v>
      </c>
      <c r="D48" s="254">
        <v>6064.6951120461454</v>
      </c>
      <c r="E48" s="1">
        <v>6068.5298620493013</v>
      </c>
      <c r="F48" s="1">
        <v>6071.6933579865808</v>
      </c>
      <c r="G48" s="1">
        <v>6071.8644046785084</v>
      </c>
      <c r="H48" s="1">
        <v>6064.086954913917</v>
      </c>
      <c r="I48" s="1">
        <v>6063.080623562023</v>
      </c>
      <c r="J48" s="1">
        <v>6062.4804818393941</v>
      </c>
      <c r="K48" s="1">
        <v>6065.4307698768953</v>
      </c>
      <c r="L48" s="1">
        <v>6063.2390266328321</v>
      </c>
      <c r="M48" s="1">
        <v>6062.0127863595626</v>
      </c>
      <c r="N48" s="1">
        <v>6063.9442480203252</v>
      </c>
      <c r="O48" s="1">
        <v>6065.0117107408014</v>
      </c>
      <c r="P48" s="1">
        <v>6063.1655020671269</v>
      </c>
      <c r="Q48" s="1">
        <v>6058.0519282907399</v>
      </c>
      <c r="R48" s="1">
        <v>6068.3239753780936</v>
      </c>
      <c r="S48" s="1">
        <v>6068.0615855015276</v>
      </c>
      <c r="T48" s="1">
        <v>6062.2060872945531</v>
      </c>
      <c r="U48" s="1">
        <v>6055.1729838551728</v>
      </c>
      <c r="V48" s="1">
        <v>6061.0282672978983</v>
      </c>
      <c r="W48" s="1">
        <v>6036.2269920699628</v>
      </c>
      <c r="X48" s="1">
        <v>6024.6740765868553</v>
      </c>
      <c r="Y48" s="1">
        <v>6050.6780959624393</v>
      </c>
      <c r="Z48" s="1">
        <v>6067.4672414541774</v>
      </c>
      <c r="AA48" s="1">
        <v>6071.7293949149389</v>
      </c>
      <c r="AB48" s="1">
        <v>6064.9708983935307</v>
      </c>
      <c r="AC48" s="1">
        <v>6063.2962152006439</v>
      </c>
      <c r="AD48" s="1">
        <v>6061.7634959223324</v>
      </c>
      <c r="AE48" s="1">
        <v>6063.3815045948122</v>
      </c>
      <c r="AF48" s="1">
        <v>6065.2346972314126</v>
      </c>
      <c r="AG48" s="1">
        <v>6060.3718175813383</v>
      </c>
      <c r="AH48" s="1">
        <v>6052.2176517549033</v>
      </c>
      <c r="AI48" s="1">
        <v>6057.9794589232006</v>
      </c>
      <c r="AJ48" s="1">
        <v>6060.9588343548367</v>
      </c>
      <c r="AK48" s="1">
        <v>6057.7346401087416</v>
      </c>
      <c r="AL48" s="1">
        <v>6065.3289324082716</v>
      </c>
      <c r="AM48" s="1">
        <v>6064.8584911479247</v>
      </c>
    </row>
    <row r="49" spans="1:39" x14ac:dyDescent="0.25">
      <c r="A49" s="29">
        <f ca="1">Exceedance!U49</f>
        <v>44197</v>
      </c>
      <c r="B49" s="254">
        <v>6062.8017763552716</v>
      </c>
      <c r="C49" s="254">
        <v>6065.6292536203637</v>
      </c>
      <c r="D49" s="254">
        <v>6064.6666043750565</v>
      </c>
      <c r="E49" s="1">
        <v>6069.8671392703391</v>
      </c>
      <c r="F49" s="1">
        <v>6072.4464658200104</v>
      </c>
      <c r="G49" s="1">
        <v>6072.3677361377568</v>
      </c>
      <c r="H49" s="1">
        <v>6064.0070329903729</v>
      </c>
      <c r="I49" s="1">
        <v>6062.8704168453196</v>
      </c>
      <c r="J49" s="1">
        <v>6062.1050471149965</v>
      </c>
      <c r="K49" s="1">
        <v>6065.1211092971253</v>
      </c>
      <c r="L49" s="1">
        <v>6063.1007198159532</v>
      </c>
      <c r="M49" s="1">
        <v>6062.3794845132443</v>
      </c>
      <c r="N49" s="1">
        <v>6064.1746119867375</v>
      </c>
      <c r="O49" s="1">
        <v>6065.1949832822374</v>
      </c>
      <c r="P49" s="1">
        <v>6063.2790845846175</v>
      </c>
      <c r="Q49" s="1">
        <v>6058.1248140791458</v>
      </c>
      <c r="R49" s="1">
        <v>6068.7053409545297</v>
      </c>
      <c r="S49" s="1">
        <v>6068.3110794398744</v>
      </c>
      <c r="T49" s="1">
        <v>6062.2867621176356</v>
      </c>
      <c r="U49" s="1">
        <v>6054.7153131889518</v>
      </c>
      <c r="V49" s="1">
        <v>6060.7710484737891</v>
      </c>
      <c r="W49" s="1">
        <v>6035.2716905951984</v>
      </c>
      <c r="X49" s="1">
        <v>6024.1516667837795</v>
      </c>
      <c r="Y49" s="1">
        <v>6053.3162190241073</v>
      </c>
      <c r="Z49" s="1">
        <v>6067.6078244665359</v>
      </c>
      <c r="AA49" s="1">
        <v>6071.7599635837896</v>
      </c>
      <c r="AB49" s="1">
        <v>6065.7664138328037</v>
      </c>
      <c r="AC49" s="1">
        <v>6063.5602107065206</v>
      </c>
      <c r="AD49" s="1">
        <v>6061.470543781892</v>
      </c>
      <c r="AE49" s="1">
        <v>6063.3811857807386</v>
      </c>
      <c r="AF49" s="1">
        <v>6065.3477484070927</v>
      </c>
      <c r="AG49" s="1">
        <v>6060.1339148563284</v>
      </c>
      <c r="AH49" s="1">
        <v>6051.7172479642313</v>
      </c>
      <c r="AI49" s="1">
        <v>6057.8253948749525</v>
      </c>
      <c r="AJ49" s="1">
        <v>6060.6013781001457</v>
      </c>
      <c r="AK49" s="1">
        <v>6057.1858965546244</v>
      </c>
      <c r="AL49" s="1">
        <v>6065.617887581705</v>
      </c>
      <c r="AM49" s="1">
        <v>6064.8542880254545</v>
      </c>
    </row>
    <row r="50" spans="1:39" x14ac:dyDescent="0.25">
      <c r="A50" s="29">
        <f ca="1">Exceedance!U50</f>
        <v>44228</v>
      </c>
      <c r="B50" s="254">
        <v>6063.5474774521308</v>
      </c>
      <c r="C50" s="254">
        <v>6066.3551688167918</v>
      </c>
      <c r="D50" s="254">
        <v>6065.3991642133215</v>
      </c>
      <c r="E50" s="1">
        <v>6071.3460398228317</v>
      </c>
      <c r="F50" s="1">
        <v>6075.4209703304268</v>
      </c>
      <c r="G50" s="1">
        <v>6074.2276987979149</v>
      </c>
      <c r="H50" s="1">
        <v>6064.275076564084</v>
      </c>
      <c r="I50" s="1">
        <v>6063.1813121077948</v>
      </c>
      <c r="J50" s="1">
        <v>6061.7984804993894</v>
      </c>
      <c r="K50" s="1">
        <v>6065.4753859546126</v>
      </c>
      <c r="L50" s="1">
        <v>6063.8175830518185</v>
      </c>
      <c r="M50" s="1">
        <v>6063.3039104861509</v>
      </c>
      <c r="N50" s="1">
        <v>6064.9045032429103</v>
      </c>
      <c r="O50" s="1">
        <v>6067.6014051831089</v>
      </c>
      <c r="P50" s="1">
        <v>6064.3077545468577</v>
      </c>
      <c r="Q50" s="1">
        <v>6058.5395509203745</v>
      </c>
      <c r="R50" s="1">
        <v>6069.2416666861809</v>
      </c>
      <c r="S50" s="1">
        <v>6068.9950345254283</v>
      </c>
      <c r="T50" s="1">
        <v>6062.4350747636154</v>
      </c>
      <c r="U50" s="1">
        <v>6054.768388090899</v>
      </c>
      <c r="V50" s="1">
        <v>6060.4944613310463</v>
      </c>
      <c r="W50" s="1">
        <v>6034.7820054907525</v>
      </c>
      <c r="X50" s="1">
        <v>6024.225938284706</v>
      </c>
      <c r="Y50" s="1">
        <v>6058.6564827151706</v>
      </c>
      <c r="Z50" s="1">
        <v>6067.6473873479654</v>
      </c>
      <c r="AA50" s="1">
        <v>6073.2690477831757</v>
      </c>
      <c r="AB50" s="1">
        <v>6066.1255570366702</v>
      </c>
      <c r="AC50" s="1">
        <v>6064.7411364790223</v>
      </c>
      <c r="AD50" s="1">
        <v>6061.1485098704461</v>
      </c>
      <c r="AE50" s="1">
        <v>6063.7992540088626</v>
      </c>
      <c r="AF50" s="1">
        <v>6065.7480565431015</v>
      </c>
      <c r="AG50" s="1">
        <v>6060.0597118135283</v>
      </c>
      <c r="AH50" s="1">
        <v>6051.9390328947093</v>
      </c>
      <c r="AI50" s="1">
        <v>6058.6925128754001</v>
      </c>
      <c r="AJ50" s="1">
        <v>6060.2353323335601</v>
      </c>
      <c r="AK50" s="1">
        <v>6056.8989482990692</v>
      </c>
      <c r="AL50" s="1">
        <v>6066.2776944022262</v>
      </c>
      <c r="AM50" s="1">
        <v>6065.1019780041588</v>
      </c>
    </row>
    <row r="51" spans="1:39" x14ac:dyDescent="0.25">
      <c r="A51" s="29">
        <f ca="1">Exceedance!U51</f>
        <v>44256</v>
      </c>
      <c r="B51" s="254">
        <v>6068.0278407676869</v>
      </c>
      <c r="C51" s="254">
        <v>6070.7288004144511</v>
      </c>
      <c r="D51" s="254">
        <v>6069.8085455343316</v>
      </c>
      <c r="E51" s="1">
        <v>6063.7945984784355</v>
      </c>
      <c r="F51" s="1">
        <v>6064.2616508760029</v>
      </c>
      <c r="G51" s="1">
        <v>6080.2259146106389</v>
      </c>
      <c r="H51" s="1">
        <v>6066.3448477348074</v>
      </c>
      <c r="I51" s="1">
        <v>6067.8482625548631</v>
      </c>
      <c r="J51" s="1">
        <v>6062.5060271905904</v>
      </c>
      <c r="K51" s="1">
        <v>6067.8758198262658</v>
      </c>
      <c r="L51" s="1">
        <v>6068.3662488537148</v>
      </c>
      <c r="M51" s="1">
        <v>6062.0532727908485</v>
      </c>
      <c r="N51" s="1">
        <v>6068.119270479312</v>
      </c>
      <c r="O51" s="1">
        <v>6065.8703079488132</v>
      </c>
      <c r="P51" s="1">
        <v>6065.216892460724</v>
      </c>
      <c r="Q51" s="1">
        <v>6067.9771284312028</v>
      </c>
      <c r="R51" s="1">
        <v>6072.1603150081419</v>
      </c>
      <c r="S51" s="1">
        <v>6070.6129222552127</v>
      </c>
      <c r="T51" s="1">
        <v>6063.5914270634867</v>
      </c>
      <c r="U51" s="1">
        <v>6057.9690377589277</v>
      </c>
      <c r="V51" s="1">
        <v>6060.0403389097546</v>
      </c>
      <c r="W51" s="1">
        <v>6035.8287817709406</v>
      </c>
      <c r="X51" s="1">
        <v>6030.6477059753988</v>
      </c>
      <c r="Y51" s="1">
        <v>6064.1327915899401</v>
      </c>
      <c r="Z51" s="1">
        <v>6068.3105112498542</v>
      </c>
      <c r="AA51" s="1">
        <v>6080.0873709929856</v>
      </c>
      <c r="AB51" s="1">
        <v>6072.1835245294287</v>
      </c>
      <c r="AC51" s="1">
        <v>6067.8824629181072</v>
      </c>
      <c r="AD51" s="1">
        <v>6062.9425553315677</v>
      </c>
      <c r="AE51" s="1">
        <v>6065.7350074951646</v>
      </c>
      <c r="AF51" s="1">
        <v>6068.5163727444333</v>
      </c>
      <c r="AG51" s="1">
        <v>6060.5323369348607</v>
      </c>
      <c r="AH51" s="1">
        <v>6053.9134714292441</v>
      </c>
      <c r="AI51" s="1">
        <v>6061.1605230547111</v>
      </c>
      <c r="AJ51" s="1">
        <v>6060.0714095873518</v>
      </c>
      <c r="AK51" s="1">
        <v>6060.4776694116445</v>
      </c>
      <c r="AL51" s="1">
        <v>6069.7373213777382</v>
      </c>
      <c r="AM51" s="1">
        <v>6068.6499235013198</v>
      </c>
    </row>
    <row r="52" spans="1:39" x14ac:dyDescent="0.25">
      <c r="A52" s="29">
        <f ca="1">Exceedance!U52</f>
        <v>44287</v>
      </c>
      <c r="B52" s="254">
        <v>6074.4958715961202</v>
      </c>
      <c r="C52" s="254">
        <v>6076.7038412747843</v>
      </c>
      <c r="D52" s="254">
        <v>6075.8285294349926</v>
      </c>
      <c r="E52" s="1">
        <v>6059.5672455436234</v>
      </c>
      <c r="F52" s="1">
        <v>6060.1338500185684</v>
      </c>
      <c r="G52" s="1">
        <v>6072.6216281057677</v>
      </c>
      <c r="H52" s="1">
        <v>6068.150385897351</v>
      </c>
      <c r="I52" s="1">
        <v>6077.0258185049643</v>
      </c>
      <c r="J52" s="1">
        <v>6065.6326175003305</v>
      </c>
      <c r="K52" s="1">
        <v>6070.6842331264961</v>
      </c>
      <c r="L52" s="1">
        <v>6078.6704653170864</v>
      </c>
      <c r="M52" s="1">
        <v>6055.8909094653436</v>
      </c>
      <c r="N52" s="1">
        <v>6074.8242764459792</v>
      </c>
      <c r="O52" s="1">
        <v>6051.2743322929809</v>
      </c>
      <c r="P52" s="1">
        <v>6065.9490894003166</v>
      </c>
      <c r="Q52" s="1">
        <v>6060.2614556262279</v>
      </c>
      <c r="R52" s="1">
        <v>6076.0720755138846</v>
      </c>
      <c r="S52" s="1">
        <v>6065.6086510834803</v>
      </c>
      <c r="T52" s="1">
        <v>6066.6730162791673</v>
      </c>
      <c r="U52" s="1">
        <v>6066.176356248081</v>
      </c>
      <c r="V52" s="1">
        <v>6058.2950854256578</v>
      </c>
      <c r="W52" s="1">
        <v>6034.9245037217906</v>
      </c>
      <c r="X52" s="1">
        <v>6041.5278253188962</v>
      </c>
      <c r="Y52" s="1">
        <v>6056.5584917446668</v>
      </c>
      <c r="Z52" s="1">
        <v>6072.6184059381012</v>
      </c>
      <c r="AA52" s="1">
        <v>6082.0014422728937</v>
      </c>
      <c r="AB52" s="1">
        <v>6073.9981054859982</v>
      </c>
      <c r="AC52" s="1">
        <v>6071.288187013929</v>
      </c>
      <c r="AD52" s="1">
        <v>6072.1377179876035</v>
      </c>
      <c r="AE52" s="1">
        <v>6069.2182338725397</v>
      </c>
      <c r="AF52" s="1">
        <v>6072.986992827673</v>
      </c>
      <c r="AG52" s="1">
        <v>6059.4408111336797</v>
      </c>
      <c r="AH52" s="1">
        <v>6055.946912080457</v>
      </c>
      <c r="AI52" s="1">
        <v>6059.9164583564252</v>
      </c>
      <c r="AJ52" s="1">
        <v>6060.027390089107</v>
      </c>
      <c r="AK52" s="1">
        <v>6064.4451324678794</v>
      </c>
      <c r="AL52" s="1">
        <v>6066.6113456322819</v>
      </c>
      <c r="AM52" s="1">
        <v>6069.7578165885134</v>
      </c>
    </row>
    <row r="53" spans="1:39" x14ac:dyDescent="0.25">
      <c r="A53" s="29">
        <f ca="1">Exceedance!U53</f>
        <v>44317</v>
      </c>
      <c r="B53" s="254">
        <v>6080.3601952729696</v>
      </c>
      <c r="C53" s="254">
        <v>6075.394667452887</v>
      </c>
      <c r="D53" s="254">
        <v>6074.5122697596944</v>
      </c>
      <c r="E53" s="1">
        <v>6065.0840813787909</v>
      </c>
      <c r="F53" s="1">
        <v>6053.6755838318431</v>
      </c>
      <c r="G53" s="1">
        <v>6069.388605865448</v>
      </c>
      <c r="H53" s="1">
        <v>6069.0953121597304</v>
      </c>
      <c r="I53" s="1">
        <v>6079.8557886301123</v>
      </c>
      <c r="J53" s="1">
        <v>6070.9907592237096</v>
      </c>
      <c r="K53" s="1">
        <v>6064.9073221987928</v>
      </c>
      <c r="L53" s="1">
        <v>6079.4739186052648</v>
      </c>
      <c r="M53" s="1">
        <v>6058.6356302920585</v>
      </c>
      <c r="N53" s="1">
        <v>6081.6106346742426</v>
      </c>
      <c r="O53" s="1">
        <v>6044.3550291057654</v>
      </c>
      <c r="P53" s="1">
        <v>6070.0706995090359</v>
      </c>
      <c r="Q53" s="1">
        <v>6058.9196863684947</v>
      </c>
      <c r="R53" s="1">
        <v>6081.5606351606448</v>
      </c>
      <c r="S53" s="1">
        <v>6056.5242349172913</v>
      </c>
      <c r="T53" s="1">
        <v>6070.2464628486914</v>
      </c>
      <c r="U53" s="1">
        <v>6082.0002157006475</v>
      </c>
      <c r="V53" s="1">
        <v>6054.1136308414698</v>
      </c>
      <c r="W53" s="1">
        <v>6035.8880385720731</v>
      </c>
      <c r="X53" s="1">
        <v>6055.0660651533326</v>
      </c>
      <c r="Y53" s="1">
        <v>6064.0514189713613</v>
      </c>
      <c r="Z53" s="1">
        <v>6078.1274117773282</v>
      </c>
      <c r="AA53" s="1">
        <v>6082.0065260651327</v>
      </c>
      <c r="AB53" s="1">
        <v>6071.1502655251006</v>
      </c>
      <c r="AC53" s="1">
        <v>6082.0000591530415</v>
      </c>
      <c r="AD53" s="1">
        <v>6073.4871875592471</v>
      </c>
      <c r="AE53" s="1">
        <v>6070.4192174744931</v>
      </c>
      <c r="AF53" s="1">
        <v>6077.8978412824436</v>
      </c>
      <c r="AG53" s="1">
        <v>6057.390201506616</v>
      </c>
      <c r="AH53" s="1">
        <v>6060.4348925008935</v>
      </c>
      <c r="AI53" s="1">
        <v>6062.4618219322419</v>
      </c>
      <c r="AJ53" s="1">
        <v>6061.0978932362177</v>
      </c>
      <c r="AK53" s="1">
        <v>6069.785981107445</v>
      </c>
      <c r="AL53" s="1">
        <v>6059.0627724337182</v>
      </c>
      <c r="AM53" s="1">
        <v>6072.5875662300341</v>
      </c>
    </row>
    <row r="54" spans="1:39" x14ac:dyDescent="0.25">
      <c r="A54" s="29">
        <f ca="1">Exceedance!U54</f>
        <v>44348</v>
      </c>
      <c r="B54" s="254">
        <v>6076.7838504626152</v>
      </c>
      <c r="C54" s="254">
        <v>6069.6429202204035</v>
      </c>
      <c r="D54" s="254">
        <v>6068.7397453452404</v>
      </c>
      <c r="E54" s="1">
        <v>6077.5312471317093</v>
      </c>
      <c r="F54" s="1">
        <v>6062.7924767921204</v>
      </c>
      <c r="G54" s="1">
        <v>6070.5333302539602</v>
      </c>
      <c r="H54" s="1">
        <v>6069.2364154008719</v>
      </c>
      <c r="I54" s="1">
        <v>6071.947758119697</v>
      </c>
      <c r="J54" s="1">
        <v>6069.6860745094209</v>
      </c>
      <c r="K54" s="1">
        <v>6065.6251128782878</v>
      </c>
      <c r="L54" s="1">
        <v>6068.9752671553388</v>
      </c>
      <c r="M54" s="1">
        <v>6064.3271007474568</v>
      </c>
      <c r="N54" s="1">
        <v>6077.1706204655675</v>
      </c>
      <c r="O54" s="1">
        <v>6055.4684436176449</v>
      </c>
      <c r="P54" s="1">
        <v>6066.6483052239937</v>
      </c>
      <c r="Q54" s="1">
        <v>6065.0691094549093</v>
      </c>
      <c r="R54" s="1">
        <v>6076.4640045816177</v>
      </c>
      <c r="S54" s="1">
        <v>6057.6877846838706</v>
      </c>
      <c r="T54" s="1">
        <v>6066.9108580242846</v>
      </c>
      <c r="U54" s="1">
        <v>6076.2476254121648</v>
      </c>
      <c r="V54" s="1">
        <v>6048.4275238828759</v>
      </c>
      <c r="W54" s="1">
        <v>6034.3692173157269</v>
      </c>
      <c r="X54" s="1">
        <v>6055.4426047846082</v>
      </c>
      <c r="Y54" s="1">
        <v>6070.9326283620439</v>
      </c>
      <c r="Z54" s="1">
        <v>6069.498479318826</v>
      </c>
      <c r="AA54" s="1">
        <v>6075.1376442999526</v>
      </c>
      <c r="AB54" s="1">
        <v>6073.4788074077151</v>
      </c>
      <c r="AC54" s="1">
        <v>6075.5067286949024</v>
      </c>
      <c r="AD54" s="1">
        <v>6072.3326489832416</v>
      </c>
      <c r="AE54" s="1">
        <v>6072.2192710852851</v>
      </c>
      <c r="AF54" s="1">
        <v>6073.9338730429654</v>
      </c>
      <c r="AG54" s="1">
        <v>6053.3253216579351</v>
      </c>
      <c r="AH54" s="1">
        <v>6064.9910921966957</v>
      </c>
      <c r="AI54" s="1">
        <v>6069.7726214974409</v>
      </c>
      <c r="AJ54" s="1">
        <v>6060.888863559946</v>
      </c>
      <c r="AK54" s="1">
        <v>6070.046231082878</v>
      </c>
      <c r="AL54" s="1">
        <v>6065.9636381567379</v>
      </c>
      <c r="AM54" s="1">
        <v>6072.8871036500914</v>
      </c>
    </row>
    <row r="55" spans="1:39" x14ac:dyDescent="0.25">
      <c r="A55" s="29">
        <f ca="1">Exceedance!U55</f>
        <v>44378</v>
      </c>
      <c r="B55" s="254">
        <v>6072.3912459333724</v>
      </c>
      <c r="C55" s="254">
        <v>6068.2157296242704</v>
      </c>
      <c r="D55" s="254">
        <v>6067.610688033029</v>
      </c>
      <c r="E55" s="1">
        <v>6075.8354464048507</v>
      </c>
      <c r="F55" s="1">
        <v>6068.9283911476323</v>
      </c>
      <c r="G55" s="1">
        <v>6070.0312954379961</v>
      </c>
      <c r="H55" s="1">
        <v>6065.5457188999935</v>
      </c>
      <c r="I55" s="1">
        <v>6068.2841107460563</v>
      </c>
      <c r="J55" s="1">
        <v>6067.462310926393</v>
      </c>
      <c r="K55" s="1">
        <v>6066.5690055391187</v>
      </c>
      <c r="L55" s="1">
        <v>6066.58543112803</v>
      </c>
      <c r="M55" s="1">
        <v>6064.9395465984535</v>
      </c>
      <c r="N55" s="1">
        <v>6071.6155033317827</v>
      </c>
      <c r="O55" s="1">
        <v>6068.7460645682004</v>
      </c>
      <c r="P55" s="1">
        <v>6062.0112269823567</v>
      </c>
      <c r="Q55" s="1">
        <v>6064.2396432212372</v>
      </c>
      <c r="R55" s="1">
        <v>6073.0872271922581</v>
      </c>
      <c r="S55" s="1">
        <v>6061.8218680298833</v>
      </c>
      <c r="T55" s="1">
        <v>6061.6376870545464</v>
      </c>
      <c r="U55" s="1">
        <v>6071.0856797537826</v>
      </c>
      <c r="V55" s="1">
        <v>6042.1183002221896</v>
      </c>
      <c r="W55" s="1">
        <v>6027.9758544046845</v>
      </c>
      <c r="X55" s="1">
        <v>6051.0131101253646</v>
      </c>
      <c r="Y55" s="1">
        <v>6072.2188154665</v>
      </c>
      <c r="Z55" s="1">
        <v>6065.6925451072248</v>
      </c>
      <c r="AA55" s="1">
        <v>6069.9216810561702</v>
      </c>
      <c r="AB55" s="1">
        <v>6071.9727116592394</v>
      </c>
      <c r="AC55" s="1">
        <v>6071.4109462370316</v>
      </c>
      <c r="AD55" s="1">
        <v>6067.6916396798233</v>
      </c>
      <c r="AE55" s="1">
        <v>6069.5262047551232</v>
      </c>
      <c r="AF55" s="1">
        <v>6068.8318997155411</v>
      </c>
      <c r="AG55" s="1">
        <v>6049.7090154765265</v>
      </c>
      <c r="AH55" s="1">
        <v>6061.0354343717627</v>
      </c>
      <c r="AI55" s="1">
        <v>6067.3557848032224</v>
      </c>
      <c r="AJ55" s="1">
        <v>6057.9676096430894</v>
      </c>
      <c r="AK55" s="1">
        <v>6067.7225597228489</v>
      </c>
      <c r="AL55" s="1">
        <v>6071.9593391696953</v>
      </c>
      <c r="AM55" s="1">
        <v>6070.7977272942699</v>
      </c>
    </row>
    <row r="56" spans="1:39" x14ac:dyDescent="0.25">
      <c r="A56" s="29">
        <f ca="1">Exceedance!U56</f>
        <v>44409</v>
      </c>
      <c r="B56" s="254">
        <v>6067.9021668070709</v>
      </c>
      <c r="C56" s="254">
        <v>6066.8281098926454</v>
      </c>
      <c r="D56" s="254">
        <v>6066.5266646148775</v>
      </c>
      <c r="E56" s="1">
        <v>6070.5590944472951</v>
      </c>
      <c r="F56" s="1">
        <v>6067.5382753240883</v>
      </c>
      <c r="G56" s="1">
        <v>6068.7003329128556</v>
      </c>
      <c r="H56" s="1">
        <v>6064.7002688135326</v>
      </c>
      <c r="I56" s="1">
        <v>6066.0714300319114</v>
      </c>
      <c r="J56" s="1">
        <v>6065.138684906462</v>
      </c>
      <c r="K56" s="1">
        <v>6064.8287336979884</v>
      </c>
      <c r="L56" s="1">
        <v>6066.5301733149181</v>
      </c>
      <c r="M56" s="1">
        <v>6066.3818083045726</v>
      </c>
      <c r="N56" s="1">
        <v>6066.6796665388956</v>
      </c>
      <c r="O56" s="1">
        <v>6069.5632288751531</v>
      </c>
      <c r="P56" s="1">
        <v>6058.1880412594319</v>
      </c>
      <c r="Q56" s="1">
        <v>6064.158442522782</v>
      </c>
      <c r="R56" s="1">
        <v>6068.5849567929363</v>
      </c>
      <c r="S56" s="1">
        <v>6065.9361852582533</v>
      </c>
      <c r="T56" s="1">
        <v>6057.6868225620274</v>
      </c>
      <c r="U56" s="1">
        <v>6068.2187432770197</v>
      </c>
      <c r="V56" s="1">
        <v>6038.7171006807084</v>
      </c>
      <c r="W56" s="1">
        <v>6024.8141739878838</v>
      </c>
      <c r="X56" s="1">
        <v>6046.9468738678015</v>
      </c>
      <c r="Y56" s="1">
        <v>6070.195694516402</v>
      </c>
      <c r="Z56" s="1">
        <v>6064.0457481389303</v>
      </c>
      <c r="AA56" s="1">
        <v>6066.9226583220234</v>
      </c>
      <c r="AB56" s="1">
        <v>6068.9633785027663</v>
      </c>
      <c r="AC56" s="1">
        <v>6067.1805735056951</v>
      </c>
      <c r="AD56" s="1">
        <v>6065.0168955191957</v>
      </c>
      <c r="AE56" s="1">
        <v>6066.1696039066292</v>
      </c>
      <c r="AF56" s="1">
        <v>6065.1921397528677</v>
      </c>
      <c r="AG56" s="1">
        <v>6047.8271384478685</v>
      </c>
      <c r="AH56" s="1">
        <v>6057.861422030408</v>
      </c>
      <c r="AI56" s="1">
        <v>6064.0512567602691</v>
      </c>
      <c r="AJ56" s="1">
        <v>6055.7093622272059</v>
      </c>
      <c r="AK56" s="1">
        <v>6064.7403250593461</v>
      </c>
      <c r="AL56" s="1">
        <v>6070.3919800610856</v>
      </c>
      <c r="AM56" s="1">
        <v>6069.4616571185034</v>
      </c>
    </row>
    <row r="57" spans="1:39" x14ac:dyDescent="0.25">
      <c r="A57" s="29">
        <f ca="1">Exceedance!U57</f>
        <v>44440</v>
      </c>
      <c r="B57" s="254">
        <v>6063.0000014119132</v>
      </c>
      <c r="C57" s="254">
        <v>6063.0000032974031</v>
      </c>
      <c r="D57" s="254">
        <v>6063.0000032950175</v>
      </c>
      <c r="E57" s="1">
        <v>6063.0000054797947</v>
      </c>
      <c r="F57" s="1">
        <v>6063.000005562184</v>
      </c>
      <c r="G57" s="1">
        <v>6063.0000040430332</v>
      </c>
      <c r="H57" s="1">
        <v>6063.0000006011624</v>
      </c>
      <c r="I57" s="1">
        <v>6063.0000013514045</v>
      </c>
      <c r="J57" s="1">
        <v>6063.0000006023338</v>
      </c>
      <c r="K57" s="1">
        <v>6063.0000033035813</v>
      </c>
      <c r="L57" s="1">
        <v>6063.0000032902672</v>
      </c>
      <c r="M57" s="1">
        <v>6063.0000055502414</v>
      </c>
      <c r="N57" s="1">
        <v>6063.0000013895033</v>
      </c>
      <c r="O57" s="1">
        <v>6063.000005586784</v>
      </c>
      <c r="P57" s="1">
        <v>6057.3879254719495</v>
      </c>
      <c r="Q57" s="1">
        <v>6063.0000041964304</v>
      </c>
      <c r="R57" s="1">
        <v>6063.0000013869139</v>
      </c>
      <c r="S57" s="1">
        <v>6063.0000044052522</v>
      </c>
      <c r="T57" s="1">
        <v>6055.52813710396</v>
      </c>
      <c r="U57" s="1">
        <v>6063.0000013913595</v>
      </c>
      <c r="V57" s="1">
        <v>6037.5826414192625</v>
      </c>
      <c r="W57" s="1">
        <v>6025.6294382131009</v>
      </c>
      <c r="X57" s="1">
        <v>6046.9953992600304</v>
      </c>
      <c r="Y57" s="1">
        <v>6063.0000054900129</v>
      </c>
      <c r="Z57" s="1">
        <v>6063.0000005833872</v>
      </c>
      <c r="AA57" s="1">
        <v>6063.0000014522293</v>
      </c>
      <c r="AB57" s="1">
        <v>6063.0000042362617</v>
      </c>
      <c r="AC57" s="1">
        <v>6063.0000013633471</v>
      </c>
      <c r="AD57" s="1">
        <v>6063.0000009365531</v>
      </c>
      <c r="AE57" s="1">
        <v>6063.0000009231662</v>
      </c>
      <c r="AF57" s="1">
        <v>6063.0000029460907</v>
      </c>
      <c r="AG57" s="1">
        <v>6051.4300670119746</v>
      </c>
      <c r="AH57" s="1">
        <v>6056.1985797444349</v>
      </c>
      <c r="AI57" s="1">
        <v>6062.07564085992</v>
      </c>
      <c r="AJ57" s="1">
        <v>6054.8749498536245</v>
      </c>
      <c r="AK57" s="1">
        <v>6063.0000014186553</v>
      </c>
      <c r="AL57" s="1">
        <v>6063.0000043686005</v>
      </c>
      <c r="AM57" s="1">
        <v>6063.0000044601502</v>
      </c>
    </row>
    <row r="58" spans="1:39" x14ac:dyDescent="0.25">
      <c r="A58" s="29">
        <f ca="1">Exceedance!U58</f>
        <v>44470</v>
      </c>
      <c r="B58" s="254">
        <v>6062.6716540938405</v>
      </c>
      <c r="C58" s="254">
        <v>6064.933403961044</v>
      </c>
      <c r="D58" s="254">
        <v>6064.1002671088399</v>
      </c>
      <c r="E58" s="1">
        <v>6068.8537182078944</v>
      </c>
      <c r="F58" s="1">
        <v>6067.3120720447405</v>
      </c>
      <c r="G58" s="1">
        <v>6062.1026490248669</v>
      </c>
      <c r="H58" s="1">
        <v>6063.0454121311823</v>
      </c>
      <c r="I58" s="1">
        <v>6063.1922793766353</v>
      </c>
      <c r="J58" s="1">
        <v>6064.3445826382831</v>
      </c>
      <c r="K58" s="1">
        <v>6062.2631461238634</v>
      </c>
      <c r="L58" s="1">
        <v>6062.0508200342019</v>
      </c>
      <c r="M58" s="1">
        <v>6063.0551266239963</v>
      </c>
      <c r="N58" s="1">
        <v>6062.9521719816712</v>
      </c>
      <c r="O58" s="1">
        <v>6063.2146843790788</v>
      </c>
      <c r="P58" s="1">
        <v>6057.1659433289897</v>
      </c>
      <c r="Q58" s="1">
        <v>6066.6662002888042</v>
      </c>
      <c r="R58" s="1">
        <v>6064.0399434817691</v>
      </c>
      <c r="S58" s="1">
        <v>6062.6140795281572</v>
      </c>
      <c r="T58" s="1">
        <v>6055.5358452553819</v>
      </c>
      <c r="U58" s="1">
        <v>6061.6592464014639</v>
      </c>
      <c r="V58" s="1">
        <v>6036.716395644874</v>
      </c>
      <c r="W58" s="1">
        <v>6024.363805478527</v>
      </c>
      <c r="X58" s="1">
        <v>6047.9942028055621</v>
      </c>
      <c r="Y58" s="1">
        <v>6066.247084366315</v>
      </c>
      <c r="Z58" s="1">
        <v>6070.0436156214246</v>
      </c>
      <c r="AA58" s="1">
        <v>6063.5564725805416</v>
      </c>
      <c r="AB58" s="1">
        <v>6062.7221716459499</v>
      </c>
      <c r="AC58" s="1">
        <v>6062.3113475098953</v>
      </c>
      <c r="AD58" s="1">
        <v>6063.0113908155845</v>
      </c>
      <c r="AE58" s="1">
        <v>6064.8897984159676</v>
      </c>
      <c r="AF58" s="1">
        <v>6061.7302786997661</v>
      </c>
      <c r="AG58" s="1">
        <v>6052.3154140497627</v>
      </c>
      <c r="AH58" s="1">
        <v>6057.090248976825</v>
      </c>
      <c r="AI58" s="1">
        <v>6060.5813702945934</v>
      </c>
      <c r="AJ58" s="1">
        <v>6057.4310022456975</v>
      </c>
      <c r="AK58" s="1">
        <v>6064.0124349819043</v>
      </c>
      <c r="AL58" s="1">
        <v>6064.3714128685169</v>
      </c>
      <c r="AM58" s="1">
        <v>6065.8883550954679</v>
      </c>
    </row>
    <row r="59" spans="1:39" x14ac:dyDescent="0.25">
      <c r="A59" s="29">
        <f ca="1">Exceedance!U59</f>
        <v>44501</v>
      </c>
      <c r="B59" s="254">
        <v>6062.8863946679985</v>
      </c>
      <c r="C59" s="254">
        <v>6065.714141805759</v>
      </c>
      <c r="D59" s="254">
        <v>6064.7513822831643</v>
      </c>
      <c r="E59" s="1">
        <v>6070.9408735630004</v>
      </c>
      <c r="F59" s="1">
        <v>6070.8640924512592</v>
      </c>
      <c r="G59" s="1">
        <v>6063.963945625108</v>
      </c>
      <c r="H59" s="1">
        <v>6063.3309948829128</v>
      </c>
      <c r="I59" s="1">
        <v>6063.0082875338376</v>
      </c>
      <c r="J59" s="1">
        <v>6065.5247098945447</v>
      </c>
      <c r="K59" s="1">
        <v>6063.2865188675878</v>
      </c>
      <c r="L59" s="1">
        <v>6062.1995199933763</v>
      </c>
      <c r="M59" s="1">
        <v>6063.6731884119927</v>
      </c>
      <c r="N59" s="1">
        <v>6064.5707889497298</v>
      </c>
      <c r="O59" s="1">
        <v>6063.469800251909</v>
      </c>
      <c r="P59" s="1">
        <v>6057.6862659627086</v>
      </c>
      <c r="Q59" s="1">
        <v>6067.9809650665093</v>
      </c>
      <c r="R59" s="1">
        <v>6066.9409434005538</v>
      </c>
      <c r="S59" s="1">
        <v>6062.539962852713</v>
      </c>
      <c r="T59" s="1">
        <v>6055.7147580256806</v>
      </c>
      <c r="U59" s="1">
        <v>6061.3751313100502</v>
      </c>
      <c r="V59" s="1">
        <v>6036.8281126357379</v>
      </c>
      <c r="W59" s="1">
        <v>6024.231212265161</v>
      </c>
      <c r="X59" s="1">
        <v>6049.3616281136265</v>
      </c>
      <c r="Y59" s="1">
        <v>6067.3053573609177</v>
      </c>
      <c r="Z59" s="1">
        <v>6071.6457910515546</v>
      </c>
      <c r="AA59" s="1">
        <v>6063.3702937058451</v>
      </c>
      <c r="AB59" s="1">
        <v>6063.2165057221209</v>
      </c>
      <c r="AC59" s="1">
        <v>6062.2372335539794</v>
      </c>
      <c r="AD59" s="1">
        <v>6063.0859227880146</v>
      </c>
      <c r="AE59" s="1">
        <v>6065.4542114696769</v>
      </c>
      <c r="AF59" s="1">
        <v>6061.0461729036751</v>
      </c>
      <c r="AG59" s="1">
        <v>6052.635186617581</v>
      </c>
      <c r="AH59" s="1">
        <v>6057.0724847677384</v>
      </c>
      <c r="AI59" s="1">
        <v>6060.3079193010353</v>
      </c>
      <c r="AJ59" s="1">
        <v>6057.8545612652597</v>
      </c>
      <c r="AK59" s="1">
        <v>6065.0473709974303</v>
      </c>
      <c r="AL59" s="1">
        <v>6064.7893957799033</v>
      </c>
      <c r="AM59" s="1">
        <v>6067.1053952901539</v>
      </c>
    </row>
    <row r="60" spans="1:39" x14ac:dyDescent="0.25">
      <c r="A60" s="29">
        <f ca="1">Exceedance!U60</f>
        <v>44531</v>
      </c>
      <c r="B60" s="254">
        <v>6062.8299606398705</v>
      </c>
      <c r="C60" s="254">
        <v>6065.6579340183234</v>
      </c>
      <c r="D60" s="254">
        <v>6064.6951120445592</v>
      </c>
      <c r="E60" s="1">
        <v>6071.6833360792707</v>
      </c>
      <c r="F60" s="1">
        <v>6071.852960033586</v>
      </c>
      <c r="G60" s="1">
        <v>6064.1060854427287</v>
      </c>
      <c r="H60" s="1">
        <v>6063.0682472403023</v>
      </c>
      <c r="I60" s="1">
        <v>6062.4595922631479</v>
      </c>
      <c r="J60" s="1">
        <v>6065.4108698030877</v>
      </c>
      <c r="K60" s="1">
        <v>6063.2465077834804</v>
      </c>
      <c r="L60" s="1">
        <v>6061.9766071522663</v>
      </c>
      <c r="M60" s="1">
        <v>6063.9181555234081</v>
      </c>
      <c r="N60" s="1">
        <v>6064.9984139702083</v>
      </c>
      <c r="O60" s="1">
        <v>6063.4634366731898</v>
      </c>
      <c r="P60" s="1">
        <v>6057.9874980532832</v>
      </c>
      <c r="Q60" s="1">
        <v>6068.2953558196023</v>
      </c>
      <c r="R60" s="1">
        <v>6068.0695664212008</v>
      </c>
      <c r="S60" s="1">
        <v>6062.2628666181481</v>
      </c>
      <c r="T60" s="1">
        <v>6055.1668289546669</v>
      </c>
      <c r="U60" s="1">
        <v>6060.9937815916592</v>
      </c>
      <c r="V60" s="1">
        <v>6036.0199959270376</v>
      </c>
      <c r="W60" s="1">
        <v>6023.8797387539671</v>
      </c>
      <c r="X60" s="1">
        <v>6049.4575875773489</v>
      </c>
      <c r="Y60" s="1">
        <v>6067.4244248239438</v>
      </c>
      <c r="Z60" s="1">
        <v>6071.6998226649494</v>
      </c>
      <c r="AA60" s="1">
        <v>6065.0473607565264</v>
      </c>
      <c r="AB60" s="1">
        <v>6063.2943851023283</v>
      </c>
      <c r="AC60" s="1">
        <v>6061.7657958832942</v>
      </c>
      <c r="AD60" s="1">
        <v>6063.3509360838125</v>
      </c>
      <c r="AE60" s="1">
        <v>6065.28301851574</v>
      </c>
      <c r="AF60" s="1">
        <v>6060.3484237712246</v>
      </c>
      <c r="AG60" s="1">
        <v>6052.2044452059963</v>
      </c>
      <c r="AH60" s="1">
        <v>6056.6390839139976</v>
      </c>
      <c r="AI60" s="1">
        <v>6059.9602640784788</v>
      </c>
      <c r="AJ60" s="1">
        <v>6057.2404488119773</v>
      </c>
      <c r="AK60" s="1">
        <v>6065.2734270903129</v>
      </c>
      <c r="AL60" s="1">
        <v>6064.8064624331782</v>
      </c>
      <c r="AM60" s="1">
        <v>6068.4829969026405</v>
      </c>
    </row>
    <row r="61" spans="1:39" x14ac:dyDescent="0.25">
      <c r="A61" s="29">
        <f ca="1">Exceedance!U61</f>
        <v>44562</v>
      </c>
      <c r="B61" s="254">
        <v>6062.801776353429</v>
      </c>
      <c r="C61" s="254">
        <v>6065.6292536187575</v>
      </c>
      <c r="D61" s="254">
        <v>6064.6666043734704</v>
      </c>
      <c r="E61" s="1">
        <v>6072.4386846708121</v>
      </c>
      <c r="F61" s="1">
        <v>6072.3569085320405</v>
      </c>
      <c r="G61" s="1">
        <v>6064.0234259897143</v>
      </c>
      <c r="H61" s="1">
        <v>6062.8602986745409</v>
      </c>
      <c r="I61" s="1">
        <v>6062.083163825514</v>
      </c>
      <c r="J61" s="1">
        <v>6065.0999401319295</v>
      </c>
      <c r="K61" s="1">
        <v>6063.0763044611376</v>
      </c>
      <c r="L61" s="1">
        <v>6062.3384074050518</v>
      </c>
      <c r="M61" s="1">
        <v>6064.1450786151072</v>
      </c>
      <c r="N61" s="1">
        <v>6065.1821496804123</v>
      </c>
      <c r="O61" s="1">
        <v>6063.5836168017659</v>
      </c>
      <c r="P61" s="1">
        <v>6058.0733786059509</v>
      </c>
      <c r="Q61" s="1">
        <v>6068.6716803211602</v>
      </c>
      <c r="R61" s="1">
        <v>6068.3224999842296</v>
      </c>
      <c r="S61" s="1">
        <v>6062.3381152856209</v>
      </c>
      <c r="T61" s="1">
        <v>6054.7162660805116</v>
      </c>
      <c r="U61" s="1">
        <v>6060.7316117934224</v>
      </c>
      <c r="V61" s="1">
        <v>6035.0519642851277</v>
      </c>
      <c r="W61" s="1">
        <v>6023.3607357436895</v>
      </c>
      <c r="X61" s="1">
        <v>6052.1091620510142</v>
      </c>
      <c r="Y61" s="1">
        <v>6067.5589626351957</v>
      </c>
      <c r="Z61" s="1">
        <v>6071.7274151959709</v>
      </c>
      <c r="AA61" s="1">
        <v>6065.8528575266228</v>
      </c>
      <c r="AB61" s="1">
        <v>6063.5633384257771</v>
      </c>
      <c r="AC61" s="1">
        <v>6061.467403813117</v>
      </c>
      <c r="AD61" s="1">
        <v>6063.3463477469959</v>
      </c>
      <c r="AE61" s="1">
        <v>6065.4064960142041</v>
      </c>
      <c r="AF61" s="1">
        <v>6060.1029123893013</v>
      </c>
      <c r="AG61" s="1">
        <v>6051.7033222799228</v>
      </c>
      <c r="AH61" s="1">
        <v>6056.4709421558418</v>
      </c>
      <c r="AI61" s="1">
        <v>6059.6060030502367</v>
      </c>
      <c r="AJ61" s="1">
        <v>6056.6736254986317</v>
      </c>
      <c r="AK61" s="1">
        <v>6065.5501599939789</v>
      </c>
      <c r="AL61" s="1">
        <v>6064.7939051797657</v>
      </c>
      <c r="AM61" s="1">
        <v>6069.8108442715657</v>
      </c>
    </row>
    <row r="62" spans="1:39" x14ac:dyDescent="0.25">
      <c r="A62" s="29">
        <f ca="1">Exceedance!U62</f>
        <v>44593</v>
      </c>
      <c r="B62" s="254">
        <v>6063.5474774503036</v>
      </c>
      <c r="C62" s="254">
        <v>6066.3551688151929</v>
      </c>
      <c r="D62" s="254">
        <v>6065.3991642117426</v>
      </c>
      <c r="E62" s="1">
        <v>6075.4162836877413</v>
      </c>
      <c r="F62" s="1">
        <v>6074.2210247455796</v>
      </c>
      <c r="G62" s="1">
        <v>6064.179874555316</v>
      </c>
      <c r="H62" s="1">
        <v>6063.174376928062</v>
      </c>
      <c r="I62" s="1">
        <v>6061.7762820624921</v>
      </c>
      <c r="J62" s="1">
        <v>6065.4548295477216</v>
      </c>
      <c r="K62" s="1">
        <v>6063.7699210937808</v>
      </c>
      <c r="L62" s="1">
        <v>6063.2587020180581</v>
      </c>
      <c r="M62" s="1">
        <v>6064.8705919625754</v>
      </c>
      <c r="N62" s="1">
        <v>6067.5903232176161</v>
      </c>
      <c r="O62" s="1">
        <v>6064.5862334320427</v>
      </c>
      <c r="P62" s="1">
        <v>6058.5051815150473</v>
      </c>
      <c r="Q62" s="1">
        <v>6069.2026347829642</v>
      </c>
      <c r="R62" s="1">
        <v>6069.0097156271504</v>
      </c>
      <c r="S62" s="1">
        <v>6062.4786841859695</v>
      </c>
      <c r="T62" s="1">
        <v>6054.7794151981607</v>
      </c>
      <c r="U62" s="1">
        <v>6060.4506983394958</v>
      </c>
      <c r="V62" s="1">
        <v>6034.5506144399933</v>
      </c>
      <c r="W62" s="1">
        <v>6023.2901442752491</v>
      </c>
      <c r="X62" s="1">
        <v>6057.4809478936577</v>
      </c>
      <c r="Y62" s="1">
        <v>6067.5934027951416</v>
      </c>
      <c r="Z62" s="1">
        <v>6073.2314921372299</v>
      </c>
      <c r="AA62" s="1">
        <v>6066.1580231694807</v>
      </c>
      <c r="AB62" s="1">
        <v>6064.7522341360009</v>
      </c>
      <c r="AC62" s="1">
        <v>6061.1410900536812</v>
      </c>
      <c r="AD62" s="1">
        <v>6063.760102685912</v>
      </c>
      <c r="AE62" s="1">
        <v>6065.7808457665442</v>
      </c>
      <c r="AF62" s="1">
        <v>6060.0226004802644</v>
      </c>
      <c r="AG62" s="1">
        <v>6051.9257871826112</v>
      </c>
      <c r="AH62" s="1">
        <v>6057.3330708318426</v>
      </c>
      <c r="AI62" s="1">
        <v>6059.2154837455082</v>
      </c>
      <c r="AJ62" s="1">
        <v>6056.3705656485899</v>
      </c>
      <c r="AK62" s="1">
        <v>6066.1959806196028</v>
      </c>
      <c r="AL62" s="1">
        <v>6065.0336058594912</v>
      </c>
      <c r="AM62" s="1">
        <v>6071.2808118385956</v>
      </c>
    </row>
    <row r="63" spans="1:39" x14ac:dyDescent="0.25">
      <c r="A63" s="29">
        <f ca="1">Exceedance!U63</f>
        <v>44621</v>
      </c>
      <c r="B63" s="254">
        <v>6068.0278407659307</v>
      </c>
      <c r="C63" s="254">
        <v>6070.7288004129141</v>
      </c>
      <c r="D63" s="254">
        <v>6069.8085455328137</v>
      </c>
      <c r="E63" s="1">
        <v>6064.2588697904839</v>
      </c>
      <c r="F63" s="1">
        <v>6080.2166282935586</v>
      </c>
      <c r="G63" s="1">
        <v>6066.3079151473585</v>
      </c>
      <c r="H63" s="1">
        <v>6067.8463796511296</v>
      </c>
      <c r="I63" s="1">
        <v>6062.484285989025</v>
      </c>
      <c r="J63" s="1">
        <v>6067.8568268011668</v>
      </c>
      <c r="K63" s="1">
        <v>6068.0868296007911</v>
      </c>
      <c r="L63" s="1">
        <v>6061.9849767972019</v>
      </c>
      <c r="M63" s="1">
        <v>6068.0793584906851</v>
      </c>
      <c r="N63" s="1">
        <v>6065.860842570708</v>
      </c>
      <c r="O63" s="1">
        <v>6065.5005808657706</v>
      </c>
      <c r="P63" s="1">
        <v>6067.9854943845494</v>
      </c>
      <c r="Q63" s="1">
        <v>6072.1146288825948</v>
      </c>
      <c r="R63" s="1">
        <v>6070.6303235651385</v>
      </c>
      <c r="S63" s="1">
        <v>6063.4509192947025</v>
      </c>
      <c r="T63" s="1">
        <v>6057.9985355063554</v>
      </c>
      <c r="U63" s="1">
        <v>6059.9923538188159</v>
      </c>
      <c r="V63" s="1">
        <v>6035.577110057181</v>
      </c>
      <c r="W63" s="1">
        <v>6029.6359397523456</v>
      </c>
      <c r="X63" s="1">
        <v>6062.995604487347</v>
      </c>
      <c r="Y63" s="1">
        <v>6068.2494825173872</v>
      </c>
      <c r="Z63" s="1">
        <v>6080.0456859693686</v>
      </c>
      <c r="AA63" s="1">
        <v>6071.6957096472279</v>
      </c>
      <c r="AB63" s="1">
        <v>6067.9040038230396</v>
      </c>
      <c r="AC63" s="1">
        <v>6062.9238047839181</v>
      </c>
      <c r="AD63" s="1">
        <v>6065.689017755717</v>
      </c>
      <c r="AE63" s="1">
        <v>6068.4153769113927</v>
      </c>
      <c r="AF63" s="1">
        <v>6060.4852910731925</v>
      </c>
      <c r="AG63" s="1">
        <v>6053.9019327916394</v>
      </c>
      <c r="AH63" s="1">
        <v>6059.8089114273034</v>
      </c>
      <c r="AI63" s="1">
        <v>6059.0101071867311</v>
      </c>
      <c r="AJ63" s="1">
        <v>6059.9113651483794</v>
      </c>
      <c r="AK63" s="1">
        <v>6069.6328445227182</v>
      </c>
      <c r="AL63" s="1">
        <v>6068.5628682095394</v>
      </c>
      <c r="AM63" s="1">
        <v>6082.0002109835214</v>
      </c>
    </row>
    <row r="64" spans="1:39" x14ac:dyDescent="0.25">
      <c r="A64" s="29" t="str">
        <f ca="1">Exceedance!U64</f>
        <v/>
      </c>
      <c r="B64" s="254">
        <v>6074.4958715944513</v>
      </c>
      <c r="C64" s="254">
        <v>6076.7038412733227</v>
      </c>
      <c r="D64" s="254">
        <v>6075.8285294335492</v>
      </c>
      <c r="E64" s="1">
        <v>6060.1309734064598</v>
      </c>
      <c r="F64" s="1">
        <v>6072.611792249515</v>
      </c>
      <c r="G64" s="1">
        <v>6068.1141358315699</v>
      </c>
      <c r="H64" s="1">
        <v>6077.0240781561151</v>
      </c>
      <c r="I64" s="1">
        <v>6065.6115425082098</v>
      </c>
      <c r="J64" s="1">
        <v>6070.6657417430224</v>
      </c>
      <c r="K64" s="1">
        <v>6078.7610312309007</v>
      </c>
      <c r="L64" s="1">
        <v>6055.8191212838583</v>
      </c>
      <c r="M64" s="1">
        <v>6074.7865039925446</v>
      </c>
      <c r="N64" s="1">
        <v>6051.2636926147052</v>
      </c>
      <c r="O64" s="1">
        <v>6066.230068508472</v>
      </c>
      <c r="P64" s="1">
        <v>6060.270374249305</v>
      </c>
      <c r="Q64" s="1">
        <v>6076.0279011386401</v>
      </c>
      <c r="R64" s="1">
        <v>6065.6267727087507</v>
      </c>
      <c r="S64" s="1">
        <v>6066.5365644488984</v>
      </c>
      <c r="T64" s="1">
        <v>6066.2037618499635</v>
      </c>
      <c r="U64" s="1">
        <v>6058.2464670130112</v>
      </c>
      <c r="V64" s="1">
        <v>6034.6713972926673</v>
      </c>
      <c r="W64" s="1">
        <v>6040.595373750336</v>
      </c>
      <c r="X64" s="1">
        <v>6055.349632690979</v>
      </c>
      <c r="Y64" s="1">
        <v>6072.5597118564074</v>
      </c>
      <c r="Z64" s="1">
        <v>6082.0014112731724</v>
      </c>
      <c r="AA64" s="1">
        <v>6073.5181866099902</v>
      </c>
      <c r="AB64" s="1">
        <v>6071.3090781096262</v>
      </c>
      <c r="AC64" s="1">
        <v>6072.1204447587616</v>
      </c>
      <c r="AD64" s="1">
        <v>6069.1736546402717</v>
      </c>
      <c r="AE64" s="1">
        <v>6072.8897913025576</v>
      </c>
      <c r="AF64" s="1">
        <v>6059.3933156858502</v>
      </c>
      <c r="AG64" s="1">
        <v>6055.935568976618</v>
      </c>
      <c r="AH64" s="1">
        <v>6058.5532315626197</v>
      </c>
      <c r="AI64" s="1">
        <v>6058.9671909432855</v>
      </c>
      <c r="AJ64" s="1">
        <v>6063.8994357911042</v>
      </c>
      <c r="AK64" s="1">
        <v>6066.5043781095965</v>
      </c>
      <c r="AL64" s="1">
        <v>6069.6716198476624</v>
      </c>
      <c r="AM64" s="1">
        <v>6068.0657843264362</v>
      </c>
    </row>
    <row r="65" spans="1:39" x14ac:dyDescent="0.25">
      <c r="A65" s="29" t="str">
        <f ca="1">Exceedance!U65</f>
        <v/>
      </c>
      <c r="B65" s="254">
        <v>6080.3601952713816</v>
      </c>
      <c r="C65" s="254">
        <v>6075.39466745141</v>
      </c>
      <c r="D65" s="254">
        <v>6074.5122697582428</v>
      </c>
      <c r="E65" s="1">
        <v>6053.6725665104741</v>
      </c>
      <c r="F65" s="1">
        <v>6069.3785029958935</v>
      </c>
      <c r="G65" s="1">
        <v>6069.0594461429828</v>
      </c>
      <c r="H65" s="1">
        <v>6079.8540856672171</v>
      </c>
      <c r="I65" s="1">
        <v>6070.9706024612542</v>
      </c>
      <c r="J65" s="1">
        <v>6064.8879134526078</v>
      </c>
      <c r="K65" s="1">
        <v>6082.0049861644047</v>
      </c>
      <c r="L65" s="1">
        <v>6058.5656227362524</v>
      </c>
      <c r="M65" s="1">
        <v>6081.5749575606751</v>
      </c>
      <c r="N65" s="1">
        <v>6044.3437846643337</v>
      </c>
      <c r="O65" s="1">
        <v>6070.3415242745587</v>
      </c>
      <c r="P65" s="1">
        <v>6058.9286877043423</v>
      </c>
      <c r="Q65" s="1">
        <v>6081.518418067235</v>
      </c>
      <c r="R65" s="1">
        <v>6056.5437308855517</v>
      </c>
      <c r="S65" s="1">
        <v>6070.1142533648544</v>
      </c>
      <c r="T65" s="1">
        <v>6082.0002419174152</v>
      </c>
      <c r="U65" s="1">
        <v>6054.0635995336388</v>
      </c>
      <c r="V65" s="1">
        <v>6035.635394956762</v>
      </c>
      <c r="W65" s="1">
        <v>6054.2342631181582</v>
      </c>
      <c r="X65" s="1">
        <v>6062.9176272494869</v>
      </c>
      <c r="Y65" s="1">
        <v>6078.0713404687995</v>
      </c>
      <c r="Z65" s="1">
        <v>6082.0065165393107</v>
      </c>
      <c r="AA65" s="1">
        <v>6070.6601965202171</v>
      </c>
      <c r="AB65" s="1">
        <v>6082.0000799938371</v>
      </c>
      <c r="AC65" s="1">
        <v>6073.4700914181803</v>
      </c>
      <c r="AD65" s="1">
        <v>6070.37511300805</v>
      </c>
      <c r="AE65" s="1">
        <v>6077.8046308989788</v>
      </c>
      <c r="AF65" s="1">
        <v>6057.3420820404772</v>
      </c>
      <c r="AG65" s="1">
        <v>6060.4239598907852</v>
      </c>
      <c r="AH65" s="1">
        <v>6061.1309218067963</v>
      </c>
      <c r="AI65" s="1">
        <v>6060.0496976595914</v>
      </c>
      <c r="AJ65" s="1">
        <v>6069.2659388550765</v>
      </c>
      <c r="AK65" s="1">
        <v>6058.9486725947218</v>
      </c>
      <c r="AL65" s="1">
        <v>6072.5036664304926</v>
      </c>
      <c r="AM65" s="1">
        <v>6066.6830631561834</v>
      </c>
    </row>
    <row r="66" spans="1:39" x14ac:dyDescent="0.25">
      <c r="A66" s="29" t="str">
        <f ca="1">Exceedance!U66</f>
        <v/>
      </c>
      <c r="B66" s="254">
        <v>6076.7838504612</v>
      </c>
      <c r="C66" s="254">
        <v>6069.6429202188956</v>
      </c>
      <c r="D66" s="254">
        <v>6068.7397453437516</v>
      </c>
      <c r="E66" s="1">
        <v>6062.789738345391</v>
      </c>
      <c r="F66" s="1">
        <v>6070.5235945893692</v>
      </c>
      <c r="G66" s="1">
        <v>6069.2072487792148</v>
      </c>
      <c r="H66" s="1">
        <v>6071.9461858098966</v>
      </c>
      <c r="I66" s="1">
        <v>6069.6695420175629</v>
      </c>
      <c r="J66" s="1">
        <v>6065.6063295524818</v>
      </c>
      <c r="K66" s="1">
        <v>6074.8288460563508</v>
      </c>
      <c r="L66" s="1">
        <v>6064.2619106562861</v>
      </c>
      <c r="M66" s="1">
        <v>6077.1385839939949</v>
      </c>
      <c r="N66" s="1">
        <v>6055.4584037374752</v>
      </c>
      <c r="O66" s="1">
        <v>6066.9263968410833</v>
      </c>
      <c r="P66" s="1">
        <v>6065.0774203895926</v>
      </c>
      <c r="Q66" s="1">
        <v>6076.4257994428517</v>
      </c>
      <c r="R66" s="1">
        <v>6057.706676179253</v>
      </c>
      <c r="S66" s="1">
        <v>6066.7751010558122</v>
      </c>
      <c r="T66" s="1">
        <v>6076.2506519882791</v>
      </c>
      <c r="U66" s="1">
        <v>6048.3751689116816</v>
      </c>
      <c r="V66" s="1">
        <v>6034.1143998321768</v>
      </c>
      <c r="W66" s="1">
        <v>6054.6153930060746</v>
      </c>
      <c r="X66" s="1">
        <v>6069.8896313194718</v>
      </c>
      <c r="Y66" s="1">
        <v>6069.4494324086681</v>
      </c>
      <c r="Z66" s="1">
        <v>6075.1324657403638</v>
      </c>
      <c r="AA66" s="1">
        <v>6073.0094574283639</v>
      </c>
      <c r="AB66" s="1">
        <v>6075.5091436137973</v>
      </c>
      <c r="AC66" s="1">
        <v>6072.3182509001654</v>
      </c>
      <c r="AD66" s="1">
        <v>6072.1830286229751</v>
      </c>
      <c r="AE66" s="1">
        <v>6073.8594918523268</v>
      </c>
      <c r="AF66" s="1">
        <v>6053.2758123062513</v>
      </c>
      <c r="AG66" s="1">
        <v>6064.9806192800825</v>
      </c>
      <c r="AH66" s="1">
        <v>6068.5274971067065</v>
      </c>
      <c r="AI66" s="1">
        <v>6059.8416948721824</v>
      </c>
      <c r="AJ66" s="1">
        <v>6069.5966128984965</v>
      </c>
      <c r="AK66" s="1">
        <v>6065.8585553108933</v>
      </c>
      <c r="AL66" s="1">
        <v>6072.8052104067428</v>
      </c>
      <c r="AM66" s="1">
        <v>6067.2054241934738</v>
      </c>
    </row>
    <row r="67" spans="1:39" x14ac:dyDescent="0.25">
      <c r="A67" s="29" t="str">
        <f ca="1">Exceedance!U67</f>
        <v/>
      </c>
      <c r="B67" s="254">
        <v>6072.3912459323992</v>
      </c>
      <c r="C67" s="254">
        <v>6068.2157296232581</v>
      </c>
      <c r="D67" s="254">
        <v>6067.6106880320331</v>
      </c>
      <c r="E67" s="1">
        <v>6068.9266785225</v>
      </c>
      <c r="F67" s="1">
        <v>6070.024851952362</v>
      </c>
      <c r="G67" s="1">
        <v>6065.5258019169787</v>
      </c>
      <c r="H67" s="1">
        <v>6068.2830377507944</v>
      </c>
      <c r="I67" s="1">
        <v>6067.4511090096157</v>
      </c>
      <c r="J67" s="1">
        <v>6066.5566647220558</v>
      </c>
      <c r="K67" s="1">
        <v>6069.9018163030842</v>
      </c>
      <c r="L67" s="1">
        <v>6064.8967864259421</v>
      </c>
      <c r="M67" s="1">
        <v>6071.5932920394725</v>
      </c>
      <c r="N67" s="1">
        <v>6068.7401467304171</v>
      </c>
      <c r="O67" s="1">
        <v>6062.2996085865243</v>
      </c>
      <c r="P67" s="1">
        <v>6064.2451787526888</v>
      </c>
      <c r="Q67" s="1">
        <v>6073.0612595809625</v>
      </c>
      <c r="R67" s="1">
        <v>6061.8339630194596</v>
      </c>
      <c r="S67" s="1">
        <v>6061.4962794071444</v>
      </c>
      <c r="T67" s="1">
        <v>6071.0877869432952</v>
      </c>
      <c r="U67" s="1">
        <v>6042.0633958115377</v>
      </c>
      <c r="V67" s="1">
        <v>6027.7091896163438</v>
      </c>
      <c r="W67" s="1">
        <v>6050.158589459651</v>
      </c>
      <c r="X67" s="1">
        <v>6071.5400364457764</v>
      </c>
      <c r="Y67" s="1">
        <v>6065.6590304608844</v>
      </c>
      <c r="Z67" s="1">
        <v>6069.9180436681063</v>
      </c>
      <c r="AA67" s="1">
        <v>6071.659224807313</v>
      </c>
      <c r="AB67" s="1">
        <v>6071.4126202910047</v>
      </c>
      <c r="AC67" s="1">
        <v>6067.6817250758995</v>
      </c>
      <c r="AD67" s="1">
        <v>6069.5016667560394</v>
      </c>
      <c r="AE67" s="1">
        <v>6068.7804361549697</v>
      </c>
      <c r="AF67" s="1">
        <v>6049.6582449101834</v>
      </c>
      <c r="AG67" s="1">
        <v>6061.0246632652834</v>
      </c>
      <c r="AH67" s="1">
        <v>6066.0884052932679</v>
      </c>
      <c r="AI67" s="1">
        <v>6056.8992861995748</v>
      </c>
      <c r="AJ67" s="1">
        <v>6067.4187657994489</v>
      </c>
      <c r="AK67" s="1">
        <v>6071.8934143968481</v>
      </c>
      <c r="AL67" s="1">
        <v>6070.7428038793059</v>
      </c>
      <c r="AM67" s="1">
        <v>6066.8563857018598</v>
      </c>
    </row>
    <row r="68" spans="1:39" x14ac:dyDescent="0.25">
      <c r="A68" s="29" t="str">
        <f ca="1">Exceedance!U68</f>
        <v/>
      </c>
      <c r="B68" s="254">
        <v>6067.9021668065716</v>
      </c>
      <c r="C68" s="254">
        <v>6066.8281098921398</v>
      </c>
      <c r="D68" s="254">
        <v>6066.5266646143818</v>
      </c>
      <c r="E68" s="1">
        <v>6067.537440171076</v>
      </c>
      <c r="F68" s="1">
        <v>6068.6971730366022</v>
      </c>
      <c r="G68" s="1">
        <v>6064.6903531785483</v>
      </c>
      <c r="H68" s="1">
        <v>6066.0708918862329</v>
      </c>
      <c r="I68" s="1">
        <v>6065.1330515519594</v>
      </c>
      <c r="J68" s="1">
        <v>6064.8225445009002</v>
      </c>
      <c r="K68" s="1">
        <v>6067.1445777899526</v>
      </c>
      <c r="L68" s="1">
        <v>6066.3613605817327</v>
      </c>
      <c r="M68" s="1">
        <v>6066.6682109026342</v>
      </c>
      <c r="N68" s="1">
        <v>6069.5603772415088</v>
      </c>
      <c r="O68" s="1">
        <v>6058.4854860568539</v>
      </c>
      <c r="P68" s="1">
        <v>6064.1611415552088</v>
      </c>
      <c r="Q68" s="1">
        <v>6068.5716296338751</v>
      </c>
      <c r="R68" s="1">
        <v>6065.9419090695783</v>
      </c>
      <c r="S68" s="1">
        <v>6057.5410620849425</v>
      </c>
      <c r="T68" s="1">
        <v>6068.2198369590624</v>
      </c>
      <c r="U68" s="1">
        <v>6038.6607518308183</v>
      </c>
      <c r="V68" s="1">
        <v>6024.5419155267482</v>
      </c>
      <c r="W68" s="1">
        <v>6046.0655665055838</v>
      </c>
      <c r="X68" s="1">
        <v>6069.8619315816541</v>
      </c>
      <c r="Y68" s="1">
        <v>6064.0289535390539</v>
      </c>
      <c r="Z68" s="1">
        <v>6066.9207443414134</v>
      </c>
      <c r="AA68" s="1">
        <v>6068.8070404595519</v>
      </c>
      <c r="AB68" s="1">
        <v>6067.1814485697087</v>
      </c>
      <c r="AC68" s="1">
        <v>6065.0118863687103</v>
      </c>
      <c r="AD68" s="1">
        <v>6066.1571111731928</v>
      </c>
      <c r="AE68" s="1">
        <v>6065.1658389477625</v>
      </c>
      <c r="AF68" s="1">
        <v>6047.7756506287224</v>
      </c>
      <c r="AG68" s="1">
        <v>6057.8503697095712</v>
      </c>
      <c r="AH68" s="1">
        <v>6062.7498420085158</v>
      </c>
      <c r="AI68" s="1">
        <v>6054.6247818234788</v>
      </c>
      <c r="AJ68" s="1">
        <v>6064.5864204083764</v>
      </c>
      <c r="AK68" s="1">
        <v>6070.3595231553045</v>
      </c>
      <c r="AL68" s="1">
        <v>6069.4346136536278</v>
      </c>
      <c r="AM68" s="1">
        <v>6067.303644907468</v>
      </c>
    </row>
    <row r="69" spans="1:39" x14ac:dyDescent="0.25">
      <c r="A69" s="29" t="str">
        <f ca="1">Exceedance!U69</f>
        <v/>
      </c>
      <c r="B69" s="254">
        <v>6063.0000014119132</v>
      </c>
      <c r="C69" s="254">
        <v>6063.0000032974031</v>
      </c>
      <c r="D69" s="254">
        <v>6063.0000032950175</v>
      </c>
      <c r="E69" s="1">
        <v>6063.0000055622086</v>
      </c>
      <c r="F69" s="1">
        <v>6063.000004043115</v>
      </c>
      <c r="G69" s="1">
        <v>6063.0000006010723</v>
      </c>
      <c r="H69" s="1">
        <v>6063.0000013514009</v>
      </c>
      <c r="I69" s="1">
        <v>6063.0000006022674</v>
      </c>
      <c r="J69" s="1">
        <v>6063.0000033035412</v>
      </c>
      <c r="K69" s="1">
        <v>6063.0000014407624</v>
      </c>
      <c r="L69" s="1">
        <v>6063.0000055507471</v>
      </c>
      <c r="M69" s="1">
        <v>6063.0000013893541</v>
      </c>
      <c r="N69" s="1">
        <v>6063.0000055868404</v>
      </c>
      <c r="O69" s="1">
        <v>6057.6864501056252</v>
      </c>
      <c r="P69" s="1">
        <v>6063.0000041963958</v>
      </c>
      <c r="Q69" s="1">
        <v>6063.0000013867375</v>
      </c>
      <c r="R69" s="1">
        <v>6063.0000044052313</v>
      </c>
      <c r="S69" s="1">
        <v>6055.3799031859735</v>
      </c>
      <c r="T69" s="1">
        <v>6063.000001391626</v>
      </c>
      <c r="U69" s="1">
        <v>6037.5259767113057</v>
      </c>
      <c r="V69" s="1">
        <v>6025.3591269098742</v>
      </c>
      <c r="W69" s="1">
        <v>6046.1158973009105</v>
      </c>
      <c r="X69" s="1">
        <v>6063.0000054988077</v>
      </c>
      <c r="Y69" s="1">
        <v>6063.0000005831753</v>
      </c>
      <c r="Z69" s="1">
        <v>6063.0000014517291</v>
      </c>
      <c r="AA69" s="1">
        <v>6063.000004239002</v>
      </c>
      <c r="AB69" s="1">
        <v>6063.0000013635572</v>
      </c>
      <c r="AC69" s="1">
        <v>6063.0000009364921</v>
      </c>
      <c r="AD69" s="1">
        <v>6063.0000009230234</v>
      </c>
      <c r="AE69" s="1">
        <v>6063.0000024620558</v>
      </c>
      <c r="AF69" s="1">
        <v>6051.3801080872045</v>
      </c>
      <c r="AG69" s="1">
        <v>6056.1874189249784</v>
      </c>
      <c r="AH69" s="1">
        <v>6060.7537161419041</v>
      </c>
      <c r="AI69" s="1">
        <v>6053.7850598832201</v>
      </c>
      <c r="AJ69" s="1">
        <v>6063.0000014168463</v>
      </c>
      <c r="AK69" s="1">
        <v>6063.0000043692089</v>
      </c>
      <c r="AL69" s="1">
        <v>6063.0000044606604</v>
      </c>
      <c r="AM69" s="1">
        <v>6063.0000040723635</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99"/>
  </sheetPr>
  <dimension ref="A1:BD100"/>
  <sheetViews>
    <sheetView zoomScale="90" zoomScaleNormal="90" workbookViewId="0">
      <selection activeCell="B4" sqref="B4:AM69"/>
    </sheetView>
  </sheetViews>
  <sheetFormatPr defaultColWidth="8.85546875" defaultRowHeight="15" x14ac:dyDescent="0.25"/>
  <cols>
    <col min="1" max="1" width="8.85546875" style="106"/>
    <col min="2" max="4" width="8.85546875" style="255"/>
    <col min="5" max="16384" width="8.85546875" style="1"/>
  </cols>
  <sheetData>
    <row r="1" spans="1:56" s="106" customFormat="1" x14ac:dyDescent="0.25">
      <c r="A1" s="26"/>
      <c r="B1" s="746" t="s">
        <v>85</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87">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69.421487603305678</v>
      </c>
      <c r="C4" s="273">
        <v>307.173553719008</v>
      </c>
      <c r="D4" s="273">
        <v>25.983471074380144</v>
      </c>
      <c r="E4" s="1">
        <v>69.421487603305678</v>
      </c>
      <c r="F4" s="1">
        <v>25.983471074380144</v>
      </c>
      <c r="G4" s="1">
        <v>25.983471074380144</v>
      </c>
      <c r="H4" s="1">
        <v>69.421487603305678</v>
      </c>
      <c r="I4" s="1">
        <v>128.85950413223122</v>
      </c>
      <c r="J4" s="1">
        <v>69.421487603305678</v>
      </c>
      <c r="K4" s="1">
        <v>20.826446280991714</v>
      </c>
      <c r="L4" s="1">
        <v>69.421487603305678</v>
      </c>
      <c r="M4" s="1">
        <v>20.826446280991714</v>
      </c>
      <c r="N4" s="1">
        <v>286.67768595041298</v>
      </c>
      <c r="O4" s="1">
        <v>25.983471074380144</v>
      </c>
      <c r="P4" s="1">
        <v>25.983471074380144</v>
      </c>
      <c r="Q4" s="1">
        <v>25.983471074380144</v>
      </c>
      <c r="R4" s="1">
        <v>128.85950413223122</v>
      </c>
      <c r="S4" s="1">
        <v>128.85950413223122</v>
      </c>
      <c r="T4" s="1">
        <v>20.826446280991714</v>
      </c>
      <c r="U4" s="1">
        <v>69.421487603305678</v>
      </c>
      <c r="V4" s="1">
        <v>20.826446280991714</v>
      </c>
      <c r="W4" s="1">
        <v>286.67768595041298</v>
      </c>
      <c r="X4" s="1">
        <v>20.826446280991714</v>
      </c>
      <c r="Y4" s="1">
        <v>69.421487603305678</v>
      </c>
      <c r="Z4" s="1">
        <v>20.826446280991714</v>
      </c>
      <c r="AA4" s="1">
        <v>20.826446280991714</v>
      </c>
      <c r="AB4" s="1">
        <v>20.826446280991714</v>
      </c>
      <c r="AC4" s="1">
        <v>25.983471074380144</v>
      </c>
      <c r="AD4" s="1">
        <v>25.983471074380144</v>
      </c>
      <c r="AE4" s="1">
        <v>69.421487603305678</v>
      </c>
      <c r="AF4" s="1">
        <v>20.826446280991714</v>
      </c>
      <c r="AG4" s="1">
        <v>25.983471074380144</v>
      </c>
      <c r="AH4" s="1">
        <v>20.826446280991714</v>
      </c>
      <c r="AI4" s="1">
        <v>69.421487603305678</v>
      </c>
      <c r="AJ4" s="1">
        <v>20.826446280991714</v>
      </c>
      <c r="AK4" s="1">
        <v>25.983471074380144</v>
      </c>
      <c r="AL4" s="1">
        <v>20.826446280991714</v>
      </c>
      <c r="AM4" s="1">
        <v>128.85950413223122</v>
      </c>
    </row>
    <row r="5" spans="1:56" x14ac:dyDescent="0.25">
      <c r="A5" s="29">
        <f ca="1">Exceedance!U5</f>
        <v>42856</v>
      </c>
      <c r="B5" s="273">
        <v>247.93388429752054</v>
      </c>
      <c r="C5" s="273">
        <v>307.43801652892535</v>
      </c>
      <c r="D5" s="273">
        <v>200.33057851239658</v>
      </c>
      <c r="E5" s="1">
        <v>247.93388429752054</v>
      </c>
      <c r="F5" s="1">
        <v>200.33057851239658</v>
      </c>
      <c r="G5" s="1">
        <v>200.33057851239658</v>
      </c>
      <c r="H5" s="1">
        <v>247.93388429752054</v>
      </c>
      <c r="I5" s="1">
        <v>281.65289256198332</v>
      </c>
      <c r="J5" s="1">
        <v>247.93388429752054</v>
      </c>
      <c r="K5" s="1">
        <v>108.48109796333198</v>
      </c>
      <c r="L5" s="1">
        <v>247.93388429752054</v>
      </c>
      <c r="M5" s="1">
        <v>95.008264462809848</v>
      </c>
      <c r="N5" s="1">
        <v>307.43801652892535</v>
      </c>
      <c r="O5" s="1">
        <v>200.33057851239658</v>
      </c>
      <c r="P5" s="1">
        <v>200.33057851239658</v>
      </c>
      <c r="Q5" s="1">
        <v>200.33057851239658</v>
      </c>
      <c r="R5" s="1">
        <v>281.65289256198332</v>
      </c>
      <c r="S5" s="1">
        <v>281.65289256198332</v>
      </c>
      <c r="T5" s="1">
        <v>112.22067566589929</v>
      </c>
      <c r="U5" s="1">
        <v>247.93388429752054</v>
      </c>
      <c r="V5" s="1">
        <v>95.008264462809848</v>
      </c>
      <c r="W5" s="1">
        <v>307.43801652892535</v>
      </c>
      <c r="X5" s="1">
        <v>112.36669013653741</v>
      </c>
      <c r="Y5" s="1">
        <v>297.53784522377771</v>
      </c>
      <c r="Z5" s="1">
        <v>95.008264462809848</v>
      </c>
      <c r="AA5" s="1">
        <v>95.008264462809848</v>
      </c>
      <c r="AB5" s="1">
        <v>153.6143621085717</v>
      </c>
      <c r="AC5" s="1">
        <v>200.33057851239658</v>
      </c>
      <c r="AD5" s="1">
        <v>200.33057851239658</v>
      </c>
      <c r="AE5" s="1">
        <v>247.93388429752054</v>
      </c>
      <c r="AF5" s="1">
        <v>95.008264462809848</v>
      </c>
      <c r="AG5" s="1">
        <v>200.33057851239658</v>
      </c>
      <c r="AH5" s="1">
        <v>95.008264462809848</v>
      </c>
      <c r="AI5" s="1">
        <v>247.93388429752054</v>
      </c>
      <c r="AJ5" s="1">
        <v>144.58571716511142</v>
      </c>
      <c r="AK5" s="1">
        <v>200.33057851239658</v>
      </c>
      <c r="AL5" s="1">
        <v>95.008264462809848</v>
      </c>
      <c r="AM5" s="1">
        <v>281.65289256198332</v>
      </c>
    </row>
    <row r="6" spans="1:56" x14ac:dyDescent="0.25">
      <c r="A6" s="29">
        <f ca="1">Exceedance!U6</f>
        <v>42887</v>
      </c>
      <c r="B6" s="273">
        <v>211.88749765013338</v>
      </c>
      <c r="C6" s="273">
        <v>212.27329998302318</v>
      </c>
      <c r="D6" s="273">
        <v>211.99085043725</v>
      </c>
      <c r="E6" s="1">
        <v>211.93524109854303</v>
      </c>
      <c r="F6" s="1">
        <v>212.63938840995957</v>
      </c>
      <c r="G6" s="1">
        <v>212.99695041697805</v>
      </c>
      <c r="H6" s="1">
        <v>212.63859513014162</v>
      </c>
      <c r="I6" s="1">
        <v>212.1029391335901</v>
      </c>
      <c r="J6" s="1">
        <v>213.26070552489941</v>
      </c>
      <c r="K6" s="1">
        <v>178.46648902611932</v>
      </c>
      <c r="L6" s="1">
        <v>212.15244311706277</v>
      </c>
      <c r="M6" s="1">
        <v>165.39301756957175</v>
      </c>
      <c r="N6" s="1">
        <v>212.38854308422179</v>
      </c>
      <c r="O6" s="1">
        <v>212.32577274113959</v>
      </c>
      <c r="P6" s="1">
        <v>213.26283117578964</v>
      </c>
      <c r="Q6" s="1">
        <v>212.62994978667038</v>
      </c>
      <c r="R6" s="1">
        <v>212.70032677901548</v>
      </c>
      <c r="S6" s="1">
        <v>213.09737025895362</v>
      </c>
      <c r="T6" s="1">
        <v>167.73547452164968</v>
      </c>
      <c r="U6" s="1">
        <v>212.73085788182212</v>
      </c>
      <c r="V6" s="1">
        <v>174.35280128980617</v>
      </c>
      <c r="W6" s="1">
        <v>212.79259020998853</v>
      </c>
      <c r="X6" s="1">
        <v>161.77901312662522</v>
      </c>
      <c r="Y6" s="1">
        <v>201.00343035862369</v>
      </c>
      <c r="Z6" s="1">
        <v>165.50143442404951</v>
      </c>
      <c r="AA6" s="1">
        <v>181.73558620674345</v>
      </c>
      <c r="AB6" s="1">
        <v>165.46736798933833</v>
      </c>
      <c r="AC6" s="1">
        <v>212.28412810379174</v>
      </c>
      <c r="AD6" s="1">
        <v>212.08058983656048</v>
      </c>
      <c r="AE6" s="1">
        <v>212.91922449752147</v>
      </c>
      <c r="AF6" s="1">
        <v>174.96745706928004</v>
      </c>
      <c r="AG6" s="1">
        <v>211.71793300692889</v>
      </c>
      <c r="AH6" s="1">
        <v>176.31076973410865</v>
      </c>
      <c r="AI6" s="1">
        <v>212.08598157163095</v>
      </c>
      <c r="AJ6" s="1">
        <v>157.1798013832944</v>
      </c>
      <c r="AK6" s="1">
        <v>212.48099582467893</v>
      </c>
      <c r="AL6" s="1">
        <v>176.63188541682456</v>
      </c>
      <c r="AM6" s="1">
        <v>212.52618081101087</v>
      </c>
    </row>
    <row r="7" spans="1:56" x14ac:dyDescent="0.25">
      <c r="A7" s="29">
        <f ca="1">Exceedance!U7</f>
        <v>42917</v>
      </c>
      <c r="B7" s="273">
        <v>25.413238370459084</v>
      </c>
      <c r="C7" s="273">
        <v>31.393174530250995</v>
      </c>
      <c r="D7" s="273">
        <v>27.015206570766857</v>
      </c>
      <c r="E7" s="1">
        <v>26.153261820808037</v>
      </c>
      <c r="F7" s="1">
        <v>37.067545147765259</v>
      </c>
      <c r="G7" s="1">
        <v>42.609756256551691</v>
      </c>
      <c r="H7" s="1">
        <v>37.055249310586525</v>
      </c>
      <c r="I7" s="1">
        <v>28.752581364037781</v>
      </c>
      <c r="J7" s="1">
        <v>46.697960429332845</v>
      </c>
      <c r="K7" s="1">
        <v>67.232706590683748</v>
      </c>
      <c r="L7" s="1">
        <v>29.519893107864444</v>
      </c>
      <c r="M7" s="1">
        <v>34.194338195669538</v>
      </c>
      <c r="N7" s="1">
        <v>33.179442598829645</v>
      </c>
      <c r="O7" s="1">
        <v>32.206502281055897</v>
      </c>
      <c r="P7" s="1">
        <v>46.730908018131274</v>
      </c>
      <c r="Q7" s="1">
        <v>36.921246486782856</v>
      </c>
      <c r="R7" s="1">
        <v>38.012089868131298</v>
      </c>
      <c r="S7" s="1">
        <v>44.16626380717306</v>
      </c>
      <c r="T7" s="1">
        <v>44.606403419065437</v>
      </c>
      <c r="U7" s="1">
        <v>38.485321961634945</v>
      </c>
      <c r="V7" s="1">
        <v>54.03385929047424</v>
      </c>
      <c r="W7" s="1">
        <v>39.442173048214357</v>
      </c>
      <c r="X7" s="1">
        <v>31.461421865811918</v>
      </c>
      <c r="Y7" s="1">
        <v>36.524553709741937</v>
      </c>
      <c r="Z7" s="1">
        <v>34.434404087727074</v>
      </c>
      <c r="AA7" s="1">
        <v>70.381454463692577</v>
      </c>
      <c r="AB7" s="1">
        <v>52.150108053329895</v>
      </c>
      <c r="AC7" s="1">
        <v>31.561010402163589</v>
      </c>
      <c r="AD7" s="1">
        <v>28.406167260079016</v>
      </c>
      <c r="AE7" s="1">
        <v>41.405004504974599</v>
      </c>
      <c r="AF7" s="1">
        <v>55.394882802166229</v>
      </c>
      <c r="AG7" s="1">
        <v>22.784986400789609</v>
      </c>
      <c r="AH7" s="1">
        <v>58.369360845715612</v>
      </c>
      <c r="AI7" s="1">
        <v>28.48973915367154</v>
      </c>
      <c r="AJ7" s="1">
        <v>31.058229067825732</v>
      </c>
      <c r="AK7" s="1">
        <v>34.612460075914576</v>
      </c>
      <c r="AL7" s="1">
        <v>59.080402714586235</v>
      </c>
      <c r="AM7" s="1">
        <v>35.31282736406046</v>
      </c>
    </row>
    <row r="8" spans="1:56" x14ac:dyDescent="0.25">
      <c r="A8" s="29">
        <f ca="1">Exceedance!U8</f>
        <v>42948</v>
      </c>
      <c r="B8" s="273">
        <v>25.413238370459084</v>
      </c>
      <c r="C8" s="273">
        <v>31.393174530250995</v>
      </c>
      <c r="D8" s="273">
        <v>27.015206570766857</v>
      </c>
      <c r="E8" s="1">
        <v>26.153261820808037</v>
      </c>
      <c r="F8" s="1">
        <v>37.067545147765259</v>
      </c>
      <c r="G8" s="1">
        <v>42.609756256551691</v>
      </c>
      <c r="H8" s="1">
        <v>37.055249310586525</v>
      </c>
      <c r="I8" s="1">
        <v>28.752581364037781</v>
      </c>
      <c r="J8" s="1">
        <v>46.697960429332845</v>
      </c>
      <c r="K8" s="1">
        <v>67.232706590683748</v>
      </c>
      <c r="L8" s="1">
        <v>29.519893107864444</v>
      </c>
      <c r="M8" s="1">
        <v>34.194338195669538</v>
      </c>
      <c r="N8" s="1">
        <v>33.179442598829645</v>
      </c>
      <c r="O8" s="1">
        <v>32.206502281055897</v>
      </c>
      <c r="P8" s="1">
        <v>46.730908018131274</v>
      </c>
      <c r="Q8" s="1">
        <v>36.921246486782856</v>
      </c>
      <c r="R8" s="1">
        <v>38.012089868131298</v>
      </c>
      <c r="S8" s="1">
        <v>44.16626380717306</v>
      </c>
      <c r="T8" s="1">
        <v>44.606403419065437</v>
      </c>
      <c r="U8" s="1">
        <v>38.485321961634945</v>
      </c>
      <c r="V8" s="1">
        <v>54.03385929047424</v>
      </c>
      <c r="W8" s="1">
        <v>39.442173048214357</v>
      </c>
      <c r="X8" s="1">
        <v>31.461421865811918</v>
      </c>
      <c r="Y8" s="1">
        <v>36.524553709741937</v>
      </c>
      <c r="Z8" s="1">
        <v>34.434404087727074</v>
      </c>
      <c r="AA8" s="1">
        <v>70.381454463692577</v>
      </c>
      <c r="AB8" s="1">
        <v>52.150108053329895</v>
      </c>
      <c r="AC8" s="1">
        <v>31.561010402163589</v>
      </c>
      <c r="AD8" s="1">
        <v>28.406167260079016</v>
      </c>
      <c r="AE8" s="1">
        <v>41.405004504974599</v>
      </c>
      <c r="AF8" s="1">
        <v>55.394882802166229</v>
      </c>
      <c r="AG8" s="1">
        <v>22.784986400789609</v>
      </c>
      <c r="AH8" s="1">
        <v>58.369360845715612</v>
      </c>
      <c r="AI8" s="1">
        <v>28.48973915367154</v>
      </c>
      <c r="AJ8" s="1">
        <v>31.058229067825732</v>
      </c>
      <c r="AK8" s="1">
        <v>34.612460075914576</v>
      </c>
      <c r="AL8" s="1">
        <v>59.080402714586235</v>
      </c>
      <c r="AM8" s="1">
        <v>35.31282736406046</v>
      </c>
    </row>
    <row r="9" spans="1:56" x14ac:dyDescent="0.25">
      <c r="A9" s="29">
        <f ca="1">Exceedance!U9</f>
        <v>42979</v>
      </c>
      <c r="B9" s="273">
        <v>89.447503560865044</v>
      </c>
      <c r="C9" s="273">
        <v>270.455019427568</v>
      </c>
      <c r="D9" s="273">
        <v>73.667415446125233</v>
      </c>
      <c r="E9" s="1">
        <v>90.039359138402801</v>
      </c>
      <c r="F9" s="1">
        <v>83.58008102319495</v>
      </c>
      <c r="G9" s="1">
        <v>89.027889296146128</v>
      </c>
      <c r="H9" s="1">
        <v>100.70896425754059</v>
      </c>
      <c r="I9" s="1">
        <v>91.350575308200717</v>
      </c>
      <c r="J9" s="1">
        <v>110.00564186900075</v>
      </c>
      <c r="K9" s="1">
        <v>85.096402222452681</v>
      </c>
      <c r="L9" s="1">
        <v>93.366681951960231</v>
      </c>
      <c r="M9" s="1">
        <v>52.507871417593563</v>
      </c>
      <c r="N9" s="1">
        <v>91.323211796153657</v>
      </c>
      <c r="O9" s="1">
        <v>78.837608893261688</v>
      </c>
      <c r="P9" s="1">
        <v>92.984926989481309</v>
      </c>
      <c r="Q9" s="1">
        <v>83.395044582005113</v>
      </c>
      <c r="R9" s="1">
        <v>99.863580014342119</v>
      </c>
      <c r="S9" s="1">
        <v>106.30001537922173</v>
      </c>
      <c r="T9" s="1">
        <v>62.826601802433458</v>
      </c>
      <c r="U9" s="1">
        <v>102.11727983359337</v>
      </c>
      <c r="V9" s="1">
        <v>72.083311086844375</v>
      </c>
      <c r="W9" s="1">
        <v>98.251199318021719</v>
      </c>
      <c r="X9" s="1">
        <v>49.869998218773688</v>
      </c>
      <c r="Y9" s="1">
        <v>99.555941201322383</v>
      </c>
      <c r="Z9" s="1">
        <v>52.756262306261384</v>
      </c>
      <c r="AA9" s="1">
        <v>88.163999978202654</v>
      </c>
      <c r="AB9" s="1">
        <v>70.342602385003971</v>
      </c>
      <c r="AC9" s="1">
        <v>78.117906041617317</v>
      </c>
      <c r="AD9" s="1">
        <v>75.021342887986592</v>
      </c>
      <c r="AE9" s="1">
        <v>104.80175229721867</v>
      </c>
      <c r="AF9" s="1">
        <v>73.420387147093521</v>
      </c>
      <c r="AG9" s="1">
        <v>69.505964782317449</v>
      </c>
      <c r="AH9" s="1">
        <v>76.334437054078037</v>
      </c>
      <c r="AI9" s="1">
        <v>92.285579747683002</v>
      </c>
      <c r="AJ9" s="1">
        <v>49.549653919786252</v>
      </c>
      <c r="AK9" s="1">
        <v>81.120987175334079</v>
      </c>
      <c r="AL9" s="1">
        <v>77.050795819525632</v>
      </c>
      <c r="AM9" s="1">
        <v>97.431977539909511</v>
      </c>
    </row>
    <row r="10" spans="1:56" x14ac:dyDescent="0.25">
      <c r="A10" s="29">
        <f ca="1">Exceedance!U10</f>
        <v>43009</v>
      </c>
      <c r="B10" s="273">
        <v>21.520661157024769</v>
      </c>
      <c r="C10" s="273">
        <v>21.520661157024769</v>
      </c>
      <c r="D10" s="273">
        <v>21.520661157024769</v>
      </c>
      <c r="E10" s="1">
        <v>21.520661157024769</v>
      </c>
      <c r="F10" s="1">
        <v>21.520661157024769</v>
      </c>
      <c r="G10" s="1">
        <v>21.520661157024769</v>
      </c>
      <c r="H10" s="1">
        <v>21.520661157024769</v>
      </c>
      <c r="I10" s="1">
        <v>21.520661157024769</v>
      </c>
      <c r="J10" s="1">
        <v>21.520661157024769</v>
      </c>
      <c r="K10" s="1">
        <v>21.520661157024769</v>
      </c>
      <c r="L10" s="1">
        <v>21.520661157024769</v>
      </c>
      <c r="M10" s="1">
        <v>21.520661157024769</v>
      </c>
      <c r="N10" s="1">
        <v>21.520661157024769</v>
      </c>
      <c r="O10" s="1">
        <v>21.520661157024769</v>
      </c>
      <c r="P10" s="1">
        <v>21.520661157024769</v>
      </c>
      <c r="Q10" s="1">
        <v>21.520661157024769</v>
      </c>
      <c r="R10" s="1">
        <v>21.520661157024769</v>
      </c>
      <c r="S10" s="1">
        <v>21.520661157024769</v>
      </c>
      <c r="T10" s="1">
        <v>21.520661157024769</v>
      </c>
      <c r="U10" s="1">
        <v>21.520661157024769</v>
      </c>
      <c r="V10" s="1">
        <v>21.520661157024769</v>
      </c>
      <c r="W10" s="1">
        <v>21.520661157024769</v>
      </c>
      <c r="X10" s="1">
        <v>21.520661157024769</v>
      </c>
      <c r="Y10" s="1">
        <v>21.520661157024769</v>
      </c>
      <c r="Z10" s="1">
        <v>21.520661157024769</v>
      </c>
      <c r="AA10" s="1">
        <v>21.520661157024769</v>
      </c>
      <c r="AB10" s="1">
        <v>21.520661157024769</v>
      </c>
      <c r="AC10" s="1">
        <v>21.520661157024769</v>
      </c>
      <c r="AD10" s="1">
        <v>21.520661157024769</v>
      </c>
      <c r="AE10" s="1">
        <v>21.520661157024769</v>
      </c>
      <c r="AF10" s="1">
        <v>21.520661157024769</v>
      </c>
      <c r="AG10" s="1">
        <v>21.520661157024769</v>
      </c>
      <c r="AH10" s="1">
        <v>21.520661157024769</v>
      </c>
      <c r="AI10" s="1">
        <v>21.520661157024769</v>
      </c>
      <c r="AJ10" s="1">
        <v>21.520661157024769</v>
      </c>
      <c r="AK10" s="1">
        <v>21.520661157024769</v>
      </c>
      <c r="AL10" s="1">
        <v>21.520661157024769</v>
      </c>
      <c r="AM10" s="1">
        <v>21.520661157024769</v>
      </c>
    </row>
    <row r="11" spans="1:56" x14ac:dyDescent="0.25">
      <c r="A11" s="29">
        <f ca="1">Exceedance!U11</f>
        <v>43040</v>
      </c>
      <c r="B11" s="273">
        <v>20.826446280991714</v>
      </c>
      <c r="C11" s="273">
        <v>20.826446280991714</v>
      </c>
      <c r="D11" s="273">
        <v>20.826446280991714</v>
      </c>
      <c r="E11" s="1">
        <v>20.826446280991714</v>
      </c>
      <c r="F11" s="1">
        <v>20.826446280991714</v>
      </c>
      <c r="G11" s="1">
        <v>20.826446280991714</v>
      </c>
      <c r="H11" s="1">
        <v>20.826446280991714</v>
      </c>
      <c r="I11" s="1">
        <v>20.826446280991714</v>
      </c>
      <c r="J11" s="1">
        <v>20.826446280991714</v>
      </c>
      <c r="K11" s="1">
        <v>20.826446280991714</v>
      </c>
      <c r="L11" s="1">
        <v>20.826446280991714</v>
      </c>
      <c r="M11" s="1">
        <v>20.826446280991714</v>
      </c>
      <c r="N11" s="1">
        <v>20.826446280991714</v>
      </c>
      <c r="O11" s="1">
        <v>20.826446280991714</v>
      </c>
      <c r="P11" s="1">
        <v>20.826446280991714</v>
      </c>
      <c r="Q11" s="1">
        <v>20.826446280991714</v>
      </c>
      <c r="R11" s="1">
        <v>20.826446280991714</v>
      </c>
      <c r="S11" s="1">
        <v>20.826446280991714</v>
      </c>
      <c r="T11" s="1">
        <v>20.826446280991714</v>
      </c>
      <c r="U11" s="1">
        <v>20.826446280991714</v>
      </c>
      <c r="V11" s="1">
        <v>20.826446280991714</v>
      </c>
      <c r="W11" s="1">
        <v>20.826446280991714</v>
      </c>
      <c r="X11" s="1">
        <v>20.826446280991714</v>
      </c>
      <c r="Y11" s="1">
        <v>20.826446280991714</v>
      </c>
      <c r="Z11" s="1">
        <v>20.826446280991714</v>
      </c>
      <c r="AA11" s="1">
        <v>20.826446280991714</v>
      </c>
      <c r="AB11" s="1">
        <v>20.826446280991714</v>
      </c>
      <c r="AC11" s="1">
        <v>20.826446280991714</v>
      </c>
      <c r="AD11" s="1">
        <v>20.826446280991714</v>
      </c>
      <c r="AE11" s="1">
        <v>20.826446280991714</v>
      </c>
      <c r="AF11" s="1">
        <v>20.826446280991714</v>
      </c>
      <c r="AG11" s="1">
        <v>20.826446280991714</v>
      </c>
      <c r="AH11" s="1">
        <v>20.826446280991714</v>
      </c>
      <c r="AI11" s="1">
        <v>20.826446280991714</v>
      </c>
      <c r="AJ11" s="1">
        <v>20.826446280991714</v>
      </c>
      <c r="AK11" s="1">
        <v>20.826446280991714</v>
      </c>
      <c r="AL11" s="1">
        <v>20.826446280991714</v>
      </c>
      <c r="AM11" s="1">
        <v>20.826446280991714</v>
      </c>
    </row>
    <row r="12" spans="1:56" x14ac:dyDescent="0.25">
      <c r="A12" s="29">
        <f ca="1">Exceedance!U12</f>
        <v>43070</v>
      </c>
      <c r="B12" s="273">
        <v>21.520661157024769</v>
      </c>
      <c r="C12" s="273">
        <v>21.520661157024769</v>
      </c>
      <c r="D12" s="273">
        <v>21.520661157024769</v>
      </c>
      <c r="E12" s="1">
        <v>21.520661157024769</v>
      </c>
      <c r="F12" s="1">
        <v>21.520661157024769</v>
      </c>
      <c r="G12" s="1">
        <v>21.520661157024769</v>
      </c>
      <c r="H12" s="1">
        <v>21.520661157024769</v>
      </c>
      <c r="I12" s="1">
        <v>21.520661157024769</v>
      </c>
      <c r="J12" s="1">
        <v>21.520661157024769</v>
      </c>
      <c r="K12" s="1">
        <v>21.520661157024769</v>
      </c>
      <c r="L12" s="1">
        <v>21.520661157024769</v>
      </c>
      <c r="M12" s="1">
        <v>21.520661157024769</v>
      </c>
      <c r="N12" s="1">
        <v>21.520661157024769</v>
      </c>
      <c r="O12" s="1">
        <v>21.520661157024769</v>
      </c>
      <c r="P12" s="1">
        <v>21.520661157024769</v>
      </c>
      <c r="Q12" s="1">
        <v>21.520661157024769</v>
      </c>
      <c r="R12" s="1">
        <v>21.520661157024769</v>
      </c>
      <c r="S12" s="1">
        <v>21.520661157024769</v>
      </c>
      <c r="T12" s="1">
        <v>21.520661157024769</v>
      </c>
      <c r="U12" s="1">
        <v>21.520661157024769</v>
      </c>
      <c r="V12" s="1">
        <v>21.520661157024769</v>
      </c>
      <c r="W12" s="1">
        <v>21.520661157024769</v>
      </c>
      <c r="X12" s="1">
        <v>21.520661157024769</v>
      </c>
      <c r="Y12" s="1">
        <v>21.520661157024769</v>
      </c>
      <c r="Z12" s="1">
        <v>21.520661157024769</v>
      </c>
      <c r="AA12" s="1">
        <v>21.520661157024769</v>
      </c>
      <c r="AB12" s="1">
        <v>21.520661157024769</v>
      </c>
      <c r="AC12" s="1">
        <v>21.520661157024769</v>
      </c>
      <c r="AD12" s="1">
        <v>21.520661157024769</v>
      </c>
      <c r="AE12" s="1">
        <v>21.520661157024769</v>
      </c>
      <c r="AF12" s="1">
        <v>21.520661157024769</v>
      </c>
      <c r="AG12" s="1">
        <v>21.520661157024769</v>
      </c>
      <c r="AH12" s="1">
        <v>21.520661157024769</v>
      </c>
      <c r="AI12" s="1">
        <v>21.520661157024769</v>
      </c>
      <c r="AJ12" s="1">
        <v>21.520661157024769</v>
      </c>
      <c r="AK12" s="1">
        <v>21.520661157024769</v>
      </c>
      <c r="AL12" s="1">
        <v>21.520661157024769</v>
      </c>
      <c r="AM12" s="1">
        <v>21.520661157024769</v>
      </c>
    </row>
    <row r="13" spans="1:56" x14ac:dyDescent="0.25">
      <c r="A13" s="29">
        <f ca="1">Exceedance!U13</f>
        <v>43101</v>
      </c>
      <c r="B13" s="273">
        <v>21.520661157024769</v>
      </c>
      <c r="C13" s="273">
        <v>21.520661157024769</v>
      </c>
      <c r="D13" s="273">
        <v>21.520661157024769</v>
      </c>
      <c r="E13" s="1">
        <v>21.520661157024769</v>
      </c>
      <c r="F13" s="1">
        <v>21.520661157024769</v>
      </c>
      <c r="G13" s="1">
        <v>21.520661157024769</v>
      </c>
      <c r="H13" s="1">
        <v>21.520661157024769</v>
      </c>
      <c r="I13" s="1">
        <v>21.520661157024769</v>
      </c>
      <c r="J13" s="1">
        <v>21.520661157024769</v>
      </c>
      <c r="K13" s="1">
        <v>21.520661157024769</v>
      </c>
      <c r="L13" s="1">
        <v>21.520661157024769</v>
      </c>
      <c r="M13" s="1">
        <v>21.520661157024769</v>
      </c>
      <c r="N13" s="1">
        <v>21.520661157024769</v>
      </c>
      <c r="O13" s="1">
        <v>21.520661157024769</v>
      </c>
      <c r="P13" s="1">
        <v>21.520661157024769</v>
      </c>
      <c r="Q13" s="1">
        <v>21.520661157024769</v>
      </c>
      <c r="R13" s="1">
        <v>21.520661157024769</v>
      </c>
      <c r="S13" s="1">
        <v>21.520661157024769</v>
      </c>
      <c r="T13" s="1">
        <v>21.520661157024769</v>
      </c>
      <c r="U13" s="1">
        <v>21.520661157024769</v>
      </c>
      <c r="V13" s="1">
        <v>21.520661157024769</v>
      </c>
      <c r="W13" s="1">
        <v>21.520661157024769</v>
      </c>
      <c r="X13" s="1">
        <v>21.520661157024769</v>
      </c>
      <c r="Y13" s="1">
        <v>21.520661157024769</v>
      </c>
      <c r="Z13" s="1">
        <v>21.520661157024769</v>
      </c>
      <c r="AA13" s="1">
        <v>21.520661157024769</v>
      </c>
      <c r="AB13" s="1">
        <v>21.520661157024769</v>
      </c>
      <c r="AC13" s="1">
        <v>21.520661157024769</v>
      </c>
      <c r="AD13" s="1">
        <v>21.520661157024769</v>
      </c>
      <c r="AE13" s="1">
        <v>21.520661157024769</v>
      </c>
      <c r="AF13" s="1">
        <v>21.520661157024769</v>
      </c>
      <c r="AG13" s="1">
        <v>21.520661157024769</v>
      </c>
      <c r="AH13" s="1">
        <v>21.520661157024769</v>
      </c>
      <c r="AI13" s="1">
        <v>21.520661157024769</v>
      </c>
      <c r="AJ13" s="1">
        <v>21.520661157024769</v>
      </c>
      <c r="AK13" s="1">
        <v>21.520661157024769</v>
      </c>
      <c r="AL13" s="1">
        <v>21.520661157024769</v>
      </c>
      <c r="AM13" s="1">
        <v>21.520661157024769</v>
      </c>
    </row>
    <row r="14" spans="1:56" x14ac:dyDescent="0.25">
      <c r="A14" s="29">
        <f ca="1">Exceedance!U14</f>
        <v>43132</v>
      </c>
      <c r="B14" s="273">
        <v>19.438016528925601</v>
      </c>
      <c r="C14" s="273">
        <v>19.438016528925601</v>
      </c>
      <c r="D14" s="273">
        <v>19.438016528925601</v>
      </c>
      <c r="E14" s="1">
        <v>19.438016528925601</v>
      </c>
      <c r="F14" s="1">
        <v>19.438016528925601</v>
      </c>
      <c r="G14" s="1">
        <v>19.438016528925601</v>
      </c>
      <c r="H14" s="1">
        <v>19.438016528925601</v>
      </c>
      <c r="I14" s="1">
        <v>19.438016528925601</v>
      </c>
      <c r="J14" s="1">
        <v>19.438016528925601</v>
      </c>
      <c r="K14" s="1">
        <v>19.438016528925601</v>
      </c>
      <c r="L14" s="1">
        <v>19.438016528925601</v>
      </c>
      <c r="M14" s="1">
        <v>19.438016528925601</v>
      </c>
      <c r="N14" s="1">
        <v>19.438016528925601</v>
      </c>
      <c r="O14" s="1">
        <v>19.438016528925601</v>
      </c>
      <c r="P14" s="1">
        <v>19.438016528925601</v>
      </c>
      <c r="Q14" s="1">
        <v>19.438016528925601</v>
      </c>
      <c r="R14" s="1">
        <v>19.438016528925601</v>
      </c>
      <c r="S14" s="1">
        <v>19.438016528925601</v>
      </c>
      <c r="T14" s="1">
        <v>19.438016528925601</v>
      </c>
      <c r="U14" s="1">
        <v>19.438016528925601</v>
      </c>
      <c r="V14" s="1">
        <v>19.438016528925601</v>
      </c>
      <c r="W14" s="1">
        <v>19.438016528925601</v>
      </c>
      <c r="X14" s="1">
        <v>19.438016528925601</v>
      </c>
      <c r="Y14" s="1">
        <v>19.438016528925601</v>
      </c>
      <c r="Z14" s="1">
        <v>19.438016528925601</v>
      </c>
      <c r="AA14" s="1">
        <v>19.438016528925601</v>
      </c>
      <c r="AB14" s="1">
        <v>19.438016528925601</v>
      </c>
      <c r="AC14" s="1">
        <v>19.438016528925601</v>
      </c>
      <c r="AD14" s="1">
        <v>19.438016528925601</v>
      </c>
      <c r="AE14" s="1">
        <v>19.438016528925601</v>
      </c>
      <c r="AF14" s="1">
        <v>19.438016528925601</v>
      </c>
      <c r="AG14" s="1">
        <v>19.438016528925601</v>
      </c>
      <c r="AH14" s="1">
        <v>19.438016528925601</v>
      </c>
      <c r="AI14" s="1">
        <v>19.438016528925601</v>
      </c>
      <c r="AJ14" s="1">
        <v>19.438016528925601</v>
      </c>
      <c r="AK14" s="1">
        <v>19.438016528925601</v>
      </c>
      <c r="AL14" s="1">
        <v>19.438016528925601</v>
      </c>
      <c r="AM14" s="1">
        <v>19.438016528925601</v>
      </c>
    </row>
    <row r="15" spans="1:56" x14ac:dyDescent="0.25">
      <c r="A15" s="29">
        <f ca="1">Exceedance!U15</f>
        <v>43160</v>
      </c>
      <c r="B15" s="273">
        <v>21.520661157024769</v>
      </c>
      <c r="C15" s="273">
        <v>21.520661157024769</v>
      </c>
      <c r="D15" s="273">
        <v>21.520661157024769</v>
      </c>
      <c r="E15" s="1">
        <v>21.520661157024769</v>
      </c>
      <c r="F15" s="1">
        <v>21.520661157024769</v>
      </c>
      <c r="G15" s="1">
        <v>21.520661157024769</v>
      </c>
      <c r="H15" s="1">
        <v>287.60330578512372</v>
      </c>
      <c r="I15" s="1">
        <v>234.04958677685917</v>
      </c>
      <c r="J15" s="1">
        <v>21.520661157024769</v>
      </c>
      <c r="K15" s="1">
        <v>21.520661157024769</v>
      </c>
      <c r="L15" s="1">
        <v>21.520661157024769</v>
      </c>
      <c r="M15" s="1">
        <v>21.520661157024769</v>
      </c>
      <c r="N15" s="1">
        <v>21.520661157024769</v>
      </c>
      <c r="O15" s="1">
        <v>21.520661157024769</v>
      </c>
      <c r="P15" s="1">
        <v>180.49586776859482</v>
      </c>
      <c r="Q15" s="1">
        <v>21.520661157024769</v>
      </c>
      <c r="R15" s="1">
        <v>287.60330578512372</v>
      </c>
      <c r="S15" s="1">
        <v>21.520661157024769</v>
      </c>
      <c r="T15" s="1">
        <v>63.471074380165184</v>
      </c>
      <c r="U15" s="1">
        <v>21.520661157024769</v>
      </c>
      <c r="V15" s="1">
        <v>21.520661157024769</v>
      </c>
      <c r="W15" s="1">
        <v>21.520661157024769</v>
      </c>
      <c r="X15" s="1">
        <v>21.520661157024769</v>
      </c>
      <c r="Y15" s="1">
        <v>21.520661157024769</v>
      </c>
      <c r="Z15" s="1">
        <v>21.520661157024769</v>
      </c>
      <c r="AA15" s="1">
        <v>21.520661157024769</v>
      </c>
      <c r="AB15" s="1">
        <v>287.60330578512372</v>
      </c>
      <c r="AC15" s="1">
        <v>21.520661157024769</v>
      </c>
      <c r="AD15" s="1">
        <v>38.81261504255275</v>
      </c>
      <c r="AE15" s="1">
        <v>21.520661157024769</v>
      </c>
      <c r="AF15" s="1">
        <v>21.520661157024769</v>
      </c>
      <c r="AG15" s="1">
        <v>21.520661157024769</v>
      </c>
      <c r="AH15" s="1">
        <v>21.520661157024769</v>
      </c>
      <c r="AI15" s="1">
        <v>21.520661157024769</v>
      </c>
      <c r="AJ15" s="1">
        <v>21.520661157024769</v>
      </c>
      <c r="AK15" s="1">
        <v>21.520661157024769</v>
      </c>
      <c r="AL15" s="1">
        <v>21.520661157024769</v>
      </c>
      <c r="AM15" s="1">
        <v>21.520661157024769</v>
      </c>
    </row>
    <row r="16" spans="1:56" x14ac:dyDescent="0.25">
      <c r="A16" s="29">
        <f ca="1">Exceedance!U16</f>
        <v>43191</v>
      </c>
      <c r="B16" s="273">
        <v>20.826446280991714</v>
      </c>
      <c r="C16" s="273">
        <v>186.24793388429731</v>
      </c>
      <c r="D16" s="273">
        <v>25.983471074380144</v>
      </c>
      <c r="E16" s="1">
        <v>128.85950413223122</v>
      </c>
      <c r="F16" s="1">
        <v>128.85950413223122</v>
      </c>
      <c r="G16" s="1">
        <v>69.421487603305678</v>
      </c>
      <c r="H16" s="1">
        <v>307.173553719008</v>
      </c>
      <c r="I16" s="1">
        <v>307.173553719008</v>
      </c>
      <c r="J16" s="1">
        <v>241.58677685950386</v>
      </c>
      <c r="K16" s="1">
        <v>20.826446280991714</v>
      </c>
      <c r="L16" s="1">
        <v>20.826446280991714</v>
      </c>
      <c r="M16" s="1">
        <v>20.826446280991714</v>
      </c>
      <c r="N16" s="1">
        <v>69.421487603305678</v>
      </c>
      <c r="O16" s="1">
        <v>25.983471074380144</v>
      </c>
      <c r="P16" s="1">
        <v>307.173553719008</v>
      </c>
      <c r="Q16" s="1">
        <v>20.826446280991714</v>
      </c>
      <c r="R16" s="1">
        <v>307.173553719008</v>
      </c>
      <c r="S16" s="1">
        <v>20.826446280991714</v>
      </c>
      <c r="T16" s="1">
        <v>301.02479338842949</v>
      </c>
      <c r="U16" s="1">
        <v>20.826446280991714</v>
      </c>
      <c r="V16" s="1">
        <v>128.85950413223122</v>
      </c>
      <c r="W16" s="1">
        <v>20.826446280991714</v>
      </c>
      <c r="X16" s="1">
        <v>25.983471074380144</v>
      </c>
      <c r="Y16" s="1">
        <v>20.826446280991714</v>
      </c>
      <c r="Z16" s="1">
        <v>20.826446280991714</v>
      </c>
      <c r="AA16" s="1">
        <v>20.826446280991714</v>
      </c>
      <c r="AB16" s="1">
        <v>307.173553719008</v>
      </c>
      <c r="AC16" s="1">
        <v>20.826446280991714</v>
      </c>
      <c r="AD16" s="1">
        <v>82.962715311382127</v>
      </c>
      <c r="AE16" s="1">
        <v>286.67768595041298</v>
      </c>
      <c r="AF16" s="1">
        <v>20.826446280991714</v>
      </c>
      <c r="AG16" s="1">
        <v>20.826446280991714</v>
      </c>
      <c r="AH16" s="1">
        <v>20.826446280991714</v>
      </c>
      <c r="AI16" s="1">
        <v>20.826446280991714</v>
      </c>
      <c r="AJ16" s="1">
        <v>20.826446280991714</v>
      </c>
      <c r="AK16" s="1">
        <v>20.826446280991714</v>
      </c>
      <c r="AL16" s="1">
        <v>20.826446280991714</v>
      </c>
      <c r="AM16" s="1">
        <v>20.826446280991714</v>
      </c>
    </row>
    <row r="17" spans="1:39" x14ac:dyDescent="0.25">
      <c r="A17" s="29">
        <f ca="1">Exceedance!U17</f>
        <v>43221</v>
      </c>
      <c r="B17" s="273">
        <v>30.44628099173551</v>
      </c>
      <c r="C17" s="273">
        <v>301.48760330578489</v>
      </c>
      <c r="D17" s="273">
        <v>200.33057851239658</v>
      </c>
      <c r="E17" s="1">
        <v>281.65289256198332</v>
      </c>
      <c r="F17" s="1">
        <v>281.65289256198332</v>
      </c>
      <c r="G17" s="1">
        <v>247.93388429752054</v>
      </c>
      <c r="H17" s="1">
        <v>307.43801652892535</v>
      </c>
      <c r="I17" s="1">
        <v>307.43801652892535</v>
      </c>
      <c r="J17" s="1">
        <v>307.43801652892535</v>
      </c>
      <c r="K17" s="1">
        <v>30.44628099173551</v>
      </c>
      <c r="L17" s="1">
        <v>109.76964565243283</v>
      </c>
      <c r="M17" s="1">
        <v>58.115702479338793</v>
      </c>
      <c r="N17" s="1">
        <v>247.93388429752054</v>
      </c>
      <c r="O17" s="1">
        <v>200.33057851239658</v>
      </c>
      <c r="P17" s="1">
        <v>307.43801652892535</v>
      </c>
      <c r="Q17" s="1">
        <v>95.008264462809848</v>
      </c>
      <c r="R17" s="1">
        <v>307.43801652892535</v>
      </c>
      <c r="S17" s="1">
        <v>21.520661157024769</v>
      </c>
      <c r="T17" s="1">
        <v>307.43801652892535</v>
      </c>
      <c r="U17" s="1">
        <v>95.008264462809848</v>
      </c>
      <c r="V17" s="1">
        <v>281.65289256198332</v>
      </c>
      <c r="W17" s="1">
        <v>21.520661157024769</v>
      </c>
      <c r="X17" s="1">
        <v>252.52969934722728</v>
      </c>
      <c r="Y17" s="1">
        <v>21.520661157024769</v>
      </c>
      <c r="Z17" s="1">
        <v>21.520661157024769</v>
      </c>
      <c r="AA17" s="1">
        <v>141.58501681084081</v>
      </c>
      <c r="AB17" s="1">
        <v>307.43801652892535</v>
      </c>
      <c r="AC17" s="1">
        <v>21.520661157024769</v>
      </c>
      <c r="AD17" s="1">
        <v>185.47633888789059</v>
      </c>
      <c r="AE17" s="1">
        <v>307.43801652892535</v>
      </c>
      <c r="AF17" s="1">
        <v>95.008264462809848</v>
      </c>
      <c r="AG17" s="1">
        <v>95.008264462809848</v>
      </c>
      <c r="AH17" s="1">
        <v>58.115702479338793</v>
      </c>
      <c r="AI17" s="1">
        <v>21.520661157024769</v>
      </c>
      <c r="AJ17" s="1">
        <v>21.520661157024769</v>
      </c>
      <c r="AK17" s="1">
        <v>58.115702479338793</v>
      </c>
      <c r="AL17" s="1">
        <v>30.44628099173551</v>
      </c>
      <c r="AM17" s="1">
        <v>21.520661157024769</v>
      </c>
    </row>
    <row r="18" spans="1:39" x14ac:dyDescent="0.25">
      <c r="A18" s="29">
        <f ca="1">Exceedance!U18</f>
        <v>43252</v>
      </c>
      <c r="B18" s="273">
        <v>101.77036627477979</v>
      </c>
      <c r="C18" s="273">
        <v>212.88013719391594</v>
      </c>
      <c r="D18" s="273">
        <v>211.85215742564614</v>
      </c>
      <c r="E18" s="1">
        <v>211.78053382407992</v>
      </c>
      <c r="F18" s="1">
        <v>213.03718961073403</v>
      </c>
      <c r="G18" s="1">
        <v>213.0537750334438</v>
      </c>
      <c r="H18" s="1">
        <v>215.45393909169442</v>
      </c>
      <c r="I18" s="1">
        <v>211.94469553289545</v>
      </c>
      <c r="J18" s="1">
        <v>212.2772395872536</v>
      </c>
      <c r="K18" s="1">
        <v>101.35387607016284</v>
      </c>
      <c r="L18" s="1">
        <v>164.51527553390315</v>
      </c>
      <c r="M18" s="1">
        <v>125.45310506116125</v>
      </c>
      <c r="N18" s="1">
        <v>211.93523600595395</v>
      </c>
      <c r="O18" s="1">
        <v>212.25511746160106</v>
      </c>
      <c r="P18" s="1">
        <v>212.05770179250683</v>
      </c>
      <c r="Q18" s="1">
        <v>169.24468117999271</v>
      </c>
      <c r="R18" s="1">
        <v>211.91632258568393</v>
      </c>
      <c r="S18" s="1">
        <v>20.826446280991714</v>
      </c>
      <c r="T18" s="1">
        <v>212.95042599617693</v>
      </c>
      <c r="U18" s="1">
        <v>173.42487789769689</v>
      </c>
      <c r="V18" s="1">
        <v>212.91411175370465</v>
      </c>
      <c r="W18" s="1">
        <v>20.826446280991714</v>
      </c>
      <c r="X18" s="1">
        <v>200.04527373185033</v>
      </c>
      <c r="Y18" s="1">
        <v>20.826446280991714</v>
      </c>
      <c r="Z18" s="1">
        <v>20.826446280991714</v>
      </c>
      <c r="AA18" s="1">
        <v>157.26030561652374</v>
      </c>
      <c r="AB18" s="1">
        <v>212.3144492261651</v>
      </c>
      <c r="AC18" s="1">
        <v>38.82095089986835</v>
      </c>
      <c r="AD18" s="1">
        <v>198.01887458904906</v>
      </c>
      <c r="AE18" s="1">
        <v>211.9792548164699</v>
      </c>
      <c r="AF18" s="1">
        <v>160.45555171887355</v>
      </c>
      <c r="AG18" s="1">
        <v>161.72837847652667</v>
      </c>
      <c r="AH18" s="1">
        <v>129.667937662501</v>
      </c>
      <c r="AI18" s="1">
        <v>38.797255345119524</v>
      </c>
      <c r="AJ18" s="1">
        <v>20.826446280991714</v>
      </c>
      <c r="AK18" s="1">
        <v>123.69513535779383</v>
      </c>
      <c r="AL18" s="1">
        <v>100.1195142560365</v>
      </c>
      <c r="AM18" s="1">
        <v>20.826446280991714</v>
      </c>
    </row>
    <row r="19" spans="1:39" x14ac:dyDescent="0.25">
      <c r="A19" s="29">
        <f ca="1">Exceedance!U19</f>
        <v>43282</v>
      </c>
      <c r="B19" s="273">
        <v>31.3564123953952</v>
      </c>
      <c r="C19" s="273">
        <v>40.79915129908894</v>
      </c>
      <c r="D19" s="273">
        <v>24.865464890907045</v>
      </c>
      <c r="E19" s="1">
        <v>23.755299066631409</v>
      </c>
      <c r="F19" s="1">
        <v>43.233463759769492</v>
      </c>
      <c r="G19" s="1">
        <v>43.49053781177048</v>
      </c>
      <c r="H19" s="1">
        <v>80.69308071465565</v>
      </c>
      <c r="I19" s="1">
        <v>26.29980555327132</v>
      </c>
      <c r="J19" s="1">
        <v>31.454238395822497</v>
      </c>
      <c r="K19" s="1">
        <v>30.741593521912915</v>
      </c>
      <c r="L19" s="1">
        <v>36.731900120681502</v>
      </c>
      <c r="M19" s="1">
        <v>26.129750727463914</v>
      </c>
      <c r="N19" s="1">
        <v>26.153182885678042</v>
      </c>
      <c r="O19" s="1">
        <v>31.111345448208407</v>
      </c>
      <c r="P19" s="1">
        <v>28.051402577247423</v>
      </c>
      <c r="Q19" s="1">
        <v>42.72302190445906</v>
      </c>
      <c r="R19" s="1">
        <v>25.860024871492797</v>
      </c>
      <c r="S19" s="1">
        <v>21.520661157024769</v>
      </c>
      <c r="T19" s="1">
        <v>41.888627734134019</v>
      </c>
      <c r="U19" s="1">
        <v>51.979171779374759</v>
      </c>
      <c r="V19" s="1">
        <v>41.325756975813654</v>
      </c>
      <c r="W19" s="1">
        <v>21.520661157024769</v>
      </c>
      <c r="X19" s="1">
        <v>31.080580663333123</v>
      </c>
      <c r="Y19" s="1">
        <v>21.520661157024769</v>
      </c>
      <c r="Z19" s="1">
        <v>21.520661157024769</v>
      </c>
      <c r="AA19" s="1">
        <v>30.325561548143661</v>
      </c>
      <c r="AB19" s="1">
        <v>32.030987798950484</v>
      </c>
      <c r="AC19" s="1">
        <v>42.181018312031284</v>
      </c>
      <c r="AD19" s="1">
        <v>25.836055478989344</v>
      </c>
      <c r="AE19" s="1">
        <v>26.835474448675686</v>
      </c>
      <c r="AF19" s="1">
        <v>23.261378097694919</v>
      </c>
      <c r="AG19" s="1">
        <v>26.079780203926934</v>
      </c>
      <c r="AH19" s="1">
        <v>33.388629096437519</v>
      </c>
      <c r="AI19" s="1">
        <v>42.153812304727076</v>
      </c>
      <c r="AJ19" s="1">
        <v>21.520661157024769</v>
      </c>
      <c r="AK19" s="1">
        <v>23.102136238330964</v>
      </c>
      <c r="AL19" s="1">
        <v>28.91944036772653</v>
      </c>
      <c r="AM19" s="1">
        <v>21.520661157024769</v>
      </c>
    </row>
    <row r="20" spans="1:39" x14ac:dyDescent="0.25">
      <c r="A20" s="29">
        <f ca="1">Exceedance!U20</f>
        <v>43313</v>
      </c>
      <c r="B20" s="273">
        <v>31.3564123953952</v>
      </c>
      <c r="C20" s="273">
        <v>40.79915129908894</v>
      </c>
      <c r="D20" s="273">
        <v>24.865464890907045</v>
      </c>
      <c r="E20" s="1">
        <v>23.755299066631409</v>
      </c>
      <c r="F20" s="1">
        <v>43.233463759769492</v>
      </c>
      <c r="G20" s="1">
        <v>43.49053781177048</v>
      </c>
      <c r="H20" s="1">
        <v>80.69308071465565</v>
      </c>
      <c r="I20" s="1">
        <v>26.29980555327132</v>
      </c>
      <c r="J20" s="1">
        <v>31.454238395822497</v>
      </c>
      <c r="K20" s="1">
        <v>30.741593521912915</v>
      </c>
      <c r="L20" s="1">
        <v>36.731900120681502</v>
      </c>
      <c r="M20" s="1">
        <v>26.129750727463914</v>
      </c>
      <c r="N20" s="1">
        <v>26.153182885678042</v>
      </c>
      <c r="O20" s="1">
        <v>31.111345448208407</v>
      </c>
      <c r="P20" s="1">
        <v>28.051402577247423</v>
      </c>
      <c r="Q20" s="1">
        <v>42.72302190445906</v>
      </c>
      <c r="R20" s="1">
        <v>25.860024871492797</v>
      </c>
      <c r="S20" s="1">
        <v>21.520661157024769</v>
      </c>
      <c r="T20" s="1">
        <v>41.888627734134019</v>
      </c>
      <c r="U20" s="1">
        <v>51.979171779374759</v>
      </c>
      <c r="V20" s="1">
        <v>41.325756975813654</v>
      </c>
      <c r="W20" s="1">
        <v>21.520661157024769</v>
      </c>
      <c r="X20" s="1">
        <v>31.080580663333123</v>
      </c>
      <c r="Y20" s="1">
        <v>21.520661157024769</v>
      </c>
      <c r="Z20" s="1">
        <v>21.520661157024769</v>
      </c>
      <c r="AA20" s="1">
        <v>30.325561548143661</v>
      </c>
      <c r="AB20" s="1">
        <v>32.030987798950484</v>
      </c>
      <c r="AC20" s="1">
        <v>42.181018312031284</v>
      </c>
      <c r="AD20" s="1">
        <v>25.836055478989344</v>
      </c>
      <c r="AE20" s="1">
        <v>26.835474448675686</v>
      </c>
      <c r="AF20" s="1">
        <v>23.261378097694919</v>
      </c>
      <c r="AG20" s="1">
        <v>26.079780203926934</v>
      </c>
      <c r="AH20" s="1">
        <v>33.388629096437519</v>
      </c>
      <c r="AI20" s="1">
        <v>42.153812304727076</v>
      </c>
      <c r="AJ20" s="1">
        <v>21.520661157024769</v>
      </c>
      <c r="AK20" s="1">
        <v>23.102136238330964</v>
      </c>
      <c r="AL20" s="1">
        <v>28.91944036772653</v>
      </c>
      <c r="AM20" s="1">
        <v>21.520661157024769</v>
      </c>
    </row>
    <row r="21" spans="1:39" x14ac:dyDescent="0.25">
      <c r="A21" s="29">
        <f ca="1">Exceedance!U21</f>
        <v>43344</v>
      </c>
      <c r="B21" s="273">
        <v>38.801016197203865</v>
      </c>
      <c r="C21" s="273">
        <v>101.29403341820404</v>
      </c>
      <c r="D21" s="273">
        <v>71.619943635775755</v>
      </c>
      <c r="E21" s="1">
        <v>86.879531473745942</v>
      </c>
      <c r="F21" s="1">
        <v>105.23929566929762</v>
      </c>
      <c r="G21" s="1">
        <v>106.98163769383797</v>
      </c>
      <c r="H21" s="1">
        <v>158.09900587595274</v>
      </c>
      <c r="I21" s="1">
        <v>106.35436277075641</v>
      </c>
      <c r="J21" s="1">
        <v>90.176339329157983</v>
      </c>
      <c r="K21" s="1">
        <v>38.238392451439864</v>
      </c>
      <c r="L21" s="1">
        <v>55.083434467094712</v>
      </c>
      <c r="M21" s="1">
        <v>38.440085004736019</v>
      </c>
      <c r="N21" s="1">
        <v>90.099896244012655</v>
      </c>
      <c r="O21" s="1">
        <v>77.703386844232114</v>
      </c>
      <c r="P21" s="1">
        <v>108.05980017861621</v>
      </c>
      <c r="Q21" s="1">
        <v>61.008898257808198</v>
      </c>
      <c r="R21" s="1">
        <v>106.85055969638766</v>
      </c>
      <c r="S21" s="1">
        <v>20.826446280991714</v>
      </c>
      <c r="T21" s="1">
        <v>120.95584213797451</v>
      </c>
      <c r="U21" s="1">
        <v>70.070622160704531</v>
      </c>
      <c r="V21" s="1">
        <v>103.92536555738232</v>
      </c>
      <c r="W21" s="1">
        <v>20.826446280991714</v>
      </c>
      <c r="X21" s="1">
        <v>77.740844374048891</v>
      </c>
      <c r="Y21" s="1">
        <v>20.826446280991714</v>
      </c>
      <c r="Z21" s="1">
        <v>20.826446280991714</v>
      </c>
      <c r="AA21" s="1">
        <v>48.859482784148511</v>
      </c>
      <c r="AB21" s="1">
        <v>111.33809447457593</v>
      </c>
      <c r="AC21" s="1">
        <v>41.036634482484658</v>
      </c>
      <c r="AD21" s="1">
        <v>72.578982906417764</v>
      </c>
      <c r="AE21" s="1">
        <v>84.761448762113503</v>
      </c>
      <c r="AF21" s="1">
        <v>41.864008992915934</v>
      </c>
      <c r="AG21" s="1">
        <v>44.655001779437271</v>
      </c>
      <c r="AH21" s="1">
        <v>45.538112528698797</v>
      </c>
      <c r="AI21" s="1">
        <v>40.949953025114056</v>
      </c>
      <c r="AJ21" s="1">
        <v>20.826446280991714</v>
      </c>
      <c r="AK21" s="1">
        <v>35.344060600647005</v>
      </c>
      <c r="AL21" s="1">
        <v>36.383701338525988</v>
      </c>
      <c r="AM21" s="1">
        <v>20.826446280991714</v>
      </c>
    </row>
    <row r="22" spans="1:39" x14ac:dyDescent="0.25">
      <c r="A22" s="29">
        <f ca="1">Exceedance!U22</f>
        <v>43374</v>
      </c>
      <c r="B22" s="273">
        <v>21.520661157024769</v>
      </c>
      <c r="C22" s="273">
        <v>21.520661157024769</v>
      </c>
      <c r="D22" s="273">
        <v>21.520661157024769</v>
      </c>
      <c r="E22" s="1">
        <v>21.520661157024769</v>
      </c>
      <c r="F22" s="1">
        <v>21.520661157024769</v>
      </c>
      <c r="G22" s="1">
        <v>21.520661157024769</v>
      </c>
      <c r="H22" s="1">
        <v>21.520661157024769</v>
      </c>
      <c r="I22" s="1">
        <v>21.520661157024769</v>
      </c>
      <c r="J22" s="1">
        <v>21.520661157024769</v>
      </c>
      <c r="K22" s="1">
        <v>21.520661157024769</v>
      </c>
      <c r="L22" s="1">
        <v>21.520661157024769</v>
      </c>
      <c r="M22" s="1">
        <v>21.520661157024769</v>
      </c>
      <c r="N22" s="1">
        <v>21.520661157024769</v>
      </c>
      <c r="O22" s="1">
        <v>21.520661157024769</v>
      </c>
      <c r="P22" s="1">
        <v>21.520661157024769</v>
      </c>
      <c r="Q22" s="1">
        <v>21.520661157024769</v>
      </c>
      <c r="R22" s="1">
        <v>21.520661157024769</v>
      </c>
      <c r="S22" s="1">
        <v>21.520661157024769</v>
      </c>
      <c r="T22" s="1">
        <v>21.520661157024769</v>
      </c>
      <c r="U22" s="1">
        <v>21.520661157024769</v>
      </c>
      <c r="V22" s="1">
        <v>21.520661157024769</v>
      </c>
      <c r="W22" s="1">
        <v>21.520661157024769</v>
      </c>
      <c r="X22" s="1">
        <v>21.520661157024769</v>
      </c>
      <c r="Y22" s="1">
        <v>21.520661157024769</v>
      </c>
      <c r="Z22" s="1">
        <v>21.520661157024769</v>
      </c>
      <c r="AA22" s="1">
        <v>21.520661157024769</v>
      </c>
      <c r="AB22" s="1">
        <v>21.520661157024769</v>
      </c>
      <c r="AC22" s="1">
        <v>21.520661157024769</v>
      </c>
      <c r="AD22" s="1">
        <v>21.520661157024769</v>
      </c>
      <c r="AE22" s="1">
        <v>21.520661157024769</v>
      </c>
      <c r="AF22" s="1">
        <v>21.520661157024769</v>
      </c>
      <c r="AG22" s="1">
        <v>21.520661157024769</v>
      </c>
      <c r="AH22" s="1">
        <v>21.520661157024769</v>
      </c>
      <c r="AI22" s="1">
        <v>21.520661157024769</v>
      </c>
      <c r="AJ22" s="1">
        <v>21.520661157024769</v>
      </c>
      <c r="AK22" s="1">
        <v>21.520661157024769</v>
      </c>
      <c r="AL22" s="1">
        <v>21.520661157024769</v>
      </c>
      <c r="AM22" s="1">
        <v>21.520661157024769</v>
      </c>
    </row>
    <row r="23" spans="1:39" x14ac:dyDescent="0.25">
      <c r="A23" s="29">
        <f ca="1">Exceedance!U23</f>
        <v>43405</v>
      </c>
      <c r="B23" s="273">
        <v>20.826446280991714</v>
      </c>
      <c r="C23" s="273">
        <v>20.826446280991714</v>
      </c>
      <c r="D23" s="273">
        <v>20.826446280991714</v>
      </c>
      <c r="E23" s="1">
        <v>20.826446280991714</v>
      </c>
      <c r="F23" s="1">
        <v>20.826446280991714</v>
      </c>
      <c r="G23" s="1">
        <v>20.826446280991714</v>
      </c>
      <c r="H23" s="1">
        <v>20.826446280991714</v>
      </c>
      <c r="I23" s="1">
        <v>20.826446280991714</v>
      </c>
      <c r="J23" s="1">
        <v>20.826446280991714</v>
      </c>
      <c r="K23" s="1">
        <v>20.826446280991714</v>
      </c>
      <c r="L23" s="1">
        <v>20.826446280991714</v>
      </c>
      <c r="M23" s="1">
        <v>20.826446280991714</v>
      </c>
      <c r="N23" s="1">
        <v>20.826446280991714</v>
      </c>
      <c r="O23" s="1">
        <v>20.826446280991714</v>
      </c>
      <c r="P23" s="1">
        <v>20.826446280991714</v>
      </c>
      <c r="Q23" s="1">
        <v>20.826446280991714</v>
      </c>
      <c r="R23" s="1">
        <v>20.826446280991714</v>
      </c>
      <c r="S23" s="1">
        <v>20.826446280991714</v>
      </c>
      <c r="T23" s="1">
        <v>20.826446280991714</v>
      </c>
      <c r="U23" s="1">
        <v>20.826446280991714</v>
      </c>
      <c r="V23" s="1">
        <v>20.826446280991714</v>
      </c>
      <c r="W23" s="1">
        <v>20.826446280991714</v>
      </c>
      <c r="X23" s="1">
        <v>20.826446280991714</v>
      </c>
      <c r="Y23" s="1">
        <v>20.826446280991714</v>
      </c>
      <c r="Z23" s="1">
        <v>20.826446280991714</v>
      </c>
      <c r="AA23" s="1">
        <v>20.826446280991714</v>
      </c>
      <c r="AB23" s="1">
        <v>20.826446280991714</v>
      </c>
      <c r="AC23" s="1">
        <v>20.826446280991714</v>
      </c>
      <c r="AD23" s="1">
        <v>20.826446280991714</v>
      </c>
      <c r="AE23" s="1">
        <v>20.826446280991714</v>
      </c>
      <c r="AF23" s="1">
        <v>20.826446280991714</v>
      </c>
      <c r="AG23" s="1">
        <v>20.826446280991714</v>
      </c>
      <c r="AH23" s="1">
        <v>20.826446280991714</v>
      </c>
      <c r="AI23" s="1">
        <v>20.826446280991714</v>
      </c>
      <c r="AJ23" s="1">
        <v>20.826446280991714</v>
      </c>
      <c r="AK23" s="1">
        <v>20.826446280991714</v>
      </c>
      <c r="AL23" s="1">
        <v>20.826446280991714</v>
      </c>
      <c r="AM23" s="1">
        <v>20.826446280991714</v>
      </c>
    </row>
    <row r="24" spans="1:39" x14ac:dyDescent="0.25">
      <c r="A24" s="29">
        <f ca="1">Exceedance!U24</f>
        <v>43435</v>
      </c>
      <c r="B24" s="273">
        <v>21.520661157024769</v>
      </c>
      <c r="C24" s="273">
        <v>21.520661157024769</v>
      </c>
      <c r="D24" s="273">
        <v>21.520661157024769</v>
      </c>
      <c r="E24" s="1">
        <v>21.520661157024769</v>
      </c>
      <c r="F24" s="1">
        <v>21.520661157024769</v>
      </c>
      <c r="G24" s="1">
        <v>21.520661157024769</v>
      </c>
      <c r="H24" s="1">
        <v>21.520661157024769</v>
      </c>
      <c r="I24" s="1">
        <v>21.520661157024769</v>
      </c>
      <c r="J24" s="1">
        <v>21.520661157024769</v>
      </c>
      <c r="K24" s="1">
        <v>21.520661157024769</v>
      </c>
      <c r="L24" s="1">
        <v>21.520661157024769</v>
      </c>
      <c r="M24" s="1">
        <v>21.520661157024769</v>
      </c>
      <c r="N24" s="1">
        <v>21.520661157024769</v>
      </c>
      <c r="O24" s="1">
        <v>21.520661157024769</v>
      </c>
      <c r="P24" s="1">
        <v>21.520661157024769</v>
      </c>
      <c r="Q24" s="1">
        <v>21.520661157024769</v>
      </c>
      <c r="R24" s="1">
        <v>21.520661157024769</v>
      </c>
      <c r="S24" s="1">
        <v>21.520661157024769</v>
      </c>
      <c r="T24" s="1">
        <v>21.520661157024769</v>
      </c>
      <c r="U24" s="1">
        <v>21.520661157024769</v>
      </c>
      <c r="V24" s="1">
        <v>21.520661157024769</v>
      </c>
      <c r="W24" s="1">
        <v>21.520661157024769</v>
      </c>
      <c r="X24" s="1">
        <v>21.520661157024769</v>
      </c>
      <c r="Y24" s="1">
        <v>21.520661157024769</v>
      </c>
      <c r="Z24" s="1">
        <v>21.520661157024769</v>
      </c>
      <c r="AA24" s="1">
        <v>21.520661157024769</v>
      </c>
      <c r="AB24" s="1">
        <v>21.520661157024769</v>
      </c>
      <c r="AC24" s="1">
        <v>21.520661157024769</v>
      </c>
      <c r="AD24" s="1">
        <v>21.520661157024769</v>
      </c>
      <c r="AE24" s="1">
        <v>21.520661157024769</v>
      </c>
      <c r="AF24" s="1">
        <v>21.520661157024769</v>
      </c>
      <c r="AG24" s="1">
        <v>21.520661157024769</v>
      </c>
      <c r="AH24" s="1">
        <v>21.520661157024769</v>
      </c>
      <c r="AI24" s="1">
        <v>21.520661157024769</v>
      </c>
      <c r="AJ24" s="1">
        <v>21.520661157024769</v>
      </c>
      <c r="AK24" s="1">
        <v>21.520661157024769</v>
      </c>
      <c r="AL24" s="1">
        <v>21.520661157024769</v>
      </c>
      <c r="AM24" s="1">
        <v>21.520661157024769</v>
      </c>
    </row>
    <row r="25" spans="1:39" x14ac:dyDescent="0.25">
      <c r="A25" s="29">
        <f ca="1">Exceedance!U25</f>
        <v>43466</v>
      </c>
      <c r="B25" s="273">
        <v>21.520661157024769</v>
      </c>
      <c r="C25" s="273">
        <v>21.520661157024769</v>
      </c>
      <c r="D25" s="273">
        <v>21.520661157024769</v>
      </c>
      <c r="E25" s="1">
        <v>21.520661157024769</v>
      </c>
      <c r="F25" s="1">
        <v>21.520661157024769</v>
      </c>
      <c r="G25" s="1">
        <v>21.520661157024769</v>
      </c>
      <c r="H25" s="1">
        <v>21.520661157024769</v>
      </c>
      <c r="I25" s="1">
        <v>21.520661157024769</v>
      </c>
      <c r="J25" s="1">
        <v>21.520661157024769</v>
      </c>
      <c r="K25" s="1">
        <v>21.520661157024769</v>
      </c>
      <c r="L25" s="1">
        <v>21.520661157024769</v>
      </c>
      <c r="M25" s="1">
        <v>21.520661157024769</v>
      </c>
      <c r="N25" s="1">
        <v>21.520661157024769</v>
      </c>
      <c r="O25" s="1">
        <v>21.520661157024769</v>
      </c>
      <c r="P25" s="1">
        <v>21.520661157024769</v>
      </c>
      <c r="Q25" s="1">
        <v>21.520661157024769</v>
      </c>
      <c r="R25" s="1">
        <v>21.520661157024769</v>
      </c>
      <c r="S25" s="1">
        <v>21.520661157024769</v>
      </c>
      <c r="T25" s="1">
        <v>21.520661157024769</v>
      </c>
      <c r="U25" s="1">
        <v>21.520661157024769</v>
      </c>
      <c r="V25" s="1">
        <v>21.520661157024769</v>
      </c>
      <c r="W25" s="1">
        <v>21.520661157024769</v>
      </c>
      <c r="X25" s="1">
        <v>21.520661157024769</v>
      </c>
      <c r="Y25" s="1">
        <v>21.520661157024769</v>
      </c>
      <c r="Z25" s="1">
        <v>21.520661157024769</v>
      </c>
      <c r="AA25" s="1">
        <v>21.520661157024769</v>
      </c>
      <c r="AB25" s="1">
        <v>21.520661157024769</v>
      </c>
      <c r="AC25" s="1">
        <v>21.520661157024769</v>
      </c>
      <c r="AD25" s="1">
        <v>21.520661157024769</v>
      </c>
      <c r="AE25" s="1">
        <v>21.520661157024769</v>
      </c>
      <c r="AF25" s="1">
        <v>21.520661157024769</v>
      </c>
      <c r="AG25" s="1">
        <v>21.520661157024769</v>
      </c>
      <c r="AH25" s="1">
        <v>21.520661157024769</v>
      </c>
      <c r="AI25" s="1">
        <v>21.520661157024769</v>
      </c>
      <c r="AJ25" s="1">
        <v>21.520661157024769</v>
      </c>
      <c r="AK25" s="1">
        <v>21.520661157024769</v>
      </c>
      <c r="AL25" s="1">
        <v>21.520661157024769</v>
      </c>
      <c r="AM25" s="1">
        <v>21.520661157024769</v>
      </c>
    </row>
    <row r="26" spans="1:39" x14ac:dyDescent="0.25">
      <c r="A26" s="29">
        <f ca="1">Exceedance!U26</f>
        <v>43497</v>
      </c>
      <c r="B26" s="273">
        <v>19.438016528925601</v>
      </c>
      <c r="C26" s="273">
        <v>19.438016528925601</v>
      </c>
      <c r="D26" s="273">
        <v>19.438016528925601</v>
      </c>
      <c r="E26" s="1">
        <v>19.438016528925601</v>
      </c>
      <c r="F26" s="1">
        <v>19.438016528925601</v>
      </c>
      <c r="G26" s="1">
        <v>19.438016528925601</v>
      </c>
      <c r="H26" s="1">
        <v>19.438016528925601</v>
      </c>
      <c r="I26" s="1">
        <v>19.438016528925601</v>
      </c>
      <c r="J26" s="1">
        <v>19.438016528925601</v>
      </c>
      <c r="K26" s="1">
        <v>19.438016528925601</v>
      </c>
      <c r="L26" s="1">
        <v>19.438016528925601</v>
      </c>
      <c r="M26" s="1">
        <v>19.438016528925601</v>
      </c>
      <c r="N26" s="1">
        <v>19.438016528925601</v>
      </c>
      <c r="O26" s="1">
        <v>19.438016528925601</v>
      </c>
      <c r="P26" s="1">
        <v>19.438016528925601</v>
      </c>
      <c r="Q26" s="1">
        <v>19.438016528925601</v>
      </c>
      <c r="R26" s="1">
        <v>19.438016528925601</v>
      </c>
      <c r="S26" s="1">
        <v>19.438016528925601</v>
      </c>
      <c r="T26" s="1">
        <v>19.438016528925601</v>
      </c>
      <c r="U26" s="1">
        <v>19.438016528925601</v>
      </c>
      <c r="V26" s="1">
        <v>19.438016528925601</v>
      </c>
      <c r="W26" s="1">
        <v>19.438016528925601</v>
      </c>
      <c r="X26" s="1">
        <v>19.438016528925601</v>
      </c>
      <c r="Y26" s="1">
        <v>19.438016528925601</v>
      </c>
      <c r="Z26" s="1">
        <v>19.438016528925601</v>
      </c>
      <c r="AA26" s="1">
        <v>19.438016528925601</v>
      </c>
      <c r="AB26" s="1">
        <v>19.438016528925601</v>
      </c>
      <c r="AC26" s="1">
        <v>19.438016528925601</v>
      </c>
      <c r="AD26" s="1">
        <v>19.438016528925601</v>
      </c>
      <c r="AE26" s="1">
        <v>19.438016528925601</v>
      </c>
      <c r="AF26" s="1">
        <v>19.438016528925601</v>
      </c>
      <c r="AG26" s="1">
        <v>19.438016528925601</v>
      </c>
      <c r="AH26" s="1">
        <v>19.438016528925601</v>
      </c>
      <c r="AI26" s="1">
        <v>19.438016528925601</v>
      </c>
      <c r="AJ26" s="1">
        <v>19.438016528925601</v>
      </c>
      <c r="AK26" s="1">
        <v>19.438016528925601</v>
      </c>
      <c r="AL26" s="1">
        <v>19.438016528925601</v>
      </c>
      <c r="AM26" s="1">
        <v>19.438016528925601</v>
      </c>
    </row>
    <row r="27" spans="1:39" x14ac:dyDescent="0.25">
      <c r="A27" s="29">
        <f ca="1">Exceedance!U27</f>
        <v>43525</v>
      </c>
      <c r="B27" s="273">
        <v>21.520661157024769</v>
      </c>
      <c r="C27" s="273">
        <v>21.520661157024769</v>
      </c>
      <c r="D27" s="273">
        <v>21.520661157024769</v>
      </c>
      <c r="E27" s="1">
        <v>21.520661157024769</v>
      </c>
      <c r="F27" s="1">
        <v>21.520661157024769</v>
      </c>
      <c r="G27" s="1">
        <v>287.60330578512372</v>
      </c>
      <c r="H27" s="1">
        <v>234.04958677685917</v>
      </c>
      <c r="I27" s="1">
        <v>21.520661157024769</v>
      </c>
      <c r="J27" s="1">
        <v>21.520661157024769</v>
      </c>
      <c r="K27" s="1">
        <v>21.520661157024769</v>
      </c>
      <c r="L27" s="1">
        <v>21.520661157024769</v>
      </c>
      <c r="M27" s="1">
        <v>21.520661157024769</v>
      </c>
      <c r="N27" s="1">
        <v>21.520661157024769</v>
      </c>
      <c r="O27" s="1">
        <v>180.49586776859482</v>
      </c>
      <c r="P27" s="1">
        <v>21.520661157024769</v>
      </c>
      <c r="Q27" s="1">
        <v>234.04958677685917</v>
      </c>
      <c r="R27" s="1">
        <v>21.520661157024769</v>
      </c>
      <c r="S27" s="1">
        <v>21.520661157024769</v>
      </c>
      <c r="T27" s="1">
        <v>21.520661157024769</v>
      </c>
      <c r="U27" s="1">
        <v>21.520661157024769</v>
      </c>
      <c r="V27" s="1">
        <v>21.520661157024769</v>
      </c>
      <c r="W27" s="1">
        <v>21.520661157024769</v>
      </c>
      <c r="X27" s="1">
        <v>21.520661157024769</v>
      </c>
      <c r="Y27" s="1">
        <v>21.520661157024769</v>
      </c>
      <c r="Z27" s="1">
        <v>21.520661157024769</v>
      </c>
      <c r="AA27" s="1">
        <v>234.04958677685917</v>
      </c>
      <c r="AB27" s="1">
        <v>21.520661157024769</v>
      </c>
      <c r="AC27" s="1">
        <v>21.520661157024769</v>
      </c>
      <c r="AD27" s="1">
        <v>21.520661157024769</v>
      </c>
      <c r="AE27" s="1">
        <v>21.520661157024769</v>
      </c>
      <c r="AF27" s="1">
        <v>21.520661157024769</v>
      </c>
      <c r="AG27" s="1">
        <v>21.520661157024769</v>
      </c>
      <c r="AH27" s="1">
        <v>21.520661157024769</v>
      </c>
      <c r="AI27" s="1">
        <v>21.520661157024769</v>
      </c>
      <c r="AJ27" s="1">
        <v>21.520661157024769</v>
      </c>
      <c r="AK27" s="1">
        <v>21.520661157024769</v>
      </c>
      <c r="AL27" s="1">
        <v>21.520661157024769</v>
      </c>
      <c r="AM27" s="1">
        <v>21.520661157024769</v>
      </c>
    </row>
    <row r="28" spans="1:39" x14ac:dyDescent="0.25">
      <c r="A28" s="29">
        <f ca="1">Exceedance!U28</f>
        <v>43556</v>
      </c>
      <c r="B28" s="273">
        <v>20.826446280991714</v>
      </c>
      <c r="C28" s="273">
        <v>25.983471074380144</v>
      </c>
      <c r="D28" s="273">
        <v>25.983471074380144</v>
      </c>
      <c r="E28" s="1">
        <v>186.24793388429731</v>
      </c>
      <c r="F28" s="1">
        <v>69.421487603305678</v>
      </c>
      <c r="G28" s="1">
        <v>307.173553719008</v>
      </c>
      <c r="H28" s="1">
        <v>307.173553719008</v>
      </c>
      <c r="I28" s="1">
        <v>241.58677685950386</v>
      </c>
      <c r="J28" s="1">
        <v>20.826446280991714</v>
      </c>
      <c r="K28" s="1">
        <v>20.826446280991714</v>
      </c>
      <c r="L28" s="1">
        <v>20.826446280991714</v>
      </c>
      <c r="M28" s="1">
        <v>25.983471074380144</v>
      </c>
      <c r="N28" s="1">
        <v>25.983471074380144</v>
      </c>
      <c r="O28" s="1">
        <v>307.173553719008</v>
      </c>
      <c r="P28" s="1">
        <v>20.826446280991714</v>
      </c>
      <c r="Q28" s="1">
        <v>307.173553719008</v>
      </c>
      <c r="R28" s="1">
        <v>20.826446280991714</v>
      </c>
      <c r="S28" s="1">
        <v>241.58677685950386</v>
      </c>
      <c r="T28" s="1">
        <v>20.826446280991714</v>
      </c>
      <c r="U28" s="1">
        <v>128.85950413223122</v>
      </c>
      <c r="V28" s="1">
        <v>20.826446280991714</v>
      </c>
      <c r="W28" s="1">
        <v>20.826446280991714</v>
      </c>
      <c r="X28" s="1">
        <v>20.826446280991714</v>
      </c>
      <c r="Y28" s="1">
        <v>20.826446280991714</v>
      </c>
      <c r="Z28" s="1">
        <v>20.826446280991714</v>
      </c>
      <c r="AA28" s="1">
        <v>307.173553719008</v>
      </c>
      <c r="AB28" s="1">
        <v>20.826446280991714</v>
      </c>
      <c r="AC28" s="1">
        <v>43.8856966684342</v>
      </c>
      <c r="AD28" s="1">
        <v>241.58677685950386</v>
      </c>
      <c r="AE28" s="1">
        <v>20.826446280991714</v>
      </c>
      <c r="AF28" s="1">
        <v>20.826446280991714</v>
      </c>
      <c r="AG28" s="1">
        <v>20.826446280991714</v>
      </c>
      <c r="AH28" s="1">
        <v>20.826446280991714</v>
      </c>
      <c r="AI28" s="1">
        <v>20.826446280991714</v>
      </c>
      <c r="AJ28" s="1">
        <v>20.826446280991714</v>
      </c>
      <c r="AK28" s="1">
        <v>20.826446280991714</v>
      </c>
      <c r="AL28" s="1">
        <v>20.826446280991714</v>
      </c>
      <c r="AM28" s="1">
        <v>25.983471074380144</v>
      </c>
    </row>
    <row r="29" spans="1:39" x14ac:dyDescent="0.25">
      <c r="A29" s="29">
        <f ca="1">Exceedance!U29</f>
        <v>43586</v>
      </c>
      <c r="B29" s="273">
        <v>95.008264462809848</v>
      </c>
      <c r="C29" s="273">
        <v>200.33057851239658</v>
      </c>
      <c r="D29" s="273">
        <v>200.33057851239658</v>
      </c>
      <c r="E29" s="1">
        <v>301.48760330578489</v>
      </c>
      <c r="F29" s="1">
        <v>247.93388429752054</v>
      </c>
      <c r="G29" s="1">
        <v>307.43801652892535</v>
      </c>
      <c r="H29" s="1">
        <v>307.43801652892535</v>
      </c>
      <c r="I29" s="1">
        <v>307.43801652892535</v>
      </c>
      <c r="J29" s="1">
        <v>30.44628099173551</v>
      </c>
      <c r="K29" s="1">
        <v>95.008264462809848</v>
      </c>
      <c r="L29" s="1">
        <v>30.44628099173551</v>
      </c>
      <c r="M29" s="1">
        <v>200.33057851239658</v>
      </c>
      <c r="N29" s="1">
        <v>200.33057851239658</v>
      </c>
      <c r="O29" s="1">
        <v>307.43801652892535</v>
      </c>
      <c r="P29" s="1">
        <v>95.008264462809848</v>
      </c>
      <c r="Q29" s="1">
        <v>307.43801652892535</v>
      </c>
      <c r="R29" s="1">
        <v>21.520661157024769</v>
      </c>
      <c r="S29" s="1">
        <v>307.43801652892535</v>
      </c>
      <c r="T29" s="1">
        <v>95.008264462809848</v>
      </c>
      <c r="U29" s="1">
        <v>281.65289256198332</v>
      </c>
      <c r="V29" s="1">
        <v>21.520661157024769</v>
      </c>
      <c r="W29" s="1">
        <v>126.73612310119356</v>
      </c>
      <c r="X29" s="1">
        <v>21.520661157024769</v>
      </c>
      <c r="Y29" s="1">
        <v>21.520661157024769</v>
      </c>
      <c r="Z29" s="1">
        <v>68.386510615359413</v>
      </c>
      <c r="AA29" s="1">
        <v>307.43801652892535</v>
      </c>
      <c r="AB29" s="1">
        <v>30.44628099173551</v>
      </c>
      <c r="AC29" s="1">
        <v>177.48923656804357</v>
      </c>
      <c r="AD29" s="1">
        <v>307.43801652892535</v>
      </c>
      <c r="AE29" s="1">
        <v>95.252318640932359</v>
      </c>
      <c r="AF29" s="1">
        <v>58.115702479338793</v>
      </c>
      <c r="AG29" s="1">
        <v>58.115702479338793</v>
      </c>
      <c r="AH29" s="1">
        <v>21.520661157024769</v>
      </c>
      <c r="AI29" s="1">
        <v>21.520661157024769</v>
      </c>
      <c r="AJ29" s="1">
        <v>21.520661157024769</v>
      </c>
      <c r="AK29" s="1">
        <v>21.520661157024769</v>
      </c>
      <c r="AL29" s="1">
        <v>21.520661157024769</v>
      </c>
      <c r="AM29" s="1">
        <v>200.33057851239658</v>
      </c>
    </row>
    <row r="30" spans="1:39" x14ac:dyDescent="0.25">
      <c r="A30" s="29">
        <f ca="1">Exceedance!U30</f>
        <v>43617</v>
      </c>
      <c r="B30" s="273">
        <v>183.67165034150588</v>
      </c>
      <c r="C30" s="273">
        <v>212.26696010243549</v>
      </c>
      <c r="D30" s="273">
        <v>211.99868817582765</v>
      </c>
      <c r="E30" s="1">
        <v>211.75715582182877</v>
      </c>
      <c r="F30" s="1">
        <v>213.56728196014558</v>
      </c>
      <c r="G30" s="1">
        <v>215.46005238562319</v>
      </c>
      <c r="H30" s="1">
        <v>212.73219648892569</v>
      </c>
      <c r="I30" s="1">
        <v>212.50114984692289</v>
      </c>
      <c r="J30" s="1">
        <v>104.35091634681555</v>
      </c>
      <c r="K30" s="1">
        <v>161.02396672859038</v>
      </c>
      <c r="L30" s="1">
        <v>105.93767861587098</v>
      </c>
      <c r="M30" s="1">
        <v>212.46282002839283</v>
      </c>
      <c r="N30" s="1">
        <v>212.12575711037334</v>
      </c>
      <c r="O30" s="1">
        <v>211.92568106642423</v>
      </c>
      <c r="P30" s="1">
        <v>175.31031053940458</v>
      </c>
      <c r="Q30" s="1">
        <v>211.78134664660507</v>
      </c>
      <c r="R30" s="1">
        <v>20.826446280991714</v>
      </c>
      <c r="S30" s="1">
        <v>211.90117659613213</v>
      </c>
      <c r="T30" s="1">
        <v>176.28439655065435</v>
      </c>
      <c r="U30" s="1">
        <v>212.58202459202158</v>
      </c>
      <c r="V30" s="1">
        <v>20.826446280991714</v>
      </c>
      <c r="W30" s="1">
        <v>168.84901109034743</v>
      </c>
      <c r="X30" s="1">
        <v>20.826446280991714</v>
      </c>
      <c r="Y30" s="1">
        <v>20.826446280991714</v>
      </c>
      <c r="Z30" s="1">
        <v>131.42331313733317</v>
      </c>
      <c r="AA30" s="1">
        <v>212.69170335368815</v>
      </c>
      <c r="AB30" s="1">
        <v>98.825317342060302</v>
      </c>
      <c r="AC30" s="1">
        <v>156.66239089124463</v>
      </c>
      <c r="AD30" s="1">
        <v>211.73394811654919</v>
      </c>
      <c r="AE30" s="1">
        <v>165.12048511873471</v>
      </c>
      <c r="AF30" s="1">
        <v>132.34643517639728</v>
      </c>
      <c r="AG30" s="1">
        <v>127.95520840532465</v>
      </c>
      <c r="AH30" s="1">
        <v>30.833665077971098</v>
      </c>
      <c r="AI30" s="1">
        <v>20.826446280991714</v>
      </c>
      <c r="AJ30" s="1">
        <v>20.826446280991714</v>
      </c>
      <c r="AK30" s="1">
        <v>37.702335800240192</v>
      </c>
      <c r="AL30" s="1">
        <v>20.826446280991714</v>
      </c>
      <c r="AM30" s="1">
        <v>213.12061054319551</v>
      </c>
    </row>
    <row r="31" spans="1:39" x14ac:dyDescent="0.25">
      <c r="A31" s="29">
        <f ca="1">Exceedance!U31</f>
        <v>43647</v>
      </c>
      <c r="B31" s="273">
        <v>74.66845361923798</v>
      </c>
      <c r="C31" s="273">
        <v>31.294906381141946</v>
      </c>
      <c r="D31" s="273">
        <v>27.136691518720259</v>
      </c>
      <c r="E31" s="1">
        <v>23.392940031738299</v>
      </c>
      <c r="F31" s="1">
        <v>51.449895175648436</v>
      </c>
      <c r="G31" s="1">
        <v>80.787836770551195</v>
      </c>
      <c r="H31" s="1">
        <v>38.506070371739966</v>
      </c>
      <c r="I31" s="1">
        <v>34.924847420696601</v>
      </c>
      <c r="J31" s="1">
        <v>35.165795835067144</v>
      </c>
      <c r="K31" s="1">
        <v>24.520011333496164</v>
      </c>
      <c r="L31" s="1">
        <v>37.508159184625065</v>
      </c>
      <c r="M31" s="1">
        <v>34.330735233480809</v>
      </c>
      <c r="N31" s="1">
        <v>29.106260004179017</v>
      </c>
      <c r="O31" s="1">
        <v>26.00508132296741</v>
      </c>
      <c r="P31" s="1">
        <v>56.154058343156414</v>
      </c>
      <c r="Q31" s="1">
        <v>23.767897815770649</v>
      </c>
      <c r="R31" s="1">
        <v>21.520661157024769</v>
      </c>
      <c r="S31" s="1">
        <v>25.625262033439935</v>
      </c>
      <c r="T31" s="1">
        <v>58.310963082352544</v>
      </c>
      <c r="U31" s="1">
        <v>36.17840596972637</v>
      </c>
      <c r="V31" s="1">
        <v>21.520661157024769</v>
      </c>
      <c r="W31" s="1">
        <v>51.478566649753894</v>
      </c>
      <c r="X31" s="1">
        <v>21.520661157024769</v>
      </c>
      <c r="Y31" s="1">
        <v>21.520661157024769</v>
      </c>
      <c r="Z31" s="1">
        <v>38.266227216541665</v>
      </c>
      <c r="AA31" s="1">
        <v>37.878426775558282</v>
      </c>
      <c r="AB31" s="1">
        <v>27.008959208999691</v>
      </c>
      <c r="AC31" s="1">
        <v>46.901232378935958</v>
      </c>
      <c r="AD31" s="1">
        <v>23.033220599904038</v>
      </c>
      <c r="AE31" s="1">
        <v>33.664961358603506</v>
      </c>
      <c r="AF31" s="1">
        <v>38.001597037036944</v>
      </c>
      <c r="AG31" s="1">
        <v>30.438928709078301</v>
      </c>
      <c r="AH31" s="1">
        <v>33.010430886889999</v>
      </c>
      <c r="AI31" s="1">
        <v>21.520661157024769</v>
      </c>
      <c r="AJ31" s="1">
        <v>21.520661157024769</v>
      </c>
      <c r="AK31" s="1">
        <v>40.896682456902667</v>
      </c>
      <c r="AL31" s="1">
        <v>21.520661157024769</v>
      </c>
      <c r="AM31" s="1">
        <v>44.526488212921805</v>
      </c>
    </row>
    <row r="32" spans="1:39" x14ac:dyDescent="0.25">
      <c r="A32" s="29">
        <f ca="1">Exceedance!U32</f>
        <v>43678</v>
      </c>
      <c r="B32" s="273">
        <v>74.66845361923798</v>
      </c>
      <c r="C32" s="273">
        <v>31.294906381141946</v>
      </c>
      <c r="D32" s="273">
        <v>27.136691518720259</v>
      </c>
      <c r="E32" s="1">
        <v>23.392940031738299</v>
      </c>
      <c r="F32" s="1">
        <v>51.449895175648436</v>
      </c>
      <c r="G32" s="1">
        <v>80.787836770551195</v>
      </c>
      <c r="H32" s="1">
        <v>38.506070371739966</v>
      </c>
      <c r="I32" s="1">
        <v>34.924847420696601</v>
      </c>
      <c r="J32" s="1">
        <v>35.165795835067144</v>
      </c>
      <c r="K32" s="1">
        <v>24.520011333496164</v>
      </c>
      <c r="L32" s="1">
        <v>37.508159184625065</v>
      </c>
      <c r="M32" s="1">
        <v>34.330735233480809</v>
      </c>
      <c r="N32" s="1">
        <v>29.106260004179017</v>
      </c>
      <c r="O32" s="1">
        <v>26.00508132296741</v>
      </c>
      <c r="P32" s="1">
        <v>56.154058343156414</v>
      </c>
      <c r="Q32" s="1">
        <v>23.767897815770649</v>
      </c>
      <c r="R32" s="1">
        <v>21.520661157024769</v>
      </c>
      <c r="S32" s="1">
        <v>25.625262033439935</v>
      </c>
      <c r="T32" s="1">
        <v>58.310963082352544</v>
      </c>
      <c r="U32" s="1">
        <v>36.17840596972637</v>
      </c>
      <c r="V32" s="1">
        <v>21.520661157024769</v>
      </c>
      <c r="W32" s="1">
        <v>51.478566649753894</v>
      </c>
      <c r="X32" s="1">
        <v>21.520661157024769</v>
      </c>
      <c r="Y32" s="1">
        <v>21.520661157024769</v>
      </c>
      <c r="Z32" s="1">
        <v>38.266227216541665</v>
      </c>
      <c r="AA32" s="1">
        <v>37.878426775558282</v>
      </c>
      <c r="AB32" s="1">
        <v>27.008959208999691</v>
      </c>
      <c r="AC32" s="1">
        <v>46.901232378935958</v>
      </c>
      <c r="AD32" s="1">
        <v>23.033220599904038</v>
      </c>
      <c r="AE32" s="1">
        <v>33.664961358603506</v>
      </c>
      <c r="AF32" s="1">
        <v>38.001597037036944</v>
      </c>
      <c r="AG32" s="1">
        <v>30.438928709078301</v>
      </c>
      <c r="AH32" s="1">
        <v>33.010430886889999</v>
      </c>
      <c r="AI32" s="1">
        <v>21.520661157024769</v>
      </c>
      <c r="AJ32" s="1">
        <v>21.520661157024769</v>
      </c>
      <c r="AK32" s="1">
        <v>40.896682456902667</v>
      </c>
      <c r="AL32" s="1">
        <v>21.520661157024769</v>
      </c>
      <c r="AM32" s="1">
        <v>44.526488212921805</v>
      </c>
    </row>
    <row r="33" spans="1:39" x14ac:dyDescent="0.25">
      <c r="A33" s="29">
        <f ca="1">Exceedance!U33</f>
        <v>43709</v>
      </c>
      <c r="B33" s="273">
        <v>92.46092208030646</v>
      </c>
      <c r="C33" s="273">
        <v>77.894377152148891</v>
      </c>
      <c r="D33" s="273">
        <v>73.83525135109484</v>
      </c>
      <c r="E33" s="1">
        <v>84.802402109200571</v>
      </c>
      <c r="F33" s="1">
        <v>114.5502083314132</v>
      </c>
      <c r="G33" s="1">
        <v>158.22428500335357</v>
      </c>
      <c r="H33" s="1">
        <v>117.85484431214017</v>
      </c>
      <c r="I33" s="1">
        <v>93.440808697671685</v>
      </c>
      <c r="J33" s="1">
        <v>42.590845875399928</v>
      </c>
      <c r="K33" s="1">
        <v>43.060002414682018</v>
      </c>
      <c r="L33" s="1">
        <v>44.925215229310815</v>
      </c>
      <c r="M33" s="1">
        <v>80.955432477800926</v>
      </c>
      <c r="N33" s="1">
        <v>75.745180681041731</v>
      </c>
      <c r="O33" s="1">
        <v>106.20043806700832</v>
      </c>
      <c r="P33" s="1">
        <v>74.214966787267116</v>
      </c>
      <c r="Q33" s="1">
        <v>104.63694771019364</v>
      </c>
      <c r="R33" s="1">
        <v>20.826446280991714</v>
      </c>
      <c r="S33" s="1">
        <v>85.763616135308496</v>
      </c>
      <c r="T33" s="1">
        <v>76.293874825599445</v>
      </c>
      <c r="U33" s="1">
        <v>98.956188422233055</v>
      </c>
      <c r="V33" s="1">
        <v>20.826446280991714</v>
      </c>
      <c r="W33" s="1">
        <v>69.804584574086633</v>
      </c>
      <c r="X33" s="1">
        <v>20.826446280991714</v>
      </c>
      <c r="Y33" s="1">
        <v>20.826446280991714</v>
      </c>
      <c r="Z33" s="1">
        <v>50.334317300859851</v>
      </c>
      <c r="AA33" s="1">
        <v>116.72637918636705</v>
      </c>
      <c r="AB33" s="1">
        <v>34.455510436278786</v>
      </c>
      <c r="AC33" s="1">
        <v>65.238799023972248</v>
      </c>
      <c r="AD33" s="1">
        <v>82.469171028732575</v>
      </c>
      <c r="AE33" s="1">
        <v>52.086950501896681</v>
      </c>
      <c r="AF33" s="1">
        <v>50.103504709625618</v>
      </c>
      <c r="AG33" s="1">
        <v>42.642683751606945</v>
      </c>
      <c r="AH33" s="1">
        <v>31.954196906239073</v>
      </c>
      <c r="AI33" s="1">
        <v>20.826446280991714</v>
      </c>
      <c r="AJ33" s="1">
        <v>20.826446280991714</v>
      </c>
      <c r="AK33" s="1">
        <v>39.827605196331582</v>
      </c>
      <c r="AL33" s="1">
        <v>20.826446280991714</v>
      </c>
      <c r="AM33" s="1">
        <v>90.985968149224789</v>
      </c>
    </row>
    <row r="34" spans="1:39" x14ac:dyDescent="0.25">
      <c r="A34" s="29">
        <f ca="1">Exceedance!U34</f>
        <v>43739</v>
      </c>
      <c r="B34" s="273">
        <v>21.520661157024769</v>
      </c>
      <c r="C34" s="273">
        <v>21.520661157024769</v>
      </c>
      <c r="D34" s="273">
        <v>21.520661157024769</v>
      </c>
      <c r="E34" s="1">
        <v>21.520661157024769</v>
      </c>
      <c r="F34" s="1">
        <v>21.520661157024769</v>
      </c>
      <c r="G34" s="1">
        <v>21.520661157024769</v>
      </c>
      <c r="H34" s="1">
        <v>21.520661157024769</v>
      </c>
      <c r="I34" s="1">
        <v>21.520661157024769</v>
      </c>
      <c r="J34" s="1">
        <v>21.520661157024769</v>
      </c>
      <c r="K34" s="1">
        <v>21.520661157024769</v>
      </c>
      <c r="L34" s="1">
        <v>21.520661157024769</v>
      </c>
      <c r="M34" s="1">
        <v>21.520661157024769</v>
      </c>
      <c r="N34" s="1">
        <v>21.520661157024769</v>
      </c>
      <c r="O34" s="1">
        <v>21.520661157024769</v>
      </c>
      <c r="P34" s="1">
        <v>21.520661157024769</v>
      </c>
      <c r="Q34" s="1">
        <v>21.520661157024769</v>
      </c>
      <c r="R34" s="1">
        <v>21.520661157024769</v>
      </c>
      <c r="S34" s="1">
        <v>21.520661157024769</v>
      </c>
      <c r="T34" s="1">
        <v>21.520661157024769</v>
      </c>
      <c r="U34" s="1">
        <v>21.520661157024769</v>
      </c>
      <c r="V34" s="1">
        <v>21.520661157024769</v>
      </c>
      <c r="W34" s="1">
        <v>21.520661157024769</v>
      </c>
      <c r="X34" s="1">
        <v>21.520661157024769</v>
      </c>
      <c r="Y34" s="1">
        <v>21.520661157024769</v>
      </c>
      <c r="Z34" s="1">
        <v>21.520661157024769</v>
      </c>
      <c r="AA34" s="1">
        <v>21.520661157024769</v>
      </c>
      <c r="AB34" s="1">
        <v>21.520661157024769</v>
      </c>
      <c r="AC34" s="1">
        <v>21.520661157024769</v>
      </c>
      <c r="AD34" s="1">
        <v>21.520661157024769</v>
      </c>
      <c r="AE34" s="1">
        <v>21.520661157024769</v>
      </c>
      <c r="AF34" s="1">
        <v>21.520661157024769</v>
      </c>
      <c r="AG34" s="1">
        <v>21.520661157024769</v>
      </c>
      <c r="AH34" s="1">
        <v>21.520661157024769</v>
      </c>
      <c r="AI34" s="1">
        <v>21.520661157024769</v>
      </c>
      <c r="AJ34" s="1">
        <v>21.520661157024769</v>
      </c>
      <c r="AK34" s="1">
        <v>21.520661157024769</v>
      </c>
      <c r="AL34" s="1">
        <v>21.520661157024769</v>
      </c>
      <c r="AM34" s="1">
        <v>21.520661157024769</v>
      </c>
    </row>
    <row r="35" spans="1:39" x14ac:dyDescent="0.25">
      <c r="A35" s="29">
        <f ca="1">Exceedance!U35</f>
        <v>43770</v>
      </c>
      <c r="B35" s="273">
        <v>20.826446280991714</v>
      </c>
      <c r="C35" s="273">
        <v>20.826446280991714</v>
      </c>
      <c r="D35" s="273">
        <v>20.826446280991714</v>
      </c>
      <c r="E35" s="1">
        <v>20.826446280991714</v>
      </c>
      <c r="F35" s="1">
        <v>20.826446280991714</v>
      </c>
      <c r="G35" s="1">
        <v>20.826446280991714</v>
      </c>
      <c r="H35" s="1">
        <v>20.826446280991714</v>
      </c>
      <c r="I35" s="1">
        <v>20.826446280991714</v>
      </c>
      <c r="J35" s="1">
        <v>20.826446280991714</v>
      </c>
      <c r="K35" s="1">
        <v>20.826446280991714</v>
      </c>
      <c r="L35" s="1">
        <v>20.826446280991714</v>
      </c>
      <c r="M35" s="1">
        <v>20.826446280991714</v>
      </c>
      <c r="N35" s="1">
        <v>20.826446280991714</v>
      </c>
      <c r="O35" s="1">
        <v>20.826446280991714</v>
      </c>
      <c r="P35" s="1">
        <v>20.826446280991714</v>
      </c>
      <c r="Q35" s="1">
        <v>20.826446280991714</v>
      </c>
      <c r="R35" s="1">
        <v>20.826446280991714</v>
      </c>
      <c r="S35" s="1">
        <v>20.826446280991714</v>
      </c>
      <c r="T35" s="1">
        <v>20.826446280991714</v>
      </c>
      <c r="U35" s="1">
        <v>20.826446280991714</v>
      </c>
      <c r="V35" s="1">
        <v>20.826446280991714</v>
      </c>
      <c r="W35" s="1">
        <v>20.826446280991714</v>
      </c>
      <c r="X35" s="1">
        <v>20.826446280991714</v>
      </c>
      <c r="Y35" s="1">
        <v>20.826446280991714</v>
      </c>
      <c r="Z35" s="1">
        <v>20.826446280991714</v>
      </c>
      <c r="AA35" s="1">
        <v>20.826446280991714</v>
      </c>
      <c r="AB35" s="1">
        <v>20.826446280991714</v>
      </c>
      <c r="AC35" s="1">
        <v>20.826446280991714</v>
      </c>
      <c r="AD35" s="1">
        <v>20.826446280991714</v>
      </c>
      <c r="AE35" s="1">
        <v>20.826446280991714</v>
      </c>
      <c r="AF35" s="1">
        <v>20.826446280991714</v>
      </c>
      <c r="AG35" s="1">
        <v>20.826446280991714</v>
      </c>
      <c r="AH35" s="1">
        <v>20.826446280991714</v>
      </c>
      <c r="AI35" s="1">
        <v>20.826446280991714</v>
      </c>
      <c r="AJ35" s="1">
        <v>20.826446280991714</v>
      </c>
      <c r="AK35" s="1">
        <v>20.826446280991714</v>
      </c>
      <c r="AL35" s="1">
        <v>20.826446280991714</v>
      </c>
      <c r="AM35" s="1">
        <v>20.826446280991714</v>
      </c>
    </row>
    <row r="36" spans="1:39" x14ac:dyDescent="0.25">
      <c r="A36" s="29">
        <f ca="1">Exceedance!U36</f>
        <v>43800</v>
      </c>
      <c r="B36" s="273">
        <v>21.520661157024769</v>
      </c>
      <c r="C36" s="273">
        <v>21.520661157024769</v>
      </c>
      <c r="D36" s="273">
        <v>21.520661157024769</v>
      </c>
      <c r="E36" s="1">
        <v>21.520661157024769</v>
      </c>
      <c r="F36" s="1">
        <v>21.520661157024769</v>
      </c>
      <c r="G36" s="1">
        <v>21.520661157024769</v>
      </c>
      <c r="H36" s="1">
        <v>21.520661157024769</v>
      </c>
      <c r="I36" s="1">
        <v>21.520661157024769</v>
      </c>
      <c r="J36" s="1">
        <v>21.520661157024769</v>
      </c>
      <c r="K36" s="1">
        <v>21.520661157024769</v>
      </c>
      <c r="L36" s="1">
        <v>21.520661157024769</v>
      </c>
      <c r="M36" s="1">
        <v>21.520661157024769</v>
      </c>
      <c r="N36" s="1">
        <v>21.520661157024769</v>
      </c>
      <c r="O36" s="1">
        <v>21.520661157024769</v>
      </c>
      <c r="P36" s="1">
        <v>21.520661157024769</v>
      </c>
      <c r="Q36" s="1">
        <v>21.520661157024769</v>
      </c>
      <c r="R36" s="1">
        <v>21.520661157024769</v>
      </c>
      <c r="S36" s="1">
        <v>21.520661157024769</v>
      </c>
      <c r="T36" s="1">
        <v>21.520661157024769</v>
      </c>
      <c r="U36" s="1">
        <v>21.520661157024769</v>
      </c>
      <c r="V36" s="1">
        <v>21.520661157024769</v>
      </c>
      <c r="W36" s="1">
        <v>21.520661157024769</v>
      </c>
      <c r="X36" s="1">
        <v>21.520661157024769</v>
      </c>
      <c r="Y36" s="1">
        <v>21.520661157024769</v>
      </c>
      <c r="Z36" s="1">
        <v>21.520661157024769</v>
      </c>
      <c r="AA36" s="1">
        <v>21.520661157024769</v>
      </c>
      <c r="AB36" s="1">
        <v>21.520661157024769</v>
      </c>
      <c r="AC36" s="1">
        <v>21.520661157024769</v>
      </c>
      <c r="AD36" s="1">
        <v>21.520661157024769</v>
      </c>
      <c r="AE36" s="1">
        <v>21.520661157024769</v>
      </c>
      <c r="AF36" s="1">
        <v>21.520661157024769</v>
      </c>
      <c r="AG36" s="1">
        <v>21.520661157024769</v>
      </c>
      <c r="AH36" s="1">
        <v>21.520661157024769</v>
      </c>
      <c r="AI36" s="1">
        <v>21.520661157024769</v>
      </c>
      <c r="AJ36" s="1">
        <v>21.520661157024769</v>
      </c>
      <c r="AK36" s="1">
        <v>21.520661157024769</v>
      </c>
      <c r="AL36" s="1">
        <v>21.520661157024769</v>
      </c>
      <c r="AM36" s="1">
        <v>21.520661157024769</v>
      </c>
    </row>
    <row r="37" spans="1:39" x14ac:dyDescent="0.25">
      <c r="A37" s="29">
        <f ca="1">Exceedance!U37</f>
        <v>43831</v>
      </c>
      <c r="B37" s="254">
        <v>21.520661157024769</v>
      </c>
      <c r="C37" s="254">
        <v>21.520661157024769</v>
      </c>
      <c r="D37" s="254">
        <v>21.520661157024769</v>
      </c>
      <c r="E37" s="1">
        <v>21.520661157024769</v>
      </c>
      <c r="F37" s="1">
        <v>21.520661157024769</v>
      </c>
      <c r="G37" s="1">
        <v>21.520661157024769</v>
      </c>
      <c r="H37" s="1">
        <v>21.520661157024769</v>
      </c>
      <c r="I37" s="1">
        <v>21.520661157024769</v>
      </c>
      <c r="J37" s="1">
        <v>21.520661157024769</v>
      </c>
      <c r="K37" s="1">
        <v>21.520661157024769</v>
      </c>
      <c r="L37" s="1">
        <v>21.520661157024769</v>
      </c>
      <c r="M37" s="1">
        <v>21.520661157024769</v>
      </c>
      <c r="N37" s="1">
        <v>21.520661157024769</v>
      </c>
      <c r="O37" s="1">
        <v>21.520661157024769</v>
      </c>
      <c r="P37" s="1">
        <v>21.520661157024769</v>
      </c>
      <c r="Q37" s="1">
        <v>21.520661157024769</v>
      </c>
      <c r="R37" s="1">
        <v>21.520661157024769</v>
      </c>
      <c r="S37" s="1">
        <v>21.520661157024769</v>
      </c>
      <c r="T37" s="1">
        <v>21.520661157024769</v>
      </c>
      <c r="U37" s="1">
        <v>21.520661157024769</v>
      </c>
      <c r="V37" s="1">
        <v>21.520661157024769</v>
      </c>
      <c r="W37" s="1">
        <v>21.520661157024769</v>
      </c>
      <c r="X37" s="1">
        <v>21.520661157024769</v>
      </c>
      <c r="Y37" s="1">
        <v>21.520661157024769</v>
      </c>
      <c r="Z37" s="1">
        <v>21.520661157024769</v>
      </c>
      <c r="AA37" s="1">
        <v>21.520661157024769</v>
      </c>
      <c r="AB37" s="1">
        <v>21.520661157024769</v>
      </c>
      <c r="AC37" s="1">
        <v>21.520661157024769</v>
      </c>
      <c r="AD37" s="1">
        <v>21.520661157024769</v>
      </c>
      <c r="AE37" s="1">
        <v>21.520661157024769</v>
      </c>
      <c r="AF37" s="1">
        <v>21.520661157024769</v>
      </c>
      <c r="AG37" s="1">
        <v>21.520661157024769</v>
      </c>
      <c r="AH37" s="1">
        <v>21.520661157024769</v>
      </c>
      <c r="AI37" s="1">
        <v>21.520661157024769</v>
      </c>
      <c r="AJ37" s="1">
        <v>21.520661157024769</v>
      </c>
      <c r="AK37" s="1">
        <v>21.520661157024769</v>
      </c>
      <c r="AL37" s="1">
        <v>21.520661157024769</v>
      </c>
      <c r="AM37" s="1">
        <v>21.520661157024769</v>
      </c>
    </row>
    <row r="38" spans="1:39" x14ac:dyDescent="0.25">
      <c r="A38" s="29">
        <f ca="1">Exceedance!U38</f>
        <v>43862</v>
      </c>
      <c r="B38" s="254">
        <v>20.132231404958656</v>
      </c>
      <c r="C38" s="254">
        <v>20.132231404958656</v>
      </c>
      <c r="D38" s="254">
        <v>20.132231404958656</v>
      </c>
      <c r="E38" s="1">
        <v>20.132231404958656</v>
      </c>
      <c r="F38" s="1">
        <v>20.132231404958656</v>
      </c>
      <c r="G38" s="1">
        <v>21.558278711883712</v>
      </c>
      <c r="H38" s="1">
        <v>21.558278711883712</v>
      </c>
      <c r="I38" s="1">
        <v>20.132231404958656</v>
      </c>
      <c r="J38" s="1">
        <v>20.132231404958656</v>
      </c>
      <c r="K38" s="1">
        <v>20.132231404958656</v>
      </c>
      <c r="L38" s="1">
        <v>20.132231404958656</v>
      </c>
      <c r="M38" s="1">
        <v>20.132231404958656</v>
      </c>
      <c r="N38" s="1">
        <v>20.132231404958656</v>
      </c>
      <c r="O38" s="1">
        <v>21.558278711883712</v>
      </c>
      <c r="P38" s="1">
        <v>20.132231404958656</v>
      </c>
      <c r="Q38" s="1">
        <v>21.558278711883712</v>
      </c>
      <c r="R38" s="1">
        <v>20.132231404958656</v>
      </c>
      <c r="S38" s="1">
        <v>20.132231404958656</v>
      </c>
      <c r="T38" s="1">
        <v>20.132231404958656</v>
      </c>
      <c r="U38" s="1">
        <v>20.132231404958656</v>
      </c>
      <c r="V38" s="1">
        <v>20.132231404958656</v>
      </c>
      <c r="W38" s="1">
        <v>20.132231404958656</v>
      </c>
      <c r="X38" s="1">
        <v>20.132231404958656</v>
      </c>
      <c r="Y38" s="1">
        <v>20.132231404958656</v>
      </c>
      <c r="Z38" s="1">
        <v>20.132231404958656</v>
      </c>
      <c r="AA38" s="1">
        <v>21.558278711883712</v>
      </c>
      <c r="AB38" s="1">
        <v>20.132231404958656</v>
      </c>
      <c r="AC38" s="1">
        <v>20.132231404958656</v>
      </c>
      <c r="AD38" s="1">
        <v>20.132231404958656</v>
      </c>
      <c r="AE38" s="1">
        <v>20.132231404958656</v>
      </c>
      <c r="AF38" s="1">
        <v>20.132231404958656</v>
      </c>
      <c r="AG38" s="1">
        <v>20.132231404958656</v>
      </c>
      <c r="AH38" s="1">
        <v>20.132231404958656</v>
      </c>
      <c r="AI38" s="1">
        <v>20.132231404958656</v>
      </c>
      <c r="AJ38" s="1">
        <v>20.132231404958656</v>
      </c>
      <c r="AK38" s="1">
        <v>20.132231404958656</v>
      </c>
      <c r="AL38" s="1">
        <v>20.132231404958656</v>
      </c>
      <c r="AM38" s="1">
        <v>20.132231404958656</v>
      </c>
    </row>
    <row r="39" spans="1:39" x14ac:dyDescent="0.25">
      <c r="A39" s="29">
        <f ca="1">Exceedance!U39</f>
        <v>43891</v>
      </c>
      <c r="B39" s="254">
        <v>21.520661157024769</v>
      </c>
      <c r="C39" s="254">
        <v>21.520661157024769</v>
      </c>
      <c r="D39" s="254">
        <v>21.520661157024769</v>
      </c>
      <c r="E39" s="1">
        <v>22.80991735537188</v>
      </c>
      <c r="F39" s="1">
        <v>295.53719008264443</v>
      </c>
      <c r="G39" s="1">
        <v>295.53719008264443</v>
      </c>
      <c r="H39" s="1">
        <v>22.80991735537188</v>
      </c>
      <c r="I39" s="1">
        <v>21.520661157024769</v>
      </c>
      <c r="J39" s="1">
        <v>21.520661157024769</v>
      </c>
      <c r="K39" s="1">
        <v>21.520661157024769</v>
      </c>
      <c r="L39" s="1">
        <v>21.520661157024769</v>
      </c>
      <c r="M39" s="1">
        <v>21.520661157024769</v>
      </c>
      <c r="N39" s="1">
        <v>188.4297520661155</v>
      </c>
      <c r="O39" s="1">
        <v>21.520661157024769</v>
      </c>
      <c r="P39" s="1">
        <v>241.98347107437982</v>
      </c>
      <c r="Q39" s="1">
        <v>21.520661157024769</v>
      </c>
      <c r="R39" s="1">
        <v>22.80991735537188</v>
      </c>
      <c r="S39" s="1">
        <v>21.520661157024769</v>
      </c>
      <c r="T39" s="1">
        <v>22.80991735537188</v>
      </c>
      <c r="U39" s="1">
        <v>21.520661157024769</v>
      </c>
      <c r="V39" s="1">
        <v>21.520661157024769</v>
      </c>
      <c r="W39" s="1">
        <v>21.520661157024769</v>
      </c>
      <c r="X39" s="1">
        <v>21.520661157024769</v>
      </c>
      <c r="Y39" s="1">
        <v>21.520661157024769</v>
      </c>
      <c r="Z39" s="1">
        <v>241.98347107437982</v>
      </c>
      <c r="AA39" s="1">
        <v>21.520661157024769</v>
      </c>
      <c r="AB39" s="1">
        <v>21.520661157024769</v>
      </c>
      <c r="AC39" s="1">
        <v>22.80991735537188</v>
      </c>
      <c r="AD39" s="1">
        <v>21.520661157024769</v>
      </c>
      <c r="AE39" s="1">
        <v>21.520661157024769</v>
      </c>
      <c r="AF39" s="1">
        <v>21.520661157024769</v>
      </c>
      <c r="AG39" s="1">
        <v>21.520661157024769</v>
      </c>
      <c r="AH39" s="1">
        <v>21.520661157024769</v>
      </c>
      <c r="AI39" s="1">
        <v>21.520661157024769</v>
      </c>
      <c r="AJ39" s="1">
        <v>21.520661157024769</v>
      </c>
      <c r="AK39" s="1">
        <v>21.520661157024769</v>
      </c>
      <c r="AL39" s="1">
        <v>21.520661157024769</v>
      </c>
      <c r="AM39" s="1">
        <v>22.80991735537188</v>
      </c>
    </row>
    <row r="40" spans="1:39" x14ac:dyDescent="0.25">
      <c r="A40" s="29">
        <f ca="1">Exceedance!U40</f>
        <v>43922</v>
      </c>
      <c r="B40" s="254">
        <v>20.826446280991714</v>
      </c>
      <c r="C40" s="254">
        <v>27.272727272727245</v>
      </c>
      <c r="D40" s="254">
        <v>27.272727272727245</v>
      </c>
      <c r="E40" s="1">
        <v>132.8925619834709</v>
      </c>
      <c r="F40" s="1">
        <v>307.10743801652865</v>
      </c>
      <c r="G40" s="1">
        <v>307.10743801652865</v>
      </c>
      <c r="H40" s="1">
        <v>294.80991735537168</v>
      </c>
      <c r="I40" s="1">
        <v>20.826446280991714</v>
      </c>
      <c r="J40" s="1">
        <v>20.826446280991714</v>
      </c>
      <c r="K40" s="1">
        <v>20.826446280991714</v>
      </c>
      <c r="L40" s="1">
        <v>27.272727272727245</v>
      </c>
      <c r="M40" s="1">
        <v>27.272727272727245</v>
      </c>
      <c r="N40" s="1">
        <v>307.10743801652865</v>
      </c>
      <c r="O40" s="1">
        <v>20.826446280991714</v>
      </c>
      <c r="P40" s="1">
        <v>307.10743801652865</v>
      </c>
      <c r="Q40" s="1">
        <v>20.826446280991714</v>
      </c>
      <c r="R40" s="1">
        <v>249.71900826446253</v>
      </c>
      <c r="S40" s="1">
        <v>20.826446280991714</v>
      </c>
      <c r="T40" s="1">
        <v>132.8925619834709</v>
      </c>
      <c r="U40" s="1">
        <v>20.826446280991714</v>
      </c>
      <c r="V40" s="1">
        <v>20.826446280991714</v>
      </c>
      <c r="W40" s="1">
        <v>20.826446280991714</v>
      </c>
      <c r="X40" s="1">
        <v>20.826446280991714</v>
      </c>
      <c r="Y40" s="1">
        <v>20.826446280991714</v>
      </c>
      <c r="Z40" s="1">
        <v>307.10743801652865</v>
      </c>
      <c r="AA40" s="1">
        <v>20.826446280991714</v>
      </c>
      <c r="AB40" s="1">
        <v>57.09510107077196</v>
      </c>
      <c r="AC40" s="1">
        <v>192.3305785123965</v>
      </c>
      <c r="AD40" s="1">
        <v>20.826446280991714</v>
      </c>
      <c r="AE40" s="1">
        <v>20.826446280991714</v>
      </c>
      <c r="AF40" s="1">
        <v>20.826446280991714</v>
      </c>
      <c r="AG40" s="1">
        <v>20.826446280991714</v>
      </c>
      <c r="AH40" s="1">
        <v>20.826446280991714</v>
      </c>
      <c r="AI40" s="1">
        <v>20.826446280991714</v>
      </c>
      <c r="AJ40" s="1">
        <v>20.826446280991714</v>
      </c>
      <c r="AK40" s="1">
        <v>20.826446280991714</v>
      </c>
      <c r="AL40" s="1">
        <v>27.272727272727245</v>
      </c>
      <c r="AM40" s="1">
        <v>132.8925619834709</v>
      </c>
    </row>
    <row r="41" spans="1:39" x14ac:dyDescent="0.25">
      <c r="A41" s="29">
        <f ca="1">Exceedance!U41</f>
        <v>43952</v>
      </c>
      <c r="B41" s="254">
        <v>104.2314049586776</v>
      </c>
      <c r="C41" s="254">
        <v>208.26446280991726</v>
      </c>
      <c r="D41" s="254">
        <v>208.26446280991726</v>
      </c>
      <c r="E41" s="1">
        <v>285.61983471074365</v>
      </c>
      <c r="F41" s="1">
        <v>307.43801652892535</v>
      </c>
      <c r="G41" s="1">
        <v>307.43801652892535</v>
      </c>
      <c r="H41" s="1">
        <v>307.43801652892535</v>
      </c>
      <c r="I41" s="1">
        <v>39.669421487603273</v>
      </c>
      <c r="J41" s="1">
        <v>104.2314049586776</v>
      </c>
      <c r="K41" s="1">
        <v>39.669421487603273</v>
      </c>
      <c r="L41" s="1">
        <v>208.26446280991726</v>
      </c>
      <c r="M41" s="1">
        <v>208.26446280991726</v>
      </c>
      <c r="N41" s="1">
        <v>307.43801652892535</v>
      </c>
      <c r="O41" s="1">
        <v>104.2314049586776</v>
      </c>
      <c r="P41" s="1">
        <v>307.43801652892535</v>
      </c>
      <c r="Q41" s="1">
        <v>21.520661157024769</v>
      </c>
      <c r="R41" s="1">
        <v>307.43801652892535</v>
      </c>
      <c r="S41" s="1">
        <v>104.2314049586776</v>
      </c>
      <c r="T41" s="1">
        <v>285.61983471074365</v>
      </c>
      <c r="U41" s="1">
        <v>21.520661157024769</v>
      </c>
      <c r="V41" s="1">
        <v>104.2314049586776</v>
      </c>
      <c r="W41" s="1">
        <v>21.520661157024769</v>
      </c>
      <c r="X41" s="1">
        <v>21.520661157024769</v>
      </c>
      <c r="Y41" s="1">
        <v>21.520661157024769</v>
      </c>
      <c r="Z41" s="1">
        <v>307.43801652892535</v>
      </c>
      <c r="AA41" s="1">
        <v>39.669421487603273</v>
      </c>
      <c r="AB41" s="1">
        <v>202.29998805030834</v>
      </c>
      <c r="AC41" s="1">
        <v>303.47107438016502</v>
      </c>
      <c r="AD41" s="1">
        <v>104.2314049586776</v>
      </c>
      <c r="AE41" s="1">
        <v>67.33884297520656</v>
      </c>
      <c r="AF41" s="1">
        <v>67.33884297520656</v>
      </c>
      <c r="AG41" s="1">
        <v>21.520661157024769</v>
      </c>
      <c r="AH41" s="1">
        <v>21.520661157024769</v>
      </c>
      <c r="AI41" s="1">
        <v>21.520661157024769</v>
      </c>
      <c r="AJ41" s="1">
        <v>21.520661157024769</v>
      </c>
      <c r="AK41" s="1">
        <v>21.520661157024769</v>
      </c>
      <c r="AL41" s="1">
        <v>208.26446280991726</v>
      </c>
      <c r="AM41" s="1">
        <v>285.61983471074365</v>
      </c>
    </row>
    <row r="42" spans="1:39" x14ac:dyDescent="0.25">
      <c r="A42" s="29">
        <f ca="1">Exceedance!U42</f>
        <v>43983</v>
      </c>
      <c r="B42" s="254">
        <v>175.94722867968167</v>
      </c>
      <c r="C42" s="254">
        <v>203.35469767614944</v>
      </c>
      <c r="D42" s="254">
        <v>202.95652898556</v>
      </c>
      <c r="E42" s="1">
        <v>202.62721061936855</v>
      </c>
      <c r="F42" s="1">
        <v>208.48521358271032</v>
      </c>
      <c r="G42" s="1">
        <v>202.56925761580206</v>
      </c>
      <c r="H42" s="1">
        <v>202.50653475299424</v>
      </c>
      <c r="I42" s="1">
        <v>96.277025366682395</v>
      </c>
      <c r="J42" s="1">
        <v>152.39800314953638</v>
      </c>
      <c r="K42" s="1">
        <v>95.525900756587419</v>
      </c>
      <c r="L42" s="1">
        <v>203.51251227963655</v>
      </c>
      <c r="M42" s="1">
        <v>202.67793915447027</v>
      </c>
      <c r="N42" s="1">
        <v>203.00840204942693</v>
      </c>
      <c r="O42" s="1">
        <v>167.48274447196692</v>
      </c>
      <c r="P42" s="1">
        <v>203.3568298137908</v>
      </c>
      <c r="Q42" s="1">
        <v>20.826446280991714</v>
      </c>
      <c r="R42" s="1">
        <v>203.58356465235221</v>
      </c>
      <c r="S42" s="1">
        <v>167.97421141925471</v>
      </c>
      <c r="T42" s="1">
        <v>204.11641669186707</v>
      </c>
      <c r="U42" s="1">
        <v>20.826446280991714</v>
      </c>
      <c r="V42" s="1">
        <v>163.52233686671028</v>
      </c>
      <c r="W42" s="1">
        <v>20.826446280991714</v>
      </c>
      <c r="X42" s="1">
        <v>20.826446280991714</v>
      </c>
      <c r="Y42" s="1">
        <v>20.826446280991714</v>
      </c>
      <c r="Z42" s="1">
        <v>203.80081290409817</v>
      </c>
      <c r="AA42" s="1">
        <v>90.651409093033507</v>
      </c>
      <c r="AB42" s="1">
        <v>196.46144762490883</v>
      </c>
      <c r="AC42" s="1">
        <v>204.0485290466365</v>
      </c>
      <c r="AD42" s="1">
        <v>156.44440141222202</v>
      </c>
      <c r="AE42" s="1">
        <v>125.86437649974302</v>
      </c>
      <c r="AF42" s="1">
        <v>118.45276996439397</v>
      </c>
      <c r="AG42" s="1">
        <v>33.308303420578817</v>
      </c>
      <c r="AH42" s="1">
        <v>20.826446280991714</v>
      </c>
      <c r="AI42" s="1">
        <v>20.826446280991714</v>
      </c>
      <c r="AJ42" s="1">
        <v>31.216628208521438</v>
      </c>
      <c r="AK42" s="1">
        <v>20.826446280991714</v>
      </c>
      <c r="AL42" s="1">
        <v>202.46226481596432</v>
      </c>
      <c r="AM42" s="1">
        <v>204.76188400261768</v>
      </c>
    </row>
    <row r="43" spans="1:39" x14ac:dyDescent="0.25">
      <c r="A43" s="29">
        <f ca="1">Exceedance!U43</f>
        <v>44013</v>
      </c>
      <c r="B43" s="254">
        <v>74.222619712114039</v>
      </c>
      <c r="C43" s="254">
        <v>31.249231358780651</v>
      </c>
      <c r="D43" s="254">
        <v>27.13482155602318</v>
      </c>
      <c r="E43" s="1">
        <v>23.731865105378461</v>
      </c>
      <c r="F43" s="1">
        <v>84.264562393243239</v>
      </c>
      <c r="G43" s="1">
        <v>23.133017401858037</v>
      </c>
      <c r="H43" s="1">
        <v>22.484881152844224</v>
      </c>
      <c r="I43" s="1">
        <v>36.164959485509385</v>
      </c>
      <c r="J43" s="1">
        <v>25.554220283146499</v>
      </c>
      <c r="K43" s="1">
        <v>35.106556625830059</v>
      </c>
      <c r="L43" s="1">
        <v>32.879982261481175</v>
      </c>
      <c r="M43" s="1">
        <v>24.256059968095855</v>
      </c>
      <c r="N43" s="1">
        <v>27.670843215981801</v>
      </c>
      <c r="O43" s="1">
        <v>56.729352349503316</v>
      </c>
      <c r="P43" s="1">
        <v>31.271263447741383</v>
      </c>
      <c r="Q43" s="1">
        <v>21.520661157024769</v>
      </c>
      <c r="R43" s="1">
        <v>33.61419011287667</v>
      </c>
      <c r="S43" s="1">
        <v>57.745050707231123</v>
      </c>
      <c r="T43" s="1">
        <v>39.120327854530167</v>
      </c>
      <c r="U43" s="1">
        <v>21.520661157024769</v>
      </c>
      <c r="V43" s="1">
        <v>48.544509965305906</v>
      </c>
      <c r="W43" s="1">
        <v>21.520661157024769</v>
      </c>
      <c r="X43" s="1">
        <v>21.520661157024769</v>
      </c>
      <c r="Y43" s="1">
        <v>21.520661157024769</v>
      </c>
      <c r="Z43" s="1">
        <v>35.85908871425103</v>
      </c>
      <c r="AA43" s="1">
        <v>28.237954736276841</v>
      </c>
      <c r="AB43" s="1">
        <v>21.520661157024776</v>
      </c>
      <c r="AC43" s="1">
        <v>38.418822187147249</v>
      </c>
      <c r="AD43" s="1">
        <v>33.91677669269685</v>
      </c>
      <c r="AE43" s="1">
        <v>41.606470748384886</v>
      </c>
      <c r="AF43" s="1">
        <v>29.513849559131149</v>
      </c>
      <c r="AG43" s="1">
        <v>35.339860132996201</v>
      </c>
      <c r="AH43" s="1">
        <v>21.520661157024769</v>
      </c>
      <c r="AI43" s="1">
        <v>21.520661157024769</v>
      </c>
      <c r="AJ43" s="1">
        <v>33.02407686250411</v>
      </c>
      <c r="AK43" s="1">
        <v>21.520661157024769</v>
      </c>
      <c r="AL43" s="1">
        <v>22.02742513686832</v>
      </c>
      <c r="AM43" s="1">
        <v>45.790156732286029</v>
      </c>
    </row>
    <row r="44" spans="1:39" x14ac:dyDescent="0.25">
      <c r="A44" s="29">
        <f ca="1">Exceedance!U44</f>
        <v>44044</v>
      </c>
      <c r="B44" s="254">
        <v>74.222619712114039</v>
      </c>
      <c r="C44" s="254">
        <v>31.249231358780651</v>
      </c>
      <c r="D44" s="254">
        <v>27.13482155602318</v>
      </c>
      <c r="E44" s="1">
        <v>23.731865105378461</v>
      </c>
      <c r="F44" s="1">
        <v>84.264562393243239</v>
      </c>
      <c r="G44" s="1">
        <v>23.133017401858037</v>
      </c>
      <c r="H44" s="1">
        <v>22.484881152844224</v>
      </c>
      <c r="I44" s="1">
        <v>36.164959485509385</v>
      </c>
      <c r="J44" s="1">
        <v>25.554220283146499</v>
      </c>
      <c r="K44" s="1">
        <v>35.106556625830059</v>
      </c>
      <c r="L44" s="1">
        <v>32.879982261481175</v>
      </c>
      <c r="M44" s="1">
        <v>24.256059968095855</v>
      </c>
      <c r="N44" s="1">
        <v>27.670843215981801</v>
      </c>
      <c r="O44" s="1">
        <v>56.729352349503316</v>
      </c>
      <c r="P44" s="1">
        <v>31.271263447741383</v>
      </c>
      <c r="Q44" s="1">
        <v>21.520661157024769</v>
      </c>
      <c r="R44" s="1">
        <v>33.61419011287667</v>
      </c>
      <c r="S44" s="1">
        <v>57.745050707231123</v>
      </c>
      <c r="T44" s="1">
        <v>39.120327854530167</v>
      </c>
      <c r="U44" s="1">
        <v>21.520661157024769</v>
      </c>
      <c r="V44" s="1">
        <v>48.544509965305906</v>
      </c>
      <c r="W44" s="1">
        <v>21.520661157024769</v>
      </c>
      <c r="X44" s="1">
        <v>21.520661157024769</v>
      </c>
      <c r="Y44" s="1">
        <v>21.520661157024769</v>
      </c>
      <c r="Z44" s="1">
        <v>35.85908871425103</v>
      </c>
      <c r="AA44" s="1">
        <v>28.237954736276841</v>
      </c>
      <c r="AB44" s="1">
        <v>21.520661157024776</v>
      </c>
      <c r="AC44" s="1">
        <v>38.418822187147249</v>
      </c>
      <c r="AD44" s="1">
        <v>33.91677669269685</v>
      </c>
      <c r="AE44" s="1">
        <v>41.606470748384886</v>
      </c>
      <c r="AF44" s="1">
        <v>29.513849559131149</v>
      </c>
      <c r="AG44" s="1">
        <v>35.339860132996201</v>
      </c>
      <c r="AH44" s="1">
        <v>21.520661157024769</v>
      </c>
      <c r="AI44" s="1">
        <v>21.520661157024769</v>
      </c>
      <c r="AJ44" s="1">
        <v>33.02407686250411</v>
      </c>
      <c r="AK44" s="1">
        <v>21.520661157024769</v>
      </c>
      <c r="AL44" s="1">
        <v>22.02742513686832</v>
      </c>
      <c r="AM44" s="1">
        <v>45.790156732286029</v>
      </c>
    </row>
    <row r="45" spans="1:39" x14ac:dyDescent="0.25">
      <c r="A45" s="29">
        <f ca="1">Exceedance!U45</f>
        <v>44075</v>
      </c>
      <c r="B45" s="254">
        <v>92.060641978484298</v>
      </c>
      <c r="C45" s="254">
        <v>77.878604972211662</v>
      </c>
      <c r="D45" s="254">
        <v>73.861379697251039</v>
      </c>
      <c r="E45" s="1">
        <v>86.554824400345623</v>
      </c>
      <c r="F45" s="1">
        <v>162.86498096775446</v>
      </c>
      <c r="G45" s="1">
        <v>104.9198223622267</v>
      </c>
      <c r="H45" s="1">
        <v>80.165443651627356</v>
      </c>
      <c r="I45" s="1">
        <v>43.599457697307386</v>
      </c>
      <c r="J45" s="1">
        <v>44.097668799900653</v>
      </c>
      <c r="K45" s="1">
        <v>42.594024431229386</v>
      </c>
      <c r="L45" s="1">
        <v>79.565029465882532</v>
      </c>
      <c r="M45" s="1">
        <v>71.025558759563467</v>
      </c>
      <c r="N45" s="1">
        <v>109.09908132371586</v>
      </c>
      <c r="O45" s="1">
        <v>74.813834774120053</v>
      </c>
      <c r="P45" s="1">
        <v>113.15418911123808</v>
      </c>
      <c r="Q45" s="1">
        <v>20.826446280991714</v>
      </c>
      <c r="R45" s="1">
        <v>93.195251607625309</v>
      </c>
      <c r="S45" s="1">
        <v>75.769907505147685</v>
      </c>
      <c r="T45" s="1">
        <v>101.76301854849538</v>
      </c>
      <c r="U45" s="1">
        <v>20.826446280991714</v>
      </c>
      <c r="V45" s="1">
        <v>66.902125884119613</v>
      </c>
      <c r="W45" s="1">
        <v>20.826446280991714</v>
      </c>
      <c r="X45" s="1">
        <v>20.826446280991714</v>
      </c>
      <c r="Y45" s="1">
        <v>20.826446280991714</v>
      </c>
      <c r="Z45" s="1">
        <v>116.19860634252197</v>
      </c>
      <c r="AA45" s="1">
        <v>35.686977202155994</v>
      </c>
      <c r="AB45" s="1">
        <v>50.93582361001755</v>
      </c>
      <c r="AC45" s="1">
        <v>98.53985989742263</v>
      </c>
      <c r="AD45" s="1">
        <v>52.360127412524029</v>
      </c>
      <c r="AE45" s="1">
        <v>53.672938594120531</v>
      </c>
      <c r="AF45" s="1">
        <v>41.759798858087478</v>
      </c>
      <c r="AG45" s="1">
        <v>34.259697089431072</v>
      </c>
      <c r="AH45" s="1">
        <v>20.826446280991714</v>
      </c>
      <c r="AI45" s="1">
        <v>20.826446280991714</v>
      </c>
      <c r="AJ45" s="1">
        <v>32.086966874251118</v>
      </c>
      <c r="AK45" s="1">
        <v>20.826446280991714</v>
      </c>
      <c r="AL45" s="1">
        <v>69.064045721945945</v>
      </c>
      <c r="AM45" s="1">
        <v>107.63162140593077</v>
      </c>
    </row>
    <row r="46" spans="1:39" x14ac:dyDescent="0.25">
      <c r="A46" s="29">
        <f ca="1">Exceedance!U46</f>
        <v>44105</v>
      </c>
      <c r="B46" s="254">
        <v>21.520661157024769</v>
      </c>
      <c r="C46" s="254">
        <v>21.520661157024769</v>
      </c>
      <c r="D46" s="254">
        <v>21.520661157024769</v>
      </c>
      <c r="E46" s="1">
        <v>21.520661157024769</v>
      </c>
      <c r="F46" s="1">
        <v>21.520661157024769</v>
      </c>
      <c r="G46" s="1">
        <v>21.520661157024769</v>
      </c>
      <c r="H46" s="1">
        <v>21.520661157024769</v>
      </c>
      <c r="I46" s="1">
        <v>21.520661157024769</v>
      </c>
      <c r="J46" s="1">
        <v>21.520661157024769</v>
      </c>
      <c r="K46" s="1">
        <v>21.520661157024769</v>
      </c>
      <c r="L46" s="1">
        <v>21.520661157024769</v>
      </c>
      <c r="M46" s="1">
        <v>21.520661157024769</v>
      </c>
      <c r="N46" s="1">
        <v>21.520661157024769</v>
      </c>
      <c r="O46" s="1">
        <v>21.520661157024769</v>
      </c>
      <c r="P46" s="1">
        <v>21.520661157024769</v>
      </c>
      <c r="Q46" s="1">
        <v>21.520661157024769</v>
      </c>
      <c r="R46" s="1">
        <v>21.520661157024769</v>
      </c>
      <c r="S46" s="1">
        <v>21.520661157024769</v>
      </c>
      <c r="T46" s="1">
        <v>21.520661157024769</v>
      </c>
      <c r="U46" s="1">
        <v>21.520661157024769</v>
      </c>
      <c r="V46" s="1">
        <v>21.520661157024769</v>
      </c>
      <c r="W46" s="1">
        <v>21.520661157024769</v>
      </c>
      <c r="X46" s="1">
        <v>21.520661157024769</v>
      </c>
      <c r="Y46" s="1">
        <v>21.520661157024769</v>
      </c>
      <c r="Z46" s="1">
        <v>21.520661157024769</v>
      </c>
      <c r="AA46" s="1">
        <v>21.520661157024769</v>
      </c>
      <c r="AB46" s="1">
        <v>21.520661157024769</v>
      </c>
      <c r="AC46" s="1">
        <v>21.520661157024769</v>
      </c>
      <c r="AD46" s="1">
        <v>21.520661157024769</v>
      </c>
      <c r="AE46" s="1">
        <v>21.520661157024769</v>
      </c>
      <c r="AF46" s="1">
        <v>21.520661157024769</v>
      </c>
      <c r="AG46" s="1">
        <v>21.520661157024769</v>
      </c>
      <c r="AH46" s="1">
        <v>21.520661157024769</v>
      </c>
      <c r="AI46" s="1">
        <v>21.520661157024769</v>
      </c>
      <c r="AJ46" s="1">
        <v>21.520661157024769</v>
      </c>
      <c r="AK46" s="1">
        <v>21.520661157024769</v>
      </c>
      <c r="AL46" s="1">
        <v>21.520661157024769</v>
      </c>
      <c r="AM46" s="1">
        <v>21.520661157024769</v>
      </c>
    </row>
    <row r="47" spans="1:39" x14ac:dyDescent="0.25">
      <c r="A47" s="29">
        <f ca="1">Exceedance!U47</f>
        <v>44136</v>
      </c>
      <c r="B47" s="254">
        <v>20.826446280991714</v>
      </c>
      <c r="C47" s="254">
        <v>20.826446280991714</v>
      </c>
      <c r="D47" s="254">
        <v>20.826446280991714</v>
      </c>
      <c r="E47" s="1">
        <v>20.826446280991714</v>
      </c>
      <c r="F47" s="1">
        <v>20.826446280991714</v>
      </c>
      <c r="G47" s="1">
        <v>20.826446280991714</v>
      </c>
      <c r="H47" s="1">
        <v>20.826446280991714</v>
      </c>
      <c r="I47" s="1">
        <v>20.826446280991714</v>
      </c>
      <c r="J47" s="1">
        <v>20.826446280991714</v>
      </c>
      <c r="K47" s="1">
        <v>20.826446280991714</v>
      </c>
      <c r="L47" s="1">
        <v>20.826446280991714</v>
      </c>
      <c r="M47" s="1">
        <v>20.826446280991714</v>
      </c>
      <c r="N47" s="1">
        <v>20.826446280991714</v>
      </c>
      <c r="O47" s="1">
        <v>20.826446280991714</v>
      </c>
      <c r="P47" s="1">
        <v>20.826446280991714</v>
      </c>
      <c r="Q47" s="1">
        <v>20.826446280991714</v>
      </c>
      <c r="R47" s="1">
        <v>20.826446280991714</v>
      </c>
      <c r="S47" s="1">
        <v>20.826446280991714</v>
      </c>
      <c r="T47" s="1">
        <v>20.826446280991714</v>
      </c>
      <c r="U47" s="1">
        <v>20.826446280991714</v>
      </c>
      <c r="V47" s="1">
        <v>20.826446280991714</v>
      </c>
      <c r="W47" s="1">
        <v>20.826446280991714</v>
      </c>
      <c r="X47" s="1">
        <v>20.826446280991714</v>
      </c>
      <c r="Y47" s="1">
        <v>20.826446280991714</v>
      </c>
      <c r="Z47" s="1">
        <v>20.826446280991714</v>
      </c>
      <c r="AA47" s="1">
        <v>20.826446280991714</v>
      </c>
      <c r="AB47" s="1">
        <v>20.826446280991714</v>
      </c>
      <c r="AC47" s="1">
        <v>20.826446280991714</v>
      </c>
      <c r="AD47" s="1">
        <v>20.826446280991714</v>
      </c>
      <c r="AE47" s="1">
        <v>20.826446280991714</v>
      </c>
      <c r="AF47" s="1">
        <v>20.826446280991714</v>
      </c>
      <c r="AG47" s="1">
        <v>20.826446280991714</v>
      </c>
      <c r="AH47" s="1">
        <v>20.826446280991714</v>
      </c>
      <c r="AI47" s="1">
        <v>20.826446280991714</v>
      </c>
      <c r="AJ47" s="1">
        <v>20.826446280991714</v>
      </c>
      <c r="AK47" s="1">
        <v>20.826446280991714</v>
      </c>
      <c r="AL47" s="1">
        <v>20.826446280991714</v>
      </c>
      <c r="AM47" s="1">
        <v>20.826446280991714</v>
      </c>
    </row>
    <row r="48" spans="1:39" x14ac:dyDescent="0.25">
      <c r="A48" s="29">
        <f ca="1">Exceedance!U48</f>
        <v>44166</v>
      </c>
      <c r="B48" s="254">
        <v>21.520661157024769</v>
      </c>
      <c r="C48" s="254">
        <v>21.520661157024769</v>
      </c>
      <c r="D48" s="254">
        <v>21.520661157024769</v>
      </c>
      <c r="E48" s="1">
        <v>21.520661157024769</v>
      </c>
      <c r="F48" s="1">
        <v>21.520661157024769</v>
      </c>
      <c r="G48" s="1">
        <v>21.520661157024769</v>
      </c>
      <c r="H48" s="1">
        <v>21.520661157024769</v>
      </c>
      <c r="I48" s="1">
        <v>21.520661157024769</v>
      </c>
      <c r="J48" s="1">
        <v>21.520661157024769</v>
      </c>
      <c r="K48" s="1">
        <v>21.520661157024769</v>
      </c>
      <c r="L48" s="1">
        <v>21.520661157024769</v>
      </c>
      <c r="M48" s="1">
        <v>21.520661157024769</v>
      </c>
      <c r="N48" s="1">
        <v>21.520661157024769</v>
      </c>
      <c r="O48" s="1">
        <v>21.520661157024769</v>
      </c>
      <c r="P48" s="1">
        <v>21.520661157024769</v>
      </c>
      <c r="Q48" s="1">
        <v>21.520661157024769</v>
      </c>
      <c r="R48" s="1">
        <v>21.520661157024769</v>
      </c>
      <c r="S48" s="1">
        <v>21.520661157024769</v>
      </c>
      <c r="T48" s="1">
        <v>21.520661157024769</v>
      </c>
      <c r="U48" s="1">
        <v>21.520661157024769</v>
      </c>
      <c r="V48" s="1">
        <v>21.520661157024769</v>
      </c>
      <c r="W48" s="1">
        <v>21.520661157024769</v>
      </c>
      <c r="X48" s="1">
        <v>21.520661157024769</v>
      </c>
      <c r="Y48" s="1">
        <v>21.520661157024769</v>
      </c>
      <c r="Z48" s="1">
        <v>21.520661157024769</v>
      </c>
      <c r="AA48" s="1">
        <v>21.520661157024769</v>
      </c>
      <c r="AB48" s="1">
        <v>21.520661157024769</v>
      </c>
      <c r="AC48" s="1">
        <v>21.520661157024769</v>
      </c>
      <c r="AD48" s="1">
        <v>21.520661157024769</v>
      </c>
      <c r="AE48" s="1">
        <v>21.520661157024769</v>
      </c>
      <c r="AF48" s="1">
        <v>21.520661157024769</v>
      </c>
      <c r="AG48" s="1">
        <v>21.520661157024769</v>
      </c>
      <c r="AH48" s="1">
        <v>21.520661157024769</v>
      </c>
      <c r="AI48" s="1">
        <v>21.520661157024769</v>
      </c>
      <c r="AJ48" s="1">
        <v>21.520661157024769</v>
      </c>
      <c r="AK48" s="1">
        <v>21.520661157024769</v>
      </c>
      <c r="AL48" s="1">
        <v>21.520661157024769</v>
      </c>
      <c r="AM48" s="1">
        <v>21.520661157024769</v>
      </c>
    </row>
    <row r="49" spans="1:39" x14ac:dyDescent="0.25">
      <c r="A49" s="29">
        <f ca="1">Exceedance!U49</f>
        <v>44197</v>
      </c>
      <c r="B49" s="254">
        <v>21.520661157024769</v>
      </c>
      <c r="C49" s="254">
        <v>21.520661157024769</v>
      </c>
      <c r="D49" s="254">
        <v>21.520661157024769</v>
      </c>
      <c r="E49" s="1">
        <v>21.520661157024769</v>
      </c>
      <c r="F49" s="1">
        <v>21.520661157024769</v>
      </c>
      <c r="G49" s="1">
        <v>21.520661157024769</v>
      </c>
      <c r="H49" s="1">
        <v>21.520661157024769</v>
      </c>
      <c r="I49" s="1">
        <v>21.520661157024769</v>
      </c>
      <c r="J49" s="1">
        <v>21.520661157024769</v>
      </c>
      <c r="K49" s="1">
        <v>21.520661157024769</v>
      </c>
      <c r="L49" s="1">
        <v>21.520661157024769</v>
      </c>
      <c r="M49" s="1">
        <v>21.520661157024769</v>
      </c>
      <c r="N49" s="1">
        <v>21.520661157024769</v>
      </c>
      <c r="O49" s="1">
        <v>21.520661157024769</v>
      </c>
      <c r="P49" s="1">
        <v>21.520661157024769</v>
      </c>
      <c r="Q49" s="1">
        <v>21.520661157024769</v>
      </c>
      <c r="R49" s="1">
        <v>21.520661157024769</v>
      </c>
      <c r="S49" s="1">
        <v>21.520661157024769</v>
      </c>
      <c r="T49" s="1">
        <v>21.520661157024769</v>
      </c>
      <c r="U49" s="1">
        <v>21.520661157024769</v>
      </c>
      <c r="V49" s="1">
        <v>21.520661157024769</v>
      </c>
      <c r="W49" s="1">
        <v>21.520661157024769</v>
      </c>
      <c r="X49" s="1">
        <v>21.520661157024769</v>
      </c>
      <c r="Y49" s="1">
        <v>21.520661157024769</v>
      </c>
      <c r="Z49" s="1">
        <v>21.520661157024769</v>
      </c>
      <c r="AA49" s="1">
        <v>21.520661157024769</v>
      </c>
      <c r="AB49" s="1">
        <v>21.520661157024769</v>
      </c>
      <c r="AC49" s="1">
        <v>21.520661157024769</v>
      </c>
      <c r="AD49" s="1">
        <v>21.520661157024769</v>
      </c>
      <c r="AE49" s="1">
        <v>21.520661157024769</v>
      </c>
      <c r="AF49" s="1">
        <v>21.520661157024769</v>
      </c>
      <c r="AG49" s="1">
        <v>21.520661157024769</v>
      </c>
      <c r="AH49" s="1">
        <v>21.520661157024769</v>
      </c>
      <c r="AI49" s="1">
        <v>21.520661157024769</v>
      </c>
      <c r="AJ49" s="1">
        <v>21.520661157024769</v>
      </c>
      <c r="AK49" s="1">
        <v>21.520661157024769</v>
      </c>
      <c r="AL49" s="1">
        <v>21.520661157024769</v>
      </c>
      <c r="AM49" s="1">
        <v>21.520661157024769</v>
      </c>
    </row>
    <row r="50" spans="1:39" x14ac:dyDescent="0.25">
      <c r="A50" s="29">
        <f ca="1">Exceedance!U50</f>
        <v>44228</v>
      </c>
      <c r="B50" s="254">
        <v>19.438016528925601</v>
      </c>
      <c r="C50" s="254">
        <v>19.438016528925601</v>
      </c>
      <c r="D50" s="254">
        <v>19.438016528925601</v>
      </c>
      <c r="E50" s="1">
        <v>19.438016528925601</v>
      </c>
      <c r="F50" s="1">
        <v>19.438016528925601</v>
      </c>
      <c r="G50" s="1">
        <v>19.438016528925601</v>
      </c>
      <c r="H50" s="1">
        <v>19.438016528925601</v>
      </c>
      <c r="I50" s="1">
        <v>19.438016528925601</v>
      </c>
      <c r="J50" s="1">
        <v>19.438016528925601</v>
      </c>
      <c r="K50" s="1">
        <v>19.438016528925601</v>
      </c>
      <c r="L50" s="1">
        <v>19.438016528925601</v>
      </c>
      <c r="M50" s="1">
        <v>19.438016528925601</v>
      </c>
      <c r="N50" s="1">
        <v>19.438016528925601</v>
      </c>
      <c r="O50" s="1">
        <v>19.438016528925601</v>
      </c>
      <c r="P50" s="1">
        <v>19.438016528925601</v>
      </c>
      <c r="Q50" s="1">
        <v>19.438016528925601</v>
      </c>
      <c r="R50" s="1">
        <v>19.438016528925601</v>
      </c>
      <c r="S50" s="1">
        <v>19.438016528925601</v>
      </c>
      <c r="T50" s="1">
        <v>19.438016528925601</v>
      </c>
      <c r="U50" s="1">
        <v>19.438016528925601</v>
      </c>
      <c r="V50" s="1">
        <v>19.438016528925601</v>
      </c>
      <c r="W50" s="1">
        <v>19.438016528925601</v>
      </c>
      <c r="X50" s="1">
        <v>19.438016528925601</v>
      </c>
      <c r="Y50" s="1">
        <v>19.438016528925601</v>
      </c>
      <c r="Z50" s="1">
        <v>19.438016528925601</v>
      </c>
      <c r="AA50" s="1">
        <v>19.438016528925601</v>
      </c>
      <c r="AB50" s="1">
        <v>19.438016528925601</v>
      </c>
      <c r="AC50" s="1">
        <v>19.438016528925601</v>
      </c>
      <c r="AD50" s="1">
        <v>19.438016528925601</v>
      </c>
      <c r="AE50" s="1">
        <v>19.438016528925601</v>
      </c>
      <c r="AF50" s="1">
        <v>19.438016528925601</v>
      </c>
      <c r="AG50" s="1">
        <v>19.438016528925601</v>
      </c>
      <c r="AH50" s="1">
        <v>19.438016528925601</v>
      </c>
      <c r="AI50" s="1">
        <v>19.438016528925601</v>
      </c>
      <c r="AJ50" s="1">
        <v>19.438016528925601</v>
      </c>
      <c r="AK50" s="1">
        <v>19.438016528925601</v>
      </c>
      <c r="AL50" s="1">
        <v>19.438016528925601</v>
      </c>
      <c r="AM50" s="1">
        <v>19.438016528925601</v>
      </c>
    </row>
    <row r="51" spans="1:39" x14ac:dyDescent="0.25">
      <c r="A51" s="29">
        <f ca="1">Exceedance!U51</f>
        <v>44256</v>
      </c>
      <c r="B51" s="254">
        <v>21.520661157024769</v>
      </c>
      <c r="C51" s="254">
        <v>21.520661157024769</v>
      </c>
      <c r="D51" s="254">
        <v>21.520661157024769</v>
      </c>
      <c r="E51" s="1">
        <v>287.60330578512372</v>
      </c>
      <c r="F51" s="1">
        <v>287.60330578512372</v>
      </c>
      <c r="G51" s="1">
        <v>21.520661157024769</v>
      </c>
      <c r="H51" s="1">
        <v>21.520661157024769</v>
      </c>
      <c r="I51" s="1">
        <v>21.520661157024769</v>
      </c>
      <c r="J51" s="1">
        <v>21.520661157024769</v>
      </c>
      <c r="K51" s="1">
        <v>21.520661157024769</v>
      </c>
      <c r="L51" s="1">
        <v>21.520661157024769</v>
      </c>
      <c r="M51" s="1">
        <v>180.49586776859482</v>
      </c>
      <c r="N51" s="1">
        <v>21.520661157024769</v>
      </c>
      <c r="O51" s="1">
        <v>234.04958677685917</v>
      </c>
      <c r="P51" s="1">
        <v>21.520661157024769</v>
      </c>
      <c r="Q51" s="1">
        <v>21.520661157024769</v>
      </c>
      <c r="R51" s="1">
        <v>21.520661157024769</v>
      </c>
      <c r="S51" s="1">
        <v>21.520661157024769</v>
      </c>
      <c r="T51" s="1">
        <v>21.520661157024769</v>
      </c>
      <c r="U51" s="1">
        <v>21.520661157024769</v>
      </c>
      <c r="V51" s="1">
        <v>21.520661157024769</v>
      </c>
      <c r="W51" s="1">
        <v>21.520661157024769</v>
      </c>
      <c r="X51" s="1">
        <v>21.520661157024769</v>
      </c>
      <c r="Y51" s="1">
        <v>63.471074380165184</v>
      </c>
      <c r="Z51" s="1">
        <v>21.520661157024769</v>
      </c>
      <c r="AA51" s="1">
        <v>21.520661157024769</v>
      </c>
      <c r="AB51" s="1">
        <v>21.520661157024769</v>
      </c>
      <c r="AC51" s="1">
        <v>21.520661157024769</v>
      </c>
      <c r="AD51" s="1">
        <v>21.520661157024769</v>
      </c>
      <c r="AE51" s="1">
        <v>21.520661157024769</v>
      </c>
      <c r="AF51" s="1">
        <v>21.520661157024769</v>
      </c>
      <c r="AG51" s="1">
        <v>21.520661157024769</v>
      </c>
      <c r="AH51" s="1">
        <v>21.520661157024769</v>
      </c>
      <c r="AI51" s="1">
        <v>21.520661157024769</v>
      </c>
      <c r="AJ51" s="1">
        <v>21.520661157024769</v>
      </c>
      <c r="AK51" s="1">
        <v>21.520661157024769</v>
      </c>
      <c r="AL51" s="1">
        <v>21.520661157024769</v>
      </c>
      <c r="AM51" s="1">
        <v>21.520661157024769</v>
      </c>
    </row>
    <row r="52" spans="1:39" x14ac:dyDescent="0.25">
      <c r="A52" s="29">
        <f ca="1">Exceedance!U52</f>
        <v>44287</v>
      </c>
      <c r="B52" s="254">
        <v>20.826446280991714</v>
      </c>
      <c r="C52" s="254">
        <v>25.983471074380144</v>
      </c>
      <c r="D52" s="254">
        <v>25.983471074380144</v>
      </c>
      <c r="E52" s="1">
        <v>307.173553719008</v>
      </c>
      <c r="F52" s="1">
        <v>307.173553719008</v>
      </c>
      <c r="G52" s="1">
        <v>286.67768595041298</v>
      </c>
      <c r="H52" s="1">
        <v>20.826446280991714</v>
      </c>
      <c r="I52" s="1">
        <v>20.826446280991714</v>
      </c>
      <c r="J52" s="1">
        <v>20.826446280991714</v>
      </c>
      <c r="K52" s="1">
        <v>25.983471074380144</v>
      </c>
      <c r="L52" s="1">
        <v>25.983471074380144</v>
      </c>
      <c r="M52" s="1">
        <v>307.173553719008</v>
      </c>
      <c r="N52" s="1">
        <v>20.826446280991714</v>
      </c>
      <c r="O52" s="1">
        <v>307.173553719008</v>
      </c>
      <c r="P52" s="1">
        <v>20.826446280991714</v>
      </c>
      <c r="Q52" s="1">
        <v>241.58677685950386</v>
      </c>
      <c r="R52" s="1">
        <v>20.826446280991714</v>
      </c>
      <c r="S52" s="1">
        <v>128.85950413223122</v>
      </c>
      <c r="T52" s="1">
        <v>20.826446280991714</v>
      </c>
      <c r="U52" s="1">
        <v>20.826446280991714</v>
      </c>
      <c r="V52" s="1">
        <v>20.826446280991714</v>
      </c>
      <c r="W52" s="1">
        <v>20.826446280991714</v>
      </c>
      <c r="X52" s="1">
        <v>20.826446280991714</v>
      </c>
      <c r="Y52" s="1">
        <v>301.02479338842949</v>
      </c>
      <c r="Z52" s="1">
        <v>20.826446280991714</v>
      </c>
      <c r="AA52" s="1">
        <v>49.751052968933877</v>
      </c>
      <c r="AB52" s="1">
        <v>186.24793388429731</v>
      </c>
      <c r="AC52" s="1">
        <v>20.826446280991714</v>
      </c>
      <c r="AD52" s="1">
        <v>20.826446280991714</v>
      </c>
      <c r="AE52" s="1">
        <v>20.826446280991714</v>
      </c>
      <c r="AF52" s="1">
        <v>20.826446280991714</v>
      </c>
      <c r="AG52" s="1">
        <v>20.826446280991714</v>
      </c>
      <c r="AH52" s="1">
        <v>20.826446280991714</v>
      </c>
      <c r="AI52" s="1">
        <v>20.826446280991714</v>
      </c>
      <c r="AJ52" s="1">
        <v>20.826446280991714</v>
      </c>
      <c r="AK52" s="1">
        <v>20.826446280991714</v>
      </c>
      <c r="AL52" s="1">
        <v>128.85950413223122</v>
      </c>
      <c r="AM52" s="1">
        <v>69.421487603305678</v>
      </c>
    </row>
    <row r="53" spans="1:39" x14ac:dyDescent="0.25">
      <c r="A53" s="29">
        <f ca="1">Exceedance!U53</f>
        <v>44317</v>
      </c>
      <c r="B53" s="254">
        <v>95.008264462809848</v>
      </c>
      <c r="C53" s="254">
        <v>200.33057851239658</v>
      </c>
      <c r="D53" s="254">
        <v>200.33057851239658</v>
      </c>
      <c r="E53" s="1">
        <v>307.43801652892535</v>
      </c>
      <c r="F53" s="1">
        <v>307.43801652892535</v>
      </c>
      <c r="G53" s="1">
        <v>307.43801652892535</v>
      </c>
      <c r="H53" s="1">
        <v>30.44628099173551</v>
      </c>
      <c r="I53" s="1">
        <v>95.008264462809848</v>
      </c>
      <c r="J53" s="1">
        <v>30.44628099173551</v>
      </c>
      <c r="K53" s="1">
        <v>200.33057851239658</v>
      </c>
      <c r="L53" s="1">
        <v>200.33057851239658</v>
      </c>
      <c r="M53" s="1">
        <v>307.43801652892535</v>
      </c>
      <c r="N53" s="1">
        <v>95.008264462809848</v>
      </c>
      <c r="O53" s="1">
        <v>307.43801652892535</v>
      </c>
      <c r="P53" s="1">
        <v>21.520661157024769</v>
      </c>
      <c r="Q53" s="1">
        <v>307.43801652892535</v>
      </c>
      <c r="R53" s="1">
        <v>95.008264462809848</v>
      </c>
      <c r="S53" s="1">
        <v>281.65289256198332</v>
      </c>
      <c r="T53" s="1">
        <v>21.520661157024769</v>
      </c>
      <c r="U53" s="1">
        <v>98.026878772054431</v>
      </c>
      <c r="V53" s="1">
        <v>21.520661157024769</v>
      </c>
      <c r="W53" s="1">
        <v>21.520661157024769</v>
      </c>
      <c r="X53" s="1">
        <v>21.520661157024769</v>
      </c>
      <c r="Y53" s="1">
        <v>307.43801652892535</v>
      </c>
      <c r="Z53" s="1">
        <v>30.44628099173551</v>
      </c>
      <c r="AA53" s="1">
        <v>177.81973461465901</v>
      </c>
      <c r="AB53" s="1">
        <v>301.48760330578489</v>
      </c>
      <c r="AC53" s="1">
        <v>95.836079473233994</v>
      </c>
      <c r="AD53" s="1">
        <v>58.115702479338793</v>
      </c>
      <c r="AE53" s="1">
        <v>58.115702479338793</v>
      </c>
      <c r="AF53" s="1">
        <v>21.520661157024769</v>
      </c>
      <c r="AG53" s="1">
        <v>21.520661157024769</v>
      </c>
      <c r="AH53" s="1">
        <v>21.520661157024769</v>
      </c>
      <c r="AI53" s="1">
        <v>21.520661157024769</v>
      </c>
      <c r="AJ53" s="1">
        <v>21.520661157024769</v>
      </c>
      <c r="AK53" s="1">
        <v>95.008264462809848</v>
      </c>
      <c r="AL53" s="1">
        <v>281.65289256198332</v>
      </c>
      <c r="AM53" s="1">
        <v>247.93388429752054</v>
      </c>
    </row>
    <row r="54" spans="1:39" x14ac:dyDescent="0.25">
      <c r="A54" s="29">
        <f ca="1">Exceedance!U54</f>
        <v>44348</v>
      </c>
      <c r="B54" s="254">
        <v>183.78632080305076</v>
      </c>
      <c r="C54" s="254">
        <v>212.28543104084994</v>
      </c>
      <c r="D54" s="254">
        <v>212.01715994639443</v>
      </c>
      <c r="E54" s="1">
        <v>215.65678259480876</v>
      </c>
      <c r="F54" s="1">
        <v>211.64310993257067</v>
      </c>
      <c r="G54" s="1">
        <v>211.69338189275581</v>
      </c>
      <c r="H54" s="1">
        <v>104.9890887884239</v>
      </c>
      <c r="I54" s="1">
        <v>161.12307663979351</v>
      </c>
      <c r="J54" s="1">
        <v>104.1255262325131</v>
      </c>
      <c r="K54" s="1">
        <v>212.24757324109081</v>
      </c>
      <c r="L54" s="1">
        <v>211.69569386629595</v>
      </c>
      <c r="M54" s="1">
        <v>211.85107386889817</v>
      </c>
      <c r="N54" s="1">
        <v>175.58844401148812</v>
      </c>
      <c r="O54" s="1">
        <v>212.15627280877936</v>
      </c>
      <c r="P54" s="1">
        <v>20.826446280991714</v>
      </c>
      <c r="Q54" s="1">
        <v>212.28909645987034</v>
      </c>
      <c r="R54" s="1">
        <v>175.67630772152259</v>
      </c>
      <c r="S54" s="1">
        <v>212.66535136845044</v>
      </c>
      <c r="T54" s="1">
        <v>20.826446280991714</v>
      </c>
      <c r="U54" s="1">
        <v>171.05340043482317</v>
      </c>
      <c r="V54" s="1">
        <v>20.826446280991714</v>
      </c>
      <c r="W54" s="1">
        <v>20.826446280991714</v>
      </c>
      <c r="X54" s="1">
        <v>20.826446280991714</v>
      </c>
      <c r="Y54" s="1">
        <v>212.20352523423722</v>
      </c>
      <c r="Z54" s="1">
        <v>98.758847040894238</v>
      </c>
      <c r="AA54" s="1">
        <v>156.3118111288135</v>
      </c>
      <c r="AB54" s="1">
        <v>212.76051662072589</v>
      </c>
      <c r="AC54" s="1">
        <v>164.71209910959959</v>
      </c>
      <c r="AD54" s="1">
        <v>134.12585040257844</v>
      </c>
      <c r="AE54" s="1">
        <v>127.64863818349546</v>
      </c>
      <c r="AF54" s="1">
        <v>32.10629348685093</v>
      </c>
      <c r="AG54" s="1">
        <v>20.826446280991714</v>
      </c>
      <c r="AH54" s="1">
        <v>20.826446280991714</v>
      </c>
      <c r="AI54" s="1">
        <v>20.826446280991714</v>
      </c>
      <c r="AJ54" s="1">
        <v>20.826446280991714</v>
      </c>
      <c r="AK54" s="1">
        <v>182.56875010119012</v>
      </c>
      <c r="AL54" s="1">
        <v>212.98678706852863</v>
      </c>
      <c r="AM54" s="1">
        <v>213.51760287484458</v>
      </c>
    </row>
    <row r="55" spans="1:39" x14ac:dyDescent="0.25">
      <c r="A55" s="29">
        <f ca="1">Exceedance!U55</f>
        <v>44378</v>
      </c>
      <c r="B55" s="254">
        <v>74.922366784087131</v>
      </c>
      <c r="C55" s="254">
        <v>31.581205926565772</v>
      </c>
      <c r="D55" s="254">
        <v>27.423003962505099</v>
      </c>
      <c r="E55" s="1">
        <v>83.837155012927653</v>
      </c>
      <c r="F55" s="1">
        <v>21.625228748237145</v>
      </c>
      <c r="G55" s="1">
        <v>22.404444131106942</v>
      </c>
      <c r="H55" s="1">
        <v>36.107859915536636</v>
      </c>
      <c r="I55" s="1">
        <v>24.739468994017841</v>
      </c>
      <c r="J55" s="1">
        <v>34.833077094906379</v>
      </c>
      <c r="K55" s="1">
        <v>30.994410030299015</v>
      </c>
      <c r="L55" s="1">
        <v>22.440279720979337</v>
      </c>
      <c r="M55" s="1">
        <v>24.848669761313744</v>
      </c>
      <c r="N55" s="1">
        <v>56.769925317055879</v>
      </c>
      <c r="O55" s="1">
        <v>29.57925332947158</v>
      </c>
      <c r="P55" s="1">
        <v>21.520661157024769</v>
      </c>
      <c r="Q55" s="1">
        <v>31.638019921382167</v>
      </c>
      <c r="R55" s="1">
        <v>56.964480674989396</v>
      </c>
      <c r="S55" s="1">
        <v>37.469971004373626</v>
      </c>
      <c r="T55" s="1">
        <v>21.520661157024769</v>
      </c>
      <c r="U55" s="1">
        <v>47.644408169746903</v>
      </c>
      <c r="V55" s="1">
        <v>21.520661157024769</v>
      </c>
      <c r="W55" s="1">
        <v>21.520661157024769</v>
      </c>
      <c r="X55" s="1">
        <v>21.520661157024769</v>
      </c>
      <c r="Y55" s="1">
        <v>30.311665924068691</v>
      </c>
      <c r="Z55" s="1">
        <v>26.910836383468816</v>
      </c>
      <c r="AA55" s="1">
        <v>48.00583297464123</v>
      </c>
      <c r="AB55" s="1">
        <v>38.945032414642768</v>
      </c>
      <c r="AC55" s="1">
        <v>32.937891162467146</v>
      </c>
      <c r="AD55" s="1">
        <v>41.066145482126565</v>
      </c>
      <c r="AE55" s="1">
        <v>29.910946660372897</v>
      </c>
      <c r="AF55" s="1">
        <v>34.471596837826105</v>
      </c>
      <c r="AG55" s="1">
        <v>21.520661157024769</v>
      </c>
      <c r="AH55" s="1">
        <v>21.520661157024769</v>
      </c>
      <c r="AI55" s="1">
        <v>21.520661157024769</v>
      </c>
      <c r="AJ55" s="1">
        <v>21.520661157024769</v>
      </c>
      <c r="AK55" s="1">
        <v>72.226317372824653</v>
      </c>
      <c r="AL55" s="1">
        <v>42.452224355585493</v>
      </c>
      <c r="AM55" s="1">
        <v>50.679869353482808</v>
      </c>
    </row>
    <row r="56" spans="1:39" x14ac:dyDescent="0.25">
      <c r="A56" s="29">
        <f ca="1">Exceedance!U56</f>
        <v>44409</v>
      </c>
      <c r="B56" s="254">
        <v>74.922366784087131</v>
      </c>
      <c r="C56" s="254">
        <v>31.581205926565772</v>
      </c>
      <c r="D56" s="254">
        <v>27.423003962505099</v>
      </c>
      <c r="E56" s="1">
        <v>83.837155012927653</v>
      </c>
      <c r="F56" s="1">
        <v>21.625228748237145</v>
      </c>
      <c r="G56" s="1">
        <v>22.404444131106942</v>
      </c>
      <c r="H56" s="1">
        <v>36.107859915536636</v>
      </c>
      <c r="I56" s="1">
        <v>24.739468994017841</v>
      </c>
      <c r="J56" s="1">
        <v>34.833077094906379</v>
      </c>
      <c r="K56" s="1">
        <v>30.994410030299015</v>
      </c>
      <c r="L56" s="1">
        <v>22.440279720979337</v>
      </c>
      <c r="M56" s="1">
        <v>24.848669761313744</v>
      </c>
      <c r="N56" s="1">
        <v>56.769925317055879</v>
      </c>
      <c r="O56" s="1">
        <v>29.57925332947158</v>
      </c>
      <c r="P56" s="1">
        <v>21.520661157024769</v>
      </c>
      <c r="Q56" s="1">
        <v>31.638019921382167</v>
      </c>
      <c r="R56" s="1">
        <v>56.964480674989396</v>
      </c>
      <c r="S56" s="1">
        <v>37.469971004373626</v>
      </c>
      <c r="T56" s="1">
        <v>21.520661157024769</v>
      </c>
      <c r="U56" s="1">
        <v>47.644408169746903</v>
      </c>
      <c r="V56" s="1">
        <v>21.520661157024769</v>
      </c>
      <c r="W56" s="1">
        <v>21.520661157024769</v>
      </c>
      <c r="X56" s="1">
        <v>21.520661157024769</v>
      </c>
      <c r="Y56" s="1">
        <v>30.311665924068691</v>
      </c>
      <c r="Z56" s="1">
        <v>26.910836383468816</v>
      </c>
      <c r="AA56" s="1">
        <v>48.00583297464123</v>
      </c>
      <c r="AB56" s="1">
        <v>38.945032414642768</v>
      </c>
      <c r="AC56" s="1">
        <v>32.937891162467146</v>
      </c>
      <c r="AD56" s="1">
        <v>41.066145482126565</v>
      </c>
      <c r="AE56" s="1">
        <v>29.910946660372897</v>
      </c>
      <c r="AF56" s="1">
        <v>34.471596837826105</v>
      </c>
      <c r="AG56" s="1">
        <v>21.520661157024769</v>
      </c>
      <c r="AH56" s="1">
        <v>21.520661157024769</v>
      </c>
      <c r="AI56" s="1">
        <v>21.520661157024769</v>
      </c>
      <c r="AJ56" s="1">
        <v>21.520661157024769</v>
      </c>
      <c r="AK56" s="1">
        <v>72.226317372824653</v>
      </c>
      <c r="AL56" s="1">
        <v>42.452224355585493</v>
      </c>
      <c r="AM56" s="1">
        <v>50.679869353482808</v>
      </c>
    </row>
    <row r="57" spans="1:39" x14ac:dyDescent="0.25">
      <c r="A57" s="29">
        <f ca="1">Exceedance!U57</f>
        <v>44440</v>
      </c>
      <c r="B57" s="254">
        <v>92.711233699012013</v>
      </c>
      <c r="C57" s="254">
        <v>78.175692399078471</v>
      </c>
      <c r="D57" s="254">
        <v>74.1165933279798</v>
      </c>
      <c r="E57" s="1">
        <v>161.07226777268949</v>
      </c>
      <c r="F57" s="1">
        <v>102.10072983467373</v>
      </c>
      <c r="G57" s="1">
        <v>80.266841999058329</v>
      </c>
      <c r="H57" s="1">
        <v>43.515308509380311</v>
      </c>
      <c r="I57" s="1">
        <v>43.275390230074962</v>
      </c>
      <c r="J57" s="1">
        <v>42.29843581026168</v>
      </c>
      <c r="K57" s="1">
        <v>77.698564892363535</v>
      </c>
      <c r="L57" s="1">
        <v>69.224839646508499</v>
      </c>
      <c r="M57" s="1">
        <v>105.04109857733923</v>
      </c>
      <c r="N57" s="1">
        <v>74.820859433066687</v>
      </c>
      <c r="O57" s="1">
        <v>110.16704637948908</v>
      </c>
      <c r="P57" s="1">
        <v>20.826446280991714</v>
      </c>
      <c r="Q57" s="1">
        <v>91.468435121039036</v>
      </c>
      <c r="R57" s="1">
        <v>74.971747803428499</v>
      </c>
      <c r="S57" s="1">
        <v>100.20490559465635</v>
      </c>
      <c r="T57" s="1">
        <v>20.826446280991714</v>
      </c>
      <c r="U57" s="1">
        <v>65.992160863543177</v>
      </c>
      <c r="V57" s="1">
        <v>20.826446280991714</v>
      </c>
      <c r="W57" s="1">
        <v>20.826446280991714</v>
      </c>
      <c r="X57" s="1">
        <v>20.826446280991714</v>
      </c>
      <c r="Y57" s="1">
        <v>109.42601503880113</v>
      </c>
      <c r="Z57" s="1">
        <v>34.360682122761993</v>
      </c>
      <c r="AA57" s="1">
        <v>66.343854564811423</v>
      </c>
      <c r="AB57" s="1">
        <v>99.129629630619377</v>
      </c>
      <c r="AC57" s="1">
        <v>51.374293094500032</v>
      </c>
      <c r="AD57" s="1">
        <v>53.113916338304342</v>
      </c>
      <c r="AE57" s="1">
        <v>42.126201710641034</v>
      </c>
      <c r="AF57" s="1">
        <v>33.399791146211761</v>
      </c>
      <c r="AG57" s="1">
        <v>20.826446280991714</v>
      </c>
      <c r="AH57" s="1">
        <v>20.826446280991714</v>
      </c>
      <c r="AI57" s="1">
        <v>20.826446280991714</v>
      </c>
      <c r="AJ57" s="1">
        <v>20.826446280991714</v>
      </c>
      <c r="AK57" s="1">
        <v>90.199460621958167</v>
      </c>
      <c r="AL57" s="1">
        <v>104.48361893290281</v>
      </c>
      <c r="AM57" s="1">
        <v>113.80171065968706</v>
      </c>
    </row>
    <row r="58" spans="1:39" x14ac:dyDescent="0.25">
      <c r="A58" s="29">
        <f ca="1">Exceedance!U58</f>
        <v>44470</v>
      </c>
      <c r="B58" s="254">
        <v>21.520661157024769</v>
      </c>
      <c r="C58" s="254">
        <v>21.520661157024769</v>
      </c>
      <c r="D58" s="254">
        <v>21.520661157024769</v>
      </c>
      <c r="E58" s="1">
        <v>21.520661157024769</v>
      </c>
      <c r="F58" s="1">
        <v>21.520661157024769</v>
      </c>
      <c r="G58" s="1">
        <v>21.520661157024769</v>
      </c>
      <c r="H58" s="1">
        <v>21.520661157024769</v>
      </c>
      <c r="I58" s="1">
        <v>21.520661157024769</v>
      </c>
      <c r="J58" s="1">
        <v>21.520661157024769</v>
      </c>
      <c r="K58" s="1">
        <v>21.520661157024769</v>
      </c>
      <c r="L58" s="1">
        <v>21.520661157024769</v>
      </c>
      <c r="M58" s="1">
        <v>21.520661157024769</v>
      </c>
      <c r="N58" s="1">
        <v>21.520661157024769</v>
      </c>
      <c r="O58" s="1">
        <v>21.520661157024769</v>
      </c>
      <c r="P58" s="1">
        <v>21.520661157024769</v>
      </c>
      <c r="Q58" s="1">
        <v>21.520661157024769</v>
      </c>
      <c r="R58" s="1">
        <v>21.520661157024769</v>
      </c>
      <c r="S58" s="1">
        <v>21.520661157024769</v>
      </c>
      <c r="T58" s="1">
        <v>21.520661157024769</v>
      </c>
      <c r="U58" s="1">
        <v>21.520661157024769</v>
      </c>
      <c r="V58" s="1">
        <v>21.520661157024769</v>
      </c>
      <c r="W58" s="1">
        <v>21.520661157024769</v>
      </c>
      <c r="X58" s="1">
        <v>21.520661157024769</v>
      </c>
      <c r="Y58" s="1">
        <v>21.520661157024769</v>
      </c>
      <c r="Z58" s="1">
        <v>21.520661157024769</v>
      </c>
      <c r="AA58" s="1">
        <v>21.520661157024769</v>
      </c>
      <c r="AB58" s="1">
        <v>21.520661157024769</v>
      </c>
      <c r="AC58" s="1">
        <v>21.520661157024769</v>
      </c>
      <c r="AD58" s="1">
        <v>21.520661157024769</v>
      </c>
      <c r="AE58" s="1">
        <v>21.520661157024769</v>
      </c>
      <c r="AF58" s="1">
        <v>21.520661157024769</v>
      </c>
      <c r="AG58" s="1">
        <v>21.520661157024769</v>
      </c>
      <c r="AH58" s="1">
        <v>21.520661157024769</v>
      </c>
      <c r="AI58" s="1">
        <v>21.520661157024769</v>
      </c>
      <c r="AJ58" s="1">
        <v>21.520661157024769</v>
      </c>
      <c r="AK58" s="1">
        <v>21.520661157024769</v>
      </c>
      <c r="AL58" s="1">
        <v>21.520661157024769</v>
      </c>
      <c r="AM58" s="1">
        <v>21.520661157024769</v>
      </c>
    </row>
    <row r="59" spans="1:39" x14ac:dyDescent="0.25">
      <c r="A59" s="29">
        <f ca="1">Exceedance!U59</f>
        <v>44501</v>
      </c>
      <c r="B59" s="254">
        <v>20.826446280991714</v>
      </c>
      <c r="C59" s="254">
        <v>20.826446280991714</v>
      </c>
      <c r="D59" s="254">
        <v>20.826446280991714</v>
      </c>
      <c r="E59" s="1">
        <v>20.826446280991714</v>
      </c>
      <c r="F59" s="1">
        <v>20.826446280991714</v>
      </c>
      <c r="G59" s="1">
        <v>20.826446280991714</v>
      </c>
      <c r="H59" s="1">
        <v>20.826446280991714</v>
      </c>
      <c r="I59" s="1">
        <v>20.826446280991714</v>
      </c>
      <c r="J59" s="1">
        <v>20.826446280991714</v>
      </c>
      <c r="K59" s="1">
        <v>20.826446280991714</v>
      </c>
      <c r="L59" s="1">
        <v>20.826446280991714</v>
      </c>
      <c r="M59" s="1">
        <v>20.826446280991714</v>
      </c>
      <c r="N59" s="1">
        <v>20.826446280991714</v>
      </c>
      <c r="O59" s="1">
        <v>20.826446280991714</v>
      </c>
      <c r="P59" s="1">
        <v>20.826446280991714</v>
      </c>
      <c r="Q59" s="1">
        <v>20.826446280991714</v>
      </c>
      <c r="R59" s="1">
        <v>20.826446280991714</v>
      </c>
      <c r="S59" s="1">
        <v>20.826446280991714</v>
      </c>
      <c r="T59" s="1">
        <v>20.826446280991714</v>
      </c>
      <c r="U59" s="1">
        <v>20.826446280991714</v>
      </c>
      <c r="V59" s="1">
        <v>20.826446280991714</v>
      </c>
      <c r="W59" s="1">
        <v>20.826446280991714</v>
      </c>
      <c r="X59" s="1">
        <v>20.826446280991714</v>
      </c>
      <c r="Y59" s="1">
        <v>20.826446280991714</v>
      </c>
      <c r="Z59" s="1">
        <v>20.826446280991714</v>
      </c>
      <c r="AA59" s="1">
        <v>20.826446280991714</v>
      </c>
      <c r="AB59" s="1">
        <v>20.826446280991714</v>
      </c>
      <c r="AC59" s="1">
        <v>20.826446280991714</v>
      </c>
      <c r="AD59" s="1">
        <v>20.826446280991714</v>
      </c>
      <c r="AE59" s="1">
        <v>20.826446280991714</v>
      </c>
      <c r="AF59" s="1">
        <v>20.826446280991714</v>
      </c>
      <c r="AG59" s="1">
        <v>20.826446280991714</v>
      </c>
      <c r="AH59" s="1">
        <v>20.826446280991714</v>
      </c>
      <c r="AI59" s="1">
        <v>20.826446280991714</v>
      </c>
      <c r="AJ59" s="1">
        <v>20.826446280991714</v>
      </c>
      <c r="AK59" s="1">
        <v>20.826446280991714</v>
      </c>
      <c r="AL59" s="1">
        <v>20.826446280991714</v>
      </c>
      <c r="AM59" s="1">
        <v>20.826446280991714</v>
      </c>
    </row>
    <row r="60" spans="1:39" x14ac:dyDescent="0.25">
      <c r="A60" s="29">
        <f ca="1">Exceedance!U60</f>
        <v>44531</v>
      </c>
      <c r="B60" s="254">
        <v>21.520661157024769</v>
      </c>
      <c r="C60" s="254">
        <v>21.520661157024769</v>
      </c>
      <c r="D60" s="254">
        <v>21.520661157024769</v>
      </c>
      <c r="E60" s="1">
        <v>21.520661157024769</v>
      </c>
      <c r="F60" s="1">
        <v>21.520661157024769</v>
      </c>
      <c r="G60" s="1">
        <v>21.520661157024769</v>
      </c>
      <c r="H60" s="1">
        <v>21.520661157024769</v>
      </c>
      <c r="I60" s="1">
        <v>21.520661157024769</v>
      </c>
      <c r="J60" s="1">
        <v>21.520661157024769</v>
      </c>
      <c r="K60" s="1">
        <v>21.520661157024769</v>
      </c>
      <c r="L60" s="1">
        <v>21.520661157024769</v>
      </c>
      <c r="M60" s="1">
        <v>21.520661157024769</v>
      </c>
      <c r="N60" s="1">
        <v>21.520661157024769</v>
      </c>
      <c r="O60" s="1">
        <v>21.520661157024769</v>
      </c>
      <c r="P60" s="1">
        <v>21.520661157024769</v>
      </c>
      <c r="Q60" s="1">
        <v>21.520661157024769</v>
      </c>
      <c r="R60" s="1">
        <v>21.520661157024769</v>
      </c>
      <c r="S60" s="1">
        <v>21.520661157024769</v>
      </c>
      <c r="T60" s="1">
        <v>21.520661157024769</v>
      </c>
      <c r="U60" s="1">
        <v>21.520661157024769</v>
      </c>
      <c r="V60" s="1">
        <v>21.520661157024769</v>
      </c>
      <c r="W60" s="1">
        <v>21.520661157024769</v>
      </c>
      <c r="X60" s="1">
        <v>21.520661157024769</v>
      </c>
      <c r="Y60" s="1">
        <v>21.520661157024769</v>
      </c>
      <c r="Z60" s="1">
        <v>21.520661157024769</v>
      </c>
      <c r="AA60" s="1">
        <v>21.520661157024769</v>
      </c>
      <c r="AB60" s="1">
        <v>21.520661157024769</v>
      </c>
      <c r="AC60" s="1">
        <v>21.520661157024769</v>
      </c>
      <c r="AD60" s="1">
        <v>21.520661157024769</v>
      </c>
      <c r="AE60" s="1">
        <v>21.520661157024769</v>
      </c>
      <c r="AF60" s="1">
        <v>21.520661157024769</v>
      </c>
      <c r="AG60" s="1">
        <v>21.520661157024769</v>
      </c>
      <c r="AH60" s="1">
        <v>21.520661157024769</v>
      </c>
      <c r="AI60" s="1">
        <v>21.520661157024769</v>
      </c>
      <c r="AJ60" s="1">
        <v>21.520661157024769</v>
      </c>
      <c r="AK60" s="1">
        <v>21.520661157024769</v>
      </c>
      <c r="AL60" s="1">
        <v>21.520661157024769</v>
      </c>
      <c r="AM60" s="1">
        <v>21.520661157024769</v>
      </c>
    </row>
    <row r="61" spans="1:39" x14ac:dyDescent="0.25">
      <c r="A61" s="29">
        <f ca="1">Exceedance!U61</f>
        <v>44562</v>
      </c>
      <c r="B61" s="254">
        <v>21.520661157024769</v>
      </c>
      <c r="C61" s="254">
        <v>21.520661157024769</v>
      </c>
      <c r="D61" s="254">
        <v>21.520661157024769</v>
      </c>
      <c r="E61" s="1">
        <v>21.520661157024769</v>
      </c>
      <c r="F61" s="1">
        <v>21.520661157024769</v>
      </c>
      <c r="G61" s="1">
        <v>21.520661157024769</v>
      </c>
      <c r="H61" s="1">
        <v>21.520661157024769</v>
      </c>
      <c r="I61" s="1">
        <v>21.520661157024769</v>
      </c>
      <c r="J61" s="1">
        <v>21.520661157024769</v>
      </c>
      <c r="K61" s="1">
        <v>21.520661157024769</v>
      </c>
      <c r="L61" s="1">
        <v>21.520661157024769</v>
      </c>
      <c r="M61" s="1">
        <v>21.520661157024769</v>
      </c>
      <c r="N61" s="1">
        <v>21.520661157024769</v>
      </c>
      <c r="O61" s="1">
        <v>21.520661157024769</v>
      </c>
      <c r="P61" s="1">
        <v>21.520661157024769</v>
      </c>
      <c r="Q61" s="1">
        <v>21.520661157024769</v>
      </c>
      <c r="R61" s="1">
        <v>21.520661157024769</v>
      </c>
      <c r="S61" s="1">
        <v>21.520661157024769</v>
      </c>
      <c r="T61" s="1">
        <v>21.520661157024769</v>
      </c>
      <c r="U61" s="1">
        <v>21.520661157024769</v>
      </c>
      <c r="V61" s="1">
        <v>21.520661157024769</v>
      </c>
      <c r="W61" s="1">
        <v>21.520661157024769</v>
      </c>
      <c r="X61" s="1">
        <v>21.520661157024769</v>
      </c>
      <c r="Y61" s="1">
        <v>21.520661157024769</v>
      </c>
      <c r="Z61" s="1">
        <v>21.520661157024769</v>
      </c>
      <c r="AA61" s="1">
        <v>21.520661157024769</v>
      </c>
      <c r="AB61" s="1">
        <v>21.520661157024769</v>
      </c>
      <c r="AC61" s="1">
        <v>21.520661157024769</v>
      </c>
      <c r="AD61" s="1">
        <v>21.520661157024769</v>
      </c>
      <c r="AE61" s="1">
        <v>21.520661157024769</v>
      </c>
      <c r="AF61" s="1">
        <v>21.520661157024769</v>
      </c>
      <c r="AG61" s="1">
        <v>21.520661157024769</v>
      </c>
      <c r="AH61" s="1">
        <v>21.520661157024769</v>
      </c>
      <c r="AI61" s="1">
        <v>21.520661157024769</v>
      </c>
      <c r="AJ61" s="1">
        <v>21.520661157024769</v>
      </c>
      <c r="AK61" s="1">
        <v>21.520661157024769</v>
      </c>
      <c r="AL61" s="1">
        <v>21.520661157024769</v>
      </c>
      <c r="AM61" s="1">
        <v>21.520661157024769</v>
      </c>
    </row>
    <row r="62" spans="1:39" x14ac:dyDescent="0.25">
      <c r="A62" s="29">
        <f ca="1">Exceedance!U62</f>
        <v>44593</v>
      </c>
      <c r="B62" s="254">
        <v>19.438016528925601</v>
      </c>
      <c r="C62" s="254">
        <v>19.438016528925601</v>
      </c>
      <c r="D62" s="254">
        <v>19.438016528925601</v>
      </c>
      <c r="E62" s="1">
        <v>19.438016528925601</v>
      </c>
      <c r="F62" s="1">
        <v>19.438016528925601</v>
      </c>
      <c r="G62" s="1">
        <v>19.438016528925601</v>
      </c>
      <c r="H62" s="1">
        <v>19.438016528925601</v>
      </c>
      <c r="I62" s="1">
        <v>19.438016528925601</v>
      </c>
      <c r="J62" s="1">
        <v>19.438016528925601</v>
      </c>
      <c r="K62" s="1">
        <v>19.438016528925601</v>
      </c>
      <c r="L62" s="1">
        <v>19.438016528925601</v>
      </c>
      <c r="M62" s="1">
        <v>19.438016528925601</v>
      </c>
      <c r="N62" s="1">
        <v>19.438016528925601</v>
      </c>
      <c r="O62" s="1">
        <v>19.438016528925601</v>
      </c>
      <c r="P62" s="1">
        <v>19.438016528925601</v>
      </c>
      <c r="Q62" s="1">
        <v>19.438016528925601</v>
      </c>
      <c r="R62" s="1">
        <v>19.438016528925601</v>
      </c>
      <c r="S62" s="1">
        <v>19.438016528925601</v>
      </c>
      <c r="T62" s="1">
        <v>19.438016528925601</v>
      </c>
      <c r="U62" s="1">
        <v>19.438016528925601</v>
      </c>
      <c r="V62" s="1">
        <v>19.438016528925601</v>
      </c>
      <c r="W62" s="1">
        <v>19.438016528925601</v>
      </c>
      <c r="X62" s="1">
        <v>19.438016528925601</v>
      </c>
      <c r="Y62" s="1">
        <v>19.438016528925601</v>
      </c>
      <c r="Z62" s="1">
        <v>19.438016528925601</v>
      </c>
      <c r="AA62" s="1">
        <v>19.438016528925601</v>
      </c>
      <c r="AB62" s="1">
        <v>19.438016528925601</v>
      </c>
      <c r="AC62" s="1">
        <v>19.438016528925601</v>
      </c>
      <c r="AD62" s="1">
        <v>19.438016528925601</v>
      </c>
      <c r="AE62" s="1">
        <v>19.438016528925601</v>
      </c>
      <c r="AF62" s="1">
        <v>19.438016528925601</v>
      </c>
      <c r="AG62" s="1">
        <v>19.438016528925601</v>
      </c>
      <c r="AH62" s="1">
        <v>19.438016528925601</v>
      </c>
      <c r="AI62" s="1">
        <v>19.438016528925601</v>
      </c>
      <c r="AJ62" s="1">
        <v>19.438016528925601</v>
      </c>
      <c r="AK62" s="1">
        <v>19.438016528925601</v>
      </c>
      <c r="AL62" s="1">
        <v>19.438016528925601</v>
      </c>
      <c r="AM62" s="1">
        <v>19.438016528925601</v>
      </c>
    </row>
    <row r="63" spans="1:39" x14ac:dyDescent="0.25">
      <c r="A63" s="29">
        <f ca="1">Exceedance!U63</f>
        <v>44621</v>
      </c>
      <c r="B63" s="254">
        <v>21.520661157024769</v>
      </c>
      <c r="C63" s="254">
        <v>21.520661157024769</v>
      </c>
      <c r="D63" s="254">
        <v>21.520661157024769</v>
      </c>
      <c r="E63" s="1">
        <v>287.60330578512372</v>
      </c>
      <c r="F63" s="1">
        <v>21.520661157024769</v>
      </c>
      <c r="G63" s="1">
        <v>21.520661157024769</v>
      </c>
      <c r="H63" s="1">
        <v>21.520661157024769</v>
      </c>
      <c r="I63" s="1">
        <v>21.520661157024769</v>
      </c>
      <c r="J63" s="1">
        <v>21.520661157024769</v>
      </c>
      <c r="K63" s="1">
        <v>21.520661157024769</v>
      </c>
      <c r="L63" s="1">
        <v>180.49586776859482</v>
      </c>
      <c r="M63" s="1">
        <v>21.520661157024769</v>
      </c>
      <c r="N63" s="1">
        <v>234.04958677685917</v>
      </c>
      <c r="O63" s="1">
        <v>21.520661157024769</v>
      </c>
      <c r="P63" s="1">
        <v>21.520661157024769</v>
      </c>
      <c r="Q63" s="1">
        <v>21.520661157024769</v>
      </c>
      <c r="R63" s="1">
        <v>21.520661157024769</v>
      </c>
      <c r="S63" s="1">
        <v>21.520661157024769</v>
      </c>
      <c r="T63" s="1">
        <v>21.520661157024769</v>
      </c>
      <c r="U63" s="1">
        <v>21.520661157024769</v>
      </c>
      <c r="V63" s="1">
        <v>21.520661157024769</v>
      </c>
      <c r="W63" s="1">
        <v>21.520661157024769</v>
      </c>
      <c r="X63" s="1">
        <v>63.471074380165184</v>
      </c>
      <c r="Y63" s="1">
        <v>21.520661157024769</v>
      </c>
      <c r="Z63" s="1">
        <v>21.520661157024769</v>
      </c>
      <c r="AA63" s="1">
        <v>21.520661157024769</v>
      </c>
      <c r="AB63" s="1">
        <v>21.520661157024769</v>
      </c>
      <c r="AC63" s="1">
        <v>21.520661157024769</v>
      </c>
      <c r="AD63" s="1">
        <v>21.520661157024769</v>
      </c>
      <c r="AE63" s="1">
        <v>21.520661157024769</v>
      </c>
      <c r="AF63" s="1">
        <v>21.520661157024769</v>
      </c>
      <c r="AG63" s="1">
        <v>21.520661157024769</v>
      </c>
      <c r="AH63" s="1">
        <v>21.520661157024769</v>
      </c>
      <c r="AI63" s="1">
        <v>21.520661157024769</v>
      </c>
      <c r="AJ63" s="1">
        <v>21.520661157024769</v>
      </c>
      <c r="AK63" s="1">
        <v>21.520661157024769</v>
      </c>
      <c r="AL63" s="1">
        <v>21.520661157024769</v>
      </c>
      <c r="AM63" s="1">
        <v>27.995290529412934</v>
      </c>
    </row>
    <row r="64" spans="1:39" x14ac:dyDescent="0.25">
      <c r="A64" s="29" t="str">
        <f ca="1">Exceedance!U64</f>
        <v/>
      </c>
      <c r="B64" s="254">
        <v>20.826446280991714</v>
      </c>
      <c r="C64" s="254">
        <v>25.983471074380144</v>
      </c>
      <c r="D64" s="254">
        <v>25.983471074380144</v>
      </c>
      <c r="E64" s="1">
        <v>307.173553719008</v>
      </c>
      <c r="F64" s="1">
        <v>286.67768595041298</v>
      </c>
      <c r="G64" s="1">
        <v>20.826446280991714</v>
      </c>
      <c r="H64" s="1">
        <v>20.826446280991714</v>
      </c>
      <c r="I64" s="1">
        <v>20.826446280991714</v>
      </c>
      <c r="J64" s="1">
        <v>25.983471074380144</v>
      </c>
      <c r="K64" s="1">
        <v>20.826446280991714</v>
      </c>
      <c r="L64" s="1">
        <v>307.173553719008</v>
      </c>
      <c r="M64" s="1">
        <v>20.826446280991714</v>
      </c>
      <c r="N64" s="1">
        <v>307.173553719008</v>
      </c>
      <c r="O64" s="1">
        <v>20.826446280991714</v>
      </c>
      <c r="P64" s="1">
        <v>241.58677685950386</v>
      </c>
      <c r="Q64" s="1">
        <v>20.826446280991714</v>
      </c>
      <c r="R64" s="1">
        <v>128.85950413223122</v>
      </c>
      <c r="S64" s="1">
        <v>20.826446280991714</v>
      </c>
      <c r="T64" s="1">
        <v>20.826446280991714</v>
      </c>
      <c r="U64" s="1">
        <v>20.826446280991714</v>
      </c>
      <c r="V64" s="1">
        <v>20.826446280991714</v>
      </c>
      <c r="W64" s="1">
        <v>20.826446280991714</v>
      </c>
      <c r="X64" s="1">
        <v>301.02479338842949</v>
      </c>
      <c r="Y64" s="1">
        <v>20.826446280991714</v>
      </c>
      <c r="Z64" s="1">
        <v>49.125488507124437</v>
      </c>
      <c r="AA64" s="1">
        <v>186.24793388429731</v>
      </c>
      <c r="AB64" s="1">
        <v>20.826446280991714</v>
      </c>
      <c r="AC64" s="1">
        <v>20.826446280991714</v>
      </c>
      <c r="AD64" s="1">
        <v>20.826446280991714</v>
      </c>
      <c r="AE64" s="1">
        <v>20.826446280991714</v>
      </c>
      <c r="AF64" s="1">
        <v>20.826446280991714</v>
      </c>
      <c r="AG64" s="1">
        <v>20.826446280991714</v>
      </c>
      <c r="AH64" s="1">
        <v>20.826446280991714</v>
      </c>
      <c r="AI64" s="1">
        <v>20.826446280991714</v>
      </c>
      <c r="AJ64" s="1">
        <v>20.826446280991714</v>
      </c>
      <c r="AK64" s="1">
        <v>128.85950413223122</v>
      </c>
      <c r="AL64" s="1">
        <v>69.421487603305678</v>
      </c>
      <c r="AM64" s="1">
        <v>285.59858105501502</v>
      </c>
    </row>
    <row r="65" spans="1:39" x14ac:dyDescent="0.25">
      <c r="A65" s="29" t="str">
        <f ca="1">Exceedance!U65</f>
        <v/>
      </c>
      <c r="B65" s="254">
        <v>95.008264462809848</v>
      </c>
      <c r="C65" s="254">
        <v>200.33057851239658</v>
      </c>
      <c r="D65" s="254">
        <v>200.33057851239658</v>
      </c>
      <c r="E65" s="1">
        <v>307.43801652892535</v>
      </c>
      <c r="F65" s="1">
        <v>307.43801652892535</v>
      </c>
      <c r="G65" s="1">
        <v>30.44628099173551</v>
      </c>
      <c r="H65" s="1">
        <v>95.008264462809848</v>
      </c>
      <c r="I65" s="1">
        <v>30.44628099173551</v>
      </c>
      <c r="J65" s="1">
        <v>200.33057851239658</v>
      </c>
      <c r="K65" s="1">
        <v>163.44184208235487</v>
      </c>
      <c r="L65" s="1">
        <v>307.43801652892535</v>
      </c>
      <c r="M65" s="1">
        <v>95.008264462809848</v>
      </c>
      <c r="N65" s="1">
        <v>307.43801652892535</v>
      </c>
      <c r="O65" s="1">
        <v>21.520661157024769</v>
      </c>
      <c r="P65" s="1">
        <v>307.43801652892535</v>
      </c>
      <c r="Q65" s="1">
        <v>95.008264462809848</v>
      </c>
      <c r="R65" s="1">
        <v>281.65289256198332</v>
      </c>
      <c r="S65" s="1">
        <v>21.520661157024769</v>
      </c>
      <c r="T65" s="1">
        <v>98.393768292312174</v>
      </c>
      <c r="U65" s="1">
        <v>21.520661157024769</v>
      </c>
      <c r="V65" s="1">
        <v>21.520661157024769</v>
      </c>
      <c r="W65" s="1">
        <v>21.520661157024769</v>
      </c>
      <c r="X65" s="1">
        <v>307.43801652892535</v>
      </c>
      <c r="Y65" s="1">
        <v>30.44628099173551</v>
      </c>
      <c r="Z65" s="1">
        <v>177.81940738417768</v>
      </c>
      <c r="AA65" s="1">
        <v>301.48760330578489</v>
      </c>
      <c r="AB65" s="1">
        <v>96.12773515330737</v>
      </c>
      <c r="AC65" s="1">
        <v>58.115702479338793</v>
      </c>
      <c r="AD65" s="1">
        <v>58.115702479338793</v>
      </c>
      <c r="AE65" s="1">
        <v>21.520661157024769</v>
      </c>
      <c r="AF65" s="1">
        <v>21.520661157024769</v>
      </c>
      <c r="AG65" s="1">
        <v>21.520661157024769</v>
      </c>
      <c r="AH65" s="1">
        <v>21.520661157024769</v>
      </c>
      <c r="AI65" s="1">
        <v>21.520661157024769</v>
      </c>
      <c r="AJ65" s="1">
        <v>95.008264462809848</v>
      </c>
      <c r="AK65" s="1">
        <v>281.65289256198332</v>
      </c>
      <c r="AL65" s="1">
        <v>247.93388429752054</v>
      </c>
      <c r="AM65" s="1">
        <v>306.35891163352727</v>
      </c>
    </row>
    <row r="66" spans="1:39" x14ac:dyDescent="0.25">
      <c r="A66" s="29" t="str">
        <f ca="1">Exceedance!U66</f>
        <v/>
      </c>
      <c r="B66" s="254">
        <v>183.78632079992695</v>
      </c>
      <c r="C66" s="254">
        <v>212.28543104039994</v>
      </c>
      <c r="D66" s="254">
        <v>212.01715994595378</v>
      </c>
      <c r="E66" s="1">
        <v>211.64233032740157</v>
      </c>
      <c r="F66" s="1">
        <v>211.6904173046795</v>
      </c>
      <c r="G66" s="1">
        <v>104.89812234236065</v>
      </c>
      <c r="H66" s="1">
        <v>161.11973595544055</v>
      </c>
      <c r="I66" s="1">
        <v>104.07378765968852</v>
      </c>
      <c r="J66" s="1">
        <v>212.24215168932403</v>
      </c>
      <c r="K66" s="1">
        <v>167.37168061939462</v>
      </c>
      <c r="L66" s="1">
        <v>211.8322937084522</v>
      </c>
      <c r="M66" s="1">
        <v>175.51746530450413</v>
      </c>
      <c r="N66" s="1">
        <v>212.15359126096905</v>
      </c>
      <c r="O66" s="1">
        <v>20.826446280991714</v>
      </c>
      <c r="P66" s="1">
        <v>212.29150123334685</v>
      </c>
      <c r="Q66" s="1">
        <v>175.59231477706018</v>
      </c>
      <c r="R66" s="1">
        <v>212.67046611324579</v>
      </c>
      <c r="S66" s="1">
        <v>20.826446280991714</v>
      </c>
      <c r="T66" s="1">
        <v>171.00965181366865</v>
      </c>
      <c r="U66" s="1">
        <v>20.826446280991714</v>
      </c>
      <c r="V66" s="1">
        <v>20.826446280991714</v>
      </c>
      <c r="W66" s="1">
        <v>20.826446280991714</v>
      </c>
      <c r="X66" s="1">
        <v>211.88676531085642</v>
      </c>
      <c r="Y66" s="1">
        <v>98.606076572490082</v>
      </c>
      <c r="Z66" s="1">
        <v>156.38660439599684</v>
      </c>
      <c r="AA66" s="1">
        <v>212.61507122543119</v>
      </c>
      <c r="AB66" s="1">
        <v>164.67732593590523</v>
      </c>
      <c r="AC66" s="1">
        <v>134.08643321352716</v>
      </c>
      <c r="AD66" s="1">
        <v>127.54938548201143</v>
      </c>
      <c r="AE66" s="1">
        <v>31.797669556242234</v>
      </c>
      <c r="AF66" s="1">
        <v>20.826446280991714</v>
      </c>
      <c r="AG66" s="1">
        <v>20.826446280991714</v>
      </c>
      <c r="AH66" s="1">
        <v>20.826446280991714</v>
      </c>
      <c r="AI66" s="1">
        <v>20.826446280991714</v>
      </c>
      <c r="AJ66" s="1">
        <v>181.63033037391205</v>
      </c>
      <c r="AK66" s="1">
        <v>212.95618449548331</v>
      </c>
      <c r="AL66" s="1">
        <v>213.49231132999344</v>
      </c>
      <c r="AM66" s="1">
        <v>210.92922230888846</v>
      </c>
    </row>
    <row r="67" spans="1:39" x14ac:dyDescent="0.25">
      <c r="A67" s="29" t="str">
        <f ca="1">Exceedance!U67</f>
        <v/>
      </c>
      <c r="B67" s="254">
        <v>74.922366777170524</v>
      </c>
      <c r="C67" s="254">
        <v>31.581205919590822</v>
      </c>
      <c r="D67" s="254">
        <v>27.423003955675455</v>
      </c>
      <c r="E67" s="1">
        <v>21.613144868116443</v>
      </c>
      <c r="F67" s="1">
        <v>22.358493015924097</v>
      </c>
      <c r="G67" s="1">
        <v>35.973576114205187</v>
      </c>
      <c r="H67" s="1">
        <v>24.732071764378848</v>
      </c>
      <c r="I67" s="1">
        <v>34.75670110645099</v>
      </c>
      <c r="J67" s="1">
        <v>30.910375977914384</v>
      </c>
      <c r="K67" s="1">
        <v>59.350142440496526</v>
      </c>
      <c r="L67" s="1">
        <v>24.557577274400867</v>
      </c>
      <c r="M67" s="1">
        <v>56.6127581801628</v>
      </c>
      <c r="N67" s="1">
        <v>29.537689338412697</v>
      </c>
      <c r="O67" s="1">
        <v>21.520661157024769</v>
      </c>
      <c r="P67" s="1">
        <v>31.675293910268461</v>
      </c>
      <c r="Q67" s="1">
        <v>56.778496297965063</v>
      </c>
      <c r="R67" s="1">
        <v>37.54924954870139</v>
      </c>
      <c r="S67" s="1">
        <v>21.520661157024769</v>
      </c>
      <c r="T67" s="1">
        <v>47.658913398697095</v>
      </c>
      <c r="U67" s="1">
        <v>21.520661157024769</v>
      </c>
      <c r="V67" s="1">
        <v>21.520661157024769</v>
      </c>
      <c r="W67" s="1">
        <v>21.520661157024769</v>
      </c>
      <c r="X67" s="1">
        <v>25.401887111666607</v>
      </c>
      <c r="Y67" s="1">
        <v>26.68531807296754</v>
      </c>
      <c r="Z67" s="1">
        <v>47.981443802530805</v>
      </c>
      <c r="AA67" s="1">
        <v>36.690628787575264</v>
      </c>
      <c r="AB67" s="1">
        <v>32.949431752165822</v>
      </c>
      <c r="AC67" s="1">
        <v>40.998260323205351</v>
      </c>
      <c r="AD67" s="1">
        <v>29.740011452261367</v>
      </c>
      <c r="AE67" s="1">
        <v>34.117250843423513</v>
      </c>
      <c r="AF67" s="1">
        <v>21.520661157024769</v>
      </c>
      <c r="AG67" s="1">
        <v>21.520661157024769</v>
      </c>
      <c r="AH67" s="1">
        <v>21.520661157024769</v>
      </c>
      <c r="AI67" s="1">
        <v>21.520661157024769</v>
      </c>
      <c r="AJ67" s="1">
        <v>70.148387976709031</v>
      </c>
      <c r="AK67" s="1">
        <v>41.977884473383355</v>
      </c>
      <c r="AL67" s="1">
        <v>50.287850408290375</v>
      </c>
      <c r="AM67" s="1">
        <v>26.206991564433974</v>
      </c>
    </row>
    <row r="68" spans="1:39" x14ac:dyDescent="0.25">
      <c r="A68" s="29" t="str">
        <f ca="1">Exceedance!U68</f>
        <v/>
      </c>
      <c r="B68" s="254">
        <v>74.922366777170524</v>
      </c>
      <c r="C68" s="254">
        <v>31.581205919590822</v>
      </c>
      <c r="D68" s="254">
        <v>27.423003955675455</v>
      </c>
      <c r="E68" s="1">
        <v>21.613144868116443</v>
      </c>
      <c r="F68" s="1">
        <v>22.358493015924097</v>
      </c>
      <c r="G68" s="1">
        <v>35.973576114205187</v>
      </c>
      <c r="H68" s="1">
        <v>24.732071764378848</v>
      </c>
      <c r="I68" s="1">
        <v>34.75670110645099</v>
      </c>
      <c r="J68" s="1">
        <v>30.910375977914384</v>
      </c>
      <c r="K68" s="1">
        <v>59.350142440496526</v>
      </c>
      <c r="L68" s="1">
        <v>24.557577274400867</v>
      </c>
      <c r="M68" s="1">
        <v>56.6127581801628</v>
      </c>
      <c r="N68" s="1">
        <v>29.537689338412697</v>
      </c>
      <c r="O68" s="1">
        <v>21.520661157024769</v>
      </c>
      <c r="P68" s="1">
        <v>31.675293910268461</v>
      </c>
      <c r="Q68" s="1">
        <v>56.778496297965063</v>
      </c>
      <c r="R68" s="1">
        <v>37.54924954870139</v>
      </c>
      <c r="S68" s="1">
        <v>21.520661157024769</v>
      </c>
      <c r="T68" s="1">
        <v>47.658913398697095</v>
      </c>
      <c r="U68" s="1">
        <v>21.520661157024769</v>
      </c>
      <c r="V68" s="1">
        <v>21.520661157024769</v>
      </c>
      <c r="W68" s="1">
        <v>21.520661157024769</v>
      </c>
      <c r="X68" s="1">
        <v>25.401887111666607</v>
      </c>
      <c r="Y68" s="1">
        <v>26.68531807296754</v>
      </c>
      <c r="Z68" s="1">
        <v>47.981443802530805</v>
      </c>
      <c r="AA68" s="1">
        <v>36.690628787575264</v>
      </c>
      <c r="AB68" s="1">
        <v>32.949431752165822</v>
      </c>
      <c r="AC68" s="1">
        <v>40.998260323205351</v>
      </c>
      <c r="AD68" s="1">
        <v>29.740011452261367</v>
      </c>
      <c r="AE68" s="1">
        <v>34.117250843423513</v>
      </c>
      <c r="AF68" s="1">
        <v>21.520661157024769</v>
      </c>
      <c r="AG68" s="1">
        <v>21.520661157024769</v>
      </c>
      <c r="AH68" s="1">
        <v>21.520661157024769</v>
      </c>
      <c r="AI68" s="1">
        <v>21.520661157024769</v>
      </c>
      <c r="AJ68" s="1">
        <v>70.148387976709031</v>
      </c>
      <c r="AK68" s="1">
        <v>41.977884473383355</v>
      </c>
      <c r="AL68" s="1">
        <v>50.287850408290375</v>
      </c>
      <c r="AM68" s="1">
        <v>26.206991564433974</v>
      </c>
    </row>
    <row r="69" spans="1:39" x14ac:dyDescent="0.25">
      <c r="A69" s="29" t="str">
        <f ca="1">Exceedance!U69</f>
        <v/>
      </c>
      <c r="B69" s="254">
        <v>92.711233692229598</v>
      </c>
      <c r="C69" s="254">
        <v>78.175692392277895</v>
      </c>
      <c r="D69" s="254">
        <v>74.116593321310162</v>
      </c>
      <c r="E69" s="1">
        <v>102.08938890807272</v>
      </c>
      <c r="F69" s="1">
        <v>80.223566041492234</v>
      </c>
      <c r="G69" s="1">
        <v>43.384070527815972</v>
      </c>
      <c r="H69" s="1">
        <v>43.26817614015318</v>
      </c>
      <c r="I69" s="1">
        <v>42.223571576049046</v>
      </c>
      <c r="J69" s="1">
        <v>77.616648027050061</v>
      </c>
      <c r="K69" s="1">
        <v>77.505909468948218</v>
      </c>
      <c r="L69" s="1">
        <v>104.76698745536805</v>
      </c>
      <c r="M69" s="1">
        <v>74.666604031834709</v>
      </c>
      <c r="N69" s="1">
        <v>110.1276668601453</v>
      </c>
      <c r="O69" s="1">
        <v>20.826446280991714</v>
      </c>
      <c r="P69" s="1">
        <v>91.503996113199477</v>
      </c>
      <c r="Q69" s="1">
        <v>74.789226241768532</v>
      </c>
      <c r="R69" s="1">
        <v>100.28131538099548</v>
      </c>
      <c r="S69" s="1">
        <v>20.826446280991714</v>
      </c>
      <c r="T69" s="1">
        <v>66.007073716999386</v>
      </c>
      <c r="U69" s="1">
        <v>20.826446280991714</v>
      </c>
      <c r="V69" s="1">
        <v>20.826446280991714</v>
      </c>
      <c r="W69" s="1">
        <v>20.826446280991714</v>
      </c>
      <c r="X69" s="1">
        <v>104.80597038431321</v>
      </c>
      <c r="Y69" s="1">
        <v>34.139405559344844</v>
      </c>
      <c r="Z69" s="1">
        <v>66.318081943449755</v>
      </c>
      <c r="AA69" s="1">
        <v>96.988508293321345</v>
      </c>
      <c r="AB69" s="1">
        <v>51.386123484039153</v>
      </c>
      <c r="AC69" s="1">
        <v>53.047347437869199</v>
      </c>
      <c r="AD69" s="1">
        <v>41.958730883469563</v>
      </c>
      <c r="AE69" s="1">
        <v>33.050274001965235</v>
      </c>
      <c r="AF69" s="1">
        <v>20.826446280991714</v>
      </c>
      <c r="AG69" s="1">
        <v>20.826446280991714</v>
      </c>
      <c r="AH69" s="1">
        <v>20.826446280991714</v>
      </c>
      <c r="AI69" s="1">
        <v>20.826446280991714</v>
      </c>
      <c r="AJ69" s="1">
        <v>88.162461909809537</v>
      </c>
      <c r="AK69" s="1">
        <v>104.03358902050566</v>
      </c>
      <c r="AL69" s="1">
        <v>113.42987763491182</v>
      </c>
      <c r="AM69" s="1">
        <v>84.344376458810771</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FF99"/>
  </sheetPr>
  <dimension ref="A1:BD100"/>
  <sheetViews>
    <sheetView zoomScale="80" zoomScaleNormal="80" workbookViewId="0">
      <selection activeCell="B4" sqref="B4:AM69"/>
    </sheetView>
  </sheetViews>
  <sheetFormatPr defaultColWidth="8.85546875" defaultRowHeight="15" x14ac:dyDescent="0.25"/>
  <cols>
    <col min="1" max="1" width="8.85546875" style="106"/>
    <col min="2" max="4" width="8.85546875" style="255"/>
    <col min="5" max="16384" width="8.85546875" style="1"/>
  </cols>
  <sheetData>
    <row r="1" spans="1:56" s="106" customFormat="1" x14ac:dyDescent="0.25">
      <c r="A1" s="26"/>
      <c r="B1" s="746" t="s">
        <v>87</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87">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0</v>
      </c>
      <c r="C4" s="273">
        <v>13.818166926468937</v>
      </c>
      <c r="D4" s="273">
        <v>0</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row>
    <row r="5" spans="1:56" x14ac:dyDescent="0.25">
      <c r="A5" s="29">
        <f ca="1">Exceedance!U5</f>
        <v>42856</v>
      </c>
      <c r="B5" s="273">
        <v>0</v>
      </c>
      <c r="C5" s="273">
        <v>11.655096402620865</v>
      </c>
      <c r="D5" s="273">
        <v>0</v>
      </c>
      <c r="E5" s="1">
        <v>0</v>
      </c>
      <c r="F5" s="1">
        <v>0</v>
      </c>
      <c r="G5" s="1">
        <v>0</v>
      </c>
      <c r="H5" s="1">
        <v>0</v>
      </c>
      <c r="I5" s="1">
        <v>0</v>
      </c>
      <c r="J5" s="1">
        <v>0</v>
      </c>
      <c r="K5" s="1">
        <v>0</v>
      </c>
      <c r="L5" s="1">
        <v>0</v>
      </c>
      <c r="M5" s="1">
        <v>0</v>
      </c>
      <c r="N5" s="1">
        <v>4.3041187633675984</v>
      </c>
      <c r="O5" s="1">
        <v>0</v>
      </c>
      <c r="P5" s="1">
        <v>0</v>
      </c>
      <c r="Q5" s="1">
        <v>0</v>
      </c>
      <c r="R5" s="1">
        <v>0</v>
      </c>
      <c r="S5" s="1">
        <v>0</v>
      </c>
      <c r="T5" s="1">
        <v>0</v>
      </c>
      <c r="U5" s="1">
        <v>0</v>
      </c>
      <c r="V5" s="1">
        <v>0</v>
      </c>
      <c r="W5" s="1">
        <v>7.1769196701481466</v>
      </c>
      <c r="X5" s="1">
        <v>0</v>
      </c>
      <c r="Y5" s="1">
        <v>0</v>
      </c>
      <c r="Z5" s="1">
        <v>0</v>
      </c>
      <c r="AA5" s="1">
        <v>0</v>
      </c>
      <c r="AB5" s="1">
        <v>0</v>
      </c>
      <c r="AC5" s="1">
        <v>0</v>
      </c>
      <c r="AD5" s="1">
        <v>0</v>
      </c>
      <c r="AE5" s="1">
        <v>0</v>
      </c>
      <c r="AF5" s="1">
        <v>0</v>
      </c>
      <c r="AG5" s="1">
        <v>0</v>
      </c>
      <c r="AH5" s="1">
        <v>0</v>
      </c>
      <c r="AI5" s="1">
        <v>0</v>
      </c>
      <c r="AJ5" s="1">
        <v>0</v>
      </c>
      <c r="AK5" s="1">
        <v>0</v>
      </c>
      <c r="AL5" s="1">
        <v>0</v>
      </c>
      <c r="AM5" s="1">
        <v>0</v>
      </c>
    </row>
    <row r="6" spans="1:56" x14ac:dyDescent="0.25">
      <c r="A6" s="29">
        <f ca="1">Exceedance!U6</f>
        <v>42887</v>
      </c>
      <c r="B6" s="273">
        <v>0</v>
      </c>
      <c r="C6" s="273">
        <v>0</v>
      </c>
      <c r="D6" s="273">
        <v>0</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row>
    <row r="7" spans="1:56" x14ac:dyDescent="0.25">
      <c r="A7" s="29">
        <f ca="1">Exceedance!U7</f>
        <v>42917</v>
      </c>
      <c r="B7" s="273">
        <v>0</v>
      </c>
      <c r="C7" s="273">
        <v>0</v>
      </c>
      <c r="D7" s="273">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row>
    <row r="8" spans="1:56" x14ac:dyDescent="0.25">
      <c r="A8" s="29">
        <f ca="1">Exceedance!U8</f>
        <v>42948</v>
      </c>
      <c r="B8" s="273">
        <v>0</v>
      </c>
      <c r="C8" s="273">
        <v>0</v>
      </c>
      <c r="D8" s="273">
        <v>0</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row>
    <row r="9" spans="1:56" x14ac:dyDescent="0.25">
      <c r="A9" s="29">
        <f ca="1">Exceedance!U9</f>
        <v>42979</v>
      </c>
      <c r="B9" s="273">
        <v>0</v>
      </c>
      <c r="C9" s="273">
        <v>0</v>
      </c>
      <c r="D9" s="273">
        <v>0</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row>
    <row r="10" spans="1:56" x14ac:dyDescent="0.25">
      <c r="A10" s="29">
        <f ca="1">Exceedance!U10</f>
        <v>43009</v>
      </c>
      <c r="B10" s="273">
        <v>0</v>
      </c>
      <c r="C10" s="273">
        <v>0</v>
      </c>
      <c r="D10" s="273">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row>
    <row r="11" spans="1:56" x14ac:dyDescent="0.25">
      <c r="A11" s="29">
        <f ca="1">Exceedance!U11</f>
        <v>43040</v>
      </c>
      <c r="B11" s="273">
        <v>0</v>
      </c>
      <c r="C11" s="273">
        <v>0</v>
      </c>
      <c r="D11" s="273">
        <v>0</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row>
    <row r="12" spans="1:56" x14ac:dyDescent="0.25">
      <c r="A12" s="29">
        <f ca="1">Exceedance!U12</f>
        <v>43070</v>
      </c>
      <c r="B12" s="273">
        <v>0</v>
      </c>
      <c r="C12" s="273">
        <v>0</v>
      </c>
      <c r="D12" s="273">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row>
    <row r="13" spans="1:56" x14ac:dyDescent="0.25">
      <c r="A13" s="29">
        <f ca="1">Exceedance!U13</f>
        <v>43101</v>
      </c>
      <c r="B13" s="273">
        <v>0</v>
      </c>
      <c r="C13" s="273">
        <v>0</v>
      </c>
      <c r="D13" s="273">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row>
    <row r="14" spans="1:56" x14ac:dyDescent="0.25">
      <c r="A14" s="29">
        <f ca="1">Exceedance!U14</f>
        <v>43132</v>
      </c>
      <c r="B14" s="273">
        <v>0</v>
      </c>
      <c r="C14" s="273">
        <v>0</v>
      </c>
      <c r="D14" s="273">
        <v>0</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row>
    <row r="15" spans="1:56" x14ac:dyDescent="0.25">
      <c r="A15" s="29">
        <f ca="1">Exceedance!U15</f>
        <v>43160</v>
      </c>
      <c r="B15" s="273">
        <v>0</v>
      </c>
      <c r="C15" s="273">
        <v>0</v>
      </c>
      <c r="D15" s="273">
        <v>0</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row>
    <row r="16" spans="1:56" x14ac:dyDescent="0.25">
      <c r="A16" s="29">
        <f ca="1">Exceedance!U16</f>
        <v>43191</v>
      </c>
      <c r="B16" s="273">
        <v>0</v>
      </c>
      <c r="C16" s="273">
        <v>0</v>
      </c>
      <c r="D16" s="273">
        <v>0</v>
      </c>
      <c r="E16" s="1">
        <v>0</v>
      </c>
      <c r="F16" s="1">
        <v>0</v>
      </c>
      <c r="G16" s="1">
        <v>0</v>
      </c>
      <c r="H16" s="1">
        <v>13.818167654083592</v>
      </c>
      <c r="I16" s="1">
        <v>13.818181184179705</v>
      </c>
      <c r="J16" s="1">
        <v>0</v>
      </c>
      <c r="K16" s="1">
        <v>0</v>
      </c>
      <c r="L16" s="1">
        <v>0</v>
      </c>
      <c r="M16" s="1">
        <v>0</v>
      </c>
      <c r="N16" s="1">
        <v>0</v>
      </c>
      <c r="O16" s="1">
        <v>0</v>
      </c>
      <c r="P16" s="1">
        <v>13.996328889664346</v>
      </c>
      <c r="Q16" s="1">
        <v>0</v>
      </c>
      <c r="R16" s="1">
        <v>14.987080509742672</v>
      </c>
      <c r="S16" s="1">
        <v>0</v>
      </c>
      <c r="T16" s="1">
        <v>7.6694148144716854</v>
      </c>
      <c r="U16" s="1">
        <v>0</v>
      </c>
      <c r="V16" s="1">
        <v>0</v>
      </c>
      <c r="W16" s="1">
        <v>0</v>
      </c>
      <c r="X16" s="1">
        <v>0</v>
      </c>
      <c r="Y16" s="1">
        <v>0</v>
      </c>
      <c r="Z16" s="1">
        <v>0</v>
      </c>
      <c r="AA16" s="1">
        <v>0</v>
      </c>
      <c r="AB16" s="1">
        <v>13.871168017065935</v>
      </c>
      <c r="AC16" s="1">
        <v>0</v>
      </c>
      <c r="AD16" s="1">
        <v>0</v>
      </c>
      <c r="AE16" s="1">
        <v>0</v>
      </c>
      <c r="AF16" s="1">
        <v>0</v>
      </c>
      <c r="AG16" s="1">
        <v>0</v>
      </c>
      <c r="AH16" s="1">
        <v>0</v>
      </c>
      <c r="AI16" s="1">
        <v>0</v>
      </c>
      <c r="AJ16" s="1">
        <v>0</v>
      </c>
      <c r="AK16" s="1">
        <v>0</v>
      </c>
      <c r="AL16" s="1">
        <v>0</v>
      </c>
      <c r="AM16" s="1">
        <v>0</v>
      </c>
    </row>
    <row r="17" spans="1:39" x14ac:dyDescent="0.25">
      <c r="A17" s="29">
        <f ca="1">Exceedance!U17</f>
        <v>43221</v>
      </c>
      <c r="B17" s="273">
        <v>0</v>
      </c>
      <c r="C17" s="273">
        <v>0</v>
      </c>
      <c r="D17" s="273">
        <v>0</v>
      </c>
      <c r="E17" s="1">
        <v>0</v>
      </c>
      <c r="F17" s="1">
        <v>0</v>
      </c>
      <c r="G17" s="1">
        <v>0</v>
      </c>
      <c r="H17" s="1">
        <v>4.3041179318193574</v>
      </c>
      <c r="I17" s="1">
        <v>4.9254456964239193</v>
      </c>
      <c r="J17" s="1">
        <v>4.3041269132027988</v>
      </c>
      <c r="K17" s="1">
        <v>0</v>
      </c>
      <c r="L17" s="1">
        <v>0</v>
      </c>
      <c r="M17" s="1">
        <v>0</v>
      </c>
      <c r="N17" s="1">
        <v>0</v>
      </c>
      <c r="O17" s="1">
        <v>0</v>
      </c>
      <c r="P17" s="1">
        <v>5.1279764596880186</v>
      </c>
      <c r="Q17" s="1">
        <v>0</v>
      </c>
      <c r="R17" s="1">
        <v>9.7093110097329163</v>
      </c>
      <c r="S17" s="1">
        <v>0</v>
      </c>
      <c r="T17" s="1">
        <v>4.3041210223990278</v>
      </c>
      <c r="U17" s="1">
        <v>0</v>
      </c>
      <c r="V17" s="1">
        <v>0</v>
      </c>
      <c r="W17" s="1">
        <v>0</v>
      </c>
      <c r="X17" s="1">
        <v>0</v>
      </c>
      <c r="Y17" s="1">
        <v>0</v>
      </c>
      <c r="Z17" s="1">
        <v>0</v>
      </c>
      <c r="AA17" s="1">
        <v>0</v>
      </c>
      <c r="AB17" s="1">
        <v>4.3041317493207849</v>
      </c>
      <c r="AC17" s="1">
        <v>0</v>
      </c>
      <c r="AD17" s="1">
        <v>0</v>
      </c>
      <c r="AE17" s="1">
        <v>4.3041232923380202</v>
      </c>
      <c r="AF17" s="1">
        <v>0</v>
      </c>
      <c r="AG17" s="1">
        <v>0</v>
      </c>
      <c r="AH17" s="1">
        <v>0</v>
      </c>
      <c r="AI17" s="1">
        <v>0</v>
      </c>
      <c r="AJ17" s="1">
        <v>0</v>
      </c>
      <c r="AK17" s="1">
        <v>0</v>
      </c>
      <c r="AL17" s="1">
        <v>0</v>
      </c>
      <c r="AM17" s="1">
        <v>0</v>
      </c>
    </row>
    <row r="18" spans="1:39" x14ac:dyDescent="0.25">
      <c r="A18" s="29">
        <f ca="1">Exceedance!U18</f>
        <v>43252</v>
      </c>
      <c r="B18" s="273">
        <v>0</v>
      </c>
      <c r="C18" s="273">
        <v>0</v>
      </c>
      <c r="D18" s="273">
        <v>0</v>
      </c>
      <c r="E18" s="1">
        <v>0</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row>
    <row r="19" spans="1:39" x14ac:dyDescent="0.25">
      <c r="A19" s="29">
        <f ca="1">Exceedance!U19</f>
        <v>43282</v>
      </c>
      <c r="B19" s="273">
        <v>0</v>
      </c>
      <c r="C19" s="273">
        <v>0</v>
      </c>
      <c r="D19" s="273">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row>
    <row r="20" spans="1:39" x14ac:dyDescent="0.25">
      <c r="A20" s="29">
        <f ca="1">Exceedance!U20</f>
        <v>43313</v>
      </c>
      <c r="B20" s="273">
        <v>0</v>
      </c>
      <c r="C20" s="273">
        <v>0</v>
      </c>
      <c r="D20" s="273">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row>
    <row r="21" spans="1:39" x14ac:dyDescent="0.25">
      <c r="A21" s="29">
        <f ca="1">Exceedance!U21</f>
        <v>43344</v>
      </c>
      <c r="B21" s="273">
        <v>0</v>
      </c>
      <c r="C21" s="273">
        <v>0</v>
      </c>
      <c r="D21" s="273">
        <v>0</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row>
    <row r="22" spans="1:39" x14ac:dyDescent="0.25">
      <c r="A22" s="29">
        <f ca="1">Exceedance!U22</f>
        <v>43374</v>
      </c>
      <c r="B22" s="273">
        <v>0</v>
      </c>
      <c r="C22" s="273">
        <v>0</v>
      </c>
      <c r="D22" s="273">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row>
    <row r="23" spans="1:39" x14ac:dyDescent="0.25">
      <c r="A23" s="29">
        <f ca="1">Exceedance!U23</f>
        <v>43405</v>
      </c>
      <c r="B23" s="273">
        <v>0</v>
      </c>
      <c r="C23" s="273">
        <v>0</v>
      </c>
      <c r="D23" s="273">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0</v>
      </c>
      <c r="AJ23" s="1">
        <v>0</v>
      </c>
      <c r="AK23" s="1">
        <v>0</v>
      </c>
      <c r="AL23" s="1">
        <v>0</v>
      </c>
      <c r="AM23" s="1">
        <v>0</v>
      </c>
    </row>
    <row r="24" spans="1:39" x14ac:dyDescent="0.25">
      <c r="A24" s="29">
        <f ca="1">Exceedance!U24</f>
        <v>43435</v>
      </c>
      <c r="B24" s="273">
        <v>0</v>
      </c>
      <c r="C24" s="273">
        <v>0</v>
      </c>
      <c r="D24" s="273">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row>
    <row r="25" spans="1:39" x14ac:dyDescent="0.25">
      <c r="A25" s="29">
        <f ca="1">Exceedance!U25</f>
        <v>43466</v>
      </c>
      <c r="B25" s="273">
        <v>0</v>
      </c>
      <c r="C25" s="273">
        <v>0</v>
      </c>
      <c r="D25" s="273">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row>
    <row r="26" spans="1:39" x14ac:dyDescent="0.25">
      <c r="A26" s="29">
        <f ca="1">Exceedance!U26</f>
        <v>43497</v>
      </c>
      <c r="B26" s="273">
        <v>0</v>
      </c>
      <c r="C26" s="273">
        <v>0</v>
      </c>
      <c r="D26" s="273">
        <v>0</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row>
    <row r="27" spans="1:39" x14ac:dyDescent="0.25">
      <c r="A27" s="29">
        <f ca="1">Exceedance!U27</f>
        <v>43525</v>
      </c>
      <c r="B27" s="273">
        <v>0</v>
      </c>
      <c r="C27" s="273">
        <v>0</v>
      </c>
      <c r="D27" s="273">
        <v>0</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row>
    <row r="28" spans="1:39" x14ac:dyDescent="0.25">
      <c r="A28" s="29">
        <f ca="1">Exceedance!U28</f>
        <v>43556</v>
      </c>
      <c r="B28" s="273">
        <v>0</v>
      </c>
      <c r="C28" s="273">
        <v>0</v>
      </c>
      <c r="D28" s="273">
        <v>0</v>
      </c>
      <c r="E28" s="1">
        <v>0</v>
      </c>
      <c r="F28" s="1">
        <v>0</v>
      </c>
      <c r="G28" s="1">
        <v>13.818181602737219</v>
      </c>
      <c r="H28" s="1">
        <v>13.818171336325571</v>
      </c>
      <c r="I28" s="1">
        <v>0</v>
      </c>
      <c r="J28" s="1">
        <v>0</v>
      </c>
      <c r="K28" s="1">
        <v>0</v>
      </c>
      <c r="L28" s="1">
        <v>0</v>
      </c>
      <c r="M28" s="1">
        <v>0</v>
      </c>
      <c r="N28" s="1">
        <v>0</v>
      </c>
      <c r="O28" s="1">
        <v>14.343480475271058</v>
      </c>
      <c r="P28" s="1">
        <v>0</v>
      </c>
      <c r="Q28" s="1">
        <v>14.758131616438789</v>
      </c>
      <c r="R28" s="1">
        <v>0</v>
      </c>
      <c r="S28" s="1">
        <v>0</v>
      </c>
      <c r="T28" s="1">
        <v>0</v>
      </c>
      <c r="U28" s="1">
        <v>0</v>
      </c>
      <c r="V28" s="1">
        <v>0</v>
      </c>
      <c r="W28" s="1">
        <v>0</v>
      </c>
      <c r="X28" s="1">
        <v>0</v>
      </c>
      <c r="Y28" s="1">
        <v>0</v>
      </c>
      <c r="Z28" s="1">
        <v>0</v>
      </c>
      <c r="AA28" s="1">
        <v>13.818179865981069</v>
      </c>
      <c r="AB28" s="1">
        <v>0</v>
      </c>
      <c r="AC28" s="1">
        <v>0</v>
      </c>
      <c r="AD28" s="1">
        <v>0</v>
      </c>
      <c r="AE28" s="1">
        <v>0</v>
      </c>
      <c r="AF28" s="1">
        <v>0</v>
      </c>
      <c r="AG28" s="1">
        <v>0</v>
      </c>
      <c r="AH28" s="1">
        <v>0</v>
      </c>
      <c r="AI28" s="1">
        <v>0</v>
      </c>
      <c r="AJ28" s="1">
        <v>0</v>
      </c>
      <c r="AK28" s="1">
        <v>0</v>
      </c>
      <c r="AL28" s="1">
        <v>0</v>
      </c>
      <c r="AM28" s="1">
        <v>0</v>
      </c>
    </row>
    <row r="29" spans="1:39" x14ac:dyDescent="0.25">
      <c r="A29" s="29">
        <f ca="1">Exceedance!U29</f>
        <v>43586</v>
      </c>
      <c r="B29" s="273">
        <v>0</v>
      </c>
      <c r="C29" s="273">
        <v>0</v>
      </c>
      <c r="D29" s="273">
        <v>0</v>
      </c>
      <c r="E29" s="1">
        <v>0</v>
      </c>
      <c r="F29" s="1">
        <v>0</v>
      </c>
      <c r="G29" s="1">
        <v>4.3041321315606922</v>
      </c>
      <c r="H29" s="1">
        <v>4.3041295312924479</v>
      </c>
      <c r="I29" s="1">
        <v>4.3041274935395739</v>
      </c>
      <c r="J29" s="1">
        <v>0</v>
      </c>
      <c r="K29" s="1">
        <v>0</v>
      </c>
      <c r="L29" s="1">
        <v>0</v>
      </c>
      <c r="M29" s="1">
        <v>0</v>
      </c>
      <c r="N29" s="1">
        <v>0</v>
      </c>
      <c r="O29" s="1">
        <v>5.5960644934615846</v>
      </c>
      <c r="P29" s="1">
        <v>0</v>
      </c>
      <c r="Q29" s="1">
        <v>9.6441707836161576</v>
      </c>
      <c r="R29" s="1">
        <v>0</v>
      </c>
      <c r="S29" s="1">
        <v>5.0928060501524817</v>
      </c>
      <c r="T29" s="1">
        <v>0</v>
      </c>
      <c r="U29" s="1">
        <v>0</v>
      </c>
      <c r="V29" s="1">
        <v>0</v>
      </c>
      <c r="W29" s="1">
        <v>0</v>
      </c>
      <c r="X29" s="1">
        <v>0</v>
      </c>
      <c r="Y29" s="1">
        <v>0</v>
      </c>
      <c r="Z29" s="1">
        <v>0</v>
      </c>
      <c r="AA29" s="1">
        <v>4.3041297756541947</v>
      </c>
      <c r="AB29" s="1">
        <v>0</v>
      </c>
      <c r="AC29" s="1">
        <v>0</v>
      </c>
      <c r="AD29" s="1">
        <v>4.304123306892464</v>
      </c>
      <c r="AE29" s="1">
        <v>0</v>
      </c>
      <c r="AF29" s="1">
        <v>0</v>
      </c>
      <c r="AG29" s="1">
        <v>0</v>
      </c>
      <c r="AH29" s="1">
        <v>0</v>
      </c>
      <c r="AI29" s="1">
        <v>0</v>
      </c>
      <c r="AJ29" s="1">
        <v>0</v>
      </c>
      <c r="AK29" s="1">
        <v>0</v>
      </c>
      <c r="AL29" s="1">
        <v>0</v>
      </c>
      <c r="AM29" s="1">
        <v>0</v>
      </c>
    </row>
    <row r="30" spans="1:39" x14ac:dyDescent="0.25">
      <c r="A30" s="29">
        <f ca="1">Exceedance!U30</f>
        <v>43617</v>
      </c>
      <c r="B30" s="273">
        <v>0</v>
      </c>
      <c r="C30" s="273">
        <v>0</v>
      </c>
      <c r="D30" s="273">
        <v>0</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0</v>
      </c>
      <c r="AJ30" s="1">
        <v>0</v>
      </c>
      <c r="AK30" s="1">
        <v>0</v>
      </c>
      <c r="AL30" s="1">
        <v>0</v>
      </c>
      <c r="AM30" s="1">
        <v>0</v>
      </c>
    </row>
    <row r="31" spans="1:39" x14ac:dyDescent="0.25">
      <c r="A31" s="29">
        <f ca="1">Exceedance!U31</f>
        <v>43647</v>
      </c>
      <c r="B31" s="273">
        <v>0</v>
      </c>
      <c r="C31" s="273">
        <v>0</v>
      </c>
      <c r="D31" s="273">
        <v>0</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row>
    <row r="32" spans="1:39" x14ac:dyDescent="0.25">
      <c r="A32" s="29">
        <f ca="1">Exceedance!U32</f>
        <v>43678</v>
      </c>
      <c r="B32" s="273">
        <v>0</v>
      </c>
      <c r="C32" s="273">
        <v>0</v>
      </c>
      <c r="D32" s="273">
        <v>0</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row>
    <row r="33" spans="1:39" x14ac:dyDescent="0.25">
      <c r="A33" s="29">
        <f ca="1">Exceedance!U33</f>
        <v>43709</v>
      </c>
      <c r="B33" s="273">
        <v>0</v>
      </c>
      <c r="C33" s="273">
        <v>0</v>
      </c>
      <c r="D33" s="273">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row>
    <row r="34" spans="1:39" x14ac:dyDescent="0.25">
      <c r="A34" s="29">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row>
    <row r="35" spans="1:39" x14ac:dyDescent="0.25">
      <c r="A35" s="29">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row>
    <row r="36" spans="1:39" x14ac:dyDescent="0.25">
      <c r="A36" s="29">
        <f ca="1">Exceedance!U36</f>
        <v>43800</v>
      </c>
      <c r="B36" s="273">
        <v>0</v>
      </c>
      <c r="C36" s="273">
        <v>0</v>
      </c>
      <c r="D36" s="273">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row>
    <row r="37" spans="1:39" x14ac:dyDescent="0.25">
      <c r="A37" s="29">
        <f ca="1">Exceedance!U37</f>
        <v>43831</v>
      </c>
      <c r="B37" s="254">
        <v>0</v>
      </c>
      <c r="C37" s="254">
        <v>0</v>
      </c>
      <c r="D37" s="254">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row>
    <row r="38" spans="1:39" x14ac:dyDescent="0.25">
      <c r="A38" s="29">
        <f ca="1">Exceedance!U38</f>
        <v>43862</v>
      </c>
      <c r="B38" s="254">
        <v>0</v>
      </c>
      <c r="C38" s="254">
        <v>0</v>
      </c>
      <c r="D38" s="254">
        <v>0</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row>
    <row r="39" spans="1:39" x14ac:dyDescent="0.25">
      <c r="A39" s="29">
        <f ca="1">Exceedance!U39</f>
        <v>43891</v>
      </c>
      <c r="B39" s="254">
        <v>0</v>
      </c>
      <c r="C39" s="254">
        <v>0</v>
      </c>
      <c r="D39" s="254">
        <v>0</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row>
    <row r="40" spans="1:39" x14ac:dyDescent="0.25">
      <c r="A40" s="29">
        <f ca="1">Exceedance!U40</f>
        <v>43922</v>
      </c>
      <c r="B40" s="254">
        <v>0</v>
      </c>
      <c r="C40" s="254">
        <v>0</v>
      </c>
      <c r="D40" s="254">
        <v>0</v>
      </c>
      <c r="E40" s="1">
        <v>0</v>
      </c>
      <c r="F40" s="1">
        <v>13.752051870289868</v>
      </c>
      <c r="G40" s="1">
        <v>13.752052337779951</v>
      </c>
      <c r="H40" s="1">
        <v>1.4545427771798158</v>
      </c>
      <c r="I40" s="1">
        <v>0</v>
      </c>
      <c r="J40" s="1">
        <v>0</v>
      </c>
      <c r="K40" s="1">
        <v>0</v>
      </c>
      <c r="L40" s="1">
        <v>0</v>
      </c>
      <c r="M40" s="1">
        <v>0</v>
      </c>
      <c r="N40" s="1">
        <v>14.214334279034372</v>
      </c>
      <c r="O40" s="1">
        <v>0</v>
      </c>
      <c r="P40" s="1">
        <v>14.411963183413969</v>
      </c>
      <c r="Q40" s="1">
        <v>0</v>
      </c>
      <c r="R40" s="1">
        <v>0</v>
      </c>
      <c r="S40" s="1">
        <v>0</v>
      </c>
      <c r="T40" s="1">
        <v>0</v>
      </c>
      <c r="U40" s="1">
        <v>0</v>
      </c>
      <c r="V40" s="1">
        <v>0</v>
      </c>
      <c r="W40" s="1">
        <v>0</v>
      </c>
      <c r="X40" s="1">
        <v>0</v>
      </c>
      <c r="Y40" s="1">
        <v>0</v>
      </c>
      <c r="Z40" s="1">
        <v>13.752063937298365</v>
      </c>
      <c r="AA40" s="1">
        <v>0</v>
      </c>
      <c r="AB40" s="1">
        <v>0</v>
      </c>
      <c r="AC40" s="1">
        <v>0</v>
      </c>
      <c r="AD40" s="1">
        <v>0</v>
      </c>
      <c r="AE40" s="1">
        <v>0</v>
      </c>
      <c r="AF40" s="1">
        <v>0</v>
      </c>
      <c r="AG40" s="1">
        <v>0</v>
      </c>
      <c r="AH40" s="1">
        <v>0</v>
      </c>
      <c r="AI40" s="1">
        <v>0</v>
      </c>
      <c r="AJ40" s="1">
        <v>0</v>
      </c>
      <c r="AK40" s="1">
        <v>0</v>
      </c>
      <c r="AL40" s="1">
        <v>0</v>
      </c>
      <c r="AM40" s="1">
        <v>0</v>
      </c>
    </row>
    <row r="41" spans="1:39" x14ac:dyDescent="0.25">
      <c r="A41" s="29">
        <f ca="1">Exceedance!U41</f>
        <v>43952</v>
      </c>
      <c r="B41" s="254">
        <v>0</v>
      </c>
      <c r="C41" s="254">
        <v>0</v>
      </c>
      <c r="D41" s="254">
        <v>0</v>
      </c>
      <c r="E41" s="1">
        <v>0</v>
      </c>
      <c r="F41" s="1">
        <v>4.3041180338830776</v>
      </c>
      <c r="G41" s="1">
        <v>5.6913100792399156</v>
      </c>
      <c r="H41" s="1">
        <v>4.3041250759585665</v>
      </c>
      <c r="I41" s="1">
        <v>0</v>
      </c>
      <c r="J41" s="1">
        <v>0</v>
      </c>
      <c r="K41" s="1">
        <v>0</v>
      </c>
      <c r="L41" s="1">
        <v>0</v>
      </c>
      <c r="M41" s="1">
        <v>0</v>
      </c>
      <c r="N41" s="1">
        <v>5.4267749395202189</v>
      </c>
      <c r="O41" s="1">
        <v>0</v>
      </c>
      <c r="P41" s="1">
        <v>9.1899271722259854</v>
      </c>
      <c r="Q41" s="1">
        <v>0</v>
      </c>
      <c r="R41" s="1">
        <v>4.6119277827789515</v>
      </c>
      <c r="S41" s="1">
        <v>0</v>
      </c>
      <c r="T41" s="1">
        <v>0</v>
      </c>
      <c r="U41" s="1">
        <v>0</v>
      </c>
      <c r="V41" s="1">
        <v>0</v>
      </c>
      <c r="W41" s="1">
        <v>0</v>
      </c>
      <c r="X41" s="1">
        <v>0</v>
      </c>
      <c r="Y41" s="1">
        <v>0</v>
      </c>
      <c r="Z41" s="1">
        <v>4.3041298115185622</v>
      </c>
      <c r="AA41" s="1">
        <v>0</v>
      </c>
      <c r="AB41" s="1">
        <v>0</v>
      </c>
      <c r="AC41" s="1">
        <v>0.33718377640102393</v>
      </c>
      <c r="AD41" s="1">
        <v>0</v>
      </c>
      <c r="AE41" s="1">
        <v>0</v>
      </c>
      <c r="AF41" s="1">
        <v>0</v>
      </c>
      <c r="AG41" s="1">
        <v>0</v>
      </c>
      <c r="AH41" s="1">
        <v>0</v>
      </c>
      <c r="AI41" s="1">
        <v>0</v>
      </c>
      <c r="AJ41" s="1">
        <v>0</v>
      </c>
      <c r="AK41" s="1">
        <v>0</v>
      </c>
      <c r="AL41" s="1">
        <v>0</v>
      </c>
      <c r="AM41" s="1">
        <v>0</v>
      </c>
    </row>
    <row r="42" spans="1:39" x14ac:dyDescent="0.25">
      <c r="A42" s="29">
        <f ca="1">Exceedance!U42</f>
        <v>43983</v>
      </c>
      <c r="B42" s="254">
        <v>0</v>
      </c>
      <c r="C42" s="254">
        <v>0</v>
      </c>
      <c r="D42" s="254">
        <v>0</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row>
    <row r="43" spans="1:39" x14ac:dyDescent="0.25">
      <c r="A43" s="29">
        <f ca="1">Exceedance!U43</f>
        <v>44013</v>
      </c>
      <c r="B43" s="254">
        <v>0</v>
      </c>
      <c r="C43" s="254">
        <v>0</v>
      </c>
      <c r="D43" s="254">
        <v>0</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row>
    <row r="44" spans="1:39" x14ac:dyDescent="0.25">
      <c r="A44" s="29">
        <f ca="1">Exceedance!U44</f>
        <v>44044</v>
      </c>
      <c r="B44" s="254">
        <v>0</v>
      </c>
      <c r="C44" s="254">
        <v>0</v>
      </c>
      <c r="D44" s="254">
        <v>0</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row>
    <row r="45" spans="1:39" x14ac:dyDescent="0.25">
      <c r="A45" s="29">
        <f ca="1">Exceedance!U45</f>
        <v>44075</v>
      </c>
      <c r="B45" s="254">
        <v>0</v>
      </c>
      <c r="C45" s="254">
        <v>0</v>
      </c>
      <c r="D45" s="254">
        <v>0</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row>
    <row r="46" spans="1:39" x14ac:dyDescent="0.25">
      <c r="A46" s="29">
        <f ca="1">Exceedance!U46</f>
        <v>44105</v>
      </c>
      <c r="B46" s="254">
        <v>0</v>
      </c>
      <c r="C46" s="254">
        <v>0</v>
      </c>
      <c r="D46" s="254">
        <v>0</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row>
    <row r="47" spans="1:39" x14ac:dyDescent="0.25">
      <c r="A47" s="29">
        <f ca="1">Exceedance!U47</f>
        <v>44136</v>
      </c>
      <c r="B47" s="254">
        <v>0</v>
      </c>
      <c r="C47" s="254">
        <v>0</v>
      </c>
      <c r="D47" s="254">
        <v>0</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row>
    <row r="48" spans="1:39" x14ac:dyDescent="0.25">
      <c r="A48" s="29">
        <f ca="1">Exceedance!U48</f>
        <v>44166</v>
      </c>
      <c r="B48" s="254">
        <v>0</v>
      </c>
      <c r="C48" s="254">
        <v>0</v>
      </c>
      <c r="D48" s="254">
        <v>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row>
    <row r="49" spans="1:39" x14ac:dyDescent="0.25">
      <c r="A49" s="29">
        <f ca="1">Exceedance!U49</f>
        <v>44197</v>
      </c>
      <c r="B49" s="254">
        <v>0</v>
      </c>
      <c r="C49" s="254">
        <v>0</v>
      </c>
      <c r="D49" s="254">
        <v>0</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row>
    <row r="50" spans="1:39" x14ac:dyDescent="0.25">
      <c r="A50" s="29">
        <f ca="1">Exceedance!U50</f>
        <v>44228</v>
      </c>
      <c r="B50" s="254">
        <v>0</v>
      </c>
      <c r="C50" s="254">
        <v>0</v>
      </c>
      <c r="D50" s="254">
        <v>0</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c r="AI50" s="1">
        <v>0</v>
      </c>
      <c r="AJ50" s="1">
        <v>0</v>
      </c>
      <c r="AK50" s="1">
        <v>0</v>
      </c>
      <c r="AL50" s="1">
        <v>0</v>
      </c>
      <c r="AM50" s="1">
        <v>0</v>
      </c>
    </row>
    <row r="51" spans="1:39" x14ac:dyDescent="0.25">
      <c r="A51" s="29">
        <f ca="1">Exceedance!U51</f>
        <v>44256</v>
      </c>
      <c r="B51" s="254">
        <v>0</v>
      </c>
      <c r="C51" s="254">
        <v>0</v>
      </c>
      <c r="D51" s="254">
        <v>0</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s="1">
        <v>0</v>
      </c>
      <c r="AG51" s="1">
        <v>0</v>
      </c>
      <c r="AH51" s="1">
        <v>0</v>
      </c>
      <c r="AI51" s="1">
        <v>0</v>
      </c>
      <c r="AJ51" s="1">
        <v>0</v>
      </c>
      <c r="AK51" s="1">
        <v>0</v>
      </c>
      <c r="AL51" s="1">
        <v>0</v>
      </c>
      <c r="AM51" s="1">
        <v>0</v>
      </c>
    </row>
    <row r="52" spans="1:39" x14ac:dyDescent="0.25">
      <c r="A52" s="29">
        <f ca="1">Exceedance!U52</f>
        <v>44287</v>
      </c>
      <c r="B52" s="254">
        <v>0</v>
      </c>
      <c r="C52" s="254">
        <v>0</v>
      </c>
      <c r="D52" s="254">
        <v>0</v>
      </c>
      <c r="E52" s="1">
        <v>13.818167899164461</v>
      </c>
      <c r="F52" s="1">
        <v>13.818168291770487</v>
      </c>
      <c r="G52" s="1">
        <v>0</v>
      </c>
      <c r="H52" s="1">
        <v>0</v>
      </c>
      <c r="I52" s="1">
        <v>0</v>
      </c>
      <c r="J52" s="1">
        <v>0</v>
      </c>
      <c r="K52" s="1">
        <v>0</v>
      </c>
      <c r="L52" s="1">
        <v>0</v>
      </c>
      <c r="M52" s="1">
        <v>14.215738767035758</v>
      </c>
      <c r="N52" s="1">
        <v>0</v>
      </c>
      <c r="O52" s="1">
        <v>14.370361244860531</v>
      </c>
      <c r="P52" s="1">
        <v>0</v>
      </c>
      <c r="Q52" s="1">
        <v>0</v>
      </c>
      <c r="R52" s="1">
        <v>0</v>
      </c>
      <c r="S52" s="1">
        <v>0</v>
      </c>
      <c r="T52" s="1">
        <v>0</v>
      </c>
      <c r="U52" s="1">
        <v>0</v>
      </c>
      <c r="V52" s="1">
        <v>0</v>
      </c>
      <c r="W52" s="1">
        <v>0</v>
      </c>
      <c r="X52" s="1">
        <v>0</v>
      </c>
      <c r="Y52" s="1">
        <v>7.669409015346603</v>
      </c>
      <c r="Z52" s="1">
        <v>0</v>
      </c>
      <c r="AA52" s="1">
        <v>0</v>
      </c>
      <c r="AB52" s="1">
        <v>0</v>
      </c>
      <c r="AC52" s="1">
        <v>0</v>
      </c>
      <c r="AD52" s="1">
        <v>0</v>
      </c>
      <c r="AE52" s="1">
        <v>0</v>
      </c>
      <c r="AF52" s="1">
        <v>0</v>
      </c>
      <c r="AG52" s="1">
        <v>0</v>
      </c>
      <c r="AH52" s="1">
        <v>0</v>
      </c>
      <c r="AI52" s="1">
        <v>0</v>
      </c>
      <c r="AJ52" s="1">
        <v>0</v>
      </c>
      <c r="AK52" s="1">
        <v>0</v>
      </c>
      <c r="AL52" s="1">
        <v>0</v>
      </c>
      <c r="AM52" s="1">
        <v>0</v>
      </c>
    </row>
    <row r="53" spans="1:39" x14ac:dyDescent="0.25">
      <c r="A53" s="29">
        <f ca="1">Exceedance!U53</f>
        <v>44317</v>
      </c>
      <c r="B53" s="254">
        <v>0</v>
      </c>
      <c r="C53" s="254">
        <v>0</v>
      </c>
      <c r="D53" s="254">
        <v>0</v>
      </c>
      <c r="E53" s="1">
        <v>4.3041183545206199</v>
      </c>
      <c r="F53" s="1">
        <v>5.5412089501314981</v>
      </c>
      <c r="G53" s="1">
        <v>4.3041251675985723</v>
      </c>
      <c r="H53" s="1">
        <v>0</v>
      </c>
      <c r="I53" s="1">
        <v>0</v>
      </c>
      <c r="J53" s="1">
        <v>0</v>
      </c>
      <c r="K53" s="1">
        <v>0</v>
      </c>
      <c r="L53" s="1">
        <v>0</v>
      </c>
      <c r="M53" s="1">
        <v>5.3979060176877152</v>
      </c>
      <c r="N53" s="1">
        <v>0</v>
      </c>
      <c r="O53" s="1">
        <v>9.1742255923925278</v>
      </c>
      <c r="P53" s="1">
        <v>0</v>
      </c>
      <c r="Q53" s="1">
        <v>4.4677531023874346</v>
      </c>
      <c r="R53" s="1">
        <v>0</v>
      </c>
      <c r="S53" s="1">
        <v>0</v>
      </c>
      <c r="T53" s="1">
        <v>0</v>
      </c>
      <c r="U53" s="1">
        <v>0</v>
      </c>
      <c r="V53" s="1">
        <v>0</v>
      </c>
      <c r="W53" s="1">
        <v>0</v>
      </c>
      <c r="X53" s="1">
        <v>0</v>
      </c>
      <c r="Y53" s="1">
        <v>4.304119307632333</v>
      </c>
      <c r="Z53" s="1">
        <v>0</v>
      </c>
      <c r="AA53" s="1">
        <v>0</v>
      </c>
      <c r="AB53" s="1">
        <v>0</v>
      </c>
      <c r="AC53" s="1">
        <v>0</v>
      </c>
      <c r="AD53" s="1">
        <v>0</v>
      </c>
      <c r="AE53" s="1">
        <v>0</v>
      </c>
      <c r="AF53" s="1">
        <v>0</v>
      </c>
      <c r="AG53" s="1">
        <v>0</v>
      </c>
      <c r="AH53" s="1">
        <v>0</v>
      </c>
      <c r="AI53" s="1">
        <v>0</v>
      </c>
      <c r="AJ53" s="1">
        <v>0</v>
      </c>
      <c r="AK53" s="1">
        <v>0</v>
      </c>
      <c r="AL53" s="1">
        <v>0</v>
      </c>
      <c r="AM53" s="1">
        <v>0</v>
      </c>
    </row>
    <row r="54" spans="1:39" x14ac:dyDescent="0.25">
      <c r="A54" s="29">
        <f ca="1">Exceedance!U54</f>
        <v>44348</v>
      </c>
      <c r="B54" s="254">
        <v>0</v>
      </c>
      <c r="C54" s="254">
        <v>0</v>
      </c>
      <c r="D54" s="254">
        <v>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row>
    <row r="55" spans="1:39" x14ac:dyDescent="0.25">
      <c r="A55" s="29">
        <f ca="1">Exceedance!U55</f>
        <v>44378</v>
      </c>
      <c r="B55" s="254">
        <v>0</v>
      </c>
      <c r="C55" s="254">
        <v>0</v>
      </c>
      <c r="D55" s="254">
        <v>0</v>
      </c>
      <c r="E55" s="1">
        <v>0</v>
      </c>
      <c r="F55" s="1">
        <v>0</v>
      </c>
      <c r="G55" s="1">
        <v>0</v>
      </c>
      <c r="H55" s="1">
        <v>0</v>
      </c>
      <c r="I55" s="1">
        <v>0</v>
      </c>
      <c r="J55" s="1">
        <v>0</v>
      </c>
      <c r="K55" s="1">
        <v>0</v>
      </c>
      <c r="L55" s="1">
        <v>0</v>
      </c>
      <c r="M55" s="1">
        <v>0</v>
      </c>
      <c r="N55" s="1">
        <v>0</v>
      </c>
      <c r="O55" s="1">
        <v>0</v>
      </c>
      <c r="P55" s="1">
        <v>0</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row>
    <row r="56" spans="1:39" x14ac:dyDescent="0.25">
      <c r="A56" s="29">
        <f ca="1">Exceedance!U56</f>
        <v>44409</v>
      </c>
      <c r="B56" s="254">
        <v>0</v>
      </c>
      <c r="C56" s="254">
        <v>0</v>
      </c>
      <c r="D56" s="254">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row>
    <row r="57" spans="1:39" x14ac:dyDescent="0.25">
      <c r="A57" s="29">
        <f ca="1">Exceedance!U57</f>
        <v>44440</v>
      </c>
      <c r="B57" s="254">
        <v>0</v>
      </c>
      <c r="C57" s="254">
        <v>0</v>
      </c>
      <c r="D57" s="254">
        <v>0</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row>
    <row r="58" spans="1:39" x14ac:dyDescent="0.25">
      <c r="A58" s="29">
        <f ca="1">Exceedance!U58</f>
        <v>44470</v>
      </c>
      <c r="B58" s="254">
        <v>0</v>
      </c>
      <c r="C58" s="254">
        <v>0</v>
      </c>
      <c r="D58" s="254">
        <v>0</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c r="AI58" s="1">
        <v>0</v>
      </c>
      <c r="AJ58" s="1">
        <v>0</v>
      </c>
      <c r="AK58" s="1">
        <v>0</v>
      </c>
      <c r="AL58" s="1">
        <v>0</v>
      </c>
      <c r="AM58" s="1">
        <v>0</v>
      </c>
    </row>
    <row r="59" spans="1:39" x14ac:dyDescent="0.25">
      <c r="A59" s="29">
        <f ca="1">Exceedance!U59</f>
        <v>44501</v>
      </c>
      <c r="B59" s="254">
        <v>0</v>
      </c>
      <c r="C59" s="254">
        <v>0</v>
      </c>
      <c r="D59" s="254">
        <v>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c r="AI59" s="1">
        <v>0</v>
      </c>
      <c r="AJ59" s="1">
        <v>0</v>
      </c>
      <c r="AK59" s="1">
        <v>0</v>
      </c>
      <c r="AL59" s="1">
        <v>0</v>
      </c>
      <c r="AM59" s="1">
        <v>0</v>
      </c>
    </row>
    <row r="60" spans="1:39" x14ac:dyDescent="0.25">
      <c r="A60" s="29">
        <f ca="1">Exceedance!U60</f>
        <v>44531</v>
      </c>
      <c r="B60" s="254">
        <v>0</v>
      </c>
      <c r="C60" s="254">
        <v>0</v>
      </c>
      <c r="D60" s="254">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c r="AI60" s="1">
        <v>0</v>
      </c>
      <c r="AJ60" s="1">
        <v>0</v>
      </c>
      <c r="AK60" s="1">
        <v>0</v>
      </c>
      <c r="AL60" s="1">
        <v>0</v>
      </c>
      <c r="AM60" s="1">
        <v>0</v>
      </c>
    </row>
    <row r="61" spans="1:39" x14ac:dyDescent="0.25">
      <c r="A61" s="29">
        <f ca="1">Exceedance!U61</f>
        <v>44562</v>
      </c>
      <c r="B61" s="254">
        <v>0</v>
      </c>
      <c r="C61" s="254">
        <v>0</v>
      </c>
      <c r="D61" s="254">
        <v>0</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c r="AI61" s="1">
        <v>0</v>
      </c>
      <c r="AJ61" s="1">
        <v>0</v>
      </c>
      <c r="AK61" s="1">
        <v>0</v>
      </c>
      <c r="AL61" s="1">
        <v>0</v>
      </c>
      <c r="AM61" s="1">
        <v>0</v>
      </c>
    </row>
    <row r="62" spans="1:39" x14ac:dyDescent="0.25">
      <c r="A62" s="29">
        <f ca="1">Exceedance!U62</f>
        <v>44593</v>
      </c>
      <c r="B62" s="254">
        <v>0</v>
      </c>
      <c r="C62" s="254">
        <v>0</v>
      </c>
      <c r="D62" s="254">
        <v>0</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c r="AI62" s="1">
        <v>0</v>
      </c>
      <c r="AJ62" s="1">
        <v>0</v>
      </c>
      <c r="AK62" s="1">
        <v>0</v>
      </c>
      <c r="AL62" s="1">
        <v>0</v>
      </c>
      <c r="AM62" s="1">
        <v>0</v>
      </c>
    </row>
    <row r="63" spans="1:39" x14ac:dyDescent="0.25">
      <c r="A63" s="29">
        <f ca="1">Exceedance!U63</f>
        <v>44621</v>
      </c>
      <c r="B63" s="254">
        <v>0</v>
      </c>
      <c r="C63" s="254">
        <v>0</v>
      </c>
      <c r="D63" s="254">
        <v>0</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s="1">
        <v>0</v>
      </c>
      <c r="AG63" s="1">
        <v>0</v>
      </c>
      <c r="AH63" s="1">
        <v>0</v>
      </c>
      <c r="AI63" s="1">
        <v>0</v>
      </c>
      <c r="AJ63" s="1">
        <v>0</v>
      </c>
      <c r="AK63" s="1">
        <v>0</v>
      </c>
      <c r="AL63" s="1">
        <v>0</v>
      </c>
      <c r="AM63" s="1">
        <v>0</v>
      </c>
    </row>
    <row r="64" spans="1:39" x14ac:dyDescent="0.25">
      <c r="A64" s="29" t="str">
        <f ca="1">Exceedance!U64</f>
        <v/>
      </c>
      <c r="B64" s="254">
        <v>0</v>
      </c>
      <c r="C64" s="254">
        <v>0</v>
      </c>
      <c r="D64" s="254">
        <v>0</v>
      </c>
      <c r="E64" s="1">
        <v>13.818168289621541</v>
      </c>
      <c r="F64" s="1">
        <v>0</v>
      </c>
      <c r="G64" s="1">
        <v>0</v>
      </c>
      <c r="H64" s="1">
        <v>0</v>
      </c>
      <c r="I64" s="1">
        <v>0</v>
      </c>
      <c r="J64" s="1">
        <v>0</v>
      </c>
      <c r="K64" s="1">
        <v>0</v>
      </c>
      <c r="L64" s="1">
        <v>14.24282947880922</v>
      </c>
      <c r="M64" s="1">
        <v>0</v>
      </c>
      <c r="N64" s="1">
        <v>14.374249337767012</v>
      </c>
      <c r="O64" s="1">
        <v>0</v>
      </c>
      <c r="P64" s="1">
        <v>0</v>
      </c>
      <c r="Q64" s="1">
        <v>0</v>
      </c>
      <c r="R64" s="1">
        <v>0</v>
      </c>
      <c r="S64" s="1">
        <v>0</v>
      </c>
      <c r="T64" s="1">
        <v>0</v>
      </c>
      <c r="U64" s="1">
        <v>0</v>
      </c>
      <c r="V64" s="1">
        <v>0</v>
      </c>
      <c r="W64" s="1">
        <v>0</v>
      </c>
      <c r="X64" s="1">
        <v>7.9894189027646645</v>
      </c>
      <c r="Y64" s="1">
        <v>0</v>
      </c>
      <c r="Z64" s="1">
        <v>0</v>
      </c>
      <c r="AA64" s="1">
        <v>0</v>
      </c>
      <c r="AB64" s="1">
        <v>0</v>
      </c>
      <c r="AC64" s="1">
        <v>0</v>
      </c>
      <c r="AD64" s="1">
        <v>0</v>
      </c>
      <c r="AE64" s="1">
        <v>0</v>
      </c>
      <c r="AF64" s="1">
        <v>0</v>
      </c>
      <c r="AG64" s="1">
        <v>0</v>
      </c>
      <c r="AH64" s="1">
        <v>0</v>
      </c>
      <c r="AI64" s="1">
        <v>0</v>
      </c>
      <c r="AJ64" s="1">
        <v>0</v>
      </c>
      <c r="AK64" s="1">
        <v>0</v>
      </c>
      <c r="AL64" s="1">
        <v>0</v>
      </c>
      <c r="AM64" s="1">
        <v>0</v>
      </c>
    </row>
    <row r="65" spans="1:39" x14ac:dyDescent="0.25">
      <c r="A65" s="29" t="str">
        <f ca="1">Exceedance!U65</f>
        <v/>
      </c>
      <c r="B65" s="254">
        <v>0</v>
      </c>
      <c r="C65" s="254">
        <v>0</v>
      </c>
      <c r="D65" s="254">
        <v>0</v>
      </c>
      <c r="E65" s="1">
        <v>5.5423867649323322</v>
      </c>
      <c r="F65" s="1">
        <v>4.3041251597729477</v>
      </c>
      <c r="G65" s="1">
        <v>0</v>
      </c>
      <c r="H65" s="1">
        <v>0</v>
      </c>
      <c r="I65" s="1">
        <v>0</v>
      </c>
      <c r="J65" s="1">
        <v>0</v>
      </c>
      <c r="K65" s="1">
        <v>0</v>
      </c>
      <c r="L65" s="1">
        <v>5.4262417833870407</v>
      </c>
      <c r="M65" s="1">
        <v>0</v>
      </c>
      <c r="N65" s="1">
        <v>9.1785988076977993</v>
      </c>
      <c r="O65" s="1">
        <v>0</v>
      </c>
      <c r="P65" s="1">
        <v>4.4641720655584809</v>
      </c>
      <c r="Q65" s="1">
        <v>0</v>
      </c>
      <c r="R65" s="1">
        <v>0</v>
      </c>
      <c r="S65" s="1">
        <v>0</v>
      </c>
      <c r="T65" s="1">
        <v>0</v>
      </c>
      <c r="U65" s="1">
        <v>0</v>
      </c>
      <c r="V65" s="1">
        <v>0</v>
      </c>
      <c r="W65" s="1">
        <v>0</v>
      </c>
      <c r="X65" s="1">
        <v>4.6503788163942614</v>
      </c>
      <c r="Y65" s="1">
        <v>0</v>
      </c>
      <c r="Z65" s="1">
        <v>0</v>
      </c>
      <c r="AA65" s="1">
        <v>0</v>
      </c>
      <c r="AB65" s="1">
        <v>0</v>
      </c>
      <c r="AC65" s="1">
        <v>0</v>
      </c>
      <c r="AD65" s="1">
        <v>0</v>
      </c>
      <c r="AE65" s="1">
        <v>0</v>
      </c>
      <c r="AF65" s="1">
        <v>0</v>
      </c>
      <c r="AG65" s="1">
        <v>0</v>
      </c>
      <c r="AH65" s="1">
        <v>0</v>
      </c>
      <c r="AI65" s="1">
        <v>0</v>
      </c>
      <c r="AJ65" s="1">
        <v>0</v>
      </c>
      <c r="AK65" s="1">
        <v>0</v>
      </c>
      <c r="AL65" s="1">
        <v>0</v>
      </c>
      <c r="AM65" s="1">
        <v>3.2250177954232355</v>
      </c>
    </row>
    <row r="66" spans="1:39" x14ac:dyDescent="0.25">
      <c r="A66" s="29" t="str">
        <f ca="1">Exceedance!U66</f>
        <v/>
      </c>
      <c r="B66" s="254">
        <v>0</v>
      </c>
      <c r="C66" s="254">
        <v>0</v>
      </c>
      <c r="D66" s="254">
        <v>0</v>
      </c>
      <c r="E66" s="1">
        <v>0</v>
      </c>
      <c r="F66" s="1">
        <v>0</v>
      </c>
      <c r="G66" s="1">
        <v>0</v>
      </c>
      <c r="H66" s="1">
        <v>0</v>
      </c>
      <c r="I66" s="1">
        <v>0</v>
      </c>
      <c r="J66" s="1">
        <v>0</v>
      </c>
      <c r="K66" s="1">
        <v>0</v>
      </c>
      <c r="L66" s="1">
        <v>0</v>
      </c>
      <c r="M66" s="1">
        <v>0</v>
      </c>
      <c r="N66" s="1">
        <v>0</v>
      </c>
      <c r="O66" s="1">
        <v>0</v>
      </c>
      <c r="P66" s="1">
        <v>0</v>
      </c>
      <c r="Q66" s="1">
        <v>0</v>
      </c>
      <c r="R66" s="1">
        <v>0</v>
      </c>
      <c r="S66" s="1">
        <v>0</v>
      </c>
      <c r="T66" s="1">
        <v>0</v>
      </c>
      <c r="U66" s="1">
        <v>0</v>
      </c>
      <c r="V66" s="1">
        <v>0</v>
      </c>
      <c r="W66" s="1">
        <v>0</v>
      </c>
      <c r="X66" s="1">
        <v>0</v>
      </c>
      <c r="Y66" s="1">
        <v>0</v>
      </c>
      <c r="Z66" s="1">
        <v>0</v>
      </c>
      <c r="AA66" s="1">
        <v>0</v>
      </c>
      <c r="AB66" s="1">
        <v>0</v>
      </c>
      <c r="AC66" s="1">
        <v>0</v>
      </c>
      <c r="AD66" s="1">
        <v>0</v>
      </c>
      <c r="AE66" s="1">
        <v>0</v>
      </c>
      <c r="AF66" s="1">
        <v>0</v>
      </c>
      <c r="AG66" s="1">
        <v>0</v>
      </c>
      <c r="AH66" s="1">
        <v>0</v>
      </c>
      <c r="AI66" s="1">
        <v>0</v>
      </c>
      <c r="AJ66" s="1">
        <v>0</v>
      </c>
      <c r="AK66" s="1">
        <v>0</v>
      </c>
      <c r="AL66" s="1">
        <v>0</v>
      </c>
      <c r="AM66" s="1">
        <v>0</v>
      </c>
    </row>
    <row r="67" spans="1:39" x14ac:dyDescent="0.25">
      <c r="A67" s="29" t="str">
        <f ca="1">Exceedance!U67</f>
        <v/>
      </c>
      <c r="B67" s="254">
        <v>0</v>
      </c>
      <c r="C67" s="254">
        <v>0</v>
      </c>
      <c r="D67" s="254">
        <v>0</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c r="AI67" s="1">
        <v>0</v>
      </c>
      <c r="AJ67" s="1">
        <v>0</v>
      </c>
      <c r="AK67" s="1">
        <v>0</v>
      </c>
      <c r="AL67" s="1">
        <v>0</v>
      </c>
      <c r="AM67" s="1">
        <v>0</v>
      </c>
    </row>
    <row r="68" spans="1:39" x14ac:dyDescent="0.25">
      <c r="A68" s="29" t="str">
        <f ca="1">Exceedance!U68</f>
        <v/>
      </c>
      <c r="B68" s="254">
        <v>0</v>
      </c>
      <c r="C68" s="254">
        <v>0</v>
      </c>
      <c r="D68" s="254">
        <v>0</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c r="AI68" s="1">
        <v>0</v>
      </c>
      <c r="AJ68" s="1">
        <v>0</v>
      </c>
      <c r="AK68" s="1">
        <v>0</v>
      </c>
      <c r="AL68" s="1">
        <v>0</v>
      </c>
      <c r="AM68" s="1">
        <v>0</v>
      </c>
    </row>
    <row r="69" spans="1:39" x14ac:dyDescent="0.25">
      <c r="A69" s="29" t="str">
        <f ca="1">Exceedance!U69</f>
        <v/>
      </c>
      <c r="B69" s="254">
        <v>0</v>
      </c>
      <c r="C69" s="254">
        <v>0</v>
      </c>
      <c r="D69" s="254">
        <v>0</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s="1">
        <v>0</v>
      </c>
      <c r="AG69" s="1">
        <v>0</v>
      </c>
      <c r="AH69" s="1">
        <v>0</v>
      </c>
      <c r="AI69" s="1">
        <v>0</v>
      </c>
      <c r="AJ69" s="1">
        <v>0</v>
      </c>
      <c r="AK69" s="1">
        <v>0</v>
      </c>
      <c r="AL69" s="1">
        <v>0</v>
      </c>
      <c r="AM69" s="1">
        <v>0</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FFFF99"/>
  </sheetPr>
  <dimension ref="A1:BD100"/>
  <sheetViews>
    <sheetView zoomScale="80" zoomScaleNormal="80" workbookViewId="0">
      <selection activeCell="B4" sqref="B4:AM69"/>
    </sheetView>
  </sheetViews>
  <sheetFormatPr defaultRowHeight="15" x14ac:dyDescent="0.25"/>
  <cols>
    <col min="1" max="1" width="8.85546875" style="106"/>
    <col min="2" max="4" width="9.140625" style="255"/>
  </cols>
  <sheetData>
    <row r="1" spans="1:56" s="106" customFormat="1" x14ac:dyDescent="0.25">
      <c r="A1" s="26"/>
      <c r="B1" s="746" t="s">
        <v>147</v>
      </c>
      <c r="C1" s="747"/>
      <c r="D1" s="747"/>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row>
    <row r="2" spans="1:56" s="106" customFormat="1" x14ac:dyDescent="0.25">
      <c r="A2" s="26"/>
      <c r="B2" s="265" t="s">
        <v>295</v>
      </c>
      <c r="C2" s="265" t="s">
        <v>296</v>
      </c>
      <c r="D2" s="265" t="s">
        <v>297</v>
      </c>
      <c r="E2" s="106">
        <v>1981</v>
      </c>
      <c r="F2" s="106">
        <v>1982</v>
      </c>
      <c r="G2" s="106">
        <v>1983</v>
      </c>
      <c r="H2" s="106">
        <v>1984</v>
      </c>
      <c r="I2" s="106">
        <v>1985</v>
      </c>
      <c r="J2" s="106">
        <v>1986</v>
      </c>
      <c r="K2" s="106">
        <v>1987</v>
      </c>
      <c r="L2" s="106">
        <v>1988</v>
      </c>
      <c r="M2" s="106">
        <v>1989</v>
      </c>
      <c r="N2" s="106">
        <v>1990</v>
      </c>
      <c r="O2" s="106">
        <v>1991</v>
      </c>
      <c r="P2" s="106">
        <v>1992</v>
      </c>
      <c r="Q2" s="106">
        <v>1993</v>
      </c>
      <c r="R2" s="106">
        <v>1994</v>
      </c>
      <c r="S2" s="106">
        <v>1995</v>
      </c>
      <c r="T2" s="106">
        <v>1996</v>
      </c>
      <c r="U2" s="106">
        <v>1997</v>
      </c>
      <c r="V2" s="106">
        <v>1998</v>
      </c>
      <c r="W2" s="106">
        <v>1999</v>
      </c>
      <c r="X2" s="106">
        <v>2000</v>
      </c>
      <c r="Y2" s="106">
        <v>2001</v>
      </c>
      <c r="Z2" s="106">
        <v>2002</v>
      </c>
      <c r="AA2" s="106">
        <v>2003</v>
      </c>
      <c r="AB2" s="106">
        <v>2004</v>
      </c>
      <c r="AC2" s="106">
        <v>2005</v>
      </c>
      <c r="AD2" s="106">
        <v>2006</v>
      </c>
      <c r="AE2" s="106">
        <v>2007</v>
      </c>
      <c r="AF2" s="187">
        <v>2008</v>
      </c>
      <c r="AG2" s="187">
        <v>2009</v>
      </c>
      <c r="AH2" s="106">
        <v>2010</v>
      </c>
      <c r="AI2" s="106">
        <v>2011</v>
      </c>
      <c r="AJ2" s="106">
        <v>2012</v>
      </c>
      <c r="AK2" s="106">
        <v>2013</v>
      </c>
      <c r="AL2" s="106">
        <v>2014</v>
      </c>
      <c r="AM2" s="106">
        <v>2015</v>
      </c>
      <c r="AN2" s="106">
        <v>2016</v>
      </c>
      <c r="AO2" s="106">
        <v>2017</v>
      </c>
      <c r="AP2" s="106">
        <v>2018</v>
      </c>
      <c r="AQ2" s="106">
        <v>2019</v>
      </c>
      <c r="AR2" s="106">
        <v>2020</v>
      </c>
      <c r="AS2" s="106">
        <v>2021</v>
      </c>
      <c r="AT2" s="106">
        <v>2022</v>
      </c>
      <c r="AU2" s="106">
        <v>2023</v>
      </c>
      <c r="AV2" s="106">
        <v>2024</v>
      </c>
      <c r="AW2" s="106">
        <v>2025</v>
      </c>
      <c r="AX2" s="106">
        <v>2026</v>
      </c>
      <c r="AY2" s="106">
        <v>2027</v>
      </c>
      <c r="AZ2" s="106">
        <v>2028</v>
      </c>
      <c r="BA2" s="106">
        <v>2029</v>
      </c>
      <c r="BB2" s="106">
        <v>2030</v>
      </c>
      <c r="BC2" s="106">
        <v>2031</v>
      </c>
      <c r="BD2" s="106">
        <v>2032</v>
      </c>
    </row>
    <row r="3" spans="1:56" s="28" customFormat="1" x14ac:dyDescent="0.25">
      <c r="A3" s="27"/>
      <c r="B3" s="28" t="s">
        <v>332</v>
      </c>
      <c r="C3" s="28" t="s">
        <v>333</v>
      </c>
      <c r="D3" s="28" t="s">
        <v>334</v>
      </c>
      <c r="E3" s="28" t="s">
        <v>335</v>
      </c>
      <c r="F3" s="28" t="s">
        <v>336</v>
      </c>
      <c r="G3" s="28" t="s">
        <v>337</v>
      </c>
      <c r="H3" s="28" t="s">
        <v>338</v>
      </c>
      <c r="I3" s="28" t="s">
        <v>339</v>
      </c>
      <c r="J3" s="28" t="s">
        <v>340</v>
      </c>
      <c r="K3" s="28" t="s">
        <v>341</v>
      </c>
      <c r="L3" s="28" t="s">
        <v>342</v>
      </c>
      <c r="M3" s="28" t="s">
        <v>343</v>
      </c>
      <c r="N3" s="28" t="s">
        <v>344</v>
      </c>
      <c r="O3" s="28" t="s">
        <v>345</v>
      </c>
      <c r="P3" s="28" t="s">
        <v>346</v>
      </c>
      <c r="Q3" s="28" t="s">
        <v>347</v>
      </c>
      <c r="R3" s="28" t="s">
        <v>348</v>
      </c>
      <c r="S3" s="28" t="s">
        <v>349</v>
      </c>
      <c r="T3" s="28" t="s">
        <v>350</v>
      </c>
      <c r="U3" s="28" t="s">
        <v>351</v>
      </c>
      <c r="V3" s="28" t="s">
        <v>352</v>
      </c>
      <c r="W3" s="28" t="s">
        <v>353</v>
      </c>
      <c r="X3" s="28" t="s">
        <v>354</v>
      </c>
      <c r="Y3" s="28" t="s">
        <v>355</v>
      </c>
      <c r="Z3" s="28" t="s">
        <v>356</v>
      </c>
      <c r="AA3" s="28" t="s">
        <v>357</v>
      </c>
      <c r="AB3" s="28" t="s">
        <v>358</v>
      </c>
      <c r="AC3" s="28" t="s">
        <v>359</v>
      </c>
      <c r="AD3" s="28" t="s">
        <v>360</v>
      </c>
      <c r="AE3" s="28" t="s">
        <v>361</v>
      </c>
      <c r="AF3" s="28" t="s">
        <v>362</v>
      </c>
      <c r="AG3" s="28" t="s">
        <v>363</v>
      </c>
      <c r="AH3" s="28" t="s">
        <v>364</v>
      </c>
      <c r="AI3" s="28" t="s">
        <v>384</v>
      </c>
      <c r="AJ3" s="28" t="s">
        <v>385</v>
      </c>
      <c r="AK3" s="28" t="s">
        <v>386</v>
      </c>
      <c r="AL3" s="28" t="s">
        <v>387</v>
      </c>
      <c r="AM3" s="28" t="s">
        <v>388</v>
      </c>
      <c r="AN3" s="28" t="s">
        <v>389</v>
      </c>
      <c r="AO3" s="28" t="s">
        <v>390</v>
      </c>
      <c r="AP3" s="28" t="s">
        <v>391</v>
      </c>
      <c r="AQ3" s="28" t="s">
        <v>392</v>
      </c>
      <c r="AR3" s="28" t="s">
        <v>393</v>
      </c>
      <c r="AS3" s="28" t="s">
        <v>394</v>
      </c>
      <c r="AT3" s="28" t="s">
        <v>395</v>
      </c>
      <c r="AU3" s="28" t="s">
        <v>396</v>
      </c>
      <c r="AV3" s="28" t="s">
        <v>397</v>
      </c>
      <c r="AW3" s="28" t="s">
        <v>398</v>
      </c>
      <c r="AX3" s="28" t="s">
        <v>399</v>
      </c>
      <c r="AY3" s="28" t="s">
        <v>400</v>
      </c>
      <c r="AZ3" s="28" t="s">
        <v>401</v>
      </c>
      <c r="BA3" s="28" t="s">
        <v>402</v>
      </c>
      <c r="BB3" s="28" t="s">
        <v>403</v>
      </c>
      <c r="BC3" s="28" t="s">
        <v>404</v>
      </c>
      <c r="BD3" s="28" t="s">
        <v>405</v>
      </c>
    </row>
    <row r="4" spans="1:56" x14ac:dyDescent="0.25">
      <c r="A4" s="29">
        <f ca="1">Exceedance!U4</f>
        <v>42826</v>
      </c>
      <c r="B4" s="273">
        <v>1433.8670651210259</v>
      </c>
      <c r="C4" s="273">
        <v>1252.3616701545711</v>
      </c>
      <c r="D4" s="273">
        <v>1573.2948404066835</v>
      </c>
      <c r="E4">
        <v>1550.3385659975002</v>
      </c>
      <c r="F4">
        <v>1542.348608731204</v>
      </c>
      <c r="G4">
        <v>1543.452745282252</v>
      </c>
      <c r="H4">
        <v>1518.0948701470345</v>
      </c>
      <c r="I4">
        <v>1500.2150855857928</v>
      </c>
      <c r="J4">
        <v>1537.1698435781586</v>
      </c>
      <c r="K4">
        <v>1591.7497642702681</v>
      </c>
      <c r="L4">
        <v>1538.0351668842288</v>
      </c>
      <c r="M4">
        <v>1595.9325854895762</v>
      </c>
      <c r="N4">
        <v>1424.5448595088935</v>
      </c>
      <c r="O4">
        <v>1525.4668595576638</v>
      </c>
      <c r="P4">
        <v>1584.363367680809</v>
      </c>
      <c r="Q4">
        <v>1547.2877568411716</v>
      </c>
      <c r="R4">
        <v>1576.8590753291382</v>
      </c>
      <c r="S4">
        <v>1456.738129681074</v>
      </c>
      <c r="T4">
        <v>1558.6259739699274</v>
      </c>
      <c r="U4">
        <v>1516.2441332978958</v>
      </c>
      <c r="V4">
        <v>1559.0686319562369</v>
      </c>
      <c r="W4">
        <v>1306.6940074629106</v>
      </c>
      <c r="X4">
        <v>1582.11810715773</v>
      </c>
      <c r="Y4">
        <v>1603.1111070616907</v>
      </c>
      <c r="Z4">
        <v>1577.4616712848924</v>
      </c>
      <c r="AA4">
        <v>1570.2222291675073</v>
      </c>
      <c r="AB4">
        <v>1585.6733920214033</v>
      </c>
      <c r="AC4">
        <v>1569.1840034615518</v>
      </c>
      <c r="AD4">
        <v>1598.5395853626237</v>
      </c>
      <c r="AE4">
        <v>1534.2411419212735</v>
      </c>
      <c r="AF4">
        <v>1557.0651843798678</v>
      </c>
      <c r="AG4">
        <v>1573.2948404066835</v>
      </c>
      <c r="AH4">
        <v>1592.468217827417</v>
      </c>
      <c r="AI4">
        <v>1575.3152751954308</v>
      </c>
      <c r="AJ4">
        <v>1599.4089514340851</v>
      </c>
      <c r="AK4">
        <v>1568.7363480069107</v>
      </c>
      <c r="AL4">
        <v>1563.7901854270467</v>
      </c>
      <c r="AM4">
        <v>1440.6903760836758</v>
      </c>
    </row>
    <row r="5" spans="1:56" x14ac:dyDescent="0.25">
      <c r="A5" s="29">
        <f ca="1">Exceedance!U5</f>
        <v>42856</v>
      </c>
      <c r="B5" s="273">
        <v>1172.3515608111566</v>
      </c>
      <c r="C5" s="273">
        <v>1018.1715130711131</v>
      </c>
      <c r="D5" s="273">
        <v>1545.2543186007449</v>
      </c>
      <c r="E5">
        <v>1473.0999327195191</v>
      </c>
      <c r="F5">
        <v>1446.5993342507948</v>
      </c>
      <c r="G5">
        <v>1416.2833127866822</v>
      </c>
      <c r="H5">
        <v>1494.3328513874173</v>
      </c>
      <c r="I5">
        <v>1453.1181150685754</v>
      </c>
      <c r="J5">
        <v>1461.6611722455164</v>
      </c>
      <c r="K5">
        <v>1655.0546758936332</v>
      </c>
      <c r="L5">
        <v>1412.3509943405572</v>
      </c>
      <c r="M5">
        <v>1623.2348458962463</v>
      </c>
      <c r="N5">
        <v>1345.3555627624555</v>
      </c>
      <c r="O5">
        <v>1400.3997280442754</v>
      </c>
      <c r="P5">
        <v>1618.4309985103989</v>
      </c>
      <c r="Q5">
        <v>1514.4366801129052</v>
      </c>
      <c r="R5">
        <v>1550.399632145502</v>
      </c>
      <c r="S5">
        <v>1314.8811017029752</v>
      </c>
      <c r="T5">
        <v>1655.0587322450788</v>
      </c>
      <c r="U5">
        <v>1466.818160734116</v>
      </c>
      <c r="V5">
        <v>1590.7782745256284</v>
      </c>
      <c r="W5">
        <v>1212.6992845946756</v>
      </c>
      <c r="X5">
        <v>1655.058890325904</v>
      </c>
      <c r="Y5">
        <v>1655.0939453681603</v>
      </c>
      <c r="Z5">
        <v>1611.214872420564</v>
      </c>
      <c r="AA5">
        <v>1643.9496407014833</v>
      </c>
      <c r="AB5">
        <v>1655.1045824965197</v>
      </c>
      <c r="AC5">
        <v>1596.4119000645949</v>
      </c>
      <c r="AD5">
        <v>1612.9527121576691</v>
      </c>
      <c r="AE5">
        <v>1581.3078460591501</v>
      </c>
      <c r="AF5">
        <v>1583.5978440062017</v>
      </c>
      <c r="AG5">
        <v>1641.5062578624352</v>
      </c>
      <c r="AH5">
        <v>1585.5528155465558</v>
      </c>
      <c r="AI5">
        <v>1451.594238858356</v>
      </c>
      <c r="AJ5">
        <v>1655.0939139766979</v>
      </c>
      <c r="AK5">
        <v>1521.9598960588605</v>
      </c>
      <c r="AL5">
        <v>1585.1585303436077</v>
      </c>
      <c r="AM5">
        <v>1340.7010621330551</v>
      </c>
    </row>
    <row r="6" spans="1:56" x14ac:dyDescent="0.25">
      <c r="A6" s="29">
        <f ca="1">Exceedance!U6</f>
        <v>42887</v>
      </c>
      <c r="B6" s="273">
        <v>939.44897089886877</v>
      </c>
      <c r="C6" s="273">
        <v>854.67757654497393</v>
      </c>
      <c r="D6" s="273">
        <v>1480.5267189369797</v>
      </c>
      <c r="E6">
        <v>1449.0982553198517</v>
      </c>
      <c r="F6">
        <v>1381.4998074390564</v>
      </c>
      <c r="G6">
        <v>1417.6986728212653</v>
      </c>
      <c r="H6">
        <v>1464.9289219392949</v>
      </c>
      <c r="I6">
        <v>1453.4832278191077</v>
      </c>
      <c r="J6">
        <v>1472.0300706778803</v>
      </c>
      <c r="K6">
        <v>1595.6941788718834</v>
      </c>
      <c r="L6">
        <v>1427.0090597365067</v>
      </c>
      <c r="M6">
        <v>1501.5420414176942</v>
      </c>
      <c r="N6">
        <v>1408.1514051877216</v>
      </c>
      <c r="O6">
        <v>1390.6831438945417</v>
      </c>
      <c r="P6">
        <v>1497.4240208936319</v>
      </c>
      <c r="Q6">
        <v>1450.4339289529955</v>
      </c>
      <c r="R6">
        <v>1530.326738433972</v>
      </c>
      <c r="S6">
        <v>1360.3692171951589</v>
      </c>
      <c r="T6">
        <v>1545.0485320007424</v>
      </c>
      <c r="U6">
        <v>1448.3162895311666</v>
      </c>
      <c r="V6">
        <v>1524.7326289273853</v>
      </c>
      <c r="W6">
        <v>1254.9682569195002</v>
      </c>
      <c r="X6">
        <v>1534.721253116028</v>
      </c>
      <c r="Y6">
        <v>1548.9710547559368</v>
      </c>
      <c r="Z6">
        <v>1527.1905239216301</v>
      </c>
      <c r="AA6">
        <v>1592.4496427292338</v>
      </c>
      <c r="AB6">
        <v>1558.0798024967066</v>
      </c>
      <c r="AC6">
        <v>1513.2793057688759</v>
      </c>
      <c r="AD6">
        <v>1453.2274987025387</v>
      </c>
      <c r="AE6">
        <v>1520.3341344957635</v>
      </c>
      <c r="AF6">
        <v>1548.3075994980056</v>
      </c>
      <c r="AG6">
        <v>1520.1427078254897</v>
      </c>
      <c r="AH6">
        <v>1556.1317827464359</v>
      </c>
      <c r="AI6">
        <v>1486.0446509363317</v>
      </c>
      <c r="AJ6">
        <v>1529.0699347429052</v>
      </c>
      <c r="AK6">
        <v>1443.4971855118049</v>
      </c>
      <c r="AL6">
        <v>1575.8761974451827</v>
      </c>
      <c r="AM6">
        <v>1477.5648314245832</v>
      </c>
    </row>
    <row r="7" spans="1:56" x14ac:dyDescent="0.25">
      <c r="A7" s="29">
        <f ca="1">Exceedance!U7</f>
        <v>42917</v>
      </c>
      <c r="B7" s="273">
        <v>1252.5584595276064</v>
      </c>
      <c r="C7" s="273">
        <v>1308.8392657342608</v>
      </c>
      <c r="D7" s="273">
        <v>1457.991304821775</v>
      </c>
      <c r="E7">
        <v>1476.3108416845466</v>
      </c>
      <c r="F7">
        <v>1397.8710273495644</v>
      </c>
      <c r="G7">
        <v>1490.7295080459376</v>
      </c>
      <c r="H7">
        <v>1457.2760238736021</v>
      </c>
      <c r="I7">
        <v>1445.5617762545119</v>
      </c>
      <c r="J7">
        <v>1494.9479203489461</v>
      </c>
      <c r="K7">
        <v>1527.4930429556885</v>
      </c>
      <c r="L7">
        <v>1431.8345154536112</v>
      </c>
      <c r="M7">
        <v>1456.0380311094398</v>
      </c>
      <c r="N7">
        <v>1453.353844519926</v>
      </c>
      <c r="O7">
        <v>1417.4619172269829</v>
      </c>
      <c r="P7">
        <v>1463.6794917736167</v>
      </c>
      <c r="Q7">
        <v>1417.1433505911793</v>
      </c>
      <c r="R7">
        <v>1488.1693929870048</v>
      </c>
      <c r="S7">
        <v>1479.719615246574</v>
      </c>
      <c r="T7">
        <v>1488.4067599217231</v>
      </c>
      <c r="U7">
        <v>1423.2316583588747</v>
      </c>
      <c r="V7">
        <v>1502.0465669772445</v>
      </c>
      <c r="W7">
        <v>1346.3306243800521</v>
      </c>
      <c r="X7">
        <v>1479.1838791034647</v>
      </c>
      <c r="Y7">
        <v>1499.9512697212631</v>
      </c>
      <c r="Z7">
        <v>1474.6302274016416</v>
      </c>
      <c r="AA7">
        <v>1511.6109735650678</v>
      </c>
      <c r="AB7">
        <v>1492.8759810288238</v>
      </c>
      <c r="AC7">
        <v>1482.5300271910146</v>
      </c>
      <c r="AD7">
        <v>1429.3827029197503</v>
      </c>
      <c r="AE7">
        <v>1480.4649027949488</v>
      </c>
      <c r="AF7">
        <v>1498.1582602176534</v>
      </c>
      <c r="AG7">
        <v>1487.6864112643855</v>
      </c>
      <c r="AH7">
        <v>1491.7423196004931</v>
      </c>
      <c r="AI7">
        <v>1496.8278983945934</v>
      </c>
      <c r="AJ7">
        <v>1484.3154141991117</v>
      </c>
      <c r="AK7">
        <v>1407.8564941627146</v>
      </c>
      <c r="AL7">
        <v>1511.4976536330016</v>
      </c>
      <c r="AM7">
        <v>1506.7420888229435</v>
      </c>
    </row>
    <row r="8" spans="1:56" x14ac:dyDescent="0.25">
      <c r="A8" s="29">
        <f ca="1">Exceedance!U8</f>
        <v>42948</v>
      </c>
      <c r="B8" s="273">
        <v>1386.7255893137749</v>
      </c>
      <c r="C8" s="273">
        <v>1514.7513986747986</v>
      </c>
      <c r="D8" s="273">
        <v>1438.1340660336425</v>
      </c>
      <c r="E8">
        <v>1463.1090559594134</v>
      </c>
      <c r="F8">
        <v>1399.9668221230229</v>
      </c>
      <c r="G8">
        <v>1470.7563028100001</v>
      </c>
      <c r="H8">
        <v>1456.9790413827864</v>
      </c>
      <c r="I8">
        <v>1423.5566281520641</v>
      </c>
      <c r="J8">
        <v>1454.2061710530493</v>
      </c>
      <c r="K8">
        <v>1465.357866445858</v>
      </c>
      <c r="L8">
        <v>1447.3458856979751</v>
      </c>
      <c r="M8">
        <v>1429.0149961002498</v>
      </c>
      <c r="N8">
        <v>1448.4884648197801</v>
      </c>
      <c r="O8">
        <v>1403.7929883330387</v>
      </c>
      <c r="P8">
        <v>1450.4750027168946</v>
      </c>
      <c r="Q8">
        <v>1417.4453394378356</v>
      </c>
      <c r="R8">
        <v>1451.5356479517252</v>
      </c>
      <c r="S8">
        <v>1470.7967297393964</v>
      </c>
      <c r="T8">
        <v>1434.4878347542081</v>
      </c>
      <c r="U8">
        <v>1414.9352235063034</v>
      </c>
      <c r="V8">
        <v>1452.3978857977675</v>
      </c>
      <c r="W8">
        <v>1414.3656017220844</v>
      </c>
      <c r="X8">
        <v>1436.2446155730086</v>
      </c>
      <c r="Y8">
        <v>1482.8423383532149</v>
      </c>
      <c r="Z8">
        <v>1424.2118906401586</v>
      </c>
      <c r="AA8">
        <v>1433.9557380659846</v>
      </c>
      <c r="AB8">
        <v>1427.1649988655183</v>
      </c>
      <c r="AC8">
        <v>1452.455809207248</v>
      </c>
      <c r="AD8">
        <v>1426.8444642631207</v>
      </c>
      <c r="AE8">
        <v>1465.9870820798565</v>
      </c>
      <c r="AF8">
        <v>1441.4901281485963</v>
      </c>
      <c r="AG8">
        <v>1452.2504283458773</v>
      </c>
      <c r="AH8">
        <v>1441.9566103991424</v>
      </c>
      <c r="AI8">
        <v>1469.0617140690686</v>
      </c>
      <c r="AJ8">
        <v>1436.2722973302511</v>
      </c>
      <c r="AK8">
        <v>1381.9444530021517</v>
      </c>
      <c r="AL8">
        <v>1451.499541743166</v>
      </c>
      <c r="AM8">
        <v>1473.5189222466443</v>
      </c>
    </row>
    <row r="9" spans="1:56" x14ac:dyDescent="0.25">
      <c r="A9" s="29">
        <f ca="1">Exceedance!U9</f>
        <v>42979</v>
      </c>
      <c r="B9" s="273">
        <v>1386.4180583898999</v>
      </c>
      <c r="C9" s="273">
        <v>1386.4182053698958</v>
      </c>
      <c r="D9" s="273">
        <v>1386.4180430248498</v>
      </c>
      <c r="E9">
        <v>1386.4180582802605</v>
      </c>
      <c r="F9">
        <v>1386.4180431890604</v>
      </c>
      <c r="G9">
        <v>1386.4180432642652</v>
      </c>
      <c r="H9">
        <v>1386.4180583855466</v>
      </c>
      <c r="I9">
        <v>1386.4180572173095</v>
      </c>
      <c r="J9">
        <v>1386.4180583546731</v>
      </c>
      <c r="K9">
        <v>1386.4180183989822</v>
      </c>
      <c r="L9">
        <v>1386.4180583414056</v>
      </c>
      <c r="M9">
        <v>1386.4180177416231</v>
      </c>
      <c r="N9">
        <v>1386.4180534090626</v>
      </c>
      <c r="O9">
        <v>1386.4180431551226</v>
      </c>
      <c r="P9">
        <v>1386.418043236527</v>
      </c>
      <c r="Q9">
        <v>1386.4180431504756</v>
      </c>
      <c r="R9">
        <v>1386.4180568220568</v>
      </c>
      <c r="S9">
        <v>1386.4180572464204</v>
      </c>
      <c r="T9">
        <v>1386.4180180881774</v>
      </c>
      <c r="U9">
        <v>1386.4180584070607</v>
      </c>
      <c r="V9">
        <v>1386.418018083247</v>
      </c>
      <c r="W9">
        <v>1386.4180541773392</v>
      </c>
      <c r="X9">
        <v>1386.4180178752258</v>
      </c>
      <c r="Y9">
        <v>1386.4180581742257</v>
      </c>
      <c r="Z9">
        <v>1386.4180177562462</v>
      </c>
      <c r="AA9">
        <v>1386.4180183190842</v>
      </c>
      <c r="AB9">
        <v>1386.4180185857449</v>
      </c>
      <c r="AC9">
        <v>1386.4180430705303</v>
      </c>
      <c r="AD9">
        <v>1386.4180430318243</v>
      </c>
      <c r="AE9">
        <v>1386.4180582825923</v>
      </c>
      <c r="AF9">
        <v>1386.4180181013253</v>
      </c>
      <c r="AG9">
        <v>1386.4180429645994</v>
      </c>
      <c r="AH9">
        <v>1386.4180181334891</v>
      </c>
      <c r="AI9">
        <v>1386.4180582671047</v>
      </c>
      <c r="AJ9">
        <v>1386.418018174388</v>
      </c>
      <c r="AK9">
        <v>1386.4180431150592</v>
      </c>
      <c r="AL9">
        <v>1386.4180181590775</v>
      </c>
      <c r="AM9">
        <v>1386.4180569814505</v>
      </c>
    </row>
    <row r="10" spans="1:56" x14ac:dyDescent="0.25">
      <c r="A10" s="29">
        <f ca="1">Exceedance!U10</f>
        <v>43009</v>
      </c>
      <c r="B10" s="273">
        <v>1382.7790269835994</v>
      </c>
      <c r="C10" s="273">
        <v>1417.0086130118343</v>
      </c>
      <c r="D10" s="273">
        <v>1395.2814471779643</v>
      </c>
      <c r="E10">
        <v>1436.0232418491657</v>
      </c>
      <c r="F10">
        <v>1403.5085043520885</v>
      </c>
      <c r="G10">
        <v>1408.2976392623748</v>
      </c>
      <c r="H10">
        <v>1424.8068455771736</v>
      </c>
      <c r="I10">
        <v>1456.2394542339775</v>
      </c>
      <c r="J10">
        <v>1442.5744061383684</v>
      </c>
      <c r="K10">
        <v>1375.2315839738208</v>
      </c>
      <c r="L10">
        <v>1395.0535996630533</v>
      </c>
      <c r="M10">
        <v>1393.4635164127594</v>
      </c>
      <c r="N10">
        <v>1416.795587757696</v>
      </c>
      <c r="O10">
        <v>1381.8715628901384</v>
      </c>
      <c r="P10">
        <v>1377.4822355745741</v>
      </c>
      <c r="Q10">
        <v>1384.0962117851911</v>
      </c>
      <c r="R10">
        <v>1391.3068584580431</v>
      </c>
      <c r="S10">
        <v>1388.6304776190223</v>
      </c>
      <c r="T10">
        <v>1390.2364671449368</v>
      </c>
      <c r="U10">
        <v>1433.2538665027855</v>
      </c>
      <c r="V10">
        <v>1404.0901305823163</v>
      </c>
      <c r="W10">
        <v>1386.3878310318407</v>
      </c>
      <c r="X10">
        <v>1392.1223263209877</v>
      </c>
      <c r="Y10">
        <v>1372.678183658106</v>
      </c>
      <c r="Z10">
        <v>1386.2848571720945</v>
      </c>
      <c r="AA10">
        <v>1380.6113034649281</v>
      </c>
      <c r="AB10">
        <v>1404.177078958674</v>
      </c>
      <c r="AC10">
        <v>1423.0278828772341</v>
      </c>
      <c r="AD10">
        <v>1499.0079805810624</v>
      </c>
      <c r="AE10">
        <v>1402.0563899911856</v>
      </c>
      <c r="AF10">
        <v>1381.385832850877</v>
      </c>
      <c r="AG10">
        <v>1380.1905836121473</v>
      </c>
      <c r="AH10">
        <v>1388.1897051191072</v>
      </c>
      <c r="AI10">
        <v>1422.1983888732377</v>
      </c>
      <c r="AJ10">
        <v>1372.9139991764894</v>
      </c>
      <c r="AK10">
        <v>1413.9212858576961</v>
      </c>
      <c r="AL10">
        <v>1408.3345921193404</v>
      </c>
      <c r="AM10">
        <v>1377.7960578344009</v>
      </c>
    </row>
    <row r="11" spans="1:56" x14ac:dyDescent="0.25">
      <c r="A11" s="29">
        <f ca="1">Exceedance!U11</f>
        <v>43040</v>
      </c>
      <c r="B11" s="273">
        <v>1383.4874368278136</v>
      </c>
      <c r="C11" s="273">
        <v>1431.8613694428725</v>
      </c>
      <c r="D11" s="273">
        <v>1401.3903304117327</v>
      </c>
      <c r="E11">
        <v>1451.8871078548495</v>
      </c>
      <c r="F11">
        <v>1418.5625109576667</v>
      </c>
      <c r="G11">
        <v>1413.2537963207149</v>
      </c>
      <c r="H11">
        <v>1441.5562582747693</v>
      </c>
      <c r="I11">
        <v>1481.6053373038562</v>
      </c>
      <c r="J11">
        <v>1489.7630050490554</v>
      </c>
      <c r="K11">
        <v>1398.3107324072278</v>
      </c>
      <c r="L11">
        <v>1403.4209227801086</v>
      </c>
      <c r="M11">
        <v>1393.6803717299661</v>
      </c>
      <c r="N11">
        <v>1441.7913908332378</v>
      </c>
      <c r="O11">
        <v>1398.4205790856474</v>
      </c>
      <c r="P11">
        <v>1380.8261551876301</v>
      </c>
      <c r="Q11">
        <v>1388.5016304036558</v>
      </c>
      <c r="R11">
        <v>1416.273376956904</v>
      </c>
      <c r="S11">
        <v>1390.474852284633</v>
      </c>
      <c r="T11">
        <v>1403.5252656053192</v>
      </c>
      <c r="U11">
        <v>1449.3013548392653</v>
      </c>
      <c r="V11">
        <v>1445.6237021986738</v>
      </c>
      <c r="W11">
        <v>1388.2696007234722</v>
      </c>
      <c r="X11">
        <v>1400.3335255378747</v>
      </c>
      <c r="Y11">
        <v>1370.7648098521645</v>
      </c>
      <c r="Z11">
        <v>1398.6444136120726</v>
      </c>
      <c r="AA11">
        <v>1388.1119418003211</v>
      </c>
      <c r="AB11">
        <v>1423.7972704438332</v>
      </c>
      <c r="AC11">
        <v>1433.935157117812</v>
      </c>
      <c r="AD11">
        <v>1527.1038996697332</v>
      </c>
      <c r="AE11">
        <v>1404.0933212039954</v>
      </c>
      <c r="AF11">
        <v>1385.2321319970417</v>
      </c>
      <c r="AG11">
        <v>1381.7773471902026</v>
      </c>
      <c r="AH11">
        <v>1391.3469445106068</v>
      </c>
      <c r="AI11">
        <v>1434.7406725980225</v>
      </c>
      <c r="AJ11">
        <v>1369.2380355866198</v>
      </c>
      <c r="AK11">
        <v>1428.5220141298785</v>
      </c>
      <c r="AL11">
        <v>1413.7665796995261</v>
      </c>
      <c r="AM11">
        <v>1382.6742961242983</v>
      </c>
    </row>
    <row r="12" spans="1:56" x14ac:dyDescent="0.25">
      <c r="A12" s="29">
        <f ca="1">Exceedance!U12</f>
        <v>43070</v>
      </c>
      <c r="B12" s="273">
        <v>1380.0208531339938</v>
      </c>
      <c r="C12" s="273">
        <v>1436.1818897718654</v>
      </c>
      <c r="D12" s="273">
        <v>1400.8251764289118</v>
      </c>
      <c r="E12">
        <v>1452.4688523206032</v>
      </c>
      <c r="F12">
        <v>1423.2417052491078</v>
      </c>
      <c r="G12">
        <v>1412.696440858982</v>
      </c>
      <c r="H12">
        <v>1460.3865285723048</v>
      </c>
      <c r="I12">
        <v>1489.5560059751556</v>
      </c>
      <c r="J12">
        <v>1502.888208274125</v>
      </c>
      <c r="K12">
        <v>1399.346581361634</v>
      </c>
      <c r="L12">
        <v>1404.3345514159903</v>
      </c>
      <c r="M12">
        <v>1389.2384769657722</v>
      </c>
      <c r="N12">
        <v>1447.1044358579961</v>
      </c>
      <c r="O12">
        <v>1400.5171464101197</v>
      </c>
      <c r="P12">
        <v>1379.2253417320262</v>
      </c>
      <c r="Q12">
        <v>1388.2521016807636</v>
      </c>
      <c r="R12">
        <v>1424.9966893364085</v>
      </c>
      <c r="S12">
        <v>1389.0327130499857</v>
      </c>
      <c r="T12">
        <v>1412.6510503074742</v>
      </c>
      <c r="U12">
        <v>1452.5986229540306</v>
      </c>
      <c r="V12">
        <v>1462.6506227660543</v>
      </c>
      <c r="W12">
        <v>1387.3803167109563</v>
      </c>
      <c r="X12">
        <v>1398.0542140622047</v>
      </c>
      <c r="Y12">
        <v>1367.7148280378549</v>
      </c>
      <c r="Z12">
        <v>1397.2926421967081</v>
      </c>
      <c r="AA12">
        <v>1392.5585447517794</v>
      </c>
      <c r="AB12">
        <v>1427.8353339075541</v>
      </c>
      <c r="AC12">
        <v>1433.5048062832948</v>
      </c>
      <c r="AD12">
        <v>1531.931469494177</v>
      </c>
      <c r="AE12">
        <v>1431.7098459726683</v>
      </c>
      <c r="AF12">
        <v>1383.9462860486533</v>
      </c>
      <c r="AG12">
        <v>1377.8936198188565</v>
      </c>
      <c r="AH12">
        <v>1396.4519706665544</v>
      </c>
      <c r="AI12">
        <v>1436.5514934742482</v>
      </c>
      <c r="AJ12">
        <v>1364.1342039628198</v>
      </c>
      <c r="AK12">
        <v>1432.1811164973078</v>
      </c>
      <c r="AL12">
        <v>1413.6499047613731</v>
      </c>
      <c r="AM12">
        <v>1386.5294446412622</v>
      </c>
    </row>
    <row r="13" spans="1:56" x14ac:dyDescent="0.25">
      <c r="A13" s="29">
        <f ca="1">Exceedance!U13</f>
        <v>43101</v>
      </c>
      <c r="B13" s="273">
        <v>1378.9259677789776</v>
      </c>
      <c r="C13" s="273">
        <v>1439.2216096900981</v>
      </c>
      <c r="D13" s="273">
        <v>1400.4509479691169</v>
      </c>
      <c r="E13">
        <v>1453.1021463926429</v>
      </c>
      <c r="F13">
        <v>1427.6017016920853</v>
      </c>
      <c r="G13">
        <v>1411.6001857910819</v>
      </c>
      <c r="H13">
        <v>1478.3888310093496</v>
      </c>
      <c r="I13">
        <v>1498.0571286377128</v>
      </c>
      <c r="J13">
        <v>1509.2212822169915</v>
      </c>
      <c r="K13">
        <v>1397.6272964768298</v>
      </c>
      <c r="L13">
        <v>1405.3554813770195</v>
      </c>
      <c r="M13">
        <v>1386.6608345070524</v>
      </c>
      <c r="N13">
        <v>1448.4778511892086</v>
      </c>
      <c r="O13">
        <v>1400.4979750778225</v>
      </c>
      <c r="P13">
        <v>1384.5703809157289</v>
      </c>
      <c r="Q13">
        <v>1388.2563247199037</v>
      </c>
      <c r="R13">
        <v>1429.7348477768751</v>
      </c>
      <c r="S13">
        <v>1389.192556983664</v>
      </c>
      <c r="T13">
        <v>1418.9112176479089</v>
      </c>
      <c r="U13">
        <v>1456.8321005959538</v>
      </c>
      <c r="V13">
        <v>1466.7978752629613</v>
      </c>
      <c r="W13">
        <v>1390.8981488982699</v>
      </c>
      <c r="X13">
        <v>1397.4242578774322</v>
      </c>
      <c r="Y13">
        <v>1365.9325920840358</v>
      </c>
      <c r="Z13">
        <v>1396.2401136931308</v>
      </c>
      <c r="AA13">
        <v>1395.0293233727239</v>
      </c>
      <c r="AB13">
        <v>1464.672448770164</v>
      </c>
      <c r="AC13">
        <v>1433.4643325382231</v>
      </c>
      <c r="AD13">
        <v>1535.8632020579637</v>
      </c>
      <c r="AE13">
        <v>1446.4899741968065</v>
      </c>
      <c r="AF13">
        <v>1385.1781429886198</v>
      </c>
      <c r="AG13">
        <v>1376.2987934320058</v>
      </c>
      <c r="AH13">
        <v>1397.7273000548573</v>
      </c>
      <c r="AI13">
        <v>1442.1305134875133</v>
      </c>
      <c r="AJ13">
        <v>1367.2124846200252</v>
      </c>
      <c r="AK13">
        <v>1434.3887288372287</v>
      </c>
      <c r="AL13">
        <v>1416.559365621785</v>
      </c>
      <c r="AM13">
        <v>1388.6879527598692</v>
      </c>
    </row>
    <row r="14" spans="1:56" x14ac:dyDescent="0.25">
      <c r="A14" s="29">
        <f ca="1">Exceedance!U14</f>
        <v>43132</v>
      </c>
      <c r="B14" s="273">
        <v>1385.1896042839533</v>
      </c>
      <c r="C14" s="273">
        <v>1455.0398315867039</v>
      </c>
      <c r="D14" s="273">
        <v>1410.1817527465496</v>
      </c>
      <c r="E14">
        <v>1455.2106208758103</v>
      </c>
      <c r="F14">
        <v>1435.5402514592686</v>
      </c>
      <c r="G14">
        <v>1413.8239466258417</v>
      </c>
      <c r="H14">
        <v>1498.2523769388411</v>
      </c>
      <c r="I14">
        <v>1537.346572316671</v>
      </c>
      <c r="J14">
        <v>1534.3076185455566</v>
      </c>
      <c r="K14">
        <v>1398.8679763041014</v>
      </c>
      <c r="L14">
        <v>1412.6712614635517</v>
      </c>
      <c r="M14">
        <v>1384.5944864119519</v>
      </c>
      <c r="N14">
        <v>1459.4734264928406</v>
      </c>
      <c r="O14">
        <v>1411.6013793964603</v>
      </c>
      <c r="P14">
        <v>1396.7482533360912</v>
      </c>
      <c r="Q14">
        <v>1394.4638043670191</v>
      </c>
      <c r="R14">
        <v>1466.5435782322463</v>
      </c>
      <c r="S14">
        <v>1400.7110584005466</v>
      </c>
      <c r="T14">
        <v>1428.9538905638483</v>
      </c>
      <c r="U14">
        <v>1463.4224145708702</v>
      </c>
      <c r="V14">
        <v>1476.6100904459674</v>
      </c>
      <c r="W14">
        <v>1395.2066930052654</v>
      </c>
      <c r="X14">
        <v>1402.4340148920105</v>
      </c>
      <c r="Y14">
        <v>1363.668881753124</v>
      </c>
      <c r="Z14">
        <v>1398.9561512866974</v>
      </c>
      <c r="AA14">
        <v>1400.7542006698209</v>
      </c>
      <c r="AB14">
        <v>1538.5393056684563</v>
      </c>
      <c r="AC14">
        <v>1432.3631559448847</v>
      </c>
      <c r="AD14">
        <v>1562.6326369368217</v>
      </c>
      <c r="AE14">
        <v>1453.88855846503</v>
      </c>
      <c r="AF14">
        <v>1397.7375740825182</v>
      </c>
      <c r="AG14">
        <v>1373.7533484338931</v>
      </c>
      <c r="AH14">
        <v>1404.0085418001604</v>
      </c>
      <c r="AI14">
        <v>1450.7151062364378</v>
      </c>
      <c r="AJ14">
        <v>1370.57547370919</v>
      </c>
      <c r="AK14">
        <v>1445.3528242253813</v>
      </c>
      <c r="AL14">
        <v>1432.9276070794131</v>
      </c>
      <c r="AM14">
        <v>1389.40171165163</v>
      </c>
    </row>
    <row r="15" spans="1:56" x14ac:dyDescent="0.25">
      <c r="A15" s="29">
        <f ca="1">Exceedance!U15</f>
        <v>43160</v>
      </c>
      <c r="B15" s="273">
        <v>1432.8978436038744</v>
      </c>
      <c r="C15" s="273">
        <v>1539.4840077184956</v>
      </c>
      <c r="D15" s="273">
        <v>1470.046250225219</v>
      </c>
      <c r="E15">
        <v>1518.1486174650104</v>
      </c>
      <c r="F15">
        <v>1480.4284423544368</v>
      </c>
      <c r="G15">
        <v>1456.0129040369602</v>
      </c>
      <c r="H15">
        <v>1393.9643860055307</v>
      </c>
      <c r="I15">
        <v>1429.9754051033196</v>
      </c>
      <c r="J15">
        <v>1618.9988758755246</v>
      </c>
      <c r="K15">
        <v>1424.9409271065081</v>
      </c>
      <c r="L15">
        <v>1483.6812016708607</v>
      </c>
      <c r="M15">
        <v>1396.6259416735425</v>
      </c>
      <c r="N15">
        <v>1504.5341804001921</v>
      </c>
      <c r="O15">
        <v>1474.7975836320411</v>
      </c>
      <c r="P15">
        <v>1380.4227687409477</v>
      </c>
      <c r="Q15">
        <v>1430.4082274588659</v>
      </c>
      <c r="R15">
        <v>1401.6170068734098</v>
      </c>
      <c r="S15">
        <v>1410.875683286193</v>
      </c>
      <c r="T15">
        <v>1530.3773444281098</v>
      </c>
      <c r="U15">
        <v>1501.8014855067997</v>
      </c>
      <c r="V15">
        <v>1498.3489768875409</v>
      </c>
      <c r="W15">
        <v>1411.9837594013841</v>
      </c>
      <c r="X15">
        <v>1453.2647095287764</v>
      </c>
      <c r="Y15">
        <v>1359.4260173166169</v>
      </c>
      <c r="Z15">
        <v>1423.4398715797852</v>
      </c>
      <c r="AA15">
        <v>1479.772761022874</v>
      </c>
      <c r="AB15">
        <v>1393.7107271499783</v>
      </c>
      <c r="AC15">
        <v>1438.7452745118326</v>
      </c>
      <c r="AD15">
        <v>1655.0485816637331</v>
      </c>
      <c r="AE15">
        <v>1539.3784028003611</v>
      </c>
      <c r="AF15">
        <v>1434.1421569553841</v>
      </c>
      <c r="AG15">
        <v>1400.0080115398412</v>
      </c>
      <c r="AH15">
        <v>1431.1152964224716</v>
      </c>
      <c r="AI15">
        <v>1493.650202272403</v>
      </c>
      <c r="AJ15">
        <v>1383.3801853285556</v>
      </c>
      <c r="AK15">
        <v>1480.8864830179277</v>
      </c>
      <c r="AL15">
        <v>1473.0890798528244</v>
      </c>
      <c r="AM15">
        <v>1394.5576309857493</v>
      </c>
    </row>
    <row r="16" spans="1:56" x14ac:dyDescent="0.25">
      <c r="A16" s="29">
        <f ca="1">Exceedance!U16</f>
        <v>43191</v>
      </c>
      <c r="B16" s="273">
        <v>1475.8833517340065</v>
      </c>
      <c r="C16" s="273">
        <v>1508.121620168859</v>
      </c>
      <c r="D16" s="273">
        <v>1555.3866109552089</v>
      </c>
      <c r="E16">
        <v>1480.0164695881874</v>
      </c>
      <c r="F16">
        <v>1436.5781439402112</v>
      </c>
      <c r="G16">
        <v>1466.1101981964227</v>
      </c>
      <c r="H16">
        <v>1336.9115243730128</v>
      </c>
      <c r="I16">
        <v>1370.754043010307</v>
      </c>
      <c r="J16">
        <v>1549.8699009391037</v>
      </c>
      <c r="K16">
        <v>1445.2242115680738</v>
      </c>
      <c r="L16">
        <v>1623.5875881206402</v>
      </c>
      <c r="M16">
        <v>1440.2702794981044</v>
      </c>
      <c r="N16">
        <v>1514.1405164334344</v>
      </c>
      <c r="O16">
        <v>1621.2389004174038</v>
      </c>
      <c r="P16">
        <v>1304.4186258328964</v>
      </c>
      <c r="Q16">
        <v>1513.5875456460294</v>
      </c>
      <c r="R16">
        <v>1223.1651586430055</v>
      </c>
      <c r="S16">
        <v>1416.7595722337735</v>
      </c>
      <c r="T16">
        <v>1384.0319204965917</v>
      </c>
      <c r="U16">
        <v>1555.3157409237792</v>
      </c>
      <c r="V16">
        <v>1429.8888249932843</v>
      </c>
      <c r="W16">
        <v>1454.7766246796746</v>
      </c>
      <c r="X16">
        <v>1568.844411512425</v>
      </c>
      <c r="Y16">
        <v>1338.6033529824219</v>
      </c>
      <c r="Z16">
        <v>1425.7016653167059</v>
      </c>
      <c r="AA16">
        <v>1608.777427751211</v>
      </c>
      <c r="AB16">
        <v>1299.8376041644497</v>
      </c>
      <c r="AC16">
        <v>1491.0726433399982</v>
      </c>
      <c r="AD16">
        <v>1655.0863538208664</v>
      </c>
      <c r="AE16">
        <v>1484.2704789080717</v>
      </c>
      <c r="AF16">
        <v>1475.0782830015924</v>
      </c>
      <c r="AG16">
        <v>1531.2829855043788</v>
      </c>
      <c r="AH16">
        <v>1478.4961741183317</v>
      </c>
      <c r="AI16">
        <v>1562.7038283029119</v>
      </c>
      <c r="AJ16">
        <v>1374.8673232284125</v>
      </c>
      <c r="AK16">
        <v>1515.5537419153814</v>
      </c>
      <c r="AL16">
        <v>1462.452446010032</v>
      </c>
      <c r="AM16">
        <v>1400.0585377633595</v>
      </c>
    </row>
    <row r="17" spans="1:39" x14ac:dyDescent="0.25">
      <c r="A17" s="29">
        <f ca="1">Exceedance!U17</f>
        <v>43221</v>
      </c>
      <c r="B17" s="273">
        <v>1567.9296058372804</v>
      </c>
      <c r="C17" s="273">
        <v>1457.9086860551442</v>
      </c>
      <c r="D17" s="273">
        <v>1536.3880352354186</v>
      </c>
      <c r="E17">
        <v>1384.4849353827401</v>
      </c>
      <c r="F17">
        <v>1325.462399590506</v>
      </c>
      <c r="G17">
        <v>1483.6939057846346</v>
      </c>
      <c r="H17">
        <v>1405.2525973690854</v>
      </c>
      <c r="I17">
        <v>1286.6907172145445</v>
      </c>
      <c r="J17">
        <v>1502.1965731183079</v>
      </c>
      <c r="K17">
        <v>1447.1935105526463</v>
      </c>
      <c r="L17">
        <v>1655.0560763844069</v>
      </c>
      <c r="M17">
        <v>1488.3471393951381</v>
      </c>
      <c r="N17">
        <v>1398.8893988200216</v>
      </c>
      <c r="O17">
        <v>1634.8312196329834</v>
      </c>
      <c r="P17">
        <v>1339.4166665751168</v>
      </c>
      <c r="Q17">
        <v>1608.1779392937062</v>
      </c>
      <c r="R17">
        <v>1147.3509315980345</v>
      </c>
      <c r="S17">
        <v>1468.05994880199</v>
      </c>
      <c r="T17">
        <v>1377.1239690086813</v>
      </c>
      <c r="U17">
        <v>1633.3302016956027</v>
      </c>
      <c r="V17">
        <v>1313.4577256648299</v>
      </c>
      <c r="W17">
        <v>1506.744867230638</v>
      </c>
      <c r="X17">
        <v>1655.0970185986437</v>
      </c>
      <c r="Y17">
        <v>1286.979587234649</v>
      </c>
      <c r="Z17">
        <v>1463.9810806819817</v>
      </c>
      <c r="AA17">
        <v>1655.090360498652</v>
      </c>
      <c r="AB17">
        <v>1402.431333362649</v>
      </c>
      <c r="AC17">
        <v>1574.9223536092197</v>
      </c>
      <c r="AD17">
        <v>1652.7999179090509</v>
      </c>
      <c r="AE17">
        <v>1439.0356211844833</v>
      </c>
      <c r="AF17">
        <v>1625.384320749374</v>
      </c>
      <c r="AG17">
        <v>1516.5414078470762</v>
      </c>
      <c r="AH17">
        <v>1496.9714630847081</v>
      </c>
      <c r="AI17">
        <v>1637.6743824107421</v>
      </c>
      <c r="AJ17">
        <v>1353.4194395982684</v>
      </c>
      <c r="AK17">
        <v>1545.8356002286635</v>
      </c>
      <c r="AL17">
        <v>1493.4158536435875</v>
      </c>
      <c r="AM17">
        <v>1423.5116071640127</v>
      </c>
    </row>
    <row r="18" spans="1:39" x14ac:dyDescent="0.25">
      <c r="A18" s="29">
        <f ca="1">Exceedance!U18</f>
        <v>43252</v>
      </c>
      <c r="B18" s="273">
        <v>1515.0031052938098</v>
      </c>
      <c r="C18" s="273">
        <v>1458.6632732836124</v>
      </c>
      <c r="D18" s="273">
        <v>1455.5487148021666</v>
      </c>
      <c r="E18">
        <v>1364.4459848382178</v>
      </c>
      <c r="F18">
        <v>1419.4885073904668</v>
      </c>
      <c r="G18">
        <v>1495.3872094065864</v>
      </c>
      <c r="H18">
        <v>1579.3751968841261</v>
      </c>
      <c r="I18">
        <v>1399.1823742397528</v>
      </c>
      <c r="J18">
        <v>1516.6845716261139</v>
      </c>
      <c r="K18">
        <v>1452.2816907567581</v>
      </c>
      <c r="L18">
        <v>1538.8941589123247</v>
      </c>
      <c r="M18">
        <v>1450.4666010502458</v>
      </c>
      <c r="N18">
        <v>1414.8430133413872</v>
      </c>
      <c r="O18">
        <v>1488.6910782506195</v>
      </c>
      <c r="P18">
        <v>1413.4795744585763</v>
      </c>
      <c r="Q18">
        <v>1545.096423234334</v>
      </c>
      <c r="R18">
        <v>1279.9371379968377</v>
      </c>
      <c r="S18">
        <v>1421.236322992446</v>
      </c>
      <c r="T18">
        <v>1460.3357911361832</v>
      </c>
      <c r="U18">
        <v>1558.7614585546305</v>
      </c>
      <c r="V18">
        <v>1328.1390899911999</v>
      </c>
      <c r="W18">
        <v>1462.7191962999702</v>
      </c>
      <c r="X18">
        <v>1543.4570279241339</v>
      </c>
      <c r="Y18">
        <v>1219.4487486856881</v>
      </c>
      <c r="Z18">
        <v>1457.7704645593151</v>
      </c>
      <c r="AA18">
        <v>1528.0996696390534</v>
      </c>
      <c r="AB18">
        <v>1497.5056690197368</v>
      </c>
      <c r="AC18">
        <v>1511.0761074571569</v>
      </c>
      <c r="AD18">
        <v>1511.0863523409218</v>
      </c>
      <c r="AE18">
        <v>1484.1913161208145</v>
      </c>
      <c r="AF18">
        <v>1531.3524429248748</v>
      </c>
      <c r="AG18">
        <v>1473.791684757721</v>
      </c>
      <c r="AH18">
        <v>1521.131985573749</v>
      </c>
      <c r="AI18">
        <v>1574.2871341139255</v>
      </c>
      <c r="AJ18">
        <v>1309.327091155415</v>
      </c>
      <c r="AK18">
        <v>1508.5448708723591</v>
      </c>
      <c r="AL18">
        <v>1515.2572489379727</v>
      </c>
      <c r="AM18">
        <v>1428.9941129591089</v>
      </c>
    </row>
    <row r="19" spans="1:39" x14ac:dyDescent="0.25">
      <c r="A19" s="29">
        <f ca="1">Exceedance!U19</f>
        <v>43282</v>
      </c>
      <c r="B19" s="273">
        <v>1458.1118746735146</v>
      </c>
      <c r="C19" s="273">
        <v>1460.0738075666266</v>
      </c>
      <c r="D19" s="273">
        <v>1442.7228527643215</v>
      </c>
      <c r="E19">
        <v>1391.3718169410363</v>
      </c>
      <c r="F19">
        <v>1509.8680732326359</v>
      </c>
      <c r="G19">
        <v>1476.0153906054204</v>
      </c>
      <c r="H19">
        <v>1557.559394632882</v>
      </c>
      <c r="I19">
        <v>1475.8147044301347</v>
      </c>
      <c r="J19">
        <v>1500.3191895315049</v>
      </c>
      <c r="K19">
        <v>1410.6051251892825</v>
      </c>
      <c r="L19">
        <v>1477.6248089542144</v>
      </c>
      <c r="M19">
        <v>1430.2842122792697</v>
      </c>
      <c r="N19">
        <v>1435.1846571662622</v>
      </c>
      <c r="O19">
        <v>1448.9423542450309</v>
      </c>
      <c r="P19">
        <v>1418.3450650087409</v>
      </c>
      <c r="Q19">
        <v>1478.0497383557488</v>
      </c>
      <c r="R19">
        <v>1456.0056781989563</v>
      </c>
      <c r="S19">
        <v>1361.0044657458784</v>
      </c>
      <c r="T19">
        <v>1439.9728339087483</v>
      </c>
      <c r="U19">
        <v>1514.7622324013171</v>
      </c>
      <c r="V19">
        <v>1377.3314236995836</v>
      </c>
      <c r="W19">
        <v>1393.085139043209</v>
      </c>
      <c r="X19">
        <v>1487.8779529895814</v>
      </c>
      <c r="Y19">
        <v>1149.3833819521515</v>
      </c>
      <c r="Z19">
        <v>1393.8653567577344</v>
      </c>
      <c r="AA19">
        <v>1468.5977186484306</v>
      </c>
      <c r="AB19">
        <v>1514.3568137373609</v>
      </c>
      <c r="AC19">
        <v>1443.7589624180641</v>
      </c>
      <c r="AD19">
        <v>1460.9468887038545</v>
      </c>
      <c r="AE19">
        <v>1478.7885953021282</v>
      </c>
      <c r="AF19">
        <v>1482.5890704283088</v>
      </c>
      <c r="AG19">
        <v>1425.2358456927604</v>
      </c>
      <c r="AH19">
        <v>1480.4842609583768</v>
      </c>
      <c r="AI19">
        <v>1497.0114618292603</v>
      </c>
      <c r="AJ19">
        <v>1268.2524262353845</v>
      </c>
      <c r="AK19">
        <v>1458.2198775803172</v>
      </c>
      <c r="AL19">
        <v>1474.912416180661</v>
      </c>
      <c r="AM19">
        <v>1396.0686900569722</v>
      </c>
    </row>
    <row r="20" spans="1:39" x14ac:dyDescent="0.25">
      <c r="A20" s="29">
        <f ca="1">Exceedance!U20</f>
        <v>43313</v>
      </c>
      <c r="B20" s="273">
        <v>1414.6454259428647</v>
      </c>
      <c r="C20" s="273">
        <v>1445.8476403730558</v>
      </c>
      <c r="D20" s="273">
        <v>1430.6394018597252</v>
      </c>
      <c r="E20">
        <v>1402.9839459762279</v>
      </c>
      <c r="F20">
        <v>1489.3748875056419</v>
      </c>
      <c r="G20">
        <v>1465.6374377608922</v>
      </c>
      <c r="H20">
        <v>1485.5118688612265</v>
      </c>
      <c r="I20">
        <v>1451.6523440458996</v>
      </c>
      <c r="J20">
        <v>1472.6928281380835</v>
      </c>
      <c r="K20">
        <v>1403.6654051735077</v>
      </c>
      <c r="L20">
        <v>1437.4702322934597</v>
      </c>
      <c r="M20">
        <v>1409.3034495825923</v>
      </c>
      <c r="N20">
        <v>1419.5659948428981</v>
      </c>
      <c r="O20">
        <v>1439.3980035530774</v>
      </c>
      <c r="P20">
        <v>1434.3177192921307</v>
      </c>
      <c r="Q20">
        <v>1422.8880743500404</v>
      </c>
      <c r="R20">
        <v>1471.151403291738</v>
      </c>
      <c r="S20">
        <v>1313.612939313492</v>
      </c>
      <c r="T20">
        <v>1429.7965416323345</v>
      </c>
      <c r="U20">
        <v>1456.5823444092689</v>
      </c>
      <c r="V20">
        <v>1428.3146655696576</v>
      </c>
      <c r="W20">
        <v>1343.8510943565846</v>
      </c>
      <c r="X20">
        <v>1466.6688330826626</v>
      </c>
      <c r="Y20">
        <v>1113.1908120870155</v>
      </c>
      <c r="Z20">
        <v>1359.170828920631</v>
      </c>
      <c r="AA20">
        <v>1414.0873768431845</v>
      </c>
      <c r="AB20">
        <v>1484.7853011928628</v>
      </c>
      <c r="AC20">
        <v>1405.397493989117</v>
      </c>
      <c r="AD20">
        <v>1443.5934886138402</v>
      </c>
      <c r="AE20">
        <v>1451.0198269827611</v>
      </c>
      <c r="AF20">
        <v>1433.2611501581214</v>
      </c>
      <c r="AG20">
        <v>1404.1554904923457</v>
      </c>
      <c r="AH20">
        <v>1431.5376392914548</v>
      </c>
      <c r="AI20">
        <v>1423.6309579626072</v>
      </c>
      <c r="AJ20">
        <v>1248.1912299579687</v>
      </c>
      <c r="AK20">
        <v>1419.1940227782377</v>
      </c>
      <c r="AL20">
        <v>1425.6226936988023</v>
      </c>
      <c r="AM20">
        <v>1365.4673178104827</v>
      </c>
    </row>
    <row r="21" spans="1:39" x14ac:dyDescent="0.25">
      <c r="A21" s="29">
        <f ca="1">Exceedance!U21</f>
        <v>43344</v>
      </c>
      <c r="B21" s="273">
        <v>1386.4180077532244</v>
      </c>
      <c r="C21" s="273">
        <v>1386.4180557039988</v>
      </c>
      <c r="D21" s="273">
        <v>1386.4180430541483</v>
      </c>
      <c r="E21">
        <v>1386.4180575395155</v>
      </c>
      <c r="F21">
        <v>1386.4180571069489</v>
      </c>
      <c r="G21">
        <v>1386.418058425246</v>
      </c>
      <c r="H21">
        <v>1386.418071693543</v>
      </c>
      <c r="I21">
        <v>1386.4180724742776</v>
      </c>
      <c r="J21">
        <v>1386.4180538724559</v>
      </c>
      <c r="K21">
        <v>1386.4180077828025</v>
      </c>
      <c r="L21">
        <v>1386.4180179589478</v>
      </c>
      <c r="M21">
        <v>1386.4180120440944</v>
      </c>
      <c r="N21">
        <v>1386.4180583337468</v>
      </c>
      <c r="O21">
        <v>1386.4180430889137</v>
      </c>
      <c r="P21">
        <v>1386.4180724833107</v>
      </c>
      <c r="Q21">
        <v>1386.4180179667287</v>
      </c>
      <c r="R21">
        <v>1386.4180732778711</v>
      </c>
      <c r="S21">
        <v>1306.8801863478964</v>
      </c>
      <c r="T21">
        <v>1386.4180720519444</v>
      </c>
      <c r="U21">
        <v>1386.4180180612607</v>
      </c>
      <c r="V21">
        <v>1386.4180575767284</v>
      </c>
      <c r="W21">
        <v>1317.8709726118454</v>
      </c>
      <c r="X21">
        <v>1386.4180435234509</v>
      </c>
      <c r="Y21">
        <v>1101.9113794959217</v>
      </c>
      <c r="Z21">
        <v>1370.0551234143636</v>
      </c>
      <c r="AA21">
        <v>1386.4180181695583</v>
      </c>
      <c r="AB21">
        <v>1386.418071983609</v>
      </c>
      <c r="AC21">
        <v>1386.4182073058819</v>
      </c>
      <c r="AD21">
        <v>1386.4180434982597</v>
      </c>
      <c r="AE21">
        <v>1386.4180530345498</v>
      </c>
      <c r="AF21">
        <v>1386.4180176837897</v>
      </c>
      <c r="AG21">
        <v>1386.4180177415569</v>
      </c>
      <c r="AH21">
        <v>1386.418012110772</v>
      </c>
      <c r="AI21">
        <v>1386.418149461078</v>
      </c>
      <c r="AJ21">
        <v>1293.8660155571527</v>
      </c>
      <c r="AK21">
        <v>1386.4180118925199</v>
      </c>
      <c r="AL21">
        <v>1386.4180076993691</v>
      </c>
      <c r="AM21">
        <v>1347.5814375328193</v>
      </c>
    </row>
    <row r="22" spans="1:39" x14ac:dyDescent="0.25">
      <c r="A22" s="29">
        <f ca="1">Exceedance!U22</f>
        <v>43374</v>
      </c>
      <c r="B22" s="273">
        <v>1382.1435823035849</v>
      </c>
      <c r="C22" s="273">
        <v>1411.8557482578879</v>
      </c>
      <c r="D22" s="273">
        <v>1400.8423226091211</v>
      </c>
      <c r="E22">
        <v>1403.1459560502758</v>
      </c>
      <c r="F22">
        <v>1409.0044512797811</v>
      </c>
      <c r="G22">
        <v>1423.886610116861</v>
      </c>
      <c r="H22">
        <v>1464.5638782004203</v>
      </c>
      <c r="I22">
        <v>1443.1453066932336</v>
      </c>
      <c r="J22">
        <v>1374.6891703762938</v>
      </c>
      <c r="K22">
        <v>1387.7611739601925</v>
      </c>
      <c r="L22">
        <v>1390.3196367129169</v>
      </c>
      <c r="M22">
        <v>1405.5214864444906</v>
      </c>
      <c r="N22">
        <v>1378.838643058647</v>
      </c>
      <c r="O22">
        <v>1374.7441260683663</v>
      </c>
      <c r="P22">
        <v>1387.0826490091254</v>
      </c>
      <c r="Q22">
        <v>1384.3192711456097</v>
      </c>
      <c r="R22">
        <v>1389.215359890492</v>
      </c>
      <c r="S22">
        <v>1303.9197737759437</v>
      </c>
      <c r="T22">
        <v>1435.9175376190403</v>
      </c>
      <c r="U22">
        <v>1399.4511318306627</v>
      </c>
      <c r="V22">
        <v>1381.5999622547758</v>
      </c>
      <c r="W22">
        <v>1318.8669296186126</v>
      </c>
      <c r="X22">
        <v>1370.0759836244881</v>
      </c>
      <c r="Y22">
        <v>1093.5055334270999</v>
      </c>
      <c r="Z22">
        <v>1359.48855002547</v>
      </c>
      <c r="AA22">
        <v>1400.9172528186784</v>
      </c>
      <c r="AB22">
        <v>1429.8770885148529</v>
      </c>
      <c r="AC22">
        <v>1479.6403623122783</v>
      </c>
      <c r="AD22">
        <v>1394.7060140961257</v>
      </c>
      <c r="AE22">
        <v>1383.0230934023677</v>
      </c>
      <c r="AF22">
        <v>1376.9977256581456</v>
      </c>
      <c r="AG22">
        <v>1386.968663241686</v>
      </c>
      <c r="AH22">
        <v>1411.5219039253054</v>
      </c>
      <c r="AI22">
        <v>1371.0145143735463</v>
      </c>
      <c r="AJ22">
        <v>1306.8299569821947</v>
      </c>
      <c r="AK22">
        <v>1400.3495868629511</v>
      </c>
      <c r="AL22">
        <v>1369.221471460578</v>
      </c>
      <c r="AM22">
        <v>1383.1922065969329</v>
      </c>
    </row>
    <row r="23" spans="1:39" x14ac:dyDescent="0.25">
      <c r="A23" s="29">
        <f ca="1">Exceedance!U23</f>
        <v>43405</v>
      </c>
      <c r="B23" s="273">
        <v>1384.9390751044905</v>
      </c>
      <c r="C23" s="273">
        <v>1422.2503753824976</v>
      </c>
      <c r="D23" s="273">
        <v>1409.4443124664097</v>
      </c>
      <c r="E23">
        <v>1418.9023106329878</v>
      </c>
      <c r="F23">
        <v>1415.1621414443864</v>
      </c>
      <c r="G23">
        <v>1440.7318949173903</v>
      </c>
      <c r="H23">
        <v>1493.2891626219734</v>
      </c>
      <c r="I23">
        <v>1491.3875947799636</v>
      </c>
      <c r="J23">
        <v>1398.8116740309135</v>
      </c>
      <c r="K23">
        <v>1391.9736911856687</v>
      </c>
      <c r="L23">
        <v>1389.0042828227163</v>
      </c>
      <c r="M23">
        <v>1422.4480139751377</v>
      </c>
      <c r="N23">
        <v>1394.5011795885009</v>
      </c>
      <c r="O23">
        <v>1377.5932734909973</v>
      </c>
      <c r="P23">
        <v>1395.1044002415931</v>
      </c>
      <c r="Q23">
        <v>1403.5432625416695</v>
      </c>
      <c r="R23">
        <v>1392.5262477447391</v>
      </c>
      <c r="S23">
        <v>1309.5082397915471</v>
      </c>
      <c r="T23">
        <v>1454.2530635874571</v>
      </c>
      <c r="U23">
        <v>1437.7468742311585</v>
      </c>
      <c r="V23">
        <v>1380.8229225545629</v>
      </c>
      <c r="W23">
        <v>1323.2205954934166</v>
      </c>
      <c r="X23">
        <v>1367.3478624673851</v>
      </c>
      <c r="Y23">
        <v>1095.6198656303236</v>
      </c>
      <c r="Z23">
        <v>1360.848879925865</v>
      </c>
      <c r="AA23">
        <v>1419.538104488762</v>
      </c>
      <c r="AB23">
        <v>1444.3874326707655</v>
      </c>
      <c r="AC23">
        <v>1501.3527965541718</v>
      </c>
      <c r="AD23">
        <v>1393.1080002031154</v>
      </c>
      <c r="AE23">
        <v>1390.2416442595454</v>
      </c>
      <c r="AF23">
        <v>1375.4348429705931</v>
      </c>
      <c r="AG23">
        <v>1388.3525647088054</v>
      </c>
      <c r="AH23">
        <v>1419.1425882390643</v>
      </c>
      <c r="AI23">
        <v>1363.3363750895462</v>
      </c>
      <c r="AJ23">
        <v>1312.4758189588711</v>
      </c>
      <c r="AK23">
        <v>1402.1210018033908</v>
      </c>
      <c r="AL23">
        <v>1367.5905447189782</v>
      </c>
      <c r="AM23">
        <v>1391.734236080893</v>
      </c>
    </row>
    <row r="24" spans="1:39" x14ac:dyDescent="0.25">
      <c r="A24" s="29">
        <f ca="1">Exceedance!U24</f>
        <v>43435</v>
      </c>
      <c r="B24" s="273">
        <v>1384.2044169311339</v>
      </c>
      <c r="C24" s="273">
        <v>1421.4993269210274</v>
      </c>
      <c r="D24" s="273">
        <v>1408.698844345545</v>
      </c>
      <c r="E24">
        <v>1424.2813854053441</v>
      </c>
      <c r="F24">
        <v>1415.7148925840909</v>
      </c>
      <c r="G24">
        <v>1457.8380624495542</v>
      </c>
      <c r="H24">
        <v>1503.5246814228065</v>
      </c>
      <c r="I24">
        <v>1504.8702314585266</v>
      </c>
      <c r="J24">
        <v>1400.5613253397062</v>
      </c>
      <c r="K24">
        <v>1388.560504352037</v>
      </c>
      <c r="L24">
        <v>1382.8920142123466</v>
      </c>
      <c r="M24">
        <v>1421.9338284129242</v>
      </c>
      <c r="N24">
        <v>1395.8318248881924</v>
      </c>
      <c r="O24">
        <v>1375.1502734810144</v>
      </c>
      <c r="P24">
        <v>1398.2493789096263</v>
      </c>
      <c r="Q24">
        <v>1407.8452745526079</v>
      </c>
      <c r="R24">
        <v>1392.4210825402167</v>
      </c>
      <c r="S24">
        <v>1312.949007423093</v>
      </c>
      <c r="T24">
        <v>1459.1020756001212</v>
      </c>
      <c r="U24">
        <v>1452.8097504947402</v>
      </c>
      <c r="V24">
        <v>1377.3916999044513</v>
      </c>
      <c r="W24">
        <v>1317.5498442953301</v>
      </c>
      <c r="X24">
        <v>1363.3828049724284</v>
      </c>
      <c r="Y24">
        <v>1087.7049040023753</v>
      </c>
      <c r="Z24">
        <v>1359.6120595250163</v>
      </c>
      <c r="AA24">
        <v>1420.8287897034222</v>
      </c>
      <c r="AB24">
        <v>1446.2262890169359</v>
      </c>
      <c r="AC24">
        <v>1501.5770459589094</v>
      </c>
      <c r="AD24">
        <v>1416.4534315864546</v>
      </c>
      <c r="AE24">
        <v>1391.9850822000099</v>
      </c>
      <c r="AF24">
        <v>1368.8776520008414</v>
      </c>
      <c r="AG24">
        <v>1392.1723799260717</v>
      </c>
      <c r="AH24">
        <v>1416.9861952222636</v>
      </c>
      <c r="AI24">
        <v>1355.4649331622722</v>
      </c>
      <c r="AJ24">
        <v>1308.7548232190718</v>
      </c>
      <c r="AK24">
        <v>1398.6443473062375</v>
      </c>
      <c r="AL24">
        <v>1365.0950463193785</v>
      </c>
      <c r="AM24">
        <v>1386.4065798586691</v>
      </c>
    </row>
    <row r="25" spans="1:39" x14ac:dyDescent="0.25">
      <c r="A25" s="29">
        <f ca="1">Exceedance!U25</f>
        <v>43466</v>
      </c>
      <c r="B25" s="273">
        <v>1383.867317286637</v>
      </c>
      <c r="C25" s="273">
        <v>1421.1459029781759</v>
      </c>
      <c r="D25" s="273">
        <v>1408.3509782254146</v>
      </c>
      <c r="E25">
        <v>1429.5905394117483</v>
      </c>
      <c r="F25">
        <v>1415.7178979435948</v>
      </c>
      <c r="G25">
        <v>1477.9628023999414</v>
      </c>
      <c r="H25">
        <v>1514.0484469851644</v>
      </c>
      <c r="I25">
        <v>1511.7281953479262</v>
      </c>
      <c r="J25">
        <v>1399.4621810984179</v>
      </c>
      <c r="K25">
        <v>1385.8649978397668</v>
      </c>
      <c r="L25">
        <v>1378.9702923569041</v>
      </c>
      <c r="M25">
        <v>1418.7368316581119</v>
      </c>
      <c r="N25">
        <v>1395.1526665099493</v>
      </c>
      <c r="O25">
        <v>1380.3319702082833</v>
      </c>
      <c r="P25">
        <v>1401.2163578812167</v>
      </c>
      <c r="Q25">
        <v>1409.2224045419341</v>
      </c>
      <c r="R25">
        <v>1394.0039269037775</v>
      </c>
      <c r="S25">
        <v>1313.5073696578347</v>
      </c>
      <c r="T25">
        <v>1464.879290022978</v>
      </c>
      <c r="U25">
        <v>1455.9601777084933</v>
      </c>
      <c r="V25">
        <v>1378.6232775266274</v>
      </c>
      <c r="W25">
        <v>1313.0724087726865</v>
      </c>
      <c r="X25">
        <v>1360.934475387616</v>
      </c>
      <c r="Y25">
        <v>1078.1697167022969</v>
      </c>
      <c r="Z25">
        <v>1357.3914587064939</v>
      </c>
      <c r="AA25">
        <v>1455.9810603307601</v>
      </c>
      <c r="AB25">
        <v>1448.2857416902009</v>
      </c>
      <c r="AC25">
        <v>1501.4787890592506</v>
      </c>
      <c r="AD25">
        <v>1428.2055774070466</v>
      </c>
      <c r="AE25">
        <v>1395.7946292310869</v>
      </c>
      <c r="AF25">
        <v>1364.4313842676038</v>
      </c>
      <c r="AG25">
        <v>1392.4766154018021</v>
      </c>
      <c r="AH25">
        <v>1418.6942788454276</v>
      </c>
      <c r="AI25">
        <v>1353.2821969091322</v>
      </c>
      <c r="AJ25">
        <v>1304.4727265656898</v>
      </c>
      <c r="AK25">
        <v>1398.4578442172096</v>
      </c>
      <c r="AL25">
        <v>1362.1930489836566</v>
      </c>
      <c r="AM25">
        <v>1381.7744559784685</v>
      </c>
    </row>
    <row r="26" spans="1:39" x14ac:dyDescent="0.25">
      <c r="A26" s="29">
        <f ca="1">Exceedance!U26</f>
        <v>43497</v>
      </c>
      <c r="B26" s="273">
        <v>1393.6320432878715</v>
      </c>
      <c r="C26" s="273">
        <v>1430.8902485039034</v>
      </c>
      <c r="D26" s="273">
        <v>1418.1022628516216</v>
      </c>
      <c r="E26">
        <v>1438.5145549598019</v>
      </c>
      <c r="F26">
        <v>1419.1508895607931</v>
      </c>
      <c r="G26">
        <v>1497.3984805278465</v>
      </c>
      <c r="H26">
        <v>1556.423782379735</v>
      </c>
      <c r="I26">
        <v>1537.7678136340878</v>
      </c>
      <c r="J26">
        <v>1401.4314517867149</v>
      </c>
      <c r="K26">
        <v>1388.6355503998352</v>
      </c>
      <c r="L26">
        <v>1375.7773367858481</v>
      </c>
      <c r="M26">
        <v>1424.344596348232</v>
      </c>
      <c r="N26">
        <v>1406.0348616389126</v>
      </c>
      <c r="O26">
        <v>1392.6399520578352</v>
      </c>
      <c r="P26">
        <v>1410.7006110983125</v>
      </c>
      <c r="Q26">
        <v>1439.4666900522404</v>
      </c>
      <c r="R26">
        <v>1407.227112825947</v>
      </c>
      <c r="S26">
        <v>1318.4525306624889</v>
      </c>
      <c r="T26">
        <v>1472.7988096104164</v>
      </c>
      <c r="U26">
        <v>1465.0280990974547</v>
      </c>
      <c r="V26">
        <v>1380.6600569463083</v>
      </c>
      <c r="W26">
        <v>1314.2276871712602</v>
      </c>
      <c r="X26">
        <v>1358.1265365058487</v>
      </c>
      <c r="Y26">
        <v>1073.5215159624138</v>
      </c>
      <c r="Z26">
        <v>1358.8033300130585</v>
      </c>
      <c r="AA26">
        <v>1524.4105968967301</v>
      </c>
      <c r="AB26">
        <v>1448.9399640237543</v>
      </c>
      <c r="AC26">
        <v>1522.0070412385749</v>
      </c>
      <c r="AD26">
        <v>1433.0724266305388</v>
      </c>
      <c r="AE26">
        <v>1410.9233128915603</v>
      </c>
      <c r="AF26">
        <v>1359.7250084497266</v>
      </c>
      <c r="AG26">
        <v>1398.2156940559196</v>
      </c>
      <c r="AH26">
        <v>1423.5072817450446</v>
      </c>
      <c r="AI26">
        <v>1353.735327510969</v>
      </c>
      <c r="AJ26">
        <v>1308.7200689975828</v>
      </c>
      <c r="AK26">
        <v>1411.2677003692042</v>
      </c>
      <c r="AL26">
        <v>1358.5936235408415</v>
      </c>
      <c r="AM26">
        <v>1379.3507227483658</v>
      </c>
    </row>
    <row r="27" spans="1:39" x14ac:dyDescent="0.25">
      <c r="A27" s="29">
        <f ca="1">Exceedance!U27</f>
        <v>43525</v>
      </c>
      <c r="B27" s="273">
        <v>1453.6373852041274</v>
      </c>
      <c r="C27" s="273">
        <v>1490.855461109197</v>
      </c>
      <c r="D27" s="273">
        <v>1478.081143453803</v>
      </c>
      <c r="E27">
        <v>1485.3255371715725</v>
      </c>
      <c r="F27">
        <v>1464.6343084874325</v>
      </c>
      <c r="G27">
        <v>1390.7337021376657</v>
      </c>
      <c r="H27">
        <v>1455.5821422051486</v>
      </c>
      <c r="I27">
        <v>1624.9823626914035</v>
      </c>
      <c r="J27">
        <v>1429.3725462516525</v>
      </c>
      <c r="K27">
        <v>1449.7287689951168</v>
      </c>
      <c r="L27">
        <v>1386.171524731503</v>
      </c>
      <c r="M27">
        <v>1458.1996067339862</v>
      </c>
      <c r="N27">
        <v>1468.1975883799412</v>
      </c>
      <c r="O27">
        <v>1369.6477832400049</v>
      </c>
      <c r="P27">
        <v>1453.9283663672491</v>
      </c>
      <c r="Q27">
        <v>1412.2764189726663</v>
      </c>
      <c r="R27">
        <v>1419.5063801943963</v>
      </c>
      <c r="S27">
        <v>1437.5414290456549</v>
      </c>
      <c r="T27">
        <v>1514.5352905962691</v>
      </c>
      <c r="U27">
        <v>1487.1939069871723</v>
      </c>
      <c r="V27">
        <v>1393.7003070855803</v>
      </c>
      <c r="W27">
        <v>1355.8179693513089</v>
      </c>
      <c r="X27">
        <v>1353.3112778810289</v>
      </c>
      <c r="Y27">
        <v>1085.616622770304</v>
      </c>
      <c r="Z27">
        <v>1425.9401996380006</v>
      </c>
      <c r="AA27">
        <v>1426.2950070804507</v>
      </c>
      <c r="AB27">
        <v>1458.2726432321197</v>
      </c>
      <c r="AC27">
        <v>1620.4878363893263</v>
      </c>
      <c r="AD27">
        <v>1511.8445494552245</v>
      </c>
      <c r="AE27">
        <v>1454.6305708600851</v>
      </c>
      <c r="AF27">
        <v>1381.29100719709</v>
      </c>
      <c r="AG27">
        <v>1424.5401952133354</v>
      </c>
      <c r="AH27">
        <v>1459.3891136987711</v>
      </c>
      <c r="AI27">
        <v>1360.3965329670723</v>
      </c>
      <c r="AJ27">
        <v>1334.7328203399959</v>
      </c>
      <c r="AK27">
        <v>1445.3937185694165</v>
      </c>
      <c r="AL27">
        <v>1357.8615042921303</v>
      </c>
      <c r="AM27">
        <v>1428.3386762088044</v>
      </c>
    </row>
    <row r="28" spans="1:39" x14ac:dyDescent="0.25">
      <c r="A28" s="29">
        <f ca="1">Exceedance!U28</f>
        <v>43556</v>
      </c>
      <c r="B28" s="273">
        <v>1544.7207983612088</v>
      </c>
      <c r="C28" s="273">
        <v>1576.7268203504264</v>
      </c>
      <c r="D28" s="273">
        <v>1563.9726297749753</v>
      </c>
      <c r="E28">
        <v>1387.9912069644979</v>
      </c>
      <c r="F28">
        <v>1480.3022953227689</v>
      </c>
      <c r="G28">
        <v>1319.6946115768235</v>
      </c>
      <c r="H28">
        <v>1402.5255570755769</v>
      </c>
      <c r="I28">
        <v>1559.1380089196196</v>
      </c>
      <c r="J28">
        <v>1452.8531263225252</v>
      </c>
      <c r="K28">
        <v>1580.3628700514639</v>
      </c>
      <c r="L28">
        <v>1429.142384763577</v>
      </c>
      <c r="M28">
        <v>1498.8009858050455</v>
      </c>
      <c r="N28">
        <v>1615.6997315073506</v>
      </c>
      <c r="O28">
        <v>1292.5561910124711</v>
      </c>
      <c r="P28">
        <v>1548.3956786516442</v>
      </c>
      <c r="Q28">
        <v>1227.602777406315</v>
      </c>
      <c r="R28">
        <v>1428.6732901836026</v>
      </c>
      <c r="S28">
        <v>1333.784205064246</v>
      </c>
      <c r="T28">
        <v>1571.8839115547478</v>
      </c>
      <c r="U28">
        <v>1419.2379425045688</v>
      </c>
      <c r="V28">
        <v>1433.2688206616015</v>
      </c>
      <c r="W28">
        <v>1456.1893417167732</v>
      </c>
      <c r="X28">
        <v>1332.5567205540426</v>
      </c>
      <c r="Y28">
        <v>1077.1782227984249</v>
      </c>
      <c r="Z28">
        <v>1543.1858027984699</v>
      </c>
      <c r="AA28">
        <v>1323.9926083855844</v>
      </c>
      <c r="AB28">
        <v>1518.9365115189</v>
      </c>
      <c r="AC28">
        <v>1655.0575851779536</v>
      </c>
      <c r="AD28">
        <v>1488.3097309886932</v>
      </c>
      <c r="AE28">
        <v>1500.255741095297</v>
      </c>
      <c r="AF28">
        <v>1503.2515351831887</v>
      </c>
      <c r="AG28">
        <v>1472.5127304199827</v>
      </c>
      <c r="AH28">
        <v>1523.2526508878771</v>
      </c>
      <c r="AI28">
        <v>1347.7935943368068</v>
      </c>
      <c r="AJ28">
        <v>1361.7102975220942</v>
      </c>
      <c r="AK28">
        <v>1431.3048407216768</v>
      </c>
      <c r="AL28">
        <v>1356.6589898401635</v>
      </c>
      <c r="AM28">
        <v>1476.9713862533752</v>
      </c>
    </row>
    <row r="29" spans="1:39" x14ac:dyDescent="0.25">
      <c r="A29" s="29">
        <f ca="1">Exceedance!U29</f>
        <v>43586</v>
      </c>
      <c r="B29" s="273">
        <v>1631.2978902521338</v>
      </c>
      <c r="C29" s="273">
        <v>1558.0259452173154</v>
      </c>
      <c r="D29" s="273">
        <v>1545.2998407136104</v>
      </c>
      <c r="E29">
        <v>1262.9396481027209</v>
      </c>
      <c r="F29">
        <v>1506.6904259484074</v>
      </c>
      <c r="G29">
        <v>1396.5435572911617</v>
      </c>
      <c r="H29">
        <v>1322.5532134898058</v>
      </c>
      <c r="I29">
        <v>1513.9822352219985</v>
      </c>
      <c r="J29">
        <v>1461.4049720613309</v>
      </c>
      <c r="K29">
        <v>1618.1829834918194</v>
      </c>
      <c r="L29">
        <v>1503.8043950864555</v>
      </c>
      <c r="M29">
        <v>1421.3457150690294</v>
      </c>
      <c r="N29">
        <v>1630.7846413150046</v>
      </c>
      <c r="O29">
        <v>1322.0673527694826</v>
      </c>
      <c r="P29">
        <v>1649.0790788610022</v>
      </c>
      <c r="Q29">
        <v>1146.7759915896468</v>
      </c>
      <c r="R29">
        <v>1484.2868262401225</v>
      </c>
      <c r="S29">
        <v>1312.1391117642379</v>
      </c>
      <c r="T29">
        <v>1654.2592824950464</v>
      </c>
      <c r="U29">
        <v>1302.7171937026717</v>
      </c>
      <c r="V29">
        <v>1482.9348861410942</v>
      </c>
      <c r="W29">
        <v>1655.074406299605</v>
      </c>
      <c r="X29">
        <v>1280.5256360306823</v>
      </c>
      <c r="Y29">
        <v>1088.1368782482693</v>
      </c>
      <c r="Z29">
        <v>1655.0511956910732</v>
      </c>
      <c r="AA29">
        <v>1410.3183257666285</v>
      </c>
      <c r="AB29">
        <v>1599.0742874943846</v>
      </c>
      <c r="AC29">
        <v>1655.1379094848498</v>
      </c>
      <c r="AD29">
        <v>1435.6160261547188</v>
      </c>
      <c r="AE29">
        <v>1655.0402662949789</v>
      </c>
      <c r="AF29">
        <v>1521.8174213436155</v>
      </c>
      <c r="AG29">
        <v>1489.7873629217968</v>
      </c>
      <c r="AH29">
        <v>1595.1843816755593</v>
      </c>
      <c r="AI29">
        <v>1322.1256090072247</v>
      </c>
      <c r="AJ29">
        <v>1419.7142731191329</v>
      </c>
      <c r="AK29">
        <v>1466.2651056961718</v>
      </c>
      <c r="AL29">
        <v>1370.0497980580303</v>
      </c>
      <c r="AM29">
        <v>1445.0280551803753</v>
      </c>
    </row>
    <row r="30" spans="1:39" x14ac:dyDescent="0.25">
      <c r="A30" s="29">
        <f ca="1">Exceedance!U30</f>
        <v>43617</v>
      </c>
      <c r="B30" s="273">
        <v>1577.9135562065371</v>
      </c>
      <c r="C30" s="273">
        <v>1476.2757703612019</v>
      </c>
      <c r="D30" s="273">
        <v>1463.851713864781</v>
      </c>
      <c r="E30">
        <v>1359.7307838183449</v>
      </c>
      <c r="F30">
        <v>1519.0383971701906</v>
      </c>
      <c r="G30">
        <v>1576.8238287189367</v>
      </c>
      <c r="H30">
        <v>1435.1499004925874</v>
      </c>
      <c r="I30">
        <v>1528.3089545658092</v>
      </c>
      <c r="J30">
        <v>1465.8339589901964</v>
      </c>
      <c r="K30">
        <v>1507.6438648904625</v>
      </c>
      <c r="L30">
        <v>1484.0321782484627</v>
      </c>
      <c r="M30">
        <v>1430.7811034858321</v>
      </c>
      <c r="N30">
        <v>1484.4479121068698</v>
      </c>
      <c r="O30">
        <v>1401.1584493924518</v>
      </c>
      <c r="P30">
        <v>1582.5688564464485</v>
      </c>
      <c r="Q30">
        <v>1276.7228140801387</v>
      </c>
      <c r="R30">
        <v>1437.1777992620778</v>
      </c>
      <c r="S30">
        <v>1395.2456734712011</v>
      </c>
      <c r="T30">
        <v>1577.513344883615</v>
      </c>
      <c r="U30">
        <v>1316.6474377607628</v>
      </c>
      <c r="V30">
        <v>1438.1940131961878</v>
      </c>
      <c r="W30">
        <v>1579.7413472735025</v>
      </c>
      <c r="X30">
        <v>1212.3999118900776</v>
      </c>
      <c r="Y30">
        <v>1072.1187612379754</v>
      </c>
      <c r="Z30">
        <v>1551.0122618429682</v>
      </c>
      <c r="AA30">
        <v>1513.0731253984682</v>
      </c>
      <c r="AB30">
        <v>1475.0960758157357</v>
      </c>
      <c r="AC30">
        <v>1552.174263134392</v>
      </c>
      <c r="AD30">
        <v>1477.3838283522073</v>
      </c>
      <c r="AE30">
        <v>1561.2603585323504</v>
      </c>
      <c r="AF30">
        <v>1506.3956588142353</v>
      </c>
      <c r="AG30">
        <v>1514.4075096084193</v>
      </c>
      <c r="AH30">
        <v>1538.8610090408567</v>
      </c>
      <c r="AI30">
        <v>1273.4693116561277</v>
      </c>
      <c r="AJ30">
        <v>1479.2882526789679</v>
      </c>
      <c r="AK30">
        <v>1547.2563428444821</v>
      </c>
      <c r="AL30">
        <v>1371.2453122062043</v>
      </c>
      <c r="AM30">
        <v>1418.7299756792124</v>
      </c>
    </row>
    <row r="31" spans="1:39" x14ac:dyDescent="0.25">
      <c r="A31" s="29">
        <f ca="1">Exceedance!U31</f>
        <v>43647</v>
      </c>
      <c r="B31" s="273">
        <v>1514.2858088617331</v>
      </c>
      <c r="C31" s="273">
        <v>1456.2468681603189</v>
      </c>
      <c r="D31" s="273">
        <v>1448.0110233578903</v>
      </c>
      <c r="E31">
        <v>1469.8123030741356</v>
      </c>
      <c r="F31">
        <v>1491.3999686622089</v>
      </c>
      <c r="G31">
        <v>1556.7940340483578</v>
      </c>
      <c r="H31">
        <v>1499.409705550579</v>
      </c>
      <c r="I31">
        <v>1507.8522383132001</v>
      </c>
      <c r="J31">
        <v>1419.3226634999151</v>
      </c>
      <c r="K31">
        <v>1457.006711700403</v>
      </c>
      <c r="L31">
        <v>1450.7658592123337</v>
      </c>
      <c r="M31">
        <v>1439.8667862689938</v>
      </c>
      <c r="N31">
        <v>1445.9349932026746</v>
      </c>
      <c r="O31">
        <v>1414.5786667707901</v>
      </c>
      <c r="P31">
        <v>1502.7122574890377</v>
      </c>
      <c r="Q31">
        <v>1453.4947224708089</v>
      </c>
      <c r="R31">
        <v>1377.0911503450359</v>
      </c>
      <c r="S31">
        <v>1390.0606564590323</v>
      </c>
      <c r="T31">
        <v>1527.0437240243198</v>
      </c>
      <c r="U31">
        <v>1369.556424078691</v>
      </c>
      <c r="V31">
        <v>1367.9669738134492</v>
      </c>
      <c r="W31">
        <v>1503.0406094555312</v>
      </c>
      <c r="X31">
        <v>1140.9607547198532</v>
      </c>
      <c r="Y31">
        <v>1006.8132359199343</v>
      </c>
      <c r="Z31">
        <v>1481.3950584933043</v>
      </c>
      <c r="AA31">
        <v>1530.0180746347289</v>
      </c>
      <c r="AB31">
        <v>1422.6731516311349</v>
      </c>
      <c r="AC31">
        <v>1478.5914842936324</v>
      </c>
      <c r="AD31">
        <v>1474.4416291954992</v>
      </c>
      <c r="AE31">
        <v>1501.8312645911162</v>
      </c>
      <c r="AF31">
        <v>1444.1517177482003</v>
      </c>
      <c r="AG31">
        <v>1475.7050456292525</v>
      </c>
      <c r="AH31">
        <v>1468.4580711726378</v>
      </c>
      <c r="AI31">
        <v>1230.4578018240127</v>
      </c>
      <c r="AJ31">
        <v>1427.6041018300957</v>
      </c>
      <c r="AK31">
        <v>1494.0209225026208</v>
      </c>
      <c r="AL31">
        <v>1334.8016412400145</v>
      </c>
      <c r="AM31">
        <v>1421.2483636855427</v>
      </c>
    </row>
    <row r="32" spans="1:39" x14ac:dyDescent="0.25">
      <c r="A32" s="29">
        <f ca="1">Exceedance!U32</f>
        <v>43678</v>
      </c>
      <c r="B32" s="273">
        <v>1451.7391994202617</v>
      </c>
      <c r="C32" s="273">
        <v>1437.1591807232201</v>
      </c>
      <c r="D32" s="273">
        <v>1433.0962745161821</v>
      </c>
      <c r="E32">
        <v>1468.973553841302</v>
      </c>
      <c r="F32">
        <v>1473.0970799572822</v>
      </c>
      <c r="G32">
        <v>1488.1347856849347</v>
      </c>
      <c r="H32">
        <v>1462.881406803931</v>
      </c>
      <c r="I32">
        <v>1476.2645918397191</v>
      </c>
      <c r="J32">
        <v>1407.8871355492499</v>
      </c>
      <c r="K32">
        <v>1427.4597334376542</v>
      </c>
      <c r="L32">
        <v>1416.8970178685324</v>
      </c>
      <c r="M32">
        <v>1413.2728536923182</v>
      </c>
      <c r="N32">
        <v>1437.7575409861552</v>
      </c>
      <c r="O32">
        <v>1422.6036718999358</v>
      </c>
      <c r="P32">
        <v>1434.8896336646349</v>
      </c>
      <c r="Q32">
        <v>1469.5936416158663</v>
      </c>
      <c r="R32">
        <v>1327.6934527016506</v>
      </c>
      <c r="S32">
        <v>1398.1326792529351</v>
      </c>
      <c r="T32">
        <v>1462.5551247123128</v>
      </c>
      <c r="U32">
        <v>1424.2509532875574</v>
      </c>
      <c r="V32">
        <v>1316.9542689205837</v>
      </c>
      <c r="W32">
        <v>1459.2998542933028</v>
      </c>
      <c r="X32">
        <v>1103.9632556862559</v>
      </c>
      <c r="Y32">
        <v>975.62497212054029</v>
      </c>
      <c r="Z32">
        <v>1417.1994093762344</v>
      </c>
      <c r="AA32">
        <v>1494.2543860174685</v>
      </c>
      <c r="AB32">
        <v>1400.3606504429033</v>
      </c>
      <c r="AC32">
        <v>1437.85022136373</v>
      </c>
      <c r="AD32">
        <v>1449.4343576355566</v>
      </c>
      <c r="AE32">
        <v>1442.838040402987</v>
      </c>
      <c r="AF32">
        <v>1410.4552297382584</v>
      </c>
      <c r="AG32">
        <v>1429.0669513192643</v>
      </c>
      <c r="AH32">
        <v>1414.038304783722</v>
      </c>
      <c r="AI32">
        <v>1208.3092232407128</v>
      </c>
      <c r="AJ32">
        <v>1387.5047101656546</v>
      </c>
      <c r="AK32">
        <v>1430.7196453263841</v>
      </c>
      <c r="AL32">
        <v>1306.3309336096127</v>
      </c>
      <c r="AM32">
        <v>1409.5008209036946</v>
      </c>
    </row>
    <row r="33" spans="1:39" x14ac:dyDescent="0.25">
      <c r="A33" s="29">
        <f ca="1">Exceedance!U33</f>
        <v>43709</v>
      </c>
      <c r="B33" s="273">
        <v>1386.4180184532997</v>
      </c>
      <c r="C33" s="273">
        <v>1386.4180431007971</v>
      </c>
      <c r="D33" s="273">
        <v>1386.4180430695947</v>
      </c>
      <c r="E33">
        <v>1386.4180560156472</v>
      </c>
      <c r="F33">
        <v>1386.4180583069351</v>
      </c>
      <c r="G33">
        <v>1386.4180717229315</v>
      </c>
      <c r="H33">
        <v>1386.41807220227</v>
      </c>
      <c r="I33">
        <v>1386.4180537889504</v>
      </c>
      <c r="J33">
        <v>1386.418007847635</v>
      </c>
      <c r="K33">
        <v>1386.4180176637399</v>
      </c>
      <c r="L33">
        <v>1386.4180079093501</v>
      </c>
      <c r="M33">
        <v>1386.4180432104158</v>
      </c>
      <c r="N33">
        <v>1386.4180430730648</v>
      </c>
      <c r="O33">
        <v>1386.418072588742</v>
      </c>
      <c r="P33">
        <v>1386.4180181555616</v>
      </c>
      <c r="Q33">
        <v>1386.4180731131282</v>
      </c>
      <c r="R33">
        <v>1317.1441979632782</v>
      </c>
      <c r="S33">
        <v>1386.4180549571638</v>
      </c>
      <c r="T33">
        <v>1386.4180181479339</v>
      </c>
      <c r="U33">
        <v>1386.4180575874389</v>
      </c>
      <c r="V33">
        <v>1289.8677246790885</v>
      </c>
      <c r="W33">
        <v>1386.4180184907557</v>
      </c>
      <c r="X33">
        <v>1092.1111385439749</v>
      </c>
      <c r="Y33">
        <v>983.60356822462609</v>
      </c>
      <c r="Z33">
        <v>1386.4180122552095</v>
      </c>
      <c r="AA33">
        <v>1386.4180717468437</v>
      </c>
      <c r="AB33">
        <v>1386.4180076268447</v>
      </c>
      <c r="AC33">
        <v>1386.4180189065362</v>
      </c>
      <c r="AD33">
        <v>1386.418054263494</v>
      </c>
      <c r="AE33">
        <v>1386.4180178265385</v>
      </c>
      <c r="AF33">
        <v>1386.4180122028686</v>
      </c>
      <c r="AG33">
        <v>1386.4180120735837</v>
      </c>
      <c r="AH33">
        <v>1386.418008261282</v>
      </c>
      <c r="AI33">
        <v>1250.5948243087971</v>
      </c>
      <c r="AJ33">
        <v>1367.0950874090483</v>
      </c>
      <c r="AK33">
        <v>1386.4182397743668</v>
      </c>
      <c r="AL33">
        <v>1297.2070980511394</v>
      </c>
      <c r="AM33">
        <v>1386.418043356101</v>
      </c>
    </row>
    <row r="34" spans="1:39" x14ac:dyDescent="0.25">
      <c r="A34" s="29">
        <f ca="1">Exceedance!U34</f>
        <v>43739</v>
      </c>
      <c r="B34" s="273">
        <v>1382.1435929907177</v>
      </c>
      <c r="C34" s="273">
        <v>1411.8557356698166</v>
      </c>
      <c r="D34" s="273">
        <v>1400.8423226245502</v>
      </c>
      <c r="E34">
        <v>1409.3562402457017</v>
      </c>
      <c r="F34">
        <v>1424.5811990128798</v>
      </c>
      <c r="G34">
        <v>1465.2784660828386</v>
      </c>
      <c r="H34">
        <v>1443.6430156283675</v>
      </c>
      <c r="I34">
        <v>1374.6461965130893</v>
      </c>
      <c r="J34">
        <v>1387.8221371530431</v>
      </c>
      <c r="K34">
        <v>1389.4901381177651</v>
      </c>
      <c r="L34">
        <v>1404.5910401177273</v>
      </c>
      <c r="M34">
        <v>1377.2925712710153</v>
      </c>
      <c r="N34">
        <v>1374.5912193476577</v>
      </c>
      <c r="O34">
        <v>1387.5313777130168</v>
      </c>
      <c r="P34">
        <v>1385.7324130881093</v>
      </c>
      <c r="Q34">
        <v>1388.932530787413</v>
      </c>
      <c r="R34">
        <v>1314.6817277128271</v>
      </c>
      <c r="S34">
        <v>1437.2027666074462</v>
      </c>
      <c r="T34">
        <v>1400.2886296586385</v>
      </c>
      <c r="U34">
        <v>1381.2501747026276</v>
      </c>
      <c r="V34">
        <v>1289.6449010852677</v>
      </c>
      <c r="W34">
        <v>1369.3464056867158</v>
      </c>
      <c r="X34">
        <v>1083.3919260197713</v>
      </c>
      <c r="Y34">
        <v>971.57451854742988</v>
      </c>
      <c r="Z34">
        <v>1399.5610599497654</v>
      </c>
      <c r="AA34">
        <v>1433.357039312951</v>
      </c>
      <c r="AB34">
        <v>1481.3881649293746</v>
      </c>
      <c r="AC34">
        <v>1393.4797278167434</v>
      </c>
      <c r="AD34">
        <v>1382.6503210271346</v>
      </c>
      <c r="AE34">
        <v>1377.1696209199356</v>
      </c>
      <c r="AF34">
        <v>1386.3340417507063</v>
      </c>
      <c r="AG34">
        <v>1411.4039742671409</v>
      </c>
      <c r="AH34">
        <v>1370.0859422810304</v>
      </c>
      <c r="AI34">
        <v>1263.3932966762152</v>
      </c>
      <c r="AJ34">
        <v>1378.8714404000079</v>
      </c>
      <c r="AK34">
        <v>1367.9674718366034</v>
      </c>
      <c r="AL34">
        <v>1329.8931917945047</v>
      </c>
      <c r="AM34">
        <v>1401.8467207710476</v>
      </c>
    </row>
    <row r="35" spans="1:39" x14ac:dyDescent="0.25">
      <c r="A35" s="29">
        <f ca="1">Exceedance!U35</f>
        <v>43770</v>
      </c>
      <c r="B35" s="273">
        <v>1384.9390857848937</v>
      </c>
      <c r="C35" s="273">
        <v>1422.2503628021816</v>
      </c>
      <c r="D35" s="273">
        <v>1409.4443124818292</v>
      </c>
      <c r="E35">
        <v>1415.730646328753</v>
      </c>
      <c r="F35">
        <v>1441.7199713440357</v>
      </c>
      <c r="G35">
        <v>1495.9367596969155</v>
      </c>
      <c r="H35">
        <v>1492.3788613526592</v>
      </c>
      <c r="I35">
        <v>1398.7977181210715</v>
      </c>
      <c r="J35">
        <v>1392.1255876197117</v>
      </c>
      <c r="K35">
        <v>1387.5195100485969</v>
      </c>
      <c r="L35">
        <v>1420.7503777672764</v>
      </c>
      <c r="M35">
        <v>1391.0636728410832</v>
      </c>
      <c r="N35">
        <v>1377.3674865842213</v>
      </c>
      <c r="O35">
        <v>1395.8037698715118</v>
      </c>
      <c r="P35">
        <v>1406.8909198530616</v>
      </c>
      <c r="Q35">
        <v>1391.996673434375</v>
      </c>
      <c r="R35">
        <v>1320.9931340706589</v>
      </c>
      <c r="S35">
        <v>1455.9363959741986</v>
      </c>
      <c r="T35">
        <v>1439.346625001607</v>
      </c>
      <c r="U35">
        <v>1380.1604537915655</v>
      </c>
      <c r="V35">
        <v>1292.8428661480086</v>
      </c>
      <c r="W35">
        <v>1366.0329355975721</v>
      </c>
      <c r="X35">
        <v>1085.0854487736879</v>
      </c>
      <c r="Y35">
        <v>970.56997112672911</v>
      </c>
      <c r="Z35">
        <v>1417.0950859644547</v>
      </c>
      <c r="AA35">
        <v>1448.9449437703631</v>
      </c>
      <c r="AB35">
        <v>1503.792369872044</v>
      </c>
      <c r="AC35">
        <v>1390.8568025832528</v>
      </c>
      <c r="AD35">
        <v>1389.547207076412</v>
      </c>
      <c r="AE35">
        <v>1376.4633584374099</v>
      </c>
      <c r="AF35">
        <v>1387.0845400507624</v>
      </c>
      <c r="AG35">
        <v>1418.9967400268365</v>
      </c>
      <c r="AH35">
        <v>1361.3757239896402</v>
      </c>
      <c r="AI35">
        <v>1268.119447760351</v>
      </c>
      <c r="AJ35">
        <v>1379.1647847877882</v>
      </c>
      <c r="AK35">
        <v>1365.1847107103838</v>
      </c>
      <c r="AL35">
        <v>1336.6452576058614</v>
      </c>
      <c r="AM35">
        <v>1416.1753197201811</v>
      </c>
    </row>
    <row r="36" spans="1:39" x14ac:dyDescent="0.25">
      <c r="A36" s="29">
        <f ca="1">Exceedance!U36</f>
        <v>43800</v>
      </c>
      <c r="B36" s="273">
        <v>1384.2044276067832</v>
      </c>
      <c r="C36" s="273">
        <v>1421.4993143461672</v>
      </c>
      <c r="D36" s="273">
        <v>1408.6988443609575</v>
      </c>
      <c r="E36">
        <v>1416.489104941433</v>
      </c>
      <c r="F36">
        <v>1459.2086362447185</v>
      </c>
      <c r="G36">
        <v>1506.8260483398517</v>
      </c>
      <c r="H36">
        <v>1506.1690240711227</v>
      </c>
      <c r="I36">
        <v>1400.5673711811426</v>
      </c>
      <c r="J36">
        <v>1388.7983143900183</v>
      </c>
      <c r="K36">
        <v>1380.5610895036734</v>
      </c>
      <c r="L36">
        <v>1419.610064381204</v>
      </c>
      <c r="M36">
        <v>1390.9171652939388</v>
      </c>
      <c r="N36">
        <v>1374.818611245297</v>
      </c>
      <c r="O36">
        <v>1399.3123596200226</v>
      </c>
      <c r="P36">
        <v>1412.4691855250308</v>
      </c>
      <c r="Q36">
        <v>1391.6288012789148</v>
      </c>
      <c r="R36">
        <v>1325.0843666931985</v>
      </c>
      <c r="S36">
        <v>1460.4137724997154</v>
      </c>
      <c r="T36">
        <v>1454.8947143363346</v>
      </c>
      <c r="U36">
        <v>1376.4385917752847</v>
      </c>
      <c r="V36">
        <v>1286.3190339401731</v>
      </c>
      <c r="W36">
        <v>1361.4856025831614</v>
      </c>
      <c r="X36">
        <v>1076.9572766945776</v>
      </c>
      <c r="Y36">
        <v>967.44845616001487</v>
      </c>
      <c r="Z36">
        <v>1417.4970277297991</v>
      </c>
      <c r="AA36">
        <v>1450.9498194242422</v>
      </c>
      <c r="AB36">
        <v>1504.6104904650017</v>
      </c>
      <c r="AC36">
        <v>1412.5665798397561</v>
      </c>
      <c r="AD36">
        <v>1390.9920191276174</v>
      </c>
      <c r="AE36">
        <v>1370.8354976805761</v>
      </c>
      <c r="AF36">
        <v>1390.2800559022253</v>
      </c>
      <c r="AG36">
        <v>1416.7934207830349</v>
      </c>
      <c r="AH36">
        <v>1352.5883780785985</v>
      </c>
      <c r="AI36">
        <v>1263.6959330971831</v>
      </c>
      <c r="AJ36">
        <v>1374.2966242310156</v>
      </c>
      <c r="AK36">
        <v>1361.488568442036</v>
      </c>
      <c r="AL36">
        <v>1329.7117039511775</v>
      </c>
      <c r="AM36">
        <v>1420.4318235073517</v>
      </c>
    </row>
    <row r="37" spans="1:39" x14ac:dyDescent="0.25">
      <c r="A37" s="29">
        <f ca="1">Exceedance!U37</f>
        <v>43831</v>
      </c>
      <c r="B37" s="254">
        <v>1383.8375245659015</v>
      </c>
      <c r="C37" s="254">
        <v>1421.1160868470031</v>
      </c>
      <c r="D37" s="254">
        <v>1408.3211747344662</v>
      </c>
      <c r="E37">
        <v>1416.6319339555009</v>
      </c>
      <c r="F37" s="1">
        <v>1479.6299281718605</v>
      </c>
      <c r="G37" s="1">
        <v>1517.14969263432</v>
      </c>
      <c r="H37" s="1">
        <v>1513.2236052070673</v>
      </c>
      <c r="I37" s="1">
        <v>1399.3984296295735</v>
      </c>
      <c r="J37" s="1">
        <v>1386.1268872964822</v>
      </c>
      <c r="K37" s="1">
        <v>1375.7697874260546</v>
      </c>
      <c r="L37" s="1">
        <v>1415.8153935575742</v>
      </c>
      <c r="M37" s="1">
        <v>1389.0246301922109</v>
      </c>
      <c r="N37" s="1">
        <v>1380.002644874811</v>
      </c>
      <c r="O37" s="1">
        <v>1402.3650435249401</v>
      </c>
      <c r="P37" s="1">
        <v>1414.8562724031951</v>
      </c>
      <c r="Q37" s="1">
        <v>1392.9302466163958</v>
      </c>
      <c r="R37" s="1">
        <v>1326.2691641395443</v>
      </c>
      <c r="S37" s="1">
        <v>1465.4107880577803</v>
      </c>
      <c r="T37" s="1">
        <v>1458.4623611504319</v>
      </c>
      <c r="U37" s="1">
        <v>1377.3198620564569</v>
      </c>
      <c r="V37" s="1">
        <v>1280.9100456831322</v>
      </c>
      <c r="W37" s="1">
        <v>1358.431454056263</v>
      </c>
      <c r="X37" s="1">
        <v>1067.1851566200387</v>
      </c>
      <c r="Y37" s="1">
        <v>962.73347408996574</v>
      </c>
      <c r="Z37" s="1">
        <v>1451.0182613476588</v>
      </c>
      <c r="AA37" s="1">
        <v>1453.0184538439187</v>
      </c>
      <c r="AB37" s="1">
        <v>1505.0640639771364</v>
      </c>
      <c r="AC37" s="1">
        <v>1422.9848851133343</v>
      </c>
      <c r="AD37" s="1">
        <v>1394.4692667657803</v>
      </c>
      <c r="AE37" s="1">
        <v>1367.1893622367204</v>
      </c>
      <c r="AF37" s="1">
        <v>1389.9914479958288</v>
      </c>
      <c r="AG37" s="1">
        <v>1418.4967790947001</v>
      </c>
      <c r="AH37">
        <v>1349.1954096121283</v>
      </c>
      <c r="AI37">
        <v>1258.2868458195901</v>
      </c>
      <c r="AJ37">
        <v>1372.7173975782794</v>
      </c>
      <c r="AK37">
        <v>1357.5926085922163</v>
      </c>
      <c r="AL37">
        <v>1323.5720538598944</v>
      </c>
      <c r="AM37">
        <v>1424.6790569272478</v>
      </c>
    </row>
    <row r="38" spans="1:39" x14ac:dyDescent="0.25">
      <c r="A38" s="29">
        <f ca="1">Exceedance!U38</f>
        <v>43862</v>
      </c>
      <c r="B38" s="254">
        <v>1392.8779831724544</v>
      </c>
      <c r="C38" s="254">
        <v>1430.1361602561612</v>
      </c>
      <c r="D38" s="254">
        <v>1417.3481890786957</v>
      </c>
      <c r="E38">
        <v>1420.3558671562371</v>
      </c>
      <c r="F38">
        <v>1500.7478208609862</v>
      </c>
      <c r="G38">
        <v>1559.8888382993723</v>
      </c>
      <c r="H38">
        <v>1538.5191198566663</v>
      </c>
      <c r="I38">
        <v>1403.1137730594733</v>
      </c>
      <c r="J38">
        <v>1390.1914531633208</v>
      </c>
      <c r="K38">
        <v>1371.6523951904862</v>
      </c>
      <c r="L38">
        <v>1421.3282855630416</v>
      </c>
      <c r="M38">
        <v>1399.1209311754058</v>
      </c>
      <c r="N38">
        <v>1392.8201849056607</v>
      </c>
      <c r="O38">
        <v>1410.8774027010104</v>
      </c>
      <c r="P38">
        <v>1449.1049659623002</v>
      </c>
      <c r="Q38">
        <v>1404.9458217731744</v>
      </c>
      <c r="R38">
        <v>1331.8574433543452</v>
      </c>
      <c r="S38">
        <v>1473.0456191028252</v>
      </c>
      <c r="T38">
        <v>1468.5072198796022</v>
      </c>
      <c r="U38">
        <v>1379.0959574240221</v>
      </c>
      <c r="V38">
        <v>1281.6315489332965</v>
      </c>
      <c r="W38">
        <v>1355.0136195999453</v>
      </c>
      <c r="X38">
        <v>1062.2739707375335</v>
      </c>
      <c r="Y38">
        <v>963.49342077191363</v>
      </c>
      <c r="Z38">
        <v>1520.0787359523974</v>
      </c>
      <c r="AA38">
        <v>1452.3259850766538</v>
      </c>
      <c r="AB38">
        <v>1527.3955389958685</v>
      </c>
      <c r="AC38">
        <v>1427.570144342719</v>
      </c>
      <c r="AD38">
        <v>1410.6509063714609</v>
      </c>
      <c r="AE38">
        <v>1363.0567871708186</v>
      </c>
      <c r="AF38">
        <v>1395.4125028374619</v>
      </c>
      <c r="AG38">
        <v>1424.3061360167894</v>
      </c>
      <c r="AH38">
        <v>1348.3964041478857</v>
      </c>
      <c r="AI38">
        <v>1261.4605777692782</v>
      </c>
      <c r="AJ38">
        <v>1384.1323781194606</v>
      </c>
      <c r="AK38">
        <v>1353.140542496458</v>
      </c>
      <c r="AL38">
        <v>1320.2335641565621</v>
      </c>
      <c r="AM38">
        <v>1434.2380620371698</v>
      </c>
    </row>
    <row r="39" spans="1:39" x14ac:dyDescent="0.25">
      <c r="A39" s="29">
        <f ca="1">Exceedance!U39</f>
        <v>43891</v>
      </c>
      <c r="B39" s="254">
        <v>1452.7581110932165</v>
      </c>
      <c r="C39" s="254">
        <v>1489.9761393225301</v>
      </c>
      <c r="D39" s="254">
        <v>1477.2018435501743</v>
      </c>
      <c r="E39">
        <v>1467.7356235534671</v>
      </c>
      <c r="F39">
        <v>1391.0201520397704</v>
      </c>
      <c r="G39">
        <v>1398.6557045938573</v>
      </c>
      <c r="H39">
        <v>1626.220302254912</v>
      </c>
      <c r="I39">
        <v>1430.6691316282597</v>
      </c>
      <c r="J39">
        <v>1452.9020012087167</v>
      </c>
      <c r="K39">
        <v>1380.8237967623118</v>
      </c>
      <c r="L39">
        <v>1455.6422030580695</v>
      </c>
      <c r="M39">
        <v>1461.0761573870132</v>
      </c>
      <c r="N39">
        <v>1371.1710686239717</v>
      </c>
      <c r="O39">
        <v>1454.3487337787699</v>
      </c>
      <c r="P39">
        <v>1417.7605210518429</v>
      </c>
      <c r="Q39">
        <v>1416.8127189734573</v>
      </c>
      <c r="R39">
        <v>1455.4979000855833</v>
      </c>
      <c r="S39">
        <v>1513.8702102950488</v>
      </c>
      <c r="T39">
        <v>1490.5070911911537</v>
      </c>
      <c r="U39">
        <v>1394.0258018302347</v>
      </c>
      <c r="V39">
        <v>1321.8716184189304</v>
      </c>
      <c r="W39">
        <v>1349.4312526532046</v>
      </c>
      <c r="X39">
        <v>1074.0733952489618</v>
      </c>
      <c r="Y39">
        <v>1027.583604421352</v>
      </c>
      <c r="Z39">
        <v>1413.7062603398419</v>
      </c>
      <c r="AA39">
        <v>1461.5220160900878</v>
      </c>
      <c r="AB39">
        <v>1629.0672135337197</v>
      </c>
      <c r="AC39">
        <v>1509.0293488669902</v>
      </c>
      <c r="AD39">
        <v>1453.2129682699881</v>
      </c>
      <c r="AE39">
        <v>1386.5478496474868</v>
      </c>
      <c r="AF39">
        <v>1421.4511407617779</v>
      </c>
      <c r="AG39">
        <v>1462.3118753045599</v>
      </c>
      <c r="AH39">
        <v>1354.2620576902684</v>
      </c>
      <c r="AI39">
        <v>1286.4678926039041</v>
      </c>
      <c r="AJ39">
        <v>1417.7773086920686</v>
      </c>
      <c r="AK39">
        <v>1351.5520314892556</v>
      </c>
      <c r="AL39">
        <v>1366.9455209824407</v>
      </c>
      <c r="AM39">
        <v>1481.3900629640025</v>
      </c>
    </row>
    <row r="40" spans="1:39" x14ac:dyDescent="0.25">
      <c r="A40" s="29">
        <f ca="1">Exceedance!U40</f>
        <v>43922</v>
      </c>
      <c r="B40" s="254">
        <v>1543.2790729324693</v>
      </c>
      <c r="C40" s="254">
        <v>1573.9967423711339</v>
      </c>
      <c r="D40" s="254">
        <v>1561.2425962903815</v>
      </c>
      <c r="E40">
        <v>1419.9774639188684</v>
      </c>
      <c r="F40">
        <v>1337.0478275879391</v>
      </c>
      <c r="G40">
        <v>1345.2538446047727</v>
      </c>
      <c r="H40">
        <v>1518.1965954179577</v>
      </c>
      <c r="I40">
        <v>1454.9885730898113</v>
      </c>
      <c r="J40">
        <v>1582.7523597286693</v>
      </c>
      <c r="K40">
        <v>1421.7951174091445</v>
      </c>
      <c r="L40">
        <v>1492.4322368544183</v>
      </c>
      <c r="M40">
        <v>1607.7455513017417</v>
      </c>
      <c r="N40">
        <v>1295.1120429788043</v>
      </c>
      <c r="O40">
        <v>1548.9549651642067</v>
      </c>
      <c r="P40">
        <v>1239.8410332999547</v>
      </c>
      <c r="Q40">
        <v>1426.4824298064834</v>
      </c>
      <c r="R40">
        <v>1346.3800725158658</v>
      </c>
      <c r="S40">
        <v>1570.0624617424783</v>
      </c>
      <c r="T40">
        <v>1422.6842100719732</v>
      </c>
      <c r="U40">
        <v>1435.3290235834484</v>
      </c>
      <c r="V40">
        <v>1428.3348920085332</v>
      </c>
      <c r="W40">
        <v>1327.3916198904521</v>
      </c>
      <c r="X40">
        <v>1065.7436388068866</v>
      </c>
      <c r="Y40">
        <v>1142.4387442374803</v>
      </c>
      <c r="Z40">
        <v>1311.980181411682</v>
      </c>
      <c r="AA40">
        <v>1521.9565306448576</v>
      </c>
      <c r="AB40">
        <v>1655.0627028571689</v>
      </c>
      <c r="AC40">
        <v>1528.0879826761002</v>
      </c>
      <c r="AD40">
        <v>1500.5307827300176</v>
      </c>
      <c r="AE40">
        <v>1511.771762227309</v>
      </c>
      <c r="AF40">
        <v>1469.662290474424</v>
      </c>
      <c r="AG40">
        <v>1525.149224718735</v>
      </c>
      <c r="AH40">
        <v>1340.2507127939948</v>
      </c>
      <c r="AI40">
        <v>1311.5200425424428</v>
      </c>
      <c r="AJ40">
        <v>1401.4053731306674</v>
      </c>
      <c r="AK40">
        <v>1351.5172791544733</v>
      </c>
      <c r="AL40">
        <v>1413.4166435614179</v>
      </c>
      <c r="AM40">
        <v>1436.0433742565626</v>
      </c>
    </row>
    <row r="41" spans="1:39" x14ac:dyDescent="0.25">
      <c r="A41" s="29">
        <f ca="1">Exceedance!U41</f>
        <v>43952</v>
      </c>
      <c r="B41" s="254">
        <v>1620.3014526445616</v>
      </c>
      <c r="C41" s="254">
        <v>1547.031953910566</v>
      </c>
      <c r="D41" s="254">
        <v>1534.3060021160177</v>
      </c>
      <c r="E41">
        <v>1422.5534772524602</v>
      </c>
      <c r="F41">
        <v>1408.5507737536545</v>
      </c>
      <c r="G41">
        <v>1264.353110140742</v>
      </c>
      <c r="H41">
        <v>1465.4470430750368</v>
      </c>
      <c r="I41">
        <v>1458.7397000847388</v>
      </c>
      <c r="J41">
        <v>1615.2526785440384</v>
      </c>
      <c r="K41">
        <v>1485.5674434635951</v>
      </c>
      <c r="L41">
        <v>1414.8849300516463</v>
      </c>
      <c r="M41">
        <v>1612.0152357511727</v>
      </c>
      <c r="N41">
        <v>1330.082828169702</v>
      </c>
      <c r="O41">
        <v>1640.2651108954465</v>
      </c>
      <c r="P41">
        <v>1160.577485640197</v>
      </c>
      <c r="Q41">
        <v>1482.4275274407582</v>
      </c>
      <c r="R41">
        <v>1329.7590130290607</v>
      </c>
      <c r="S41">
        <v>1642.3865429351442</v>
      </c>
      <c r="T41">
        <v>1308.9805262422776</v>
      </c>
      <c r="U41">
        <v>1484.1031100608739</v>
      </c>
      <c r="V41">
        <v>1649.0270299996523</v>
      </c>
      <c r="W41">
        <v>1275.7917305046544</v>
      </c>
      <c r="X41">
        <v>1083.1791961826837</v>
      </c>
      <c r="Y41">
        <v>1299.3361261507771</v>
      </c>
      <c r="Z41">
        <v>1408.0911124403844</v>
      </c>
      <c r="AA41">
        <v>1592.0891263307781</v>
      </c>
      <c r="AB41">
        <v>1630.5381789397304</v>
      </c>
      <c r="AC41">
        <v>1485.7243180477278</v>
      </c>
      <c r="AD41">
        <v>1649.1351931729125</v>
      </c>
      <c r="AE41">
        <v>1522.1143055380408</v>
      </c>
      <c r="AF41">
        <v>1482.4053946817098</v>
      </c>
      <c r="AG41">
        <v>1596.2434897648209</v>
      </c>
      <c r="AH41">
        <v>1314.6353285150781</v>
      </c>
      <c r="AI41">
        <v>1367.6958255809354</v>
      </c>
      <c r="AJ41">
        <v>1439.3339826637823</v>
      </c>
      <c r="AK41">
        <v>1365.6777643937405</v>
      </c>
      <c r="AL41">
        <v>1373.2628500120948</v>
      </c>
      <c r="AM41">
        <v>1334.845460689917</v>
      </c>
    </row>
    <row r="42" spans="1:39" x14ac:dyDescent="0.25">
      <c r="A42" s="29">
        <f ca="1">Exceedance!U42</f>
        <v>43983</v>
      </c>
      <c r="B42" s="254">
        <v>1575.0984344972996</v>
      </c>
      <c r="C42" s="254">
        <v>1474.6497136980252</v>
      </c>
      <c r="D42" s="254">
        <v>1462.3556456786985</v>
      </c>
      <c r="E42">
        <v>1438.3671139511475</v>
      </c>
      <c r="F42">
        <v>1590.1455090936695</v>
      </c>
      <c r="G42">
        <v>1388.3685662210401</v>
      </c>
      <c r="H42">
        <v>1492.992775162337</v>
      </c>
      <c r="I42">
        <v>1469.5599763914126</v>
      </c>
      <c r="J42">
        <v>1509.4049010729207</v>
      </c>
      <c r="K42">
        <v>1476.2463017107154</v>
      </c>
      <c r="L42">
        <v>1432.0233068806297</v>
      </c>
      <c r="M42">
        <v>1470.769125468528</v>
      </c>
      <c r="N42">
        <v>1412.5599224322373</v>
      </c>
      <c r="O42">
        <v>1582.2144207471667</v>
      </c>
      <c r="P42">
        <v>1305.1126019234857</v>
      </c>
      <c r="Q42">
        <v>1435.7086883433092</v>
      </c>
      <c r="R42">
        <v>1418.2762140524937</v>
      </c>
      <c r="S42">
        <v>1574.2904291640968</v>
      </c>
      <c r="T42">
        <v>1329.910951179852</v>
      </c>
      <c r="U42">
        <v>1438.5047978473644</v>
      </c>
      <c r="V42">
        <v>1571.0367968424073</v>
      </c>
      <c r="W42">
        <v>1208.2902023051354</v>
      </c>
      <c r="X42">
        <v>1060.0580906858361</v>
      </c>
      <c r="Y42">
        <v>1304.0636924742998</v>
      </c>
      <c r="Z42">
        <v>1510.2657793714916</v>
      </c>
      <c r="AA42">
        <v>1476.9218599849571</v>
      </c>
      <c r="AB42">
        <v>1484.4341318023576</v>
      </c>
      <c r="AC42">
        <v>1527.3179077779535</v>
      </c>
      <c r="AD42">
        <v>1560.8119378934232</v>
      </c>
      <c r="AE42">
        <v>1514.3840416091032</v>
      </c>
      <c r="AF42">
        <v>1513.1086436626533</v>
      </c>
      <c r="AG42">
        <v>1537.4935192398295</v>
      </c>
      <c r="AH42">
        <v>1264.9474084226429</v>
      </c>
      <c r="AI42">
        <v>1427.2162864185018</v>
      </c>
      <c r="AJ42">
        <v>1523.9530362441305</v>
      </c>
      <c r="AK42">
        <v>1363.4072306370649</v>
      </c>
      <c r="AL42">
        <v>1357.7148743368407</v>
      </c>
      <c r="AM42">
        <v>1433.5355621802896</v>
      </c>
    </row>
    <row r="43" spans="1:39" x14ac:dyDescent="0.25">
      <c r="A43" s="29">
        <f ca="1">Exceedance!U43</f>
        <v>44013</v>
      </c>
      <c r="B43" s="254">
        <v>1512.6464216541146</v>
      </c>
      <c r="C43" s="254">
        <v>1455.393830512219</v>
      </c>
      <c r="D43" s="254">
        <v>1447.2438793320973</v>
      </c>
      <c r="E43">
        <v>1436.5071805069529</v>
      </c>
      <c r="F43">
        <v>1565.1102828140345</v>
      </c>
      <c r="G43">
        <v>1469.5691146519673</v>
      </c>
      <c r="H43">
        <v>1480.9898982275251</v>
      </c>
      <c r="I43">
        <v>1419.6783561309446</v>
      </c>
      <c r="J43">
        <v>1458.0209024246876</v>
      </c>
      <c r="K43">
        <v>1445.7488790558868</v>
      </c>
      <c r="L43">
        <v>1437.8396539370431</v>
      </c>
      <c r="M43">
        <v>1436.7763322179401</v>
      </c>
      <c r="N43">
        <v>1418.1216829987361</v>
      </c>
      <c r="O43">
        <v>1502.7053478479115</v>
      </c>
      <c r="P43">
        <v>1466.0476095994788</v>
      </c>
      <c r="Q43">
        <v>1374.5015139794934</v>
      </c>
      <c r="R43">
        <v>1405.6118342066497</v>
      </c>
      <c r="S43">
        <v>1525.0077122025186</v>
      </c>
      <c r="T43">
        <v>1375.8496786418425</v>
      </c>
      <c r="U43">
        <v>1368.9431244793466</v>
      </c>
      <c r="V43">
        <v>1496.7342527389012</v>
      </c>
      <c r="W43">
        <v>1137.3120507686608</v>
      </c>
      <c r="X43">
        <v>995.37369135679785</v>
      </c>
      <c r="Y43">
        <v>1250.8972110400175</v>
      </c>
      <c r="Z43">
        <v>1523.1094482710207</v>
      </c>
      <c r="AA43">
        <v>1423.948743031913</v>
      </c>
      <c r="AB43">
        <v>1436.9201505933347</v>
      </c>
      <c r="AC43">
        <v>1506.606124664273</v>
      </c>
      <c r="AD43">
        <v>1501.4914571339339</v>
      </c>
      <c r="AE43">
        <v>1449.849358044585</v>
      </c>
      <c r="AF43">
        <v>1473.8155744667697</v>
      </c>
      <c r="AG43">
        <v>1465.4527317098825</v>
      </c>
      <c r="AH43">
        <v>1221.8892210413358</v>
      </c>
      <c r="AI43">
        <v>1375.9804686143375</v>
      </c>
      <c r="AJ43">
        <v>1478.5730894284693</v>
      </c>
      <c r="AK43">
        <v>1326.6870497075356</v>
      </c>
      <c r="AL43">
        <v>1376.7523514320158</v>
      </c>
      <c r="AM43">
        <v>1513.4595135091683</v>
      </c>
    </row>
    <row r="44" spans="1:39" x14ac:dyDescent="0.25">
      <c r="A44" s="29">
        <f ca="1">Exceedance!U44</f>
        <v>44044</v>
      </c>
      <c r="B44" s="254">
        <v>1451.0990587166002</v>
      </c>
      <c r="C44" s="254">
        <v>1436.9039010409044</v>
      </c>
      <c r="D44" s="254">
        <v>1432.8829343826305</v>
      </c>
      <c r="E44">
        <v>1445.4060236464443</v>
      </c>
      <c r="F44">
        <v>1489.8487549122078</v>
      </c>
      <c r="G44">
        <v>1449.3376694097176</v>
      </c>
      <c r="H44">
        <v>1462.9049981975968</v>
      </c>
      <c r="I44">
        <v>1408.5841372012146</v>
      </c>
      <c r="J44">
        <v>1427.524190098999</v>
      </c>
      <c r="K44">
        <v>1414.513309771331</v>
      </c>
      <c r="L44">
        <v>1411.6576537760468</v>
      </c>
      <c r="M44">
        <v>1434.5726856507017</v>
      </c>
      <c r="N44">
        <v>1434.8645104331554</v>
      </c>
      <c r="O44">
        <v>1434.8832257273552</v>
      </c>
      <c r="P44">
        <v>1475.0505812044601</v>
      </c>
      <c r="Q44">
        <v>1325.9397201495353</v>
      </c>
      <c r="R44">
        <v>1402.9025858975594</v>
      </c>
      <c r="S44">
        <v>1461.6042374951478</v>
      </c>
      <c r="T44">
        <v>1427.796834560037</v>
      </c>
      <c r="U44">
        <v>1318.9897830282737</v>
      </c>
      <c r="V44">
        <v>1456.5888542552534</v>
      </c>
      <c r="W44">
        <v>1100.5598798333456</v>
      </c>
      <c r="X44">
        <v>965.18064806822144</v>
      </c>
      <c r="Y44">
        <v>1203.7677479596343</v>
      </c>
      <c r="Z44">
        <v>1489.6071630691783</v>
      </c>
      <c r="AA44">
        <v>1401.09754797952</v>
      </c>
      <c r="AB44">
        <v>1422.3645177785822</v>
      </c>
      <c r="AC44">
        <v>1465.4384748080831</v>
      </c>
      <c r="AD44">
        <v>1442.5669160748373</v>
      </c>
      <c r="AE44">
        <v>1413.4692439961912</v>
      </c>
      <c r="AF44">
        <v>1427.9219462908068</v>
      </c>
      <c r="AG44">
        <v>1416.0694990520167</v>
      </c>
      <c r="AH44">
        <v>1199.9597920578003</v>
      </c>
      <c r="AI44">
        <v>1336.2538172593104</v>
      </c>
      <c r="AJ44">
        <v>1423.0016145185969</v>
      </c>
      <c r="AK44">
        <v>1299.0017229826776</v>
      </c>
      <c r="AL44">
        <v>1387.5476949898139</v>
      </c>
      <c r="AM44">
        <v>1488.6713201334358</v>
      </c>
    </row>
    <row r="45" spans="1:39" x14ac:dyDescent="0.25">
      <c r="A45" s="29">
        <f ca="1">Exceedance!U45</f>
        <v>44075</v>
      </c>
      <c r="B45" s="254">
        <v>1386.418018481528</v>
      </c>
      <c r="C45" s="254">
        <v>1386.4180431260988</v>
      </c>
      <c r="D45" s="254">
        <v>1386.4180430944634</v>
      </c>
      <c r="E45">
        <v>1386.418057272921</v>
      </c>
      <c r="F45">
        <v>1386.4180728366719</v>
      </c>
      <c r="G45">
        <v>1386.4180738953405</v>
      </c>
      <c r="H45">
        <v>1386.4180526925561</v>
      </c>
      <c r="I45">
        <v>1386.4180078857075</v>
      </c>
      <c r="J45">
        <v>1386.4180176972407</v>
      </c>
      <c r="K45">
        <v>1386.418007902897</v>
      </c>
      <c r="L45">
        <v>1386.4180432224798</v>
      </c>
      <c r="M45">
        <v>1386.4180430500264</v>
      </c>
      <c r="N45">
        <v>1386.418073710362</v>
      </c>
      <c r="O45">
        <v>1386.4180181937074</v>
      </c>
      <c r="P45">
        <v>1386.4180742079968</v>
      </c>
      <c r="Q45">
        <v>1316.0840653710229</v>
      </c>
      <c r="R45">
        <v>1386.4180546928374</v>
      </c>
      <c r="S45">
        <v>1386.4180181693916</v>
      </c>
      <c r="T45">
        <v>1386.4180575519622</v>
      </c>
      <c r="U45">
        <v>1292.1266908954217</v>
      </c>
      <c r="V45">
        <v>1386.4180182019602</v>
      </c>
      <c r="W45">
        <v>1088.6223093621379</v>
      </c>
      <c r="X45">
        <v>972.85221949871288</v>
      </c>
      <c r="Y45">
        <v>1204.6831067649189</v>
      </c>
      <c r="Z45">
        <v>1386.418072991527</v>
      </c>
      <c r="AA45">
        <v>1386.4180076653229</v>
      </c>
      <c r="AB45">
        <v>1386.4180274118751</v>
      </c>
      <c r="AC45">
        <v>1386.4180553062504</v>
      </c>
      <c r="AD45">
        <v>1386.4180178515678</v>
      </c>
      <c r="AE45">
        <v>1386.4180122764099</v>
      </c>
      <c r="AF45">
        <v>1386.4180120848209</v>
      </c>
      <c r="AG45">
        <v>1386.418057346666</v>
      </c>
      <c r="AH45">
        <v>1242.4472193363795</v>
      </c>
      <c r="AI45">
        <v>1316.1063856064245</v>
      </c>
      <c r="AJ45">
        <v>1386.4181228564091</v>
      </c>
      <c r="AK45">
        <v>1289.009216249787</v>
      </c>
      <c r="AL45">
        <v>1386.4180432237604</v>
      </c>
      <c r="AM45">
        <v>1386.4180570346684</v>
      </c>
    </row>
    <row r="46" spans="1:39" x14ac:dyDescent="0.25">
      <c r="A46" s="29">
        <f ca="1">Exceedance!U46</f>
        <v>44105</v>
      </c>
      <c r="B46" s="254">
        <v>1382.1435930189111</v>
      </c>
      <c r="C46" s="254">
        <v>1411.855735695088</v>
      </c>
      <c r="D46" s="254">
        <v>1400.8423226493887</v>
      </c>
      <c r="E46">
        <v>1424.8020672925122</v>
      </c>
      <c r="F46">
        <v>1464.8207311998763</v>
      </c>
      <c r="G46">
        <v>1443.8109192205122</v>
      </c>
      <c r="H46">
        <v>1375.0889252890074</v>
      </c>
      <c r="I46">
        <v>1387.0955766316545</v>
      </c>
      <c r="J46">
        <v>1389.0554010902272</v>
      </c>
      <c r="K46">
        <v>1404.1732905534443</v>
      </c>
      <c r="L46">
        <v>1376.5300365391274</v>
      </c>
      <c r="M46">
        <v>1374.2854059148885</v>
      </c>
      <c r="N46">
        <v>1387.2735347833159</v>
      </c>
      <c r="O46">
        <v>1385.8753263304566</v>
      </c>
      <c r="P46">
        <v>1385.4376481268368</v>
      </c>
      <c r="Q46">
        <v>1313.2678926030851</v>
      </c>
      <c r="R46">
        <v>1435.182951181831</v>
      </c>
      <c r="S46">
        <v>1400.0087974403709</v>
      </c>
      <c r="T46">
        <v>1380.6405449148108</v>
      </c>
      <c r="U46">
        <v>1292.2342842845289</v>
      </c>
      <c r="V46">
        <v>1369.2104886869927</v>
      </c>
      <c r="W46">
        <v>1079.5926388973348</v>
      </c>
      <c r="X46">
        <v>960.39973888564555</v>
      </c>
      <c r="Y46">
        <v>1216.3339737674635</v>
      </c>
      <c r="Z46">
        <v>1429.6422279084111</v>
      </c>
      <c r="AA46">
        <v>1481.3621797710784</v>
      </c>
      <c r="AB46">
        <v>1392.7731622113067</v>
      </c>
      <c r="AC46">
        <v>1382.8272146361314</v>
      </c>
      <c r="AD46">
        <v>1377.1716197253907</v>
      </c>
      <c r="AE46">
        <v>1386.721807084147</v>
      </c>
      <c r="AF46">
        <v>1411.4019754712278</v>
      </c>
      <c r="AG46">
        <v>1370.031024989624</v>
      </c>
      <c r="AH46">
        <v>1253.091757720443</v>
      </c>
      <c r="AI46">
        <v>1327.4767722331767</v>
      </c>
      <c r="AJ46">
        <v>1367.6275632827212</v>
      </c>
      <c r="AK46">
        <v>1321.0732667572886</v>
      </c>
      <c r="AL46">
        <v>1399.9398638048442</v>
      </c>
      <c r="AM46">
        <v>1404.7180130926758</v>
      </c>
    </row>
    <row r="47" spans="1:39" x14ac:dyDescent="0.25">
      <c r="A47" s="29">
        <f ca="1">Exceedance!U47</f>
        <v>44136</v>
      </c>
      <c r="B47" s="254">
        <v>1384.9390858130696</v>
      </c>
      <c r="C47" s="254">
        <v>1422.2503628274376</v>
      </c>
      <c r="D47" s="254">
        <v>1409.4443125066525</v>
      </c>
      <c r="E47">
        <v>1441.4368576306463</v>
      </c>
      <c r="F47">
        <v>1493.8027877238942</v>
      </c>
      <c r="G47">
        <v>1492.7346094351321</v>
      </c>
      <c r="H47">
        <v>1399.1292033350021</v>
      </c>
      <c r="I47">
        <v>1390.9386272326612</v>
      </c>
      <c r="J47">
        <v>1386.7851396862404</v>
      </c>
      <c r="K47">
        <v>1419.9719968926831</v>
      </c>
      <c r="L47">
        <v>1390.3546017504179</v>
      </c>
      <c r="M47">
        <v>1376.4090731370527</v>
      </c>
      <c r="N47">
        <v>1395.5190966822975</v>
      </c>
      <c r="O47">
        <v>1407.2406798504999</v>
      </c>
      <c r="P47">
        <v>1388.7249142596265</v>
      </c>
      <c r="Q47">
        <v>1319.6960357647126</v>
      </c>
      <c r="R47">
        <v>1453.1540307380671</v>
      </c>
      <c r="S47">
        <v>1438.6860806996158</v>
      </c>
      <c r="T47">
        <v>1379.6971622069984</v>
      </c>
      <c r="U47">
        <v>1294.4250982146532</v>
      </c>
      <c r="V47">
        <v>1365.7531511068485</v>
      </c>
      <c r="W47">
        <v>1080.9801579434438</v>
      </c>
      <c r="X47">
        <v>959.34735013196791</v>
      </c>
      <c r="Y47">
        <v>1232.4136807906877</v>
      </c>
      <c r="Z47">
        <v>1444.1387191758747</v>
      </c>
      <c r="AA47">
        <v>1503.8763678832277</v>
      </c>
      <c r="AB47">
        <v>1390.5205632776044</v>
      </c>
      <c r="AC47">
        <v>1389.3371108685621</v>
      </c>
      <c r="AD47">
        <v>1376.4153717928434</v>
      </c>
      <c r="AE47">
        <v>1387.872936397368</v>
      </c>
      <c r="AF47">
        <v>1418.3949273314595</v>
      </c>
      <c r="AG47">
        <v>1361.3698260316878</v>
      </c>
      <c r="AH47">
        <v>1257.0269325063059</v>
      </c>
      <c r="AI47">
        <v>1327.5489382783842</v>
      </c>
      <c r="AJ47">
        <v>1364.3101893530211</v>
      </c>
      <c r="AK47">
        <v>1326.7253871668099</v>
      </c>
      <c r="AL47">
        <v>1413.9367454788328</v>
      </c>
      <c r="AM47">
        <v>1410.5154666341571</v>
      </c>
    </row>
    <row r="48" spans="1:39" x14ac:dyDescent="0.25">
      <c r="A48" s="29">
        <f ca="1">Exceedance!U48</f>
        <v>44166</v>
      </c>
      <c r="B48" s="254">
        <v>1384.2044276349463</v>
      </c>
      <c r="C48" s="254">
        <v>1421.4993143714121</v>
      </c>
      <c r="D48" s="254">
        <v>1408.6988443857701</v>
      </c>
      <c r="E48">
        <v>1460.3133489697625</v>
      </c>
      <c r="F48">
        <v>1504.1710664248378</v>
      </c>
      <c r="G48">
        <v>1506.5746145396363</v>
      </c>
      <c r="H48">
        <v>1400.6667614016217</v>
      </c>
      <c r="I48">
        <v>1387.471911203663</v>
      </c>
      <c r="J48">
        <v>1379.6560836761414</v>
      </c>
      <c r="K48">
        <v>1418.4681008988821</v>
      </c>
      <c r="L48">
        <v>1389.5425561452298</v>
      </c>
      <c r="M48">
        <v>1373.5956856450434</v>
      </c>
      <c r="N48">
        <v>1398.7878649998208</v>
      </c>
      <c r="O48">
        <v>1412.8937762715816</v>
      </c>
      <c r="P48">
        <v>1388.5814430223436</v>
      </c>
      <c r="Q48">
        <v>1323.2408691949649</v>
      </c>
      <c r="R48">
        <v>1457.5016159577269</v>
      </c>
      <c r="S48">
        <v>1453.9205189221191</v>
      </c>
      <c r="T48">
        <v>1376.1004791620694</v>
      </c>
      <c r="U48">
        <v>1287.6067062611774</v>
      </c>
      <c r="V48">
        <v>1360.9210086397522</v>
      </c>
      <c r="W48">
        <v>1072.5875025915457</v>
      </c>
      <c r="X48">
        <v>956.09023167620262</v>
      </c>
      <c r="Y48">
        <v>1233.5424504671701</v>
      </c>
      <c r="Z48">
        <v>1445.8407113612213</v>
      </c>
      <c r="AA48">
        <v>1504.6774573420962</v>
      </c>
      <c r="AB48">
        <v>1412.3524619150619</v>
      </c>
      <c r="AC48">
        <v>1390.2901251036351</v>
      </c>
      <c r="AD48">
        <v>1370.3786243892127</v>
      </c>
      <c r="AE48">
        <v>1391.4050280641782</v>
      </c>
      <c r="AF48">
        <v>1415.8599425691527</v>
      </c>
      <c r="AG48">
        <v>1352.5324941756519</v>
      </c>
      <c r="AH48">
        <v>1251.843985596691</v>
      </c>
      <c r="AI48">
        <v>1322.3335241136181</v>
      </c>
      <c r="AJ48">
        <v>1360.0315737296985</v>
      </c>
      <c r="AK48">
        <v>1319.2767163970041</v>
      </c>
      <c r="AL48">
        <v>1417.1134588914952</v>
      </c>
      <c r="AM48">
        <v>1410.8632907256249</v>
      </c>
    </row>
    <row r="49" spans="1:39" x14ac:dyDescent="0.25">
      <c r="A49" s="29">
        <f ca="1">Exceedance!U49</f>
        <v>44197</v>
      </c>
      <c r="B49" s="254">
        <v>1383.8375245940524</v>
      </c>
      <c r="C49" s="254">
        <v>1421.116086872237</v>
      </c>
      <c r="D49" s="254">
        <v>1408.3211747592679</v>
      </c>
      <c r="E49">
        <v>1478.7135989937606</v>
      </c>
      <c r="F49">
        <v>1514.7787397915615</v>
      </c>
      <c r="G49">
        <v>1513.6680214333117</v>
      </c>
      <c r="H49">
        <v>1399.6127510735005</v>
      </c>
      <c r="I49">
        <v>1384.7310864934195</v>
      </c>
      <c r="J49">
        <v>1374.7912005146416</v>
      </c>
      <c r="K49">
        <v>1414.3489958675486</v>
      </c>
      <c r="L49">
        <v>1387.7346094350369</v>
      </c>
      <c r="M49">
        <v>1378.3473603231503</v>
      </c>
      <c r="N49">
        <v>1401.8227828784368</v>
      </c>
      <c r="O49">
        <v>1415.3316676173267</v>
      </c>
      <c r="P49">
        <v>1390.0661936909476</v>
      </c>
      <c r="Q49">
        <v>1324.1544196673153</v>
      </c>
      <c r="R49">
        <v>1462.7188138041824</v>
      </c>
      <c r="S49">
        <v>1457.3256121929039</v>
      </c>
      <c r="T49">
        <v>1377.1458635201727</v>
      </c>
      <c r="U49">
        <v>1282.0142515312809</v>
      </c>
      <c r="V49">
        <v>1357.6301678826433</v>
      </c>
      <c r="W49">
        <v>1062.5749931942976</v>
      </c>
      <c r="X49">
        <v>951.05873112874417</v>
      </c>
      <c r="Y49">
        <v>1265.0409689912999</v>
      </c>
      <c r="Z49">
        <v>1447.7495501514356</v>
      </c>
      <c r="AA49">
        <v>1505.1070082767599</v>
      </c>
      <c r="AB49">
        <v>1422.9488216316165</v>
      </c>
      <c r="AC49">
        <v>1393.7446869982609</v>
      </c>
      <c r="AD49">
        <v>1366.600723247994</v>
      </c>
      <c r="AE49">
        <v>1391.4008605266104</v>
      </c>
      <c r="AF49">
        <v>1417.3637493077663</v>
      </c>
      <c r="AG49">
        <v>1349.5044682933312</v>
      </c>
      <c r="AH49">
        <v>1245.870726742721</v>
      </c>
      <c r="AI49">
        <v>1320.4098804076464</v>
      </c>
      <c r="AJ49">
        <v>1355.4604231443045</v>
      </c>
      <c r="AK49">
        <v>1312.4401813451896</v>
      </c>
      <c r="AL49">
        <v>1420.9642138636261</v>
      </c>
      <c r="AM49">
        <v>1410.8076077591479</v>
      </c>
    </row>
    <row r="50" spans="1:39" x14ac:dyDescent="0.25">
      <c r="A50" s="29">
        <f ca="1">Exceedance!U50</f>
        <v>44228</v>
      </c>
      <c r="B50" s="254">
        <v>1393.5774739017245</v>
      </c>
      <c r="C50" s="254">
        <v>1430.8356551837544</v>
      </c>
      <c r="D50" s="254">
        <v>1418.0476823620972</v>
      </c>
      <c r="E50">
        <v>1499.2997892000244</v>
      </c>
      <c r="F50">
        <v>1557.321863213833</v>
      </c>
      <c r="G50">
        <v>1540.1347453656933</v>
      </c>
      <c r="H50">
        <v>1403.1477097250086</v>
      </c>
      <c r="I50">
        <v>1388.7881118739576</v>
      </c>
      <c r="J50">
        <v>1370.8299954021686</v>
      </c>
      <c r="K50">
        <v>1419.0615839645695</v>
      </c>
      <c r="L50">
        <v>1397.1245006344925</v>
      </c>
      <c r="M50">
        <v>1390.3907178757886</v>
      </c>
      <c r="N50">
        <v>1411.4728589598469</v>
      </c>
      <c r="O50">
        <v>1447.662299251173</v>
      </c>
      <c r="P50">
        <v>1403.578666961999</v>
      </c>
      <c r="Q50">
        <v>1329.3546296819561</v>
      </c>
      <c r="R50">
        <v>1470.0838169356732</v>
      </c>
      <c r="S50">
        <v>1466.6899332766125</v>
      </c>
      <c r="T50">
        <v>1379.0676987878696</v>
      </c>
      <c r="U50">
        <v>1282.6618714856131</v>
      </c>
      <c r="V50">
        <v>1354.093503821108</v>
      </c>
      <c r="W50">
        <v>1057.4691131495981</v>
      </c>
      <c r="X50">
        <v>951.77307442384233</v>
      </c>
      <c r="Y50">
        <v>1330.825865524067</v>
      </c>
      <c r="Z50">
        <v>1448.287288835319</v>
      </c>
      <c r="AA50">
        <v>1526.4443975714362</v>
      </c>
      <c r="AB50">
        <v>1427.7547243173838</v>
      </c>
      <c r="AC50">
        <v>1409.3085760723723</v>
      </c>
      <c r="AD50">
        <v>1362.4651637566235</v>
      </c>
      <c r="AE50">
        <v>1396.8838036425511</v>
      </c>
      <c r="AF50">
        <v>1422.7035315265193</v>
      </c>
      <c r="AG50">
        <v>1348.560011965069</v>
      </c>
      <c r="AH50">
        <v>1248.5135159749711</v>
      </c>
      <c r="AI50">
        <v>1331.2791970000746</v>
      </c>
      <c r="AJ50">
        <v>1350.7953099428505</v>
      </c>
      <c r="AK50">
        <v>1308.875767321048</v>
      </c>
      <c r="AL50">
        <v>1429.7961034888888</v>
      </c>
      <c r="AM50">
        <v>1414.0945114085443</v>
      </c>
    </row>
    <row r="51" spans="1:39" x14ac:dyDescent="0.25">
      <c r="A51" s="29">
        <f ca="1">Exceedance!U51</f>
        <v>44256</v>
      </c>
      <c r="B51" s="254">
        <v>1453.4599707946256</v>
      </c>
      <c r="C51" s="254">
        <v>1490.6780201768483</v>
      </c>
      <c r="D51" s="254">
        <v>1477.9037163746041</v>
      </c>
      <c r="E51">
        <v>1396.8226672170258</v>
      </c>
      <c r="F51">
        <v>1402.9706517505163</v>
      </c>
      <c r="G51">
        <v>1628.195496600569</v>
      </c>
      <c r="H51">
        <v>1430.6971669056597</v>
      </c>
      <c r="I51">
        <v>1451.0175846448697</v>
      </c>
      <c r="J51">
        <v>1379.9874619685158</v>
      </c>
      <c r="K51">
        <v>1451.3921430774278</v>
      </c>
      <c r="L51">
        <v>1458.0785643530487</v>
      </c>
      <c r="M51">
        <v>1374.1203088219397</v>
      </c>
      <c r="N51">
        <v>1454.7078034989647</v>
      </c>
      <c r="O51">
        <v>1424.3370548102905</v>
      </c>
      <c r="P51">
        <v>1415.6231035094936</v>
      </c>
      <c r="Q51">
        <v>1452.769129634411</v>
      </c>
      <c r="R51">
        <v>1510.741724134032</v>
      </c>
      <c r="S51">
        <v>1489.0629103926003</v>
      </c>
      <c r="T51">
        <v>1394.1546201976676</v>
      </c>
      <c r="U51">
        <v>1322.203405456544</v>
      </c>
      <c r="V51">
        <v>1348.3134336459609</v>
      </c>
      <c r="W51">
        <v>1068.405290520504</v>
      </c>
      <c r="X51">
        <v>1015.0770120011238</v>
      </c>
      <c r="Y51">
        <v>1401.271255485256</v>
      </c>
      <c r="Z51">
        <v>1457.3178575355116</v>
      </c>
      <c r="AA51">
        <v>1626.113186027045</v>
      </c>
      <c r="AB51">
        <v>1511.0691640606442</v>
      </c>
      <c r="AC51">
        <v>1451.4824359816384</v>
      </c>
      <c r="AD51">
        <v>1385.6701853073248</v>
      </c>
      <c r="AE51">
        <v>1422.52917014791</v>
      </c>
      <c r="AF51">
        <v>1460.1284375785208</v>
      </c>
      <c r="AG51">
        <v>1354.5775247225533</v>
      </c>
      <c r="AH51">
        <v>1272.2624851234004</v>
      </c>
      <c r="AI51">
        <v>1362.619437068983</v>
      </c>
      <c r="AJ51">
        <v>1348.7089012302185</v>
      </c>
      <c r="AK51">
        <v>1353.8797762710788</v>
      </c>
      <c r="AL51">
        <v>1476.9192560820884</v>
      </c>
      <c r="AM51">
        <v>1461.959151355094</v>
      </c>
    </row>
    <row r="52" spans="1:39" x14ac:dyDescent="0.25">
      <c r="A52" s="29">
        <f ca="1">Exceedance!U52</f>
        <v>44287</v>
      </c>
      <c r="B52" s="254">
        <v>1543.9798069492488</v>
      </c>
      <c r="C52" s="254">
        <v>1575.9857901680264</v>
      </c>
      <c r="D52" s="254">
        <v>1563.2316191576281</v>
      </c>
      <c r="E52">
        <v>1342.3144045112995</v>
      </c>
      <c r="F52">
        <v>1349.5036430383157</v>
      </c>
      <c r="G52">
        <v>1517.2572270046448</v>
      </c>
      <c r="H52">
        <v>1455.1324667243921</v>
      </c>
      <c r="I52">
        <v>1580.6970672904758</v>
      </c>
      <c r="J52">
        <v>1421.1610350363846</v>
      </c>
      <c r="K52">
        <v>1490.0568413170256</v>
      </c>
      <c r="L52">
        <v>1604.9617736815071</v>
      </c>
      <c r="M52">
        <v>1296.4186227889693</v>
      </c>
      <c r="N52">
        <v>1548.7079322688503</v>
      </c>
      <c r="O52">
        <v>1240.6037756548312</v>
      </c>
      <c r="P52">
        <v>1425.3897325657213</v>
      </c>
      <c r="Q52">
        <v>1351.127807211742</v>
      </c>
      <c r="R52">
        <v>1566.7699960830128</v>
      </c>
      <c r="S52">
        <v>1420.8407957742929</v>
      </c>
      <c r="T52">
        <v>1435.1109134102057</v>
      </c>
      <c r="U52">
        <v>1428.4363481362557</v>
      </c>
      <c r="V52">
        <v>1326.288600725632</v>
      </c>
      <c r="W52">
        <v>1058.9522347376453</v>
      </c>
      <c r="X52">
        <v>1129.412132448653</v>
      </c>
      <c r="Y52">
        <v>1304.6568297018989</v>
      </c>
      <c r="Z52">
        <v>1517.2115753331809</v>
      </c>
      <c r="AA52">
        <v>1655.0620235034153</v>
      </c>
      <c r="AB52">
        <v>1536.8429425497707</v>
      </c>
      <c r="AC52">
        <v>1498.4903126983788</v>
      </c>
      <c r="AD52">
        <v>1510.4229253679837</v>
      </c>
      <c r="AE52">
        <v>1469.7613345545078</v>
      </c>
      <c r="AF52">
        <v>1522.4337143803334</v>
      </c>
      <c r="AG52">
        <v>1340.7145629962627</v>
      </c>
      <c r="AH52">
        <v>1297.1072309446549</v>
      </c>
      <c r="AI52">
        <v>1346.7410261284276</v>
      </c>
      <c r="AJ52">
        <v>1348.1486210568585</v>
      </c>
      <c r="AK52">
        <v>1405.3904069851462</v>
      </c>
      <c r="AL52">
        <v>1434.2797164318008</v>
      </c>
      <c r="AM52">
        <v>1477.2025408854443</v>
      </c>
    </row>
    <row r="53" spans="1:39" x14ac:dyDescent="0.25">
      <c r="A53" s="29">
        <f ca="1">Exceedance!U53</f>
        <v>44317</v>
      </c>
      <c r="B53" s="254">
        <v>1630.2137349555824</v>
      </c>
      <c r="C53" s="254">
        <v>1556.9417340275393</v>
      </c>
      <c r="D53" s="254">
        <v>1544.2156600040264</v>
      </c>
      <c r="E53">
        <v>1413.8564504979408</v>
      </c>
      <c r="F53">
        <v>1269.3826178664367</v>
      </c>
      <c r="G53">
        <v>1472.1059939197648</v>
      </c>
      <c r="H53">
        <v>1468.0696859436562</v>
      </c>
      <c r="I53">
        <v>1622.6408673714268</v>
      </c>
      <c r="J53">
        <v>1494.329202062039</v>
      </c>
      <c r="K53">
        <v>1411.5102044873765</v>
      </c>
      <c r="L53">
        <v>1616.9250742407528</v>
      </c>
      <c r="M53">
        <v>1330.5635003364766</v>
      </c>
      <c r="N53">
        <v>1649.1177533944276</v>
      </c>
      <c r="O53">
        <v>1160.7377461033657</v>
      </c>
      <c r="P53">
        <v>1481.5311677856121</v>
      </c>
      <c r="Q53">
        <v>1334.1374938901745</v>
      </c>
      <c r="R53">
        <v>1648.3572607929721</v>
      </c>
      <c r="S53">
        <v>1304.2323190973548</v>
      </c>
      <c r="T53">
        <v>1483.9704114131443</v>
      </c>
      <c r="U53">
        <v>1655.0432937452204</v>
      </c>
      <c r="V53">
        <v>1274.6910692479719</v>
      </c>
      <c r="W53">
        <v>1069.0264203099209</v>
      </c>
      <c r="X53">
        <v>1286.2971660015839</v>
      </c>
      <c r="Y53">
        <v>1400.1981133910142</v>
      </c>
      <c r="Z53">
        <v>1596.9154394790557</v>
      </c>
      <c r="AA53">
        <v>1655.1396530109</v>
      </c>
      <c r="AB53">
        <v>1496.5605152279115</v>
      </c>
      <c r="AC53">
        <v>1655.0409032632824</v>
      </c>
      <c r="AD53">
        <v>1529.5467814678541</v>
      </c>
      <c r="AE53">
        <v>1486.3679001098078</v>
      </c>
      <c r="AF53">
        <v>1593.5239761838591</v>
      </c>
      <c r="AG53">
        <v>1314.9813263388191</v>
      </c>
      <c r="AH53">
        <v>1353.3353117513288</v>
      </c>
      <c r="AI53">
        <v>1379.4142885991246</v>
      </c>
      <c r="AJ53">
        <v>1361.8151449397797</v>
      </c>
      <c r="AK53">
        <v>1477.5918308661462</v>
      </c>
      <c r="AL53">
        <v>1335.9406902945423</v>
      </c>
      <c r="AM53">
        <v>1516.7746383496478</v>
      </c>
    </row>
    <row r="54" spans="1:39" x14ac:dyDescent="0.25">
      <c r="A54" s="29">
        <f ca="1">Exceedance!U54</f>
        <v>44348</v>
      </c>
      <c r="B54" s="254">
        <v>1577.1561645676338</v>
      </c>
      <c r="C54" s="254">
        <v>1475.6144432852968</v>
      </c>
      <c r="D54" s="254">
        <v>1463.1904291923529</v>
      </c>
      <c r="E54">
        <v>1588.1196452164493</v>
      </c>
      <c r="F54">
        <v>1383.7164628809544</v>
      </c>
      <c r="G54">
        <v>1487.9535570786118</v>
      </c>
      <c r="H54">
        <v>1470.0115487472958</v>
      </c>
      <c r="I54">
        <v>1507.7458970951338</v>
      </c>
      <c r="J54">
        <v>1476.2109218681444</v>
      </c>
      <c r="K54">
        <v>1421.0607582766067</v>
      </c>
      <c r="L54">
        <v>1466.4189621672576</v>
      </c>
      <c r="M54">
        <v>1403.8338046556025</v>
      </c>
      <c r="N54">
        <v>1582.8230496761814</v>
      </c>
      <c r="O54">
        <v>1291.2254974304276</v>
      </c>
      <c r="P54">
        <v>1434.77785780871</v>
      </c>
      <c r="Q54">
        <v>1413.6572939665082</v>
      </c>
      <c r="R54">
        <v>1572.4796187451218</v>
      </c>
      <c r="S54">
        <v>1318.6916795622014</v>
      </c>
      <c r="T54">
        <v>1438.3165444496472</v>
      </c>
      <c r="U54">
        <v>1569.3274070026732</v>
      </c>
      <c r="V54">
        <v>1207.1924366615799</v>
      </c>
      <c r="W54">
        <v>1053.1780451316095</v>
      </c>
      <c r="X54">
        <v>1290.9090234035245</v>
      </c>
      <c r="Y54">
        <v>1493.5189741117492</v>
      </c>
      <c r="Z54">
        <v>1473.6180723844004</v>
      </c>
      <c r="AA54">
        <v>1553.2272354205545</v>
      </c>
      <c r="AB54">
        <v>1529.427598952723</v>
      </c>
      <c r="AC54">
        <v>1558.5616468191242</v>
      </c>
      <c r="AD54">
        <v>1513.1730118569656</v>
      </c>
      <c r="AE54">
        <v>1511.5734764711376</v>
      </c>
      <c r="AF54">
        <v>1535.9255747985897</v>
      </c>
      <c r="AG54">
        <v>1265.1507285498624</v>
      </c>
      <c r="AH54">
        <v>1412.6199894193367</v>
      </c>
      <c r="AI54">
        <v>1477.4071743366583</v>
      </c>
      <c r="AJ54">
        <v>1359.136787204561</v>
      </c>
      <c r="AK54">
        <v>1481.1915949674215</v>
      </c>
      <c r="AL54">
        <v>1425.5841330490966</v>
      </c>
      <c r="AM54">
        <v>1521.0184845135234</v>
      </c>
    </row>
    <row r="55" spans="1:39" x14ac:dyDescent="0.25">
      <c r="A55" s="29">
        <f ca="1">Exceedance!U55</f>
        <v>44378</v>
      </c>
      <c r="B55" s="254">
        <v>1513.9996976301547</v>
      </c>
      <c r="C55" s="254">
        <v>1456.0242779094592</v>
      </c>
      <c r="D55" s="254">
        <v>1447.7884717471663</v>
      </c>
      <c r="E55">
        <v>1563.3319982241801</v>
      </c>
      <c r="F55">
        <v>1465.7763858531978</v>
      </c>
      <c r="G55">
        <v>1480.984318087761</v>
      </c>
      <c r="H55">
        <v>1419.9998959382024</v>
      </c>
      <c r="I55">
        <v>1456.9575434596525</v>
      </c>
      <c r="J55">
        <v>1445.7739914591903</v>
      </c>
      <c r="K55">
        <v>1433.7090566563772</v>
      </c>
      <c r="L55">
        <v>1433.9304407436409</v>
      </c>
      <c r="M55">
        <v>1411.9371133339844</v>
      </c>
      <c r="N55">
        <v>1503.0770528156934</v>
      </c>
      <c r="O55">
        <v>1463.2770531007382</v>
      </c>
      <c r="P55">
        <v>1373.575479235202</v>
      </c>
      <c r="Q55">
        <v>1402.6804147993544</v>
      </c>
      <c r="R55">
        <v>1523.858545126461</v>
      </c>
      <c r="S55">
        <v>1371.1317413204579</v>
      </c>
      <c r="T55">
        <v>1368.7554383778613</v>
      </c>
      <c r="U55">
        <v>1495.6568311162116</v>
      </c>
      <c r="V55">
        <v>1135.8929586449167</v>
      </c>
      <c r="W55">
        <v>988.36139322755412</v>
      </c>
      <c r="X55">
        <v>1237.5035909712535</v>
      </c>
      <c r="Y55">
        <v>1511.5670486013048</v>
      </c>
      <c r="Z55">
        <v>1421.961787720018</v>
      </c>
      <c r="AA55">
        <v>1479.4674755575868</v>
      </c>
      <c r="AB55">
        <v>1508.0965442327597</v>
      </c>
      <c r="AC55">
        <v>1500.2079597469319</v>
      </c>
      <c r="AD55">
        <v>1448.8887665293501</v>
      </c>
      <c r="AE55">
        <v>1474.0012021240598</v>
      </c>
      <c r="AF55">
        <v>1464.4536813012382</v>
      </c>
      <c r="AG55">
        <v>1222.1379154777251</v>
      </c>
      <c r="AH55">
        <v>1361.013048202339</v>
      </c>
      <c r="AI55">
        <v>1444.3324799592003</v>
      </c>
      <c r="AJ55">
        <v>1322.1855740021888</v>
      </c>
      <c r="AK55">
        <v>1449.3090317537569</v>
      </c>
      <c r="AL55">
        <v>1507.9086340096994</v>
      </c>
      <c r="AM55">
        <v>1491.6387230282228</v>
      </c>
    </row>
    <row r="56" spans="1:39" x14ac:dyDescent="0.25">
      <c r="A56" s="29">
        <f ca="1">Exceedance!U56</f>
        <v>44409</v>
      </c>
      <c r="B56" s="254">
        <v>1451.7502512401841</v>
      </c>
      <c r="C56" s="254">
        <v>1437.2012651318469</v>
      </c>
      <c r="D56" s="254">
        <v>1433.1383856796708</v>
      </c>
      <c r="E56">
        <v>1488.3126584054883</v>
      </c>
      <c r="F56">
        <v>1446.8042382081883</v>
      </c>
      <c r="G56">
        <v>1462.650163568878</v>
      </c>
      <c r="H56">
        <v>1408.7671612400939</v>
      </c>
      <c r="I56">
        <v>1427.0284481673664</v>
      </c>
      <c r="J56">
        <v>1414.5827866228938</v>
      </c>
      <c r="K56">
        <v>1410.4690640289689</v>
      </c>
      <c r="L56">
        <v>1433.1856759388079</v>
      </c>
      <c r="M56">
        <v>1431.1931038308835</v>
      </c>
      <c r="N56">
        <v>1435.2005456107786</v>
      </c>
      <c r="O56">
        <v>1474.5129495111548</v>
      </c>
      <c r="P56">
        <v>1324.9469091454464</v>
      </c>
      <c r="Q56">
        <v>1401.6095399877038</v>
      </c>
      <c r="R56">
        <v>1461.0685877159956</v>
      </c>
      <c r="S56">
        <v>1425.2173074193963</v>
      </c>
      <c r="T56">
        <v>1318.6796665088716</v>
      </c>
      <c r="U56">
        <v>1456.0654082421731</v>
      </c>
      <c r="V56">
        <v>1099.008714090558</v>
      </c>
      <c r="W56">
        <v>957.4432923768137</v>
      </c>
      <c r="X56">
        <v>1190.1201307962624</v>
      </c>
      <c r="Y56">
        <v>1483.2658484976914</v>
      </c>
      <c r="Z56">
        <v>1400.1233264528821</v>
      </c>
      <c r="AA56">
        <v>1438.4755888625057</v>
      </c>
      <c r="AB56">
        <v>1466.2559925176827</v>
      </c>
      <c r="AC56">
        <v>1441.9615206790272</v>
      </c>
      <c r="AD56">
        <v>1412.9627441937744</v>
      </c>
      <c r="AE56">
        <v>1428.3457452186276</v>
      </c>
      <c r="AF56">
        <v>1415.2938429896526</v>
      </c>
      <c r="AG56">
        <v>1200.2458691318625</v>
      </c>
      <c r="AH56">
        <v>1320.859715470561</v>
      </c>
      <c r="AI56">
        <v>1400.1959741511291</v>
      </c>
      <c r="AJ56">
        <v>1294.1863179480174</v>
      </c>
      <c r="AK56">
        <v>1409.2978263845002</v>
      </c>
      <c r="AL56">
        <v>1485.9898992865656</v>
      </c>
      <c r="AM56">
        <v>1473.1113252638129</v>
      </c>
    </row>
    <row r="57" spans="1:39" x14ac:dyDescent="0.25">
      <c r="A57" s="29">
        <f ca="1">Exceedance!U57</f>
        <v>44440</v>
      </c>
      <c r="B57" s="254">
        <v>1386.4180184574568</v>
      </c>
      <c r="C57" s="254">
        <v>1386.4180431045802</v>
      </c>
      <c r="D57" s="254">
        <v>1386.4180430733902</v>
      </c>
      <c r="E57">
        <v>1386.4180716328046</v>
      </c>
      <c r="F57">
        <v>1386.4180727097967</v>
      </c>
      <c r="G57">
        <v>1386.4180528514573</v>
      </c>
      <c r="H57">
        <v>1386.4180078593154</v>
      </c>
      <c r="I57">
        <v>1386.418017666482</v>
      </c>
      <c r="J57">
        <v>1386.4180078746406</v>
      </c>
      <c r="K57">
        <v>1386.4180431853388</v>
      </c>
      <c r="L57">
        <v>1386.4180430112965</v>
      </c>
      <c r="M57">
        <v>1386.4180725536771</v>
      </c>
      <c r="N57">
        <v>1386.4180181645149</v>
      </c>
      <c r="O57">
        <v>1386.4180730313692</v>
      </c>
      <c r="P57">
        <v>1314.9530170196338</v>
      </c>
      <c r="Q57">
        <v>1386.4180548566626</v>
      </c>
      <c r="R57">
        <v>1386.4180181306551</v>
      </c>
      <c r="S57">
        <v>1386.4180575863847</v>
      </c>
      <c r="T57">
        <v>1291.957973831775</v>
      </c>
      <c r="U57">
        <v>1386.4180181887748</v>
      </c>
      <c r="V57">
        <v>1086.9126435706294</v>
      </c>
      <c r="W57">
        <v>965.3436926895057</v>
      </c>
      <c r="X57">
        <v>1190.6753583339419</v>
      </c>
      <c r="Y57">
        <v>1386.418071766383</v>
      </c>
      <c r="Z57">
        <v>1386.4180076269633</v>
      </c>
      <c r="AA57">
        <v>1386.4180189844667</v>
      </c>
      <c r="AB57">
        <v>1386.4180553773335</v>
      </c>
      <c r="AC57">
        <v>1386.4180178226036</v>
      </c>
      <c r="AD57">
        <v>1386.4180122435516</v>
      </c>
      <c r="AE57">
        <v>1386.4180120685551</v>
      </c>
      <c r="AF57">
        <v>1386.4180385122227</v>
      </c>
      <c r="AG57">
        <v>1242.4520352988409</v>
      </c>
      <c r="AH57">
        <v>1300.2112683684627</v>
      </c>
      <c r="AI57">
        <v>1374.4101542611338</v>
      </c>
      <c r="AJ57">
        <v>1283.962138115967</v>
      </c>
      <c r="AK57">
        <v>1386.4180185455768</v>
      </c>
      <c r="AL57">
        <v>1386.4180571072673</v>
      </c>
      <c r="AM57">
        <v>1386.4180583040081</v>
      </c>
    </row>
    <row r="58" spans="1:39" x14ac:dyDescent="0.25">
      <c r="A58" s="29">
        <f ca="1">Exceedance!U58</f>
        <v>44470</v>
      </c>
      <c r="B58" s="254">
        <v>1382.1435929948696</v>
      </c>
      <c r="C58" s="254">
        <v>1411.8557356735953</v>
      </c>
      <c r="D58" s="254">
        <v>1400.8423226283412</v>
      </c>
      <c r="E58">
        <v>1464.7527691946209</v>
      </c>
      <c r="F58">
        <v>1443.7409589109204</v>
      </c>
      <c r="G58">
        <v>1374.7601260627157</v>
      </c>
      <c r="H58">
        <v>1387.0116273797219</v>
      </c>
      <c r="I58">
        <v>1388.9314760122325</v>
      </c>
      <c r="J58">
        <v>1404.0643558319107</v>
      </c>
      <c r="K58">
        <v>1376.8398474726996</v>
      </c>
      <c r="L58">
        <v>1374.0885260012958</v>
      </c>
      <c r="M58">
        <v>1387.1386152297864</v>
      </c>
      <c r="N58">
        <v>1385.7953748583641</v>
      </c>
      <c r="O58">
        <v>1389.2243542041724</v>
      </c>
      <c r="P58">
        <v>1312.1920031246768</v>
      </c>
      <c r="Q58">
        <v>1435.0190474921324</v>
      </c>
      <c r="R58">
        <v>1400.0467746342115</v>
      </c>
      <c r="S58">
        <v>1381.3940872988594</v>
      </c>
      <c r="T58">
        <v>1292.0527532616916</v>
      </c>
      <c r="U58">
        <v>1369.0335970716458</v>
      </c>
      <c r="V58">
        <v>1077.7437052209166</v>
      </c>
      <c r="W58">
        <v>953.09908109249363</v>
      </c>
      <c r="X58">
        <v>1202.1731235624827</v>
      </c>
      <c r="Y58">
        <v>1429.3853780269303</v>
      </c>
      <c r="Z58">
        <v>1481.1552975933646</v>
      </c>
      <c r="AA58">
        <v>1393.6955979279467</v>
      </c>
      <c r="AB58">
        <v>1382.8012304881745</v>
      </c>
      <c r="AC58">
        <v>1377.4644410332546</v>
      </c>
      <c r="AD58">
        <v>1386.5669007422371</v>
      </c>
      <c r="AE58">
        <v>1411.2780494125545</v>
      </c>
      <c r="AF58">
        <v>1369.9500557838828</v>
      </c>
      <c r="AG58">
        <v>1253.013613692043</v>
      </c>
      <c r="AH58">
        <v>1311.2505167721681</v>
      </c>
      <c r="AI58">
        <v>1355.2045633268674</v>
      </c>
      <c r="AJ58">
        <v>1315.4888059316706</v>
      </c>
      <c r="AK58">
        <v>1399.6839925378542</v>
      </c>
      <c r="AL58">
        <v>1404.4181929083652</v>
      </c>
      <c r="AM58">
        <v>1424.5782007839957</v>
      </c>
    </row>
    <row r="59" spans="1:39" x14ac:dyDescent="0.25">
      <c r="A59" s="29">
        <f ca="1">Exceedance!U59</f>
        <v>44501</v>
      </c>
      <c r="B59" s="254">
        <v>1384.939085789043</v>
      </c>
      <c r="C59" s="254">
        <v>1422.2503628059578</v>
      </c>
      <c r="D59" s="254">
        <v>1409.4443124856177</v>
      </c>
      <c r="E59">
        <v>1493.6338957227383</v>
      </c>
      <c r="F59">
        <v>1492.563720586779</v>
      </c>
      <c r="G59">
        <v>1399.0465339456671</v>
      </c>
      <c r="H59">
        <v>1390.7447651102434</v>
      </c>
      <c r="I59">
        <v>1386.5263346432496</v>
      </c>
      <c r="J59">
        <v>1419.7191736072814</v>
      </c>
      <c r="K59">
        <v>1390.1633746379327</v>
      </c>
      <c r="L59">
        <v>1376.0153800733738</v>
      </c>
      <c r="M59">
        <v>1395.2283102255415</v>
      </c>
      <c r="N59">
        <v>1407.0518120048428</v>
      </c>
      <c r="O59">
        <v>1392.5592288937257</v>
      </c>
      <c r="P59">
        <v>1318.6727168097743</v>
      </c>
      <c r="Q59">
        <v>1452.8212771814485</v>
      </c>
      <c r="R59">
        <v>1438.7220351508436</v>
      </c>
      <c r="S59">
        <v>1380.4292364179885</v>
      </c>
      <c r="T59">
        <v>1294.2526646860767</v>
      </c>
      <c r="U59">
        <v>1365.3754362844334</v>
      </c>
      <c r="V59">
        <v>1078.9232132103778</v>
      </c>
      <c r="W59">
        <v>951.82379956779505</v>
      </c>
      <c r="X59">
        <v>1218.0710931085862</v>
      </c>
      <c r="Y59">
        <v>1443.6500958093493</v>
      </c>
      <c r="Z59">
        <v>1503.5026558539053</v>
      </c>
      <c r="AA59">
        <v>1391.2584793236101</v>
      </c>
      <c r="AB59">
        <v>1389.248162800408</v>
      </c>
      <c r="AC59">
        <v>1376.5040723919506</v>
      </c>
      <c r="AD59">
        <v>1387.5411826858319</v>
      </c>
      <c r="AE59">
        <v>1418.7799209660009</v>
      </c>
      <c r="AF59">
        <v>1361.1509524291737</v>
      </c>
      <c r="AG59">
        <v>1256.8458616512073</v>
      </c>
      <c r="AH59">
        <v>1311.0295655394814</v>
      </c>
      <c r="AI59">
        <v>1351.7191968643815</v>
      </c>
      <c r="AJ59">
        <v>1320.7740519569375</v>
      </c>
      <c r="AK59">
        <v>1413.3681290051798</v>
      </c>
      <c r="AL59">
        <v>1409.9479152902886</v>
      </c>
      <c r="AM59">
        <v>1440.9442090654534</v>
      </c>
    </row>
    <row r="60" spans="1:39" x14ac:dyDescent="0.25">
      <c r="A60" s="29">
        <f ca="1">Exceedance!U60</f>
        <v>44531</v>
      </c>
      <c r="B60" s="254">
        <v>1384.2044276109307</v>
      </c>
      <c r="C60" s="254">
        <v>1421.4993143499419</v>
      </c>
      <c r="D60" s="254">
        <v>1408.6988443647449</v>
      </c>
      <c r="E60">
        <v>1504.0302385833261</v>
      </c>
      <c r="F60">
        <v>1506.4137943892072</v>
      </c>
      <c r="G60">
        <v>1400.9190548156942</v>
      </c>
      <c r="H60">
        <v>1387.3101279261305</v>
      </c>
      <c r="I60">
        <v>1379.3853965469825</v>
      </c>
      <c r="J60">
        <v>1418.2033901171408</v>
      </c>
      <c r="K60">
        <v>1389.6403497465003</v>
      </c>
      <c r="L60">
        <v>1373.1281854764327</v>
      </c>
      <c r="M60">
        <v>1398.4452183305418</v>
      </c>
      <c r="N60">
        <v>1412.7169882748053</v>
      </c>
      <c r="O60">
        <v>1392.4760441927046</v>
      </c>
      <c r="P60">
        <v>1322.433900691814</v>
      </c>
      <c r="Q60">
        <v>1457.1110162234243</v>
      </c>
      <c r="R60">
        <v>1454.029442513822</v>
      </c>
      <c r="S60">
        <v>1376.836225637637</v>
      </c>
      <c r="T60">
        <v>1287.531321039804</v>
      </c>
      <c r="U60">
        <v>1360.4784789942196</v>
      </c>
      <c r="V60">
        <v>1070.4103171581341</v>
      </c>
      <c r="W60">
        <v>948.4476567432996</v>
      </c>
      <c r="X60">
        <v>1219.1917077260237</v>
      </c>
      <c r="Y60">
        <v>1445.2613167203911</v>
      </c>
      <c r="Z60">
        <v>1504.261908085273</v>
      </c>
      <c r="AA60">
        <v>1413.367992780672</v>
      </c>
      <c r="AB60">
        <v>1390.2662020584671</v>
      </c>
      <c r="AC60">
        <v>1370.408298485527</v>
      </c>
      <c r="AD60">
        <v>1391.0054364883968</v>
      </c>
      <c r="AE60">
        <v>1416.5027122931515</v>
      </c>
      <c r="AF60">
        <v>1352.2347377606784</v>
      </c>
      <c r="AG60">
        <v>1251.6859824456169</v>
      </c>
      <c r="AH60">
        <v>1305.6555278635319</v>
      </c>
      <c r="AI60">
        <v>1347.2963074614418</v>
      </c>
      <c r="AJ60">
        <v>1313.1187023223488</v>
      </c>
      <c r="AK60">
        <v>1416.3751271521537</v>
      </c>
      <c r="AL60">
        <v>1410.1740143128211</v>
      </c>
      <c r="AM60">
        <v>1459.6719417248985</v>
      </c>
    </row>
    <row r="61" spans="1:39" x14ac:dyDescent="0.25">
      <c r="A61" s="29">
        <f ca="1">Exceedance!U61</f>
        <v>44562</v>
      </c>
      <c r="B61" s="254">
        <v>1383.8375245700474</v>
      </c>
      <c r="C61" s="254">
        <v>1421.1160868507764</v>
      </c>
      <c r="D61" s="254">
        <v>1408.3211747382518</v>
      </c>
      <c r="E61">
        <v>1514.6689633385729</v>
      </c>
      <c r="F61">
        <v>1513.5152655717343</v>
      </c>
      <c r="G61">
        <v>1399.8289419489126</v>
      </c>
      <c r="H61">
        <v>1384.5993681462403</v>
      </c>
      <c r="I61">
        <v>1374.5076368493594</v>
      </c>
      <c r="J61">
        <v>1414.0674036321652</v>
      </c>
      <c r="K61">
        <v>1387.4154519168862</v>
      </c>
      <c r="L61">
        <v>1377.8150831548924</v>
      </c>
      <c r="M61">
        <v>1401.4332967732262</v>
      </c>
      <c r="N61">
        <v>1415.1609550458709</v>
      </c>
      <c r="O61">
        <v>1394.0520558408248</v>
      </c>
      <c r="P61">
        <v>1323.5097274459542</v>
      </c>
      <c r="Q61">
        <v>1462.2573938416524</v>
      </c>
      <c r="R61">
        <v>1457.4814797822821</v>
      </c>
      <c r="S61">
        <v>1377.8112978713027</v>
      </c>
      <c r="T61">
        <v>1282.0258787141024</v>
      </c>
      <c r="U61">
        <v>1357.1258516140776</v>
      </c>
      <c r="V61">
        <v>1060.2806110659023</v>
      </c>
      <c r="W61">
        <v>943.48014046449282</v>
      </c>
      <c r="X61">
        <v>1250.5460147797553</v>
      </c>
      <c r="Y61">
        <v>1447.0854201404832</v>
      </c>
      <c r="Z61">
        <v>1504.6496383311573</v>
      </c>
      <c r="AA61">
        <v>1424.1038822688956</v>
      </c>
      <c r="AB61">
        <v>1393.7857602075114</v>
      </c>
      <c r="AC61">
        <v>1366.5603997689902</v>
      </c>
      <c r="AD61">
        <v>1390.9454577495419</v>
      </c>
      <c r="AE61">
        <v>1418.145209977414</v>
      </c>
      <c r="AF61">
        <v>1349.1098688932098</v>
      </c>
      <c r="AG61">
        <v>1245.7047882884558</v>
      </c>
      <c r="AH61">
        <v>1303.5733099742749</v>
      </c>
      <c r="AI61">
        <v>1342.805694665368</v>
      </c>
      <c r="AJ61">
        <v>1306.0835671800105</v>
      </c>
      <c r="AK61">
        <v>1420.0592378360634</v>
      </c>
      <c r="AL61">
        <v>1410.0076558196665</v>
      </c>
      <c r="AM61">
        <v>1477.9354895206554</v>
      </c>
    </row>
    <row r="62" spans="1:39" x14ac:dyDescent="0.25">
      <c r="A62" s="29">
        <f ca="1">Exceedance!U62</f>
        <v>44593</v>
      </c>
      <c r="B62" s="254">
        <v>1393.5774738777329</v>
      </c>
      <c r="C62" s="254">
        <v>1430.8356551623051</v>
      </c>
      <c r="D62" s="254">
        <v>1418.0476823410927</v>
      </c>
      <c r="E62">
        <v>1557.2541318537315</v>
      </c>
      <c r="F62">
        <v>1540.0390528032385</v>
      </c>
      <c r="G62">
        <v>1401.8921856328748</v>
      </c>
      <c r="H62">
        <v>1388.6974552044851</v>
      </c>
      <c r="I62">
        <v>1370.5435911694699</v>
      </c>
      <c r="J62">
        <v>1418.7881426401489</v>
      </c>
      <c r="K62">
        <v>1396.4986038019513</v>
      </c>
      <c r="L62">
        <v>1389.7997527808868</v>
      </c>
      <c r="M62">
        <v>1411.0236023180792</v>
      </c>
      <c r="N62">
        <v>1447.5116731763455</v>
      </c>
      <c r="O62">
        <v>1407.2564205064632</v>
      </c>
      <c r="P62">
        <v>1328.9221938241249</v>
      </c>
      <c r="Q62">
        <v>1469.5466598838725</v>
      </c>
      <c r="R62">
        <v>1466.8917064628622</v>
      </c>
      <c r="S62">
        <v>1379.6327896830478</v>
      </c>
      <c r="T62">
        <v>1282.7964242485837</v>
      </c>
      <c r="U62">
        <v>1353.5364884649539</v>
      </c>
      <c r="V62">
        <v>1055.0607950942751</v>
      </c>
      <c r="W62">
        <v>942.80655667228018</v>
      </c>
      <c r="X62">
        <v>1316.1100299011891</v>
      </c>
      <c r="Y62">
        <v>1447.5535307940243</v>
      </c>
      <c r="Z62">
        <v>1525.9102811745963</v>
      </c>
      <c r="AA62">
        <v>1428.1903548875352</v>
      </c>
      <c r="AB62">
        <v>1409.4555978319963</v>
      </c>
      <c r="AC62">
        <v>1362.3698784697219</v>
      </c>
      <c r="AD62">
        <v>1396.3696684698978</v>
      </c>
      <c r="AE62">
        <v>1423.1416611303296</v>
      </c>
      <c r="AF62">
        <v>1348.0876589155318</v>
      </c>
      <c r="AG62">
        <v>1248.3556800695703</v>
      </c>
      <c r="AH62">
        <v>1314.270735005781</v>
      </c>
      <c r="AI62">
        <v>1337.8691287392714</v>
      </c>
      <c r="AJ62">
        <v>1302.3342623689753</v>
      </c>
      <c r="AK62">
        <v>1428.6996679533968</v>
      </c>
      <c r="AL62">
        <v>1413.1850251403571</v>
      </c>
      <c r="AM62">
        <v>1498.3871192451645</v>
      </c>
    </row>
    <row r="63" spans="1:39" x14ac:dyDescent="0.25">
      <c r="A63" s="29">
        <f ca="1">Exceedance!U63</f>
        <v>44621</v>
      </c>
      <c r="B63" s="254">
        <v>1453.45997077066</v>
      </c>
      <c r="C63" s="254">
        <v>1490.678020155422</v>
      </c>
      <c r="D63" s="254">
        <v>1477.9037163536218</v>
      </c>
      <c r="E63">
        <v>1402.9339747946829</v>
      </c>
      <c r="F63">
        <v>1628.0559232548383</v>
      </c>
      <c r="G63">
        <v>1430.2016054471571</v>
      </c>
      <c r="H63">
        <v>1450.9919922173415</v>
      </c>
      <c r="I63">
        <v>1379.7053778470843</v>
      </c>
      <c r="J63">
        <v>1451.1339898805099</v>
      </c>
      <c r="K63">
        <v>1454.2650503888869</v>
      </c>
      <c r="L63">
        <v>1373.2361706353365</v>
      </c>
      <c r="M63">
        <v>1454.1630846781525</v>
      </c>
      <c r="N63">
        <v>1424.2105784280025</v>
      </c>
      <c r="O63">
        <v>1419.3967615246813</v>
      </c>
      <c r="P63">
        <v>1452.8828396721976</v>
      </c>
      <c r="Q63">
        <v>1510.0971842742349</v>
      </c>
      <c r="R63">
        <v>1489.3054498504648</v>
      </c>
      <c r="S63">
        <v>1392.3124170211267</v>
      </c>
      <c r="T63">
        <v>1322.5717143308366</v>
      </c>
      <c r="U63">
        <v>1347.7030770101442</v>
      </c>
      <c r="V63">
        <v>1065.7672676171176</v>
      </c>
      <c r="W63">
        <v>1004.8977475950743</v>
      </c>
      <c r="X63">
        <v>1386.3607792172104</v>
      </c>
      <c r="Y63">
        <v>1456.4849373947366</v>
      </c>
      <c r="Z63">
        <v>1625.4866601220217</v>
      </c>
      <c r="AA63">
        <v>1504.2041119602441</v>
      </c>
      <c r="AB63">
        <v>1451.7752199612057</v>
      </c>
      <c r="AC63">
        <v>1385.4260906780423</v>
      </c>
      <c r="AD63">
        <v>1421.9146552491643</v>
      </c>
      <c r="AE63">
        <v>1458.7490640842923</v>
      </c>
      <c r="AF63">
        <v>1353.9767847792039</v>
      </c>
      <c r="AG63">
        <v>1272.1227983764145</v>
      </c>
      <c r="AH63">
        <v>1345.377761254264</v>
      </c>
      <c r="AI63">
        <v>1335.2756335557854</v>
      </c>
      <c r="AJ63">
        <v>1346.67646462321</v>
      </c>
      <c r="AK63">
        <v>1475.4751769918853</v>
      </c>
      <c r="AL63">
        <v>1460.7657974145952</v>
      </c>
      <c r="AM63">
        <v>1655.0432217146938</v>
      </c>
    </row>
    <row r="64" spans="1:39" x14ac:dyDescent="0.25">
      <c r="A64" s="29" t="str">
        <f ca="1">Exceedance!U64</f>
        <v/>
      </c>
      <c r="B64" s="254">
        <v>1543.9798069253218</v>
      </c>
      <c r="C64" s="254">
        <v>1575.9857901466337</v>
      </c>
      <c r="D64" s="254">
        <v>1563.2316191366792</v>
      </c>
      <c r="E64">
        <v>1349.4670295194171</v>
      </c>
      <c r="F64">
        <v>1517.1178725933623</v>
      </c>
      <c r="G64">
        <v>1454.6377258265816</v>
      </c>
      <c r="H64">
        <v>1580.6715154886672</v>
      </c>
      <c r="I64">
        <v>1420.8794309915495</v>
      </c>
      <c r="J64">
        <v>1489.7991084140442</v>
      </c>
      <c r="K64">
        <v>1606.3074020287975</v>
      </c>
      <c r="L64">
        <v>1295.5359153091049</v>
      </c>
      <c r="M64">
        <v>1548.1640844848255</v>
      </c>
      <c r="N64">
        <v>1240.477503953121</v>
      </c>
      <c r="O64">
        <v>1429.1570592463386</v>
      </c>
      <c r="P64">
        <v>1351.2413234462153</v>
      </c>
      <c r="Q64">
        <v>1566.1264637840609</v>
      </c>
      <c r="R64">
        <v>1421.0829369312548</v>
      </c>
      <c r="S64">
        <v>1433.2718156425647</v>
      </c>
      <c r="T64">
        <v>1428.80407650239</v>
      </c>
      <c r="U64">
        <v>1325.6792175411947</v>
      </c>
      <c r="V64">
        <v>1056.3179030243923</v>
      </c>
      <c r="W64">
        <v>1119.2489034157629</v>
      </c>
      <c r="X64">
        <v>1289.7703012012266</v>
      </c>
      <c r="Y64">
        <v>1516.379997584437</v>
      </c>
      <c r="Z64">
        <v>1655.0615501376744</v>
      </c>
      <c r="AA64">
        <v>1529.9887411641334</v>
      </c>
      <c r="AB64">
        <v>1498.7826209091725</v>
      </c>
      <c r="AC64">
        <v>1510.1792346552554</v>
      </c>
      <c r="AD64">
        <v>1469.1478351603346</v>
      </c>
      <c r="AE64">
        <v>1521.0565631736333</v>
      </c>
      <c r="AF64">
        <v>1340.1147904812494</v>
      </c>
      <c r="AG64">
        <v>1296.9677561398032</v>
      </c>
      <c r="AH64">
        <v>1329.5267595226824</v>
      </c>
      <c r="AI64">
        <v>1334.735196450205</v>
      </c>
      <c r="AJ64">
        <v>1398.1993908060824</v>
      </c>
      <c r="AK64">
        <v>1432.8380081616115</v>
      </c>
      <c r="AL64">
        <v>1476.0111295333079</v>
      </c>
      <c r="AM64">
        <v>1453.9778244844729</v>
      </c>
    </row>
    <row r="65" spans="1:39" x14ac:dyDescent="0.25">
      <c r="A65" s="29" t="str">
        <f ca="1">Exceedance!U65</f>
        <v/>
      </c>
      <c r="B65" s="254">
        <v>1630.2137349317086</v>
      </c>
      <c r="C65" s="254">
        <v>1556.9417340061939</v>
      </c>
      <c r="D65" s="254">
        <v>1544.2156599831237</v>
      </c>
      <c r="E65">
        <v>1269.3460901739111</v>
      </c>
      <c r="F65">
        <v>1471.9669582290144</v>
      </c>
      <c r="G65">
        <v>1467.5760978214248</v>
      </c>
      <c r="H65">
        <v>1622.6153706109562</v>
      </c>
      <c r="I65">
        <v>1494.0482571068007</v>
      </c>
      <c r="J65">
        <v>1411.2530774179677</v>
      </c>
      <c r="K65">
        <v>1655.116138726788</v>
      </c>
      <c r="L65">
        <v>1329.6826652693237</v>
      </c>
      <c r="M65">
        <v>1648.5751044973254</v>
      </c>
      <c r="N65">
        <v>1160.6117633814561</v>
      </c>
      <c r="O65">
        <v>1485.2896738812096</v>
      </c>
      <c r="P65">
        <v>1334.2507486978179</v>
      </c>
      <c r="Q65">
        <v>1647.715138802527</v>
      </c>
      <c r="R65">
        <v>1304.4739131358758</v>
      </c>
      <c r="S65">
        <v>1482.1356081966089</v>
      </c>
      <c r="T65">
        <v>1655.0436940752554</v>
      </c>
      <c r="U65">
        <v>1274.0829887331508</v>
      </c>
      <c r="V65">
        <v>1066.3782099344692</v>
      </c>
      <c r="W65">
        <v>1276.1572339375214</v>
      </c>
      <c r="X65">
        <v>1385.3456715348175</v>
      </c>
      <c r="Y65">
        <v>1596.0856962550747</v>
      </c>
      <c r="Z65">
        <v>1655.1395075516068</v>
      </c>
      <c r="AA65">
        <v>1489.7218190985491</v>
      </c>
      <c r="AB65">
        <v>1655.0412215022141</v>
      </c>
      <c r="AC65">
        <v>1529.3036401495035</v>
      </c>
      <c r="AD65">
        <v>1485.7558183245585</v>
      </c>
      <c r="AE65">
        <v>1592.149868711517</v>
      </c>
      <c r="AF65">
        <v>1314.3828164188119</v>
      </c>
      <c r="AG65">
        <v>1353.196161489936</v>
      </c>
      <c r="AH65">
        <v>1362.2392978432083</v>
      </c>
      <c r="AI65">
        <v>1348.4325518138298</v>
      </c>
      <c r="AJ65">
        <v>1470.4178505238606</v>
      </c>
      <c r="AK65">
        <v>1334.5021985885783</v>
      </c>
      <c r="AL65">
        <v>1515.5859459907188</v>
      </c>
      <c r="AM65">
        <v>1435.2463252185785</v>
      </c>
    </row>
    <row r="66" spans="1:39" x14ac:dyDescent="0.25">
      <c r="A66" s="29" t="str">
        <f ca="1">Exceedance!U66</f>
        <v/>
      </c>
      <c r="B66" s="254">
        <v>1577.1561645469419</v>
      </c>
      <c r="C66" s="254">
        <v>1475.6144432644578</v>
      </c>
      <c r="D66" s="254">
        <v>1463.1904291719463</v>
      </c>
      <c r="E66">
        <v>1383.6808137814319</v>
      </c>
      <c r="F66">
        <v>1487.8178613854791</v>
      </c>
      <c r="G66">
        <v>1469.6101577002426</v>
      </c>
      <c r="H66">
        <v>1507.7238029978205</v>
      </c>
      <c r="I66">
        <v>1475.9824097656624</v>
      </c>
      <c r="J66">
        <v>1420.8097754770909</v>
      </c>
      <c r="K66">
        <v>1548.773725518919</v>
      </c>
      <c r="L66">
        <v>1402.974077732903</v>
      </c>
      <c r="M66">
        <v>1582.3526902005083</v>
      </c>
      <c r="N66">
        <v>1291.1025289781646</v>
      </c>
      <c r="O66">
        <v>1438.5259766223696</v>
      </c>
      <c r="P66">
        <v>1413.7678460196478</v>
      </c>
      <c r="Q66">
        <v>1571.9230462832577</v>
      </c>
      <c r="R66">
        <v>1318.9275587734983</v>
      </c>
      <c r="S66">
        <v>1436.4868120292808</v>
      </c>
      <c r="T66">
        <v>1569.3714981635303</v>
      </c>
      <c r="U66">
        <v>1206.5859566746692</v>
      </c>
      <c r="V66">
        <v>1050.5360974604498</v>
      </c>
      <c r="W66">
        <v>1280.7950254583318</v>
      </c>
      <c r="X66">
        <v>1479.0244840969044</v>
      </c>
      <c r="Y66">
        <v>1472.9430888071552</v>
      </c>
      <c r="Z66">
        <v>1553.1523948773529</v>
      </c>
      <c r="AA66">
        <v>1522.7525035439501</v>
      </c>
      <c r="AB66">
        <v>1558.5966921221138</v>
      </c>
      <c r="AC66">
        <v>1512.9698837007431</v>
      </c>
      <c r="AD66">
        <v>1511.0621678123919</v>
      </c>
      <c r="AE66">
        <v>1534.8632626341082</v>
      </c>
      <c r="AF66">
        <v>1264.5537447879424</v>
      </c>
      <c r="AG66">
        <v>1412.4812442200773</v>
      </c>
      <c r="AH66">
        <v>1460.2809303366571</v>
      </c>
      <c r="AI66">
        <v>1345.7933242017327</v>
      </c>
      <c r="AJ66">
        <v>1474.9743834818419</v>
      </c>
      <c r="AK66">
        <v>1424.1800160623504</v>
      </c>
      <c r="AL66">
        <v>1519.8582210427119</v>
      </c>
      <c r="AM66">
        <v>1442.2978001863355</v>
      </c>
    </row>
    <row r="67" spans="1:39" x14ac:dyDescent="0.25">
      <c r="A67" s="29" t="str">
        <f ca="1">Exceedance!U67</f>
        <v/>
      </c>
      <c r="B67" s="254">
        <v>1513.9996976164271</v>
      </c>
      <c r="C67" s="254">
        <v>1456.0242778956456</v>
      </c>
      <c r="D67" s="254">
        <v>1447.7884717336387</v>
      </c>
      <c r="E67">
        <v>1465.752909187871</v>
      </c>
      <c r="F67">
        <v>1480.8948953941394</v>
      </c>
      <c r="G67">
        <v>1419.7337652110473</v>
      </c>
      <c r="H67">
        <v>1456.942899220322</v>
      </c>
      <c r="I67">
        <v>1445.6224071212227</v>
      </c>
      <c r="J67">
        <v>1433.5427271240683</v>
      </c>
      <c r="K67">
        <v>1479.1929049404123</v>
      </c>
      <c r="L67">
        <v>1411.3706265686922</v>
      </c>
      <c r="M67">
        <v>1502.7649397361754</v>
      </c>
      <c r="N67">
        <v>1463.1959313803468</v>
      </c>
      <c r="O67">
        <v>1377.3123280641234</v>
      </c>
      <c r="P67">
        <v>1402.7534173881638</v>
      </c>
      <c r="Q67">
        <v>1523.4892337584829</v>
      </c>
      <c r="R67">
        <v>1371.287790875883</v>
      </c>
      <c r="S67">
        <v>1366.9312201475343</v>
      </c>
      <c r="T67">
        <v>1495.6863149118512</v>
      </c>
      <c r="U67">
        <v>1135.2882414659468</v>
      </c>
      <c r="V67">
        <v>985.72621178887539</v>
      </c>
      <c r="W67">
        <v>1227.4172322989855</v>
      </c>
      <c r="X67">
        <v>1502.016592133607</v>
      </c>
      <c r="Y67">
        <v>1421.5139650154392</v>
      </c>
      <c r="Z67">
        <v>1479.4171995797747</v>
      </c>
      <c r="AA67">
        <v>1503.6914269898036</v>
      </c>
      <c r="AB67">
        <v>1500.2313831101073</v>
      </c>
      <c r="AC67">
        <v>1448.7540072329564</v>
      </c>
      <c r="AD67">
        <v>1473.6620379007038</v>
      </c>
      <c r="AE67">
        <v>1463.7482188124823</v>
      </c>
      <c r="AF67">
        <v>1221.5425798162578</v>
      </c>
      <c r="AG67">
        <v>1360.8747256529186</v>
      </c>
      <c r="AH67">
        <v>1427.256222224295</v>
      </c>
      <c r="AI67">
        <v>1308.879954584105</v>
      </c>
      <c r="AJ67">
        <v>1445.1847388008757</v>
      </c>
      <c r="AK67">
        <v>1506.982259101728</v>
      </c>
      <c r="AL67">
        <v>1490.8732004700905</v>
      </c>
      <c r="AM67">
        <v>1437.5823664882876</v>
      </c>
    </row>
    <row r="68" spans="1:39" x14ac:dyDescent="0.25">
      <c r="A68" s="29" t="str">
        <f ca="1">Exceedance!U68</f>
        <v/>
      </c>
      <c r="B68" s="254">
        <v>1451.7502512333967</v>
      </c>
      <c r="C68" s="254">
        <v>1437.2012651250327</v>
      </c>
      <c r="D68" s="254">
        <v>1433.1383856729972</v>
      </c>
      <c r="E68">
        <v>1446.792886808453</v>
      </c>
      <c r="F68">
        <v>1462.606847985159</v>
      </c>
      <c r="G68">
        <v>1408.6357989078581</v>
      </c>
      <c r="H68">
        <v>1427.0212273286459</v>
      </c>
      <c r="I68">
        <v>1414.5078517413187</v>
      </c>
      <c r="J68">
        <v>1410.3870695459614</v>
      </c>
      <c r="K68">
        <v>1441.4744266531798</v>
      </c>
      <c r="L68">
        <v>1430.9187362857529</v>
      </c>
      <c r="M68">
        <v>1435.0461465453236</v>
      </c>
      <c r="N68">
        <v>1474.4735342309236</v>
      </c>
      <c r="O68">
        <v>1328.675082238309</v>
      </c>
      <c r="P68">
        <v>1401.6451348273604</v>
      </c>
      <c r="Q68">
        <v>1460.8858990194667</v>
      </c>
      <c r="R68">
        <v>1425.293788986347</v>
      </c>
      <c r="S68">
        <v>1316.8597011924228</v>
      </c>
      <c r="T68">
        <v>1456.0803348147051</v>
      </c>
      <c r="U68">
        <v>1098.4053306057765</v>
      </c>
      <c r="V68">
        <v>954.8138201563097</v>
      </c>
      <c r="W68">
        <v>1180.0570647663483</v>
      </c>
      <c r="X68">
        <v>1478.6416183207587</v>
      </c>
      <c r="Y68">
        <v>1399.9018392696219</v>
      </c>
      <c r="Z68">
        <v>1438.449792231849</v>
      </c>
      <c r="AA68">
        <v>1464.1129106199235</v>
      </c>
      <c r="AB68">
        <v>1441.9733620452687</v>
      </c>
      <c r="AC68">
        <v>1412.8961124740372</v>
      </c>
      <c r="AD68">
        <v>1428.1781177213438</v>
      </c>
      <c r="AE68">
        <v>1414.9439896802123</v>
      </c>
      <c r="AF68">
        <v>1199.6519056501056</v>
      </c>
      <c r="AG68">
        <v>1320.7217161926319</v>
      </c>
      <c r="AH68">
        <v>1383.1614432680237</v>
      </c>
      <c r="AI68">
        <v>1280.9095878084315</v>
      </c>
      <c r="AJ68">
        <v>1407.2588975689418</v>
      </c>
      <c r="AK68">
        <v>1485.5394623481857</v>
      </c>
      <c r="AL68">
        <v>1472.7391531003757</v>
      </c>
      <c r="AM68">
        <v>1443.6269228892472</v>
      </c>
    </row>
    <row r="69" spans="1:39" x14ac:dyDescent="0.25">
      <c r="A69" s="29" t="str">
        <f ca="1">Exceedance!U69</f>
        <v/>
      </c>
      <c r="B69" s="254">
        <v>1386.4180184574584</v>
      </c>
      <c r="C69" s="254">
        <v>1386.4180431045729</v>
      </c>
      <c r="D69" s="254">
        <v>1386.4180430733925</v>
      </c>
      <c r="E69">
        <v>1386.418072710107</v>
      </c>
      <c r="F69">
        <v>1386.4180528525214</v>
      </c>
      <c r="G69">
        <v>1386.4180078581439</v>
      </c>
      <c r="H69">
        <v>1386.4180176664336</v>
      </c>
      <c r="I69">
        <v>1386.4180078737693</v>
      </c>
      <c r="J69">
        <v>1386.4180431848188</v>
      </c>
      <c r="K69">
        <v>1386.4180188345767</v>
      </c>
      <c r="L69">
        <v>1386.4180725602907</v>
      </c>
      <c r="M69">
        <v>1386.4180181625641</v>
      </c>
      <c r="N69">
        <v>1386.4180730321057</v>
      </c>
      <c r="O69">
        <v>1318.6750160182346</v>
      </c>
      <c r="P69">
        <v>1386.4180548562144</v>
      </c>
      <c r="Q69">
        <v>1386.4180181283582</v>
      </c>
      <c r="R69">
        <v>1386.4180575861096</v>
      </c>
      <c r="S69">
        <v>1290.14105422376</v>
      </c>
      <c r="T69">
        <v>1386.4180181922545</v>
      </c>
      <c r="U69">
        <v>1086.3101843954828</v>
      </c>
      <c r="V69">
        <v>962.71865801151205</v>
      </c>
      <c r="W69">
        <v>1180.6305338484131</v>
      </c>
      <c r="X69">
        <v>1386.4180718813409</v>
      </c>
      <c r="Y69">
        <v>1386.418007624196</v>
      </c>
      <c r="Z69">
        <v>1386.4180189779302</v>
      </c>
      <c r="AA69">
        <v>1386.4180554131483</v>
      </c>
      <c r="AB69">
        <v>1386.4180178253444</v>
      </c>
      <c r="AC69">
        <v>1386.418012242754</v>
      </c>
      <c r="AD69">
        <v>1386.4180120666911</v>
      </c>
      <c r="AE69">
        <v>1386.4180321849196</v>
      </c>
      <c r="AF69">
        <v>1241.8591227799886</v>
      </c>
      <c r="AG69">
        <v>1300.0734992131138</v>
      </c>
      <c r="AH69">
        <v>1357.4085220224879</v>
      </c>
      <c r="AI69">
        <v>1270.7079349457008</v>
      </c>
      <c r="AJ69">
        <v>1386.4180185219366</v>
      </c>
      <c r="AK69">
        <v>1386.4180571152169</v>
      </c>
      <c r="AL69">
        <v>1386.4180583106713</v>
      </c>
      <c r="AM69">
        <v>1386.4180532348591</v>
      </c>
    </row>
    <row r="70" spans="1:39" x14ac:dyDescent="0.25">
      <c r="A70" s="29" t="str">
        <f ca="1">Exceedance!U70</f>
        <v/>
      </c>
      <c r="B70" s="254"/>
      <c r="C70" s="254"/>
      <c r="D70" s="254"/>
    </row>
    <row r="71" spans="1:39" x14ac:dyDescent="0.25">
      <c r="A71" s="29" t="str">
        <f ca="1">Exceedance!U71</f>
        <v/>
      </c>
      <c r="B71" s="254"/>
      <c r="C71" s="254"/>
      <c r="D71" s="254"/>
    </row>
    <row r="72" spans="1:39" x14ac:dyDescent="0.25">
      <c r="A72" s="29" t="str">
        <f ca="1">Exceedance!U72</f>
        <v/>
      </c>
      <c r="B72" s="254"/>
      <c r="C72" s="254"/>
      <c r="D72" s="254"/>
    </row>
    <row r="73" spans="1:39" x14ac:dyDescent="0.25">
      <c r="A73" s="29" t="str">
        <f ca="1">Exceedance!U73</f>
        <v/>
      </c>
      <c r="B73" s="254"/>
      <c r="C73" s="254"/>
      <c r="D73" s="254"/>
    </row>
    <row r="74" spans="1:39" x14ac:dyDescent="0.25">
      <c r="A74" s="29" t="str">
        <f ca="1">Exceedance!U74</f>
        <v/>
      </c>
      <c r="B74" s="254"/>
      <c r="C74" s="254"/>
      <c r="D74" s="254"/>
    </row>
    <row r="75" spans="1:39" x14ac:dyDescent="0.25">
      <c r="A75" s="29" t="str">
        <f ca="1">Exceedance!U75</f>
        <v/>
      </c>
      <c r="B75" s="254"/>
      <c r="C75" s="254"/>
      <c r="D75" s="254"/>
    </row>
    <row r="76" spans="1:39" x14ac:dyDescent="0.25">
      <c r="A76" s="29" t="str">
        <f ca="1">Exceedance!U76</f>
        <v/>
      </c>
      <c r="B76" s="254"/>
      <c r="C76" s="254"/>
      <c r="D76" s="254"/>
    </row>
    <row r="77" spans="1:39" x14ac:dyDescent="0.25">
      <c r="A77" s="29" t="str">
        <f ca="1">Exceedance!U77</f>
        <v/>
      </c>
      <c r="B77" s="254"/>
      <c r="C77" s="254"/>
      <c r="D77" s="254"/>
    </row>
    <row r="78" spans="1:39" x14ac:dyDescent="0.25">
      <c r="A78" s="29" t="str">
        <f ca="1">Exceedance!U78</f>
        <v/>
      </c>
      <c r="B78" s="254"/>
      <c r="C78" s="254"/>
      <c r="D78" s="254"/>
    </row>
    <row r="79" spans="1:39" x14ac:dyDescent="0.25">
      <c r="A79" s="29" t="str">
        <f ca="1">Exceedance!U79</f>
        <v/>
      </c>
      <c r="B79" s="254"/>
      <c r="C79" s="254"/>
      <c r="D79" s="254"/>
    </row>
    <row r="80" spans="1:39" x14ac:dyDescent="0.25">
      <c r="A80" s="29" t="str">
        <f ca="1">Exceedance!U80</f>
        <v/>
      </c>
      <c r="B80" s="254"/>
      <c r="C80" s="254"/>
      <c r="D80" s="254"/>
    </row>
    <row r="81" spans="1:4" x14ac:dyDescent="0.25">
      <c r="A81" s="29" t="str">
        <f ca="1">Exceedance!U81</f>
        <v/>
      </c>
      <c r="B81" s="254"/>
      <c r="C81" s="254"/>
      <c r="D81" s="254"/>
    </row>
    <row r="82" spans="1:4" x14ac:dyDescent="0.25">
      <c r="A82" s="29" t="str">
        <f ca="1">Exceedance!U82</f>
        <v/>
      </c>
      <c r="B82" s="254"/>
      <c r="C82" s="254"/>
      <c r="D82" s="254"/>
    </row>
    <row r="83" spans="1:4" x14ac:dyDescent="0.25">
      <c r="A83" s="29" t="str">
        <f ca="1">Exceedance!U83</f>
        <v/>
      </c>
      <c r="B83" s="254"/>
      <c r="C83" s="254"/>
      <c r="D83" s="254"/>
    </row>
    <row r="84" spans="1:4" x14ac:dyDescent="0.25">
      <c r="A84" s="29" t="str">
        <f ca="1">Exceedance!U84</f>
        <v/>
      </c>
      <c r="B84" s="254"/>
      <c r="C84" s="254"/>
      <c r="D84" s="254"/>
    </row>
    <row r="85" spans="1:4" x14ac:dyDescent="0.25">
      <c r="A85" s="29" t="str">
        <f ca="1">Exceedance!U85</f>
        <v/>
      </c>
      <c r="B85" s="254"/>
      <c r="C85" s="254"/>
      <c r="D85" s="254"/>
    </row>
    <row r="86" spans="1:4" x14ac:dyDescent="0.25">
      <c r="A86" s="29" t="str">
        <f ca="1">Exceedance!U86</f>
        <v/>
      </c>
      <c r="B86" s="254"/>
      <c r="C86" s="254"/>
      <c r="D86" s="254"/>
    </row>
    <row r="87" spans="1:4" x14ac:dyDescent="0.25">
      <c r="A87" s="29" t="str">
        <f ca="1">Exceedance!U87</f>
        <v/>
      </c>
      <c r="B87" s="254"/>
      <c r="C87" s="254"/>
      <c r="D87" s="254"/>
    </row>
    <row r="88" spans="1:4" x14ac:dyDescent="0.25">
      <c r="A88" s="29" t="str">
        <f ca="1">Exceedance!U88</f>
        <v/>
      </c>
      <c r="B88" s="254"/>
      <c r="C88" s="254"/>
      <c r="D88" s="254"/>
    </row>
    <row r="89" spans="1:4" x14ac:dyDescent="0.25">
      <c r="A89" s="29" t="str">
        <f ca="1">Exceedance!U89</f>
        <v/>
      </c>
      <c r="B89" s="254"/>
      <c r="C89" s="254"/>
      <c r="D89" s="254"/>
    </row>
    <row r="90" spans="1:4" x14ac:dyDescent="0.25">
      <c r="A90" s="29" t="str">
        <f ca="1">Exceedance!U90</f>
        <v/>
      </c>
      <c r="B90" s="254"/>
      <c r="C90" s="254"/>
      <c r="D90" s="254"/>
    </row>
    <row r="91" spans="1:4" x14ac:dyDescent="0.25">
      <c r="A91" s="29" t="str">
        <f ca="1">Exceedance!U91</f>
        <v/>
      </c>
      <c r="B91" s="254"/>
      <c r="C91" s="254"/>
      <c r="D91" s="254"/>
    </row>
    <row r="92" spans="1:4" x14ac:dyDescent="0.25">
      <c r="A92" s="29" t="str">
        <f ca="1">Exceedance!U92</f>
        <v/>
      </c>
      <c r="B92" s="254"/>
      <c r="C92" s="254"/>
      <c r="D92" s="254"/>
    </row>
    <row r="93" spans="1:4" x14ac:dyDescent="0.25">
      <c r="A93" s="29" t="str">
        <f ca="1">Exceedance!U93</f>
        <v/>
      </c>
      <c r="B93" s="254"/>
      <c r="C93" s="254"/>
      <c r="D93" s="254"/>
    </row>
    <row r="94" spans="1:4" x14ac:dyDescent="0.25">
      <c r="A94" s="29" t="str">
        <f ca="1">Exceedance!U94</f>
        <v/>
      </c>
      <c r="B94" s="254"/>
      <c r="C94" s="254"/>
      <c r="D94" s="254"/>
    </row>
    <row r="95" spans="1:4" x14ac:dyDescent="0.25">
      <c r="A95" s="29" t="str">
        <f ca="1">Exceedance!U95</f>
        <v/>
      </c>
      <c r="B95" s="254"/>
      <c r="C95" s="254"/>
      <c r="D95" s="254"/>
    </row>
    <row r="96" spans="1:4" x14ac:dyDescent="0.25">
      <c r="A96" s="29" t="str">
        <f ca="1">Exceedance!U96</f>
        <v/>
      </c>
      <c r="B96" s="254"/>
      <c r="C96" s="254"/>
      <c r="D96" s="254"/>
    </row>
    <row r="97" spans="1:4" x14ac:dyDescent="0.25">
      <c r="A97" s="29" t="str">
        <f ca="1">Exceedance!U97</f>
        <v/>
      </c>
      <c r="B97" s="254"/>
      <c r="C97" s="254"/>
      <c r="D97" s="254"/>
    </row>
    <row r="98" spans="1:4" x14ac:dyDescent="0.25">
      <c r="A98" s="29" t="str">
        <f ca="1">Exceedance!U98</f>
        <v/>
      </c>
      <c r="B98" s="254"/>
      <c r="C98" s="254"/>
      <c r="D98" s="254"/>
    </row>
    <row r="99" spans="1:4" x14ac:dyDescent="0.25">
      <c r="A99" s="29" t="str">
        <f ca="1">Exceedance!U99</f>
        <v/>
      </c>
      <c r="B99" s="254"/>
      <c r="C99" s="254"/>
      <c r="D99" s="254"/>
    </row>
    <row r="100" spans="1:4" x14ac:dyDescent="0.25">
      <c r="A100" s="29" t="str">
        <f ca="1">Exceedance!U100</f>
        <v/>
      </c>
      <c r="B100" s="254"/>
      <c r="C100" s="254"/>
      <c r="D100" s="254"/>
    </row>
  </sheetData>
  <mergeCells count="1">
    <mergeCell ref="B1:AH1"/>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FF5050"/>
  </sheetPr>
  <dimension ref="A1:BD100"/>
  <sheetViews>
    <sheetView zoomScale="90" zoomScaleNormal="90" workbookViewId="0">
      <selection activeCell="B4" sqref="B4:AM69"/>
    </sheetView>
  </sheetViews>
  <sheetFormatPr defaultRowHeight="15" x14ac:dyDescent="0.25"/>
  <cols>
    <col min="1" max="1" width="8.85546875" style="120"/>
    <col min="2" max="4" width="9.140625" style="255"/>
  </cols>
  <sheetData>
    <row r="1" spans="1:56" s="120" customFormat="1" x14ac:dyDescent="0.25">
      <c r="A1" s="117"/>
      <c r="B1" s="748" t="s">
        <v>237</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749"/>
      <c r="AG1" s="749"/>
      <c r="AH1" s="749"/>
    </row>
    <row r="2" spans="1:56" s="120" customFormat="1" x14ac:dyDescent="0.25">
      <c r="A2" s="117"/>
      <c r="B2" s="267" t="s">
        <v>295</v>
      </c>
      <c r="C2" s="267" t="s">
        <v>296</v>
      </c>
      <c r="D2" s="267" t="s">
        <v>297</v>
      </c>
      <c r="E2" s="120">
        <v>1981</v>
      </c>
      <c r="F2" s="120">
        <v>1982</v>
      </c>
      <c r="G2" s="120">
        <v>1983</v>
      </c>
      <c r="H2" s="120">
        <v>1984</v>
      </c>
      <c r="I2" s="120">
        <v>1985</v>
      </c>
      <c r="J2" s="120">
        <v>1986</v>
      </c>
      <c r="K2" s="120">
        <v>1987</v>
      </c>
      <c r="L2" s="120">
        <v>1988</v>
      </c>
      <c r="M2" s="120">
        <v>1989</v>
      </c>
      <c r="N2" s="120">
        <v>1990</v>
      </c>
      <c r="O2" s="120">
        <v>1991</v>
      </c>
      <c r="P2" s="120">
        <v>1992</v>
      </c>
      <c r="Q2" s="120">
        <v>1993</v>
      </c>
      <c r="R2" s="120">
        <v>1994</v>
      </c>
      <c r="S2" s="120">
        <v>1995</v>
      </c>
      <c r="T2" s="120">
        <v>1996</v>
      </c>
      <c r="U2" s="120">
        <v>1997</v>
      </c>
      <c r="V2" s="120">
        <v>1998</v>
      </c>
      <c r="W2" s="120">
        <v>1999</v>
      </c>
      <c r="X2" s="120">
        <v>2000</v>
      </c>
      <c r="Y2" s="120">
        <v>2001</v>
      </c>
      <c r="Z2" s="120">
        <v>2002</v>
      </c>
      <c r="AA2" s="120">
        <v>2003</v>
      </c>
      <c r="AB2" s="120">
        <v>2004</v>
      </c>
      <c r="AC2" s="120">
        <v>2005</v>
      </c>
      <c r="AD2" s="120">
        <v>2006</v>
      </c>
      <c r="AE2" s="120">
        <v>2007</v>
      </c>
      <c r="AF2" s="120">
        <v>2008</v>
      </c>
      <c r="AG2" s="188">
        <v>2009</v>
      </c>
      <c r="AH2" s="120">
        <v>2010</v>
      </c>
      <c r="AI2" s="120">
        <v>2011</v>
      </c>
      <c r="AJ2" s="120">
        <v>2012</v>
      </c>
      <c r="AK2" s="120">
        <v>2013</v>
      </c>
      <c r="AL2" s="120">
        <v>2014</v>
      </c>
      <c r="AM2" s="120">
        <v>2015</v>
      </c>
      <c r="AN2" s="120">
        <v>2016</v>
      </c>
      <c r="AO2" s="120">
        <v>2017</v>
      </c>
      <c r="AP2" s="120">
        <v>2018</v>
      </c>
      <c r="AQ2" s="120">
        <v>2019</v>
      </c>
      <c r="AR2" s="120">
        <v>2020</v>
      </c>
      <c r="AS2" s="120">
        <v>2021</v>
      </c>
      <c r="AT2" s="120">
        <v>2022</v>
      </c>
      <c r="AU2" s="120">
        <v>2023</v>
      </c>
      <c r="AV2" s="120">
        <v>2024</v>
      </c>
      <c r="AW2" s="120">
        <v>2025</v>
      </c>
      <c r="AX2" s="120">
        <v>2026</v>
      </c>
      <c r="AY2" s="120">
        <v>2027</v>
      </c>
      <c r="AZ2" s="120">
        <v>2028</v>
      </c>
      <c r="BA2" s="120">
        <v>2029</v>
      </c>
      <c r="BB2" s="120">
        <v>2030</v>
      </c>
      <c r="BC2" s="120">
        <v>2031</v>
      </c>
      <c r="BD2" s="120">
        <v>2032</v>
      </c>
    </row>
    <row r="3" spans="1:56" s="121" customFormat="1" x14ac:dyDescent="0.25">
      <c r="A3" s="118"/>
      <c r="B3" s="121" t="s">
        <v>332</v>
      </c>
      <c r="C3" s="121" t="s">
        <v>333</v>
      </c>
      <c r="D3" s="121" t="s">
        <v>334</v>
      </c>
      <c r="E3" s="121" t="s">
        <v>335</v>
      </c>
      <c r="F3" s="121" t="s">
        <v>336</v>
      </c>
      <c r="G3" s="121" t="s">
        <v>337</v>
      </c>
      <c r="H3" s="121" t="s">
        <v>338</v>
      </c>
      <c r="I3" s="121" t="s">
        <v>339</v>
      </c>
      <c r="J3" s="121" t="s">
        <v>340</v>
      </c>
      <c r="K3" s="121" t="s">
        <v>341</v>
      </c>
      <c r="L3" s="121" t="s">
        <v>342</v>
      </c>
      <c r="M3" s="121" t="s">
        <v>343</v>
      </c>
      <c r="N3" s="121" t="s">
        <v>344</v>
      </c>
      <c r="O3" s="121" t="s">
        <v>345</v>
      </c>
      <c r="P3" s="121" t="s">
        <v>346</v>
      </c>
      <c r="Q3" s="121" t="s">
        <v>347</v>
      </c>
      <c r="R3" s="121" t="s">
        <v>348</v>
      </c>
      <c r="S3" s="121" t="s">
        <v>349</v>
      </c>
      <c r="T3" s="121" t="s">
        <v>350</v>
      </c>
      <c r="U3" s="121" t="s">
        <v>351</v>
      </c>
      <c r="V3" s="121" t="s">
        <v>352</v>
      </c>
      <c r="W3" s="121" t="s">
        <v>353</v>
      </c>
      <c r="X3" s="121" t="s">
        <v>354</v>
      </c>
      <c r="Y3" s="121" t="s">
        <v>355</v>
      </c>
      <c r="Z3" s="121" t="s">
        <v>356</v>
      </c>
      <c r="AA3" s="121" t="s">
        <v>357</v>
      </c>
      <c r="AB3" s="121" t="s">
        <v>358</v>
      </c>
      <c r="AC3" s="121" t="s">
        <v>359</v>
      </c>
      <c r="AD3" s="121" t="s">
        <v>360</v>
      </c>
      <c r="AE3" s="121" t="s">
        <v>361</v>
      </c>
      <c r="AF3" s="121" t="s">
        <v>362</v>
      </c>
      <c r="AG3" s="121" t="s">
        <v>363</v>
      </c>
      <c r="AH3" s="121" t="s">
        <v>364</v>
      </c>
      <c r="AI3" s="121" t="s">
        <v>384</v>
      </c>
      <c r="AJ3" s="121" t="s">
        <v>385</v>
      </c>
      <c r="AK3" s="121" t="s">
        <v>386</v>
      </c>
      <c r="AL3" s="121" t="s">
        <v>387</v>
      </c>
      <c r="AM3" s="121" t="s">
        <v>388</v>
      </c>
      <c r="AN3" s="121" t="s">
        <v>389</v>
      </c>
      <c r="AO3" s="121" t="s">
        <v>390</v>
      </c>
      <c r="AP3" s="121" t="s">
        <v>391</v>
      </c>
      <c r="AQ3" s="121" t="s">
        <v>392</v>
      </c>
      <c r="AR3" s="121" t="s">
        <v>393</v>
      </c>
      <c r="AS3" s="121" t="s">
        <v>394</v>
      </c>
      <c r="AT3" s="121" t="s">
        <v>395</v>
      </c>
      <c r="AU3" s="121" t="s">
        <v>396</v>
      </c>
      <c r="AV3" s="121" t="s">
        <v>397</v>
      </c>
      <c r="AW3" s="121" t="s">
        <v>398</v>
      </c>
      <c r="AX3" s="121" t="s">
        <v>399</v>
      </c>
      <c r="AY3" s="121" t="s">
        <v>400</v>
      </c>
      <c r="AZ3" s="121" t="s">
        <v>401</v>
      </c>
      <c r="BA3" s="121" t="s">
        <v>402</v>
      </c>
      <c r="BB3" s="121" t="s">
        <v>403</v>
      </c>
      <c r="BC3" s="121" t="s">
        <v>404</v>
      </c>
      <c r="BD3" s="121" t="s">
        <v>405</v>
      </c>
    </row>
    <row r="4" spans="1:56" x14ac:dyDescent="0.25">
      <c r="A4" s="119">
        <f ca="1">Exceedance!U4</f>
        <v>42826</v>
      </c>
      <c r="B4" s="273">
        <v>1106.3399999999999</v>
      </c>
      <c r="C4" s="273">
        <v>1770.15</v>
      </c>
      <c r="D4" s="273">
        <v>1600</v>
      </c>
      <c r="E4">
        <v>1848.3689999999999</v>
      </c>
      <c r="F4">
        <v>1419.855</v>
      </c>
      <c r="G4">
        <v>1324.6479999999999</v>
      </c>
      <c r="H4">
        <v>1484.36</v>
      </c>
      <c r="I4">
        <v>1866.857</v>
      </c>
      <c r="J4">
        <v>1510.6030000000001</v>
      </c>
      <c r="K4">
        <v>1631.5809999999999</v>
      </c>
      <c r="L4">
        <v>1759.963</v>
      </c>
      <c r="M4">
        <v>1895.1780000000001</v>
      </c>
      <c r="N4">
        <v>2093.0070000000001</v>
      </c>
      <c r="O4">
        <v>1322.519</v>
      </c>
      <c r="P4">
        <v>1731.607</v>
      </c>
      <c r="Q4">
        <v>1416.482</v>
      </c>
      <c r="R4">
        <v>2175.98</v>
      </c>
      <c r="S4">
        <v>1398.7819999999999</v>
      </c>
      <c r="T4">
        <v>1402.356</v>
      </c>
      <c r="U4">
        <v>1527.09</v>
      </c>
      <c r="V4">
        <v>1474.6</v>
      </c>
      <c r="W4">
        <v>1479.662</v>
      </c>
      <c r="X4">
        <v>1617.761</v>
      </c>
      <c r="Y4">
        <v>1834.17</v>
      </c>
      <c r="Z4">
        <v>1599.2570000000001</v>
      </c>
      <c r="AA4">
        <v>1630.1320000000001</v>
      </c>
      <c r="AB4">
        <v>1769.29</v>
      </c>
      <c r="AC4">
        <v>1600</v>
      </c>
      <c r="AD4">
        <v>1805.0940000000001</v>
      </c>
      <c r="AE4">
        <v>1527.2940000000001</v>
      </c>
      <c r="AF4">
        <v>1510.6949999999999</v>
      </c>
      <c r="AG4">
        <v>1649.4359999999999</v>
      </c>
      <c r="AH4">
        <v>1704.9929999999999</v>
      </c>
      <c r="AI4">
        <v>1703.0170000000001</v>
      </c>
      <c r="AJ4">
        <v>1675.133</v>
      </c>
      <c r="AK4">
        <v>1437.6290000000001</v>
      </c>
      <c r="AL4">
        <v>1559.2280000000001</v>
      </c>
      <c r="AM4">
        <v>1443.8039999999999</v>
      </c>
    </row>
    <row r="5" spans="1:56" x14ac:dyDescent="0.25">
      <c r="A5" s="119">
        <f ca="1">Exceedance!U5</f>
        <v>42856</v>
      </c>
      <c r="B5" s="273">
        <v>2455.8300000099998</v>
      </c>
      <c r="C5" s="273">
        <v>3929.32999999</v>
      </c>
      <c r="D5" s="273">
        <v>3000</v>
      </c>
      <c r="E5">
        <v>3119.6179999999995</v>
      </c>
      <c r="F5">
        <v>1856.89</v>
      </c>
      <c r="G5">
        <v>1786.4</v>
      </c>
      <c r="H5">
        <v>3402.0039999999999</v>
      </c>
      <c r="I5">
        <v>3853.0819999999999</v>
      </c>
      <c r="J5">
        <v>2862.0680000000007</v>
      </c>
      <c r="K5">
        <v>3747.0129999999995</v>
      </c>
      <c r="L5">
        <v>2696.2370000000001</v>
      </c>
      <c r="M5">
        <v>2492.1770000000001</v>
      </c>
      <c r="N5">
        <v>2548.442</v>
      </c>
      <c r="O5">
        <v>2030.3850000000002</v>
      </c>
      <c r="P5">
        <v>4081.0880000000002</v>
      </c>
      <c r="Q5">
        <v>2999.9989999999998</v>
      </c>
      <c r="R5">
        <v>3587.8339999999998</v>
      </c>
      <c r="S5">
        <v>2833.7379999999998</v>
      </c>
      <c r="T5">
        <v>3243.5790000000002</v>
      </c>
      <c r="U5">
        <v>3374.1469999999999</v>
      </c>
      <c r="V5">
        <v>2662.232</v>
      </c>
      <c r="W5">
        <v>3193.0630000000001</v>
      </c>
      <c r="X5">
        <v>3446.2669999999998</v>
      </c>
      <c r="Y5">
        <v>4333.7460000000001</v>
      </c>
      <c r="Z5">
        <v>2118.4810000000002</v>
      </c>
      <c r="AA5">
        <v>2662.4609999999998</v>
      </c>
      <c r="AB5">
        <v>3519.1239999999998</v>
      </c>
      <c r="AC5">
        <v>3021.5889999999999</v>
      </c>
      <c r="AD5">
        <v>2998.7089999999998</v>
      </c>
      <c r="AE5">
        <v>3826.654</v>
      </c>
      <c r="AF5">
        <v>2004.7739999999999</v>
      </c>
      <c r="AG5">
        <v>3363.3330000000001</v>
      </c>
      <c r="AH5">
        <v>1819.905</v>
      </c>
      <c r="AI5">
        <v>2420.828</v>
      </c>
      <c r="AJ5">
        <v>3323.04</v>
      </c>
      <c r="AK5">
        <v>3242.0050000000001</v>
      </c>
      <c r="AL5">
        <v>2216.174</v>
      </c>
      <c r="AM5">
        <v>2907.4250000000002</v>
      </c>
    </row>
    <row r="6" spans="1:56" x14ac:dyDescent="0.25">
      <c r="A6" s="119">
        <f ca="1">Exceedance!U6</f>
        <v>42887</v>
      </c>
      <c r="B6" s="273">
        <v>2794.45</v>
      </c>
      <c r="C6" s="273">
        <v>4471.11999999</v>
      </c>
      <c r="D6" s="273">
        <v>3350.0000000099999</v>
      </c>
      <c r="E6">
        <v>3470.5839999999998</v>
      </c>
      <c r="F6">
        <v>2830.3890000000001</v>
      </c>
      <c r="G6">
        <v>4848.3540000000003</v>
      </c>
      <c r="H6">
        <v>4394.6019999999999</v>
      </c>
      <c r="I6">
        <v>3315.0729999999999</v>
      </c>
      <c r="J6">
        <v>3959.3449999999998</v>
      </c>
      <c r="K6">
        <v>2422.7190000000001</v>
      </c>
      <c r="L6">
        <v>3456.681</v>
      </c>
      <c r="M6">
        <v>1889.5889999999999</v>
      </c>
      <c r="N6">
        <v>3574.741</v>
      </c>
      <c r="O6">
        <v>4036.9879999999998</v>
      </c>
      <c r="P6">
        <v>2453.7579999999998</v>
      </c>
      <c r="Q6">
        <v>3682.1619999999998</v>
      </c>
      <c r="R6">
        <v>2892.3760000000007</v>
      </c>
      <c r="S6">
        <v>5343.5159999999996</v>
      </c>
      <c r="T6">
        <v>2974.9119999999998</v>
      </c>
      <c r="U6">
        <v>3926.6460000000002</v>
      </c>
      <c r="V6">
        <v>2973.2739999999999</v>
      </c>
      <c r="W6">
        <v>4678.0540000000001</v>
      </c>
      <c r="X6">
        <v>2556.0500000000002</v>
      </c>
      <c r="Y6">
        <v>2881.873</v>
      </c>
      <c r="Z6">
        <v>2639.652</v>
      </c>
      <c r="AA6">
        <v>3869.3380000000002</v>
      </c>
      <c r="AB6">
        <v>2573.2020000000002</v>
      </c>
      <c r="AC6">
        <v>3350.0010000000002</v>
      </c>
      <c r="AD6">
        <v>2378.6460000000002</v>
      </c>
      <c r="AE6">
        <v>2758.2489999999998</v>
      </c>
      <c r="AF6">
        <v>3279.721</v>
      </c>
      <c r="AG6">
        <v>2997.491</v>
      </c>
      <c r="AH6">
        <v>3961.3679999999999</v>
      </c>
      <c r="AI6">
        <v>4539.0069999999996</v>
      </c>
      <c r="AJ6">
        <v>1917.086</v>
      </c>
      <c r="AK6">
        <v>3560.665</v>
      </c>
      <c r="AL6">
        <v>3480.596</v>
      </c>
      <c r="AM6">
        <v>4911.1469999999999</v>
      </c>
    </row>
    <row r="7" spans="1:56" x14ac:dyDescent="0.25">
      <c r="A7" s="119">
        <f ca="1">Exceedance!U7</f>
        <v>42917</v>
      </c>
      <c r="B7" s="273">
        <v>1143.3800000000001</v>
      </c>
      <c r="C7" s="273">
        <v>1829.4</v>
      </c>
      <c r="D7" s="273">
        <v>1350</v>
      </c>
      <c r="E7">
        <v>1389.8720000000001</v>
      </c>
      <c r="F7">
        <v>1823.941</v>
      </c>
      <c r="G7">
        <v>2973.37</v>
      </c>
      <c r="H7">
        <v>1948.818</v>
      </c>
      <c r="I7">
        <v>1099.489</v>
      </c>
      <c r="J7">
        <v>1483.9919999999997</v>
      </c>
      <c r="K7">
        <v>880.4</v>
      </c>
      <c r="L7">
        <v>1112.982</v>
      </c>
      <c r="M7">
        <v>883.63599999999997</v>
      </c>
      <c r="N7">
        <v>1788.547</v>
      </c>
      <c r="O7">
        <v>1839.49</v>
      </c>
      <c r="P7">
        <v>1042.8979999999999</v>
      </c>
      <c r="Q7">
        <v>1527.3899999999999</v>
      </c>
      <c r="R7">
        <v>776.18299999999999</v>
      </c>
      <c r="S7">
        <v>4155.6819999999998</v>
      </c>
      <c r="T7">
        <v>1205.5219999999999</v>
      </c>
      <c r="U7">
        <v>1350</v>
      </c>
      <c r="V7">
        <v>1864.3710000000001</v>
      </c>
      <c r="W7">
        <v>2551.6880000000001</v>
      </c>
      <c r="X7">
        <v>690.47500000000014</v>
      </c>
      <c r="Y7">
        <v>879.95799999999997</v>
      </c>
      <c r="Z7">
        <v>858.23900000000003</v>
      </c>
      <c r="AA7">
        <v>1086.104</v>
      </c>
      <c r="AB7">
        <v>1161.067</v>
      </c>
      <c r="AC7">
        <v>1613.9259999999999</v>
      </c>
      <c r="AD7">
        <v>671.149</v>
      </c>
      <c r="AE7">
        <v>943.07899999999995</v>
      </c>
      <c r="AF7">
        <v>1741.348</v>
      </c>
      <c r="AG7">
        <v>1706.21</v>
      </c>
      <c r="AH7">
        <v>1752.1210000000001</v>
      </c>
      <c r="AI7">
        <v>3023.8629999999998</v>
      </c>
      <c r="AJ7">
        <v>700.53700000000003</v>
      </c>
      <c r="AK7">
        <v>1107.2460000000001</v>
      </c>
      <c r="AL7">
        <v>1107.3119999999999</v>
      </c>
      <c r="AM7">
        <v>1965.693</v>
      </c>
    </row>
    <row r="8" spans="1:56" x14ac:dyDescent="0.25">
      <c r="A8" s="119">
        <f ca="1">Exceedance!U8</f>
        <v>42948</v>
      </c>
      <c r="B8" s="273">
        <v>462.83</v>
      </c>
      <c r="C8" s="273">
        <v>764.96</v>
      </c>
      <c r="D8" s="273">
        <v>630</v>
      </c>
      <c r="E8">
        <v>625.82399999999996</v>
      </c>
      <c r="F8">
        <v>950.36599999999999</v>
      </c>
      <c r="G8">
        <v>1149.308</v>
      </c>
      <c r="H8">
        <v>1003.8440000000001</v>
      </c>
      <c r="I8">
        <v>573.42999999999995</v>
      </c>
      <c r="J8">
        <v>602.71900000000016</v>
      </c>
      <c r="K8">
        <v>602.46500000000003</v>
      </c>
      <c r="L8">
        <v>555.40700000000004</v>
      </c>
      <c r="M8">
        <v>598.14200000000005</v>
      </c>
      <c r="N8">
        <v>695.495</v>
      </c>
      <c r="O8">
        <v>772.07899999999995</v>
      </c>
      <c r="P8">
        <v>616.95600000000002</v>
      </c>
      <c r="Q8">
        <v>808.37</v>
      </c>
      <c r="R8">
        <v>451.63099999999997</v>
      </c>
      <c r="S8">
        <v>1401.9269999999999</v>
      </c>
      <c r="T8">
        <v>519.0619999999999</v>
      </c>
      <c r="U8">
        <v>892.93700000000001</v>
      </c>
      <c r="V8">
        <v>840.49199999999996</v>
      </c>
      <c r="W8">
        <v>1149.8620000000001</v>
      </c>
      <c r="X8">
        <v>430.77699999999999</v>
      </c>
      <c r="Y8">
        <v>570.71299999999997</v>
      </c>
      <c r="Z8">
        <v>437.40199999999999</v>
      </c>
      <c r="AA8">
        <v>556.21899999999994</v>
      </c>
      <c r="AB8">
        <v>619.65099999999995</v>
      </c>
      <c r="AC8">
        <v>695.29200000000003</v>
      </c>
      <c r="AD8">
        <v>503.077</v>
      </c>
      <c r="AE8">
        <v>607.45000000000005</v>
      </c>
      <c r="AF8">
        <v>677.04900000000009</v>
      </c>
      <c r="AG8">
        <v>707.274</v>
      </c>
      <c r="AH8">
        <v>870.67399999999998</v>
      </c>
      <c r="AI8">
        <v>1005.616</v>
      </c>
      <c r="AJ8">
        <v>437.81700000000001</v>
      </c>
      <c r="AK8">
        <v>706.36400000000003</v>
      </c>
      <c r="AL8">
        <v>630</v>
      </c>
      <c r="AM8">
        <v>731.26900000000001</v>
      </c>
    </row>
    <row r="9" spans="1:56" x14ac:dyDescent="0.25">
      <c r="A9" s="119">
        <f ca="1">Exceedance!U9</f>
        <v>42979</v>
      </c>
      <c r="B9" s="273">
        <v>328.04</v>
      </c>
      <c r="C9" s="273">
        <v>564.77</v>
      </c>
      <c r="D9" s="273">
        <v>450</v>
      </c>
      <c r="E9">
        <v>440.89699999999999</v>
      </c>
      <c r="F9">
        <v>646.86400000000003</v>
      </c>
      <c r="G9">
        <v>524.86500000000001</v>
      </c>
      <c r="H9">
        <v>533.15</v>
      </c>
      <c r="I9">
        <v>482.45800000000003</v>
      </c>
      <c r="J9">
        <v>534.89</v>
      </c>
      <c r="K9">
        <v>396.87400000000002</v>
      </c>
      <c r="L9">
        <v>450</v>
      </c>
      <c r="M9">
        <v>335.54700000000003</v>
      </c>
      <c r="N9">
        <v>420.27</v>
      </c>
      <c r="O9">
        <v>554.35500000000002</v>
      </c>
      <c r="P9">
        <v>431.45800000000003</v>
      </c>
      <c r="Q9">
        <v>567.76700000000005</v>
      </c>
      <c r="R9">
        <v>397.10599999999999</v>
      </c>
      <c r="S9">
        <v>594.39400000000001</v>
      </c>
      <c r="T9">
        <v>405.19499999999999</v>
      </c>
      <c r="U9">
        <v>657.97299999999996</v>
      </c>
      <c r="V9">
        <v>448.21699999999998</v>
      </c>
      <c r="W9">
        <v>633.60900000000015</v>
      </c>
      <c r="X9">
        <v>372.03</v>
      </c>
      <c r="Y9">
        <v>363.14800000000002</v>
      </c>
      <c r="Z9">
        <v>450.762</v>
      </c>
      <c r="AA9">
        <v>570.87599999999998</v>
      </c>
      <c r="AB9">
        <v>472.21699999999998</v>
      </c>
      <c r="AC9">
        <v>402.99099999999999</v>
      </c>
      <c r="AD9">
        <v>400.14100000000002</v>
      </c>
      <c r="AE9">
        <v>460.411</v>
      </c>
      <c r="AF9">
        <v>431.012</v>
      </c>
      <c r="AG9">
        <v>384.02300000000002</v>
      </c>
      <c r="AH9">
        <v>424.75600000000009</v>
      </c>
      <c r="AI9">
        <v>520.37699999999995</v>
      </c>
      <c r="AJ9">
        <v>308.125</v>
      </c>
      <c r="AK9">
        <v>684.83799999999997</v>
      </c>
      <c r="AL9">
        <v>488.97500000000002</v>
      </c>
      <c r="AM9">
        <v>446.34500000000003</v>
      </c>
    </row>
    <row r="10" spans="1:56" x14ac:dyDescent="0.25">
      <c r="A10" s="119">
        <f ca="1">Exceedance!U10</f>
        <v>43009</v>
      </c>
      <c r="B10" s="273">
        <v>349.01</v>
      </c>
      <c r="C10" s="273">
        <v>633.53</v>
      </c>
      <c r="D10" s="273">
        <v>547.21</v>
      </c>
      <c r="E10">
        <v>682.56899999999996</v>
      </c>
      <c r="F10">
        <v>799.34900000000005</v>
      </c>
      <c r="G10">
        <v>681.75400000000002</v>
      </c>
      <c r="H10">
        <v>735.21699999999998</v>
      </c>
      <c r="I10">
        <v>852.72899999999993</v>
      </c>
      <c r="J10">
        <v>833.85699999999997</v>
      </c>
      <c r="K10">
        <v>438.51600000000002</v>
      </c>
      <c r="L10">
        <v>480.24099999999999</v>
      </c>
      <c r="M10">
        <v>439.59100000000001</v>
      </c>
      <c r="N10">
        <v>607.84699999999998</v>
      </c>
      <c r="O10">
        <v>488.64800000000002</v>
      </c>
      <c r="P10">
        <v>426.97199999999998</v>
      </c>
      <c r="Q10">
        <v>584.20100000000002</v>
      </c>
      <c r="R10">
        <v>565.01300000000003</v>
      </c>
      <c r="S10">
        <v>693.60299999999995</v>
      </c>
      <c r="T10">
        <v>597.33699999999999</v>
      </c>
      <c r="U10">
        <v>908.23800000000006</v>
      </c>
      <c r="V10">
        <v>598.4620000000001</v>
      </c>
      <c r="W10">
        <v>544.25400000000002</v>
      </c>
      <c r="X10">
        <v>558.02800000000002</v>
      </c>
      <c r="Y10">
        <v>421.40800000000002</v>
      </c>
      <c r="Z10">
        <v>551.49300000000005</v>
      </c>
      <c r="AA10">
        <v>492.04700000000003</v>
      </c>
      <c r="AB10">
        <v>639.75800000000004</v>
      </c>
      <c r="AC10">
        <v>646.16700000000003</v>
      </c>
      <c r="AD10">
        <v>1184.3489999999999</v>
      </c>
      <c r="AE10">
        <v>686.95299999999997</v>
      </c>
      <c r="AF10">
        <v>470.97399999999999</v>
      </c>
      <c r="AG10">
        <v>474.54499999999996</v>
      </c>
      <c r="AH10">
        <v>590.29200000000003</v>
      </c>
      <c r="AI10">
        <v>663.75900000000001</v>
      </c>
      <c r="AJ10">
        <v>381.36999999999995</v>
      </c>
      <c r="AK10">
        <v>829.40499999999997</v>
      </c>
      <c r="AL10">
        <v>783.14400000000001</v>
      </c>
      <c r="AM10">
        <v>497.76100000000002</v>
      </c>
    </row>
    <row r="11" spans="1:56" x14ac:dyDescent="0.25">
      <c r="A11" s="119">
        <f ca="1">Exceedance!U11</f>
        <v>43040</v>
      </c>
      <c r="B11" s="273">
        <v>418.75</v>
      </c>
      <c r="C11" s="273">
        <v>536.82000000000005</v>
      </c>
      <c r="D11" s="273">
        <v>489.06</v>
      </c>
      <c r="E11">
        <v>633.51300000000003</v>
      </c>
      <c r="F11">
        <v>621.55899999999997</v>
      </c>
      <c r="G11">
        <v>617.33399999999995</v>
      </c>
      <c r="H11">
        <v>618.178</v>
      </c>
      <c r="I11">
        <v>683.87699999999995</v>
      </c>
      <c r="J11">
        <v>771.82399999999996</v>
      </c>
      <c r="K11">
        <v>630.798</v>
      </c>
      <c r="L11">
        <v>476.29300000000001</v>
      </c>
      <c r="M11">
        <v>427.12299999999999</v>
      </c>
      <c r="N11">
        <v>649.13199999999995</v>
      </c>
      <c r="O11">
        <v>572.67700000000002</v>
      </c>
      <c r="P11">
        <v>481.03899999999999</v>
      </c>
      <c r="Q11">
        <v>567.42899999999997</v>
      </c>
      <c r="R11">
        <v>587.66</v>
      </c>
      <c r="S11">
        <v>617.57500000000005</v>
      </c>
      <c r="T11">
        <v>596.34699999999998</v>
      </c>
      <c r="U11">
        <v>627.03599999999994</v>
      </c>
      <c r="V11">
        <v>677.7410000000001</v>
      </c>
      <c r="W11">
        <v>518.34500000000003</v>
      </c>
      <c r="X11">
        <v>516.97</v>
      </c>
      <c r="Y11">
        <v>493.06900000000002</v>
      </c>
      <c r="Z11">
        <v>512.52099999999996</v>
      </c>
      <c r="AA11">
        <v>508.26799999999997</v>
      </c>
      <c r="AB11">
        <v>778.91300000000001</v>
      </c>
      <c r="AC11">
        <v>594.774</v>
      </c>
      <c r="AD11">
        <v>674.34699999999998</v>
      </c>
      <c r="AE11">
        <v>608.625</v>
      </c>
      <c r="AF11">
        <v>496.26799999999997</v>
      </c>
      <c r="AG11">
        <v>529.58399999999995</v>
      </c>
      <c r="AH11">
        <v>595.40099999999995</v>
      </c>
      <c r="AI11">
        <v>624.82399999999996</v>
      </c>
      <c r="AJ11">
        <v>427.97699999999998</v>
      </c>
      <c r="AK11">
        <v>697.91700000000003</v>
      </c>
      <c r="AL11">
        <v>584.77300000000002</v>
      </c>
      <c r="AM11">
        <v>546.22199999999998</v>
      </c>
    </row>
    <row r="12" spans="1:56" x14ac:dyDescent="0.25">
      <c r="A12" s="119">
        <f ca="1">Exceedance!U12</f>
        <v>43070</v>
      </c>
      <c r="B12" s="273">
        <v>329.58</v>
      </c>
      <c r="C12" s="273">
        <v>409.45</v>
      </c>
      <c r="D12" s="273">
        <v>362.53</v>
      </c>
      <c r="E12">
        <v>524.30200000000002</v>
      </c>
      <c r="F12">
        <v>546.97799999999995</v>
      </c>
      <c r="G12">
        <v>556.02099999999996</v>
      </c>
      <c r="H12">
        <v>566.14299999999992</v>
      </c>
      <c r="I12">
        <v>552.86099999999999</v>
      </c>
      <c r="J12">
        <v>587.81299999999999</v>
      </c>
      <c r="K12">
        <v>475.73899999999998</v>
      </c>
      <c r="L12">
        <v>452.66699999999997</v>
      </c>
      <c r="M12">
        <v>406.74700000000001</v>
      </c>
      <c r="N12">
        <v>533.63499999999999</v>
      </c>
      <c r="O12">
        <v>511.82600000000008</v>
      </c>
      <c r="P12">
        <v>447.67399999999998</v>
      </c>
      <c r="Q12">
        <v>477.41699999999997</v>
      </c>
      <c r="R12">
        <v>508.892</v>
      </c>
      <c r="S12">
        <v>611.58799999999997</v>
      </c>
      <c r="T12">
        <v>621.98900000000003</v>
      </c>
      <c r="U12">
        <v>523.31399999999996</v>
      </c>
      <c r="V12">
        <v>573.43600000000004</v>
      </c>
      <c r="W12">
        <v>502.36700000000002</v>
      </c>
      <c r="X12">
        <v>435.27100000000002</v>
      </c>
      <c r="Y12">
        <v>470.51799999999997</v>
      </c>
      <c r="Z12">
        <v>445.62200000000001</v>
      </c>
      <c r="AA12">
        <v>493.76100000000002</v>
      </c>
      <c r="AB12">
        <v>535.71400000000006</v>
      </c>
      <c r="AC12">
        <v>489.93599999999998</v>
      </c>
      <c r="AD12">
        <v>515.64599999999996</v>
      </c>
      <c r="AE12">
        <v>574.98099999999999</v>
      </c>
      <c r="AF12">
        <v>487.05900000000003</v>
      </c>
      <c r="AG12">
        <v>484.63200000000001</v>
      </c>
      <c r="AH12">
        <v>569.08600000000001</v>
      </c>
      <c r="AI12">
        <v>548.91099999999994</v>
      </c>
      <c r="AJ12">
        <v>420.94499999999999</v>
      </c>
      <c r="AK12">
        <v>548.65700000000004</v>
      </c>
      <c r="AL12">
        <v>501.35</v>
      </c>
      <c r="AM12">
        <v>515.10699999999997</v>
      </c>
    </row>
    <row r="13" spans="1:56" x14ac:dyDescent="0.25">
      <c r="A13" s="119">
        <f ca="1">Exceedance!U13</f>
        <v>43101</v>
      </c>
      <c r="B13" s="273">
        <v>329.05</v>
      </c>
      <c r="C13" s="273">
        <v>409.1</v>
      </c>
      <c r="D13" s="273">
        <v>361.18</v>
      </c>
      <c r="E13">
        <v>487.75799999999998</v>
      </c>
      <c r="F13">
        <v>464.166</v>
      </c>
      <c r="G13">
        <v>501.30399999999997</v>
      </c>
      <c r="H13">
        <v>537.37900000000002</v>
      </c>
      <c r="I13">
        <v>465.78</v>
      </c>
      <c r="J13">
        <v>465.21800000000002</v>
      </c>
      <c r="K13">
        <v>417.75200000000001</v>
      </c>
      <c r="L13">
        <v>417.87799999999999</v>
      </c>
      <c r="M13">
        <v>381.02499999999998</v>
      </c>
      <c r="N13">
        <v>445.03199999999998</v>
      </c>
      <c r="O13">
        <v>450.90100000000001</v>
      </c>
      <c r="P13">
        <v>560.64</v>
      </c>
      <c r="Q13">
        <v>431.149</v>
      </c>
      <c r="R13">
        <v>471.29399999999998</v>
      </c>
      <c r="S13">
        <v>528.654</v>
      </c>
      <c r="T13">
        <v>544.06299999999999</v>
      </c>
      <c r="U13">
        <v>467.78200000000004</v>
      </c>
      <c r="V13">
        <v>458.01600000000002</v>
      </c>
      <c r="W13">
        <v>474.91500000000002</v>
      </c>
      <c r="X13">
        <v>411.71300000000002</v>
      </c>
      <c r="Y13">
        <v>421.62700000000001</v>
      </c>
      <c r="Z13">
        <v>395.06200000000001</v>
      </c>
      <c r="AA13">
        <v>442.31799999999998</v>
      </c>
      <c r="AB13">
        <v>733.77800000000002</v>
      </c>
      <c r="AC13">
        <v>448.04500000000002</v>
      </c>
      <c r="AD13">
        <v>447.279</v>
      </c>
      <c r="AE13">
        <v>479.649</v>
      </c>
      <c r="AF13">
        <v>465.03300000000002</v>
      </c>
      <c r="AG13">
        <v>444.78</v>
      </c>
      <c r="AH13">
        <v>508.63900000000001</v>
      </c>
      <c r="AI13">
        <v>500.02699999999999</v>
      </c>
      <c r="AJ13">
        <v>399.98</v>
      </c>
      <c r="AK13">
        <v>456.81099999999998</v>
      </c>
      <c r="AL13">
        <v>449.61900000000003</v>
      </c>
      <c r="AM13">
        <v>495.96499999999997</v>
      </c>
    </row>
    <row r="14" spans="1:56" x14ac:dyDescent="0.25">
      <c r="A14" s="119">
        <f ca="1">Exceedance!U14</f>
        <v>43132</v>
      </c>
      <c r="B14" s="273">
        <v>371.7</v>
      </c>
      <c r="C14" s="273">
        <v>445.68</v>
      </c>
      <c r="D14" s="273">
        <v>392.99</v>
      </c>
      <c r="E14">
        <v>401.89800000000002</v>
      </c>
      <c r="F14">
        <v>414.73899999999998</v>
      </c>
      <c r="G14">
        <v>410.46600000000001</v>
      </c>
      <c r="H14">
        <v>424.42</v>
      </c>
      <c r="I14">
        <v>537.01199999999994</v>
      </c>
      <c r="J14">
        <v>469.82600000000002</v>
      </c>
      <c r="K14">
        <v>377.39100000000002</v>
      </c>
      <c r="L14">
        <v>384.673</v>
      </c>
      <c r="M14">
        <v>328.98</v>
      </c>
      <c r="N14">
        <v>394.33100000000002</v>
      </c>
      <c r="O14">
        <v>438.15199999999999</v>
      </c>
      <c r="P14">
        <v>619.94799999999998</v>
      </c>
      <c r="Q14">
        <v>378.24099999999999</v>
      </c>
      <c r="R14">
        <v>456.78</v>
      </c>
      <c r="S14">
        <v>488.12299999999999</v>
      </c>
      <c r="T14">
        <v>466.291</v>
      </c>
      <c r="U14">
        <v>433.87</v>
      </c>
      <c r="V14">
        <v>425.6</v>
      </c>
      <c r="W14">
        <v>458.33600000000001</v>
      </c>
      <c r="X14">
        <v>368.19400000000002</v>
      </c>
      <c r="Y14">
        <v>338.589</v>
      </c>
      <c r="Z14">
        <v>381.01600000000002</v>
      </c>
      <c r="AA14">
        <v>377.45</v>
      </c>
      <c r="AB14">
        <v>667.49199999999996</v>
      </c>
      <c r="AC14">
        <v>367.16</v>
      </c>
      <c r="AD14">
        <v>429.85</v>
      </c>
      <c r="AE14">
        <v>418.51400000000001</v>
      </c>
      <c r="AF14">
        <v>421.33800000000002</v>
      </c>
      <c r="AG14">
        <v>446.05200000000002</v>
      </c>
      <c r="AH14">
        <v>432.86099999999999</v>
      </c>
      <c r="AI14">
        <v>426.53699999999998</v>
      </c>
      <c r="AJ14">
        <v>355.57</v>
      </c>
      <c r="AK14">
        <v>409.78</v>
      </c>
      <c r="AL14">
        <v>489.75099999999998</v>
      </c>
      <c r="AM14">
        <v>395.11099999999999</v>
      </c>
    </row>
    <row r="15" spans="1:56" x14ac:dyDescent="0.25">
      <c r="A15" s="119">
        <f ca="1">Exceedance!U15</f>
        <v>43160</v>
      </c>
      <c r="B15" s="273">
        <v>585.07000000000005</v>
      </c>
      <c r="C15" s="273">
        <v>774.67</v>
      </c>
      <c r="D15" s="273">
        <v>665.38</v>
      </c>
      <c r="E15">
        <v>679.25300000000004</v>
      </c>
      <c r="F15">
        <v>788.92100000000005</v>
      </c>
      <c r="G15">
        <v>497.83499999999998</v>
      </c>
      <c r="H15">
        <v>747.25199999999995</v>
      </c>
      <c r="I15">
        <v>1271.6510000000001</v>
      </c>
      <c r="J15">
        <v>711.77</v>
      </c>
      <c r="K15">
        <v>498.28400000000005</v>
      </c>
      <c r="L15">
        <v>752.47500000000014</v>
      </c>
      <c r="M15">
        <v>465.09199999999998</v>
      </c>
      <c r="N15">
        <v>567.05200000000002</v>
      </c>
      <c r="O15">
        <v>692.82100000000003</v>
      </c>
      <c r="P15">
        <v>770.053</v>
      </c>
      <c r="Q15">
        <v>615.90200000000004</v>
      </c>
      <c r="R15">
        <v>1179.1669999999999</v>
      </c>
      <c r="S15">
        <v>678.60900000000015</v>
      </c>
      <c r="T15">
        <v>936.93399999999997</v>
      </c>
      <c r="U15">
        <v>563.36099999999999</v>
      </c>
      <c r="V15">
        <v>565.88599999999997</v>
      </c>
      <c r="W15">
        <v>586.41600000000005</v>
      </c>
      <c r="X15">
        <v>588.34900000000005</v>
      </c>
      <c r="Y15">
        <v>380.23599999999999</v>
      </c>
      <c r="Z15">
        <v>584.09000000000015</v>
      </c>
      <c r="AA15">
        <v>747.13699999999994</v>
      </c>
      <c r="AB15">
        <v>890.93200000000002</v>
      </c>
      <c r="AC15">
        <v>481.79</v>
      </c>
      <c r="AD15">
        <v>900.60799999999995</v>
      </c>
      <c r="AE15">
        <v>533.779</v>
      </c>
      <c r="AF15">
        <v>691.5</v>
      </c>
      <c r="AG15">
        <v>590.702</v>
      </c>
      <c r="AH15">
        <v>626.60799999999995</v>
      </c>
      <c r="AI15">
        <v>611.47500000000002</v>
      </c>
      <c r="AJ15">
        <v>451.64800000000002</v>
      </c>
      <c r="AK15">
        <v>582.36400000000003</v>
      </c>
      <c r="AL15">
        <v>717.21199999999999</v>
      </c>
      <c r="AM15">
        <v>537.495</v>
      </c>
    </row>
    <row r="16" spans="1:56" x14ac:dyDescent="0.25">
      <c r="A16" s="119">
        <f ca="1">Exceedance!U16</f>
        <v>43191</v>
      </c>
      <c r="B16" s="273">
        <v>746.62999999999988</v>
      </c>
      <c r="C16" s="273">
        <v>1306.3499999999997</v>
      </c>
      <c r="D16" s="273">
        <v>1055.51</v>
      </c>
      <c r="E16">
        <v>729.55100000000004</v>
      </c>
      <c r="F16">
        <v>779.88699999999994</v>
      </c>
      <c r="G16">
        <v>865.94899999999996</v>
      </c>
      <c r="H16">
        <v>1727.175</v>
      </c>
      <c r="I16">
        <v>2288.6149999999998</v>
      </c>
      <c r="J16">
        <v>1065.393</v>
      </c>
      <c r="K16">
        <v>793.673</v>
      </c>
      <c r="L16">
        <v>1322.701</v>
      </c>
      <c r="M16">
        <v>788.84100000000001</v>
      </c>
      <c r="N16">
        <v>685.63099999999997</v>
      </c>
      <c r="O16">
        <v>1140.6369999999999</v>
      </c>
      <c r="P16">
        <v>1639.3119999999999</v>
      </c>
      <c r="Q16">
        <v>889.971</v>
      </c>
      <c r="R16">
        <v>928.10299999999995</v>
      </c>
      <c r="S16">
        <v>1043.5840000000001</v>
      </c>
      <c r="T16">
        <v>1531.0920000000001</v>
      </c>
      <c r="U16">
        <v>1050.087</v>
      </c>
      <c r="V16">
        <v>661.71</v>
      </c>
      <c r="W16">
        <v>878.18200000000002</v>
      </c>
      <c r="X16">
        <v>870.97199999999998</v>
      </c>
      <c r="Y16">
        <v>605.21100000000001</v>
      </c>
      <c r="Z16">
        <v>699.005</v>
      </c>
      <c r="AA16">
        <v>1521.623</v>
      </c>
      <c r="AB16">
        <v>1521.5640000000001</v>
      </c>
      <c r="AC16">
        <v>1109.8150000000001</v>
      </c>
      <c r="AD16">
        <v>1115.5899999999999</v>
      </c>
      <c r="AE16">
        <v>914.495</v>
      </c>
      <c r="AF16">
        <v>853.78200000000004</v>
      </c>
      <c r="AG16">
        <v>849.84</v>
      </c>
      <c r="AH16">
        <v>1211.4079999999999</v>
      </c>
      <c r="AI16">
        <v>1070.752</v>
      </c>
      <c r="AJ16">
        <v>489.00099999999998</v>
      </c>
      <c r="AK16">
        <v>790.08199999999999</v>
      </c>
      <c r="AL16">
        <v>717.59100000000001</v>
      </c>
      <c r="AM16">
        <v>661.673</v>
      </c>
    </row>
    <row r="17" spans="1:39" x14ac:dyDescent="0.25">
      <c r="A17" s="119">
        <f ca="1">Exceedance!U17</f>
        <v>43221</v>
      </c>
      <c r="B17" s="273">
        <v>1624.85</v>
      </c>
      <c r="C17" s="273">
        <v>3063.16</v>
      </c>
      <c r="D17" s="273">
        <v>2342.9899999900003</v>
      </c>
      <c r="E17">
        <v>2110.8090000000002</v>
      </c>
      <c r="F17">
        <v>2191.1030000000001</v>
      </c>
      <c r="G17">
        <v>4038.317</v>
      </c>
      <c r="H17">
        <v>4080.8629999999994</v>
      </c>
      <c r="I17">
        <v>3507.9740000000002</v>
      </c>
      <c r="J17">
        <v>2851.1640000000002</v>
      </c>
      <c r="K17">
        <v>1293.299</v>
      </c>
      <c r="L17">
        <v>1615.1320000000001</v>
      </c>
      <c r="M17">
        <v>825.93799999999999</v>
      </c>
      <c r="N17">
        <v>1393.019</v>
      </c>
      <c r="O17">
        <v>2020.3340000000001</v>
      </c>
      <c r="P17">
        <v>3804.9690000000001</v>
      </c>
      <c r="Q17">
        <v>1914.6469999999999</v>
      </c>
      <c r="R17">
        <v>2435.1770000000001</v>
      </c>
      <c r="S17">
        <v>3134.152</v>
      </c>
      <c r="T17">
        <v>4131.942</v>
      </c>
      <c r="U17">
        <v>2621.4319999999998</v>
      </c>
      <c r="V17">
        <v>2025.9269999999999</v>
      </c>
      <c r="W17">
        <v>2029.664</v>
      </c>
      <c r="X17">
        <v>2381.029</v>
      </c>
      <c r="Y17">
        <v>353.03500000000003</v>
      </c>
      <c r="Z17">
        <v>1560.41</v>
      </c>
      <c r="AA17">
        <v>1824.703</v>
      </c>
      <c r="AB17">
        <v>3190.1529999999998</v>
      </c>
      <c r="AC17">
        <v>2421.1289999999999</v>
      </c>
      <c r="AD17">
        <v>2107.4639999999999</v>
      </c>
      <c r="AE17">
        <v>2395.3960000000002</v>
      </c>
      <c r="AF17">
        <v>2627.7939999999999</v>
      </c>
      <c r="AG17">
        <v>999.92200000000003</v>
      </c>
      <c r="AH17">
        <v>2482.8200000000002</v>
      </c>
      <c r="AI17">
        <v>1169.251</v>
      </c>
      <c r="AJ17">
        <v>964.23800000000006</v>
      </c>
      <c r="AK17">
        <v>1985.675</v>
      </c>
      <c r="AL17">
        <v>1306.057</v>
      </c>
      <c r="AM17">
        <v>1005.485</v>
      </c>
    </row>
    <row r="18" spans="1:39" x14ac:dyDescent="0.25">
      <c r="A18" s="119">
        <f ca="1">Exceedance!U18</f>
        <v>43252</v>
      </c>
      <c r="B18" s="273">
        <v>1654.32</v>
      </c>
      <c r="C18" s="273">
        <v>3563.7300000099999</v>
      </c>
      <c r="D18" s="273">
        <v>2666.05</v>
      </c>
      <c r="E18">
        <v>3656.098</v>
      </c>
      <c r="F18">
        <v>6254.2089999999998</v>
      </c>
      <c r="G18">
        <v>6337.3770000000004</v>
      </c>
      <c r="H18">
        <v>3726.9830000000002</v>
      </c>
      <c r="I18">
        <v>4679</v>
      </c>
      <c r="J18">
        <v>1931.098</v>
      </c>
      <c r="K18">
        <v>2041.5830000000001</v>
      </c>
      <c r="L18">
        <v>1339.7950000000001</v>
      </c>
      <c r="M18">
        <v>1671.4760000000001</v>
      </c>
      <c r="N18">
        <v>3002.8209999999999</v>
      </c>
      <c r="O18">
        <v>1375.5509999999999</v>
      </c>
      <c r="P18">
        <v>5064.2690000000002</v>
      </c>
      <c r="Q18">
        <v>1666.0350000000001</v>
      </c>
      <c r="R18">
        <v>5327.6019999999999</v>
      </c>
      <c r="S18">
        <v>3083.2979999999998</v>
      </c>
      <c r="T18">
        <v>5281.8459999999995</v>
      </c>
      <c r="U18">
        <v>2736.0369999999998</v>
      </c>
      <c r="V18">
        <v>3647.0610000000001</v>
      </c>
      <c r="W18">
        <v>1582.1769999999999</v>
      </c>
      <c r="X18">
        <v>1687.04</v>
      </c>
      <c r="Y18">
        <v>436.149</v>
      </c>
      <c r="Z18">
        <v>2639.9079999999999</v>
      </c>
      <c r="AA18">
        <v>1167.616</v>
      </c>
      <c r="AB18">
        <v>4008.2759999999998</v>
      </c>
      <c r="AC18">
        <v>2149.6770000000001</v>
      </c>
      <c r="AD18">
        <v>1422.1079999999999</v>
      </c>
      <c r="AE18">
        <v>4416.7</v>
      </c>
      <c r="AF18">
        <v>2807.569</v>
      </c>
      <c r="AG18">
        <v>2740.4369999999999</v>
      </c>
      <c r="AH18">
        <v>5745.5690000000004</v>
      </c>
      <c r="AI18">
        <v>432.33600000000001</v>
      </c>
      <c r="AJ18">
        <v>1234.9870000000001</v>
      </c>
      <c r="AK18">
        <v>3571.154</v>
      </c>
      <c r="AL18">
        <v>2495.9479999999999</v>
      </c>
      <c r="AM18">
        <v>1315.546</v>
      </c>
    </row>
    <row r="19" spans="1:39" x14ac:dyDescent="0.25">
      <c r="A19" s="119">
        <f ca="1">Exceedance!U19</f>
        <v>43282</v>
      </c>
      <c r="B19" s="273">
        <v>403.5</v>
      </c>
      <c r="C19" s="273">
        <v>1567.61</v>
      </c>
      <c r="D19" s="273">
        <v>1090.8399999999999</v>
      </c>
      <c r="E19">
        <v>2299.9839999999999</v>
      </c>
      <c r="F19">
        <v>3509.5050000000001</v>
      </c>
      <c r="G19">
        <v>2562.4810000000002</v>
      </c>
      <c r="H19">
        <v>1136.0150000000001</v>
      </c>
      <c r="I19">
        <v>1831.2760000000001</v>
      </c>
      <c r="J19">
        <v>648.16300000000001</v>
      </c>
      <c r="K19">
        <v>672.11099999999999</v>
      </c>
      <c r="L19">
        <v>581.4609999999999</v>
      </c>
      <c r="M19">
        <v>786.12800000000004</v>
      </c>
      <c r="N19">
        <v>1193.403</v>
      </c>
      <c r="O19">
        <v>533.48299999999995</v>
      </c>
      <c r="P19">
        <v>2028.634</v>
      </c>
      <c r="Q19">
        <v>414.71199999999999</v>
      </c>
      <c r="R19">
        <v>4257.5789999999997</v>
      </c>
      <c r="S19">
        <v>1271.0530000000001</v>
      </c>
      <c r="T19">
        <v>1832.2249999999999</v>
      </c>
      <c r="U19">
        <v>1522.884</v>
      </c>
      <c r="V19">
        <v>1952.1859999999999</v>
      </c>
      <c r="W19">
        <v>399.10300000000001</v>
      </c>
      <c r="X19">
        <v>426.04199999999997</v>
      </c>
      <c r="Y19">
        <v>135.66499999999999</v>
      </c>
      <c r="Z19">
        <v>708.76900000000001</v>
      </c>
      <c r="AA19">
        <v>544.53300000000002</v>
      </c>
      <c r="AB19">
        <v>1680.702</v>
      </c>
      <c r="AC19">
        <v>569.43200000000002</v>
      </c>
      <c r="AD19">
        <v>462.12599999999998</v>
      </c>
      <c r="AE19">
        <v>2108.944</v>
      </c>
      <c r="AF19">
        <v>1557.3209999999999</v>
      </c>
      <c r="AG19">
        <v>987.37800000000004</v>
      </c>
      <c r="AH19">
        <v>3985.4749999999999</v>
      </c>
      <c r="AI19">
        <v>179.285</v>
      </c>
      <c r="AJ19">
        <v>357.78</v>
      </c>
      <c r="AK19">
        <v>1108.8779999999999</v>
      </c>
      <c r="AL19">
        <v>931.75099999999998</v>
      </c>
      <c r="AM19">
        <v>464.18900000000008</v>
      </c>
    </row>
    <row r="20" spans="1:39" x14ac:dyDescent="0.25">
      <c r="A20" s="119">
        <f ca="1">Exceedance!U20</f>
        <v>43313</v>
      </c>
      <c r="B20" s="273">
        <v>256.41000000000003</v>
      </c>
      <c r="C20" s="273">
        <v>693.8</v>
      </c>
      <c r="D20" s="273">
        <v>499.88</v>
      </c>
      <c r="E20">
        <v>952.76900000000001</v>
      </c>
      <c r="F20">
        <v>1106.2190000000001</v>
      </c>
      <c r="G20">
        <v>1034.425</v>
      </c>
      <c r="H20">
        <v>536.13400000000001</v>
      </c>
      <c r="I20">
        <v>636.90499999999997</v>
      </c>
      <c r="J20">
        <v>463.46499999999997</v>
      </c>
      <c r="K20">
        <v>364.40600000000001</v>
      </c>
      <c r="L20">
        <v>439.464</v>
      </c>
      <c r="M20">
        <v>364.39400000000001</v>
      </c>
      <c r="N20">
        <v>515.42600000000016</v>
      </c>
      <c r="O20">
        <v>390.09399999999999</v>
      </c>
      <c r="P20">
        <v>825.26099999999997</v>
      </c>
      <c r="Q20">
        <v>276.13299999999998</v>
      </c>
      <c r="R20">
        <v>1207.5060000000001</v>
      </c>
      <c r="S20">
        <v>481.71699999999998</v>
      </c>
      <c r="T20">
        <v>977.59900000000005</v>
      </c>
      <c r="U20">
        <v>641.81200000000001</v>
      </c>
      <c r="V20">
        <v>878.40200000000004</v>
      </c>
      <c r="W20">
        <v>279.67599999999999</v>
      </c>
      <c r="X20">
        <v>365.20800000000003</v>
      </c>
      <c r="Y20">
        <v>151.79</v>
      </c>
      <c r="Z20">
        <v>360.02</v>
      </c>
      <c r="AA20">
        <v>324.69400000000002</v>
      </c>
      <c r="AB20">
        <v>634.81700000000001</v>
      </c>
      <c r="AC20">
        <v>416</v>
      </c>
      <c r="AD20">
        <v>405.79599999999999</v>
      </c>
      <c r="AE20">
        <v>677.577</v>
      </c>
      <c r="AF20">
        <v>549.75300000000004</v>
      </c>
      <c r="AG20">
        <v>533.29100000000005</v>
      </c>
      <c r="AH20">
        <v>1004.967</v>
      </c>
      <c r="AI20">
        <v>222.52</v>
      </c>
      <c r="AJ20">
        <v>375.77100000000002</v>
      </c>
      <c r="AK20">
        <v>551.71600000000001</v>
      </c>
      <c r="AL20">
        <v>425.26100000000002</v>
      </c>
      <c r="AM20">
        <v>293.29899999999998</v>
      </c>
    </row>
    <row r="21" spans="1:39" x14ac:dyDescent="0.25">
      <c r="A21" s="119">
        <f ca="1">Exceedance!U21</f>
        <v>43344</v>
      </c>
      <c r="B21" s="273">
        <v>287.22000000000003</v>
      </c>
      <c r="C21" s="273">
        <v>493.43</v>
      </c>
      <c r="D21" s="273">
        <v>408.21</v>
      </c>
      <c r="E21">
        <v>784.47799999999995</v>
      </c>
      <c r="F21">
        <v>626.03099999999995</v>
      </c>
      <c r="G21">
        <v>688.10400000000004</v>
      </c>
      <c r="H21">
        <v>567.16499999999996</v>
      </c>
      <c r="I21">
        <v>673.41499999999996</v>
      </c>
      <c r="J21">
        <v>403.839</v>
      </c>
      <c r="K21">
        <v>411.01600000000002</v>
      </c>
      <c r="L21">
        <v>324.27199999999999</v>
      </c>
      <c r="M21">
        <v>314.72899999999998</v>
      </c>
      <c r="N21">
        <v>532.99699999999996</v>
      </c>
      <c r="O21">
        <v>409.30700000000002</v>
      </c>
      <c r="P21">
        <v>741.71</v>
      </c>
      <c r="Q21">
        <v>353.56700000000001</v>
      </c>
      <c r="R21">
        <v>643.12400000000002</v>
      </c>
      <c r="S21">
        <v>456.20600000000002</v>
      </c>
      <c r="T21">
        <v>859.73800000000006</v>
      </c>
      <c r="U21">
        <v>475.50200000000001</v>
      </c>
      <c r="V21">
        <v>621.61599999999999</v>
      </c>
      <c r="W21">
        <v>348.60500000000002</v>
      </c>
      <c r="X21">
        <v>307.22000000000003</v>
      </c>
      <c r="Y21">
        <v>329.72800000000001</v>
      </c>
      <c r="Z21">
        <v>545.79899999999998</v>
      </c>
      <c r="AA21">
        <v>407.17</v>
      </c>
      <c r="AB21">
        <v>485.197</v>
      </c>
      <c r="AC21">
        <v>416.51600000000002</v>
      </c>
      <c r="AD21">
        <v>423.86399999999998</v>
      </c>
      <c r="AE21">
        <v>526.66899999999998</v>
      </c>
      <c r="AF21">
        <v>387.94600000000003</v>
      </c>
      <c r="AG21">
        <v>360.41</v>
      </c>
      <c r="AH21">
        <v>630.96500000000003</v>
      </c>
      <c r="AI21">
        <v>228.524</v>
      </c>
      <c r="AJ21">
        <v>571.65300000000002</v>
      </c>
      <c r="AK21">
        <v>528.36199999999997</v>
      </c>
      <c r="AL21">
        <v>363.572</v>
      </c>
      <c r="AM21">
        <v>345.726</v>
      </c>
    </row>
    <row r="22" spans="1:39" x14ac:dyDescent="0.25">
      <c r="A22" s="119">
        <f ca="1">Exceedance!U22</f>
        <v>43374</v>
      </c>
      <c r="B22" s="273">
        <v>360.64</v>
      </c>
      <c r="C22" s="273">
        <v>609.33000000000004</v>
      </c>
      <c r="D22" s="273">
        <v>512.25</v>
      </c>
      <c r="E22">
        <v>792.40700000000004</v>
      </c>
      <c r="F22">
        <v>693.46500000000003</v>
      </c>
      <c r="G22">
        <v>773.03700000000015</v>
      </c>
      <c r="H22">
        <v>847.596</v>
      </c>
      <c r="I22">
        <v>865.92499999999995</v>
      </c>
      <c r="J22">
        <v>373.95199999999994</v>
      </c>
      <c r="K22">
        <v>375.38499999999999</v>
      </c>
      <c r="L22">
        <v>368.65199999999999</v>
      </c>
      <c r="M22">
        <v>426.61700000000008</v>
      </c>
      <c r="N22">
        <v>390.35300000000001</v>
      </c>
      <c r="O22">
        <v>329.73399999999998</v>
      </c>
      <c r="P22">
        <v>642.26300000000003</v>
      </c>
      <c r="Q22">
        <v>441.911</v>
      </c>
      <c r="R22">
        <v>645.47400000000005</v>
      </c>
      <c r="S22">
        <v>569.73900000000003</v>
      </c>
      <c r="T22">
        <v>961.97400000000005</v>
      </c>
      <c r="U22">
        <v>551.64300000000003</v>
      </c>
      <c r="V22">
        <v>437.71499999999997</v>
      </c>
      <c r="W22">
        <v>464.971</v>
      </c>
      <c r="X22">
        <v>306.43700000000001</v>
      </c>
      <c r="Y22">
        <v>358.423</v>
      </c>
      <c r="Z22">
        <v>377.81599999999997</v>
      </c>
      <c r="AA22">
        <v>514.06100000000004</v>
      </c>
      <c r="AB22">
        <v>661.51199999999994</v>
      </c>
      <c r="AC22">
        <v>1104.6610000000001</v>
      </c>
      <c r="AD22">
        <v>558.80600000000004</v>
      </c>
      <c r="AE22">
        <v>479.79899999999998</v>
      </c>
      <c r="AF22">
        <v>409.87</v>
      </c>
      <c r="AG22">
        <v>475.38799999999998</v>
      </c>
      <c r="AH22">
        <v>668.73400000000004</v>
      </c>
      <c r="AI22">
        <v>257.10799999999995</v>
      </c>
      <c r="AJ22">
        <v>607.38400000000001</v>
      </c>
      <c r="AK22">
        <v>706.31100000000004</v>
      </c>
      <c r="AL22">
        <v>346.37000000000006</v>
      </c>
      <c r="AM22">
        <v>501.65300000000002</v>
      </c>
    </row>
    <row r="23" spans="1:39" x14ac:dyDescent="0.25">
      <c r="A23" s="119">
        <f ca="1">Exceedance!U23</f>
        <v>43405</v>
      </c>
      <c r="B23" s="273">
        <v>446.65999999999997</v>
      </c>
      <c r="C23" s="273">
        <v>495.81</v>
      </c>
      <c r="D23" s="273">
        <v>472.92</v>
      </c>
      <c r="E23">
        <v>620.23400000000004</v>
      </c>
      <c r="F23">
        <v>633.22500000000002</v>
      </c>
      <c r="G23">
        <v>659.43700000000001</v>
      </c>
      <c r="H23">
        <v>673.58500000000004</v>
      </c>
      <c r="I23">
        <v>796.57299999999998</v>
      </c>
      <c r="J23">
        <v>574.97</v>
      </c>
      <c r="K23">
        <v>377.83</v>
      </c>
      <c r="L23">
        <v>365.93</v>
      </c>
      <c r="M23">
        <v>489.26400000000001</v>
      </c>
      <c r="N23">
        <v>487.70299999999997</v>
      </c>
      <c r="O23">
        <v>392.20400000000001</v>
      </c>
      <c r="P23">
        <v>626.70899999999995</v>
      </c>
      <c r="Q23">
        <v>477.11500000000001</v>
      </c>
      <c r="R23">
        <v>581.96900000000005</v>
      </c>
      <c r="S23">
        <v>574.84699999999998</v>
      </c>
      <c r="T23">
        <v>666.51599999999996</v>
      </c>
      <c r="U23">
        <v>642.83199999999999</v>
      </c>
      <c r="V23">
        <v>426.53699999999998</v>
      </c>
      <c r="W23">
        <v>446.923</v>
      </c>
      <c r="X23">
        <v>384.327</v>
      </c>
      <c r="Y23">
        <v>351.39699999999999</v>
      </c>
      <c r="Z23">
        <v>408.363</v>
      </c>
      <c r="AA23">
        <v>671.83699999999999</v>
      </c>
      <c r="AB23">
        <v>610.55399999999997</v>
      </c>
      <c r="AC23">
        <v>623.274</v>
      </c>
      <c r="AD23">
        <v>501.11599999999999</v>
      </c>
      <c r="AE23">
        <v>500.66</v>
      </c>
      <c r="AF23">
        <v>474.01100000000002</v>
      </c>
      <c r="AG23">
        <v>496.06399999999996</v>
      </c>
      <c r="AH23">
        <v>636.79399999999998</v>
      </c>
      <c r="AI23">
        <v>314.13</v>
      </c>
      <c r="AJ23">
        <v>520.65200000000004</v>
      </c>
      <c r="AK23">
        <v>534.04600000000005</v>
      </c>
      <c r="AL23">
        <v>404</v>
      </c>
      <c r="AM23">
        <v>483.86700000000002</v>
      </c>
    </row>
    <row r="24" spans="1:39" x14ac:dyDescent="0.25">
      <c r="A24" s="119">
        <f ca="1">Exceedance!U24</f>
        <v>43435</v>
      </c>
      <c r="B24" s="273">
        <v>362.53</v>
      </c>
      <c r="C24" s="273">
        <v>362.53</v>
      </c>
      <c r="D24" s="273">
        <v>362.53</v>
      </c>
      <c r="E24">
        <v>548.17600000000004</v>
      </c>
      <c r="F24">
        <v>572.90499999999997</v>
      </c>
      <c r="G24">
        <v>601.36199999999997</v>
      </c>
      <c r="H24">
        <v>545.30899999999997</v>
      </c>
      <c r="I24">
        <v>609.91800000000001</v>
      </c>
      <c r="J24">
        <v>423.75599999999997</v>
      </c>
      <c r="K24">
        <v>360.55700000000002</v>
      </c>
      <c r="L24">
        <v>350.27800000000002</v>
      </c>
      <c r="M24">
        <v>395.44</v>
      </c>
      <c r="N24">
        <v>433.96100000000001</v>
      </c>
      <c r="O24">
        <v>364.36200000000002</v>
      </c>
      <c r="P24">
        <v>536.45699999999999</v>
      </c>
      <c r="Q24">
        <v>407.99099999999999</v>
      </c>
      <c r="R24">
        <v>579.5100000000001</v>
      </c>
      <c r="S24">
        <v>613.71900000000005</v>
      </c>
      <c r="T24">
        <v>559.23900000000015</v>
      </c>
      <c r="U24">
        <v>545.89800000000002</v>
      </c>
      <c r="V24">
        <v>416.59800000000001</v>
      </c>
      <c r="W24">
        <v>368.04700000000003</v>
      </c>
      <c r="X24">
        <v>370.51100000000002</v>
      </c>
      <c r="Y24">
        <v>298.59200000000004</v>
      </c>
      <c r="Z24">
        <v>400.19299999999998</v>
      </c>
      <c r="AA24">
        <v>446.79300000000001</v>
      </c>
      <c r="AB24">
        <v>506.35700000000003</v>
      </c>
      <c r="AC24">
        <v>473.06599999999997</v>
      </c>
      <c r="AD24">
        <v>477.88600000000002</v>
      </c>
      <c r="AE24">
        <v>500.86099999999999</v>
      </c>
      <c r="AF24">
        <v>434.14299999999997</v>
      </c>
      <c r="AG24">
        <v>481.64800000000002</v>
      </c>
      <c r="AH24">
        <v>564.78899999999999</v>
      </c>
      <c r="AI24">
        <v>315.23</v>
      </c>
      <c r="AJ24">
        <v>393.58699999999999</v>
      </c>
      <c r="AK24">
        <v>456.86900000000003</v>
      </c>
      <c r="AL24">
        <v>383.42899999999997</v>
      </c>
      <c r="AM24">
        <v>389.65900000000005</v>
      </c>
    </row>
    <row r="25" spans="1:39" x14ac:dyDescent="0.25">
      <c r="A25" s="119">
        <f ca="1">Exceedance!U25</f>
        <v>43466</v>
      </c>
      <c r="B25" s="273">
        <v>361.18</v>
      </c>
      <c r="C25" s="273">
        <v>361.18</v>
      </c>
      <c r="D25" s="273">
        <v>361.18</v>
      </c>
      <c r="E25">
        <v>467.16399999999999</v>
      </c>
      <c r="F25">
        <v>517.75199999999984</v>
      </c>
      <c r="G25">
        <v>576.29000000000008</v>
      </c>
      <c r="H25">
        <v>459.30199999999996</v>
      </c>
      <c r="I25">
        <v>484.80900000000003</v>
      </c>
      <c r="J25">
        <v>368.87200000000001</v>
      </c>
      <c r="K25">
        <v>332.88299999999998</v>
      </c>
      <c r="L25">
        <v>330.33300000000003</v>
      </c>
      <c r="M25">
        <v>323.41000000000003</v>
      </c>
      <c r="N25">
        <v>380.19199999999995</v>
      </c>
      <c r="O25">
        <v>481.31099999999998</v>
      </c>
      <c r="P25">
        <v>486.15699999999998</v>
      </c>
      <c r="Q25">
        <v>379.62599999999998</v>
      </c>
      <c r="R25">
        <v>502.43700000000001</v>
      </c>
      <c r="S25">
        <v>528.52800000000002</v>
      </c>
      <c r="T25">
        <v>501.387</v>
      </c>
      <c r="U25">
        <v>434.96300000000002</v>
      </c>
      <c r="V25">
        <v>396.96999999999991</v>
      </c>
      <c r="W25">
        <v>347.25700000000001</v>
      </c>
      <c r="X25">
        <v>331.88499999999999</v>
      </c>
      <c r="Y25">
        <v>264.87700000000001</v>
      </c>
      <c r="Z25">
        <v>357.755</v>
      </c>
      <c r="AA25">
        <v>638.57299999999998</v>
      </c>
      <c r="AB25">
        <v>464.274</v>
      </c>
      <c r="AC25">
        <v>408.767</v>
      </c>
      <c r="AD25">
        <v>393.56200000000001</v>
      </c>
      <c r="AE25">
        <v>472.79199999999997</v>
      </c>
      <c r="AF25">
        <v>401.714</v>
      </c>
      <c r="AG25">
        <v>433.88299999999998</v>
      </c>
      <c r="AH25">
        <v>514.38300000000004</v>
      </c>
      <c r="AI25">
        <v>291.99900000000002</v>
      </c>
      <c r="AJ25">
        <v>320.09699999999998</v>
      </c>
      <c r="AK25">
        <v>409.45299999999997</v>
      </c>
      <c r="AL25">
        <v>375.03100000000001</v>
      </c>
      <c r="AM25">
        <v>369.30799999999999</v>
      </c>
    </row>
    <row r="26" spans="1:39" x14ac:dyDescent="0.25">
      <c r="A26" s="119">
        <f ca="1">Exceedance!U26</f>
        <v>43497</v>
      </c>
      <c r="B26" s="273">
        <v>392.99</v>
      </c>
      <c r="C26" s="273">
        <v>392.99</v>
      </c>
      <c r="D26" s="273">
        <v>392.99</v>
      </c>
      <c r="E26">
        <v>417.40300000000002</v>
      </c>
      <c r="F26">
        <v>425.71600000000001</v>
      </c>
      <c r="G26">
        <v>451.20100000000002</v>
      </c>
      <c r="H26">
        <v>528.88199999999995</v>
      </c>
      <c r="I26">
        <v>488.10899999999998</v>
      </c>
      <c r="J26">
        <v>338.745</v>
      </c>
      <c r="K26">
        <v>313.685</v>
      </c>
      <c r="L26">
        <v>288.14600000000002</v>
      </c>
      <c r="M26">
        <v>292.435</v>
      </c>
      <c r="N26">
        <v>382.12</v>
      </c>
      <c r="O26">
        <v>555.44600000000003</v>
      </c>
      <c r="P26">
        <v>424.21199999999999</v>
      </c>
      <c r="Q26">
        <v>376.71100000000001</v>
      </c>
      <c r="R26">
        <v>467.404</v>
      </c>
      <c r="S26">
        <v>458.58300000000003</v>
      </c>
      <c r="T26">
        <v>462.05599999999998</v>
      </c>
      <c r="U26">
        <v>408.61500000000001</v>
      </c>
      <c r="V26">
        <v>393.36900000000003</v>
      </c>
      <c r="W26">
        <v>314.37900000000002</v>
      </c>
      <c r="X26">
        <v>267.30099999999999</v>
      </c>
      <c r="Y26">
        <v>272.911</v>
      </c>
      <c r="Z26">
        <v>309.09300000000002</v>
      </c>
      <c r="AA26">
        <v>591.76099999999997</v>
      </c>
      <c r="AB26">
        <v>381.49400000000003</v>
      </c>
      <c r="AC26">
        <v>394.70299999999997</v>
      </c>
      <c r="AD26">
        <v>350.23700000000002</v>
      </c>
      <c r="AE26">
        <v>433.54599999999999</v>
      </c>
      <c r="AF26">
        <v>412.04899999999998</v>
      </c>
      <c r="AG26">
        <v>374.49299999999999</v>
      </c>
      <c r="AH26">
        <v>437.928</v>
      </c>
      <c r="AI26">
        <v>285.77499999999998</v>
      </c>
      <c r="AJ26">
        <v>296.88600000000002</v>
      </c>
      <c r="AK26">
        <v>454.02800000000002</v>
      </c>
      <c r="AL26">
        <v>298.36399999999998</v>
      </c>
      <c r="AM26">
        <v>307.51400000000001</v>
      </c>
    </row>
    <row r="27" spans="1:39" x14ac:dyDescent="0.25">
      <c r="A27" s="119">
        <f ca="1">Exceedance!U27</f>
        <v>43525</v>
      </c>
      <c r="B27" s="273">
        <v>665.38</v>
      </c>
      <c r="C27" s="273">
        <v>665.38</v>
      </c>
      <c r="D27" s="273">
        <v>665.38</v>
      </c>
      <c r="E27">
        <v>790.85200000000009</v>
      </c>
      <c r="F27">
        <v>518.45899999999995</v>
      </c>
      <c r="G27">
        <v>765.82</v>
      </c>
      <c r="H27">
        <v>1268.163</v>
      </c>
      <c r="I27">
        <v>735.99099999999999</v>
      </c>
      <c r="J27">
        <v>458.947</v>
      </c>
      <c r="K27">
        <v>645.80899999999997</v>
      </c>
      <c r="L27">
        <v>417.27100000000002</v>
      </c>
      <c r="M27">
        <v>450.92900000000003</v>
      </c>
      <c r="N27">
        <v>624.745</v>
      </c>
      <c r="O27">
        <v>667.91499999999996</v>
      </c>
      <c r="P27">
        <v>679.625</v>
      </c>
      <c r="Q27">
        <v>1059.0809999999999</v>
      </c>
      <c r="R27">
        <v>657.44600000000003</v>
      </c>
      <c r="S27">
        <v>869.03399999999988</v>
      </c>
      <c r="T27">
        <v>602.75</v>
      </c>
      <c r="U27">
        <v>548.97299999999996</v>
      </c>
      <c r="V27">
        <v>517.00800000000004</v>
      </c>
      <c r="W27">
        <v>514.08100000000002</v>
      </c>
      <c r="X27">
        <v>306.245</v>
      </c>
      <c r="Y27">
        <v>460.26100000000002</v>
      </c>
      <c r="Z27">
        <v>651.43799999999999</v>
      </c>
      <c r="AA27">
        <v>815.36500000000001</v>
      </c>
      <c r="AB27">
        <v>498.98899999999998</v>
      </c>
      <c r="AC27">
        <v>850.12099999999998</v>
      </c>
      <c r="AD27">
        <v>460.08199999999994</v>
      </c>
      <c r="AE27">
        <v>701.85599999999999</v>
      </c>
      <c r="AF27">
        <v>552.88800000000003</v>
      </c>
      <c r="AG27">
        <v>557.05799999999999</v>
      </c>
      <c r="AH27">
        <v>624.67100000000005</v>
      </c>
      <c r="AI27">
        <v>359.67200000000003</v>
      </c>
      <c r="AJ27">
        <v>458.82299999999998</v>
      </c>
      <c r="AK27">
        <v>676.67899999999997</v>
      </c>
      <c r="AL27">
        <v>433.63200000000001</v>
      </c>
      <c r="AM27">
        <v>556.68700000000001</v>
      </c>
    </row>
    <row r="28" spans="1:39" x14ac:dyDescent="0.25">
      <c r="A28" s="119">
        <f ca="1">Exceedance!U28</f>
        <v>43556</v>
      </c>
      <c r="B28" s="273">
        <v>1055.51</v>
      </c>
      <c r="C28" s="273">
        <v>1055.51</v>
      </c>
      <c r="D28" s="273">
        <v>1055.51</v>
      </c>
      <c r="E28">
        <v>783.09699999999998</v>
      </c>
      <c r="F28">
        <v>902.69</v>
      </c>
      <c r="G28">
        <v>1771.3140000000001</v>
      </c>
      <c r="H28">
        <v>2301.143</v>
      </c>
      <c r="I28">
        <v>1091.105</v>
      </c>
      <c r="J28">
        <v>746.58100000000002</v>
      </c>
      <c r="K28">
        <v>1139.951</v>
      </c>
      <c r="L28">
        <v>736.60500000000002</v>
      </c>
      <c r="M28">
        <v>544.43100000000004</v>
      </c>
      <c r="N28">
        <v>1061.7</v>
      </c>
      <c r="O28">
        <v>1539.808</v>
      </c>
      <c r="P28">
        <v>971.01499999999999</v>
      </c>
      <c r="Q28">
        <v>835.58</v>
      </c>
      <c r="R28">
        <v>1016.875</v>
      </c>
      <c r="S28">
        <v>1484.57</v>
      </c>
      <c r="T28">
        <v>1116.8040000000001</v>
      </c>
      <c r="U28">
        <v>647.33399999999995</v>
      </c>
      <c r="V28">
        <v>782.76099999999997</v>
      </c>
      <c r="W28">
        <v>777.029</v>
      </c>
      <c r="X28">
        <v>516.62199999999996</v>
      </c>
      <c r="Y28">
        <v>553.96100000000001</v>
      </c>
      <c r="Z28">
        <v>1411.0419999999999</v>
      </c>
      <c r="AA28">
        <v>1367.6690000000001</v>
      </c>
      <c r="AB28">
        <v>1139.365</v>
      </c>
      <c r="AC28">
        <v>1079.4169999999999</v>
      </c>
      <c r="AD28">
        <v>817.08699999999999</v>
      </c>
      <c r="AE28">
        <v>838.00400000000002</v>
      </c>
      <c r="AF28">
        <v>804.98299999999995</v>
      </c>
      <c r="AG28">
        <v>1128.845</v>
      </c>
      <c r="AH28">
        <v>1093.7170000000001</v>
      </c>
      <c r="AI28">
        <v>395.66199999999998</v>
      </c>
      <c r="AJ28">
        <v>630.19000000000005</v>
      </c>
      <c r="AK28">
        <v>678.56100000000004</v>
      </c>
      <c r="AL28">
        <v>530.78399999999999</v>
      </c>
      <c r="AM28">
        <v>590.678</v>
      </c>
    </row>
    <row r="29" spans="1:39" x14ac:dyDescent="0.25">
      <c r="A29" s="119">
        <f ca="1">Exceedance!U29</f>
        <v>43586</v>
      </c>
      <c r="B29" s="273">
        <v>2342.9899999900003</v>
      </c>
      <c r="C29" s="273">
        <v>2342.9899999900003</v>
      </c>
      <c r="D29" s="273">
        <v>2342.9899999900003</v>
      </c>
      <c r="E29">
        <v>2228.1909999999998</v>
      </c>
      <c r="F29">
        <v>4121.7030000000004</v>
      </c>
      <c r="G29">
        <v>4128.1970000000001</v>
      </c>
      <c r="H29">
        <v>3522.6320000000001</v>
      </c>
      <c r="I29">
        <v>2876.596</v>
      </c>
      <c r="J29">
        <v>1223.884</v>
      </c>
      <c r="K29">
        <v>1489.5640000000001</v>
      </c>
      <c r="L29">
        <v>771.90000000000009</v>
      </c>
      <c r="M29">
        <v>1188.2840000000001</v>
      </c>
      <c r="N29">
        <v>1913.0509999999999</v>
      </c>
      <c r="O29">
        <v>3453.7939999999999</v>
      </c>
      <c r="P29">
        <v>2001.4859999999999</v>
      </c>
      <c r="Q29">
        <v>2288.6350000000002</v>
      </c>
      <c r="R29">
        <v>3081.78</v>
      </c>
      <c r="S29">
        <v>4009.6840000000002</v>
      </c>
      <c r="T29">
        <v>2731.4670000000001</v>
      </c>
      <c r="U29">
        <v>1989.769</v>
      </c>
      <c r="V29">
        <v>1904.11</v>
      </c>
      <c r="W29">
        <v>2188.1869999999999</v>
      </c>
      <c r="X29">
        <v>263.91800000000001</v>
      </c>
      <c r="Y29">
        <v>1301.1210000000001</v>
      </c>
      <c r="Z29">
        <v>1688.671</v>
      </c>
      <c r="AA29">
        <v>2843.3530000000001</v>
      </c>
      <c r="AB29">
        <v>2437.848</v>
      </c>
      <c r="AC29">
        <v>2033.9659999999999</v>
      </c>
      <c r="AD29">
        <v>2223.306</v>
      </c>
      <c r="AE29">
        <v>2616.7950000000001</v>
      </c>
      <c r="AF29">
        <v>970.75599999999997</v>
      </c>
      <c r="AG29">
        <v>2353.7890000000002</v>
      </c>
      <c r="AH29">
        <v>1193.386</v>
      </c>
      <c r="AI29">
        <v>731.61900000000003</v>
      </c>
      <c r="AJ29">
        <v>1737.96</v>
      </c>
      <c r="AK29">
        <v>1265.0840000000001</v>
      </c>
      <c r="AL29">
        <v>831.50199999999995</v>
      </c>
      <c r="AM29">
        <v>1849.8910000000001</v>
      </c>
    </row>
    <row r="30" spans="1:39" x14ac:dyDescent="0.25">
      <c r="A30" s="119">
        <f ca="1">Exceedance!U30</f>
        <v>43617</v>
      </c>
      <c r="B30" s="273">
        <v>2666.05</v>
      </c>
      <c r="C30" s="273">
        <v>2666.05</v>
      </c>
      <c r="D30" s="273">
        <v>2666.05</v>
      </c>
      <c r="E30">
        <v>6331.8860000000004</v>
      </c>
      <c r="F30">
        <v>6378.37</v>
      </c>
      <c r="G30">
        <v>3822.3560000000002</v>
      </c>
      <c r="H30">
        <v>4650.0110000000004</v>
      </c>
      <c r="I30">
        <v>1943.0940000000001</v>
      </c>
      <c r="J30">
        <v>1975.941</v>
      </c>
      <c r="K30">
        <v>1265.953</v>
      </c>
      <c r="L30">
        <v>1604.6410000000001</v>
      </c>
      <c r="M30">
        <v>2757.393</v>
      </c>
      <c r="N30">
        <v>1316.24</v>
      </c>
      <c r="O30">
        <v>4931.5860000000002</v>
      </c>
      <c r="P30">
        <v>1723.171</v>
      </c>
      <c r="Q30">
        <v>5109.3860000000004</v>
      </c>
      <c r="R30">
        <v>3036.5729999999999</v>
      </c>
      <c r="S30">
        <v>5274.26</v>
      </c>
      <c r="T30">
        <v>2771.5839999999998</v>
      </c>
      <c r="U30">
        <v>3576.3960000000002</v>
      </c>
      <c r="V30">
        <v>1520.0530000000001</v>
      </c>
      <c r="W30">
        <v>1659.7090000000001</v>
      </c>
      <c r="X30">
        <v>361.81700000000001</v>
      </c>
      <c r="Y30">
        <v>2382.3420000000001</v>
      </c>
      <c r="Z30">
        <v>1097.597</v>
      </c>
      <c r="AA30">
        <v>3885.9070000000002</v>
      </c>
      <c r="AB30">
        <v>2148.1909999999998</v>
      </c>
      <c r="AC30">
        <v>1398.7909999999999</v>
      </c>
      <c r="AD30">
        <v>4210.299</v>
      </c>
      <c r="AE30">
        <v>2830.4070000000002</v>
      </c>
      <c r="AF30">
        <v>2691.462</v>
      </c>
      <c r="AG30">
        <v>5544.5929999999998</v>
      </c>
      <c r="AH30">
        <v>438.56799999999998</v>
      </c>
      <c r="AI30">
        <v>1111.7470000000001</v>
      </c>
      <c r="AJ30">
        <v>3297.6840000000002</v>
      </c>
      <c r="AK30">
        <v>2452.998</v>
      </c>
      <c r="AL30">
        <v>1184.1780000000001</v>
      </c>
      <c r="AM30">
        <v>3369.2950000000001</v>
      </c>
    </row>
    <row r="31" spans="1:39" x14ac:dyDescent="0.25">
      <c r="A31" s="119">
        <f ca="1">Exceedance!U31</f>
        <v>43647</v>
      </c>
      <c r="B31" s="273">
        <v>1090.8399999999999</v>
      </c>
      <c r="C31" s="273">
        <v>1090.8399999999999</v>
      </c>
      <c r="D31" s="273">
        <v>1090.8399999999999</v>
      </c>
      <c r="E31">
        <v>3524.0729999999999</v>
      </c>
      <c r="F31">
        <v>2570.4879999999998</v>
      </c>
      <c r="G31">
        <v>1205.51</v>
      </c>
      <c r="H31">
        <v>1828.269</v>
      </c>
      <c r="I31">
        <v>656.29300000000001</v>
      </c>
      <c r="J31">
        <v>650.32799999999997</v>
      </c>
      <c r="K31">
        <v>557.51700000000005</v>
      </c>
      <c r="L31">
        <v>754.846</v>
      </c>
      <c r="M31">
        <v>1121.6289999999999</v>
      </c>
      <c r="N31">
        <v>502.73199999999991</v>
      </c>
      <c r="O31">
        <v>2064.1480000000001</v>
      </c>
      <c r="P31">
        <v>438.30399999999997</v>
      </c>
      <c r="Q31">
        <v>4167.9210000000003</v>
      </c>
      <c r="R31">
        <v>1254.739</v>
      </c>
      <c r="S31">
        <v>1926.1980000000001</v>
      </c>
      <c r="T31">
        <v>1540.8810000000001</v>
      </c>
      <c r="U31">
        <v>1931.58</v>
      </c>
      <c r="V31">
        <v>367.26799999999997</v>
      </c>
      <c r="W31">
        <v>420.858</v>
      </c>
      <c r="X31">
        <v>98.22</v>
      </c>
      <c r="Y31">
        <v>632.66499999999996</v>
      </c>
      <c r="Z31">
        <v>506.61500000000001</v>
      </c>
      <c r="AA31">
        <v>1712.5429999999999</v>
      </c>
      <c r="AB31">
        <v>577.33500000000004</v>
      </c>
      <c r="AC31">
        <v>448.59199999999998</v>
      </c>
      <c r="AD31">
        <v>2045.3889999999999</v>
      </c>
      <c r="AE31">
        <v>1627.7619999999999</v>
      </c>
      <c r="AF31">
        <v>958.471</v>
      </c>
      <c r="AG31">
        <v>3896.9160000000002</v>
      </c>
      <c r="AH31">
        <v>185.36799999999999</v>
      </c>
      <c r="AI31">
        <v>321.28899999999999</v>
      </c>
      <c r="AJ31">
        <v>1041.2429999999999</v>
      </c>
      <c r="AK31">
        <v>913.75800000000004</v>
      </c>
      <c r="AL31">
        <v>406.99599999999998</v>
      </c>
      <c r="AM31">
        <v>2193.6840000000002</v>
      </c>
    </row>
    <row r="32" spans="1:39" x14ac:dyDescent="0.25">
      <c r="A32" s="119">
        <f ca="1">Exceedance!U32</f>
        <v>43678</v>
      </c>
      <c r="B32" s="273">
        <v>499.88</v>
      </c>
      <c r="C32" s="273">
        <v>499.88</v>
      </c>
      <c r="D32" s="273">
        <v>499.88</v>
      </c>
      <c r="E32">
        <v>1107.4860000000001</v>
      </c>
      <c r="F32">
        <v>1042.489</v>
      </c>
      <c r="G32">
        <v>561.56600000000003</v>
      </c>
      <c r="H32">
        <v>637.16899999999998</v>
      </c>
      <c r="I32">
        <v>470.84899999999999</v>
      </c>
      <c r="J32">
        <v>348.79199999999997</v>
      </c>
      <c r="K32">
        <v>420.76</v>
      </c>
      <c r="L32">
        <v>346.02100000000002</v>
      </c>
      <c r="M32">
        <v>468.94399999999996</v>
      </c>
      <c r="N32">
        <v>367.77499999999998</v>
      </c>
      <c r="O32">
        <v>809.97299999999996</v>
      </c>
      <c r="P32">
        <v>302.28399999999999</v>
      </c>
      <c r="Q32">
        <v>1177.9110000000001</v>
      </c>
      <c r="R32">
        <v>473.86099999999999</v>
      </c>
      <c r="S32">
        <v>984.57299999999998</v>
      </c>
      <c r="T32">
        <v>656.39800000000002</v>
      </c>
      <c r="U32">
        <v>871.33</v>
      </c>
      <c r="V32">
        <v>252.99299999999999</v>
      </c>
      <c r="W32">
        <v>345.50200000000001</v>
      </c>
      <c r="X32">
        <v>122.277</v>
      </c>
      <c r="Y32">
        <v>312.596</v>
      </c>
      <c r="Z32">
        <v>297.78899999999999</v>
      </c>
      <c r="AA32">
        <v>624.19500000000005</v>
      </c>
      <c r="AB32">
        <v>425.91399999999999</v>
      </c>
      <c r="AC32">
        <v>392.34800000000001</v>
      </c>
      <c r="AD32">
        <v>648.97</v>
      </c>
      <c r="AE32">
        <v>568.45500000000004</v>
      </c>
      <c r="AF32">
        <v>515.96799999999996</v>
      </c>
      <c r="AG32">
        <v>984.45299999999997</v>
      </c>
      <c r="AH32">
        <v>225.7</v>
      </c>
      <c r="AI32">
        <v>336.52099999999996</v>
      </c>
      <c r="AJ32">
        <v>507.51600000000002</v>
      </c>
      <c r="AK32">
        <v>410.029</v>
      </c>
      <c r="AL32">
        <v>246.22200000000001</v>
      </c>
      <c r="AM32">
        <v>909.05299999999988</v>
      </c>
    </row>
    <row r="33" spans="1:39" x14ac:dyDescent="0.25">
      <c r="A33" s="119">
        <f ca="1">Exceedance!U33</f>
        <v>43709</v>
      </c>
      <c r="B33" s="273">
        <v>408.21</v>
      </c>
      <c r="C33" s="273">
        <v>408.21</v>
      </c>
      <c r="D33" s="273">
        <v>408.21</v>
      </c>
      <c r="E33">
        <v>625.90300000000002</v>
      </c>
      <c r="F33">
        <v>695.65899999999999</v>
      </c>
      <c r="G33">
        <v>572.70799999999997</v>
      </c>
      <c r="H33">
        <v>674.38199999999995</v>
      </c>
      <c r="I33">
        <v>410.15</v>
      </c>
      <c r="J33">
        <v>397.65100000000001</v>
      </c>
      <c r="K33">
        <v>299.32499999999999</v>
      </c>
      <c r="L33">
        <v>299.23899999999998</v>
      </c>
      <c r="M33">
        <v>489.71100000000001</v>
      </c>
      <c r="N33">
        <v>386.68900000000002</v>
      </c>
      <c r="O33">
        <v>730.44299999999998</v>
      </c>
      <c r="P33">
        <v>379.166</v>
      </c>
      <c r="Q33">
        <v>620.61699999999996</v>
      </c>
      <c r="R33">
        <v>453.47199999999998</v>
      </c>
      <c r="S33">
        <v>839.51800000000003</v>
      </c>
      <c r="T33">
        <v>489.44299999999998</v>
      </c>
      <c r="U33">
        <v>616.69399999999996</v>
      </c>
      <c r="V33">
        <v>320.93</v>
      </c>
      <c r="W33">
        <v>291.13900000000001</v>
      </c>
      <c r="X33">
        <v>298.35399999999998</v>
      </c>
      <c r="Y33">
        <v>498.97899999999998</v>
      </c>
      <c r="Z33">
        <v>381.19</v>
      </c>
      <c r="AA33">
        <v>464.10399999999998</v>
      </c>
      <c r="AB33">
        <v>431.98700000000002</v>
      </c>
      <c r="AC33">
        <v>410.79500000000002</v>
      </c>
      <c r="AD33">
        <v>502.09300000000002</v>
      </c>
      <c r="AE33">
        <v>395.90899999999999</v>
      </c>
      <c r="AF33">
        <v>346.964</v>
      </c>
      <c r="AG33">
        <v>617.24599999999998</v>
      </c>
      <c r="AH33">
        <v>234.124</v>
      </c>
      <c r="AI33">
        <v>526.81799999999998</v>
      </c>
      <c r="AJ33">
        <v>486.15100000000001</v>
      </c>
      <c r="AK33">
        <v>349.43400000000003</v>
      </c>
      <c r="AL33">
        <v>294.38799999999998</v>
      </c>
      <c r="AM33">
        <v>748.28099999999995</v>
      </c>
    </row>
    <row r="34" spans="1:39" x14ac:dyDescent="0.25">
      <c r="A34" s="119">
        <f ca="1">Exceedance!U34</f>
        <v>43739</v>
      </c>
      <c r="B34" s="273">
        <v>360.64</v>
      </c>
      <c r="C34" s="273">
        <v>609.33000000000004</v>
      </c>
      <c r="D34" s="273">
        <v>512.25</v>
      </c>
      <c r="E34">
        <v>694.05200000000002</v>
      </c>
      <c r="F34">
        <v>781.74300000000005</v>
      </c>
      <c r="G34">
        <v>862.26099999999997</v>
      </c>
      <c r="H34">
        <v>867.97699999999998</v>
      </c>
      <c r="I34">
        <v>380.59100000000001</v>
      </c>
      <c r="J34">
        <v>361.50799999999998</v>
      </c>
      <c r="K34">
        <v>347.37</v>
      </c>
      <c r="L34">
        <v>410.80599999999998</v>
      </c>
      <c r="M34">
        <v>351.95</v>
      </c>
      <c r="N34">
        <v>307.22899999999998</v>
      </c>
      <c r="O34">
        <v>624.31299999999999</v>
      </c>
      <c r="P34">
        <v>467.113</v>
      </c>
      <c r="Q34">
        <v>624.02200000000005</v>
      </c>
      <c r="R34">
        <v>564.50099999999998</v>
      </c>
      <c r="S34">
        <v>988.78899999999999</v>
      </c>
      <c r="T34">
        <v>565.76900000000001</v>
      </c>
      <c r="U34">
        <v>434.39299999999997</v>
      </c>
      <c r="V34">
        <v>438.69600000000003</v>
      </c>
      <c r="W34">
        <v>289.30500000000001</v>
      </c>
      <c r="X34">
        <v>325.67200000000003</v>
      </c>
      <c r="Y34">
        <v>338.75</v>
      </c>
      <c r="Z34">
        <v>489</v>
      </c>
      <c r="AA34">
        <v>634.80999999999995</v>
      </c>
      <c r="AB34">
        <v>1128.4109999999998</v>
      </c>
      <c r="AC34">
        <v>544.56200000000001</v>
      </c>
      <c r="AD34">
        <v>457.50900000000001</v>
      </c>
      <c r="AE34">
        <v>415.23</v>
      </c>
      <c r="AF34">
        <v>462.54</v>
      </c>
      <c r="AG34">
        <v>655.66899999999998</v>
      </c>
      <c r="AH34">
        <v>265.01900000000001</v>
      </c>
      <c r="AI34">
        <v>580.298</v>
      </c>
      <c r="AJ34">
        <v>660.85500000000002</v>
      </c>
      <c r="AK34">
        <v>332.798</v>
      </c>
      <c r="AL34">
        <v>454.53199999999998</v>
      </c>
      <c r="AM34">
        <v>756.77</v>
      </c>
    </row>
    <row r="35" spans="1:39" x14ac:dyDescent="0.25">
      <c r="A35" s="119">
        <f ca="1">Exceedance!U35</f>
        <v>43770</v>
      </c>
      <c r="B35" s="273">
        <v>446.65999999999997</v>
      </c>
      <c r="C35" s="273">
        <v>495.81</v>
      </c>
      <c r="D35" s="273">
        <v>472.92</v>
      </c>
      <c r="E35">
        <v>634.53099999999995</v>
      </c>
      <c r="F35">
        <v>668.44299999999998</v>
      </c>
      <c r="G35">
        <v>694.23199999999997</v>
      </c>
      <c r="H35">
        <v>798.72499999999991</v>
      </c>
      <c r="I35">
        <v>582.63599999999997</v>
      </c>
      <c r="J35">
        <v>365.61</v>
      </c>
      <c r="K35">
        <v>345.88799999999998</v>
      </c>
      <c r="L35">
        <v>474.46699999999998</v>
      </c>
      <c r="M35">
        <v>450.221</v>
      </c>
      <c r="N35">
        <v>368.34300000000002</v>
      </c>
      <c r="O35">
        <v>618.10400000000004</v>
      </c>
      <c r="P35">
        <v>500.56799999999998</v>
      </c>
      <c r="Q35">
        <v>562.59199999999998</v>
      </c>
      <c r="R35">
        <v>570.57299999999998</v>
      </c>
      <c r="S35">
        <v>674.25300000000004</v>
      </c>
      <c r="T35">
        <v>657.88099999999997</v>
      </c>
      <c r="U35">
        <v>424.29199999999997</v>
      </c>
      <c r="V35">
        <v>420.60399999999998</v>
      </c>
      <c r="W35">
        <v>366.30799999999999</v>
      </c>
      <c r="X35">
        <v>323.54199999999997</v>
      </c>
      <c r="Y35">
        <v>368.30500000000001</v>
      </c>
      <c r="Z35">
        <v>645.95399999999995</v>
      </c>
      <c r="AA35">
        <v>601.36500000000001</v>
      </c>
      <c r="AB35">
        <v>635.48299999999995</v>
      </c>
      <c r="AC35">
        <v>488.43799999999999</v>
      </c>
      <c r="AD35">
        <v>478.99299999999999</v>
      </c>
      <c r="AE35">
        <v>482.01600000000002</v>
      </c>
      <c r="AF35">
        <v>483.41300000000001</v>
      </c>
      <c r="AG35">
        <v>625.75400000000002</v>
      </c>
      <c r="AH35">
        <v>322.62</v>
      </c>
      <c r="AI35">
        <v>494.04399999999998</v>
      </c>
      <c r="AJ35">
        <v>497.91300000000001</v>
      </c>
      <c r="AK35">
        <v>390.44</v>
      </c>
      <c r="AL35">
        <v>440.7</v>
      </c>
      <c r="AM35">
        <v>591.31500000000005</v>
      </c>
    </row>
    <row r="36" spans="1:39" x14ac:dyDescent="0.25">
      <c r="A36" s="119">
        <f ca="1">Exceedance!U36</f>
        <v>43800</v>
      </c>
      <c r="B36" s="273">
        <v>362.53</v>
      </c>
      <c r="C36" s="273">
        <v>362.53</v>
      </c>
      <c r="D36" s="273">
        <v>362.53</v>
      </c>
      <c r="E36">
        <v>574.34400000000005</v>
      </c>
      <c r="F36">
        <v>610.47900000000004</v>
      </c>
      <c r="G36">
        <v>563.654</v>
      </c>
      <c r="H36">
        <v>611.70000000000005</v>
      </c>
      <c r="I36">
        <v>431.56599999999997</v>
      </c>
      <c r="J36">
        <v>349.58800000000002</v>
      </c>
      <c r="K36">
        <v>330.83100000000002</v>
      </c>
      <c r="L36">
        <v>381.52800000000002</v>
      </c>
      <c r="M36">
        <v>398.392</v>
      </c>
      <c r="N36">
        <v>342.29599999999999</v>
      </c>
      <c r="O36">
        <v>523.91399999999999</v>
      </c>
      <c r="P36">
        <v>432.63900000000001</v>
      </c>
      <c r="Q36">
        <v>560.49900000000002</v>
      </c>
      <c r="R36">
        <v>610.01400000000001</v>
      </c>
      <c r="S36">
        <v>561.298</v>
      </c>
      <c r="T36">
        <v>560.16700000000003</v>
      </c>
      <c r="U36">
        <v>415.03800000000001</v>
      </c>
      <c r="V36">
        <v>342.26900000000001</v>
      </c>
      <c r="W36">
        <v>355.85300000000001</v>
      </c>
      <c r="X36">
        <v>272.7</v>
      </c>
      <c r="Y36">
        <v>361.03100000000001</v>
      </c>
      <c r="Z36">
        <v>423.55</v>
      </c>
      <c r="AA36">
        <v>490.49900000000002</v>
      </c>
      <c r="AB36">
        <v>483.82100000000003</v>
      </c>
      <c r="AC36">
        <v>466.80900000000003</v>
      </c>
      <c r="AD36">
        <v>480.82</v>
      </c>
      <c r="AE36">
        <v>441.471</v>
      </c>
      <c r="AF36">
        <v>469.91199999999998</v>
      </c>
      <c r="AG36">
        <v>554.56700000000001</v>
      </c>
      <c r="AH36">
        <v>324.012</v>
      </c>
      <c r="AI36">
        <v>372.13600000000002</v>
      </c>
      <c r="AJ36">
        <v>423.34199999999998</v>
      </c>
      <c r="AK36">
        <v>370.73599999999999</v>
      </c>
      <c r="AL36">
        <v>352.05900000000003</v>
      </c>
      <c r="AM36">
        <v>521.51199999999994</v>
      </c>
    </row>
    <row r="37" spans="1:39" x14ac:dyDescent="0.25">
      <c r="A37" s="119">
        <f ca="1">Exceedance!U37</f>
        <v>43831</v>
      </c>
      <c r="B37" s="254">
        <v>361.18</v>
      </c>
      <c r="C37" s="254">
        <v>361.18</v>
      </c>
      <c r="D37" s="254">
        <v>361.18</v>
      </c>
      <c r="E37">
        <v>519.03099999999995</v>
      </c>
      <c r="F37" s="1">
        <v>585.029</v>
      </c>
      <c r="G37" s="1">
        <v>471.07299999999998</v>
      </c>
      <c r="H37" s="1">
        <v>486.27300000000002</v>
      </c>
      <c r="I37" s="1">
        <v>376.03300000000002</v>
      </c>
      <c r="J37" s="1">
        <v>321.19600000000003</v>
      </c>
      <c r="K37" s="1">
        <v>311.75400000000002</v>
      </c>
      <c r="L37" s="1">
        <v>308.00099999999998</v>
      </c>
      <c r="M37" s="1">
        <v>348.58100000000002</v>
      </c>
      <c r="N37" s="1">
        <v>463.14400000000001</v>
      </c>
      <c r="O37" s="1">
        <v>473.29500000000002</v>
      </c>
      <c r="P37" s="1">
        <v>403.07100000000003</v>
      </c>
      <c r="Q37" s="1">
        <v>485.44099999999997</v>
      </c>
      <c r="R37" s="1">
        <v>525</v>
      </c>
      <c r="S37" s="1">
        <v>501.32400000000001</v>
      </c>
      <c r="T37" s="1">
        <v>447.46100000000007</v>
      </c>
      <c r="U37" s="1">
        <v>395.803</v>
      </c>
      <c r="V37" s="1">
        <v>326.30099999999999</v>
      </c>
      <c r="W37" s="1">
        <v>317.68</v>
      </c>
      <c r="X37" s="1">
        <v>241.61699999999999</v>
      </c>
      <c r="Y37" s="1">
        <v>324.34699999999998</v>
      </c>
      <c r="Z37" s="1">
        <v>614.19899999999996</v>
      </c>
      <c r="AA37" s="1">
        <v>447.67599999999999</v>
      </c>
      <c r="AB37" s="1">
        <v>418.916</v>
      </c>
      <c r="AC37" s="1">
        <v>383.79700000000003</v>
      </c>
      <c r="AD37" s="1">
        <v>454.399</v>
      </c>
      <c r="AE37" s="1">
        <v>405.90100000000001</v>
      </c>
      <c r="AF37" s="1">
        <v>423.21100000000001</v>
      </c>
      <c r="AG37" s="1">
        <v>505.63200000000001</v>
      </c>
      <c r="AH37">
        <v>300.51499999999999</v>
      </c>
      <c r="AI37">
        <v>295.80900000000003</v>
      </c>
      <c r="AJ37">
        <v>378.988</v>
      </c>
      <c r="AK37">
        <v>362.82</v>
      </c>
      <c r="AL37">
        <v>335.02100000000002</v>
      </c>
      <c r="AM37">
        <v>443.226</v>
      </c>
    </row>
    <row r="38" spans="1:39" x14ac:dyDescent="0.25">
      <c r="A38" s="119">
        <f ca="1">Exceedance!U38</f>
        <v>43862</v>
      </c>
      <c r="B38" s="254">
        <v>392.99</v>
      </c>
      <c r="C38" s="254">
        <v>392.99</v>
      </c>
      <c r="D38" s="254">
        <v>392.99</v>
      </c>
      <c r="E38">
        <v>441.52499999999998</v>
      </c>
      <c r="F38">
        <v>476.29599999999999</v>
      </c>
      <c r="G38">
        <v>556.37699999999995</v>
      </c>
      <c r="H38">
        <v>506.96300000000002</v>
      </c>
      <c r="I38">
        <v>356.92500000000001</v>
      </c>
      <c r="J38">
        <v>317.142</v>
      </c>
      <c r="K38">
        <v>280.423</v>
      </c>
      <c r="L38">
        <v>293.505</v>
      </c>
      <c r="M38">
        <v>366.18799999999999</v>
      </c>
      <c r="N38">
        <v>557.98800000000006</v>
      </c>
      <c r="O38">
        <v>429.24299999999999</v>
      </c>
      <c r="P38">
        <v>417.31299999999999</v>
      </c>
      <c r="Q38">
        <v>474.25200000000001</v>
      </c>
      <c r="R38">
        <v>471.82100000000003</v>
      </c>
      <c r="S38">
        <v>476.27800000000002</v>
      </c>
      <c r="T38">
        <v>434.29899999999998</v>
      </c>
      <c r="U38">
        <v>408.423</v>
      </c>
      <c r="V38">
        <v>309.572</v>
      </c>
      <c r="W38">
        <v>264.613</v>
      </c>
      <c r="X38">
        <v>265.77</v>
      </c>
      <c r="Y38">
        <v>296.17899999999997</v>
      </c>
      <c r="Z38">
        <v>603.27200000000005</v>
      </c>
      <c r="AA38">
        <v>382.61099999999999</v>
      </c>
      <c r="AB38">
        <v>420.63799999999998</v>
      </c>
      <c r="AC38">
        <v>358.47300000000001</v>
      </c>
      <c r="AD38">
        <v>432.40699999999998</v>
      </c>
      <c r="AE38">
        <v>430.036</v>
      </c>
      <c r="AF38">
        <v>380.27600000000001</v>
      </c>
      <c r="AG38">
        <v>446.18900000000002</v>
      </c>
      <c r="AH38">
        <v>301.50200000000001</v>
      </c>
      <c r="AI38">
        <v>285.39</v>
      </c>
      <c r="AJ38">
        <v>444.15600000000001</v>
      </c>
      <c r="AK38">
        <v>299.923</v>
      </c>
      <c r="AL38">
        <v>291.851</v>
      </c>
      <c r="AM38">
        <v>413.61</v>
      </c>
    </row>
    <row r="39" spans="1:39" x14ac:dyDescent="0.25">
      <c r="A39" s="119">
        <f ca="1">Exceedance!U39</f>
        <v>43891</v>
      </c>
      <c r="B39" s="254">
        <v>665.38</v>
      </c>
      <c r="C39" s="254">
        <v>665.38</v>
      </c>
      <c r="D39" s="254">
        <v>665.38</v>
      </c>
      <c r="E39">
        <v>528.21799999999996</v>
      </c>
      <c r="F39">
        <v>797.43299999999988</v>
      </c>
      <c r="G39">
        <v>1293.4159999999999</v>
      </c>
      <c r="H39">
        <v>741.24400000000003</v>
      </c>
      <c r="I39">
        <v>472.90699999999998</v>
      </c>
      <c r="J39">
        <v>652.851</v>
      </c>
      <c r="K39">
        <v>399.33100000000002</v>
      </c>
      <c r="L39">
        <v>445.83600000000001</v>
      </c>
      <c r="M39">
        <v>604.91999999999996</v>
      </c>
      <c r="N39">
        <v>687.024</v>
      </c>
      <c r="O39">
        <v>668.38099999999997</v>
      </c>
      <c r="P39">
        <v>1105.4490000000001</v>
      </c>
      <c r="Q39">
        <v>641.89599999999996</v>
      </c>
      <c r="R39">
        <v>900.13400000000001</v>
      </c>
      <c r="S39">
        <v>601.66</v>
      </c>
      <c r="T39">
        <v>573.72900000000004</v>
      </c>
      <c r="U39">
        <v>522.08600000000001</v>
      </c>
      <c r="V39">
        <v>505.12</v>
      </c>
      <c r="W39">
        <v>293.738</v>
      </c>
      <c r="X39">
        <v>444.67399999999998</v>
      </c>
      <c r="Y39">
        <v>646.39599999999996</v>
      </c>
      <c r="Z39">
        <v>792.21400000000006</v>
      </c>
      <c r="AA39">
        <v>485.04500000000002</v>
      </c>
      <c r="AB39">
        <v>891.17600000000004</v>
      </c>
      <c r="AC39">
        <v>454.00799999999992</v>
      </c>
      <c r="AD39">
        <v>693.98400000000004</v>
      </c>
      <c r="AE39">
        <v>557.97500000000002</v>
      </c>
      <c r="AF39">
        <v>552.86500000000001</v>
      </c>
      <c r="AG39">
        <v>638.07500000000005</v>
      </c>
      <c r="AH39">
        <v>372.60300000000001</v>
      </c>
      <c r="AI39">
        <v>436.536</v>
      </c>
      <c r="AJ39">
        <v>652.745</v>
      </c>
      <c r="AK39">
        <v>428.274</v>
      </c>
      <c r="AL39">
        <v>530.24</v>
      </c>
      <c r="AM39">
        <v>769.99099999999999</v>
      </c>
    </row>
    <row r="40" spans="1:39" x14ac:dyDescent="0.25">
      <c r="A40" s="119">
        <f ca="1">Exceedance!U40</f>
        <v>43922</v>
      </c>
      <c r="B40" s="254">
        <v>1055.51</v>
      </c>
      <c r="C40" s="254">
        <v>1055.51</v>
      </c>
      <c r="D40" s="254">
        <v>1055.51</v>
      </c>
      <c r="E40">
        <v>951.07600000000002</v>
      </c>
      <c r="F40">
        <v>1844.318</v>
      </c>
      <c r="G40">
        <v>2326.8339999999998</v>
      </c>
      <c r="H40">
        <v>1171.626</v>
      </c>
      <c r="I40">
        <v>779.22900000000004</v>
      </c>
      <c r="J40">
        <v>1176.653</v>
      </c>
      <c r="K40">
        <v>713.91899999999998</v>
      </c>
      <c r="L40">
        <v>542.49599999999998</v>
      </c>
      <c r="M40">
        <v>1041.69</v>
      </c>
      <c r="N40">
        <v>1538.8150000000001</v>
      </c>
      <c r="O40">
        <v>957.54600000000005</v>
      </c>
      <c r="P40">
        <v>869.529</v>
      </c>
      <c r="Q40">
        <v>1037.203</v>
      </c>
      <c r="R40">
        <v>1502.9069999999997</v>
      </c>
      <c r="S40">
        <v>1121.9380000000001</v>
      </c>
      <c r="T40">
        <v>683.32500000000005</v>
      </c>
      <c r="U40">
        <v>808.33399999999995</v>
      </c>
      <c r="V40">
        <v>776.63599999999997</v>
      </c>
      <c r="W40">
        <v>500.404</v>
      </c>
      <c r="X40">
        <v>547.10299999999995</v>
      </c>
      <c r="Y40">
        <v>1361.8130000000001</v>
      </c>
      <c r="Z40">
        <v>1395.1469999999999</v>
      </c>
      <c r="AA40">
        <v>1121.8989999999999</v>
      </c>
      <c r="AB40">
        <v>1078.653</v>
      </c>
      <c r="AC40">
        <v>830.78599999999994</v>
      </c>
      <c r="AD40">
        <v>865.07399999999996</v>
      </c>
      <c r="AE40">
        <v>813.51900000000001</v>
      </c>
      <c r="AF40">
        <v>1169.7080000000001</v>
      </c>
      <c r="AG40">
        <v>1113.93</v>
      </c>
      <c r="AH40">
        <v>408.298</v>
      </c>
      <c r="AI40">
        <v>605.90599999999995</v>
      </c>
      <c r="AJ40">
        <v>646.50800000000004</v>
      </c>
      <c r="AK40">
        <v>550.13900000000001</v>
      </c>
      <c r="AL40">
        <v>568.71900000000005</v>
      </c>
      <c r="AM40">
        <v>813.18200000000002</v>
      </c>
    </row>
    <row r="41" spans="1:39" x14ac:dyDescent="0.25">
      <c r="A41" s="119">
        <f ca="1">Exceedance!U41</f>
        <v>43952</v>
      </c>
      <c r="B41" s="254">
        <v>2342.9899999900003</v>
      </c>
      <c r="C41" s="254">
        <v>2342.9899999900003</v>
      </c>
      <c r="D41" s="254">
        <v>2342.9899999900003</v>
      </c>
      <c r="E41">
        <v>4375.0200000000004</v>
      </c>
      <c r="F41">
        <v>4234.8549999999996</v>
      </c>
      <c r="G41">
        <v>3538.61</v>
      </c>
      <c r="H41">
        <v>2877.4749999999999</v>
      </c>
      <c r="I41">
        <v>1288.713</v>
      </c>
      <c r="J41">
        <v>1491.92</v>
      </c>
      <c r="K41">
        <v>751.97299999999996</v>
      </c>
      <c r="L41">
        <v>1268.5340000000001</v>
      </c>
      <c r="M41">
        <v>1938.43</v>
      </c>
      <c r="N41">
        <v>3591.7510000000002</v>
      </c>
      <c r="O41">
        <v>1992.106</v>
      </c>
      <c r="P41">
        <v>2423.4229999999998</v>
      </c>
      <c r="Q41">
        <v>3126.01</v>
      </c>
      <c r="R41">
        <v>4120.8879999999999</v>
      </c>
      <c r="S41">
        <v>2745.328</v>
      </c>
      <c r="T41">
        <v>2119.3270000000002</v>
      </c>
      <c r="U41">
        <v>1950.558</v>
      </c>
      <c r="V41">
        <v>2222.0740000000001</v>
      </c>
      <c r="W41">
        <v>250.38900000000001</v>
      </c>
      <c r="X41">
        <v>1374.2449999999999</v>
      </c>
      <c r="Y41">
        <v>1678.527</v>
      </c>
      <c r="Z41">
        <v>2961.1660000000002</v>
      </c>
      <c r="AA41">
        <v>2423.1649999999995</v>
      </c>
      <c r="AB41">
        <v>2101.1109999999999</v>
      </c>
      <c r="AC41">
        <v>2314.8939999999998</v>
      </c>
      <c r="AD41">
        <v>2664.614</v>
      </c>
      <c r="AE41">
        <v>979.38599999999997</v>
      </c>
      <c r="AF41">
        <v>2450.538</v>
      </c>
      <c r="AG41">
        <v>1175.963</v>
      </c>
      <c r="AH41">
        <v>805.56600000000003</v>
      </c>
      <c r="AI41">
        <v>1706.9090000000001</v>
      </c>
      <c r="AJ41">
        <v>1295.6869999999999</v>
      </c>
      <c r="AK41">
        <v>852.32100000000003</v>
      </c>
      <c r="AL41">
        <v>1900.567</v>
      </c>
      <c r="AM41">
        <v>2354.692</v>
      </c>
    </row>
    <row r="42" spans="1:39" x14ac:dyDescent="0.25">
      <c r="A42" s="119">
        <f ca="1">Exceedance!U42</f>
        <v>43983</v>
      </c>
      <c r="B42" s="254">
        <v>2666.05</v>
      </c>
      <c r="C42" s="254">
        <v>2666.05</v>
      </c>
      <c r="D42" s="254">
        <v>2666.05</v>
      </c>
      <c r="E42">
        <v>6295.7879999999996</v>
      </c>
      <c r="F42">
        <v>3778.152</v>
      </c>
      <c r="G42">
        <v>4662.7070000000003</v>
      </c>
      <c r="H42">
        <v>1934.3969999999999</v>
      </c>
      <c r="I42">
        <v>1974.56</v>
      </c>
      <c r="J42">
        <v>1252.729</v>
      </c>
      <c r="K42">
        <v>1595.4760000000001</v>
      </c>
      <c r="L42">
        <v>2735.3719999999998</v>
      </c>
      <c r="M42">
        <v>1259.9100000000001</v>
      </c>
      <c r="N42">
        <v>4853.0240000000003</v>
      </c>
      <c r="O42">
        <v>1720.7840000000001</v>
      </c>
      <c r="P42">
        <v>5233.3530000000001</v>
      </c>
      <c r="Q42">
        <v>3025.7469999999998</v>
      </c>
      <c r="R42">
        <v>5277.4480000000003</v>
      </c>
      <c r="S42">
        <v>2781.5880000000002</v>
      </c>
      <c r="T42">
        <v>3596.5929999999998</v>
      </c>
      <c r="U42">
        <v>1480.9069999999999</v>
      </c>
      <c r="V42">
        <v>1606.0440000000001</v>
      </c>
      <c r="W42">
        <v>356.56900000000002</v>
      </c>
      <c r="X42">
        <v>2299.181</v>
      </c>
      <c r="Y42">
        <v>1068.3710000000001</v>
      </c>
      <c r="Z42">
        <v>3808.5079999999998</v>
      </c>
      <c r="AA42">
        <v>2142.1529999999998</v>
      </c>
      <c r="AB42">
        <v>1381.76</v>
      </c>
      <c r="AC42">
        <v>4233.5709999999999</v>
      </c>
      <c r="AD42">
        <v>2805.6060000000002</v>
      </c>
      <c r="AE42">
        <v>2706.9609999999998</v>
      </c>
      <c r="AF42">
        <v>5608.6949999999997</v>
      </c>
      <c r="AG42">
        <v>412.53100000000001</v>
      </c>
      <c r="AH42">
        <v>1092.5129999999997</v>
      </c>
      <c r="AI42">
        <v>3274.7629999999999</v>
      </c>
      <c r="AJ42">
        <v>2427.4680000000003</v>
      </c>
      <c r="AK42">
        <v>1153.499</v>
      </c>
      <c r="AL42">
        <v>3345.0330000000004</v>
      </c>
      <c r="AM42">
        <v>6327.0159999999996</v>
      </c>
    </row>
    <row r="43" spans="1:39" x14ac:dyDescent="0.25">
      <c r="A43" s="119">
        <f ca="1">Exceedance!U43</f>
        <v>44013</v>
      </c>
      <c r="B43" s="254">
        <v>1090.8399999999999</v>
      </c>
      <c r="C43" s="254">
        <v>1090.8399999999999</v>
      </c>
      <c r="D43" s="254">
        <v>1090.8399999999999</v>
      </c>
      <c r="E43">
        <v>2467.3470000000002</v>
      </c>
      <c r="F43">
        <v>1164.202</v>
      </c>
      <c r="G43">
        <v>1842.4469999999999</v>
      </c>
      <c r="H43">
        <v>636.29200000000003</v>
      </c>
      <c r="I43">
        <v>619.08600000000001</v>
      </c>
      <c r="J43">
        <v>541.63</v>
      </c>
      <c r="K43">
        <v>751.78599999999994</v>
      </c>
      <c r="L43">
        <v>1064.5360000000001</v>
      </c>
      <c r="M43">
        <v>481.36799999999999</v>
      </c>
      <c r="N43">
        <v>1977.694</v>
      </c>
      <c r="O43">
        <v>438.82100000000003</v>
      </c>
      <c r="P43">
        <v>4076.355</v>
      </c>
      <c r="Q43">
        <v>1191.991</v>
      </c>
      <c r="R43">
        <v>1835.557</v>
      </c>
      <c r="S43">
        <v>1550.5220000000002</v>
      </c>
      <c r="T43">
        <v>1859.66</v>
      </c>
      <c r="U43">
        <v>353.608</v>
      </c>
      <c r="V43">
        <v>393.87</v>
      </c>
      <c r="W43">
        <v>97.506</v>
      </c>
      <c r="X43">
        <v>596.49900000000002</v>
      </c>
      <c r="Y43">
        <v>485.99599999999998</v>
      </c>
      <c r="Z43">
        <v>1619.279</v>
      </c>
      <c r="AA43">
        <v>576.58600000000001</v>
      </c>
      <c r="AB43">
        <v>434.59100000000001</v>
      </c>
      <c r="AC43">
        <v>1946.8240000000001</v>
      </c>
      <c r="AD43">
        <v>1555.175</v>
      </c>
      <c r="AE43">
        <v>968.59700000000009</v>
      </c>
      <c r="AF43">
        <v>3767.4059999999999</v>
      </c>
      <c r="AG43">
        <v>180.75399999999999</v>
      </c>
      <c r="AH43">
        <v>313.392</v>
      </c>
      <c r="AI43">
        <v>1037.106</v>
      </c>
      <c r="AJ43">
        <v>862.59299999999996</v>
      </c>
      <c r="AK43">
        <v>397.25799999999998</v>
      </c>
      <c r="AL43">
        <v>2101.7420000000002</v>
      </c>
      <c r="AM43">
        <v>3365.7950000000001</v>
      </c>
    </row>
    <row r="44" spans="1:39" x14ac:dyDescent="0.25">
      <c r="A44" s="119">
        <f ca="1">Exceedance!U44</f>
        <v>44044</v>
      </c>
      <c r="B44" s="254">
        <v>499.88</v>
      </c>
      <c r="C44" s="254">
        <v>499.88</v>
      </c>
      <c r="D44" s="254">
        <v>499.88</v>
      </c>
      <c r="E44">
        <v>1034.2850000000001</v>
      </c>
      <c r="F44">
        <v>555.62400000000002</v>
      </c>
      <c r="G44">
        <v>645.46</v>
      </c>
      <c r="H44">
        <v>474.43900000000002</v>
      </c>
      <c r="I44">
        <v>351.94499999999999</v>
      </c>
      <c r="J44">
        <v>410.34</v>
      </c>
      <c r="K44">
        <v>341.82400000000001</v>
      </c>
      <c r="L44">
        <v>457.68599999999998</v>
      </c>
      <c r="M44">
        <v>357.87099999999998</v>
      </c>
      <c r="N44">
        <v>798.55600000000004</v>
      </c>
      <c r="O44">
        <v>301.20800000000003</v>
      </c>
      <c r="P44">
        <v>1153.566</v>
      </c>
      <c r="Q44">
        <v>463.14800000000002</v>
      </c>
      <c r="R44">
        <v>976.25400000000002</v>
      </c>
      <c r="S44">
        <v>660.26599999999996</v>
      </c>
      <c r="T44">
        <v>863.41499999999996</v>
      </c>
      <c r="U44">
        <v>254.46700000000001</v>
      </c>
      <c r="V44">
        <v>338.05700000000002</v>
      </c>
      <c r="W44">
        <v>120.181</v>
      </c>
      <c r="X44">
        <v>304.62799999999999</v>
      </c>
      <c r="Y44">
        <v>283.23200000000003</v>
      </c>
      <c r="Z44">
        <v>605.50400000000002</v>
      </c>
      <c r="AA44">
        <v>423.52499999999998</v>
      </c>
      <c r="AB44">
        <v>398.52499999999998</v>
      </c>
      <c r="AC44">
        <v>632.88599999999997</v>
      </c>
      <c r="AD44">
        <v>552.27200000000005</v>
      </c>
      <c r="AE44">
        <v>522.72199999999998</v>
      </c>
      <c r="AF44">
        <v>949.11300000000006</v>
      </c>
      <c r="AG44">
        <v>221.04600000000002</v>
      </c>
      <c r="AH44">
        <v>343.53</v>
      </c>
      <c r="AI44">
        <v>502.85500000000002</v>
      </c>
      <c r="AJ44">
        <v>408.48399999999998</v>
      </c>
      <c r="AK44">
        <v>238.26900000000001</v>
      </c>
      <c r="AL44">
        <v>888.19</v>
      </c>
      <c r="AM44">
        <v>1075.1030000000001</v>
      </c>
    </row>
    <row r="45" spans="1:39" x14ac:dyDescent="0.25">
      <c r="A45" s="119">
        <f ca="1">Exceedance!U45</f>
        <v>44075</v>
      </c>
      <c r="B45" s="254">
        <v>408.21</v>
      </c>
      <c r="C45" s="254">
        <v>408.21</v>
      </c>
      <c r="D45" s="254">
        <v>408.21</v>
      </c>
      <c r="E45">
        <v>684.74400000000003</v>
      </c>
      <c r="F45">
        <v>584.10400000000004</v>
      </c>
      <c r="G45">
        <v>680.553</v>
      </c>
      <c r="H45">
        <v>403.12299999999999</v>
      </c>
      <c r="I45">
        <v>402.75700000000001</v>
      </c>
      <c r="J45">
        <v>297.35399999999998</v>
      </c>
      <c r="K45">
        <v>294.029</v>
      </c>
      <c r="L45">
        <v>485.298</v>
      </c>
      <c r="M45">
        <v>365.84</v>
      </c>
      <c r="N45">
        <v>720.78500000000008</v>
      </c>
      <c r="O45">
        <v>376.125</v>
      </c>
      <c r="P45">
        <v>616.79999999999995</v>
      </c>
      <c r="Q45">
        <v>450.50599999999997</v>
      </c>
      <c r="R45">
        <v>859.18499999999995</v>
      </c>
      <c r="S45">
        <v>491.35599999999999</v>
      </c>
      <c r="T45">
        <v>616.97</v>
      </c>
      <c r="U45">
        <v>322.81400000000002</v>
      </c>
      <c r="V45">
        <v>282.31599999999997</v>
      </c>
      <c r="W45">
        <v>293.61000000000007</v>
      </c>
      <c r="X45">
        <v>491.76</v>
      </c>
      <c r="Y45">
        <v>376.40899999999999</v>
      </c>
      <c r="Z45">
        <v>459.09800000000001</v>
      </c>
      <c r="AA45">
        <v>427.94900000000001</v>
      </c>
      <c r="AB45">
        <v>420.67700000000002</v>
      </c>
      <c r="AC45">
        <v>498.44200000000001</v>
      </c>
      <c r="AD45">
        <v>389.49700000000001</v>
      </c>
      <c r="AE45">
        <v>350.92899999999997</v>
      </c>
      <c r="AF45">
        <v>611.68399999999997</v>
      </c>
      <c r="AG45">
        <v>231.499</v>
      </c>
      <c r="AH45">
        <v>534.95100000000002</v>
      </c>
      <c r="AI45">
        <v>479.31200000000001</v>
      </c>
      <c r="AJ45">
        <v>323.38200000000001</v>
      </c>
      <c r="AK45">
        <v>289.488</v>
      </c>
      <c r="AL45">
        <v>738.00400000000002</v>
      </c>
      <c r="AM45">
        <v>611.39800000000002</v>
      </c>
    </row>
    <row r="46" spans="1:39" x14ac:dyDescent="0.25">
      <c r="A46" s="119">
        <f ca="1">Exceedance!U46</f>
        <v>44105</v>
      </c>
      <c r="B46" s="254">
        <v>360.64</v>
      </c>
      <c r="C46" s="254">
        <v>609.33000000000004</v>
      </c>
      <c r="D46" s="254">
        <v>512.25</v>
      </c>
      <c r="E46">
        <v>779.57500000000005</v>
      </c>
      <c r="F46">
        <v>867.03599999999994</v>
      </c>
      <c r="G46">
        <v>874.69600000000003</v>
      </c>
      <c r="H46">
        <v>384.01799999999997</v>
      </c>
      <c r="I46">
        <v>360.33699999999999</v>
      </c>
      <c r="J46">
        <v>342.78599999999994</v>
      </c>
      <c r="K46">
        <v>405.18799999999999</v>
      </c>
      <c r="L46">
        <v>347.03699999999998</v>
      </c>
      <c r="M46">
        <v>296.06999999999994</v>
      </c>
      <c r="N46">
        <v>621.45000000000005</v>
      </c>
      <c r="O46">
        <v>462.83</v>
      </c>
      <c r="P46">
        <v>632.35899999999992</v>
      </c>
      <c r="Q46">
        <v>556.85199999999998</v>
      </c>
      <c r="R46">
        <v>960.91800000000001</v>
      </c>
      <c r="S46">
        <v>567.1</v>
      </c>
      <c r="T46">
        <v>433.99599999999998</v>
      </c>
      <c r="U46">
        <v>441.47</v>
      </c>
      <c r="V46">
        <v>283.07900000000001</v>
      </c>
      <c r="W46">
        <v>321.34100000000001</v>
      </c>
      <c r="X46">
        <v>327.15199999999999</v>
      </c>
      <c r="Y46">
        <v>479.654</v>
      </c>
      <c r="Z46">
        <v>635.31399999999996</v>
      </c>
      <c r="AA46">
        <v>1124.2909999999999</v>
      </c>
      <c r="AB46">
        <v>544.19200000000001</v>
      </c>
      <c r="AC46">
        <v>454.05599999999998</v>
      </c>
      <c r="AD46">
        <v>411.76900000000001</v>
      </c>
      <c r="AE46">
        <v>466.678</v>
      </c>
      <c r="AF46">
        <v>656.80700000000002</v>
      </c>
      <c r="AG46">
        <v>263.03100000000001</v>
      </c>
      <c r="AH46">
        <v>571.774</v>
      </c>
      <c r="AI46">
        <v>653.40599999999995</v>
      </c>
      <c r="AJ46">
        <v>324.15899999999999</v>
      </c>
      <c r="AK46">
        <v>453.05</v>
      </c>
      <c r="AL46">
        <v>732.09199999999998</v>
      </c>
      <c r="AM46">
        <v>685.62</v>
      </c>
    </row>
    <row r="47" spans="1:39" x14ac:dyDescent="0.25">
      <c r="A47" s="119">
        <f ca="1">Exceedance!U47</f>
        <v>44136</v>
      </c>
      <c r="B47" s="254">
        <v>446.65999999999997</v>
      </c>
      <c r="C47" s="254">
        <v>495.81</v>
      </c>
      <c r="D47" s="254">
        <v>472.92</v>
      </c>
      <c r="E47">
        <v>667.28899999999999</v>
      </c>
      <c r="F47">
        <v>690.51599999999996</v>
      </c>
      <c r="G47">
        <v>804.68200000000002</v>
      </c>
      <c r="H47">
        <v>581.75400000000002</v>
      </c>
      <c r="I47">
        <v>368.14299999999997</v>
      </c>
      <c r="J47">
        <v>342.59300000000002</v>
      </c>
      <c r="K47">
        <v>468.78699999999998</v>
      </c>
      <c r="L47">
        <v>446.07</v>
      </c>
      <c r="M47">
        <v>357.983</v>
      </c>
      <c r="N47">
        <v>607.77300000000002</v>
      </c>
      <c r="O47">
        <v>497.31</v>
      </c>
      <c r="P47">
        <v>569.90300000000002</v>
      </c>
      <c r="Q47">
        <v>567.16300000000001</v>
      </c>
      <c r="R47">
        <v>665.05000000000007</v>
      </c>
      <c r="S47">
        <v>658.46100000000001</v>
      </c>
      <c r="T47">
        <v>429.44499999999999</v>
      </c>
      <c r="U47">
        <v>415.714</v>
      </c>
      <c r="V47">
        <v>361.00799999999998</v>
      </c>
      <c r="W47">
        <v>319.27100000000002</v>
      </c>
      <c r="X47">
        <v>362.49700000000001</v>
      </c>
      <c r="Y47">
        <v>629.03700000000003</v>
      </c>
      <c r="Z47">
        <v>587.01099999999997</v>
      </c>
      <c r="AA47">
        <v>631.13699999999994</v>
      </c>
      <c r="AB47">
        <v>484.935</v>
      </c>
      <c r="AC47">
        <v>479.84000000000003</v>
      </c>
      <c r="AD47">
        <v>475.005</v>
      </c>
      <c r="AE47">
        <v>487.53</v>
      </c>
      <c r="AF47">
        <v>616.23500000000001</v>
      </c>
      <c r="AG47">
        <v>320.24599999999998</v>
      </c>
      <c r="AH47">
        <v>493.48200000000003</v>
      </c>
      <c r="AI47">
        <v>491.48599999999999</v>
      </c>
      <c r="AJ47">
        <v>378.78</v>
      </c>
      <c r="AK47">
        <v>432.17700000000002</v>
      </c>
      <c r="AL47">
        <v>575.11400000000003</v>
      </c>
      <c r="AM47">
        <v>626.19799999999998</v>
      </c>
    </row>
    <row r="48" spans="1:39" x14ac:dyDescent="0.25">
      <c r="A48" s="119">
        <f ca="1">Exceedance!U48</f>
        <v>44166</v>
      </c>
      <c r="B48" s="254">
        <v>362.53</v>
      </c>
      <c r="C48" s="254">
        <v>362.53</v>
      </c>
      <c r="D48" s="254">
        <v>362.53</v>
      </c>
      <c r="E48">
        <v>612.18399999999997</v>
      </c>
      <c r="F48">
        <v>561.26700000000005</v>
      </c>
      <c r="G48">
        <v>616.73099999999999</v>
      </c>
      <c r="H48">
        <v>430.358</v>
      </c>
      <c r="I48">
        <v>352.34</v>
      </c>
      <c r="J48">
        <v>327.96600000000007</v>
      </c>
      <c r="K48">
        <v>374.95299999999997</v>
      </c>
      <c r="L48">
        <v>391.93599999999998</v>
      </c>
      <c r="M48">
        <v>332.40899999999999</v>
      </c>
      <c r="N48">
        <v>518.44100000000003</v>
      </c>
      <c r="O48">
        <v>429.35300000000001</v>
      </c>
      <c r="P48">
        <v>566.65700000000015</v>
      </c>
      <c r="Q48">
        <v>597.21699999999998</v>
      </c>
      <c r="R48">
        <v>557.48599999999999</v>
      </c>
      <c r="S48">
        <v>560.64400000000001</v>
      </c>
      <c r="T48">
        <v>420.18700000000001</v>
      </c>
      <c r="U48">
        <v>342.29899999999998</v>
      </c>
      <c r="V48">
        <v>348.01</v>
      </c>
      <c r="W48">
        <v>268.113</v>
      </c>
      <c r="X48">
        <v>354.96199999999999</v>
      </c>
      <c r="Y48">
        <v>408.39800000000002</v>
      </c>
      <c r="Z48">
        <v>483.59300000000002</v>
      </c>
      <c r="AA48">
        <v>479.18900000000002</v>
      </c>
      <c r="AB48">
        <v>470.33600000000001</v>
      </c>
      <c r="AC48">
        <v>474.27100000000002</v>
      </c>
      <c r="AD48">
        <v>435.06299999999999</v>
      </c>
      <c r="AE48">
        <v>472.83</v>
      </c>
      <c r="AF48">
        <v>550.34400000000005</v>
      </c>
      <c r="AG48">
        <v>320.66000000000003</v>
      </c>
      <c r="AH48">
        <v>369.178</v>
      </c>
      <c r="AI48">
        <v>417.12799999999999</v>
      </c>
      <c r="AJ48">
        <v>360.18099999999998</v>
      </c>
      <c r="AK48">
        <v>345.79599999999999</v>
      </c>
      <c r="AL48">
        <v>509.089</v>
      </c>
      <c r="AM48">
        <v>568.46900000000005</v>
      </c>
    </row>
    <row r="49" spans="1:39" x14ac:dyDescent="0.25">
      <c r="A49" s="119">
        <f ca="1">Exceedance!U49</f>
        <v>44197</v>
      </c>
      <c r="B49" s="254">
        <v>361.18</v>
      </c>
      <c r="C49" s="254">
        <v>361.18</v>
      </c>
      <c r="D49" s="254">
        <v>361.18</v>
      </c>
      <c r="E49">
        <v>580.07400000000007</v>
      </c>
      <c r="F49">
        <v>474.11</v>
      </c>
      <c r="G49">
        <v>490.76600000000002</v>
      </c>
      <c r="H49">
        <v>376.69400000000002</v>
      </c>
      <c r="I49">
        <v>324.65500000000009</v>
      </c>
      <c r="J49">
        <v>310.18299999999999</v>
      </c>
      <c r="K49">
        <v>302.73599999999999</v>
      </c>
      <c r="L49">
        <v>345.73399999999998</v>
      </c>
      <c r="M49">
        <v>456.012</v>
      </c>
      <c r="N49">
        <v>469.89299999999997</v>
      </c>
      <c r="O49">
        <v>400.07400000000001</v>
      </c>
      <c r="P49">
        <v>492.39600000000002</v>
      </c>
      <c r="Q49">
        <v>520.86699999999996</v>
      </c>
      <c r="R49">
        <v>500.06299999999999</v>
      </c>
      <c r="S49">
        <v>448.16399999999999</v>
      </c>
      <c r="T49">
        <v>403.75900000000001</v>
      </c>
      <c r="U49">
        <v>327.88400000000001</v>
      </c>
      <c r="V49">
        <v>311.416</v>
      </c>
      <c r="W49">
        <v>237.465</v>
      </c>
      <c r="X49">
        <v>316.55200000000002</v>
      </c>
      <c r="Y49">
        <v>612.71100000000001</v>
      </c>
      <c r="Z49">
        <v>443.44799999999998</v>
      </c>
      <c r="AA49">
        <v>414.66500000000002</v>
      </c>
      <c r="AB49">
        <v>388.721</v>
      </c>
      <c r="AC49">
        <v>454.62400000000002</v>
      </c>
      <c r="AD49">
        <v>402.62900000000002</v>
      </c>
      <c r="AE49">
        <v>426.041</v>
      </c>
      <c r="AF49">
        <v>502.89699999999999</v>
      </c>
      <c r="AG49">
        <v>307.66399999999999</v>
      </c>
      <c r="AH49">
        <v>298.495</v>
      </c>
      <c r="AI49">
        <v>373.31400000000002</v>
      </c>
      <c r="AJ49">
        <v>351.59799999999996</v>
      </c>
      <c r="AK49">
        <v>331.17500000000001</v>
      </c>
      <c r="AL49">
        <v>435.28199999999998</v>
      </c>
      <c r="AM49">
        <v>511.17899999999997</v>
      </c>
    </row>
    <row r="50" spans="1:39" x14ac:dyDescent="0.25">
      <c r="A50" s="119">
        <f ca="1">Exceedance!U50</f>
        <v>44228</v>
      </c>
      <c r="B50" s="254">
        <v>392.99</v>
      </c>
      <c r="C50" s="254">
        <v>392.99</v>
      </c>
      <c r="D50" s="254">
        <v>392.99</v>
      </c>
      <c r="E50">
        <v>460.238</v>
      </c>
      <c r="F50">
        <v>543.36800000000005</v>
      </c>
      <c r="G50">
        <v>493.93</v>
      </c>
      <c r="H50">
        <v>346.25200000000001</v>
      </c>
      <c r="I50">
        <v>309.88299999999998</v>
      </c>
      <c r="J50">
        <v>269.702</v>
      </c>
      <c r="K50">
        <v>277.82100000000003</v>
      </c>
      <c r="L50">
        <v>351.64400000000001</v>
      </c>
      <c r="M50">
        <v>536.68899999999996</v>
      </c>
      <c r="N50">
        <v>411.33199999999999</v>
      </c>
      <c r="O50">
        <v>395.95100000000002</v>
      </c>
      <c r="P50">
        <v>466.50299999999999</v>
      </c>
      <c r="Q50">
        <v>447.80200000000002</v>
      </c>
      <c r="R50">
        <v>460.99099999999999</v>
      </c>
      <c r="S50">
        <v>420.65899999999999</v>
      </c>
      <c r="T50">
        <v>398.65199999999999</v>
      </c>
      <c r="U50">
        <v>299.87</v>
      </c>
      <c r="V50">
        <v>251.01900000000001</v>
      </c>
      <c r="W50">
        <v>249.66</v>
      </c>
      <c r="X50">
        <v>282.01400000000001</v>
      </c>
      <c r="Y50">
        <v>566.73500000000001</v>
      </c>
      <c r="Z50">
        <v>364.91899999999998</v>
      </c>
      <c r="AA50">
        <v>400.68</v>
      </c>
      <c r="AB50">
        <v>351.53199999999998</v>
      </c>
      <c r="AC50">
        <v>414.23</v>
      </c>
      <c r="AD50">
        <v>413.37299999999999</v>
      </c>
      <c r="AE50">
        <v>367.79899999999998</v>
      </c>
      <c r="AF50">
        <v>429.38299999999998</v>
      </c>
      <c r="AG50">
        <v>281.899</v>
      </c>
      <c r="AH50">
        <v>278.49400000000003</v>
      </c>
      <c r="AI50">
        <v>421.18700000000001</v>
      </c>
      <c r="AJ50">
        <v>281.29899999999998</v>
      </c>
      <c r="AK50">
        <v>276.60500000000002</v>
      </c>
      <c r="AL50">
        <v>391.43799999999999</v>
      </c>
      <c r="AM50">
        <v>422.17700000000002</v>
      </c>
    </row>
    <row r="51" spans="1:39" x14ac:dyDescent="0.25">
      <c r="A51" s="119">
        <f ca="1">Exceedance!U51</f>
        <v>44256</v>
      </c>
      <c r="B51" s="254">
        <v>665.38</v>
      </c>
      <c r="C51" s="254">
        <v>665.38</v>
      </c>
      <c r="D51" s="254">
        <v>665.38</v>
      </c>
      <c r="E51">
        <v>796.76400000000001</v>
      </c>
      <c r="F51">
        <v>1290.201</v>
      </c>
      <c r="G51">
        <v>744.54300000000012</v>
      </c>
      <c r="H51">
        <v>473.32799999999997</v>
      </c>
      <c r="I51">
        <v>656.04100000000005</v>
      </c>
      <c r="J51">
        <v>398.24400000000003</v>
      </c>
      <c r="K51">
        <v>434.71699999999998</v>
      </c>
      <c r="L51">
        <v>600.65300000000002</v>
      </c>
      <c r="M51">
        <v>676.36599999999999</v>
      </c>
      <c r="N51">
        <v>664.11800000000005</v>
      </c>
      <c r="O51">
        <v>1089.2080000000001</v>
      </c>
      <c r="P51">
        <v>650.28599999999994</v>
      </c>
      <c r="Q51">
        <v>890.61300000000006</v>
      </c>
      <c r="R51">
        <v>601.13400000000001</v>
      </c>
      <c r="S51">
        <v>562.89</v>
      </c>
      <c r="T51">
        <v>528.45500000000004</v>
      </c>
      <c r="U51">
        <v>505.80500000000001</v>
      </c>
      <c r="V51">
        <v>289.28899999999999</v>
      </c>
      <c r="W51">
        <v>433.42200000000003</v>
      </c>
      <c r="X51">
        <v>639.09299999999996</v>
      </c>
      <c r="Y51">
        <v>777.66300000000001</v>
      </c>
      <c r="Z51">
        <v>481.209</v>
      </c>
      <c r="AA51">
        <v>857.25800000000004</v>
      </c>
      <c r="AB51">
        <v>459.58100000000002</v>
      </c>
      <c r="AC51">
        <v>691.822</v>
      </c>
      <c r="AD51">
        <v>555.94299999999998</v>
      </c>
      <c r="AE51">
        <v>549.34500000000003</v>
      </c>
      <c r="AF51">
        <v>636.35</v>
      </c>
      <c r="AG51">
        <v>371.49599999999992</v>
      </c>
      <c r="AH51">
        <v>439.36700000000002</v>
      </c>
      <c r="AI51">
        <v>639.12099999999998</v>
      </c>
      <c r="AJ51">
        <v>419.81400000000002</v>
      </c>
      <c r="AK51">
        <v>523.86099999999999</v>
      </c>
      <c r="AL51">
        <v>758.34900000000005</v>
      </c>
      <c r="AM51">
        <v>524.04899999999998</v>
      </c>
    </row>
    <row r="52" spans="1:39" x14ac:dyDescent="0.25">
      <c r="A52" s="119">
        <f ca="1">Exceedance!U52</f>
        <v>44287</v>
      </c>
      <c r="B52" s="254">
        <v>1055.51</v>
      </c>
      <c r="C52" s="254">
        <v>1055.51</v>
      </c>
      <c r="D52" s="254">
        <v>1055.51</v>
      </c>
      <c r="E52">
        <v>1840.787</v>
      </c>
      <c r="F52">
        <v>2325.3020000000001</v>
      </c>
      <c r="G52">
        <v>1099.99</v>
      </c>
      <c r="H52">
        <v>781.98699999999997</v>
      </c>
      <c r="I52">
        <v>1182.806</v>
      </c>
      <c r="J52">
        <v>714.16300000000001</v>
      </c>
      <c r="K52">
        <v>527.33500000000004</v>
      </c>
      <c r="L52">
        <v>1037.9349999999999</v>
      </c>
      <c r="M52">
        <v>1523.807</v>
      </c>
      <c r="N52">
        <v>954.4369999999999</v>
      </c>
      <c r="O52">
        <v>857.77200000000005</v>
      </c>
      <c r="P52">
        <v>1044.588</v>
      </c>
      <c r="Q52">
        <v>1493.951</v>
      </c>
      <c r="R52">
        <v>1116.2819999999999</v>
      </c>
      <c r="S52">
        <v>661.18700000000001</v>
      </c>
      <c r="T52">
        <v>816.80100000000004</v>
      </c>
      <c r="U52">
        <v>780.06799999999998</v>
      </c>
      <c r="V52">
        <v>496.99900000000002</v>
      </c>
      <c r="W52">
        <v>525.53499999999997</v>
      </c>
      <c r="X52">
        <v>1353.2639999999999</v>
      </c>
      <c r="Y52">
        <v>1381.65</v>
      </c>
      <c r="Z52">
        <v>1115.3599999999999</v>
      </c>
      <c r="AA52">
        <v>1084.876</v>
      </c>
      <c r="AB52">
        <v>836.69299999999998</v>
      </c>
      <c r="AC52">
        <v>865.23400000000004</v>
      </c>
      <c r="AD52">
        <v>810.77499999999998</v>
      </c>
      <c r="AE52">
        <v>1125.405</v>
      </c>
      <c r="AF52">
        <v>1111.6690000000001</v>
      </c>
      <c r="AG52">
        <v>408.88299999999998</v>
      </c>
      <c r="AH52">
        <v>608.89</v>
      </c>
      <c r="AI52">
        <v>645.03200000000004</v>
      </c>
      <c r="AJ52">
        <v>540.29600000000005</v>
      </c>
      <c r="AK52">
        <v>562.55799999999999</v>
      </c>
      <c r="AL52">
        <v>800.57899999999995</v>
      </c>
      <c r="AM52">
        <v>945.01599999999996</v>
      </c>
    </row>
    <row r="53" spans="1:39" x14ac:dyDescent="0.25">
      <c r="A53" s="119">
        <f ca="1">Exceedance!U53</f>
        <v>44317</v>
      </c>
      <c r="B53" s="254">
        <v>2342.9899999900003</v>
      </c>
      <c r="C53" s="254">
        <v>2342.9899999900003</v>
      </c>
      <c r="D53" s="254">
        <v>2342.9899999900003</v>
      </c>
      <c r="E53">
        <v>4225.2510000000002</v>
      </c>
      <c r="F53">
        <v>3541.1959999999999</v>
      </c>
      <c r="G53">
        <v>2885.4639999999999</v>
      </c>
      <c r="H53">
        <v>1290</v>
      </c>
      <c r="I53">
        <v>1495.2950000000001</v>
      </c>
      <c r="J53">
        <v>751.44100000000003</v>
      </c>
      <c r="K53">
        <v>1171.866</v>
      </c>
      <c r="L53">
        <v>1933.07</v>
      </c>
      <c r="M53">
        <v>3573.277</v>
      </c>
      <c r="N53">
        <v>1983.4639999999999</v>
      </c>
      <c r="O53">
        <v>2317.1060000000002</v>
      </c>
      <c r="P53">
        <v>3124.7130000000002</v>
      </c>
      <c r="Q53">
        <v>4107.51</v>
      </c>
      <c r="R53">
        <v>2733.8110000000001</v>
      </c>
      <c r="S53">
        <v>2006.847</v>
      </c>
      <c r="T53">
        <v>1951.96</v>
      </c>
      <c r="U53">
        <v>2222.136</v>
      </c>
      <c r="V53">
        <v>247.90799999999999</v>
      </c>
      <c r="W53">
        <v>1269.3620000000001</v>
      </c>
      <c r="X53">
        <v>1670.3789999999999</v>
      </c>
      <c r="Y53">
        <v>2943.1460000000002</v>
      </c>
      <c r="Z53">
        <v>2412.6579999999999</v>
      </c>
      <c r="AA53">
        <v>2043.9359999999999</v>
      </c>
      <c r="AB53">
        <v>2312.694</v>
      </c>
      <c r="AC53">
        <v>2658.9189999999999</v>
      </c>
      <c r="AD53">
        <v>975.322</v>
      </c>
      <c r="AE53">
        <v>2348.2080000000001</v>
      </c>
      <c r="AF53">
        <v>1170.9870000000001</v>
      </c>
      <c r="AG53">
        <v>805.18399999999997</v>
      </c>
      <c r="AH53">
        <v>1705.816</v>
      </c>
      <c r="AI53">
        <v>1225.1420000000001</v>
      </c>
      <c r="AJ53">
        <v>843.55499999999995</v>
      </c>
      <c r="AK53">
        <v>1889.84</v>
      </c>
      <c r="AL53">
        <v>2333.326</v>
      </c>
      <c r="AM53">
        <v>4352.9520000000002</v>
      </c>
    </row>
    <row r="54" spans="1:39" x14ac:dyDescent="0.25">
      <c r="A54" s="119">
        <f ca="1">Exceedance!U54</f>
        <v>44348</v>
      </c>
      <c r="B54" s="254">
        <v>2666.05</v>
      </c>
      <c r="C54" s="254">
        <v>2666.05</v>
      </c>
      <c r="D54" s="254">
        <v>2666.05</v>
      </c>
      <c r="E54">
        <v>3771.0279999999998</v>
      </c>
      <c r="F54">
        <v>4658.4219999999996</v>
      </c>
      <c r="G54">
        <v>1946.6369999999999</v>
      </c>
      <c r="H54">
        <v>1969.4949999999999</v>
      </c>
      <c r="I54">
        <v>1250.827</v>
      </c>
      <c r="J54">
        <v>1586.5329999999999</v>
      </c>
      <c r="K54">
        <v>2736.3310000000001</v>
      </c>
      <c r="L54">
        <v>1254.68</v>
      </c>
      <c r="M54">
        <v>4835.7120000000004</v>
      </c>
      <c r="N54">
        <v>1713.3630000000001</v>
      </c>
      <c r="O54">
        <v>5127.8900000000003</v>
      </c>
      <c r="P54">
        <v>3022.087</v>
      </c>
      <c r="Q54">
        <v>5263.7730000000001</v>
      </c>
      <c r="R54">
        <v>2771.578</v>
      </c>
      <c r="S54">
        <v>3589.239</v>
      </c>
      <c r="T54">
        <v>1479.7850000000001</v>
      </c>
      <c r="U54">
        <v>1602.1410000000001</v>
      </c>
      <c r="V54">
        <v>349.87400000000002</v>
      </c>
      <c r="W54">
        <v>2357.0110000000004</v>
      </c>
      <c r="X54">
        <v>1061.3620000000001</v>
      </c>
      <c r="Y54">
        <v>3789.1849999999999</v>
      </c>
      <c r="Z54">
        <v>2133.2829999999999</v>
      </c>
      <c r="AA54">
        <v>1401.769</v>
      </c>
      <c r="AB54">
        <v>4225.259</v>
      </c>
      <c r="AC54">
        <v>2797.3879999999999</v>
      </c>
      <c r="AD54">
        <v>2692.7249999999999</v>
      </c>
      <c r="AE54">
        <v>5534.384</v>
      </c>
      <c r="AF54">
        <v>408.47300000000001</v>
      </c>
      <c r="AG54">
        <v>1086.3340000000001</v>
      </c>
      <c r="AH54">
        <v>3268.3380000000002</v>
      </c>
      <c r="AI54">
        <v>2410.9259999999999</v>
      </c>
      <c r="AJ54">
        <v>1144.038</v>
      </c>
      <c r="AK54">
        <v>3331.4749999999999</v>
      </c>
      <c r="AL54">
        <v>6296.7089999999998</v>
      </c>
      <c r="AM54">
        <v>6276.9880000000003</v>
      </c>
    </row>
    <row r="55" spans="1:39" x14ac:dyDescent="0.25">
      <c r="A55" s="119">
        <f ca="1">Exceedance!U55</f>
        <v>44378</v>
      </c>
      <c r="B55" s="254">
        <v>1090.8399999999999</v>
      </c>
      <c r="C55" s="254">
        <v>1090.8399999999999</v>
      </c>
      <c r="D55" s="254">
        <v>1090.8399999999999</v>
      </c>
      <c r="E55">
        <v>1157.26</v>
      </c>
      <c r="F55">
        <v>1834.95</v>
      </c>
      <c r="G55">
        <v>659.45799999999997</v>
      </c>
      <c r="H55">
        <v>614.20300000000009</v>
      </c>
      <c r="I55">
        <v>538.17399999999998</v>
      </c>
      <c r="J55">
        <v>744.54600000000005</v>
      </c>
      <c r="K55">
        <v>1111.1500000000001</v>
      </c>
      <c r="L55">
        <v>475.05799999999999</v>
      </c>
      <c r="M55">
        <v>1966.0260000000001</v>
      </c>
      <c r="N55">
        <v>432.19900000000001</v>
      </c>
      <c r="O55">
        <v>4176.8689999999997</v>
      </c>
      <c r="P55">
        <v>1188.627</v>
      </c>
      <c r="Q55">
        <v>1825.2929999999999</v>
      </c>
      <c r="R55">
        <v>1540.4349999999999</v>
      </c>
      <c r="S55">
        <v>1938.23</v>
      </c>
      <c r="T55">
        <v>351.34199999999998</v>
      </c>
      <c r="U55">
        <v>388.81599999999997</v>
      </c>
      <c r="V55">
        <v>90.947000000000003</v>
      </c>
      <c r="W55">
        <v>619.79</v>
      </c>
      <c r="X55">
        <v>478.303</v>
      </c>
      <c r="Y55">
        <v>1606.7049999999999</v>
      </c>
      <c r="Z55">
        <v>568.94600000000003</v>
      </c>
      <c r="AA55">
        <v>451.57</v>
      </c>
      <c r="AB55">
        <v>1939.2059999999999</v>
      </c>
      <c r="AC55">
        <v>1546.749</v>
      </c>
      <c r="AD55">
        <v>958.86900000000003</v>
      </c>
      <c r="AE55">
        <v>3890.2430000000004</v>
      </c>
      <c r="AF55">
        <v>175.322</v>
      </c>
      <c r="AG55">
        <v>307.68299999999999</v>
      </c>
      <c r="AH55">
        <v>1030.94</v>
      </c>
      <c r="AI55">
        <v>895.65700000000004</v>
      </c>
      <c r="AJ55">
        <v>387.34400000000005</v>
      </c>
      <c r="AK55">
        <v>2090.6120000000001</v>
      </c>
      <c r="AL55">
        <v>3349.4670000000001</v>
      </c>
      <c r="AM55">
        <v>2456.4499999999998</v>
      </c>
    </row>
    <row r="56" spans="1:39" x14ac:dyDescent="0.25">
      <c r="A56" s="119">
        <f ca="1">Exceedance!U56</f>
        <v>44409</v>
      </c>
      <c r="B56" s="254">
        <v>499.88</v>
      </c>
      <c r="C56" s="254">
        <v>499.88</v>
      </c>
      <c r="D56" s="254">
        <v>499.88</v>
      </c>
      <c r="E56">
        <v>552.24099999999999</v>
      </c>
      <c r="F56">
        <v>643.33500000000004</v>
      </c>
      <c r="G56">
        <v>473.89600000000002</v>
      </c>
      <c r="H56">
        <v>349.32400000000007</v>
      </c>
      <c r="I56">
        <v>408.70499999999998</v>
      </c>
      <c r="J56">
        <v>337.83600000000001</v>
      </c>
      <c r="K56">
        <v>462.18799999999999</v>
      </c>
      <c r="L56">
        <v>353.79500000000002</v>
      </c>
      <c r="M56">
        <v>792.10599999999999</v>
      </c>
      <c r="N56">
        <v>296.83100000000002</v>
      </c>
      <c r="O56">
        <v>1185.7070000000001</v>
      </c>
      <c r="P56">
        <v>463.48700000000002</v>
      </c>
      <c r="Q56">
        <v>970.43600000000004</v>
      </c>
      <c r="R56">
        <v>655.99099999999987</v>
      </c>
      <c r="S56">
        <v>877.21400000000006</v>
      </c>
      <c r="T56">
        <v>253.95400000000001</v>
      </c>
      <c r="U56">
        <v>335.37599999999998</v>
      </c>
      <c r="V56">
        <v>115.72799999999999</v>
      </c>
      <c r="W56">
        <v>303.41800000000001</v>
      </c>
      <c r="X56">
        <v>278.15500000000009</v>
      </c>
      <c r="Y56">
        <v>598.71400000000006</v>
      </c>
      <c r="Z56">
        <v>418.34800000000001</v>
      </c>
      <c r="AA56">
        <v>395.21199999999999</v>
      </c>
      <c r="AB56">
        <v>631.07100000000003</v>
      </c>
      <c r="AC56">
        <v>548.25</v>
      </c>
      <c r="AD56">
        <v>517.24300000000005</v>
      </c>
      <c r="AE56">
        <v>982.17100000000005</v>
      </c>
      <c r="AF56">
        <v>217.739</v>
      </c>
      <c r="AG56">
        <v>340.25400000000002</v>
      </c>
      <c r="AH56">
        <v>500.322</v>
      </c>
      <c r="AI56">
        <v>395.67700000000002</v>
      </c>
      <c r="AJ56">
        <v>231.62700000000001</v>
      </c>
      <c r="AK56">
        <v>882.67</v>
      </c>
      <c r="AL56">
        <v>1067.4090000000001</v>
      </c>
      <c r="AM56">
        <v>1028.8399999999999</v>
      </c>
    </row>
    <row r="57" spans="1:39" x14ac:dyDescent="0.25">
      <c r="A57" s="119">
        <f ca="1">Exceedance!U57</f>
        <v>44440</v>
      </c>
      <c r="B57" s="254">
        <v>408.21</v>
      </c>
      <c r="C57" s="254">
        <v>408.21</v>
      </c>
      <c r="D57" s="254">
        <v>408.21</v>
      </c>
      <c r="E57">
        <v>582.61699999999996</v>
      </c>
      <c r="F57">
        <v>680.58900000000006</v>
      </c>
      <c r="G57">
        <v>412.642</v>
      </c>
      <c r="H57">
        <v>402.15600000000001</v>
      </c>
      <c r="I57">
        <v>297.40499999999997</v>
      </c>
      <c r="J57">
        <v>291.93400000000003</v>
      </c>
      <c r="K57">
        <v>482.82600000000002</v>
      </c>
      <c r="L57">
        <v>363.83600000000001</v>
      </c>
      <c r="M57">
        <v>716.66800000000001</v>
      </c>
      <c r="N57">
        <v>373.50099999999998</v>
      </c>
      <c r="O57">
        <v>628.26300000000003</v>
      </c>
      <c r="P57">
        <v>453.18400000000003</v>
      </c>
      <c r="Q57">
        <v>855.00300000000004</v>
      </c>
      <c r="R57">
        <v>489.25200000000001</v>
      </c>
      <c r="S57">
        <v>621.97900000000004</v>
      </c>
      <c r="T57">
        <v>323.89499999999998</v>
      </c>
      <c r="U57">
        <v>281.40199999999999</v>
      </c>
      <c r="V57">
        <v>289.94900000000001</v>
      </c>
      <c r="W57">
        <v>488.50599999999997</v>
      </c>
      <c r="X57">
        <v>373.06099999999998</v>
      </c>
      <c r="Y57">
        <v>454.48200000000003</v>
      </c>
      <c r="Z57">
        <v>425.089</v>
      </c>
      <c r="AA57">
        <v>413.72300000000007</v>
      </c>
      <c r="AB57">
        <v>498.82400000000001</v>
      </c>
      <c r="AC57">
        <v>387.55099999999999</v>
      </c>
      <c r="AD57">
        <v>348.04199999999997</v>
      </c>
      <c r="AE57">
        <v>615.34299999999996</v>
      </c>
      <c r="AF57">
        <v>229.767</v>
      </c>
      <c r="AG57">
        <v>532.85599999999999</v>
      </c>
      <c r="AH57">
        <v>478.84</v>
      </c>
      <c r="AI57">
        <v>336.226</v>
      </c>
      <c r="AJ57">
        <v>284.51900000000001</v>
      </c>
      <c r="AK57">
        <v>734.61500000000001</v>
      </c>
      <c r="AL57">
        <v>606.72199999999998</v>
      </c>
      <c r="AM57">
        <v>681.76499999999999</v>
      </c>
    </row>
    <row r="58" spans="1:39" x14ac:dyDescent="0.25">
      <c r="A58" s="119">
        <f ca="1">Exceedance!U58</f>
        <v>44470</v>
      </c>
      <c r="B58" s="254">
        <v>360.64</v>
      </c>
      <c r="C58" s="254">
        <v>609.33000000000004</v>
      </c>
      <c r="D58" s="254">
        <v>512.25</v>
      </c>
      <c r="E58">
        <v>865.75699999999995</v>
      </c>
      <c r="F58">
        <v>875.18399999999997</v>
      </c>
      <c r="G58">
        <v>383.072</v>
      </c>
      <c r="H58">
        <v>359.81</v>
      </c>
      <c r="I58">
        <v>343.15800000000002</v>
      </c>
      <c r="J58">
        <v>403.48599999999999</v>
      </c>
      <c r="K58">
        <v>345.92099999999999</v>
      </c>
      <c r="L58">
        <v>293.798</v>
      </c>
      <c r="M58">
        <v>617.52800000000002</v>
      </c>
      <c r="N58">
        <v>459.78399999999999</v>
      </c>
      <c r="O58">
        <v>631.63</v>
      </c>
      <c r="P58">
        <v>559.28800000000001</v>
      </c>
      <c r="Q58">
        <v>957.24699999999996</v>
      </c>
      <c r="R58">
        <v>565.28599999999994</v>
      </c>
      <c r="S58">
        <v>439.63299999999998</v>
      </c>
      <c r="T58">
        <v>442.85</v>
      </c>
      <c r="U58">
        <v>282.58100000000002</v>
      </c>
      <c r="V58">
        <v>317.83699999999999</v>
      </c>
      <c r="W58">
        <v>328.99</v>
      </c>
      <c r="X58">
        <v>476.40800000000002</v>
      </c>
      <c r="Y58">
        <v>630.41300000000001</v>
      </c>
      <c r="Z58">
        <v>1121.1429999999998</v>
      </c>
      <c r="AA58">
        <v>547.27099999999996</v>
      </c>
      <c r="AB58">
        <v>454.75900000000001</v>
      </c>
      <c r="AC58">
        <v>410.06700000000001</v>
      </c>
      <c r="AD58">
        <v>463.83</v>
      </c>
      <c r="AE58">
        <v>653.67999999999995</v>
      </c>
      <c r="AF58">
        <v>261.423</v>
      </c>
      <c r="AG58">
        <v>569.54999999999995</v>
      </c>
      <c r="AH58">
        <v>653.06799999999998</v>
      </c>
      <c r="AI58">
        <v>319.78699999999998</v>
      </c>
      <c r="AJ58">
        <v>447.71</v>
      </c>
      <c r="AK58">
        <v>728.71</v>
      </c>
      <c r="AL58">
        <v>680.91</v>
      </c>
      <c r="AM58">
        <v>776.76099999999997</v>
      </c>
    </row>
    <row r="59" spans="1:39" x14ac:dyDescent="0.25">
      <c r="A59" s="119">
        <f ca="1">Exceedance!U59</f>
        <v>44501</v>
      </c>
      <c r="B59" s="254">
        <v>446.65999999999997</v>
      </c>
      <c r="C59" s="254">
        <v>495.81</v>
      </c>
      <c r="D59" s="254">
        <v>472.92</v>
      </c>
      <c r="E59">
        <v>690.05100000000004</v>
      </c>
      <c r="F59">
        <v>805.92499999999995</v>
      </c>
      <c r="G59">
        <v>586.00800000000004</v>
      </c>
      <c r="H59">
        <v>368.04599999999999</v>
      </c>
      <c r="I59">
        <v>343.57</v>
      </c>
      <c r="J59">
        <v>467.74599999999998</v>
      </c>
      <c r="K59">
        <v>444.36399999999998</v>
      </c>
      <c r="L59">
        <v>356.30500000000001</v>
      </c>
      <c r="M59">
        <v>604.57899999999995</v>
      </c>
      <c r="N59">
        <v>495.18599999999998</v>
      </c>
      <c r="O59">
        <v>570.36099999999999</v>
      </c>
      <c r="P59">
        <v>570.21199999999988</v>
      </c>
      <c r="Q59">
        <v>662.43299999999999</v>
      </c>
      <c r="R59">
        <v>657.63699999999994</v>
      </c>
      <c r="S59">
        <v>429.87400000000002</v>
      </c>
      <c r="T59">
        <v>417.40199999999999</v>
      </c>
      <c r="U59">
        <v>360.95</v>
      </c>
      <c r="V59">
        <v>316.37299999999999</v>
      </c>
      <c r="W59">
        <v>359.99099999999999</v>
      </c>
      <c r="X59">
        <v>625.51299999999992</v>
      </c>
      <c r="Y59">
        <v>583.06499999999983</v>
      </c>
      <c r="Z59">
        <v>628.77700000000004</v>
      </c>
      <c r="AA59">
        <v>491.66300000000001</v>
      </c>
      <c r="AB59">
        <v>481.19</v>
      </c>
      <c r="AC59">
        <v>473.32600000000002</v>
      </c>
      <c r="AD59">
        <v>484.79199999999997</v>
      </c>
      <c r="AE59">
        <v>624.17600000000004</v>
      </c>
      <c r="AF59">
        <v>318.78899999999999</v>
      </c>
      <c r="AG59">
        <v>491.93099999999998</v>
      </c>
      <c r="AH59">
        <v>492.11200000000002</v>
      </c>
      <c r="AI59">
        <v>377.68799999999999</v>
      </c>
      <c r="AJ59">
        <v>427.06599999999997</v>
      </c>
      <c r="AK59">
        <v>572.88199999999995</v>
      </c>
      <c r="AL59">
        <v>622.55700000000002</v>
      </c>
      <c r="AM59">
        <v>665.13900000000001</v>
      </c>
    </row>
    <row r="60" spans="1:39" x14ac:dyDescent="0.25">
      <c r="A60" s="119">
        <f ca="1">Exceedance!U60</f>
        <v>44531</v>
      </c>
      <c r="B60" s="254">
        <v>362.53</v>
      </c>
      <c r="C60" s="254">
        <v>362.53</v>
      </c>
      <c r="D60" s="254">
        <v>362.53</v>
      </c>
      <c r="E60">
        <v>561.48900000000003</v>
      </c>
      <c r="F60">
        <v>618.48699999999997</v>
      </c>
      <c r="G60">
        <v>434.89800000000002</v>
      </c>
      <c r="H60">
        <v>353.00599999999997</v>
      </c>
      <c r="I60">
        <v>329.67599999999999</v>
      </c>
      <c r="J60">
        <v>374.26</v>
      </c>
      <c r="K60">
        <v>392.79599999999999</v>
      </c>
      <c r="L60">
        <v>331.20600000000002</v>
      </c>
      <c r="M60">
        <v>515.80499999999995</v>
      </c>
      <c r="N60">
        <v>428.06200000000001</v>
      </c>
      <c r="O60">
        <v>568.54300000000001</v>
      </c>
      <c r="P60">
        <v>601.41800000000001</v>
      </c>
      <c r="Q60">
        <v>555.49599999999998</v>
      </c>
      <c r="R60">
        <v>560.33399999999995</v>
      </c>
      <c r="S60">
        <v>420.81299999999999</v>
      </c>
      <c r="T60">
        <v>344.97</v>
      </c>
      <c r="U60">
        <v>348.80500000000001</v>
      </c>
      <c r="V60">
        <v>266.10500000000002</v>
      </c>
      <c r="W60">
        <v>352.93</v>
      </c>
      <c r="X60">
        <v>406.45499999999998</v>
      </c>
      <c r="Y60">
        <v>480.44600000000003</v>
      </c>
      <c r="Z60">
        <v>477.61200000000002</v>
      </c>
      <c r="AA60">
        <v>471.02199999999999</v>
      </c>
      <c r="AB60">
        <v>476.50599999999997</v>
      </c>
      <c r="AC60">
        <v>434.51299999999998</v>
      </c>
      <c r="AD60">
        <v>471.18900000000002</v>
      </c>
      <c r="AE60">
        <v>553.21500000000003</v>
      </c>
      <c r="AF60">
        <v>319.86</v>
      </c>
      <c r="AG60">
        <v>368.74</v>
      </c>
      <c r="AH60">
        <v>418.82100000000003</v>
      </c>
      <c r="AI60">
        <v>358.41800000000001</v>
      </c>
      <c r="AJ60">
        <v>341.95800000000003</v>
      </c>
      <c r="AK60">
        <v>507.20100000000002</v>
      </c>
      <c r="AL60">
        <v>565.702</v>
      </c>
      <c r="AM60">
        <v>610.73800000000006</v>
      </c>
    </row>
    <row r="61" spans="1:39" x14ac:dyDescent="0.25">
      <c r="A61" s="119">
        <f ca="1">Exceedance!U61</f>
        <v>44562</v>
      </c>
      <c r="B61" s="254">
        <v>361.18</v>
      </c>
      <c r="C61" s="254">
        <v>361.18</v>
      </c>
      <c r="D61" s="254">
        <v>361.18</v>
      </c>
      <c r="E61">
        <v>474.35300000000001</v>
      </c>
      <c r="F61">
        <v>492.35599999999999</v>
      </c>
      <c r="G61">
        <v>379.09899999999999</v>
      </c>
      <c r="H61">
        <v>325.18799999999999</v>
      </c>
      <c r="I61">
        <v>311.78300000000002</v>
      </c>
      <c r="J61">
        <v>302.52300000000002</v>
      </c>
      <c r="K61">
        <v>343.66500000000002</v>
      </c>
      <c r="L61">
        <v>454.86399999999998</v>
      </c>
      <c r="M61">
        <v>467.43599999999998</v>
      </c>
      <c r="N61">
        <v>398.86799999999999</v>
      </c>
      <c r="O61">
        <v>492.935</v>
      </c>
      <c r="P61">
        <v>524.57100000000003</v>
      </c>
      <c r="Q61">
        <v>498.20499999999998</v>
      </c>
      <c r="R61">
        <v>447.76800000000009</v>
      </c>
      <c r="S61">
        <v>401.32299999999998</v>
      </c>
      <c r="T61">
        <v>330.39800000000002</v>
      </c>
      <c r="U61">
        <v>312.14699999999999</v>
      </c>
      <c r="V61">
        <v>235.63</v>
      </c>
      <c r="W61">
        <v>316.95400000000001</v>
      </c>
      <c r="X61">
        <v>610.53499999999997</v>
      </c>
      <c r="Y61">
        <v>440.52199999999999</v>
      </c>
      <c r="Z61">
        <v>413.19099999999997</v>
      </c>
      <c r="AA61">
        <v>387.72800000000001</v>
      </c>
      <c r="AB61">
        <v>456.78399999999999</v>
      </c>
      <c r="AC61">
        <v>402.10199999999998</v>
      </c>
      <c r="AD61">
        <v>424.548</v>
      </c>
      <c r="AE61">
        <v>504.447</v>
      </c>
      <c r="AF61">
        <v>307.13400000000001</v>
      </c>
      <c r="AG61">
        <v>298.04000000000002</v>
      </c>
      <c r="AH61">
        <v>374.89600000000002</v>
      </c>
      <c r="AI61">
        <v>350.721</v>
      </c>
      <c r="AJ61">
        <v>327.65699999999998</v>
      </c>
      <c r="AK61">
        <v>433.54199999999997</v>
      </c>
      <c r="AL61">
        <v>508.61</v>
      </c>
      <c r="AM61">
        <v>578.678</v>
      </c>
    </row>
    <row r="62" spans="1:39" x14ac:dyDescent="0.25">
      <c r="A62" s="119">
        <f ca="1">Exceedance!U62</f>
        <v>44593</v>
      </c>
      <c r="B62" s="254">
        <v>392.99</v>
      </c>
      <c r="C62" s="254">
        <v>392.99</v>
      </c>
      <c r="D62" s="254">
        <v>392.99</v>
      </c>
      <c r="E62">
        <v>543.44000000000005</v>
      </c>
      <c r="F62">
        <v>495.30799999999999</v>
      </c>
      <c r="G62">
        <v>347.34</v>
      </c>
      <c r="H62">
        <v>310.43200000000002</v>
      </c>
      <c r="I62">
        <v>270.97800000000001</v>
      </c>
      <c r="J62">
        <v>277.71199999999999</v>
      </c>
      <c r="K62">
        <v>349.74400000000003</v>
      </c>
      <c r="L62">
        <v>535.71799999999996</v>
      </c>
      <c r="M62">
        <v>409.31400000000002</v>
      </c>
      <c r="N62">
        <v>394.94600000000003</v>
      </c>
      <c r="O62">
        <v>459.50099999999998</v>
      </c>
      <c r="P62">
        <v>451.084</v>
      </c>
      <c r="Q62">
        <v>459.43700000000001</v>
      </c>
      <c r="R62">
        <v>419.80399999999997</v>
      </c>
      <c r="S62">
        <v>397.39499999999998</v>
      </c>
      <c r="T62">
        <v>301.995</v>
      </c>
      <c r="U62">
        <v>251.64400000000003</v>
      </c>
      <c r="V62">
        <v>248.095</v>
      </c>
      <c r="W62">
        <v>276.21199999999999</v>
      </c>
      <c r="X62">
        <v>564.94399999999996</v>
      </c>
      <c r="Y62">
        <v>362.54</v>
      </c>
      <c r="Z62">
        <v>399.43700000000001</v>
      </c>
      <c r="AA62">
        <v>345.64</v>
      </c>
      <c r="AB62">
        <v>416.06599999999997</v>
      </c>
      <c r="AC62">
        <v>412.89699999999999</v>
      </c>
      <c r="AD62">
        <v>366.40699999999998</v>
      </c>
      <c r="AE62">
        <v>430.13799999999998</v>
      </c>
      <c r="AF62">
        <v>281.42200000000003</v>
      </c>
      <c r="AG62">
        <v>278.11200000000002</v>
      </c>
      <c r="AH62">
        <v>422.71100000000001</v>
      </c>
      <c r="AI62">
        <v>279.04199999999997</v>
      </c>
      <c r="AJ62">
        <v>273.70299999999997</v>
      </c>
      <c r="AK62">
        <v>390.221</v>
      </c>
      <c r="AL62">
        <v>419.86900000000003</v>
      </c>
      <c r="AM62">
        <v>459.13400000000001</v>
      </c>
    </row>
    <row r="63" spans="1:39" x14ac:dyDescent="0.25">
      <c r="A63" s="119">
        <f ca="1">Exceedance!U63</f>
        <v>44621</v>
      </c>
      <c r="B63" s="254">
        <v>665.38</v>
      </c>
      <c r="C63" s="254">
        <v>665.38</v>
      </c>
      <c r="D63" s="254">
        <v>665.38</v>
      </c>
      <c r="E63">
        <v>1290.3579999999999</v>
      </c>
      <c r="F63">
        <v>745.16099999999994</v>
      </c>
      <c r="G63">
        <v>468.53700000000003</v>
      </c>
      <c r="H63">
        <v>656.75800000000004</v>
      </c>
      <c r="I63">
        <v>399.90300000000002</v>
      </c>
      <c r="J63">
        <v>434.60199999999998</v>
      </c>
      <c r="K63">
        <v>585.61099999999999</v>
      </c>
      <c r="L63">
        <v>674.851</v>
      </c>
      <c r="M63">
        <v>661.54100000000005</v>
      </c>
      <c r="N63">
        <v>1087.8209999999999</v>
      </c>
      <c r="O63">
        <v>648.91600000000005</v>
      </c>
      <c r="P63">
        <v>895.35900000000004</v>
      </c>
      <c r="Q63">
        <v>599.22799999999995</v>
      </c>
      <c r="R63">
        <v>562.55399999999997</v>
      </c>
      <c r="S63">
        <v>522.50300000000004</v>
      </c>
      <c r="T63">
        <v>508.54199999999997</v>
      </c>
      <c r="U63">
        <v>289.98599999999999</v>
      </c>
      <c r="V63">
        <v>431.46</v>
      </c>
      <c r="W63">
        <v>605.846</v>
      </c>
      <c r="X63">
        <v>775.48699999999997</v>
      </c>
      <c r="Y63">
        <v>478.61399999999998</v>
      </c>
      <c r="Z63">
        <v>855.47500000000002</v>
      </c>
      <c r="AA63">
        <v>453.98599999999999</v>
      </c>
      <c r="AB63">
        <v>693.971</v>
      </c>
      <c r="AC63">
        <v>555.346</v>
      </c>
      <c r="AD63">
        <v>547.87</v>
      </c>
      <c r="AE63">
        <v>614.96</v>
      </c>
      <c r="AF63">
        <v>370.97800000000001</v>
      </c>
      <c r="AG63">
        <v>438.94299999999998</v>
      </c>
      <c r="AH63">
        <v>640.75900000000001</v>
      </c>
      <c r="AI63">
        <v>412.60599999999999</v>
      </c>
      <c r="AJ63">
        <v>519.91999999999996</v>
      </c>
      <c r="AK63">
        <v>756.495</v>
      </c>
      <c r="AL63">
        <v>521.62300000000005</v>
      </c>
      <c r="AM63">
        <v>795.21</v>
      </c>
    </row>
    <row r="64" spans="1:39" x14ac:dyDescent="0.25">
      <c r="A64" s="119" t="str">
        <f ca="1">Exceedance!U64</f>
        <v/>
      </c>
      <c r="B64" s="254">
        <v>1055.51</v>
      </c>
      <c r="C64" s="254">
        <v>1055.51</v>
      </c>
      <c r="D64" s="254">
        <v>1055.51</v>
      </c>
      <c r="E64">
        <v>2325.3020000000001</v>
      </c>
      <c r="F64">
        <v>1099.99</v>
      </c>
      <c r="G64">
        <v>781.98699999999997</v>
      </c>
      <c r="H64">
        <v>1182.806</v>
      </c>
      <c r="I64">
        <v>714.16300000000001</v>
      </c>
      <c r="J64">
        <v>527.33500000000004</v>
      </c>
      <c r="K64">
        <v>1037.9349999999999</v>
      </c>
      <c r="L64">
        <v>1523.807</v>
      </c>
      <c r="M64">
        <v>954.4369999999999</v>
      </c>
      <c r="N64">
        <v>857.77200000000005</v>
      </c>
      <c r="O64">
        <v>1044.588</v>
      </c>
      <c r="P64">
        <v>1493.951</v>
      </c>
      <c r="Q64">
        <v>1116.2819999999999</v>
      </c>
      <c r="R64">
        <v>661.18700000000001</v>
      </c>
      <c r="S64">
        <v>816.80100000000004</v>
      </c>
      <c r="T64">
        <v>780.06799999999998</v>
      </c>
      <c r="U64">
        <v>496.99900000000002</v>
      </c>
      <c r="V64">
        <v>525.53499999999997</v>
      </c>
      <c r="W64">
        <v>1353.2639999999999</v>
      </c>
      <c r="X64">
        <v>1381.65</v>
      </c>
      <c r="Y64">
        <v>1115.3599999999999</v>
      </c>
      <c r="Z64">
        <v>1084.876</v>
      </c>
      <c r="AA64">
        <v>836.69299999999998</v>
      </c>
      <c r="AB64">
        <v>865.23400000000004</v>
      </c>
      <c r="AC64">
        <v>810.77499999999998</v>
      </c>
      <c r="AD64">
        <v>1125.405</v>
      </c>
      <c r="AE64">
        <v>1111.6690000000001</v>
      </c>
      <c r="AF64">
        <v>408.88299999999998</v>
      </c>
      <c r="AG64">
        <v>608.89</v>
      </c>
      <c r="AH64">
        <v>645.03200000000004</v>
      </c>
      <c r="AI64">
        <v>540.29600000000005</v>
      </c>
      <c r="AJ64">
        <v>562.55799999999999</v>
      </c>
      <c r="AK64">
        <v>800.57899999999995</v>
      </c>
      <c r="AL64">
        <v>945.01599999999996</v>
      </c>
      <c r="AM64">
        <v>945.01599999999996</v>
      </c>
    </row>
    <row r="65" spans="1:39" x14ac:dyDescent="0.25">
      <c r="A65" s="119" t="str">
        <f ca="1">Exceedance!U65</f>
        <v/>
      </c>
      <c r="B65" s="254">
        <v>2342.9899999900003</v>
      </c>
      <c r="C65" s="254">
        <v>2342.9899999900003</v>
      </c>
      <c r="D65" s="254">
        <v>2342.9899999900003</v>
      </c>
      <c r="E65">
        <v>3541.1959999999999</v>
      </c>
      <c r="F65">
        <v>2885.4639999999999</v>
      </c>
      <c r="G65">
        <v>1290</v>
      </c>
      <c r="H65">
        <v>1495.2950000000001</v>
      </c>
      <c r="I65">
        <v>751.44100000000003</v>
      </c>
      <c r="J65">
        <v>1171.866</v>
      </c>
      <c r="K65">
        <v>1933.07</v>
      </c>
      <c r="L65">
        <v>3573.277</v>
      </c>
      <c r="M65">
        <v>1983.4639999999999</v>
      </c>
      <c r="N65">
        <v>2317.1060000000002</v>
      </c>
      <c r="O65">
        <v>3124.7130000000002</v>
      </c>
      <c r="P65">
        <v>4107.51</v>
      </c>
      <c r="Q65">
        <v>2733.8110000000001</v>
      </c>
      <c r="R65">
        <v>2006.847</v>
      </c>
      <c r="S65">
        <v>1951.96</v>
      </c>
      <c r="T65">
        <v>2222.136</v>
      </c>
      <c r="U65">
        <v>247.90799999999999</v>
      </c>
      <c r="V65">
        <v>1269.3620000000001</v>
      </c>
      <c r="W65">
        <v>1670.3789999999999</v>
      </c>
      <c r="X65">
        <v>2943.1460000000002</v>
      </c>
      <c r="Y65">
        <v>2412.6579999999999</v>
      </c>
      <c r="Z65">
        <v>2043.9359999999999</v>
      </c>
      <c r="AA65">
        <v>2312.694</v>
      </c>
      <c r="AB65">
        <v>2658.9189999999999</v>
      </c>
      <c r="AC65">
        <v>975.322</v>
      </c>
      <c r="AD65">
        <v>2348.2080000000001</v>
      </c>
      <c r="AE65">
        <v>1170.9870000000001</v>
      </c>
      <c r="AF65">
        <v>805.18399999999997</v>
      </c>
      <c r="AG65">
        <v>1705.816</v>
      </c>
      <c r="AH65">
        <v>1225.1420000000001</v>
      </c>
      <c r="AI65">
        <v>843.55499999999995</v>
      </c>
      <c r="AJ65">
        <v>1889.84</v>
      </c>
      <c r="AK65">
        <v>2333.326</v>
      </c>
      <c r="AL65">
        <v>4352.9520000000002</v>
      </c>
      <c r="AM65">
        <v>4352.9520000000002</v>
      </c>
    </row>
    <row r="66" spans="1:39" x14ac:dyDescent="0.25">
      <c r="A66" s="119" t="str">
        <f ca="1">Exceedance!U66</f>
        <v/>
      </c>
      <c r="B66" s="254">
        <v>2666.05</v>
      </c>
      <c r="C66" s="254">
        <v>2666.05</v>
      </c>
      <c r="D66" s="254">
        <v>2666.05</v>
      </c>
      <c r="E66">
        <v>4658.4219999999996</v>
      </c>
      <c r="F66">
        <v>1946.6369999999999</v>
      </c>
      <c r="G66">
        <v>1969.4949999999999</v>
      </c>
      <c r="H66">
        <v>1250.827</v>
      </c>
      <c r="I66">
        <v>1586.5329999999999</v>
      </c>
      <c r="J66">
        <v>2736.3310000000001</v>
      </c>
      <c r="K66">
        <v>1254.68</v>
      </c>
      <c r="L66">
        <v>4835.7120000000004</v>
      </c>
      <c r="M66">
        <v>1713.3630000000001</v>
      </c>
      <c r="N66">
        <v>5127.8900000000003</v>
      </c>
      <c r="O66">
        <v>3022.087</v>
      </c>
      <c r="P66">
        <v>5263.7730000000001</v>
      </c>
      <c r="Q66">
        <v>2771.578</v>
      </c>
      <c r="R66">
        <v>3589.239</v>
      </c>
      <c r="S66">
        <v>1479.7850000000001</v>
      </c>
      <c r="T66">
        <v>1602.1410000000001</v>
      </c>
      <c r="U66">
        <v>349.87400000000002</v>
      </c>
      <c r="V66">
        <v>2357.0110000000004</v>
      </c>
      <c r="W66">
        <v>1061.3620000000001</v>
      </c>
      <c r="X66">
        <v>3789.1849999999999</v>
      </c>
      <c r="Y66">
        <v>2133.2829999999999</v>
      </c>
      <c r="Z66">
        <v>1401.769</v>
      </c>
      <c r="AA66">
        <v>4225.259</v>
      </c>
      <c r="AB66">
        <v>2797.3879999999999</v>
      </c>
      <c r="AC66">
        <v>2692.7249999999999</v>
      </c>
      <c r="AD66">
        <v>5534.384</v>
      </c>
      <c r="AE66">
        <v>408.47300000000001</v>
      </c>
      <c r="AF66">
        <v>1086.3340000000001</v>
      </c>
      <c r="AG66">
        <v>3268.3380000000002</v>
      </c>
      <c r="AH66">
        <v>2410.9259999999999</v>
      </c>
      <c r="AI66">
        <v>1144.038</v>
      </c>
      <c r="AJ66">
        <v>3331.4749999999999</v>
      </c>
      <c r="AK66">
        <v>6296.7089999999998</v>
      </c>
      <c r="AL66">
        <v>6276.9880000000003</v>
      </c>
      <c r="AM66">
        <v>6276.9880000000003</v>
      </c>
    </row>
    <row r="67" spans="1:39" x14ac:dyDescent="0.25">
      <c r="A67" s="119" t="str">
        <f ca="1">Exceedance!U67</f>
        <v/>
      </c>
      <c r="B67" s="254">
        <v>1090.8399999999999</v>
      </c>
      <c r="C67" s="254">
        <v>1090.8399999999999</v>
      </c>
      <c r="D67" s="254">
        <v>1090.8399999999999</v>
      </c>
      <c r="E67">
        <v>1834.95</v>
      </c>
      <c r="F67">
        <v>659.45799999999997</v>
      </c>
      <c r="G67">
        <v>614.20300000000009</v>
      </c>
      <c r="H67">
        <v>538.17399999999998</v>
      </c>
      <c r="I67">
        <v>744.54600000000005</v>
      </c>
      <c r="J67">
        <v>1111.1500000000001</v>
      </c>
      <c r="K67">
        <v>475.05799999999999</v>
      </c>
      <c r="L67">
        <v>1966.0260000000001</v>
      </c>
      <c r="M67">
        <v>432.19900000000001</v>
      </c>
      <c r="N67">
        <v>4176.8689999999997</v>
      </c>
      <c r="O67">
        <v>1188.627</v>
      </c>
      <c r="P67">
        <v>1825.2929999999999</v>
      </c>
      <c r="Q67">
        <v>1540.4349999999999</v>
      </c>
      <c r="R67">
        <v>1938.23</v>
      </c>
      <c r="S67">
        <v>351.34199999999998</v>
      </c>
      <c r="T67">
        <v>388.81599999999997</v>
      </c>
      <c r="U67">
        <v>90.947000000000003</v>
      </c>
      <c r="V67">
        <v>619.79</v>
      </c>
      <c r="W67">
        <v>478.303</v>
      </c>
      <c r="X67">
        <v>1606.7049999999999</v>
      </c>
      <c r="Y67">
        <v>568.94600000000003</v>
      </c>
      <c r="Z67">
        <v>451.57</v>
      </c>
      <c r="AA67">
        <v>1939.2059999999999</v>
      </c>
      <c r="AB67">
        <v>1546.749</v>
      </c>
      <c r="AC67">
        <v>958.86900000000003</v>
      </c>
      <c r="AD67">
        <v>3890.2430000000004</v>
      </c>
      <c r="AE67">
        <v>175.322</v>
      </c>
      <c r="AF67">
        <v>307.68299999999999</v>
      </c>
      <c r="AG67">
        <v>1030.94</v>
      </c>
      <c r="AH67">
        <v>895.65700000000004</v>
      </c>
      <c r="AI67">
        <v>387.34400000000005</v>
      </c>
      <c r="AJ67">
        <v>2090.6120000000001</v>
      </c>
      <c r="AK67">
        <v>3349.4670000000001</v>
      </c>
      <c r="AL67">
        <v>2456.4499999999998</v>
      </c>
      <c r="AM67">
        <v>2456.4499999999998</v>
      </c>
    </row>
    <row r="68" spans="1:39" x14ac:dyDescent="0.25">
      <c r="A68" s="119" t="str">
        <f ca="1">Exceedance!U68</f>
        <v/>
      </c>
      <c r="B68" s="254">
        <v>499.88</v>
      </c>
      <c r="C68" s="254">
        <v>499.88</v>
      </c>
      <c r="D68" s="254">
        <v>499.88</v>
      </c>
      <c r="E68">
        <v>643.33500000000004</v>
      </c>
      <c r="F68">
        <v>473.89600000000002</v>
      </c>
      <c r="G68">
        <v>349.32400000000007</v>
      </c>
      <c r="H68">
        <v>408.70499999999998</v>
      </c>
      <c r="I68">
        <v>337.83600000000001</v>
      </c>
      <c r="J68">
        <v>462.18799999999999</v>
      </c>
      <c r="K68">
        <v>353.79500000000002</v>
      </c>
      <c r="L68">
        <v>792.10599999999999</v>
      </c>
      <c r="M68">
        <v>296.83100000000002</v>
      </c>
      <c r="N68">
        <v>1185.7070000000001</v>
      </c>
      <c r="O68">
        <v>463.48700000000002</v>
      </c>
      <c r="P68">
        <v>970.43600000000004</v>
      </c>
      <c r="Q68">
        <v>655.99099999999987</v>
      </c>
      <c r="R68">
        <v>877.21400000000006</v>
      </c>
      <c r="S68">
        <v>253.95400000000001</v>
      </c>
      <c r="T68">
        <v>335.37599999999998</v>
      </c>
      <c r="U68">
        <v>115.72799999999999</v>
      </c>
      <c r="V68">
        <v>303.41800000000001</v>
      </c>
      <c r="W68">
        <v>278.15500000000009</v>
      </c>
      <c r="X68">
        <v>598.71400000000006</v>
      </c>
      <c r="Y68">
        <v>418.34800000000001</v>
      </c>
      <c r="Z68">
        <v>395.21199999999999</v>
      </c>
      <c r="AA68">
        <v>631.07100000000003</v>
      </c>
      <c r="AB68">
        <v>548.25</v>
      </c>
      <c r="AC68">
        <v>517.24300000000005</v>
      </c>
      <c r="AD68">
        <v>982.17100000000005</v>
      </c>
      <c r="AE68">
        <v>217.739</v>
      </c>
      <c r="AF68">
        <v>340.25400000000002</v>
      </c>
      <c r="AG68">
        <v>500.322</v>
      </c>
      <c r="AH68">
        <v>395.67700000000002</v>
      </c>
      <c r="AI68">
        <v>231.62700000000001</v>
      </c>
      <c r="AJ68">
        <v>882.67</v>
      </c>
      <c r="AK68">
        <v>1067.4090000000001</v>
      </c>
      <c r="AL68">
        <v>1028.8399999999999</v>
      </c>
      <c r="AM68">
        <v>1028.8399999999999</v>
      </c>
    </row>
    <row r="69" spans="1:39" x14ac:dyDescent="0.25">
      <c r="A69" s="119" t="str">
        <f ca="1">Exceedance!U69</f>
        <v/>
      </c>
      <c r="B69" s="254">
        <v>408.21</v>
      </c>
      <c r="C69" s="254">
        <v>408.21</v>
      </c>
      <c r="D69" s="254">
        <v>408.21</v>
      </c>
      <c r="E69">
        <v>680.58900000000006</v>
      </c>
      <c r="F69">
        <v>412.642</v>
      </c>
      <c r="G69">
        <v>402.15600000000001</v>
      </c>
      <c r="H69">
        <v>297.40499999999997</v>
      </c>
      <c r="I69">
        <v>291.93400000000003</v>
      </c>
      <c r="J69">
        <v>482.82600000000002</v>
      </c>
      <c r="K69">
        <v>363.83600000000001</v>
      </c>
      <c r="L69">
        <v>716.66800000000001</v>
      </c>
      <c r="M69">
        <v>373.50099999999998</v>
      </c>
      <c r="N69">
        <v>628.26300000000003</v>
      </c>
      <c r="O69">
        <v>453.18400000000003</v>
      </c>
      <c r="P69">
        <v>855.00300000000004</v>
      </c>
      <c r="Q69">
        <v>489.25200000000001</v>
      </c>
      <c r="R69">
        <v>621.97900000000004</v>
      </c>
      <c r="S69">
        <v>323.89499999999998</v>
      </c>
      <c r="T69">
        <v>281.40199999999999</v>
      </c>
      <c r="U69">
        <v>289.94900000000001</v>
      </c>
      <c r="V69">
        <v>488.50599999999997</v>
      </c>
      <c r="W69">
        <v>373.06099999999998</v>
      </c>
      <c r="X69">
        <v>454.48200000000003</v>
      </c>
      <c r="Y69">
        <v>425.089</v>
      </c>
      <c r="Z69">
        <v>413.72300000000007</v>
      </c>
      <c r="AA69">
        <v>498.82400000000001</v>
      </c>
      <c r="AB69">
        <v>387.55099999999999</v>
      </c>
      <c r="AC69">
        <v>348.04199999999997</v>
      </c>
      <c r="AD69">
        <v>615.34299999999996</v>
      </c>
      <c r="AE69">
        <v>229.767</v>
      </c>
      <c r="AF69">
        <v>532.85599999999999</v>
      </c>
      <c r="AG69">
        <v>478.84</v>
      </c>
      <c r="AH69">
        <v>336.226</v>
      </c>
      <c r="AI69">
        <v>284.51900000000001</v>
      </c>
      <c r="AJ69">
        <v>734.61500000000001</v>
      </c>
      <c r="AK69">
        <v>606.72199999999998</v>
      </c>
      <c r="AL69">
        <v>681.76499999999999</v>
      </c>
      <c r="AM69">
        <v>681.76499999999999</v>
      </c>
    </row>
    <row r="70" spans="1:39" x14ac:dyDescent="0.25">
      <c r="A70" s="119" t="str">
        <f ca="1">Exceedance!U70</f>
        <v/>
      </c>
      <c r="B70" s="254"/>
      <c r="C70" s="254"/>
      <c r="D70" s="254"/>
    </row>
    <row r="71" spans="1:39" x14ac:dyDescent="0.25">
      <c r="A71" s="119" t="str">
        <f ca="1">Exceedance!U71</f>
        <v/>
      </c>
      <c r="B71" s="254"/>
      <c r="C71" s="254"/>
      <c r="D71" s="254"/>
    </row>
    <row r="72" spans="1:39" x14ac:dyDescent="0.25">
      <c r="A72" s="119" t="str">
        <f ca="1">Exceedance!U72</f>
        <v/>
      </c>
      <c r="B72" s="254"/>
      <c r="C72" s="254"/>
      <c r="D72" s="254"/>
    </row>
    <row r="73" spans="1:39" x14ac:dyDescent="0.25">
      <c r="A73" s="119" t="str">
        <f ca="1">Exceedance!U73</f>
        <v/>
      </c>
      <c r="B73" s="254"/>
      <c r="C73" s="254"/>
      <c r="D73" s="254"/>
    </row>
    <row r="74" spans="1:39" x14ac:dyDescent="0.25">
      <c r="A74" s="119" t="str">
        <f ca="1">Exceedance!U74</f>
        <v/>
      </c>
      <c r="B74" s="254"/>
      <c r="C74" s="254"/>
      <c r="D74" s="254"/>
    </row>
    <row r="75" spans="1:39" x14ac:dyDescent="0.25">
      <c r="A75" s="119" t="str">
        <f ca="1">Exceedance!U75</f>
        <v/>
      </c>
      <c r="B75" s="254"/>
      <c r="C75" s="254"/>
      <c r="D75" s="254"/>
    </row>
    <row r="76" spans="1:39" x14ac:dyDescent="0.25">
      <c r="A76" s="119" t="str">
        <f ca="1">Exceedance!U76</f>
        <v/>
      </c>
      <c r="B76" s="254"/>
      <c r="C76" s="254"/>
      <c r="D76" s="254"/>
    </row>
    <row r="77" spans="1:39" x14ac:dyDescent="0.25">
      <c r="A77" s="119" t="str">
        <f ca="1">Exceedance!U77</f>
        <v/>
      </c>
      <c r="B77" s="254"/>
      <c r="C77" s="254"/>
      <c r="D77" s="254"/>
    </row>
    <row r="78" spans="1:39" x14ac:dyDescent="0.25">
      <c r="A78" s="119" t="str">
        <f ca="1">Exceedance!U78</f>
        <v/>
      </c>
      <c r="B78" s="254"/>
      <c r="C78" s="254"/>
      <c r="D78" s="254"/>
    </row>
    <row r="79" spans="1:39" x14ac:dyDescent="0.25">
      <c r="A79" s="119" t="str">
        <f ca="1">Exceedance!U79</f>
        <v/>
      </c>
      <c r="B79" s="254"/>
      <c r="C79" s="254"/>
      <c r="D79" s="254"/>
    </row>
    <row r="80" spans="1:39" x14ac:dyDescent="0.25">
      <c r="A80" s="119" t="str">
        <f ca="1">Exceedance!U80</f>
        <v/>
      </c>
      <c r="B80" s="254"/>
      <c r="C80" s="254"/>
      <c r="D80" s="254"/>
    </row>
    <row r="81" spans="1:4" x14ac:dyDescent="0.25">
      <c r="A81" s="119" t="str">
        <f ca="1">Exceedance!U81</f>
        <v/>
      </c>
      <c r="B81" s="254"/>
      <c r="C81" s="254"/>
      <c r="D81" s="254"/>
    </row>
    <row r="82" spans="1:4" x14ac:dyDescent="0.25">
      <c r="A82" s="119" t="str">
        <f ca="1">Exceedance!U82</f>
        <v/>
      </c>
      <c r="B82" s="254"/>
      <c r="C82" s="254"/>
      <c r="D82" s="254"/>
    </row>
    <row r="83" spans="1:4" x14ac:dyDescent="0.25">
      <c r="A83" s="119" t="str">
        <f ca="1">Exceedance!U83</f>
        <v/>
      </c>
      <c r="B83" s="254"/>
      <c r="C83" s="254"/>
      <c r="D83" s="254"/>
    </row>
    <row r="84" spans="1:4" x14ac:dyDescent="0.25">
      <c r="A84" s="119" t="str">
        <f ca="1">Exceedance!U84</f>
        <v/>
      </c>
      <c r="B84" s="254"/>
      <c r="C84" s="254"/>
      <c r="D84" s="254"/>
    </row>
    <row r="85" spans="1:4" x14ac:dyDescent="0.25">
      <c r="A85" s="119" t="str">
        <f ca="1">Exceedance!U85</f>
        <v/>
      </c>
      <c r="B85" s="254"/>
      <c r="C85" s="254"/>
      <c r="D85" s="254"/>
    </row>
    <row r="86" spans="1:4" x14ac:dyDescent="0.25">
      <c r="A86" s="119" t="str">
        <f ca="1">Exceedance!U86</f>
        <v/>
      </c>
      <c r="B86" s="254"/>
      <c r="C86" s="254"/>
      <c r="D86" s="254"/>
    </row>
    <row r="87" spans="1:4" x14ac:dyDescent="0.25">
      <c r="A87" s="119" t="str">
        <f ca="1">Exceedance!U87</f>
        <v/>
      </c>
      <c r="B87" s="254"/>
      <c r="C87" s="254"/>
      <c r="D87" s="254"/>
    </row>
    <row r="88" spans="1:4" x14ac:dyDescent="0.25">
      <c r="A88" s="119" t="str">
        <f ca="1">Exceedance!U88</f>
        <v/>
      </c>
      <c r="B88" s="254"/>
      <c r="C88" s="254"/>
      <c r="D88" s="254"/>
    </row>
    <row r="89" spans="1:4" x14ac:dyDescent="0.25">
      <c r="A89" s="119" t="str">
        <f ca="1">Exceedance!U89</f>
        <v/>
      </c>
      <c r="B89" s="254"/>
      <c r="C89" s="254"/>
      <c r="D89" s="254"/>
    </row>
    <row r="90" spans="1:4" x14ac:dyDescent="0.25">
      <c r="A90" s="119" t="str">
        <f ca="1">Exceedance!U90</f>
        <v/>
      </c>
      <c r="B90" s="254"/>
      <c r="C90" s="254"/>
      <c r="D90" s="254"/>
    </row>
    <row r="91" spans="1:4" x14ac:dyDescent="0.25">
      <c r="A91" s="119" t="str">
        <f ca="1">Exceedance!U91</f>
        <v/>
      </c>
      <c r="B91" s="254"/>
      <c r="C91" s="254"/>
      <c r="D91" s="254"/>
    </row>
    <row r="92" spans="1:4" x14ac:dyDescent="0.25">
      <c r="A92" s="119" t="str">
        <f ca="1">Exceedance!U92</f>
        <v/>
      </c>
      <c r="B92" s="254"/>
      <c r="C92" s="254"/>
      <c r="D92" s="254"/>
    </row>
    <row r="93" spans="1:4" x14ac:dyDescent="0.25">
      <c r="A93" s="119" t="str">
        <f ca="1">Exceedance!U93</f>
        <v/>
      </c>
      <c r="B93" s="254"/>
      <c r="C93" s="254"/>
      <c r="D93" s="254"/>
    </row>
    <row r="94" spans="1:4" x14ac:dyDescent="0.25">
      <c r="A94" s="119" t="str">
        <f ca="1">Exceedance!U94</f>
        <v/>
      </c>
      <c r="B94" s="254"/>
      <c r="C94" s="254"/>
      <c r="D94" s="254"/>
    </row>
    <row r="95" spans="1:4" x14ac:dyDescent="0.25">
      <c r="A95" s="119" t="str">
        <f ca="1">Exceedance!U95</f>
        <v/>
      </c>
      <c r="B95" s="254"/>
      <c r="C95" s="254"/>
      <c r="D95" s="254"/>
    </row>
    <row r="96" spans="1:4" x14ac:dyDescent="0.25">
      <c r="A96" s="119" t="str">
        <f ca="1">Exceedance!U96</f>
        <v/>
      </c>
      <c r="B96" s="254"/>
      <c r="C96" s="254"/>
      <c r="D96" s="254"/>
    </row>
    <row r="97" spans="1:4" x14ac:dyDescent="0.25">
      <c r="A97" s="119" t="str">
        <f ca="1">Exceedance!U97</f>
        <v/>
      </c>
      <c r="B97" s="254"/>
      <c r="C97" s="254"/>
      <c r="D97" s="254"/>
    </row>
    <row r="98" spans="1:4" x14ac:dyDescent="0.25">
      <c r="A98" s="119" t="str">
        <f ca="1">Exceedance!U98</f>
        <v/>
      </c>
      <c r="B98" s="254"/>
      <c r="C98" s="254"/>
      <c r="D98" s="254"/>
    </row>
    <row r="99" spans="1:4" x14ac:dyDescent="0.25">
      <c r="A99" s="119" t="str">
        <f ca="1">Exceedance!U99</f>
        <v/>
      </c>
      <c r="B99" s="254"/>
      <c r="C99" s="254"/>
      <c r="D99" s="254"/>
    </row>
    <row r="100" spans="1:4" x14ac:dyDescent="0.25">
      <c r="A100" s="119" t="str">
        <f ca="1">Exceedance!U100</f>
        <v/>
      </c>
      <c r="B100" s="254"/>
      <c r="C100" s="254"/>
      <c r="D100" s="254"/>
    </row>
  </sheetData>
  <mergeCells count="1">
    <mergeCell ref="B1:AH1"/>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FF5050"/>
  </sheetPr>
  <dimension ref="A1:BD100"/>
  <sheetViews>
    <sheetView zoomScale="80" zoomScaleNormal="80" workbookViewId="0">
      <selection activeCell="B4" sqref="B4:AM69"/>
    </sheetView>
  </sheetViews>
  <sheetFormatPr defaultRowHeight="15" x14ac:dyDescent="0.25"/>
  <cols>
    <col min="1" max="1" width="8.85546875" style="120"/>
    <col min="2" max="4" width="9.140625" style="255"/>
  </cols>
  <sheetData>
    <row r="1" spans="1:56" s="120" customFormat="1" x14ac:dyDescent="0.25">
      <c r="A1" s="117"/>
      <c r="B1" s="748" t="s">
        <v>236</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749"/>
      <c r="AG1" s="749"/>
      <c r="AH1" s="749"/>
    </row>
    <row r="2" spans="1:56" s="120" customFormat="1" x14ac:dyDescent="0.25">
      <c r="A2" s="117"/>
      <c r="B2" s="267" t="s">
        <v>295</v>
      </c>
      <c r="C2" s="267" t="s">
        <v>296</v>
      </c>
      <c r="D2" s="267" t="s">
        <v>297</v>
      </c>
      <c r="E2" s="120">
        <v>1981</v>
      </c>
      <c r="F2" s="120">
        <v>1982</v>
      </c>
      <c r="G2" s="120">
        <v>1983</v>
      </c>
      <c r="H2" s="120">
        <v>1984</v>
      </c>
      <c r="I2" s="120">
        <v>1985</v>
      </c>
      <c r="J2" s="120">
        <v>1986</v>
      </c>
      <c r="K2" s="120">
        <v>1987</v>
      </c>
      <c r="L2" s="120">
        <v>1988</v>
      </c>
      <c r="M2" s="120">
        <v>1989</v>
      </c>
      <c r="N2" s="120">
        <v>1990</v>
      </c>
      <c r="O2" s="120">
        <v>1991</v>
      </c>
      <c r="P2" s="120">
        <v>1992</v>
      </c>
      <c r="Q2" s="120">
        <v>1993</v>
      </c>
      <c r="R2" s="120">
        <v>1994</v>
      </c>
      <c r="S2" s="120">
        <v>1995</v>
      </c>
      <c r="T2" s="120">
        <v>1996</v>
      </c>
      <c r="U2" s="120">
        <v>1997</v>
      </c>
      <c r="V2" s="120">
        <v>1998</v>
      </c>
      <c r="W2" s="120">
        <v>1999</v>
      </c>
      <c r="X2" s="120">
        <v>2000</v>
      </c>
      <c r="Y2" s="120">
        <v>2001</v>
      </c>
      <c r="Z2" s="120">
        <v>2002</v>
      </c>
      <c r="AA2" s="120">
        <v>2003</v>
      </c>
      <c r="AB2" s="120">
        <v>2004</v>
      </c>
      <c r="AC2" s="120">
        <v>2005</v>
      </c>
      <c r="AD2" s="120">
        <v>2006</v>
      </c>
      <c r="AE2" s="120">
        <v>2007</v>
      </c>
      <c r="AF2" s="188">
        <v>2008</v>
      </c>
      <c r="AG2" s="188">
        <v>2009</v>
      </c>
      <c r="AH2" s="120">
        <v>2010</v>
      </c>
      <c r="AI2" s="120">
        <v>2011</v>
      </c>
      <c r="AJ2" s="120">
        <v>2012</v>
      </c>
      <c r="AK2" s="120">
        <v>2013</v>
      </c>
      <c r="AL2" s="120">
        <v>2014</v>
      </c>
      <c r="AM2" s="120">
        <v>2015</v>
      </c>
      <c r="AN2" s="120">
        <v>2016</v>
      </c>
      <c r="AO2" s="120">
        <v>2017</v>
      </c>
      <c r="AP2" s="120">
        <v>2018</v>
      </c>
      <c r="AQ2" s="120">
        <v>2019</v>
      </c>
      <c r="AR2" s="120">
        <v>2020</v>
      </c>
      <c r="AS2" s="120">
        <v>2021</v>
      </c>
      <c r="AT2" s="120">
        <v>2022</v>
      </c>
      <c r="AU2" s="120">
        <v>2023</v>
      </c>
      <c r="AV2" s="120">
        <v>2024</v>
      </c>
      <c r="AW2" s="120">
        <v>2025</v>
      </c>
      <c r="AX2" s="120">
        <v>2026</v>
      </c>
      <c r="AY2" s="120">
        <v>2027</v>
      </c>
      <c r="AZ2" s="120">
        <v>2028</v>
      </c>
      <c r="BA2" s="120">
        <v>2029</v>
      </c>
      <c r="BB2" s="120">
        <v>2030</v>
      </c>
      <c r="BC2" s="120">
        <v>2031</v>
      </c>
      <c r="BD2" s="120">
        <v>2032</v>
      </c>
    </row>
    <row r="3" spans="1:56" s="121" customFormat="1" x14ac:dyDescent="0.25">
      <c r="A3" s="118"/>
      <c r="B3" s="121" t="s">
        <v>332</v>
      </c>
      <c r="C3" s="121" t="s">
        <v>333</v>
      </c>
      <c r="D3" s="121" t="s">
        <v>334</v>
      </c>
      <c r="E3" s="121" t="s">
        <v>335</v>
      </c>
      <c r="F3" s="121" t="s">
        <v>336</v>
      </c>
      <c r="G3" s="121" t="s">
        <v>337</v>
      </c>
      <c r="H3" s="121" t="s">
        <v>338</v>
      </c>
      <c r="I3" s="121" t="s">
        <v>339</v>
      </c>
      <c r="J3" s="121" t="s">
        <v>340</v>
      </c>
      <c r="K3" s="121" t="s">
        <v>341</v>
      </c>
      <c r="L3" s="121" t="s">
        <v>342</v>
      </c>
      <c r="M3" s="121" t="s">
        <v>343</v>
      </c>
      <c r="N3" s="121" t="s">
        <v>344</v>
      </c>
      <c r="O3" s="121" t="s">
        <v>345</v>
      </c>
      <c r="P3" s="121" t="s">
        <v>346</v>
      </c>
      <c r="Q3" s="121" t="s">
        <v>347</v>
      </c>
      <c r="R3" s="121" t="s">
        <v>348</v>
      </c>
      <c r="S3" s="121" t="s">
        <v>349</v>
      </c>
      <c r="T3" s="121" t="s">
        <v>350</v>
      </c>
      <c r="U3" s="121" t="s">
        <v>351</v>
      </c>
      <c r="V3" s="121" t="s">
        <v>352</v>
      </c>
      <c r="W3" s="121" t="s">
        <v>353</v>
      </c>
      <c r="X3" s="121" t="s">
        <v>354</v>
      </c>
      <c r="Y3" s="121" t="s">
        <v>355</v>
      </c>
      <c r="Z3" s="121" t="s">
        <v>356</v>
      </c>
      <c r="AA3" s="121" t="s">
        <v>357</v>
      </c>
      <c r="AB3" s="121" t="s">
        <v>358</v>
      </c>
      <c r="AC3" s="121" t="s">
        <v>359</v>
      </c>
      <c r="AD3" s="121" t="s">
        <v>360</v>
      </c>
      <c r="AE3" s="121" t="s">
        <v>361</v>
      </c>
      <c r="AF3" s="121" t="s">
        <v>362</v>
      </c>
      <c r="AG3" s="121" t="s">
        <v>363</v>
      </c>
      <c r="AH3" s="121" t="s">
        <v>364</v>
      </c>
      <c r="AI3" s="121" t="s">
        <v>384</v>
      </c>
      <c r="AJ3" s="121" t="s">
        <v>385</v>
      </c>
      <c r="AK3" s="121" t="s">
        <v>386</v>
      </c>
      <c r="AL3" s="121" t="s">
        <v>387</v>
      </c>
      <c r="AM3" s="121" t="s">
        <v>388</v>
      </c>
      <c r="AN3" s="121" t="s">
        <v>389</v>
      </c>
      <c r="AO3" s="121" t="s">
        <v>390</v>
      </c>
      <c r="AP3" s="121" t="s">
        <v>391</v>
      </c>
      <c r="AQ3" s="121" t="s">
        <v>392</v>
      </c>
      <c r="AR3" s="121" t="s">
        <v>393</v>
      </c>
      <c r="AS3" s="121" t="s">
        <v>394</v>
      </c>
      <c r="AT3" s="121" t="s">
        <v>395</v>
      </c>
      <c r="AU3" s="121" t="s">
        <v>396</v>
      </c>
      <c r="AV3" s="121" t="s">
        <v>397</v>
      </c>
      <c r="AW3" s="121" t="s">
        <v>398</v>
      </c>
      <c r="AX3" s="121" t="s">
        <v>399</v>
      </c>
      <c r="AY3" s="121" t="s">
        <v>400</v>
      </c>
      <c r="AZ3" s="121" t="s">
        <v>401</v>
      </c>
      <c r="BA3" s="121" t="s">
        <v>402</v>
      </c>
      <c r="BB3" s="121" t="s">
        <v>403</v>
      </c>
      <c r="BC3" s="121" t="s">
        <v>404</v>
      </c>
      <c r="BD3" s="121" t="s">
        <v>405</v>
      </c>
    </row>
    <row r="4" spans="1:56" x14ac:dyDescent="0.25">
      <c r="A4" s="119">
        <f ca="1">Exceedance!U4</f>
        <v>42826</v>
      </c>
      <c r="B4" s="273">
        <v>1083.6866199422068</v>
      </c>
      <c r="C4" s="273">
        <v>1806.3923255912307</v>
      </c>
      <c r="D4" s="273">
        <v>1330.3910940165183</v>
      </c>
      <c r="E4">
        <v>1542.6921105454439</v>
      </c>
      <c r="F4">
        <v>1239.8046034132815</v>
      </c>
      <c r="G4">
        <v>1135.7036034132818</v>
      </c>
      <c r="H4">
        <v>1303.5866199422067</v>
      </c>
      <c r="I4">
        <v>1658.3631270743695</v>
      </c>
      <c r="J4">
        <v>1292.8491105454439</v>
      </c>
      <c r="K4">
        <v>1306.9180692231296</v>
      </c>
      <c r="L4">
        <v>1524.6781105454438</v>
      </c>
      <c r="M4">
        <v>1483.4019409099403</v>
      </c>
      <c r="N4">
        <v>1904.3063088925514</v>
      </c>
      <c r="O4">
        <v>1156.2746034132815</v>
      </c>
      <c r="P4">
        <v>1409.2070940165179</v>
      </c>
      <c r="Q4">
        <v>1232.6152429466024</v>
      </c>
      <c r="R4">
        <v>1869.775127074369</v>
      </c>
      <c r="S4">
        <v>1304.1136364711331</v>
      </c>
      <c r="T4">
        <v>1219.1145786198933</v>
      </c>
      <c r="U4">
        <v>1356.3626199422074</v>
      </c>
      <c r="V4">
        <v>1257.5202181532145</v>
      </c>
      <c r="W4">
        <v>1521.9224578226356</v>
      </c>
      <c r="X4">
        <v>1326.2720692231298</v>
      </c>
      <c r="Y4">
        <v>1522.4352594755285</v>
      </c>
      <c r="Z4">
        <v>1323.6772181532147</v>
      </c>
      <c r="AA4">
        <v>1363.5980692231296</v>
      </c>
      <c r="AB4">
        <v>1452.8900692231298</v>
      </c>
      <c r="AC4">
        <v>1339.1362429466024</v>
      </c>
      <c r="AD4">
        <v>1484.202094016518</v>
      </c>
      <c r="AE4">
        <v>1292.6101105454436</v>
      </c>
      <c r="AF4">
        <v>1314.9942181532142</v>
      </c>
      <c r="AG4">
        <v>1370.3160940165185</v>
      </c>
      <c r="AH4">
        <v>1413.9150692231299</v>
      </c>
      <c r="AI4">
        <v>1470.1062594755283</v>
      </c>
      <c r="AJ4">
        <v>1353.9340692231297</v>
      </c>
      <c r="AK4">
        <v>1245.1286034132818</v>
      </c>
      <c r="AL4">
        <v>1325.0962181532145</v>
      </c>
      <c r="AM4">
        <v>1327.6641270743692</v>
      </c>
    </row>
    <row r="5" spans="1:56" x14ac:dyDescent="0.25">
      <c r="A5" s="119">
        <f ca="1">Exceedance!U5</f>
        <v>42856</v>
      </c>
      <c r="B5" s="273">
        <v>2607.4813181758677</v>
      </c>
      <c r="C5" s="273">
        <v>3939.0915456245571</v>
      </c>
      <c r="D5" s="273">
        <v>2863.9394350441266</v>
      </c>
      <c r="E5">
        <v>3102.0049897201457</v>
      </c>
      <c r="F5">
        <v>1836.7076534053492</v>
      </c>
      <c r="G5">
        <v>2043.9294880045345</v>
      </c>
      <c r="H5">
        <v>3275.3394338683484</v>
      </c>
      <c r="I5">
        <v>3617.1916979182261</v>
      </c>
      <c r="J5">
        <v>2791.5465408292503</v>
      </c>
      <c r="K5">
        <v>3220.028356539648</v>
      </c>
      <c r="L5">
        <v>2697.6732166011793</v>
      </c>
      <c r="M5">
        <v>2287.3301309719859</v>
      </c>
      <c r="N5">
        <v>2734.4232820065913</v>
      </c>
      <c r="O5">
        <v>2202.2180946161607</v>
      </c>
      <c r="P5">
        <v>3652.5056014543488</v>
      </c>
      <c r="Q5">
        <v>2741.2562946161615</v>
      </c>
      <c r="R5">
        <v>3339.2873614843888</v>
      </c>
      <c r="S5">
        <v>2944.1714020541208</v>
      </c>
      <c r="T5">
        <v>3071.4728252367272</v>
      </c>
      <c r="U5">
        <v>3223.6106004012845</v>
      </c>
      <c r="V5">
        <v>2596.7631805665746</v>
      </c>
      <c r="W5">
        <v>2986.9191260210628</v>
      </c>
      <c r="X5">
        <v>3149.1391273113677</v>
      </c>
      <c r="Y5">
        <v>3947.9112277576519</v>
      </c>
      <c r="Z5">
        <v>2004.1065932393547</v>
      </c>
      <c r="AA5">
        <v>2635.213672248562</v>
      </c>
      <c r="AB5">
        <v>3301.1238829820686</v>
      </c>
      <c r="AC5">
        <v>2829.1666140248135</v>
      </c>
      <c r="AD5">
        <v>2793.0206038573674</v>
      </c>
      <c r="AE5">
        <v>3337.1545806878171</v>
      </c>
      <c r="AF5">
        <v>2043.4437058886992</v>
      </c>
      <c r="AG5">
        <v>3210.7686591532847</v>
      </c>
      <c r="AH5">
        <v>2132.0675209945398</v>
      </c>
      <c r="AI5">
        <v>2615.7431937896586</v>
      </c>
      <c r="AJ5">
        <v>3069.5628756155438</v>
      </c>
      <c r="AK5">
        <v>3017.7324687687401</v>
      </c>
      <c r="AL5">
        <v>2178.9417058886993</v>
      </c>
      <c r="AM5">
        <v>2839.9979424820872</v>
      </c>
    </row>
    <row r="6" spans="1:56" x14ac:dyDescent="0.25">
      <c r="A6" s="119">
        <f ca="1">Exceedance!U6</f>
        <v>42887</v>
      </c>
      <c r="B6" s="273">
        <v>2419.2643118047631</v>
      </c>
      <c r="C6" s="273">
        <v>3558.5700314775981</v>
      </c>
      <c r="D6" s="273">
        <v>2635.9266752964572</v>
      </c>
      <c r="E6">
        <v>2699.0209638523938</v>
      </c>
      <c r="F6">
        <v>2364.1268306639586</v>
      </c>
      <c r="G6">
        <v>3617.6699846203333</v>
      </c>
      <c r="H6">
        <v>3639.805508458604</v>
      </c>
      <c r="I6">
        <v>2795.3464227061045</v>
      </c>
      <c r="J6">
        <v>2835.8487687004667</v>
      </c>
      <c r="K6">
        <v>1875.4262754139331</v>
      </c>
      <c r="L6">
        <v>2594.5840756435696</v>
      </c>
      <c r="M6">
        <v>1461.3842133077073</v>
      </c>
      <c r="N6">
        <v>2736.3813825182633</v>
      </c>
      <c r="O6">
        <v>2794.3124685715466</v>
      </c>
      <c r="P6">
        <v>2061.2263973897429</v>
      </c>
      <c r="Q6">
        <v>2900.9946634891812</v>
      </c>
      <c r="R6">
        <v>2228.4164797708681</v>
      </c>
      <c r="S6">
        <v>4241.3074136360747</v>
      </c>
      <c r="T6">
        <v>2170.6923878501129</v>
      </c>
      <c r="U6">
        <v>3046.5876172546359</v>
      </c>
      <c r="V6">
        <v>2310.4310502425078</v>
      </c>
      <c r="W6">
        <v>3688.2598738531656</v>
      </c>
      <c r="X6">
        <v>2086.5770168511558</v>
      </c>
      <c r="Y6">
        <v>2447.3353932694517</v>
      </c>
      <c r="Z6">
        <v>2010.5053973360982</v>
      </c>
      <c r="AA6">
        <v>3057.1462739565645</v>
      </c>
      <c r="AB6">
        <v>1944.0613970140078</v>
      </c>
      <c r="AC6">
        <v>2595.9862300012719</v>
      </c>
      <c r="AD6">
        <v>1890.1354287796385</v>
      </c>
      <c r="AE6">
        <v>2263.3428320379276</v>
      </c>
      <c r="AF6">
        <v>2557.449458562859</v>
      </c>
      <c r="AG6">
        <v>2257.7780777368093</v>
      </c>
      <c r="AH6">
        <v>3045.1874869999674</v>
      </c>
      <c r="AI6">
        <v>3626.2235827801837</v>
      </c>
      <c r="AJ6">
        <v>1584.299689225737</v>
      </c>
      <c r="AK6">
        <v>2842.1830241634102</v>
      </c>
      <c r="AL6">
        <v>2736.8170715648971</v>
      </c>
      <c r="AM6">
        <v>3779.3803951822833</v>
      </c>
    </row>
    <row r="7" spans="1:56" x14ac:dyDescent="0.25">
      <c r="A7" s="119">
        <f ca="1">Exceedance!U7</f>
        <v>42917</v>
      </c>
      <c r="B7" s="273">
        <v>611.11154984886923</v>
      </c>
      <c r="C7" s="273">
        <v>977.84148600866126</v>
      </c>
      <c r="D7" s="273">
        <v>1082.523518049175</v>
      </c>
      <c r="E7">
        <v>1072.6665732992305</v>
      </c>
      <c r="F7">
        <v>1384.4418566261756</v>
      </c>
      <c r="G7">
        <v>2326.693067734931</v>
      </c>
      <c r="H7">
        <v>1523.4735607889963</v>
      </c>
      <c r="I7">
        <v>992.73189284244791</v>
      </c>
      <c r="J7">
        <v>1248.8512719077405</v>
      </c>
      <c r="K7">
        <v>848.93701806909348</v>
      </c>
      <c r="L7">
        <v>1049.6952045862688</v>
      </c>
      <c r="M7">
        <v>724.52529464197039</v>
      </c>
      <c r="N7">
        <v>1286.3337540772386</v>
      </c>
      <c r="O7">
        <v>1356.5589627045943</v>
      </c>
      <c r="P7">
        <v>948.70921949655485</v>
      </c>
      <c r="Q7">
        <v>1253.4695579651914</v>
      </c>
      <c r="R7">
        <v>773.60240134655487</v>
      </c>
      <c r="S7">
        <v>3285.9355752855777</v>
      </c>
      <c r="T7">
        <v>929.50471489747576</v>
      </c>
      <c r="U7">
        <v>1165.7606334400414</v>
      </c>
      <c r="V7">
        <v>1255.5418865727888</v>
      </c>
      <c r="W7">
        <v>1997.3294845266246</v>
      </c>
      <c r="X7">
        <v>664.16837831211274</v>
      </c>
      <c r="Y7">
        <v>809.38786518815209</v>
      </c>
      <c r="Z7">
        <v>664.75136053402787</v>
      </c>
      <c r="AA7">
        <v>999.7927659420983</v>
      </c>
      <c r="AB7">
        <v>861.56541953175361</v>
      </c>
      <c r="AC7">
        <v>1207.9433218805705</v>
      </c>
      <c r="AD7">
        <v>668.33612370637957</v>
      </c>
      <c r="AE7">
        <v>923.79631598339813</v>
      </c>
      <c r="AF7">
        <v>1411.550194280564</v>
      </c>
      <c r="AG7">
        <v>1235.9092978791996</v>
      </c>
      <c r="AH7">
        <v>1218.6033172920163</v>
      </c>
      <c r="AI7">
        <v>2172.0250506320731</v>
      </c>
      <c r="AJ7">
        <v>633.10818551412638</v>
      </c>
      <c r="AK7">
        <v>955.2607715543237</v>
      </c>
      <c r="AL7">
        <v>928.44471419298759</v>
      </c>
      <c r="AM7">
        <v>1598.4721388424666</v>
      </c>
    </row>
    <row r="8" spans="1:56" x14ac:dyDescent="0.25">
      <c r="A8" s="119">
        <f ca="1">Exceedance!U8</f>
        <v>42948</v>
      </c>
      <c r="B8" s="273">
        <v>397.10064387293846</v>
      </c>
      <c r="C8" s="273">
        <v>561.27706039799841</v>
      </c>
      <c r="D8" s="273">
        <v>705.96909243851439</v>
      </c>
      <c r="E8">
        <v>696.89714768855538</v>
      </c>
      <c r="F8">
        <v>850.84543101551287</v>
      </c>
      <c r="G8">
        <v>1048.6006421242989</v>
      </c>
      <c r="H8">
        <v>970.85413517833376</v>
      </c>
      <c r="I8">
        <v>698.75346723178518</v>
      </c>
      <c r="J8">
        <v>709.83984629708016</v>
      </c>
      <c r="K8">
        <v>740.8675924584312</v>
      </c>
      <c r="L8">
        <v>657.75977897561188</v>
      </c>
      <c r="M8">
        <v>696.88536119514436</v>
      </c>
      <c r="N8">
        <v>730.11832846657694</v>
      </c>
      <c r="O8">
        <v>761.54938814880325</v>
      </c>
      <c r="P8">
        <v>708.99179388587879</v>
      </c>
      <c r="Q8">
        <v>689.17113235453019</v>
      </c>
      <c r="R8">
        <v>614.36597573587869</v>
      </c>
      <c r="S8">
        <v>1212.8729020198969</v>
      </c>
      <c r="T8">
        <v>649.80328928681263</v>
      </c>
      <c r="U8">
        <v>911.93820782938235</v>
      </c>
      <c r="V8">
        <v>837.0887451582214</v>
      </c>
      <c r="W8">
        <v>1023.1950589159619</v>
      </c>
      <c r="X8">
        <v>589.44530773355928</v>
      </c>
      <c r="Y8">
        <v>687.40643957748932</v>
      </c>
      <c r="Z8">
        <v>593.93628995547454</v>
      </c>
      <c r="AA8">
        <v>733.59934033143998</v>
      </c>
      <c r="AB8">
        <v>688.78299392107738</v>
      </c>
      <c r="AC8">
        <v>747.49989626991101</v>
      </c>
      <c r="AD8">
        <v>632.480332386035</v>
      </c>
      <c r="AE8">
        <v>720.53589037272195</v>
      </c>
      <c r="AF8">
        <v>789.1297686699138</v>
      </c>
      <c r="AG8">
        <v>727.07987226853697</v>
      </c>
      <c r="AH8">
        <v>872.5892467134629</v>
      </c>
      <c r="AI8">
        <v>914.98862502141878</v>
      </c>
      <c r="AJ8">
        <v>578.5536488334277</v>
      </c>
      <c r="AK8">
        <v>817.34434594366212</v>
      </c>
      <c r="AL8">
        <v>746.44728858233384</v>
      </c>
      <c r="AM8">
        <v>810.42171323180764</v>
      </c>
    </row>
    <row r="9" spans="1:56" x14ac:dyDescent="0.25">
      <c r="A9" s="119">
        <f ca="1">Exceedance!U9</f>
        <v>42979</v>
      </c>
      <c r="B9" s="273">
        <v>497.69664241227417</v>
      </c>
      <c r="C9" s="273">
        <v>1524.155312128448</v>
      </c>
      <c r="D9" s="273">
        <v>852.9580983979323</v>
      </c>
      <c r="E9">
        <v>906.1611958648773</v>
      </c>
      <c r="F9">
        <v>900.35982889788318</v>
      </c>
      <c r="G9">
        <v>1445.2972111681283</v>
      </c>
      <c r="H9">
        <v>1089.0163432337843</v>
      </c>
      <c r="I9">
        <v>641.60147605200302</v>
      </c>
      <c r="J9">
        <v>1145.3377151623895</v>
      </c>
      <c r="K9">
        <v>807.85127058983824</v>
      </c>
      <c r="L9">
        <v>651.40838890909185</v>
      </c>
      <c r="M9">
        <v>618.52355566211099</v>
      </c>
      <c r="N9">
        <v>819.64703970020219</v>
      </c>
      <c r="O9">
        <v>1346.9150059002063</v>
      </c>
      <c r="P9">
        <v>682.69055435410473</v>
      </c>
      <c r="Q9">
        <v>1251.204833114452</v>
      </c>
      <c r="R9">
        <v>621.72188551566296</v>
      </c>
      <c r="S9">
        <v>1694.0901607361398</v>
      </c>
      <c r="T9">
        <v>849.49784566298172</v>
      </c>
      <c r="U9">
        <v>1098.7568183402259</v>
      </c>
      <c r="V9">
        <v>1103.6699121705844</v>
      </c>
      <c r="W9">
        <v>1470.796200827127</v>
      </c>
      <c r="X9">
        <v>564.1928989625759</v>
      </c>
      <c r="Y9">
        <v>593.50564741454252</v>
      </c>
      <c r="Z9">
        <v>688.31260712307994</v>
      </c>
      <c r="AA9">
        <v>705.37794574880741</v>
      </c>
      <c r="AB9">
        <v>964.0720610155912</v>
      </c>
      <c r="AC9">
        <v>1061.0409648073585</v>
      </c>
      <c r="AD9">
        <v>600.9692436317888</v>
      </c>
      <c r="AE9">
        <v>697.54835579841665</v>
      </c>
      <c r="AF9">
        <v>655.81184371733616</v>
      </c>
      <c r="AG9">
        <v>1096.9188294106161</v>
      </c>
      <c r="AH9">
        <v>963.57487159430559</v>
      </c>
      <c r="AI9">
        <v>1459.536292148543</v>
      </c>
      <c r="AJ9">
        <v>521.03775639486958</v>
      </c>
      <c r="AK9">
        <v>929.84494929330322</v>
      </c>
      <c r="AL9">
        <v>695.49590784528436</v>
      </c>
      <c r="AM9">
        <v>1124.1250685613604</v>
      </c>
    </row>
    <row r="10" spans="1:56" x14ac:dyDescent="0.25">
      <c r="A10" s="119">
        <f ca="1">Exceedance!U10</f>
        <v>43009</v>
      </c>
      <c r="B10" s="273">
        <v>511.4415283951929</v>
      </c>
      <c r="C10" s="273">
        <v>754.71745818415798</v>
      </c>
      <c r="D10" s="273">
        <v>633.65339346981318</v>
      </c>
      <c r="E10">
        <v>747.38959638597601</v>
      </c>
      <c r="F10">
        <v>857.32074242182352</v>
      </c>
      <c r="G10">
        <v>786.16408201511911</v>
      </c>
      <c r="H10">
        <v>782.51836193139559</v>
      </c>
      <c r="I10">
        <v>874.00260669421141</v>
      </c>
      <c r="J10">
        <v>871.87374824286792</v>
      </c>
      <c r="K10">
        <v>558.72308590318562</v>
      </c>
      <c r="L10">
        <v>575.25595172210319</v>
      </c>
      <c r="M10">
        <v>484.79666535763505</v>
      </c>
      <c r="N10">
        <v>650.8098705334811</v>
      </c>
      <c r="O10">
        <v>646.13722275089322</v>
      </c>
      <c r="P10">
        <v>545.45298920239725</v>
      </c>
      <c r="Q10">
        <v>710.19710095583116</v>
      </c>
      <c r="R10">
        <v>649.87073078047672</v>
      </c>
      <c r="S10">
        <v>825.91547131318464</v>
      </c>
      <c r="T10">
        <v>695.68684983747119</v>
      </c>
      <c r="U10">
        <v>943.34831243806798</v>
      </c>
      <c r="V10">
        <v>693.50009563133608</v>
      </c>
      <c r="W10">
        <v>683.73810278927317</v>
      </c>
      <c r="X10">
        <v>670.37940058674815</v>
      </c>
      <c r="Y10">
        <v>536.94298075561369</v>
      </c>
      <c r="Z10">
        <v>602.75134238123337</v>
      </c>
      <c r="AA10">
        <v>595.90388782442221</v>
      </c>
      <c r="AB10">
        <v>732.49644323504674</v>
      </c>
      <c r="AC10">
        <v>720.29572332619739</v>
      </c>
      <c r="AD10">
        <v>1146.3315653718973</v>
      </c>
      <c r="AE10">
        <v>738.96488186683985</v>
      </c>
      <c r="AF10">
        <v>578.50329888677174</v>
      </c>
      <c r="AG10">
        <v>604.93867836851541</v>
      </c>
      <c r="AH10">
        <v>690.99142549931014</v>
      </c>
      <c r="AI10">
        <v>768.23641516402654</v>
      </c>
      <c r="AJ10">
        <v>468.07434237328636</v>
      </c>
      <c r="AK10">
        <v>875.61615949904649</v>
      </c>
      <c r="AL10">
        <v>782.75889048084673</v>
      </c>
      <c r="AM10">
        <v>638.11766802083548</v>
      </c>
    </row>
    <row r="11" spans="1:56" x14ac:dyDescent="0.25">
      <c r="A11" s="119">
        <f ca="1">Exceedance!U11</f>
        <v>43040</v>
      </c>
      <c r="B11" s="273">
        <v>518.52359670799342</v>
      </c>
      <c r="C11" s="273">
        <v>596.775508858389</v>
      </c>
      <c r="D11" s="273">
        <v>532.13630875481874</v>
      </c>
      <c r="E11">
        <v>651.48897790579656</v>
      </c>
      <c r="F11">
        <v>727.49948567495676</v>
      </c>
      <c r="G11">
        <v>699.03027515167935</v>
      </c>
      <c r="H11">
        <v>695.0393352559405</v>
      </c>
      <c r="I11">
        <v>785.95888702479385</v>
      </c>
      <c r="J11">
        <v>808.84834032989431</v>
      </c>
      <c r="K11">
        <v>642.31031972947824</v>
      </c>
      <c r="L11">
        <v>511.54884459266344</v>
      </c>
      <c r="M11">
        <v>462.53453155844943</v>
      </c>
      <c r="N11">
        <v>700.16958159382864</v>
      </c>
      <c r="O11">
        <v>593.20098811537946</v>
      </c>
      <c r="P11">
        <v>531.76152730552099</v>
      </c>
      <c r="Q11">
        <v>615.03125141451585</v>
      </c>
      <c r="R11">
        <v>596.29266182579113</v>
      </c>
      <c r="S11">
        <v>708.47907521340846</v>
      </c>
      <c r="T11">
        <v>618.69102178052867</v>
      </c>
      <c r="U11">
        <v>689.29665450704101</v>
      </c>
      <c r="V11">
        <v>673.69964684165336</v>
      </c>
      <c r="W11">
        <v>616.86757648261755</v>
      </c>
      <c r="X11">
        <v>591.33924960069885</v>
      </c>
      <c r="Y11">
        <v>524.73392651697418</v>
      </c>
      <c r="Z11">
        <v>535.88072895530809</v>
      </c>
      <c r="AA11">
        <v>566.32079310903214</v>
      </c>
      <c r="AB11">
        <v>793.06724739365609</v>
      </c>
      <c r="AC11">
        <v>632.52340211519083</v>
      </c>
      <c r="AD11">
        <v>756.5854618859189</v>
      </c>
      <c r="AE11">
        <v>674.70453613616814</v>
      </c>
      <c r="AF11">
        <v>524.39799280376019</v>
      </c>
      <c r="AG11">
        <v>559.20981325944695</v>
      </c>
      <c r="AH11">
        <v>626.41506923911732</v>
      </c>
      <c r="AI11">
        <v>673.63625674082891</v>
      </c>
      <c r="AJ11">
        <v>488.754596708402</v>
      </c>
      <c r="AK11">
        <v>776.55437869884724</v>
      </c>
      <c r="AL11">
        <v>663.01702369541078</v>
      </c>
      <c r="AM11">
        <v>609.42442204814461</v>
      </c>
    </row>
    <row r="12" spans="1:56" x14ac:dyDescent="0.25">
      <c r="A12" s="119">
        <f ca="1">Exceedance!U12</f>
        <v>43070</v>
      </c>
      <c r="B12" s="273">
        <v>471.90871547690858</v>
      </c>
      <c r="C12" s="273">
        <v>490.00373728633542</v>
      </c>
      <c r="D12" s="273">
        <v>453.34971061255209</v>
      </c>
      <c r="E12">
        <v>598.87956372375083</v>
      </c>
      <c r="F12">
        <v>652.1760868448082</v>
      </c>
      <c r="G12">
        <v>639.5422845780954</v>
      </c>
      <c r="H12">
        <v>643.03654741734556</v>
      </c>
      <c r="I12">
        <v>679.54491019677255</v>
      </c>
      <c r="J12">
        <v>658.46533197335543</v>
      </c>
      <c r="K12">
        <v>549.92562332171019</v>
      </c>
      <c r="L12">
        <v>527.00821437720822</v>
      </c>
      <c r="M12">
        <v>489.50748079747825</v>
      </c>
      <c r="N12">
        <v>614.48482376977699</v>
      </c>
      <c r="O12">
        <v>589.43758938681765</v>
      </c>
      <c r="P12">
        <v>526.75070545885706</v>
      </c>
      <c r="Q12">
        <v>559.78060106462181</v>
      </c>
      <c r="R12">
        <v>579.5617215330094</v>
      </c>
      <c r="S12">
        <v>724.01871240301512</v>
      </c>
      <c r="T12">
        <v>689.87607270460308</v>
      </c>
      <c r="U12">
        <v>603.43776084563797</v>
      </c>
      <c r="V12">
        <v>636.49137424858498</v>
      </c>
      <c r="W12">
        <v>591.59359506283761</v>
      </c>
      <c r="X12">
        <v>561.5281993888882</v>
      </c>
      <c r="Y12">
        <v>545.04111914905673</v>
      </c>
      <c r="Z12">
        <v>526.93381429499982</v>
      </c>
      <c r="AA12">
        <v>568.47321388509113</v>
      </c>
      <c r="AB12">
        <v>615.32671170438186</v>
      </c>
      <c r="AC12">
        <v>567.8985428102244</v>
      </c>
      <c r="AD12">
        <v>632.78019938886405</v>
      </c>
      <c r="AE12">
        <v>623.80144569704441</v>
      </c>
      <c r="AF12">
        <v>568.00683030661389</v>
      </c>
      <c r="AG12">
        <v>566.55725918948212</v>
      </c>
      <c r="AH12">
        <v>642.72608634824894</v>
      </c>
      <c r="AI12">
        <v>631.87171671423312</v>
      </c>
      <c r="AJ12">
        <v>543.76874787134602</v>
      </c>
      <c r="AK12">
        <v>647.78061956797353</v>
      </c>
      <c r="AL12">
        <v>596.15588136058079</v>
      </c>
      <c r="AM12">
        <v>589.92683113043847</v>
      </c>
    </row>
    <row r="13" spans="1:56" x14ac:dyDescent="0.25">
      <c r="A13" s="119">
        <f ca="1">Exceedance!U13</f>
        <v>43101</v>
      </c>
      <c r="B13" s="273">
        <v>449.23016658971335</v>
      </c>
      <c r="C13" s="273">
        <v>476.46468153939065</v>
      </c>
      <c r="D13" s="273">
        <v>438.24803889352455</v>
      </c>
      <c r="E13">
        <v>552.99748558504803</v>
      </c>
      <c r="F13">
        <v>557.31472745043072</v>
      </c>
      <c r="G13">
        <v>577.02814571141982</v>
      </c>
      <c r="H13">
        <v>592.78920543174002</v>
      </c>
      <c r="I13">
        <v>581.14526022787788</v>
      </c>
      <c r="J13">
        <v>528.04042985509955</v>
      </c>
      <c r="K13">
        <v>485.08589353771123</v>
      </c>
      <c r="L13">
        <v>482.23275339447571</v>
      </c>
      <c r="M13">
        <v>452.63480326212732</v>
      </c>
      <c r="N13">
        <v>514.62496004654247</v>
      </c>
      <c r="O13">
        <v>522.03332253418455</v>
      </c>
      <c r="P13">
        <v>622.39236037705746</v>
      </c>
      <c r="Q13">
        <v>504.19646401658633</v>
      </c>
      <c r="R13">
        <v>536.19734133434019</v>
      </c>
      <c r="S13">
        <v>641.14216789398859</v>
      </c>
      <c r="T13">
        <v>600.55552834087894</v>
      </c>
      <c r="U13">
        <v>537.94525069732867</v>
      </c>
      <c r="V13">
        <v>525.8595909862438</v>
      </c>
      <c r="W13">
        <v>541.53187482571082</v>
      </c>
      <c r="X13">
        <v>506.46845857499886</v>
      </c>
      <c r="Y13">
        <v>486.72735835633603</v>
      </c>
      <c r="Z13">
        <v>466.98946009511479</v>
      </c>
      <c r="AA13">
        <v>508.58847526677675</v>
      </c>
      <c r="AB13">
        <v>771.97469959520288</v>
      </c>
      <c r="AC13">
        <v>512.54731782860006</v>
      </c>
      <c r="AD13">
        <v>533.86145857499878</v>
      </c>
      <c r="AE13">
        <v>533.08785205750269</v>
      </c>
      <c r="AF13">
        <v>532.75718462399288</v>
      </c>
      <c r="AG13">
        <v>515.84741490169017</v>
      </c>
      <c r="AH13">
        <v>576.03314195203563</v>
      </c>
      <c r="AI13">
        <v>568.92554598456331</v>
      </c>
      <c r="AJ13">
        <v>490.96502882292111</v>
      </c>
      <c r="AK13">
        <v>525.38632832775124</v>
      </c>
      <c r="AL13">
        <v>530.56429092223971</v>
      </c>
      <c r="AM13">
        <v>554.71888619444042</v>
      </c>
    </row>
    <row r="14" spans="1:56" x14ac:dyDescent="0.25">
      <c r="A14" s="119">
        <f ca="1">Exceedance!U14</f>
        <v>43132</v>
      </c>
      <c r="B14" s="273">
        <v>463.35389154226846</v>
      </c>
      <c r="C14" s="273">
        <v>478.62083156229028</v>
      </c>
      <c r="D14" s="273">
        <v>437.01621371399102</v>
      </c>
      <c r="E14">
        <v>442.44184552086341</v>
      </c>
      <c r="F14">
        <v>454.22226563187957</v>
      </c>
      <c r="G14">
        <v>462.01184679686344</v>
      </c>
      <c r="H14">
        <v>457.19549127476591</v>
      </c>
      <c r="I14">
        <v>531.62277732737004</v>
      </c>
      <c r="J14">
        <v>492.3331103672557</v>
      </c>
      <c r="K14">
        <v>423.12659667230002</v>
      </c>
      <c r="L14">
        <v>422.2180943087555</v>
      </c>
      <c r="M14">
        <v>379.39813209657973</v>
      </c>
      <c r="N14">
        <v>429.87628982245695</v>
      </c>
      <c r="O14">
        <v>477.19692314319911</v>
      </c>
      <c r="P14">
        <v>654.63118815392534</v>
      </c>
      <c r="Q14">
        <v>425.04070027946756</v>
      </c>
      <c r="R14">
        <v>457.37985747484203</v>
      </c>
      <c r="S14">
        <v>521.01425638604724</v>
      </c>
      <c r="T14">
        <v>501.46827746820492</v>
      </c>
      <c r="U14">
        <v>481.32787611740326</v>
      </c>
      <c r="V14">
        <v>465.80851514335404</v>
      </c>
      <c r="W14">
        <v>499.51635137209979</v>
      </c>
      <c r="X14">
        <v>442.07418228603638</v>
      </c>
      <c r="Y14">
        <v>385.83408570256211</v>
      </c>
      <c r="Z14">
        <v>419.34975582181579</v>
      </c>
      <c r="AA14">
        <v>419.57487640282096</v>
      </c>
      <c r="AB14">
        <v>646.6958256960479</v>
      </c>
      <c r="AC14">
        <v>414.61415930259676</v>
      </c>
      <c r="AD14">
        <v>473.84918228603641</v>
      </c>
      <c r="AE14">
        <v>460.48633257313725</v>
      </c>
      <c r="AF14">
        <v>455.68408621555488</v>
      </c>
      <c r="AG14">
        <v>498.84254797229033</v>
      </c>
      <c r="AH14">
        <v>473.68722951306552</v>
      </c>
      <c r="AI14">
        <v>469.18949588568069</v>
      </c>
      <c r="AJ14">
        <v>430.4338915422685</v>
      </c>
      <c r="AK14">
        <v>442.03752430922304</v>
      </c>
      <c r="AL14">
        <v>525.03421025408466</v>
      </c>
      <c r="AM14">
        <v>437.26177742105756</v>
      </c>
    </row>
    <row r="15" spans="1:56" x14ac:dyDescent="0.25">
      <c r="A15" s="119">
        <f ca="1">Exceedance!U15</f>
        <v>43160</v>
      </c>
      <c r="B15" s="273">
        <v>588.73379852885796</v>
      </c>
      <c r="C15" s="273">
        <v>965.91279165416051</v>
      </c>
      <c r="D15" s="273">
        <v>885.20618118002858</v>
      </c>
      <c r="E15">
        <v>887.61003225139564</v>
      </c>
      <c r="F15">
        <v>1051.7505336829377</v>
      </c>
      <c r="G15">
        <v>765.14484466412262</v>
      </c>
      <c r="H15">
        <v>1153.9802141189577</v>
      </c>
      <c r="I15">
        <v>1544.263568754335</v>
      </c>
      <c r="J15">
        <v>919.29197169707106</v>
      </c>
      <c r="K15">
        <v>743.89209005445912</v>
      </c>
      <c r="L15">
        <v>995.44238450855789</v>
      </c>
      <c r="M15">
        <v>736.60430932527902</v>
      </c>
      <c r="N15">
        <v>805.30748554840636</v>
      </c>
      <c r="O15">
        <v>912.19721975101345</v>
      </c>
      <c r="P15">
        <v>1120.0651134961136</v>
      </c>
      <c r="Q15">
        <v>851.30991850538578</v>
      </c>
      <c r="R15">
        <v>1488.7527393426444</v>
      </c>
      <c r="S15">
        <v>981.84818055060214</v>
      </c>
      <c r="T15">
        <v>1139.3495922398542</v>
      </c>
      <c r="U15">
        <v>826.15660272987918</v>
      </c>
      <c r="V15">
        <v>822.31561811910501</v>
      </c>
      <c r="W15">
        <v>856.59372148191721</v>
      </c>
      <c r="X15">
        <v>666.78932690320221</v>
      </c>
      <c r="Y15">
        <v>656.75621754642304</v>
      </c>
      <c r="Z15">
        <v>834.4292789642368</v>
      </c>
      <c r="AA15">
        <v>971.11998771927404</v>
      </c>
      <c r="AB15">
        <v>1320.6659478296679</v>
      </c>
      <c r="AC15">
        <v>766.15789344635323</v>
      </c>
      <c r="AD15">
        <v>898.22818913370747</v>
      </c>
      <c r="AE15">
        <v>720.61973408014467</v>
      </c>
      <c r="AF15">
        <v>937.5643156887113</v>
      </c>
      <c r="AG15">
        <v>834.33845812391678</v>
      </c>
      <c r="AH15">
        <v>996.55400316846681</v>
      </c>
      <c r="AI15">
        <v>902.14933836944067</v>
      </c>
      <c r="AJ15">
        <v>529.50040893710036</v>
      </c>
      <c r="AK15">
        <v>821.42496175076633</v>
      </c>
      <c r="AL15">
        <v>942.04216257774056</v>
      </c>
      <c r="AM15">
        <v>800.68444310311781</v>
      </c>
    </row>
    <row r="16" spans="1:56" x14ac:dyDescent="0.25">
      <c r="A16" s="119">
        <f ca="1">Exceedance!U16</f>
        <v>43191</v>
      </c>
      <c r="B16" s="273">
        <v>690.08210545182283</v>
      </c>
      <c r="C16" s="273">
        <v>1570.1732121212317</v>
      </c>
      <c r="D16" s="273">
        <v>1150.5507231344816</v>
      </c>
      <c r="E16">
        <v>1113.2967131632995</v>
      </c>
      <c r="F16">
        <v>1104.4632014266776</v>
      </c>
      <c r="G16">
        <v>1179.342178434601</v>
      </c>
      <c r="H16">
        <v>1941.5013292915216</v>
      </c>
      <c r="I16">
        <v>2311.985870961701</v>
      </c>
      <c r="J16">
        <v>1297.8985607081302</v>
      </c>
      <c r="K16">
        <v>952.48811723764936</v>
      </c>
      <c r="L16">
        <v>1276.4291334380862</v>
      </c>
      <c r="M16">
        <v>912.81011429362445</v>
      </c>
      <c r="N16">
        <v>889.61571204770678</v>
      </c>
      <c r="O16">
        <v>1133.4011920751848</v>
      </c>
      <c r="P16">
        <v>1952.2024606240702</v>
      </c>
      <c r="Q16">
        <v>979.56895430987686</v>
      </c>
      <c r="R16">
        <v>1433.5979456490079</v>
      </c>
      <c r="S16">
        <v>1271.2558616647959</v>
      </c>
      <c r="T16">
        <v>1926.9081729611244</v>
      </c>
      <c r="U16">
        <v>1293.6788473058602</v>
      </c>
      <c r="V16">
        <v>1072.4583156691219</v>
      </c>
      <c r="W16">
        <v>1014.8568641137047</v>
      </c>
      <c r="X16">
        <v>785.40933925363549</v>
      </c>
      <c r="Y16">
        <v>826.40300980653512</v>
      </c>
      <c r="Z16">
        <v>905.61372899041726</v>
      </c>
      <c r="AA16">
        <v>1495.2894679449005</v>
      </c>
      <c r="AB16">
        <v>1909.8064553345662</v>
      </c>
      <c r="AC16">
        <v>1209.9298405131101</v>
      </c>
      <c r="AD16">
        <v>1132.9644446802283</v>
      </c>
      <c r="AE16">
        <v>1172.0330105934336</v>
      </c>
      <c r="AF16">
        <v>1101.3775473785413</v>
      </c>
      <c r="AG16">
        <v>917.64713126144682</v>
      </c>
      <c r="AH16">
        <v>1363.2169788072047</v>
      </c>
      <c r="AI16">
        <v>1076.9348017901382</v>
      </c>
      <c r="AJ16">
        <v>556.86190008713481</v>
      </c>
      <c r="AK16">
        <v>1027.8565694622948</v>
      </c>
      <c r="AL16">
        <v>924.97941428895172</v>
      </c>
      <c r="AM16">
        <v>859.09056480996946</v>
      </c>
    </row>
    <row r="17" spans="1:39" x14ac:dyDescent="0.25">
      <c r="A17" s="119">
        <f ca="1">Exceedance!U17</f>
        <v>43221</v>
      </c>
      <c r="B17" s="273">
        <v>1489.8152401390651</v>
      </c>
      <c r="C17" s="273">
        <v>3122.4458055242758</v>
      </c>
      <c r="D17" s="273">
        <v>2323.347603541873</v>
      </c>
      <c r="E17">
        <v>2191.9720798211688</v>
      </c>
      <c r="F17">
        <v>2399.0163379456435</v>
      </c>
      <c r="G17">
        <v>3801.9392139139518</v>
      </c>
      <c r="H17">
        <v>3793.3683510839869</v>
      </c>
      <c r="I17">
        <v>3425.13906032766</v>
      </c>
      <c r="J17">
        <v>2602.0498971255815</v>
      </c>
      <c r="K17">
        <v>1363.0099673814859</v>
      </c>
      <c r="L17">
        <v>1429.0420448235022</v>
      </c>
      <c r="M17">
        <v>978.7744055619994</v>
      </c>
      <c r="N17">
        <v>1525.3069214201939</v>
      </c>
      <c r="O17">
        <v>1865.6790564796456</v>
      </c>
      <c r="P17">
        <v>3690.3629100754015</v>
      </c>
      <c r="Q17">
        <v>1734.3776291660613</v>
      </c>
      <c r="R17">
        <v>2802.7758017989754</v>
      </c>
      <c r="S17">
        <v>3078.9377265290655</v>
      </c>
      <c r="T17">
        <v>4062.2295436527875</v>
      </c>
      <c r="U17">
        <v>2458.6842990751265</v>
      </c>
      <c r="V17">
        <v>1899.735527623375</v>
      </c>
      <c r="W17">
        <v>1937.7138829085604</v>
      </c>
      <c r="X17">
        <v>2219.1734141214874</v>
      </c>
      <c r="Y17">
        <v>655.89969285718621</v>
      </c>
      <c r="Z17">
        <v>1732.3467577885106</v>
      </c>
      <c r="AA17">
        <v>1698.1815348031539</v>
      </c>
      <c r="AB17">
        <v>2977.5014059464716</v>
      </c>
      <c r="AC17">
        <v>2192.1989069570345</v>
      </c>
      <c r="AD17">
        <v>2011.1737276578247</v>
      </c>
      <c r="AE17">
        <v>2569.8667885358132</v>
      </c>
      <c r="AF17">
        <v>2599.0351563145896</v>
      </c>
      <c r="AG17">
        <v>1238.2829124371701</v>
      </c>
      <c r="AH17">
        <v>2625.3105576752232</v>
      </c>
      <c r="AI17">
        <v>923.75902079311038</v>
      </c>
      <c r="AJ17">
        <v>963.11017536117231</v>
      </c>
      <c r="AK17">
        <v>1950.3054236107228</v>
      </c>
      <c r="AL17">
        <v>1211.3515492928907</v>
      </c>
      <c r="AM17">
        <v>1040.3795970939996</v>
      </c>
    </row>
    <row r="18" spans="1:39" x14ac:dyDescent="0.25">
      <c r="A18" s="119">
        <f ca="1">Exceedance!U18</f>
        <v>43252</v>
      </c>
      <c r="B18" s="273">
        <v>1441.5931313988415</v>
      </c>
      <c r="C18" s="273">
        <v>2937.4310405825936</v>
      </c>
      <c r="D18" s="273">
        <v>2271.6104002586885</v>
      </c>
      <c r="E18">
        <v>2919.9567503072917</v>
      </c>
      <c r="F18">
        <v>5048.9071090319212</v>
      </c>
      <c r="G18">
        <v>5658.8156707554344</v>
      </c>
      <c r="H18">
        <v>3163.6461819246579</v>
      </c>
      <c r="I18">
        <v>3385.3574838202649</v>
      </c>
      <c r="J18">
        <v>1537.524535478319</v>
      </c>
      <c r="K18">
        <v>1781.4154503796997</v>
      </c>
      <c r="L18">
        <v>1157.6850076001831</v>
      </c>
      <c r="M18">
        <v>1440.8634030320875</v>
      </c>
      <c r="N18">
        <v>2329.3174789997029</v>
      </c>
      <c r="O18">
        <v>1343.0061305196168</v>
      </c>
      <c r="P18">
        <v>4355.3475975180327</v>
      </c>
      <c r="Q18">
        <v>1438.9604132462728</v>
      </c>
      <c r="R18">
        <v>4310.5715972445132</v>
      </c>
      <c r="S18">
        <v>2331.822964958164</v>
      </c>
      <c r="T18">
        <v>4238.0037349448148</v>
      </c>
      <c r="U18">
        <v>2278.1942628565403</v>
      </c>
      <c r="V18">
        <v>2760.0260074756961</v>
      </c>
      <c r="W18">
        <v>1365.3091783472721</v>
      </c>
      <c r="X18">
        <v>1522.6002867898662</v>
      </c>
      <c r="Y18">
        <v>393.53558636351664</v>
      </c>
      <c r="Z18">
        <v>2273.1098808264987</v>
      </c>
      <c r="AA18">
        <v>1021.0860376828041</v>
      </c>
      <c r="AB18">
        <v>3300.9213980103386</v>
      </c>
      <c r="AC18">
        <v>1812.0206829661488</v>
      </c>
      <c r="AD18">
        <v>1345.6538876470649</v>
      </c>
      <c r="AE18">
        <v>4009.9092696124067</v>
      </c>
      <c r="AF18">
        <v>2235.6904474443991</v>
      </c>
      <c r="AG18">
        <v>2399.6743764729299</v>
      </c>
      <c r="AH18">
        <v>4781.83557617115</v>
      </c>
      <c r="AI18">
        <v>405.32666525428039</v>
      </c>
      <c r="AJ18">
        <v>1110.0514593390076</v>
      </c>
      <c r="AK18">
        <v>2923.9443781872233</v>
      </c>
      <c r="AL18">
        <v>1985.380763085619</v>
      </c>
      <c r="AM18">
        <v>1092.4091783472718</v>
      </c>
    </row>
    <row r="19" spans="1:39" x14ac:dyDescent="0.25">
      <c r="A19" s="119">
        <f ca="1">Exceedance!U19</f>
        <v>43282</v>
      </c>
      <c r="B19" s="273">
        <v>485.55763900701271</v>
      </c>
      <c r="C19" s="273">
        <v>1419.1023511245355</v>
      </c>
      <c r="D19" s="273">
        <v>1037.7986647163548</v>
      </c>
      <c r="E19">
        <v>1850.4415402143909</v>
      </c>
      <c r="F19">
        <v>2978.9817049075259</v>
      </c>
      <c r="G19">
        <v>2421.9357789595319</v>
      </c>
      <c r="H19">
        <v>1186.8822805401167</v>
      </c>
      <c r="I19">
        <v>1544.4088070316116</v>
      </c>
      <c r="J19">
        <v>697.88938516316716</v>
      </c>
      <c r="K19">
        <v>783.15082013353026</v>
      </c>
      <c r="L19">
        <v>645.37496970750533</v>
      </c>
      <c r="M19">
        <v>758.61682031428768</v>
      </c>
      <c r="N19">
        <v>1074.4993827111384</v>
      </c>
      <c r="O19">
        <v>619.62457205982571</v>
      </c>
      <c r="P19">
        <v>1893.0876437250226</v>
      </c>
      <c r="Q19">
        <v>598.02309149128291</v>
      </c>
      <c r="R19">
        <v>3612.5042660192312</v>
      </c>
      <c r="S19">
        <v>1153.9889023047861</v>
      </c>
      <c r="T19">
        <v>1653.0518688818956</v>
      </c>
      <c r="U19">
        <v>1261.1642826885125</v>
      </c>
      <c r="V19">
        <v>1636.8289981235755</v>
      </c>
      <c r="W19">
        <v>565.63173074384849</v>
      </c>
      <c r="X19">
        <v>550.98080727495039</v>
      </c>
      <c r="Y19">
        <v>253.05154845468724</v>
      </c>
      <c r="Z19">
        <v>814.0407307438486</v>
      </c>
      <c r="AA19">
        <v>576.23663113496752</v>
      </c>
      <c r="AB19">
        <v>1485.7060797730833</v>
      </c>
      <c r="AC19">
        <v>701.80008789885505</v>
      </c>
      <c r="AD19">
        <v>593.66828209060668</v>
      </c>
      <c r="AE19">
        <v>1974.2926742741231</v>
      </c>
      <c r="AF19">
        <v>1350.7406192454571</v>
      </c>
      <c r="AG19">
        <v>945.88984979075087</v>
      </c>
      <c r="AH19">
        <v>3312.8746305747673</v>
      </c>
      <c r="AI19">
        <v>380.46354257759583</v>
      </c>
      <c r="AJ19">
        <v>472.01588776864224</v>
      </c>
      <c r="AK19">
        <v>975.16633606377854</v>
      </c>
      <c r="AL19">
        <v>943.39164019317343</v>
      </c>
      <c r="AM19">
        <v>582.9107307438486</v>
      </c>
    </row>
    <row r="20" spans="1:39" x14ac:dyDescent="0.25">
      <c r="A20" s="119">
        <f ca="1">Exceedance!U20</f>
        <v>43313</v>
      </c>
      <c r="B20" s="273">
        <v>389.59762711560853</v>
      </c>
      <c r="C20" s="273">
        <v>758.13358766903116</v>
      </c>
      <c r="D20" s="273">
        <v>590.15408610917018</v>
      </c>
      <c r="E20">
        <v>890.06266460382699</v>
      </c>
      <c r="F20">
        <v>1125.9975896275434</v>
      </c>
      <c r="G20">
        <v>1071.1723134352328</v>
      </c>
      <c r="H20">
        <v>744.20392691050392</v>
      </c>
      <c r="I20">
        <v>753.72393142104556</v>
      </c>
      <c r="J20">
        <v>582.95360615018888</v>
      </c>
      <c r="K20">
        <v>452.88936294793763</v>
      </c>
      <c r="L20">
        <v>563.55829217021403</v>
      </c>
      <c r="M20">
        <v>440.60720400794435</v>
      </c>
      <c r="N20">
        <v>618.31294683164072</v>
      </c>
      <c r="O20">
        <v>485.71378313767514</v>
      </c>
      <c r="P20">
        <v>791.70806014872232</v>
      </c>
      <c r="Q20">
        <v>425.96678224099156</v>
      </c>
      <c r="R20">
        <v>1148.2991427536779</v>
      </c>
      <c r="S20">
        <v>650.48910255527653</v>
      </c>
      <c r="T20">
        <v>1023.986753601908</v>
      </c>
      <c r="U20">
        <v>766.94629326022243</v>
      </c>
      <c r="V20">
        <v>889.37312251300898</v>
      </c>
      <c r="W20">
        <v>407.17956751798101</v>
      </c>
      <c r="X20">
        <v>461.15127107520874</v>
      </c>
      <c r="Y20">
        <v>279.87783661159693</v>
      </c>
      <c r="Z20">
        <v>459.07582834713418</v>
      </c>
      <c r="AA20">
        <v>475.62279088625803</v>
      </c>
      <c r="AB20">
        <v>754.54520584761383</v>
      </c>
      <c r="AC20">
        <v>546.8211080262771</v>
      </c>
      <c r="AD20">
        <v>502.72678401960184</v>
      </c>
      <c r="AE20">
        <v>745.84746145357258</v>
      </c>
      <c r="AF20">
        <v>655.62245949339615</v>
      </c>
      <c r="AG20">
        <v>614.50333632664911</v>
      </c>
      <c r="AH20">
        <v>1045.6877549642118</v>
      </c>
      <c r="AI20">
        <v>405.61387617071904</v>
      </c>
      <c r="AJ20">
        <v>484.22435396013572</v>
      </c>
      <c r="AK20">
        <v>674.93246045321246</v>
      </c>
      <c r="AL20">
        <v>581.43796510494985</v>
      </c>
      <c r="AM20">
        <v>413.278625107707</v>
      </c>
    </row>
    <row r="21" spans="1:39" x14ac:dyDescent="0.25">
      <c r="A21" s="119">
        <f ca="1">Exceedance!U21</f>
        <v>43344</v>
      </c>
      <c r="B21" s="273">
        <v>409.1081471845946</v>
      </c>
      <c r="C21" s="273">
        <v>682.34091946594231</v>
      </c>
      <c r="D21" s="273">
        <v>585.48431684050661</v>
      </c>
      <c r="E21">
        <v>899.93669044675266</v>
      </c>
      <c r="F21">
        <v>1053.0932250896105</v>
      </c>
      <c r="G21">
        <v>864.76967554514761</v>
      </c>
      <c r="H21">
        <v>796.38968438566883</v>
      </c>
      <c r="I21">
        <v>1288.653541724085</v>
      </c>
      <c r="J21">
        <v>618.69248989127186</v>
      </c>
      <c r="K21">
        <v>490.50113620974844</v>
      </c>
      <c r="L21">
        <v>469.0458401317145</v>
      </c>
      <c r="M21">
        <v>396.08311677161453</v>
      </c>
      <c r="N21">
        <v>692.95451119414611</v>
      </c>
      <c r="O21">
        <v>551.96808259893999</v>
      </c>
      <c r="P21">
        <v>907.41232436931102</v>
      </c>
      <c r="Q21">
        <v>501.32979684356775</v>
      </c>
      <c r="R21">
        <v>863.16966366339989</v>
      </c>
      <c r="S21">
        <v>609.46948413230143</v>
      </c>
      <c r="T21">
        <v>1034.1031824243585</v>
      </c>
      <c r="U21">
        <v>706.12858419379756</v>
      </c>
      <c r="V21">
        <v>866.97066207565206</v>
      </c>
      <c r="W21">
        <v>428.14176407408252</v>
      </c>
      <c r="X21">
        <v>462.28784118006507</v>
      </c>
      <c r="Y21">
        <v>407.8115337190784</v>
      </c>
      <c r="Z21">
        <v>600.52669900833462</v>
      </c>
      <c r="AA21">
        <v>518.16699343551534</v>
      </c>
      <c r="AB21">
        <v>734.43221771729134</v>
      </c>
      <c r="AC21">
        <v>558.47146123769835</v>
      </c>
      <c r="AD21">
        <v>569.78323563376057</v>
      </c>
      <c r="AE21">
        <v>675.68044355187772</v>
      </c>
      <c r="AF21">
        <v>573.27791197237195</v>
      </c>
      <c r="AG21">
        <v>491.67596153682661</v>
      </c>
      <c r="AH21">
        <v>1101.8829456714959</v>
      </c>
      <c r="AI21">
        <v>364.80103823476077</v>
      </c>
      <c r="AJ21">
        <v>563.5875213558104</v>
      </c>
      <c r="AK21">
        <v>694.34320429497677</v>
      </c>
      <c r="AL21">
        <v>534.94749303862159</v>
      </c>
      <c r="AM21">
        <v>443.50263400951428</v>
      </c>
    </row>
    <row r="22" spans="1:39" x14ac:dyDescent="0.25">
      <c r="A22" s="119">
        <f ca="1">Exceedance!U22</f>
        <v>43374</v>
      </c>
      <c r="B22" s="273">
        <v>398.35121024434102</v>
      </c>
      <c r="C22" s="273">
        <v>705.7058873766897</v>
      </c>
      <c r="D22" s="273">
        <v>592.28098740674079</v>
      </c>
      <c r="E22">
        <v>841.65612993288426</v>
      </c>
      <c r="F22">
        <v>777.40247259920977</v>
      </c>
      <c r="G22">
        <v>834.01294312557695</v>
      </c>
      <c r="H22">
        <v>861.45799634981279</v>
      </c>
      <c r="I22">
        <v>908.13768673251116</v>
      </c>
      <c r="J22">
        <v>491.46854570903719</v>
      </c>
      <c r="K22">
        <v>399.75339495866439</v>
      </c>
      <c r="L22">
        <v>416.55426992284504</v>
      </c>
      <c r="M22">
        <v>389.44372951664718</v>
      </c>
      <c r="N22">
        <v>511.56361640593599</v>
      </c>
      <c r="O22">
        <v>383.91847224948259</v>
      </c>
      <c r="P22">
        <v>770.84439030176691</v>
      </c>
      <c r="Q22">
        <v>453.63432071847552</v>
      </c>
      <c r="R22">
        <v>780.39238669420854</v>
      </c>
      <c r="S22">
        <v>696.89969315572273</v>
      </c>
      <c r="T22">
        <v>974.18048586202428</v>
      </c>
      <c r="U22">
        <v>615.05946777215274</v>
      </c>
      <c r="V22">
        <v>556.80434254029205</v>
      </c>
      <c r="W22">
        <v>474.32994962574764</v>
      </c>
      <c r="X22">
        <v>351.75339495866444</v>
      </c>
      <c r="Y22">
        <v>377.05439495866449</v>
      </c>
      <c r="Z22">
        <v>428.43124394730427</v>
      </c>
      <c r="AA22">
        <v>540.94223303643662</v>
      </c>
      <c r="AB22">
        <v>731.68186405962842</v>
      </c>
      <c r="AC22">
        <v>1044.4727648884204</v>
      </c>
      <c r="AD22">
        <v>563.66690658236564</v>
      </c>
      <c r="AE22">
        <v>571.11782051107389</v>
      </c>
      <c r="AF22">
        <v>507.52582327297301</v>
      </c>
      <c r="AG22">
        <v>509.38491424430549</v>
      </c>
      <c r="AH22">
        <v>762.24041842301392</v>
      </c>
      <c r="AI22">
        <v>321.7879063975775</v>
      </c>
      <c r="AJ22">
        <v>573.41739495866454</v>
      </c>
      <c r="AK22">
        <v>748.6129006891365</v>
      </c>
      <c r="AL22">
        <v>441.40963446970642</v>
      </c>
      <c r="AM22">
        <v>481.61349840305633</v>
      </c>
    </row>
    <row r="23" spans="1:39" x14ac:dyDescent="0.25">
      <c r="A23" s="119">
        <f ca="1">Exceedance!U23</f>
        <v>43405</v>
      </c>
      <c r="B23" s="273">
        <v>440.68737648981772</v>
      </c>
      <c r="C23" s="273">
        <v>562.54802444792767</v>
      </c>
      <c r="D23" s="273">
        <v>516.35931092122871</v>
      </c>
      <c r="E23">
        <v>706.53851910856247</v>
      </c>
      <c r="F23">
        <v>663.41957540325564</v>
      </c>
      <c r="G23">
        <v>777.59622979294829</v>
      </c>
      <c r="H23">
        <v>760.70762608331268</v>
      </c>
      <c r="I23">
        <v>828.77950382340168</v>
      </c>
      <c r="J23">
        <v>602.28765404332273</v>
      </c>
      <c r="K23">
        <v>364.86380322313954</v>
      </c>
      <c r="L23">
        <v>394.28932703400852</v>
      </c>
      <c r="M23">
        <v>452.63631681216754</v>
      </c>
      <c r="N23">
        <v>532.27974435718363</v>
      </c>
      <c r="O23">
        <v>420.40352912964778</v>
      </c>
      <c r="P23">
        <v>713.24545215572232</v>
      </c>
      <c r="Q23">
        <v>473.3320029465122</v>
      </c>
      <c r="R23">
        <v>707.59889413223027</v>
      </c>
      <c r="S23">
        <v>637.50325670804932</v>
      </c>
      <c r="T23">
        <v>739.24198778704351</v>
      </c>
      <c r="U23">
        <v>679.85225670838008</v>
      </c>
      <c r="V23">
        <v>477.62429295099918</v>
      </c>
      <c r="W23">
        <v>428.24089016168426</v>
      </c>
      <c r="X23">
        <v>391.59357984437293</v>
      </c>
      <c r="Y23">
        <v>343.09880322313956</v>
      </c>
      <c r="Z23">
        <v>415.2804715842596</v>
      </c>
      <c r="AA23">
        <v>639.58579346890906</v>
      </c>
      <c r="AB23">
        <v>667.64256620961226</v>
      </c>
      <c r="AC23">
        <v>641.24566555990089</v>
      </c>
      <c r="AD23">
        <v>505.0314715842764</v>
      </c>
      <c r="AE23">
        <v>540.97461900708356</v>
      </c>
      <c r="AF23">
        <v>525.12588817963399</v>
      </c>
      <c r="AG23">
        <v>518.89882801253611</v>
      </c>
      <c r="AH23">
        <v>665.70076643785569</v>
      </c>
      <c r="AI23">
        <v>326.45202171920255</v>
      </c>
      <c r="AJ23">
        <v>495.03080322313969</v>
      </c>
      <c r="AK23">
        <v>632.87125466265184</v>
      </c>
      <c r="AL23">
        <v>446.12351320059673</v>
      </c>
      <c r="AM23">
        <v>452.81407872436546</v>
      </c>
    </row>
    <row r="24" spans="1:39" x14ac:dyDescent="0.25">
      <c r="A24" s="119">
        <f ca="1">Exceedance!U24</f>
        <v>43435</v>
      </c>
      <c r="B24" s="273">
        <v>421.45307306568196</v>
      </c>
      <c r="C24" s="273">
        <v>475.66802128639722</v>
      </c>
      <c r="D24" s="273">
        <v>455.27590620982471</v>
      </c>
      <c r="E24">
        <v>640.090244429672</v>
      </c>
      <c r="F24">
        <v>653.44611509124695</v>
      </c>
      <c r="G24">
        <v>729.58741537190076</v>
      </c>
      <c r="H24">
        <v>641.84083687585621</v>
      </c>
      <c r="I24">
        <v>673.68857274941922</v>
      </c>
      <c r="J24">
        <v>500.51340493354331</v>
      </c>
      <c r="K24">
        <v>399.57752136087936</v>
      </c>
      <c r="L24">
        <v>409.68132087642101</v>
      </c>
      <c r="M24">
        <v>430.36233343849449</v>
      </c>
      <c r="N24">
        <v>526.39509358669818</v>
      </c>
      <c r="O24">
        <v>428.76545167092763</v>
      </c>
      <c r="P24">
        <v>644.77097806655206</v>
      </c>
      <c r="Q24">
        <v>456.81832973341346</v>
      </c>
      <c r="R24">
        <v>716.82941537190084</v>
      </c>
      <c r="S24">
        <v>734.85801938888721</v>
      </c>
      <c r="T24">
        <v>637.39620419167898</v>
      </c>
      <c r="U24">
        <v>638.01108545970624</v>
      </c>
      <c r="V24">
        <v>498.56992222869314</v>
      </c>
      <c r="W24">
        <v>419.83995307131499</v>
      </c>
      <c r="X24">
        <v>419.0109036864219</v>
      </c>
      <c r="Y24">
        <v>314.01046495867769</v>
      </c>
      <c r="Z24">
        <v>441.5159036864199</v>
      </c>
      <c r="AA24">
        <v>510.84699064267323</v>
      </c>
      <c r="AB24">
        <v>605.95853605005573</v>
      </c>
      <c r="AC24">
        <v>544.62672645497253</v>
      </c>
      <c r="AD24">
        <v>497.92233343848602</v>
      </c>
      <c r="AE24">
        <v>554.90022713403323</v>
      </c>
      <c r="AF24">
        <v>526.11072707815458</v>
      </c>
      <c r="AG24">
        <v>531.92732127867362</v>
      </c>
      <c r="AH24">
        <v>648.98765741608452</v>
      </c>
      <c r="AI24">
        <v>337.81782336257623</v>
      </c>
      <c r="AJ24">
        <v>412.83453861889092</v>
      </c>
      <c r="AK24">
        <v>575.4486001170028</v>
      </c>
      <c r="AL24">
        <v>453.81011797166934</v>
      </c>
      <c r="AM24">
        <v>384.91111504392347</v>
      </c>
    </row>
    <row r="25" spans="1:39" x14ac:dyDescent="0.25">
      <c r="A25" s="119">
        <f ca="1">Exceedance!U25</f>
        <v>43466</v>
      </c>
      <c r="B25" s="273">
        <v>405.88827274331078</v>
      </c>
      <c r="C25" s="273">
        <v>455.73499153733894</v>
      </c>
      <c r="D25" s="273">
        <v>435.21691663290602</v>
      </c>
      <c r="E25">
        <v>548.19195963799359</v>
      </c>
      <c r="F25">
        <v>589.2782955753238</v>
      </c>
      <c r="G25">
        <v>701.21723576538704</v>
      </c>
      <c r="H25">
        <v>548.07500802784853</v>
      </c>
      <c r="I25">
        <v>545.90598932065882</v>
      </c>
      <c r="J25">
        <v>443.40644490336399</v>
      </c>
      <c r="K25">
        <v>373.5465741948363</v>
      </c>
      <c r="L25">
        <v>407.95286679450624</v>
      </c>
      <c r="M25">
        <v>355.73557419483348</v>
      </c>
      <c r="N25">
        <v>469.08473238057405</v>
      </c>
      <c r="O25">
        <v>530.04716914483743</v>
      </c>
      <c r="P25">
        <v>587.44264857499888</v>
      </c>
      <c r="Q25">
        <v>421.67408854281899</v>
      </c>
      <c r="R25">
        <v>609.45240983730162</v>
      </c>
      <c r="S25">
        <v>600.99964857499879</v>
      </c>
      <c r="T25">
        <v>569.19894467458846</v>
      </c>
      <c r="U25">
        <v>533.66058745252542</v>
      </c>
      <c r="V25">
        <v>463.72215825020294</v>
      </c>
      <c r="W25">
        <v>391.95692717805701</v>
      </c>
      <c r="X25">
        <v>372.26257419483358</v>
      </c>
      <c r="Y25">
        <v>288.71091495867768</v>
      </c>
      <c r="Z25">
        <v>394.33557419483355</v>
      </c>
      <c r="AA25">
        <v>676.1200443000007</v>
      </c>
      <c r="AB25">
        <v>551.21799396845927</v>
      </c>
      <c r="AC25">
        <v>471.07278465476799</v>
      </c>
      <c r="AD25">
        <v>419.06257419483353</v>
      </c>
      <c r="AE25">
        <v>515.70160218012722</v>
      </c>
      <c r="AF25">
        <v>484.7468877851465</v>
      </c>
      <c r="AG25">
        <v>478.75377387643215</v>
      </c>
      <c r="AH25">
        <v>583.85163123308462</v>
      </c>
      <c r="AI25">
        <v>319.98624666803209</v>
      </c>
      <c r="AJ25">
        <v>361.47757419485424</v>
      </c>
      <c r="AK25">
        <v>506.97164857498717</v>
      </c>
      <c r="AL25">
        <v>428.58852841161917</v>
      </c>
      <c r="AM25">
        <v>376.30913643444126</v>
      </c>
    </row>
    <row r="26" spans="1:39" x14ac:dyDescent="0.25">
      <c r="A26" s="119">
        <f ca="1">Exceedance!U26</f>
        <v>43497</v>
      </c>
      <c r="B26" s="273">
        <v>414.72513201160996</v>
      </c>
      <c r="C26" s="273">
        <v>465.08284289939934</v>
      </c>
      <c r="D26" s="273">
        <v>444.39352382440478</v>
      </c>
      <c r="E26">
        <v>470.48006393815149</v>
      </c>
      <c r="F26">
        <v>473.21848030258383</v>
      </c>
      <c r="G26">
        <v>519.80738228600831</v>
      </c>
      <c r="H26">
        <v>515.62013883048746</v>
      </c>
      <c r="I26">
        <v>508.96589368084102</v>
      </c>
      <c r="J26">
        <v>403.34067299574349</v>
      </c>
      <c r="K26">
        <v>335.77302542655491</v>
      </c>
      <c r="L26">
        <v>359.33332976097267</v>
      </c>
      <c r="M26">
        <v>301.06789304305261</v>
      </c>
      <c r="N26">
        <v>450.86681980250125</v>
      </c>
      <c r="O26">
        <v>588.32540855076888</v>
      </c>
      <c r="P26">
        <v>502.02138228603656</v>
      </c>
      <c r="Q26">
        <v>365.00339447978314</v>
      </c>
      <c r="R26">
        <v>520.59638228603171</v>
      </c>
      <c r="S26">
        <v>525.76838228604788</v>
      </c>
      <c r="T26">
        <v>507.75306344060067</v>
      </c>
      <c r="U26">
        <v>485.05709154225724</v>
      </c>
      <c r="V26">
        <v>435.59405401669602</v>
      </c>
      <c r="W26">
        <v>346.2007826909246</v>
      </c>
      <c r="X26">
        <v>295.87702542655484</v>
      </c>
      <c r="Y26">
        <v>273.80174975206609</v>
      </c>
      <c r="Z26">
        <v>328.99402542655486</v>
      </c>
      <c r="AA26">
        <v>592.29730441467143</v>
      </c>
      <c r="AB26">
        <v>466.39909154225717</v>
      </c>
      <c r="AC26">
        <v>426.07621438204154</v>
      </c>
      <c r="AD26">
        <v>371.38302542655487</v>
      </c>
      <c r="AE26">
        <v>456.4392939310917</v>
      </c>
      <c r="AF26">
        <v>491.42354159660385</v>
      </c>
      <c r="AG26">
        <v>404.33418131685318</v>
      </c>
      <c r="AH26">
        <v>481.91345235016445</v>
      </c>
      <c r="AI26">
        <v>315.5177180676427</v>
      </c>
      <c r="AJ26">
        <v>307.90502542655491</v>
      </c>
      <c r="AK26">
        <v>509.25138228604806</v>
      </c>
      <c r="AL26">
        <v>351.05049886932881</v>
      </c>
      <c r="AM26">
        <v>312.91825842317149</v>
      </c>
    </row>
    <row r="27" spans="1:39" x14ac:dyDescent="0.25">
      <c r="A27" s="119">
        <f ca="1">Exceedance!U27</f>
        <v>43525</v>
      </c>
      <c r="B27" s="273">
        <v>565.78548744192676</v>
      </c>
      <c r="C27" s="273">
        <v>616.93770517432813</v>
      </c>
      <c r="D27" s="273">
        <v>595.97529394790615</v>
      </c>
      <c r="E27">
        <v>1021.8240868378925</v>
      </c>
      <c r="F27">
        <v>779.14494378434335</v>
      </c>
      <c r="G27">
        <v>959.70939631224542</v>
      </c>
      <c r="H27">
        <v>1328.5202601554349</v>
      </c>
      <c r="I27">
        <v>940.99385491274552</v>
      </c>
      <c r="J27">
        <v>440.35335353321551</v>
      </c>
      <c r="K27">
        <v>525.73610920709189</v>
      </c>
      <c r="L27">
        <v>421.75101474846673</v>
      </c>
      <c r="M27">
        <v>402.31442945503676</v>
      </c>
      <c r="N27">
        <v>553.04901851989121</v>
      </c>
      <c r="O27">
        <v>663.01371367018965</v>
      </c>
      <c r="P27">
        <v>669.95073113456351</v>
      </c>
      <c r="Q27">
        <v>1028.5388629405991</v>
      </c>
      <c r="R27">
        <v>762.61353525703805</v>
      </c>
      <c r="S27">
        <v>828.74709152588457</v>
      </c>
      <c r="T27">
        <v>862.7224920350144</v>
      </c>
      <c r="U27">
        <v>572.17566782688777</v>
      </c>
      <c r="V27">
        <v>789.96611554114918</v>
      </c>
      <c r="W27">
        <v>455.46920424147379</v>
      </c>
      <c r="X27">
        <v>303.30710920709168</v>
      </c>
      <c r="Y27">
        <v>412.2964749586817</v>
      </c>
      <c r="Z27">
        <v>530.78185920710291</v>
      </c>
      <c r="AA27">
        <v>922.32473507483428</v>
      </c>
      <c r="AB27">
        <v>533.69644944844458</v>
      </c>
      <c r="AC27">
        <v>731.54824557922313</v>
      </c>
      <c r="AD27">
        <v>377.04442945503678</v>
      </c>
      <c r="AE27">
        <v>643.23787925917509</v>
      </c>
      <c r="AF27">
        <v>567.53719871313831</v>
      </c>
      <c r="AG27">
        <v>524.96195422929941</v>
      </c>
      <c r="AH27">
        <v>905.33051605238825</v>
      </c>
      <c r="AI27">
        <v>344.09340232305647</v>
      </c>
      <c r="AJ27">
        <v>407.86310920709167</v>
      </c>
      <c r="AK27">
        <v>691.12287646953678</v>
      </c>
      <c r="AL27">
        <v>437.31934050724578</v>
      </c>
      <c r="AM27">
        <v>457.08427984066634</v>
      </c>
    </row>
    <row r="28" spans="1:39" x14ac:dyDescent="0.25">
      <c r="A28" s="119">
        <f ca="1">Exceedance!U28</f>
        <v>43556</v>
      </c>
      <c r="B28" s="273">
        <v>814.24273316288281</v>
      </c>
      <c r="C28" s="273">
        <v>872.14539681200927</v>
      </c>
      <c r="D28" s="273">
        <v>850.649864431997</v>
      </c>
      <c r="E28">
        <v>1207.3123956817667</v>
      </c>
      <c r="F28">
        <v>1215.3592995307633</v>
      </c>
      <c r="G28">
        <v>1779.3194378537908</v>
      </c>
      <c r="H28">
        <v>2113.0101714519128</v>
      </c>
      <c r="I28">
        <v>1321.3256593785075</v>
      </c>
      <c r="J28">
        <v>631.31549554713717</v>
      </c>
      <c r="K28">
        <v>818.18589730601707</v>
      </c>
      <c r="L28">
        <v>591.74987027109796</v>
      </c>
      <c r="M28">
        <v>430.86048801653226</v>
      </c>
      <c r="N28">
        <v>826.61587881560399</v>
      </c>
      <c r="O28">
        <v>1507.3032642985004</v>
      </c>
      <c r="P28">
        <v>802.21532696624433</v>
      </c>
      <c r="Q28">
        <v>1039.0274422855341</v>
      </c>
      <c r="R28">
        <v>1115.4316306871017</v>
      </c>
      <c r="S28">
        <v>1679.0596234219665</v>
      </c>
      <c r="T28">
        <v>1318.4955160110733</v>
      </c>
      <c r="U28">
        <v>720.83117548179553</v>
      </c>
      <c r="V28">
        <v>924.15210142240937</v>
      </c>
      <c r="W28">
        <v>567.845499186148</v>
      </c>
      <c r="X28">
        <v>507.98760371892752</v>
      </c>
      <c r="Y28">
        <v>485.37746322314405</v>
      </c>
      <c r="Z28">
        <v>1106.0336091242214</v>
      </c>
      <c r="AA28">
        <v>1455.1504741484457</v>
      </c>
      <c r="AB28">
        <v>979.73671854409474</v>
      </c>
      <c r="AC28">
        <v>946.10768645129986</v>
      </c>
      <c r="AD28">
        <v>768.19464504132532</v>
      </c>
      <c r="AE28">
        <v>742.50143544860191</v>
      </c>
      <c r="AF28">
        <v>649.95333982388922</v>
      </c>
      <c r="AG28">
        <v>979.8431688085517</v>
      </c>
      <c r="AH28">
        <v>1125.4601831188122</v>
      </c>
      <c r="AI28">
        <v>380.75139830853004</v>
      </c>
      <c r="AJ28">
        <v>516.02446322314393</v>
      </c>
      <c r="AK28">
        <v>672.40986971552707</v>
      </c>
      <c r="AL28">
        <v>477.32203655646128</v>
      </c>
      <c r="AM28">
        <v>571.81243273568964</v>
      </c>
    </row>
    <row r="29" spans="1:39" x14ac:dyDescent="0.25">
      <c r="A29" s="119">
        <f ca="1">Exceedance!U29</f>
        <v>43586</v>
      </c>
      <c r="B29" s="273">
        <v>2149.6468184638456</v>
      </c>
      <c r="C29" s="273">
        <v>2274.4313275964728</v>
      </c>
      <c r="D29" s="273">
        <v>2265.4536401618652</v>
      </c>
      <c r="E29">
        <v>2401.2069302890127</v>
      </c>
      <c r="F29">
        <v>3923.5518270470598</v>
      </c>
      <c r="G29">
        <v>3865.1104409271875</v>
      </c>
      <c r="H29">
        <v>3405.661610146301</v>
      </c>
      <c r="I29">
        <v>2691.5218447886587</v>
      </c>
      <c r="J29">
        <v>1116.833476747945</v>
      </c>
      <c r="K29">
        <v>1422.7826065259471</v>
      </c>
      <c r="L29">
        <v>660.58563041675177</v>
      </c>
      <c r="M29">
        <v>1244.1474491516376</v>
      </c>
      <c r="N29">
        <v>1797.5508642190889</v>
      </c>
      <c r="O29">
        <v>3377.370558824201</v>
      </c>
      <c r="P29">
        <v>1799.6162496255031</v>
      </c>
      <c r="Q29">
        <v>2599.4156475934051</v>
      </c>
      <c r="R29">
        <v>2944.1132715474419</v>
      </c>
      <c r="S29">
        <v>3897.7571003940384</v>
      </c>
      <c r="T29">
        <v>2733.2471444450543</v>
      </c>
      <c r="U29">
        <v>1924.8582786090233</v>
      </c>
      <c r="V29">
        <v>1770.2150169530084</v>
      </c>
      <c r="W29">
        <v>1885.6524008812141</v>
      </c>
      <c r="X29">
        <v>346.26184329249958</v>
      </c>
      <c r="Y29">
        <v>1170.2054916310867</v>
      </c>
      <c r="Z29">
        <v>1508.0807865629906</v>
      </c>
      <c r="AA29">
        <v>2671.0442656821829</v>
      </c>
      <c r="AB29">
        <v>2211.5718253318091</v>
      </c>
      <c r="AC29">
        <v>1849.6138965865769</v>
      </c>
      <c r="AD29">
        <v>2324.4820120655704</v>
      </c>
      <c r="AE29">
        <v>2495.9354716431303</v>
      </c>
      <c r="AF29">
        <v>964.04496064196405</v>
      </c>
      <c r="AG29">
        <v>2416.5961589427538</v>
      </c>
      <c r="AH29">
        <v>1079.7186579093022</v>
      </c>
      <c r="AI29">
        <v>709.68022844899156</v>
      </c>
      <c r="AJ29">
        <v>1464.1387629951087</v>
      </c>
      <c r="AK29">
        <v>1158.7169861833138</v>
      </c>
      <c r="AL29">
        <v>803.69179940296817</v>
      </c>
      <c r="AM29">
        <v>1776.6233073345272</v>
      </c>
    </row>
    <row r="30" spans="1:39" x14ac:dyDescent="0.25">
      <c r="A30" s="119">
        <f ca="1">Exceedance!U30</f>
        <v>43617</v>
      </c>
      <c r="B30" s="273">
        <v>2198.5563282924891</v>
      </c>
      <c r="C30" s="273">
        <v>2257.5935649104958</v>
      </c>
      <c r="D30" s="273">
        <v>2244.2479712317772</v>
      </c>
      <c r="E30">
        <v>5067.2274553485477</v>
      </c>
      <c r="F30">
        <v>5713.155207681848</v>
      </c>
      <c r="G30">
        <v>3258.841325218295</v>
      </c>
      <c r="H30">
        <v>3502.658866015393</v>
      </c>
      <c r="I30">
        <v>1555.6784757376986</v>
      </c>
      <c r="J30">
        <v>1767.1343808920185</v>
      </c>
      <c r="K30">
        <v>1043.140943670614</v>
      </c>
      <c r="L30">
        <v>1358.4301738880379</v>
      </c>
      <c r="M30">
        <v>2096.6481027554</v>
      </c>
      <c r="N30">
        <v>1311.1288001680996</v>
      </c>
      <c r="O30">
        <v>4260.4604662957627</v>
      </c>
      <c r="P30">
        <v>1521.5860726053947</v>
      </c>
      <c r="Q30">
        <v>4200.7412406904205</v>
      </c>
      <c r="R30">
        <v>2315.2975603574323</v>
      </c>
      <c r="S30">
        <v>4376.4297800071363</v>
      </c>
      <c r="T30">
        <v>2297.7451586166444</v>
      </c>
      <c r="U30">
        <v>2743.910759569857</v>
      </c>
      <c r="V30">
        <v>1327.9082083469821</v>
      </c>
      <c r="W30">
        <v>1454.3260239953752</v>
      </c>
      <c r="X30">
        <v>307.93610106589568</v>
      </c>
      <c r="Y30">
        <v>2128.9227868590706</v>
      </c>
      <c r="Z30">
        <v>961.93235619486302</v>
      </c>
      <c r="AA30">
        <v>3228.4945416375963</v>
      </c>
      <c r="AB30">
        <v>1882.1672124533081</v>
      </c>
      <c r="AC30">
        <v>1363.1411281636504</v>
      </c>
      <c r="AD30">
        <v>3682.580634574143</v>
      </c>
      <c r="AE30">
        <v>2314.1727083644901</v>
      </c>
      <c r="AF30">
        <v>2355.2175135418556</v>
      </c>
      <c r="AG30">
        <v>4804.7479525596955</v>
      </c>
      <c r="AH30">
        <v>419.66110498684185</v>
      </c>
      <c r="AI30">
        <v>1017.4862496692964</v>
      </c>
      <c r="AJ30">
        <v>2700.1849009279758</v>
      </c>
      <c r="AK30">
        <v>1889.573275983548</v>
      </c>
      <c r="AL30">
        <v>970.44248933871779</v>
      </c>
      <c r="AM30">
        <v>2673.7120255017476</v>
      </c>
    </row>
    <row r="31" spans="1:39" x14ac:dyDescent="0.25">
      <c r="A31" s="119">
        <f ca="1">Exceedance!U31</f>
        <v>43647</v>
      </c>
      <c r="B31" s="273">
        <v>1009.942414420899</v>
      </c>
      <c r="C31" s="273">
        <v>1021.0726940003988</v>
      </c>
      <c r="D31" s="273">
        <v>994.70242901196457</v>
      </c>
      <c r="E31">
        <v>2978.3409411794105</v>
      </c>
      <c r="F31">
        <v>2444.3908963233257</v>
      </c>
      <c r="G31">
        <v>1258.1387965959143</v>
      </c>
      <c r="H31">
        <v>1639.6298566430901</v>
      </c>
      <c r="I31">
        <v>714.73975418797045</v>
      </c>
      <c r="J31">
        <v>779.58878244660002</v>
      </c>
      <c r="K31">
        <v>539.97819629213654</v>
      </c>
      <c r="L31">
        <v>715.22603142615117</v>
      </c>
      <c r="M31">
        <v>944.83137757918746</v>
      </c>
      <c r="N31">
        <v>604.03524661571191</v>
      </c>
      <c r="O31">
        <v>1909.101041148331</v>
      </c>
      <c r="P31">
        <v>645.53488792989583</v>
      </c>
      <c r="Q31">
        <v>3549.9168989634236</v>
      </c>
      <c r="R31">
        <v>1150.2606623047013</v>
      </c>
      <c r="S31">
        <v>1726.9352631811173</v>
      </c>
      <c r="T31">
        <v>1265.6657926690921</v>
      </c>
      <c r="U31">
        <v>1624.9334071174035</v>
      </c>
      <c r="V31">
        <v>548.62515142980931</v>
      </c>
      <c r="W31">
        <v>548.20682210349855</v>
      </c>
      <c r="X31">
        <v>209.99550680171026</v>
      </c>
      <c r="Y31">
        <v>683.50384611566528</v>
      </c>
      <c r="Z31">
        <v>481.46741217518206</v>
      </c>
      <c r="AA31">
        <v>1493.9082374272925</v>
      </c>
      <c r="AB31">
        <v>692.90395723484255</v>
      </c>
      <c r="AC31">
        <v>615.00021899046885</v>
      </c>
      <c r="AD31">
        <v>1846.037535797165</v>
      </c>
      <c r="AE31">
        <v>1406.8959211839672</v>
      </c>
      <c r="AF31">
        <v>922.44052114978069</v>
      </c>
      <c r="AG31">
        <v>3304.9197067160521</v>
      </c>
      <c r="AH31">
        <v>389.03292115967446</v>
      </c>
      <c r="AI31">
        <v>438.74036677682221</v>
      </c>
      <c r="AJ31">
        <v>842.4309763542891</v>
      </c>
      <c r="AK31">
        <v>947.66464228226459</v>
      </c>
      <c r="AL31">
        <v>495.2176477685577</v>
      </c>
      <c r="AM31">
        <v>1772.8042333377384</v>
      </c>
    </row>
    <row r="32" spans="1:39" x14ac:dyDescent="0.25">
      <c r="A32" s="119">
        <f ca="1">Exceedance!U32</f>
        <v>43678</v>
      </c>
      <c r="B32" s="273">
        <v>657.09965036964218</v>
      </c>
      <c r="C32" s="273">
        <v>606.59756198167975</v>
      </c>
      <c r="D32" s="273">
        <v>605.50116599870603</v>
      </c>
      <c r="E32">
        <v>1112.5758258994629</v>
      </c>
      <c r="F32">
        <v>1083.9831379910115</v>
      </c>
      <c r="G32">
        <v>757.3549559586902</v>
      </c>
      <c r="H32">
        <v>773.01795623946464</v>
      </c>
      <c r="I32">
        <v>588.84464667130942</v>
      </c>
      <c r="J32">
        <v>457.41987066775289</v>
      </c>
      <c r="K32">
        <v>534.79297465600689</v>
      </c>
      <c r="L32">
        <v>465.20965127964524</v>
      </c>
      <c r="M32">
        <v>600.15023197698679</v>
      </c>
      <c r="N32">
        <v>458.71805180765494</v>
      </c>
      <c r="O32">
        <v>785.40931252301368</v>
      </c>
      <c r="P32">
        <v>464.07384176035936</v>
      </c>
      <c r="Q32">
        <v>1120.3482798516559</v>
      </c>
      <c r="R32">
        <v>651.29908284965927</v>
      </c>
      <c r="S32">
        <v>1014.1001479011646</v>
      </c>
      <c r="T32">
        <v>779.76458886501712</v>
      </c>
      <c r="U32">
        <v>888.00453150687258</v>
      </c>
      <c r="V32">
        <v>390.74434807102216</v>
      </c>
      <c r="W32">
        <v>473.25698144311963</v>
      </c>
      <c r="X32">
        <v>273.02649545354399</v>
      </c>
      <c r="Y32">
        <v>434.92552641024332</v>
      </c>
      <c r="Z32">
        <v>459.32382007907535</v>
      </c>
      <c r="AA32">
        <v>751.12251268525586</v>
      </c>
      <c r="AB32">
        <v>542.48510287583144</v>
      </c>
      <c r="AC32">
        <v>511.71940215989241</v>
      </c>
      <c r="AD32">
        <v>742.96439944409076</v>
      </c>
      <c r="AE32">
        <v>686.80094187572024</v>
      </c>
      <c r="AF32">
        <v>624.85977897632949</v>
      </c>
      <c r="AG32">
        <v>1036.5028145768028</v>
      </c>
      <c r="AH32">
        <v>379.14888710461167</v>
      </c>
      <c r="AI32">
        <v>458.59307595039041</v>
      </c>
      <c r="AJ32">
        <v>649.85474537185689</v>
      </c>
      <c r="AK32">
        <v>582.09190110875306</v>
      </c>
      <c r="AL32">
        <v>384.70352138508537</v>
      </c>
      <c r="AM32">
        <v>888.39961375006806</v>
      </c>
    </row>
    <row r="33" spans="1:39" x14ac:dyDescent="0.25">
      <c r="A33" s="119">
        <f ca="1">Exceedance!U33</f>
        <v>43709</v>
      </c>
      <c r="B33" s="273">
        <v>623.47286415883559</v>
      </c>
      <c r="C33" s="273">
        <v>601.77657902385147</v>
      </c>
      <c r="D33" s="273">
        <v>600.78002850735709</v>
      </c>
      <c r="E33">
        <v>1123.0189230907413</v>
      </c>
      <c r="F33">
        <v>884.73751618270342</v>
      </c>
      <c r="G33">
        <v>799.14690391523425</v>
      </c>
      <c r="H33">
        <v>1083.0141350991667</v>
      </c>
      <c r="I33">
        <v>621.96393029366095</v>
      </c>
      <c r="J33">
        <v>495.48268392969788</v>
      </c>
      <c r="K33">
        <v>434.76828231420603</v>
      </c>
      <c r="L33">
        <v>418.99624506428512</v>
      </c>
      <c r="M33">
        <v>657.45079069005658</v>
      </c>
      <c r="N33">
        <v>507.78619190654121</v>
      </c>
      <c r="O33">
        <v>883.5557288930072</v>
      </c>
      <c r="P33">
        <v>537.74417074723249</v>
      </c>
      <c r="Q33">
        <v>835.96332821461328</v>
      </c>
      <c r="R33">
        <v>617.89675413228201</v>
      </c>
      <c r="S33">
        <v>966.51899010230113</v>
      </c>
      <c r="T33">
        <v>717.2954223603042</v>
      </c>
      <c r="U33">
        <v>817.26311318006196</v>
      </c>
      <c r="V33">
        <v>408.39055568653913</v>
      </c>
      <c r="W33">
        <v>445.87894201215386</v>
      </c>
      <c r="X33">
        <v>400.02138473588889</v>
      </c>
      <c r="Y33">
        <v>540.9254794126158</v>
      </c>
      <c r="Z33">
        <v>494.45182175350789</v>
      </c>
      <c r="AA33">
        <v>724.41296017840818</v>
      </c>
      <c r="AB33">
        <v>551.22510212108773</v>
      </c>
      <c r="AC33">
        <v>560.9903217512956</v>
      </c>
      <c r="AD33">
        <v>676.27143731829165</v>
      </c>
      <c r="AE33">
        <v>597.88311245362252</v>
      </c>
      <c r="AF33">
        <v>497.14961031165222</v>
      </c>
      <c r="AG33">
        <v>859.05769581458526</v>
      </c>
      <c r="AH33">
        <v>347.68741492621018</v>
      </c>
      <c r="AI33">
        <v>538.14480371905881</v>
      </c>
      <c r="AJ33">
        <v>638.04475413228215</v>
      </c>
      <c r="AK33">
        <v>526.3981319020512</v>
      </c>
      <c r="AL33">
        <v>406.35105143401393</v>
      </c>
      <c r="AM33">
        <v>874.08633327173902</v>
      </c>
    </row>
    <row r="34" spans="1:39" x14ac:dyDescent="0.25">
      <c r="A34" s="119">
        <f ca="1">Exceedance!U34</f>
        <v>43739</v>
      </c>
      <c r="B34" s="273">
        <v>493.44447866437707</v>
      </c>
      <c r="C34" s="273">
        <v>678.08608090584471</v>
      </c>
      <c r="D34" s="273">
        <v>605.1609931927411</v>
      </c>
      <c r="E34">
        <v>785.12169710413104</v>
      </c>
      <c r="F34">
        <v>835.76877243470074</v>
      </c>
      <c r="G34">
        <v>866.75242681834084</v>
      </c>
      <c r="H34">
        <v>894.95532498808348</v>
      </c>
      <c r="I34">
        <v>488.29796366746274</v>
      </c>
      <c r="J34">
        <v>398.30724607499724</v>
      </c>
      <c r="K34">
        <v>394.03963309589585</v>
      </c>
      <c r="L34">
        <v>405.32300641134549</v>
      </c>
      <c r="M34">
        <v>468.35825577581511</v>
      </c>
      <c r="N34">
        <v>355.78862760326138</v>
      </c>
      <c r="O34">
        <v>752.22465246495847</v>
      </c>
      <c r="P34">
        <v>476.6233743538296</v>
      </c>
      <c r="Q34">
        <v>754.59361192260405</v>
      </c>
      <c r="R34">
        <v>692.32707762934729</v>
      </c>
      <c r="S34">
        <v>1049.9331470247871</v>
      </c>
      <c r="T34">
        <v>623.35473698777093</v>
      </c>
      <c r="U34">
        <v>553.16275916030111</v>
      </c>
      <c r="V34">
        <v>455.5155778321257</v>
      </c>
      <c r="W34">
        <v>344.03239495866444</v>
      </c>
      <c r="X34">
        <v>361.27236894403273</v>
      </c>
      <c r="Y34">
        <v>384.38104177476043</v>
      </c>
      <c r="Z34">
        <v>515.45975409125947</v>
      </c>
      <c r="AA34">
        <v>677.90423823128299</v>
      </c>
      <c r="AB34">
        <v>1065.8724640597782</v>
      </c>
      <c r="AC34">
        <v>557.33817742861777</v>
      </c>
      <c r="AD34">
        <v>574.46943185715611</v>
      </c>
      <c r="AE34">
        <v>526.457015092608</v>
      </c>
      <c r="AF34">
        <v>519.69456356534272</v>
      </c>
      <c r="AG34">
        <v>726.9408060706819</v>
      </c>
      <c r="AH34">
        <v>317.10939495866444</v>
      </c>
      <c r="AI34">
        <v>556.88439495866442</v>
      </c>
      <c r="AJ34">
        <v>733.88148152837937</v>
      </c>
      <c r="AK34">
        <v>425.05025402530464</v>
      </c>
      <c r="AL34">
        <v>459.68824157466645</v>
      </c>
      <c r="AM34">
        <v>810.26294924824663</v>
      </c>
    </row>
    <row r="35" spans="1:39" x14ac:dyDescent="0.25">
      <c r="A35" s="119">
        <f ca="1">Exceedance!U35</f>
        <v>43770</v>
      </c>
      <c r="B35" s="273">
        <v>515.81604457874471</v>
      </c>
      <c r="C35" s="273">
        <v>543.10615670822926</v>
      </c>
      <c r="D35" s="273">
        <v>529.30178936049538</v>
      </c>
      <c r="E35">
        <v>660.98997483982964</v>
      </c>
      <c r="F35">
        <v>779.22332492375631</v>
      </c>
      <c r="G35">
        <v>778.42389786900003</v>
      </c>
      <c r="H35">
        <v>826.45411791686558</v>
      </c>
      <c r="I35">
        <v>601.74445257479749</v>
      </c>
      <c r="J35">
        <v>364.506098431255</v>
      </c>
      <c r="K35">
        <v>371.91030779875194</v>
      </c>
      <c r="L35">
        <v>448.51933464141462</v>
      </c>
      <c r="M35">
        <v>502.89539104967804</v>
      </c>
      <c r="N35">
        <v>388.79877278869731</v>
      </c>
      <c r="O35">
        <v>697.37193345033222</v>
      </c>
      <c r="P35">
        <v>493.81894909900012</v>
      </c>
      <c r="Q35">
        <v>695.66889413223032</v>
      </c>
      <c r="R35">
        <v>637.04625670809492</v>
      </c>
      <c r="S35">
        <v>799.93508585248037</v>
      </c>
      <c r="T35">
        <v>686.15117463967101</v>
      </c>
      <c r="U35">
        <v>467.89152831809292</v>
      </c>
      <c r="V35">
        <v>410.06025099711701</v>
      </c>
      <c r="W35">
        <v>370.23719195918596</v>
      </c>
      <c r="X35">
        <v>330.35404860241852</v>
      </c>
      <c r="Y35">
        <v>373.75563880134905</v>
      </c>
      <c r="Z35">
        <v>612.35942008517054</v>
      </c>
      <c r="AA35">
        <v>652.61162732971263</v>
      </c>
      <c r="AB35">
        <v>651.33406052403654</v>
      </c>
      <c r="AC35">
        <v>499.90347158430689</v>
      </c>
      <c r="AD35">
        <v>530.88806336841049</v>
      </c>
      <c r="AE35">
        <v>540.11056604450766</v>
      </c>
      <c r="AF35">
        <v>525.2553574706883</v>
      </c>
      <c r="AG35">
        <v>654.42350733533249</v>
      </c>
      <c r="AH35">
        <v>321.5690645109774</v>
      </c>
      <c r="AI35">
        <v>478.06280322313967</v>
      </c>
      <c r="AJ35">
        <v>598.84825607278162</v>
      </c>
      <c r="AK35">
        <v>431.99173530142764</v>
      </c>
      <c r="AL35">
        <v>431.33280838837629</v>
      </c>
      <c r="AM35">
        <v>658.50292401858746</v>
      </c>
    </row>
    <row r="36" spans="1:39" x14ac:dyDescent="0.25">
      <c r="A36" s="119">
        <f ca="1">Exceedance!U36</f>
        <v>43800</v>
      </c>
      <c r="B36" s="273">
        <v>472.49843291123142</v>
      </c>
      <c r="C36" s="273">
        <v>465.15728489533797</v>
      </c>
      <c r="D36" s="273">
        <v>468.30965831289046</v>
      </c>
      <c r="E36">
        <v>654.3395799103746</v>
      </c>
      <c r="F36">
        <v>738.92281122934037</v>
      </c>
      <c r="G36">
        <v>651.97822317514783</v>
      </c>
      <c r="H36">
        <v>674.70398981652249</v>
      </c>
      <c r="I36">
        <v>499.9455835441637</v>
      </c>
      <c r="J36">
        <v>388.90376209976438</v>
      </c>
      <c r="K36">
        <v>368.95934575115291</v>
      </c>
      <c r="L36">
        <v>436.55930037961076</v>
      </c>
      <c r="M36">
        <v>498.10738924285408</v>
      </c>
      <c r="N36">
        <v>398.28784925553674</v>
      </c>
      <c r="O36">
        <v>628.43772615434614</v>
      </c>
      <c r="P36">
        <v>476.21770296656723</v>
      </c>
      <c r="Q36">
        <v>704.16090307021273</v>
      </c>
      <c r="R36">
        <v>710.01897806657314</v>
      </c>
      <c r="S36">
        <v>688.1290193888276</v>
      </c>
      <c r="T36">
        <v>642.31807539601209</v>
      </c>
      <c r="U36">
        <v>496.8975059953101</v>
      </c>
      <c r="V36">
        <v>370.29052170978832</v>
      </c>
      <c r="W36">
        <v>410.91590368643858</v>
      </c>
      <c r="X36">
        <v>299.87237486811853</v>
      </c>
      <c r="Y36">
        <v>374.88894255380035</v>
      </c>
      <c r="Z36">
        <v>465.13341928734582</v>
      </c>
      <c r="AA36">
        <v>585.18817689193531</v>
      </c>
      <c r="AB36">
        <v>552.96705640888729</v>
      </c>
      <c r="AC36">
        <v>493.59090368641995</v>
      </c>
      <c r="AD36">
        <v>556.04539122621441</v>
      </c>
      <c r="AE36">
        <v>540.13537003386818</v>
      </c>
      <c r="AF36">
        <v>540.73037121286154</v>
      </c>
      <c r="AG36">
        <v>638.46347434629013</v>
      </c>
      <c r="AH36">
        <v>335.32446495867771</v>
      </c>
      <c r="AI36">
        <v>383.53246495867774</v>
      </c>
      <c r="AJ36">
        <v>562.7143429377046</v>
      </c>
      <c r="AK36">
        <v>440.32287333785592</v>
      </c>
      <c r="AL36">
        <v>366.96676012771269</v>
      </c>
      <c r="AM36">
        <v>610.98422556233334</v>
      </c>
    </row>
    <row r="37" spans="1:39" x14ac:dyDescent="0.25">
      <c r="A37" s="119">
        <f ca="1">Exceedance!U37</f>
        <v>43831</v>
      </c>
      <c r="B37" s="254">
        <v>452.65058901740463</v>
      </c>
      <c r="C37" s="254">
        <v>445.2077948512482</v>
      </c>
      <c r="D37" s="254">
        <v>448.40340366337733</v>
      </c>
      <c r="E37">
        <v>590.02722071936682</v>
      </c>
      <c r="F37" s="1">
        <v>698.17013563104081</v>
      </c>
      <c r="G37" s="1">
        <v>552.24159697916798</v>
      </c>
      <c r="H37" s="1">
        <v>546.67992036832516</v>
      </c>
      <c r="I37" s="1">
        <v>441.80905793286854</v>
      </c>
      <c r="J37" s="1">
        <v>370.21595631759902</v>
      </c>
      <c r="K37" s="1">
        <v>376.36227985085657</v>
      </c>
      <c r="L37" s="1">
        <v>368.59791536574414</v>
      </c>
      <c r="M37" s="1">
        <v>444.10684809983479</v>
      </c>
      <c r="N37" s="1">
        <v>501.40638419483372</v>
      </c>
      <c r="O37" s="1">
        <v>570.50782277297992</v>
      </c>
      <c r="P37" s="1">
        <v>439.61408470724894</v>
      </c>
      <c r="Q37" s="1">
        <v>585.66745857497574</v>
      </c>
      <c r="R37" s="1">
        <v>600.93045857499885</v>
      </c>
      <c r="S37" s="1">
        <v>597.72545857499881</v>
      </c>
      <c r="T37" s="1">
        <v>535.89938948853501</v>
      </c>
      <c r="U37" s="1">
        <v>462.40512609809537</v>
      </c>
      <c r="V37" s="1">
        <v>373.35602313563993</v>
      </c>
      <c r="W37" s="1">
        <v>364.11138419482199</v>
      </c>
      <c r="X37" s="1">
        <v>275.57249834418866</v>
      </c>
      <c r="Y37" s="1">
        <v>348.47982970923636</v>
      </c>
      <c r="Z37" s="1">
        <v>648.97200362086789</v>
      </c>
      <c r="AA37" s="1">
        <v>529.06046888751439</v>
      </c>
      <c r="AB37" s="1">
        <v>478.65133833566466</v>
      </c>
      <c r="AC37" s="1">
        <v>415.28238419482199</v>
      </c>
      <c r="AD37" s="1">
        <v>518.05011209218583</v>
      </c>
      <c r="AE37" s="1">
        <v>495.69984938457458</v>
      </c>
      <c r="AF37" s="1">
        <v>488.25218359015753</v>
      </c>
      <c r="AG37" s="1">
        <v>574.637163998647</v>
      </c>
      <c r="AH37">
        <v>317.09572495867775</v>
      </c>
      <c r="AI37">
        <v>318.35272495867775</v>
      </c>
      <c r="AJ37">
        <v>483.3124585749988</v>
      </c>
      <c r="AK37">
        <v>415.71507584275901</v>
      </c>
      <c r="AL37">
        <v>360.32479910914327</v>
      </c>
      <c r="AM37">
        <v>521.68295259577678</v>
      </c>
    </row>
    <row r="38" spans="1:39" x14ac:dyDescent="0.25">
      <c r="A38" s="119">
        <f ca="1">Exceedance!U38</f>
        <v>43862</v>
      </c>
      <c r="B38" s="254">
        <v>462.76941902969651</v>
      </c>
      <c r="C38" s="254">
        <v>455.18845660960659</v>
      </c>
      <c r="D38" s="254">
        <v>458.44283858240135</v>
      </c>
      <c r="E38">
        <v>493.27346360750033</v>
      </c>
      <c r="F38">
        <v>546.79250209712177</v>
      </c>
      <c r="G38">
        <v>533.81617097653236</v>
      </c>
      <c r="H38">
        <v>532.66137579693429</v>
      </c>
      <c r="I38">
        <v>408.86037372729237</v>
      </c>
      <c r="J38">
        <v>347.06729246525276</v>
      </c>
      <c r="K38">
        <v>345.1885324131066</v>
      </c>
      <c r="L38">
        <v>328.87443319738924</v>
      </c>
      <c r="M38">
        <v>440.35248767434751</v>
      </c>
      <c r="N38">
        <v>577.34655671175619</v>
      </c>
      <c r="O38">
        <v>513.63454940407087</v>
      </c>
      <c r="P38">
        <v>393.12460503160349</v>
      </c>
      <c r="Q38">
        <v>533.82754940405948</v>
      </c>
      <c r="R38">
        <v>543.5235020971345</v>
      </c>
      <c r="S38">
        <v>556.01350209714576</v>
      </c>
      <c r="T38">
        <v>506.65272305347827</v>
      </c>
      <c r="U38">
        <v>454.57927452347025</v>
      </c>
      <c r="V38">
        <v>341.09685143159646</v>
      </c>
      <c r="W38">
        <v>298.62504606411034</v>
      </c>
      <c r="X38">
        <v>277.18356631105195</v>
      </c>
      <c r="Y38">
        <v>314.72387682286899</v>
      </c>
      <c r="Z38">
        <v>593.22384769585449</v>
      </c>
      <c r="AA38">
        <v>460.72738594100269</v>
      </c>
      <c r="AB38">
        <v>445.29175592591622</v>
      </c>
      <c r="AC38">
        <v>384.04804606411034</v>
      </c>
      <c r="AD38">
        <v>473.45299583280223</v>
      </c>
      <c r="AE38">
        <v>513.98870980085724</v>
      </c>
      <c r="AF38">
        <v>428.76224816891443</v>
      </c>
      <c r="AG38">
        <v>493.4871805615777</v>
      </c>
      <c r="AH38">
        <v>314.75001005903175</v>
      </c>
      <c r="AI38">
        <v>283.58501005903179</v>
      </c>
      <c r="AJ38">
        <v>507.53850209713443</v>
      </c>
      <c r="AK38">
        <v>347.77899738147266</v>
      </c>
      <c r="AL38">
        <v>310.20665974246225</v>
      </c>
      <c r="AM38">
        <v>468.64245776207252</v>
      </c>
    </row>
    <row r="39" spans="1:39" x14ac:dyDescent="0.25">
      <c r="A39" s="119">
        <f ca="1">Exceedance!U39</f>
        <v>43891</v>
      </c>
      <c r="B39" s="254">
        <v>614.07642190455078</v>
      </c>
      <c r="C39" s="254">
        <v>606.28923239445305</v>
      </c>
      <c r="D39" s="254">
        <v>609.63137526226762</v>
      </c>
      <c r="E39">
        <v>786.62913447075164</v>
      </c>
      <c r="F39">
        <v>968.19333375413032</v>
      </c>
      <c r="G39">
        <v>1406.3647347541844</v>
      </c>
      <c r="H39">
        <v>945.4798587102631</v>
      </c>
      <c r="I39">
        <v>444.67925093885708</v>
      </c>
      <c r="J39">
        <v>534.61779155641261</v>
      </c>
      <c r="K39">
        <v>397.80227967523621</v>
      </c>
      <c r="L39">
        <v>419.51645417711029</v>
      </c>
      <c r="M39">
        <v>536.7369965511831</v>
      </c>
      <c r="N39">
        <v>665.0581701161683</v>
      </c>
      <c r="O39">
        <v>643.94486516893107</v>
      </c>
      <c r="P39">
        <v>1074.8813571868875</v>
      </c>
      <c r="Q39">
        <v>700.9495389265835</v>
      </c>
      <c r="R39">
        <v>857.65044065196309</v>
      </c>
      <c r="S39">
        <v>718.75227333830981</v>
      </c>
      <c r="T39">
        <v>581.40699815651294</v>
      </c>
      <c r="U39">
        <v>791.36053629643743</v>
      </c>
      <c r="V39">
        <v>447.59907671877562</v>
      </c>
      <c r="W39">
        <v>296.27907920707753</v>
      </c>
      <c r="X39">
        <v>404.38044495866745</v>
      </c>
      <c r="Y39">
        <v>498.87240334173362</v>
      </c>
      <c r="Z39">
        <v>897.32405777359668</v>
      </c>
      <c r="AA39">
        <v>513.34173239667962</v>
      </c>
      <c r="AB39">
        <v>764.81498441029487</v>
      </c>
      <c r="AC39">
        <v>371.36733540542457</v>
      </c>
      <c r="AD39">
        <v>657.22225387405797</v>
      </c>
      <c r="AE39">
        <v>577.84563203098037</v>
      </c>
      <c r="AF39">
        <v>540.10110744363146</v>
      </c>
      <c r="AG39">
        <v>913.82278358823066</v>
      </c>
      <c r="AH39">
        <v>345.3544449586675</v>
      </c>
      <c r="AI39">
        <v>386.08544495866749</v>
      </c>
      <c r="AJ39">
        <v>696.03539923066648</v>
      </c>
      <c r="AK39">
        <v>429.65423586342752</v>
      </c>
      <c r="AL39">
        <v>448.69318046320228</v>
      </c>
      <c r="AM39">
        <v>1006.3042154268478</v>
      </c>
    </row>
    <row r="40" spans="1:39" x14ac:dyDescent="0.25">
      <c r="A40" s="119">
        <f ca="1">Exceedance!U40</f>
        <v>43922</v>
      </c>
      <c r="B40" s="254">
        <v>864.80357484415731</v>
      </c>
      <c r="C40" s="254">
        <v>863.03071696657025</v>
      </c>
      <c r="D40" s="254">
        <v>866.55660068723012</v>
      </c>
      <c r="E40">
        <v>1323.381133129287</v>
      </c>
      <c r="F40">
        <v>1807.7728547285212</v>
      </c>
      <c r="G40">
        <v>2131.970427692147</v>
      </c>
      <c r="H40">
        <v>1435.1062883591762</v>
      </c>
      <c r="I40">
        <v>649.83961701532792</v>
      </c>
      <c r="J40">
        <v>857.74618904155534</v>
      </c>
      <c r="K40">
        <v>568.45018049569228</v>
      </c>
      <c r="L40">
        <v>452.97802576149081</v>
      </c>
      <c r="M40">
        <v>812.34572045690823</v>
      </c>
      <c r="N40">
        <v>1494.1697907774319</v>
      </c>
      <c r="O40">
        <v>774.37955684559347</v>
      </c>
      <c r="P40">
        <v>1055.3849422648889</v>
      </c>
      <c r="Q40">
        <v>1086.788724192314</v>
      </c>
      <c r="R40">
        <v>1705.3723333068108</v>
      </c>
      <c r="S40">
        <v>1177.0947248718214</v>
      </c>
      <c r="T40">
        <v>828.39098782549956</v>
      </c>
      <c r="U40">
        <v>945.61675075024709</v>
      </c>
      <c r="V40">
        <v>559.79076322314506</v>
      </c>
      <c r="W40">
        <v>500.21790371892894</v>
      </c>
      <c r="X40">
        <v>484.92776322314518</v>
      </c>
      <c r="Y40">
        <v>1051.2150817670906</v>
      </c>
      <c r="Z40">
        <v>1472.6431828019952</v>
      </c>
      <c r="AA40">
        <v>957.68390426823157</v>
      </c>
      <c r="AB40">
        <v>951.32515549649702</v>
      </c>
      <c r="AC40">
        <v>741.45374669421926</v>
      </c>
      <c r="AD40">
        <v>785.5872967395029</v>
      </c>
      <c r="AE40">
        <v>663.81868038217874</v>
      </c>
      <c r="AF40">
        <v>985.11580748505673</v>
      </c>
      <c r="AG40">
        <v>1142.4228386834932</v>
      </c>
      <c r="AH40">
        <v>383.98876322314521</v>
      </c>
      <c r="AI40">
        <v>502.19876322314519</v>
      </c>
      <c r="AJ40">
        <v>678.94040758807898</v>
      </c>
      <c r="AK40">
        <v>485.68993440255309</v>
      </c>
      <c r="AL40">
        <v>559.50407992059763</v>
      </c>
      <c r="AM40">
        <v>1186.7623498876981</v>
      </c>
    </row>
    <row r="41" spans="1:39" x14ac:dyDescent="0.25">
      <c r="A41" s="119">
        <f ca="1">Exceedance!U41</f>
        <v>43952</v>
      </c>
      <c r="B41" s="254">
        <v>2177.8090946637826</v>
      </c>
      <c r="C41" s="254">
        <v>2279.2280393893893</v>
      </c>
      <c r="D41" s="254">
        <v>2280.3494284328167</v>
      </c>
      <c r="E41">
        <v>4186.0147126763814</v>
      </c>
      <c r="F41">
        <v>4021.3082291716591</v>
      </c>
      <c r="G41">
        <v>3374.5280040453154</v>
      </c>
      <c r="H41">
        <v>2647.1149773733546</v>
      </c>
      <c r="I41">
        <v>1102.3637762918827</v>
      </c>
      <c r="J41">
        <v>1434.6029140429287</v>
      </c>
      <c r="K41">
        <v>649.36873530085927</v>
      </c>
      <c r="L41">
        <v>1314.8718612958046</v>
      </c>
      <c r="M41">
        <v>1796.0362265593392</v>
      </c>
      <c r="N41">
        <v>3447.9440021297164</v>
      </c>
      <c r="O41">
        <v>1802.8171802128227</v>
      </c>
      <c r="P41">
        <v>2709.4667000368663</v>
      </c>
      <c r="Q41">
        <v>3070.3824076394035</v>
      </c>
      <c r="R41">
        <v>3993.9445974820937</v>
      </c>
      <c r="S41">
        <v>2692.7645888633956</v>
      </c>
      <c r="T41">
        <v>2030.3450028027821</v>
      </c>
      <c r="U41">
        <v>1825.0864721401431</v>
      </c>
      <c r="V41">
        <v>1894.1561086175573</v>
      </c>
      <c r="W41">
        <v>339.17446278894255</v>
      </c>
      <c r="X41">
        <v>1300.3464116549278</v>
      </c>
      <c r="Y41">
        <v>1528.4213241476825</v>
      </c>
      <c r="Z41">
        <v>2736.0551010060435</v>
      </c>
      <c r="AA41">
        <v>2210.0121789474997</v>
      </c>
      <c r="AB41">
        <v>1955.5170926532603</v>
      </c>
      <c r="AC41">
        <v>2411.6064334705979</v>
      </c>
      <c r="AD41">
        <v>2458.841537013845</v>
      </c>
      <c r="AE41">
        <v>992.6830910441729</v>
      </c>
      <c r="AF41">
        <v>2605.1878384291126</v>
      </c>
      <c r="AG41">
        <v>1067.9546968047014</v>
      </c>
      <c r="AH41">
        <v>768.23984800906408</v>
      </c>
      <c r="AI41">
        <v>1441.1024039260351</v>
      </c>
      <c r="AJ41">
        <v>1170.593273889797</v>
      </c>
      <c r="AK41">
        <v>812.54900915709982</v>
      </c>
      <c r="AL41">
        <v>1827.9210749659005</v>
      </c>
      <c r="AM41">
        <v>2472.1571735776392</v>
      </c>
    </row>
    <row r="42" spans="1:39" x14ac:dyDescent="0.25">
      <c r="A42" s="119">
        <f ca="1">Exceedance!U42</f>
        <v>43983</v>
      </c>
      <c r="B42" s="254">
        <v>2218.4522526034957</v>
      </c>
      <c r="C42" s="254">
        <v>2238.7364679132179</v>
      </c>
      <c r="D42" s="254">
        <v>2241.3940651138669</v>
      </c>
      <c r="E42">
        <v>5626.8591063413596</v>
      </c>
      <c r="F42">
        <v>3236.0837539362637</v>
      </c>
      <c r="G42">
        <v>3536.7384343326416</v>
      </c>
      <c r="H42">
        <v>1541.0778306440602</v>
      </c>
      <c r="I42">
        <v>1829.5210168719877</v>
      </c>
      <c r="J42">
        <v>1029.8049500918498</v>
      </c>
      <c r="K42">
        <v>1337.0727708005211</v>
      </c>
      <c r="L42">
        <v>2081.3857663440085</v>
      </c>
      <c r="M42">
        <v>1316.518191881725</v>
      </c>
      <c r="N42">
        <v>4238.3910881385073</v>
      </c>
      <c r="O42">
        <v>1505.3013391356515</v>
      </c>
      <c r="P42">
        <v>4314.708881701732</v>
      </c>
      <c r="Q42">
        <v>2301.6129458082073</v>
      </c>
      <c r="R42">
        <v>4371.9441380636454</v>
      </c>
      <c r="S42">
        <v>2297.8249434855347</v>
      </c>
      <c r="T42">
        <v>2780.8762049756879</v>
      </c>
      <c r="U42">
        <v>1307.9931783472719</v>
      </c>
      <c r="V42">
        <v>1414.9032838090236</v>
      </c>
      <c r="W42">
        <v>305.79607106618579</v>
      </c>
      <c r="X42">
        <v>1981.5984758677932</v>
      </c>
      <c r="Y42">
        <v>749.39899826791861</v>
      </c>
      <c r="Z42">
        <v>3188.7113897832119</v>
      </c>
      <c r="AA42">
        <v>1859.4030070574508</v>
      </c>
      <c r="AB42">
        <v>1370.3753536937033</v>
      </c>
      <c r="AC42">
        <v>3690.5349427464803</v>
      </c>
      <c r="AD42">
        <v>2315.3795781292579</v>
      </c>
      <c r="AE42">
        <v>2363.9212478485224</v>
      </c>
      <c r="AF42">
        <v>4766.5892432274004</v>
      </c>
      <c r="AG42">
        <v>401.01871332973946</v>
      </c>
      <c r="AH42">
        <v>991.23739322330505</v>
      </c>
      <c r="AI42">
        <v>2562.5519227376258</v>
      </c>
      <c r="AJ42">
        <v>1903.3016873282186</v>
      </c>
      <c r="AK42">
        <v>946.50556440271271</v>
      </c>
      <c r="AL42">
        <v>2634.041649774807</v>
      </c>
      <c r="AM42">
        <v>5070.3878179902613</v>
      </c>
    </row>
    <row r="43" spans="1:39" x14ac:dyDescent="0.25">
      <c r="A43" s="119">
        <f ca="1">Exceedance!U43</f>
        <v>44013</v>
      </c>
      <c r="B43" s="254">
        <v>1060.4359135845084</v>
      </c>
      <c r="C43" s="254">
        <v>1008.9694150662216</v>
      </c>
      <c r="D43" s="254">
        <v>1008.4984184414659</v>
      </c>
      <c r="E43">
        <v>2325.4611062531408</v>
      </c>
      <c r="F43">
        <v>1224.8677622186908</v>
      </c>
      <c r="G43">
        <v>1635.498043673306</v>
      </c>
      <c r="H43">
        <v>687.36702792018889</v>
      </c>
      <c r="I43">
        <v>752.05990002948977</v>
      </c>
      <c r="J43">
        <v>530.10264524187141</v>
      </c>
      <c r="K43">
        <v>697.86777943285347</v>
      </c>
      <c r="L43">
        <v>917.86918505699168</v>
      </c>
      <c r="M43">
        <v>583.85628657971336</v>
      </c>
      <c r="N43">
        <v>1820.7290286698453</v>
      </c>
      <c r="O43">
        <v>638.36804662031159</v>
      </c>
      <c r="P43">
        <v>3489.3245045954795</v>
      </c>
      <c r="Q43">
        <v>1100.5959023047858</v>
      </c>
      <c r="R43">
        <v>1656.4014312606387</v>
      </c>
      <c r="S43">
        <v>1271.7101202940551</v>
      </c>
      <c r="T43">
        <v>1575.5535690022921</v>
      </c>
      <c r="U43">
        <v>539.88839142989366</v>
      </c>
      <c r="V43">
        <v>522.89293492403078</v>
      </c>
      <c r="W43">
        <v>209.45174680179466</v>
      </c>
      <c r="X43">
        <v>656.39708611574963</v>
      </c>
      <c r="Y43">
        <v>454.29591132851681</v>
      </c>
      <c r="Z43">
        <v>1425.2861393660698</v>
      </c>
      <c r="AA43">
        <v>681.77725201873045</v>
      </c>
      <c r="AB43">
        <v>576.30096408432678</v>
      </c>
      <c r="AC43">
        <v>1779.3433773844938</v>
      </c>
      <c r="AD43">
        <v>1349.1949765181446</v>
      </c>
      <c r="AE43">
        <v>937.2410767714448</v>
      </c>
      <c r="AF43">
        <v>3150.0420907068692</v>
      </c>
      <c r="AG43">
        <v>391.75159040586516</v>
      </c>
      <c r="AH43">
        <v>420.26308611574967</v>
      </c>
      <c r="AI43">
        <v>829.21008611574962</v>
      </c>
      <c r="AJ43">
        <v>895.41127668795036</v>
      </c>
      <c r="AK43">
        <v>486.18252966780432</v>
      </c>
      <c r="AL43">
        <v>1628.7405360460066</v>
      </c>
      <c r="AM43">
        <v>2874.564397880044</v>
      </c>
    </row>
    <row r="44" spans="1:39" x14ac:dyDescent="0.25">
      <c r="A44" s="119">
        <f ca="1">Exceedance!U44</f>
        <v>44044</v>
      </c>
      <c r="B44" s="254">
        <v>645.84122159925937</v>
      </c>
      <c r="C44" s="254">
        <v>608.56038324846941</v>
      </c>
      <c r="D44" s="254">
        <v>602.04989386029206</v>
      </c>
      <c r="E44">
        <v>1053.9126745158712</v>
      </c>
      <c r="F44">
        <v>752.56053663502962</v>
      </c>
      <c r="G44">
        <v>764.75114326963217</v>
      </c>
      <c r="H44">
        <v>584.5961043872926</v>
      </c>
      <c r="I44">
        <v>462.48217763594141</v>
      </c>
      <c r="J44">
        <v>528.19711374538315</v>
      </c>
      <c r="K44">
        <v>460.94305519662237</v>
      </c>
      <c r="L44">
        <v>591.45464305505698</v>
      </c>
      <c r="M44">
        <v>441.8762812048642</v>
      </c>
      <c r="N44">
        <v>770.86931815871299</v>
      </c>
      <c r="O44">
        <v>463.42364481883828</v>
      </c>
      <c r="P44">
        <v>1113.1170447730578</v>
      </c>
      <c r="Q44">
        <v>632.50933206636444</v>
      </c>
      <c r="R44">
        <v>1022.056315980651</v>
      </c>
      <c r="S44">
        <v>786.94893531023069</v>
      </c>
      <c r="T44">
        <v>888.70169339172594</v>
      </c>
      <c r="U44">
        <v>390.33607242545025</v>
      </c>
      <c r="V44">
        <v>464.82116475872101</v>
      </c>
      <c r="W44">
        <v>268.90887882203884</v>
      </c>
      <c r="X44">
        <v>439.54483796605246</v>
      </c>
      <c r="Y44">
        <v>435.21033142467763</v>
      </c>
      <c r="Z44">
        <v>732.2947421168933</v>
      </c>
      <c r="AA44">
        <v>542.37800647115591</v>
      </c>
      <c r="AB44">
        <v>493.66538746048997</v>
      </c>
      <c r="AC44">
        <v>740.91556997526629</v>
      </c>
      <c r="AD44">
        <v>682.14350201409445</v>
      </c>
      <c r="AE44">
        <v>631.29442627824449</v>
      </c>
      <c r="AF44">
        <v>1011.7839754269053</v>
      </c>
      <c r="AG44">
        <v>368.86218553156135</v>
      </c>
      <c r="AH44">
        <v>468.5783159504399</v>
      </c>
      <c r="AI44">
        <v>622.68396057853886</v>
      </c>
      <c r="AJ44">
        <v>572.39986738264213</v>
      </c>
      <c r="AK44">
        <v>378.51048407446933</v>
      </c>
      <c r="AL44">
        <v>862.67279067406389</v>
      </c>
      <c r="AM44">
        <v>1112.8092826000602</v>
      </c>
    </row>
    <row r="45" spans="1:39" x14ac:dyDescent="0.25">
      <c r="A45" s="119">
        <f ca="1">Exceedance!U45</f>
        <v>44075</v>
      </c>
      <c r="B45" s="254">
        <v>612.55269547274088</v>
      </c>
      <c r="C45" s="254">
        <v>604.08565268441976</v>
      </c>
      <c r="D45" s="254">
        <v>597.66297673669908</v>
      </c>
      <c r="E45">
        <v>847.40786225165527</v>
      </c>
      <c r="F45">
        <v>803.07203268824765</v>
      </c>
      <c r="G45">
        <v>1088.5936655278533</v>
      </c>
      <c r="H45">
        <v>608.86721812858264</v>
      </c>
      <c r="I45">
        <v>503.4728152274551</v>
      </c>
      <c r="J45">
        <v>433.60312778825579</v>
      </c>
      <c r="K45">
        <v>414.0361296968735</v>
      </c>
      <c r="L45">
        <v>650.55544778043384</v>
      </c>
      <c r="M45">
        <v>482.27402788094378</v>
      </c>
      <c r="N45">
        <v>889.43326707394226</v>
      </c>
      <c r="O45">
        <v>533.70413564587682</v>
      </c>
      <c r="P45">
        <v>839.56436378471471</v>
      </c>
      <c r="Q45">
        <v>616.24448413230152</v>
      </c>
      <c r="R45">
        <v>992.15635557463759</v>
      </c>
      <c r="S45">
        <v>723.29964524054185</v>
      </c>
      <c r="T45">
        <v>797.73870929236716</v>
      </c>
      <c r="U45">
        <v>408.74448625840216</v>
      </c>
      <c r="V45">
        <v>436.96421332220621</v>
      </c>
      <c r="W45">
        <v>392.69371586543463</v>
      </c>
      <c r="X45">
        <v>546.84968538109661</v>
      </c>
      <c r="Y45">
        <v>464.91922064307374</v>
      </c>
      <c r="Z45">
        <v>713.09554513199623</v>
      </c>
      <c r="AA45">
        <v>547.33567650773932</v>
      </c>
      <c r="AB45">
        <v>556.58007633736042</v>
      </c>
      <c r="AC45">
        <v>683.48738004087943</v>
      </c>
      <c r="AD45">
        <v>597.48620534812687</v>
      </c>
      <c r="AE45">
        <v>502.6448464377894</v>
      </c>
      <c r="AF45">
        <v>929.12433936373009</v>
      </c>
      <c r="AG45">
        <v>346.84710655109052</v>
      </c>
      <c r="AH45">
        <v>546.0285337190785</v>
      </c>
      <c r="AI45">
        <v>633.32548413230165</v>
      </c>
      <c r="AJ45">
        <v>490.18075203886269</v>
      </c>
      <c r="AK45">
        <v>403.88262253195626</v>
      </c>
      <c r="AL45">
        <v>827.55520879925325</v>
      </c>
      <c r="AM45">
        <v>1122.2290600995113</v>
      </c>
    </row>
    <row r="46" spans="1:39" x14ac:dyDescent="0.25">
      <c r="A46" s="119">
        <f ca="1">Exceedance!U46</f>
        <v>44105</v>
      </c>
      <c r="B46" s="254">
        <v>483.13272478840986</v>
      </c>
      <c r="C46" s="254">
        <v>680.65578617288327</v>
      </c>
      <c r="D46" s="254">
        <v>602.24691934515079</v>
      </c>
      <c r="E46">
        <v>835.12274269445788</v>
      </c>
      <c r="F46">
        <v>865.50338994481012</v>
      </c>
      <c r="G46">
        <v>902.18762652991188</v>
      </c>
      <c r="H46">
        <v>495.25595325339043</v>
      </c>
      <c r="I46">
        <v>400.42116961709269</v>
      </c>
      <c r="J46">
        <v>391.78982662992365</v>
      </c>
      <c r="K46">
        <v>402.69516640010278</v>
      </c>
      <c r="L46">
        <v>460.16464026861564</v>
      </c>
      <c r="M46">
        <v>346.36439495866449</v>
      </c>
      <c r="N46">
        <v>750.94759548934542</v>
      </c>
      <c r="O46">
        <v>473.66009252538782</v>
      </c>
      <c r="P46">
        <v>767.15226483620631</v>
      </c>
      <c r="Q46">
        <v>684.62279468639019</v>
      </c>
      <c r="R46">
        <v>1027.918147024787</v>
      </c>
      <c r="S46">
        <v>632.43334382446949</v>
      </c>
      <c r="T46">
        <v>615.90338669420851</v>
      </c>
      <c r="U46">
        <v>456.60673221112444</v>
      </c>
      <c r="V46">
        <v>339.66839495866446</v>
      </c>
      <c r="W46">
        <v>356.17639495866445</v>
      </c>
      <c r="X46">
        <v>386.45905433363049</v>
      </c>
      <c r="Y46">
        <v>513.09858430582278</v>
      </c>
      <c r="Z46">
        <v>677.57818709905825</v>
      </c>
      <c r="AA46">
        <v>1062.9076388132971</v>
      </c>
      <c r="AB46">
        <v>552.0359970144807</v>
      </c>
      <c r="AC46">
        <v>565.72174255208199</v>
      </c>
      <c r="AD46">
        <v>524.57724873802476</v>
      </c>
      <c r="AE46">
        <v>520.7383390739983</v>
      </c>
      <c r="AF46">
        <v>730.84985429792312</v>
      </c>
      <c r="AG46">
        <v>316.94739495866446</v>
      </c>
      <c r="AH46">
        <v>554.64639495866459</v>
      </c>
      <c r="AI46">
        <v>681.4187051565707</v>
      </c>
      <c r="AJ46">
        <v>409.44814325233165</v>
      </c>
      <c r="AK46">
        <v>459.54836841682533</v>
      </c>
      <c r="AL46">
        <v>792.91325056234234</v>
      </c>
      <c r="AM46">
        <v>778.56374949211829</v>
      </c>
    </row>
    <row r="47" spans="1:39" x14ac:dyDescent="0.25">
      <c r="A47" s="119">
        <f ca="1">Exceedance!U47</f>
        <v>44136</v>
      </c>
      <c r="B47" s="254">
        <v>505.45384123966721</v>
      </c>
      <c r="C47" s="254">
        <v>545.68559175233133</v>
      </c>
      <c r="D47" s="254">
        <v>526.37180009533392</v>
      </c>
      <c r="E47">
        <v>779.4449241619842</v>
      </c>
      <c r="F47">
        <v>767.06993645835405</v>
      </c>
      <c r="G47">
        <v>834.04261604148724</v>
      </c>
      <c r="H47">
        <v>605.97336578146655</v>
      </c>
      <c r="I47">
        <v>369.64136351338203</v>
      </c>
      <c r="J47">
        <v>369.95483007730314</v>
      </c>
      <c r="K47">
        <v>445.45821582260675</v>
      </c>
      <c r="L47">
        <v>496.24315154708449</v>
      </c>
      <c r="M47">
        <v>364.11564045114272</v>
      </c>
      <c r="N47">
        <v>685.3939961275114</v>
      </c>
      <c r="O47">
        <v>490.81060058082545</v>
      </c>
      <c r="P47">
        <v>703.40489413223042</v>
      </c>
      <c r="Q47">
        <v>634.26525670809929</v>
      </c>
      <c r="R47">
        <v>789.88317872843163</v>
      </c>
      <c r="S47">
        <v>691.94915536351482</v>
      </c>
      <c r="T47">
        <v>510.66497478923941</v>
      </c>
      <c r="U47">
        <v>404.98807679928643</v>
      </c>
      <c r="V47">
        <v>357.21980322313959</v>
      </c>
      <c r="W47">
        <v>324.88480322313961</v>
      </c>
      <c r="X47">
        <v>380.33233682808839</v>
      </c>
      <c r="Y47">
        <v>606.07491577568589</v>
      </c>
      <c r="Z47">
        <v>634.08678955454866</v>
      </c>
      <c r="AA47">
        <v>647.85901944284592</v>
      </c>
      <c r="AB47">
        <v>497.88247158434712</v>
      </c>
      <c r="AC47">
        <v>523.31620303068235</v>
      </c>
      <c r="AD47">
        <v>537.85563879451433</v>
      </c>
      <c r="AE47">
        <v>527.15055133296437</v>
      </c>
      <c r="AF47">
        <v>646.05558999791526</v>
      </c>
      <c r="AG47">
        <v>320.70780322313959</v>
      </c>
      <c r="AH47">
        <v>480.80980322313962</v>
      </c>
      <c r="AI47">
        <v>580.41641221721738</v>
      </c>
      <c r="AJ47">
        <v>416.705699165483</v>
      </c>
      <c r="AK47">
        <v>425.78600183476118</v>
      </c>
      <c r="AL47">
        <v>606.13349735069232</v>
      </c>
      <c r="AM47">
        <v>651.5420753707956</v>
      </c>
    </row>
    <row r="48" spans="1:39" x14ac:dyDescent="0.25">
      <c r="A48" s="119">
        <f ca="1">Exceedance!U48</f>
        <v>44166</v>
      </c>
      <c r="B48" s="254">
        <v>462.06263817204598</v>
      </c>
      <c r="C48" s="254">
        <v>467.75175258576701</v>
      </c>
      <c r="D48" s="254">
        <v>465.35698455251367</v>
      </c>
      <c r="E48">
        <v>739.66506281177124</v>
      </c>
      <c r="F48">
        <v>642.46874641258569</v>
      </c>
      <c r="G48">
        <v>679.91250706207552</v>
      </c>
      <c r="H48">
        <v>504.19039643532142</v>
      </c>
      <c r="I48">
        <v>388.22965838914826</v>
      </c>
      <c r="J48">
        <v>367.24041747121021</v>
      </c>
      <c r="K48">
        <v>421.78443677803142</v>
      </c>
      <c r="L48">
        <v>490.21980882725734</v>
      </c>
      <c r="M48">
        <v>390.01090368643833</v>
      </c>
      <c r="N48">
        <v>623.55077108028593</v>
      </c>
      <c r="O48">
        <v>473.37682844950496</v>
      </c>
      <c r="P48">
        <v>706.065054744745</v>
      </c>
      <c r="Q48">
        <v>700.02197806658501</v>
      </c>
      <c r="R48">
        <v>685.61301938884094</v>
      </c>
      <c r="S48">
        <v>648.06257871670869</v>
      </c>
      <c r="T48">
        <v>537.14397806658417</v>
      </c>
      <c r="U48">
        <v>355.6246952007495</v>
      </c>
      <c r="V48">
        <v>401.01323129600388</v>
      </c>
      <c r="W48">
        <v>296.38946495867776</v>
      </c>
      <c r="X48">
        <v>381.37133776945325</v>
      </c>
      <c r="Y48">
        <v>443.85169232118454</v>
      </c>
      <c r="Z48">
        <v>576.61094216124457</v>
      </c>
      <c r="AA48">
        <v>549.40070969923647</v>
      </c>
      <c r="AB48">
        <v>498.38890368641995</v>
      </c>
      <c r="AC48">
        <v>544.18160270422027</v>
      </c>
      <c r="AD48">
        <v>538.67965196489888</v>
      </c>
      <c r="AE48">
        <v>541.0543566732116</v>
      </c>
      <c r="AF48">
        <v>634.63537856262894</v>
      </c>
      <c r="AG48">
        <v>334.39846495867772</v>
      </c>
      <c r="AH48">
        <v>383.23546495867771</v>
      </c>
      <c r="AI48">
        <v>551.6877533322164</v>
      </c>
      <c r="AJ48">
        <v>425.72105391808657</v>
      </c>
      <c r="AK48">
        <v>362.61005689058038</v>
      </c>
      <c r="AL48">
        <v>596.98415847703541</v>
      </c>
      <c r="AM48">
        <v>649.02040189085733</v>
      </c>
    </row>
    <row r="49" spans="1:39" x14ac:dyDescent="0.25">
      <c r="A49" s="119">
        <f ca="1">Exceedance!U49</f>
        <v>44197</v>
      </c>
      <c r="B49" s="254">
        <v>442.11578148034999</v>
      </c>
      <c r="C49" s="254">
        <v>447.82270563051804</v>
      </c>
      <c r="D49" s="254">
        <v>445.42032275190775</v>
      </c>
      <c r="E49">
        <v>690.08876080634377</v>
      </c>
      <c r="F49">
        <v>547.06511088337743</v>
      </c>
      <c r="G49">
        <v>551.34565388437159</v>
      </c>
      <c r="H49">
        <v>447.45670537148118</v>
      </c>
      <c r="I49">
        <v>375.68098320169412</v>
      </c>
      <c r="J49">
        <v>367.34782056404163</v>
      </c>
      <c r="K49">
        <v>365.20223871440095</v>
      </c>
      <c r="L49">
        <v>438.76087045364244</v>
      </c>
      <c r="M49">
        <v>496.21338419482203</v>
      </c>
      <c r="N49">
        <v>567.26917877701283</v>
      </c>
      <c r="O49">
        <v>437.02147959630162</v>
      </c>
      <c r="P49">
        <v>593.32445857497726</v>
      </c>
      <c r="Q49">
        <v>598.48145857499878</v>
      </c>
      <c r="R49">
        <v>597.15945857499878</v>
      </c>
      <c r="S49">
        <v>541.19271822606504</v>
      </c>
      <c r="T49">
        <v>508.56102882293277</v>
      </c>
      <c r="U49">
        <v>372.8475028551544</v>
      </c>
      <c r="V49">
        <v>359.20738419483473</v>
      </c>
      <c r="W49">
        <v>272.89672495867774</v>
      </c>
      <c r="X49">
        <v>353.11703086996414</v>
      </c>
      <c r="Y49">
        <v>655.30274243799033</v>
      </c>
      <c r="Z49">
        <v>523.128285763544</v>
      </c>
      <c r="AA49">
        <v>475.39759572847089</v>
      </c>
      <c r="AB49">
        <v>421.09938419483365</v>
      </c>
      <c r="AC49">
        <v>512.04547074162679</v>
      </c>
      <c r="AD49">
        <v>496.79059090740566</v>
      </c>
      <c r="AE49">
        <v>488.3889077687482</v>
      </c>
      <c r="AF49">
        <v>571.96349436337891</v>
      </c>
      <c r="AG49">
        <v>325.4487249586777</v>
      </c>
      <c r="AH49">
        <v>322.99572495867773</v>
      </c>
      <c r="AI49">
        <v>478.94245857498726</v>
      </c>
      <c r="AJ49">
        <v>401.67438855127006</v>
      </c>
      <c r="AK49">
        <v>358.76656729158043</v>
      </c>
      <c r="AL49">
        <v>511.49134634813157</v>
      </c>
      <c r="AM49">
        <v>582.25815648352045</v>
      </c>
    </row>
    <row r="50" spans="1:39" x14ac:dyDescent="0.25">
      <c r="A50" s="119">
        <f ca="1">Exceedance!U50</f>
        <v>44228</v>
      </c>
      <c r="B50" s="254">
        <v>451.39929907574509</v>
      </c>
      <c r="C50" s="254">
        <v>457.13043681134974</v>
      </c>
      <c r="D50" s="254">
        <v>454.71770082442015</v>
      </c>
      <c r="E50">
        <v>529.18918228602593</v>
      </c>
      <c r="F50">
        <v>514.33387100142158</v>
      </c>
      <c r="G50">
        <v>514.27254294739328</v>
      </c>
      <c r="H50">
        <v>404.9215175230724</v>
      </c>
      <c r="I50">
        <v>342.97017117575939</v>
      </c>
      <c r="J50">
        <v>336.12834598557674</v>
      </c>
      <c r="K50">
        <v>317.32149931021041</v>
      </c>
      <c r="L50">
        <v>425.78833584801168</v>
      </c>
      <c r="M50">
        <v>555.04082542656602</v>
      </c>
      <c r="N50">
        <v>493.12718228603643</v>
      </c>
      <c r="O50">
        <v>377.48057367422001</v>
      </c>
      <c r="P50">
        <v>523.17418228604777</v>
      </c>
      <c r="Q50">
        <v>519.08618228603655</v>
      </c>
      <c r="R50">
        <v>539.42918228603639</v>
      </c>
      <c r="S50">
        <v>498.6948915422571</v>
      </c>
      <c r="T50">
        <v>477.63561203810247</v>
      </c>
      <c r="U50">
        <v>330.43773185052561</v>
      </c>
      <c r="V50">
        <v>285.69782542655463</v>
      </c>
      <c r="W50">
        <v>260.52154975206594</v>
      </c>
      <c r="X50">
        <v>314.56991758664816</v>
      </c>
      <c r="Y50">
        <v>567.39023670054041</v>
      </c>
      <c r="Z50">
        <v>441.35106098959801</v>
      </c>
      <c r="AA50">
        <v>429.07330841892309</v>
      </c>
      <c r="AB50">
        <v>377.39182542655459</v>
      </c>
      <c r="AC50">
        <v>451.34157490048761</v>
      </c>
      <c r="AD50">
        <v>503.14335893384572</v>
      </c>
      <c r="AE50">
        <v>415.29007382997804</v>
      </c>
      <c r="AF50">
        <v>472.62044900467089</v>
      </c>
      <c r="AG50">
        <v>297.13554975206597</v>
      </c>
      <c r="AH50">
        <v>278.99054975206593</v>
      </c>
      <c r="AI50">
        <v>483.96718228604772</v>
      </c>
      <c r="AJ50">
        <v>326.56410962601427</v>
      </c>
      <c r="AK50">
        <v>298.49806132127054</v>
      </c>
      <c r="AL50">
        <v>439.51913127636186</v>
      </c>
      <c r="AM50">
        <v>469.52535373987558</v>
      </c>
    </row>
    <row r="51" spans="1:39" x14ac:dyDescent="0.25">
      <c r="A51" s="119">
        <f ca="1">Exceedance!U51</f>
        <v>44256</v>
      </c>
      <c r="B51" s="254">
        <v>603.24595389229592</v>
      </c>
      <c r="C51" s="254">
        <v>609.02075492592155</v>
      </c>
      <c r="D51" s="254">
        <v>606.58941721910764</v>
      </c>
      <c r="E51">
        <v>961.98048233149507</v>
      </c>
      <c r="F51">
        <v>1388.6792009721244</v>
      </c>
      <c r="G51">
        <v>948.82086672426567</v>
      </c>
      <c r="H51">
        <v>450.69839336793092</v>
      </c>
      <c r="I51">
        <v>540.20306046198323</v>
      </c>
      <c r="J51">
        <v>397.14489177831513</v>
      </c>
      <c r="K51">
        <v>411.49996482697674</v>
      </c>
      <c r="L51">
        <v>531.27284734174521</v>
      </c>
      <c r="M51">
        <v>650.64328581864731</v>
      </c>
      <c r="N51">
        <v>641.79992811203317</v>
      </c>
      <c r="O51">
        <v>1050.6619230681169</v>
      </c>
      <c r="P51">
        <v>708.83588179153867</v>
      </c>
      <c r="Q51">
        <v>804.96810834432938</v>
      </c>
      <c r="R51">
        <v>714.28744532923145</v>
      </c>
      <c r="S51">
        <v>577.30473112552852</v>
      </c>
      <c r="T51">
        <v>652.07037664271024</v>
      </c>
      <c r="U51">
        <v>447.75907920707749</v>
      </c>
      <c r="V51">
        <v>292.90907920707753</v>
      </c>
      <c r="W51">
        <v>397.05444495866749</v>
      </c>
      <c r="X51">
        <v>505.22603509782761</v>
      </c>
      <c r="Y51">
        <v>712.29105117705194</v>
      </c>
      <c r="Z51">
        <v>507.52666588733922</v>
      </c>
      <c r="AA51">
        <v>736.07932101088829</v>
      </c>
      <c r="AB51">
        <v>375.98307920707748</v>
      </c>
      <c r="AC51">
        <v>648.88631266597918</v>
      </c>
      <c r="AD51">
        <v>580.31159708386861</v>
      </c>
      <c r="AE51">
        <v>535.00889651848377</v>
      </c>
      <c r="AF51">
        <v>914.18798494258317</v>
      </c>
      <c r="AG51">
        <v>345.34844495866753</v>
      </c>
      <c r="AH51">
        <v>391.23744495866742</v>
      </c>
      <c r="AI51">
        <v>677.38365415602721</v>
      </c>
      <c r="AJ51">
        <v>416.96421181397523</v>
      </c>
      <c r="AK51">
        <v>445.39211116470437</v>
      </c>
      <c r="AL51">
        <v>1002.1601100812686</v>
      </c>
      <c r="AM51">
        <v>783.49961374391364</v>
      </c>
    </row>
    <row r="52" spans="1:39" x14ac:dyDescent="0.25">
      <c r="A52" s="119">
        <f ca="1">Exceedance!U52</f>
        <v>44287</v>
      </c>
      <c r="B52" s="254">
        <v>853.55451499968387</v>
      </c>
      <c r="C52" s="254">
        <v>864.56118445790605</v>
      </c>
      <c r="D52" s="254">
        <v>862.09783943131151</v>
      </c>
      <c r="E52">
        <v>1805.6706234409094</v>
      </c>
      <c r="F52">
        <v>2121.2871884697802</v>
      </c>
      <c r="G52">
        <v>1375.6336890218233</v>
      </c>
      <c r="H52">
        <v>656.90790952890165</v>
      </c>
      <c r="I52">
        <v>863.22818904155554</v>
      </c>
      <c r="J52">
        <v>568.05915215438426</v>
      </c>
      <c r="K52">
        <v>440.04486250806792</v>
      </c>
      <c r="L52">
        <v>804.57825227543935</v>
      </c>
      <c r="M52">
        <v>1459.137260597442</v>
      </c>
      <c r="N52">
        <v>772.74885704404039</v>
      </c>
      <c r="O52">
        <v>1055.8376535723748</v>
      </c>
      <c r="P52">
        <v>1093.2492103581867</v>
      </c>
      <c r="Q52">
        <v>1642.4492112053667</v>
      </c>
      <c r="R52">
        <v>1166.8763152910487</v>
      </c>
      <c r="S52">
        <v>826.624267090893</v>
      </c>
      <c r="T52">
        <v>802.19720853210777</v>
      </c>
      <c r="U52">
        <v>563.56076322314516</v>
      </c>
      <c r="V52">
        <v>452.09276322314525</v>
      </c>
      <c r="W52">
        <v>468.67876322314515</v>
      </c>
      <c r="X52">
        <v>1042.2366592283477</v>
      </c>
      <c r="Y52">
        <v>1460.061051891427</v>
      </c>
      <c r="Z52">
        <v>945.43740040310161</v>
      </c>
      <c r="AA52">
        <v>955.1098814234731</v>
      </c>
      <c r="AB52">
        <v>741.2421020661202</v>
      </c>
      <c r="AC52">
        <v>778.52701087410958</v>
      </c>
      <c r="AD52">
        <v>665.67070583926136</v>
      </c>
      <c r="AE52">
        <v>894.99004853256486</v>
      </c>
      <c r="AF52">
        <v>1102.1745155224644</v>
      </c>
      <c r="AG52">
        <v>384.54576322314523</v>
      </c>
      <c r="AH52">
        <v>505.74076322314522</v>
      </c>
      <c r="AI52">
        <v>666.77304836824078</v>
      </c>
      <c r="AJ52">
        <v>471.12109039748299</v>
      </c>
      <c r="AK52">
        <v>562.90637711675379</v>
      </c>
      <c r="AL52">
        <v>1179.2647390610666</v>
      </c>
      <c r="AM52">
        <v>1256.2437141292701</v>
      </c>
    </row>
    <row r="53" spans="1:39" x14ac:dyDescent="0.25">
      <c r="A53" s="119">
        <f ca="1">Exceedance!U53</f>
        <v>44317</v>
      </c>
      <c r="B53" s="254">
        <v>2139.0060563411007</v>
      </c>
      <c r="C53" s="254">
        <v>2249.9727843437963</v>
      </c>
      <c r="D53" s="254">
        <v>2248.862438455677</v>
      </c>
      <c r="E53">
        <v>3950.1211218162989</v>
      </c>
      <c r="F53">
        <v>3501.7085637037253</v>
      </c>
      <c r="G53">
        <v>2700.7860724167322</v>
      </c>
      <c r="H53">
        <v>1096.20771541365</v>
      </c>
      <c r="I53">
        <v>1304.7649776162359</v>
      </c>
      <c r="J53">
        <v>586.61009128982971</v>
      </c>
      <c r="K53">
        <v>1228.6444003029142</v>
      </c>
      <c r="L53">
        <v>1812.2808699767049</v>
      </c>
      <c r="M53">
        <v>3436.3411792462593</v>
      </c>
      <c r="N53">
        <v>1785.7616195880578</v>
      </c>
      <c r="O53">
        <v>2625.0397159361623</v>
      </c>
      <c r="P53">
        <v>3053.3703879323712</v>
      </c>
      <c r="Q53">
        <v>3996.4417551129395</v>
      </c>
      <c r="R53">
        <v>2512.6484171866036</v>
      </c>
      <c r="S53">
        <v>1994.7979705885718</v>
      </c>
      <c r="T53">
        <v>1868.9820610827321</v>
      </c>
      <c r="U53">
        <v>1887.421316142724</v>
      </c>
      <c r="V53">
        <v>285.06244006809851</v>
      </c>
      <c r="W53">
        <v>1215.80804253663</v>
      </c>
      <c r="X53">
        <v>1456.1308421708568</v>
      </c>
      <c r="Y53">
        <v>2725.9406294805895</v>
      </c>
      <c r="Z53">
        <v>2175.8518118945144</v>
      </c>
      <c r="AA53">
        <v>1911.933526799553</v>
      </c>
      <c r="AB53">
        <v>2449.359078098571</v>
      </c>
      <c r="AC53">
        <v>2533.833667771512</v>
      </c>
      <c r="AD53">
        <v>935.99072745073147</v>
      </c>
      <c r="AE53">
        <v>2564.718490281015</v>
      </c>
      <c r="AF53">
        <v>929.6464907413116</v>
      </c>
      <c r="AG53">
        <v>768.21113519884705</v>
      </c>
      <c r="AH53">
        <v>1650.4006580718876</v>
      </c>
      <c r="AI53">
        <v>1134.9327507847784</v>
      </c>
      <c r="AJ53">
        <v>784.69318513933661</v>
      </c>
      <c r="AK53">
        <v>1761.4766118393154</v>
      </c>
      <c r="AL53">
        <v>2421.5738782828412</v>
      </c>
      <c r="AM53">
        <v>4173.9797645962399</v>
      </c>
    </row>
    <row r="54" spans="1:39" x14ac:dyDescent="0.25">
      <c r="A54" s="119">
        <f ca="1">Exceedance!U54</f>
        <v>44348</v>
      </c>
      <c r="B54" s="254">
        <v>2245.5834009084674</v>
      </c>
      <c r="C54" s="254">
        <v>2272.3282004101256</v>
      </c>
      <c r="D54" s="254">
        <v>2270.2534762961677</v>
      </c>
      <c r="E54">
        <v>3225.1944138575091</v>
      </c>
      <c r="F54">
        <v>3476.6942701204848</v>
      </c>
      <c r="G54">
        <v>1559.9636777838209</v>
      </c>
      <c r="H54">
        <v>1839.9287225717262</v>
      </c>
      <c r="I54">
        <v>1154.3830401107662</v>
      </c>
      <c r="J54">
        <v>1391.8952400581354</v>
      </c>
      <c r="K54">
        <v>2106.4278965623239</v>
      </c>
      <c r="L54">
        <v>1269.0787069243122</v>
      </c>
      <c r="M54">
        <v>4203.979209939167</v>
      </c>
      <c r="N54">
        <v>1509.9608530063056</v>
      </c>
      <c r="O54">
        <v>4227.6196550426339</v>
      </c>
      <c r="P54">
        <v>2299.3533304332827</v>
      </c>
      <c r="Q54">
        <v>4393.6263227635009</v>
      </c>
      <c r="R54">
        <v>2299.708039787803</v>
      </c>
      <c r="S54">
        <v>2825.2660728752635</v>
      </c>
      <c r="T54">
        <v>1308.968178347272</v>
      </c>
      <c r="U54">
        <v>1421.6523473771365</v>
      </c>
      <c r="V54">
        <v>400.01267437171856</v>
      </c>
      <c r="W54">
        <v>2030.3776659504242</v>
      </c>
      <c r="X54">
        <v>756.3672892285075</v>
      </c>
      <c r="Y54">
        <v>3177.1447715348527</v>
      </c>
      <c r="Z54">
        <v>1871.7410541397983</v>
      </c>
      <c r="AA54">
        <v>1306.8801236824354</v>
      </c>
      <c r="AB54">
        <v>3643.2940386319619</v>
      </c>
      <c r="AC54">
        <v>2294.9336229341438</v>
      </c>
      <c r="AD54">
        <v>2405.974218442394</v>
      </c>
      <c r="AE54">
        <v>4710.6721902468589</v>
      </c>
      <c r="AF54">
        <v>398.32470339601178</v>
      </c>
      <c r="AG54">
        <v>987.9323932233051</v>
      </c>
      <c r="AH54">
        <v>2426.0282892110035</v>
      </c>
      <c r="AI54">
        <v>1839.3961213075775</v>
      </c>
      <c r="AJ54">
        <v>953.058383175323</v>
      </c>
      <c r="AK54">
        <v>2674.3406226630855</v>
      </c>
      <c r="AL54">
        <v>5065.1545229215753</v>
      </c>
      <c r="AM54">
        <v>5622.6274985968239</v>
      </c>
    </row>
    <row r="55" spans="1:39" x14ac:dyDescent="0.25">
      <c r="A55" s="119">
        <f ca="1">Exceedance!U55</f>
        <v>44378</v>
      </c>
      <c r="B55" s="254">
        <v>1049.5116321505388</v>
      </c>
      <c r="C55" s="254">
        <v>1012.2151041133324</v>
      </c>
      <c r="D55" s="254">
        <v>1005.5114456218041</v>
      </c>
      <c r="E55">
        <v>1220.2783548383754</v>
      </c>
      <c r="F55">
        <v>1583.4704244217191</v>
      </c>
      <c r="G55">
        <v>706.11659089845159</v>
      </c>
      <c r="H55">
        <v>754.22108652715394</v>
      </c>
      <c r="I55">
        <v>528.69389395274266</v>
      </c>
      <c r="J55">
        <v>694.18766784436048</v>
      </c>
      <c r="K55">
        <v>946.75455202045873</v>
      </c>
      <c r="L55">
        <v>578.97550633259664</v>
      </c>
      <c r="M55">
        <v>1786.6624354616945</v>
      </c>
      <c r="N55">
        <v>635.86229645959259</v>
      </c>
      <c r="O55">
        <v>3566.8764944772211</v>
      </c>
      <c r="P55">
        <v>1100.2359023047857</v>
      </c>
      <c r="Q55">
        <v>1647.137261069144</v>
      </c>
      <c r="R55">
        <v>1265.5795502618132</v>
      </c>
      <c r="S55">
        <v>1633.3232121521351</v>
      </c>
      <c r="T55">
        <v>540.41939142989361</v>
      </c>
      <c r="U55">
        <v>520.51583312847185</v>
      </c>
      <c r="V55">
        <v>206.94174680179466</v>
      </c>
      <c r="W55">
        <v>676.15508611574955</v>
      </c>
      <c r="X55">
        <v>461.31764532112533</v>
      </c>
      <c r="Y55">
        <v>1410.9357165758875</v>
      </c>
      <c r="Z55">
        <v>673.00944641579122</v>
      </c>
      <c r="AA55">
        <v>619.76150239838455</v>
      </c>
      <c r="AB55">
        <v>1775.9225876119897</v>
      </c>
      <c r="AC55">
        <v>1343.5140909879149</v>
      </c>
      <c r="AD55">
        <v>935.26184447750495</v>
      </c>
      <c r="AE55">
        <v>3251.2461878081094</v>
      </c>
      <c r="AF55">
        <v>389.16732711069494</v>
      </c>
      <c r="AG55">
        <v>417.90908611574963</v>
      </c>
      <c r="AH55">
        <v>827.32108611574961</v>
      </c>
      <c r="AI55">
        <v>913.35486098247065</v>
      </c>
      <c r="AJ55">
        <v>474.08179086256536</v>
      </c>
      <c r="AK55">
        <v>1672.7264282819629</v>
      </c>
      <c r="AL55">
        <v>2859.6604655033425</v>
      </c>
      <c r="AM55">
        <v>2345.2601105012582</v>
      </c>
    </row>
    <row r="56" spans="1:39" x14ac:dyDescent="0.25">
      <c r="A56" s="119">
        <f ca="1">Exceedance!U56</f>
        <v>44409</v>
      </c>
      <c r="B56" s="254">
        <v>648.8229441359473</v>
      </c>
      <c r="C56" s="254">
        <v>608.23412134875377</v>
      </c>
      <c r="D56" s="254">
        <v>603.06929880064115</v>
      </c>
      <c r="E56">
        <v>757.250005050705</v>
      </c>
      <c r="F56">
        <v>762.40535461601121</v>
      </c>
      <c r="G56">
        <v>578.60724324907824</v>
      </c>
      <c r="H56">
        <v>459.5270185284308</v>
      </c>
      <c r="I56">
        <v>527.48644703377545</v>
      </c>
      <c r="J56">
        <v>457.37200972761809</v>
      </c>
      <c r="K56">
        <v>587.90658279983984</v>
      </c>
      <c r="L56">
        <v>439.46240712568482</v>
      </c>
      <c r="M56">
        <v>767.52718258717437</v>
      </c>
      <c r="N56">
        <v>459.63380259746521</v>
      </c>
      <c r="O56">
        <v>1132.3878079219185</v>
      </c>
      <c r="P56">
        <v>634.90678062037443</v>
      </c>
      <c r="Q56">
        <v>1015.9511457891563</v>
      </c>
      <c r="R56">
        <v>790.05580488987084</v>
      </c>
      <c r="S56">
        <v>887.08528643513273</v>
      </c>
      <c r="T56">
        <v>385.49697343645357</v>
      </c>
      <c r="U56">
        <v>463.06806296316211</v>
      </c>
      <c r="V56">
        <v>264.9943159504399</v>
      </c>
      <c r="W56">
        <v>435.92964392520486</v>
      </c>
      <c r="X56">
        <v>428.24695635134384</v>
      </c>
      <c r="Y56">
        <v>720.46790377245236</v>
      </c>
      <c r="Z56">
        <v>537.49304410612626</v>
      </c>
      <c r="AA56">
        <v>516.90315174573357</v>
      </c>
      <c r="AB56">
        <v>740.9781983356653</v>
      </c>
      <c r="AC56">
        <v>670.7654571488581</v>
      </c>
      <c r="AD56">
        <v>625.15231317018606</v>
      </c>
      <c r="AE56">
        <v>1035.6780725281469</v>
      </c>
      <c r="AF56">
        <v>383.03247644198262</v>
      </c>
      <c r="AG56">
        <v>466.76631595043995</v>
      </c>
      <c r="AH56">
        <v>622.1679605785389</v>
      </c>
      <c r="AI56">
        <v>547.89991788406348</v>
      </c>
      <c r="AJ56">
        <v>374.6573334821141</v>
      </c>
      <c r="AK56">
        <v>909.43968291002045</v>
      </c>
      <c r="AL56">
        <v>1104.5003502233594</v>
      </c>
      <c r="AM56">
        <v>1072.3054469491465</v>
      </c>
    </row>
    <row r="57" spans="1:39" x14ac:dyDescent="0.25">
      <c r="A57" s="119">
        <f ca="1">Exceedance!U57</f>
        <v>44440</v>
      </c>
      <c r="B57" s="254">
        <v>615.4895317988553</v>
      </c>
      <c r="C57" s="254">
        <v>603.72328156220453</v>
      </c>
      <c r="D57" s="254">
        <v>598.65077048878186</v>
      </c>
      <c r="E57">
        <v>771.93858661573483</v>
      </c>
      <c r="F57">
        <v>1069.8167141703705</v>
      </c>
      <c r="G57">
        <v>610.5777475468426</v>
      </c>
      <c r="H57">
        <v>501.86078500774414</v>
      </c>
      <c r="I57">
        <v>434.09573795228982</v>
      </c>
      <c r="J57">
        <v>411.89473378002566</v>
      </c>
      <c r="K57">
        <v>645.13447054060373</v>
      </c>
      <c r="L57">
        <v>481.58324334637922</v>
      </c>
      <c r="M57">
        <v>886.41568157418419</v>
      </c>
      <c r="N57">
        <v>528.70321907439359</v>
      </c>
      <c r="O57">
        <v>847.49061384504353</v>
      </c>
      <c r="P57">
        <v>619.43848413230137</v>
      </c>
      <c r="Q57">
        <v>987.36153908805125</v>
      </c>
      <c r="R57">
        <v>738.17681940891225</v>
      </c>
      <c r="S57">
        <v>795.22385010998153</v>
      </c>
      <c r="T57">
        <v>404.06468729922989</v>
      </c>
      <c r="U57">
        <v>436.23424830162986</v>
      </c>
      <c r="V57">
        <v>388.66353371907843</v>
      </c>
      <c r="W57">
        <v>541.19120391639399</v>
      </c>
      <c r="X57">
        <v>459.12914348810409</v>
      </c>
      <c r="Y57">
        <v>701.53283818741227</v>
      </c>
      <c r="Z57">
        <v>540.84511360646979</v>
      </c>
      <c r="AA57">
        <v>567.45410729215439</v>
      </c>
      <c r="AB57">
        <v>685.12416242945733</v>
      </c>
      <c r="AC57">
        <v>587.54112423135655</v>
      </c>
      <c r="AD57">
        <v>499.5384659369837</v>
      </c>
      <c r="AE57">
        <v>928.18268528818976</v>
      </c>
      <c r="AF57">
        <v>362.6756401325207</v>
      </c>
      <c r="AG57">
        <v>545.16053371907833</v>
      </c>
      <c r="AH57">
        <v>603.43767677581752</v>
      </c>
      <c r="AI57">
        <v>493.24424169130685</v>
      </c>
      <c r="AJ57">
        <v>400.78554070300288</v>
      </c>
      <c r="AK57">
        <v>852.92956458897049</v>
      </c>
      <c r="AL57">
        <v>1119.5011717189154</v>
      </c>
      <c r="AM57">
        <v>871.07633705854346</v>
      </c>
    </row>
    <row r="58" spans="1:39" x14ac:dyDescent="0.25">
      <c r="A58" s="119">
        <f ca="1">Exceedance!U58</f>
        <v>44470</v>
      </c>
      <c r="B58" s="254">
        <v>485.42559006631757</v>
      </c>
      <c r="C58" s="254">
        <v>679.99440932804714</v>
      </c>
      <c r="D58" s="254">
        <v>602.9816304652395</v>
      </c>
      <c r="E58">
        <v>877.02769601977502</v>
      </c>
      <c r="F58">
        <v>901.89102681663337</v>
      </c>
      <c r="G58">
        <v>489.51648031147653</v>
      </c>
      <c r="H58">
        <v>398.89187004508824</v>
      </c>
      <c r="I58">
        <v>393.2480483580735</v>
      </c>
      <c r="J58">
        <v>401.04646883875716</v>
      </c>
      <c r="K58">
        <v>457.55389621381471</v>
      </c>
      <c r="L58">
        <v>345.0173949586644</v>
      </c>
      <c r="M58">
        <v>751.93796626906135</v>
      </c>
      <c r="N58">
        <v>470.50141934664663</v>
      </c>
      <c r="O58">
        <v>760.74074382100503</v>
      </c>
      <c r="P58">
        <v>686.91219800619251</v>
      </c>
      <c r="Q58">
        <v>1025.167147024787</v>
      </c>
      <c r="R58">
        <v>637.51999103674325</v>
      </c>
      <c r="S58">
        <v>608.87699010549022</v>
      </c>
      <c r="T58">
        <v>454.42539495866441</v>
      </c>
      <c r="U58">
        <v>340.10939495866438</v>
      </c>
      <c r="V58">
        <v>353.71539495866443</v>
      </c>
      <c r="W58">
        <v>384.62261115371859</v>
      </c>
      <c r="X58">
        <v>507.19998954786956</v>
      </c>
      <c r="Y58">
        <v>671.34331358475686</v>
      </c>
      <c r="Z58">
        <v>1060.4106533844069</v>
      </c>
      <c r="AA58">
        <v>558.62380514677398</v>
      </c>
      <c r="AB58">
        <v>566.94761600314109</v>
      </c>
      <c r="AC58">
        <v>514.42493433306845</v>
      </c>
      <c r="AD58">
        <v>517.00823016494462</v>
      </c>
      <c r="AE58">
        <v>729.19844940006874</v>
      </c>
      <c r="AF58">
        <v>331.47602581859536</v>
      </c>
      <c r="AG58">
        <v>553.46839495866448</v>
      </c>
      <c r="AH58">
        <v>661.35812237488324</v>
      </c>
      <c r="AI58">
        <v>406.13536863306251</v>
      </c>
      <c r="AJ58">
        <v>456.49742852491693</v>
      </c>
      <c r="AK58">
        <v>787.35443281707194</v>
      </c>
      <c r="AL58">
        <v>773.30229426028177</v>
      </c>
      <c r="AM58">
        <v>827.7112330152811</v>
      </c>
    </row>
    <row r="59" spans="1:39" x14ac:dyDescent="0.25">
      <c r="A59" s="119">
        <f ca="1">Exceedance!U59</f>
        <v>44501</v>
      </c>
      <c r="B59" s="254">
        <v>507.75744760720153</v>
      </c>
      <c r="C59" s="254">
        <v>545.02111670396278</v>
      </c>
      <c r="D59" s="254">
        <v>527.10995295155396</v>
      </c>
      <c r="E59">
        <v>778.54013385937844</v>
      </c>
      <c r="F59">
        <v>834.354914248402</v>
      </c>
      <c r="G59">
        <v>604.16482926033439</v>
      </c>
      <c r="H59">
        <v>368.43364732650258</v>
      </c>
      <c r="I59">
        <v>371.99790911113365</v>
      </c>
      <c r="J59">
        <v>444.33157105945406</v>
      </c>
      <c r="K59">
        <v>493.75048918430446</v>
      </c>
      <c r="L59">
        <v>360.53095823937645</v>
      </c>
      <c r="M59">
        <v>684.92462812463873</v>
      </c>
      <c r="N59">
        <v>488.20736291921946</v>
      </c>
      <c r="O59">
        <v>704.45389413223029</v>
      </c>
      <c r="P59">
        <v>637.61325670810027</v>
      </c>
      <c r="Q59">
        <v>786.96009681624389</v>
      </c>
      <c r="R59">
        <v>697.72325670836005</v>
      </c>
      <c r="S59">
        <v>513.9488442283448</v>
      </c>
      <c r="T59">
        <v>402.83680322313961</v>
      </c>
      <c r="U59">
        <v>358.00680322313957</v>
      </c>
      <c r="V59">
        <v>322.99280322313967</v>
      </c>
      <c r="W59">
        <v>374.89164006645706</v>
      </c>
      <c r="X59">
        <v>600.46226518245749</v>
      </c>
      <c r="Y59">
        <v>629.45866726501436</v>
      </c>
      <c r="Z59">
        <v>646.0231975224948</v>
      </c>
      <c r="AA59">
        <v>504.49347158432653</v>
      </c>
      <c r="AB59">
        <v>524.18869901180915</v>
      </c>
      <c r="AC59">
        <v>528.76224922076608</v>
      </c>
      <c r="AD59">
        <v>522.83966866784431</v>
      </c>
      <c r="AE59">
        <v>653.06849558341457</v>
      </c>
      <c r="AF59">
        <v>335.73569437861522</v>
      </c>
      <c r="AG59">
        <v>480.04380322313955</v>
      </c>
      <c r="AH59">
        <v>572.49786098231004</v>
      </c>
      <c r="AI59">
        <v>416.43983714225709</v>
      </c>
      <c r="AJ59">
        <v>422.65463879734398</v>
      </c>
      <c r="AK59">
        <v>643.90832282362612</v>
      </c>
      <c r="AL59">
        <v>648.26018897526774</v>
      </c>
      <c r="AM59">
        <v>772.69077899238039</v>
      </c>
    </row>
    <row r="60" spans="1:39" x14ac:dyDescent="0.25">
      <c r="A60" s="119">
        <f ca="1">Exceedance!U60</f>
        <v>44531</v>
      </c>
      <c r="B60" s="254">
        <v>464.38203593405342</v>
      </c>
      <c r="C60" s="254">
        <v>467.08272144087829</v>
      </c>
      <c r="D60" s="254">
        <v>466.10019800185205</v>
      </c>
      <c r="E60">
        <v>655.16236921000029</v>
      </c>
      <c r="F60">
        <v>681.61086267876544</v>
      </c>
      <c r="G60">
        <v>502.34588618307561</v>
      </c>
      <c r="H60">
        <v>385.01600389094341</v>
      </c>
      <c r="I60">
        <v>369.72341486993213</v>
      </c>
      <c r="J60">
        <v>418.26835867040006</v>
      </c>
      <c r="K60">
        <v>489.01838657796401</v>
      </c>
      <c r="L60">
        <v>389.19590368642753</v>
      </c>
      <c r="M60">
        <v>625.11886971602223</v>
      </c>
      <c r="N60">
        <v>471.29352702689323</v>
      </c>
      <c r="O60">
        <v>712.19955948349536</v>
      </c>
      <c r="P60">
        <v>704.18497806658502</v>
      </c>
      <c r="Q60">
        <v>659.37697806653921</v>
      </c>
      <c r="R60">
        <v>658.93597806657328</v>
      </c>
      <c r="S60">
        <v>538.00297806657136</v>
      </c>
      <c r="T60">
        <v>355.13098389474601</v>
      </c>
      <c r="U60">
        <v>398.99527375835277</v>
      </c>
      <c r="V60">
        <v>295.13646495867772</v>
      </c>
      <c r="W60">
        <v>376.14933425446048</v>
      </c>
      <c r="X60">
        <v>438.6587872727273</v>
      </c>
      <c r="Y60">
        <v>572.43576835895453</v>
      </c>
      <c r="Z60">
        <v>548.0365943390027</v>
      </c>
      <c r="AA60">
        <v>498.90990368640797</v>
      </c>
      <c r="AB60">
        <v>546.39142997638157</v>
      </c>
      <c r="AC60">
        <v>530.32779535162354</v>
      </c>
      <c r="AD60">
        <v>537.82688390870408</v>
      </c>
      <c r="AE60">
        <v>636.99985326019009</v>
      </c>
      <c r="AF60">
        <v>347.72802221675437</v>
      </c>
      <c r="AG60">
        <v>383.26446495867771</v>
      </c>
      <c r="AH60">
        <v>544.47413569349146</v>
      </c>
      <c r="AI60">
        <v>425.09749313601714</v>
      </c>
      <c r="AJ60">
        <v>360.33418626976311</v>
      </c>
      <c r="AK60">
        <v>630.31001938888733</v>
      </c>
      <c r="AL60">
        <v>646.31065579025505</v>
      </c>
      <c r="AM60">
        <v>733.29512398949055</v>
      </c>
    </row>
    <row r="61" spans="1:39" x14ac:dyDescent="0.25">
      <c r="A61" s="119">
        <f ca="1">Exceedance!U61</f>
        <v>44562</v>
      </c>
      <c r="B61" s="254">
        <v>444.45646988765492</v>
      </c>
      <c r="C61" s="254">
        <v>447.14753265912555</v>
      </c>
      <c r="D61" s="254">
        <v>446.17035859923368</v>
      </c>
      <c r="E61">
        <v>560.03121957197004</v>
      </c>
      <c r="F61">
        <v>552.88111994896929</v>
      </c>
      <c r="G61">
        <v>443.79634691053707</v>
      </c>
      <c r="H61">
        <v>374.67826774443319</v>
      </c>
      <c r="I61">
        <v>368.23682734827344</v>
      </c>
      <c r="J61">
        <v>364.50165337825894</v>
      </c>
      <c r="K61">
        <v>435.65500925468234</v>
      </c>
      <c r="L61">
        <v>495.44838419483364</v>
      </c>
      <c r="M61">
        <v>569.05284713909771</v>
      </c>
      <c r="N61">
        <v>435.04329761096284</v>
      </c>
      <c r="O61">
        <v>593.81545857497588</v>
      </c>
      <c r="P61">
        <v>602.22145857499891</v>
      </c>
      <c r="Q61">
        <v>595.6684585749872</v>
      </c>
      <c r="R61">
        <v>552.60502882293281</v>
      </c>
      <c r="S61">
        <v>506.46002882293271</v>
      </c>
      <c r="T61">
        <v>374.20838419485875</v>
      </c>
      <c r="U61">
        <v>360.27438419483565</v>
      </c>
      <c r="V61">
        <v>271.7927249586777</v>
      </c>
      <c r="W61">
        <v>350.25335995022164</v>
      </c>
      <c r="X61">
        <v>648.24965332608087</v>
      </c>
      <c r="Y61">
        <v>519.1550675691617</v>
      </c>
      <c r="Z61">
        <v>474.17322016060484</v>
      </c>
      <c r="AA61">
        <v>420.2503841948336</v>
      </c>
      <c r="AB61">
        <v>514.18622371625736</v>
      </c>
      <c r="AC61">
        <v>488.38792246205747</v>
      </c>
      <c r="AD61">
        <v>485.2786230900677</v>
      </c>
      <c r="AE61">
        <v>573.31552939045196</v>
      </c>
      <c r="AF61">
        <v>338.28029743335338</v>
      </c>
      <c r="AG61">
        <v>323.01572495867777</v>
      </c>
      <c r="AH61">
        <v>480.93445857499887</v>
      </c>
      <c r="AI61">
        <v>400.89815277442955</v>
      </c>
      <c r="AJ61">
        <v>356.76765183561787</v>
      </c>
      <c r="AK61">
        <v>523.63102882293276</v>
      </c>
      <c r="AL61">
        <v>579.73967051959949</v>
      </c>
      <c r="AM61">
        <v>681.97828198889601</v>
      </c>
    </row>
    <row r="62" spans="1:39" x14ac:dyDescent="0.25">
      <c r="A62" s="119">
        <f ca="1">Exceedance!U62</f>
        <v>44593</v>
      </c>
      <c r="B62" s="254">
        <v>453.76893074279064</v>
      </c>
      <c r="C62" s="254">
        <v>456.44691459596004</v>
      </c>
      <c r="D62" s="254">
        <v>455.47701167616202</v>
      </c>
      <c r="E62">
        <v>527.15650294775071</v>
      </c>
      <c r="F62">
        <v>515.5528379825995</v>
      </c>
      <c r="G62">
        <v>401.60217984627371</v>
      </c>
      <c r="H62">
        <v>341.92408344501723</v>
      </c>
      <c r="I62">
        <v>338.08354995895462</v>
      </c>
      <c r="J62">
        <v>316.65075376140146</v>
      </c>
      <c r="K62">
        <v>422.88776033935625</v>
      </c>
      <c r="L62">
        <v>554.39182542655465</v>
      </c>
      <c r="M62">
        <v>491.4401822860363</v>
      </c>
      <c r="N62">
        <v>375.64337166180377</v>
      </c>
      <c r="O62">
        <v>517.20618228604781</v>
      </c>
      <c r="P62">
        <v>522.31318228603641</v>
      </c>
      <c r="Q62">
        <v>538.19818228604777</v>
      </c>
      <c r="R62">
        <v>498.22789154225705</v>
      </c>
      <c r="S62">
        <v>477.10161203811396</v>
      </c>
      <c r="T62">
        <v>327.43682542655461</v>
      </c>
      <c r="U62">
        <v>286.60182542655474</v>
      </c>
      <c r="V62">
        <v>259.61654975206602</v>
      </c>
      <c r="W62">
        <v>307.02918965285022</v>
      </c>
      <c r="X62">
        <v>561.48161651250723</v>
      </c>
      <c r="Y62">
        <v>437.82072811885757</v>
      </c>
      <c r="Z62">
        <v>428.06682550203641</v>
      </c>
      <c r="AA62">
        <v>372.47682542656605</v>
      </c>
      <c r="AB62">
        <v>453.16116519147226</v>
      </c>
      <c r="AC62">
        <v>494.63216871597439</v>
      </c>
      <c r="AD62">
        <v>412.37513213549232</v>
      </c>
      <c r="AE62">
        <v>473.56671381770792</v>
      </c>
      <c r="AF62">
        <v>314.01676812644018</v>
      </c>
      <c r="AG62">
        <v>279.00154975206596</v>
      </c>
      <c r="AH62">
        <v>485.8831822860364</v>
      </c>
      <c r="AI62">
        <v>325.98949685300192</v>
      </c>
      <c r="AJ62">
        <v>297.00680661621215</v>
      </c>
      <c r="AK62">
        <v>457.13161203811387</v>
      </c>
      <c r="AL62">
        <v>467.30775429976978</v>
      </c>
      <c r="AM62">
        <v>528.39118228602649</v>
      </c>
    </row>
    <row r="63" spans="1:39" x14ac:dyDescent="0.25">
      <c r="A63" s="119">
        <f ca="1">Exceedance!U63</f>
        <v>44621</v>
      </c>
      <c r="B63" s="254">
        <v>605.65971168028761</v>
      </c>
      <c r="C63" s="254">
        <v>608.32450308601608</v>
      </c>
      <c r="D63" s="254">
        <v>607.3628683224324</v>
      </c>
      <c r="E63">
        <v>1401.8488538010379</v>
      </c>
      <c r="F63">
        <v>949.44992385574938</v>
      </c>
      <c r="G63">
        <v>439.6252483842643</v>
      </c>
      <c r="H63">
        <v>539.32796659392329</v>
      </c>
      <c r="I63">
        <v>399.49981701396666</v>
      </c>
      <c r="J63">
        <v>410.78084986745546</v>
      </c>
      <c r="K63">
        <v>519.33658795553049</v>
      </c>
      <c r="L63">
        <v>649.7802858186476</v>
      </c>
      <c r="M63">
        <v>645.56124997786014</v>
      </c>
      <c r="N63">
        <v>1048.4532273168354</v>
      </c>
      <c r="O63">
        <v>703.77476939204428</v>
      </c>
      <c r="P63">
        <v>813.02159692442092</v>
      </c>
      <c r="Q63">
        <v>701.1779625574643</v>
      </c>
      <c r="R63">
        <v>618.12570948699795</v>
      </c>
      <c r="S63">
        <v>610.360783884385</v>
      </c>
      <c r="T63">
        <v>450.36807920707753</v>
      </c>
      <c r="U63">
        <v>293.89707920707758</v>
      </c>
      <c r="V63">
        <v>395.94944495866753</v>
      </c>
      <c r="W63">
        <v>475.0327924446031</v>
      </c>
      <c r="X63">
        <v>705.95238710245553</v>
      </c>
      <c r="Y63">
        <v>504.0304021531482</v>
      </c>
      <c r="Z63">
        <v>734.6147670117781</v>
      </c>
      <c r="AA63">
        <v>378.52107920707755</v>
      </c>
      <c r="AB63">
        <v>650.92488455909563</v>
      </c>
      <c r="AC63">
        <v>571.63775638746665</v>
      </c>
      <c r="AD63">
        <v>531.82855162069484</v>
      </c>
      <c r="AE63">
        <v>897.81342153383116</v>
      </c>
      <c r="AF63">
        <v>356.32886831119345</v>
      </c>
      <c r="AG63">
        <v>391.21844495866759</v>
      </c>
      <c r="AH63">
        <v>660.74903128819085</v>
      </c>
      <c r="AI63">
        <v>411.21566107780802</v>
      </c>
      <c r="AJ63">
        <v>443.46203427759008</v>
      </c>
      <c r="AK63">
        <v>874.14036177762921</v>
      </c>
      <c r="AL63">
        <v>781.42455626831054</v>
      </c>
      <c r="AM63">
        <v>692.97575237066997</v>
      </c>
    </row>
    <row r="64" spans="1:39" x14ac:dyDescent="0.25">
      <c r="A64" s="119" t="str">
        <f ca="1">Exceedance!U64</f>
        <v/>
      </c>
      <c r="B64" s="254">
        <v>856.05858395292921</v>
      </c>
      <c r="C64" s="254">
        <v>863.83888011683553</v>
      </c>
      <c r="D64" s="254">
        <v>862.90022934148067</v>
      </c>
      <c r="E64">
        <v>2134.6692857533972</v>
      </c>
      <c r="F64">
        <v>1375.6134228927292</v>
      </c>
      <c r="G64">
        <v>650.30707206467969</v>
      </c>
      <c r="H64">
        <v>863.22818904155554</v>
      </c>
      <c r="I64">
        <v>568.65514280792945</v>
      </c>
      <c r="J64">
        <v>439.20891555339449</v>
      </c>
      <c r="K64">
        <v>797.38673144847189</v>
      </c>
      <c r="L64">
        <v>1472.3210057289421</v>
      </c>
      <c r="M64">
        <v>778.8700617937194</v>
      </c>
      <c r="N64">
        <v>1054.6653630076582</v>
      </c>
      <c r="O64">
        <v>1088.2369374758257</v>
      </c>
      <c r="P64">
        <v>1646.193895278474</v>
      </c>
      <c r="Q64">
        <v>1154.8412396586561</v>
      </c>
      <c r="R64">
        <v>869.03118093445528</v>
      </c>
      <c r="S64">
        <v>761.61267507050354</v>
      </c>
      <c r="T64">
        <v>563.56076322314516</v>
      </c>
      <c r="U64">
        <v>452.09276322314525</v>
      </c>
      <c r="V64">
        <v>468.67876322314515</v>
      </c>
      <c r="W64">
        <v>1062.8418619265299</v>
      </c>
      <c r="X64">
        <v>1455.1064568233708</v>
      </c>
      <c r="Y64">
        <v>943.80670615972974</v>
      </c>
      <c r="Z64">
        <v>969.12840543783636</v>
      </c>
      <c r="AA64">
        <v>741.2421020661202</v>
      </c>
      <c r="AB64">
        <v>778.30222841897728</v>
      </c>
      <c r="AC64">
        <v>656.8666121695527</v>
      </c>
      <c r="AD64">
        <v>996.37427299026967</v>
      </c>
      <c r="AE64">
        <v>1165.7060004454688</v>
      </c>
      <c r="AF64">
        <v>392.8840752086345</v>
      </c>
      <c r="AG64">
        <v>505.74076322314522</v>
      </c>
      <c r="AH64">
        <v>647.33689663079133</v>
      </c>
      <c r="AI64">
        <v>471.61367001767923</v>
      </c>
      <c r="AJ64">
        <v>563.56528331992831</v>
      </c>
      <c r="AK64">
        <v>1047.6600788767314</v>
      </c>
      <c r="AL64">
        <v>1256.0711087640655</v>
      </c>
      <c r="AM64">
        <v>1201.5402102634257</v>
      </c>
    </row>
    <row r="65" spans="1:39" x14ac:dyDescent="0.25">
      <c r="A65" s="119" t="str">
        <f ca="1">Exceedance!U65</f>
        <v/>
      </c>
      <c r="B65" s="254">
        <v>2175.5774807456496</v>
      </c>
      <c r="C65" s="254">
        <v>2281.3814685627831</v>
      </c>
      <c r="D65" s="254">
        <v>2281.2092486458469</v>
      </c>
      <c r="E65">
        <v>3475.3166334894922</v>
      </c>
      <c r="F65">
        <v>2751.2267616095723</v>
      </c>
      <c r="G65">
        <v>1156.625301129571</v>
      </c>
      <c r="H65">
        <v>1411.9290315637825</v>
      </c>
      <c r="I65">
        <v>587.22594829849277</v>
      </c>
      <c r="J65">
        <v>1274.2214797104734</v>
      </c>
      <c r="K65">
        <v>1781.674656815386</v>
      </c>
      <c r="L65">
        <v>3492.7367908056772</v>
      </c>
      <c r="M65">
        <v>1780.7348707210947</v>
      </c>
      <c r="N65">
        <v>2593.189975913187</v>
      </c>
      <c r="O65">
        <v>3040.3152743223909</v>
      </c>
      <c r="P65">
        <v>4035.9625993495415</v>
      </c>
      <c r="Q65">
        <v>2543.2504176327161</v>
      </c>
      <c r="R65">
        <v>1848.4080413481731</v>
      </c>
      <c r="S65">
        <v>1848.903722431357</v>
      </c>
      <c r="T65">
        <v>1880.24002352918</v>
      </c>
      <c r="U65">
        <v>382.5500433736313</v>
      </c>
      <c r="V65">
        <v>1258.6510177431155</v>
      </c>
      <c r="W65">
        <v>1433.7821796483811</v>
      </c>
      <c r="X65">
        <v>2727.8922911053314</v>
      </c>
      <c r="Y65">
        <v>2147.1098712612143</v>
      </c>
      <c r="Z65">
        <v>1898.7549327668646</v>
      </c>
      <c r="AA65">
        <v>2393.2268466937658</v>
      </c>
      <c r="AB65">
        <v>2494.4028935428159</v>
      </c>
      <c r="AC65">
        <v>926.89316399203256</v>
      </c>
      <c r="AD65">
        <v>2515.9002548524804</v>
      </c>
      <c r="AE65">
        <v>931.71338002498703</v>
      </c>
      <c r="AF65">
        <v>773.41477039285542</v>
      </c>
      <c r="AG65">
        <v>1547.4585093117396</v>
      </c>
      <c r="AH65">
        <v>1076.3921396208782</v>
      </c>
      <c r="AI65">
        <v>803.84505888943193</v>
      </c>
      <c r="AJ65">
        <v>1631.6955579088478</v>
      </c>
      <c r="AK65">
        <v>2436.5761444749814</v>
      </c>
      <c r="AL65">
        <v>4209.1893650095444</v>
      </c>
      <c r="AM65">
        <v>4208.518077129992</v>
      </c>
    </row>
    <row r="66" spans="1:39" x14ac:dyDescent="0.25">
      <c r="A66" s="119" t="str">
        <f ca="1">Exceedance!U66</f>
        <v/>
      </c>
      <c r="B66" s="254">
        <v>2208.9415992387862</v>
      </c>
      <c r="C66" s="254">
        <v>2240.0639808497772</v>
      </c>
      <c r="D66" s="254">
        <v>2238.8570589799765</v>
      </c>
      <c r="E66">
        <v>3478.6769615896956</v>
      </c>
      <c r="F66">
        <v>1559.9607131957448</v>
      </c>
      <c r="G66">
        <v>1770.3438267959361</v>
      </c>
      <c r="H66">
        <v>1047.2722614100946</v>
      </c>
      <c r="I66">
        <v>1392.5428731382217</v>
      </c>
      <c r="J66">
        <v>2059.8966439932829</v>
      </c>
      <c r="K66">
        <v>1230.1100655781813</v>
      </c>
      <c r="L66">
        <v>4167.1725347449938</v>
      </c>
      <c r="M66">
        <v>1518.5977194766122</v>
      </c>
      <c r="N66">
        <v>4259.3525106847937</v>
      </c>
      <c r="O66">
        <v>2299.3533304332827</v>
      </c>
      <c r="P66">
        <v>4326.1907110081638</v>
      </c>
      <c r="Q66">
        <v>2299.6240468433402</v>
      </c>
      <c r="R66">
        <v>2739.9819314220199</v>
      </c>
      <c r="S66">
        <v>1255.4144593390074</v>
      </c>
      <c r="T66">
        <v>1421.6085987559823</v>
      </c>
      <c r="U66">
        <v>302.52507106618577</v>
      </c>
      <c r="V66">
        <v>1987.5346907439387</v>
      </c>
      <c r="W66">
        <v>752.50550548721435</v>
      </c>
      <c r="X66">
        <v>3172.0676810329728</v>
      </c>
      <c r="Y66">
        <v>1898.6072360287083</v>
      </c>
      <c r="Z66">
        <v>1306.8377807540826</v>
      </c>
      <c r="AA66">
        <v>3699.257844065879</v>
      </c>
      <c r="AB66">
        <v>2252.4525687688683</v>
      </c>
      <c r="AC66">
        <v>2403.1371814391878</v>
      </c>
      <c r="AD66">
        <v>4732.3911193635558</v>
      </c>
      <c r="AE66">
        <v>398.01607946540304</v>
      </c>
      <c r="AF66">
        <v>996.27070520879442</v>
      </c>
      <c r="AG66">
        <v>2528.970437971152</v>
      </c>
      <c r="AH66">
        <v>1901.2804188280563</v>
      </c>
      <c r="AI66">
        <v>934.54930001783896</v>
      </c>
      <c r="AJ66">
        <v>2722.9889797951437</v>
      </c>
      <c r="AK66">
        <v>5199.9999534062272</v>
      </c>
      <c r="AL66">
        <v>5622.6022070519848</v>
      </c>
      <c r="AM66">
        <v>5653.7581262952153</v>
      </c>
    </row>
    <row r="67" spans="1:39" x14ac:dyDescent="0.25">
      <c r="A67" s="119" t="str">
        <f ca="1">Exceedance!U67</f>
        <v/>
      </c>
      <c r="B67" s="254">
        <v>1052.0991700619627</v>
      </c>
      <c r="C67" s="254">
        <v>1011.4687229539177</v>
      </c>
      <c r="D67" s="254">
        <v>1006.3405818554692</v>
      </c>
      <c r="E67">
        <v>1611.0061959330092</v>
      </c>
      <c r="F67">
        <v>706.07063978326892</v>
      </c>
      <c r="G67">
        <v>748.37582020918239</v>
      </c>
      <c r="H67">
        <v>528.68649672310369</v>
      </c>
      <c r="I67">
        <v>694.14861830278608</v>
      </c>
      <c r="J67">
        <v>945.80670611491144</v>
      </c>
      <c r="K67">
        <v>615.88536905211379</v>
      </c>
      <c r="L67">
        <v>1800.0286462773313</v>
      </c>
      <c r="M67">
        <v>642.03037423070111</v>
      </c>
      <c r="N67">
        <v>3566.8349304861495</v>
      </c>
      <c r="O67">
        <v>1100.2359023047857</v>
      </c>
      <c r="P67">
        <v>1647.1745350580302</v>
      </c>
      <c r="Q67">
        <v>1265.393565884789</v>
      </c>
      <c r="R67">
        <v>1633.4024906964762</v>
      </c>
      <c r="S67">
        <v>485.08054845468718</v>
      </c>
      <c r="T67">
        <v>520.53033835742201</v>
      </c>
      <c r="U67">
        <v>206.94174680179466</v>
      </c>
      <c r="V67">
        <v>676.15508611574955</v>
      </c>
      <c r="W67">
        <v>457.32713545512257</v>
      </c>
      <c r="X67">
        <v>1406.0259377634857</v>
      </c>
      <c r="Y67">
        <v>671.09887738713894</v>
      </c>
      <c r="Z67">
        <v>619.61607249088695</v>
      </c>
      <c r="AA67">
        <v>1773.6681839849221</v>
      </c>
      <c r="AB67">
        <v>1343.5256315776137</v>
      </c>
      <c r="AC67">
        <v>926.09639585988475</v>
      </c>
      <c r="AD67">
        <v>3292.7281451618269</v>
      </c>
      <c r="AE67">
        <v>388.81298111629229</v>
      </c>
      <c r="AF67">
        <v>426.52534183408852</v>
      </c>
      <c r="AG67">
        <v>827.32108611574961</v>
      </c>
      <c r="AH67">
        <v>913.35486098247065</v>
      </c>
      <c r="AI67">
        <v>474.59078980343486</v>
      </c>
      <c r="AJ67">
        <v>1688.4997385551985</v>
      </c>
      <c r="AK67">
        <v>2859.1861256211409</v>
      </c>
      <c r="AL67">
        <v>2344.8680915560526</v>
      </c>
      <c r="AM67">
        <v>2320.7872327121959</v>
      </c>
    </row>
    <row r="68" spans="1:39" x14ac:dyDescent="0.25">
      <c r="A68" s="119" t="str">
        <f ca="1">Exceedance!U68</f>
        <v/>
      </c>
      <c r="B68" s="254">
        <v>638.14262309585638</v>
      </c>
      <c r="C68" s="254">
        <v>594.18569357028946</v>
      </c>
      <c r="D68" s="254">
        <v>590.24809682133935</v>
      </c>
      <c r="E68">
        <v>762.3932707358905</v>
      </c>
      <c r="F68">
        <v>572.38709518769485</v>
      </c>
      <c r="G68">
        <v>454.08866487527933</v>
      </c>
      <c r="H68">
        <v>520.94840016798469</v>
      </c>
      <c r="I68">
        <v>453.77629253175911</v>
      </c>
      <c r="J68">
        <v>578.44244322624445</v>
      </c>
      <c r="K68">
        <v>474.23131789506863</v>
      </c>
      <c r="L68">
        <v>748.50395984115141</v>
      </c>
      <c r="M68">
        <v>452.00228320664081</v>
      </c>
      <c r="N68">
        <v>1111.9610847190436</v>
      </c>
      <c r="O68">
        <v>611.52441597727318</v>
      </c>
      <c r="P68">
        <v>998.79426721852644</v>
      </c>
      <c r="Q68">
        <v>782.7668531945028</v>
      </c>
      <c r="R68">
        <v>895.63061508589703</v>
      </c>
      <c r="S68">
        <v>395.49739617441372</v>
      </c>
      <c r="T68">
        <v>465.5608009729176</v>
      </c>
      <c r="U68">
        <v>266.55329582541418</v>
      </c>
      <c r="V68">
        <v>430.47260467062875</v>
      </c>
      <c r="W68">
        <v>413.46962598119717</v>
      </c>
      <c r="X68">
        <v>704.87176995866628</v>
      </c>
      <c r="Y68">
        <v>530.17335572808906</v>
      </c>
      <c r="Z68">
        <v>516.87485803377183</v>
      </c>
      <c r="AA68">
        <v>728.05947239408363</v>
      </c>
      <c r="AB68">
        <v>677.15461686633273</v>
      </c>
      <c r="AC68">
        <v>613.12497531185159</v>
      </c>
      <c r="AD68">
        <v>1029.9438168063361</v>
      </c>
      <c r="AE68">
        <v>378.02379551570766</v>
      </c>
      <c r="AF68">
        <v>466.76631595043995</v>
      </c>
      <c r="AG68">
        <v>602.52900000213981</v>
      </c>
      <c r="AH68">
        <v>541.26068149684988</v>
      </c>
      <c r="AI68">
        <v>367.74399136667881</v>
      </c>
      <c r="AJ68">
        <v>897.87471961091626</v>
      </c>
      <c r="AK68">
        <v>1104.0260103411574</v>
      </c>
      <c r="AL68">
        <v>1049.3164673538092</v>
      </c>
      <c r="AM68">
        <v>1026.7901492011151</v>
      </c>
    </row>
    <row r="69" spans="1:39" x14ac:dyDescent="0.25">
      <c r="A69" s="119" t="str">
        <f ca="1">Exceedance!U69</f>
        <v/>
      </c>
      <c r="B69" s="254">
        <v>604.75684413569525</v>
      </c>
      <c r="C69" s="254">
        <v>589.60442786898693</v>
      </c>
      <c r="D69" s="254">
        <v>585.76633035546115</v>
      </c>
      <c r="E69">
        <v>1057.465153218953</v>
      </c>
      <c r="F69">
        <v>604.11481535646703</v>
      </c>
      <c r="G69">
        <v>496.40935335858859</v>
      </c>
      <c r="H69">
        <v>427.52594811157178</v>
      </c>
      <c r="I69">
        <v>408.28346286963665</v>
      </c>
      <c r="J69">
        <v>635.6251519759976</v>
      </c>
      <c r="K69">
        <v>487.52299690703495</v>
      </c>
      <c r="L69">
        <v>867.32714576754995</v>
      </c>
      <c r="M69">
        <v>520.10433504088599</v>
      </c>
      <c r="N69">
        <v>826.96473771535796</v>
      </c>
      <c r="O69">
        <v>605.34521117500924</v>
      </c>
      <c r="P69">
        <v>973.81153452715114</v>
      </c>
      <c r="Q69">
        <v>720.50916754884565</v>
      </c>
      <c r="R69">
        <v>828.78019144102097</v>
      </c>
      <c r="S69">
        <v>416.88090837839064</v>
      </c>
      <c r="T69">
        <v>438.88561093174411</v>
      </c>
      <c r="U69">
        <v>390.42901628304332</v>
      </c>
      <c r="V69">
        <v>535.71292064301906</v>
      </c>
      <c r="W69">
        <v>444.2764373526698</v>
      </c>
      <c r="X69">
        <v>686.04403334538483</v>
      </c>
      <c r="Y69">
        <v>526.14755911313398</v>
      </c>
      <c r="Z69">
        <v>567.42833467079254</v>
      </c>
      <c r="AA69">
        <v>672.26798851532476</v>
      </c>
      <c r="AB69">
        <v>593.93507933529281</v>
      </c>
      <c r="AC69">
        <v>487.33862028704482</v>
      </c>
      <c r="AD69">
        <v>813.62216820242668</v>
      </c>
      <c r="AE69">
        <v>357.30987030630968</v>
      </c>
      <c r="AF69">
        <v>545.16053371907833</v>
      </c>
      <c r="AG69">
        <v>573.97215410847502</v>
      </c>
      <c r="AH69">
        <v>486.25260273982741</v>
      </c>
      <c r="AI69">
        <v>393.83814117455108</v>
      </c>
      <c r="AJ69">
        <v>838.63020498515118</v>
      </c>
      <c r="AK69">
        <v>968.79389362206462</v>
      </c>
      <c r="AL69">
        <v>848.00683912344789</v>
      </c>
      <c r="AM69">
        <v>820.47873314694289</v>
      </c>
    </row>
    <row r="70" spans="1:39" x14ac:dyDescent="0.25">
      <c r="A70" s="119" t="str">
        <f ca="1">Exceedance!U70</f>
        <v/>
      </c>
      <c r="B70" s="254"/>
      <c r="C70" s="254"/>
      <c r="D70" s="254"/>
    </row>
    <row r="71" spans="1:39" x14ac:dyDescent="0.25">
      <c r="A71" s="119" t="str">
        <f ca="1">Exceedance!U71</f>
        <v/>
      </c>
      <c r="B71" s="254"/>
      <c r="C71" s="254"/>
      <c r="D71" s="254"/>
    </row>
    <row r="72" spans="1:39" x14ac:dyDescent="0.25">
      <c r="A72" s="119" t="str">
        <f ca="1">Exceedance!U72</f>
        <v/>
      </c>
      <c r="B72" s="254"/>
      <c r="C72" s="254"/>
      <c r="D72" s="254"/>
    </row>
    <row r="73" spans="1:39" x14ac:dyDescent="0.25">
      <c r="A73" s="119" t="str">
        <f ca="1">Exceedance!U73</f>
        <v/>
      </c>
      <c r="B73" s="254"/>
      <c r="C73" s="254"/>
      <c r="D73" s="254"/>
    </row>
    <row r="74" spans="1:39" x14ac:dyDescent="0.25">
      <c r="A74" s="119" t="str">
        <f ca="1">Exceedance!U74</f>
        <v/>
      </c>
      <c r="B74" s="254"/>
      <c r="C74" s="254"/>
      <c r="D74" s="254"/>
    </row>
    <row r="75" spans="1:39" x14ac:dyDescent="0.25">
      <c r="A75" s="119" t="str">
        <f ca="1">Exceedance!U75</f>
        <v/>
      </c>
      <c r="B75" s="254"/>
      <c r="C75" s="254"/>
      <c r="D75" s="254"/>
    </row>
    <row r="76" spans="1:39" x14ac:dyDescent="0.25">
      <c r="A76" s="119" t="str">
        <f ca="1">Exceedance!U76</f>
        <v/>
      </c>
      <c r="B76" s="254"/>
      <c r="C76" s="254"/>
      <c r="D76" s="254"/>
    </row>
    <row r="77" spans="1:39" x14ac:dyDescent="0.25">
      <c r="A77" s="119" t="str">
        <f ca="1">Exceedance!U77</f>
        <v/>
      </c>
      <c r="B77" s="254"/>
      <c r="C77" s="254"/>
      <c r="D77" s="254"/>
    </row>
    <row r="78" spans="1:39" x14ac:dyDescent="0.25">
      <c r="A78" s="119" t="str">
        <f ca="1">Exceedance!U78</f>
        <v/>
      </c>
      <c r="B78" s="254"/>
      <c r="C78" s="254"/>
      <c r="D78" s="254"/>
    </row>
    <row r="79" spans="1:39" x14ac:dyDescent="0.25">
      <c r="A79" s="119" t="str">
        <f ca="1">Exceedance!U79</f>
        <v/>
      </c>
      <c r="B79" s="254"/>
      <c r="C79" s="254"/>
      <c r="D79" s="254"/>
    </row>
    <row r="80" spans="1:39" x14ac:dyDescent="0.25">
      <c r="A80" s="119" t="str">
        <f ca="1">Exceedance!U80</f>
        <v/>
      </c>
      <c r="B80" s="254"/>
      <c r="C80" s="254"/>
      <c r="D80" s="254"/>
    </row>
    <row r="81" spans="1:4" x14ac:dyDescent="0.25">
      <c r="A81" s="119" t="str">
        <f ca="1">Exceedance!U81</f>
        <v/>
      </c>
      <c r="B81" s="254"/>
      <c r="C81" s="254"/>
      <c r="D81" s="254"/>
    </row>
    <row r="82" spans="1:4" x14ac:dyDescent="0.25">
      <c r="A82" s="119" t="str">
        <f ca="1">Exceedance!U82</f>
        <v/>
      </c>
      <c r="B82" s="254"/>
      <c r="C82" s="254"/>
      <c r="D82" s="254"/>
    </row>
    <row r="83" spans="1:4" x14ac:dyDescent="0.25">
      <c r="A83" s="119" t="str">
        <f ca="1">Exceedance!U83</f>
        <v/>
      </c>
      <c r="B83" s="254"/>
      <c r="C83" s="254"/>
      <c r="D83" s="254"/>
    </row>
    <row r="84" spans="1:4" x14ac:dyDescent="0.25">
      <c r="A84" s="119" t="str">
        <f ca="1">Exceedance!U84</f>
        <v/>
      </c>
      <c r="B84" s="254"/>
      <c r="C84" s="254"/>
      <c r="D84" s="254"/>
    </row>
    <row r="85" spans="1:4" x14ac:dyDescent="0.25">
      <c r="A85" s="119" t="str">
        <f ca="1">Exceedance!U85</f>
        <v/>
      </c>
      <c r="B85" s="254"/>
      <c r="C85" s="254"/>
      <c r="D85" s="254"/>
    </row>
    <row r="86" spans="1:4" x14ac:dyDescent="0.25">
      <c r="A86" s="119" t="str">
        <f ca="1">Exceedance!U86</f>
        <v/>
      </c>
      <c r="B86" s="254"/>
      <c r="C86" s="254"/>
      <c r="D86" s="254"/>
    </row>
    <row r="87" spans="1:4" x14ac:dyDescent="0.25">
      <c r="A87" s="119" t="str">
        <f ca="1">Exceedance!U87</f>
        <v/>
      </c>
      <c r="B87" s="254"/>
      <c r="C87" s="254"/>
      <c r="D87" s="254"/>
    </row>
    <row r="88" spans="1:4" x14ac:dyDescent="0.25">
      <c r="A88" s="119" t="str">
        <f ca="1">Exceedance!U88</f>
        <v/>
      </c>
      <c r="B88" s="254"/>
      <c r="C88" s="254"/>
      <c r="D88" s="254"/>
    </row>
    <row r="89" spans="1:4" x14ac:dyDescent="0.25">
      <c r="A89" s="119" t="str">
        <f ca="1">Exceedance!U89</f>
        <v/>
      </c>
      <c r="B89" s="254"/>
      <c r="C89" s="254"/>
      <c r="D89" s="254"/>
    </row>
    <row r="90" spans="1:4" x14ac:dyDescent="0.25">
      <c r="A90" s="119" t="str">
        <f ca="1">Exceedance!U90</f>
        <v/>
      </c>
      <c r="B90" s="254"/>
      <c r="C90" s="254"/>
      <c r="D90" s="254"/>
    </row>
    <row r="91" spans="1:4" x14ac:dyDescent="0.25">
      <c r="A91" s="119" t="str">
        <f ca="1">Exceedance!U91</f>
        <v/>
      </c>
      <c r="B91" s="254"/>
      <c r="C91" s="254"/>
      <c r="D91" s="254"/>
    </row>
    <row r="92" spans="1:4" x14ac:dyDescent="0.25">
      <c r="A92" s="119" t="str">
        <f ca="1">Exceedance!U92</f>
        <v/>
      </c>
      <c r="B92" s="254"/>
      <c r="C92" s="254"/>
      <c r="D92" s="254"/>
    </row>
    <row r="93" spans="1:4" x14ac:dyDescent="0.25">
      <c r="A93" s="119" t="str">
        <f ca="1">Exceedance!U93</f>
        <v/>
      </c>
      <c r="B93" s="254"/>
      <c r="C93" s="254"/>
      <c r="D93" s="254"/>
    </row>
    <row r="94" spans="1:4" x14ac:dyDescent="0.25">
      <c r="A94" s="119" t="str">
        <f ca="1">Exceedance!U94</f>
        <v/>
      </c>
      <c r="B94" s="254"/>
      <c r="C94" s="254"/>
      <c r="D94" s="254"/>
    </row>
    <row r="95" spans="1:4" x14ac:dyDescent="0.25">
      <c r="A95" s="119" t="str">
        <f ca="1">Exceedance!U95</f>
        <v/>
      </c>
      <c r="B95" s="254"/>
      <c r="C95" s="254"/>
      <c r="D95" s="254"/>
    </row>
    <row r="96" spans="1:4" x14ac:dyDescent="0.25">
      <c r="A96" s="119" t="str">
        <f ca="1">Exceedance!U96</f>
        <v/>
      </c>
      <c r="B96" s="254"/>
      <c r="C96" s="254"/>
      <c r="D96" s="254"/>
    </row>
    <row r="97" spans="1:4" x14ac:dyDescent="0.25">
      <c r="A97" s="119" t="str">
        <f ca="1">Exceedance!U97</f>
        <v/>
      </c>
      <c r="B97" s="254"/>
      <c r="C97" s="254"/>
      <c r="D97" s="254"/>
    </row>
    <row r="98" spans="1:4" x14ac:dyDescent="0.25">
      <c r="A98" s="119" t="str">
        <f ca="1">Exceedance!U98</f>
        <v/>
      </c>
      <c r="B98" s="254"/>
      <c r="C98" s="254"/>
      <c r="D98" s="254"/>
    </row>
    <row r="99" spans="1:4" x14ac:dyDescent="0.25">
      <c r="A99" s="119" t="str">
        <f ca="1">Exceedance!U99</f>
        <v/>
      </c>
      <c r="B99" s="254"/>
      <c r="C99" s="254"/>
      <c r="D99" s="254"/>
    </row>
    <row r="100" spans="1:4" x14ac:dyDescent="0.25">
      <c r="A100" s="119" t="str">
        <f ca="1">Exceedance!U100</f>
        <v/>
      </c>
      <c r="B100" s="254"/>
      <c r="C100" s="254"/>
      <c r="D100" s="254"/>
    </row>
  </sheetData>
  <mergeCells count="1">
    <mergeCell ref="B1:AH1"/>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5050"/>
  </sheetPr>
  <dimension ref="A1:BD100"/>
  <sheetViews>
    <sheetView topLeftCell="A56" zoomScale="80" zoomScaleNormal="80" workbookViewId="0">
      <selection activeCell="B4" sqref="B4:AM69"/>
    </sheetView>
  </sheetViews>
  <sheetFormatPr defaultColWidth="8.85546875" defaultRowHeight="15" x14ac:dyDescent="0.25"/>
  <cols>
    <col min="1" max="1" width="8.85546875" style="125"/>
    <col min="2" max="4" width="8.85546875" style="262"/>
    <col min="5" max="16384" width="8.85546875" style="1"/>
  </cols>
  <sheetData>
    <row r="1" spans="1:56" s="125" customFormat="1" x14ac:dyDescent="0.25">
      <c r="A1" s="122"/>
      <c r="B1" s="750" t="s">
        <v>89</v>
      </c>
      <c r="C1" s="751"/>
      <c r="D1" s="751"/>
      <c r="E1" s="751"/>
      <c r="F1" s="751"/>
      <c r="G1" s="751"/>
      <c r="H1" s="751"/>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row>
    <row r="2" spans="1:56" s="125" customFormat="1" x14ac:dyDescent="0.25">
      <c r="A2" s="122"/>
      <c r="B2" s="266" t="s">
        <v>295</v>
      </c>
      <c r="C2" s="266" t="s">
        <v>296</v>
      </c>
      <c r="D2" s="266" t="s">
        <v>297</v>
      </c>
      <c r="E2" s="125">
        <v>1981</v>
      </c>
      <c r="F2" s="125">
        <v>1982</v>
      </c>
      <c r="G2" s="125">
        <v>1983</v>
      </c>
      <c r="H2" s="125">
        <v>1984</v>
      </c>
      <c r="I2" s="125">
        <v>1985</v>
      </c>
      <c r="J2" s="125">
        <v>1986</v>
      </c>
      <c r="K2" s="125">
        <v>1987</v>
      </c>
      <c r="L2" s="125">
        <v>1988</v>
      </c>
      <c r="M2" s="125">
        <v>1989</v>
      </c>
      <c r="N2" s="125">
        <v>1990</v>
      </c>
      <c r="O2" s="125">
        <v>1991</v>
      </c>
      <c r="P2" s="125">
        <v>1992</v>
      </c>
      <c r="Q2" s="125">
        <v>1993</v>
      </c>
      <c r="R2" s="125">
        <v>1994</v>
      </c>
      <c r="S2" s="125">
        <v>1995</v>
      </c>
      <c r="T2" s="125">
        <v>1996</v>
      </c>
      <c r="U2" s="125">
        <v>1997</v>
      </c>
      <c r="V2" s="125">
        <v>1998</v>
      </c>
      <c r="W2" s="125">
        <v>1999</v>
      </c>
      <c r="X2" s="125">
        <v>2000</v>
      </c>
      <c r="Y2" s="125">
        <v>2001</v>
      </c>
      <c r="Z2" s="125">
        <v>2002</v>
      </c>
      <c r="AA2" s="125">
        <v>2003</v>
      </c>
      <c r="AB2" s="125">
        <v>2004</v>
      </c>
      <c r="AC2" s="125">
        <v>2005</v>
      </c>
      <c r="AD2" s="125">
        <v>2006</v>
      </c>
      <c r="AE2" s="125">
        <v>2007</v>
      </c>
      <c r="AF2" s="188">
        <v>2008</v>
      </c>
      <c r="AG2" s="188">
        <v>2009</v>
      </c>
      <c r="AH2" s="125">
        <v>2010</v>
      </c>
      <c r="AI2" s="125">
        <v>2011</v>
      </c>
      <c r="AJ2" s="125">
        <v>2012</v>
      </c>
      <c r="AK2" s="125">
        <v>2013</v>
      </c>
      <c r="AL2" s="125">
        <v>2014</v>
      </c>
      <c r="AM2" s="125">
        <v>2015</v>
      </c>
      <c r="AN2" s="125">
        <v>2016</v>
      </c>
      <c r="AO2" s="125">
        <v>2017</v>
      </c>
      <c r="AP2" s="125">
        <v>2018</v>
      </c>
      <c r="AQ2" s="125">
        <v>2019</v>
      </c>
      <c r="AR2" s="125">
        <v>2020</v>
      </c>
      <c r="AS2" s="125">
        <v>2021</v>
      </c>
      <c r="AT2" s="125">
        <v>2022</v>
      </c>
      <c r="AU2" s="125">
        <v>2023</v>
      </c>
      <c r="AV2" s="125">
        <v>2024</v>
      </c>
      <c r="AW2" s="125">
        <v>2025</v>
      </c>
      <c r="AX2" s="125">
        <v>2026</v>
      </c>
      <c r="AY2" s="125">
        <v>2027</v>
      </c>
      <c r="AZ2" s="125">
        <v>2028</v>
      </c>
      <c r="BA2" s="125">
        <v>2029</v>
      </c>
      <c r="BB2" s="125">
        <v>2030</v>
      </c>
      <c r="BC2" s="125">
        <v>2031</v>
      </c>
      <c r="BD2" s="125">
        <v>2032</v>
      </c>
    </row>
    <row r="3" spans="1:56" s="126" customFormat="1" x14ac:dyDescent="0.25">
      <c r="A3" s="123"/>
      <c r="B3" s="126" t="s">
        <v>332</v>
      </c>
      <c r="C3" s="126" t="s">
        <v>333</v>
      </c>
      <c r="D3" s="126" t="s">
        <v>334</v>
      </c>
      <c r="E3" s="126" t="s">
        <v>335</v>
      </c>
      <c r="F3" s="126" t="s">
        <v>336</v>
      </c>
      <c r="G3" s="126" t="s">
        <v>337</v>
      </c>
      <c r="H3" s="126" t="s">
        <v>338</v>
      </c>
      <c r="I3" s="126" t="s">
        <v>339</v>
      </c>
      <c r="J3" s="126" t="s">
        <v>340</v>
      </c>
      <c r="K3" s="126" t="s">
        <v>341</v>
      </c>
      <c r="L3" s="126" t="s">
        <v>342</v>
      </c>
      <c r="M3" s="126" t="s">
        <v>343</v>
      </c>
      <c r="N3" s="126" t="s">
        <v>344</v>
      </c>
      <c r="O3" s="126" t="s">
        <v>345</v>
      </c>
      <c r="P3" s="126" t="s">
        <v>346</v>
      </c>
      <c r="Q3" s="126" t="s">
        <v>347</v>
      </c>
      <c r="R3" s="126" t="s">
        <v>348</v>
      </c>
      <c r="S3" s="126" t="s">
        <v>349</v>
      </c>
      <c r="T3" s="126" t="s">
        <v>350</v>
      </c>
      <c r="U3" s="126" t="s">
        <v>351</v>
      </c>
      <c r="V3" s="126" t="s">
        <v>352</v>
      </c>
      <c r="W3" s="126" t="s">
        <v>353</v>
      </c>
      <c r="X3" s="126" t="s">
        <v>354</v>
      </c>
      <c r="Y3" s="126" t="s">
        <v>355</v>
      </c>
      <c r="Z3" s="126" t="s">
        <v>356</v>
      </c>
      <c r="AA3" s="126" t="s">
        <v>357</v>
      </c>
      <c r="AB3" s="126" t="s">
        <v>358</v>
      </c>
      <c r="AC3" s="126" t="s">
        <v>359</v>
      </c>
      <c r="AD3" s="126" t="s">
        <v>360</v>
      </c>
      <c r="AE3" s="126" t="s">
        <v>361</v>
      </c>
      <c r="AF3" s="126" t="s">
        <v>362</v>
      </c>
      <c r="AG3" s="126" t="s">
        <v>363</v>
      </c>
      <c r="AH3" s="126" t="s">
        <v>364</v>
      </c>
      <c r="AI3" s="126" t="s">
        <v>384</v>
      </c>
      <c r="AJ3" s="126" t="s">
        <v>385</v>
      </c>
      <c r="AK3" s="126" t="s">
        <v>386</v>
      </c>
      <c r="AL3" s="126" t="s">
        <v>387</v>
      </c>
      <c r="AM3" s="126" t="s">
        <v>388</v>
      </c>
      <c r="AN3" s="126" t="s">
        <v>389</v>
      </c>
      <c r="AO3" s="126" t="s">
        <v>390</v>
      </c>
      <c r="AP3" s="126" t="s">
        <v>391</v>
      </c>
      <c r="AQ3" s="126" t="s">
        <v>392</v>
      </c>
      <c r="AR3" s="126" t="s">
        <v>393</v>
      </c>
      <c r="AS3" s="126" t="s">
        <v>394</v>
      </c>
      <c r="AT3" s="126" t="s">
        <v>395</v>
      </c>
      <c r="AU3" s="126" t="s">
        <v>396</v>
      </c>
      <c r="AV3" s="126" t="s">
        <v>397</v>
      </c>
      <c r="AW3" s="126" t="s">
        <v>398</v>
      </c>
      <c r="AX3" s="126" t="s">
        <v>399</v>
      </c>
      <c r="AY3" s="126" t="s">
        <v>400</v>
      </c>
      <c r="AZ3" s="126" t="s">
        <v>401</v>
      </c>
      <c r="BA3" s="126" t="s">
        <v>402</v>
      </c>
      <c r="BB3" s="126" t="s">
        <v>403</v>
      </c>
      <c r="BC3" s="126" t="s">
        <v>404</v>
      </c>
      <c r="BD3" s="126" t="s">
        <v>405</v>
      </c>
    </row>
    <row r="4" spans="1:56" x14ac:dyDescent="0.25">
      <c r="A4" s="124">
        <f ca="1">Exceedance!U4</f>
        <v>42826</v>
      </c>
      <c r="B4" s="275">
        <v>3599.3610696946844</v>
      </c>
      <c r="C4" s="275">
        <v>3606.2632641016394</v>
      </c>
      <c r="D4" s="275">
        <v>3601.7464596618952</v>
      </c>
      <c r="E4" s="275">
        <v>3603.7746272482427</v>
      </c>
      <c r="F4" s="275">
        <v>3600.8742186544382</v>
      </c>
      <c r="G4" s="275">
        <v>3599.8666167125025</v>
      </c>
      <c r="H4" s="275">
        <v>3601.488944636932</v>
      </c>
      <c r="I4" s="275">
        <v>3604.8703948232828</v>
      </c>
      <c r="J4" s="275">
        <v>3601.3855147227246</v>
      </c>
      <c r="K4" s="275">
        <v>3601.5209771074087</v>
      </c>
      <c r="L4" s="275">
        <v>3603.6034559562827</v>
      </c>
      <c r="M4" s="275">
        <v>3603.210461110526</v>
      </c>
      <c r="N4" s="275">
        <v>3607.1789523836155</v>
      </c>
      <c r="O4" s="275">
        <v>3600.0662221881025</v>
      </c>
      <c r="P4" s="275">
        <v>3602.5021854379484</v>
      </c>
      <c r="Q4" s="275">
        <v>3600.8047785157205</v>
      </c>
      <c r="R4" s="275">
        <v>3606.8565485821314</v>
      </c>
      <c r="S4" s="275">
        <v>3601.4940211656085</v>
      </c>
      <c r="T4" s="275">
        <v>3600.674379155726</v>
      </c>
      <c r="U4" s="275">
        <v>3601.9959428904599</v>
      </c>
      <c r="V4" s="275">
        <v>3601.0452063537959</v>
      </c>
      <c r="W4" s="275">
        <v>3603.5772713977858</v>
      </c>
      <c r="X4" s="275">
        <v>3601.7068921906989</v>
      </c>
      <c r="Y4" s="275">
        <v>3603.5821441035396</v>
      </c>
      <c r="Z4" s="275">
        <v>3601.6819659763355</v>
      </c>
      <c r="AA4" s="275">
        <v>3602.0652678515398</v>
      </c>
      <c r="AB4" s="275">
        <v>3602.9195279246037</v>
      </c>
      <c r="AC4" s="275">
        <v>3601.8304658152347</v>
      </c>
      <c r="AD4" s="275">
        <v>3603.2180848959256</v>
      </c>
      <c r="AE4" s="275">
        <v>3601.3832125361946</v>
      </c>
      <c r="AF4" s="275">
        <v>3601.598556827415</v>
      </c>
      <c r="AG4" s="275">
        <v>3602.1296249155512</v>
      </c>
      <c r="AH4" s="275">
        <v>3602.5471649310016</v>
      </c>
      <c r="AI4" s="1">
        <v>3603.0837810774574</v>
      </c>
      <c r="AJ4" s="1">
        <v>3601.9726141620727</v>
      </c>
      <c r="AK4" s="1">
        <v>3600.9256417678357</v>
      </c>
      <c r="AL4" s="1">
        <v>3601.6955969313417</v>
      </c>
      <c r="AM4" s="1">
        <v>3601.7202643386454</v>
      </c>
    </row>
    <row r="5" spans="1:56" x14ac:dyDescent="0.25">
      <c r="A5" s="124">
        <f ca="1">Exceedance!U5</f>
        <v>42856</v>
      </c>
      <c r="B5" s="275">
        <v>3616.7302089573486</v>
      </c>
      <c r="C5" s="275">
        <v>3634.1143597522923</v>
      </c>
      <c r="D5" s="275">
        <v>3621.1431884217163</v>
      </c>
      <c r="E5" s="275">
        <v>3625.0046186583995</v>
      </c>
      <c r="F5" s="275">
        <v>3611.1937849518567</v>
      </c>
      <c r="G5" s="275">
        <v>3612.1350360416213</v>
      </c>
      <c r="H5" s="275">
        <v>3624.449071462117</v>
      </c>
      <c r="I5" s="275">
        <v>3630.2806362581382</v>
      </c>
      <c r="J5" s="275">
        <v>3620.1874706754861</v>
      </c>
      <c r="K5" s="275">
        <v>3624.0059102875352</v>
      </c>
      <c r="L5" s="275">
        <v>3621.3830532687625</v>
      </c>
      <c r="M5" s="275">
        <v>3617.4289722632348</v>
      </c>
      <c r="N5" s="275">
        <v>3624.9483831423954</v>
      </c>
      <c r="O5" s="275">
        <v>3613.7534564086864</v>
      </c>
      <c r="P5" s="275">
        <v>3628.5124930301736</v>
      </c>
      <c r="Q5" s="275">
        <v>3619.2218578767279</v>
      </c>
      <c r="R5" s="275">
        <v>3629.7283150914182</v>
      </c>
      <c r="S5" s="275">
        <v>3621.6110645745557</v>
      </c>
      <c r="T5" s="275">
        <v>3621.9781339630044</v>
      </c>
      <c r="U5" s="275">
        <v>3624.4571759152227</v>
      </c>
      <c r="V5" s="275">
        <v>3618.1702871771754</v>
      </c>
      <c r="W5" s="275">
        <v>3623.8478053358067</v>
      </c>
      <c r="X5" s="275">
        <v>3623.5650706890556</v>
      </c>
      <c r="Y5" s="275">
        <v>3631.882246322843</v>
      </c>
      <c r="Z5" s="275">
        <v>3613.4738322597336</v>
      </c>
      <c r="AA5" s="275">
        <v>3619.4383756464285</v>
      </c>
      <c r="AB5" s="275">
        <v>3625.9315195233098</v>
      </c>
      <c r="AC5" s="275">
        <v>3620.9171598312637</v>
      </c>
      <c r="AD5" s="275">
        <v>3621.8584000564565</v>
      </c>
      <c r="AE5" s="275">
        <v>3624.8815652896233</v>
      </c>
      <c r="AF5" s="275">
        <v>3613.7503289918577</v>
      </c>
      <c r="AG5" s="275">
        <v>3624.466433737603</v>
      </c>
      <c r="AH5" s="275">
        <v>3615.4318907482257</v>
      </c>
      <c r="AI5" s="1">
        <v>3620.1973253336405</v>
      </c>
      <c r="AJ5" s="1">
        <v>3623.1197858150681</v>
      </c>
      <c r="AK5" s="1">
        <v>3621.7380172873586</v>
      </c>
      <c r="AL5" s="1">
        <v>3615.0581728409679</v>
      </c>
      <c r="AM5" s="1">
        <v>3620.9117707661699</v>
      </c>
    </row>
    <row r="6" spans="1:56" x14ac:dyDescent="0.25">
      <c r="A6" s="124">
        <f ca="1">Exceedance!U6</f>
        <v>42887</v>
      </c>
      <c r="B6" s="275">
        <v>3630.5953626844471</v>
      </c>
      <c r="C6" s="275">
        <v>3655.1594544140326</v>
      </c>
      <c r="D6" s="275">
        <v>3636.414176341636</v>
      </c>
      <c r="E6" s="275">
        <v>3640.4559837476072</v>
      </c>
      <c r="F6" s="275">
        <v>3625.0091983825787</v>
      </c>
      <c r="G6" s="275">
        <v>3636.1729148005511</v>
      </c>
      <c r="H6" s="275">
        <v>3647.1740456281887</v>
      </c>
      <c r="I6" s="275">
        <v>3646.038407198153</v>
      </c>
      <c r="J6" s="275">
        <v>3637.1336235495328</v>
      </c>
      <c r="K6" s="275">
        <v>3632.9625393287993</v>
      </c>
      <c r="L6" s="275">
        <v>3636.3043890785766</v>
      </c>
      <c r="M6" s="275">
        <v>3623.2133643539455</v>
      </c>
      <c r="N6" s="275">
        <v>3640.6960271281964</v>
      </c>
      <c r="O6" s="275">
        <v>3630.9491221820495</v>
      </c>
      <c r="P6" s="275">
        <v>3638.7167307057052</v>
      </c>
      <c r="Q6" s="275">
        <v>3636.7754813932675</v>
      </c>
      <c r="R6" s="275">
        <v>3641.1712989668631</v>
      </c>
      <c r="S6" s="275">
        <v>3649.2112809797595</v>
      </c>
      <c r="T6" s="275">
        <v>3633.4468041759415</v>
      </c>
      <c r="U6" s="275">
        <v>3642.6563178089787</v>
      </c>
      <c r="V6" s="275">
        <v>3631.0359735096636</v>
      </c>
      <c r="W6" s="275">
        <v>3647.0094289923677</v>
      </c>
      <c r="X6" s="275">
        <v>3634.2556964162777</v>
      </c>
      <c r="Y6" s="275">
        <v>3644.8711329090056</v>
      </c>
      <c r="Z6" s="275">
        <v>3624.132224795525</v>
      </c>
      <c r="AA6" s="275">
        <v>3638.2099462772303</v>
      </c>
      <c r="AB6" s="275">
        <v>3635.3432117845414</v>
      </c>
      <c r="AC6" s="275">
        <v>3635.8874900319856</v>
      </c>
      <c r="AD6" s="275">
        <v>3631.0457818173381</v>
      </c>
      <c r="AE6" s="275">
        <v>3636.9066069631072</v>
      </c>
      <c r="AF6" s="275">
        <v>3628.9905637569577</v>
      </c>
      <c r="AG6" s="275">
        <v>3636.474346043457</v>
      </c>
      <c r="AH6" s="275">
        <v>3634.50810380949</v>
      </c>
      <c r="AI6" s="1">
        <v>3643.3235515047104</v>
      </c>
      <c r="AJ6" s="1">
        <v>3629.7299924468775</v>
      </c>
      <c r="AK6" s="1">
        <v>3638.5940768948099</v>
      </c>
      <c r="AL6" s="1">
        <v>3631.6654994104401</v>
      </c>
      <c r="AM6" s="1">
        <v>3645.1228238310787</v>
      </c>
    </row>
    <row r="7" spans="1:56" x14ac:dyDescent="0.25">
      <c r="A7" s="124">
        <f ca="1">Exceedance!U7</f>
        <v>42917</v>
      </c>
      <c r="B7" s="275">
        <v>3628.1035811518432</v>
      </c>
      <c r="C7" s="275">
        <v>3655.556974283556</v>
      </c>
      <c r="D7" s="275">
        <v>3637.7501811400016</v>
      </c>
      <c r="E7" s="275">
        <v>3641.6740406890522</v>
      </c>
      <c r="F7" s="275">
        <v>3628.9929067274106</v>
      </c>
      <c r="G7" s="275">
        <v>3647.1306087146745</v>
      </c>
      <c r="H7" s="275">
        <v>3651.6746282674326</v>
      </c>
      <c r="I7" s="275">
        <v>3646.598728555718</v>
      </c>
      <c r="J7" s="275">
        <v>3639.7705805045307</v>
      </c>
      <c r="K7" s="275">
        <v>3632.4416186327176</v>
      </c>
      <c r="L7" s="275">
        <v>3637.3812617244107</v>
      </c>
      <c r="M7" s="275">
        <v>3621.6274241054725</v>
      </c>
      <c r="N7" s="275">
        <v>3643.56024379576</v>
      </c>
      <c r="O7" s="275">
        <v>3634.5634030956539</v>
      </c>
      <c r="P7" s="275">
        <v>3638.9790389322338</v>
      </c>
      <c r="Q7" s="275">
        <v>3639.4548970902438</v>
      </c>
      <c r="R7" s="275">
        <v>3640.056296206817</v>
      </c>
      <c r="S7" s="275">
        <v>3666.0981400502233</v>
      </c>
      <c r="T7" s="275">
        <v>3633.5790123244183</v>
      </c>
      <c r="U7" s="275">
        <v>3644.565236841946</v>
      </c>
      <c r="V7" s="275">
        <v>3633.8331670311081</v>
      </c>
      <c r="W7" s="275">
        <v>3654.9753358961007</v>
      </c>
      <c r="X7" s="275">
        <v>3632.2331632589799</v>
      </c>
      <c r="Y7" s="275">
        <v>3644.0396035177073</v>
      </c>
      <c r="Z7" s="275">
        <v>3622.0364050773296</v>
      </c>
      <c r="AA7" s="275">
        <v>3638.8772792494347</v>
      </c>
      <c r="AB7" s="275">
        <v>3634.9222938663988</v>
      </c>
      <c r="AC7" s="275">
        <v>3638.2226051913963</v>
      </c>
      <c r="AD7" s="275">
        <v>3629.0339201289603</v>
      </c>
      <c r="AE7" s="275">
        <v>3636.9794124779419</v>
      </c>
      <c r="AF7" s="275">
        <v>3633.0961979925551</v>
      </c>
      <c r="AG7" s="275">
        <v>3639.0206846449723</v>
      </c>
      <c r="AH7" s="275">
        <v>3636.9495034088618</v>
      </c>
      <c r="AI7" s="1">
        <v>3652.7354167535732</v>
      </c>
      <c r="AJ7" s="1">
        <v>3627.4137674654207</v>
      </c>
      <c r="AK7" s="1">
        <v>3638.908427519726</v>
      </c>
      <c r="AL7" s="1">
        <v>3631.7965194980766</v>
      </c>
      <c r="AM7" s="1">
        <v>3650.2349917105389</v>
      </c>
    </row>
    <row r="8" spans="1:56" x14ac:dyDescent="0.25">
      <c r="A8" s="124">
        <f ca="1">Exceedance!U8</f>
        <v>42948</v>
      </c>
      <c r="B8" s="275">
        <v>3623.341005821921</v>
      </c>
      <c r="C8" s="275">
        <v>3652.5636447854963</v>
      </c>
      <c r="D8" s="275">
        <v>3635.6882940560026</v>
      </c>
      <c r="E8" s="275">
        <v>3639.5698806631144</v>
      </c>
      <c r="F8" s="275">
        <v>3628.0749763749786</v>
      </c>
      <c r="G8" s="275">
        <v>3647.7296276639049</v>
      </c>
      <c r="H8" s="275">
        <v>3651.6732708616651</v>
      </c>
      <c r="I8" s="275">
        <v>3644.5468391017175</v>
      </c>
      <c r="J8" s="275">
        <v>3637.7542024617783</v>
      </c>
      <c r="K8" s="275">
        <v>3630.6263394083994</v>
      </c>
      <c r="L8" s="275">
        <v>3634.9294811523159</v>
      </c>
      <c r="M8" s="275">
        <v>3619.3550054866678</v>
      </c>
      <c r="N8" s="275">
        <v>3641.7286186940742</v>
      </c>
      <c r="O8" s="275">
        <v>3632.9295236625094</v>
      </c>
      <c r="P8" s="275">
        <v>3636.9502303047889</v>
      </c>
      <c r="Q8" s="275">
        <v>3637.2720961809218</v>
      </c>
      <c r="R8" s="275">
        <v>3637.2852033149443</v>
      </c>
      <c r="S8" s="275">
        <v>3667.6948631987088</v>
      </c>
      <c r="T8" s="275">
        <v>3631.0250221899687</v>
      </c>
      <c r="U8" s="275">
        <v>3644.1374977240166</v>
      </c>
      <c r="V8" s="275">
        <v>3632.8105617433062</v>
      </c>
      <c r="W8" s="275">
        <v>3655.3417733698502</v>
      </c>
      <c r="X8" s="275">
        <v>3629.165472311186</v>
      </c>
      <c r="Y8" s="275">
        <v>3641.8803138790981</v>
      </c>
      <c r="Z8" s="275">
        <v>3618.8661732811079</v>
      </c>
      <c r="AA8" s="275">
        <v>3637.0435864178648</v>
      </c>
      <c r="AB8" s="275">
        <v>3632.6992223221614</v>
      </c>
      <c r="AC8" s="275">
        <v>3636.4958026005015</v>
      </c>
      <c r="AD8" s="275">
        <v>3626.2860592747606</v>
      </c>
      <c r="AE8" s="275">
        <v>3635.0288288916909</v>
      </c>
      <c r="AF8" s="275">
        <v>3631.6801986383462</v>
      </c>
      <c r="AG8" s="275">
        <v>3637.1359037917277</v>
      </c>
      <c r="AH8" s="275">
        <v>3636.216672744712</v>
      </c>
      <c r="AI8" s="1">
        <v>3652.321044036144</v>
      </c>
      <c r="AJ8" s="1">
        <v>3624.188073158658</v>
      </c>
      <c r="AK8" s="1">
        <v>3637.7393726784558</v>
      </c>
      <c r="AL8" s="1">
        <v>3630.0233914361911</v>
      </c>
      <c r="AM8" s="1">
        <v>3649.0449418051398</v>
      </c>
    </row>
    <row r="9" spans="1:56" x14ac:dyDescent="0.25">
      <c r="A9" s="124">
        <f ca="1">Exceedance!U9</f>
        <v>42979</v>
      </c>
      <c r="B9" s="275">
        <v>3622.6877430666736</v>
      </c>
      <c r="C9" s="275">
        <v>3659.3285630724745</v>
      </c>
      <c r="D9" s="275">
        <v>3637.8729546381537</v>
      </c>
      <c r="E9" s="275">
        <v>3642.1115220493643</v>
      </c>
      <c r="F9" s="275">
        <v>3630.7635378038503</v>
      </c>
      <c r="G9" s="275">
        <v>3654.1009266673668</v>
      </c>
      <c r="H9" s="275">
        <v>3655.3498592614087</v>
      </c>
      <c r="I9" s="275">
        <v>3645.0008623543458</v>
      </c>
      <c r="J9" s="275">
        <v>3642.1860384416882</v>
      </c>
      <c r="K9" s="275">
        <v>3632.5188158412161</v>
      </c>
      <c r="L9" s="275">
        <v>3635.5163629466406</v>
      </c>
      <c r="M9" s="275">
        <v>3619.7589413401161</v>
      </c>
      <c r="N9" s="275">
        <v>3643.5711663012066</v>
      </c>
      <c r="O9" s="275">
        <v>3639.0807942665924</v>
      </c>
      <c r="P9" s="275">
        <v>3637.7725811785735</v>
      </c>
      <c r="Q9" s="275">
        <v>3642.5362117099803</v>
      </c>
      <c r="R9" s="275">
        <v>3637.6224933452904</v>
      </c>
      <c r="S9" s="275">
        <v>3675.0098009802437</v>
      </c>
      <c r="T9" s="275">
        <v>3633.2501497118901</v>
      </c>
      <c r="U9" s="275">
        <v>3648.0547462530985</v>
      </c>
      <c r="V9" s="275">
        <v>3637.0414258904843</v>
      </c>
      <c r="W9" s="275">
        <v>3661.6327179487303</v>
      </c>
      <c r="X9" s="275">
        <v>3629.0668608080382</v>
      </c>
      <c r="Y9" s="275">
        <v>3641.9770482036088</v>
      </c>
      <c r="Z9" s="275">
        <v>3619.8829802989021</v>
      </c>
      <c r="AA9" s="275">
        <v>3638.0449135475651</v>
      </c>
      <c r="AB9" s="275">
        <v>3635.8188354806557</v>
      </c>
      <c r="AC9" s="275">
        <v>3640.302567290817</v>
      </c>
      <c r="AD9" s="275">
        <v>3626.5050090381892</v>
      </c>
      <c r="AE9" s="275">
        <v>3635.9843467608384</v>
      </c>
      <c r="AF9" s="275">
        <v>3632.3233123253399</v>
      </c>
      <c r="AG9" s="275">
        <v>3641.2075842952431</v>
      </c>
      <c r="AH9" s="275">
        <v>3639.2652454929685</v>
      </c>
      <c r="AI9" s="1">
        <v>3658.6358648989485</v>
      </c>
      <c r="AJ9" s="1">
        <v>3623.7346528612397</v>
      </c>
      <c r="AK9" s="1">
        <v>3640.4964369505415</v>
      </c>
      <c r="AL9" s="1">
        <v>3631.0036246596142</v>
      </c>
      <c r="AM9" s="1">
        <v>3653.0354456092555</v>
      </c>
    </row>
    <row r="10" spans="1:56" x14ac:dyDescent="0.25">
      <c r="A10" s="124">
        <f ca="1">Exceedance!U10</f>
        <v>43009</v>
      </c>
      <c r="B10" s="275">
        <v>3621.2535932147648</v>
      </c>
      <c r="C10" s="275">
        <v>3659.8030591762026</v>
      </c>
      <c r="D10" s="275">
        <v>3637.4926947331364</v>
      </c>
      <c r="E10" s="275">
        <v>3642.6111817809528</v>
      </c>
      <c r="F10" s="275">
        <v>3632.2185634702582</v>
      </c>
      <c r="G10" s="275">
        <v>3654.7543523536638</v>
      </c>
      <c r="H10" s="275">
        <v>3655.970492393812</v>
      </c>
      <c r="I10" s="275">
        <v>3646.3716060646861</v>
      </c>
      <c r="J10" s="275">
        <v>3643.6441325318074</v>
      </c>
      <c r="K10" s="275">
        <v>3631.5265088079391</v>
      </c>
      <c r="L10" s="275">
        <v>3634.6663846515821</v>
      </c>
      <c r="M10" s="275">
        <v>3618.0735288156916</v>
      </c>
      <c r="N10" s="275">
        <v>3643.3219215590198</v>
      </c>
      <c r="O10" s="275">
        <v>3638.7986151798973</v>
      </c>
      <c r="P10" s="275">
        <v>3636.6905351172818</v>
      </c>
      <c r="Q10" s="275">
        <v>3642.7468016568769</v>
      </c>
      <c r="R10" s="275">
        <v>3637.2915270458866</v>
      </c>
      <c r="S10" s="275">
        <v>3675.8097636853126</v>
      </c>
      <c r="T10" s="275">
        <v>3633.2931772504921</v>
      </c>
      <c r="U10" s="275">
        <v>3649.9880742682585</v>
      </c>
      <c r="V10" s="275">
        <v>3637.1375739064488</v>
      </c>
      <c r="W10" s="275">
        <v>3661.5998065846134</v>
      </c>
      <c r="X10" s="275">
        <v>3628.9931685847851</v>
      </c>
      <c r="Y10" s="275">
        <v>3640.8432476224493</v>
      </c>
      <c r="Z10" s="275">
        <v>3619.2348510812412</v>
      </c>
      <c r="AA10" s="275">
        <v>3637.3648527747423</v>
      </c>
      <c r="AB10" s="275">
        <v>3636.2301079167087</v>
      </c>
      <c r="AC10" s="275">
        <v>3640.5997227470084</v>
      </c>
      <c r="AD10" s="275">
        <v>3630.4005328264498</v>
      </c>
      <c r="AE10" s="275">
        <v>3636.4465082980728</v>
      </c>
      <c r="AF10" s="275">
        <v>3631.492666583335</v>
      </c>
      <c r="AG10" s="275">
        <v>3640.6026652268743</v>
      </c>
      <c r="AH10" s="275">
        <v>3639.2573321941513</v>
      </c>
      <c r="AI10" s="1">
        <v>3659.2092937472235</v>
      </c>
      <c r="AJ10" s="1">
        <v>3621.9325616927385</v>
      </c>
      <c r="AK10" s="1">
        <v>3642.0004869775998</v>
      </c>
      <c r="AL10" s="1">
        <v>3631.8474232165036</v>
      </c>
      <c r="AM10" s="1">
        <v>3652.6853823472811</v>
      </c>
    </row>
    <row r="11" spans="1:56" x14ac:dyDescent="0.25">
      <c r="A11" s="124">
        <f ca="1">Exceedance!U11</f>
        <v>43040</v>
      </c>
      <c r="B11" s="275">
        <v>3619.8843440291453</v>
      </c>
      <c r="C11" s="275">
        <v>3659.1716177038143</v>
      </c>
      <c r="D11" s="275">
        <v>3636.3156415662925</v>
      </c>
      <c r="E11" s="275">
        <v>3642.3808511256152</v>
      </c>
      <c r="F11" s="275">
        <v>3632.6170689855244</v>
      </c>
      <c r="G11" s="275">
        <v>3654.7869002197122</v>
      </c>
      <c r="H11" s="275">
        <v>3655.9717044616182</v>
      </c>
      <c r="I11" s="275">
        <v>3647.0796641324168</v>
      </c>
      <c r="J11" s="275">
        <v>3644.6195445486296</v>
      </c>
      <c r="K11" s="275">
        <v>3631.2301024150638</v>
      </c>
      <c r="L11" s="275">
        <v>3633.3106134533341</v>
      </c>
      <c r="M11" s="275">
        <v>3616.1901350453682</v>
      </c>
      <c r="N11" s="275">
        <v>3643.4658524305123</v>
      </c>
      <c r="O11" s="275">
        <v>3638.110871997997</v>
      </c>
      <c r="P11" s="275">
        <v>3635.5074228460244</v>
      </c>
      <c r="Q11" s="275">
        <v>3642.2343562578931</v>
      </c>
      <c r="R11" s="275">
        <v>3636.5463698655767</v>
      </c>
      <c r="S11" s="275">
        <v>3675.8591874008121</v>
      </c>
      <c r="T11" s="275">
        <v>3632.7226229245762</v>
      </c>
      <c r="U11" s="275">
        <v>3650.0329220867029</v>
      </c>
      <c r="V11" s="275">
        <v>3637.0885795672384</v>
      </c>
      <c r="W11" s="275">
        <v>3661.111828760007</v>
      </c>
      <c r="X11" s="275">
        <v>3628.2735028267025</v>
      </c>
      <c r="Y11" s="275">
        <v>3639.621942600545</v>
      </c>
      <c r="Z11" s="275">
        <v>3618.0084218122224</v>
      </c>
      <c r="AA11" s="275">
        <v>3636.4604942737674</v>
      </c>
      <c r="AB11" s="275">
        <v>3637.1343234675196</v>
      </c>
      <c r="AC11" s="275">
        <v>3640.2226754479334</v>
      </c>
      <c r="AD11" s="275">
        <v>3631.0457488987672</v>
      </c>
      <c r="AE11" s="275">
        <v>3636.4066766401297</v>
      </c>
      <c r="AF11" s="275">
        <v>3630.2261188471643</v>
      </c>
      <c r="AG11" s="275">
        <v>3639.6510416170449</v>
      </c>
      <c r="AH11" s="275">
        <v>3638.7534184025712</v>
      </c>
      <c r="AI11" s="1">
        <v>3659.1234106803427</v>
      </c>
      <c r="AJ11" s="1">
        <v>3620.3077067649538</v>
      </c>
      <c r="AK11" s="1">
        <v>3642.7385407522906</v>
      </c>
      <c r="AL11" s="1">
        <v>3631.7204929227537</v>
      </c>
      <c r="AM11" s="1">
        <v>3652.1381361190174</v>
      </c>
    </row>
    <row r="12" spans="1:56" x14ac:dyDescent="0.25">
      <c r="A12" s="124">
        <f ca="1">Exceedance!U12</f>
        <v>43070</v>
      </c>
      <c r="B12" s="275">
        <v>3617.4528608183114</v>
      </c>
      <c r="C12" s="275">
        <v>3657.2705283058317</v>
      </c>
      <c r="D12" s="275">
        <v>3633.916915318885</v>
      </c>
      <c r="E12" s="275">
        <v>3641.1845140243563</v>
      </c>
      <c r="F12" s="275">
        <v>3631.810176894629</v>
      </c>
      <c r="G12" s="275">
        <v>3653.3591392909839</v>
      </c>
      <c r="H12" s="275">
        <v>3654.9386559489949</v>
      </c>
      <c r="I12" s="275">
        <v>3645.9103785720426</v>
      </c>
      <c r="J12" s="275">
        <v>3643.891697379041</v>
      </c>
      <c r="K12" s="275">
        <v>3629.5748928278604</v>
      </c>
      <c r="L12" s="275">
        <v>3631.4827680969797</v>
      </c>
      <c r="M12" s="275">
        <v>3613.876947048655</v>
      </c>
      <c r="N12" s="275">
        <v>3642.3954162809991</v>
      </c>
      <c r="O12" s="275">
        <v>3636.819057700121</v>
      </c>
      <c r="P12" s="275">
        <v>3633.5356007209139</v>
      </c>
      <c r="Q12" s="275">
        <v>3640.7324155514884</v>
      </c>
      <c r="R12" s="275">
        <v>3634.5231645634103</v>
      </c>
      <c r="S12" s="275">
        <v>3675.1004585504002</v>
      </c>
      <c r="T12" s="275">
        <v>3631.9791351350136</v>
      </c>
      <c r="U12" s="275">
        <v>3648.9058817211421</v>
      </c>
      <c r="V12" s="275">
        <v>3636.1680024382727</v>
      </c>
      <c r="W12" s="275">
        <v>3659.9458451457167</v>
      </c>
      <c r="X12" s="275">
        <v>3626.6938863043324</v>
      </c>
      <c r="Y12" s="275">
        <v>3637.9867069241559</v>
      </c>
      <c r="Z12" s="275">
        <v>3616.0474208315977</v>
      </c>
      <c r="AA12" s="275">
        <v>3634.9916462114002</v>
      </c>
      <c r="AB12" s="275">
        <v>3636.0447890611113</v>
      </c>
      <c r="AC12" s="275">
        <v>3638.7718224660839</v>
      </c>
      <c r="AD12" s="275">
        <v>3630.0745306265344</v>
      </c>
      <c r="AE12" s="275">
        <v>3635.3820977552714</v>
      </c>
      <c r="AF12" s="275">
        <v>3628.7139384559596</v>
      </c>
      <c r="AG12" s="275">
        <v>3638.1861725679237</v>
      </c>
      <c r="AH12" s="275">
        <v>3637.2527072300936</v>
      </c>
      <c r="AI12" s="1">
        <v>3658.2359571150487</v>
      </c>
      <c r="AJ12" s="1">
        <v>3618.5141719912767</v>
      </c>
      <c r="AK12" s="1">
        <v>3641.923670462435</v>
      </c>
      <c r="AL12" s="1">
        <v>3630.4502548634127</v>
      </c>
      <c r="AM12" s="1">
        <v>3650.9200914130938</v>
      </c>
    </row>
    <row r="13" spans="1:56" x14ac:dyDescent="0.25">
      <c r="A13" s="124">
        <f ca="1">Exceedance!U13</f>
        <v>43101</v>
      </c>
      <c r="B13" s="275">
        <v>3613.7037183180946</v>
      </c>
      <c r="C13" s="275">
        <v>3649.4105561054125</v>
      </c>
      <c r="D13" s="275">
        <v>3627.8569571572812</v>
      </c>
      <c r="E13" s="275">
        <v>3635.7517130282922</v>
      </c>
      <c r="F13" s="275">
        <v>3623.5017366295374</v>
      </c>
      <c r="G13" s="275">
        <v>3643.3516107051323</v>
      </c>
      <c r="H13" s="275">
        <v>3646.5023581072805</v>
      </c>
      <c r="I13" s="275">
        <v>3636.967460790695</v>
      </c>
      <c r="J13" s="275">
        <v>3638.3382708031868</v>
      </c>
      <c r="K13" s="275">
        <v>3626.3610880453293</v>
      </c>
      <c r="L13" s="275">
        <v>3628.2774547791382</v>
      </c>
      <c r="M13" s="275">
        <v>3610.0910488670852</v>
      </c>
      <c r="N13" s="275">
        <v>3637.2087988837229</v>
      </c>
      <c r="O13" s="275">
        <v>3634.0239971320075</v>
      </c>
      <c r="P13" s="275">
        <v>3625.4333978204163</v>
      </c>
      <c r="Q13" s="275">
        <v>3637.8505642777782</v>
      </c>
      <c r="R13" s="275">
        <v>3624.6334116903458</v>
      </c>
      <c r="S13" s="275">
        <v>3667.847218115437</v>
      </c>
      <c r="T13" s="275">
        <v>3623.620341659951</v>
      </c>
      <c r="U13" s="275">
        <v>3643.574137396578</v>
      </c>
      <c r="V13" s="275">
        <v>3630.9026372292738</v>
      </c>
      <c r="W13" s="275">
        <v>3654.9304997088161</v>
      </c>
      <c r="X13" s="275">
        <v>3623.6131029517901</v>
      </c>
      <c r="Y13" s="275">
        <v>3634.9239613423183</v>
      </c>
      <c r="Z13" s="275">
        <v>3612.4331984353844</v>
      </c>
      <c r="AA13" s="275">
        <v>3632.0602548771462</v>
      </c>
      <c r="AB13" s="275">
        <v>3630.9165580420795</v>
      </c>
      <c r="AC13" s="275">
        <v>3633.996543406729</v>
      </c>
      <c r="AD13" s="275">
        <v>3627.2788858714725</v>
      </c>
      <c r="AE13" s="275">
        <v>3629.4999676543521</v>
      </c>
      <c r="AF13" s="275">
        <v>3623.2917903288935</v>
      </c>
      <c r="AG13" s="275">
        <v>3635.3606701773197</v>
      </c>
      <c r="AH13" s="275">
        <v>3627.8430896832797</v>
      </c>
      <c r="AI13" s="1">
        <v>3654.7622450450467</v>
      </c>
      <c r="AJ13" s="1">
        <v>3615.1588139879782</v>
      </c>
      <c r="AK13" s="1">
        <v>3636.2911563725697</v>
      </c>
      <c r="AL13" s="1">
        <v>3627.6325510575411</v>
      </c>
      <c r="AM13" s="1">
        <v>3648.5637639727152</v>
      </c>
    </row>
    <row r="14" spans="1:56" x14ac:dyDescent="0.25">
      <c r="A14" s="124">
        <f ca="1">Exceedance!U14</f>
        <v>43132</v>
      </c>
      <c r="B14" s="275">
        <v>3611.0154719268266</v>
      </c>
      <c r="C14" s="275">
        <v>3642.7048390766995</v>
      </c>
      <c r="D14" s="275">
        <v>3622.7832422660067</v>
      </c>
      <c r="E14" s="275">
        <v>3630.9336036942368</v>
      </c>
      <c r="F14" s="275">
        <v>3615.5730794903093</v>
      </c>
      <c r="G14" s="275">
        <v>3633.8807987866148</v>
      </c>
      <c r="H14" s="275">
        <v>3638.736273445928</v>
      </c>
      <c r="I14" s="275">
        <v>3629.084144418081</v>
      </c>
      <c r="J14" s="275">
        <v>3633.5432995564443</v>
      </c>
      <c r="K14" s="275">
        <v>3623.4964949850978</v>
      </c>
      <c r="L14" s="275">
        <v>3625.4343317150237</v>
      </c>
      <c r="M14" s="275">
        <v>3606.5688511149783</v>
      </c>
      <c r="N14" s="275">
        <v>3632.3246615889657</v>
      </c>
      <c r="O14" s="275">
        <v>3631.7156426936053</v>
      </c>
      <c r="P14" s="275">
        <v>3618.9131182719138</v>
      </c>
      <c r="Q14" s="275">
        <v>3635.1674891550583</v>
      </c>
      <c r="R14" s="275">
        <v>3615.8909833801545</v>
      </c>
      <c r="S14" s="275">
        <v>3661.0690960352181</v>
      </c>
      <c r="T14" s="275">
        <v>3615.6721830246433</v>
      </c>
      <c r="U14" s="275">
        <v>3639.2539742534991</v>
      </c>
      <c r="V14" s="275">
        <v>3626.1556596561663</v>
      </c>
      <c r="W14" s="275">
        <v>3650.5828402298966</v>
      </c>
      <c r="X14" s="275">
        <v>3620.8701683309491</v>
      </c>
      <c r="Y14" s="275">
        <v>3631.8801872583167</v>
      </c>
      <c r="Z14" s="275">
        <v>3609.3219460287687</v>
      </c>
      <c r="AA14" s="275">
        <v>3629.2510394518622</v>
      </c>
      <c r="AB14" s="275">
        <v>3626.30394935405</v>
      </c>
      <c r="AC14" s="275">
        <v>3629.3588609750832</v>
      </c>
      <c r="AD14" s="275">
        <v>3624.8600013271976</v>
      </c>
      <c r="AE14" s="275">
        <v>3624.2027119740565</v>
      </c>
      <c r="AF14" s="275">
        <v>3618.2532085644452</v>
      </c>
      <c r="AG14" s="275">
        <v>3633.2439038604343</v>
      </c>
      <c r="AH14" s="275">
        <v>3619.3968244774396</v>
      </c>
      <c r="AI14" s="1">
        <v>3651.7765161029174</v>
      </c>
      <c r="AJ14" s="1">
        <v>3612.1906985506944</v>
      </c>
      <c r="AK14" s="1">
        <v>3631.0318652753699</v>
      </c>
      <c r="AL14" s="1">
        <v>3625.6519146560663</v>
      </c>
      <c r="AM14" s="1">
        <v>3646.1155571318636</v>
      </c>
    </row>
    <row r="15" spans="1:56" x14ac:dyDescent="0.25">
      <c r="A15" s="124">
        <f ca="1">Exceedance!U15</f>
        <v>43160</v>
      </c>
      <c r="B15" s="275">
        <v>3608.9295491640905</v>
      </c>
      <c r="C15" s="275">
        <v>3638.9308584275495</v>
      </c>
      <c r="D15" s="275">
        <v>3620.8662740626737</v>
      </c>
      <c r="E15" s="275">
        <v>3629.1127751445633</v>
      </c>
      <c r="F15" s="275">
        <v>3612.0182792361584</v>
      </c>
      <c r="G15" s="275">
        <v>3625.4941070216091</v>
      </c>
      <c r="H15" s="275">
        <v>3635.5139213775628</v>
      </c>
      <c r="I15" s="275">
        <v>3628.5562498260106</v>
      </c>
      <c r="J15" s="275">
        <v>3631.5133065300993</v>
      </c>
      <c r="K15" s="275">
        <v>3622.8689082272317</v>
      </c>
      <c r="L15" s="275">
        <v>3626.9376487893023</v>
      </c>
      <c r="M15" s="275">
        <v>3605.8326519985403</v>
      </c>
      <c r="N15" s="275">
        <v>3629.8366140845696</v>
      </c>
      <c r="O15" s="275">
        <v>3632.4847680202397</v>
      </c>
      <c r="P15" s="275">
        <v>3615.5790620627231</v>
      </c>
      <c r="Q15" s="275">
        <v>3635.4309182650504</v>
      </c>
      <c r="R15" s="275">
        <v>3614.8413911156554</v>
      </c>
      <c r="S15" s="275">
        <v>3656.5881770186534</v>
      </c>
      <c r="T15" s="275">
        <v>3612.4607404383369</v>
      </c>
      <c r="U15" s="275">
        <v>3637.0149847872394</v>
      </c>
      <c r="V15" s="275">
        <v>3623.733912056372</v>
      </c>
      <c r="W15" s="275">
        <v>3648.2411491463381</v>
      </c>
      <c r="X15" s="275">
        <v>3619.5623905038892</v>
      </c>
      <c r="Y15" s="275">
        <v>3630.5556996656346</v>
      </c>
      <c r="Z15" s="275">
        <v>3609.4977380776654</v>
      </c>
      <c r="AA15" s="275">
        <v>3630.5192195079044</v>
      </c>
      <c r="AB15" s="275">
        <v>3626.6685444955497</v>
      </c>
      <c r="AC15" s="275">
        <v>3627.0087508986617</v>
      </c>
      <c r="AD15" s="275">
        <v>3625.5474994987217</v>
      </c>
      <c r="AE15" s="275">
        <v>3620.3522810914096</v>
      </c>
      <c r="AF15" s="275">
        <v>3616.7597933551556</v>
      </c>
      <c r="AG15" s="275">
        <v>3633.3743250819248</v>
      </c>
      <c r="AH15" s="275">
        <v>3613.9786381758554</v>
      </c>
      <c r="AI15" s="1">
        <v>3651.299095449383</v>
      </c>
      <c r="AJ15" s="1">
        <v>3609.5714888057228</v>
      </c>
      <c r="AK15" s="1">
        <v>3628.1616540507739</v>
      </c>
      <c r="AL15" s="1">
        <v>3626.7044491082056</v>
      </c>
      <c r="AM15" s="1">
        <v>3645.9691673094471</v>
      </c>
    </row>
    <row r="16" spans="1:56" x14ac:dyDescent="0.25">
      <c r="A16" s="124">
        <f ca="1">Exceedance!U16</f>
        <v>43191</v>
      </c>
      <c r="B16" s="275">
        <v>3608.5199059092042</v>
      </c>
      <c r="C16" s="275">
        <v>3641.0475928390069</v>
      </c>
      <c r="D16" s="275">
        <v>3622.5350385114775</v>
      </c>
      <c r="E16" s="275">
        <v>3630.0665359109448</v>
      </c>
      <c r="F16" s="275">
        <v>3610.2782608912798</v>
      </c>
      <c r="G16" s="275">
        <v>3622.0053772223268</v>
      </c>
      <c r="H16" s="275">
        <v>3639.8139324874605</v>
      </c>
      <c r="I16" s="275">
        <v>3635.7383747168524</v>
      </c>
      <c r="J16" s="275">
        <v>3633.71215287942</v>
      </c>
      <c r="K16" s="275">
        <v>3624.7121388990854</v>
      </c>
      <c r="L16" s="275">
        <v>3631.4083142914269</v>
      </c>
      <c r="M16" s="275">
        <v>3607.5071180202881</v>
      </c>
      <c r="N16" s="275">
        <v>3628.9362902439175</v>
      </c>
      <c r="O16" s="275">
        <v>3635.6742251815913</v>
      </c>
      <c r="P16" s="275">
        <v>3620.9241616695595</v>
      </c>
      <c r="Q16" s="275">
        <v>3637.3488471284568</v>
      </c>
      <c r="R16" s="275">
        <v>3615.183645119705</v>
      </c>
      <c r="S16" s="275">
        <v>3655.4430590677334</v>
      </c>
      <c r="T16" s="275">
        <v>3617.6713343261927</v>
      </c>
      <c r="U16" s="275">
        <v>3639.3406480176122</v>
      </c>
      <c r="V16" s="275">
        <v>3624.3777996740969</v>
      </c>
      <c r="W16" s="275">
        <v>3647.9621862212953</v>
      </c>
      <c r="X16" s="275">
        <v>3619.9927154974107</v>
      </c>
      <c r="Y16" s="275">
        <v>3631.279060905531</v>
      </c>
      <c r="Z16" s="275">
        <v>3611.068499542524</v>
      </c>
      <c r="AA16" s="275">
        <v>3636.6529008595053</v>
      </c>
      <c r="AB16" s="275">
        <v>3632.9712599077252</v>
      </c>
      <c r="AC16" s="275">
        <v>3629.5122680921995</v>
      </c>
      <c r="AD16" s="275">
        <v>3628.8653973257251</v>
      </c>
      <c r="AE16" s="275">
        <v>3621.4443893889375</v>
      </c>
      <c r="AF16" s="275">
        <v>3617.6955833073616</v>
      </c>
      <c r="AG16" s="275">
        <v>3634.818450332526</v>
      </c>
      <c r="AH16" s="275">
        <v>3613.690020791234</v>
      </c>
      <c r="AI16" s="1">
        <v>3652.5814438708185</v>
      </c>
      <c r="AJ16" s="1">
        <v>3607.9282719648227</v>
      </c>
      <c r="AK16" s="1">
        <v>3627.9943665355086</v>
      </c>
      <c r="AL16" s="1">
        <v>3628.2735217668287</v>
      </c>
      <c r="AM16" s="1">
        <v>3646.8591446613937</v>
      </c>
    </row>
    <row r="17" spans="1:39" x14ac:dyDescent="0.25">
      <c r="A17" s="124">
        <f ca="1">Exceedance!U17</f>
        <v>43221</v>
      </c>
      <c r="B17" s="275">
        <v>3615.3535133243058</v>
      </c>
      <c r="C17" s="275">
        <v>3654.6951519378736</v>
      </c>
      <c r="D17" s="275">
        <v>3633.6082964637308</v>
      </c>
      <c r="E17" s="275">
        <v>3639.6713482893415</v>
      </c>
      <c r="F17" s="275">
        <v>3620.1193386589152</v>
      </c>
      <c r="G17" s="275">
        <v>3640.0779187887238</v>
      </c>
      <c r="H17" s="275">
        <v>3657.6726486618932</v>
      </c>
      <c r="I17" s="275">
        <v>3650.9004337262686</v>
      </c>
      <c r="J17" s="275">
        <v>3645.8478231238782</v>
      </c>
      <c r="K17" s="275">
        <v>3629.9155059347627</v>
      </c>
      <c r="L17" s="275">
        <v>3636.9431783546856</v>
      </c>
      <c r="M17" s="275">
        <v>3609.7314832256466</v>
      </c>
      <c r="N17" s="275">
        <v>3633.2640820152155</v>
      </c>
      <c r="O17" s="275">
        <v>3644.4510426295647</v>
      </c>
      <c r="P17" s="275">
        <v>3640.1861432827195</v>
      </c>
      <c r="Q17" s="275">
        <v>3645.0482271989263</v>
      </c>
      <c r="R17" s="275">
        <v>3626.9169587596002</v>
      </c>
      <c r="S17" s="275">
        <v>3666.8052217130135</v>
      </c>
      <c r="T17" s="275">
        <v>3640.1967476711952</v>
      </c>
      <c r="U17" s="275">
        <v>3650.4679540076459</v>
      </c>
      <c r="V17" s="275">
        <v>3631.908764188438</v>
      </c>
      <c r="W17" s="275">
        <v>3654.4599521622226</v>
      </c>
      <c r="X17" s="275">
        <v>3632.4558142101496</v>
      </c>
      <c r="Y17" s="275">
        <v>3630.5569618737636</v>
      </c>
      <c r="Z17" s="275">
        <v>3619.9399850214995</v>
      </c>
      <c r="AA17" s="275">
        <v>3644.1041503922343</v>
      </c>
      <c r="AB17" s="275">
        <v>3647.242203388083</v>
      </c>
      <c r="AC17" s="275">
        <v>3639.5797330520882</v>
      </c>
      <c r="AD17" s="275">
        <v>3639.117177247696</v>
      </c>
      <c r="AE17" s="275">
        <v>3634.137844772064</v>
      </c>
      <c r="AF17" s="275">
        <v>3631.3424348852104</v>
      </c>
      <c r="AG17" s="275">
        <v>3638.7515738681745</v>
      </c>
      <c r="AH17" s="275">
        <v>3624.0088760188432</v>
      </c>
      <c r="AI17" s="1">
        <v>3653.1283370046804</v>
      </c>
      <c r="AJ17" s="1">
        <v>3610.0032677807608</v>
      </c>
      <c r="AK17" s="1">
        <v>3635.3395625358448</v>
      </c>
      <c r="AL17" s="1">
        <v>3632.1372623139</v>
      </c>
      <c r="AM17" s="1">
        <v>3649.0580199396118</v>
      </c>
    </row>
    <row r="18" spans="1:39" x14ac:dyDescent="0.25">
      <c r="A18" s="124">
        <f ca="1">Exceedance!U18</f>
        <v>43252</v>
      </c>
      <c r="B18" s="275">
        <v>3621.0350969710785</v>
      </c>
      <c r="C18" s="275">
        <v>3665.600282093621</v>
      </c>
      <c r="D18" s="275">
        <v>3643.5376796332766</v>
      </c>
      <c r="E18" s="275">
        <v>3653.6894678938579</v>
      </c>
      <c r="F18" s="275">
        <v>3649.6312420634908</v>
      </c>
      <c r="G18" s="275">
        <v>3668.8282644367923</v>
      </c>
      <c r="H18" s="275">
        <v>3669.0307901789956</v>
      </c>
      <c r="I18" s="275">
        <v>3664.0956388781328</v>
      </c>
      <c r="J18" s="275">
        <v>3649.010652368635</v>
      </c>
      <c r="K18" s="275">
        <v>3637.838995627777</v>
      </c>
      <c r="L18" s="275">
        <v>3639.7366216068549</v>
      </c>
      <c r="M18" s="275">
        <v>3615.5851810128897</v>
      </c>
      <c r="N18" s="275">
        <v>3643.2712665564763</v>
      </c>
      <c r="O18" s="275">
        <v>3648.5072480768913</v>
      </c>
      <c r="P18" s="275">
        <v>3661.7665768288525</v>
      </c>
      <c r="Q18" s="275">
        <v>3649.8048202004684</v>
      </c>
      <c r="R18" s="275">
        <v>3648.9137602336441</v>
      </c>
      <c r="S18" s="275">
        <v>3672.0764547313916</v>
      </c>
      <c r="T18" s="275">
        <v>3660.9537141652345</v>
      </c>
      <c r="U18" s="275">
        <v>3659.2296386748953</v>
      </c>
      <c r="V18" s="275">
        <v>3645.2972951943193</v>
      </c>
      <c r="W18" s="275">
        <v>3656.228196495234</v>
      </c>
      <c r="X18" s="275">
        <v>3638.2341456361751</v>
      </c>
      <c r="Y18" s="275">
        <v>3627.1660247338946</v>
      </c>
      <c r="Z18" s="275">
        <v>3632.3766237021669</v>
      </c>
      <c r="AA18" s="275">
        <v>3645.7392119228439</v>
      </c>
      <c r="AB18" s="275">
        <v>3662.2696541526898</v>
      </c>
      <c r="AC18" s="275">
        <v>3645.7327725278255</v>
      </c>
      <c r="AD18" s="275">
        <v>3643.324655575173</v>
      </c>
      <c r="AE18" s="275">
        <v>3656.2003871588772</v>
      </c>
      <c r="AF18" s="275">
        <v>3640.7254255191669</v>
      </c>
      <c r="AG18" s="275">
        <v>3650.9227542845829</v>
      </c>
      <c r="AH18" s="275">
        <v>3649.8725698522867</v>
      </c>
      <c r="AI18" s="1">
        <v>3648.9551481237213</v>
      </c>
      <c r="AJ18" s="1">
        <v>3612.8770320882436</v>
      </c>
      <c r="AK18" s="1">
        <v>3649.3375615223467</v>
      </c>
      <c r="AL18" s="1">
        <v>3641.555112056601</v>
      </c>
      <c r="AM18" s="1">
        <v>3651.1647806958363</v>
      </c>
    </row>
    <row r="19" spans="1:39" x14ac:dyDescent="0.25">
      <c r="A19" s="124">
        <f ca="1">Exceedance!U19</f>
        <v>43282</v>
      </c>
      <c r="B19" s="275">
        <v>3617.3350206676037</v>
      </c>
      <c r="C19" s="275">
        <v>3664.5096009023291</v>
      </c>
      <c r="D19" s="275">
        <v>3642.2288414237019</v>
      </c>
      <c r="E19" s="275">
        <v>3657.8596557213368</v>
      </c>
      <c r="F19" s="275">
        <v>3659.8427244474628</v>
      </c>
      <c r="G19" s="275">
        <v>3672.1106687914889</v>
      </c>
      <c r="H19" s="275">
        <v>3665.552059957246</v>
      </c>
      <c r="I19" s="275">
        <v>3662.6906180851206</v>
      </c>
      <c r="J19" s="275">
        <v>3644.6915800487945</v>
      </c>
      <c r="K19" s="275">
        <v>3636.7917780730281</v>
      </c>
      <c r="L19" s="275">
        <v>3637.6042033544054</v>
      </c>
      <c r="M19" s="275">
        <v>3614.2672593551342</v>
      </c>
      <c r="N19" s="275">
        <v>3642.2457042212013</v>
      </c>
      <c r="O19" s="275">
        <v>3646.2472971622351</v>
      </c>
      <c r="P19" s="275">
        <v>3663.6244198792715</v>
      </c>
      <c r="Q19" s="275">
        <v>3647.3934367937127</v>
      </c>
      <c r="R19" s="275">
        <v>3662.6351709766627</v>
      </c>
      <c r="S19" s="275">
        <v>3668.0848317926448</v>
      </c>
      <c r="T19" s="275">
        <v>3661.1466842441005</v>
      </c>
      <c r="U19" s="275">
        <v>3659.2479647173791</v>
      </c>
      <c r="V19" s="275">
        <v>3648.5305999675993</v>
      </c>
      <c r="W19" s="275">
        <v>3651.0698787644028</v>
      </c>
      <c r="X19" s="275">
        <v>3635.3343194551053</v>
      </c>
      <c r="Y19" s="275">
        <v>3621.5696364795981</v>
      </c>
      <c r="Z19" s="275">
        <v>3631.5708107348528</v>
      </c>
      <c r="AA19" s="275">
        <v>3643.1220073240602</v>
      </c>
      <c r="AB19" s="275">
        <v>3662.4751193200646</v>
      </c>
      <c r="AC19" s="275">
        <v>3642.3096633977875</v>
      </c>
      <c r="AD19" s="275">
        <v>3640.8176555672353</v>
      </c>
      <c r="AE19" s="275">
        <v>3661.1819536890207</v>
      </c>
      <c r="AF19" s="275">
        <v>3641.8484766489901</v>
      </c>
      <c r="AG19" s="275">
        <v>3651.1072372965705</v>
      </c>
      <c r="AH19" s="275">
        <v>3661.5744703773057</v>
      </c>
      <c r="AI19" s="1">
        <v>3643.582630219018</v>
      </c>
      <c r="AJ19" s="1">
        <v>3608.9211418032446</v>
      </c>
      <c r="AK19" s="1">
        <v>3647.1265531628628</v>
      </c>
      <c r="AL19" s="1">
        <v>3641.7623199924533</v>
      </c>
      <c r="AM19" s="1">
        <v>3648.652767377665</v>
      </c>
    </row>
    <row r="20" spans="1:39" x14ac:dyDescent="0.25">
      <c r="A20" s="124">
        <f ca="1">Exceedance!U20</f>
        <v>43313</v>
      </c>
      <c r="B20" s="275">
        <v>3612.2570970399615</v>
      </c>
      <c r="C20" s="275">
        <v>3658.0684363029081</v>
      </c>
      <c r="D20" s="275">
        <v>3636.7606585915273</v>
      </c>
      <c r="E20" s="275">
        <v>3654.595262485454</v>
      </c>
      <c r="F20" s="275">
        <v>3655.6257209046926</v>
      </c>
      <c r="G20" s="275">
        <v>3665.228840737112</v>
      </c>
      <c r="H20" s="275">
        <v>3658.1208453850322</v>
      </c>
      <c r="I20" s="275">
        <v>3654.8610394346583</v>
      </c>
      <c r="J20" s="275">
        <v>3638.7580398444807</v>
      </c>
      <c r="K20" s="275">
        <v>3632.6748742485938</v>
      </c>
      <c r="L20" s="275">
        <v>3634.3965728084831</v>
      </c>
      <c r="M20" s="275">
        <v>3609.5879716315931</v>
      </c>
      <c r="N20" s="275">
        <v>3637.0021805160868</v>
      </c>
      <c r="O20" s="275">
        <v>3642.5548543880573</v>
      </c>
      <c r="P20" s="275">
        <v>3656.9661550881542</v>
      </c>
      <c r="Q20" s="275">
        <v>3643.2603357229423</v>
      </c>
      <c r="R20" s="275">
        <v>3657.6426154318165</v>
      </c>
      <c r="S20" s="275">
        <v>3659.7355904235928</v>
      </c>
      <c r="T20" s="275">
        <v>3656.0529183951171</v>
      </c>
      <c r="U20" s="275">
        <v>3655.4738906910284</v>
      </c>
      <c r="V20" s="275">
        <v>3645.5119353454943</v>
      </c>
      <c r="W20" s="275">
        <v>3643.9720290693663</v>
      </c>
      <c r="X20" s="275">
        <v>3631.2579494159072</v>
      </c>
      <c r="Y20" s="275">
        <v>3615.6107743093962</v>
      </c>
      <c r="Z20" s="275">
        <v>3627.4062866816516</v>
      </c>
      <c r="AA20" s="275">
        <v>3639.2982409369361</v>
      </c>
      <c r="AB20" s="275">
        <v>3656.8430953307857</v>
      </c>
      <c r="AC20" s="275">
        <v>3636.9762930248467</v>
      </c>
      <c r="AD20" s="275">
        <v>3637.1700786695856</v>
      </c>
      <c r="AE20" s="275">
        <v>3656.390386207549</v>
      </c>
      <c r="AF20" s="275">
        <v>3636.8921805362329</v>
      </c>
      <c r="AG20" s="275">
        <v>3648.4585448978414</v>
      </c>
      <c r="AH20" s="275">
        <v>3655.9245134855937</v>
      </c>
      <c r="AI20" s="1">
        <v>3637.7176077166478</v>
      </c>
      <c r="AJ20" s="1">
        <v>3604.5382051453021</v>
      </c>
      <c r="AK20" s="1">
        <v>3641.5733833294048</v>
      </c>
      <c r="AL20" s="1">
        <v>3638.7510156938179</v>
      </c>
      <c r="AM20" s="1">
        <v>3644.4461055431125</v>
      </c>
    </row>
    <row r="21" spans="1:39" x14ac:dyDescent="0.25">
      <c r="A21" s="124">
        <f ca="1">Exceedance!U21</f>
        <v>43344</v>
      </c>
      <c r="B21" s="275">
        <v>3609.4100151468351</v>
      </c>
      <c r="C21" s="275">
        <v>3654.0010926520158</v>
      </c>
      <c r="D21" s="275">
        <v>3634.001402478345</v>
      </c>
      <c r="E21" s="275">
        <v>3654.001083514228</v>
      </c>
      <c r="F21" s="275">
        <v>3654.0020168959809</v>
      </c>
      <c r="G21" s="275">
        <v>3660.3857289766074</v>
      </c>
      <c r="H21" s="275">
        <v>3654.0028133461883</v>
      </c>
      <c r="I21" s="275">
        <v>3654.0030246548781</v>
      </c>
      <c r="J21" s="275">
        <v>3635.9271126543631</v>
      </c>
      <c r="K21" s="275">
        <v>3630.7329581910017</v>
      </c>
      <c r="L21" s="275">
        <v>3632.2921897969545</v>
      </c>
      <c r="M21" s="275">
        <v>3606.5869631600322</v>
      </c>
      <c r="N21" s="275">
        <v>3634.8813962405184</v>
      </c>
      <c r="O21" s="275">
        <v>3641.1607556628564</v>
      </c>
      <c r="P21" s="275">
        <v>3654.0026481244536</v>
      </c>
      <c r="Q21" s="275">
        <v>3641.4765431679702</v>
      </c>
      <c r="R21" s="275">
        <v>3654.0026330794626</v>
      </c>
      <c r="S21" s="275">
        <v>3654.0015779227997</v>
      </c>
      <c r="T21" s="275">
        <v>3654.0025583883644</v>
      </c>
      <c r="U21" s="275">
        <v>3653.4704716607271</v>
      </c>
      <c r="V21" s="275">
        <v>3644.9076411350361</v>
      </c>
      <c r="W21" s="275">
        <v>3639.4943407358533</v>
      </c>
      <c r="X21" s="275">
        <v>3629.0718125674184</v>
      </c>
      <c r="Y21" s="275">
        <v>3612.7909227673717</v>
      </c>
      <c r="Z21" s="275">
        <v>3626.3536916062999</v>
      </c>
      <c r="AA21" s="275">
        <v>3637.6224186610893</v>
      </c>
      <c r="AB21" s="275">
        <v>3654.0021068821147</v>
      </c>
      <c r="AC21" s="275">
        <v>3634.0012399190459</v>
      </c>
      <c r="AD21" s="275">
        <v>3635.8954826066993</v>
      </c>
      <c r="AE21" s="275">
        <v>3653.8447271266286</v>
      </c>
      <c r="AF21" s="275">
        <v>3634.0011974315485</v>
      </c>
      <c r="AG21" s="275">
        <v>3646.6341216187948</v>
      </c>
      <c r="AH21" s="275">
        <v>3654.0026575444494</v>
      </c>
      <c r="AI21" s="1">
        <v>3633.9966519818313</v>
      </c>
      <c r="AJ21" s="1">
        <v>3603.0736698767305</v>
      </c>
      <c r="AK21" s="1">
        <v>3639.0166622931706</v>
      </c>
      <c r="AL21" s="1">
        <v>3637.2054393504468</v>
      </c>
      <c r="AM21" s="1">
        <v>3642.222771001922</v>
      </c>
    </row>
    <row r="22" spans="1:39" x14ac:dyDescent="0.25">
      <c r="A22" s="124">
        <f ca="1">Exceedance!U22</f>
        <v>43374</v>
      </c>
      <c r="B22" s="275">
        <v>3606.8485307619708</v>
      </c>
      <c r="C22" s="275">
        <v>3654.1430377816559</v>
      </c>
      <c r="D22" s="275">
        <v>3633.2860512726916</v>
      </c>
      <c r="E22" s="275">
        <v>3655.0573138608561</v>
      </c>
      <c r="F22" s="275">
        <v>3654.6648781954941</v>
      </c>
      <c r="G22" s="275">
        <v>3661.4119766132267</v>
      </c>
      <c r="H22" s="275">
        <v>3655.2746440539086</v>
      </c>
      <c r="I22" s="275">
        <v>3655.6122931973432</v>
      </c>
      <c r="J22" s="275">
        <v>3634.4035148025273</v>
      </c>
      <c r="K22" s="275">
        <v>3628.4156237986635</v>
      </c>
      <c r="L22" s="275">
        <v>3630.1296085225708</v>
      </c>
      <c r="M22" s="275">
        <v>3603.9081477168156</v>
      </c>
      <c r="N22" s="275">
        <v>3633.5146716141476</v>
      </c>
      <c r="O22" s="275">
        <v>3638.8213503795278</v>
      </c>
      <c r="P22" s="275">
        <v>3654.6179398227418</v>
      </c>
      <c r="Q22" s="275">
        <v>3639.6881343183886</v>
      </c>
      <c r="R22" s="275">
        <v>3654.6871778276209</v>
      </c>
      <c r="S22" s="275">
        <v>3654.0794889682538</v>
      </c>
      <c r="T22" s="275">
        <v>3656.088224832466</v>
      </c>
      <c r="U22" s="275">
        <v>3652.9516602473727</v>
      </c>
      <c r="V22" s="275">
        <v>3643.9376753276033</v>
      </c>
      <c r="W22" s="275">
        <v>3637.8555156194611</v>
      </c>
      <c r="X22" s="275">
        <v>3626.3328979636904</v>
      </c>
      <c r="Y22" s="275">
        <v>3610.0720765696756</v>
      </c>
      <c r="Z22" s="275">
        <v>3624.2341905667813</v>
      </c>
      <c r="AA22" s="275">
        <v>3636.5039691456354</v>
      </c>
      <c r="AB22" s="275">
        <v>3654.3329307749905</v>
      </c>
      <c r="AC22" s="275">
        <v>3636.9201827984384</v>
      </c>
      <c r="AD22" s="275">
        <v>3634.9533765649476</v>
      </c>
      <c r="AE22" s="275">
        <v>3653.0049963660003</v>
      </c>
      <c r="AF22" s="275">
        <v>3632.5968957992977</v>
      </c>
      <c r="AG22" s="275">
        <v>3645.3084562913518</v>
      </c>
      <c r="AH22" s="275">
        <v>3654.5555433633667</v>
      </c>
      <c r="AI22" s="1">
        <v>3631.0734578946453</v>
      </c>
      <c r="AJ22" s="1">
        <v>3602.1226079284047</v>
      </c>
      <c r="AK22" s="1">
        <v>3639.5410256889254</v>
      </c>
      <c r="AL22" s="1">
        <v>3635.2878360846503</v>
      </c>
      <c r="AM22" s="1">
        <v>3640.6586369678653</v>
      </c>
    </row>
    <row r="23" spans="1:39" x14ac:dyDescent="0.25">
      <c r="A23" s="124">
        <f ca="1">Exceedance!U23</f>
        <v>43405</v>
      </c>
      <c r="B23" s="275">
        <v>3604.6683146882183</v>
      </c>
      <c r="C23" s="275">
        <v>3653.2546165002227</v>
      </c>
      <c r="D23" s="275">
        <v>3631.962547959859</v>
      </c>
      <c r="E23" s="275">
        <v>3655.1435129575702</v>
      </c>
      <c r="F23" s="275">
        <v>3654.5118316724338</v>
      </c>
      <c r="G23" s="275">
        <v>3662.0502007891473</v>
      </c>
      <c r="H23" s="275">
        <v>3655.8238875010588</v>
      </c>
      <c r="I23" s="275">
        <v>3656.6496043102479</v>
      </c>
      <c r="J23" s="275">
        <v>3633.7821791071797</v>
      </c>
      <c r="K23" s="275">
        <v>3625.7909395843708</v>
      </c>
      <c r="L23" s="275">
        <v>3627.7721677689578</v>
      </c>
      <c r="M23" s="275">
        <v>3601.8137510321835</v>
      </c>
      <c r="N23" s="275">
        <v>3632.3219679268518</v>
      </c>
      <c r="O23" s="275">
        <v>3636.7616725712642</v>
      </c>
      <c r="P23" s="275">
        <v>3654.8264012135542</v>
      </c>
      <c r="Q23" s="275">
        <v>3638.055447068693</v>
      </c>
      <c r="R23" s="275">
        <v>3654.8545460599157</v>
      </c>
      <c r="S23" s="275">
        <v>3653.7380884788163</v>
      </c>
      <c r="T23" s="275">
        <v>3656.4794221643674</v>
      </c>
      <c r="U23" s="275">
        <v>3652.9208494782647</v>
      </c>
      <c r="V23" s="275">
        <v>3642.3660728403279</v>
      </c>
      <c r="W23" s="275">
        <v>3635.8501260984099</v>
      </c>
      <c r="X23" s="275">
        <v>3623.9106631201917</v>
      </c>
      <c r="Y23" s="275">
        <v>3607.0137376257935</v>
      </c>
      <c r="Z23" s="275">
        <v>3621.9924752813681</v>
      </c>
      <c r="AA23" s="275">
        <v>3636.1834603500261</v>
      </c>
      <c r="AB23" s="275">
        <v>3654.2108591071424</v>
      </c>
      <c r="AC23" s="275">
        <v>3636.6128927125278</v>
      </c>
      <c r="AD23" s="275">
        <v>3633.5462806560736</v>
      </c>
      <c r="AE23" s="275">
        <v>3651.955001727019</v>
      </c>
      <c r="AF23" s="275">
        <v>3631.3416593595211</v>
      </c>
      <c r="AG23" s="275">
        <v>3644.0623228856689</v>
      </c>
      <c r="AH23" s="275">
        <v>3654.4190545137867</v>
      </c>
      <c r="AI23" s="1">
        <v>3628.1610866647979</v>
      </c>
      <c r="AJ23" s="1">
        <v>3600.4220391543049</v>
      </c>
      <c r="AK23" s="1">
        <v>3639.1667298791745</v>
      </c>
      <c r="AL23" s="1">
        <v>3633.4054777613374</v>
      </c>
      <c r="AM23" s="1">
        <v>3638.87052021914</v>
      </c>
    </row>
    <row r="24" spans="1:39" x14ac:dyDescent="0.25">
      <c r="A24" s="124">
        <f ca="1">Exceedance!U24</f>
        <v>43435</v>
      </c>
      <c r="B24" s="275">
        <v>3601.5759107167401</v>
      </c>
      <c r="C24" s="275">
        <v>3651.1994985715492</v>
      </c>
      <c r="D24" s="275">
        <v>3629.5303654598238</v>
      </c>
      <c r="E24" s="275">
        <v>3653.7217052690589</v>
      </c>
      <c r="F24" s="275">
        <v>3653.7681804324579</v>
      </c>
      <c r="G24" s="275">
        <v>3661.8563489005192</v>
      </c>
      <c r="H24" s="275">
        <v>3654.9992995456787</v>
      </c>
      <c r="I24" s="275">
        <v>3656.0567396188039</v>
      </c>
      <c r="J24" s="275">
        <v>3631.7413325379443</v>
      </c>
      <c r="K24" s="275">
        <v>3622.807084808016</v>
      </c>
      <c r="L24" s="275">
        <v>3624.903727705936</v>
      </c>
      <c r="M24" s="275">
        <v>3598.7643005038672</v>
      </c>
      <c r="N24" s="275">
        <v>3630.480961944194</v>
      </c>
      <c r="O24" s="275">
        <v>3634.1693224004202</v>
      </c>
      <c r="P24" s="275">
        <v>3654.0205340078851</v>
      </c>
      <c r="Q24" s="275">
        <v>3635.7034656724863</v>
      </c>
      <c r="R24" s="275">
        <v>3654.5726216976518</v>
      </c>
      <c r="S24" s="275">
        <v>3653.587954194441</v>
      </c>
      <c r="T24" s="275">
        <v>3655.6241841159376</v>
      </c>
      <c r="U24" s="275">
        <v>3652.0603608390061</v>
      </c>
      <c r="V24" s="275">
        <v>3640.3869344898731</v>
      </c>
      <c r="W24" s="275">
        <v>3633.1742093337789</v>
      </c>
      <c r="X24" s="275">
        <v>3621.0669682697044</v>
      </c>
      <c r="Y24" s="275">
        <v>3602.9339002780916</v>
      </c>
      <c r="Z24" s="275">
        <v>3619.3181942955607</v>
      </c>
      <c r="AA24" s="275">
        <v>3634.2480795011643</v>
      </c>
      <c r="AB24" s="275">
        <v>3653.1196689050157</v>
      </c>
      <c r="AC24" s="275">
        <v>3634.9532401791853</v>
      </c>
      <c r="AD24" s="275">
        <v>3631.4820398885904</v>
      </c>
      <c r="AE24" s="275">
        <v>3650.4765564998656</v>
      </c>
      <c r="AF24" s="275">
        <v>3629.4901441086199</v>
      </c>
      <c r="AG24" s="275">
        <v>3642.356619309267</v>
      </c>
      <c r="AH24" s="275">
        <v>3653.6427762577796</v>
      </c>
      <c r="AI24" s="1">
        <v>3624.6879122166056</v>
      </c>
      <c r="AJ24" s="1">
        <v>3597.1797990881082</v>
      </c>
      <c r="AK24" s="1">
        <v>3637.7694479380834</v>
      </c>
      <c r="AL24" s="1">
        <v>3630.9778151959067</v>
      </c>
      <c r="AM24" s="1">
        <v>3635.9527743079957</v>
      </c>
    </row>
    <row r="25" spans="1:39" x14ac:dyDescent="0.25">
      <c r="A25" s="124">
        <f ca="1">Exceedance!U25</f>
        <v>43466</v>
      </c>
      <c r="B25" s="275">
        <v>3597.0779131457889</v>
      </c>
      <c r="C25" s="275">
        <v>3646.7478946938304</v>
      </c>
      <c r="D25" s="275">
        <v>3626.7380098415342</v>
      </c>
      <c r="E25" s="275">
        <v>3644.8914806732732</v>
      </c>
      <c r="F25" s="275">
        <v>3646.5670975030025</v>
      </c>
      <c r="G25" s="275">
        <v>3657.603572600251</v>
      </c>
      <c r="H25" s="275">
        <v>3648.1133306668094</v>
      </c>
      <c r="I25" s="275">
        <v>3651.4561830389157</v>
      </c>
      <c r="J25" s="275">
        <v>3629.049590646971</v>
      </c>
      <c r="K25" s="275">
        <v>3618.4932587814073</v>
      </c>
      <c r="L25" s="275">
        <v>3620.9385893644931</v>
      </c>
      <c r="M25" s="275">
        <v>3593.6987694696109</v>
      </c>
      <c r="N25" s="275">
        <v>3627.9859722201559</v>
      </c>
      <c r="O25" s="275">
        <v>3626.8338149735587</v>
      </c>
      <c r="P25" s="275">
        <v>3651.9409059327313</v>
      </c>
      <c r="Q25" s="275">
        <v>3626.4305215789091</v>
      </c>
      <c r="R25" s="275">
        <v>3649.9268310770681</v>
      </c>
      <c r="S25" s="275">
        <v>3646.522692809207</v>
      </c>
      <c r="T25" s="275">
        <v>3650.2597292606911</v>
      </c>
      <c r="U25" s="275">
        <v>3647.0723969544092</v>
      </c>
      <c r="V25" s="275">
        <v>3637.9723289927929</v>
      </c>
      <c r="W25" s="275">
        <v>3630.0778278340154</v>
      </c>
      <c r="X25" s="275">
        <v>3616.7019810763427</v>
      </c>
      <c r="Y25" s="275">
        <v>3597.3182841039734</v>
      </c>
      <c r="Z25" s="275">
        <v>3615.1127022740138</v>
      </c>
      <c r="AA25" s="275">
        <v>3630.1737696128253</v>
      </c>
      <c r="AB25" s="275">
        <v>3649.871883266741</v>
      </c>
      <c r="AC25" s="275">
        <v>3632.5315197682503</v>
      </c>
      <c r="AD25" s="275">
        <v>3624.1148033574132</v>
      </c>
      <c r="AE25" s="275">
        <v>3646.0081792418441</v>
      </c>
      <c r="AF25" s="275">
        <v>3627.1135813757428</v>
      </c>
      <c r="AG25" s="275">
        <v>3633.8714836022878</v>
      </c>
      <c r="AH25" s="275">
        <v>3652.2692803342461</v>
      </c>
      <c r="AI25" s="1">
        <v>3619.9508910305217</v>
      </c>
      <c r="AJ25" s="1">
        <v>3592.1306077884301</v>
      </c>
      <c r="AK25" s="1">
        <v>3635.6701339841952</v>
      </c>
      <c r="AL25" s="1">
        <v>3627.3145649294047</v>
      </c>
      <c r="AM25" s="1">
        <v>3629.4456887158867</v>
      </c>
    </row>
    <row r="26" spans="1:39" x14ac:dyDescent="0.25">
      <c r="A26" s="124">
        <f ca="1">Exceedance!U26</f>
        <v>43497</v>
      </c>
      <c r="B26" s="275">
        <v>3593.6639489597178</v>
      </c>
      <c r="C26" s="275">
        <v>3643.6081011192828</v>
      </c>
      <c r="D26" s="275">
        <v>3624.6575855005881</v>
      </c>
      <c r="E26" s="275">
        <v>3636.845703234605</v>
      </c>
      <c r="F26" s="275">
        <v>3639.3239650595751</v>
      </c>
      <c r="G26" s="275">
        <v>3653.0593788994051</v>
      </c>
      <c r="H26" s="275">
        <v>3642.124825494187</v>
      </c>
      <c r="I26" s="275">
        <v>3647.9315017158087</v>
      </c>
      <c r="J26" s="275">
        <v>3626.6487740742923</v>
      </c>
      <c r="K26" s="275">
        <v>3614.7257229949373</v>
      </c>
      <c r="L26" s="275">
        <v>3617.4251933668656</v>
      </c>
      <c r="M26" s="275">
        <v>3589.0607879964341</v>
      </c>
      <c r="N26" s="275">
        <v>3625.9737651069845</v>
      </c>
      <c r="O26" s="275">
        <v>3621.1360784862209</v>
      </c>
      <c r="P26" s="275">
        <v>3650.0156240402016</v>
      </c>
      <c r="Q26" s="275">
        <v>3618.2819510249301</v>
      </c>
      <c r="R26" s="275">
        <v>3646.0458767059349</v>
      </c>
      <c r="S26" s="275">
        <v>3640.47475196392</v>
      </c>
      <c r="T26" s="275">
        <v>3645.4522980001943</v>
      </c>
      <c r="U26" s="275">
        <v>3642.859740703132</v>
      </c>
      <c r="V26" s="275">
        <v>3635.9370256886277</v>
      </c>
      <c r="W26" s="275">
        <v>3627.2110130939436</v>
      </c>
      <c r="X26" s="275">
        <v>3612.5392635472081</v>
      </c>
      <c r="Y26" s="275">
        <v>3592.4920715932039</v>
      </c>
      <c r="Z26" s="275">
        <v>3611.219174898552</v>
      </c>
      <c r="AA26" s="275">
        <v>3626.477162410964</v>
      </c>
      <c r="AB26" s="275">
        <v>3647.0244515855925</v>
      </c>
      <c r="AC26" s="275">
        <v>3630.3613279709498</v>
      </c>
      <c r="AD26" s="275">
        <v>3617.3858357029462</v>
      </c>
      <c r="AE26" s="275">
        <v>3642.3642137543966</v>
      </c>
      <c r="AF26" s="275">
        <v>3625.4362742960607</v>
      </c>
      <c r="AG26" s="275">
        <v>3625.5689236649591</v>
      </c>
      <c r="AH26" s="275">
        <v>3650.7170102795458</v>
      </c>
      <c r="AI26" s="1">
        <v>3616.0300273315102</v>
      </c>
      <c r="AJ26" s="1">
        <v>3587.5248985470844</v>
      </c>
      <c r="AK26" s="1">
        <v>3634.2075889507</v>
      </c>
      <c r="AL26" s="1">
        <v>3623.8492858961004</v>
      </c>
      <c r="AM26" s="1">
        <v>3623.3550804833394</v>
      </c>
    </row>
    <row r="27" spans="1:39" x14ac:dyDescent="0.25">
      <c r="A27" s="124">
        <f ca="1">Exceedance!U27</f>
        <v>43525</v>
      </c>
      <c r="B27" s="275">
        <v>3591.1617744058949</v>
      </c>
      <c r="C27" s="275">
        <v>3641.1493913915724</v>
      </c>
      <c r="D27" s="275">
        <v>3623.5377815631273</v>
      </c>
      <c r="E27" s="275">
        <v>3632.1105071510879</v>
      </c>
      <c r="F27" s="275">
        <v>3633.5756596249325</v>
      </c>
      <c r="G27" s="275">
        <v>3651.1010352232479</v>
      </c>
      <c r="H27" s="275">
        <v>3641.6521271825695</v>
      </c>
      <c r="I27" s="275">
        <v>3646.6553844506457</v>
      </c>
      <c r="J27" s="275">
        <v>3624.216413729946</v>
      </c>
      <c r="K27" s="275">
        <v>3612.1040731683393</v>
      </c>
      <c r="L27" s="275">
        <v>3613.9022377819906</v>
      </c>
      <c r="M27" s="275">
        <v>3584.7891770554579</v>
      </c>
      <c r="N27" s="275">
        <v>3624.4954193742228</v>
      </c>
      <c r="O27" s="275">
        <v>3615.2412094085585</v>
      </c>
      <c r="P27" s="275">
        <v>3648.8929633621947</v>
      </c>
      <c r="Q27" s="275">
        <v>3614.5653272049758</v>
      </c>
      <c r="R27" s="275">
        <v>3643.3098138674991</v>
      </c>
      <c r="S27" s="275">
        <v>3636.041499640934</v>
      </c>
      <c r="T27" s="275">
        <v>3642.6745119126608</v>
      </c>
      <c r="U27" s="275">
        <v>3638.6649479247981</v>
      </c>
      <c r="V27" s="275">
        <v>3636.4275029059772</v>
      </c>
      <c r="W27" s="275">
        <v>3624.9142336657246</v>
      </c>
      <c r="X27" s="275">
        <v>3607.8323999875724</v>
      </c>
      <c r="Y27" s="275">
        <v>3588.3992726068054</v>
      </c>
      <c r="Z27" s="275">
        <v>3608.5994061276301</v>
      </c>
      <c r="AA27" s="275">
        <v>3624.9112028182026</v>
      </c>
      <c r="AB27" s="275">
        <v>3643.9690871998687</v>
      </c>
      <c r="AC27" s="275">
        <v>3630.3913777625453</v>
      </c>
      <c r="AD27" s="275">
        <v>3609.7664609589151</v>
      </c>
      <c r="AE27" s="275">
        <v>3639.1932239654325</v>
      </c>
      <c r="AF27" s="275">
        <v>3624.0777572268094</v>
      </c>
      <c r="AG27" s="275">
        <v>3617.1427126161002</v>
      </c>
      <c r="AH27" s="275">
        <v>3652.0070877295275</v>
      </c>
      <c r="AI27" s="1">
        <v>3611.7768703981596</v>
      </c>
      <c r="AJ27" s="1">
        <v>3583.2771928327738</v>
      </c>
      <c r="AK27" s="1">
        <v>3633.906213232573</v>
      </c>
      <c r="AL27" s="1">
        <v>3620.5732603607507</v>
      </c>
      <c r="AM27" s="1">
        <v>3617.6961318204339</v>
      </c>
    </row>
    <row r="28" spans="1:39" x14ac:dyDescent="0.25">
      <c r="A28" s="124">
        <f ca="1">Exceedance!U28</f>
        <v>43556</v>
      </c>
      <c r="B28" s="275">
        <v>3592.0010562610678</v>
      </c>
      <c r="C28" s="275">
        <v>3641.135335100837</v>
      </c>
      <c r="D28" s="275">
        <v>3625.1030421028372</v>
      </c>
      <c r="E28" s="275">
        <v>3630.5407445015007</v>
      </c>
      <c r="F28" s="275">
        <v>3632.8965868911664</v>
      </c>
      <c r="G28" s="275">
        <v>3656.0396588216763</v>
      </c>
      <c r="H28" s="275">
        <v>3648.6081911236383</v>
      </c>
      <c r="I28" s="275">
        <v>3649.430758569727</v>
      </c>
      <c r="J28" s="275">
        <v>3623.9108659092544</v>
      </c>
      <c r="K28" s="275">
        <v>3612.8596627958905</v>
      </c>
      <c r="L28" s="275">
        <v>3612.6056074494654</v>
      </c>
      <c r="M28" s="275">
        <v>3581.6114949837861</v>
      </c>
      <c r="N28" s="275">
        <v>3625.8477056223696</v>
      </c>
      <c r="O28" s="275">
        <v>3618.4521973111482</v>
      </c>
      <c r="P28" s="275">
        <v>3649.341226516005</v>
      </c>
      <c r="Q28" s="275">
        <v>3612.7043724282898</v>
      </c>
      <c r="R28" s="275">
        <v>3644.1887585163768</v>
      </c>
      <c r="S28" s="275">
        <v>3639.4474648917003</v>
      </c>
      <c r="T28" s="275">
        <v>3644.3481737059615</v>
      </c>
      <c r="U28" s="275">
        <v>3636.4492534338706</v>
      </c>
      <c r="V28" s="275">
        <v>3638.4492855112126</v>
      </c>
      <c r="W28" s="275">
        <v>3624.0677427888954</v>
      </c>
      <c r="X28" s="275">
        <v>3605.7177752868306</v>
      </c>
      <c r="Y28" s="275">
        <v>3585.8495232248697</v>
      </c>
      <c r="Z28" s="275">
        <v>3612.010790336597</v>
      </c>
      <c r="AA28" s="275">
        <v>3628.7596149650649</v>
      </c>
      <c r="AB28" s="275">
        <v>3645.4103522224282</v>
      </c>
      <c r="AC28" s="275">
        <v>3632.6669902139893</v>
      </c>
      <c r="AD28" s="275">
        <v>3606.8035718767519</v>
      </c>
      <c r="AE28" s="275">
        <v>3637.948894999678</v>
      </c>
      <c r="AF28" s="275">
        <v>3623.9314121604511</v>
      </c>
      <c r="AG28" s="275">
        <v>3614.3233402739979</v>
      </c>
      <c r="AH28" s="275">
        <v>3655.3088439361031</v>
      </c>
      <c r="AI28" s="1">
        <v>3608.5248792375733</v>
      </c>
      <c r="AJ28" s="1">
        <v>3580.9918794370146</v>
      </c>
      <c r="AK28" s="1">
        <v>3633.9333042963844</v>
      </c>
      <c r="AL28" s="1">
        <v>3618.3042343323027</v>
      </c>
      <c r="AM28" s="1">
        <v>3613.9133226840904</v>
      </c>
    </row>
    <row r="29" spans="1:39" x14ac:dyDescent="0.25">
      <c r="A29" s="124">
        <f ca="1">Exceedance!U29</f>
        <v>43586</v>
      </c>
      <c r="B29" s="275">
        <v>3605.7863470967977</v>
      </c>
      <c r="C29" s="275">
        <v>3651.9424332878107</v>
      </c>
      <c r="D29" s="275">
        <v>3638.2263810194363</v>
      </c>
      <c r="E29" s="275">
        <v>3638.1871033553298</v>
      </c>
      <c r="F29" s="275">
        <v>3653.0851308924825</v>
      </c>
      <c r="G29" s="275">
        <v>3674.9205902854887</v>
      </c>
      <c r="H29" s="275">
        <v>3664.4019489309908</v>
      </c>
      <c r="I29" s="275">
        <v>3662.0127915872004</v>
      </c>
      <c r="J29" s="275">
        <v>3627.7541642552605</v>
      </c>
      <c r="K29" s="275">
        <v>3618.950217119826</v>
      </c>
      <c r="L29" s="275">
        <v>3611.8886052601665</v>
      </c>
      <c r="M29" s="275">
        <v>3586.9943249624448</v>
      </c>
      <c r="N29" s="275">
        <v>3635.1966602560806</v>
      </c>
      <c r="O29" s="275">
        <v>3636.9822559255635</v>
      </c>
      <c r="P29" s="275">
        <v>3657.0283399160171</v>
      </c>
      <c r="Q29" s="275">
        <v>3624.5650468996514</v>
      </c>
      <c r="R29" s="275">
        <v>3658.5220093894163</v>
      </c>
      <c r="S29" s="275">
        <v>3659.1526384754361</v>
      </c>
      <c r="T29" s="275">
        <v>3656.4102530211649</v>
      </c>
      <c r="U29" s="275">
        <v>3643.6911978724215</v>
      </c>
      <c r="V29" s="275">
        <v>3646.9791462222306</v>
      </c>
      <c r="W29" s="275">
        <v>3634.2212146520078</v>
      </c>
      <c r="X29" s="275">
        <v>3601.9975083795616</v>
      </c>
      <c r="Y29" s="275">
        <v>3590.350004672488</v>
      </c>
      <c r="Z29" s="275">
        <v>3618.879171300769</v>
      </c>
      <c r="AA29" s="275">
        <v>3642.1791308777038</v>
      </c>
      <c r="AB29" s="275">
        <v>3655.8858722002733</v>
      </c>
      <c r="AC29" s="275">
        <v>3642.0825510289887</v>
      </c>
      <c r="AD29" s="275">
        <v>3617.9341082335454</v>
      </c>
      <c r="AE29" s="275">
        <v>3650.1732512298308</v>
      </c>
      <c r="AF29" s="275">
        <v>3626.4925281373557</v>
      </c>
      <c r="AG29" s="275">
        <v>3624.1070183371812</v>
      </c>
      <c r="AH29" s="275">
        <v>3658.2523967248139</v>
      </c>
      <c r="AI29" s="1">
        <v>3608.2560333254482</v>
      </c>
      <c r="AJ29" s="1">
        <v>3588.6720167036938</v>
      </c>
      <c r="AK29" s="1">
        <v>3637.8895827107917</v>
      </c>
      <c r="AL29" s="1">
        <v>3618.8582026193076</v>
      </c>
      <c r="AM29" s="1">
        <v>3620.8310165639014</v>
      </c>
    </row>
    <row r="30" spans="1:39" x14ac:dyDescent="0.25">
      <c r="A30" s="124">
        <f ca="1">Exceedance!U30</f>
        <v>43617</v>
      </c>
      <c r="B30" s="275">
        <v>3618.5479645526621</v>
      </c>
      <c r="C30" s="275">
        <v>3661.1946473474759</v>
      </c>
      <c r="D30" s="275">
        <v>3649.9461540837565</v>
      </c>
      <c r="E30" s="275">
        <v>3664.2558446918315</v>
      </c>
      <c r="F30" s="275">
        <v>3682.0181074800885</v>
      </c>
      <c r="G30" s="275">
        <v>3687.9891498017073</v>
      </c>
      <c r="H30" s="275">
        <v>3678.7118580112497</v>
      </c>
      <c r="I30" s="275">
        <v>3665.6900214224361</v>
      </c>
      <c r="J30" s="275">
        <v>3636.3789923747049</v>
      </c>
      <c r="K30" s="275">
        <v>3621.0924848692371</v>
      </c>
      <c r="L30" s="275">
        <v>3616.9435429232999</v>
      </c>
      <c r="M30" s="275">
        <v>3600.1096687763506</v>
      </c>
      <c r="N30" s="275">
        <v>3639.937271528835</v>
      </c>
      <c r="O30" s="275">
        <v>3659.3387022586235</v>
      </c>
      <c r="P30" s="275">
        <v>3662.0524608283758</v>
      </c>
      <c r="Q30" s="275">
        <v>3647.3770889917546</v>
      </c>
      <c r="R30" s="275">
        <v>3667.1623229266306</v>
      </c>
      <c r="S30" s="275">
        <v>3679.5113271433602</v>
      </c>
      <c r="T30" s="275">
        <v>3664.3095098481504</v>
      </c>
      <c r="U30" s="275">
        <v>3656.155447935193</v>
      </c>
      <c r="V30" s="275">
        <v>3651.5283786004798</v>
      </c>
      <c r="W30" s="275">
        <v>3640.1125208999147</v>
      </c>
      <c r="X30" s="275">
        <v>3597.2943885302802</v>
      </c>
      <c r="Y30" s="275">
        <v>3603.5408078383939</v>
      </c>
      <c r="Z30" s="275">
        <v>3620.3164253583345</v>
      </c>
      <c r="AA30" s="275">
        <v>3658.4281534555034</v>
      </c>
      <c r="AB30" s="275">
        <v>3663.1112947733754</v>
      </c>
      <c r="AC30" s="275">
        <v>3647.0287372168932</v>
      </c>
      <c r="AD30" s="275">
        <v>3638.9177860809277</v>
      </c>
      <c r="AE30" s="275">
        <v>3659.5582303886326</v>
      </c>
      <c r="AF30" s="275">
        <v>3639.8435854996733</v>
      </c>
      <c r="AG30" s="275">
        <v>3650.8689522082091</v>
      </c>
      <c r="AH30" s="275">
        <v>3656.0856631164556</v>
      </c>
      <c r="AI30" s="1">
        <v>3610.3139981489944</v>
      </c>
      <c r="AJ30" s="1">
        <v>3607.3783892216179</v>
      </c>
      <c r="AK30" s="1">
        <v>3646.9726830217505</v>
      </c>
      <c r="AL30" s="1">
        <v>3620.3698422593811</v>
      </c>
      <c r="AM30" s="1">
        <v>3634.3437948851188</v>
      </c>
    </row>
    <row r="31" spans="1:39" x14ac:dyDescent="0.25">
      <c r="A31" s="124">
        <f ca="1">Exceedance!U31</f>
        <v>43647</v>
      </c>
      <c r="B31" s="275">
        <v>3619.4515900493734</v>
      </c>
      <c r="C31" s="275">
        <v>3660.6706817140998</v>
      </c>
      <c r="D31" s="275">
        <v>3651.2359849225727</v>
      </c>
      <c r="E31" s="275">
        <v>3672.5555802038707</v>
      </c>
      <c r="F31" s="275">
        <v>3687.0270787860209</v>
      </c>
      <c r="G31" s="275">
        <v>3687.4295242262006</v>
      </c>
      <c r="H31" s="275">
        <v>3679.443790373477</v>
      </c>
      <c r="I31" s="275">
        <v>3662.2719885182387</v>
      </c>
      <c r="J31" s="275">
        <v>3636.1008440670503</v>
      </c>
      <c r="K31" s="275">
        <v>3617.8739814070059</v>
      </c>
      <c r="L31" s="275">
        <v>3615.2427666470057</v>
      </c>
      <c r="M31" s="275">
        <v>3600.5422770040441</v>
      </c>
      <c r="N31" s="275">
        <v>3638.2702378302915</v>
      </c>
      <c r="O31" s="275">
        <v>3662.5300037881207</v>
      </c>
      <c r="P31" s="275">
        <v>3660.0831574910412</v>
      </c>
      <c r="Q31" s="275">
        <v>3661.7458117716087</v>
      </c>
      <c r="R31" s="275">
        <v>3666.2878043989531</v>
      </c>
      <c r="S31" s="275">
        <v>3680.5248596366082</v>
      </c>
      <c r="T31" s="275">
        <v>3663.8149867762395</v>
      </c>
      <c r="U31" s="275">
        <v>3659.0967544523651</v>
      </c>
      <c r="V31" s="275">
        <v>3649.5097289959608</v>
      </c>
      <c r="W31" s="275">
        <v>3638.005439155645</v>
      </c>
      <c r="X31" s="275">
        <v>3590.3994269436371</v>
      </c>
      <c r="Y31" s="275">
        <v>3601.4583947106439</v>
      </c>
      <c r="Z31" s="275">
        <v>3616.5689553038715</v>
      </c>
      <c r="AA31" s="275">
        <v>3660.4080355812798</v>
      </c>
      <c r="AB31" s="275">
        <v>3660.7098185167997</v>
      </c>
      <c r="AC31" s="275">
        <v>3645.4829074934305</v>
      </c>
      <c r="AD31" s="275">
        <v>3642.972357494777</v>
      </c>
      <c r="AE31" s="275">
        <v>3661.3333208843464</v>
      </c>
      <c r="AF31" s="275">
        <v>3640.6765119338575</v>
      </c>
      <c r="AG31" s="275">
        <v>3662.9411558230572</v>
      </c>
      <c r="AH31" s="275">
        <v>3652.9342880682311</v>
      </c>
      <c r="AI31" s="1">
        <v>3606.0012000119063</v>
      </c>
      <c r="AJ31" s="1">
        <v>3606.8155038773007</v>
      </c>
      <c r="AK31" s="1">
        <v>3647.939867194119</v>
      </c>
      <c r="AL31" s="1">
        <v>3616.7451038514769</v>
      </c>
      <c r="AM31" s="1">
        <v>3638.8798793953251</v>
      </c>
    </row>
    <row r="32" spans="1:39" x14ac:dyDescent="0.25">
      <c r="A32" s="124">
        <f ca="1">Exceedance!U32</f>
        <v>43678</v>
      </c>
      <c r="B32" s="275">
        <v>3616.8080820857235</v>
      </c>
      <c r="C32" s="275">
        <v>3656.7008737366086</v>
      </c>
      <c r="D32" s="275">
        <v>3649.2680869781539</v>
      </c>
      <c r="E32" s="275">
        <v>3667.5519841136024</v>
      </c>
      <c r="F32" s="275">
        <v>3682.9131308520464</v>
      </c>
      <c r="G32" s="275">
        <v>3682.8696578627109</v>
      </c>
      <c r="H32" s="275">
        <v>3673.9453299039014</v>
      </c>
      <c r="I32" s="275">
        <v>3657.2749508273264</v>
      </c>
      <c r="J32" s="275">
        <v>3632.8227597648115</v>
      </c>
      <c r="K32" s="275">
        <v>3614.1180611191648</v>
      </c>
      <c r="L32" s="275">
        <v>3610.8090590571687</v>
      </c>
      <c r="M32" s="275">
        <v>3597.1287620399294</v>
      </c>
      <c r="N32" s="275">
        <v>3635.032828656535</v>
      </c>
      <c r="O32" s="275">
        <v>3657.120665813653</v>
      </c>
      <c r="P32" s="275">
        <v>3656.4436600211607</v>
      </c>
      <c r="Q32" s="275">
        <v>3657.821169022915</v>
      </c>
      <c r="R32" s="275">
        <v>3661.4033788390802</v>
      </c>
      <c r="S32" s="275">
        <v>3676.2286280623671</v>
      </c>
      <c r="T32" s="275">
        <v>3659.3216901473079</v>
      </c>
      <c r="U32" s="275">
        <v>3656.1932372568945</v>
      </c>
      <c r="V32" s="275">
        <v>3645.9075976096524</v>
      </c>
      <c r="W32" s="275">
        <v>3634.8811256929839</v>
      </c>
      <c r="X32" s="275">
        <v>3583.4017065063517</v>
      </c>
      <c r="Y32" s="275">
        <v>3596.4342404859685</v>
      </c>
      <c r="Z32" s="275">
        <v>3612.1077630417408</v>
      </c>
      <c r="AA32" s="275">
        <v>3656.5382677647635</v>
      </c>
      <c r="AB32" s="275">
        <v>3656.7111620353971</v>
      </c>
      <c r="AC32" s="275">
        <v>3642.7522561221431</v>
      </c>
      <c r="AD32" s="275">
        <v>3637.743617857715</v>
      </c>
      <c r="AE32" s="275">
        <v>3657.4478273262321</v>
      </c>
      <c r="AF32" s="275">
        <v>3638.7849412851369</v>
      </c>
      <c r="AG32" s="275">
        <v>3658.0142823693473</v>
      </c>
      <c r="AH32" s="275">
        <v>3649.2980586163367</v>
      </c>
      <c r="AI32" s="1">
        <v>3601.3118925332233</v>
      </c>
      <c r="AJ32" s="1">
        <v>3603.9670235859539</v>
      </c>
      <c r="AK32" s="1">
        <v>3645.7713165355653</v>
      </c>
      <c r="AL32" s="1">
        <v>3611.6091154847072</v>
      </c>
      <c r="AM32" s="1">
        <v>3635.7281150311965</v>
      </c>
    </row>
    <row r="33" spans="1:39" x14ac:dyDescent="0.25">
      <c r="A33" s="124">
        <f ca="1">Exceedance!U33</f>
        <v>43709</v>
      </c>
      <c r="B33" s="275">
        <v>3615.9326796791206</v>
      </c>
      <c r="C33" s="275">
        <v>3655.0008455320103</v>
      </c>
      <c r="D33" s="275">
        <v>3648.7922307597155</v>
      </c>
      <c r="E33" s="275">
        <v>3665.8435500179999</v>
      </c>
      <c r="F33" s="275">
        <v>3680.3633125894225</v>
      </c>
      <c r="G33" s="275">
        <v>3681.0431661885759</v>
      </c>
      <c r="H33" s="275">
        <v>3673.2725520806966</v>
      </c>
      <c r="I33" s="275">
        <v>3655.0010525623729</v>
      </c>
      <c r="J33" s="275">
        <v>3631.4970731712619</v>
      </c>
      <c r="K33" s="275">
        <v>3611.5268096908517</v>
      </c>
      <c r="L33" s="275">
        <v>3608.0365068614487</v>
      </c>
      <c r="M33" s="275">
        <v>3596.556953334481</v>
      </c>
      <c r="N33" s="275">
        <v>3633.8150486861614</v>
      </c>
      <c r="O33" s="275">
        <v>3655.0018209094351</v>
      </c>
      <c r="P33" s="275">
        <v>3655.0027066030116</v>
      </c>
      <c r="Q33" s="275">
        <v>3655.0023260277376</v>
      </c>
      <c r="R33" s="275">
        <v>3658.8155251040203</v>
      </c>
      <c r="S33" s="275">
        <v>3674.4727924185222</v>
      </c>
      <c r="T33" s="275">
        <v>3656.9474621154832</v>
      </c>
      <c r="U33" s="275">
        <v>3655.0014015676365</v>
      </c>
      <c r="V33" s="275">
        <v>3643.9647652919753</v>
      </c>
      <c r="W33" s="275">
        <v>3633.1611626250688</v>
      </c>
      <c r="X33" s="275">
        <v>3580.0744391972462</v>
      </c>
      <c r="Y33" s="275">
        <v>3594.7050351502999</v>
      </c>
      <c r="Z33" s="275">
        <v>3610.0441822717976</v>
      </c>
      <c r="AA33" s="275">
        <v>3655.0011970763539</v>
      </c>
      <c r="AB33" s="275">
        <v>3655.0071925563047</v>
      </c>
      <c r="AC33" s="275">
        <v>3641.9724743095794</v>
      </c>
      <c r="AD33" s="275">
        <v>3635.0019295158427</v>
      </c>
      <c r="AE33" s="275">
        <v>3655.0010074372972</v>
      </c>
      <c r="AF33" s="275">
        <v>3637.495317725828</v>
      </c>
      <c r="AG33" s="275">
        <v>3655.00275111157</v>
      </c>
      <c r="AH33" s="275">
        <v>3646.9216289542437</v>
      </c>
      <c r="AI33" s="1">
        <v>3599.5848159311399</v>
      </c>
      <c r="AJ33" s="1">
        <v>3603.2100799133605</v>
      </c>
      <c r="AK33" s="1">
        <v>3644.7305353901588</v>
      </c>
      <c r="AL33" s="1">
        <v>3608.7287141282518</v>
      </c>
      <c r="AM33" s="1">
        <v>3635.0010850551243</v>
      </c>
    </row>
    <row r="34" spans="1:39" x14ac:dyDescent="0.25">
      <c r="A34" s="124">
        <f ca="1">Exceedance!U34</f>
        <v>43739</v>
      </c>
      <c r="B34" s="275">
        <v>3614.2998169947655</v>
      </c>
      <c r="C34" s="275">
        <v>3654.940029969036</v>
      </c>
      <c r="D34" s="275">
        <v>3648.196616481604</v>
      </c>
      <c r="E34" s="275">
        <v>3666.4943666286331</v>
      </c>
      <c r="F34" s="275">
        <v>3681.2558778084153</v>
      </c>
      <c r="G34" s="275">
        <v>3682.1258337817853</v>
      </c>
      <c r="H34" s="275">
        <v>3674.6004454994986</v>
      </c>
      <c r="I34" s="275">
        <v>3653.560218628003</v>
      </c>
      <c r="J34" s="275">
        <v>3629.1754350489823</v>
      </c>
      <c r="K34" s="275">
        <v>3608.9494774563095</v>
      </c>
      <c r="L34" s="275">
        <v>3605.5248313835991</v>
      </c>
      <c r="M34" s="275">
        <v>3594.5416142406375</v>
      </c>
      <c r="N34" s="275">
        <v>3631.1687282814783</v>
      </c>
      <c r="O34" s="275">
        <v>3655.4775373101875</v>
      </c>
      <c r="P34" s="275">
        <v>3653.476718595869</v>
      </c>
      <c r="Q34" s="275">
        <v>3655.4951804920793</v>
      </c>
      <c r="R34" s="275">
        <v>3658.8493904885754</v>
      </c>
      <c r="S34" s="275">
        <v>3676.7927363502481</v>
      </c>
      <c r="T34" s="275">
        <v>3656.4902049500724</v>
      </c>
      <c r="U34" s="275">
        <v>3654.0333297462139</v>
      </c>
      <c r="V34" s="275">
        <v>3642.2093401246607</v>
      </c>
      <c r="W34" s="275">
        <v>3630.4101410928502</v>
      </c>
      <c r="X34" s="275">
        <v>3578.4833747962784</v>
      </c>
      <c r="Y34" s="275">
        <v>3591.826045514103</v>
      </c>
      <c r="Z34" s="275">
        <v>3608.5772296032656</v>
      </c>
      <c r="AA34" s="275">
        <v>3654.9390627382954</v>
      </c>
      <c r="AB34" s="275">
        <v>3657.7365809576158</v>
      </c>
      <c r="AC34" s="275">
        <v>3640.9977964076338</v>
      </c>
      <c r="AD34" s="275">
        <v>3634.1443926619622</v>
      </c>
      <c r="AE34" s="275">
        <v>3653.8383408617397</v>
      </c>
      <c r="AF34" s="275">
        <v>3636.2064230692254</v>
      </c>
      <c r="AG34" s="275">
        <v>3655.2955401463073</v>
      </c>
      <c r="AH34" s="275">
        <v>3644.1297396073655</v>
      </c>
      <c r="AI34" s="1">
        <v>3598.4619330581977</v>
      </c>
      <c r="AJ34" s="1">
        <v>3603.789791622728</v>
      </c>
      <c r="AK34" s="1">
        <v>3642.745717799995</v>
      </c>
      <c r="AL34" s="1">
        <v>3606.7337359646958</v>
      </c>
      <c r="AM34" s="1">
        <v>3636.0388044152264</v>
      </c>
    </row>
    <row r="35" spans="1:39" x14ac:dyDescent="0.25">
      <c r="A35" s="124">
        <f ca="1">Exceedance!U35</f>
        <v>43770</v>
      </c>
      <c r="B35" s="275">
        <v>3612.8702770138548</v>
      </c>
      <c r="C35" s="275">
        <v>3653.9120473665639</v>
      </c>
      <c r="D35" s="275">
        <v>3647.0420401319689</v>
      </c>
      <c r="E35" s="1">
        <v>3666.3101838891439</v>
      </c>
      <c r="F35" s="1">
        <v>3681.8019062639287</v>
      </c>
      <c r="G35" s="275">
        <v>3682.6626619714834</v>
      </c>
      <c r="H35" s="1">
        <v>3675.4862597578654</v>
      </c>
      <c r="I35" s="1">
        <v>3652.9574684120003</v>
      </c>
      <c r="J35" s="1">
        <v>3626.5572777731827</v>
      </c>
      <c r="K35" s="1">
        <v>3606.1453543614575</v>
      </c>
      <c r="L35" s="1">
        <v>3603.4062195854267</v>
      </c>
      <c r="M35" s="1">
        <v>3592.8662331680271</v>
      </c>
      <c r="N35" s="1">
        <v>3628.7768178851043</v>
      </c>
      <c r="O35" s="1">
        <v>3655.5687713991651</v>
      </c>
      <c r="P35" s="1">
        <v>3652.0819070811262</v>
      </c>
      <c r="Q35" s="1">
        <v>3655.5740447922394</v>
      </c>
      <c r="R35" s="1">
        <v>3658.5038153201431</v>
      </c>
      <c r="S35" s="1">
        <v>3677.4937852670882</v>
      </c>
      <c r="T35" s="1">
        <v>3656.4984098799146</v>
      </c>
      <c r="U35" s="1">
        <v>3652.4512381289369</v>
      </c>
      <c r="V35" s="1">
        <v>3640.0984321064839</v>
      </c>
      <c r="W35" s="1">
        <v>3627.8548467456158</v>
      </c>
      <c r="X35" s="1">
        <v>3576.3288455962888</v>
      </c>
      <c r="Y35" s="1">
        <v>3588.8084841831919</v>
      </c>
      <c r="Z35" s="1">
        <v>3608.0145649578512</v>
      </c>
      <c r="AA35" s="1">
        <v>3654.7070837537585</v>
      </c>
      <c r="AB35" s="1">
        <v>3657.4935168701336</v>
      </c>
      <c r="AC35" s="1">
        <v>3639.5821971887244</v>
      </c>
      <c r="AD35" s="1">
        <v>3632.9432925875776</v>
      </c>
      <c r="AE35" s="1">
        <v>3652.7848494454615</v>
      </c>
      <c r="AF35" s="1">
        <v>3634.968930430518</v>
      </c>
      <c r="AG35" s="1">
        <v>3655.0765579931608</v>
      </c>
      <c r="AH35" s="1">
        <v>3641.3495572653292</v>
      </c>
      <c r="AI35" s="1">
        <v>3596.5680703917201</v>
      </c>
      <c r="AJ35" s="1">
        <v>3603.0936951212243</v>
      </c>
      <c r="AK35" s="1">
        <v>3640.8109313047289</v>
      </c>
      <c r="AL35" s="1">
        <v>3604.4640339038478</v>
      </c>
      <c r="AM35" s="1">
        <v>3635.8700164619204</v>
      </c>
    </row>
    <row r="36" spans="1:39" x14ac:dyDescent="0.25">
      <c r="A36" s="124">
        <f ca="1">Exceedance!U36</f>
        <v>43800</v>
      </c>
      <c r="B36" s="275">
        <v>3610.3663183742674</v>
      </c>
      <c r="C36" s="275">
        <v>3651.7853237215654</v>
      </c>
      <c r="D36" s="275">
        <v>3644.8732590192717</v>
      </c>
      <c r="E36" s="1">
        <v>3665.5988966637933</v>
      </c>
      <c r="F36" s="1">
        <v>3681.6552622342897</v>
      </c>
      <c r="G36" s="275">
        <v>3681.9694455566428</v>
      </c>
      <c r="H36" s="1">
        <v>3674.9267364431298</v>
      </c>
      <c r="I36" s="1">
        <v>3651.0791789068362</v>
      </c>
      <c r="J36" s="1">
        <v>3623.4936014922532</v>
      </c>
      <c r="K36" s="1">
        <v>3602.5739662729075</v>
      </c>
      <c r="L36" s="1">
        <v>3600.4406191739472</v>
      </c>
      <c r="M36" s="1">
        <v>3590.3762225192945</v>
      </c>
      <c r="N36" s="1">
        <v>3625.8262846252082</v>
      </c>
      <c r="O36" s="1">
        <v>3654.6460552569179</v>
      </c>
      <c r="P36" s="1">
        <v>3650.0203828615699</v>
      </c>
      <c r="Q36" s="1">
        <v>3655.2002137860436</v>
      </c>
      <c r="R36" s="1">
        <v>3658.172617307785</v>
      </c>
      <c r="S36" s="1">
        <v>3677.0234693619554</v>
      </c>
      <c r="T36" s="1">
        <v>3655.6787186057359</v>
      </c>
      <c r="U36" s="1">
        <v>3650.5463195656039</v>
      </c>
      <c r="V36" s="1">
        <v>3637.0810303290723</v>
      </c>
      <c r="W36" s="1">
        <v>3624.9981438085683</v>
      </c>
      <c r="X36" s="1">
        <v>3572.7473275742227</v>
      </c>
      <c r="Y36" s="1">
        <v>3584.9803688785119</v>
      </c>
      <c r="Z36" s="1">
        <v>3605.3839665653777</v>
      </c>
      <c r="AA36" s="1">
        <v>3653.4663166335295</v>
      </c>
      <c r="AB36" s="1">
        <v>3656.0334221115713</v>
      </c>
      <c r="AC36" s="1">
        <v>3637.538685098767</v>
      </c>
      <c r="AD36" s="1">
        <v>3631.3505243909681</v>
      </c>
      <c r="AE36" s="1">
        <v>3651.20231029452</v>
      </c>
      <c r="AF36" s="1">
        <v>3633.2656569834653</v>
      </c>
      <c r="AG36" s="1">
        <v>3654.2252449798848</v>
      </c>
      <c r="AH36" s="1">
        <v>3638.0733918979558</v>
      </c>
      <c r="AI36" s="1">
        <v>3592.9715832828451</v>
      </c>
      <c r="AJ36" s="1">
        <v>3601.3420585323274</v>
      </c>
      <c r="AK36" s="1">
        <v>3638.3579274948306</v>
      </c>
      <c r="AL36" s="1">
        <v>3600.8430894739322</v>
      </c>
      <c r="AM36" s="1">
        <v>3634.7401819219867</v>
      </c>
    </row>
    <row r="37" spans="1:39" x14ac:dyDescent="0.25">
      <c r="A37" s="124">
        <f ca="1">Exceedance!U37</f>
        <v>43831</v>
      </c>
      <c r="B37" s="275">
        <v>3606.511780791835</v>
      </c>
      <c r="C37" s="261">
        <v>3647.719687543226</v>
      </c>
      <c r="D37" s="261">
        <v>3639.2334810332727</v>
      </c>
      <c r="E37" s="1">
        <v>3659.3764472403932</v>
      </c>
      <c r="F37" s="1">
        <v>3677.8017297953206</v>
      </c>
      <c r="G37" s="275">
        <v>3676.4080982863543</v>
      </c>
      <c r="H37" s="1">
        <v>3671.5943974495694</v>
      </c>
      <c r="I37" s="1">
        <v>3648.6279936657893</v>
      </c>
      <c r="J37" s="1">
        <v>3620.0419577858661</v>
      </c>
      <c r="K37" s="1">
        <v>3597.8097914210848</v>
      </c>
      <c r="L37" s="1">
        <v>3595.5462858015262</v>
      </c>
      <c r="M37" s="1">
        <v>3587.0491234056476</v>
      </c>
      <c r="N37" s="1">
        <v>3619.4742587206838</v>
      </c>
      <c r="O37" s="1">
        <v>3652.4484941700357</v>
      </c>
      <c r="P37" s="1">
        <v>3642.5795366179314</v>
      </c>
      <c r="Q37" s="1">
        <v>3650.3926800727227</v>
      </c>
      <c r="R37" s="1">
        <v>3652.2284268232283</v>
      </c>
      <c r="S37" s="1">
        <v>3673.2403053251901</v>
      </c>
      <c r="T37" s="1">
        <v>3651.9181050059256</v>
      </c>
      <c r="U37" s="1">
        <v>3648.2431807031148</v>
      </c>
      <c r="V37" s="1">
        <v>3633.8959348041885</v>
      </c>
      <c r="W37" s="1">
        <v>3621.5221791058352</v>
      </c>
      <c r="X37" s="1">
        <v>3567.5906987223329</v>
      </c>
      <c r="Y37" s="1">
        <v>3579.447565288649</v>
      </c>
      <c r="Z37" s="1">
        <v>3603.3074695048617</v>
      </c>
      <c r="AA37" s="1">
        <v>3650.5050727365156</v>
      </c>
      <c r="AB37" s="1">
        <v>3653.1794251603728</v>
      </c>
      <c r="AC37" s="1">
        <v>3631.4061567009062</v>
      </c>
      <c r="AD37" s="1">
        <v>3629.2735805721986</v>
      </c>
      <c r="AE37" s="1">
        <v>3648.4072975567883</v>
      </c>
      <c r="AF37" s="1">
        <v>3625.5404583382697</v>
      </c>
      <c r="AG37" s="1">
        <v>3652.787992929439</v>
      </c>
      <c r="AH37" s="1">
        <v>3634.4509161571309</v>
      </c>
      <c r="AI37" s="1">
        <v>3587.3624953275003</v>
      </c>
      <c r="AJ37" s="1">
        <v>3597.6008014974</v>
      </c>
      <c r="AK37" s="1">
        <v>3635.5338864022856</v>
      </c>
      <c r="AL37" s="1">
        <v>3595.8769120531242</v>
      </c>
      <c r="AM37" s="1">
        <v>3626.2638131329736</v>
      </c>
    </row>
    <row r="38" spans="1:39" x14ac:dyDescent="0.25">
      <c r="A38" s="124">
        <f ca="1">Exceedance!U38</f>
        <v>43862</v>
      </c>
      <c r="B38" s="275">
        <v>3603.7176038985858</v>
      </c>
      <c r="C38" s="261">
        <v>3644.5198571436299</v>
      </c>
      <c r="D38" s="261">
        <v>3635.0738690368817</v>
      </c>
      <c r="E38" s="1">
        <v>3653.8285595365833</v>
      </c>
      <c r="F38" s="1">
        <v>3673.8885278277075</v>
      </c>
      <c r="G38" s="275">
        <v>3672.0174244458572</v>
      </c>
      <c r="H38" s="1">
        <v>3669.0371661432873</v>
      </c>
      <c r="I38" s="1">
        <v>3646.4960335261508</v>
      </c>
      <c r="J38" s="1">
        <v>3617.0256286929971</v>
      </c>
      <c r="K38" s="1">
        <v>3593.712693093737</v>
      </c>
      <c r="L38" s="1">
        <v>3591.2354118106327</v>
      </c>
      <c r="M38" s="1">
        <v>3584.4617727849013</v>
      </c>
      <c r="N38" s="1">
        <v>3614.9339431997341</v>
      </c>
      <c r="O38" s="1">
        <v>3651.1321357918246</v>
      </c>
      <c r="P38" s="1">
        <v>3635.7825409432917</v>
      </c>
      <c r="Q38" s="1">
        <v>3646.2043103107744</v>
      </c>
      <c r="R38" s="1">
        <v>3646.909095408515</v>
      </c>
      <c r="S38" s="1">
        <v>3670.4018898723853</v>
      </c>
      <c r="T38" s="1">
        <v>3648.758790473004</v>
      </c>
      <c r="U38" s="1">
        <v>3646.4537600365625</v>
      </c>
      <c r="V38" s="1">
        <v>3631.0437971209708</v>
      </c>
      <c r="W38" s="1">
        <v>3618.101186195609</v>
      </c>
      <c r="X38" s="1">
        <v>3563.2420166400461</v>
      </c>
      <c r="Y38" s="1">
        <v>3574.5848220077169</v>
      </c>
      <c r="Z38" s="1">
        <v>3601.7244871863072</v>
      </c>
      <c r="AA38" s="1">
        <v>3647.8057457469063</v>
      </c>
      <c r="AB38" s="1">
        <v>3650.8460076572801</v>
      </c>
      <c r="AC38" s="1">
        <v>3625.9826803854717</v>
      </c>
      <c r="AD38" s="1">
        <v>3627.4642991590381</v>
      </c>
      <c r="AE38" s="1">
        <v>3647.0683325449882</v>
      </c>
      <c r="AF38" s="1">
        <v>3618.400731891405</v>
      </c>
      <c r="AG38" s="1">
        <v>3651.3250423999325</v>
      </c>
      <c r="AH38" s="1">
        <v>3631.3907981172229</v>
      </c>
      <c r="AI38" s="1">
        <v>3582.3779474836961</v>
      </c>
      <c r="AJ38" s="1">
        <v>3595.1218090184234</v>
      </c>
      <c r="AK38" s="1">
        <v>3632.7598784088532</v>
      </c>
      <c r="AL38" s="1">
        <v>3591.3841657097241</v>
      </c>
      <c r="AM38" s="1">
        <v>3618.5805074824129</v>
      </c>
    </row>
    <row r="39" spans="1:39" x14ac:dyDescent="0.25">
      <c r="A39" s="124">
        <f ca="1">Exceedance!U39</f>
        <v>43891</v>
      </c>
      <c r="B39" s="275">
        <v>3601.799837814604</v>
      </c>
      <c r="C39" s="261">
        <v>3641.9897095922634</v>
      </c>
      <c r="D39" s="261">
        <v>3631.082258510296</v>
      </c>
      <c r="E39" s="1">
        <v>3649.3717105223368</v>
      </c>
      <c r="F39" s="1">
        <v>3672.1701361652322</v>
      </c>
      <c r="G39" s="275">
        <v>3672.8272192991867</v>
      </c>
      <c r="H39" s="1">
        <v>3668.7149510031345</v>
      </c>
      <c r="I39" s="1">
        <v>3644.3228910874932</v>
      </c>
      <c r="J39" s="1">
        <v>3615.3188490803773</v>
      </c>
      <c r="K39" s="1">
        <v>3589.4972519574221</v>
      </c>
      <c r="L39" s="1">
        <v>3587.1909463847783</v>
      </c>
      <c r="M39" s="1">
        <v>3582.4907225440588</v>
      </c>
      <c r="N39" s="1">
        <v>3610.3914572625208</v>
      </c>
      <c r="O39" s="1">
        <v>3649.8214291907366</v>
      </c>
      <c r="P39" s="1">
        <v>3633.9728525724781</v>
      </c>
      <c r="Q39" s="1">
        <v>3642.6135745065862</v>
      </c>
      <c r="R39" s="1">
        <v>3643.2671076276756</v>
      </c>
      <c r="S39" s="1">
        <v>3667.7465281852592</v>
      </c>
      <c r="T39" s="1">
        <v>3645.5415655012116</v>
      </c>
      <c r="U39" s="1">
        <v>3646.9176445310814</v>
      </c>
      <c r="V39" s="1">
        <v>3628.7252067697482</v>
      </c>
      <c r="W39" s="1">
        <v>3614.2709454523888</v>
      </c>
      <c r="X39" s="1">
        <v>3559.84943975018</v>
      </c>
      <c r="Y39" s="1">
        <v>3571.0613684496079</v>
      </c>
      <c r="Z39" s="1">
        <v>3602.5184947360754</v>
      </c>
      <c r="AA39" s="1">
        <v>3645.0268958040137</v>
      </c>
      <c r="AB39" s="1">
        <v>3650.4324629970702</v>
      </c>
      <c r="AC39" s="1">
        <v>3619.6550687512936</v>
      </c>
      <c r="AD39" s="1">
        <v>3626.8741590320824</v>
      </c>
      <c r="AE39" s="1">
        <v>3645.9153800449394</v>
      </c>
      <c r="AF39" s="1">
        <v>3611.3057190956224</v>
      </c>
      <c r="AG39" s="1">
        <v>3652.6726589528612</v>
      </c>
      <c r="AH39" s="1">
        <v>3628.2251699222961</v>
      </c>
      <c r="AI39" s="1">
        <v>3577.7725483619279</v>
      </c>
      <c r="AJ39" s="1">
        <v>3593.9459579670947</v>
      </c>
      <c r="AK39" s="1">
        <v>3630.3130879319997</v>
      </c>
      <c r="AL39" s="1">
        <v>3587.645131621061</v>
      </c>
      <c r="AM39" s="1">
        <v>3614.6696605171296</v>
      </c>
    </row>
    <row r="40" spans="1:39" x14ac:dyDescent="0.25">
      <c r="A40" s="124">
        <f ca="1">Exceedance!U40</f>
        <v>43922</v>
      </c>
      <c r="B40" s="275">
        <v>3603.0601706793796</v>
      </c>
      <c r="C40" s="261">
        <v>3642.1238532832222</v>
      </c>
      <c r="D40" s="261">
        <v>3630.408048345631</v>
      </c>
      <c r="E40" s="1">
        <v>3650.2726266098366</v>
      </c>
      <c r="F40" s="1">
        <v>3676.7464970260003</v>
      </c>
      <c r="G40" s="275">
        <v>3679.1443636156214</v>
      </c>
      <c r="H40" s="1">
        <v>3672.2414641704454</v>
      </c>
      <c r="I40" s="1">
        <v>3644.1592465908502</v>
      </c>
      <c r="J40" s="1">
        <v>3617.030959973773</v>
      </c>
      <c r="K40" s="1">
        <v>3587.821936987561</v>
      </c>
      <c r="L40" s="1">
        <v>3584.2849092780662</v>
      </c>
      <c r="M40" s="1">
        <v>3584.1046786499805</v>
      </c>
      <c r="N40" s="1">
        <v>3614.4716822094188</v>
      </c>
      <c r="O40" s="1">
        <v>3650.5788956644419</v>
      </c>
      <c r="P40" s="1">
        <v>3633.2134940081264</v>
      </c>
      <c r="Q40" s="1">
        <v>3642.8911430131775</v>
      </c>
      <c r="R40" s="1">
        <v>3647.4884778608748</v>
      </c>
      <c r="S40" s="1">
        <v>3669.2347390900454</v>
      </c>
      <c r="T40" s="1">
        <v>3644.9848817484476</v>
      </c>
      <c r="U40" s="1">
        <v>3648.9750109260658</v>
      </c>
      <c r="V40" s="1">
        <v>3627.8226615284161</v>
      </c>
      <c r="W40" s="1">
        <v>3612.7812350597042</v>
      </c>
      <c r="X40" s="1">
        <v>3558.2373633314282</v>
      </c>
      <c r="Y40" s="1">
        <v>3574.6944591095785</v>
      </c>
      <c r="Z40" s="1">
        <v>3609.460226855399</v>
      </c>
      <c r="AA40" s="1">
        <v>3646.545316042394</v>
      </c>
      <c r="AB40" s="1">
        <v>3651.9750339255411</v>
      </c>
      <c r="AC40" s="1">
        <v>3617.4135593836158</v>
      </c>
      <c r="AD40" s="1">
        <v>3627.8624549715969</v>
      </c>
      <c r="AE40" s="1">
        <v>3645.8566870894388</v>
      </c>
      <c r="AF40" s="1">
        <v>3609.8426746880891</v>
      </c>
      <c r="AG40" s="1">
        <v>3656.0848686844829</v>
      </c>
      <c r="AH40" s="1">
        <v>3625.8413341053624</v>
      </c>
      <c r="AI40" s="1">
        <v>3575.270150160452</v>
      </c>
      <c r="AJ40" s="1">
        <v>3593.4154471660613</v>
      </c>
      <c r="AK40" s="1">
        <v>3628.800558389833</v>
      </c>
      <c r="AL40" s="1">
        <v>3585.862484204612</v>
      </c>
      <c r="AM40" s="1">
        <v>3613.6929134844449</v>
      </c>
    </row>
    <row r="41" spans="1:39" x14ac:dyDescent="0.25">
      <c r="A41" s="124">
        <f ca="1">Exceedance!U41</f>
        <v>43952</v>
      </c>
      <c r="B41" s="275">
        <v>3616.3176744826251</v>
      </c>
      <c r="C41" s="261">
        <v>3652.9168733018901</v>
      </c>
      <c r="D41" s="261">
        <v>3641.1154721581552</v>
      </c>
      <c r="E41" s="1">
        <v>3671.1931331875676</v>
      </c>
      <c r="F41" s="1">
        <v>3694.6675601865791</v>
      </c>
      <c r="G41" s="275">
        <v>3692.747169143991</v>
      </c>
      <c r="H41" s="1">
        <v>3683.7421643571274</v>
      </c>
      <c r="I41" s="1">
        <v>3647.4666781287065</v>
      </c>
      <c r="J41" s="1">
        <v>3623.7723039349789</v>
      </c>
      <c r="K41" s="1">
        <v>3586.9383189141563</v>
      </c>
      <c r="L41" s="1">
        <v>3590.3081055353982</v>
      </c>
      <c r="M41" s="1">
        <v>3595.7787003323301</v>
      </c>
      <c r="N41" s="1">
        <v>3634.8565956188481</v>
      </c>
      <c r="O41" s="1">
        <v>3658.7293966092452</v>
      </c>
      <c r="P41" s="1">
        <v>3645.4376196623116</v>
      </c>
      <c r="Q41" s="1">
        <v>3657.8287553209316</v>
      </c>
      <c r="R41" s="1">
        <v>3667.4502673209581</v>
      </c>
      <c r="S41" s="1">
        <v>3680.5724068796053</v>
      </c>
      <c r="T41" s="1">
        <v>3653.4405633914516</v>
      </c>
      <c r="U41" s="1">
        <v>3657.4329705987898</v>
      </c>
      <c r="V41" s="1">
        <v>3637.8387049154135</v>
      </c>
      <c r="W41" s="1">
        <v>3609.8571251362746</v>
      </c>
      <c r="X41" s="1">
        <v>3566.4074680703457</v>
      </c>
      <c r="Y41" s="1">
        <v>3583.3396948195373</v>
      </c>
      <c r="Z41" s="1">
        <v>3627.0354202447024</v>
      </c>
      <c r="AA41" s="1">
        <v>3656.9484264367329</v>
      </c>
      <c r="AB41" s="1">
        <v>3660.6586453156492</v>
      </c>
      <c r="AC41" s="1">
        <v>3629.5356720751961</v>
      </c>
      <c r="AD41" s="1">
        <v>3642.2981919802824</v>
      </c>
      <c r="AE41" s="1">
        <v>3648.3112013781556</v>
      </c>
      <c r="AF41" s="1">
        <v>3622.518650751605</v>
      </c>
      <c r="AG41" s="1">
        <v>3658.9322250464388</v>
      </c>
      <c r="AH41" s="1">
        <v>3626.7328827936872</v>
      </c>
      <c r="AI41" s="1">
        <v>3582.9619365329268</v>
      </c>
      <c r="AJ41" s="1">
        <v>3597.7305752249845</v>
      </c>
      <c r="AK41" s="1">
        <v>3630.0383221602888</v>
      </c>
      <c r="AL41" s="1">
        <v>3596.9541982266874</v>
      </c>
      <c r="AM41" s="1">
        <v>3623.9846824318106</v>
      </c>
    </row>
    <row r="42" spans="1:39" x14ac:dyDescent="0.25">
      <c r="A42" s="124">
        <f ca="1">Exceedance!U42</f>
        <v>43983</v>
      </c>
      <c r="B42" s="275">
        <v>3628.5505146458099</v>
      </c>
      <c r="C42" s="261">
        <v>3662.3735874548661</v>
      </c>
      <c r="D42" s="261">
        <v>3650.4237742245778</v>
      </c>
      <c r="E42" s="1">
        <v>3697.7374813639694</v>
      </c>
      <c r="F42" s="1">
        <v>3706.3790535606513</v>
      </c>
      <c r="G42" s="275">
        <v>3705.8967290491855</v>
      </c>
      <c r="H42" s="1">
        <v>3687.1849011570662</v>
      </c>
      <c r="I42" s="1">
        <v>3655.6569786627524</v>
      </c>
      <c r="J42" s="1">
        <v>3626.4899016333156</v>
      </c>
      <c r="K42" s="1">
        <v>3592.5533734856585</v>
      </c>
      <c r="L42" s="1">
        <v>3603.0492878056557</v>
      </c>
      <c r="M42" s="1">
        <v>3601.7862849664193</v>
      </c>
      <c r="N42" s="1">
        <v>3658.4722758094595</v>
      </c>
      <c r="O42" s="1">
        <v>3663.5915125748693</v>
      </c>
      <c r="P42" s="1">
        <v>3667.2299470596417</v>
      </c>
      <c r="Q42" s="1">
        <v>3666.0684093223927</v>
      </c>
      <c r="R42" s="1">
        <v>3687.2691882727286</v>
      </c>
      <c r="S42" s="1">
        <v>3688.4251093629186</v>
      </c>
      <c r="T42" s="1">
        <v>3666.2254733230211</v>
      </c>
      <c r="U42" s="1">
        <v>3661.582360667916</v>
      </c>
      <c r="V42" s="1">
        <v>3643.307374625429</v>
      </c>
      <c r="W42" s="1">
        <v>3606.1535960567908</v>
      </c>
      <c r="X42" s="1">
        <v>3581.1627430057538</v>
      </c>
      <c r="Y42" s="1">
        <v>3582.9404885627687</v>
      </c>
      <c r="Z42" s="1">
        <v>3646.0707822713543</v>
      </c>
      <c r="AA42" s="1">
        <v>3663.9741611585259</v>
      </c>
      <c r="AB42" s="1">
        <v>3664.537755963664</v>
      </c>
      <c r="AC42" s="1">
        <v>3650.4520193540284</v>
      </c>
      <c r="AD42" s="1">
        <v>3654.2836820380844</v>
      </c>
      <c r="AE42" s="1">
        <v>3660.2700989216141</v>
      </c>
      <c r="AF42" s="1">
        <v>3650.3651298749978</v>
      </c>
      <c r="AG42" s="1">
        <v>3656.6369775639096</v>
      </c>
      <c r="AH42" s="1">
        <v>3629.0782416093439</v>
      </c>
      <c r="AI42" s="1">
        <v>3600.9105034699191</v>
      </c>
      <c r="AJ42" s="1">
        <v>3608.3326243913034</v>
      </c>
      <c r="AK42" s="1">
        <v>3631.967484197643</v>
      </c>
      <c r="AL42" s="1">
        <v>3614.2804053910772</v>
      </c>
      <c r="AM42" s="1">
        <v>3653.0846818478281</v>
      </c>
    </row>
    <row r="43" spans="1:39" x14ac:dyDescent="0.25">
      <c r="A43" s="124">
        <f ca="1">Exceedance!U43</f>
        <v>44013</v>
      </c>
      <c r="B43" s="275">
        <v>3629.7885382264117</v>
      </c>
      <c r="C43" s="261">
        <v>3662.183087334703</v>
      </c>
      <c r="D43" s="261">
        <v>3649.3672666518414</v>
      </c>
      <c r="E43" s="1">
        <v>3702.2806293407452</v>
      </c>
      <c r="F43" s="1">
        <v>3705.366683054488</v>
      </c>
      <c r="G43" s="275">
        <v>3706.764225099736</v>
      </c>
      <c r="H43" s="1">
        <v>3684.5858838961767</v>
      </c>
      <c r="I43" s="1">
        <v>3655.1439380598972</v>
      </c>
      <c r="J43" s="1">
        <v>3624.1177620244048</v>
      </c>
      <c r="K43" s="1">
        <v>3590.5305643566162</v>
      </c>
      <c r="L43" s="1">
        <v>3603.2080027166207</v>
      </c>
      <c r="M43" s="1">
        <v>3599.6933636903918</v>
      </c>
      <c r="N43" s="1">
        <v>3662.320786203858</v>
      </c>
      <c r="O43" s="1">
        <v>3661.5833409492848</v>
      </c>
      <c r="P43" s="1">
        <v>3680.5284463598286</v>
      </c>
      <c r="Q43" s="1">
        <v>3664.8515227566622</v>
      </c>
      <c r="R43" s="1">
        <v>3688.409389784596</v>
      </c>
      <c r="S43" s="1">
        <v>3689.0422519622352</v>
      </c>
      <c r="T43" s="1">
        <v>3669.0502044138198</v>
      </c>
      <c r="U43" s="1">
        <v>3659.5696399260833</v>
      </c>
      <c r="V43" s="1">
        <v>3641.0280075473802</v>
      </c>
      <c r="W43" s="1">
        <v>3600.512522362525</v>
      </c>
      <c r="X43" s="1">
        <v>3580.1151774531745</v>
      </c>
      <c r="Y43" s="1">
        <v>3578.2070812278489</v>
      </c>
      <c r="Z43" s="1">
        <v>3649.8722781671431</v>
      </c>
      <c r="AA43" s="1">
        <v>3662.2715938088345</v>
      </c>
      <c r="AB43" s="1">
        <v>3662.1040142764386</v>
      </c>
      <c r="AC43" s="1">
        <v>3654.6202453336987</v>
      </c>
      <c r="AD43" s="1">
        <v>3658.0747379162194</v>
      </c>
      <c r="AE43" s="1">
        <v>3660.3550702635384</v>
      </c>
      <c r="AF43" s="1">
        <v>3662.5746677169213</v>
      </c>
      <c r="AG43" s="1">
        <v>3653.5124848835389</v>
      </c>
      <c r="AH43" s="1">
        <v>3625.8054474185519</v>
      </c>
      <c r="AI43" s="1">
        <v>3600.222711392471</v>
      </c>
      <c r="AJ43" s="1">
        <v>3608.2609527375739</v>
      </c>
      <c r="AK43" s="1">
        <v>3629.2828380657998</v>
      </c>
      <c r="AL43" s="1">
        <v>3620.6732815128225</v>
      </c>
      <c r="AM43" s="1">
        <v>3662.3849044746667</v>
      </c>
    </row>
    <row r="44" spans="1:39" x14ac:dyDescent="0.25">
      <c r="A44" s="124">
        <f ca="1">Exceedance!U44</f>
        <v>44044</v>
      </c>
      <c r="B44" s="275">
        <v>3627.1615762104752</v>
      </c>
      <c r="C44" s="261">
        <v>3658.680247878397</v>
      </c>
      <c r="D44" s="261">
        <v>3644.6307556445977</v>
      </c>
      <c r="E44" s="1">
        <v>3698.9380187150664</v>
      </c>
      <c r="F44" s="1">
        <v>3701.0880229248664</v>
      </c>
      <c r="G44" s="275">
        <v>3702.2107414307015</v>
      </c>
      <c r="H44" s="1">
        <v>3680.8748641799129</v>
      </c>
      <c r="I44" s="1">
        <v>3652.15453143474</v>
      </c>
      <c r="J44" s="1">
        <v>3621.2742426181585</v>
      </c>
      <c r="K44" s="1">
        <v>3585.5143368726413</v>
      </c>
      <c r="L44" s="1">
        <v>3599.7497473224025</v>
      </c>
      <c r="M44" s="1">
        <v>3595.6911123631635</v>
      </c>
      <c r="N44" s="1">
        <v>3657.992953010933</v>
      </c>
      <c r="O44" s="1">
        <v>3657.9634354705572</v>
      </c>
      <c r="P44" s="1">
        <v>3677.6763321880685</v>
      </c>
      <c r="Q44" s="1">
        <v>3659.8000377629569</v>
      </c>
      <c r="R44" s="1">
        <v>3685.082292971148</v>
      </c>
      <c r="S44" s="1">
        <v>3686.1549198878383</v>
      </c>
      <c r="T44" s="1">
        <v>3666.6782681200125</v>
      </c>
      <c r="U44" s="1">
        <v>3656.1130574247627</v>
      </c>
      <c r="V44" s="1">
        <v>3637.8758507805583</v>
      </c>
      <c r="W44" s="1">
        <v>3594.8103068775085</v>
      </c>
      <c r="X44" s="1">
        <v>3576.1454823820723</v>
      </c>
      <c r="Y44" s="1">
        <v>3572.5826160121096</v>
      </c>
      <c r="Z44" s="1">
        <v>3648.0960772669205</v>
      </c>
      <c r="AA44" s="1">
        <v>3658.7261911392097</v>
      </c>
      <c r="AB44" s="1">
        <v>3658.3010184277928</v>
      </c>
      <c r="AC44" s="1">
        <v>3650.5792656913209</v>
      </c>
      <c r="AD44" s="1">
        <v>3656.7027241425471</v>
      </c>
      <c r="AE44" s="1">
        <v>3658.1841489131252</v>
      </c>
      <c r="AF44" s="1">
        <v>3658.7812333497573</v>
      </c>
      <c r="AG44" s="1">
        <v>3649.8086562633398</v>
      </c>
      <c r="AH44" s="1">
        <v>3622.4707734408439</v>
      </c>
      <c r="AI44" s="1">
        <v>3597.0266731680381</v>
      </c>
      <c r="AJ44" s="1">
        <v>3604.6993273061044</v>
      </c>
      <c r="AK44" s="1">
        <v>3625.2383311820163</v>
      </c>
      <c r="AL44" s="1">
        <v>3619.8456943256256</v>
      </c>
      <c r="AM44" s="1">
        <v>3658.1166791981864</v>
      </c>
    </row>
    <row r="45" spans="1:39" x14ac:dyDescent="0.25">
      <c r="A45" s="124">
        <f ca="1">Exceedance!U45</f>
        <v>44075</v>
      </c>
      <c r="B45" s="275">
        <v>3626.2097517324273</v>
      </c>
      <c r="C45" s="261">
        <v>3657.0076469643341</v>
      </c>
      <c r="D45" s="261">
        <v>3642.0545454521302</v>
      </c>
      <c r="E45" s="1">
        <v>3696.9039319167164</v>
      </c>
      <c r="F45" s="1">
        <v>3699.3899051139861</v>
      </c>
      <c r="G45" s="275">
        <v>3701.865008130213</v>
      </c>
      <c r="H45" s="1">
        <v>3679.352404166324</v>
      </c>
      <c r="I45" s="1">
        <v>3650.9591965928284</v>
      </c>
      <c r="J45" s="1">
        <v>3619.3586801479219</v>
      </c>
      <c r="K45" s="1">
        <v>3582.3688153171615</v>
      </c>
      <c r="L45" s="1">
        <v>3599.1108267098921</v>
      </c>
      <c r="M45" s="1">
        <v>3594.0709990596633</v>
      </c>
      <c r="N45" s="1">
        <v>3657.0012063331628</v>
      </c>
      <c r="O45" s="1">
        <v>3657.002280926084</v>
      </c>
      <c r="P45" s="1">
        <v>3675.7542534475679</v>
      </c>
      <c r="Q45" s="1">
        <v>3657.0011423679439</v>
      </c>
      <c r="R45" s="1">
        <v>3683.8492475512494</v>
      </c>
      <c r="S45" s="1">
        <v>3684.7466656255046</v>
      </c>
      <c r="T45" s="1">
        <v>3666.0349196608308</v>
      </c>
      <c r="U45" s="1">
        <v>3654.2422179375121</v>
      </c>
      <c r="V45" s="1">
        <v>3636.1024262692986</v>
      </c>
      <c r="W45" s="1">
        <v>3592.2836094252316</v>
      </c>
      <c r="X45" s="1">
        <v>3575.5114824687303</v>
      </c>
      <c r="Y45" s="1">
        <v>3569.8204532857544</v>
      </c>
      <c r="Z45" s="1">
        <v>3647.9388637936145</v>
      </c>
      <c r="AA45" s="1">
        <v>3657.005468707539</v>
      </c>
      <c r="AB45" s="1">
        <v>3657.0030545128375</v>
      </c>
      <c r="AC45" s="1">
        <v>3648.7072104122667</v>
      </c>
      <c r="AD45" s="1">
        <v>3656.1987957385413</v>
      </c>
      <c r="AE45" s="1">
        <v>3657.000970170915</v>
      </c>
      <c r="AF45" s="1">
        <v>3657.0019673485322</v>
      </c>
      <c r="AG45" s="1">
        <v>3647.4306729213204</v>
      </c>
      <c r="AH45" s="1">
        <v>3621.5393737318418</v>
      </c>
      <c r="AI45" s="1">
        <v>3596.216389424173</v>
      </c>
      <c r="AJ45" s="1">
        <v>3602.5354500751173</v>
      </c>
      <c r="AK45" s="1">
        <v>3623.0976065201321</v>
      </c>
      <c r="AL45" s="1">
        <v>3620.7566578183478</v>
      </c>
      <c r="AM45" s="1">
        <v>3657.0019855972741</v>
      </c>
    </row>
    <row r="46" spans="1:39" x14ac:dyDescent="0.25">
      <c r="A46" s="124">
        <f ca="1">Exceedance!U46</f>
        <v>44105</v>
      </c>
      <c r="B46" s="275">
        <v>3624.5550773784767</v>
      </c>
      <c r="C46" s="261">
        <v>3656.9617772717907</v>
      </c>
      <c r="D46" s="261">
        <v>3641.4295198351033</v>
      </c>
      <c r="E46" s="1">
        <v>3697.6899795208387</v>
      </c>
      <c r="F46" s="1">
        <v>3700.3364710321775</v>
      </c>
      <c r="G46" s="275">
        <v>3703.0029583813453</v>
      </c>
      <c r="H46" s="1">
        <v>3678.0802182718776</v>
      </c>
      <c r="I46" s="1">
        <v>3648.8410749134487</v>
      </c>
      <c r="J46" s="1">
        <v>3616.8472403683045</v>
      </c>
      <c r="K46" s="1">
        <v>3581.2377453336912</v>
      </c>
      <c r="L46" s="1">
        <v>3597.0362444925813</v>
      </c>
      <c r="M46" s="1">
        <v>3590.7971572000838</v>
      </c>
      <c r="N46" s="1">
        <v>3657.4589395147018</v>
      </c>
      <c r="O46" s="1">
        <v>3655.4660211473197</v>
      </c>
      <c r="P46" s="1">
        <v>3676.2342667578523</v>
      </c>
      <c r="Q46" s="1">
        <v>3656.9837560487813</v>
      </c>
      <c r="R46" s="1">
        <v>3685.9062986030576</v>
      </c>
      <c r="S46" s="1">
        <v>3684.3516617794921</v>
      </c>
      <c r="T46" s="1">
        <v>3665.5286258266201</v>
      </c>
      <c r="U46" s="1">
        <v>3652.565300745387</v>
      </c>
      <c r="V46" s="1">
        <v>3633.3525087367657</v>
      </c>
      <c r="W46" s="1">
        <v>3589.0829608530003</v>
      </c>
      <c r="X46" s="1">
        <v>3574.1697260244787</v>
      </c>
      <c r="Y46" s="1">
        <v>3569.9026652856983</v>
      </c>
      <c r="Z46" s="1">
        <v>3647.8871837129459</v>
      </c>
      <c r="AA46" s="1">
        <v>3659.6830634494513</v>
      </c>
      <c r="AB46" s="1">
        <v>3656.0324214979628</v>
      </c>
      <c r="AC46" s="1">
        <v>3647.8153470367424</v>
      </c>
      <c r="AD46" s="1">
        <v>3655.0272823405107</v>
      </c>
      <c r="AE46" s="1">
        <v>3655.7323723516906</v>
      </c>
      <c r="AF46" s="1">
        <v>3657.3157404005815</v>
      </c>
      <c r="AG46" s="1">
        <v>3644.6439519538881</v>
      </c>
      <c r="AH46" s="1">
        <v>3620.4751324222852</v>
      </c>
      <c r="AI46" s="1">
        <v>3596.3153678216827</v>
      </c>
      <c r="AJ46" s="1">
        <v>3599.9999219022607</v>
      </c>
      <c r="AK46" s="1">
        <v>3621.216417988956</v>
      </c>
      <c r="AL46" s="1">
        <v>3621.7611157903602</v>
      </c>
      <c r="AM46" s="1">
        <v>3657.6571404241722</v>
      </c>
    </row>
    <row r="47" spans="1:39" x14ac:dyDescent="0.25">
      <c r="A47" s="124">
        <f ca="1">Exceedance!U47</f>
        <v>44136</v>
      </c>
      <c r="B47" s="275">
        <v>3623.0918797227464</v>
      </c>
      <c r="C47" s="261">
        <v>3655.9588784817429</v>
      </c>
      <c r="D47" s="261">
        <v>3640.2235870891523</v>
      </c>
      <c r="E47" s="1">
        <v>3698.1643484502911</v>
      </c>
      <c r="F47" s="1">
        <v>3700.7289907216677</v>
      </c>
      <c r="G47" s="275">
        <v>3703.763350296183</v>
      </c>
      <c r="H47" s="1">
        <v>3677.5305410511019</v>
      </c>
      <c r="I47" s="1">
        <v>3646.4845440805207</v>
      </c>
      <c r="J47" s="1">
        <v>3614.123528831763</v>
      </c>
      <c r="K47" s="1">
        <v>3580.3559093638592</v>
      </c>
      <c r="L47" s="1">
        <v>3595.3116937279874</v>
      </c>
      <c r="M47" s="1">
        <v>3587.6651241902659</v>
      </c>
      <c r="N47" s="1">
        <v>3657.4598089639308</v>
      </c>
      <c r="O47" s="1">
        <v>3654.0594438771573</v>
      </c>
      <c r="P47" s="1">
        <v>3676.3145988924653</v>
      </c>
      <c r="Q47" s="1">
        <v>3656.6183799844939</v>
      </c>
      <c r="R47" s="1">
        <v>3686.4960517203453</v>
      </c>
      <c r="S47" s="1">
        <v>3684.3417041401367</v>
      </c>
      <c r="T47" s="1">
        <v>3664.3114821417639</v>
      </c>
      <c r="U47" s="1">
        <v>3650.5086401758467</v>
      </c>
      <c r="V47" s="1">
        <v>3630.724544100844</v>
      </c>
      <c r="W47" s="1">
        <v>3585.5147848616275</v>
      </c>
      <c r="X47" s="1">
        <v>3572.5343205880245</v>
      </c>
      <c r="Y47" s="1">
        <v>3570.8250273901049</v>
      </c>
      <c r="Z47" s="1">
        <v>3647.5217227013713</v>
      </c>
      <c r="AA47" s="1">
        <v>3659.4138864256029</v>
      </c>
      <c r="AB47" s="1">
        <v>3654.6799905248481</v>
      </c>
      <c r="AC47" s="1">
        <v>3646.6138959480068</v>
      </c>
      <c r="AD47" s="1">
        <v>3653.9613600266589</v>
      </c>
      <c r="AE47" s="1">
        <v>3654.5186956961816</v>
      </c>
      <c r="AF47" s="1">
        <v>3657.0350917329333</v>
      </c>
      <c r="AG47" s="1">
        <v>3641.863729781734</v>
      </c>
      <c r="AH47" s="1">
        <v>3618.7703734004235</v>
      </c>
      <c r="AI47" s="1">
        <v>3595.4234892207369</v>
      </c>
      <c r="AJ47" s="1">
        <v>3597.5163773035806</v>
      </c>
      <c r="AK47" s="1">
        <v>3619.0349152962071</v>
      </c>
      <c r="AL47" s="1">
        <v>3621.15626597452</v>
      </c>
      <c r="AM47" s="1">
        <v>3657.415523149009</v>
      </c>
    </row>
    <row r="48" spans="1:39" x14ac:dyDescent="0.25">
      <c r="A48" s="124">
        <f ca="1">Exceedance!U48</f>
        <v>44166</v>
      </c>
      <c r="B48" s="275">
        <v>3620.6113668438957</v>
      </c>
      <c r="C48" s="261">
        <v>3653.8698364851939</v>
      </c>
      <c r="D48" s="261">
        <v>3637.9624385564712</v>
      </c>
      <c r="E48" s="1">
        <v>3698.0093022902561</v>
      </c>
      <c r="F48" s="1">
        <v>3700.0135723344438</v>
      </c>
      <c r="G48" s="275">
        <v>3703.2659038243978</v>
      </c>
      <c r="H48" s="1">
        <v>3675.8704775818519</v>
      </c>
      <c r="I48" s="1">
        <v>3643.6959975524996</v>
      </c>
      <c r="J48" s="1">
        <v>3610.6721735205306</v>
      </c>
      <c r="K48" s="1">
        <v>3578.1857271811095</v>
      </c>
      <c r="L48" s="1">
        <v>3592.7705738000805</v>
      </c>
      <c r="M48" s="1">
        <v>3583.9743777748754</v>
      </c>
      <c r="N48" s="1">
        <v>3656.5078245901832</v>
      </c>
      <c r="O48" s="1">
        <v>3651.9946921517453</v>
      </c>
      <c r="P48" s="1">
        <v>3675.9597857728363</v>
      </c>
      <c r="Q48" s="1">
        <v>3656.215102391649</v>
      </c>
      <c r="R48" s="1">
        <v>3686.0173814242103</v>
      </c>
      <c r="S48" s="1">
        <v>3683.6272567595406</v>
      </c>
      <c r="T48" s="1">
        <v>3662.7820677944196</v>
      </c>
      <c r="U48" s="1">
        <v>3647.5269510158123</v>
      </c>
      <c r="V48" s="1">
        <v>3627.8249774834112</v>
      </c>
      <c r="W48" s="1">
        <v>3580.7790744606891</v>
      </c>
      <c r="X48" s="1">
        <v>3569.8140989918797</v>
      </c>
      <c r="Y48" s="1">
        <v>3568.8017420052015</v>
      </c>
      <c r="Z48" s="1">
        <v>3646.1805142429052</v>
      </c>
      <c r="AA48" s="1">
        <v>3657.9393054168445</v>
      </c>
      <c r="AB48" s="1">
        <v>3652.8040499657686</v>
      </c>
      <c r="AC48" s="1">
        <v>3645.0207327923804</v>
      </c>
      <c r="AD48" s="1">
        <v>3652.3756786120989</v>
      </c>
      <c r="AE48" s="1">
        <v>3652.7341924389507</v>
      </c>
      <c r="AF48" s="1">
        <v>3656.1614749058731</v>
      </c>
      <c r="AG48" s="1">
        <v>3638.5883565440795</v>
      </c>
      <c r="AH48" s="1">
        <v>3615.5364711960087</v>
      </c>
      <c r="AI48" s="1">
        <v>3593.5014120102496</v>
      </c>
      <c r="AJ48" s="1">
        <v>3594.3579531410332</v>
      </c>
      <c r="AK48" s="1">
        <v>3615.6206849401069</v>
      </c>
      <c r="AL48" s="1">
        <v>3619.8349757729593</v>
      </c>
      <c r="AM48" s="1">
        <v>3656.6464357304462</v>
      </c>
    </row>
    <row r="49" spans="1:39" x14ac:dyDescent="0.25">
      <c r="A49" s="124">
        <f ca="1">Exceedance!U49</f>
        <v>44197</v>
      </c>
      <c r="B49" s="275">
        <v>3616.8574289301696</v>
      </c>
      <c r="C49" s="261">
        <v>3649.8662633482722</v>
      </c>
      <c r="D49" s="261">
        <v>3635.3713099791148</v>
      </c>
      <c r="E49" s="1">
        <v>3694.3338129823392</v>
      </c>
      <c r="F49" s="1">
        <v>3694.8958892424739</v>
      </c>
      <c r="G49" s="275">
        <v>3700.3894065528889</v>
      </c>
      <c r="H49" s="1">
        <v>3673.0869408047224</v>
      </c>
      <c r="I49" s="1">
        <v>3640.6353318810197</v>
      </c>
      <c r="J49" s="1">
        <v>3606.9611178202899</v>
      </c>
      <c r="K49" s="1">
        <v>3574.1949360777076</v>
      </c>
      <c r="L49" s="1">
        <v>3589.4302313397138</v>
      </c>
      <c r="M49" s="1">
        <v>3581.0909031994443</v>
      </c>
      <c r="N49" s="1">
        <v>3654.3061243144443</v>
      </c>
      <c r="O49" s="1">
        <v>3643.6137690954765</v>
      </c>
      <c r="P49" s="1">
        <v>3672.1269417719677</v>
      </c>
      <c r="Q49" s="1">
        <v>3649.7475985495316</v>
      </c>
      <c r="R49" s="1">
        <v>3682.3980509692328</v>
      </c>
      <c r="S49" s="1">
        <v>3680.0219123614088</v>
      </c>
      <c r="T49" s="1">
        <v>3660.2331702704123</v>
      </c>
      <c r="U49" s="1">
        <v>3644.5046799085458</v>
      </c>
      <c r="V49" s="1">
        <v>3623.5059552493267</v>
      </c>
      <c r="W49" s="1">
        <v>3574.2715645283129</v>
      </c>
      <c r="X49" s="1">
        <v>3565.4811468576067</v>
      </c>
      <c r="Y49" s="1">
        <v>3567.9833941894694</v>
      </c>
      <c r="Z49" s="1">
        <v>3643.524585967727</v>
      </c>
      <c r="AA49" s="1">
        <v>3655.0881320590975</v>
      </c>
      <c r="AB49" s="1">
        <v>3646.6967655046687</v>
      </c>
      <c r="AC49" s="1">
        <v>3641.3310394863493</v>
      </c>
      <c r="AD49" s="1">
        <v>3648.2590128852626</v>
      </c>
      <c r="AE49" s="1">
        <v>3643.9364166426121</v>
      </c>
      <c r="AF49" s="1">
        <v>3654.717757955345</v>
      </c>
      <c r="AG49" s="1">
        <v>3635.0426644063632</v>
      </c>
      <c r="AH49" s="1">
        <v>3611.512018176591</v>
      </c>
      <c r="AI49" s="1">
        <v>3589.5615006157345</v>
      </c>
      <c r="AJ49" s="1">
        <v>3589.6457898697217</v>
      </c>
      <c r="AK49" s="1">
        <v>3611.9239052115886</v>
      </c>
      <c r="AL49" s="1">
        <v>3612.8256153899629</v>
      </c>
      <c r="AM49" s="1">
        <v>3649.7066426052888</v>
      </c>
    </row>
    <row r="50" spans="1:39" x14ac:dyDescent="0.25">
      <c r="A50" s="124">
        <f ca="1">Exceedance!U50</f>
        <v>44228</v>
      </c>
      <c r="B50" s="275">
        <v>3614.1030295929932</v>
      </c>
      <c r="C50" s="261">
        <v>3646.715682508926</v>
      </c>
      <c r="D50" s="261">
        <v>3633.4648167570072</v>
      </c>
      <c r="E50" s="1">
        <v>3690.62151991366</v>
      </c>
      <c r="F50" s="1">
        <v>3690.4422492532181</v>
      </c>
      <c r="G50" s="275">
        <v>3697.9475655374126</v>
      </c>
      <c r="H50" s="1">
        <v>3671.1725698115793</v>
      </c>
      <c r="I50" s="1">
        <v>3637.8937444547187</v>
      </c>
      <c r="J50" s="1">
        <v>3603.6354723150962</v>
      </c>
      <c r="K50" s="1">
        <v>3570.4730867507901</v>
      </c>
      <c r="L50" s="1">
        <v>3586.7234157362118</v>
      </c>
      <c r="M50" s="1">
        <v>3579.665119316734</v>
      </c>
      <c r="N50" s="1">
        <v>3652.850925946796</v>
      </c>
      <c r="O50" s="1">
        <v>3636.2899965971269</v>
      </c>
      <c r="P50" s="1">
        <v>3669.0515044551335</v>
      </c>
      <c r="Q50" s="1">
        <v>3643.75025306009</v>
      </c>
      <c r="R50" s="1">
        <v>3679.5806816800209</v>
      </c>
      <c r="S50" s="1">
        <v>3677.0727454755747</v>
      </c>
      <c r="T50" s="1">
        <v>3658.2080879257092</v>
      </c>
      <c r="U50" s="1">
        <v>3641.7196400681732</v>
      </c>
      <c r="V50" s="1">
        <v>3619.3956316130357</v>
      </c>
      <c r="W50" s="1">
        <v>3568.636385554933</v>
      </c>
      <c r="X50" s="1">
        <v>3561.5277009589454</v>
      </c>
      <c r="Y50" s="1">
        <v>3567.0637319358002</v>
      </c>
      <c r="Z50" s="1">
        <v>3641.044778692009</v>
      </c>
      <c r="AA50" s="1">
        <v>3652.6572216503487</v>
      </c>
      <c r="AB50" s="1">
        <v>3641.2131562907657</v>
      </c>
      <c r="AC50" s="1">
        <v>3638.4282542953242</v>
      </c>
      <c r="AD50" s="1">
        <v>3645.0142285751963</v>
      </c>
      <c r="AE50" s="1">
        <v>3636.1282808544584</v>
      </c>
      <c r="AF50" s="1">
        <v>3653.1153503065025</v>
      </c>
      <c r="AG50" s="1">
        <v>3631.8477407865144</v>
      </c>
      <c r="AH50" s="1">
        <v>3607.732476140744</v>
      </c>
      <c r="AI50" s="1">
        <v>3586.7335464111893</v>
      </c>
      <c r="AJ50" s="1">
        <v>3585.9077272789332</v>
      </c>
      <c r="AK50" s="1">
        <v>3608.3334778854364</v>
      </c>
      <c r="AL50" s="1">
        <v>3606.3306143250952</v>
      </c>
      <c r="AM50" s="1">
        <v>3643.3267249254759</v>
      </c>
    </row>
    <row r="51" spans="1:39" x14ac:dyDescent="0.25">
      <c r="A51" s="124">
        <f ca="1">Exceedance!U51</f>
        <v>44256</v>
      </c>
      <c r="B51" s="275">
        <v>3612.1793172121897</v>
      </c>
      <c r="C51" s="261">
        <v>3644.2336915879805</v>
      </c>
      <c r="D51" s="261">
        <v>3632.4749330926575</v>
      </c>
      <c r="E51" s="1">
        <v>3688.9903954001488</v>
      </c>
      <c r="F51" s="1">
        <v>3690.901727657897</v>
      </c>
      <c r="G51" s="275">
        <v>3697.6616385387674</v>
      </c>
      <c r="H51" s="1">
        <v>3669.038140006955</v>
      </c>
      <c r="I51" s="1">
        <v>3636.3926749794664</v>
      </c>
      <c r="J51" s="1">
        <v>3600.4930597227258</v>
      </c>
      <c r="K51" s="1">
        <v>3567.3043079396566</v>
      </c>
      <c r="L51" s="1">
        <v>3584.7170900716555</v>
      </c>
      <c r="M51" s="1">
        <v>3578.8876848511072</v>
      </c>
      <c r="N51" s="1">
        <v>3652.0339293396414</v>
      </c>
      <c r="O51" s="1">
        <v>3633.5695345292861</v>
      </c>
      <c r="P51" s="1">
        <v>3666.3103938636609</v>
      </c>
      <c r="Q51" s="1">
        <v>3639.2034301348649</v>
      </c>
      <c r="R51" s="1">
        <v>3677.0125270381714</v>
      </c>
      <c r="S51" s="1">
        <v>3673.969731599756</v>
      </c>
      <c r="T51" s="1">
        <v>3656.9950745256142</v>
      </c>
      <c r="U51" s="1">
        <v>3639.5195606873035</v>
      </c>
      <c r="V51" s="1">
        <v>3614.7534952013707</v>
      </c>
      <c r="W51" s="1">
        <v>3563.7841681155101</v>
      </c>
      <c r="X51" s="1">
        <v>3559.3379505356361</v>
      </c>
      <c r="Y51" s="1">
        <v>3567.3690029816603</v>
      </c>
      <c r="Z51" s="1">
        <v>3638.5986898274691</v>
      </c>
      <c r="AA51" s="1">
        <v>3652.0343919399538</v>
      </c>
      <c r="AB51" s="1">
        <v>3634.9322373343807</v>
      </c>
      <c r="AC51" s="1">
        <v>3636.6014323740324</v>
      </c>
      <c r="AD51" s="1">
        <v>3641.8627769216841</v>
      </c>
      <c r="AE51" s="1">
        <v>3627.7574573619718</v>
      </c>
      <c r="AF51" s="1">
        <v>3654.4517229457147</v>
      </c>
      <c r="AG51" s="1">
        <v>3628.6894919970896</v>
      </c>
      <c r="AH51" s="1">
        <v>3604.5991306052993</v>
      </c>
      <c r="AI51" s="1">
        <v>3585.3166942572802</v>
      </c>
      <c r="AJ51" s="1">
        <v>3581.7206241984368</v>
      </c>
      <c r="AK51" s="1">
        <v>3605.7195373749455</v>
      </c>
      <c r="AL51" s="1">
        <v>3604.2768211897878</v>
      </c>
      <c r="AM51" s="1">
        <v>3638.6005346273291</v>
      </c>
    </row>
    <row r="52" spans="1:39" x14ac:dyDescent="0.25">
      <c r="A52" s="124">
        <f ca="1">Exceedance!U52</f>
        <v>44287</v>
      </c>
      <c r="B52" s="275">
        <v>3613.2544161484088</v>
      </c>
      <c r="C52" s="261">
        <v>3644.37444851704</v>
      </c>
      <c r="D52" s="261">
        <v>3634.0442576312371</v>
      </c>
      <c r="E52" s="1">
        <v>3693.1585183244097</v>
      </c>
      <c r="F52" s="1">
        <v>3696.5880270199882</v>
      </c>
      <c r="G52" s="275">
        <v>3700.3310303856529</v>
      </c>
      <c r="H52" s="1">
        <v>3668.9044120198473</v>
      </c>
      <c r="I52" s="1">
        <v>3637.9329034419366</v>
      </c>
      <c r="J52" s="1">
        <v>3599.5733395005627</v>
      </c>
      <c r="K52" s="1">
        <v>3565.2238371392859</v>
      </c>
      <c r="L52" s="1">
        <v>3586.2268745773895</v>
      </c>
      <c r="M52" s="1">
        <v>3587.3723358080483</v>
      </c>
      <c r="N52" s="1">
        <v>3652.767276427342</v>
      </c>
      <c r="O52" s="1">
        <v>3631.9975972031884</v>
      </c>
      <c r="P52" s="1">
        <v>3667.2440294176558</v>
      </c>
      <c r="Q52" s="1">
        <v>3642.6523518613308</v>
      </c>
      <c r="R52" s="1">
        <v>3678.3502470945718</v>
      </c>
      <c r="S52" s="1">
        <v>3673.4358124577593</v>
      </c>
      <c r="T52" s="1">
        <v>3657.4127218749477</v>
      </c>
      <c r="U52" s="1">
        <v>3638.679909797343</v>
      </c>
      <c r="V52" s="1">
        <v>3612.1962971500748</v>
      </c>
      <c r="W52" s="1">
        <v>3560.6808656085823</v>
      </c>
      <c r="X52" s="1">
        <v>3564.4590654668164</v>
      </c>
      <c r="Y52" s="1">
        <v>3576.8886927560256</v>
      </c>
      <c r="Z52" s="1">
        <v>3640.2135282559543</v>
      </c>
      <c r="AA52" s="1">
        <v>3653.5894764446234</v>
      </c>
      <c r="AB52" s="1">
        <v>3632.4373560687741</v>
      </c>
      <c r="AC52" s="1">
        <v>3636.5131491634816</v>
      </c>
      <c r="AD52" s="1">
        <v>3640.0306004205572</v>
      </c>
      <c r="AE52" s="1">
        <v>3623.8511951271798</v>
      </c>
      <c r="AF52" s="1">
        <v>3657.5433386235127</v>
      </c>
      <c r="AG52" s="1">
        <v>3626.3156545709044</v>
      </c>
      <c r="AH52" s="1">
        <v>3603.0998526128928</v>
      </c>
      <c r="AI52" s="1">
        <v>3584.6470663963432</v>
      </c>
      <c r="AJ52" s="1">
        <v>3578.9600587309328</v>
      </c>
      <c r="AK52" s="1">
        <v>3604.7684926590264</v>
      </c>
      <c r="AL52" s="1">
        <v>3605.5583789703687</v>
      </c>
      <c r="AM52" s="1">
        <v>3638.6497492244685</v>
      </c>
    </row>
    <row r="53" spans="1:39" x14ac:dyDescent="0.25">
      <c r="A53" s="124">
        <f ca="1">Exceedance!U53</f>
        <v>44317</v>
      </c>
      <c r="B53" s="275">
        <v>3625.5009884787792</v>
      </c>
      <c r="C53" s="261">
        <v>3654.8223584652601</v>
      </c>
      <c r="D53" s="261">
        <v>3646.4375721061028</v>
      </c>
      <c r="E53" s="1">
        <v>3709.3265722297638</v>
      </c>
      <c r="F53" s="1">
        <v>3709.7777419834842</v>
      </c>
      <c r="G53" s="275">
        <v>3710.3419504384451</v>
      </c>
      <c r="H53" s="1">
        <v>3671.7266456839325</v>
      </c>
      <c r="I53" s="1">
        <v>3642.930560025759</v>
      </c>
      <c r="J53" s="1">
        <v>3598.889700098453</v>
      </c>
      <c r="K53" s="1">
        <v>3572.2373934264378</v>
      </c>
      <c r="L53" s="1">
        <v>3597.9289247571796</v>
      </c>
      <c r="M53" s="1">
        <v>3614.1987150380378</v>
      </c>
      <c r="N53" s="1">
        <v>3660.7850793431739</v>
      </c>
      <c r="O53" s="1">
        <v>3642.8827144050383</v>
      </c>
      <c r="P53" s="1">
        <v>3680.9925457521167</v>
      </c>
      <c r="Q53" s="1">
        <v>3662.8799414056148</v>
      </c>
      <c r="R53" s="1">
        <v>3688.0721038272045</v>
      </c>
      <c r="S53" s="1">
        <v>3680.1490901238349</v>
      </c>
      <c r="T53" s="1">
        <v>3665.2563523049985</v>
      </c>
      <c r="U53" s="1">
        <v>3648.0809155453144</v>
      </c>
      <c r="V53" s="1">
        <v>3608.0231383466216</v>
      </c>
      <c r="W53" s="1">
        <v>3566.4677487838621</v>
      </c>
      <c r="X53" s="1">
        <v>3574.066654568192</v>
      </c>
      <c r="Y53" s="1">
        <v>3598.6421674843837</v>
      </c>
      <c r="Z53" s="1">
        <v>3651.0839491477022</v>
      </c>
      <c r="AA53" s="1">
        <v>3661.8960599683764</v>
      </c>
      <c r="AB53" s="1">
        <v>3643.484370407321</v>
      </c>
      <c r="AC53" s="1">
        <v>3649.9022200530053</v>
      </c>
      <c r="AD53" s="1">
        <v>3640.6979968267392</v>
      </c>
      <c r="AE53" s="1">
        <v>3633.5236904502308</v>
      </c>
      <c r="AF53" s="1">
        <v>3659.3896360643294</v>
      </c>
      <c r="AG53" s="1">
        <v>3627.2037050650501</v>
      </c>
      <c r="AH53" s="1">
        <v>3612.3343800283824</v>
      </c>
      <c r="AI53" s="1">
        <v>3588.8166018890424</v>
      </c>
      <c r="AJ53" s="1">
        <v>3579.5208049457929</v>
      </c>
      <c r="AK53" s="1">
        <v>3614.9187373796381</v>
      </c>
      <c r="AL53" s="1">
        <v>3617.9522582749373</v>
      </c>
      <c r="AM53" s="1">
        <v>3660.391506179551</v>
      </c>
    </row>
    <row r="54" spans="1:39" x14ac:dyDescent="0.25">
      <c r="A54" s="124">
        <f ca="1">Exceedance!U54</f>
        <v>44348</v>
      </c>
      <c r="B54" s="275">
        <v>3637.3444443396274</v>
      </c>
      <c r="C54" s="261">
        <v>3664.414645310987</v>
      </c>
      <c r="D54" s="261">
        <v>3657.8446382235588</v>
      </c>
      <c r="E54" s="1">
        <v>3711.636656421409</v>
      </c>
      <c r="F54" s="1">
        <v>3711.6554659481862</v>
      </c>
      <c r="G54" s="275">
        <v>3711.5292435283209</v>
      </c>
      <c r="H54" s="1">
        <v>3678.380596099807</v>
      </c>
      <c r="I54" s="1">
        <v>3646.2778507208036</v>
      </c>
      <c r="J54" s="1">
        <v>3605.5021645556262</v>
      </c>
      <c r="K54" s="1">
        <v>3587.8023901542833</v>
      </c>
      <c r="L54" s="1">
        <v>3603.4127912978502</v>
      </c>
      <c r="M54" s="1">
        <v>3643.2619792357018</v>
      </c>
      <c r="N54" s="1">
        <v>3665.6191853009186</v>
      </c>
      <c r="O54" s="1">
        <v>3663.9798799942387</v>
      </c>
      <c r="P54" s="1">
        <v>3688.8368717877156</v>
      </c>
      <c r="Q54" s="1">
        <v>3682.9577241429829</v>
      </c>
      <c r="R54" s="1">
        <v>3695.6333273224391</v>
      </c>
      <c r="S54" s="1">
        <v>3691.2086882140302</v>
      </c>
      <c r="T54" s="1">
        <v>3668.6130967293998</v>
      </c>
      <c r="U54" s="1">
        <v>3653.2874306003368</v>
      </c>
      <c r="V54" s="1">
        <v>3604.3282186979145</v>
      </c>
      <c r="W54" s="1">
        <v>3580.452883538987</v>
      </c>
      <c r="X54" s="1">
        <v>3575.0896976687086</v>
      </c>
      <c r="Y54" s="1">
        <v>3621.640848235284</v>
      </c>
      <c r="Z54" s="1">
        <v>3658.7794320077614</v>
      </c>
      <c r="AA54" s="1">
        <v>3665.3102031773924</v>
      </c>
      <c r="AB54" s="1">
        <v>3661.9904831095014</v>
      </c>
      <c r="AC54" s="1">
        <v>3660.2955201421009</v>
      </c>
      <c r="AD54" s="1">
        <v>3651.6146840045944</v>
      </c>
      <c r="AE54" s="1">
        <v>3658.3841749042317</v>
      </c>
      <c r="AF54" s="1">
        <v>3657.0791138956947</v>
      </c>
      <c r="AG54" s="1">
        <v>3629.5143795109666</v>
      </c>
      <c r="AH54" s="1">
        <v>3627.3429475203102</v>
      </c>
      <c r="AI54" s="1">
        <v>3599.3200821886985</v>
      </c>
      <c r="AJ54" s="1">
        <v>3581.3194311585526</v>
      </c>
      <c r="AK54" s="1">
        <v>3631.763585808294</v>
      </c>
      <c r="AL54" s="1">
        <v>3649.5185399341758</v>
      </c>
      <c r="AM54" s="1">
        <v>3688.3509661352023</v>
      </c>
    </row>
    <row r="55" spans="1:39" x14ac:dyDescent="0.25">
      <c r="A55" s="124">
        <f ca="1">Exceedance!U55</f>
        <v>44378</v>
      </c>
      <c r="B55" s="275">
        <v>3638.4105940374529</v>
      </c>
      <c r="C55" s="261">
        <v>3664.2412409594776</v>
      </c>
      <c r="D55" s="261">
        <v>3659.1356092426417</v>
      </c>
      <c r="E55" s="1">
        <v>3711.6189925208305</v>
      </c>
      <c r="F55" s="1">
        <v>3711.6633146942822</v>
      </c>
      <c r="G55" s="275">
        <v>3710.7961703708247</v>
      </c>
      <c r="H55" s="1">
        <v>3677.2223305211937</v>
      </c>
      <c r="I55" s="1">
        <v>3644.0685832996141</v>
      </c>
      <c r="J55" s="1">
        <v>3604.4845364729649</v>
      </c>
      <c r="K55" s="1">
        <v>3589.7625460235176</v>
      </c>
      <c r="L55" s="1">
        <v>3601.2857376066854</v>
      </c>
      <c r="M55" s="1">
        <v>3650.5755920354513</v>
      </c>
      <c r="N55" s="1">
        <v>3663.6087608699504</v>
      </c>
      <c r="O55" s="1">
        <v>3677.3649172843488</v>
      </c>
      <c r="P55" s="1">
        <v>3688.3485740195092</v>
      </c>
      <c r="Q55" s="1">
        <v>3683.7063330867391</v>
      </c>
      <c r="R55" s="1">
        <v>3696.1705230240173</v>
      </c>
      <c r="S55" s="1">
        <v>3693.9597269010605</v>
      </c>
      <c r="T55" s="1">
        <v>3665.9738740781459</v>
      </c>
      <c r="U55" s="1">
        <v>3651.0736250449645</v>
      </c>
      <c r="V55" s="1">
        <v>3597.6335522557706</v>
      </c>
      <c r="W55" s="1">
        <v>3578.097014192288</v>
      </c>
      <c r="X55" s="1">
        <v>3571.8350049034398</v>
      </c>
      <c r="Y55" s="1">
        <v>3627.1122551834924</v>
      </c>
      <c r="Z55" s="1">
        <v>3656.9849281836309</v>
      </c>
      <c r="AA55" s="1">
        <v>3663.1858240669658</v>
      </c>
      <c r="AB55" s="1">
        <v>3665.4472041679383</v>
      </c>
      <c r="AC55" s="1">
        <v>3662.4557581898284</v>
      </c>
      <c r="AD55" s="1">
        <v>3650.4627079478187</v>
      </c>
      <c r="AE55" s="1">
        <v>3669.1483578969974</v>
      </c>
      <c r="AF55" s="1">
        <v>3653.9412286483707</v>
      </c>
      <c r="AG55" s="1">
        <v>3626.2279858516072</v>
      </c>
      <c r="AH55" s="1">
        <v>3627.4832216844161</v>
      </c>
      <c r="AI55" s="1">
        <v>3599.4515006980059</v>
      </c>
      <c r="AJ55" s="1">
        <v>3576.7653477595127</v>
      </c>
      <c r="AK55" s="1">
        <v>3638.6689680432669</v>
      </c>
      <c r="AL55" s="1">
        <v>3660.5872779915358</v>
      </c>
      <c r="AM55" s="1">
        <v>3693.250278761273</v>
      </c>
    </row>
    <row r="56" spans="1:39" x14ac:dyDescent="0.25">
      <c r="A56" s="124">
        <f ca="1">Exceedance!U56</f>
        <v>44409</v>
      </c>
      <c r="B56" s="275">
        <v>3635.8970347829354</v>
      </c>
      <c r="C56" s="261">
        <v>3660.6714982530902</v>
      </c>
      <c r="D56" s="261">
        <v>3657.2020148531801</v>
      </c>
      <c r="E56" s="1">
        <v>3711.5548469241239</v>
      </c>
      <c r="F56" s="1">
        <v>3711.5941312961681</v>
      </c>
      <c r="G56" s="275">
        <v>3707.020274209382</v>
      </c>
      <c r="H56" s="1">
        <v>3673.8182834434892</v>
      </c>
      <c r="I56" s="1">
        <v>3641.4447073315705</v>
      </c>
      <c r="J56" s="1">
        <v>3600.7172180614602</v>
      </c>
      <c r="K56" s="1">
        <v>3587.5117327501998</v>
      </c>
      <c r="L56" s="1">
        <v>3597.2876559055394</v>
      </c>
      <c r="M56" s="1">
        <v>3649.8112699823887</v>
      </c>
      <c r="N56" s="1">
        <v>3659.9949511568498</v>
      </c>
      <c r="O56" s="1">
        <v>3673.7851230200649</v>
      </c>
      <c r="P56" s="1">
        <v>3684.2015235884842</v>
      </c>
      <c r="Q56" s="1">
        <v>3679.8630234217526</v>
      </c>
      <c r="R56" s="1">
        <v>3693.1315046242125</v>
      </c>
      <c r="S56" s="1">
        <v>3691.7851091936373</v>
      </c>
      <c r="T56" s="1">
        <v>3661.8815137129491</v>
      </c>
      <c r="U56" s="1">
        <v>3648.0390758021977</v>
      </c>
      <c r="V56" s="1">
        <v>3590.8003134036521</v>
      </c>
      <c r="W56" s="1">
        <v>3572.4774181996463</v>
      </c>
      <c r="X56" s="1">
        <v>3567.5663975562693</v>
      </c>
      <c r="Y56" s="1">
        <v>3626.2725733292086</v>
      </c>
      <c r="Z56" s="1">
        <v>3653.8352525576897</v>
      </c>
      <c r="AA56" s="1">
        <v>3659.9698491830204</v>
      </c>
      <c r="AB56" s="1">
        <v>3661.1728307760545</v>
      </c>
      <c r="AC56" s="1">
        <v>3659.7766646818764</v>
      </c>
      <c r="AD56" s="1">
        <v>3646.455347801299</v>
      </c>
      <c r="AE56" s="1">
        <v>3663.8775008683788</v>
      </c>
      <c r="AF56" s="1">
        <v>3650.3492839212277</v>
      </c>
      <c r="AG56" s="1">
        <v>3622.8840732342655</v>
      </c>
      <c r="AH56" s="1">
        <v>3625.4777076098089</v>
      </c>
      <c r="AI56" s="1">
        <v>3595.5047979630554</v>
      </c>
      <c r="AJ56" s="1">
        <v>3570.4087240748663</v>
      </c>
      <c r="AK56" s="1">
        <v>3639.0171708383086</v>
      </c>
      <c r="AL56" s="1">
        <v>3658.3528979138309</v>
      </c>
      <c r="AM56" s="1">
        <v>3689.8980963968097</v>
      </c>
    </row>
    <row r="57" spans="1:39" x14ac:dyDescent="0.25">
      <c r="A57" s="124">
        <f ca="1">Exceedance!U57</f>
        <v>44440</v>
      </c>
      <c r="B57" s="275">
        <v>3634.9856312141178</v>
      </c>
      <c r="C57" s="261">
        <v>3659.0069371601458</v>
      </c>
      <c r="D57" s="261">
        <v>3656.7062255679107</v>
      </c>
      <c r="E57" s="1">
        <v>3711.5263416589587</v>
      </c>
      <c r="F57" s="1">
        <v>3711.5864833555206</v>
      </c>
      <c r="G57" s="275">
        <v>3705.3400454518028</v>
      </c>
      <c r="H57" s="1">
        <v>3672.6771028634653</v>
      </c>
      <c r="I57" s="1">
        <v>3639.6705885082388</v>
      </c>
      <c r="J57" s="1">
        <v>3598.4376634163891</v>
      </c>
      <c r="K57" s="1">
        <v>3587.8994715063991</v>
      </c>
      <c r="L57" s="1">
        <v>3595.6693601665502</v>
      </c>
      <c r="M57" s="1">
        <v>3651.4523660920081</v>
      </c>
      <c r="N57" s="1">
        <v>3659.0019369103161</v>
      </c>
      <c r="O57" s="1">
        <v>3671.2252304554963</v>
      </c>
      <c r="P57" s="1">
        <v>3682.134255620253</v>
      </c>
      <c r="Q57" s="1">
        <v>3678.262079192682</v>
      </c>
      <c r="R57" s="1">
        <v>3691.8399750580152</v>
      </c>
      <c r="S57" s="1">
        <v>3690.832124240816</v>
      </c>
      <c r="T57" s="1">
        <v>3659.53232353045</v>
      </c>
      <c r="U57" s="1">
        <v>3646.3221551977622</v>
      </c>
      <c r="V57" s="1">
        <v>3587.4664248383369</v>
      </c>
      <c r="W57" s="1">
        <v>3570.5853763638115</v>
      </c>
      <c r="X57" s="1">
        <v>3565.9036673249816</v>
      </c>
      <c r="Y57" s="1">
        <v>3626.9544908307253</v>
      </c>
      <c r="Z57" s="1">
        <v>3652.4057901399501</v>
      </c>
      <c r="AA57" s="1">
        <v>3659.0027800743578</v>
      </c>
      <c r="AB57" s="1">
        <v>3659.0012567034782</v>
      </c>
      <c r="AC57" s="1">
        <v>3658.3481741260912</v>
      </c>
      <c r="AD57" s="1">
        <v>3643.5289807236104</v>
      </c>
      <c r="AE57" s="1">
        <v>3660.7924063654746</v>
      </c>
      <c r="AF57" s="1">
        <v>3648.0950514976826</v>
      </c>
      <c r="AG57" s="1">
        <v>3621.9460526669645</v>
      </c>
      <c r="AH57" s="1">
        <v>3625.0396519545243</v>
      </c>
      <c r="AI57" s="1">
        <v>3593.291958827183</v>
      </c>
      <c r="AJ57" s="1">
        <v>3567.6857093971612</v>
      </c>
      <c r="AK57" s="1">
        <v>3640.5269168239483</v>
      </c>
      <c r="AL57" s="1">
        <v>3659.0016245827392</v>
      </c>
      <c r="AM57" s="1">
        <v>3687.6384867205111</v>
      </c>
    </row>
    <row r="58" spans="1:39" x14ac:dyDescent="0.25">
      <c r="A58" s="124">
        <f ca="1">Exceedance!U58</f>
        <v>44470</v>
      </c>
      <c r="B58" s="275">
        <v>3633.407411562951</v>
      </c>
      <c r="C58" s="261">
        <v>3658.9527446116012</v>
      </c>
      <c r="D58" s="261">
        <v>3656.1022002655818</v>
      </c>
      <c r="E58" s="1">
        <v>3711.5403999343189</v>
      </c>
      <c r="F58" s="1">
        <v>3711.6026322436096</v>
      </c>
      <c r="G58" s="275">
        <v>3704.1393252023013</v>
      </c>
      <c r="H58" s="1">
        <v>3670.7335852683032</v>
      </c>
      <c r="I58" s="1">
        <v>3637.390223960881</v>
      </c>
      <c r="J58" s="1">
        <v>3595.7720608870059</v>
      </c>
      <c r="K58" s="1">
        <v>3585.6942129607833</v>
      </c>
      <c r="L58" s="1">
        <v>3592.4064092226654</v>
      </c>
      <c r="M58" s="1">
        <v>3651.9420855215285</v>
      </c>
      <c r="N58" s="1">
        <v>3657.4542064239185</v>
      </c>
      <c r="O58" s="1">
        <v>3671.684128245497</v>
      </c>
      <c r="P58" s="1">
        <v>3682.0820935529873</v>
      </c>
      <c r="Q58" s="1">
        <v>3680.3729833015277</v>
      </c>
      <c r="R58" s="1">
        <v>3691.4748700766763</v>
      </c>
      <c r="S58" s="1">
        <v>3690.2945456873613</v>
      </c>
      <c r="T58" s="1">
        <v>3657.8727776831502</v>
      </c>
      <c r="U58" s="1">
        <v>3643.699414110115</v>
      </c>
      <c r="V58" s="1">
        <v>3584.1648743804876</v>
      </c>
      <c r="W58" s="1">
        <v>3569.1945807227594</v>
      </c>
      <c r="X58" s="1">
        <v>3565.9281704194191</v>
      </c>
      <c r="Y58" s="1">
        <v>3626.8926663560655</v>
      </c>
      <c r="Z58" s="1">
        <v>3655.136812672185</v>
      </c>
      <c r="AA58" s="1">
        <v>3658.0846129796751</v>
      </c>
      <c r="AB58" s="1">
        <v>3658.1424142067021</v>
      </c>
      <c r="AC58" s="1">
        <v>3657.1119133530983</v>
      </c>
      <c r="AD58" s="1">
        <v>3642.2469522064052</v>
      </c>
      <c r="AE58" s="1">
        <v>3662.2009193078497</v>
      </c>
      <c r="AF58" s="1">
        <v>3645.4273461105463</v>
      </c>
      <c r="AG58" s="1">
        <v>3620.8730080904206</v>
      </c>
      <c r="AH58" s="1">
        <v>3624.8967364877963</v>
      </c>
      <c r="AI58" s="1">
        <v>3590.615900075285</v>
      </c>
      <c r="AJ58" s="1">
        <v>3567.116390508274</v>
      </c>
      <c r="AK58" s="1">
        <v>3641.3453398405823</v>
      </c>
      <c r="AL58" s="1">
        <v>3659.5383224031048</v>
      </c>
      <c r="AM58" s="1">
        <v>3688.4348531614469</v>
      </c>
    </row>
    <row r="59" spans="1:39" x14ac:dyDescent="0.25">
      <c r="A59" s="124">
        <f ca="1">Exceedance!U59</f>
        <v>44501</v>
      </c>
      <c r="B59" s="275">
        <v>3632.0142167749041</v>
      </c>
      <c r="C59" s="261">
        <v>3657.9511556963239</v>
      </c>
      <c r="D59" s="261">
        <v>3654.9621638418043</v>
      </c>
      <c r="E59" s="1">
        <v>3711.5464441691138</v>
      </c>
      <c r="F59" s="1">
        <v>3711.6133717116331</v>
      </c>
      <c r="G59" s="275">
        <v>3703.5987225882691</v>
      </c>
      <c r="H59" s="1">
        <v>3668.5834147453197</v>
      </c>
      <c r="I59" s="1">
        <v>3634.9289828052856</v>
      </c>
      <c r="J59" s="1">
        <v>3593.5188970446015</v>
      </c>
      <c r="K59" s="1">
        <v>3583.8584856816778</v>
      </c>
      <c r="L59" s="1">
        <v>3589.2614291766349</v>
      </c>
      <c r="M59" s="1">
        <v>3651.9504782161202</v>
      </c>
      <c r="N59" s="1">
        <v>3656.039026022243</v>
      </c>
      <c r="O59" s="1">
        <v>3671.7826787558429</v>
      </c>
      <c r="P59" s="1">
        <v>3681.7347983654458</v>
      </c>
      <c r="Q59" s="1">
        <v>3680.9722615870755</v>
      </c>
      <c r="R59" s="1">
        <v>3691.4862831551641</v>
      </c>
      <c r="S59" s="1">
        <v>3689.1973957676887</v>
      </c>
      <c r="T59" s="1">
        <v>3655.8448209932462</v>
      </c>
      <c r="U59" s="1">
        <v>3641.1975363324559</v>
      </c>
      <c r="V59" s="1">
        <v>3580.4876141855389</v>
      </c>
      <c r="W59" s="1">
        <v>3567.457814102112</v>
      </c>
      <c r="X59" s="1">
        <v>3566.8164443282212</v>
      </c>
      <c r="Y59" s="1">
        <v>3626.4905936777036</v>
      </c>
      <c r="Z59" s="1">
        <v>3654.8570019920685</v>
      </c>
      <c r="AA59" s="1">
        <v>3656.7895531420791</v>
      </c>
      <c r="AB59" s="1">
        <v>3656.9891098669486</v>
      </c>
      <c r="AC59" s="1">
        <v>3655.9876159395244</v>
      </c>
      <c r="AD59" s="1">
        <v>3641.0173534134378</v>
      </c>
      <c r="AE59" s="1">
        <v>3662.9422906122268</v>
      </c>
      <c r="AF59" s="1">
        <v>3642.7731222401067</v>
      </c>
      <c r="AG59" s="1">
        <v>3619.1644172917986</v>
      </c>
      <c r="AH59" s="1">
        <v>3624.0089289335851</v>
      </c>
      <c r="AI59" s="1">
        <v>3588.0223947289273</v>
      </c>
      <c r="AJ59" s="1">
        <v>3565.9232845766683</v>
      </c>
      <c r="AK59" s="1">
        <v>3641.0571103043476</v>
      </c>
      <c r="AL59" s="1">
        <v>3659.2009845166776</v>
      </c>
      <c r="AM59" s="1">
        <v>3688.9078813031902</v>
      </c>
    </row>
    <row r="60" spans="1:39" x14ac:dyDescent="0.25">
      <c r="A60" s="124">
        <f ca="1">Exceedance!U60</f>
        <v>44531</v>
      </c>
      <c r="B60" s="275">
        <v>3629.6578733073511</v>
      </c>
      <c r="C60" s="261">
        <v>3655.8750341166142</v>
      </c>
      <c r="D60" s="261">
        <v>3652.8520098462309</v>
      </c>
      <c r="E60" s="1">
        <v>3711.5364953363469</v>
      </c>
      <c r="F60" s="1">
        <v>3711.6056471598408</v>
      </c>
      <c r="G60" s="275">
        <v>3702.0926221678369</v>
      </c>
      <c r="H60" s="1">
        <v>3666.045366124702</v>
      </c>
      <c r="I60" s="1">
        <v>3631.831853239109</v>
      </c>
      <c r="J60" s="1">
        <v>3590.223160860362</v>
      </c>
      <c r="K60" s="1">
        <v>3581.1598845250351</v>
      </c>
      <c r="L60" s="1">
        <v>3585.5918594276436</v>
      </c>
      <c r="M60" s="1">
        <v>3650.9919752335977</v>
      </c>
      <c r="N60" s="1">
        <v>3653.9765919563824</v>
      </c>
      <c r="O60" s="1">
        <v>3671.4675751332948</v>
      </c>
      <c r="P60" s="1">
        <v>3681.3692522277929</v>
      </c>
      <c r="Q60" s="1">
        <v>3680.3224033641286</v>
      </c>
      <c r="R60" s="1">
        <v>3690.8512537561892</v>
      </c>
      <c r="S60" s="1">
        <v>3687.8219496566699</v>
      </c>
      <c r="T60" s="1">
        <v>3652.9320096630477</v>
      </c>
      <c r="U60" s="1">
        <v>3638.4227150690372</v>
      </c>
      <c r="V60" s="1">
        <v>3575.6086426219931</v>
      </c>
      <c r="W60" s="1">
        <v>3564.5998849877192</v>
      </c>
      <c r="X60" s="1">
        <v>3564.6890449209609</v>
      </c>
      <c r="Y60" s="1">
        <v>3624.9910069304597</v>
      </c>
      <c r="Z60" s="1">
        <v>3653.34555520409</v>
      </c>
      <c r="AA60" s="1">
        <v>3654.9340734292305</v>
      </c>
      <c r="AB60" s="1">
        <v>3655.4785991802419</v>
      </c>
      <c r="AC60" s="1">
        <v>3654.3542045852018</v>
      </c>
      <c r="AD60" s="1">
        <v>3639.3348176523291</v>
      </c>
      <c r="AE60" s="1">
        <v>3662.9386155476518</v>
      </c>
      <c r="AF60" s="1">
        <v>3639.6169353457112</v>
      </c>
      <c r="AG60" s="1">
        <v>3615.9365790318716</v>
      </c>
      <c r="AH60" s="1">
        <v>3622.2515659393789</v>
      </c>
      <c r="AI60" s="1">
        <v>3584.7075388104004</v>
      </c>
      <c r="AJ60" s="1">
        <v>3562.851826228004</v>
      </c>
      <c r="AK60" s="1">
        <v>3640.1007117025506</v>
      </c>
      <c r="AL60" s="1">
        <v>3657.8460037786085</v>
      </c>
      <c r="AM60" s="1">
        <v>3688.7211410438872</v>
      </c>
    </row>
    <row r="61" spans="1:39" x14ac:dyDescent="0.25">
      <c r="A61" s="124">
        <f ca="1">Exceedance!U61</f>
        <v>44562</v>
      </c>
      <c r="B61" s="275">
        <v>3626.1028472416365</v>
      </c>
      <c r="C61" s="261">
        <v>3651.9064276961631</v>
      </c>
      <c r="D61" s="261">
        <v>3647.9155684896105</v>
      </c>
      <c r="E61" s="1">
        <v>3708.4127165127829</v>
      </c>
      <c r="F61" s="1">
        <v>3711.5422216617822</v>
      </c>
      <c r="G61" s="275">
        <v>3698.924723245374</v>
      </c>
      <c r="H61" s="1">
        <v>3663.3052956455481</v>
      </c>
      <c r="I61" s="1">
        <v>3628.5161329552739</v>
      </c>
      <c r="J61" s="1">
        <v>3585.0161639811322</v>
      </c>
      <c r="K61" s="1">
        <v>3576.470542353788</v>
      </c>
      <c r="L61" s="1">
        <v>3582.7253686791018</v>
      </c>
      <c r="M61" s="1">
        <v>3648.7436404016803</v>
      </c>
      <c r="N61" s="1">
        <v>3645.6671533753411</v>
      </c>
      <c r="O61" s="1">
        <v>3667.9881572749096</v>
      </c>
      <c r="P61" s="1">
        <v>3676.1152091048539</v>
      </c>
      <c r="Q61" s="1">
        <v>3676.6243945161673</v>
      </c>
      <c r="R61" s="1">
        <v>3687.4421992882453</v>
      </c>
      <c r="S61" s="1">
        <v>3685.5631931640887</v>
      </c>
      <c r="T61" s="1">
        <v>3650.0012193464663</v>
      </c>
      <c r="U61" s="1">
        <v>3635.1541663296057</v>
      </c>
      <c r="V61" s="1">
        <v>3568.8888302604573</v>
      </c>
      <c r="W61" s="1">
        <v>3560.0915492670524</v>
      </c>
      <c r="X61" s="1">
        <v>3563.7683391484866</v>
      </c>
      <c r="Y61" s="1">
        <v>3621.9911479164766</v>
      </c>
      <c r="Z61" s="1">
        <v>3650.4204957483676</v>
      </c>
      <c r="AA61" s="1">
        <v>3648.787244160329</v>
      </c>
      <c r="AB61" s="1">
        <v>3651.2901333683162</v>
      </c>
      <c r="AC61" s="1">
        <v>3651.1054203237604</v>
      </c>
      <c r="AD61" s="1">
        <v>3631.3413904764143</v>
      </c>
      <c r="AE61" s="1">
        <v>3662.0674357049129</v>
      </c>
      <c r="AF61" s="1">
        <v>3636.1923458479982</v>
      </c>
      <c r="AG61" s="1">
        <v>3611.9203977715297</v>
      </c>
      <c r="AH61" s="1">
        <v>3619.7476682960828</v>
      </c>
      <c r="AI61" s="1">
        <v>3579.7344911009995</v>
      </c>
      <c r="AJ61" s="1">
        <v>3558.3748595807033</v>
      </c>
      <c r="AK61" s="1">
        <v>3631.8808266387241</v>
      </c>
      <c r="AL61" s="1">
        <v>3649.4376683659802</v>
      </c>
      <c r="AM61" s="1">
        <v>3683.3455238500455</v>
      </c>
    </row>
    <row r="62" spans="1:39" x14ac:dyDescent="0.25">
      <c r="A62" s="124">
        <f ca="1">Exceedance!U62</f>
        <v>44593</v>
      </c>
      <c r="B62" s="275">
        <v>3623.4969400929281</v>
      </c>
      <c r="C62" s="261">
        <v>3648.7828208493165</v>
      </c>
      <c r="D62" s="261">
        <v>3644.3000278253849</v>
      </c>
      <c r="E62" s="1">
        <v>3703.7182374227264</v>
      </c>
      <c r="F62" s="1">
        <v>3711.0535984944186</v>
      </c>
      <c r="G62" s="275">
        <v>3696.4509117810035</v>
      </c>
      <c r="H62" s="1">
        <v>3660.8500200980875</v>
      </c>
      <c r="I62" s="1">
        <v>3625.5568098202771</v>
      </c>
      <c r="J62" s="1">
        <v>3580.3236260336116</v>
      </c>
      <c r="K62" s="1">
        <v>3572.7468627754065</v>
      </c>
      <c r="L62" s="1">
        <v>3581.3047583350035</v>
      </c>
      <c r="M62" s="1">
        <v>3646.7079773535393</v>
      </c>
      <c r="N62" s="1">
        <v>3638.4084443899096</v>
      </c>
      <c r="O62" s="1">
        <v>3664.8043452755942</v>
      </c>
      <c r="P62" s="1">
        <v>3671.2761399501414</v>
      </c>
      <c r="Q62" s="1">
        <v>3673.7170709644811</v>
      </c>
      <c r="R62" s="1">
        <v>3684.7483341321558</v>
      </c>
      <c r="S62" s="1">
        <v>3683.7747225365583</v>
      </c>
      <c r="T62" s="1">
        <v>3647.2702641612086</v>
      </c>
      <c r="U62" s="1">
        <v>3631.8750178758996</v>
      </c>
      <c r="V62" s="1">
        <v>3563.8914195096722</v>
      </c>
      <c r="W62" s="1">
        <v>3555.9135539169165</v>
      </c>
      <c r="X62" s="1">
        <v>3562.7567336974257</v>
      </c>
      <c r="Y62" s="1">
        <v>3619.1864949288615</v>
      </c>
      <c r="Z62" s="1">
        <v>3647.9257958559665</v>
      </c>
      <c r="AA62" s="1">
        <v>3643.3257204173642</v>
      </c>
      <c r="AB62" s="1">
        <v>3647.7188487768308</v>
      </c>
      <c r="AC62" s="1">
        <v>3648.6683030044987</v>
      </c>
      <c r="AD62" s="1">
        <v>3624.2885660367915</v>
      </c>
      <c r="AE62" s="1">
        <v>3661.1597065079632</v>
      </c>
      <c r="AF62" s="1">
        <v>3633.1536057638323</v>
      </c>
      <c r="AG62" s="1">
        <v>3608.1489623415277</v>
      </c>
      <c r="AH62" s="1">
        <v>3617.9564023680423</v>
      </c>
      <c r="AI62" s="1">
        <v>3575.7815957993093</v>
      </c>
      <c r="AJ62" s="1">
        <v>3554.0288441031898</v>
      </c>
      <c r="AK62" s="1">
        <v>3624.5752109427604</v>
      </c>
      <c r="AL62" s="1">
        <v>3641.0931542600938</v>
      </c>
      <c r="AM62" s="1">
        <v>3678.3679722255415</v>
      </c>
    </row>
    <row r="63" spans="1:39" x14ac:dyDescent="0.25">
      <c r="A63" s="124">
        <f ca="1">Exceedance!U63</f>
        <v>44621</v>
      </c>
      <c r="B63" s="275">
        <v>3621.6772136129061</v>
      </c>
      <c r="C63" s="261">
        <v>3646.3203908923251</v>
      </c>
      <c r="D63" s="261">
        <v>3640.8804585321486</v>
      </c>
      <c r="E63" s="1">
        <v>3703.3953592877419</v>
      </c>
      <c r="F63" s="1">
        <v>3709.7854536217737</v>
      </c>
      <c r="G63" s="275">
        <v>3693.8110305729742</v>
      </c>
      <c r="H63" s="1">
        <v>3659.4892363714152</v>
      </c>
      <c r="I63" s="1">
        <v>3622.759642813814</v>
      </c>
      <c r="J63" s="1">
        <v>3575.9390399985182</v>
      </c>
      <c r="K63" s="1">
        <v>3569.4218743090059</v>
      </c>
      <c r="L63" s="1">
        <v>3580.5235695679753</v>
      </c>
      <c r="M63" s="1">
        <v>3645.3836267063807</v>
      </c>
      <c r="N63" s="1">
        <v>3635.510881948921</v>
      </c>
      <c r="O63" s="1">
        <v>3662.3869268608378</v>
      </c>
      <c r="P63" s="1">
        <v>3667.7488929417477</v>
      </c>
      <c r="Q63" s="1">
        <v>3671.3870504077463</v>
      </c>
      <c r="R63" s="1">
        <v>3682.0153270550354</v>
      </c>
      <c r="S63" s="1">
        <v>3682.4284314171769</v>
      </c>
      <c r="T63" s="1">
        <v>3645.1487704423744</v>
      </c>
      <c r="U63" s="1">
        <v>3628.2885493928743</v>
      </c>
      <c r="V63" s="1">
        <v>3558.8841411880308</v>
      </c>
      <c r="W63" s="1">
        <v>3553.2737689930536</v>
      </c>
      <c r="X63" s="1">
        <v>3562.9998561790876</v>
      </c>
      <c r="Y63" s="1">
        <v>3616.4266362502894</v>
      </c>
      <c r="Z63" s="1">
        <v>3647.2812215980598</v>
      </c>
      <c r="AA63" s="1">
        <v>3637.1333269697379</v>
      </c>
      <c r="AB63" s="1">
        <v>3644.6910578060561</v>
      </c>
      <c r="AC63" s="1">
        <v>3646.3433258620289</v>
      </c>
      <c r="AD63" s="1">
        <v>3617.2460874897929</v>
      </c>
      <c r="AE63" s="1">
        <v>3662.9471373722254</v>
      </c>
      <c r="AF63" s="1">
        <v>3630.107027060053</v>
      </c>
      <c r="AG63" s="1">
        <v>3605.0220602276227</v>
      </c>
      <c r="AH63" s="1">
        <v>3617.3764989558117</v>
      </c>
      <c r="AI63" s="1">
        <v>3571.288665051557</v>
      </c>
      <c r="AJ63" s="1">
        <v>3550.955868528808</v>
      </c>
      <c r="AK63" s="1">
        <v>3619.6287124250839</v>
      </c>
      <c r="AL63" s="1">
        <v>3634.045197031809</v>
      </c>
      <c r="AM63" s="1">
        <v>3673.8185630478833</v>
      </c>
    </row>
    <row r="64" spans="1:39" x14ac:dyDescent="0.25">
      <c r="A64" s="124" t="str">
        <f ca="1">Exceedance!U64</f>
        <v/>
      </c>
      <c r="B64" s="275">
        <v>3622.7074456404916</v>
      </c>
      <c r="C64" s="261">
        <v>3646.4508328671977</v>
      </c>
      <c r="D64" s="261">
        <v>3640.5872159530104</v>
      </c>
      <c r="E64" s="1">
        <v>3707.9774242726312</v>
      </c>
      <c r="F64" s="1">
        <v>3711.460381724813</v>
      </c>
      <c r="G64" s="1">
        <v>3692.9042181757914</v>
      </c>
      <c r="H64" s="1">
        <v>3660.8221251445166</v>
      </c>
      <c r="I64" s="1">
        <v>3621.9136136362631</v>
      </c>
      <c r="J64" s="1">
        <v>3572.7047928580869</v>
      </c>
      <c r="K64" s="1">
        <v>3570.2160395571841</v>
      </c>
      <c r="L64" s="1">
        <v>3589.0661847301058</v>
      </c>
      <c r="M64" s="1">
        <v>3645.668451017993</v>
      </c>
      <c r="N64" s="1">
        <v>3633.9423421989286</v>
      </c>
      <c r="O64" s="1">
        <v>3663.5336840512382</v>
      </c>
      <c r="P64" s="1">
        <v>3670.703277366259</v>
      </c>
      <c r="Q64" s="1">
        <v>3672.6941443026062</v>
      </c>
      <c r="R64" s="1">
        <v>3681.7575511222826</v>
      </c>
      <c r="S64" s="1">
        <v>3682.5007698202803</v>
      </c>
      <c r="T64" s="1">
        <v>3644.3250228613442</v>
      </c>
      <c r="U64" s="1">
        <v>3626.4799966633786</v>
      </c>
      <c r="V64" s="1">
        <v>3556.5117256751946</v>
      </c>
      <c r="W64" s="1">
        <v>3558.8451122423667</v>
      </c>
      <c r="X64" s="1">
        <v>3572.7162948949717</v>
      </c>
      <c r="Y64" s="1">
        <v>3618.2689029457283</v>
      </c>
      <c r="Z64" s="1">
        <v>3648.9871897181397</v>
      </c>
      <c r="AA64" s="1">
        <v>3634.663844935561</v>
      </c>
      <c r="AB64" s="1">
        <v>3643.7489022985415</v>
      </c>
      <c r="AC64" s="1">
        <v>3645.435469789019</v>
      </c>
      <c r="AD64" s="1">
        <v>3615.4722341827801</v>
      </c>
      <c r="AE64" s="1">
        <v>3666.9382457304387</v>
      </c>
      <c r="AF64" s="1">
        <v>3627.8189245733556</v>
      </c>
      <c r="AG64" s="1">
        <v>3603.5255207619671</v>
      </c>
      <c r="AH64" s="1">
        <v>3617.2127927178972</v>
      </c>
      <c r="AI64" s="1">
        <v>3568.6928285638642</v>
      </c>
      <c r="AJ64" s="1">
        <v>3550.2890724584977</v>
      </c>
      <c r="AK64" s="1">
        <v>3617.441871109485</v>
      </c>
      <c r="AL64" s="1">
        <v>3632.0702485327874</v>
      </c>
      <c r="AM64" s="1">
        <v>3673.448364148986</v>
      </c>
    </row>
    <row r="65" spans="1:39" x14ac:dyDescent="0.25">
      <c r="A65" s="124" t="str">
        <f ca="1">Exceedance!U65</f>
        <v/>
      </c>
      <c r="B65" s="275">
        <v>3634.6363395900007</v>
      </c>
      <c r="C65" s="261">
        <v>3657.0123807175028</v>
      </c>
      <c r="D65" s="261">
        <v>3651.1064643321647</v>
      </c>
      <c r="E65" s="1">
        <v>3711.6266699987445</v>
      </c>
      <c r="F65" s="1">
        <v>3711.6399578920254</v>
      </c>
      <c r="G65" s="1">
        <v>3694.9525037078797</v>
      </c>
      <c r="H65" s="1">
        <v>3665.9582076202264</v>
      </c>
      <c r="I65" s="1">
        <v>3621.2706691312223</v>
      </c>
      <c r="J65" s="1">
        <v>3578.7069323027827</v>
      </c>
      <c r="K65" s="1">
        <v>3581.8178393333233</v>
      </c>
      <c r="L65" s="1">
        <v>3616.1694192408786</v>
      </c>
      <c r="M65" s="1">
        <v>3653.367468680312</v>
      </c>
      <c r="N65" s="1">
        <v>3644.472368231528</v>
      </c>
      <c r="O65" s="1">
        <v>3677.4666612075616</v>
      </c>
      <c r="P65" s="1">
        <v>3688.6498298894721</v>
      </c>
      <c r="Q65" s="1">
        <v>3682.8965692569764</v>
      </c>
      <c r="R65" s="1">
        <v>3687.3787218872794</v>
      </c>
      <c r="S65" s="1">
        <v>3689.2266334304622</v>
      </c>
      <c r="T65" s="1">
        <v>3653.3947734333597</v>
      </c>
      <c r="U65" s="1">
        <v>3624.1062386827839</v>
      </c>
      <c r="V65" s="1">
        <v>3562.967711330572</v>
      </c>
      <c r="W65" s="1">
        <v>3568.5320420824137</v>
      </c>
      <c r="X65" s="1">
        <v>3594.9714789363957</v>
      </c>
      <c r="Y65" s="1">
        <v>3630.2563952023875</v>
      </c>
      <c r="Z65" s="1">
        <v>3657.399255456628</v>
      </c>
      <c r="AA65" s="1">
        <v>3645.1538152716034</v>
      </c>
      <c r="AB65" s="1">
        <v>3655.6400593679036</v>
      </c>
      <c r="AC65" s="1">
        <v>3646.4195281170819</v>
      </c>
      <c r="AD65" s="1">
        <v>3626.8776900275752</v>
      </c>
      <c r="AE65" s="1">
        <v>3669.2272093999145</v>
      </c>
      <c r="AF65" s="1">
        <v>3628.739965979029</v>
      </c>
      <c r="AG65" s="1">
        <v>3611.8039668017918</v>
      </c>
      <c r="AH65" s="1">
        <v>3620.8620514930449</v>
      </c>
      <c r="AI65" s="1">
        <v>3569.5301116741043</v>
      </c>
      <c r="AJ65" s="1">
        <v>3562.8768943950554</v>
      </c>
      <c r="AK65" s="1">
        <v>3627.2287918041502</v>
      </c>
      <c r="AL65" s="1">
        <v>3653.3368782236425</v>
      </c>
      <c r="AM65" s="1">
        <v>3691.8854968888354</v>
      </c>
    </row>
    <row r="66" spans="1:39" x14ac:dyDescent="0.25">
      <c r="A66" s="124" t="str">
        <f ca="1">Exceedance!U66</f>
        <v/>
      </c>
      <c r="B66" s="275">
        <v>3645.6333107955015</v>
      </c>
      <c r="C66" s="261">
        <v>3666.2706259985139</v>
      </c>
      <c r="D66" s="261">
        <v>3660.2673492868903</v>
      </c>
      <c r="E66" s="1">
        <v>3711.7996950210695</v>
      </c>
      <c r="F66" s="1">
        <v>3711.6742433058116</v>
      </c>
      <c r="G66" s="1">
        <v>3700.1415859976887</v>
      </c>
      <c r="H66" s="1">
        <v>3668.1442338726579</v>
      </c>
      <c r="I66" s="1">
        <v>3627.1019363549667</v>
      </c>
      <c r="J66" s="1">
        <v>3592.0510739930282</v>
      </c>
      <c r="K66" s="1">
        <v>3586.4940165068433</v>
      </c>
      <c r="L66" s="1">
        <v>3644.6644760742761</v>
      </c>
      <c r="M66" s="1">
        <v>3658.4732551384318</v>
      </c>
      <c r="N66" s="1">
        <v>3665.6175261643225</v>
      </c>
      <c r="O66" s="1">
        <v>3685.4601228886231</v>
      </c>
      <c r="P66" s="1">
        <v>3706.2538828141428</v>
      </c>
      <c r="Q66" s="1">
        <v>3690.6639843609892</v>
      </c>
      <c r="R66" s="1">
        <v>3697.5446646307951</v>
      </c>
      <c r="S66" s="1">
        <v>3691.8122628905967</v>
      </c>
      <c r="T66" s="1">
        <v>3658.450012172736</v>
      </c>
      <c r="U66" s="1">
        <v>3620.6022856940453</v>
      </c>
      <c r="V66" s="1">
        <v>3576.7740126495169</v>
      </c>
      <c r="W66" s="1">
        <v>3569.5624091237864</v>
      </c>
      <c r="X66" s="1">
        <v>3618.3550800650523</v>
      </c>
      <c r="Y66" s="1">
        <v>3639.0894256684196</v>
      </c>
      <c r="Z66" s="1">
        <v>3660.9101139943368</v>
      </c>
      <c r="AA66" s="1">
        <v>3663.8906441056324</v>
      </c>
      <c r="AB66" s="1">
        <v>3664.6752967987013</v>
      </c>
      <c r="AC66" s="1">
        <v>3657.7768420186048</v>
      </c>
      <c r="AD66" s="1">
        <v>3653.8709355355327</v>
      </c>
      <c r="AE66" s="1">
        <v>3667.5487116886447</v>
      </c>
      <c r="AF66" s="1">
        <v>3631.0953860587147</v>
      </c>
      <c r="AG66" s="1">
        <v>3627.7172739629373</v>
      </c>
      <c r="AH66" s="1">
        <v>3630.9344984493755</v>
      </c>
      <c r="AI66" s="1">
        <v>3571.2569154302719</v>
      </c>
      <c r="AJ66" s="1">
        <v>3585.8567662716664</v>
      </c>
      <c r="AK66" s="1">
        <v>3656.7940000095505</v>
      </c>
      <c r="AL66" s="1">
        <v>3680.9520733871018</v>
      </c>
      <c r="AM66" s="1">
        <v>3711.5716759242705</v>
      </c>
    </row>
    <row r="67" spans="1:39" x14ac:dyDescent="0.25">
      <c r="A67" s="124" t="str">
        <f ca="1">Exceedance!U67</f>
        <v/>
      </c>
      <c r="B67" s="275">
        <v>3646.6454059055218</v>
      </c>
      <c r="C67" s="261">
        <v>3665.7315843446713</v>
      </c>
      <c r="D67" s="261">
        <v>3659.2149412358845</v>
      </c>
      <c r="E67" s="1">
        <v>3711.7963429802535</v>
      </c>
      <c r="F67" s="1">
        <v>3711.6234053886283</v>
      </c>
      <c r="G67" s="1">
        <v>3698.3643720573527</v>
      </c>
      <c r="H67" s="1">
        <v>3666.1034110622768</v>
      </c>
      <c r="I67" s="1">
        <v>3626.1239439657816</v>
      </c>
      <c r="J67" s="1">
        <v>3592.5389161849284</v>
      </c>
      <c r="K67" s="1">
        <v>3583.5595193279091</v>
      </c>
      <c r="L67" s="1">
        <v>3652.0193983419081</v>
      </c>
      <c r="M67" s="1">
        <v>3656.4543373172287</v>
      </c>
      <c r="N67" s="1">
        <v>3678.7590554385533</v>
      </c>
      <c r="O67" s="1">
        <v>3685.0385445316815</v>
      </c>
      <c r="P67" s="1">
        <v>3707.1835495824075</v>
      </c>
      <c r="Q67" s="1">
        <v>3691.2292005717813</v>
      </c>
      <c r="R67" s="1">
        <v>3700.194501739998</v>
      </c>
      <c r="S67" s="1">
        <v>3689.0621117492283</v>
      </c>
      <c r="T67" s="1">
        <v>3656.2762584873331</v>
      </c>
      <c r="U67" s="1">
        <v>3615.3058845546475</v>
      </c>
      <c r="V67" s="1">
        <v>3574.381236319542</v>
      </c>
      <c r="W67" s="1">
        <v>3566.1722400721574</v>
      </c>
      <c r="X67" s="1">
        <v>3623.8955984907147</v>
      </c>
      <c r="Y67" s="1">
        <v>3637.1564288621207</v>
      </c>
      <c r="Z67" s="1">
        <v>3658.7483904582114</v>
      </c>
      <c r="AA67" s="1">
        <v>3667.2898497255605</v>
      </c>
      <c r="AB67" s="1">
        <v>3665.9507392789033</v>
      </c>
      <c r="AC67" s="1">
        <v>3657.7915627488674</v>
      </c>
      <c r="AD67" s="1">
        <v>3666.4195928994995</v>
      </c>
      <c r="AE67" s="1">
        <v>3664.8179943348405</v>
      </c>
      <c r="AF67" s="1">
        <v>3627.9038672688898</v>
      </c>
      <c r="AG67" s="1">
        <v>3627.8558300460895</v>
      </c>
      <c r="AH67" s="1">
        <v>3631.7639769968414</v>
      </c>
      <c r="AI67" s="1">
        <v>3566.4678196053842</v>
      </c>
      <c r="AJ67" s="1">
        <v>3595.3537925750379</v>
      </c>
      <c r="AK67" s="1">
        <v>3665.8022433456722</v>
      </c>
      <c r="AL67" s="1">
        <v>3684.2633259442769</v>
      </c>
      <c r="AM67" s="1">
        <v>3711.6341644453519</v>
      </c>
    </row>
    <row r="68" spans="1:39" x14ac:dyDescent="0.25">
      <c r="A68" s="124" t="str">
        <f ca="1">Exceedance!U68</f>
        <v/>
      </c>
      <c r="B68" s="275">
        <v>3644.130253640355</v>
      </c>
      <c r="C68" s="261">
        <v>3661.7653761707602</v>
      </c>
      <c r="D68" s="261">
        <v>3654.5954987168975</v>
      </c>
      <c r="E68" s="1">
        <v>3711.7115851929934</v>
      </c>
      <c r="F68" s="1">
        <v>3711.5491731952588</v>
      </c>
      <c r="G68" s="1">
        <v>3694.4575846223233</v>
      </c>
      <c r="H68" s="1">
        <v>3663.6499718692521</v>
      </c>
      <c r="I68" s="1">
        <v>3622.6667752486592</v>
      </c>
      <c r="J68" s="1">
        <v>3588.7821097113997</v>
      </c>
      <c r="K68" s="1">
        <v>3578.5130196943246</v>
      </c>
      <c r="L68" s="1">
        <v>3651.1154983511597</v>
      </c>
      <c r="M68" s="1">
        <v>3652.672723082399</v>
      </c>
      <c r="N68" s="1">
        <v>3675.0676127390093</v>
      </c>
      <c r="O68" s="1">
        <v>3681.0629963012757</v>
      </c>
      <c r="P68" s="1">
        <v>3703.8909217461287</v>
      </c>
      <c r="Q68" s="1">
        <v>3688.4007118917657</v>
      </c>
      <c r="R68" s="1">
        <v>3698.1146426978835</v>
      </c>
      <c r="S68" s="1">
        <v>3685.4257839435281</v>
      </c>
      <c r="T68" s="1">
        <v>3653.3227691505708</v>
      </c>
      <c r="U68" s="1">
        <v>3609.9695330460763</v>
      </c>
      <c r="V68" s="1">
        <v>3568.586743147463</v>
      </c>
      <c r="W68" s="1">
        <v>3561.5959614185217</v>
      </c>
      <c r="X68" s="1">
        <v>3622.9186619611432</v>
      </c>
      <c r="Y68" s="1">
        <v>3633.6727288655138</v>
      </c>
      <c r="Z68" s="1">
        <v>3655.4721767369433</v>
      </c>
      <c r="AA68" s="1">
        <v>3662.5109472870931</v>
      </c>
      <c r="AB68" s="1">
        <v>3662.0790723311579</v>
      </c>
      <c r="AC68" s="1">
        <v>3654.6930042462591</v>
      </c>
      <c r="AD68" s="1">
        <v>3662.3667837521161</v>
      </c>
      <c r="AE68" s="1">
        <v>3661.6330969886853</v>
      </c>
      <c r="AF68" s="1">
        <v>3624.5850979323632</v>
      </c>
      <c r="AG68" s="1">
        <v>3625.6872274538059</v>
      </c>
      <c r="AH68" s="1">
        <v>3629.1203234540035</v>
      </c>
      <c r="AI68" s="1">
        <v>3559.6509516423316</v>
      </c>
      <c r="AJ68" s="1">
        <v>3596.2382131925156</v>
      </c>
      <c r="AK68" s="1">
        <v>3661.8362355854047</v>
      </c>
      <c r="AL68" s="1">
        <v>3678.6694733561426</v>
      </c>
      <c r="AM68" s="1">
        <v>3711.576711463023</v>
      </c>
    </row>
    <row r="69" spans="1:39" x14ac:dyDescent="0.25">
      <c r="A69" s="124" t="str">
        <f ca="1">Exceedance!U69</f>
        <v/>
      </c>
      <c r="B69" s="275">
        <v>3643.1498686917985</v>
      </c>
      <c r="C69" s="261">
        <v>3660.0075873478363</v>
      </c>
      <c r="D69" s="261">
        <v>3652.3328692366003</v>
      </c>
      <c r="E69" s="1">
        <v>3711.6902708117486</v>
      </c>
      <c r="F69" s="1">
        <v>3711.5107533197161</v>
      </c>
      <c r="G69" s="1">
        <v>3692.6245230328218</v>
      </c>
      <c r="H69" s="1">
        <v>3661.9596393392972</v>
      </c>
      <c r="I69" s="1">
        <v>3620.5416413001144</v>
      </c>
      <c r="J69" s="1">
        <v>3587.9851000554231</v>
      </c>
      <c r="K69" s="1">
        <v>3576.0756539793856</v>
      </c>
      <c r="L69" s="1">
        <v>3652.6018522788536</v>
      </c>
      <c r="M69" s="1">
        <v>3651.0851705917648</v>
      </c>
      <c r="N69" s="1">
        <v>3672.3854635567982</v>
      </c>
      <c r="O69" s="1">
        <v>3678.8816404075515</v>
      </c>
      <c r="P69" s="1">
        <v>3702.6100108928208</v>
      </c>
      <c r="Q69" s="1">
        <v>3686.9846088891913</v>
      </c>
      <c r="R69" s="1">
        <v>3697.3678915913506</v>
      </c>
      <c r="S69" s="1">
        <v>3683.7735617154731</v>
      </c>
      <c r="T69" s="1">
        <v>3651.6558641563279</v>
      </c>
      <c r="U69" s="1">
        <v>3607.5729125787952</v>
      </c>
      <c r="V69" s="1">
        <v>3567.4146052385809</v>
      </c>
      <c r="W69" s="1">
        <v>3559.7107394104482</v>
      </c>
      <c r="X69" s="1">
        <v>3623.4919251082665</v>
      </c>
      <c r="Y69" s="1">
        <v>3632.0294546517935</v>
      </c>
      <c r="Z69" s="1">
        <v>3654.242751498708</v>
      </c>
      <c r="AA69" s="1">
        <v>3660.001494596524</v>
      </c>
      <c r="AB69" s="1">
        <v>3660.0010474226801</v>
      </c>
      <c r="AC69" s="1">
        <v>3652.5097781653917</v>
      </c>
      <c r="AD69" s="1">
        <v>3659.7946086675524</v>
      </c>
      <c r="AE69" s="1">
        <v>3659.9994902125727</v>
      </c>
      <c r="AF69" s="1">
        <v>3623.6503008977302</v>
      </c>
      <c r="AG69" s="1">
        <v>3624.9993702312149</v>
      </c>
      <c r="AH69" s="1">
        <v>3627.7023872149298</v>
      </c>
      <c r="AI69" s="1">
        <v>3556.6938961305214</v>
      </c>
      <c r="AJ69" s="1">
        <v>3598.4823184618808</v>
      </c>
      <c r="AK69" s="1">
        <v>3660.0025728895816</v>
      </c>
      <c r="AL69" s="1">
        <v>3674.6677698916624</v>
      </c>
      <c r="AM69" s="1">
        <v>3711.5396675255247</v>
      </c>
    </row>
    <row r="70" spans="1:39" x14ac:dyDescent="0.25">
      <c r="A70" s="124" t="str">
        <f ca="1">Exceedance!U70</f>
        <v/>
      </c>
      <c r="B70" s="275"/>
      <c r="C70" s="261"/>
      <c r="D70" s="261"/>
    </row>
    <row r="71" spans="1:39" x14ac:dyDescent="0.25">
      <c r="A71" s="124" t="str">
        <f ca="1">Exceedance!U71</f>
        <v/>
      </c>
      <c r="B71" s="261"/>
      <c r="C71" s="261"/>
      <c r="D71" s="261"/>
    </row>
    <row r="72" spans="1:39" x14ac:dyDescent="0.25">
      <c r="A72" s="124" t="str">
        <f ca="1">Exceedance!U72</f>
        <v/>
      </c>
      <c r="B72" s="261"/>
      <c r="C72" s="261"/>
      <c r="D72" s="261"/>
    </row>
    <row r="73" spans="1:39" x14ac:dyDescent="0.25">
      <c r="A73" s="124" t="str">
        <f ca="1">Exceedance!U73</f>
        <v/>
      </c>
      <c r="B73" s="261"/>
      <c r="C73" s="261"/>
      <c r="D73" s="261"/>
    </row>
    <row r="74" spans="1:39" x14ac:dyDescent="0.25">
      <c r="A74" s="124" t="str">
        <f ca="1">Exceedance!U74</f>
        <v/>
      </c>
      <c r="B74" s="261"/>
      <c r="C74" s="261"/>
      <c r="D74" s="261"/>
    </row>
    <row r="75" spans="1:39" x14ac:dyDescent="0.25">
      <c r="A75" s="124" t="str">
        <f ca="1">Exceedance!U75</f>
        <v/>
      </c>
      <c r="B75" s="261"/>
      <c r="C75" s="261"/>
      <c r="D75" s="261"/>
    </row>
    <row r="76" spans="1:39" x14ac:dyDescent="0.25">
      <c r="A76" s="124" t="str">
        <f ca="1">Exceedance!U76</f>
        <v/>
      </c>
      <c r="B76" s="261"/>
      <c r="C76" s="261"/>
      <c r="D76" s="261"/>
    </row>
    <row r="77" spans="1:39" x14ac:dyDescent="0.25">
      <c r="A77" s="124" t="str">
        <f ca="1">Exceedance!U77</f>
        <v/>
      </c>
      <c r="B77" s="261"/>
      <c r="C77" s="261"/>
      <c r="D77" s="261"/>
    </row>
    <row r="78" spans="1:39" x14ac:dyDescent="0.25">
      <c r="A78" s="124" t="str">
        <f ca="1">Exceedance!U78</f>
        <v/>
      </c>
      <c r="B78" s="261"/>
      <c r="C78" s="261"/>
      <c r="D78" s="261"/>
    </row>
    <row r="79" spans="1:39" x14ac:dyDescent="0.25">
      <c r="A79" s="124" t="str">
        <f ca="1">Exceedance!U79</f>
        <v/>
      </c>
      <c r="B79" s="261"/>
      <c r="C79" s="261"/>
      <c r="D79" s="261"/>
    </row>
    <row r="80" spans="1:39" x14ac:dyDescent="0.25">
      <c r="A80" s="124" t="str">
        <f ca="1">Exceedance!U80</f>
        <v/>
      </c>
      <c r="B80" s="261"/>
      <c r="C80" s="261"/>
      <c r="D80" s="261"/>
    </row>
    <row r="81" spans="1:4" x14ac:dyDescent="0.25">
      <c r="A81" s="124" t="str">
        <f ca="1">Exceedance!U81</f>
        <v/>
      </c>
      <c r="B81" s="261"/>
      <c r="C81" s="261"/>
      <c r="D81" s="261"/>
    </row>
    <row r="82" spans="1:4" x14ac:dyDescent="0.25">
      <c r="A82" s="124" t="str">
        <f ca="1">Exceedance!U82</f>
        <v/>
      </c>
      <c r="B82" s="261"/>
      <c r="C82" s="261"/>
      <c r="D82" s="261"/>
    </row>
    <row r="83" spans="1:4" x14ac:dyDescent="0.25">
      <c r="A83" s="124" t="str">
        <f ca="1">Exceedance!U83</f>
        <v/>
      </c>
      <c r="B83" s="261"/>
      <c r="C83" s="261"/>
      <c r="D83" s="261"/>
    </row>
    <row r="84" spans="1:4" x14ac:dyDescent="0.25">
      <c r="A84" s="124" t="str">
        <f ca="1">Exceedance!U84</f>
        <v/>
      </c>
      <c r="B84" s="261"/>
      <c r="C84" s="261"/>
      <c r="D84" s="261"/>
    </row>
    <row r="85" spans="1:4" x14ac:dyDescent="0.25">
      <c r="A85" s="124" t="str">
        <f ca="1">Exceedance!U85</f>
        <v/>
      </c>
      <c r="B85" s="261"/>
      <c r="C85" s="261"/>
      <c r="D85" s="261"/>
    </row>
    <row r="86" spans="1:4" x14ac:dyDescent="0.25">
      <c r="A86" s="124" t="str">
        <f ca="1">Exceedance!U86</f>
        <v/>
      </c>
      <c r="B86" s="261"/>
      <c r="C86" s="261"/>
      <c r="D86" s="261"/>
    </row>
    <row r="87" spans="1:4" x14ac:dyDescent="0.25">
      <c r="A87" s="124" t="str">
        <f ca="1">Exceedance!U87</f>
        <v/>
      </c>
      <c r="B87" s="261"/>
      <c r="C87" s="261"/>
      <c r="D87" s="261"/>
    </row>
    <row r="88" spans="1:4" x14ac:dyDescent="0.25">
      <c r="A88" s="124" t="str">
        <f ca="1">Exceedance!U88</f>
        <v/>
      </c>
      <c r="B88" s="261"/>
      <c r="C88" s="261"/>
      <c r="D88" s="261"/>
    </row>
    <row r="89" spans="1:4" x14ac:dyDescent="0.25">
      <c r="A89" s="124" t="str">
        <f ca="1">Exceedance!U89</f>
        <v/>
      </c>
      <c r="B89" s="261"/>
      <c r="C89" s="261"/>
      <c r="D89" s="261"/>
    </row>
    <row r="90" spans="1:4" x14ac:dyDescent="0.25">
      <c r="A90" s="124" t="str">
        <f ca="1">Exceedance!U90</f>
        <v/>
      </c>
      <c r="B90" s="261"/>
      <c r="C90" s="261"/>
      <c r="D90" s="261"/>
    </row>
    <row r="91" spans="1:4" x14ac:dyDescent="0.25">
      <c r="A91" s="124" t="str">
        <f ca="1">Exceedance!U91</f>
        <v/>
      </c>
      <c r="B91" s="261"/>
      <c r="C91" s="261"/>
      <c r="D91" s="261"/>
    </row>
    <row r="92" spans="1:4" x14ac:dyDescent="0.25">
      <c r="A92" s="124" t="str">
        <f ca="1">Exceedance!U92</f>
        <v/>
      </c>
      <c r="B92" s="261"/>
      <c r="C92" s="261"/>
      <c r="D92" s="261"/>
    </row>
    <row r="93" spans="1:4" x14ac:dyDescent="0.25">
      <c r="A93" s="124" t="str">
        <f ca="1">Exceedance!U93</f>
        <v/>
      </c>
      <c r="B93" s="261"/>
      <c r="C93" s="261"/>
      <c r="D93" s="261"/>
    </row>
    <row r="94" spans="1:4" x14ac:dyDescent="0.25">
      <c r="A94" s="124" t="str">
        <f ca="1">Exceedance!U94</f>
        <v/>
      </c>
      <c r="B94" s="261"/>
      <c r="C94" s="261"/>
      <c r="D94" s="261"/>
    </row>
    <row r="95" spans="1:4" x14ac:dyDescent="0.25">
      <c r="A95" s="124" t="str">
        <f ca="1">Exceedance!U95</f>
        <v/>
      </c>
      <c r="B95" s="261"/>
      <c r="C95" s="261"/>
      <c r="D95" s="261"/>
    </row>
    <row r="96" spans="1:4" x14ac:dyDescent="0.25">
      <c r="A96" s="124" t="str">
        <f ca="1">Exceedance!U96</f>
        <v/>
      </c>
      <c r="B96" s="261"/>
      <c r="C96" s="261"/>
      <c r="D96" s="261"/>
    </row>
    <row r="97" spans="1:4" x14ac:dyDescent="0.25">
      <c r="A97" s="124" t="str">
        <f ca="1">Exceedance!U97</f>
        <v/>
      </c>
      <c r="B97" s="261"/>
      <c r="C97" s="261"/>
      <c r="D97" s="261"/>
    </row>
    <row r="98" spans="1:4" x14ac:dyDescent="0.25">
      <c r="A98" s="124" t="str">
        <f ca="1">Exceedance!U98</f>
        <v/>
      </c>
      <c r="B98" s="261"/>
      <c r="C98" s="261"/>
      <c r="D98" s="261"/>
    </row>
    <row r="99" spans="1:4" x14ac:dyDescent="0.25">
      <c r="A99" s="124" t="str">
        <f ca="1">Exceedance!U99</f>
        <v/>
      </c>
      <c r="B99" s="261"/>
      <c r="C99" s="261"/>
      <c r="D99" s="261"/>
    </row>
    <row r="100" spans="1:4" x14ac:dyDescent="0.25">
      <c r="A100" s="124" t="str">
        <f ca="1">Exceedance!U100</f>
        <v/>
      </c>
      <c r="B100" s="261"/>
      <c r="C100" s="261"/>
      <c r="D100" s="261"/>
    </row>
  </sheetData>
  <mergeCells count="1">
    <mergeCell ref="B1:AH1"/>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5050"/>
  </sheetPr>
  <dimension ref="A1:BD100"/>
  <sheetViews>
    <sheetView zoomScale="80" zoomScaleNormal="80" workbookViewId="0">
      <selection activeCell="B4" sqref="B4:AM69"/>
    </sheetView>
  </sheetViews>
  <sheetFormatPr defaultColWidth="8.85546875" defaultRowHeight="15" x14ac:dyDescent="0.25"/>
  <cols>
    <col min="1" max="1" width="8.85546875" style="125"/>
    <col min="2" max="4" width="8.85546875" style="262"/>
    <col min="5" max="16384" width="8.85546875" style="1"/>
  </cols>
  <sheetData>
    <row r="1" spans="1:56" s="125" customFormat="1" x14ac:dyDescent="0.25">
      <c r="A1" s="122"/>
      <c r="B1" s="750" t="s">
        <v>91</v>
      </c>
      <c r="C1" s="751"/>
      <c r="D1" s="751"/>
      <c r="E1" s="751"/>
      <c r="F1" s="751"/>
      <c r="G1" s="751"/>
      <c r="H1" s="751"/>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row>
    <row r="2" spans="1:56" s="125" customFormat="1" x14ac:dyDescent="0.25">
      <c r="A2" s="122"/>
      <c r="B2" s="266" t="s">
        <v>295</v>
      </c>
      <c r="C2" s="266" t="s">
        <v>296</v>
      </c>
      <c r="D2" s="266" t="s">
        <v>297</v>
      </c>
      <c r="E2" s="125">
        <v>1981</v>
      </c>
      <c r="F2" s="125">
        <v>1982</v>
      </c>
      <c r="G2" s="125">
        <v>1983</v>
      </c>
      <c r="H2" s="125">
        <v>1984</v>
      </c>
      <c r="I2" s="125">
        <v>1985</v>
      </c>
      <c r="J2" s="125">
        <v>1986</v>
      </c>
      <c r="K2" s="125">
        <v>1987</v>
      </c>
      <c r="L2" s="125">
        <v>1988</v>
      </c>
      <c r="M2" s="125">
        <v>1989</v>
      </c>
      <c r="N2" s="125">
        <v>1990</v>
      </c>
      <c r="O2" s="125">
        <v>1991</v>
      </c>
      <c r="P2" s="125">
        <v>1992</v>
      </c>
      <c r="Q2" s="125">
        <v>1993</v>
      </c>
      <c r="R2" s="125">
        <v>1994</v>
      </c>
      <c r="S2" s="125">
        <v>1995</v>
      </c>
      <c r="T2" s="125">
        <v>1996</v>
      </c>
      <c r="U2" s="125">
        <v>1997</v>
      </c>
      <c r="V2" s="125">
        <v>1998</v>
      </c>
      <c r="W2" s="125">
        <v>1999</v>
      </c>
      <c r="X2" s="125">
        <v>2000</v>
      </c>
      <c r="Y2" s="125">
        <v>2001</v>
      </c>
      <c r="Z2" s="125">
        <v>2002</v>
      </c>
      <c r="AA2" s="125">
        <v>2003</v>
      </c>
      <c r="AB2" s="125">
        <v>2004</v>
      </c>
      <c r="AC2" s="125">
        <v>2005</v>
      </c>
      <c r="AD2" s="125">
        <v>2006</v>
      </c>
      <c r="AE2" s="125">
        <v>2007</v>
      </c>
      <c r="AF2" s="188">
        <v>2008</v>
      </c>
      <c r="AG2" s="188">
        <v>2009</v>
      </c>
      <c r="AH2" s="125">
        <v>2010</v>
      </c>
      <c r="AI2" s="125">
        <v>2011</v>
      </c>
      <c r="AJ2" s="125">
        <v>2012</v>
      </c>
      <c r="AK2" s="125">
        <v>2013</v>
      </c>
      <c r="AL2" s="125">
        <v>2014</v>
      </c>
      <c r="AM2" s="125">
        <v>2015</v>
      </c>
      <c r="AN2" s="125">
        <v>2016</v>
      </c>
      <c r="AO2" s="125">
        <v>2017</v>
      </c>
      <c r="AP2" s="125">
        <v>2018</v>
      </c>
      <c r="AQ2" s="125">
        <v>2019</v>
      </c>
      <c r="AR2" s="125">
        <v>2020</v>
      </c>
      <c r="AS2" s="125">
        <v>2021</v>
      </c>
      <c r="AT2" s="125">
        <v>2022</v>
      </c>
      <c r="AU2" s="125">
        <v>2023</v>
      </c>
      <c r="AV2" s="125">
        <v>2024</v>
      </c>
      <c r="AW2" s="125">
        <v>2025</v>
      </c>
      <c r="AX2" s="125">
        <v>2026</v>
      </c>
      <c r="AY2" s="125">
        <v>2027</v>
      </c>
      <c r="AZ2" s="125">
        <v>2028</v>
      </c>
      <c r="BA2" s="125">
        <v>2029</v>
      </c>
      <c r="BB2" s="125">
        <v>2030</v>
      </c>
      <c r="BC2" s="125">
        <v>2031</v>
      </c>
      <c r="BD2" s="125">
        <v>2032</v>
      </c>
    </row>
    <row r="3" spans="1:56" s="126" customFormat="1" x14ac:dyDescent="0.25">
      <c r="A3" s="123"/>
      <c r="B3" s="126" t="s">
        <v>332</v>
      </c>
      <c r="C3" s="126" t="s">
        <v>333</v>
      </c>
      <c r="D3" s="126" t="s">
        <v>334</v>
      </c>
      <c r="E3" s="126" t="s">
        <v>335</v>
      </c>
      <c r="F3" s="126" t="s">
        <v>336</v>
      </c>
      <c r="G3" s="126" t="s">
        <v>337</v>
      </c>
      <c r="H3" s="126" t="s">
        <v>338</v>
      </c>
      <c r="I3" s="126" t="s">
        <v>339</v>
      </c>
      <c r="J3" s="126" t="s">
        <v>340</v>
      </c>
      <c r="K3" s="126" t="s">
        <v>341</v>
      </c>
      <c r="L3" s="126" t="s">
        <v>342</v>
      </c>
      <c r="M3" s="126" t="s">
        <v>343</v>
      </c>
      <c r="N3" s="126" t="s">
        <v>344</v>
      </c>
      <c r="O3" s="126" t="s">
        <v>345</v>
      </c>
      <c r="P3" s="126" t="s">
        <v>346</v>
      </c>
      <c r="Q3" s="126" t="s">
        <v>347</v>
      </c>
      <c r="R3" s="126" t="s">
        <v>348</v>
      </c>
      <c r="S3" s="126" t="s">
        <v>349</v>
      </c>
      <c r="T3" s="126" t="s">
        <v>350</v>
      </c>
      <c r="U3" s="126" t="s">
        <v>351</v>
      </c>
      <c r="V3" s="126" t="s">
        <v>352</v>
      </c>
      <c r="W3" s="126" t="s">
        <v>353</v>
      </c>
      <c r="X3" s="126" t="s">
        <v>354</v>
      </c>
      <c r="Y3" s="126" t="s">
        <v>355</v>
      </c>
      <c r="Z3" s="126" t="s">
        <v>356</v>
      </c>
      <c r="AA3" s="126" t="s">
        <v>357</v>
      </c>
      <c r="AB3" s="126" t="s">
        <v>358</v>
      </c>
      <c r="AC3" s="126" t="s">
        <v>359</v>
      </c>
      <c r="AD3" s="126" t="s">
        <v>360</v>
      </c>
      <c r="AE3" s="126" t="s">
        <v>361</v>
      </c>
      <c r="AF3" s="126" t="s">
        <v>362</v>
      </c>
      <c r="AG3" s="126" t="s">
        <v>363</v>
      </c>
      <c r="AH3" s="126" t="s">
        <v>364</v>
      </c>
      <c r="AI3" s="126" t="s">
        <v>384</v>
      </c>
      <c r="AJ3" s="126" t="s">
        <v>385</v>
      </c>
      <c r="AK3" s="126" t="s">
        <v>386</v>
      </c>
      <c r="AL3" s="126" t="s">
        <v>387</v>
      </c>
      <c r="AM3" s="126" t="s">
        <v>388</v>
      </c>
      <c r="AN3" s="126" t="s">
        <v>389</v>
      </c>
      <c r="AO3" s="126" t="s">
        <v>390</v>
      </c>
      <c r="AP3" s="126" t="s">
        <v>391</v>
      </c>
      <c r="AQ3" s="126" t="s">
        <v>392</v>
      </c>
      <c r="AR3" s="126" t="s">
        <v>393</v>
      </c>
      <c r="AS3" s="126" t="s">
        <v>394</v>
      </c>
      <c r="AT3" s="126" t="s">
        <v>395</v>
      </c>
      <c r="AU3" s="126" t="s">
        <v>396</v>
      </c>
      <c r="AV3" s="126" t="s">
        <v>397</v>
      </c>
      <c r="AW3" s="126" t="s">
        <v>398</v>
      </c>
      <c r="AX3" s="126" t="s">
        <v>399</v>
      </c>
      <c r="AY3" s="126" t="s">
        <v>400</v>
      </c>
      <c r="AZ3" s="126" t="s">
        <v>401</v>
      </c>
      <c r="BA3" s="126" t="s">
        <v>402</v>
      </c>
      <c r="BB3" s="126" t="s">
        <v>403</v>
      </c>
      <c r="BC3" s="126" t="s">
        <v>404</v>
      </c>
      <c r="BD3" s="126" t="s">
        <v>405</v>
      </c>
    </row>
    <row r="4" spans="1:56" x14ac:dyDescent="0.25">
      <c r="A4" s="124">
        <f ca="1">Exceedance!U4</f>
        <v>42826</v>
      </c>
      <c r="B4" s="275">
        <v>710.00000000021089</v>
      </c>
      <c r="C4" s="275">
        <v>710.00000000021089</v>
      </c>
      <c r="D4" s="275">
        <v>710.00000000021089</v>
      </c>
      <c r="E4" s="1">
        <v>710.00000000021089</v>
      </c>
      <c r="F4" s="1">
        <v>710.00000000021089</v>
      </c>
      <c r="G4" s="1">
        <v>710.00000000021089</v>
      </c>
      <c r="H4" s="1">
        <v>710.00000000021089</v>
      </c>
      <c r="I4" s="1">
        <v>710.00000000021089</v>
      </c>
      <c r="J4" s="1">
        <v>710.00000000021089</v>
      </c>
      <c r="K4" s="1">
        <v>710.00000000021089</v>
      </c>
      <c r="L4" s="1">
        <v>710.00000000021089</v>
      </c>
      <c r="M4" s="1">
        <v>710.00000000021089</v>
      </c>
      <c r="N4" s="1">
        <v>710.00000000021089</v>
      </c>
      <c r="O4" s="1">
        <v>710.00000000021089</v>
      </c>
      <c r="P4" s="1">
        <v>710.00000000021089</v>
      </c>
      <c r="Q4" s="1">
        <v>710.00000000021089</v>
      </c>
      <c r="R4" s="1">
        <v>710.00000000021089</v>
      </c>
      <c r="S4" s="1">
        <v>710.00000000021089</v>
      </c>
      <c r="T4" s="1">
        <v>710.00000000021089</v>
      </c>
      <c r="U4" s="1">
        <v>710.00000000021089</v>
      </c>
      <c r="V4" s="1">
        <v>710.00000000021089</v>
      </c>
      <c r="W4" s="1">
        <v>710.00000000021089</v>
      </c>
      <c r="X4" s="1">
        <v>710.00000000021089</v>
      </c>
      <c r="Y4" s="1">
        <v>710.00000000021089</v>
      </c>
      <c r="Z4" s="1">
        <v>710.00000000021089</v>
      </c>
      <c r="AA4" s="1">
        <v>710.00000000021089</v>
      </c>
      <c r="AB4" s="1">
        <v>710.00000000021089</v>
      </c>
      <c r="AC4" s="1">
        <v>710.00000000021089</v>
      </c>
      <c r="AD4" s="1">
        <v>710.00000000021089</v>
      </c>
      <c r="AE4" s="1">
        <v>710.00000000021089</v>
      </c>
      <c r="AF4" s="1">
        <v>710.00000000021089</v>
      </c>
      <c r="AG4" s="1">
        <v>710.00000000021089</v>
      </c>
      <c r="AH4" s="1">
        <v>710.00000000021089</v>
      </c>
      <c r="AI4" s="1">
        <v>710.00000000021089</v>
      </c>
      <c r="AJ4" s="1">
        <v>710.00000000021089</v>
      </c>
      <c r="AK4" s="1">
        <v>710.00000000021089</v>
      </c>
      <c r="AL4" s="1">
        <v>710.00000000021089</v>
      </c>
      <c r="AM4" s="1">
        <v>710.00000000021089</v>
      </c>
    </row>
    <row r="5" spans="1:56" x14ac:dyDescent="0.25">
      <c r="A5" s="124">
        <f ca="1">Exceedance!U5</f>
        <v>42856</v>
      </c>
      <c r="B5" s="275">
        <v>710.00000000021078</v>
      </c>
      <c r="C5" s="275">
        <v>710.00000000021078</v>
      </c>
      <c r="D5" s="275">
        <v>710.00000000021078</v>
      </c>
      <c r="E5" s="1">
        <v>710.00000000021078</v>
      </c>
      <c r="F5" s="1">
        <v>710.00000000021078</v>
      </c>
      <c r="G5" s="1">
        <v>710.00000000021078</v>
      </c>
      <c r="H5" s="1">
        <v>710.00000000021078</v>
      </c>
      <c r="I5" s="1">
        <v>710.00000000021078</v>
      </c>
      <c r="J5" s="1">
        <v>710.00000000021078</v>
      </c>
      <c r="K5" s="1">
        <v>710.00000000021078</v>
      </c>
      <c r="L5" s="1">
        <v>710.00000000021078</v>
      </c>
      <c r="M5" s="1">
        <v>710.00000000021078</v>
      </c>
      <c r="N5" s="1">
        <v>710.00000000021078</v>
      </c>
      <c r="O5" s="1">
        <v>710.00000000021078</v>
      </c>
      <c r="P5" s="1">
        <v>710.00000000021078</v>
      </c>
      <c r="Q5" s="1">
        <v>710.00000000021078</v>
      </c>
      <c r="R5" s="1">
        <v>710.00000000021078</v>
      </c>
      <c r="S5" s="1">
        <v>710.00000000021078</v>
      </c>
      <c r="T5" s="1">
        <v>710.00000000021078</v>
      </c>
      <c r="U5" s="1">
        <v>710.00000000021078</v>
      </c>
      <c r="V5" s="1">
        <v>710.00000000021078</v>
      </c>
      <c r="W5" s="1">
        <v>710.00000000021078</v>
      </c>
      <c r="X5" s="1">
        <v>710.00000000021078</v>
      </c>
      <c r="Y5" s="1">
        <v>710.00000000021078</v>
      </c>
      <c r="Z5" s="1">
        <v>710.00000000021078</v>
      </c>
      <c r="AA5" s="1">
        <v>710.00000000021078</v>
      </c>
      <c r="AB5" s="1">
        <v>710.00000000021078</v>
      </c>
      <c r="AC5" s="1">
        <v>710.00000000021078</v>
      </c>
      <c r="AD5" s="1">
        <v>710.00000000021078</v>
      </c>
      <c r="AE5" s="1">
        <v>710.00000000021078</v>
      </c>
      <c r="AF5" s="1">
        <v>710.00000000021078</v>
      </c>
      <c r="AG5" s="1">
        <v>710.00000000021078</v>
      </c>
      <c r="AH5" s="1">
        <v>710.00000000021078</v>
      </c>
      <c r="AI5" s="1">
        <v>710.00000000021078</v>
      </c>
      <c r="AJ5" s="1">
        <v>710.00000000021078</v>
      </c>
      <c r="AK5" s="1">
        <v>710.00000000021078</v>
      </c>
      <c r="AL5" s="1">
        <v>710.00000000021078</v>
      </c>
      <c r="AM5" s="1">
        <v>710.00000000021078</v>
      </c>
    </row>
    <row r="6" spans="1:56" x14ac:dyDescent="0.25">
      <c r="A6" s="124">
        <f ca="1">Exceedance!U6</f>
        <v>42887</v>
      </c>
      <c r="B6" s="275">
        <v>750.00000000029115</v>
      </c>
      <c r="C6" s="275">
        <v>750.00000000029115</v>
      </c>
      <c r="D6" s="275">
        <v>750.00000000029115</v>
      </c>
      <c r="E6" s="1">
        <v>750.00000000029115</v>
      </c>
      <c r="F6" s="1">
        <v>750.00000000029115</v>
      </c>
      <c r="G6" s="1">
        <v>750.00000000029115</v>
      </c>
      <c r="H6" s="1">
        <v>750.00000000029115</v>
      </c>
      <c r="I6" s="1">
        <v>750.00000000029115</v>
      </c>
      <c r="J6" s="1">
        <v>750.00000000029115</v>
      </c>
      <c r="K6" s="1">
        <v>750.00000000029115</v>
      </c>
      <c r="L6" s="1">
        <v>750.00000000029115</v>
      </c>
      <c r="M6" s="1">
        <v>750.00000000029115</v>
      </c>
      <c r="N6" s="1">
        <v>750.00000000029115</v>
      </c>
      <c r="O6" s="1">
        <v>750.00000000029115</v>
      </c>
      <c r="P6" s="1">
        <v>750.00000000029115</v>
      </c>
      <c r="Q6" s="1">
        <v>750.00000000029115</v>
      </c>
      <c r="R6" s="1">
        <v>750.00000000029115</v>
      </c>
      <c r="S6" s="1">
        <v>750.00000000029115</v>
      </c>
      <c r="T6" s="1">
        <v>750.00000000029115</v>
      </c>
      <c r="U6" s="1">
        <v>750.00000000029115</v>
      </c>
      <c r="V6" s="1">
        <v>750.00000000029115</v>
      </c>
      <c r="W6" s="1">
        <v>750.00000000029115</v>
      </c>
      <c r="X6" s="1">
        <v>750.00000000029115</v>
      </c>
      <c r="Y6" s="1">
        <v>750.00000000029115</v>
      </c>
      <c r="Z6" s="1">
        <v>750.00000000029115</v>
      </c>
      <c r="AA6" s="1">
        <v>750.00000000029115</v>
      </c>
      <c r="AB6" s="1">
        <v>750.00000000029115</v>
      </c>
      <c r="AC6" s="1">
        <v>750.00000000029115</v>
      </c>
      <c r="AD6" s="1">
        <v>750.00000000029115</v>
      </c>
      <c r="AE6" s="1">
        <v>750.00000000029115</v>
      </c>
      <c r="AF6" s="1">
        <v>750.00000000029115</v>
      </c>
      <c r="AG6" s="1">
        <v>750.00000000029115</v>
      </c>
      <c r="AH6" s="1">
        <v>750.00000000029115</v>
      </c>
      <c r="AI6" s="1">
        <v>750.00000000029115</v>
      </c>
      <c r="AJ6" s="1">
        <v>750.00000000029115</v>
      </c>
      <c r="AK6" s="1">
        <v>750.00000000029115</v>
      </c>
      <c r="AL6" s="1">
        <v>750.00000000029115</v>
      </c>
      <c r="AM6" s="1">
        <v>750.00000000029115</v>
      </c>
    </row>
    <row r="7" spans="1:56" x14ac:dyDescent="0.25">
      <c r="A7" s="124">
        <f ca="1">Exceedance!U7</f>
        <v>42917</v>
      </c>
      <c r="B7" s="275">
        <v>850.00000000373507</v>
      </c>
      <c r="C7" s="275">
        <v>850.00000000373507</v>
      </c>
      <c r="D7" s="275">
        <v>850.00000000373507</v>
      </c>
      <c r="E7" s="1">
        <v>850.00000000373507</v>
      </c>
      <c r="F7" s="1">
        <v>850.00000000373507</v>
      </c>
      <c r="G7" s="1">
        <v>850.00000000373507</v>
      </c>
      <c r="H7" s="1">
        <v>850.00000000373507</v>
      </c>
      <c r="I7" s="1">
        <v>850.00000000373507</v>
      </c>
      <c r="J7" s="1">
        <v>850.00000000373507</v>
      </c>
      <c r="K7" s="1">
        <v>850.00000000373507</v>
      </c>
      <c r="L7" s="1">
        <v>850.00000000373507</v>
      </c>
      <c r="M7" s="1">
        <v>850.00000000373507</v>
      </c>
      <c r="N7" s="1">
        <v>850.00000000373507</v>
      </c>
      <c r="O7" s="1">
        <v>850.00000000373507</v>
      </c>
      <c r="P7" s="1">
        <v>850.00000000373507</v>
      </c>
      <c r="Q7" s="1">
        <v>850.00000000373507</v>
      </c>
      <c r="R7" s="1">
        <v>850.00000000373507</v>
      </c>
      <c r="S7" s="1">
        <v>850.00000000373507</v>
      </c>
      <c r="T7" s="1">
        <v>850.00000000373507</v>
      </c>
      <c r="U7" s="1">
        <v>850.00000000373507</v>
      </c>
      <c r="V7" s="1">
        <v>850.00000000373507</v>
      </c>
      <c r="W7" s="1">
        <v>850.00000000373507</v>
      </c>
      <c r="X7" s="1">
        <v>850.00000000373507</v>
      </c>
      <c r="Y7" s="1">
        <v>850.00000000373507</v>
      </c>
      <c r="Z7" s="1">
        <v>850.00000000373507</v>
      </c>
      <c r="AA7" s="1">
        <v>850.00000000373507</v>
      </c>
      <c r="AB7" s="1">
        <v>850.00000000373507</v>
      </c>
      <c r="AC7" s="1">
        <v>850.00000000373507</v>
      </c>
      <c r="AD7" s="1">
        <v>850.00000000373507</v>
      </c>
      <c r="AE7" s="1">
        <v>850.00000000373507</v>
      </c>
      <c r="AF7" s="1">
        <v>850.00000000373507</v>
      </c>
      <c r="AG7" s="1">
        <v>850.00000000373507</v>
      </c>
      <c r="AH7" s="1">
        <v>850.00000000373507</v>
      </c>
      <c r="AI7" s="1">
        <v>850.00000000373507</v>
      </c>
      <c r="AJ7" s="1">
        <v>850.00000000373507</v>
      </c>
      <c r="AK7" s="1">
        <v>850.00000000373507</v>
      </c>
      <c r="AL7" s="1">
        <v>850.00000000373507</v>
      </c>
      <c r="AM7" s="1">
        <v>850.00000000373507</v>
      </c>
    </row>
    <row r="8" spans="1:56" x14ac:dyDescent="0.25">
      <c r="A8" s="124">
        <f ca="1">Exceedance!U8</f>
        <v>42948</v>
      </c>
      <c r="B8" s="275">
        <v>899.99999999775514</v>
      </c>
      <c r="C8" s="275">
        <v>899.99999999775514</v>
      </c>
      <c r="D8" s="275">
        <v>899.99999999775514</v>
      </c>
      <c r="E8" s="1">
        <v>899.99999999775514</v>
      </c>
      <c r="F8" s="1">
        <v>899.99999999775514</v>
      </c>
      <c r="G8" s="1">
        <v>899.99999999775514</v>
      </c>
      <c r="H8" s="1">
        <v>899.99999999775514</v>
      </c>
      <c r="I8" s="1">
        <v>899.99999999775514</v>
      </c>
      <c r="J8" s="1">
        <v>899.99999999775514</v>
      </c>
      <c r="K8" s="1">
        <v>899.99999999775514</v>
      </c>
      <c r="L8" s="1">
        <v>899.99999999775514</v>
      </c>
      <c r="M8" s="1">
        <v>899.99999999775514</v>
      </c>
      <c r="N8" s="1">
        <v>899.99999999775514</v>
      </c>
      <c r="O8" s="1">
        <v>899.99999999775514</v>
      </c>
      <c r="P8" s="1">
        <v>899.99999999775514</v>
      </c>
      <c r="Q8" s="1">
        <v>899.99999999775514</v>
      </c>
      <c r="R8" s="1">
        <v>899.99999999775514</v>
      </c>
      <c r="S8" s="1">
        <v>899.99999999775514</v>
      </c>
      <c r="T8" s="1">
        <v>899.99999999775514</v>
      </c>
      <c r="U8" s="1">
        <v>899.99999999775514</v>
      </c>
      <c r="V8" s="1">
        <v>899.99999999775514</v>
      </c>
      <c r="W8" s="1">
        <v>899.99999999775514</v>
      </c>
      <c r="X8" s="1">
        <v>899.99999999775514</v>
      </c>
      <c r="Y8" s="1">
        <v>899.99999999775514</v>
      </c>
      <c r="Z8" s="1">
        <v>899.99999999775514</v>
      </c>
      <c r="AA8" s="1">
        <v>899.99999999775514</v>
      </c>
      <c r="AB8" s="1">
        <v>899.99999999775514</v>
      </c>
      <c r="AC8" s="1">
        <v>899.99999999775514</v>
      </c>
      <c r="AD8" s="1">
        <v>899.99999999775514</v>
      </c>
      <c r="AE8" s="1">
        <v>899.99999999775514</v>
      </c>
      <c r="AF8" s="1">
        <v>899.99999999775514</v>
      </c>
      <c r="AG8" s="1">
        <v>899.99999999775514</v>
      </c>
      <c r="AH8" s="1">
        <v>899.99999999775514</v>
      </c>
      <c r="AI8" s="1">
        <v>899.99999999775514</v>
      </c>
      <c r="AJ8" s="1">
        <v>899.99999999775514</v>
      </c>
      <c r="AK8" s="1">
        <v>899.99999999775514</v>
      </c>
      <c r="AL8" s="1">
        <v>899.99999999775514</v>
      </c>
      <c r="AM8" s="1">
        <v>899.99999999775514</v>
      </c>
    </row>
    <row r="9" spans="1:56" x14ac:dyDescent="0.25">
      <c r="A9" s="124">
        <f ca="1">Exceedance!U9</f>
        <v>42979</v>
      </c>
      <c r="B9" s="275">
        <v>519.52654132129635</v>
      </c>
      <c r="C9" s="275">
        <v>519.52654132129635</v>
      </c>
      <c r="D9" s="275">
        <v>519.52654132129635</v>
      </c>
      <c r="E9" s="1">
        <v>519.52654132129635</v>
      </c>
      <c r="F9" s="1">
        <v>519.52654132129635</v>
      </c>
      <c r="G9" s="1">
        <v>519.52654132129635</v>
      </c>
      <c r="H9" s="1">
        <v>519.52654132129635</v>
      </c>
      <c r="I9" s="1">
        <v>519.52654132129635</v>
      </c>
      <c r="J9" s="1">
        <v>519.52654132129635</v>
      </c>
      <c r="K9" s="1">
        <v>519.52654132129635</v>
      </c>
      <c r="L9" s="1">
        <v>519.52654132129635</v>
      </c>
      <c r="M9" s="1">
        <v>519.52654132129635</v>
      </c>
      <c r="N9" s="1">
        <v>519.52654132129635</v>
      </c>
      <c r="O9" s="1">
        <v>519.52654132129635</v>
      </c>
      <c r="P9" s="1">
        <v>519.52654132129635</v>
      </c>
      <c r="Q9" s="1">
        <v>519.52654132129635</v>
      </c>
      <c r="R9" s="1">
        <v>519.52654132129635</v>
      </c>
      <c r="S9" s="1">
        <v>519.52654132129635</v>
      </c>
      <c r="T9" s="1">
        <v>519.52654132129635</v>
      </c>
      <c r="U9" s="1">
        <v>519.52654132129635</v>
      </c>
      <c r="V9" s="1">
        <v>519.52654132129635</v>
      </c>
      <c r="W9" s="1">
        <v>519.52654132129635</v>
      </c>
      <c r="X9" s="1">
        <v>519.52654132129635</v>
      </c>
      <c r="Y9" s="1">
        <v>519.52654132129635</v>
      </c>
      <c r="Z9" s="1">
        <v>519.52654132129635</v>
      </c>
      <c r="AA9" s="1">
        <v>519.52654132129635</v>
      </c>
      <c r="AB9" s="1">
        <v>519.52654132129635</v>
      </c>
      <c r="AC9" s="1">
        <v>519.52654132129635</v>
      </c>
      <c r="AD9" s="1">
        <v>519.52654132129635</v>
      </c>
      <c r="AE9" s="1">
        <v>519.52654132129635</v>
      </c>
      <c r="AF9" s="1">
        <v>519.52654132129635</v>
      </c>
      <c r="AG9" s="1">
        <v>519.52654132129635</v>
      </c>
      <c r="AH9" s="1">
        <v>519.52654132129635</v>
      </c>
      <c r="AI9" s="1">
        <v>519.52654132129635</v>
      </c>
      <c r="AJ9" s="1">
        <v>519.52654132129635</v>
      </c>
      <c r="AK9" s="1">
        <v>519.52654132129635</v>
      </c>
      <c r="AL9" s="1">
        <v>519.52654132129635</v>
      </c>
      <c r="AM9" s="1">
        <v>519.52654132129635</v>
      </c>
    </row>
    <row r="10" spans="1:56" x14ac:dyDescent="0.25">
      <c r="A10" s="124">
        <f ca="1">Exceedance!U10</f>
        <v>43009</v>
      </c>
      <c r="B10" s="275">
        <v>639.99999999966485</v>
      </c>
      <c r="C10" s="275">
        <v>639.99999999966485</v>
      </c>
      <c r="D10" s="275">
        <v>639.99999999966485</v>
      </c>
      <c r="E10" s="1">
        <v>639.99999999966485</v>
      </c>
      <c r="F10" s="1">
        <v>639.99999999966485</v>
      </c>
      <c r="G10" s="1">
        <v>650.00000000009038</v>
      </c>
      <c r="H10" s="1">
        <v>650.00000000009038</v>
      </c>
      <c r="I10" s="1">
        <v>650.00000000009038</v>
      </c>
      <c r="J10" s="1">
        <v>639.99999999966485</v>
      </c>
      <c r="K10" s="1">
        <v>639.99999999966485</v>
      </c>
      <c r="L10" s="1">
        <v>639.99999999966485</v>
      </c>
      <c r="M10" s="1">
        <v>639.99999999966485</v>
      </c>
      <c r="N10" s="1">
        <v>639.99999999966485</v>
      </c>
      <c r="O10" s="1">
        <v>639.99999999966485</v>
      </c>
      <c r="P10" s="1">
        <v>639.99999999966485</v>
      </c>
      <c r="Q10" s="1">
        <v>639.99999999966485</v>
      </c>
      <c r="R10" s="1">
        <v>650.00000000009038</v>
      </c>
      <c r="S10" s="1">
        <v>650.00000000009038</v>
      </c>
      <c r="T10" s="1">
        <v>650.00000000009038</v>
      </c>
      <c r="U10" s="1">
        <v>639.99999999966485</v>
      </c>
      <c r="V10" s="1">
        <v>639.99999999966485</v>
      </c>
      <c r="W10" s="1">
        <v>639.99999999966485</v>
      </c>
      <c r="X10" s="1">
        <v>639.99999999966485</v>
      </c>
      <c r="Y10" s="1">
        <v>639.99999999966485</v>
      </c>
      <c r="Z10" s="1">
        <v>639.99999999966485</v>
      </c>
      <c r="AA10" s="1">
        <v>639.99999999966485</v>
      </c>
      <c r="AB10" s="1">
        <v>639.99999999966485</v>
      </c>
      <c r="AC10" s="1">
        <v>639.99999999966485</v>
      </c>
      <c r="AD10" s="1">
        <v>639.99999999966485</v>
      </c>
      <c r="AE10" s="1">
        <v>639.99999999966485</v>
      </c>
      <c r="AF10" s="1">
        <v>639.99999999966485</v>
      </c>
      <c r="AG10" s="1">
        <v>639.99999999966485</v>
      </c>
      <c r="AH10" s="1">
        <v>650.00000000009038</v>
      </c>
      <c r="AI10" s="1">
        <v>639.99999999966485</v>
      </c>
      <c r="AJ10" s="1">
        <v>639.99999999966485</v>
      </c>
      <c r="AK10" s="1">
        <v>639.99999999966485</v>
      </c>
      <c r="AL10" s="1">
        <v>639.99999999966485</v>
      </c>
      <c r="AM10" s="1">
        <v>639.99999999966485</v>
      </c>
    </row>
    <row r="11" spans="1:56" x14ac:dyDescent="0.25">
      <c r="A11" s="124">
        <f ca="1">Exceedance!U11</f>
        <v>43040</v>
      </c>
      <c r="B11" s="275">
        <v>639.99999999966485</v>
      </c>
      <c r="C11" s="275">
        <v>639.99999999966485</v>
      </c>
      <c r="D11" s="275">
        <v>639.99999999966485</v>
      </c>
      <c r="E11" s="1">
        <v>639.99999999966485</v>
      </c>
      <c r="F11" s="1">
        <v>639.99999999966485</v>
      </c>
      <c r="G11" s="1">
        <v>650.00000000009038</v>
      </c>
      <c r="H11" s="1">
        <v>650.00000000009038</v>
      </c>
      <c r="I11" s="1">
        <v>650.00000000009038</v>
      </c>
      <c r="J11" s="1">
        <v>639.99999999966485</v>
      </c>
      <c r="K11" s="1">
        <v>639.99999999966485</v>
      </c>
      <c r="L11" s="1">
        <v>639.99999999966485</v>
      </c>
      <c r="M11" s="1">
        <v>639.99999999966485</v>
      </c>
      <c r="N11" s="1">
        <v>639.99999999966485</v>
      </c>
      <c r="O11" s="1">
        <v>639.99999999966485</v>
      </c>
      <c r="P11" s="1">
        <v>639.99999999966485</v>
      </c>
      <c r="Q11" s="1">
        <v>639.99999999966485</v>
      </c>
      <c r="R11" s="1">
        <v>650.00000000009038</v>
      </c>
      <c r="S11" s="1">
        <v>650.00000000009038</v>
      </c>
      <c r="T11" s="1">
        <v>650.00000000009038</v>
      </c>
      <c r="U11" s="1">
        <v>639.99999999966485</v>
      </c>
      <c r="V11" s="1">
        <v>639.99999999966485</v>
      </c>
      <c r="W11" s="1">
        <v>639.99999999966485</v>
      </c>
      <c r="X11" s="1">
        <v>639.99999999966485</v>
      </c>
      <c r="Y11" s="1">
        <v>639.99999999966485</v>
      </c>
      <c r="Z11" s="1">
        <v>639.99999999966485</v>
      </c>
      <c r="AA11" s="1">
        <v>639.99999999966485</v>
      </c>
      <c r="AB11" s="1">
        <v>639.99999999966485</v>
      </c>
      <c r="AC11" s="1">
        <v>639.99999999966485</v>
      </c>
      <c r="AD11" s="1">
        <v>639.99999999966485</v>
      </c>
      <c r="AE11" s="1">
        <v>639.99999999966485</v>
      </c>
      <c r="AF11" s="1">
        <v>639.99999999966485</v>
      </c>
      <c r="AG11" s="1">
        <v>639.99999999966485</v>
      </c>
      <c r="AH11" s="1">
        <v>650.00000000009038</v>
      </c>
      <c r="AI11" s="1">
        <v>639.99999999966485</v>
      </c>
      <c r="AJ11" s="1">
        <v>639.99999999966485</v>
      </c>
      <c r="AK11" s="1">
        <v>639.99999999966485</v>
      </c>
      <c r="AL11" s="1">
        <v>639.99999999966485</v>
      </c>
      <c r="AM11" s="1">
        <v>639.99999999966485</v>
      </c>
    </row>
    <row r="12" spans="1:56" x14ac:dyDescent="0.25">
      <c r="A12" s="124">
        <f ca="1">Exceedance!U12</f>
        <v>43070</v>
      </c>
      <c r="B12" s="275">
        <v>719.9999999998256</v>
      </c>
      <c r="C12" s="275">
        <v>719.9999999998256</v>
      </c>
      <c r="D12" s="275">
        <v>719.9999999998256</v>
      </c>
      <c r="E12" s="1">
        <v>719.9999999998256</v>
      </c>
      <c r="F12" s="1">
        <v>719.9999999998256</v>
      </c>
      <c r="G12" s="1">
        <v>799.99999999998624</v>
      </c>
      <c r="H12" s="1">
        <v>750.00000000029127</v>
      </c>
      <c r="I12" s="1">
        <v>799.99999999998624</v>
      </c>
      <c r="J12" s="1">
        <v>719.9999999998256</v>
      </c>
      <c r="K12" s="1">
        <v>719.9999999998256</v>
      </c>
      <c r="L12" s="1">
        <v>719.9999999998256</v>
      </c>
      <c r="M12" s="1">
        <v>719.9999999998256</v>
      </c>
      <c r="N12" s="1">
        <v>719.9999999998256</v>
      </c>
      <c r="O12" s="1">
        <v>719.9999999998256</v>
      </c>
      <c r="P12" s="1">
        <v>739.67684665365357</v>
      </c>
      <c r="Q12" s="1">
        <v>719.9999999998256</v>
      </c>
      <c r="R12" s="1">
        <v>799.99999999998624</v>
      </c>
      <c r="S12" s="1">
        <v>799.99999999998624</v>
      </c>
      <c r="T12" s="1">
        <v>750.00000000029127</v>
      </c>
      <c r="U12" s="1">
        <v>719.9999999998256</v>
      </c>
      <c r="V12" s="1">
        <v>719.9999999998256</v>
      </c>
      <c r="W12" s="1">
        <v>719.9999999998256</v>
      </c>
      <c r="X12" s="1">
        <v>719.9999999998256</v>
      </c>
      <c r="Y12" s="1">
        <v>719.9999999998256</v>
      </c>
      <c r="Z12" s="1">
        <v>719.9999999998256</v>
      </c>
      <c r="AA12" s="1">
        <v>719.9999999998256</v>
      </c>
      <c r="AB12" s="1">
        <v>719.9999999998256</v>
      </c>
      <c r="AC12" s="1">
        <v>719.9999999998256</v>
      </c>
      <c r="AD12" s="1">
        <v>719.9999999998256</v>
      </c>
      <c r="AE12" s="1">
        <v>719.9999999998256</v>
      </c>
      <c r="AF12" s="1">
        <v>719.9999999998256</v>
      </c>
      <c r="AG12" s="1">
        <v>719.9999999998256</v>
      </c>
      <c r="AH12" s="1">
        <v>799.99999999998624</v>
      </c>
      <c r="AI12" s="1">
        <v>719.9999999998256</v>
      </c>
      <c r="AJ12" s="1">
        <v>719.9999999998256</v>
      </c>
      <c r="AK12" s="1">
        <v>719.9999999998256</v>
      </c>
      <c r="AL12" s="1">
        <v>719.9999999998256</v>
      </c>
      <c r="AM12" s="1">
        <v>719.9999999998256</v>
      </c>
    </row>
    <row r="13" spans="1:56" x14ac:dyDescent="0.25">
      <c r="A13" s="124">
        <f ca="1">Exceedance!U13</f>
        <v>43101</v>
      </c>
      <c r="B13" s="275">
        <v>859.99999999929616</v>
      </c>
      <c r="C13" s="275">
        <v>1539.9999999974198</v>
      </c>
      <c r="D13" s="275">
        <v>1164.9999999976799</v>
      </c>
      <c r="E13" s="1">
        <v>1229.9999999972024</v>
      </c>
      <c r="F13" s="1">
        <v>1539.9999999974198</v>
      </c>
      <c r="G13" s="1">
        <v>1899.9999999997651</v>
      </c>
      <c r="H13" s="1">
        <v>1719.9999999985923</v>
      </c>
      <c r="I13" s="1">
        <v>1719.9999999985923</v>
      </c>
      <c r="J13" s="1">
        <v>1229.9999999972024</v>
      </c>
      <c r="K13" s="1">
        <v>859.99999999929616</v>
      </c>
      <c r="L13" s="1">
        <v>859.99999999929616</v>
      </c>
      <c r="M13" s="1">
        <v>859.99999999929616</v>
      </c>
      <c r="N13" s="1">
        <v>1164.9999999976799</v>
      </c>
      <c r="O13" s="1">
        <v>859.99999999929616</v>
      </c>
      <c r="P13" s="1">
        <v>1589.9999999995473</v>
      </c>
      <c r="Q13" s="1">
        <v>859.99999999929616</v>
      </c>
      <c r="R13" s="1">
        <v>1719.9999999985923</v>
      </c>
      <c r="S13" s="1">
        <v>1719.9999999985923</v>
      </c>
      <c r="T13" s="1">
        <v>1589.9999999995473</v>
      </c>
      <c r="U13" s="1">
        <v>1229.9999999972024</v>
      </c>
      <c r="V13" s="1">
        <v>1164.9999999976799</v>
      </c>
      <c r="W13" s="1">
        <v>1229.9999999972024</v>
      </c>
      <c r="X13" s="1">
        <v>859.99999999929616</v>
      </c>
      <c r="Y13" s="1">
        <v>859.99999999929616</v>
      </c>
      <c r="Z13" s="1">
        <v>859.99999999929616</v>
      </c>
      <c r="AA13" s="1">
        <v>859.99999999929616</v>
      </c>
      <c r="AB13" s="1">
        <v>1394.0214412193068</v>
      </c>
      <c r="AC13" s="1">
        <v>1099.9999999981571</v>
      </c>
      <c r="AD13" s="1">
        <v>859.99999999929616</v>
      </c>
      <c r="AE13" s="1">
        <v>1244.124243307848</v>
      </c>
      <c r="AF13" s="1">
        <v>1164.9999999976799</v>
      </c>
      <c r="AG13" s="1">
        <v>859.99999999929616</v>
      </c>
      <c r="AH13" s="1">
        <v>1719.9999999985923</v>
      </c>
      <c r="AI13" s="1">
        <v>1040.0000000004686</v>
      </c>
      <c r="AJ13" s="1">
        <v>859.99999999929616</v>
      </c>
      <c r="AK13" s="1">
        <v>1229.9999999972024</v>
      </c>
      <c r="AL13" s="1">
        <v>859.99999999929616</v>
      </c>
      <c r="AM13" s="1">
        <v>859.99999999929616</v>
      </c>
    </row>
    <row r="14" spans="1:56" x14ac:dyDescent="0.25">
      <c r="A14" s="124">
        <f ca="1">Exceedance!U14</f>
        <v>43132</v>
      </c>
      <c r="B14" s="275">
        <v>750.00000000029127</v>
      </c>
      <c r="C14" s="275">
        <v>1350.0000000006864</v>
      </c>
      <c r="D14" s="275">
        <v>1025.0000000030734</v>
      </c>
      <c r="E14" s="1">
        <v>1025.0000000030734</v>
      </c>
      <c r="F14" s="1">
        <v>1350.0000000006864</v>
      </c>
      <c r="G14" s="1">
        <v>1649.9999999972356</v>
      </c>
      <c r="H14" s="1">
        <v>1449.999999996834</v>
      </c>
      <c r="I14" s="1">
        <v>1490.0000000033997</v>
      </c>
      <c r="J14" s="1">
        <v>1079.9999999989275</v>
      </c>
      <c r="K14" s="1">
        <v>750.00000000029127</v>
      </c>
      <c r="L14" s="1">
        <v>750.00000000029127</v>
      </c>
      <c r="M14" s="1">
        <v>750.00000000029127</v>
      </c>
      <c r="N14" s="1">
        <v>1025.0000000030734</v>
      </c>
      <c r="O14" s="1">
        <v>750.00000000029127</v>
      </c>
      <c r="P14" s="1">
        <v>1400.0000000028135</v>
      </c>
      <c r="Q14" s="1">
        <v>750.00000000029127</v>
      </c>
      <c r="R14" s="1">
        <v>1449.999999996834</v>
      </c>
      <c r="S14" s="1">
        <v>1490.0000000033997</v>
      </c>
      <c r="T14" s="1">
        <v>1400.0000000028135</v>
      </c>
      <c r="U14" s="1">
        <v>1025.0000000030734</v>
      </c>
      <c r="V14" s="1">
        <v>1025.0000000030734</v>
      </c>
      <c r="W14" s="1">
        <v>1079.9999999989275</v>
      </c>
      <c r="X14" s="1">
        <v>750.00000000029127</v>
      </c>
      <c r="Y14" s="1">
        <v>750.00000000029127</v>
      </c>
      <c r="Z14" s="1">
        <v>750.00000000029127</v>
      </c>
      <c r="AA14" s="1">
        <v>750.00000000029127</v>
      </c>
      <c r="AB14" s="1">
        <v>1189.9999999987433</v>
      </c>
      <c r="AC14" s="1">
        <v>969.99999999911199</v>
      </c>
      <c r="AD14" s="1">
        <v>750.00000000029127</v>
      </c>
      <c r="AE14" s="1">
        <v>1079.9999999989275</v>
      </c>
      <c r="AF14" s="1">
        <v>1025.0000000030734</v>
      </c>
      <c r="AG14" s="1">
        <v>750.00000000029127</v>
      </c>
      <c r="AH14" s="1">
        <v>1449.999999996834</v>
      </c>
      <c r="AI14" s="1">
        <v>865.00000000113039</v>
      </c>
      <c r="AJ14" s="1">
        <v>750.00000000029127</v>
      </c>
      <c r="AK14" s="1">
        <v>1079.9999999989275</v>
      </c>
      <c r="AL14" s="1">
        <v>750.00000000029127</v>
      </c>
      <c r="AM14" s="1">
        <v>750.00000000029127</v>
      </c>
    </row>
    <row r="15" spans="1:56" x14ac:dyDescent="0.25">
      <c r="A15" s="124">
        <f ca="1">Exceedance!U15</f>
        <v>43160</v>
      </c>
      <c r="B15" s="275">
        <v>799.99999999998624</v>
      </c>
      <c r="C15" s="275">
        <v>1429.9999999976042</v>
      </c>
      <c r="D15" s="275">
        <v>1090.0000000025962</v>
      </c>
      <c r="E15" s="1">
        <v>1090.0000000025962</v>
      </c>
      <c r="F15" s="1">
        <v>1429.9999999976042</v>
      </c>
      <c r="G15" s="1">
        <v>1759.9999999970514</v>
      </c>
      <c r="H15" s="1">
        <v>1539.9999999974198</v>
      </c>
      <c r="I15" s="1">
        <v>1589.9999999995473</v>
      </c>
      <c r="J15" s="1">
        <v>1150.0000000002844</v>
      </c>
      <c r="K15" s="1">
        <v>799.99999999998624</v>
      </c>
      <c r="L15" s="1">
        <v>799.99999999998624</v>
      </c>
      <c r="M15" s="1">
        <v>799.99999999998624</v>
      </c>
      <c r="N15" s="1">
        <v>1090.0000000025962</v>
      </c>
      <c r="O15" s="1">
        <v>799.99999999998624</v>
      </c>
      <c r="P15" s="1">
        <v>1479.9999999997315</v>
      </c>
      <c r="Q15" s="1">
        <v>799.99999999998624</v>
      </c>
      <c r="R15" s="1">
        <v>1589.9999999995473</v>
      </c>
      <c r="S15" s="1">
        <v>1589.9999999995473</v>
      </c>
      <c r="T15" s="1">
        <v>1479.9999999997315</v>
      </c>
      <c r="U15" s="1">
        <v>1090.0000000025962</v>
      </c>
      <c r="V15" s="1">
        <v>1090.0000000025962</v>
      </c>
      <c r="W15" s="1">
        <v>1150.0000000002844</v>
      </c>
      <c r="X15" s="1">
        <v>799.99999999998624</v>
      </c>
      <c r="Y15" s="1">
        <v>799.99999999998624</v>
      </c>
      <c r="Z15" s="1">
        <v>799.99999999998624</v>
      </c>
      <c r="AA15" s="1">
        <v>799.99999999998624</v>
      </c>
      <c r="AB15" s="1">
        <v>1260.0000000001</v>
      </c>
      <c r="AC15" s="1">
        <v>1029.9999999968006</v>
      </c>
      <c r="AD15" s="1">
        <v>799.99999999998624</v>
      </c>
      <c r="AE15" s="1">
        <v>1150.0000000002844</v>
      </c>
      <c r="AF15" s="1">
        <v>1090.0000000025962</v>
      </c>
      <c r="AG15" s="1">
        <v>799.99999999998624</v>
      </c>
      <c r="AH15" s="1">
        <v>1589.9999999995473</v>
      </c>
      <c r="AI15" s="1">
        <v>946.11621547853156</v>
      </c>
      <c r="AJ15" s="1">
        <v>799.99999999998624</v>
      </c>
      <c r="AK15" s="1">
        <v>1150.0000000002844</v>
      </c>
      <c r="AL15" s="1">
        <v>799.99999999998624</v>
      </c>
      <c r="AM15" s="1">
        <v>799.99999999998624</v>
      </c>
    </row>
    <row r="16" spans="1:56" x14ac:dyDescent="0.25">
      <c r="A16" s="124">
        <f ca="1">Exceedance!U16</f>
        <v>43191</v>
      </c>
      <c r="B16" s="275">
        <v>710.00000000021089</v>
      </c>
      <c r="C16" s="275">
        <v>1270.0000000037685</v>
      </c>
      <c r="D16" s="275">
        <v>931.17212414406833</v>
      </c>
      <c r="E16" s="1">
        <v>969.99999999911199</v>
      </c>
      <c r="F16" s="1">
        <v>1270.0000000037685</v>
      </c>
      <c r="G16" s="1">
        <v>1559.9999999966494</v>
      </c>
      <c r="H16" s="1">
        <v>1369.9999999999159</v>
      </c>
      <c r="I16" s="1">
        <v>1404.4801543330973</v>
      </c>
      <c r="J16" s="1">
        <v>999.36199390044249</v>
      </c>
      <c r="K16" s="1">
        <v>710.00000000021089</v>
      </c>
      <c r="L16" s="1">
        <v>710.00000000021089</v>
      </c>
      <c r="M16" s="1">
        <v>710.00000000021089</v>
      </c>
      <c r="N16" s="1">
        <v>969.99999999911199</v>
      </c>
      <c r="O16" s="1">
        <v>710.00000000021089</v>
      </c>
      <c r="P16" s="1">
        <v>1319.9999999977886</v>
      </c>
      <c r="Q16" s="1">
        <v>710.00000000021089</v>
      </c>
      <c r="R16" s="1">
        <v>1369.9999999999159</v>
      </c>
      <c r="S16" s="1">
        <v>1396.2836081418641</v>
      </c>
      <c r="T16" s="1">
        <v>1319.9999999977886</v>
      </c>
      <c r="U16" s="1">
        <v>969.99999999911199</v>
      </c>
      <c r="V16" s="1">
        <v>969.99999999911199</v>
      </c>
      <c r="W16" s="1">
        <v>1020.0000000012391</v>
      </c>
      <c r="X16" s="1">
        <v>710.00000000021089</v>
      </c>
      <c r="Y16" s="1">
        <v>710.00000000021089</v>
      </c>
      <c r="Z16" s="1">
        <v>710.00000000021089</v>
      </c>
      <c r="AA16" s="1">
        <v>710.00000000021089</v>
      </c>
      <c r="AB16" s="1">
        <v>1119.9999999973868</v>
      </c>
      <c r="AC16" s="1">
        <v>882.04463226514258</v>
      </c>
      <c r="AD16" s="1">
        <v>710.00000000021089</v>
      </c>
      <c r="AE16" s="1">
        <v>1020.0000000012391</v>
      </c>
      <c r="AF16" s="1">
        <v>969.99999999911199</v>
      </c>
      <c r="AG16" s="1">
        <v>710.00000000021089</v>
      </c>
      <c r="AH16" s="1">
        <v>1369.9999999999159</v>
      </c>
      <c r="AI16" s="1">
        <v>870.0000000029645</v>
      </c>
      <c r="AJ16" s="1">
        <v>710.00000000021089</v>
      </c>
      <c r="AK16" s="1">
        <v>1020.0000000012391</v>
      </c>
      <c r="AL16" s="1">
        <v>710.00000000021089</v>
      </c>
      <c r="AM16" s="1">
        <v>710.00000000021089</v>
      </c>
    </row>
    <row r="17" spans="1:39" x14ac:dyDescent="0.25">
      <c r="A17" s="124">
        <f ca="1">Exceedance!U17</f>
        <v>43221</v>
      </c>
      <c r="B17" s="275">
        <v>710.00000000021078</v>
      </c>
      <c r="C17" s="275">
        <v>1270.0000000037685</v>
      </c>
      <c r="D17" s="275">
        <v>964.99999999727777</v>
      </c>
      <c r="E17" s="1">
        <v>964.99999999727777</v>
      </c>
      <c r="F17" s="1">
        <v>1270.0000000037685</v>
      </c>
      <c r="G17" s="1">
        <v>1570.0000000003179</v>
      </c>
      <c r="H17" s="1">
        <v>1369.9999999999159</v>
      </c>
      <c r="I17" s="1">
        <v>1420.0000000020432</v>
      </c>
      <c r="J17" s="1">
        <v>1020.0000000012391</v>
      </c>
      <c r="K17" s="1">
        <v>710.00000000021078</v>
      </c>
      <c r="L17" s="1">
        <v>710.00000000021078</v>
      </c>
      <c r="M17" s="1">
        <v>710.00000000021078</v>
      </c>
      <c r="N17" s="1">
        <v>964.99999999727777</v>
      </c>
      <c r="O17" s="1">
        <v>710.00000000021078</v>
      </c>
      <c r="P17" s="1">
        <v>1319.9999999977886</v>
      </c>
      <c r="Q17" s="1">
        <v>710.00000000021078</v>
      </c>
      <c r="R17" s="1">
        <v>1420.0000000020432</v>
      </c>
      <c r="S17" s="1">
        <v>1420.0000000020432</v>
      </c>
      <c r="T17" s="1">
        <v>1319.9999999977886</v>
      </c>
      <c r="U17" s="1">
        <v>964.99999999727777</v>
      </c>
      <c r="V17" s="1">
        <v>964.99999999727777</v>
      </c>
      <c r="W17" s="1">
        <v>1020.0000000012391</v>
      </c>
      <c r="X17" s="1">
        <v>710.00000000021078</v>
      </c>
      <c r="Y17" s="1">
        <v>710.00000000021078</v>
      </c>
      <c r="Z17" s="1">
        <v>710.00000000021078</v>
      </c>
      <c r="AA17" s="1">
        <v>710.00000000021078</v>
      </c>
      <c r="AB17" s="1">
        <v>1119.9999999973866</v>
      </c>
      <c r="AC17" s="1">
        <v>910.00000000142347</v>
      </c>
      <c r="AD17" s="1">
        <v>710.00000000021078</v>
      </c>
      <c r="AE17" s="1">
        <v>1020.0000000012391</v>
      </c>
      <c r="AF17" s="1">
        <v>964.99999999727777</v>
      </c>
      <c r="AG17" s="1">
        <v>710.00000000021078</v>
      </c>
      <c r="AH17" s="1">
        <v>1420.0000000020432</v>
      </c>
      <c r="AI17" s="1">
        <v>809.99999999960119</v>
      </c>
      <c r="AJ17" s="1">
        <v>710.00000000021078</v>
      </c>
      <c r="AK17" s="1">
        <v>1020.0000000012391</v>
      </c>
      <c r="AL17" s="1">
        <v>710.00000000021078</v>
      </c>
      <c r="AM17" s="1">
        <v>710.00000000021078</v>
      </c>
    </row>
    <row r="18" spans="1:39" x14ac:dyDescent="0.25">
      <c r="A18" s="124">
        <f ca="1">Exceedance!U18</f>
        <v>43252</v>
      </c>
      <c r="B18" s="275">
        <v>750.00000000029115</v>
      </c>
      <c r="C18" s="275">
        <v>1330.000000001457</v>
      </c>
      <c r="D18" s="275">
        <v>960.00000000355067</v>
      </c>
      <c r="E18" s="1">
        <v>1009.999999997571</v>
      </c>
      <c r="F18" s="1">
        <v>1330.000000001457</v>
      </c>
      <c r="G18" s="1">
        <v>1640.0000000016744</v>
      </c>
      <c r="H18" s="1">
        <v>1462.9812556563854</v>
      </c>
      <c r="I18" s="1">
        <v>1479.9999999997315</v>
      </c>
      <c r="J18" s="1">
        <v>1059.999999999698</v>
      </c>
      <c r="K18" s="1">
        <v>750.00000000029115</v>
      </c>
      <c r="L18" s="1">
        <v>750.00000000029115</v>
      </c>
      <c r="M18" s="1">
        <v>750.00000000029115</v>
      </c>
      <c r="N18" s="1">
        <v>1009.999999997571</v>
      </c>
      <c r="O18" s="1">
        <v>750.00000000029115</v>
      </c>
      <c r="P18" s="1">
        <v>1380.0000000035841</v>
      </c>
      <c r="Q18" s="1">
        <v>750.00000000029115</v>
      </c>
      <c r="R18" s="1">
        <v>1479.9999999997315</v>
      </c>
      <c r="S18" s="1">
        <v>1479.9999999997315</v>
      </c>
      <c r="T18" s="1">
        <v>1380.0000000035841</v>
      </c>
      <c r="U18" s="1">
        <v>1009.999999997571</v>
      </c>
      <c r="V18" s="1">
        <v>1009.999999997571</v>
      </c>
      <c r="W18" s="1">
        <v>1059.999999999698</v>
      </c>
      <c r="X18" s="1">
        <v>750.00000000029115</v>
      </c>
      <c r="Y18" s="1">
        <v>750.00000000029115</v>
      </c>
      <c r="Z18" s="1">
        <v>750.00000000029115</v>
      </c>
      <c r="AA18" s="1">
        <v>750.00000000029115</v>
      </c>
      <c r="AB18" s="1">
        <v>1169.9999999995141</v>
      </c>
      <c r="AC18" s="1">
        <v>960.00000000355067</v>
      </c>
      <c r="AD18" s="1">
        <v>750.00000000029115</v>
      </c>
      <c r="AE18" s="1">
        <v>1059.999999999698</v>
      </c>
      <c r="AF18" s="1">
        <v>1009.999999997571</v>
      </c>
      <c r="AG18" s="1">
        <v>750.00000000029115</v>
      </c>
      <c r="AH18" s="1">
        <v>1479.9999999997315</v>
      </c>
      <c r="AI18" s="1">
        <v>910.00000000142347</v>
      </c>
      <c r="AJ18" s="1">
        <v>750.00000000029115</v>
      </c>
      <c r="AK18" s="1">
        <v>1059.999999999698</v>
      </c>
      <c r="AL18" s="1">
        <v>750.00000000029115</v>
      </c>
      <c r="AM18" s="1">
        <v>750.00000000029115</v>
      </c>
    </row>
    <row r="19" spans="1:39" x14ac:dyDescent="0.25">
      <c r="A19" s="124">
        <f ca="1">Exceedance!U19</f>
        <v>43282</v>
      </c>
      <c r="B19" s="275">
        <v>850.00000000373507</v>
      </c>
      <c r="C19" s="275">
        <v>1499.9999999989609</v>
      </c>
      <c r="D19" s="275">
        <v>1139.999999996616</v>
      </c>
      <c r="E19" s="1">
        <v>1200.0000000024118</v>
      </c>
      <c r="F19" s="1">
        <v>1499.9999999989609</v>
      </c>
      <c r="G19" s="1">
        <v>1849.9999999976376</v>
      </c>
      <c r="H19" s="1">
        <v>1620.0000000024449</v>
      </c>
      <c r="I19" s="1">
        <v>1669.9999999964655</v>
      </c>
      <c r="J19" s="1">
        <v>1200.0000000024118</v>
      </c>
      <c r="K19" s="1">
        <v>850.00000000373507</v>
      </c>
      <c r="L19" s="1">
        <v>850.00000000373507</v>
      </c>
      <c r="M19" s="1">
        <v>850.00000000373507</v>
      </c>
      <c r="N19" s="1">
        <v>1139.999999996616</v>
      </c>
      <c r="O19" s="1">
        <v>850.00000000373507</v>
      </c>
      <c r="P19" s="1">
        <v>1550.0000000010884</v>
      </c>
      <c r="Q19" s="1">
        <v>850.00000000373507</v>
      </c>
      <c r="R19" s="1">
        <v>1639.3327312798676</v>
      </c>
      <c r="S19" s="1">
        <v>1669.9999999964655</v>
      </c>
      <c r="T19" s="1">
        <v>1550.0000000010884</v>
      </c>
      <c r="U19" s="1">
        <v>1183.8822979945023</v>
      </c>
      <c r="V19" s="1">
        <v>1139.999999996616</v>
      </c>
      <c r="W19" s="1">
        <v>1200.0000000024118</v>
      </c>
      <c r="X19" s="1">
        <v>850.00000000373507</v>
      </c>
      <c r="Y19" s="1">
        <v>850.00000000373507</v>
      </c>
      <c r="Z19" s="1">
        <v>850.00000000373507</v>
      </c>
      <c r="AA19" s="1">
        <v>850.00000000373507</v>
      </c>
      <c r="AB19" s="1">
        <v>1380.0000000035841</v>
      </c>
      <c r="AC19" s="1">
        <v>1079.9999999989275</v>
      </c>
      <c r="AD19" s="1">
        <v>850.00000000373507</v>
      </c>
      <c r="AE19" s="1">
        <v>1200.0000000024118</v>
      </c>
      <c r="AF19" s="1">
        <v>1139.999999996616</v>
      </c>
      <c r="AG19" s="1">
        <v>850.00000000373507</v>
      </c>
      <c r="AH19" s="1">
        <v>1620.0000000024449</v>
      </c>
      <c r="AI19" s="1">
        <v>1020.0000000012391</v>
      </c>
      <c r="AJ19" s="1">
        <v>850.00000000373507</v>
      </c>
      <c r="AK19" s="1">
        <v>1200.0000000024118</v>
      </c>
      <c r="AL19" s="1">
        <v>850.00000000373507</v>
      </c>
      <c r="AM19" s="1">
        <v>850.00000000373507</v>
      </c>
    </row>
    <row r="20" spans="1:39" x14ac:dyDescent="0.25">
      <c r="A20" s="124">
        <f ca="1">Exceedance!U20</f>
        <v>43313</v>
      </c>
      <c r="B20" s="275">
        <v>899.99999999775514</v>
      </c>
      <c r="C20" s="275">
        <v>1600.0000000032155</v>
      </c>
      <c r="D20" s="275">
        <v>1220.000000001641</v>
      </c>
      <c r="E20" s="1">
        <v>1269.9262489373866</v>
      </c>
      <c r="F20" s="1">
        <v>1641.7664228705232</v>
      </c>
      <c r="G20" s="1">
        <v>2012.2863508744013</v>
      </c>
      <c r="H20" s="1">
        <v>1730.0000000022608</v>
      </c>
      <c r="I20" s="1">
        <v>1779.9999999962811</v>
      </c>
      <c r="J20" s="1">
        <v>1279.9999999993297</v>
      </c>
      <c r="K20" s="1">
        <v>899.99999999775514</v>
      </c>
      <c r="L20" s="1">
        <v>899.99999999775514</v>
      </c>
      <c r="M20" s="1">
        <v>899.99999999775514</v>
      </c>
      <c r="N20" s="1">
        <v>1220.000000001641</v>
      </c>
      <c r="O20" s="1">
        <v>899.99999999775514</v>
      </c>
      <c r="P20" s="1">
        <v>1660.000000000904</v>
      </c>
      <c r="Q20" s="1">
        <v>899.99999999775514</v>
      </c>
      <c r="R20" s="1">
        <v>1779.9999999962811</v>
      </c>
      <c r="S20" s="1">
        <v>1779.9999999962811</v>
      </c>
      <c r="T20" s="1">
        <v>1665.033399804508</v>
      </c>
      <c r="U20" s="1">
        <v>1220.000000001641</v>
      </c>
      <c r="V20" s="1">
        <v>1220.000000001641</v>
      </c>
      <c r="W20" s="1">
        <v>1279.9999999993297</v>
      </c>
      <c r="X20" s="1">
        <v>899.99999999775514</v>
      </c>
      <c r="Y20" s="1">
        <v>899.99999999775514</v>
      </c>
      <c r="Z20" s="1">
        <v>899.99999999775514</v>
      </c>
      <c r="AA20" s="1">
        <v>899.99999999775514</v>
      </c>
      <c r="AB20" s="1">
        <v>1474.9999999978975</v>
      </c>
      <c r="AC20" s="1">
        <v>1160.0000000039527</v>
      </c>
      <c r="AD20" s="1">
        <v>899.99999999775514</v>
      </c>
      <c r="AE20" s="1">
        <v>1344.9999999988524</v>
      </c>
      <c r="AF20" s="1">
        <v>1220.000000001641</v>
      </c>
      <c r="AG20" s="1">
        <v>899.99999999775514</v>
      </c>
      <c r="AH20" s="1">
        <v>1765.3766502049166</v>
      </c>
      <c r="AI20" s="1">
        <v>1090.0000000025962</v>
      </c>
      <c r="AJ20" s="1">
        <v>899.99999999775514</v>
      </c>
      <c r="AK20" s="1">
        <v>1331.9555101902945</v>
      </c>
      <c r="AL20" s="1">
        <v>899.99999999775514</v>
      </c>
      <c r="AM20" s="1">
        <v>899.99999999775514</v>
      </c>
    </row>
    <row r="21" spans="1:39" x14ac:dyDescent="0.25">
      <c r="A21" s="124">
        <f ca="1">Exceedance!U21</f>
        <v>43344</v>
      </c>
      <c r="B21" s="275">
        <v>669.99999999906356</v>
      </c>
      <c r="C21" s="275">
        <v>1178.8533302150768</v>
      </c>
      <c r="D21" s="275">
        <v>870.0000000029645</v>
      </c>
      <c r="E21" s="1">
        <v>915.00000000325758</v>
      </c>
      <c r="F21" s="1">
        <v>1209.999999997973</v>
      </c>
      <c r="G21" s="1">
        <v>1490.0000000033999</v>
      </c>
      <c r="H21" s="1">
        <v>1299.9999999985589</v>
      </c>
      <c r="I21" s="1">
        <v>1339.9999999970182</v>
      </c>
      <c r="J21" s="1">
        <v>915.00000000325758</v>
      </c>
      <c r="K21" s="1">
        <v>669.99999999906356</v>
      </c>
      <c r="L21" s="1">
        <v>669.99999999906356</v>
      </c>
      <c r="M21" s="1">
        <v>669.99999999906356</v>
      </c>
      <c r="N21" s="1">
        <v>898.52562368180702</v>
      </c>
      <c r="O21" s="1">
        <v>669.99999999906356</v>
      </c>
      <c r="P21" s="1">
        <v>1249.9999999964318</v>
      </c>
      <c r="Q21" s="1">
        <v>669.99999999906356</v>
      </c>
      <c r="R21" s="1">
        <v>1299.9999999985589</v>
      </c>
      <c r="S21" s="1">
        <v>1339.9999999970182</v>
      </c>
      <c r="T21" s="1">
        <v>1249.9999999964318</v>
      </c>
      <c r="U21" s="1">
        <v>915.00000000325758</v>
      </c>
      <c r="V21" s="1">
        <v>883.31980365027437</v>
      </c>
      <c r="W21" s="1">
        <v>942.97637269394215</v>
      </c>
      <c r="X21" s="1">
        <v>669.99999999906356</v>
      </c>
      <c r="Y21" s="1">
        <v>669.99999999906356</v>
      </c>
      <c r="Z21" s="1">
        <v>669.99999999906356</v>
      </c>
      <c r="AA21" s="1">
        <v>669.99999999906356</v>
      </c>
      <c r="AB21" s="1">
        <v>1059.999999999698</v>
      </c>
      <c r="AC21" s="1">
        <v>870.0000000029645</v>
      </c>
      <c r="AD21" s="1">
        <v>669.99999999906356</v>
      </c>
      <c r="AE21" s="1">
        <v>960.00000000355067</v>
      </c>
      <c r="AF21" s="1">
        <v>874.28267390230371</v>
      </c>
      <c r="AG21" s="1">
        <v>669.99999999906356</v>
      </c>
      <c r="AH21" s="1">
        <v>1299.9999999985589</v>
      </c>
      <c r="AI21" s="1">
        <v>770.00000000033128</v>
      </c>
      <c r="AJ21" s="1">
        <v>669.99999999906356</v>
      </c>
      <c r="AK21" s="1">
        <v>960.00000000355067</v>
      </c>
      <c r="AL21" s="1">
        <v>669.99999999906356</v>
      </c>
      <c r="AM21" s="1">
        <v>669.99999999906356</v>
      </c>
    </row>
    <row r="22" spans="1:39" x14ac:dyDescent="0.25">
      <c r="A22" s="124">
        <f ca="1">Exceedance!U22</f>
        <v>43374</v>
      </c>
      <c r="B22" s="275">
        <v>639.99999999966485</v>
      </c>
      <c r="C22" s="275">
        <v>639.99999999966485</v>
      </c>
      <c r="D22" s="275">
        <v>639.99999999966485</v>
      </c>
      <c r="E22" s="1">
        <v>650.00000000009038</v>
      </c>
      <c r="F22" s="1">
        <v>639.99999999966485</v>
      </c>
      <c r="G22" s="1">
        <v>639.99999999966485</v>
      </c>
      <c r="H22" s="1">
        <v>639.99999999966485</v>
      </c>
      <c r="I22" s="1">
        <v>639.99999999966485</v>
      </c>
      <c r="J22" s="1">
        <v>639.99999999966485</v>
      </c>
      <c r="K22" s="1">
        <v>639.99999999966485</v>
      </c>
      <c r="L22" s="1">
        <v>639.99999999966485</v>
      </c>
      <c r="M22" s="1">
        <v>639.99999999966485</v>
      </c>
      <c r="N22" s="1">
        <v>639.99999999966485</v>
      </c>
      <c r="O22" s="1">
        <v>639.99999999966485</v>
      </c>
      <c r="P22" s="1">
        <v>639.99999999966485</v>
      </c>
      <c r="Q22" s="1">
        <v>639.99999999966485</v>
      </c>
      <c r="R22" s="1">
        <v>639.99999999966485</v>
      </c>
      <c r="S22" s="1">
        <v>639.99999999966485</v>
      </c>
      <c r="T22" s="1">
        <v>639.99999999966485</v>
      </c>
      <c r="U22" s="1">
        <v>639.99999999966485</v>
      </c>
      <c r="V22" s="1">
        <v>639.99999999966485</v>
      </c>
      <c r="W22" s="1">
        <v>639.99999999966485</v>
      </c>
      <c r="X22" s="1">
        <v>639.99999999966485</v>
      </c>
      <c r="Y22" s="1">
        <v>639.99999999966485</v>
      </c>
      <c r="Z22" s="1">
        <v>639.99999999966485</v>
      </c>
      <c r="AA22" s="1">
        <v>639.99999999966485</v>
      </c>
      <c r="AB22" s="1">
        <v>639.99999999966485</v>
      </c>
      <c r="AC22" s="1">
        <v>639.99999999966485</v>
      </c>
      <c r="AD22" s="1">
        <v>639.99999999966485</v>
      </c>
      <c r="AE22" s="1">
        <v>639.99999999966485</v>
      </c>
      <c r="AF22" s="1">
        <v>639.99999999966485</v>
      </c>
      <c r="AG22" s="1">
        <v>639.99999999966485</v>
      </c>
      <c r="AH22" s="1">
        <v>639.99999999966485</v>
      </c>
      <c r="AI22" s="1">
        <v>639.99999999966485</v>
      </c>
      <c r="AJ22" s="1">
        <v>639.99999999966485</v>
      </c>
      <c r="AK22" s="1">
        <v>639.99999999966485</v>
      </c>
      <c r="AL22" s="1">
        <v>639.99999999966485</v>
      </c>
      <c r="AM22" s="1">
        <v>639.99999999966485</v>
      </c>
    </row>
    <row r="23" spans="1:39" x14ac:dyDescent="0.25">
      <c r="A23" s="124">
        <f ca="1">Exceedance!U23</f>
        <v>43405</v>
      </c>
      <c r="B23" s="275">
        <v>639.99999999966485</v>
      </c>
      <c r="C23" s="275">
        <v>639.99999999966485</v>
      </c>
      <c r="D23" s="275">
        <v>639.99999999966485</v>
      </c>
      <c r="E23" s="1">
        <v>650.00000000009038</v>
      </c>
      <c r="F23" s="1">
        <v>639.99999999966485</v>
      </c>
      <c r="G23" s="1">
        <v>639.99999999966485</v>
      </c>
      <c r="H23" s="1">
        <v>639.99999999966485</v>
      </c>
      <c r="I23" s="1">
        <v>639.99999999966485</v>
      </c>
      <c r="J23" s="1">
        <v>639.99999999966485</v>
      </c>
      <c r="K23" s="1">
        <v>639.99999999966485</v>
      </c>
      <c r="L23" s="1">
        <v>639.99999999966485</v>
      </c>
      <c r="M23" s="1">
        <v>639.99999999966485</v>
      </c>
      <c r="N23" s="1">
        <v>639.99999999966485</v>
      </c>
      <c r="O23" s="1">
        <v>639.99999999966485</v>
      </c>
      <c r="P23" s="1">
        <v>639.99999999966485</v>
      </c>
      <c r="Q23" s="1">
        <v>639.99999999966485</v>
      </c>
      <c r="R23" s="1">
        <v>639.99999999966485</v>
      </c>
      <c r="S23" s="1">
        <v>639.99999999966485</v>
      </c>
      <c r="T23" s="1">
        <v>639.99999999966485</v>
      </c>
      <c r="U23" s="1">
        <v>639.99999999966485</v>
      </c>
      <c r="V23" s="1">
        <v>639.99999999966485</v>
      </c>
      <c r="W23" s="1">
        <v>639.99999999966485</v>
      </c>
      <c r="X23" s="1">
        <v>639.99999999966485</v>
      </c>
      <c r="Y23" s="1">
        <v>639.99999999966485</v>
      </c>
      <c r="Z23" s="1">
        <v>639.99999999966485</v>
      </c>
      <c r="AA23" s="1">
        <v>639.99999999966485</v>
      </c>
      <c r="AB23" s="1">
        <v>639.99999999966485</v>
      </c>
      <c r="AC23" s="1">
        <v>639.99999999966485</v>
      </c>
      <c r="AD23" s="1">
        <v>639.99999999966485</v>
      </c>
      <c r="AE23" s="1">
        <v>639.99999999966485</v>
      </c>
      <c r="AF23" s="1">
        <v>639.99999999966485</v>
      </c>
      <c r="AG23" s="1">
        <v>639.99999999966485</v>
      </c>
      <c r="AH23" s="1">
        <v>639.99999999966485</v>
      </c>
      <c r="AI23" s="1">
        <v>639.99999999966485</v>
      </c>
      <c r="AJ23" s="1">
        <v>639.99999999966485</v>
      </c>
      <c r="AK23" s="1">
        <v>639.99999999966485</v>
      </c>
      <c r="AL23" s="1">
        <v>639.99999999966485</v>
      </c>
      <c r="AM23" s="1">
        <v>639.99999999966485</v>
      </c>
    </row>
    <row r="24" spans="1:39" x14ac:dyDescent="0.25">
      <c r="A24" s="124">
        <f ca="1">Exceedance!U24</f>
        <v>43435</v>
      </c>
      <c r="B24" s="275">
        <v>719.9999999998256</v>
      </c>
      <c r="C24" s="275">
        <v>719.9999999998256</v>
      </c>
      <c r="D24" s="275">
        <v>719.9999999998256</v>
      </c>
      <c r="E24" s="1">
        <v>799.99999999998624</v>
      </c>
      <c r="F24" s="1">
        <v>719.9999999998256</v>
      </c>
      <c r="G24" s="1">
        <v>719.9999999998256</v>
      </c>
      <c r="H24" s="1">
        <v>719.9999999998256</v>
      </c>
      <c r="I24" s="1">
        <v>719.9999999998256</v>
      </c>
      <c r="J24" s="1">
        <v>719.9999999998256</v>
      </c>
      <c r="K24" s="1">
        <v>719.9999999998256</v>
      </c>
      <c r="L24" s="1">
        <v>719.9999999998256</v>
      </c>
      <c r="M24" s="1">
        <v>719.9999999998256</v>
      </c>
      <c r="N24" s="1">
        <v>719.9999999998256</v>
      </c>
      <c r="O24" s="1">
        <v>719.9999999998256</v>
      </c>
      <c r="P24" s="1">
        <v>719.9999999998256</v>
      </c>
      <c r="Q24" s="1">
        <v>719.9999999998256</v>
      </c>
      <c r="R24" s="1">
        <v>719.9999999998256</v>
      </c>
      <c r="S24" s="1">
        <v>719.9999999998256</v>
      </c>
      <c r="T24" s="1">
        <v>719.9999999998256</v>
      </c>
      <c r="U24" s="1">
        <v>719.9999999998256</v>
      </c>
      <c r="V24" s="1">
        <v>719.9999999998256</v>
      </c>
      <c r="W24" s="1">
        <v>719.9999999998256</v>
      </c>
      <c r="X24" s="1">
        <v>719.9999999998256</v>
      </c>
      <c r="Y24" s="1">
        <v>719.9999999998256</v>
      </c>
      <c r="Z24" s="1">
        <v>719.9999999998256</v>
      </c>
      <c r="AA24" s="1">
        <v>719.9999999998256</v>
      </c>
      <c r="AB24" s="1">
        <v>719.9999999998256</v>
      </c>
      <c r="AC24" s="1">
        <v>719.9999999998256</v>
      </c>
      <c r="AD24" s="1">
        <v>719.9999999998256</v>
      </c>
      <c r="AE24" s="1">
        <v>719.9999999998256</v>
      </c>
      <c r="AF24" s="1">
        <v>719.9999999998256</v>
      </c>
      <c r="AG24" s="1">
        <v>719.9999999998256</v>
      </c>
      <c r="AH24" s="1">
        <v>719.9999999998256</v>
      </c>
      <c r="AI24" s="1">
        <v>719.9999999998256</v>
      </c>
      <c r="AJ24" s="1">
        <v>719.9999999998256</v>
      </c>
      <c r="AK24" s="1">
        <v>719.9999999998256</v>
      </c>
      <c r="AL24" s="1">
        <v>719.9999999998256</v>
      </c>
      <c r="AM24" s="1">
        <v>719.9999999998256</v>
      </c>
    </row>
    <row r="25" spans="1:39" x14ac:dyDescent="0.25">
      <c r="A25" s="124">
        <f ca="1">Exceedance!U25</f>
        <v>43466</v>
      </c>
      <c r="B25" s="275">
        <v>859.99999999929616</v>
      </c>
      <c r="C25" s="275">
        <v>1040.0000000004686</v>
      </c>
      <c r="D25" s="275">
        <v>759.99999999990598</v>
      </c>
      <c r="E25" s="1">
        <v>1719.9999999985923</v>
      </c>
      <c r="F25" s="1">
        <v>1547.0985992771646</v>
      </c>
      <c r="G25" s="1">
        <v>1290.0000000029979</v>
      </c>
      <c r="H25" s="1">
        <v>1469.9999999960633</v>
      </c>
      <c r="I25" s="1">
        <v>1164.9999999976799</v>
      </c>
      <c r="J25" s="1">
        <v>759.99999999990598</v>
      </c>
      <c r="K25" s="1">
        <v>859.99999999929616</v>
      </c>
      <c r="L25" s="1">
        <v>859.99999999929616</v>
      </c>
      <c r="M25" s="1">
        <v>859.99999999929616</v>
      </c>
      <c r="N25" s="1">
        <v>759.99999999990598</v>
      </c>
      <c r="O25" s="1">
        <v>1409.9999999983747</v>
      </c>
      <c r="P25" s="1">
        <v>859.99999999929616</v>
      </c>
      <c r="Q25" s="1">
        <v>1539.9999999974198</v>
      </c>
      <c r="R25" s="1">
        <v>1229.9999999972024</v>
      </c>
      <c r="S25" s="1">
        <v>1539.9999999974198</v>
      </c>
      <c r="T25" s="1">
        <v>1290.0000000029979</v>
      </c>
      <c r="U25" s="1">
        <v>1191.6554935586641</v>
      </c>
      <c r="V25" s="1">
        <v>759.99999999990598</v>
      </c>
      <c r="W25" s="1">
        <v>759.99999999990598</v>
      </c>
      <c r="X25" s="1">
        <v>859.99999999929616</v>
      </c>
      <c r="Y25" s="1">
        <v>859.99999999929616</v>
      </c>
      <c r="Z25" s="1">
        <v>859.99999999929616</v>
      </c>
      <c r="AA25" s="1">
        <v>1164.9999999976799</v>
      </c>
      <c r="AB25" s="1">
        <v>980.00000000278021</v>
      </c>
      <c r="AC25" s="1">
        <v>759.99999999990598</v>
      </c>
      <c r="AD25" s="1">
        <v>1290.0000000029979</v>
      </c>
      <c r="AE25" s="1">
        <v>1099.9999999981571</v>
      </c>
      <c r="AF25" s="1">
        <v>759.99999999990598</v>
      </c>
      <c r="AG25" s="1">
        <v>1539.9999999974198</v>
      </c>
      <c r="AH25" s="1">
        <v>759.99999999990598</v>
      </c>
      <c r="AI25" s="1">
        <v>859.99999999929616</v>
      </c>
      <c r="AJ25" s="1">
        <v>859.99999999929616</v>
      </c>
      <c r="AK25" s="1">
        <v>759.99999999990598</v>
      </c>
      <c r="AL25" s="1">
        <v>859.99999999929616</v>
      </c>
      <c r="AM25" s="1">
        <v>1164.9999999976799</v>
      </c>
    </row>
    <row r="26" spans="1:39" x14ac:dyDescent="0.25">
      <c r="A26" s="124">
        <f ca="1">Exceedance!U26</f>
        <v>43497</v>
      </c>
      <c r="B26" s="275">
        <v>750.00000000029127</v>
      </c>
      <c r="C26" s="275">
        <v>865.00000000113039</v>
      </c>
      <c r="D26" s="275">
        <v>679.99999999974511</v>
      </c>
      <c r="E26" s="1">
        <v>1490.0000000033997</v>
      </c>
      <c r="F26" s="1">
        <v>1400.0000000028135</v>
      </c>
      <c r="G26" s="1">
        <v>1135.000000002889</v>
      </c>
      <c r="H26" s="1">
        <v>1288.7262869364424</v>
      </c>
      <c r="I26" s="1">
        <v>969.99999999911199</v>
      </c>
      <c r="J26" s="1">
        <v>679.99999999974511</v>
      </c>
      <c r="K26" s="1">
        <v>750.00000000029127</v>
      </c>
      <c r="L26" s="1">
        <v>750.00000000029127</v>
      </c>
      <c r="M26" s="1">
        <v>750.00000000029127</v>
      </c>
      <c r="N26" s="1">
        <v>679.99999999974511</v>
      </c>
      <c r="O26" s="1">
        <v>1245.0000000027048</v>
      </c>
      <c r="P26" s="1">
        <v>750.00000000029127</v>
      </c>
      <c r="Q26" s="1">
        <v>1299.9999999985589</v>
      </c>
      <c r="R26" s="1">
        <v>1025.0000000030734</v>
      </c>
      <c r="S26" s="1">
        <v>1299.9999999985589</v>
      </c>
      <c r="T26" s="1">
        <v>1135.000000002889</v>
      </c>
      <c r="U26" s="1">
        <v>1025.0000000030734</v>
      </c>
      <c r="V26" s="1">
        <v>679.99999999974511</v>
      </c>
      <c r="W26" s="1">
        <v>679.99999999974511</v>
      </c>
      <c r="X26" s="1">
        <v>750.00000000029127</v>
      </c>
      <c r="Y26" s="1">
        <v>750.00000000029127</v>
      </c>
      <c r="Z26" s="1">
        <v>750.00000000029127</v>
      </c>
      <c r="AA26" s="1">
        <v>1025.0000000030734</v>
      </c>
      <c r="AB26" s="1">
        <v>834.18908212269548</v>
      </c>
      <c r="AC26" s="1">
        <v>679.99999999974511</v>
      </c>
      <c r="AD26" s="1">
        <v>1135.000000002889</v>
      </c>
      <c r="AE26" s="1">
        <v>919.99999999698457</v>
      </c>
      <c r="AF26" s="1">
        <v>679.99999999974511</v>
      </c>
      <c r="AG26" s="1">
        <v>1396.546932830485</v>
      </c>
      <c r="AH26" s="1">
        <v>679.99999999974511</v>
      </c>
      <c r="AI26" s="1">
        <v>750.00000000029127</v>
      </c>
      <c r="AJ26" s="1">
        <v>750.00000000029127</v>
      </c>
      <c r="AK26" s="1">
        <v>679.99999999974511</v>
      </c>
      <c r="AL26" s="1">
        <v>750.00000000029127</v>
      </c>
      <c r="AM26" s="1">
        <v>1025.0000000030734</v>
      </c>
    </row>
    <row r="27" spans="1:39" x14ac:dyDescent="0.25">
      <c r="A27" s="124">
        <f ca="1">Exceedance!U27</f>
        <v>43525</v>
      </c>
      <c r="B27" s="275">
        <v>799.99999999998624</v>
      </c>
      <c r="C27" s="275">
        <v>915.00000000325758</v>
      </c>
      <c r="D27" s="275">
        <v>710.00000000021078</v>
      </c>
      <c r="E27" s="1">
        <v>1589.9999999995473</v>
      </c>
      <c r="F27" s="1">
        <v>1479.9999999997315</v>
      </c>
      <c r="G27" s="1">
        <v>1204.9999999961387</v>
      </c>
      <c r="H27" s="1">
        <v>1369.9999999999159</v>
      </c>
      <c r="I27" s="1">
        <v>1090.0000000025962</v>
      </c>
      <c r="J27" s="1">
        <v>710.00000000021078</v>
      </c>
      <c r="K27" s="1">
        <v>799.99999999998624</v>
      </c>
      <c r="L27" s="1">
        <v>799.99999999998624</v>
      </c>
      <c r="M27" s="1">
        <v>799.99999999998624</v>
      </c>
      <c r="N27" s="1">
        <v>710.00000000021078</v>
      </c>
      <c r="O27" s="1">
        <v>1314.9999999959543</v>
      </c>
      <c r="P27" s="1">
        <v>799.99999999998624</v>
      </c>
      <c r="Q27" s="1">
        <v>1429.9999999976042</v>
      </c>
      <c r="R27" s="1">
        <v>1100.5353534513661</v>
      </c>
      <c r="S27" s="1">
        <v>1369.9999999999159</v>
      </c>
      <c r="T27" s="1">
        <v>1204.9999999961387</v>
      </c>
      <c r="U27" s="1">
        <v>1090.0000000025962</v>
      </c>
      <c r="V27" s="1">
        <v>710.00000000021078</v>
      </c>
      <c r="W27" s="1">
        <v>710.00000000021078</v>
      </c>
      <c r="X27" s="1">
        <v>799.99999999998624</v>
      </c>
      <c r="Y27" s="1">
        <v>799.99999999998624</v>
      </c>
      <c r="Z27" s="1">
        <v>799.99999999998624</v>
      </c>
      <c r="AA27" s="1">
        <v>1090.0000000025962</v>
      </c>
      <c r="AB27" s="1">
        <v>915.00000000325758</v>
      </c>
      <c r="AC27" s="1">
        <v>710.00000000021078</v>
      </c>
      <c r="AD27" s="1">
        <v>1204.9999999961387</v>
      </c>
      <c r="AE27" s="1">
        <v>1029.9999999968006</v>
      </c>
      <c r="AF27" s="1">
        <v>710.00000000021078</v>
      </c>
      <c r="AG27" s="1">
        <v>1479.9999999997315</v>
      </c>
      <c r="AH27" s="1">
        <v>710.00000000021078</v>
      </c>
      <c r="AI27" s="1">
        <v>799.99999999998624</v>
      </c>
      <c r="AJ27" s="1">
        <v>799.99999999998624</v>
      </c>
      <c r="AK27" s="1">
        <v>710.00000000021078</v>
      </c>
      <c r="AL27" s="1">
        <v>799.99999999998624</v>
      </c>
      <c r="AM27" s="1">
        <v>1090.0000000025962</v>
      </c>
    </row>
    <row r="28" spans="1:39" x14ac:dyDescent="0.25">
      <c r="A28" s="124">
        <f ca="1">Exceedance!U28</f>
        <v>43556</v>
      </c>
      <c r="B28" s="275">
        <v>710.00000000021089</v>
      </c>
      <c r="C28" s="275">
        <v>843.42210460079468</v>
      </c>
      <c r="D28" s="275">
        <v>639.99999999966485</v>
      </c>
      <c r="E28" s="1">
        <v>1369.9999999999159</v>
      </c>
      <c r="F28" s="1">
        <v>1270.0000000037685</v>
      </c>
      <c r="G28" s="1">
        <v>1070.0000000033665</v>
      </c>
      <c r="H28" s="1">
        <v>1169.9999999995141</v>
      </c>
      <c r="I28" s="1">
        <v>919.99999999698457</v>
      </c>
      <c r="J28" s="1">
        <v>639.99999999966485</v>
      </c>
      <c r="K28" s="1">
        <v>710.00000000021089</v>
      </c>
      <c r="L28" s="1">
        <v>710.00000000021089</v>
      </c>
      <c r="M28" s="1">
        <v>710.00000000021089</v>
      </c>
      <c r="N28" s="1">
        <v>639.99999999966485</v>
      </c>
      <c r="O28" s="1">
        <v>1119.9999999973868</v>
      </c>
      <c r="P28" s="1">
        <v>710.00000000021089</v>
      </c>
      <c r="Q28" s="1">
        <v>1220.0000000016412</v>
      </c>
      <c r="R28" s="1">
        <v>969.99999999911199</v>
      </c>
      <c r="S28" s="1">
        <v>1220.0000000016412</v>
      </c>
      <c r="T28" s="1">
        <v>1070.0000000033665</v>
      </c>
      <c r="U28" s="1">
        <v>969.99999999911199</v>
      </c>
      <c r="V28" s="1">
        <v>639.99999999966485</v>
      </c>
      <c r="W28" s="1">
        <v>639.99999999966485</v>
      </c>
      <c r="X28" s="1">
        <v>710.00000000021089</v>
      </c>
      <c r="Y28" s="1">
        <v>710.00000000021089</v>
      </c>
      <c r="Z28" s="1">
        <v>710.00000000021089</v>
      </c>
      <c r="AA28" s="1">
        <v>969.99999999911199</v>
      </c>
      <c r="AB28" s="1">
        <v>759.99999999990598</v>
      </c>
      <c r="AC28" s="1">
        <v>639.99999999966485</v>
      </c>
      <c r="AD28" s="1">
        <v>1063.1531662611656</v>
      </c>
      <c r="AE28" s="1">
        <v>870.0000000029645</v>
      </c>
      <c r="AF28" s="1">
        <v>639.99999999966485</v>
      </c>
      <c r="AG28" s="1">
        <v>1270.0000000037685</v>
      </c>
      <c r="AH28" s="1">
        <v>639.99999999966485</v>
      </c>
      <c r="AI28" s="1">
        <v>710.00000000021089</v>
      </c>
      <c r="AJ28" s="1">
        <v>710.00000000021089</v>
      </c>
      <c r="AK28" s="1">
        <v>639.99999999966485</v>
      </c>
      <c r="AL28" s="1">
        <v>710.00000000021089</v>
      </c>
      <c r="AM28" s="1">
        <v>969.99999999911199</v>
      </c>
    </row>
    <row r="29" spans="1:39" x14ac:dyDescent="0.25">
      <c r="A29" s="124">
        <f ca="1">Exceedance!U29</f>
        <v>43586</v>
      </c>
      <c r="B29" s="275">
        <v>710.00000000021078</v>
      </c>
      <c r="C29" s="275">
        <v>809.99999999960119</v>
      </c>
      <c r="D29" s="275">
        <v>630.00000000005002</v>
      </c>
      <c r="E29" s="1">
        <v>1420.0000000020432</v>
      </c>
      <c r="F29" s="1">
        <v>1270.0000000037685</v>
      </c>
      <c r="G29" s="1">
        <v>1070.0000000033665</v>
      </c>
      <c r="H29" s="1">
        <v>1169.9999999995141</v>
      </c>
      <c r="I29" s="1">
        <v>910.00000000142347</v>
      </c>
      <c r="J29" s="1">
        <v>630.00000000005002</v>
      </c>
      <c r="K29" s="1">
        <v>710.00000000021078</v>
      </c>
      <c r="L29" s="1">
        <v>710.00000000021078</v>
      </c>
      <c r="M29" s="1">
        <v>710.00000000021078</v>
      </c>
      <c r="N29" s="1">
        <v>630.00000000005002</v>
      </c>
      <c r="O29" s="1">
        <v>1130.8011567590972</v>
      </c>
      <c r="P29" s="1">
        <v>710.00000000021078</v>
      </c>
      <c r="Q29" s="1">
        <v>1220.000000001641</v>
      </c>
      <c r="R29" s="1">
        <v>964.99999999727777</v>
      </c>
      <c r="S29" s="1">
        <v>1220.000000001641</v>
      </c>
      <c r="T29" s="1">
        <v>1070.0000000033665</v>
      </c>
      <c r="U29" s="1">
        <v>964.99999999727777</v>
      </c>
      <c r="V29" s="1">
        <v>630.00000000005002</v>
      </c>
      <c r="W29" s="1">
        <v>630.00000000005002</v>
      </c>
      <c r="X29" s="1">
        <v>710.00000000021078</v>
      </c>
      <c r="Y29" s="1">
        <v>710.00000000021078</v>
      </c>
      <c r="Z29" s="1">
        <v>710.00000000021078</v>
      </c>
      <c r="AA29" s="1">
        <v>964.99999999727777</v>
      </c>
      <c r="AB29" s="1">
        <v>759.99999999990598</v>
      </c>
      <c r="AC29" s="1">
        <v>630.00000000005002</v>
      </c>
      <c r="AD29" s="1">
        <v>1070.0000000033665</v>
      </c>
      <c r="AE29" s="1">
        <v>865.90423654825065</v>
      </c>
      <c r="AF29" s="1">
        <v>630.00000000005002</v>
      </c>
      <c r="AG29" s="1">
        <v>1270.0000000037685</v>
      </c>
      <c r="AH29" s="1">
        <v>630.00000000005002</v>
      </c>
      <c r="AI29" s="1">
        <v>710.00000000021078</v>
      </c>
      <c r="AJ29" s="1">
        <v>710.00000000021078</v>
      </c>
      <c r="AK29" s="1">
        <v>630.00000000005002</v>
      </c>
      <c r="AL29" s="1">
        <v>710.00000000021078</v>
      </c>
      <c r="AM29" s="1">
        <v>964.99999999727777</v>
      </c>
    </row>
    <row r="30" spans="1:39" x14ac:dyDescent="0.25">
      <c r="A30" s="124">
        <f ca="1">Exceedance!U30</f>
        <v>43617</v>
      </c>
      <c r="B30" s="275">
        <v>750.00000000029115</v>
      </c>
      <c r="C30" s="275">
        <v>910.00000000142347</v>
      </c>
      <c r="D30" s="275">
        <v>659.9999999997051</v>
      </c>
      <c r="E30" s="1">
        <v>1479.9999999997315</v>
      </c>
      <c r="F30" s="1">
        <v>1380.0000000035841</v>
      </c>
      <c r="G30" s="1">
        <v>1115.0000000036594</v>
      </c>
      <c r="H30" s="1">
        <v>1279.9999999993297</v>
      </c>
      <c r="I30" s="1">
        <v>960.00000000355067</v>
      </c>
      <c r="J30" s="1">
        <v>659.9999999997051</v>
      </c>
      <c r="K30" s="1">
        <v>750.00000000029115</v>
      </c>
      <c r="L30" s="1">
        <v>750.00000000029115</v>
      </c>
      <c r="M30" s="1">
        <v>750.00000000029115</v>
      </c>
      <c r="N30" s="1">
        <v>659.9999999997051</v>
      </c>
      <c r="O30" s="1">
        <v>1225.0000000034752</v>
      </c>
      <c r="P30" s="1">
        <v>750.00000000029115</v>
      </c>
      <c r="Q30" s="1">
        <v>1297.5792125498697</v>
      </c>
      <c r="R30" s="1">
        <v>1009.999999997571</v>
      </c>
      <c r="S30" s="1">
        <v>1279.9999999993297</v>
      </c>
      <c r="T30" s="1">
        <v>1115.0000000036594</v>
      </c>
      <c r="U30" s="1">
        <v>1009.999999997571</v>
      </c>
      <c r="V30" s="1">
        <v>659.9999999997051</v>
      </c>
      <c r="W30" s="1">
        <v>659.9999999997051</v>
      </c>
      <c r="X30" s="1">
        <v>750.00000000029115</v>
      </c>
      <c r="Y30" s="1">
        <v>750.00000000029115</v>
      </c>
      <c r="Z30" s="1">
        <v>750.00000000029115</v>
      </c>
      <c r="AA30" s="1">
        <v>981.5536427946289</v>
      </c>
      <c r="AB30" s="1">
        <v>799.99999999998636</v>
      </c>
      <c r="AC30" s="1">
        <v>659.9999999997051</v>
      </c>
      <c r="AD30" s="1">
        <v>1115.0000000036594</v>
      </c>
      <c r="AE30" s="1">
        <v>960.00000000355067</v>
      </c>
      <c r="AF30" s="1">
        <v>659.9999999997051</v>
      </c>
      <c r="AG30" s="1">
        <v>1380.0000000035841</v>
      </c>
      <c r="AH30" s="1">
        <v>659.9999999997051</v>
      </c>
      <c r="AI30" s="1">
        <v>750.00000000029115</v>
      </c>
      <c r="AJ30" s="1">
        <v>750.00000000029115</v>
      </c>
      <c r="AK30" s="1">
        <v>659.9999999997051</v>
      </c>
      <c r="AL30" s="1">
        <v>750.00000000029115</v>
      </c>
      <c r="AM30" s="1">
        <v>1009.999999997571</v>
      </c>
    </row>
    <row r="31" spans="1:39" x14ac:dyDescent="0.25">
      <c r="A31" s="124">
        <f ca="1">Exceedance!U31</f>
        <v>43647</v>
      </c>
      <c r="B31" s="275">
        <v>850.00000000373507</v>
      </c>
      <c r="C31" s="275">
        <v>1020.0000000012391</v>
      </c>
      <c r="D31" s="275">
        <v>750.00000000029127</v>
      </c>
      <c r="E31" s="1">
        <v>1669.9999999964655</v>
      </c>
      <c r="F31" s="1">
        <v>1550.0000000010884</v>
      </c>
      <c r="G31" s="1">
        <v>1260.0000000001</v>
      </c>
      <c r="H31" s="1">
        <v>1440.0000000012724</v>
      </c>
      <c r="I31" s="1">
        <v>1131.650933564018</v>
      </c>
      <c r="J31" s="1">
        <v>750.00000000029127</v>
      </c>
      <c r="K31" s="1">
        <v>850.00000000373507</v>
      </c>
      <c r="L31" s="1">
        <v>850.00000000373507</v>
      </c>
      <c r="M31" s="1">
        <v>850.00000000373507</v>
      </c>
      <c r="N31" s="1">
        <v>750.00000000029127</v>
      </c>
      <c r="O31" s="1">
        <v>1380.0000000035841</v>
      </c>
      <c r="P31" s="1">
        <v>850.00000000373507</v>
      </c>
      <c r="Q31" s="1">
        <v>1499.9999999989609</v>
      </c>
      <c r="R31" s="1">
        <v>1200.0000000024118</v>
      </c>
      <c r="S31" s="1">
        <v>1481.9423557849959</v>
      </c>
      <c r="T31" s="1">
        <v>1260.0000000001</v>
      </c>
      <c r="U31" s="1">
        <v>1139.999999996616</v>
      </c>
      <c r="V31" s="1">
        <v>750.00000000029127</v>
      </c>
      <c r="W31" s="1">
        <v>750.00000000029127</v>
      </c>
      <c r="X31" s="1">
        <v>850.00000000373507</v>
      </c>
      <c r="Y31" s="1">
        <v>850.00000000373507</v>
      </c>
      <c r="Z31" s="1">
        <v>850.00000000373507</v>
      </c>
      <c r="AA31" s="1">
        <v>1139.999999996616</v>
      </c>
      <c r="AB31" s="1">
        <v>960.00000000355067</v>
      </c>
      <c r="AC31" s="1">
        <v>750.00000000029127</v>
      </c>
      <c r="AD31" s="1">
        <v>1260.0000000001</v>
      </c>
      <c r="AE31" s="1">
        <v>1079.9999999989275</v>
      </c>
      <c r="AF31" s="1">
        <v>750.00000000029127</v>
      </c>
      <c r="AG31" s="1">
        <v>1550.0000000010884</v>
      </c>
      <c r="AH31" s="1">
        <v>750.00000000029127</v>
      </c>
      <c r="AI31" s="1">
        <v>850.00000000373507</v>
      </c>
      <c r="AJ31" s="1">
        <v>850.00000000373507</v>
      </c>
      <c r="AK31" s="1">
        <v>750.00000000029127</v>
      </c>
      <c r="AL31" s="1">
        <v>850.00000000373507</v>
      </c>
      <c r="AM31" s="1">
        <v>1139.999999996616</v>
      </c>
    </row>
    <row r="32" spans="1:39" x14ac:dyDescent="0.25">
      <c r="A32" s="124">
        <f ca="1">Exceedance!U32</f>
        <v>43678</v>
      </c>
      <c r="B32" s="275">
        <v>899.99999999775514</v>
      </c>
      <c r="C32" s="275">
        <v>1090.0000000025962</v>
      </c>
      <c r="D32" s="275">
        <v>799.99999999998624</v>
      </c>
      <c r="E32" s="1">
        <v>1779.9999999962811</v>
      </c>
      <c r="F32" s="1">
        <v>1660.000000000904</v>
      </c>
      <c r="G32" s="1">
        <v>1405.9013705976049</v>
      </c>
      <c r="H32" s="1">
        <v>1539.9999999974198</v>
      </c>
      <c r="I32" s="1">
        <v>1220.000000001641</v>
      </c>
      <c r="J32" s="1">
        <v>799.99999999998624</v>
      </c>
      <c r="K32" s="1">
        <v>899.99999999775514</v>
      </c>
      <c r="L32" s="1">
        <v>899.99999999775514</v>
      </c>
      <c r="M32" s="1">
        <v>899.99999999775514</v>
      </c>
      <c r="N32" s="1">
        <v>799.99999999998624</v>
      </c>
      <c r="O32" s="1">
        <v>1474.9999999978975</v>
      </c>
      <c r="P32" s="1">
        <v>900.20565370594954</v>
      </c>
      <c r="Q32" s="1">
        <v>1600.0000000032155</v>
      </c>
      <c r="R32" s="1">
        <v>1279.9999999993297</v>
      </c>
      <c r="S32" s="1">
        <v>1600.0000000032155</v>
      </c>
      <c r="T32" s="1">
        <v>1344.9999999988524</v>
      </c>
      <c r="U32" s="1">
        <v>1220.000000001641</v>
      </c>
      <c r="V32" s="1">
        <v>799.99999999998624</v>
      </c>
      <c r="W32" s="1">
        <v>799.99999999998624</v>
      </c>
      <c r="X32" s="1">
        <v>899.99999999775514</v>
      </c>
      <c r="Y32" s="1">
        <v>899.99999999775514</v>
      </c>
      <c r="Z32" s="1">
        <v>899.99999999775514</v>
      </c>
      <c r="AA32" s="1">
        <v>1220.000000001641</v>
      </c>
      <c r="AB32" s="1">
        <v>1029.9999999968006</v>
      </c>
      <c r="AC32" s="1">
        <v>799.99999999998624</v>
      </c>
      <c r="AD32" s="1">
        <v>1344.9999999988524</v>
      </c>
      <c r="AE32" s="1">
        <v>1160.0000000039527</v>
      </c>
      <c r="AF32" s="1">
        <v>799.99999999998624</v>
      </c>
      <c r="AG32" s="1">
        <v>1660.000000000904</v>
      </c>
      <c r="AH32" s="1">
        <v>799.99999999998624</v>
      </c>
      <c r="AI32" s="1">
        <v>899.99999999775514</v>
      </c>
      <c r="AJ32" s="1">
        <v>899.99999999775514</v>
      </c>
      <c r="AK32" s="1">
        <v>799.99999999998624</v>
      </c>
      <c r="AL32" s="1">
        <v>899.99999999775514</v>
      </c>
      <c r="AM32" s="1">
        <v>1220.000000001641</v>
      </c>
    </row>
    <row r="33" spans="1:39" x14ac:dyDescent="0.25">
      <c r="A33" s="124">
        <f ca="1">Exceedance!U33</f>
        <v>43709</v>
      </c>
      <c r="B33" s="275">
        <v>669.99999999906356</v>
      </c>
      <c r="C33" s="275">
        <v>770.00000000033128</v>
      </c>
      <c r="D33" s="275">
        <v>600.00000000039506</v>
      </c>
      <c r="E33" s="1">
        <v>1301.5180269441489</v>
      </c>
      <c r="F33" s="1">
        <v>1209.999999997973</v>
      </c>
      <c r="G33" s="1">
        <v>1009.999999997571</v>
      </c>
      <c r="H33" s="1">
        <v>1110.0000000018254</v>
      </c>
      <c r="I33" s="1">
        <v>870.0000000029645</v>
      </c>
      <c r="J33" s="1">
        <v>600.00000000039506</v>
      </c>
      <c r="K33" s="1">
        <v>669.99999999906356</v>
      </c>
      <c r="L33" s="1">
        <v>669.99999999906356</v>
      </c>
      <c r="M33" s="1">
        <v>669.99999999906356</v>
      </c>
      <c r="N33" s="1">
        <v>600.00000000039506</v>
      </c>
      <c r="O33" s="1">
        <v>1110.0000000018254</v>
      </c>
      <c r="P33" s="1">
        <v>670.0000000001304</v>
      </c>
      <c r="Q33" s="1">
        <v>1160.0000000039527</v>
      </c>
      <c r="R33" s="1">
        <v>915.00000000325758</v>
      </c>
      <c r="S33" s="1">
        <v>1160.0000000039527</v>
      </c>
      <c r="T33" s="1">
        <v>981.70214394167158</v>
      </c>
      <c r="U33" s="1">
        <v>915.00000000325758</v>
      </c>
      <c r="V33" s="1">
        <v>600.00000000039506</v>
      </c>
      <c r="W33" s="1">
        <v>600.00000000039506</v>
      </c>
      <c r="X33" s="1">
        <v>669.99999999906356</v>
      </c>
      <c r="Y33" s="1">
        <v>669.99999999906356</v>
      </c>
      <c r="Z33" s="1">
        <v>669.99999999906356</v>
      </c>
      <c r="AA33" s="1">
        <v>870.0000000029645</v>
      </c>
      <c r="AB33" s="1">
        <v>719.9999999998256</v>
      </c>
      <c r="AC33" s="1">
        <v>600.00000000039506</v>
      </c>
      <c r="AD33" s="1">
        <v>960.00000000355067</v>
      </c>
      <c r="AE33" s="1">
        <v>870.0000000029645</v>
      </c>
      <c r="AF33" s="1">
        <v>600.00000000039506</v>
      </c>
      <c r="AG33" s="1">
        <v>1209.999999997973</v>
      </c>
      <c r="AH33" s="1">
        <v>600.00000000039506</v>
      </c>
      <c r="AI33" s="1">
        <v>669.99999999906356</v>
      </c>
      <c r="AJ33" s="1">
        <v>669.99999999906356</v>
      </c>
      <c r="AK33" s="1">
        <v>600.00000000039506</v>
      </c>
      <c r="AL33" s="1">
        <v>669.99999999906356</v>
      </c>
      <c r="AM33" s="1">
        <v>905.64177039020626</v>
      </c>
    </row>
    <row r="34" spans="1:39" x14ac:dyDescent="0.25">
      <c r="A34" s="124">
        <f ca="1">Exceedance!U34</f>
        <v>43739</v>
      </c>
      <c r="B34" s="275">
        <v>639.99999999966485</v>
      </c>
      <c r="C34" s="275">
        <v>639.99999999966485</v>
      </c>
      <c r="D34" s="275">
        <v>639.99999999966485</v>
      </c>
      <c r="E34" s="1">
        <v>639.99999999966485</v>
      </c>
      <c r="F34" s="1">
        <v>639.99999999966485</v>
      </c>
      <c r="G34" s="1">
        <v>639.99999999966485</v>
      </c>
      <c r="H34" s="1">
        <v>639.99999999966485</v>
      </c>
      <c r="I34" s="1">
        <v>639.99999999966485</v>
      </c>
      <c r="J34" s="1">
        <v>639.99999999966485</v>
      </c>
      <c r="K34" s="1">
        <v>639.99999999966485</v>
      </c>
      <c r="L34" s="1">
        <v>639.99999999966485</v>
      </c>
      <c r="M34" s="1">
        <v>639.99999999966485</v>
      </c>
      <c r="N34" s="1">
        <v>639.99999999966485</v>
      </c>
      <c r="O34" s="1">
        <v>639.99999999966485</v>
      </c>
      <c r="P34" s="1">
        <v>639.99999999966485</v>
      </c>
      <c r="Q34" s="1">
        <v>639.99999999966485</v>
      </c>
      <c r="R34" s="1">
        <v>639.99999999966485</v>
      </c>
      <c r="S34" s="1">
        <v>639.99999999966485</v>
      </c>
      <c r="T34" s="1">
        <v>639.99999999966485</v>
      </c>
      <c r="U34" s="1">
        <v>639.99999999966485</v>
      </c>
      <c r="V34" s="1">
        <v>639.99999999966485</v>
      </c>
      <c r="W34" s="1">
        <v>639.99999999966485</v>
      </c>
      <c r="X34" s="1">
        <v>480.00000000015393</v>
      </c>
      <c r="Y34" s="1">
        <v>639.99999999966485</v>
      </c>
      <c r="Z34" s="1">
        <v>639.99999999966485</v>
      </c>
      <c r="AA34" s="1">
        <v>639.99999999966485</v>
      </c>
      <c r="AB34" s="1">
        <v>639.99999999966485</v>
      </c>
      <c r="AC34" s="1">
        <v>639.99999999966485</v>
      </c>
      <c r="AD34" s="1">
        <v>639.99999999966485</v>
      </c>
      <c r="AE34" s="1">
        <v>639.99999999966485</v>
      </c>
      <c r="AF34" s="1">
        <v>639.99999999966485</v>
      </c>
      <c r="AG34" s="1">
        <v>639.99999999966485</v>
      </c>
      <c r="AH34" s="1">
        <v>639.99999999966485</v>
      </c>
      <c r="AI34" s="1">
        <v>639.99999999966485</v>
      </c>
      <c r="AJ34" s="1">
        <v>639.99999999966485</v>
      </c>
      <c r="AK34" s="1">
        <v>639.99999999966485</v>
      </c>
      <c r="AL34" s="1">
        <v>639.99999999966485</v>
      </c>
      <c r="AM34" s="1">
        <v>639.99999999966485</v>
      </c>
    </row>
    <row r="35" spans="1:39" x14ac:dyDescent="0.25">
      <c r="A35" s="124">
        <f ca="1">Exceedance!U35</f>
        <v>43770</v>
      </c>
      <c r="B35" s="275">
        <v>639.99999999966485</v>
      </c>
      <c r="C35" s="275">
        <v>639.99999999966485</v>
      </c>
      <c r="D35" s="275">
        <v>639.99999999966485</v>
      </c>
      <c r="E35" s="1">
        <v>639.99999999966485</v>
      </c>
      <c r="F35" s="1">
        <v>639.99999999966485</v>
      </c>
      <c r="G35" s="1">
        <v>639.99999999966485</v>
      </c>
      <c r="H35" s="1">
        <v>639.99999999966485</v>
      </c>
      <c r="I35" s="1">
        <v>639.99999999966485</v>
      </c>
      <c r="J35" s="1">
        <v>639.99999999966485</v>
      </c>
      <c r="K35" s="1">
        <v>639.99999999966485</v>
      </c>
      <c r="L35" s="1">
        <v>639.99999999966485</v>
      </c>
      <c r="M35" s="1">
        <v>639.99999999966485</v>
      </c>
      <c r="N35" s="1">
        <v>639.99999999966485</v>
      </c>
      <c r="O35" s="1">
        <v>639.99999999966485</v>
      </c>
      <c r="P35" s="1">
        <v>639.99999999966485</v>
      </c>
      <c r="Q35" s="1">
        <v>639.99999999966485</v>
      </c>
      <c r="R35" s="1">
        <v>639.99999999966485</v>
      </c>
      <c r="S35" s="1">
        <v>639.99999999966485</v>
      </c>
      <c r="T35" s="1">
        <v>639.99999999966485</v>
      </c>
      <c r="U35" s="1">
        <v>639.99999999966485</v>
      </c>
      <c r="V35" s="1">
        <v>639.99999999966485</v>
      </c>
      <c r="W35" s="1">
        <v>639.99999999966485</v>
      </c>
      <c r="X35" s="1">
        <v>500.00000000019423</v>
      </c>
      <c r="Y35" s="1">
        <v>639.99999999966485</v>
      </c>
      <c r="Z35" s="1">
        <v>639.99999999966485</v>
      </c>
      <c r="AA35" s="1">
        <v>639.99999999966485</v>
      </c>
      <c r="AB35" s="1">
        <v>639.99999999966485</v>
      </c>
      <c r="AC35" s="1">
        <v>639.99999999966485</v>
      </c>
      <c r="AD35" s="1">
        <v>639.99999999966485</v>
      </c>
      <c r="AE35" s="1">
        <v>639.99999999966485</v>
      </c>
      <c r="AF35" s="1">
        <v>639.99999999966485</v>
      </c>
      <c r="AG35" s="1">
        <v>639.99999999966485</v>
      </c>
      <c r="AH35" s="1">
        <v>639.99999999966485</v>
      </c>
      <c r="AI35" s="1">
        <v>639.99999999966485</v>
      </c>
      <c r="AJ35" s="1">
        <v>639.99999999966485</v>
      </c>
      <c r="AK35" s="1">
        <v>639.99999999966485</v>
      </c>
      <c r="AL35" s="1">
        <v>639.99999999966485</v>
      </c>
      <c r="AM35" s="1">
        <v>639.99999999966485</v>
      </c>
    </row>
    <row r="36" spans="1:39" x14ac:dyDescent="0.25">
      <c r="A36" s="124">
        <f ca="1">Exceedance!U36</f>
        <v>43800</v>
      </c>
      <c r="B36" s="275">
        <v>719.9999999998256</v>
      </c>
      <c r="C36" s="275">
        <v>719.9999999998256</v>
      </c>
      <c r="D36" s="275">
        <v>719.9999999998256</v>
      </c>
      <c r="E36" s="1">
        <v>719.9999999998256</v>
      </c>
      <c r="F36" s="1">
        <v>719.9999999998256</v>
      </c>
      <c r="G36" s="1">
        <v>719.9999999998256</v>
      </c>
      <c r="H36" s="1">
        <v>719.9999999998256</v>
      </c>
      <c r="I36" s="1">
        <v>719.9999999998256</v>
      </c>
      <c r="J36" s="1">
        <v>719.9999999998256</v>
      </c>
      <c r="K36" s="1">
        <v>719.9999999998256</v>
      </c>
      <c r="L36" s="1">
        <v>719.9999999998256</v>
      </c>
      <c r="M36" s="1">
        <v>719.9999999998256</v>
      </c>
      <c r="N36" s="1">
        <v>719.9999999998256</v>
      </c>
      <c r="O36" s="1">
        <v>719.9999999998256</v>
      </c>
      <c r="P36" s="1">
        <v>719.9999999998256</v>
      </c>
      <c r="Q36" s="1">
        <v>719.9999999998256</v>
      </c>
      <c r="R36" s="1">
        <v>719.9999999998256</v>
      </c>
      <c r="S36" s="1">
        <v>719.9999999998256</v>
      </c>
      <c r="T36" s="1">
        <v>719.9999999998256</v>
      </c>
      <c r="U36" s="1">
        <v>719.9999999998256</v>
      </c>
      <c r="V36" s="1">
        <v>719.9999999998256</v>
      </c>
      <c r="W36" s="1">
        <v>719.9999999998256</v>
      </c>
      <c r="X36" s="1">
        <v>600.00000000039506</v>
      </c>
      <c r="Y36" s="1">
        <v>719.9999999998256</v>
      </c>
      <c r="Z36" s="1">
        <v>719.9999999998256</v>
      </c>
      <c r="AA36" s="1">
        <v>719.9999999998256</v>
      </c>
      <c r="AB36" s="1">
        <v>719.9999999998256</v>
      </c>
      <c r="AC36" s="1">
        <v>719.9999999998256</v>
      </c>
      <c r="AD36" s="1">
        <v>719.9999999998256</v>
      </c>
      <c r="AE36" s="1">
        <v>719.9999999998256</v>
      </c>
      <c r="AF36" s="1">
        <v>719.9999999998256</v>
      </c>
      <c r="AG36" s="1">
        <v>719.9999999998256</v>
      </c>
      <c r="AH36" s="1">
        <v>719.9999999998256</v>
      </c>
      <c r="AI36" s="1">
        <v>719.9999999998256</v>
      </c>
      <c r="AJ36" s="1">
        <v>719.9999999998256</v>
      </c>
      <c r="AK36" s="1">
        <v>719.9999999998256</v>
      </c>
      <c r="AL36" s="1">
        <v>719.9999999998256</v>
      </c>
      <c r="AM36" s="1">
        <v>719.9999999998256</v>
      </c>
    </row>
    <row r="37" spans="1:39" x14ac:dyDescent="0.25">
      <c r="A37" s="124">
        <f ca="1">Exceedance!U37</f>
        <v>43831</v>
      </c>
      <c r="B37" s="261">
        <v>859.99999999929616</v>
      </c>
      <c r="C37" s="261">
        <v>980.00000000278021</v>
      </c>
      <c r="D37" s="261">
        <v>1164.9999999976799</v>
      </c>
      <c r="E37" s="1">
        <v>1469.9999999960633</v>
      </c>
      <c r="F37" s="1">
        <v>1290.0000000029979</v>
      </c>
      <c r="G37" s="1">
        <v>1409.9999999983747</v>
      </c>
      <c r="H37" s="1">
        <v>1040.0000000004686</v>
      </c>
      <c r="I37" s="1">
        <v>759.99999999990598</v>
      </c>
      <c r="J37" s="1">
        <v>759.99999999990598</v>
      </c>
      <c r="K37" s="1">
        <v>859.99999999929616</v>
      </c>
      <c r="L37" s="1">
        <v>859.99999999929616</v>
      </c>
      <c r="M37" s="1">
        <v>759.99999999990598</v>
      </c>
      <c r="N37" s="1">
        <v>1229.9999999972024</v>
      </c>
      <c r="O37" s="1">
        <v>859.99999999929616</v>
      </c>
      <c r="P37" s="1">
        <v>1409.9999999983747</v>
      </c>
      <c r="Q37" s="1">
        <v>1229.9999999972024</v>
      </c>
      <c r="R37" s="1">
        <v>1409.9999999983747</v>
      </c>
      <c r="S37" s="1">
        <v>1164.9999999976799</v>
      </c>
      <c r="T37" s="1">
        <v>1040.0000000004686</v>
      </c>
      <c r="U37" s="1">
        <v>759.99999999990598</v>
      </c>
      <c r="V37" s="1">
        <v>759.99999999990598</v>
      </c>
      <c r="W37" s="1">
        <v>759.99999999990598</v>
      </c>
      <c r="X37" s="1">
        <v>719.9999999998256</v>
      </c>
      <c r="Y37" s="1">
        <v>859.99999999929616</v>
      </c>
      <c r="Z37" s="1">
        <v>859.99999999929616</v>
      </c>
      <c r="AA37" s="1">
        <v>919.99999999698457</v>
      </c>
      <c r="AB37" s="1">
        <v>859.99999999929616</v>
      </c>
      <c r="AC37" s="1">
        <v>1164.9999999976799</v>
      </c>
      <c r="AD37" s="1">
        <v>759.99999999990598</v>
      </c>
      <c r="AE37" s="1">
        <v>859.99999999929616</v>
      </c>
      <c r="AF37" s="1">
        <v>1409.9999999983747</v>
      </c>
      <c r="AG37" s="1">
        <v>759.99999999990598</v>
      </c>
      <c r="AH37" s="1">
        <v>759.99999999990598</v>
      </c>
      <c r="AI37" s="1">
        <v>859.99999999929616</v>
      </c>
      <c r="AJ37" s="1">
        <v>859.99999999929616</v>
      </c>
      <c r="AK37" s="1">
        <v>759.99999999990598</v>
      </c>
      <c r="AL37" s="1">
        <v>859.99999999929616</v>
      </c>
      <c r="AM37" s="1">
        <v>1539.9999999974198</v>
      </c>
    </row>
    <row r="38" spans="1:39" x14ac:dyDescent="0.25">
      <c r="A38" s="124">
        <f ca="1">Exceedance!U38</f>
        <v>43862</v>
      </c>
      <c r="B38" s="261">
        <v>750.00000000029127</v>
      </c>
      <c r="C38" s="261">
        <v>865.00000000113039</v>
      </c>
      <c r="D38" s="261">
        <v>969.99999999911199</v>
      </c>
      <c r="E38" s="1">
        <v>1251.886649690266</v>
      </c>
      <c r="F38" s="1">
        <v>1135.0000000028892</v>
      </c>
      <c r="G38" s="1">
        <v>1189.9999999987433</v>
      </c>
      <c r="H38" s="1">
        <v>901.3252618514905</v>
      </c>
      <c r="I38" s="1">
        <v>679.99999999974511</v>
      </c>
      <c r="J38" s="1">
        <v>679.99999999974511</v>
      </c>
      <c r="K38" s="1">
        <v>750.00000000029127</v>
      </c>
      <c r="L38" s="1">
        <v>750.00000000029127</v>
      </c>
      <c r="M38" s="1">
        <v>679.99999999974511</v>
      </c>
      <c r="N38" s="1">
        <v>1079.9999999989275</v>
      </c>
      <c r="O38" s="1">
        <v>679.99999999974511</v>
      </c>
      <c r="P38" s="1">
        <v>1245.0000000027048</v>
      </c>
      <c r="Q38" s="1">
        <v>1079.9999999989275</v>
      </c>
      <c r="R38" s="1">
        <v>1245.0000000027048</v>
      </c>
      <c r="S38" s="1">
        <v>969.99999999911199</v>
      </c>
      <c r="T38" s="1">
        <v>919.99999999698457</v>
      </c>
      <c r="U38" s="1">
        <v>679.99999999974511</v>
      </c>
      <c r="V38" s="1">
        <v>679.99999999974511</v>
      </c>
      <c r="W38" s="1">
        <v>679.99999999974511</v>
      </c>
      <c r="X38" s="1">
        <v>639.99999999966474</v>
      </c>
      <c r="Y38" s="1">
        <v>750.00000000029127</v>
      </c>
      <c r="Z38" s="1">
        <v>750.00000000029127</v>
      </c>
      <c r="AA38" s="1">
        <v>809.99999999960107</v>
      </c>
      <c r="AB38" s="1">
        <v>750.00000000029127</v>
      </c>
      <c r="AC38" s="1">
        <v>1025.0000000030734</v>
      </c>
      <c r="AD38" s="1">
        <v>679.99999999974511</v>
      </c>
      <c r="AE38" s="1">
        <v>679.99999999974511</v>
      </c>
      <c r="AF38" s="1">
        <v>1245.0000000027048</v>
      </c>
      <c r="AG38" s="1">
        <v>679.99999999974511</v>
      </c>
      <c r="AH38" s="1">
        <v>679.99999999974511</v>
      </c>
      <c r="AI38" s="1">
        <v>750.00000000029127</v>
      </c>
      <c r="AJ38" s="1">
        <v>750.00000000029127</v>
      </c>
      <c r="AK38" s="1">
        <v>679.99999999974511</v>
      </c>
      <c r="AL38" s="1">
        <v>750.00000000029127</v>
      </c>
      <c r="AM38" s="1">
        <v>1350.0000000006864</v>
      </c>
    </row>
    <row r="39" spans="1:39" x14ac:dyDescent="0.25">
      <c r="A39" s="124">
        <f ca="1">Exceedance!U39</f>
        <v>43891</v>
      </c>
      <c r="B39" s="261">
        <v>799.99999999998624</v>
      </c>
      <c r="C39" s="261">
        <v>915.00000000325758</v>
      </c>
      <c r="D39" s="261">
        <v>1082.2068970892772</v>
      </c>
      <c r="E39" s="1">
        <v>1369.9999999999159</v>
      </c>
      <c r="F39" s="1">
        <v>1204.9999999961387</v>
      </c>
      <c r="G39" s="1">
        <v>1260.0000000001</v>
      </c>
      <c r="H39" s="1">
        <v>969.99999999911199</v>
      </c>
      <c r="I39" s="1">
        <v>710.00000000021078</v>
      </c>
      <c r="J39" s="1">
        <v>710.00000000021078</v>
      </c>
      <c r="K39" s="1">
        <v>799.99999999998624</v>
      </c>
      <c r="L39" s="1">
        <v>799.99999999998624</v>
      </c>
      <c r="M39" s="1">
        <v>710.00000000021078</v>
      </c>
      <c r="N39" s="1">
        <v>1150.0000000002844</v>
      </c>
      <c r="O39" s="1">
        <v>799.99999999998624</v>
      </c>
      <c r="P39" s="1">
        <v>1281.0712064197842</v>
      </c>
      <c r="Q39" s="1">
        <v>1150.0000000002844</v>
      </c>
      <c r="R39" s="1">
        <v>1314.9999999959543</v>
      </c>
      <c r="S39" s="1">
        <v>1090.0000000025962</v>
      </c>
      <c r="T39" s="1">
        <v>987.44441380145804</v>
      </c>
      <c r="U39" s="1">
        <v>710.00000000021078</v>
      </c>
      <c r="V39" s="1">
        <v>710.00000000021078</v>
      </c>
      <c r="W39" s="1">
        <v>710.00000000021078</v>
      </c>
      <c r="X39" s="1">
        <v>675.00000000034333</v>
      </c>
      <c r="Y39" s="1">
        <v>799.99999999998624</v>
      </c>
      <c r="Z39" s="1">
        <v>799.99999999998624</v>
      </c>
      <c r="AA39" s="1">
        <v>859.99999999929616</v>
      </c>
      <c r="AB39" s="1">
        <v>799.99999999998624</v>
      </c>
      <c r="AC39" s="1">
        <v>1090.0000000025962</v>
      </c>
      <c r="AD39" s="1">
        <v>710.00000000021078</v>
      </c>
      <c r="AE39" s="1">
        <v>710.00000000021078</v>
      </c>
      <c r="AF39" s="1">
        <v>1314.9999999959543</v>
      </c>
      <c r="AG39" s="1">
        <v>710.00000000021078</v>
      </c>
      <c r="AH39" s="1">
        <v>710.00000000021078</v>
      </c>
      <c r="AI39" s="1">
        <v>799.99999999998624</v>
      </c>
      <c r="AJ39" s="1">
        <v>799.99999999998624</v>
      </c>
      <c r="AK39" s="1">
        <v>710.00000000021078</v>
      </c>
      <c r="AL39" s="1">
        <v>799.99999999998624</v>
      </c>
      <c r="AM39" s="1">
        <v>1429.9999999976042</v>
      </c>
    </row>
    <row r="40" spans="1:39" x14ac:dyDescent="0.25">
      <c r="A40" s="124">
        <f ca="1">Exceedance!U40</f>
        <v>43922</v>
      </c>
      <c r="B40" s="261">
        <v>710.00000000021089</v>
      </c>
      <c r="C40" s="261">
        <v>814.99999999900308</v>
      </c>
      <c r="D40" s="261">
        <v>919.99999999698457</v>
      </c>
      <c r="E40" s="1">
        <v>1169.9999999995141</v>
      </c>
      <c r="F40" s="1">
        <v>1070.0000000033665</v>
      </c>
      <c r="G40" s="1">
        <v>1119.9999999973868</v>
      </c>
      <c r="H40" s="1">
        <v>870.0000000029645</v>
      </c>
      <c r="I40" s="1">
        <v>639.99999999966485</v>
      </c>
      <c r="J40" s="1">
        <v>639.99999999966485</v>
      </c>
      <c r="K40" s="1">
        <v>710.00000000021089</v>
      </c>
      <c r="L40" s="1">
        <v>710.00000000021089</v>
      </c>
      <c r="M40" s="1">
        <v>639.99999999966485</v>
      </c>
      <c r="N40" s="1">
        <v>1020.0000000012391</v>
      </c>
      <c r="O40" s="1">
        <v>639.99999999966485</v>
      </c>
      <c r="P40" s="1">
        <v>1119.9999999973868</v>
      </c>
      <c r="Q40" s="1">
        <v>1020.0000000012391</v>
      </c>
      <c r="R40" s="1">
        <v>1119.9999999973868</v>
      </c>
      <c r="S40" s="1">
        <v>919.99999999698457</v>
      </c>
      <c r="T40" s="1">
        <v>870.0000000029645</v>
      </c>
      <c r="U40" s="1">
        <v>639.99999999966485</v>
      </c>
      <c r="V40" s="1">
        <v>639.99999999966485</v>
      </c>
      <c r="W40" s="1">
        <v>639.99999999966485</v>
      </c>
      <c r="X40" s="1">
        <v>600.00000000039506</v>
      </c>
      <c r="Y40" s="1">
        <v>710.00000000021089</v>
      </c>
      <c r="Z40" s="1">
        <v>710.00000000021089</v>
      </c>
      <c r="AA40" s="1">
        <v>726.47565936163619</v>
      </c>
      <c r="AB40" s="1">
        <v>710.00000000021089</v>
      </c>
      <c r="AC40" s="1">
        <v>969.99999999911199</v>
      </c>
      <c r="AD40" s="1">
        <v>639.99999999966485</v>
      </c>
      <c r="AE40" s="1">
        <v>639.99999999966485</v>
      </c>
      <c r="AF40" s="1">
        <v>1119.9999999973868</v>
      </c>
      <c r="AG40" s="1">
        <v>639.99999999966485</v>
      </c>
      <c r="AH40" s="1">
        <v>639.99999999966485</v>
      </c>
      <c r="AI40" s="1">
        <v>710.00000000021089</v>
      </c>
      <c r="AJ40" s="1">
        <v>710.00000000021089</v>
      </c>
      <c r="AK40" s="1">
        <v>639.99999999966485</v>
      </c>
      <c r="AL40" s="1">
        <v>710.00000000021089</v>
      </c>
      <c r="AM40" s="1">
        <v>1270.0000000037685</v>
      </c>
    </row>
    <row r="41" spans="1:39" x14ac:dyDescent="0.25">
      <c r="A41" s="124">
        <f ca="1">Exceedance!U41</f>
        <v>43952</v>
      </c>
      <c r="B41" s="261">
        <v>710.00000000021078</v>
      </c>
      <c r="C41" s="261">
        <v>809.05314484736186</v>
      </c>
      <c r="D41" s="261">
        <v>910.00000000142347</v>
      </c>
      <c r="E41" s="1">
        <v>1169.9999999995141</v>
      </c>
      <c r="F41" s="1">
        <v>1070.0000000033665</v>
      </c>
      <c r="G41" s="1">
        <v>1119.9999999973866</v>
      </c>
      <c r="H41" s="1">
        <v>809.99999999960119</v>
      </c>
      <c r="I41" s="1">
        <v>630.00000000005002</v>
      </c>
      <c r="J41" s="1">
        <v>630.00000000005002</v>
      </c>
      <c r="K41" s="1">
        <v>710.00000000021078</v>
      </c>
      <c r="L41" s="1">
        <v>710.00000000021078</v>
      </c>
      <c r="M41" s="1">
        <v>630.00000000005002</v>
      </c>
      <c r="N41" s="1">
        <v>1020.0000000012391</v>
      </c>
      <c r="O41" s="1">
        <v>641.17414183377628</v>
      </c>
      <c r="P41" s="1">
        <v>1119.9999999973866</v>
      </c>
      <c r="Q41" s="1">
        <v>1020.0000000012391</v>
      </c>
      <c r="R41" s="1">
        <v>1163.6268179825074</v>
      </c>
      <c r="S41" s="1">
        <v>910.00000000142347</v>
      </c>
      <c r="T41" s="1">
        <v>859.99999999929616</v>
      </c>
      <c r="U41" s="1">
        <v>630.00000000005002</v>
      </c>
      <c r="V41" s="1">
        <v>630.00000000005002</v>
      </c>
      <c r="W41" s="1">
        <v>630.00000000005002</v>
      </c>
      <c r="X41" s="1">
        <v>600.00000000039506</v>
      </c>
      <c r="Y41" s="1">
        <v>710.00000000021078</v>
      </c>
      <c r="Z41" s="1">
        <v>710.00000000021078</v>
      </c>
      <c r="AA41" s="1">
        <v>759.99999999990598</v>
      </c>
      <c r="AB41" s="1">
        <v>710.00000000021078</v>
      </c>
      <c r="AC41" s="1">
        <v>964.99999999727777</v>
      </c>
      <c r="AD41" s="1">
        <v>630.00000000005002</v>
      </c>
      <c r="AE41" s="1">
        <v>630.00000000005002</v>
      </c>
      <c r="AF41" s="1">
        <v>1152.0091273088863</v>
      </c>
      <c r="AG41" s="1">
        <v>630.00000000005002</v>
      </c>
      <c r="AH41" s="1">
        <v>630.00000000005002</v>
      </c>
      <c r="AI41" s="1">
        <v>710.00000000021078</v>
      </c>
      <c r="AJ41" s="1">
        <v>710.00000000021078</v>
      </c>
      <c r="AK41" s="1">
        <v>630.00000000005002</v>
      </c>
      <c r="AL41" s="1">
        <v>710.00000000021078</v>
      </c>
      <c r="AM41" s="1">
        <v>1270.0000000037685</v>
      </c>
    </row>
    <row r="42" spans="1:39" x14ac:dyDescent="0.25">
      <c r="A42" s="124">
        <f ca="1">Exceedance!U42</f>
        <v>43983</v>
      </c>
      <c r="B42" s="261">
        <v>750.00000000029115</v>
      </c>
      <c r="C42" s="261">
        <v>854.99999999746206</v>
      </c>
      <c r="D42" s="261">
        <v>960.00000000355067</v>
      </c>
      <c r="E42" s="1">
        <v>1279.9999999993297</v>
      </c>
      <c r="F42" s="1">
        <v>1115.0000000036594</v>
      </c>
      <c r="G42" s="1">
        <v>1178.9814131460887</v>
      </c>
      <c r="H42" s="1">
        <v>910.00000000142347</v>
      </c>
      <c r="I42" s="1">
        <v>659.9999999997051</v>
      </c>
      <c r="J42" s="1">
        <v>659.9999999997051</v>
      </c>
      <c r="K42" s="1">
        <v>750.00000000029115</v>
      </c>
      <c r="L42" s="1">
        <v>750.00000000029115</v>
      </c>
      <c r="M42" s="1">
        <v>659.9999999997051</v>
      </c>
      <c r="N42" s="1">
        <v>1059.999999999698</v>
      </c>
      <c r="O42" s="1">
        <v>750.00000000029115</v>
      </c>
      <c r="P42" s="1">
        <v>1225.0000000034752</v>
      </c>
      <c r="Q42" s="1">
        <v>1059.999999999698</v>
      </c>
      <c r="R42" s="1">
        <v>1225.0000000034752</v>
      </c>
      <c r="S42" s="1">
        <v>960.00000000355067</v>
      </c>
      <c r="T42" s="1">
        <v>910.00000000142347</v>
      </c>
      <c r="U42" s="1">
        <v>659.9999999997051</v>
      </c>
      <c r="V42" s="1">
        <v>659.9999999997051</v>
      </c>
      <c r="W42" s="1">
        <v>659.9999999997051</v>
      </c>
      <c r="X42" s="1">
        <v>630.00000000005002</v>
      </c>
      <c r="Y42" s="1">
        <v>750.00000000029115</v>
      </c>
      <c r="Z42" s="1">
        <v>750.00000000029115</v>
      </c>
      <c r="AA42" s="1">
        <v>799.99999999998636</v>
      </c>
      <c r="AB42" s="1">
        <v>750.00000000029115</v>
      </c>
      <c r="AC42" s="1">
        <v>966.43378234649424</v>
      </c>
      <c r="AD42" s="1">
        <v>659.9999999997051</v>
      </c>
      <c r="AE42" s="1">
        <v>659.9999999997051</v>
      </c>
      <c r="AF42" s="1">
        <v>1225.0000000034752</v>
      </c>
      <c r="AG42" s="1">
        <v>659.9999999997051</v>
      </c>
      <c r="AH42" s="1">
        <v>659.9999999997051</v>
      </c>
      <c r="AI42" s="1">
        <v>750.00000000029115</v>
      </c>
      <c r="AJ42" s="1">
        <v>750.00000000029115</v>
      </c>
      <c r="AK42" s="1">
        <v>659.9999999997051</v>
      </c>
      <c r="AL42" s="1">
        <v>750.00000000029115</v>
      </c>
      <c r="AM42" s="1">
        <v>1330.000000001457</v>
      </c>
    </row>
    <row r="43" spans="1:39" x14ac:dyDescent="0.25">
      <c r="A43" s="124">
        <f ca="1">Exceedance!U43</f>
        <v>44013</v>
      </c>
      <c r="B43" s="261">
        <v>850.00000000373507</v>
      </c>
      <c r="C43" s="261">
        <v>960.00000000355067</v>
      </c>
      <c r="D43" s="261">
        <v>1079.9999999989275</v>
      </c>
      <c r="E43" s="1">
        <v>1440.0000000012724</v>
      </c>
      <c r="F43" s="1">
        <v>1306.1362653312572</v>
      </c>
      <c r="G43" s="1">
        <v>1380.0000000035841</v>
      </c>
      <c r="H43" s="1">
        <v>1020.0000000012391</v>
      </c>
      <c r="I43" s="1">
        <v>750.00000000029127</v>
      </c>
      <c r="J43" s="1">
        <v>750.00000000029127</v>
      </c>
      <c r="K43" s="1">
        <v>850.00000000373507</v>
      </c>
      <c r="L43" s="1">
        <v>850.00000000373507</v>
      </c>
      <c r="M43" s="1">
        <v>750.00000000029127</v>
      </c>
      <c r="N43" s="1">
        <v>1200.0000000024118</v>
      </c>
      <c r="O43" s="1">
        <v>850.00000000373507</v>
      </c>
      <c r="P43" s="1">
        <v>1380.0000000035841</v>
      </c>
      <c r="Q43" s="1">
        <v>1200.0000000024118</v>
      </c>
      <c r="R43" s="1">
        <v>1380.0000000035841</v>
      </c>
      <c r="S43" s="1">
        <v>1079.9999999989275</v>
      </c>
      <c r="T43" s="1">
        <v>1079.9999999989275</v>
      </c>
      <c r="U43" s="1">
        <v>750.00000000029127</v>
      </c>
      <c r="V43" s="1">
        <v>750.00000000029127</v>
      </c>
      <c r="W43" s="1">
        <v>750.00000000029127</v>
      </c>
      <c r="X43" s="1">
        <v>710.00000000021078</v>
      </c>
      <c r="Y43" s="1">
        <v>850.00000000373507</v>
      </c>
      <c r="Z43" s="1">
        <v>850.00000000373507</v>
      </c>
      <c r="AA43" s="1">
        <v>850.00000000373507</v>
      </c>
      <c r="AB43" s="1">
        <v>850.00000000373507</v>
      </c>
      <c r="AC43" s="1">
        <v>1139.999999996616</v>
      </c>
      <c r="AD43" s="1">
        <v>750.00000000029127</v>
      </c>
      <c r="AE43" s="1">
        <v>850.00000000373507</v>
      </c>
      <c r="AF43" s="1">
        <v>1380.0000000035841</v>
      </c>
      <c r="AG43" s="1">
        <v>750.00000000029127</v>
      </c>
      <c r="AH43" s="1">
        <v>750.00000000029127</v>
      </c>
      <c r="AI43" s="1">
        <v>850.00000000373507</v>
      </c>
      <c r="AJ43" s="1">
        <v>850.00000000373507</v>
      </c>
      <c r="AK43" s="1">
        <v>750.00000000029127</v>
      </c>
      <c r="AL43" s="1">
        <v>850.00000000373507</v>
      </c>
      <c r="AM43" s="1">
        <v>1499.9999999989609</v>
      </c>
    </row>
    <row r="44" spans="1:39" x14ac:dyDescent="0.25">
      <c r="A44" s="124">
        <f ca="1">Exceedance!U44</f>
        <v>44044</v>
      </c>
      <c r="B44" s="261">
        <v>899.99999999775514</v>
      </c>
      <c r="C44" s="261">
        <v>1029.9999999968006</v>
      </c>
      <c r="D44" s="261">
        <v>1160.0000000039527</v>
      </c>
      <c r="E44" s="1">
        <v>1539.9999999974198</v>
      </c>
      <c r="F44" s="1">
        <v>1409.9999999983747</v>
      </c>
      <c r="G44" s="1">
        <v>1474.9999999978975</v>
      </c>
      <c r="H44" s="1">
        <v>1090.0000000025962</v>
      </c>
      <c r="I44" s="1">
        <v>799.99999999998624</v>
      </c>
      <c r="J44" s="1">
        <v>799.99999999998624</v>
      </c>
      <c r="K44" s="1">
        <v>899.99999999775514</v>
      </c>
      <c r="L44" s="1">
        <v>899.99999999775514</v>
      </c>
      <c r="M44" s="1">
        <v>799.99999999998624</v>
      </c>
      <c r="N44" s="1">
        <v>1308.5300702074037</v>
      </c>
      <c r="O44" s="1">
        <v>899.99999999775514</v>
      </c>
      <c r="P44" s="1">
        <v>1474.9999999978975</v>
      </c>
      <c r="Q44" s="1">
        <v>1279.9999999993297</v>
      </c>
      <c r="R44" s="1">
        <v>1474.9999999978975</v>
      </c>
      <c r="S44" s="1">
        <v>1169.8367707188424</v>
      </c>
      <c r="T44" s="1">
        <v>1160.0000000039527</v>
      </c>
      <c r="U44" s="1">
        <v>799.99999999998624</v>
      </c>
      <c r="V44" s="1">
        <v>799.99999999998624</v>
      </c>
      <c r="W44" s="1">
        <v>799.99999999998624</v>
      </c>
      <c r="X44" s="1">
        <v>759.99999999990598</v>
      </c>
      <c r="Y44" s="1">
        <v>899.99999999775514</v>
      </c>
      <c r="Z44" s="1">
        <v>899.99999999775514</v>
      </c>
      <c r="AA44" s="1">
        <v>969.99999999911199</v>
      </c>
      <c r="AB44" s="1">
        <v>957.10446716947718</v>
      </c>
      <c r="AC44" s="1">
        <v>1220.000000001641</v>
      </c>
      <c r="AD44" s="1">
        <v>799.99999999998624</v>
      </c>
      <c r="AE44" s="1">
        <v>862.63492709268337</v>
      </c>
      <c r="AF44" s="1">
        <v>1474.9999999978975</v>
      </c>
      <c r="AG44" s="1">
        <v>799.99999999998624</v>
      </c>
      <c r="AH44" s="1">
        <v>799.99999999998624</v>
      </c>
      <c r="AI44" s="1">
        <v>899.99999999775514</v>
      </c>
      <c r="AJ44" s="1">
        <v>899.99999999775514</v>
      </c>
      <c r="AK44" s="1">
        <v>799.99999999998624</v>
      </c>
      <c r="AL44" s="1">
        <v>899.99999999775514</v>
      </c>
      <c r="AM44" s="1">
        <v>1642.2663909309888</v>
      </c>
    </row>
    <row r="45" spans="1:39" x14ac:dyDescent="0.25">
      <c r="A45" s="124">
        <f ca="1">Exceedance!U45</f>
        <v>44075</v>
      </c>
      <c r="B45" s="261">
        <v>669.99999999906356</v>
      </c>
      <c r="C45" s="261">
        <v>770.00000000033128</v>
      </c>
      <c r="D45" s="261">
        <v>870.0000000029645</v>
      </c>
      <c r="E45" s="1">
        <v>1110.0000000018254</v>
      </c>
      <c r="F45" s="1">
        <v>1009.999999997571</v>
      </c>
      <c r="G45" s="1">
        <v>1059.999999999698</v>
      </c>
      <c r="H45" s="1">
        <v>770.00000000033128</v>
      </c>
      <c r="I45" s="1">
        <v>600.00000000039506</v>
      </c>
      <c r="J45" s="1">
        <v>600.00000000039506</v>
      </c>
      <c r="K45" s="1">
        <v>669.99999999906356</v>
      </c>
      <c r="L45" s="1">
        <v>669.99999999906356</v>
      </c>
      <c r="M45" s="1">
        <v>600.00000000039506</v>
      </c>
      <c r="N45" s="1">
        <v>960.00000000355067</v>
      </c>
      <c r="O45" s="1">
        <v>600.00000000039506</v>
      </c>
      <c r="P45" s="1">
        <v>1059.999999999698</v>
      </c>
      <c r="Q45" s="1">
        <v>940.55296034134676</v>
      </c>
      <c r="R45" s="1">
        <v>1110.0000000018254</v>
      </c>
      <c r="S45" s="1">
        <v>870.0000000029645</v>
      </c>
      <c r="T45" s="1">
        <v>820.00000000083719</v>
      </c>
      <c r="U45" s="1">
        <v>600.00000000039506</v>
      </c>
      <c r="V45" s="1">
        <v>600.00000000039506</v>
      </c>
      <c r="W45" s="1">
        <v>600.00000000039506</v>
      </c>
      <c r="X45" s="1">
        <v>564.99999999846113</v>
      </c>
      <c r="Y45" s="1">
        <v>669.99999999906356</v>
      </c>
      <c r="Z45" s="1">
        <v>669.99999999906356</v>
      </c>
      <c r="AA45" s="1">
        <v>719.9999999998256</v>
      </c>
      <c r="AB45" s="1">
        <v>670.0000000001304</v>
      </c>
      <c r="AC45" s="1">
        <v>870.0000000029645</v>
      </c>
      <c r="AD45" s="1">
        <v>600.00000000039506</v>
      </c>
      <c r="AE45" s="1">
        <v>600.00000000039506</v>
      </c>
      <c r="AF45" s="1">
        <v>1110.0000000018254</v>
      </c>
      <c r="AG45" s="1">
        <v>600.00000000039506</v>
      </c>
      <c r="AH45" s="1">
        <v>600.00000000039506</v>
      </c>
      <c r="AI45" s="1">
        <v>669.99999999906356</v>
      </c>
      <c r="AJ45" s="1">
        <v>669.99999999906356</v>
      </c>
      <c r="AK45" s="1">
        <v>600.00000000039506</v>
      </c>
      <c r="AL45" s="1">
        <v>669.99999999906356</v>
      </c>
      <c r="AM45" s="1">
        <v>1209.999999997973</v>
      </c>
    </row>
    <row r="46" spans="1:39" x14ac:dyDescent="0.25">
      <c r="A46" s="124">
        <f ca="1">Exceedance!U46</f>
        <v>44105</v>
      </c>
      <c r="B46" s="261">
        <v>639.99999999966485</v>
      </c>
      <c r="C46" s="261">
        <v>639.99999999966485</v>
      </c>
      <c r="D46" s="261">
        <v>639.99999999966485</v>
      </c>
      <c r="E46" s="1">
        <v>639.99999999966485</v>
      </c>
      <c r="F46" s="1">
        <v>639.99999999966485</v>
      </c>
      <c r="G46" s="1">
        <v>639.99999999966485</v>
      </c>
      <c r="H46" s="1">
        <v>639.99999999966485</v>
      </c>
      <c r="I46" s="1">
        <v>639.99999999966485</v>
      </c>
      <c r="J46" s="1">
        <v>639.99999999966485</v>
      </c>
      <c r="K46" s="1">
        <v>480.00000000015393</v>
      </c>
      <c r="L46" s="1">
        <v>639.99999999966485</v>
      </c>
      <c r="M46" s="1">
        <v>639.99999999966485</v>
      </c>
      <c r="N46" s="1">
        <v>639.99999999966485</v>
      </c>
      <c r="O46" s="1">
        <v>639.99999999966485</v>
      </c>
      <c r="P46" s="1">
        <v>639.99999999966485</v>
      </c>
      <c r="Q46" s="1">
        <v>639.99999999966485</v>
      </c>
      <c r="R46" s="1">
        <v>639.99999999966485</v>
      </c>
      <c r="S46" s="1">
        <v>639.99999999966485</v>
      </c>
      <c r="T46" s="1">
        <v>639.99999999966485</v>
      </c>
      <c r="U46" s="1">
        <v>639.99999999966485</v>
      </c>
      <c r="V46" s="1">
        <v>639.99999999966485</v>
      </c>
      <c r="W46" s="1">
        <v>639.99999999966485</v>
      </c>
      <c r="X46" s="1">
        <v>480.00000000015393</v>
      </c>
      <c r="Y46" s="1">
        <v>480.00000000015393</v>
      </c>
      <c r="Z46" s="1">
        <v>639.99999999966485</v>
      </c>
      <c r="AA46" s="1">
        <v>639.99999999966485</v>
      </c>
      <c r="AB46" s="1">
        <v>639.99999999966485</v>
      </c>
      <c r="AC46" s="1">
        <v>639.99999999966485</v>
      </c>
      <c r="AD46" s="1">
        <v>639.99999999966485</v>
      </c>
      <c r="AE46" s="1">
        <v>650.00000000009038</v>
      </c>
      <c r="AF46" s="1">
        <v>639.99999999966485</v>
      </c>
      <c r="AG46" s="1">
        <v>639.99999999966485</v>
      </c>
      <c r="AH46" s="1">
        <v>639.99999999966485</v>
      </c>
      <c r="AI46" s="1">
        <v>639.99999999966485</v>
      </c>
      <c r="AJ46" s="1">
        <v>639.99999999966485</v>
      </c>
      <c r="AK46" s="1">
        <v>639.99999999966485</v>
      </c>
      <c r="AL46" s="1">
        <v>639.99999999966485</v>
      </c>
      <c r="AM46" s="1">
        <v>639.99999999966485</v>
      </c>
    </row>
    <row r="47" spans="1:39" x14ac:dyDescent="0.25">
      <c r="A47" s="124">
        <f ca="1">Exceedance!U47</f>
        <v>44136</v>
      </c>
      <c r="B47" s="261">
        <v>639.99999999966485</v>
      </c>
      <c r="C47" s="261">
        <v>639.99999999966485</v>
      </c>
      <c r="D47" s="261">
        <v>639.99999999966485</v>
      </c>
      <c r="E47" s="1">
        <v>639.99999999966485</v>
      </c>
      <c r="F47" s="1">
        <v>639.99999999966485</v>
      </c>
      <c r="G47" s="1">
        <v>639.99999999966485</v>
      </c>
      <c r="H47" s="1">
        <v>639.99999999966485</v>
      </c>
      <c r="I47" s="1">
        <v>639.99999999966485</v>
      </c>
      <c r="J47" s="1">
        <v>639.99999999966485</v>
      </c>
      <c r="K47" s="1">
        <v>500.00000000019423</v>
      </c>
      <c r="L47" s="1">
        <v>639.99999999966485</v>
      </c>
      <c r="M47" s="1">
        <v>639.99999999966485</v>
      </c>
      <c r="N47" s="1">
        <v>639.99999999966485</v>
      </c>
      <c r="O47" s="1">
        <v>639.99999999966485</v>
      </c>
      <c r="P47" s="1">
        <v>639.99999999966485</v>
      </c>
      <c r="Q47" s="1">
        <v>639.99999999966485</v>
      </c>
      <c r="R47" s="1">
        <v>639.99999999966485</v>
      </c>
      <c r="S47" s="1">
        <v>639.99999999966485</v>
      </c>
      <c r="T47" s="1">
        <v>639.99999999966485</v>
      </c>
      <c r="U47" s="1">
        <v>639.99999999966485</v>
      </c>
      <c r="V47" s="1">
        <v>639.99999999966485</v>
      </c>
      <c r="W47" s="1">
        <v>639.99999999966485</v>
      </c>
      <c r="X47" s="1">
        <v>500.00000000019423</v>
      </c>
      <c r="Y47" s="1">
        <v>500.00000000019423</v>
      </c>
      <c r="Z47" s="1">
        <v>639.99999999966485</v>
      </c>
      <c r="AA47" s="1">
        <v>639.99999999966485</v>
      </c>
      <c r="AB47" s="1">
        <v>639.99999999966485</v>
      </c>
      <c r="AC47" s="1">
        <v>639.99999999966485</v>
      </c>
      <c r="AD47" s="1">
        <v>639.99999999966485</v>
      </c>
      <c r="AE47" s="1">
        <v>650.00000000009038</v>
      </c>
      <c r="AF47" s="1">
        <v>639.99999999966485</v>
      </c>
      <c r="AG47" s="1">
        <v>639.99999999966485</v>
      </c>
      <c r="AH47" s="1">
        <v>639.99999999966485</v>
      </c>
      <c r="AI47" s="1">
        <v>639.99999999966485</v>
      </c>
      <c r="AJ47" s="1">
        <v>639.99999999966485</v>
      </c>
      <c r="AK47" s="1">
        <v>639.99999999966485</v>
      </c>
      <c r="AL47" s="1">
        <v>639.99999999966485</v>
      </c>
      <c r="AM47" s="1">
        <v>639.99999999966485</v>
      </c>
    </row>
    <row r="48" spans="1:39" x14ac:dyDescent="0.25">
      <c r="A48" s="124">
        <f ca="1">Exceedance!U48</f>
        <v>44166</v>
      </c>
      <c r="B48" s="261">
        <v>719.9999999998256</v>
      </c>
      <c r="C48" s="261">
        <v>719.9999999998256</v>
      </c>
      <c r="D48" s="261">
        <v>719.9999999998256</v>
      </c>
      <c r="E48" s="1">
        <v>719.9999999998256</v>
      </c>
      <c r="F48" s="1">
        <v>719.9999999998256</v>
      </c>
      <c r="G48" s="1">
        <v>719.9999999998256</v>
      </c>
      <c r="H48" s="1">
        <v>719.9999999998256</v>
      </c>
      <c r="I48" s="1">
        <v>719.9999999998256</v>
      </c>
      <c r="J48" s="1">
        <v>719.9999999998256</v>
      </c>
      <c r="K48" s="1">
        <v>600.00000000039506</v>
      </c>
      <c r="L48" s="1">
        <v>719.9999999998256</v>
      </c>
      <c r="M48" s="1">
        <v>719.9999999998256</v>
      </c>
      <c r="N48" s="1">
        <v>719.9999999998256</v>
      </c>
      <c r="O48" s="1">
        <v>719.9999999998256</v>
      </c>
      <c r="P48" s="1">
        <v>719.9999999998256</v>
      </c>
      <c r="Q48" s="1">
        <v>719.9999999998256</v>
      </c>
      <c r="R48" s="1">
        <v>719.9999999998256</v>
      </c>
      <c r="S48" s="1">
        <v>719.9999999998256</v>
      </c>
      <c r="T48" s="1">
        <v>719.9999999998256</v>
      </c>
      <c r="U48" s="1">
        <v>719.9999999998256</v>
      </c>
      <c r="V48" s="1">
        <v>719.9999999998256</v>
      </c>
      <c r="W48" s="1">
        <v>719.9999999998256</v>
      </c>
      <c r="X48" s="1">
        <v>600.00000000039506</v>
      </c>
      <c r="Y48" s="1">
        <v>600.00000000039506</v>
      </c>
      <c r="Z48" s="1">
        <v>719.9999999998256</v>
      </c>
      <c r="AA48" s="1">
        <v>719.9999999998256</v>
      </c>
      <c r="AB48" s="1">
        <v>719.9999999998256</v>
      </c>
      <c r="AC48" s="1">
        <v>719.9999999998256</v>
      </c>
      <c r="AD48" s="1">
        <v>719.9999999998256</v>
      </c>
      <c r="AE48" s="1">
        <v>750.00000000029127</v>
      </c>
      <c r="AF48" s="1">
        <v>719.9999999998256</v>
      </c>
      <c r="AG48" s="1">
        <v>719.9999999998256</v>
      </c>
      <c r="AH48" s="1">
        <v>719.9999999998256</v>
      </c>
      <c r="AI48" s="1">
        <v>719.9999999998256</v>
      </c>
      <c r="AJ48" s="1">
        <v>719.9999999998256</v>
      </c>
      <c r="AK48" s="1">
        <v>719.9999999998256</v>
      </c>
      <c r="AL48" s="1">
        <v>719.9999999998256</v>
      </c>
      <c r="AM48" s="1">
        <v>719.9999999998256</v>
      </c>
    </row>
    <row r="49" spans="1:39" x14ac:dyDescent="0.25">
      <c r="A49" s="124">
        <f ca="1">Exceedance!U49</f>
        <v>44197</v>
      </c>
      <c r="B49" s="261">
        <v>859.99999999929616</v>
      </c>
      <c r="C49" s="261">
        <v>980.00000000278021</v>
      </c>
      <c r="D49" s="261">
        <v>759.99999999990598</v>
      </c>
      <c r="E49" s="1">
        <v>1301.8435072836662</v>
      </c>
      <c r="F49" s="1">
        <v>1409.9999999983747</v>
      </c>
      <c r="G49" s="1">
        <v>1040.0000000004686</v>
      </c>
      <c r="H49" s="1">
        <v>859.99999999929616</v>
      </c>
      <c r="I49" s="1">
        <v>759.99999999990598</v>
      </c>
      <c r="J49" s="1">
        <v>759.99999999990598</v>
      </c>
      <c r="K49" s="1">
        <v>719.9999999998256</v>
      </c>
      <c r="L49" s="1">
        <v>759.99999999990598</v>
      </c>
      <c r="M49" s="1">
        <v>759.99999999990598</v>
      </c>
      <c r="N49" s="1">
        <v>859.99999999929616</v>
      </c>
      <c r="O49" s="1">
        <v>1539.9999999974198</v>
      </c>
      <c r="P49" s="1">
        <v>1164.9999999976799</v>
      </c>
      <c r="Q49" s="1">
        <v>1469.9999999960633</v>
      </c>
      <c r="R49" s="1">
        <v>1164.9999999976799</v>
      </c>
      <c r="S49" s="1">
        <v>1099.9999999981571</v>
      </c>
      <c r="T49" s="1">
        <v>859.99999999929616</v>
      </c>
      <c r="U49" s="1">
        <v>759.99999999990598</v>
      </c>
      <c r="V49" s="1">
        <v>859.99999999929616</v>
      </c>
      <c r="W49" s="1">
        <v>859.99999999929616</v>
      </c>
      <c r="X49" s="1">
        <v>719.9999999998256</v>
      </c>
      <c r="Y49" s="1">
        <v>719.9999999998256</v>
      </c>
      <c r="Z49" s="1">
        <v>859.99999999929616</v>
      </c>
      <c r="AA49" s="1">
        <v>859.99999999929616</v>
      </c>
      <c r="AB49" s="1">
        <v>1229.9999999972024</v>
      </c>
      <c r="AC49" s="1">
        <v>980.00000000278021</v>
      </c>
      <c r="AD49" s="1">
        <v>1040.0000000004686</v>
      </c>
      <c r="AE49" s="1">
        <v>1649.9999999972358</v>
      </c>
      <c r="AF49" s="1">
        <v>759.99999999990598</v>
      </c>
      <c r="AG49" s="1">
        <v>759.99999999990598</v>
      </c>
      <c r="AH49" s="1">
        <v>759.99999999990598</v>
      </c>
      <c r="AI49" s="1">
        <v>859.99999999929616</v>
      </c>
      <c r="AJ49" s="1">
        <v>859.99999999929616</v>
      </c>
      <c r="AK49" s="1">
        <v>759.99999999990598</v>
      </c>
      <c r="AL49" s="1">
        <v>1290.0000000029979</v>
      </c>
      <c r="AM49" s="1">
        <v>1519.1677190824669</v>
      </c>
    </row>
    <row r="50" spans="1:39" x14ac:dyDescent="0.25">
      <c r="A50" s="124">
        <f ca="1">Exceedance!U50</f>
        <v>44228</v>
      </c>
      <c r="B50" s="261">
        <v>750.00000000029127</v>
      </c>
      <c r="C50" s="261">
        <v>865.00000000113039</v>
      </c>
      <c r="D50" s="261">
        <v>679.99999999974511</v>
      </c>
      <c r="E50" s="1">
        <v>1135.000000002889</v>
      </c>
      <c r="F50" s="1">
        <v>1245.0000000027048</v>
      </c>
      <c r="G50" s="1">
        <v>919.99999999698457</v>
      </c>
      <c r="H50" s="1">
        <v>679.99999999974511</v>
      </c>
      <c r="I50" s="1">
        <v>679.99999999974511</v>
      </c>
      <c r="J50" s="1">
        <v>679.99999999974511</v>
      </c>
      <c r="K50" s="1">
        <v>639.99999999966474</v>
      </c>
      <c r="L50" s="1">
        <v>679.99999999974511</v>
      </c>
      <c r="M50" s="1">
        <v>679.99999999974511</v>
      </c>
      <c r="N50" s="1">
        <v>679.99999999974511</v>
      </c>
      <c r="O50" s="1">
        <v>1299.9999999985589</v>
      </c>
      <c r="P50" s="1">
        <v>969.99999999911199</v>
      </c>
      <c r="Q50" s="1">
        <v>1299.9999999985589</v>
      </c>
      <c r="R50" s="1">
        <v>969.99999999911199</v>
      </c>
      <c r="S50" s="1">
        <v>944.52758702535812</v>
      </c>
      <c r="T50" s="1">
        <v>750.00000000029127</v>
      </c>
      <c r="U50" s="1">
        <v>679.99999999974511</v>
      </c>
      <c r="V50" s="1">
        <v>750.00000000029127</v>
      </c>
      <c r="W50" s="1">
        <v>750.00000000029127</v>
      </c>
      <c r="X50" s="1">
        <v>639.99999999966474</v>
      </c>
      <c r="Y50" s="1">
        <v>639.99999999966474</v>
      </c>
      <c r="Z50" s="1">
        <v>750.00000000029127</v>
      </c>
      <c r="AA50" s="1">
        <v>750.00000000029127</v>
      </c>
      <c r="AB50" s="1">
        <v>1079.9999999989275</v>
      </c>
      <c r="AC50" s="1">
        <v>809.99999999960107</v>
      </c>
      <c r="AD50" s="1">
        <v>919.99999999698457</v>
      </c>
      <c r="AE50" s="1">
        <v>1400.0000000028135</v>
      </c>
      <c r="AF50" s="1">
        <v>679.99999999974511</v>
      </c>
      <c r="AG50" s="1">
        <v>679.99999999974511</v>
      </c>
      <c r="AH50" s="1">
        <v>679.99999999974511</v>
      </c>
      <c r="AI50" s="1">
        <v>750.00000000029127</v>
      </c>
      <c r="AJ50" s="1">
        <v>679.99999999974511</v>
      </c>
      <c r="AK50" s="1">
        <v>679.99999999974511</v>
      </c>
      <c r="AL50" s="1">
        <v>1135.000000002889</v>
      </c>
      <c r="AM50" s="1">
        <v>1299.9999999985589</v>
      </c>
    </row>
    <row r="51" spans="1:39" x14ac:dyDescent="0.25">
      <c r="A51" s="124">
        <f ca="1">Exceedance!U51</f>
        <v>44256</v>
      </c>
      <c r="B51" s="261">
        <v>799.99999999998624</v>
      </c>
      <c r="C51" s="261">
        <v>915.00000000325758</v>
      </c>
      <c r="D51" s="261">
        <v>710.00000000021078</v>
      </c>
      <c r="E51" s="1">
        <v>1204.9999999961387</v>
      </c>
      <c r="F51" s="1">
        <v>1285.604002427202</v>
      </c>
      <c r="G51" s="1">
        <v>969.99999999911199</v>
      </c>
      <c r="H51" s="1">
        <v>746.15099377249817</v>
      </c>
      <c r="I51" s="1">
        <v>710.00000000021078</v>
      </c>
      <c r="J51" s="1">
        <v>710.00000000021078</v>
      </c>
      <c r="K51" s="1">
        <v>675.00000000034333</v>
      </c>
      <c r="L51" s="1">
        <v>710.00000000021078</v>
      </c>
      <c r="M51" s="1">
        <v>710.00000000021078</v>
      </c>
      <c r="N51" s="1">
        <v>732.18015622655184</v>
      </c>
      <c r="O51" s="1">
        <v>1369.9999999999159</v>
      </c>
      <c r="P51" s="1">
        <v>1090.0000000025962</v>
      </c>
      <c r="Q51" s="1">
        <v>1369.9999999999159</v>
      </c>
      <c r="R51" s="1">
        <v>1090.0000000025962</v>
      </c>
      <c r="S51" s="1">
        <v>1029.9999999968006</v>
      </c>
      <c r="T51" s="1">
        <v>799.99999999998624</v>
      </c>
      <c r="U51" s="1">
        <v>710.00000000021078</v>
      </c>
      <c r="V51" s="1">
        <v>799.99999999998624</v>
      </c>
      <c r="W51" s="1">
        <v>799.99999999998624</v>
      </c>
      <c r="X51" s="1">
        <v>675.00000000034333</v>
      </c>
      <c r="Y51" s="1">
        <v>675.00000000034333</v>
      </c>
      <c r="Z51" s="1">
        <v>799.99999999998624</v>
      </c>
      <c r="AA51" s="1">
        <v>799.99999999998624</v>
      </c>
      <c r="AB51" s="1">
        <v>1150.0000000002844</v>
      </c>
      <c r="AC51" s="1">
        <v>859.99999999929616</v>
      </c>
      <c r="AD51" s="1">
        <v>969.99999999911199</v>
      </c>
      <c r="AE51" s="1">
        <v>1539.9999999974198</v>
      </c>
      <c r="AF51" s="1">
        <v>710.00000000021078</v>
      </c>
      <c r="AG51" s="1">
        <v>710.00000000021078</v>
      </c>
      <c r="AH51" s="1">
        <v>710.00000000021078</v>
      </c>
      <c r="AI51" s="1">
        <v>799.99999999998624</v>
      </c>
      <c r="AJ51" s="1">
        <v>799.99999999998624</v>
      </c>
      <c r="AK51" s="1">
        <v>710.00000000021078</v>
      </c>
      <c r="AL51" s="1">
        <v>1204.9999999961387</v>
      </c>
      <c r="AM51" s="1">
        <v>1369.9999999999159</v>
      </c>
    </row>
    <row r="52" spans="1:39" x14ac:dyDescent="0.25">
      <c r="A52" s="124">
        <f ca="1">Exceedance!U52</f>
        <v>44287</v>
      </c>
      <c r="B52" s="261">
        <v>710.00000000021089</v>
      </c>
      <c r="C52" s="261">
        <v>814.99999999900308</v>
      </c>
      <c r="D52" s="261">
        <v>639.99999999966485</v>
      </c>
      <c r="E52" s="1">
        <v>1070.0000000033665</v>
      </c>
      <c r="F52" s="1">
        <v>1119.9999999973868</v>
      </c>
      <c r="G52" s="1">
        <v>870.0000000029645</v>
      </c>
      <c r="H52" s="1">
        <v>639.99999999966485</v>
      </c>
      <c r="I52" s="1">
        <v>639.99999999966485</v>
      </c>
      <c r="J52" s="1">
        <v>639.99999999966485</v>
      </c>
      <c r="K52" s="1">
        <v>600.00000000039506</v>
      </c>
      <c r="L52" s="1">
        <v>639.99999999966485</v>
      </c>
      <c r="M52" s="1">
        <v>639.99999999966485</v>
      </c>
      <c r="N52" s="1">
        <v>639.99999999966485</v>
      </c>
      <c r="O52" s="1">
        <v>1220.0000000016412</v>
      </c>
      <c r="P52" s="1">
        <v>919.99999999698457</v>
      </c>
      <c r="Q52" s="1">
        <v>1169.9999999995141</v>
      </c>
      <c r="R52" s="1">
        <v>919.99999999698457</v>
      </c>
      <c r="S52" s="1">
        <v>870.0000000029645</v>
      </c>
      <c r="T52" s="1">
        <v>710.00000000021089</v>
      </c>
      <c r="U52" s="1">
        <v>639.99999999966485</v>
      </c>
      <c r="V52" s="1">
        <v>710.00000000021089</v>
      </c>
      <c r="W52" s="1">
        <v>710.00000000021089</v>
      </c>
      <c r="X52" s="1">
        <v>600.00000000039506</v>
      </c>
      <c r="Y52" s="1">
        <v>600.00000000039506</v>
      </c>
      <c r="Z52" s="1">
        <v>710.00000000021089</v>
      </c>
      <c r="AA52" s="1">
        <v>710.00000000021089</v>
      </c>
      <c r="AB52" s="1">
        <v>1020.0000000012391</v>
      </c>
      <c r="AC52" s="1">
        <v>759.99999999990598</v>
      </c>
      <c r="AD52" s="1">
        <v>870.0000000029645</v>
      </c>
      <c r="AE52" s="1">
        <v>1329.2867632423415</v>
      </c>
      <c r="AF52" s="1">
        <v>639.99999999966485</v>
      </c>
      <c r="AG52" s="1">
        <v>639.99999999966485</v>
      </c>
      <c r="AH52" s="1">
        <v>639.99999999966485</v>
      </c>
      <c r="AI52" s="1">
        <v>710.00000000021089</v>
      </c>
      <c r="AJ52" s="1">
        <v>707.27538737101543</v>
      </c>
      <c r="AK52" s="1">
        <v>639.99999999966485</v>
      </c>
      <c r="AL52" s="1">
        <v>1020.0000000012391</v>
      </c>
      <c r="AM52" s="1">
        <v>1220.0000000016412</v>
      </c>
    </row>
    <row r="53" spans="1:39" x14ac:dyDescent="0.25">
      <c r="A53" s="124">
        <f ca="1">Exceedance!U53</f>
        <v>44317</v>
      </c>
      <c r="B53" s="261">
        <v>710.00000000021078</v>
      </c>
      <c r="C53" s="261">
        <v>809.99999999960119</v>
      </c>
      <c r="D53" s="261">
        <v>630.00000000005002</v>
      </c>
      <c r="E53" s="1">
        <v>1070.0000000033665</v>
      </c>
      <c r="F53" s="1">
        <v>1119.9999999973866</v>
      </c>
      <c r="G53" s="1">
        <v>859.99999999929616</v>
      </c>
      <c r="H53" s="1">
        <v>630.00000000005002</v>
      </c>
      <c r="I53" s="1">
        <v>630.00000000005002</v>
      </c>
      <c r="J53" s="1">
        <v>630.00000000005002</v>
      </c>
      <c r="K53" s="1">
        <v>600.00000000039506</v>
      </c>
      <c r="L53" s="1">
        <v>630.00000000005002</v>
      </c>
      <c r="M53" s="1">
        <v>630.00000000005002</v>
      </c>
      <c r="N53" s="1">
        <v>630.00000000005002</v>
      </c>
      <c r="O53" s="1">
        <v>1220.000000001641</v>
      </c>
      <c r="P53" s="1">
        <v>910.00000000142347</v>
      </c>
      <c r="Q53" s="1">
        <v>1198.7284285132187</v>
      </c>
      <c r="R53" s="1">
        <v>910.00000000142347</v>
      </c>
      <c r="S53" s="1">
        <v>910.00000000142347</v>
      </c>
      <c r="T53" s="1">
        <v>710.00000000021078</v>
      </c>
      <c r="U53" s="1">
        <v>630.00000000005002</v>
      </c>
      <c r="V53" s="1">
        <v>710.00000000021078</v>
      </c>
      <c r="W53" s="1">
        <v>710.00000000021078</v>
      </c>
      <c r="X53" s="1">
        <v>600.00000000039506</v>
      </c>
      <c r="Y53" s="1">
        <v>600.00000000039506</v>
      </c>
      <c r="Z53" s="1">
        <v>710.00000000021078</v>
      </c>
      <c r="AA53" s="1">
        <v>710.00000000021078</v>
      </c>
      <c r="AB53" s="1">
        <v>1020.0000000012391</v>
      </c>
      <c r="AC53" s="1">
        <v>759.99999999990598</v>
      </c>
      <c r="AD53" s="1">
        <v>814.75455931868521</v>
      </c>
      <c r="AE53" s="1">
        <v>1369.9999999999159</v>
      </c>
      <c r="AF53" s="1">
        <v>630.00000000005002</v>
      </c>
      <c r="AG53" s="1">
        <v>630.00000000005002</v>
      </c>
      <c r="AH53" s="1">
        <v>630.00000000005002</v>
      </c>
      <c r="AI53" s="1">
        <v>710.00000000021078</v>
      </c>
      <c r="AJ53" s="1">
        <v>710.00000000021078</v>
      </c>
      <c r="AK53" s="1">
        <v>630.00000000005002</v>
      </c>
      <c r="AL53" s="1">
        <v>1032.498378869411</v>
      </c>
      <c r="AM53" s="1">
        <v>1220.000000001641</v>
      </c>
    </row>
    <row r="54" spans="1:39" x14ac:dyDescent="0.25">
      <c r="A54" s="124">
        <f ca="1">Exceedance!U54</f>
        <v>44348</v>
      </c>
      <c r="B54" s="261">
        <v>750.00000000029115</v>
      </c>
      <c r="C54" s="261">
        <v>854.99999999746206</v>
      </c>
      <c r="D54" s="261">
        <v>659.9999999997051</v>
      </c>
      <c r="E54" s="1">
        <v>1115.0000000036594</v>
      </c>
      <c r="F54" s="1">
        <v>1225.0000000034752</v>
      </c>
      <c r="G54" s="1">
        <v>910.00000000142347</v>
      </c>
      <c r="H54" s="1">
        <v>750.00000000029115</v>
      </c>
      <c r="I54" s="1">
        <v>659.9999999997051</v>
      </c>
      <c r="J54" s="1">
        <v>659.9999999997051</v>
      </c>
      <c r="K54" s="1">
        <v>630.00000000005002</v>
      </c>
      <c r="L54" s="1">
        <v>659.9999999997051</v>
      </c>
      <c r="M54" s="1">
        <v>659.9999999997051</v>
      </c>
      <c r="N54" s="1">
        <v>750.00000000029115</v>
      </c>
      <c r="O54" s="1">
        <v>1279.9999999993297</v>
      </c>
      <c r="P54" s="1">
        <v>960.00000000355067</v>
      </c>
      <c r="Q54" s="1">
        <v>1279.9999999993297</v>
      </c>
      <c r="R54" s="1">
        <v>960.00000000355067</v>
      </c>
      <c r="S54" s="1">
        <v>960.00000000355067</v>
      </c>
      <c r="T54" s="1">
        <v>750.00000000029115</v>
      </c>
      <c r="U54" s="1">
        <v>659.9999999997051</v>
      </c>
      <c r="V54" s="1">
        <v>750.00000000029115</v>
      </c>
      <c r="W54" s="1">
        <v>750.00000000029115</v>
      </c>
      <c r="X54" s="1">
        <v>630.00000000005002</v>
      </c>
      <c r="Y54" s="1">
        <v>630.00000000005002</v>
      </c>
      <c r="Z54" s="1">
        <v>750.00000000029115</v>
      </c>
      <c r="AA54" s="1">
        <v>750.00000000029115</v>
      </c>
      <c r="AB54" s="1">
        <v>1059.999999999698</v>
      </c>
      <c r="AC54" s="1">
        <v>799.99999999998636</v>
      </c>
      <c r="AD54" s="1">
        <v>910.00000000142347</v>
      </c>
      <c r="AE54" s="1">
        <v>1380.0000000035841</v>
      </c>
      <c r="AF54" s="1">
        <v>659.9999999997051</v>
      </c>
      <c r="AG54" s="1">
        <v>659.9999999997051</v>
      </c>
      <c r="AH54" s="1">
        <v>659.9999999997051</v>
      </c>
      <c r="AI54" s="1">
        <v>750.00000000029115</v>
      </c>
      <c r="AJ54" s="1">
        <v>750.00000000029115</v>
      </c>
      <c r="AK54" s="1">
        <v>659.9999999997051</v>
      </c>
      <c r="AL54" s="1">
        <v>1115.0000000036594</v>
      </c>
      <c r="AM54" s="1">
        <v>1279.9999999993297</v>
      </c>
    </row>
    <row r="55" spans="1:39" x14ac:dyDescent="0.25">
      <c r="A55" s="124">
        <f ca="1">Exceedance!U55</f>
        <v>44378</v>
      </c>
      <c r="B55" s="261">
        <v>850.00000000373507</v>
      </c>
      <c r="C55" s="261">
        <v>960.00000000355067</v>
      </c>
      <c r="D55" s="261">
        <v>750.00000000029127</v>
      </c>
      <c r="E55" s="1">
        <v>1319.9999999977886</v>
      </c>
      <c r="F55" s="1">
        <v>1380.0000000035841</v>
      </c>
      <c r="G55" s="1">
        <v>1073.4003616271693</v>
      </c>
      <c r="H55" s="1">
        <v>850.00000000373507</v>
      </c>
      <c r="I55" s="1">
        <v>750.00000000029127</v>
      </c>
      <c r="J55" s="1">
        <v>750.00000000029127</v>
      </c>
      <c r="K55" s="1">
        <v>710.00000000021078</v>
      </c>
      <c r="L55" s="1">
        <v>750.00000000029127</v>
      </c>
      <c r="M55" s="1">
        <v>750.00000000029127</v>
      </c>
      <c r="N55" s="1">
        <v>850.00000000373507</v>
      </c>
      <c r="O55" s="1">
        <v>1480.1974152911494</v>
      </c>
      <c r="P55" s="1">
        <v>1090.3160930736985</v>
      </c>
      <c r="Q55" s="1">
        <v>1440.0000000012724</v>
      </c>
      <c r="R55" s="1">
        <v>1079.9999999989275</v>
      </c>
      <c r="S55" s="1">
        <v>1079.9999999989275</v>
      </c>
      <c r="T55" s="1">
        <v>850.00000000373507</v>
      </c>
      <c r="U55" s="1">
        <v>750.00000000029127</v>
      </c>
      <c r="V55" s="1">
        <v>850.00000000373507</v>
      </c>
      <c r="W55" s="1">
        <v>850.00000000373507</v>
      </c>
      <c r="X55" s="1">
        <v>710.00000000021078</v>
      </c>
      <c r="Y55" s="1">
        <v>710.00000000021078</v>
      </c>
      <c r="Z55" s="1">
        <v>850.00000000373507</v>
      </c>
      <c r="AA55" s="1">
        <v>850.00000000373507</v>
      </c>
      <c r="AB55" s="1">
        <v>1200.0000000024118</v>
      </c>
      <c r="AC55" s="1">
        <v>960.00000000355067</v>
      </c>
      <c r="AD55" s="1">
        <v>1020.0000000012391</v>
      </c>
      <c r="AE55" s="1">
        <v>1620.0000000024449</v>
      </c>
      <c r="AF55" s="1">
        <v>750.00000000029127</v>
      </c>
      <c r="AG55" s="1">
        <v>750.00000000029127</v>
      </c>
      <c r="AH55" s="1">
        <v>750.00000000029127</v>
      </c>
      <c r="AI55" s="1">
        <v>850.00000000373507</v>
      </c>
      <c r="AJ55" s="1">
        <v>850.00000000373507</v>
      </c>
      <c r="AK55" s="1">
        <v>750.00000000029127</v>
      </c>
      <c r="AL55" s="1">
        <v>1260.0000000001</v>
      </c>
      <c r="AM55" s="1">
        <v>1440.0000000012724</v>
      </c>
    </row>
    <row r="56" spans="1:39" x14ac:dyDescent="0.25">
      <c r="A56" s="124">
        <f ca="1">Exceedance!U56</f>
        <v>44409</v>
      </c>
      <c r="B56" s="261">
        <v>899.99999999775514</v>
      </c>
      <c r="C56" s="261">
        <v>1043.8149832486297</v>
      </c>
      <c r="D56" s="261">
        <v>799.99999999998624</v>
      </c>
      <c r="E56" s="1">
        <v>1409.9999999983747</v>
      </c>
      <c r="F56" s="1">
        <v>1474.9999999978975</v>
      </c>
      <c r="G56" s="1">
        <v>1160.0000000039527</v>
      </c>
      <c r="H56" s="1">
        <v>899.99999999775514</v>
      </c>
      <c r="I56" s="1">
        <v>799.99999999998624</v>
      </c>
      <c r="J56" s="1">
        <v>799.99999999998624</v>
      </c>
      <c r="K56" s="1">
        <v>759.99999999990598</v>
      </c>
      <c r="L56" s="1">
        <v>799.99999999998624</v>
      </c>
      <c r="M56" s="1">
        <v>799.99999999998624</v>
      </c>
      <c r="N56" s="1">
        <v>899.99999999775514</v>
      </c>
      <c r="O56" s="1">
        <v>1600.0000000032155</v>
      </c>
      <c r="P56" s="1">
        <v>1220.000000001641</v>
      </c>
      <c r="Q56" s="1">
        <v>1539.9999999974198</v>
      </c>
      <c r="R56" s="1">
        <v>1211.5269938865961</v>
      </c>
      <c r="S56" s="1">
        <v>1160.0000000039527</v>
      </c>
      <c r="T56" s="1">
        <v>899.99999999775514</v>
      </c>
      <c r="U56" s="1">
        <v>799.99999999998624</v>
      </c>
      <c r="V56" s="1">
        <v>899.99999999775514</v>
      </c>
      <c r="W56" s="1">
        <v>899.99999999775514</v>
      </c>
      <c r="X56" s="1">
        <v>759.99999999990598</v>
      </c>
      <c r="Y56" s="1">
        <v>759.99999999990598</v>
      </c>
      <c r="Z56" s="1">
        <v>899.99999999775514</v>
      </c>
      <c r="AA56" s="1">
        <v>899.99999999775514</v>
      </c>
      <c r="AB56" s="1">
        <v>1279.9999999993297</v>
      </c>
      <c r="AC56" s="1">
        <v>976.50730185633768</v>
      </c>
      <c r="AD56" s="1">
        <v>1090.0000000025962</v>
      </c>
      <c r="AE56" s="1">
        <v>1730.0000000022608</v>
      </c>
      <c r="AF56" s="1">
        <v>799.99999999998624</v>
      </c>
      <c r="AG56" s="1">
        <v>799.99999999998624</v>
      </c>
      <c r="AH56" s="1">
        <v>799.99999999998624</v>
      </c>
      <c r="AI56" s="1">
        <v>899.99999999775514</v>
      </c>
      <c r="AJ56" s="1">
        <v>899.99999999775514</v>
      </c>
      <c r="AK56" s="1">
        <v>799.99999999998624</v>
      </c>
      <c r="AL56" s="1">
        <v>1344.9999999988524</v>
      </c>
      <c r="AM56" s="1">
        <v>1539.9999999974198</v>
      </c>
    </row>
    <row r="57" spans="1:39" x14ac:dyDescent="0.25">
      <c r="A57" s="124">
        <f ca="1">Exceedance!U57</f>
        <v>44440</v>
      </c>
      <c r="B57" s="261">
        <v>669.99999999906356</v>
      </c>
      <c r="C57" s="261">
        <v>770.00000000033128</v>
      </c>
      <c r="D57" s="261">
        <v>600.00000000039506</v>
      </c>
      <c r="E57" s="1">
        <v>1009.999999997571</v>
      </c>
      <c r="F57" s="1">
        <v>1059.999999999698</v>
      </c>
      <c r="G57" s="1">
        <v>820.00000000083719</v>
      </c>
      <c r="H57" s="1">
        <v>600.00000000039506</v>
      </c>
      <c r="I57" s="1">
        <v>600.00000000039506</v>
      </c>
      <c r="J57" s="1">
        <v>600.00000000039506</v>
      </c>
      <c r="K57" s="1">
        <v>564.99999999846113</v>
      </c>
      <c r="L57" s="1">
        <v>600.00000000039506</v>
      </c>
      <c r="M57" s="1">
        <v>600.00000000039506</v>
      </c>
      <c r="N57" s="1">
        <v>600.00000000039506</v>
      </c>
      <c r="O57" s="1">
        <v>1160.0000000039527</v>
      </c>
      <c r="P57" s="1">
        <v>870.0000000029645</v>
      </c>
      <c r="Q57" s="1">
        <v>1160.0000000039527</v>
      </c>
      <c r="R57" s="1">
        <v>870.0000000029645</v>
      </c>
      <c r="S57" s="1">
        <v>870.0000000029645</v>
      </c>
      <c r="T57" s="1">
        <v>668.21986892970415</v>
      </c>
      <c r="U57" s="1">
        <v>600.00000000039506</v>
      </c>
      <c r="V57" s="1">
        <v>669.99999999906356</v>
      </c>
      <c r="W57" s="1">
        <v>669.99999999906356</v>
      </c>
      <c r="X57" s="1">
        <v>564.99999999846113</v>
      </c>
      <c r="Y57" s="1">
        <v>564.99999999846113</v>
      </c>
      <c r="Z57" s="1">
        <v>669.99999999906356</v>
      </c>
      <c r="AA57" s="1">
        <v>635.09279719470021</v>
      </c>
      <c r="AB57" s="1">
        <v>923.32535189099929</v>
      </c>
      <c r="AC57" s="1">
        <v>719.9999999998256</v>
      </c>
      <c r="AD57" s="1">
        <v>820.00000000083719</v>
      </c>
      <c r="AE57" s="1">
        <v>1299.9999999985589</v>
      </c>
      <c r="AF57" s="1">
        <v>600.00000000039506</v>
      </c>
      <c r="AG57" s="1">
        <v>600.00000000039506</v>
      </c>
      <c r="AH57" s="1">
        <v>600.00000000039506</v>
      </c>
      <c r="AI57" s="1">
        <v>669.99999999906356</v>
      </c>
      <c r="AJ57" s="1">
        <v>600.00000000039506</v>
      </c>
      <c r="AK57" s="1">
        <v>600.00000000039506</v>
      </c>
      <c r="AL57" s="1">
        <v>960.00000000355067</v>
      </c>
      <c r="AM57" s="1">
        <v>1160.0000000039527</v>
      </c>
    </row>
    <row r="58" spans="1:39" x14ac:dyDescent="0.25">
      <c r="A58" s="124">
        <f ca="1">Exceedance!U58</f>
        <v>44470</v>
      </c>
      <c r="B58" s="261">
        <v>639.99999999966485</v>
      </c>
      <c r="C58" s="261">
        <v>639.99999999966485</v>
      </c>
      <c r="D58" s="261">
        <v>639.99999999966485</v>
      </c>
      <c r="E58" s="1">
        <v>639.99999999966485</v>
      </c>
      <c r="F58" s="1">
        <v>639.99999999966485</v>
      </c>
      <c r="G58" s="1">
        <v>639.99999999966485</v>
      </c>
      <c r="H58" s="1">
        <v>639.99999999966485</v>
      </c>
      <c r="I58" s="1">
        <v>639.99999999966485</v>
      </c>
      <c r="J58" s="1">
        <v>639.99999999966485</v>
      </c>
      <c r="K58" s="1">
        <v>639.99999999966485</v>
      </c>
      <c r="L58" s="1">
        <v>639.99999999966485</v>
      </c>
      <c r="M58" s="1">
        <v>639.99999999966485</v>
      </c>
      <c r="N58" s="1">
        <v>639.99999999966485</v>
      </c>
      <c r="O58" s="1">
        <v>639.99999999966485</v>
      </c>
      <c r="P58" s="1">
        <v>639.99999999966485</v>
      </c>
      <c r="Q58" s="1">
        <v>639.99999999966485</v>
      </c>
      <c r="R58" s="1">
        <v>639.99999999966485</v>
      </c>
      <c r="S58" s="1">
        <v>639.99999999966485</v>
      </c>
      <c r="T58" s="1">
        <v>639.99999999966485</v>
      </c>
      <c r="U58" s="1">
        <v>639.99999999966485</v>
      </c>
      <c r="V58" s="1">
        <v>639.99999999966485</v>
      </c>
      <c r="W58" s="1">
        <v>480.00000000015393</v>
      </c>
      <c r="X58" s="1">
        <v>480.00000000015393</v>
      </c>
      <c r="Y58" s="1">
        <v>639.99999999966485</v>
      </c>
      <c r="Z58" s="1">
        <v>639.99999999966485</v>
      </c>
      <c r="AA58" s="1">
        <v>639.99999999966485</v>
      </c>
      <c r="AB58" s="1">
        <v>639.99999999966485</v>
      </c>
      <c r="AC58" s="1">
        <v>639.99999999966485</v>
      </c>
      <c r="AD58" s="1">
        <v>639.99999999966485</v>
      </c>
      <c r="AE58" s="1">
        <v>480.00000000015393</v>
      </c>
      <c r="AF58" s="1">
        <v>639.99999999966485</v>
      </c>
      <c r="AG58" s="1">
        <v>639.99999999966485</v>
      </c>
      <c r="AH58" s="1">
        <v>639.99999999966485</v>
      </c>
      <c r="AI58" s="1">
        <v>639.99999999966485</v>
      </c>
      <c r="AJ58" s="1">
        <v>480.00000000015393</v>
      </c>
      <c r="AK58" s="1">
        <v>639.99999999966485</v>
      </c>
      <c r="AL58" s="1">
        <v>650.00000000009038</v>
      </c>
      <c r="AM58" s="1">
        <v>639.99999999966485</v>
      </c>
    </row>
    <row r="59" spans="1:39" x14ac:dyDescent="0.25">
      <c r="A59" s="124">
        <f ca="1">Exceedance!U59</f>
        <v>44501</v>
      </c>
      <c r="B59" s="261">
        <v>639.99999999966485</v>
      </c>
      <c r="C59" s="261">
        <v>639.99999999966485</v>
      </c>
      <c r="D59" s="261">
        <v>639.99999999966485</v>
      </c>
      <c r="E59" s="1">
        <v>639.99999999966485</v>
      </c>
      <c r="F59" s="1">
        <v>639.99999999966485</v>
      </c>
      <c r="G59" s="1">
        <v>639.99999999966485</v>
      </c>
      <c r="H59" s="1">
        <v>639.99999999966485</v>
      </c>
      <c r="I59" s="1">
        <v>639.99999999966485</v>
      </c>
      <c r="J59" s="1">
        <v>639.99999999966485</v>
      </c>
      <c r="K59" s="1">
        <v>639.99999999966485</v>
      </c>
      <c r="L59" s="1">
        <v>639.99999999966485</v>
      </c>
      <c r="M59" s="1">
        <v>639.99999999966485</v>
      </c>
      <c r="N59" s="1">
        <v>639.99999999966485</v>
      </c>
      <c r="O59" s="1">
        <v>639.99999999966485</v>
      </c>
      <c r="P59" s="1">
        <v>639.99999999966485</v>
      </c>
      <c r="Q59" s="1">
        <v>639.99999999966485</v>
      </c>
      <c r="R59" s="1">
        <v>639.99999999966485</v>
      </c>
      <c r="S59" s="1">
        <v>639.99999999966485</v>
      </c>
      <c r="T59" s="1">
        <v>639.99999999966485</v>
      </c>
      <c r="U59" s="1">
        <v>639.99999999966485</v>
      </c>
      <c r="V59" s="1">
        <v>639.99999999966485</v>
      </c>
      <c r="W59" s="1">
        <v>500.00000000019423</v>
      </c>
      <c r="X59" s="1">
        <v>500.00000000019423</v>
      </c>
      <c r="Y59" s="1">
        <v>639.99999999966485</v>
      </c>
      <c r="Z59" s="1">
        <v>639.99999999966485</v>
      </c>
      <c r="AA59" s="1">
        <v>639.99999999966485</v>
      </c>
      <c r="AB59" s="1">
        <v>639.99999999966485</v>
      </c>
      <c r="AC59" s="1">
        <v>639.99999999966485</v>
      </c>
      <c r="AD59" s="1">
        <v>639.99999999966485</v>
      </c>
      <c r="AE59" s="1">
        <v>500.00000000019423</v>
      </c>
      <c r="AF59" s="1">
        <v>639.99999999966485</v>
      </c>
      <c r="AG59" s="1">
        <v>639.99999999966485</v>
      </c>
      <c r="AH59" s="1">
        <v>639.99999999966485</v>
      </c>
      <c r="AI59" s="1">
        <v>639.99999999966485</v>
      </c>
      <c r="AJ59" s="1">
        <v>500.00000000019423</v>
      </c>
      <c r="AK59" s="1">
        <v>639.99999999966485</v>
      </c>
      <c r="AL59" s="1">
        <v>650.00000000009038</v>
      </c>
      <c r="AM59" s="1">
        <v>639.99999999966485</v>
      </c>
    </row>
    <row r="60" spans="1:39" x14ac:dyDescent="0.25">
      <c r="A60" s="124">
        <f ca="1">Exceedance!U60</f>
        <v>44531</v>
      </c>
      <c r="B60" s="261">
        <v>719.9999999998256</v>
      </c>
      <c r="C60" s="261">
        <v>719.9999999998256</v>
      </c>
      <c r="D60" s="261">
        <v>719.9999999998256</v>
      </c>
      <c r="E60" s="1">
        <v>719.9999999998256</v>
      </c>
      <c r="F60" s="1">
        <v>719.9999999998256</v>
      </c>
      <c r="G60" s="1">
        <v>719.9999999998256</v>
      </c>
      <c r="H60" s="1">
        <v>719.9999999998256</v>
      </c>
      <c r="I60" s="1">
        <v>719.9999999998256</v>
      </c>
      <c r="J60" s="1">
        <v>719.9999999998256</v>
      </c>
      <c r="K60" s="1">
        <v>719.9999999998256</v>
      </c>
      <c r="L60" s="1">
        <v>719.9999999998256</v>
      </c>
      <c r="M60" s="1">
        <v>719.9999999998256</v>
      </c>
      <c r="N60" s="1">
        <v>719.9999999998256</v>
      </c>
      <c r="O60" s="1">
        <v>719.9999999998256</v>
      </c>
      <c r="P60" s="1">
        <v>719.9999999998256</v>
      </c>
      <c r="Q60" s="1">
        <v>719.9999999998256</v>
      </c>
      <c r="R60" s="1">
        <v>719.9999999998256</v>
      </c>
      <c r="S60" s="1">
        <v>719.9999999998256</v>
      </c>
      <c r="T60" s="1">
        <v>719.9999999998256</v>
      </c>
      <c r="U60" s="1">
        <v>719.9999999998256</v>
      </c>
      <c r="V60" s="1">
        <v>719.9999999998256</v>
      </c>
      <c r="W60" s="1">
        <v>600.00000000039506</v>
      </c>
      <c r="X60" s="1">
        <v>600.00000000039506</v>
      </c>
      <c r="Y60" s="1">
        <v>719.9999999998256</v>
      </c>
      <c r="Z60" s="1">
        <v>719.9999999998256</v>
      </c>
      <c r="AA60" s="1">
        <v>719.9999999998256</v>
      </c>
      <c r="AB60" s="1">
        <v>719.9999999998256</v>
      </c>
      <c r="AC60" s="1">
        <v>719.9999999998256</v>
      </c>
      <c r="AD60" s="1">
        <v>719.9999999998256</v>
      </c>
      <c r="AE60" s="1">
        <v>600.00000000039506</v>
      </c>
      <c r="AF60" s="1">
        <v>719.9999999998256</v>
      </c>
      <c r="AG60" s="1">
        <v>719.9999999998256</v>
      </c>
      <c r="AH60" s="1">
        <v>719.9999999998256</v>
      </c>
      <c r="AI60" s="1">
        <v>719.9999999998256</v>
      </c>
      <c r="AJ60" s="1">
        <v>600.00000000039506</v>
      </c>
      <c r="AK60" s="1">
        <v>719.9999999998256</v>
      </c>
      <c r="AL60" s="1">
        <v>799.99999999998624</v>
      </c>
      <c r="AM60" s="1">
        <v>719.9999999998256</v>
      </c>
    </row>
    <row r="61" spans="1:39" x14ac:dyDescent="0.25">
      <c r="A61" s="124">
        <f ca="1">Exceedance!U61</f>
        <v>44562</v>
      </c>
      <c r="B61" s="261">
        <v>859.99999999929616</v>
      </c>
      <c r="C61" s="261">
        <v>980.00000000278021</v>
      </c>
      <c r="D61" s="261">
        <v>1099.9999999981571</v>
      </c>
      <c r="E61" s="1">
        <v>1539.9999999974198</v>
      </c>
      <c r="F61" s="1">
        <v>1289.0300016884466</v>
      </c>
      <c r="G61" s="1">
        <v>980.00000000278021</v>
      </c>
      <c r="H61" s="1">
        <v>759.99999999990598</v>
      </c>
      <c r="I61" s="1">
        <v>759.99999999990598</v>
      </c>
      <c r="J61" s="1">
        <v>859.99999999929616</v>
      </c>
      <c r="K61" s="1">
        <v>859.99999999929616</v>
      </c>
      <c r="L61" s="1">
        <v>759.99999999990598</v>
      </c>
      <c r="M61" s="1">
        <v>859.99999999929616</v>
      </c>
      <c r="N61" s="1">
        <v>1539.9999999974198</v>
      </c>
      <c r="O61" s="1">
        <v>1099.9999999981571</v>
      </c>
      <c r="P61" s="1">
        <v>1409.9999999983747</v>
      </c>
      <c r="Q61" s="1">
        <v>1159.4598902822454</v>
      </c>
      <c r="R61" s="1">
        <v>1099.9999999981571</v>
      </c>
      <c r="S61" s="1">
        <v>859.99999999929616</v>
      </c>
      <c r="T61" s="1">
        <v>759.99999999990598</v>
      </c>
      <c r="U61" s="1">
        <v>759.99999999990598</v>
      </c>
      <c r="V61" s="1">
        <v>859.99999999929616</v>
      </c>
      <c r="W61" s="1">
        <v>719.9999999998256</v>
      </c>
      <c r="X61" s="1">
        <v>719.9999999998256</v>
      </c>
      <c r="Y61" s="1">
        <v>859.99999999929616</v>
      </c>
      <c r="Z61" s="1">
        <v>859.99999999929616</v>
      </c>
      <c r="AA61" s="1">
        <v>1243.2907294680051</v>
      </c>
      <c r="AB61" s="1">
        <v>1075.7343221285205</v>
      </c>
      <c r="AC61" s="1">
        <v>919.99999999698457</v>
      </c>
      <c r="AD61" s="1">
        <v>1469.9999999960633</v>
      </c>
      <c r="AE61" s="1">
        <v>686.16442720896873</v>
      </c>
      <c r="AF61" s="1">
        <v>759.99999999990598</v>
      </c>
      <c r="AG61" s="1">
        <v>759.99999999990598</v>
      </c>
      <c r="AH61" s="1">
        <v>759.99999999990598</v>
      </c>
      <c r="AI61" s="1">
        <v>859.99999999929616</v>
      </c>
      <c r="AJ61" s="1">
        <v>719.9999999998256</v>
      </c>
      <c r="AK61" s="1">
        <v>1539.9999999974198</v>
      </c>
      <c r="AL61" s="1">
        <v>1719.9999999985923</v>
      </c>
      <c r="AM61" s="1">
        <v>1539.9999999974198</v>
      </c>
    </row>
    <row r="62" spans="1:39" x14ac:dyDescent="0.25">
      <c r="A62" s="124">
        <f ca="1">Exceedance!U62</f>
        <v>44593</v>
      </c>
      <c r="B62" s="261">
        <v>750.00000000029127</v>
      </c>
      <c r="C62" s="261">
        <v>865.00000000113039</v>
      </c>
      <c r="D62" s="261">
        <v>919.99999999698457</v>
      </c>
      <c r="E62" s="1">
        <v>1350.0000000006864</v>
      </c>
      <c r="F62" s="1">
        <v>1079.9999999989275</v>
      </c>
      <c r="G62" s="1">
        <v>809.99999999960107</v>
      </c>
      <c r="H62" s="1">
        <v>679.99999999974511</v>
      </c>
      <c r="I62" s="1">
        <v>679.99999999974511</v>
      </c>
      <c r="J62" s="1">
        <v>750.00000000029127</v>
      </c>
      <c r="K62" s="1">
        <v>750.00000000029127</v>
      </c>
      <c r="L62" s="1">
        <v>679.99999999974511</v>
      </c>
      <c r="M62" s="1">
        <v>750.00000000029127</v>
      </c>
      <c r="N62" s="1">
        <v>1299.9999999985589</v>
      </c>
      <c r="O62" s="1">
        <v>969.99999999911199</v>
      </c>
      <c r="P62" s="1">
        <v>1245.0000000027048</v>
      </c>
      <c r="Q62" s="1">
        <v>969.99999999911199</v>
      </c>
      <c r="R62" s="1">
        <v>919.99999999698457</v>
      </c>
      <c r="S62" s="1">
        <v>750.00000000029127</v>
      </c>
      <c r="T62" s="1">
        <v>679.99999999974511</v>
      </c>
      <c r="U62" s="1">
        <v>679.99999999974511</v>
      </c>
      <c r="V62" s="1">
        <v>679.99999999974511</v>
      </c>
      <c r="W62" s="1">
        <v>639.99999999966474</v>
      </c>
      <c r="X62" s="1">
        <v>639.99999999966474</v>
      </c>
      <c r="Y62" s="1">
        <v>750.00000000029127</v>
      </c>
      <c r="Z62" s="1">
        <v>750.00000000029127</v>
      </c>
      <c r="AA62" s="1">
        <v>1079.9999999989275</v>
      </c>
      <c r="AB62" s="1">
        <v>919.99999999698457</v>
      </c>
      <c r="AC62" s="1">
        <v>809.99999999960107</v>
      </c>
      <c r="AD62" s="1">
        <v>1245.0000000027048</v>
      </c>
      <c r="AE62" s="1">
        <v>589.99999999996965</v>
      </c>
      <c r="AF62" s="1">
        <v>679.99999999974511</v>
      </c>
      <c r="AG62" s="1">
        <v>679.99999999974511</v>
      </c>
      <c r="AH62" s="1">
        <v>679.99999999974511</v>
      </c>
      <c r="AI62" s="1">
        <v>679.99999999974511</v>
      </c>
      <c r="AJ62" s="1">
        <v>639.99999999966474</v>
      </c>
      <c r="AK62" s="1">
        <v>1321.9206739011402</v>
      </c>
      <c r="AL62" s="1">
        <v>1550.0000000010882</v>
      </c>
      <c r="AM62" s="1">
        <v>1299.9999999985589</v>
      </c>
    </row>
    <row r="63" spans="1:39" x14ac:dyDescent="0.25">
      <c r="A63" s="124">
        <f ca="1">Exceedance!U63</f>
        <v>44621</v>
      </c>
      <c r="B63" s="261">
        <v>799.99999999998624</v>
      </c>
      <c r="C63" s="261">
        <v>915.00000000325758</v>
      </c>
      <c r="D63" s="261">
        <v>1029.9999999968006</v>
      </c>
      <c r="E63" s="1">
        <v>1429.9999999976042</v>
      </c>
      <c r="F63" s="1">
        <v>1150.0000000002844</v>
      </c>
      <c r="G63" s="1">
        <v>859.99999999929616</v>
      </c>
      <c r="H63" s="1">
        <v>710.00000000021078</v>
      </c>
      <c r="I63" s="1">
        <v>710.00000000021078</v>
      </c>
      <c r="J63" s="1">
        <v>799.99999999998624</v>
      </c>
      <c r="K63" s="1">
        <v>799.99999999998624</v>
      </c>
      <c r="L63" s="1">
        <v>710.00000000021078</v>
      </c>
      <c r="M63" s="1">
        <v>799.99999999998624</v>
      </c>
      <c r="N63" s="1">
        <v>1393.3741437090137</v>
      </c>
      <c r="O63" s="1">
        <v>1029.9999999968006</v>
      </c>
      <c r="P63" s="1">
        <v>1314.9999999959543</v>
      </c>
      <c r="Q63" s="1">
        <v>1029.9999999968006</v>
      </c>
      <c r="R63" s="1">
        <v>1029.9999999968006</v>
      </c>
      <c r="S63" s="1">
        <v>799.99999999998624</v>
      </c>
      <c r="T63" s="1">
        <v>710.00000000021078</v>
      </c>
      <c r="U63" s="1">
        <v>710.00000000021078</v>
      </c>
      <c r="V63" s="1">
        <v>799.99999999998624</v>
      </c>
      <c r="W63" s="1">
        <v>675.00000000034333</v>
      </c>
      <c r="X63" s="1">
        <v>675.00000000034333</v>
      </c>
      <c r="Y63" s="1">
        <v>799.99999999998624</v>
      </c>
      <c r="Z63" s="1">
        <v>799.99999999998624</v>
      </c>
      <c r="AA63" s="1">
        <v>1150.0000000002844</v>
      </c>
      <c r="AB63" s="1">
        <v>1029.9999999968006</v>
      </c>
      <c r="AC63" s="1">
        <v>859.99999999929616</v>
      </c>
      <c r="AD63" s="1">
        <v>1324.6798983161252</v>
      </c>
      <c r="AE63" s="1">
        <v>619.99999999962472</v>
      </c>
      <c r="AF63" s="1">
        <v>710.00000000021078</v>
      </c>
      <c r="AG63" s="1">
        <v>710.00000000021078</v>
      </c>
      <c r="AH63" s="1">
        <v>710.00000000021078</v>
      </c>
      <c r="AI63" s="1">
        <v>799.99999999998624</v>
      </c>
      <c r="AJ63" s="1">
        <v>675.00000000034333</v>
      </c>
      <c r="AK63" s="1">
        <v>1429.9999999976042</v>
      </c>
      <c r="AL63" s="1">
        <v>1649.9999999972358</v>
      </c>
      <c r="AM63" s="1">
        <v>1369.9999999999159</v>
      </c>
    </row>
    <row r="64" spans="1:39" x14ac:dyDescent="0.25">
      <c r="A64" s="124" t="str">
        <f ca="1">Exceedance!U64</f>
        <v/>
      </c>
      <c r="B64" s="261">
        <v>710.00000000021089</v>
      </c>
      <c r="C64" s="261">
        <v>814.99999999900308</v>
      </c>
      <c r="D64" s="261">
        <v>870.0000000029645</v>
      </c>
      <c r="E64" s="1">
        <v>1270.0000000037685</v>
      </c>
      <c r="F64" s="1">
        <v>1020.0000000012391</v>
      </c>
      <c r="G64" s="1">
        <v>759.99999999990598</v>
      </c>
      <c r="H64" s="1">
        <v>639.99999999966485</v>
      </c>
      <c r="I64" s="1">
        <v>639.99999999966485</v>
      </c>
      <c r="J64" s="1">
        <v>710.00000000021089</v>
      </c>
      <c r="K64" s="1">
        <v>710.00000000021089</v>
      </c>
      <c r="L64" s="1">
        <v>639.99999999966485</v>
      </c>
      <c r="M64" s="1">
        <v>710.00000000021089</v>
      </c>
      <c r="N64" s="1">
        <v>1220.0000000016412</v>
      </c>
      <c r="O64" s="1">
        <v>888.14734155130486</v>
      </c>
      <c r="P64" s="1">
        <v>1169.9999999995141</v>
      </c>
      <c r="Q64" s="1">
        <v>919.99999999698457</v>
      </c>
      <c r="R64" s="1">
        <v>870.0000000029645</v>
      </c>
      <c r="S64" s="1">
        <v>710.00000000021089</v>
      </c>
      <c r="T64" s="1">
        <v>639.99999999966485</v>
      </c>
      <c r="U64" s="1">
        <v>639.99999999966485</v>
      </c>
      <c r="V64" s="1">
        <v>644.48525159558892</v>
      </c>
      <c r="W64" s="1">
        <v>600.00000000039506</v>
      </c>
      <c r="X64" s="1">
        <v>600.00000000039506</v>
      </c>
      <c r="Y64" s="1">
        <v>710.00000000021089</v>
      </c>
      <c r="Z64" s="1">
        <v>710.00000000021089</v>
      </c>
      <c r="AA64" s="1">
        <v>1020.0000000012391</v>
      </c>
      <c r="AB64" s="1">
        <v>870.0000000029645</v>
      </c>
      <c r="AC64" s="1">
        <v>744.79804847572348</v>
      </c>
      <c r="AD64" s="1">
        <v>1169.9999999995141</v>
      </c>
      <c r="AE64" s="1">
        <v>549.99999999988927</v>
      </c>
      <c r="AF64" s="1">
        <v>639.99999999966485</v>
      </c>
      <c r="AG64" s="1">
        <v>639.99999999966485</v>
      </c>
      <c r="AH64" s="1">
        <v>639.99999999966485</v>
      </c>
      <c r="AI64" s="1">
        <v>680.03329168223195</v>
      </c>
      <c r="AJ64" s="1">
        <v>600.00000000039506</v>
      </c>
      <c r="AK64" s="1">
        <v>1270.0000000037685</v>
      </c>
      <c r="AL64" s="1">
        <v>1469.9999999960633</v>
      </c>
      <c r="AM64" s="1">
        <v>1220.0000000016412</v>
      </c>
    </row>
    <row r="65" spans="1:39" x14ac:dyDescent="0.25">
      <c r="A65" s="124" t="str">
        <f ca="1">Exceedance!U65</f>
        <v/>
      </c>
      <c r="B65" s="261">
        <v>710.00000000021078</v>
      </c>
      <c r="C65" s="261">
        <v>809.99999999960119</v>
      </c>
      <c r="D65" s="261">
        <v>859.99999999929616</v>
      </c>
      <c r="E65" s="1">
        <v>1270.0000000037685</v>
      </c>
      <c r="F65" s="1">
        <v>1020.0000000012391</v>
      </c>
      <c r="G65" s="1">
        <v>759.99999999990598</v>
      </c>
      <c r="H65" s="1">
        <v>630.00000000005002</v>
      </c>
      <c r="I65" s="1">
        <v>630.00000000005002</v>
      </c>
      <c r="J65" s="1">
        <v>710.00000000021078</v>
      </c>
      <c r="K65" s="1">
        <v>710.00000000021078</v>
      </c>
      <c r="L65" s="1">
        <v>630.00000000005002</v>
      </c>
      <c r="M65" s="1">
        <v>710.00000000021078</v>
      </c>
      <c r="N65" s="1">
        <v>1220.000000001641</v>
      </c>
      <c r="O65" s="1">
        <v>910.00000000142347</v>
      </c>
      <c r="P65" s="1">
        <v>1169.9999999995141</v>
      </c>
      <c r="Q65" s="1">
        <v>910.00000000142347</v>
      </c>
      <c r="R65" s="1">
        <v>894.94304863744185</v>
      </c>
      <c r="S65" s="1">
        <v>710.00000000021078</v>
      </c>
      <c r="T65" s="1">
        <v>630.00000000005002</v>
      </c>
      <c r="U65" s="1">
        <v>630.00000000005002</v>
      </c>
      <c r="V65" s="1">
        <v>710.00000000021078</v>
      </c>
      <c r="W65" s="1">
        <v>600.00000000039506</v>
      </c>
      <c r="X65" s="1">
        <v>600.00000000039506</v>
      </c>
      <c r="Y65" s="1">
        <v>710.00000000021078</v>
      </c>
      <c r="Z65" s="1">
        <v>710.00000000021078</v>
      </c>
      <c r="AA65" s="1">
        <v>1020.0000000012391</v>
      </c>
      <c r="AB65" s="1">
        <v>859.99999999929616</v>
      </c>
      <c r="AC65" s="1">
        <v>759.99999999990598</v>
      </c>
      <c r="AD65" s="1">
        <v>1169.9999999995141</v>
      </c>
      <c r="AE65" s="1">
        <v>549.99999999988927</v>
      </c>
      <c r="AF65" s="1">
        <v>630.00000000005002</v>
      </c>
      <c r="AG65" s="1">
        <v>630.00000000005002</v>
      </c>
      <c r="AH65" s="1">
        <v>630.00000000005002</v>
      </c>
      <c r="AI65" s="1">
        <v>710.00000000021078</v>
      </c>
      <c r="AJ65" s="1">
        <v>600.00000000039506</v>
      </c>
      <c r="AK65" s="1">
        <v>1270.0000000037685</v>
      </c>
      <c r="AL65" s="1">
        <v>1420.0000000020432</v>
      </c>
      <c r="AM65" s="1">
        <v>1220.000000001641</v>
      </c>
    </row>
    <row r="66" spans="1:39" x14ac:dyDescent="0.25">
      <c r="A66" s="124" t="str">
        <f ca="1">Exceedance!U66</f>
        <v/>
      </c>
      <c r="B66" s="261">
        <v>750.00000000029115</v>
      </c>
      <c r="C66" s="261">
        <v>854.99999999746206</v>
      </c>
      <c r="D66" s="261">
        <v>910.00000000142347</v>
      </c>
      <c r="E66" s="1">
        <v>1330.000000001457</v>
      </c>
      <c r="F66" s="1">
        <v>1059.999999999698</v>
      </c>
      <c r="G66" s="1">
        <v>799.99999999998636</v>
      </c>
      <c r="H66" s="1">
        <v>659.9999999997051</v>
      </c>
      <c r="I66" s="1">
        <v>659.9999999997051</v>
      </c>
      <c r="J66" s="1">
        <v>750.00000000029115</v>
      </c>
      <c r="K66" s="1">
        <v>750.00000000029115</v>
      </c>
      <c r="L66" s="1">
        <v>659.9999999997051</v>
      </c>
      <c r="M66" s="1">
        <v>750.00000000029115</v>
      </c>
      <c r="N66" s="1">
        <v>1279.9999999993297</v>
      </c>
      <c r="O66" s="1">
        <v>960.00000000355067</v>
      </c>
      <c r="P66" s="1">
        <v>1225.0000000034752</v>
      </c>
      <c r="Q66" s="1">
        <v>960.00000000355067</v>
      </c>
      <c r="R66" s="1">
        <v>960.00000000355067</v>
      </c>
      <c r="S66" s="1">
        <v>750.00000000029115</v>
      </c>
      <c r="T66" s="1">
        <v>659.9999999997051</v>
      </c>
      <c r="U66" s="1">
        <v>659.9999999997051</v>
      </c>
      <c r="V66" s="1">
        <v>750.00000000029115</v>
      </c>
      <c r="W66" s="1">
        <v>630.00000000005002</v>
      </c>
      <c r="X66" s="1">
        <v>630.00000000005002</v>
      </c>
      <c r="Y66" s="1">
        <v>750.00000000029115</v>
      </c>
      <c r="Z66" s="1">
        <v>750.00000000029115</v>
      </c>
      <c r="AA66" s="1">
        <v>1059.999999999698</v>
      </c>
      <c r="AB66" s="1">
        <v>910.00000000142347</v>
      </c>
      <c r="AC66" s="1">
        <v>799.99999999998636</v>
      </c>
      <c r="AD66" s="1">
        <v>1225.0000000034752</v>
      </c>
      <c r="AE66" s="1">
        <v>580.00000000035493</v>
      </c>
      <c r="AF66" s="1">
        <v>659.9999999997051</v>
      </c>
      <c r="AG66" s="1">
        <v>659.9999999997051</v>
      </c>
      <c r="AH66" s="1">
        <v>659.9999999997051</v>
      </c>
      <c r="AI66" s="1">
        <v>750.00000000029115</v>
      </c>
      <c r="AJ66" s="1">
        <v>630.00000000005002</v>
      </c>
      <c r="AK66" s="1">
        <v>1330.000000001457</v>
      </c>
      <c r="AL66" s="1">
        <v>1493.0273620232128</v>
      </c>
      <c r="AM66" s="1">
        <v>1279.9999999993297</v>
      </c>
    </row>
    <row r="67" spans="1:39" x14ac:dyDescent="0.25">
      <c r="A67" s="124" t="str">
        <f ca="1">Exceedance!U67</f>
        <v/>
      </c>
      <c r="B67" s="261">
        <v>850.00000000373507</v>
      </c>
      <c r="C67" s="261">
        <v>1012.0557879718079</v>
      </c>
      <c r="D67" s="261">
        <v>1079.9999999989275</v>
      </c>
      <c r="E67" s="1">
        <v>1540.5671714862199</v>
      </c>
      <c r="F67" s="1">
        <v>1200.0000000024118</v>
      </c>
      <c r="G67" s="1">
        <v>960.00000000355067</v>
      </c>
      <c r="H67" s="1">
        <v>750.00000000029127</v>
      </c>
      <c r="I67" s="1">
        <v>750.00000000029127</v>
      </c>
      <c r="J67" s="1">
        <v>850.00000000373507</v>
      </c>
      <c r="K67" s="1">
        <v>850.00000000373507</v>
      </c>
      <c r="L67" s="1">
        <v>750.00000000029127</v>
      </c>
      <c r="M67" s="1">
        <v>850.00000000373507</v>
      </c>
      <c r="N67" s="1">
        <v>1499.9999999989609</v>
      </c>
      <c r="O67" s="1">
        <v>1079.9999999989275</v>
      </c>
      <c r="P67" s="1">
        <v>1380.0000000035841</v>
      </c>
      <c r="Q67" s="1">
        <v>1079.9999999989275</v>
      </c>
      <c r="R67" s="1">
        <v>1079.9999999989275</v>
      </c>
      <c r="S67" s="1">
        <v>850.00000000373507</v>
      </c>
      <c r="T67" s="1">
        <v>750.00000000029127</v>
      </c>
      <c r="U67" s="1">
        <v>750.00000000029127</v>
      </c>
      <c r="V67" s="1">
        <v>850.00000000373507</v>
      </c>
      <c r="W67" s="1">
        <v>710.00000000021078</v>
      </c>
      <c r="X67" s="1">
        <v>710.00000000021078</v>
      </c>
      <c r="Y67" s="1">
        <v>850.00000000373507</v>
      </c>
      <c r="Z67" s="1">
        <v>850.00000000373507</v>
      </c>
      <c r="AA67" s="1">
        <v>1200.0000000024118</v>
      </c>
      <c r="AB67" s="1">
        <v>1079.9999999989275</v>
      </c>
      <c r="AC67" s="1">
        <v>850.00000000373507</v>
      </c>
      <c r="AD67" s="1">
        <v>1440.0000000012724</v>
      </c>
      <c r="AE67" s="1">
        <v>710.00000000021078</v>
      </c>
      <c r="AF67" s="1">
        <v>750.00000000029127</v>
      </c>
      <c r="AG67" s="1">
        <v>750.00000000029127</v>
      </c>
      <c r="AH67" s="1">
        <v>750.00000000029127</v>
      </c>
      <c r="AI67" s="1">
        <v>850.00000000373507</v>
      </c>
      <c r="AJ67" s="1">
        <v>710.00000000021078</v>
      </c>
      <c r="AK67" s="1">
        <v>1499.9999999989609</v>
      </c>
      <c r="AL67" s="1">
        <v>1730.0000000022608</v>
      </c>
      <c r="AM67" s="1">
        <v>1468.0422082013383</v>
      </c>
    </row>
    <row r="68" spans="1:39" x14ac:dyDescent="0.25">
      <c r="A68" s="124" t="str">
        <f ca="1">Exceedance!U68</f>
        <v/>
      </c>
      <c r="B68" s="261">
        <v>899.99999999775514</v>
      </c>
      <c r="C68" s="261">
        <v>1090.0000000025962</v>
      </c>
      <c r="D68" s="261">
        <v>1160.0000000039527</v>
      </c>
      <c r="E68" s="1">
        <v>1660.000000000904</v>
      </c>
      <c r="F68" s="1">
        <v>1344.9999999988524</v>
      </c>
      <c r="G68" s="1">
        <v>1027.1432348635949</v>
      </c>
      <c r="H68" s="1">
        <v>799.99999999998624</v>
      </c>
      <c r="I68" s="1">
        <v>799.99999999998624</v>
      </c>
      <c r="J68" s="1">
        <v>899.99999999775514</v>
      </c>
      <c r="K68" s="1">
        <v>899.99999999775514</v>
      </c>
      <c r="L68" s="1">
        <v>799.99999999998624</v>
      </c>
      <c r="M68" s="1">
        <v>899.99999999775514</v>
      </c>
      <c r="N68" s="1">
        <v>1600.0000000032155</v>
      </c>
      <c r="O68" s="1">
        <v>1160.0000000039527</v>
      </c>
      <c r="P68" s="1">
        <v>1487.5603771008082</v>
      </c>
      <c r="Q68" s="1">
        <v>1160.0000000039527</v>
      </c>
      <c r="R68" s="1">
        <v>1160.0000000039527</v>
      </c>
      <c r="S68" s="1">
        <v>899.99999999775514</v>
      </c>
      <c r="T68" s="1">
        <v>799.99999999998624</v>
      </c>
      <c r="U68" s="1">
        <v>799.99999999998624</v>
      </c>
      <c r="V68" s="1">
        <v>899.99999999775514</v>
      </c>
      <c r="W68" s="1">
        <v>759.99999999990598</v>
      </c>
      <c r="X68" s="1">
        <v>759.99999999990598</v>
      </c>
      <c r="Y68" s="1">
        <v>899.99999999775514</v>
      </c>
      <c r="Z68" s="1">
        <v>899.99999999775514</v>
      </c>
      <c r="AA68" s="1">
        <v>1344.9999999988524</v>
      </c>
      <c r="AB68" s="1">
        <v>1160.0000000039527</v>
      </c>
      <c r="AC68" s="1">
        <v>969.99999999911199</v>
      </c>
      <c r="AD68" s="1">
        <v>1539.9999999974198</v>
      </c>
      <c r="AE68" s="1">
        <v>759.99999999990598</v>
      </c>
      <c r="AF68" s="1">
        <v>799.99999999998624</v>
      </c>
      <c r="AG68" s="1">
        <v>799.99999999998624</v>
      </c>
      <c r="AH68" s="1">
        <v>799.99999999998624</v>
      </c>
      <c r="AI68" s="1">
        <v>899.99999999775514</v>
      </c>
      <c r="AJ68" s="1">
        <v>759.99999999990598</v>
      </c>
      <c r="AK68" s="1">
        <v>1600.0000000032155</v>
      </c>
      <c r="AL68" s="1">
        <v>1849.9999999976376</v>
      </c>
      <c r="AM68" s="1">
        <v>1600.0000000032155</v>
      </c>
    </row>
    <row r="69" spans="1:39" x14ac:dyDescent="0.25">
      <c r="A69" s="124" t="str">
        <f ca="1">Exceedance!U69</f>
        <v/>
      </c>
      <c r="B69" s="261">
        <v>669.99999999906356</v>
      </c>
      <c r="C69" s="261">
        <v>770.00000000033128</v>
      </c>
      <c r="D69" s="261">
        <v>829.11720386399668</v>
      </c>
      <c r="E69" s="1">
        <v>1209.999999997973</v>
      </c>
      <c r="F69" s="1">
        <v>960.00000000355067</v>
      </c>
      <c r="G69" s="1">
        <v>719.9999999998256</v>
      </c>
      <c r="H69" s="1">
        <v>600.00000000039506</v>
      </c>
      <c r="I69" s="1">
        <v>600.00000000039506</v>
      </c>
      <c r="J69" s="1">
        <v>669.99999999906356</v>
      </c>
      <c r="K69" s="1">
        <v>669.99999999906356</v>
      </c>
      <c r="L69" s="1">
        <v>600.00000000039506</v>
      </c>
      <c r="M69" s="1">
        <v>669.99999999906356</v>
      </c>
      <c r="N69" s="1">
        <v>1160.0000000039527</v>
      </c>
      <c r="O69" s="1">
        <v>870.0000000029645</v>
      </c>
      <c r="P69" s="1">
        <v>1110.0000000018254</v>
      </c>
      <c r="Q69" s="1">
        <v>870.0000000029645</v>
      </c>
      <c r="R69" s="1">
        <v>870.0000000029645</v>
      </c>
      <c r="S69" s="1">
        <v>602.3013453885942</v>
      </c>
      <c r="T69" s="1">
        <v>600.00000000039506</v>
      </c>
      <c r="U69" s="1">
        <v>600.00000000039506</v>
      </c>
      <c r="V69" s="1">
        <v>600.00000000039506</v>
      </c>
      <c r="W69" s="1">
        <v>564.99999999846113</v>
      </c>
      <c r="X69" s="1">
        <v>564.99999999846113</v>
      </c>
      <c r="Y69" s="1">
        <v>669.99999999906356</v>
      </c>
      <c r="Z69" s="1">
        <v>669.99999999906356</v>
      </c>
      <c r="AA69" s="1">
        <v>960.00000000355067</v>
      </c>
      <c r="AB69" s="1">
        <v>820.00000000083719</v>
      </c>
      <c r="AC69" s="1">
        <v>719.9999999998256</v>
      </c>
      <c r="AD69" s="1">
        <v>1110.0000000018254</v>
      </c>
      <c r="AE69" s="1">
        <v>520.00000000023431</v>
      </c>
      <c r="AF69" s="1">
        <v>600.00000000039506</v>
      </c>
      <c r="AG69" s="1">
        <v>600.00000000039506</v>
      </c>
      <c r="AH69" s="1">
        <v>600.00000000039506</v>
      </c>
      <c r="AI69" s="1">
        <v>600.00000000039506</v>
      </c>
      <c r="AJ69" s="1">
        <v>564.99999999846113</v>
      </c>
      <c r="AK69" s="1">
        <v>1160.0000000039527</v>
      </c>
      <c r="AL69" s="1">
        <v>1389.9999999991455</v>
      </c>
      <c r="AM69" s="1">
        <v>1160.0000000039527</v>
      </c>
    </row>
    <row r="70" spans="1:39" x14ac:dyDescent="0.25">
      <c r="A70" s="124" t="str">
        <f ca="1">Exceedance!U70</f>
        <v/>
      </c>
      <c r="B70" s="261"/>
      <c r="C70" s="261"/>
      <c r="D70" s="261"/>
    </row>
    <row r="71" spans="1:39" x14ac:dyDescent="0.25">
      <c r="A71" s="124" t="str">
        <f ca="1">Exceedance!U71</f>
        <v/>
      </c>
      <c r="B71" s="261"/>
      <c r="C71" s="261"/>
      <c r="D71" s="261"/>
    </row>
    <row r="72" spans="1:39" x14ac:dyDescent="0.25">
      <c r="A72" s="124" t="str">
        <f ca="1">Exceedance!U72</f>
        <v/>
      </c>
      <c r="B72" s="261"/>
      <c r="C72" s="261"/>
      <c r="D72" s="261"/>
    </row>
    <row r="73" spans="1:39" x14ac:dyDescent="0.25">
      <c r="A73" s="124" t="str">
        <f ca="1">Exceedance!U73</f>
        <v/>
      </c>
      <c r="B73" s="261"/>
      <c r="C73" s="261"/>
      <c r="D73" s="261"/>
    </row>
    <row r="74" spans="1:39" x14ac:dyDescent="0.25">
      <c r="A74" s="124" t="str">
        <f ca="1">Exceedance!U74</f>
        <v/>
      </c>
      <c r="B74" s="261"/>
      <c r="C74" s="261"/>
      <c r="D74" s="261"/>
    </row>
    <row r="75" spans="1:39" x14ac:dyDescent="0.25">
      <c r="A75" s="124" t="str">
        <f ca="1">Exceedance!U75</f>
        <v/>
      </c>
      <c r="B75" s="261"/>
      <c r="C75" s="261"/>
      <c r="D75" s="261"/>
    </row>
    <row r="76" spans="1:39" x14ac:dyDescent="0.25">
      <c r="A76" s="124" t="str">
        <f ca="1">Exceedance!U76</f>
        <v/>
      </c>
      <c r="B76" s="261"/>
      <c r="C76" s="261"/>
      <c r="D76" s="261"/>
    </row>
    <row r="77" spans="1:39" x14ac:dyDescent="0.25">
      <c r="A77" s="124" t="str">
        <f ca="1">Exceedance!U77</f>
        <v/>
      </c>
      <c r="B77" s="261"/>
      <c r="C77" s="261"/>
      <c r="D77" s="261"/>
    </row>
    <row r="78" spans="1:39" x14ac:dyDescent="0.25">
      <c r="A78" s="124" t="str">
        <f ca="1">Exceedance!U78</f>
        <v/>
      </c>
      <c r="B78" s="261"/>
      <c r="C78" s="261"/>
      <c r="D78" s="261"/>
    </row>
    <row r="79" spans="1:39" x14ac:dyDescent="0.25">
      <c r="A79" s="124" t="str">
        <f ca="1">Exceedance!U79</f>
        <v/>
      </c>
      <c r="B79" s="261"/>
      <c r="C79" s="261"/>
      <c r="D79" s="261"/>
    </row>
    <row r="80" spans="1:39" x14ac:dyDescent="0.25">
      <c r="A80" s="124" t="str">
        <f ca="1">Exceedance!U80</f>
        <v/>
      </c>
      <c r="B80" s="261"/>
      <c r="C80" s="261"/>
      <c r="D80" s="261"/>
    </row>
    <row r="81" spans="1:4" x14ac:dyDescent="0.25">
      <c r="A81" s="124" t="str">
        <f ca="1">Exceedance!U81</f>
        <v/>
      </c>
      <c r="B81" s="261"/>
      <c r="C81" s="261"/>
      <c r="D81" s="261"/>
    </row>
    <row r="82" spans="1:4" x14ac:dyDescent="0.25">
      <c r="A82" s="124" t="str">
        <f ca="1">Exceedance!U82</f>
        <v/>
      </c>
      <c r="B82" s="261"/>
      <c r="C82" s="261"/>
      <c r="D82" s="261"/>
    </row>
    <row r="83" spans="1:4" x14ac:dyDescent="0.25">
      <c r="A83" s="124" t="str">
        <f ca="1">Exceedance!U83</f>
        <v/>
      </c>
      <c r="B83" s="261"/>
      <c r="C83" s="261"/>
      <c r="D83" s="261"/>
    </row>
    <row r="84" spans="1:4" x14ac:dyDescent="0.25">
      <c r="A84" s="124" t="str">
        <f ca="1">Exceedance!U84</f>
        <v/>
      </c>
      <c r="B84" s="261"/>
      <c r="C84" s="261"/>
      <c r="D84" s="261"/>
    </row>
    <row r="85" spans="1:4" x14ac:dyDescent="0.25">
      <c r="A85" s="124" t="str">
        <f ca="1">Exceedance!U85</f>
        <v/>
      </c>
      <c r="B85" s="261"/>
      <c r="C85" s="261"/>
      <c r="D85" s="261"/>
    </row>
    <row r="86" spans="1:4" x14ac:dyDescent="0.25">
      <c r="A86" s="124" t="str">
        <f ca="1">Exceedance!U86</f>
        <v/>
      </c>
      <c r="B86" s="261"/>
      <c r="C86" s="261"/>
      <c r="D86" s="261"/>
    </row>
    <row r="87" spans="1:4" x14ac:dyDescent="0.25">
      <c r="A87" s="124" t="str">
        <f ca="1">Exceedance!U87</f>
        <v/>
      </c>
      <c r="B87" s="261"/>
      <c r="C87" s="261"/>
      <c r="D87" s="261"/>
    </row>
    <row r="88" spans="1:4" x14ac:dyDescent="0.25">
      <c r="A88" s="124" t="str">
        <f ca="1">Exceedance!U88</f>
        <v/>
      </c>
      <c r="B88" s="261"/>
      <c r="C88" s="261"/>
      <c r="D88" s="261"/>
    </row>
    <row r="89" spans="1:4" x14ac:dyDescent="0.25">
      <c r="A89" s="124" t="str">
        <f ca="1">Exceedance!U89</f>
        <v/>
      </c>
      <c r="B89" s="261"/>
      <c r="C89" s="261"/>
      <c r="D89" s="261"/>
    </row>
    <row r="90" spans="1:4" x14ac:dyDescent="0.25">
      <c r="A90" s="124" t="str">
        <f ca="1">Exceedance!U90</f>
        <v/>
      </c>
      <c r="B90" s="261"/>
      <c r="C90" s="261"/>
      <c r="D90" s="261"/>
    </row>
    <row r="91" spans="1:4" x14ac:dyDescent="0.25">
      <c r="A91" s="124" t="str">
        <f ca="1">Exceedance!U91</f>
        <v/>
      </c>
      <c r="B91" s="261"/>
      <c r="C91" s="261"/>
      <c r="D91" s="261"/>
    </row>
    <row r="92" spans="1:4" x14ac:dyDescent="0.25">
      <c r="A92" s="124" t="str">
        <f ca="1">Exceedance!U92</f>
        <v/>
      </c>
      <c r="B92" s="261"/>
      <c r="C92" s="261"/>
      <c r="D92" s="261"/>
    </row>
    <row r="93" spans="1:4" x14ac:dyDescent="0.25">
      <c r="A93" s="124" t="str">
        <f ca="1">Exceedance!U93</f>
        <v/>
      </c>
      <c r="B93" s="261"/>
      <c r="C93" s="261"/>
      <c r="D93" s="261"/>
    </row>
    <row r="94" spans="1:4" x14ac:dyDescent="0.25">
      <c r="A94" s="124" t="str">
        <f ca="1">Exceedance!U94</f>
        <v/>
      </c>
      <c r="B94" s="261"/>
      <c r="C94" s="261"/>
      <c r="D94" s="261"/>
    </row>
    <row r="95" spans="1:4" x14ac:dyDescent="0.25">
      <c r="A95" s="124" t="str">
        <f ca="1">Exceedance!U95</f>
        <v/>
      </c>
      <c r="B95" s="261"/>
      <c r="C95" s="261"/>
      <c r="D95" s="261"/>
    </row>
    <row r="96" spans="1:4" x14ac:dyDescent="0.25">
      <c r="A96" s="124" t="str">
        <f ca="1">Exceedance!U96</f>
        <v/>
      </c>
      <c r="B96" s="261"/>
      <c r="C96" s="261"/>
      <c r="D96" s="261"/>
    </row>
    <row r="97" spans="1:4" x14ac:dyDescent="0.25">
      <c r="A97" s="124" t="str">
        <f ca="1">Exceedance!U97</f>
        <v/>
      </c>
      <c r="B97" s="261"/>
      <c r="C97" s="261"/>
      <c r="D97" s="261"/>
    </row>
    <row r="98" spans="1:4" x14ac:dyDescent="0.25">
      <c r="A98" s="124" t="str">
        <f ca="1">Exceedance!U98</f>
        <v/>
      </c>
      <c r="B98" s="261"/>
      <c r="C98" s="261"/>
      <c r="D98" s="261"/>
    </row>
    <row r="99" spans="1:4" x14ac:dyDescent="0.25">
      <c r="A99" s="124" t="str">
        <f ca="1">Exceedance!U99</f>
        <v/>
      </c>
      <c r="B99" s="261"/>
      <c r="C99" s="261"/>
      <c r="D99" s="261"/>
    </row>
    <row r="100" spans="1:4" x14ac:dyDescent="0.25">
      <c r="A100" s="124" t="str">
        <f ca="1">Exceedance!U100</f>
        <v/>
      </c>
      <c r="B100" s="261"/>
      <c r="C100" s="261"/>
      <c r="D100" s="261"/>
    </row>
  </sheetData>
  <mergeCells count="1">
    <mergeCell ref="B1:AH1"/>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5050"/>
  </sheetPr>
  <dimension ref="A1:BD100"/>
  <sheetViews>
    <sheetView zoomScale="80" zoomScaleNormal="80" workbookViewId="0">
      <selection activeCell="B4" sqref="B4:AM69"/>
    </sheetView>
  </sheetViews>
  <sheetFormatPr defaultColWidth="8.85546875" defaultRowHeight="15" x14ac:dyDescent="0.25"/>
  <cols>
    <col min="1" max="1" width="8.85546875" style="120"/>
    <col min="2" max="4" width="8.85546875" style="255"/>
    <col min="5" max="16384" width="8.85546875" style="1"/>
  </cols>
  <sheetData>
    <row r="1" spans="1:56" s="120" customFormat="1" x14ac:dyDescent="0.25">
      <c r="A1" s="117"/>
      <c r="B1" s="748" t="s">
        <v>93</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749"/>
      <c r="AG1" s="749"/>
      <c r="AH1" s="749"/>
    </row>
    <row r="2" spans="1:56" s="120" customFormat="1" x14ac:dyDescent="0.25">
      <c r="A2" s="117"/>
      <c r="B2" s="267" t="s">
        <v>295</v>
      </c>
      <c r="C2" s="267" t="s">
        <v>296</v>
      </c>
      <c r="D2" s="267" t="s">
        <v>297</v>
      </c>
      <c r="E2" s="120">
        <v>1981</v>
      </c>
      <c r="F2" s="120">
        <v>1982</v>
      </c>
      <c r="G2" s="120">
        <v>1983</v>
      </c>
      <c r="H2" s="120">
        <v>1984</v>
      </c>
      <c r="I2" s="120">
        <v>1985</v>
      </c>
      <c r="J2" s="120">
        <v>1986</v>
      </c>
      <c r="K2" s="120">
        <v>1987</v>
      </c>
      <c r="L2" s="120">
        <v>1988</v>
      </c>
      <c r="M2" s="120">
        <v>1989</v>
      </c>
      <c r="N2" s="120">
        <v>1990</v>
      </c>
      <c r="O2" s="120">
        <v>1991</v>
      </c>
      <c r="P2" s="120">
        <v>1992</v>
      </c>
      <c r="Q2" s="120">
        <v>1993</v>
      </c>
      <c r="R2" s="120">
        <v>1994</v>
      </c>
      <c r="S2" s="120">
        <v>1995</v>
      </c>
      <c r="T2" s="120">
        <v>1996</v>
      </c>
      <c r="U2" s="120">
        <v>1997</v>
      </c>
      <c r="V2" s="120">
        <v>1998</v>
      </c>
      <c r="W2" s="120">
        <v>1999</v>
      </c>
      <c r="X2" s="120">
        <v>2000</v>
      </c>
      <c r="Y2" s="120">
        <v>2001</v>
      </c>
      <c r="Z2" s="120">
        <v>2002</v>
      </c>
      <c r="AA2" s="120">
        <v>2003</v>
      </c>
      <c r="AB2" s="120">
        <v>2004</v>
      </c>
      <c r="AC2" s="120">
        <v>2005</v>
      </c>
      <c r="AD2" s="120">
        <v>2006</v>
      </c>
      <c r="AE2" s="120">
        <v>2007</v>
      </c>
      <c r="AF2" s="188">
        <v>2008</v>
      </c>
      <c r="AG2" s="188">
        <v>2009</v>
      </c>
      <c r="AH2" s="120">
        <v>2010</v>
      </c>
      <c r="AI2" s="120">
        <v>2011</v>
      </c>
      <c r="AJ2" s="120">
        <v>2012</v>
      </c>
      <c r="AK2" s="120">
        <v>2013</v>
      </c>
      <c r="AL2" s="120">
        <v>2014</v>
      </c>
      <c r="AM2" s="120">
        <v>2015</v>
      </c>
      <c r="AN2" s="120">
        <v>2016</v>
      </c>
      <c r="AO2" s="120">
        <v>2017</v>
      </c>
      <c r="AP2" s="120">
        <v>2018</v>
      </c>
      <c r="AQ2" s="120">
        <v>2019</v>
      </c>
      <c r="AR2" s="120">
        <v>2020</v>
      </c>
      <c r="AS2" s="120">
        <v>2021</v>
      </c>
      <c r="AT2" s="120">
        <v>2022</v>
      </c>
      <c r="AU2" s="120">
        <v>2023</v>
      </c>
      <c r="AV2" s="120">
        <v>2024</v>
      </c>
      <c r="AW2" s="120">
        <v>2025</v>
      </c>
      <c r="AX2" s="120">
        <v>2026</v>
      </c>
      <c r="AY2" s="120">
        <v>2027</v>
      </c>
      <c r="AZ2" s="120">
        <v>2028</v>
      </c>
      <c r="BA2" s="120">
        <v>2029</v>
      </c>
      <c r="BB2" s="120">
        <v>2030</v>
      </c>
      <c r="BC2" s="120">
        <v>2031</v>
      </c>
      <c r="BD2" s="120">
        <v>2032</v>
      </c>
    </row>
    <row r="3" spans="1:56" s="121" customFormat="1" x14ac:dyDescent="0.25">
      <c r="A3" s="118"/>
      <c r="B3" s="121" t="s">
        <v>332</v>
      </c>
      <c r="C3" s="121" t="s">
        <v>333</v>
      </c>
      <c r="D3" s="121" t="s">
        <v>334</v>
      </c>
      <c r="E3" s="121" t="s">
        <v>335</v>
      </c>
      <c r="F3" s="121" t="s">
        <v>336</v>
      </c>
      <c r="G3" s="121" t="s">
        <v>337</v>
      </c>
      <c r="H3" s="121" t="s">
        <v>338</v>
      </c>
      <c r="I3" s="121" t="s">
        <v>339</v>
      </c>
      <c r="J3" s="121" t="s">
        <v>340</v>
      </c>
      <c r="K3" s="121" t="s">
        <v>341</v>
      </c>
      <c r="L3" s="121" t="s">
        <v>342</v>
      </c>
      <c r="M3" s="121" t="s">
        <v>343</v>
      </c>
      <c r="N3" s="121" t="s">
        <v>344</v>
      </c>
      <c r="O3" s="121" t="s">
        <v>345</v>
      </c>
      <c r="P3" s="121" t="s">
        <v>346</v>
      </c>
      <c r="Q3" s="121" t="s">
        <v>347</v>
      </c>
      <c r="R3" s="121" t="s">
        <v>348</v>
      </c>
      <c r="S3" s="121" t="s">
        <v>349</v>
      </c>
      <c r="T3" s="121" t="s">
        <v>350</v>
      </c>
      <c r="U3" s="121" t="s">
        <v>351</v>
      </c>
      <c r="V3" s="121" t="s">
        <v>352</v>
      </c>
      <c r="W3" s="121" t="s">
        <v>353</v>
      </c>
      <c r="X3" s="121" t="s">
        <v>354</v>
      </c>
      <c r="Y3" s="121" t="s">
        <v>355</v>
      </c>
      <c r="Z3" s="121" t="s">
        <v>356</v>
      </c>
      <c r="AA3" s="121" t="s">
        <v>357</v>
      </c>
      <c r="AB3" s="121" t="s">
        <v>358</v>
      </c>
      <c r="AC3" s="121" t="s">
        <v>359</v>
      </c>
      <c r="AD3" s="121" t="s">
        <v>360</v>
      </c>
      <c r="AE3" s="121" t="s">
        <v>361</v>
      </c>
      <c r="AF3" s="121" t="s">
        <v>362</v>
      </c>
      <c r="AG3" s="121" t="s">
        <v>363</v>
      </c>
      <c r="AH3" s="121" t="s">
        <v>364</v>
      </c>
      <c r="AI3" s="121" t="s">
        <v>384</v>
      </c>
      <c r="AJ3" s="121" t="s">
        <v>385</v>
      </c>
      <c r="AK3" s="121" t="s">
        <v>386</v>
      </c>
      <c r="AL3" s="121" t="s">
        <v>387</v>
      </c>
      <c r="AM3" s="121" t="s">
        <v>388</v>
      </c>
      <c r="AN3" s="121" t="s">
        <v>389</v>
      </c>
      <c r="AO3" s="121" t="s">
        <v>390</v>
      </c>
      <c r="AP3" s="121" t="s">
        <v>391</v>
      </c>
      <c r="AQ3" s="121" t="s">
        <v>392</v>
      </c>
      <c r="AR3" s="121" t="s">
        <v>393</v>
      </c>
      <c r="AS3" s="121" t="s">
        <v>394</v>
      </c>
      <c r="AT3" s="121" t="s">
        <v>395</v>
      </c>
      <c r="AU3" s="121" t="s">
        <v>396</v>
      </c>
      <c r="AV3" s="121" t="s">
        <v>397</v>
      </c>
      <c r="AW3" s="121" t="s">
        <v>398</v>
      </c>
      <c r="AX3" s="121" t="s">
        <v>399</v>
      </c>
      <c r="AY3" s="121" t="s">
        <v>400</v>
      </c>
      <c r="AZ3" s="121" t="s">
        <v>401</v>
      </c>
      <c r="BA3" s="121" t="s">
        <v>402</v>
      </c>
      <c r="BB3" s="121" t="s">
        <v>403</v>
      </c>
      <c r="BC3" s="121" t="s">
        <v>404</v>
      </c>
      <c r="BD3" s="121" t="s">
        <v>405</v>
      </c>
    </row>
    <row r="4" spans="1:56" x14ac:dyDescent="0.25">
      <c r="A4" s="119">
        <f ca="1">Exceedance!U4</f>
        <v>42826</v>
      </c>
      <c r="B4" s="273">
        <v>0</v>
      </c>
      <c r="C4" s="273">
        <v>0</v>
      </c>
      <c r="D4" s="273">
        <v>0</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row>
    <row r="5" spans="1:56" x14ac:dyDescent="0.25">
      <c r="A5" s="119">
        <f ca="1">Exceedance!U5</f>
        <v>42856</v>
      </c>
      <c r="B5" s="273">
        <v>0</v>
      </c>
      <c r="C5" s="273">
        <v>0</v>
      </c>
      <c r="D5" s="273">
        <v>0</v>
      </c>
      <c r="E5" s="1">
        <v>0</v>
      </c>
      <c r="F5" s="1">
        <v>0</v>
      </c>
      <c r="G5" s="1">
        <v>0</v>
      </c>
      <c r="H5" s="1">
        <v>0</v>
      </c>
      <c r="I5" s="1">
        <v>0</v>
      </c>
      <c r="J5" s="1">
        <v>0</v>
      </c>
      <c r="K5" s="1">
        <v>0</v>
      </c>
      <c r="L5" s="1">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s="1">
        <v>0</v>
      </c>
      <c r="AG5" s="1">
        <v>0</v>
      </c>
      <c r="AH5" s="1">
        <v>0</v>
      </c>
      <c r="AI5" s="1">
        <v>0</v>
      </c>
      <c r="AJ5" s="1">
        <v>0</v>
      </c>
      <c r="AK5" s="1">
        <v>0</v>
      </c>
      <c r="AL5" s="1">
        <v>0</v>
      </c>
      <c r="AM5" s="1">
        <v>0</v>
      </c>
    </row>
    <row r="6" spans="1:56" x14ac:dyDescent="0.25">
      <c r="A6" s="119">
        <f ca="1">Exceedance!U6</f>
        <v>42887</v>
      </c>
      <c r="B6" s="273">
        <v>0</v>
      </c>
      <c r="C6" s="273">
        <v>0</v>
      </c>
      <c r="D6" s="273">
        <v>0</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row>
    <row r="7" spans="1:56" x14ac:dyDescent="0.25">
      <c r="A7" s="119">
        <f ca="1">Exceedance!U7</f>
        <v>42917</v>
      </c>
      <c r="B7" s="273">
        <v>0</v>
      </c>
      <c r="C7" s="273">
        <v>0</v>
      </c>
      <c r="D7" s="273">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row>
    <row r="8" spans="1:56" x14ac:dyDescent="0.25">
      <c r="A8" s="119">
        <f ca="1">Exceedance!U8</f>
        <v>42948</v>
      </c>
      <c r="B8" s="273">
        <v>0</v>
      </c>
      <c r="C8" s="273">
        <v>0</v>
      </c>
      <c r="D8" s="273">
        <v>0</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row>
    <row r="9" spans="1:56" x14ac:dyDescent="0.25">
      <c r="A9" s="119">
        <f ca="1">Exceedance!U9</f>
        <v>42979</v>
      </c>
      <c r="B9" s="273">
        <v>0</v>
      </c>
      <c r="C9" s="273">
        <v>0</v>
      </c>
      <c r="D9" s="273">
        <v>0</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row>
    <row r="10" spans="1:56" x14ac:dyDescent="0.25">
      <c r="A10" s="119">
        <f ca="1">Exceedance!U10</f>
        <v>43009</v>
      </c>
      <c r="B10" s="273">
        <v>0</v>
      </c>
      <c r="C10" s="273">
        <v>0</v>
      </c>
      <c r="D10" s="273">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row>
    <row r="11" spans="1:56" x14ac:dyDescent="0.25">
      <c r="A11" s="119">
        <f ca="1">Exceedance!U11</f>
        <v>43040</v>
      </c>
      <c r="B11" s="273">
        <v>0</v>
      </c>
      <c r="C11" s="273">
        <v>0</v>
      </c>
      <c r="D11" s="273">
        <v>0</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row>
    <row r="12" spans="1:56" x14ac:dyDescent="0.25">
      <c r="A12" s="119">
        <f ca="1">Exceedance!U12</f>
        <v>43070</v>
      </c>
      <c r="B12" s="273">
        <v>0</v>
      </c>
      <c r="C12" s="273">
        <v>0</v>
      </c>
      <c r="D12" s="273">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row>
    <row r="13" spans="1:56" x14ac:dyDescent="0.25">
      <c r="A13" s="119">
        <f ca="1">Exceedance!U13</f>
        <v>43101</v>
      </c>
      <c r="B13" s="273">
        <v>0</v>
      </c>
      <c r="C13" s="273">
        <v>102.13079715679619</v>
      </c>
      <c r="D13" s="273">
        <v>0</v>
      </c>
      <c r="E13" s="1">
        <v>0</v>
      </c>
      <c r="F13" s="1">
        <v>147.4225299350725</v>
      </c>
      <c r="G13" s="1">
        <v>470.69780610604761</v>
      </c>
      <c r="H13" s="1">
        <v>286.55247566441568</v>
      </c>
      <c r="I13" s="1">
        <v>302.76376736060087</v>
      </c>
      <c r="J13" s="1">
        <v>0</v>
      </c>
      <c r="K13" s="1">
        <v>0</v>
      </c>
      <c r="L13" s="1">
        <v>0</v>
      </c>
      <c r="M13" s="1">
        <v>0</v>
      </c>
      <c r="N13" s="1">
        <v>0</v>
      </c>
      <c r="O13" s="1">
        <v>0</v>
      </c>
      <c r="P13" s="1">
        <v>194.0488468017509</v>
      </c>
      <c r="Q13" s="1">
        <v>0</v>
      </c>
      <c r="R13" s="1">
        <v>323.93388227358679</v>
      </c>
      <c r="S13" s="1">
        <v>251.87805318817288</v>
      </c>
      <c r="T13" s="1">
        <v>197.16128111030869</v>
      </c>
      <c r="U13" s="1">
        <v>0</v>
      </c>
      <c r="V13" s="1">
        <v>0</v>
      </c>
      <c r="W13" s="1">
        <v>0</v>
      </c>
      <c r="X13" s="1">
        <v>0</v>
      </c>
      <c r="Y13" s="1">
        <v>0</v>
      </c>
      <c r="Z13" s="1">
        <v>0</v>
      </c>
      <c r="AA13" s="1">
        <v>0</v>
      </c>
      <c r="AB13" s="1">
        <v>0</v>
      </c>
      <c r="AC13" s="1">
        <v>0</v>
      </c>
      <c r="AD13" s="1">
        <v>0</v>
      </c>
      <c r="AE13" s="1">
        <v>0</v>
      </c>
      <c r="AF13" s="1">
        <v>0</v>
      </c>
      <c r="AG13" s="1">
        <v>0</v>
      </c>
      <c r="AH13" s="1">
        <v>318.5746147698776</v>
      </c>
      <c r="AI13" s="1">
        <v>0</v>
      </c>
      <c r="AJ13" s="1">
        <v>0</v>
      </c>
      <c r="AK13" s="1">
        <v>0</v>
      </c>
      <c r="AL13" s="1">
        <v>0</v>
      </c>
      <c r="AM13" s="1">
        <v>0</v>
      </c>
    </row>
    <row r="14" spans="1:56" x14ac:dyDescent="0.25">
      <c r="A14" s="119">
        <f ca="1">Exceedance!U14</f>
        <v>43132</v>
      </c>
      <c r="B14" s="273">
        <v>0</v>
      </c>
      <c r="C14" s="273">
        <v>343.26683659599928</v>
      </c>
      <c r="D14" s="273">
        <v>44.313112809385785</v>
      </c>
      <c r="E14" s="1">
        <v>34.09227709613851</v>
      </c>
      <c r="F14" s="1">
        <v>376.80364434017753</v>
      </c>
      <c r="G14" s="1">
        <v>652.45135680663191</v>
      </c>
      <c r="H14" s="1">
        <v>447.51865832492393</v>
      </c>
      <c r="I14" s="1">
        <v>499.49253428436606</v>
      </c>
      <c r="J14" s="1">
        <v>85.825648086279486</v>
      </c>
      <c r="K14" s="1">
        <v>0</v>
      </c>
      <c r="L14" s="1">
        <v>0</v>
      </c>
      <c r="M14" s="1">
        <v>0</v>
      </c>
      <c r="N14" s="1">
        <v>32.298726505187339</v>
      </c>
      <c r="O14" s="1">
        <v>0</v>
      </c>
      <c r="P14" s="1">
        <v>423.33686913756861</v>
      </c>
      <c r="Q14" s="1">
        <v>0</v>
      </c>
      <c r="R14" s="1">
        <v>475.85834826509102</v>
      </c>
      <c r="S14" s="1">
        <v>461.31059477813102</v>
      </c>
      <c r="T14" s="1">
        <v>426.66167273680082</v>
      </c>
      <c r="U14" s="1">
        <v>24.007329505591002</v>
      </c>
      <c r="V14" s="1">
        <v>40.202262478611715</v>
      </c>
      <c r="W14" s="1">
        <v>65.172302456724537</v>
      </c>
      <c r="X14" s="1">
        <v>0</v>
      </c>
      <c r="Y14" s="1">
        <v>0</v>
      </c>
      <c r="Z14" s="1">
        <v>0</v>
      </c>
      <c r="AA14" s="1">
        <v>0</v>
      </c>
      <c r="AB14" s="1">
        <v>205.06748828347702</v>
      </c>
      <c r="AC14" s="1">
        <v>0</v>
      </c>
      <c r="AD14" s="1">
        <v>0</v>
      </c>
      <c r="AE14" s="1">
        <v>97.33444403574056</v>
      </c>
      <c r="AF14" s="1">
        <v>50.195288254817399</v>
      </c>
      <c r="AG14" s="1">
        <v>0</v>
      </c>
      <c r="AH14" s="1">
        <v>471.50613486554835</v>
      </c>
      <c r="AI14" s="1">
        <v>0</v>
      </c>
      <c r="AJ14" s="1">
        <v>0</v>
      </c>
      <c r="AK14" s="1">
        <v>88.690145805046626</v>
      </c>
      <c r="AL14" s="1">
        <v>0</v>
      </c>
      <c r="AM14" s="1">
        <v>0</v>
      </c>
    </row>
    <row r="15" spans="1:56" x14ac:dyDescent="0.25">
      <c r="A15" s="119">
        <f ca="1">Exceedance!U15</f>
        <v>43160</v>
      </c>
      <c r="B15" s="273">
        <v>0</v>
      </c>
      <c r="C15" s="273">
        <v>341.83404514496971</v>
      </c>
      <c r="D15" s="273">
        <v>28.090019664886917</v>
      </c>
      <c r="E15" s="1">
        <v>16.637909330316479</v>
      </c>
      <c r="F15" s="1">
        <v>379.52165374527721</v>
      </c>
      <c r="G15" s="1">
        <v>687.0328328758867</v>
      </c>
      <c r="H15" s="1">
        <v>456.89811727196519</v>
      </c>
      <c r="I15" s="1">
        <v>518.30354702466866</v>
      </c>
      <c r="J15" s="1">
        <v>73.181967175907275</v>
      </c>
      <c r="K15" s="1">
        <v>0</v>
      </c>
      <c r="L15" s="1">
        <v>0</v>
      </c>
      <c r="M15" s="1">
        <v>0</v>
      </c>
      <c r="N15" s="1">
        <v>15.175636238802076</v>
      </c>
      <c r="O15" s="1">
        <v>0</v>
      </c>
      <c r="P15" s="1">
        <v>424.5368816428155</v>
      </c>
      <c r="Q15" s="1">
        <v>0</v>
      </c>
      <c r="R15" s="1">
        <v>537.26749576502198</v>
      </c>
      <c r="S15" s="1">
        <v>478.17097074855297</v>
      </c>
      <c r="T15" s="1">
        <v>429.13228914759372</v>
      </c>
      <c r="U15" s="1">
        <v>5.5271251236019907</v>
      </c>
      <c r="V15" s="1">
        <v>23.704005662322384</v>
      </c>
      <c r="W15" s="1">
        <v>50.443046062088783</v>
      </c>
      <c r="X15" s="1">
        <v>0</v>
      </c>
      <c r="Y15" s="1">
        <v>0</v>
      </c>
      <c r="Z15" s="1">
        <v>0</v>
      </c>
      <c r="AA15" s="1">
        <v>0</v>
      </c>
      <c r="AB15" s="1">
        <v>191.51609017711726</v>
      </c>
      <c r="AC15" s="1">
        <v>0</v>
      </c>
      <c r="AD15" s="1">
        <v>0</v>
      </c>
      <c r="AE15" s="1">
        <v>87.435874475337172</v>
      </c>
      <c r="AF15" s="1">
        <v>34.212007427815735</v>
      </c>
      <c r="AG15" s="1">
        <v>0</v>
      </c>
      <c r="AH15" s="1">
        <v>535.37947509898879</v>
      </c>
      <c r="AI15" s="1">
        <v>0</v>
      </c>
      <c r="AJ15" s="1">
        <v>0</v>
      </c>
      <c r="AK15" s="1">
        <v>77.227589872094285</v>
      </c>
      <c r="AL15" s="1">
        <v>0</v>
      </c>
      <c r="AM15" s="1">
        <v>0</v>
      </c>
    </row>
    <row r="16" spans="1:56" x14ac:dyDescent="0.25">
      <c r="A16" s="119">
        <f ca="1">Exceedance!U16</f>
        <v>43191</v>
      </c>
      <c r="B16" s="273">
        <v>0</v>
      </c>
      <c r="C16" s="273">
        <v>124.64264132068874</v>
      </c>
      <c r="D16" s="273">
        <v>0</v>
      </c>
      <c r="E16" s="1">
        <v>0</v>
      </c>
      <c r="F16" s="1">
        <v>167.25483531151696</v>
      </c>
      <c r="G16" s="1">
        <v>438.2315804184596</v>
      </c>
      <c r="H16" s="1">
        <v>228.03386486218719</v>
      </c>
      <c r="I16" s="1">
        <v>270.44453097643463</v>
      </c>
      <c r="J16" s="1">
        <v>0</v>
      </c>
      <c r="K16" s="1">
        <v>0</v>
      </c>
      <c r="L16" s="1">
        <v>0</v>
      </c>
      <c r="M16" s="1">
        <v>0</v>
      </c>
      <c r="N16" s="1">
        <v>0</v>
      </c>
      <c r="O16" s="1">
        <v>0</v>
      </c>
      <c r="P16" s="1">
        <v>206.45855163624981</v>
      </c>
      <c r="Q16" s="1">
        <v>0</v>
      </c>
      <c r="R16" s="1">
        <v>261.3848658789438</v>
      </c>
      <c r="S16" s="1">
        <v>228.60177195700831</v>
      </c>
      <c r="T16" s="1">
        <v>211.30389761628587</v>
      </c>
      <c r="U16" s="1">
        <v>0</v>
      </c>
      <c r="V16" s="1">
        <v>0</v>
      </c>
      <c r="W16" s="1">
        <v>0</v>
      </c>
      <c r="X16" s="1">
        <v>0</v>
      </c>
      <c r="Y16" s="1">
        <v>0</v>
      </c>
      <c r="Z16" s="1">
        <v>0</v>
      </c>
      <c r="AA16" s="1">
        <v>0</v>
      </c>
      <c r="AB16" s="1">
        <v>0</v>
      </c>
      <c r="AC16" s="1">
        <v>0</v>
      </c>
      <c r="AD16" s="1">
        <v>0</v>
      </c>
      <c r="AE16" s="1">
        <v>0</v>
      </c>
      <c r="AF16" s="1">
        <v>0</v>
      </c>
      <c r="AG16" s="1">
        <v>0</v>
      </c>
      <c r="AH16" s="1">
        <v>263.16951639289323</v>
      </c>
      <c r="AI16" s="1">
        <v>0</v>
      </c>
      <c r="AJ16" s="1">
        <v>0</v>
      </c>
      <c r="AK16" s="1">
        <v>0</v>
      </c>
      <c r="AL16" s="1">
        <v>0</v>
      </c>
      <c r="AM16" s="1">
        <v>0</v>
      </c>
    </row>
    <row r="17" spans="1:39" x14ac:dyDescent="0.25">
      <c r="A17" s="119">
        <f ca="1">Exceedance!U17</f>
        <v>43221</v>
      </c>
      <c r="B17" s="273">
        <v>0</v>
      </c>
      <c r="C17" s="273">
        <v>0</v>
      </c>
      <c r="D17" s="273">
        <v>0</v>
      </c>
      <c r="E17" s="1">
        <v>0</v>
      </c>
      <c r="F17" s="1">
        <v>0</v>
      </c>
      <c r="G17" s="1">
        <v>0</v>
      </c>
      <c r="H17" s="1">
        <v>0</v>
      </c>
      <c r="I17" s="1">
        <v>0</v>
      </c>
      <c r="J17" s="1">
        <v>0</v>
      </c>
      <c r="K17" s="1">
        <v>0</v>
      </c>
      <c r="L17" s="1">
        <v>0</v>
      </c>
      <c r="M17" s="1">
        <v>0</v>
      </c>
      <c r="N17" s="1">
        <v>0</v>
      </c>
      <c r="O17" s="1">
        <v>0</v>
      </c>
      <c r="P17" s="1">
        <v>0</v>
      </c>
      <c r="Q17" s="1">
        <v>0</v>
      </c>
      <c r="R17" s="1">
        <v>0</v>
      </c>
      <c r="S17" s="1">
        <v>0</v>
      </c>
      <c r="T17" s="1">
        <v>0</v>
      </c>
      <c r="U17" s="1">
        <v>0</v>
      </c>
      <c r="V17" s="1">
        <v>0</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row>
    <row r="18" spans="1:39" x14ac:dyDescent="0.25">
      <c r="A18" s="119">
        <f ca="1">Exceedance!U18</f>
        <v>43252</v>
      </c>
      <c r="B18" s="273">
        <v>0</v>
      </c>
      <c r="C18" s="273">
        <v>0</v>
      </c>
      <c r="D18" s="273">
        <v>0</v>
      </c>
      <c r="E18" s="1">
        <v>0</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row>
    <row r="19" spans="1:39" x14ac:dyDescent="0.25">
      <c r="A19" s="119">
        <f ca="1">Exceedance!U19</f>
        <v>43282</v>
      </c>
      <c r="B19" s="273">
        <v>0</v>
      </c>
      <c r="C19" s="273">
        <v>0</v>
      </c>
      <c r="D19" s="273">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row>
    <row r="20" spans="1:39" x14ac:dyDescent="0.25">
      <c r="A20" s="119">
        <f ca="1">Exceedance!U20</f>
        <v>43313</v>
      </c>
      <c r="B20" s="273">
        <v>0</v>
      </c>
      <c r="C20" s="273">
        <v>0</v>
      </c>
      <c r="D20" s="273">
        <v>0</v>
      </c>
      <c r="E20" s="1">
        <v>0</v>
      </c>
      <c r="F20" s="1">
        <v>0</v>
      </c>
      <c r="G20" s="1">
        <v>151.07765247617212</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row>
    <row r="21" spans="1:39" x14ac:dyDescent="0.25">
      <c r="A21" s="119">
        <f ca="1">Exceedance!U21</f>
        <v>43344</v>
      </c>
      <c r="B21" s="273">
        <v>0</v>
      </c>
      <c r="C21" s="273">
        <v>0</v>
      </c>
      <c r="D21" s="273">
        <v>0</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row>
    <row r="22" spans="1:39" x14ac:dyDescent="0.25">
      <c r="A22" s="119">
        <f ca="1">Exceedance!U22</f>
        <v>43374</v>
      </c>
      <c r="B22" s="273">
        <v>0</v>
      </c>
      <c r="C22" s="273">
        <v>0</v>
      </c>
      <c r="D22" s="273">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row>
    <row r="23" spans="1:39" x14ac:dyDescent="0.25">
      <c r="A23" s="119">
        <f ca="1">Exceedance!U23</f>
        <v>43405</v>
      </c>
      <c r="B23" s="273">
        <v>0</v>
      </c>
      <c r="C23" s="273">
        <v>0</v>
      </c>
      <c r="D23" s="273">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0</v>
      </c>
      <c r="AJ23" s="1">
        <v>0</v>
      </c>
      <c r="AK23" s="1">
        <v>0</v>
      </c>
      <c r="AL23" s="1">
        <v>0</v>
      </c>
      <c r="AM23" s="1">
        <v>0</v>
      </c>
    </row>
    <row r="24" spans="1:39" x14ac:dyDescent="0.25">
      <c r="A24" s="119">
        <f ca="1">Exceedance!U24</f>
        <v>43435</v>
      </c>
      <c r="B24" s="273">
        <v>0</v>
      </c>
      <c r="C24" s="273">
        <v>0</v>
      </c>
      <c r="D24" s="273">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row>
    <row r="25" spans="1:39" x14ac:dyDescent="0.25">
      <c r="A25" s="119">
        <f ca="1">Exceedance!U25</f>
        <v>43466</v>
      </c>
      <c r="B25" s="273">
        <v>0</v>
      </c>
      <c r="C25" s="273">
        <v>0</v>
      </c>
      <c r="D25" s="273">
        <v>0</v>
      </c>
      <c r="E25" s="1">
        <v>289.05435384895998</v>
      </c>
      <c r="F25" s="1">
        <v>114.62440893535872</v>
      </c>
      <c r="G25" s="1">
        <v>0</v>
      </c>
      <c r="H25" s="1">
        <v>35.183866880359915</v>
      </c>
      <c r="I25" s="1">
        <v>0</v>
      </c>
      <c r="J25" s="1">
        <v>0</v>
      </c>
      <c r="K25" s="1">
        <v>0</v>
      </c>
      <c r="L25" s="1">
        <v>0</v>
      </c>
      <c r="M25" s="1">
        <v>0</v>
      </c>
      <c r="N25" s="1">
        <v>0</v>
      </c>
      <c r="O25" s="1">
        <v>12.262982124523578</v>
      </c>
      <c r="P25" s="1">
        <v>0</v>
      </c>
      <c r="Q25" s="1">
        <v>141.24373595062127</v>
      </c>
      <c r="R25" s="1">
        <v>0</v>
      </c>
      <c r="S25" s="1">
        <v>107.76516930693631</v>
      </c>
      <c r="T25" s="1">
        <v>0</v>
      </c>
      <c r="U25" s="1">
        <v>0</v>
      </c>
      <c r="V25" s="1">
        <v>0</v>
      </c>
      <c r="W25" s="1">
        <v>0</v>
      </c>
      <c r="X25" s="1">
        <v>0</v>
      </c>
      <c r="Y25" s="1">
        <v>0</v>
      </c>
      <c r="Z25" s="1">
        <v>0</v>
      </c>
      <c r="AA25" s="1">
        <v>0</v>
      </c>
      <c r="AB25" s="1">
        <v>0</v>
      </c>
      <c r="AC25" s="1">
        <v>0</v>
      </c>
      <c r="AD25" s="1">
        <v>0</v>
      </c>
      <c r="AE25" s="1">
        <v>0</v>
      </c>
      <c r="AF25" s="1">
        <v>0</v>
      </c>
      <c r="AG25" s="1">
        <v>128.63738192755591</v>
      </c>
      <c r="AH25" s="1">
        <v>0</v>
      </c>
      <c r="AI25" s="1">
        <v>0</v>
      </c>
      <c r="AJ25" s="1">
        <v>0</v>
      </c>
      <c r="AK25" s="1">
        <v>0</v>
      </c>
      <c r="AL25" s="1">
        <v>0</v>
      </c>
      <c r="AM25" s="1">
        <v>0</v>
      </c>
    </row>
    <row r="26" spans="1:39" x14ac:dyDescent="0.25">
      <c r="A26" s="119">
        <f ca="1">Exceedance!U26</f>
        <v>43497</v>
      </c>
      <c r="B26" s="273">
        <v>0</v>
      </c>
      <c r="C26" s="273">
        <v>0</v>
      </c>
      <c r="D26" s="273">
        <v>0</v>
      </c>
      <c r="E26" s="1">
        <v>489.67592989762267</v>
      </c>
      <c r="F26" s="1">
        <v>397.10179560994845</v>
      </c>
      <c r="G26" s="1">
        <v>117.0856270790525</v>
      </c>
      <c r="H26" s="1">
        <v>283.16004355721492</v>
      </c>
      <c r="I26" s="1">
        <v>0</v>
      </c>
      <c r="J26" s="1">
        <v>0</v>
      </c>
      <c r="K26" s="1">
        <v>0</v>
      </c>
      <c r="L26" s="1">
        <v>0</v>
      </c>
      <c r="M26" s="1">
        <v>0</v>
      </c>
      <c r="N26" s="1">
        <v>0</v>
      </c>
      <c r="O26" s="1">
        <v>266.03472413277768</v>
      </c>
      <c r="P26" s="1">
        <v>0</v>
      </c>
      <c r="Q26" s="1">
        <v>323.14066215616958</v>
      </c>
      <c r="R26" s="1">
        <v>15.943006746442052</v>
      </c>
      <c r="S26" s="1">
        <v>296.43517084808502</v>
      </c>
      <c r="T26" s="1">
        <v>126.10177819512208</v>
      </c>
      <c r="U26" s="1">
        <v>19.614306096795062</v>
      </c>
      <c r="V26" s="1">
        <v>0</v>
      </c>
      <c r="W26" s="1">
        <v>0</v>
      </c>
      <c r="X26" s="1">
        <v>0</v>
      </c>
      <c r="Y26" s="1">
        <v>0</v>
      </c>
      <c r="Z26" s="1">
        <v>0</v>
      </c>
      <c r="AA26" s="1">
        <v>40.462238235791915</v>
      </c>
      <c r="AB26" s="1">
        <v>0</v>
      </c>
      <c r="AC26" s="1">
        <v>0</v>
      </c>
      <c r="AD26" s="1">
        <v>160.22410374516642</v>
      </c>
      <c r="AE26" s="1">
        <v>0</v>
      </c>
      <c r="AF26" s="1">
        <v>0</v>
      </c>
      <c r="AG26" s="1">
        <v>410.21025194842565</v>
      </c>
      <c r="AH26" s="1">
        <v>0</v>
      </c>
      <c r="AI26" s="1">
        <v>0</v>
      </c>
      <c r="AJ26" s="1">
        <v>0</v>
      </c>
      <c r="AK26" s="1">
        <v>0</v>
      </c>
      <c r="AL26" s="1">
        <v>0</v>
      </c>
      <c r="AM26" s="1">
        <v>42.9263580985318</v>
      </c>
    </row>
    <row r="27" spans="1:39" x14ac:dyDescent="0.25">
      <c r="A27" s="119">
        <f ca="1">Exceedance!U27</f>
        <v>43525</v>
      </c>
      <c r="B27" s="273">
        <v>0</v>
      </c>
      <c r="C27" s="273">
        <v>0</v>
      </c>
      <c r="D27" s="273">
        <v>0</v>
      </c>
      <c r="E27" s="1">
        <v>510.48994260351623</v>
      </c>
      <c r="F27" s="1">
        <v>397.80046171790588</v>
      </c>
      <c r="G27" s="1">
        <v>101.93517616925126</v>
      </c>
      <c r="H27" s="1">
        <v>280.43326405281027</v>
      </c>
      <c r="I27" s="1">
        <v>0</v>
      </c>
      <c r="J27" s="1">
        <v>0</v>
      </c>
      <c r="K27" s="1">
        <v>0</v>
      </c>
      <c r="L27" s="1">
        <v>0</v>
      </c>
      <c r="M27" s="1">
        <v>0</v>
      </c>
      <c r="N27" s="1">
        <v>0</v>
      </c>
      <c r="O27" s="1">
        <v>258.24053261642513</v>
      </c>
      <c r="P27" s="1">
        <v>0</v>
      </c>
      <c r="Q27" s="1">
        <v>375.75630983574951</v>
      </c>
      <c r="R27" s="1">
        <v>7.2042306939272551</v>
      </c>
      <c r="S27" s="1">
        <v>285.35936392209493</v>
      </c>
      <c r="T27" s="1">
        <v>112.54398104984253</v>
      </c>
      <c r="U27" s="1">
        <v>1.9531640182386452</v>
      </c>
      <c r="V27" s="1">
        <v>0</v>
      </c>
      <c r="W27" s="1">
        <v>0</v>
      </c>
      <c r="X27" s="1">
        <v>0</v>
      </c>
      <c r="Y27" s="1">
        <v>0</v>
      </c>
      <c r="Z27" s="1">
        <v>0</v>
      </c>
      <c r="AA27" s="1">
        <v>22.655979000988847</v>
      </c>
      <c r="AB27" s="1">
        <v>0</v>
      </c>
      <c r="AC27" s="1">
        <v>0</v>
      </c>
      <c r="AD27" s="1">
        <v>154.83732279231407</v>
      </c>
      <c r="AE27" s="1">
        <v>0</v>
      </c>
      <c r="AF27" s="1">
        <v>0</v>
      </c>
      <c r="AG27" s="1">
        <v>418.70387867845926</v>
      </c>
      <c r="AH27" s="1">
        <v>0</v>
      </c>
      <c r="AI27" s="1">
        <v>0</v>
      </c>
      <c r="AJ27" s="1">
        <v>0</v>
      </c>
      <c r="AK27" s="1">
        <v>0</v>
      </c>
      <c r="AL27" s="1">
        <v>0</v>
      </c>
      <c r="AM27" s="1">
        <v>29.924177600593964</v>
      </c>
    </row>
    <row r="28" spans="1:39" x14ac:dyDescent="0.25">
      <c r="A28" s="119">
        <f ca="1">Exceedance!U28</f>
        <v>43556</v>
      </c>
      <c r="B28" s="273">
        <v>0</v>
      </c>
      <c r="C28" s="273">
        <v>0</v>
      </c>
      <c r="D28" s="273">
        <v>0</v>
      </c>
      <c r="E28" s="1">
        <v>237.16586542508594</v>
      </c>
      <c r="F28" s="1">
        <v>134.39275377409461</v>
      </c>
      <c r="G28" s="1">
        <v>0</v>
      </c>
      <c r="H28" s="1">
        <v>17.408239402975138</v>
      </c>
      <c r="I28" s="1">
        <v>0</v>
      </c>
      <c r="J28" s="1">
        <v>0</v>
      </c>
      <c r="K28" s="1">
        <v>0</v>
      </c>
      <c r="L28" s="1">
        <v>0</v>
      </c>
      <c r="M28" s="1">
        <v>0</v>
      </c>
      <c r="N28" s="1">
        <v>0</v>
      </c>
      <c r="O28" s="1">
        <v>8.6180141500753198</v>
      </c>
      <c r="P28" s="1">
        <v>0</v>
      </c>
      <c r="Q28" s="1">
        <v>113.47188457394088</v>
      </c>
      <c r="R28" s="1">
        <v>0</v>
      </c>
      <c r="S28" s="1">
        <v>77.918543924917117</v>
      </c>
      <c r="T28" s="1">
        <v>0</v>
      </c>
      <c r="U28" s="1">
        <v>0</v>
      </c>
      <c r="V28" s="1">
        <v>0</v>
      </c>
      <c r="W28" s="1">
        <v>0</v>
      </c>
      <c r="X28" s="1">
        <v>0</v>
      </c>
      <c r="Y28" s="1">
        <v>0</v>
      </c>
      <c r="Z28" s="1">
        <v>0</v>
      </c>
      <c r="AA28" s="1">
        <v>0</v>
      </c>
      <c r="AB28" s="1">
        <v>0</v>
      </c>
      <c r="AC28" s="1">
        <v>0</v>
      </c>
      <c r="AD28" s="1">
        <v>0</v>
      </c>
      <c r="AE28" s="1">
        <v>0</v>
      </c>
      <c r="AF28" s="1">
        <v>0</v>
      </c>
      <c r="AG28" s="1">
        <v>160.24337273863557</v>
      </c>
      <c r="AH28" s="1">
        <v>0</v>
      </c>
      <c r="AI28" s="1">
        <v>0</v>
      </c>
      <c r="AJ28" s="1">
        <v>0</v>
      </c>
      <c r="AK28" s="1">
        <v>0</v>
      </c>
      <c r="AL28" s="1">
        <v>0</v>
      </c>
      <c r="AM28" s="1">
        <v>0</v>
      </c>
    </row>
    <row r="29" spans="1:39" x14ac:dyDescent="0.25">
      <c r="A29" s="119">
        <f ca="1">Exceedance!U29</f>
        <v>43586</v>
      </c>
      <c r="B29" s="273">
        <v>0</v>
      </c>
      <c r="C29" s="273">
        <v>0</v>
      </c>
      <c r="D29" s="273">
        <v>0</v>
      </c>
      <c r="E29" s="1">
        <v>0</v>
      </c>
      <c r="F29" s="1">
        <v>0</v>
      </c>
      <c r="G29" s="1">
        <v>0</v>
      </c>
      <c r="H29" s="1">
        <v>0</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0</v>
      </c>
    </row>
    <row r="30" spans="1:39" x14ac:dyDescent="0.25">
      <c r="A30" s="119">
        <f ca="1">Exceedance!U30</f>
        <v>43617</v>
      </c>
      <c r="B30" s="273">
        <v>0</v>
      </c>
      <c r="C30" s="273">
        <v>0</v>
      </c>
      <c r="D30" s="273">
        <v>0</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0</v>
      </c>
      <c r="AJ30" s="1">
        <v>0</v>
      </c>
      <c r="AK30" s="1">
        <v>0</v>
      </c>
      <c r="AL30" s="1">
        <v>0</v>
      </c>
      <c r="AM30" s="1">
        <v>0</v>
      </c>
    </row>
    <row r="31" spans="1:39" x14ac:dyDescent="0.25">
      <c r="A31" s="119">
        <f ca="1">Exceedance!U31</f>
        <v>43647</v>
      </c>
      <c r="B31" s="273">
        <v>0</v>
      </c>
      <c r="C31" s="273">
        <v>0</v>
      </c>
      <c r="D31" s="273">
        <v>0</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row>
    <row r="32" spans="1:39" x14ac:dyDescent="0.25">
      <c r="A32" s="119">
        <f ca="1">Exceedance!U32</f>
        <v>43678</v>
      </c>
      <c r="B32" s="273">
        <v>0</v>
      </c>
      <c r="C32" s="273">
        <v>0</v>
      </c>
      <c r="D32" s="273">
        <v>0</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row>
    <row r="33" spans="1:39" x14ac:dyDescent="0.25">
      <c r="A33" s="119">
        <f ca="1">Exceedance!U33</f>
        <v>43709</v>
      </c>
      <c r="B33" s="273">
        <v>0</v>
      </c>
      <c r="C33" s="273">
        <v>0</v>
      </c>
      <c r="D33" s="273">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row>
    <row r="34" spans="1:39" x14ac:dyDescent="0.25">
      <c r="A34" s="119">
        <f ca="1">Exceedance!U34</f>
        <v>43739</v>
      </c>
      <c r="B34" s="273">
        <v>0</v>
      </c>
      <c r="C34" s="273">
        <v>0</v>
      </c>
      <c r="D34" s="273">
        <v>0</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row>
    <row r="35" spans="1:39" x14ac:dyDescent="0.25">
      <c r="A35" s="119">
        <f ca="1">Exceedance!U35</f>
        <v>43770</v>
      </c>
      <c r="B35" s="273">
        <v>0</v>
      </c>
      <c r="C35" s="273">
        <v>0</v>
      </c>
      <c r="D35" s="273">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row>
    <row r="36" spans="1:39" x14ac:dyDescent="0.25">
      <c r="A36" s="119">
        <f ca="1">Exceedance!U36</f>
        <v>43800</v>
      </c>
      <c r="B36" s="273">
        <v>0</v>
      </c>
      <c r="C36" s="273">
        <v>0</v>
      </c>
      <c r="D36" s="273">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row>
    <row r="37" spans="1:39" x14ac:dyDescent="0.25">
      <c r="A37" s="119">
        <f ca="1">Exceedance!U37</f>
        <v>43831</v>
      </c>
      <c r="B37" s="254">
        <v>0</v>
      </c>
      <c r="C37" s="254">
        <v>0</v>
      </c>
      <c r="D37" s="254">
        <v>0</v>
      </c>
      <c r="E37" s="1">
        <v>16.689682045277682</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14.251341170510232</v>
      </c>
      <c r="AG37" s="1">
        <v>0</v>
      </c>
      <c r="AH37" s="1">
        <v>0</v>
      </c>
      <c r="AI37" s="1">
        <v>0</v>
      </c>
      <c r="AJ37" s="1">
        <v>0</v>
      </c>
      <c r="AK37" s="1">
        <v>0</v>
      </c>
      <c r="AL37" s="1">
        <v>0</v>
      </c>
      <c r="AM37" s="1">
        <v>142.2377840161048</v>
      </c>
    </row>
    <row r="38" spans="1:39" x14ac:dyDescent="0.25">
      <c r="A38" s="119">
        <f ca="1">Exceedance!U38</f>
        <v>43862</v>
      </c>
      <c r="B38" s="254">
        <v>0</v>
      </c>
      <c r="C38" s="254">
        <v>0</v>
      </c>
      <c r="D38" s="254">
        <v>0</v>
      </c>
      <c r="E38" s="1">
        <v>196.13596592068589</v>
      </c>
      <c r="F38" s="1">
        <v>56.017208536017442</v>
      </c>
      <c r="G38" s="1">
        <v>112.92691069482545</v>
      </c>
      <c r="H38" s="1">
        <v>0</v>
      </c>
      <c r="I38" s="1">
        <v>0</v>
      </c>
      <c r="J38" s="1">
        <v>0</v>
      </c>
      <c r="K38" s="1">
        <v>0</v>
      </c>
      <c r="L38" s="1">
        <v>0</v>
      </c>
      <c r="M38" s="1">
        <v>0</v>
      </c>
      <c r="N38" s="1">
        <v>75.206965534464786</v>
      </c>
      <c r="O38" s="1">
        <v>0</v>
      </c>
      <c r="P38" s="1">
        <v>211.08124122469852</v>
      </c>
      <c r="Q38" s="1">
        <v>34.511544818915254</v>
      </c>
      <c r="R38" s="1">
        <v>197.9015718801088</v>
      </c>
      <c r="S38" s="1">
        <v>0</v>
      </c>
      <c r="T38" s="1">
        <v>0</v>
      </c>
      <c r="U38" s="1">
        <v>0</v>
      </c>
      <c r="V38" s="1">
        <v>0</v>
      </c>
      <c r="W38" s="1">
        <v>0</v>
      </c>
      <c r="X38" s="1">
        <v>0</v>
      </c>
      <c r="Y38" s="1">
        <v>0</v>
      </c>
      <c r="Z38" s="1">
        <v>0</v>
      </c>
      <c r="AA38" s="1">
        <v>0</v>
      </c>
      <c r="AB38" s="1">
        <v>0</v>
      </c>
      <c r="AC38" s="1">
        <v>4.812433777736552</v>
      </c>
      <c r="AD38" s="1">
        <v>0</v>
      </c>
      <c r="AE38" s="1">
        <v>0</v>
      </c>
      <c r="AF38" s="1">
        <v>233.77052450946144</v>
      </c>
      <c r="AG38" s="1">
        <v>0</v>
      </c>
      <c r="AH38" s="1">
        <v>0</v>
      </c>
      <c r="AI38" s="1">
        <v>0</v>
      </c>
      <c r="AJ38" s="1">
        <v>0</v>
      </c>
      <c r="AK38" s="1">
        <v>0</v>
      </c>
      <c r="AL38" s="1">
        <v>0</v>
      </c>
      <c r="AM38" s="1">
        <v>338.14551047354308</v>
      </c>
    </row>
    <row r="39" spans="1:39" x14ac:dyDescent="0.25">
      <c r="A39" s="119">
        <f ca="1">Exceedance!U39</f>
        <v>43891</v>
      </c>
      <c r="B39" s="254">
        <v>0</v>
      </c>
      <c r="C39" s="254">
        <v>0</v>
      </c>
      <c r="D39" s="254">
        <v>4.5525321296289638</v>
      </c>
      <c r="E39" s="1">
        <v>267.57930084952369</v>
      </c>
      <c r="F39" s="1">
        <v>75.223130456941277</v>
      </c>
      <c r="G39" s="1">
        <v>130.96684967304995</v>
      </c>
      <c r="H39" s="1">
        <v>0</v>
      </c>
      <c r="I39" s="1">
        <v>0</v>
      </c>
      <c r="J39" s="1">
        <v>0</v>
      </c>
      <c r="K39" s="1">
        <v>0</v>
      </c>
      <c r="L39" s="1">
        <v>0</v>
      </c>
      <c r="M39" s="1">
        <v>0</v>
      </c>
      <c r="N39" s="1">
        <v>101.15227700280747</v>
      </c>
      <c r="O39" s="1">
        <v>0</v>
      </c>
      <c r="P39" s="1">
        <v>200.98216293006888</v>
      </c>
      <c r="Q39" s="1">
        <v>57.082342103862956</v>
      </c>
      <c r="R39" s="1">
        <v>221.15972960172084</v>
      </c>
      <c r="S39" s="1">
        <v>0</v>
      </c>
      <c r="T39" s="1">
        <v>0</v>
      </c>
      <c r="U39" s="1">
        <v>0</v>
      </c>
      <c r="V39" s="1">
        <v>0</v>
      </c>
      <c r="W39" s="1">
        <v>0</v>
      </c>
      <c r="X39" s="1">
        <v>0</v>
      </c>
      <c r="Y39" s="1">
        <v>0</v>
      </c>
      <c r="Z39" s="1">
        <v>0</v>
      </c>
      <c r="AA39" s="1">
        <v>0</v>
      </c>
      <c r="AB39" s="1">
        <v>0</v>
      </c>
      <c r="AC39" s="1">
        <v>26.689639749603213</v>
      </c>
      <c r="AD39" s="1">
        <v>0</v>
      </c>
      <c r="AE39" s="1">
        <v>0</v>
      </c>
      <c r="AF39" s="1">
        <v>263.00277691836862</v>
      </c>
      <c r="AG39" s="1">
        <v>0</v>
      </c>
      <c r="AH39" s="1">
        <v>0</v>
      </c>
      <c r="AI39" s="1">
        <v>0</v>
      </c>
      <c r="AJ39" s="1">
        <v>0</v>
      </c>
      <c r="AK39" s="1">
        <v>0</v>
      </c>
      <c r="AL39" s="1">
        <v>0</v>
      </c>
      <c r="AM39" s="1">
        <v>375.44807216306236</v>
      </c>
    </row>
    <row r="40" spans="1:39" x14ac:dyDescent="0.25">
      <c r="A40" s="119">
        <f ca="1">Exceedance!U40</f>
        <v>43922</v>
      </c>
      <c r="B40" s="254">
        <v>0</v>
      </c>
      <c r="C40" s="254">
        <v>0</v>
      </c>
      <c r="D40" s="254">
        <v>0</v>
      </c>
      <c r="E40" s="1">
        <v>10.888780379852257</v>
      </c>
      <c r="F40" s="1">
        <v>0</v>
      </c>
      <c r="G40" s="1">
        <v>0</v>
      </c>
      <c r="H40" s="1">
        <v>0</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18.131674477627978</v>
      </c>
      <c r="AG40" s="1">
        <v>0</v>
      </c>
      <c r="AH40" s="1">
        <v>0</v>
      </c>
      <c r="AI40" s="1">
        <v>0</v>
      </c>
      <c r="AJ40" s="1">
        <v>0</v>
      </c>
      <c r="AK40" s="1">
        <v>0</v>
      </c>
      <c r="AL40" s="1">
        <v>0</v>
      </c>
      <c r="AM40" s="1">
        <v>162.621261196939</v>
      </c>
    </row>
    <row r="41" spans="1:39" x14ac:dyDescent="0.25">
      <c r="A41" s="119">
        <f ca="1">Exceedance!U41</f>
        <v>43952</v>
      </c>
      <c r="B41" s="254">
        <v>0</v>
      </c>
      <c r="C41" s="254">
        <v>0</v>
      </c>
      <c r="D41" s="254">
        <v>0</v>
      </c>
      <c r="E41" s="1">
        <v>0</v>
      </c>
      <c r="F41" s="1">
        <v>0</v>
      </c>
      <c r="G41" s="1">
        <v>0</v>
      </c>
      <c r="H41" s="1">
        <v>0</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row>
    <row r="42" spans="1:39" x14ac:dyDescent="0.25">
      <c r="A42" s="119">
        <f ca="1">Exceedance!U42</f>
        <v>43983</v>
      </c>
      <c r="B42" s="254">
        <v>0</v>
      </c>
      <c r="C42" s="254">
        <v>0</v>
      </c>
      <c r="D42" s="254">
        <v>0</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row>
    <row r="43" spans="1:39" x14ac:dyDescent="0.25">
      <c r="A43" s="119">
        <f ca="1">Exceedance!U43</f>
        <v>44013</v>
      </c>
      <c r="B43" s="254">
        <v>0</v>
      </c>
      <c r="C43" s="254">
        <v>0</v>
      </c>
      <c r="D43" s="254">
        <v>0</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row>
    <row r="44" spans="1:39" x14ac:dyDescent="0.25">
      <c r="A44" s="119">
        <f ca="1">Exceedance!U44</f>
        <v>44044</v>
      </c>
      <c r="B44" s="254">
        <v>0</v>
      </c>
      <c r="C44" s="254">
        <v>0</v>
      </c>
      <c r="D44" s="254">
        <v>0</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row>
    <row r="45" spans="1:39" x14ac:dyDescent="0.25">
      <c r="A45" s="119">
        <f ca="1">Exceedance!U45</f>
        <v>44075</v>
      </c>
      <c r="B45" s="254">
        <v>0</v>
      </c>
      <c r="C45" s="254">
        <v>0</v>
      </c>
      <c r="D45" s="254">
        <v>0</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row>
    <row r="46" spans="1:39" x14ac:dyDescent="0.25">
      <c r="A46" s="119">
        <f ca="1">Exceedance!U46</f>
        <v>44105</v>
      </c>
      <c r="B46" s="254">
        <v>0</v>
      </c>
      <c r="C46" s="254">
        <v>0</v>
      </c>
      <c r="D46" s="254">
        <v>0</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row>
    <row r="47" spans="1:39" x14ac:dyDescent="0.25">
      <c r="A47" s="119">
        <f ca="1">Exceedance!U47</f>
        <v>44136</v>
      </c>
      <c r="B47" s="254">
        <v>0</v>
      </c>
      <c r="C47" s="254">
        <v>0</v>
      </c>
      <c r="D47" s="254">
        <v>0</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row>
    <row r="48" spans="1:39" x14ac:dyDescent="0.25">
      <c r="A48" s="119">
        <f ca="1">Exceedance!U48</f>
        <v>44166</v>
      </c>
      <c r="B48" s="254">
        <v>0</v>
      </c>
      <c r="C48" s="254">
        <v>0</v>
      </c>
      <c r="D48" s="254">
        <v>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row>
    <row r="49" spans="1:39" x14ac:dyDescent="0.25">
      <c r="A49" s="119">
        <f ca="1">Exceedance!U49</f>
        <v>44197</v>
      </c>
      <c r="B49" s="254">
        <v>0</v>
      </c>
      <c r="C49" s="254">
        <v>0</v>
      </c>
      <c r="D49" s="254">
        <v>0</v>
      </c>
      <c r="E49" s="1">
        <v>0</v>
      </c>
      <c r="F49" s="1">
        <v>0</v>
      </c>
      <c r="G49" s="1">
        <v>0</v>
      </c>
      <c r="H49" s="1">
        <v>0</v>
      </c>
      <c r="I49" s="1">
        <v>0</v>
      </c>
      <c r="J49" s="1">
        <v>0</v>
      </c>
      <c r="K49" s="1">
        <v>0</v>
      </c>
      <c r="L49" s="1">
        <v>0</v>
      </c>
      <c r="M49" s="1">
        <v>0</v>
      </c>
      <c r="N49" s="1">
        <v>0</v>
      </c>
      <c r="O49" s="1">
        <v>111.60841794081628</v>
      </c>
      <c r="P49" s="1">
        <v>0</v>
      </c>
      <c r="Q49" s="1">
        <v>32.74474814092779</v>
      </c>
      <c r="R49" s="1">
        <v>0</v>
      </c>
      <c r="S49" s="1">
        <v>0</v>
      </c>
      <c r="T49" s="1">
        <v>0</v>
      </c>
      <c r="U49" s="1">
        <v>0</v>
      </c>
      <c r="V49" s="1">
        <v>0</v>
      </c>
      <c r="W49" s="1">
        <v>0</v>
      </c>
      <c r="X49" s="1">
        <v>0</v>
      </c>
      <c r="Y49" s="1">
        <v>0</v>
      </c>
      <c r="Z49" s="1">
        <v>0</v>
      </c>
      <c r="AA49" s="1">
        <v>0</v>
      </c>
      <c r="AB49" s="1">
        <v>0</v>
      </c>
      <c r="AC49" s="1">
        <v>0</v>
      </c>
      <c r="AD49" s="1">
        <v>0</v>
      </c>
      <c r="AE49" s="1">
        <v>220.71195481027848</v>
      </c>
      <c r="AF49" s="1">
        <v>0</v>
      </c>
      <c r="AG49" s="1">
        <v>0</v>
      </c>
      <c r="AH49" s="1">
        <v>0</v>
      </c>
      <c r="AI49" s="1">
        <v>0</v>
      </c>
      <c r="AJ49" s="1">
        <v>0</v>
      </c>
      <c r="AK49" s="1">
        <v>0</v>
      </c>
      <c r="AL49" s="1">
        <v>0</v>
      </c>
      <c r="AM49" s="1">
        <v>81.51419772625907</v>
      </c>
    </row>
    <row r="50" spans="1:39" x14ac:dyDescent="0.25">
      <c r="A50" s="119">
        <f ca="1">Exceedance!U50</f>
        <v>44228</v>
      </c>
      <c r="B50" s="254">
        <v>0</v>
      </c>
      <c r="C50" s="254">
        <v>0</v>
      </c>
      <c r="D50" s="254">
        <v>0</v>
      </c>
      <c r="E50" s="1">
        <v>74.830419688100704</v>
      </c>
      <c r="F50" s="1">
        <v>184.64268684315024</v>
      </c>
      <c r="G50" s="1">
        <v>0</v>
      </c>
      <c r="H50" s="1">
        <v>0</v>
      </c>
      <c r="I50" s="1">
        <v>0</v>
      </c>
      <c r="J50" s="1">
        <v>0</v>
      </c>
      <c r="K50" s="1">
        <v>0</v>
      </c>
      <c r="L50" s="1">
        <v>0</v>
      </c>
      <c r="M50" s="1">
        <v>0</v>
      </c>
      <c r="N50" s="1">
        <v>0</v>
      </c>
      <c r="O50" s="1">
        <v>300.78874142757348</v>
      </c>
      <c r="P50" s="1">
        <v>0</v>
      </c>
      <c r="Q50" s="1">
        <v>292.45170095526856</v>
      </c>
      <c r="R50" s="1">
        <v>0</v>
      </c>
      <c r="S50" s="1">
        <v>0</v>
      </c>
      <c r="T50" s="1">
        <v>0</v>
      </c>
      <c r="U50" s="1">
        <v>0</v>
      </c>
      <c r="V50" s="1">
        <v>0</v>
      </c>
      <c r="W50" s="1">
        <v>0</v>
      </c>
      <c r="X50" s="1">
        <v>0</v>
      </c>
      <c r="Y50" s="1">
        <v>0</v>
      </c>
      <c r="Z50" s="1">
        <v>0</v>
      </c>
      <c r="AA50" s="1">
        <v>0</v>
      </c>
      <c r="AB50" s="1">
        <v>75.783510104046712</v>
      </c>
      <c r="AC50" s="1">
        <v>0</v>
      </c>
      <c r="AD50" s="1">
        <v>0</v>
      </c>
      <c r="AE50" s="1">
        <v>400.70583924599839</v>
      </c>
      <c r="AF50" s="1">
        <v>0</v>
      </c>
      <c r="AG50" s="1">
        <v>0</v>
      </c>
      <c r="AH50" s="1">
        <v>0</v>
      </c>
      <c r="AI50" s="1">
        <v>0</v>
      </c>
      <c r="AJ50" s="1">
        <v>0</v>
      </c>
      <c r="AK50" s="1">
        <v>0</v>
      </c>
      <c r="AL50" s="1">
        <v>174.94162079910896</v>
      </c>
      <c r="AM50" s="1">
        <v>292.64128816532889</v>
      </c>
    </row>
    <row r="51" spans="1:39" x14ac:dyDescent="0.25">
      <c r="A51" s="119">
        <f ca="1">Exceedance!U51</f>
        <v>44256</v>
      </c>
      <c r="B51" s="254">
        <v>0</v>
      </c>
      <c r="C51" s="254">
        <v>0</v>
      </c>
      <c r="D51" s="254">
        <v>0</v>
      </c>
      <c r="E51" s="1">
        <v>54.894621525110061</v>
      </c>
      <c r="F51" s="1">
        <v>134.49477823587389</v>
      </c>
      <c r="G51" s="1">
        <v>0</v>
      </c>
      <c r="H51" s="1">
        <v>0</v>
      </c>
      <c r="I51" s="1">
        <v>0</v>
      </c>
      <c r="J51" s="1">
        <v>0</v>
      </c>
      <c r="K51" s="1">
        <v>0</v>
      </c>
      <c r="L51" s="1">
        <v>0</v>
      </c>
      <c r="M51" s="1">
        <v>0</v>
      </c>
      <c r="N51" s="1">
        <v>0</v>
      </c>
      <c r="O51" s="1">
        <v>289.85322625129919</v>
      </c>
      <c r="P51" s="1">
        <v>0</v>
      </c>
      <c r="Q51" s="1">
        <v>281.01113618971709</v>
      </c>
      <c r="R51" s="1">
        <v>0</v>
      </c>
      <c r="S51" s="1">
        <v>0</v>
      </c>
      <c r="T51" s="1">
        <v>0</v>
      </c>
      <c r="U51" s="1">
        <v>0</v>
      </c>
      <c r="V51" s="1">
        <v>0</v>
      </c>
      <c r="W51" s="1">
        <v>0</v>
      </c>
      <c r="X51" s="1">
        <v>0</v>
      </c>
      <c r="Y51" s="1">
        <v>0</v>
      </c>
      <c r="Z51" s="1">
        <v>0</v>
      </c>
      <c r="AA51" s="1">
        <v>0</v>
      </c>
      <c r="AB51" s="1">
        <v>65.506954182643625</v>
      </c>
      <c r="AC51" s="1">
        <v>0</v>
      </c>
      <c r="AD51" s="1">
        <v>0</v>
      </c>
      <c r="AE51" s="1">
        <v>463.96957172468416</v>
      </c>
      <c r="AF51" s="1">
        <v>0</v>
      </c>
      <c r="AG51" s="1">
        <v>0</v>
      </c>
      <c r="AH51" s="1">
        <v>0</v>
      </c>
      <c r="AI51" s="1">
        <v>0</v>
      </c>
      <c r="AJ51" s="1">
        <v>0</v>
      </c>
      <c r="AK51" s="1">
        <v>0</v>
      </c>
      <c r="AL51" s="1">
        <v>166.84561975673853</v>
      </c>
      <c r="AM51" s="1">
        <v>281.59554140018275</v>
      </c>
    </row>
    <row r="52" spans="1:39" x14ac:dyDescent="0.25">
      <c r="A52" s="119">
        <f ca="1">Exceedance!U52</f>
        <v>44287</v>
      </c>
      <c r="B52" s="254">
        <v>0</v>
      </c>
      <c r="C52" s="254">
        <v>0</v>
      </c>
      <c r="D52" s="254">
        <v>0</v>
      </c>
      <c r="E52" s="1">
        <v>0</v>
      </c>
      <c r="F52" s="1">
        <v>0</v>
      </c>
      <c r="G52" s="1">
        <v>0</v>
      </c>
      <c r="H52" s="1">
        <v>0</v>
      </c>
      <c r="I52" s="1">
        <v>0</v>
      </c>
      <c r="J52" s="1">
        <v>0</v>
      </c>
      <c r="K52" s="1">
        <v>0</v>
      </c>
      <c r="L52" s="1">
        <v>0</v>
      </c>
      <c r="M52" s="1">
        <v>0</v>
      </c>
      <c r="N52" s="1">
        <v>0</v>
      </c>
      <c r="O52" s="1">
        <v>85.027325520756932</v>
      </c>
      <c r="P52" s="1">
        <v>0</v>
      </c>
      <c r="Q52" s="1">
        <v>23.375824587135519</v>
      </c>
      <c r="R52" s="1">
        <v>0</v>
      </c>
      <c r="S52" s="1">
        <v>0</v>
      </c>
      <c r="T52" s="1">
        <v>0</v>
      </c>
      <c r="U52" s="1">
        <v>0</v>
      </c>
      <c r="V52" s="1">
        <v>0</v>
      </c>
      <c r="W52" s="1">
        <v>0</v>
      </c>
      <c r="X52" s="1">
        <v>0</v>
      </c>
      <c r="Y52" s="1">
        <v>0</v>
      </c>
      <c r="Z52" s="1">
        <v>0</v>
      </c>
      <c r="AA52" s="1">
        <v>0</v>
      </c>
      <c r="AB52" s="1">
        <v>0</v>
      </c>
      <c r="AC52" s="1">
        <v>0</v>
      </c>
      <c r="AD52" s="1">
        <v>0</v>
      </c>
      <c r="AE52" s="1">
        <v>204.53724637824857</v>
      </c>
      <c r="AF52" s="1">
        <v>0</v>
      </c>
      <c r="AG52" s="1">
        <v>0</v>
      </c>
      <c r="AH52" s="1">
        <v>0</v>
      </c>
      <c r="AI52" s="1">
        <v>0</v>
      </c>
      <c r="AJ52" s="1">
        <v>0</v>
      </c>
      <c r="AK52" s="1">
        <v>0</v>
      </c>
      <c r="AL52" s="1">
        <v>0</v>
      </c>
      <c r="AM52" s="1">
        <v>76.543670300222274</v>
      </c>
    </row>
    <row r="53" spans="1:39" x14ac:dyDescent="0.25">
      <c r="A53" s="119">
        <f ca="1">Exceedance!U53</f>
        <v>44317</v>
      </c>
      <c r="B53" s="254">
        <v>0</v>
      </c>
      <c r="C53" s="254">
        <v>0</v>
      </c>
      <c r="D53" s="254">
        <v>0</v>
      </c>
      <c r="E53" s="1">
        <v>0</v>
      </c>
      <c r="F53" s="1">
        <v>0</v>
      </c>
      <c r="G53" s="1">
        <v>0</v>
      </c>
      <c r="H53" s="1">
        <v>0</v>
      </c>
      <c r="I53" s="1">
        <v>0</v>
      </c>
      <c r="J53" s="1">
        <v>0</v>
      </c>
      <c r="K53" s="1">
        <v>0</v>
      </c>
      <c r="L53" s="1">
        <v>0</v>
      </c>
      <c r="M53" s="1">
        <v>0</v>
      </c>
      <c r="N53" s="1">
        <v>0</v>
      </c>
      <c r="O53" s="1">
        <v>0</v>
      </c>
      <c r="P53" s="1">
        <v>0</v>
      </c>
      <c r="Q53" s="1">
        <v>0</v>
      </c>
      <c r="R53" s="1">
        <v>0</v>
      </c>
      <c r="S53" s="1">
        <v>0</v>
      </c>
      <c r="T53" s="1">
        <v>0</v>
      </c>
      <c r="U53" s="1">
        <v>0</v>
      </c>
      <c r="V53" s="1">
        <v>0</v>
      </c>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row>
    <row r="54" spans="1:39" x14ac:dyDescent="0.25">
      <c r="A54" s="119">
        <f ca="1">Exceedance!U54</f>
        <v>44348</v>
      </c>
      <c r="B54" s="254">
        <v>0</v>
      </c>
      <c r="C54" s="254">
        <v>0</v>
      </c>
      <c r="D54" s="254">
        <v>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row>
    <row r="55" spans="1:39" x14ac:dyDescent="0.25">
      <c r="A55" s="119">
        <f ca="1">Exceedance!U55</f>
        <v>44378</v>
      </c>
      <c r="B55" s="254">
        <v>0</v>
      </c>
      <c r="C55" s="254">
        <v>0</v>
      </c>
      <c r="D55" s="254">
        <v>0</v>
      </c>
      <c r="E55" s="1">
        <v>0</v>
      </c>
      <c r="F55" s="1">
        <v>0</v>
      </c>
      <c r="G55" s="1">
        <v>0</v>
      </c>
      <c r="H55" s="1">
        <v>0</v>
      </c>
      <c r="I55" s="1">
        <v>0</v>
      </c>
      <c r="J55" s="1">
        <v>0</v>
      </c>
      <c r="K55" s="1">
        <v>0</v>
      </c>
      <c r="L55" s="1">
        <v>0</v>
      </c>
      <c r="M55" s="1">
        <v>0</v>
      </c>
      <c r="N55" s="1">
        <v>0</v>
      </c>
      <c r="O55" s="1">
        <v>0</v>
      </c>
      <c r="P55" s="1">
        <v>0</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row>
    <row r="56" spans="1:39" x14ac:dyDescent="0.25">
      <c r="A56" s="119">
        <f ca="1">Exceedance!U56</f>
        <v>44409</v>
      </c>
      <c r="B56" s="254">
        <v>0</v>
      </c>
      <c r="C56" s="254">
        <v>0</v>
      </c>
      <c r="D56" s="254">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row>
    <row r="57" spans="1:39" x14ac:dyDescent="0.25">
      <c r="A57" s="119">
        <f ca="1">Exceedance!U57</f>
        <v>44440</v>
      </c>
      <c r="B57" s="254">
        <v>0</v>
      </c>
      <c r="C57" s="254">
        <v>0</v>
      </c>
      <c r="D57" s="254">
        <v>0</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row>
    <row r="58" spans="1:39" x14ac:dyDescent="0.25">
      <c r="A58" s="119">
        <f ca="1">Exceedance!U58</f>
        <v>44470</v>
      </c>
      <c r="B58" s="254">
        <v>0</v>
      </c>
      <c r="C58" s="254">
        <v>0</v>
      </c>
      <c r="D58" s="254">
        <v>0</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c r="AI58" s="1">
        <v>0</v>
      </c>
      <c r="AJ58" s="1">
        <v>0</v>
      </c>
      <c r="AK58" s="1">
        <v>0</v>
      </c>
      <c r="AL58" s="1">
        <v>0</v>
      </c>
      <c r="AM58" s="1">
        <v>0</v>
      </c>
    </row>
    <row r="59" spans="1:39" x14ac:dyDescent="0.25">
      <c r="A59" s="119">
        <f ca="1">Exceedance!U59</f>
        <v>44501</v>
      </c>
      <c r="B59" s="254">
        <v>0</v>
      </c>
      <c r="C59" s="254">
        <v>0</v>
      </c>
      <c r="D59" s="254">
        <v>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c r="AI59" s="1">
        <v>0</v>
      </c>
      <c r="AJ59" s="1">
        <v>0</v>
      </c>
      <c r="AK59" s="1">
        <v>0</v>
      </c>
      <c r="AL59" s="1">
        <v>0</v>
      </c>
      <c r="AM59" s="1">
        <v>0</v>
      </c>
    </row>
    <row r="60" spans="1:39" x14ac:dyDescent="0.25">
      <c r="A60" s="119">
        <f ca="1">Exceedance!U60</f>
        <v>44531</v>
      </c>
      <c r="B60" s="254">
        <v>0</v>
      </c>
      <c r="C60" s="254">
        <v>0</v>
      </c>
      <c r="D60" s="254">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c r="AI60" s="1">
        <v>0</v>
      </c>
      <c r="AJ60" s="1">
        <v>0</v>
      </c>
      <c r="AK60" s="1">
        <v>0</v>
      </c>
      <c r="AL60" s="1">
        <v>0</v>
      </c>
      <c r="AM60" s="1">
        <v>0</v>
      </c>
    </row>
    <row r="61" spans="1:39" x14ac:dyDescent="0.25">
      <c r="A61" s="119">
        <f ca="1">Exceedance!U61</f>
        <v>44562</v>
      </c>
      <c r="B61" s="254">
        <v>0</v>
      </c>
      <c r="C61" s="254">
        <v>0</v>
      </c>
      <c r="D61" s="254">
        <v>0</v>
      </c>
      <c r="E61" s="1">
        <v>13.863322441973477</v>
      </c>
      <c r="F61" s="1">
        <v>0</v>
      </c>
      <c r="G61" s="1">
        <v>0</v>
      </c>
      <c r="H61" s="1">
        <v>0</v>
      </c>
      <c r="I61" s="1">
        <v>0</v>
      </c>
      <c r="J61" s="1">
        <v>0</v>
      </c>
      <c r="K61" s="1">
        <v>0</v>
      </c>
      <c r="L61" s="1">
        <v>0</v>
      </c>
      <c r="M61" s="1">
        <v>0</v>
      </c>
      <c r="N61" s="1">
        <v>108.13157993156535</v>
      </c>
      <c r="O61" s="1">
        <v>0</v>
      </c>
      <c r="P61" s="1">
        <v>0</v>
      </c>
      <c r="Q61" s="1">
        <v>0</v>
      </c>
      <c r="R61" s="1">
        <v>0</v>
      </c>
      <c r="S61" s="1">
        <v>0</v>
      </c>
      <c r="T61" s="1">
        <v>0</v>
      </c>
      <c r="U61" s="1">
        <v>0</v>
      </c>
      <c r="V61" s="1">
        <v>0</v>
      </c>
      <c r="W61" s="1">
        <v>0</v>
      </c>
      <c r="X61" s="1">
        <v>0</v>
      </c>
      <c r="Y61" s="1">
        <v>0</v>
      </c>
      <c r="Z61" s="1">
        <v>0</v>
      </c>
      <c r="AA61" s="1">
        <v>0</v>
      </c>
      <c r="AB61" s="1">
        <v>0</v>
      </c>
      <c r="AC61" s="1">
        <v>0</v>
      </c>
      <c r="AD61" s="1">
        <v>63.574626632073134</v>
      </c>
      <c r="AE61" s="1">
        <v>0</v>
      </c>
      <c r="AF61" s="1">
        <v>0</v>
      </c>
      <c r="AG61" s="1">
        <v>0</v>
      </c>
      <c r="AH61" s="1">
        <v>0</v>
      </c>
      <c r="AI61" s="1">
        <v>0</v>
      </c>
      <c r="AJ61" s="1">
        <v>0</v>
      </c>
      <c r="AK61" s="1">
        <v>132.41106190069829</v>
      </c>
      <c r="AL61" s="1">
        <v>281.6163394001868</v>
      </c>
      <c r="AM61" s="1">
        <v>48.520935154717449</v>
      </c>
    </row>
    <row r="62" spans="1:39" x14ac:dyDescent="0.25">
      <c r="A62" s="119">
        <f ca="1">Exceedance!U62</f>
        <v>44593</v>
      </c>
      <c r="B62" s="254">
        <v>0</v>
      </c>
      <c r="C62" s="254">
        <v>0</v>
      </c>
      <c r="D62" s="254">
        <v>0</v>
      </c>
      <c r="E62" s="1">
        <v>275.41446154126038</v>
      </c>
      <c r="F62" s="1">
        <v>3.6791262125853712</v>
      </c>
      <c r="G62" s="1">
        <v>0</v>
      </c>
      <c r="H62" s="1">
        <v>0</v>
      </c>
      <c r="I62" s="1">
        <v>0</v>
      </c>
      <c r="J62" s="1">
        <v>0</v>
      </c>
      <c r="K62" s="1">
        <v>0</v>
      </c>
      <c r="L62" s="1">
        <v>0</v>
      </c>
      <c r="M62" s="1">
        <v>0</v>
      </c>
      <c r="N62" s="1">
        <v>298.21019916906141</v>
      </c>
      <c r="O62" s="1">
        <v>0</v>
      </c>
      <c r="P62" s="1">
        <v>205.63247547926755</v>
      </c>
      <c r="Q62" s="1">
        <v>0</v>
      </c>
      <c r="R62" s="1">
        <v>0</v>
      </c>
      <c r="S62" s="1">
        <v>0</v>
      </c>
      <c r="T62" s="1">
        <v>0</v>
      </c>
      <c r="U62" s="1">
        <v>0</v>
      </c>
      <c r="V62" s="1">
        <v>0</v>
      </c>
      <c r="W62" s="1">
        <v>0</v>
      </c>
      <c r="X62" s="1">
        <v>0</v>
      </c>
      <c r="Y62" s="1">
        <v>0</v>
      </c>
      <c r="Z62" s="1">
        <v>0</v>
      </c>
      <c r="AA62" s="1">
        <v>73.27761717046053</v>
      </c>
      <c r="AB62" s="1">
        <v>0</v>
      </c>
      <c r="AC62" s="1">
        <v>0</v>
      </c>
      <c r="AD62" s="1">
        <v>261.11499155736112</v>
      </c>
      <c r="AE62" s="1">
        <v>0</v>
      </c>
      <c r="AF62" s="1">
        <v>0</v>
      </c>
      <c r="AG62" s="1">
        <v>0</v>
      </c>
      <c r="AH62" s="1">
        <v>0</v>
      </c>
      <c r="AI62" s="1">
        <v>0</v>
      </c>
      <c r="AJ62" s="1">
        <v>0</v>
      </c>
      <c r="AK62" s="1">
        <v>337.48718700657128</v>
      </c>
      <c r="AL62" s="1">
        <v>544.26521663328515</v>
      </c>
      <c r="AM62" s="1">
        <v>252.5192566504366</v>
      </c>
    </row>
    <row r="63" spans="1:39" x14ac:dyDescent="0.25">
      <c r="A63" s="119">
        <f ca="1">Exceedance!U63</f>
        <v>44621</v>
      </c>
      <c r="B63" s="254">
        <v>0</v>
      </c>
      <c r="C63" s="254">
        <v>0</v>
      </c>
      <c r="D63" s="254">
        <v>0</v>
      </c>
      <c r="E63" s="1">
        <v>263.91031850681981</v>
      </c>
      <c r="F63" s="1">
        <v>0</v>
      </c>
      <c r="G63" s="1">
        <v>0</v>
      </c>
      <c r="H63" s="1">
        <v>0</v>
      </c>
      <c r="I63" s="1">
        <v>0</v>
      </c>
      <c r="J63" s="1">
        <v>0</v>
      </c>
      <c r="K63" s="1">
        <v>0</v>
      </c>
      <c r="L63" s="1">
        <v>0</v>
      </c>
      <c r="M63" s="1">
        <v>0</v>
      </c>
      <c r="N63" s="1">
        <v>310.46770904959948</v>
      </c>
      <c r="O63" s="1">
        <v>0</v>
      </c>
      <c r="P63" s="1">
        <v>189.56989010841758</v>
      </c>
      <c r="Q63" s="1">
        <v>0</v>
      </c>
      <c r="R63" s="1">
        <v>0</v>
      </c>
      <c r="S63" s="1">
        <v>0</v>
      </c>
      <c r="T63" s="1">
        <v>0</v>
      </c>
      <c r="U63" s="1">
        <v>0</v>
      </c>
      <c r="V63" s="1">
        <v>0</v>
      </c>
      <c r="W63" s="1">
        <v>0</v>
      </c>
      <c r="X63" s="1">
        <v>0</v>
      </c>
      <c r="Y63" s="1">
        <v>0</v>
      </c>
      <c r="Z63" s="1">
        <v>0</v>
      </c>
      <c r="AA63" s="1">
        <v>62.67061316780606</v>
      </c>
      <c r="AB63" s="1">
        <v>0</v>
      </c>
      <c r="AC63" s="1">
        <v>0</v>
      </c>
      <c r="AD63" s="1">
        <v>264.26249261532041</v>
      </c>
      <c r="AE63" s="1">
        <v>0</v>
      </c>
      <c r="AF63" s="1">
        <v>0</v>
      </c>
      <c r="AG63" s="1">
        <v>0</v>
      </c>
      <c r="AH63" s="1">
        <v>0</v>
      </c>
      <c r="AI63" s="1">
        <v>0</v>
      </c>
      <c r="AJ63" s="1">
        <v>0</v>
      </c>
      <c r="AK63" s="1">
        <v>367.6538130048786</v>
      </c>
      <c r="AL63" s="1">
        <v>566.29483028138793</v>
      </c>
      <c r="AM63" s="1">
        <v>236.35834670073112</v>
      </c>
    </row>
    <row r="64" spans="1:39" x14ac:dyDescent="0.25">
      <c r="A64" s="119" t="str">
        <f ca="1">Exceedance!U64</f>
        <v/>
      </c>
      <c r="B64" s="254">
        <v>0</v>
      </c>
      <c r="C64" s="254">
        <v>0</v>
      </c>
      <c r="D64" s="254">
        <v>0</v>
      </c>
      <c r="E64" s="1">
        <v>38.68360474185878</v>
      </c>
      <c r="F64" s="1">
        <v>0</v>
      </c>
      <c r="G64" s="1">
        <v>0</v>
      </c>
      <c r="H64" s="1">
        <v>0</v>
      </c>
      <c r="I64" s="1">
        <v>0</v>
      </c>
      <c r="J64" s="1">
        <v>0</v>
      </c>
      <c r="K64" s="1">
        <v>0</v>
      </c>
      <c r="L64" s="1">
        <v>0</v>
      </c>
      <c r="M64" s="1">
        <v>0</v>
      </c>
      <c r="N64" s="1">
        <v>82.223336386609219</v>
      </c>
      <c r="O64" s="1">
        <v>0</v>
      </c>
      <c r="P64" s="1">
        <v>0</v>
      </c>
      <c r="Q64" s="1">
        <v>0</v>
      </c>
      <c r="R64" s="1">
        <v>0</v>
      </c>
      <c r="S64" s="1">
        <v>0</v>
      </c>
      <c r="T64" s="1">
        <v>0</v>
      </c>
      <c r="U64" s="1">
        <v>0</v>
      </c>
      <c r="V64" s="1">
        <v>0</v>
      </c>
      <c r="W64" s="1">
        <v>0</v>
      </c>
      <c r="X64" s="1">
        <v>0</v>
      </c>
      <c r="Y64" s="1">
        <v>0</v>
      </c>
      <c r="Z64" s="1">
        <v>0</v>
      </c>
      <c r="AA64" s="1">
        <v>0</v>
      </c>
      <c r="AB64" s="1">
        <v>0</v>
      </c>
      <c r="AC64" s="1">
        <v>0</v>
      </c>
      <c r="AD64" s="1">
        <v>59.352028335307537</v>
      </c>
      <c r="AE64" s="1">
        <v>0</v>
      </c>
      <c r="AF64" s="1">
        <v>0</v>
      </c>
      <c r="AG64" s="1">
        <v>0</v>
      </c>
      <c r="AH64" s="1">
        <v>0</v>
      </c>
      <c r="AI64" s="1">
        <v>0</v>
      </c>
      <c r="AJ64" s="1">
        <v>0</v>
      </c>
      <c r="AK64" s="1">
        <v>156.03175763704442</v>
      </c>
      <c r="AL64" s="1">
        <v>334.66918791393806</v>
      </c>
      <c r="AM64" s="1">
        <v>28.680203804488773</v>
      </c>
    </row>
    <row r="65" spans="1:39" x14ac:dyDescent="0.25">
      <c r="A65" s="119" t="str">
        <f ca="1">Exceedance!U65</f>
        <v/>
      </c>
      <c r="B65" s="254">
        <v>0</v>
      </c>
      <c r="C65" s="254">
        <v>0</v>
      </c>
      <c r="D65" s="254">
        <v>0</v>
      </c>
      <c r="E65" s="1">
        <v>0</v>
      </c>
      <c r="F65" s="1">
        <v>0</v>
      </c>
      <c r="G65" s="1">
        <v>0</v>
      </c>
      <c r="H65" s="1">
        <v>0</v>
      </c>
      <c r="I65" s="1">
        <v>0</v>
      </c>
      <c r="J65" s="1">
        <v>0</v>
      </c>
      <c r="K65" s="1">
        <v>0</v>
      </c>
      <c r="L65" s="1">
        <v>0</v>
      </c>
      <c r="M65" s="1">
        <v>0</v>
      </c>
      <c r="N65" s="1">
        <v>0</v>
      </c>
      <c r="O65" s="1">
        <v>0</v>
      </c>
      <c r="P65" s="1">
        <v>0</v>
      </c>
      <c r="Q65" s="1">
        <v>0</v>
      </c>
      <c r="R65" s="1">
        <v>0</v>
      </c>
      <c r="S65" s="1">
        <v>0</v>
      </c>
      <c r="T65" s="1">
        <v>0</v>
      </c>
      <c r="U65" s="1">
        <v>0</v>
      </c>
      <c r="V65" s="1">
        <v>0</v>
      </c>
      <c r="W65" s="1">
        <v>0</v>
      </c>
      <c r="X65" s="1">
        <v>0</v>
      </c>
      <c r="Y65" s="1">
        <v>0</v>
      </c>
      <c r="Z65" s="1">
        <v>0</v>
      </c>
      <c r="AA65" s="1">
        <v>0</v>
      </c>
      <c r="AB65" s="1">
        <v>0</v>
      </c>
      <c r="AC65" s="1">
        <v>0</v>
      </c>
      <c r="AD65" s="1">
        <v>0</v>
      </c>
      <c r="AE65" s="1">
        <v>0</v>
      </c>
      <c r="AF65" s="1">
        <v>0</v>
      </c>
      <c r="AG65" s="1">
        <v>0</v>
      </c>
      <c r="AH65" s="1">
        <v>0</v>
      </c>
      <c r="AI65" s="1">
        <v>0</v>
      </c>
      <c r="AJ65" s="1">
        <v>0</v>
      </c>
      <c r="AK65" s="1">
        <v>0</v>
      </c>
      <c r="AL65" s="1">
        <v>0</v>
      </c>
      <c r="AM65" s="1">
        <v>0</v>
      </c>
    </row>
    <row r="66" spans="1:39" x14ac:dyDescent="0.25">
      <c r="A66" s="119" t="str">
        <f ca="1">Exceedance!U66</f>
        <v/>
      </c>
      <c r="B66" s="254">
        <v>0</v>
      </c>
      <c r="C66" s="254">
        <v>0</v>
      </c>
      <c r="D66" s="254">
        <v>0</v>
      </c>
      <c r="E66" s="1">
        <v>0</v>
      </c>
      <c r="F66" s="1">
        <v>0</v>
      </c>
      <c r="G66" s="1">
        <v>0</v>
      </c>
      <c r="H66" s="1">
        <v>0</v>
      </c>
      <c r="I66" s="1">
        <v>0</v>
      </c>
      <c r="J66" s="1">
        <v>0</v>
      </c>
      <c r="K66" s="1">
        <v>0</v>
      </c>
      <c r="L66" s="1">
        <v>0</v>
      </c>
      <c r="M66" s="1">
        <v>0</v>
      </c>
      <c r="N66" s="1">
        <v>0</v>
      </c>
      <c r="O66" s="1">
        <v>0</v>
      </c>
      <c r="P66" s="1">
        <v>0</v>
      </c>
      <c r="Q66" s="1">
        <v>0</v>
      </c>
      <c r="R66" s="1">
        <v>0</v>
      </c>
      <c r="S66" s="1">
        <v>0</v>
      </c>
      <c r="T66" s="1">
        <v>0</v>
      </c>
      <c r="U66" s="1">
        <v>0</v>
      </c>
      <c r="V66" s="1">
        <v>0</v>
      </c>
      <c r="W66" s="1">
        <v>0</v>
      </c>
      <c r="X66" s="1">
        <v>0</v>
      </c>
      <c r="Y66" s="1">
        <v>0</v>
      </c>
      <c r="Z66" s="1">
        <v>0</v>
      </c>
      <c r="AA66" s="1">
        <v>0</v>
      </c>
      <c r="AB66" s="1">
        <v>0</v>
      </c>
      <c r="AC66" s="1">
        <v>0</v>
      </c>
      <c r="AD66" s="1">
        <v>0</v>
      </c>
      <c r="AE66" s="1">
        <v>0</v>
      </c>
      <c r="AF66" s="1">
        <v>0</v>
      </c>
      <c r="AG66" s="1">
        <v>0</v>
      </c>
      <c r="AH66" s="1">
        <v>0</v>
      </c>
      <c r="AI66" s="1">
        <v>0</v>
      </c>
      <c r="AJ66" s="1">
        <v>0</v>
      </c>
      <c r="AK66" s="1">
        <v>0</v>
      </c>
      <c r="AL66" s="1">
        <v>0</v>
      </c>
      <c r="AM66" s="1">
        <v>0</v>
      </c>
    </row>
    <row r="67" spans="1:39" x14ac:dyDescent="0.25">
      <c r="A67" s="119" t="str">
        <f ca="1">Exceedance!U67</f>
        <v/>
      </c>
      <c r="B67" s="254">
        <v>0</v>
      </c>
      <c r="C67" s="254">
        <v>0</v>
      </c>
      <c r="D67" s="254">
        <v>0</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c r="AI67" s="1">
        <v>0</v>
      </c>
      <c r="AJ67" s="1">
        <v>0</v>
      </c>
      <c r="AK67" s="1">
        <v>0</v>
      </c>
      <c r="AL67" s="1">
        <v>0</v>
      </c>
      <c r="AM67" s="1">
        <v>0</v>
      </c>
    </row>
    <row r="68" spans="1:39" x14ac:dyDescent="0.25">
      <c r="A68" s="119" t="str">
        <f ca="1">Exceedance!U68</f>
        <v/>
      </c>
      <c r="B68" s="254">
        <v>0</v>
      </c>
      <c r="C68" s="254">
        <v>0</v>
      </c>
      <c r="D68" s="254">
        <v>0</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c r="AI68" s="1">
        <v>0</v>
      </c>
      <c r="AJ68" s="1">
        <v>0</v>
      </c>
      <c r="AK68" s="1">
        <v>0</v>
      </c>
      <c r="AL68" s="1">
        <v>0</v>
      </c>
      <c r="AM68" s="1">
        <v>0</v>
      </c>
    </row>
    <row r="69" spans="1:39" x14ac:dyDescent="0.25">
      <c r="A69" s="119" t="str">
        <f ca="1">Exceedance!U69</f>
        <v/>
      </c>
      <c r="B69" s="254">
        <v>0</v>
      </c>
      <c r="C69" s="254">
        <v>0</v>
      </c>
      <c r="D69" s="254">
        <v>0</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s="1">
        <v>0</v>
      </c>
      <c r="AG69" s="1">
        <v>0</v>
      </c>
      <c r="AH69" s="1">
        <v>0</v>
      </c>
      <c r="AI69" s="1">
        <v>0</v>
      </c>
      <c r="AJ69" s="1">
        <v>0</v>
      </c>
      <c r="AK69" s="1">
        <v>0</v>
      </c>
      <c r="AL69" s="1">
        <v>0</v>
      </c>
      <c r="AM69" s="1">
        <v>0</v>
      </c>
    </row>
    <row r="70" spans="1:39" x14ac:dyDescent="0.25">
      <c r="A70" s="119" t="str">
        <f ca="1">Exceedance!U70</f>
        <v/>
      </c>
      <c r="B70" s="254"/>
      <c r="C70" s="254"/>
      <c r="D70" s="254"/>
    </row>
    <row r="71" spans="1:39" x14ac:dyDescent="0.25">
      <c r="A71" s="119" t="str">
        <f ca="1">Exceedance!U71</f>
        <v/>
      </c>
      <c r="B71" s="254"/>
      <c r="C71" s="254"/>
      <c r="D71" s="254"/>
    </row>
    <row r="72" spans="1:39" x14ac:dyDescent="0.25">
      <c r="A72" s="119" t="str">
        <f ca="1">Exceedance!U72</f>
        <v/>
      </c>
      <c r="B72" s="254"/>
      <c r="C72" s="254"/>
      <c r="D72" s="254"/>
    </row>
    <row r="73" spans="1:39" x14ac:dyDescent="0.25">
      <c r="A73" s="119" t="str">
        <f ca="1">Exceedance!U73</f>
        <v/>
      </c>
      <c r="B73" s="254"/>
      <c r="C73" s="254"/>
      <c r="D73" s="254"/>
    </row>
    <row r="74" spans="1:39" x14ac:dyDescent="0.25">
      <c r="A74" s="119" t="str">
        <f ca="1">Exceedance!U74</f>
        <v/>
      </c>
      <c r="B74" s="254"/>
      <c r="C74" s="254"/>
      <c r="D74" s="254"/>
    </row>
    <row r="75" spans="1:39" x14ac:dyDescent="0.25">
      <c r="A75" s="119" t="str">
        <f ca="1">Exceedance!U75</f>
        <v/>
      </c>
      <c r="B75" s="254"/>
      <c r="C75" s="254"/>
      <c r="D75" s="254"/>
    </row>
    <row r="76" spans="1:39" x14ac:dyDescent="0.25">
      <c r="A76" s="119" t="str">
        <f ca="1">Exceedance!U76</f>
        <v/>
      </c>
      <c r="B76" s="254"/>
      <c r="C76" s="254"/>
      <c r="D76" s="254"/>
    </row>
    <row r="77" spans="1:39" x14ac:dyDescent="0.25">
      <c r="A77" s="119" t="str">
        <f ca="1">Exceedance!U77</f>
        <v/>
      </c>
      <c r="B77" s="254"/>
      <c r="C77" s="254"/>
      <c r="D77" s="254"/>
    </row>
    <row r="78" spans="1:39" x14ac:dyDescent="0.25">
      <c r="A78" s="119" t="str">
        <f ca="1">Exceedance!U78</f>
        <v/>
      </c>
      <c r="B78" s="254"/>
      <c r="C78" s="254"/>
      <c r="D78" s="254"/>
    </row>
    <row r="79" spans="1:39" x14ac:dyDescent="0.25">
      <c r="A79" s="119" t="str">
        <f ca="1">Exceedance!U79</f>
        <v/>
      </c>
      <c r="B79" s="254"/>
      <c r="C79" s="254"/>
      <c r="D79" s="254"/>
    </row>
    <row r="80" spans="1:39" x14ac:dyDescent="0.25">
      <c r="A80" s="119" t="str">
        <f ca="1">Exceedance!U80</f>
        <v/>
      </c>
      <c r="B80" s="254"/>
      <c r="C80" s="254"/>
      <c r="D80" s="254"/>
    </row>
    <row r="81" spans="1:4" x14ac:dyDescent="0.25">
      <c r="A81" s="119" t="str">
        <f ca="1">Exceedance!U81</f>
        <v/>
      </c>
      <c r="B81" s="254"/>
      <c r="C81" s="254"/>
      <c r="D81" s="254"/>
    </row>
    <row r="82" spans="1:4" x14ac:dyDescent="0.25">
      <c r="A82" s="119" t="str">
        <f ca="1">Exceedance!U82</f>
        <v/>
      </c>
      <c r="B82" s="254"/>
      <c r="C82" s="254"/>
      <c r="D82" s="254"/>
    </row>
    <row r="83" spans="1:4" x14ac:dyDescent="0.25">
      <c r="A83" s="119" t="str">
        <f ca="1">Exceedance!U83</f>
        <v/>
      </c>
      <c r="B83" s="254"/>
      <c r="C83" s="254"/>
      <c r="D83" s="254"/>
    </row>
    <row r="84" spans="1:4" x14ac:dyDescent="0.25">
      <c r="A84" s="119" t="str">
        <f ca="1">Exceedance!U84</f>
        <v/>
      </c>
      <c r="B84" s="254"/>
      <c r="C84" s="254"/>
      <c r="D84" s="254"/>
    </row>
    <row r="85" spans="1:4" x14ac:dyDescent="0.25">
      <c r="A85" s="119" t="str">
        <f ca="1">Exceedance!U85</f>
        <v/>
      </c>
      <c r="B85" s="254"/>
      <c r="C85" s="254"/>
      <c r="D85" s="254"/>
    </row>
    <row r="86" spans="1:4" x14ac:dyDescent="0.25">
      <c r="A86" s="119" t="str">
        <f ca="1">Exceedance!U86</f>
        <v/>
      </c>
      <c r="B86" s="254"/>
      <c r="C86" s="254"/>
      <c r="D86" s="254"/>
    </row>
    <row r="87" spans="1:4" x14ac:dyDescent="0.25">
      <c r="A87" s="119" t="str">
        <f ca="1">Exceedance!U87</f>
        <v/>
      </c>
      <c r="B87" s="254"/>
      <c r="C87" s="254"/>
      <c r="D87" s="254"/>
    </row>
    <row r="88" spans="1:4" x14ac:dyDescent="0.25">
      <c r="A88" s="119" t="str">
        <f ca="1">Exceedance!U88</f>
        <v/>
      </c>
      <c r="B88" s="254"/>
      <c r="C88" s="254"/>
      <c r="D88" s="254"/>
    </row>
    <row r="89" spans="1:4" x14ac:dyDescent="0.25">
      <c r="A89" s="119" t="str">
        <f ca="1">Exceedance!U89</f>
        <v/>
      </c>
      <c r="B89" s="254"/>
      <c r="C89" s="254"/>
      <c r="D89" s="254"/>
    </row>
    <row r="90" spans="1:4" x14ac:dyDescent="0.25">
      <c r="A90" s="119" t="str">
        <f ca="1">Exceedance!U90</f>
        <v/>
      </c>
      <c r="B90" s="254"/>
      <c r="C90" s="254"/>
      <c r="D90" s="254"/>
    </row>
    <row r="91" spans="1:4" x14ac:dyDescent="0.25">
      <c r="A91" s="119" t="str">
        <f ca="1">Exceedance!U91</f>
        <v/>
      </c>
      <c r="B91" s="254"/>
      <c r="C91" s="254"/>
      <c r="D91" s="254"/>
    </row>
    <row r="92" spans="1:4" x14ac:dyDescent="0.25">
      <c r="A92" s="119" t="str">
        <f ca="1">Exceedance!U92</f>
        <v/>
      </c>
      <c r="B92" s="254"/>
      <c r="C92" s="254"/>
      <c r="D92" s="254"/>
    </row>
    <row r="93" spans="1:4" x14ac:dyDescent="0.25">
      <c r="A93" s="119" t="str">
        <f ca="1">Exceedance!U93</f>
        <v/>
      </c>
      <c r="B93" s="254"/>
      <c r="C93" s="254"/>
      <c r="D93" s="254"/>
    </row>
    <row r="94" spans="1:4" x14ac:dyDescent="0.25">
      <c r="A94" s="119" t="str">
        <f ca="1">Exceedance!U94</f>
        <v/>
      </c>
      <c r="B94" s="254"/>
      <c r="C94" s="254"/>
      <c r="D94" s="254"/>
    </row>
    <row r="95" spans="1:4" x14ac:dyDescent="0.25">
      <c r="A95" s="119" t="str">
        <f ca="1">Exceedance!U95</f>
        <v/>
      </c>
      <c r="B95" s="254"/>
      <c r="C95" s="254"/>
      <c r="D95" s="254"/>
    </row>
    <row r="96" spans="1:4" x14ac:dyDescent="0.25">
      <c r="A96" s="119" t="str">
        <f ca="1">Exceedance!U96</f>
        <v/>
      </c>
      <c r="B96" s="254"/>
      <c r="C96" s="254"/>
      <c r="D96" s="254"/>
    </row>
    <row r="97" spans="1:4" x14ac:dyDescent="0.25">
      <c r="A97" s="119" t="str">
        <f ca="1">Exceedance!U97</f>
        <v/>
      </c>
      <c r="B97" s="254"/>
      <c r="C97" s="254"/>
      <c r="D97" s="254"/>
    </row>
    <row r="98" spans="1:4" x14ac:dyDescent="0.25">
      <c r="A98" s="119" t="str">
        <f ca="1">Exceedance!U98</f>
        <v/>
      </c>
      <c r="B98" s="254"/>
      <c r="C98" s="254"/>
      <c r="D98" s="254"/>
    </row>
    <row r="99" spans="1:4" x14ac:dyDescent="0.25">
      <c r="A99" s="119" t="str">
        <f ca="1">Exceedance!U99</f>
        <v/>
      </c>
      <c r="B99" s="254"/>
      <c r="C99" s="254"/>
      <c r="D99" s="254"/>
    </row>
    <row r="100" spans="1:4" x14ac:dyDescent="0.25">
      <c r="A100" s="119" t="str">
        <f ca="1">Exceedance!U100</f>
        <v/>
      </c>
      <c r="B100" s="254"/>
      <c r="C100" s="254"/>
      <c r="D100" s="254"/>
    </row>
  </sheetData>
  <mergeCells count="1">
    <mergeCell ref="B1:AH1"/>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FF5050"/>
  </sheetPr>
  <dimension ref="A1:BD100"/>
  <sheetViews>
    <sheetView zoomScale="80" zoomScaleNormal="80" workbookViewId="0">
      <selection activeCell="B4" sqref="B4:AM69"/>
    </sheetView>
  </sheetViews>
  <sheetFormatPr defaultRowHeight="15" x14ac:dyDescent="0.25"/>
  <cols>
    <col min="1" max="1" width="8.85546875" style="120"/>
    <col min="2" max="4" width="9.28515625" style="255" bestFit="1" customWidth="1"/>
  </cols>
  <sheetData>
    <row r="1" spans="1:56" s="120" customFormat="1" x14ac:dyDescent="0.25">
      <c r="A1" s="117"/>
      <c r="B1" s="748" t="s">
        <v>145</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749"/>
      <c r="AG1" s="749"/>
      <c r="AH1" s="749"/>
    </row>
    <row r="2" spans="1:56" s="120" customFormat="1" x14ac:dyDescent="0.25">
      <c r="A2" s="117"/>
      <c r="B2" s="267" t="s">
        <v>295</v>
      </c>
      <c r="C2" s="267" t="s">
        <v>296</v>
      </c>
      <c r="D2" s="267" t="s">
        <v>297</v>
      </c>
      <c r="E2" s="120">
        <v>1981</v>
      </c>
      <c r="F2" s="120">
        <v>1982</v>
      </c>
      <c r="G2" s="120">
        <v>1983</v>
      </c>
      <c r="H2" s="120">
        <v>1984</v>
      </c>
      <c r="I2" s="120">
        <v>1985</v>
      </c>
      <c r="J2" s="120">
        <v>1986</v>
      </c>
      <c r="K2" s="120">
        <v>1987</v>
      </c>
      <c r="L2" s="120">
        <v>1988</v>
      </c>
      <c r="M2" s="120">
        <v>1989</v>
      </c>
      <c r="N2" s="120">
        <v>1990</v>
      </c>
      <c r="O2" s="120">
        <v>1991</v>
      </c>
      <c r="P2" s="120">
        <v>1992</v>
      </c>
      <c r="Q2" s="120">
        <v>1993</v>
      </c>
      <c r="R2" s="120">
        <v>1994</v>
      </c>
      <c r="S2" s="120">
        <v>1995</v>
      </c>
      <c r="T2" s="120">
        <v>1996</v>
      </c>
      <c r="U2" s="120">
        <v>1997</v>
      </c>
      <c r="V2" s="120">
        <v>1998</v>
      </c>
      <c r="W2" s="120">
        <v>1999</v>
      </c>
      <c r="X2" s="120">
        <v>2000</v>
      </c>
      <c r="Y2" s="120">
        <v>2001</v>
      </c>
      <c r="Z2" s="120">
        <v>2002</v>
      </c>
      <c r="AA2" s="120">
        <v>2003</v>
      </c>
      <c r="AB2" s="120">
        <v>2004</v>
      </c>
      <c r="AC2" s="120">
        <v>2005</v>
      </c>
      <c r="AD2" s="120">
        <v>2006</v>
      </c>
      <c r="AE2" s="120">
        <v>2007</v>
      </c>
      <c r="AF2" s="188">
        <v>2008</v>
      </c>
      <c r="AG2" s="188">
        <v>2009</v>
      </c>
      <c r="AH2" s="120">
        <v>2010</v>
      </c>
      <c r="AI2" s="120">
        <v>2011</v>
      </c>
      <c r="AJ2" s="120">
        <v>2012</v>
      </c>
      <c r="AK2" s="120">
        <v>2013</v>
      </c>
      <c r="AL2" s="120">
        <v>2014</v>
      </c>
      <c r="AM2" s="120">
        <v>2015</v>
      </c>
      <c r="AN2" s="120">
        <v>2016</v>
      </c>
      <c r="AO2" s="120">
        <v>2017</v>
      </c>
      <c r="AP2" s="120">
        <v>2018</v>
      </c>
      <c r="AQ2" s="120">
        <v>2019</v>
      </c>
      <c r="AR2" s="120">
        <v>2020</v>
      </c>
      <c r="AS2" s="120">
        <v>2021</v>
      </c>
      <c r="AT2" s="120">
        <v>2022</v>
      </c>
      <c r="AU2" s="120">
        <v>2023</v>
      </c>
      <c r="AV2" s="120">
        <v>2024</v>
      </c>
      <c r="AW2" s="120">
        <v>2025</v>
      </c>
      <c r="AX2" s="120">
        <v>2026</v>
      </c>
      <c r="AY2" s="120">
        <v>2027</v>
      </c>
      <c r="AZ2" s="120">
        <v>2028</v>
      </c>
      <c r="BA2" s="120">
        <v>2029</v>
      </c>
      <c r="BB2" s="120">
        <v>2030</v>
      </c>
      <c r="BC2" s="120">
        <v>2031</v>
      </c>
      <c r="BD2" s="120">
        <v>2032</v>
      </c>
    </row>
    <row r="3" spans="1:56" s="121" customFormat="1" x14ac:dyDescent="0.25">
      <c r="A3" s="118"/>
      <c r="B3" s="121" t="s">
        <v>332</v>
      </c>
      <c r="C3" s="121" t="s">
        <v>333</v>
      </c>
      <c r="D3" s="121" t="s">
        <v>334</v>
      </c>
      <c r="E3" s="121" t="s">
        <v>335</v>
      </c>
      <c r="F3" s="121" t="s">
        <v>336</v>
      </c>
      <c r="G3" s="121" t="s">
        <v>337</v>
      </c>
      <c r="H3" s="121" t="s">
        <v>338</v>
      </c>
      <c r="I3" s="121" t="s">
        <v>339</v>
      </c>
      <c r="J3" s="121" t="s">
        <v>340</v>
      </c>
      <c r="K3" s="121" t="s">
        <v>341</v>
      </c>
      <c r="L3" s="121" t="s">
        <v>342</v>
      </c>
      <c r="M3" s="121" t="s">
        <v>343</v>
      </c>
      <c r="N3" s="121" t="s">
        <v>344</v>
      </c>
      <c r="O3" s="121" t="s">
        <v>345</v>
      </c>
      <c r="P3" s="121" t="s">
        <v>346</v>
      </c>
      <c r="Q3" s="121" t="s">
        <v>347</v>
      </c>
      <c r="R3" s="121" t="s">
        <v>348</v>
      </c>
      <c r="S3" s="121" t="s">
        <v>349</v>
      </c>
      <c r="T3" s="121" t="s">
        <v>350</v>
      </c>
      <c r="U3" s="121" t="s">
        <v>351</v>
      </c>
      <c r="V3" s="121" t="s">
        <v>352</v>
      </c>
      <c r="W3" s="121" t="s">
        <v>353</v>
      </c>
      <c r="X3" s="121" t="s">
        <v>354</v>
      </c>
      <c r="Y3" s="121" t="s">
        <v>355</v>
      </c>
      <c r="Z3" s="121" t="s">
        <v>356</v>
      </c>
      <c r="AA3" s="121" t="s">
        <v>357</v>
      </c>
      <c r="AB3" s="121" t="s">
        <v>358</v>
      </c>
      <c r="AC3" s="121" t="s">
        <v>359</v>
      </c>
      <c r="AD3" s="121" t="s">
        <v>360</v>
      </c>
      <c r="AE3" s="121" t="s">
        <v>361</v>
      </c>
      <c r="AF3" s="121" t="s">
        <v>362</v>
      </c>
      <c r="AG3" s="121" t="s">
        <v>363</v>
      </c>
      <c r="AH3" s="121" t="s">
        <v>364</v>
      </c>
      <c r="AI3" s="121" t="s">
        <v>384</v>
      </c>
      <c r="AJ3" s="121" t="s">
        <v>385</v>
      </c>
      <c r="AK3" s="121" t="s">
        <v>386</v>
      </c>
      <c r="AL3" s="121" t="s">
        <v>387</v>
      </c>
      <c r="AM3" s="121" t="s">
        <v>388</v>
      </c>
      <c r="AN3" s="121" t="s">
        <v>389</v>
      </c>
      <c r="AO3" s="121" t="s">
        <v>390</v>
      </c>
      <c r="AP3" s="121" t="s">
        <v>391</v>
      </c>
      <c r="AQ3" s="121" t="s">
        <v>392</v>
      </c>
      <c r="AR3" s="121" t="s">
        <v>393</v>
      </c>
      <c r="AS3" s="121" t="s">
        <v>394</v>
      </c>
      <c r="AT3" s="121" t="s">
        <v>395</v>
      </c>
      <c r="AU3" s="121" t="s">
        <v>396</v>
      </c>
      <c r="AV3" s="121" t="s">
        <v>397</v>
      </c>
      <c r="AW3" s="121" t="s">
        <v>398</v>
      </c>
      <c r="AX3" s="121" t="s">
        <v>399</v>
      </c>
      <c r="AY3" s="121" t="s">
        <v>400</v>
      </c>
      <c r="AZ3" s="121" t="s">
        <v>401</v>
      </c>
      <c r="BA3" s="121" t="s">
        <v>402</v>
      </c>
      <c r="BB3" s="121" t="s">
        <v>403</v>
      </c>
      <c r="BC3" s="121" t="s">
        <v>404</v>
      </c>
      <c r="BD3" s="121" t="s">
        <v>405</v>
      </c>
    </row>
    <row r="4" spans="1:56" x14ac:dyDescent="0.25">
      <c r="A4" s="119">
        <f ca="1">Exceedance!U4</f>
        <v>42826</v>
      </c>
      <c r="B4" s="273">
        <v>11689.240564562879</v>
      </c>
      <c r="C4" s="273">
        <v>12357.863901545263</v>
      </c>
      <c r="D4" s="273">
        <v>11917.4845300693</v>
      </c>
      <c r="E4">
        <v>12113.896807417945</v>
      </c>
      <c r="F4">
        <v>11833.678159618519</v>
      </c>
      <c r="G4">
        <v>11737.368107731108</v>
      </c>
      <c r="H4">
        <v>11892.686198736525</v>
      </c>
      <c r="I4">
        <v>12220.911690013449</v>
      </c>
      <c r="J4">
        <v>11882.752376056844</v>
      </c>
      <c r="K4">
        <v>11895.768305241942</v>
      </c>
      <c r="L4">
        <v>12097.230885751849</v>
      </c>
      <c r="M4">
        <v>12059.04377386504</v>
      </c>
      <c r="N4">
        <v>12448.451508051852</v>
      </c>
      <c r="O4">
        <v>11756.400410948598</v>
      </c>
      <c r="P4">
        <v>11990.401629034264</v>
      </c>
      <c r="Q4">
        <v>11827.026905367527</v>
      </c>
      <c r="R4">
        <v>12416.504055988293</v>
      </c>
      <c r="S4">
        <v>11893.173768856759</v>
      </c>
      <c r="T4">
        <v>11814.53673306215</v>
      </c>
      <c r="U4">
        <v>11941.512259817609</v>
      </c>
      <c r="V4">
        <v>11850.067799072953</v>
      </c>
      <c r="W4">
        <v>12094.681452399049</v>
      </c>
      <c r="X4">
        <v>11913.673786917536</v>
      </c>
      <c r="Y4">
        <v>12095.155878521919</v>
      </c>
      <c r="Z4">
        <v>11911.273143211678</v>
      </c>
      <c r="AA4">
        <v>11948.206177522597</v>
      </c>
      <c r="AB4">
        <v>12030.815406132613</v>
      </c>
      <c r="AC4">
        <v>11925.575162699126</v>
      </c>
      <c r="AD4">
        <v>12059.784043427206</v>
      </c>
      <c r="AE4">
        <v>11882.531264853797</v>
      </c>
      <c r="AF4">
        <v>11903.240008077395</v>
      </c>
      <c r="AG4">
        <v>11954.421396613023</v>
      </c>
      <c r="AH4">
        <v>11994.757263230147</v>
      </c>
      <c r="AI4">
        <v>12046.743142656778</v>
      </c>
      <c r="AJ4">
        <v>11939.265469986121</v>
      </c>
      <c r="AK4">
        <v>11838.603671115185</v>
      </c>
      <c r="AL4">
        <v>11912.585940488605</v>
      </c>
      <c r="AM4">
        <v>11914.961658486551</v>
      </c>
    </row>
    <row r="5" spans="1:56" x14ac:dyDescent="0.25">
      <c r="A5" s="119">
        <f ca="1">Exceedance!U5</f>
        <v>42856</v>
      </c>
      <c r="B5" s="273">
        <v>13419.703456688761</v>
      </c>
      <c r="C5" s="273">
        <v>15318.755968115267</v>
      </c>
      <c r="D5" s="273">
        <v>13884.743486355312</v>
      </c>
      <c r="E5">
        <v>14300.961951046393</v>
      </c>
      <c r="F5">
        <v>12850.855516173249</v>
      </c>
      <c r="G5">
        <v>12946.422610619855</v>
      </c>
      <c r="H5">
        <v>14240.527948054432</v>
      </c>
      <c r="I5">
        <v>14884.309111225726</v>
      </c>
      <c r="J5">
        <v>13783.121889268368</v>
      </c>
      <c r="K5">
        <v>14192.442301668581</v>
      </c>
      <c r="L5">
        <v>13910.334187140612</v>
      </c>
      <c r="M5">
        <v>13492.639022060961</v>
      </c>
      <c r="N5">
        <v>14294.841672948281</v>
      </c>
      <c r="O5">
        <v>13111.844751974066</v>
      </c>
      <c r="P5">
        <v>14686.921649701053</v>
      </c>
      <c r="Q5">
        <v>13680.983105441288</v>
      </c>
      <c r="R5">
        <v>14822.452759820211</v>
      </c>
      <c r="S5">
        <v>13934.693798826669</v>
      </c>
      <c r="T5">
        <v>13973.966552696975</v>
      </c>
      <c r="U5">
        <v>14241.407329842647</v>
      </c>
      <c r="V5">
        <v>13570.312175309306</v>
      </c>
      <c r="W5">
        <v>14175.333232952775</v>
      </c>
      <c r="X5">
        <v>14144.740778701911</v>
      </c>
      <c r="Y5">
        <v>15064.720711265671</v>
      </c>
      <c r="Z5">
        <v>13083.152208418416</v>
      </c>
      <c r="AA5">
        <v>13703.832658734371</v>
      </c>
      <c r="AB5">
        <v>14402.229140152152</v>
      </c>
      <c r="AC5">
        <v>13860.654131518517</v>
      </c>
      <c r="AD5">
        <v>13961.156222035328</v>
      </c>
      <c r="AE5">
        <v>14287.57135602276</v>
      </c>
      <c r="AF5">
        <v>13111.523766420116</v>
      </c>
      <c r="AG5">
        <v>14242.411859117368</v>
      </c>
      <c r="AH5">
        <v>13284.846868774355</v>
      </c>
      <c r="AI5">
        <v>13784.167271405991</v>
      </c>
      <c r="AJ5">
        <v>14096.674889471828</v>
      </c>
      <c r="AK5">
        <v>13948.276469569473</v>
      </c>
      <c r="AL5">
        <v>13246.195467923952</v>
      </c>
      <c r="AM5">
        <v>13860.080821217625</v>
      </c>
    </row>
    <row r="6" spans="1:56" x14ac:dyDescent="0.25">
      <c r="A6" s="119">
        <f ca="1">Exceedance!U6</f>
        <v>42887</v>
      </c>
      <c r="B6" s="273">
        <v>14919.632152383621</v>
      </c>
      <c r="C6" s="273">
        <v>17866.513927890868</v>
      </c>
      <c r="D6" s="273">
        <v>15583.652336847203</v>
      </c>
      <c r="E6">
        <v>16056.968662767036</v>
      </c>
      <c r="F6">
        <v>14301.461653910819</v>
      </c>
      <c r="G6">
        <v>15555.719075610898</v>
      </c>
      <c r="H6">
        <v>16866.535139059906</v>
      </c>
      <c r="I6">
        <v>16727.638289853883</v>
      </c>
      <c r="J6">
        <v>15667.18317767513</v>
      </c>
      <c r="K6">
        <v>15187.282295048713</v>
      </c>
      <c r="L6">
        <v>15570.941167525863</v>
      </c>
      <c r="M6">
        <v>14106.7720138113</v>
      </c>
      <c r="N6">
        <v>16085.408271682063</v>
      </c>
      <c r="O6">
        <v>14959.410992878196</v>
      </c>
      <c r="P6">
        <v>15852.087644828884</v>
      </c>
      <c r="Q6">
        <v>15625.567982065351</v>
      </c>
      <c r="R6">
        <v>16141.800252587434</v>
      </c>
      <c r="S6">
        <v>17117.75999636485</v>
      </c>
      <c r="T6">
        <v>15242.458697528631</v>
      </c>
      <c r="U6">
        <v>16318.93699990387</v>
      </c>
      <c r="V6">
        <v>14969.188013214507</v>
      </c>
      <c r="W6">
        <v>16846.335031689658</v>
      </c>
      <c r="X6">
        <v>15334.948627038853</v>
      </c>
      <c r="Y6">
        <v>16585.756679791215</v>
      </c>
      <c r="Z6">
        <v>14206.148183665775</v>
      </c>
      <c r="AA6">
        <v>15792.732034873685</v>
      </c>
      <c r="AB6">
        <v>15459.902074078333</v>
      </c>
      <c r="AC6">
        <v>15522.706573913165</v>
      </c>
      <c r="AD6">
        <v>14970.293899904867</v>
      </c>
      <c r="AE6">
        <v>15640.789562711429</v>
      </c>
      <c r="AF6">
        <v>14740.099368955982</v>
      </c>
      <c r="AG6">
        <v>15590.618784926466</v>
      </c>
      <c r="AH6">
        <v>15363.868884621515</v>
      </c>
      <c r="AI6">
        <v>16398.98912488472</v>
      </c>
      <c r="AJ6">
        <v>14822.640355254687</v>
      </c>
      <c r="AK6">
        <v>15837.700843427736</v>
      </c>
      <c r="AL6">
        <v>15040.217039342015</v>
      </c>
      <c r="AM6">
        <v>16616.27700648527</v>
      </c>
    </row>
    <row r="7" spans="1:56" x14ac:dyDescent="0.25">
      <c r="A7" s="119">
        <f ca="1">Exceedance!U7</f>
        <v>42917</v>
      </c>
      <c r="B7" s="273">
        <v>14641.557257168392</v>
      </c>
      <c r="C7" s="273">
        <v>17917.354393901933</v>
      </c>
      <c r="D7" s="273">
        <v>15739.018637222542</v>
      </c>
      <c r="E7">
        <v>16201.610821234593</v>
      </c>
      <c r="F7">
        <v>14740.359986931408</v>
      </c>
      <c r="G7">
        <v>16861.204995405507</v>
      </c>
      <c r="H7">
        <v>17425.088310370928</v>
      </c>
      <c r="I7">
        <v>16796.067190492558</v>
      </c>
      <c r="J7">
        <v>15976.015982653709</v>
      </c>
      <c r="K7">
        <v>15128.093121704816</v>
      </c>
      <c r="L7">
        <v>15696.005289551031</v>
      </c>
      <c r="M7">
        <v>13936.44410503944</v>
      </c>
      <c r="N7">
        <v>16427.445088116685</v>
      </c>
      <c r="O7">
        <v>15370.221113619576</v>
      </c>
      <c r="P7">
        <v>15882.855350564098</v>
      </c>
      <c r="Q7">
        <v>15938.809897819718</v>
      </c>
      <c r="R7">
        <v>16009.71999980183</v>
      </c>
      <c r="S7">
        <v>19304.560761946639</v>
      </c>
      <c r="T7">
        <v>15257.549422290078</v>
      </c>
      <c r="U7">
        <v>16548.711442499625</v>
      </c>
      <c r="V7">
        <v>15286.590663994552</v>
      </c>
      <c r="W7">
        <v>17842.982685447711</v>
      </c>
      <c r="X7">
        <v>15104.463454355535</v>
      </c>
      <c r="Y7">
        <v>16485.202471302884</v>
      </c>
      <c r="Z7">
        <v>13980.211973554586</v>
      </c>
      <c r="AA7">
        <v>15870.919346811939</v>
      </c>
      <c r="AB7">
        <v>15411.446896432026</v>
      </c>
      <c r="AC7">
        <v>15794.213026558344</v>
      </c>
      <c r="AD7">
        <v>14744.932383359264</v>
      </c>
      <c r="AE7">
        <v>15649.241118093818</v>
      </c>
      <c r="AF7">
        <v>15202.502915649191</v>
      </c>
      <c r="AG7">
        <v>15887.746514219003</v>
      </c>
      <c r="AH7">
        <v>15645.769153719359</v>
      </c>
      <c r="AI7">
        <v>17558.635481820478</v>
      </c>
      <c r="AJ7">
        <v>14565.239481825247</v>
      </c>
      <c r="AK7">
        <v>15874.572914323564</v>
      </c>
      <c r="AL7">
        <v>15055.029122279053</v>
      </c>
      <c r="AM7">
        <v>17245.006426821041</v>
      </c>
    </row>
    <row r="8" spans="1:56" x14ac:dyDescent="0.25">
      <c r="A8" s="119">
        <f ca="1">Exceedance!U8</f>
        <v>42948</v>
      </c>
      <c r="B8" s="273">
        <v>14120.544528198423</v>
      </c>
      <c r="C8" s="273">
        <v>17536.950645017616</v>
      </c>
      <c r="D8" s="273">
        <v>15499.703821004437</v>
      </c>
      <c r="E8">
        <v>15952.353069952778</v>
      </c>
      <c r="F8">
        <v>14638.384129271708</v>
      </c>
      <c r="G8">
        <v>16934.784550740904</v>
      </c>
      <c r="H8">
        <v>17424.917820206472</v>
      </c>
      <c r="I8">
        <v>16546.483402567723</v>
      </c>
      <c r="J8">
        <v>15739.4878852612</v>
      </c>
      <c r="K8">
        <v>14923.115361087503</v>
      </c>
      <c r="L8">
        <v>15412.272499964854</v>
      </c>
      <c r="M8">
        <v>13695.034439026438</v>
      </c>
      <c r="N8">
        <v>16208.115318724436</v>
      </c>
      <c r="O8">
        <v>15183.52980044668</v>
      </c>
      <c r="P8">
        <v>15645.853534706177</v>
      </c>
      <c r="Q8">
        <v>15683.299730285014</v>
      </c>
      <c r="R8">
        <v>15684.8252433985</v>
      </c>
      <c r="S8">
        <v>19521.698041043826</v>
      </c>
      <c r="T8">
        <v>14967.953251918709</v>
      </c>
      <c r="U8">
        <v>16497.026525112564</v>
      </c>
      <c r="V8">
        <v>15170.00882662342</v>
      </c>
      <c r="W8">
        <v>17889.823041759133</v>
      </c>
      <c r="X8">
        <v>14759.605450660756</v>
      </c>
      <c r="Y8">
        <v>16226.194047505436</v>
      </c>
      <c r="Z8">
        <v>13643.481793621908</v>
      </c>
      <c r="AA8">
        <v>15656.703936002534</v>
      </c>
      <c r="AB8">
        <v>15157.354210685242</v>
      </c>
      <c r="AC8">
        <v>15593.103025101893</v>
      </c>
      <c r="AD8">
        <v>14441.1078514893</v>
      </c>
      <c r="AE8">
        <v>15423.693338766359</v>
      </c>
      <c r="AF8">
        <v>15041.878816454107</v>
      </c>
      <c r="AG8">
        <v>15667.448570503511</v>
      </c>
      <c r="AH8">
        <v>15560.785370387628</v>
      </c>
      <c r="AI8">
        <v>17506.381507115319</v>
      </c>
      <c r="AJ8">
        <v>14212.208066152973</v>
      </c>
      <c r="AK8">
        <v>15737.757397843186</v>
      </c>
      <c r="AL8">
        <v>14855.461162408345</v>
      </c>
      <c r="AM8">
        <v>17097.134604059109</v>
      </c>
    </row>
    <row r="9" spans="1:56" x14ac:dyDescent="0.25">
      <c r="A9" s="119">
        <f ca="1">Exceedance!U9</f>
        <v>42979</v>
      </c>
      <c r="B9" s="273">
        <v>14050.152403032926</v>
      </c>
      <c r="C9" s="273">
        <v>18404.867538784492</v>
      </c>
      <c r="D9" s="273">
        <v>15753.345076739459</v>
      </c>
      <c r="E9">
        <v>16253.784661891121</v>
      </c>
      <c r="F9">
        <v>14938.542771872928</v>
      </c>
      <c r="G9">
        <v>17731.600477625332</v>
      </c>
      <c r="H9">
        <v>17890.856806823365</v>
      </c>
      <c r="I9">
        <v>16601.467712212161</v>
      </c>
      <c r="J9">
        <v>16262.689221739678</v>
      </c>
      <c r="K9">
        <v>15136.849570858163</v>
      </c>
      <c r="L9">
        <v>15479.849560362634</v>
      </c>
      <c r="M9">
        <v>13737.731475912897</v>
      </c>
      <c r="N9">
        <v>16428.760834968529</v>
      </c>
      <c r="O9">
        <v>15894.815405726615</v>
      </c>
      <c r="P9">
        <v>15741.63249772671</v>
      </c>
      <c r="Q9">
        <v>16304.545887119466</v>
      </c>
      <c r="R9">
        <v>15724.118748439387</v>
      </c>
      <c r="S9">
        <v>20540.431150538207</v>
      </c>
      <c r="T9">
        <v>15220.047561491741</v>
      </c>
      <c r="U9">
        <v>16974.80205979836</v>
      </c>
      <c r="V9">
        <v>15656.452476541892</v>
      </c>
      <c r="W9">
        <v>18707.316985643138</v>
      </c>
      <c r="X9">
        <v>14748.606520822261</v>
      </c>
      <c r="Y9">
        <v>16237.722650844893</v>
      </c>
      <c r="Z9">
        <v>13750.854549669662</v>
      </c>
      <c r="AA9">
        <v>15773.424525783268</v>
      </c>
      <c r="AB9">
        <v>15514.778483636686</v>
      </c>
      <c r="AC9">
        <v>16038.832689737044</v>
      </c>
      <c r="AD9">
        <v>14465.132094353819</v>
      </c>
      <c r="AE9">
        <v>15533.891395244806</v>
      </c>
      <c r="AF9">
        <v>15114.682391923545</v>
      </c>
      <c r="AG9">
        <v>16146.113054146675</v>
      </c>
      <c r="AH9">
        <v>15916.506869964083</v>
      </c>
      <c r="AI9">
        <v>18314.644479903247</v>
      </c>
      <c r="AJ9">
        <v>14163.08990889849</v>
      </c>
      <c r="AK9">
        <v>16061.750797700601</v>
      </c>
      <c r="AL9">
        <v>14965.540680370961</v>
      </c>
      <c r="AM9">
        <v>17596.523138116991</v>
      </c>
    </row>
    <row r="10" spans="1:56" x14ac:dyDescent="0.25">
      <c r="A10" s="119">
        <f ca="1">Exceedance!U10</f>
        <v>43009</v>
      </c>
      <c r="B10" s="273">
        <v>13896.522352908511</v>
      </c>
      <c r="C10" s="273">
        <v>18466.847350573291</v>
      </c>
      <c r="D10" s="273">
        <v>15708.974754560842</v>
      </c>
      <c r="E10">
        <v>16313.528801024868</v>
      </c>
      <c r="F10">
        <v>15102.808480704933</v>
      </c>
      <c r="G10">
        <v>17814.801538217693</v>
      </c>
      <c r="H10">
        <v>17970.355010120817</v>
      </c>
      <c r="I10">
        <v>16768.311209108571</v>
      </c>
      <c r="J10">
        <v>16437.5504930442</v>
      </c>
      <c r="K10">
        <v>15024.503873759155</v>
      </c>
      <c r="L10">
        <v>15382.050604942493</v>
      </c>
      <c r="M10">
        <v>13560.151966805952</v>
      </c>
      <c r="N10">
        <v>16398.793299949695</v>
      </c>
      <c r="O10">
        <v>15861.692366112495</v>
      </c>
      <c r="P10">
        <v>15615.707078565913</v>
      </c>
      <c r="Q10">
        <v>16329.7787745609</v>
      </c>
      <c r="R10">
        <v>15685.561249794868</v>
      </c>
      <c r="S10">
        <v>20654.255042348832</v>
      </c>
      <c r="T10">
        <v>15224.951065846939</v>
      </c>
      <c r="U10">
        <v>17214.23544070205</v>
      </c>
      <c r="V10">
        <v>15667.642951815564</v>
      </c>
      <c r="W10">
        <v>18702.966432423353</v>
      </c>
      <c r="X10">
        <v>14740.389114374646</v>
      </c>
      <c r="Y10">
        <v>16102.859200177401</v>
      </c>
      <c r="Z10">
        <v>13682.354304301269</v>
      </c>
      <c r="AA10">
        <v>15694.095484718542</v>
      </c>
      <c r="AB10">
        <v>15562.340894601923</v>
      </c>
      <c r="AC10">
        <v>16073.992735561074</v>
      </c>
      <c r="AD10">
        <v>14897.754552186771</v>
      </c>
      <c r="AE10">
        <v>15587.395730764834</v>
      </c>
      <c r="AF10">
        <v>15020.680157277009</v>
      </c>
      <c r="AG10">
        <v>16074.341525354157</v>
      </c>
      <c r="AH10">
        <v>15915.576266022495</v>
      </c>
      <c r="AI10">
        <v>18389.312671913191</v>
      </c>
      <c r="AJ10">
        <v>13969.090775501209</v>
      </c>
      <c r="AK10">
        <v>16240.516192887484</v>
      </c>
      <c r="AL10">
        <v>15060.783889450553</v>
      </c>
      <c r="AM10">
        <v>17552.319038298752</v>
      </c>
    </row>
    <row r="11" spans="1:56" x14ac:dyDescent="0.25">
      <c r="A11" s="119">
        <f ca="1">Exceedance!U11</f>
        <v>43040</v>
      </c>
      <c r="B11" s="273">
        <v>13750.998829601853</v>
      </c>
      <c r="C11" s="273">
        <v>18384.39903768052</v>
      </c>
      <c r="D11" s="273">
        <v>15572.243980554076</v>
      </c>
      <c r="E11">
        <v>16285.968947839892</v>
      </c>
      <c r="F11">
        <v>15148.016826742582</v>
      </c>
      <c r="G11">
        <v>17818.952237382964</v>
      </c>
      <c r="H11">
        <v>17970.510360851633</v>
      </c>
      <c r="I11">
        <v>16854.953585720195</v>
      </c>
      <c r="J11">
        <v>16555.28832300736</v>
      </c>
      <c r="K11">
        <v>14991.07604730096</v>
      </c>
      <c r="L11">
        <v>15226.938130395578</v>
      </c>
      <c r="M11">
        <v>13363.500918216561</v>
      </c>
      <c r="N11">
        <v>16416.085442697815</v>
      </c>
      <c r="O11">
        <v>15781.141136808767</v>
      </c>
      <c r="P11">
        <v>15478.81717542393</v>
      </c>
      <c r="Q11">
        <v>16268.46310413961</v>
      </c>
      <c r="R11">
        <v>15598.971799490504</v>
      </c>
      <c r="S11">
        <v>20661.298514890859</v>
      </c>
      <c r="T11">
        <v>15160.013876356548</v>
      </c>
      <c r="U11">
        <v>17219.821277168929</v>
      </c>
      <c r="V11">
        <v>15661.940598667798</v>
      </c>
      <c r="W11">
        <v>18638.604267163937</v>
      </c>
      <c r="X11">
        <v>14660.40666855513</v>
      </c>
      <c r="Y11">
        <v>15958.491276499237</v>
      </c>
      <c r="Z11">
        <v>13553.31534080147</v>
      </c>
      <c r="AA11">
        <v>15589.015027031235</v>
      </c>
      <c r="AB11">
        <v>15667.264639729785</v>
      </c>
      <c r="AC11">
        <v>16029.388355418751</v>
      </c>
      <c r="AD11">
        <v>14970.290188336068</v>
      </c>
      <c r="AE11">
        <v>15582.784021406536</v>
      </c>
      <c r="AF11">
        <v>14878.195419725402</v>
      </c>
      <c r="AG11">
        <v>15961.922108742438</v>
      </c>
      <c r="AH11">
        <v>15856.390964919965</v>
      </c>
      <c r="AI11">
        <v>18378.111974088977</v>
      </c>
      <c r="AJ11">
        <v>13795.876533646282</v>
      </c>
      <c r="AK11">
        <v>16328.788952973186</v>
      </c>
      <c r="AL11">
        <v>15046.434165891682</v>
      </c>
      <c r="AM11">
        <v>17483.34937636719</v>
      </c>
    </row>
    <row r="12" spans="1:56" x14ac:dyDescent="0.25">
      <c r="A12" s="119">
        <f ca="1">Exceedance!U12</f>
        <v>43070</v>
      </c>
      <c r="B12" s="273">
        <v>13495.134898295575</v>
      </c>
      <c r="C12" s="273">
        <v>18137.722402265292</v>
      </c>
      <c r="D12" s="273">
        <v>15296.160245842362</v>
      </c>
      <c r="E12">
        <v>16143.37096789052</v>
      </c>
      <c r="F12">
        <v>15056.573118273005</v>
      </c>
      <c r="G12">
        <v>17637.491105228379</v>
      </c>
      <c r="H12">
        <v>17838.305038513594</v>
      </c>
      <c r="I12">
        <v>16712.038770374013</v>
      </c>
      <c r="J12">
        <v>16467.372649688776</v>
      </c>
      <c r="K12">
        <v>14805.294013877779</v>
      </c>
      <c r="L12">
        <v>15019.564102940381</v>
      </c>
      <c r="M12">
        <v>13124.519337310012</v>
      </c>
      <c r="N12">
        <v>16287.709454777652</v>
      </c>
      <c r="O12">
        <v>15630.626494069074</v>
      </c>
      <c r="P12">
        <v>15252.588952005746</v>
      </c>
      <c r="Q12">
        <v>16089.721609822604</v>
      </c>
      <c r="R12">
        <v>15365.598913423397</v>
      </c>
      <c r="S12">
        <v>20553.317580196701</v>
      </c>
      <c r="T12">
        <v>15075.674185251502</v>
      </c>
      <c r="U12">
        <v>17079.92201596513</v>
      </c>
      <c r="V12">
        <v>15555.150322306146</v>
      </c>
      <c r="W12">
        <v>18485.514902646661</v>
      </c>
      <c r="X12">
        <v>14485.912371179871</v>
      </c>
      <c r="Y12">
        <v>15766.618831009366</v>
      </c>
      <c r="Z12">
        <v>13348.665490264004</v>
      </c>
      <c r="AA12">
        <v>15419.413400297824</v>
      </c>
      <c r="AB12">
        <v>15540.88467749347</v>
      </c>
      <c r="AC12">
        <v>15858.549687953497</v>
      </c>
      <c r="AD12">
        <v>14861.196013490771</v>
      </c>
      <c r="AE12">
        <v>15464.380726872583</v>
      </c>
      <c r="AF12">
        <v>14709.329230206309</v>
      </c>
      <c r="AG12">
        <v>15789.950701077174</v>
      </c>
      <c r="AH12">
        <v>15681.043089077813</v>
      </c>
      <c r="AI12">
        <v>18262.70309867011</v>
      </c>
      <c r="AJ12">
        <v>13606.425913839501</v>
      </c>
      <c r="AK12">
        <v>16231.361198400171</v>
      </c>
      <c r="AL12">
        <v>14903.330480854831</v>
      </c>
      <c r="AM12">
        <v>17330.52978278503</v>
      </c>
    </row>
    <row r="13" spans="1:56" x14ac:dyDescent="0.25">
      <c r="A13" s="119">
        <f ca="1">Exceedance!U13</f>
        <v>43101</v>
      </c>
      <c r="B13" s="273">
        <v>13106.739833303174</v>
      </c>
      <c r="C13" s="273">
        <v>17142.46931485688</v>
      </c>
      <c r="D13" s="273">
        <v>14614.242456384654</v>
      </c>
      <c r="E13">
        <v>15507.027317084676</v>
      </c>
      <c r="F13">
        <v>14137.887906793148</v>
      </c>
      <c r="G13">
        <v>16402.360213338943</v>
      </c>
      <c r="H13">
        <v>16784.272604043988</v>
      </c>
      <c r="I13">
        <v>15647.853718431714</v>
      </c>
      <c r="J13">
        <v>15807.744977800021</v>
      </c>
      <c r="K13">
        <v>14449.339858135385</v>
      </c>
      <c r="L13">
        <v>14660.84505863871</v>
      </c>
      <c r="M13">
        <v>12739.476815288144</v>
      </c>
      <c r="N13">
        <v>15675.93268446424</v>
      </c>
      <c r="O13">
        <v>15308.403303431895</v>
      </c>
      <c r="P13">
        <v>14347.746902952074</v>
      </c>
      <c r="Q13">
        <v>15750.73234558402</v>
      </c>
      <c r="R13">
        <v>14260.570259188597</v>
      </c>
      <c r="S13">
        <v>19542.51185564341</v>
      </c>
      <c r="T13">
        <v>14150.721208295303</v>
      </c>
      <c r="U13">
        <v>16429.118739059435</v>
      </c>
      <c r="V13">
        <v>14954.183945874867</v>
      </c>
      <c r="W13">
        <v>17837.264905828655</v>
      </c>
      <c r="X13">
        <v>14149.937965594881</v>
      </c>
      <c r="Y13">
        <v>15411.638439390772</v>
      </c>
      <c r="Z13">
        <v>12976.788661434979</v>
      </c>
      <c r="AA13">
        <v>15084.863251821173</v>
      </c>
      <c r="AB13">
        <v>14955.749285592699</v>
      </c>
      <c r="AC13">
        <v>15305.259028924735</v>
      </c>
      <c r="AD13">
        <v>14550.358804859483</v>
      </c>
      <c r="AE13">
        <v>14796.914392247765</v>
      </c>
      <c r="AF13">
        <v>14115.234176503582</v>
      </c>
      <c r="AG13">
        <v>15461.91282700876</v>
      </c>
      <c r="AH13">
        <v>14612.708325469937</v>
      </c>
      <c r="AI13">
        <v>17815.808061578922</v>
      </c>
      <c r="AJ13">
        <v>13256.604177915129</v>
      </c>
      <c r="AK13">
        <v>15569.409084823919</v>
      </c>
      <c r="AL13">
        <v>14589.416858368795</v>
      </c>
      <c r="AM13">
        <v>17037.610945539771</v>
      </c>
    </row>
    <row r="14" spans="1:56" x14ac:dyDescent="0.25">
      <c r="A14" s="119">
        <f ca="1">Exceedance!U14</f>
        <v>43132</v>
      </c>
      <c r="B14" s="273">
        <v>12832.789553708009</v>
      </c>
      <c r="C14" s="273">
        <v>16324.750818203145</v>
      </c>
      <c r="D14" s="273">
        <v>14060.427734884895</v>
      </c>
      <c r="E14">
        <v>14957.666000996513</v>
      </c>
      <c r="F14">
        <v>13299.468612373859</v>
      </c>
      <c r="G14">
        <v>15292.033354167432</v>
      </c>
      <c r="H14">
        <v>15854.37993008575</v>
      </c>
      <c r="I14">
        <v>14750.534300119372</v>
      </c>
      <c r="J14">
        <v>15253.46866714625</v>
      </c>
      <c r="K14">
        <v>14137.321808896251</v>
      </c>
      <c r="L14">
        <v>14347.848802060416</v>
      </c>
      <c r="M14">
        <v>12388.037542426244</v>
      </c>
      <c r="N14">
        <v>15114.835339051106</v>
      </c>
      <c r="O14">
        <v>15045.885837786402</v>
      </c>
      <c r="P14">
        <v>13648.423786693982</v>
      </c>
      <c r="Q14">
        <v>15439.663395944235</v>
      </c>
      <c r="R14">
        <v>13332.432066677053</v>
      </c>
      <c r="S14">
        <v>18632.971239383172</v>
      </c>
      <c r="T14">
        <v>13309.744657838106</v>
      </c>
      <c r="U14">
        <v>15915.181372201523</v>
      </c>
      <c r="V14">
        <v>14426.800666141891</v>
      </c>
      <c r="W14">
        <v>17288.387549450454</v>
      </c>
      <c r="X14">
        <v>13855.654987749263</v>
      </c>
      <c r="Y14">
        <v>15064.48792990308</v>
      </c>
      <c r="Z14">
        <v>12662.18495271149</v>
      </c>
      <c r="AA14">
        <v>14769.149438397701</v>
      </c>
      <c r="AB14">
        <v>14443.070715207999</v>
      </c>
      <c r="AC14">
        <v>14781.175635455025</v>
      </c>
      <c r="AD14">
        <v>14285.225024398787</v>
      </c>
      <c r="AE14">
        <v>14213.79646545588</v>
      </c>
      <c r="AF14">
        <v>13579.019418498739</v>
      </c>
      <c r="AG14">
        <v>15219.335771768006</v>
      </c>
      <c r="AH14">
        <v>13699.44768076463</v>
      </c>
      <c r="AI14">
        <v>17437.885422508065</v>
      </c>
      <c r="AJ14">
        <v>12952.091503190999</v>
      </c>
      <c r="AK14">
        <v>14968.724809797845</v>
      </c>
      <c r="AL14">
        <v>14371.635893983574</v>
      </c>
      <c r="AM14">
        <v>16737.055827965491</v>
      </c>
    </row>
    <row r="15" spans="1:56" x14ac:dyDescent="0.25">
      <c r="A15" s="119">
        <f ca="1">Exceedance!U15</f>
        <v>43160</v>
      </c>
      <c r="B15" s="273">
        <v>12622.860916391906</v>
      </c>
      <c r="C15" s="273">
        <v>15877.20397008727</v>
      </c>
      <c r="D15" s="273">
        <v>13855.240699913094</v>
      </c>
      <c r="E15">
        <v>14753.727714089819</v>
      </c>
      <c r="F15">
        <v>12934.531630530279</v>
      </c>
      <c r="G15">
        <v>14354.37100530982</v>
      </c>
      <c r="H15">
        <v>15479.567612848787</v>
      </c>
      <c r="I15">
        <v>14691.788893132089</v>
      </c>
      <c r="J15">
        <v>15023.011329845842</v>
      </c>
      <c r="K15">
        <v>14069.64504964936</v>
      </c>
      <c r="L15">
        <v>14512.731119782879</v>
      </c>
      <c r="M15">
        <v>12315.414944384571</v>
      </c>
      <c r="N15">
        <v>14834.564919204522</v>
      </c>
      <c r="O15">
        <v>15132.98436367765</v>
      </c>
      <c r="P15">
        <v>13300.088945306785</v>
      </c>
      <c r="Q15">
        <v>15470.003580267497</v>
      </c>
      <c r="R15">
        <v>13223.816590281715</v>
      </c>
      <c r="S15">
        <v>18049.740258101669</v>
      </c>
      <c r="T15">
        <v>12979.593649182265</v>
      </c>
      <c r="U15">
        <v>15653.375049419788</v>
      </c>
      <c r="V15">
        <v>14163.009752330183</v>
      </c>
      <c r="W15">
        <v>16997.795229481399</v>
      </c>
      <c r="X15">
        <v>13716.936790549547</v>
      </c>
      <c r="Y15">
        <v>14915.172204567119</v>
      </c>
      <c r="Z15">
        <v>12679.810215118492</v>
      </c>
      <c r="AA15">
        <v>14911.070156748176</v>
      </c>
      <c r="AB15">
        <v>14483.12426537696</v>
      </c>
      <c r="AC15">
        <v>14520.556434129037</v>
      </c>
      <c r="AD15">
        <v>14360.211205122228</v>
      </c>
      <c r="AE15">
        <v>13800.60497819937</v>
      </c>
      <c r="AF15">
        <v>13422.786624291071</v>
      </c>
      <c r="AG15">
        <v>15234.198835014618</v>
      </c>
      <c r="AH15">
        <v>13134.956507851393</v>
      </c>
      <c r="AI15">
        <v>17377.985677880752</v>
      </c>
      <c r="AJ15">
        <v>12687.223483659624</v>
      </c>
      <c r="AK15">
        <v>14647.999283844936</v>
      </c>
      <c r="AL15">
        <v>14487.074490862322</v>
      </c>
      <c r="AM15">
        <v>16719.196181577612</v>
      </c>
    </row>
    <row r="16" spans="1:56" x14ac:dyDescent="0.25">
      <c r="A16" s="119">
        <f ca="1">Exceedance!U16</f>
        <v>43191</v>
      </c>
      <c r="B16" s="273">
        <v>12581.896590954779</v>
      </c>
      <c r="C16" s="273">
        <v>16127.096789647489</v>
      </c>
      <c r="D16" s="273">
        <v>14033.722003711136</v>
      </c>
      <c r="E16">
        <v>14860.299470095308</v>
      </c>
      <c r="F16">
        <v>12758.345915205717</v>
      </c>
      <c r="G16">
        <v>13976.882932933459</v>
      </c>
      <c r="H16">
        <v>15981.127268144786</v>
      </c>
      <c r="I16">
        <v>15505.487035556611</v>
      </c>
      <c r="J16">
        <v>15272.762860942617</v>
      </c>
      <c r="K16">
        <v>14269.136409318382</v>
      </c>
      <c r="L16">
        <v>15011.169436363301</v>
      </c>
      <c r="M16">
        <v>12481.010043708346</v>
      </c>
      <c r="N16">
        <v>14734.062309002862</v>
      </c>
      <c r="O16">
        <v>15498.079175525612</v>
      </c>
      <c r="P16">
        <v>13861.399015083736</v>
      </c>
      <c r="Q16">
        <v>15692.232619560042</v>
      </c>
      <c r="R16">
        <v>13259.172312883469</v>
      </c>
      <c r="S16">
        <v>17902.772215664867</v>
      </c>
      <c r="T16">
        <v>13518.005899989117</v>
      </c>
      <c r="U16">
        <v>15925.374206868555</v>
      </c>
      <c r="V16">
        <v>14232.794531427289</v>
      </c>
      <c r="W16">
        <v>16963.396695166739</v>
      </c>
      <c r="X16">
        <v>13762.464314197099</v>
      </c>
      <c r="Y16">
        <v>14996.596117101799</v>
      </c>
      <c r="Z16">
        <v>12838.162099626339</v>
      </c>
      <c r="AA16">
        <v>15611.338343387062</v>
      </c>
      <c r="AB16">
        <v>15188.273458609005</v>
      </c>
      <c r="AC16">
        <v>14798.29006344713</v>
      </c>
      <c r="AD16">
        <v>14726.176606135868</v>
      </c>
      <c r="AE16">
        <v>13916.878015125591</v>
      </c>
      <c r="AF16">
        <v>13520.545786774126</v>
      </c>
      <c r="AG16">
        <v>15399.518389702696</v>
      </c>
      <c r="AH16">
        <v>13105.333973934954</v>
      </c>
      <c r="AI16">
        <v>17539.197637147769</v>
      </c>
      <c r="AJ16">
        <v>12522.903068897991</v>
      </c>
      <c r="AK16">
        <v>14629.443781087604</v>
      </c>
      <c r="AL16">
        <v>14660.408769583375</v>
      </c>
      <c r="AM16">
        <v>16827.938996847999</v>
      </c>
    </row>
    <row r="17" spans="1:39" x14ac:dyDescent="0.25">
      <c r="A17" s="119">
        <f ca="1">Exceedance!U17</f>
        <v>43221</v>
      </c>
      <c r="B17" s="273">
        <v>13276.740762080719</v>
      </c>
      <c r="C17" s="273">
        <v>17807.251945994387</v>
      </c>
      <c r="D17" s="273">
        <v>15260.895603751596</v>
      </c>
      <c r="E17">
        <v>15964.31630601934</v>
      </c>
      <c r="F17">
        <v>13775.894444946531</v>
      </c>
      <c r="G17">
        <v>16012.276091700356</v>
      </c>
      <c r="H17">
        <v>18189.705059895161</v>
      </c>
      <c r="I17">
        <v>17328.073397555607</v>
      </c>
      <c r="J17">
        <v>16704.422769668716</v>
      </c>
      <c r="K17">
        <v>14843.388183723027</v>
      </c>
      <c r="L17">
        <v>15645.034916130546</v>
      </c>
      <c r="M17">
        <v>12703.307082716698</v>
      </c>
      <c r="N17">
        <v>15221.63531464359</v>
      </c>
      <c r="O17">
        <v>16534.89773296742</v>
      </c>
      <c r="P17">
        <v>16025.0697420385</v>
      </c>
      <c r="Q17">
        <v>16607.219035829887</v>
      </c>
      <c r="R17">
        <v>14510.45480271447</v>
      </c>
      <c r="S17">
        <v>19400.488305494797</v>
      </c>
      <c r="T17">
        <v>16026.323329218201</v>
      </c>
      <c r="U17">
        <v>17274.041915701324</v>
      </c>
      <c r="V17">
        <v>15067.71860900488</v>
      </c>
      <c r="W17">
        <v>17777.270674716052</v>
      </c>
      <c r="X17">
        <v>15129.702275580466</v>
      </c>
      <c r="Y17">
        <v>14915.314134822538</v>
      </c>
      <c r="Z17">
        <v>13756.88553530874</v>
      </c>
      <c r="AA17">
        <v>16492.998700992299</v>
      </c>
      <c r="AB17">
        <v>16874.898777771763</v>
      </c>
      <c r="AC17">
        <v>15953.514686317478</v>
      </c>
      <c r="AD17">
        <v>15899.094044307541</v>
      </c>
      <c r="AE17">
        <v>15321.446599861187</v>
      </c>
      <c r="AF17">
        <v>15003.741533311508</v>
      </c>
      <c r="AG17">
        <v>15856.174608413412</v>
      </c>
      <c r="AH17">
        <v>14192.764101309662</v>
      </c>
      <c r="AI17">
        <v>17608.279844680896</v>
      </c>
      <c r="AJ17">
        <v>12730.62935959794</v>
      </c>
      <c r="AK17">
        <v>15459.481775508841</v>
      </c>
      <c r="AL17">
        <v>15093.592506823299</v>
      </c>
      <c r="AM17">
        <v>17098.756240421775</v>
      </c>
    </row>
    <row r="18" spans="1:39" x14ac:dyDescent="0.25">
      <c r="A18" s="119">
        <f ca="1">Exceedance!U18</f>
        <v>43252</v>
      </c>
      <c r="B18" s="273">
        <v>13873.211425676987</v>
      </c>
      <c r="C18" s="273">
        <v>19237.244921579906</v>
      </c>
      <c r="D18" s="273">
        <v>16424.726963974063</v>
      </c>
      <c r="E18">
        <v>17679.35982316827</v>
      </c>
      <c r="F18">
        <v>17169.875488367819</v>
      </c>
      <c r="G18">
        <v>19676.962776933229</v>
      </c>
      <c r="H18">
        <v>19704.791423467399</v>
      </c>
      <c r="I18">
        <v>19034.908861395674</v>
      </c>
      <c r="J18">
        <v>17092.882851088252</v>
      </c>
      <c r="K18">
        <v>15749.38239981376</v>
      </c>
      <c r="L18">
        <v>15972.012160700302</v>
      </c>
      <c r="M18">
        <v>13300.723419248896</v>
      </c>
      <c r="N18">
        <v>16392.707506639341</v>
      </c>
      <c r="O18">
        <v>17030.621398638646</v>
      </c>
      <c r="P18">
        <v>18725.011790995115</v>
      </c>
      <c r="Q18">
        <v>17191.454028027983</v>
      </c>
      <c r="R18">
        <v>17080.896383120427</v>
      </c>
      <c r="S18">
        <v>20127.17446349993</v>
      </c>
      <c r="T18">
        <v>18617.778634467191</v>
      </c>
      <c r="U18">
        <v>18391.966016692095</v>
      </c>
      <c r="V18">
        <v>16637.462366237261</v>
      </c>
      <c r="W18">
        <v>18003.457967660805</v>
      </c>
      <c r="X18">
        <v>15795.563166272639</v>
      </c>
      <c r="Y18">
        <v>14537.907512721486</v>
      </c>
      <c r="Z18">
        <v>15120.725556356128</v>
      </c>
      <c r="AA18">
        <v>16691.199573161488</v>
      </c>
      <c r="AB18">
        <v>18791.612815136683</v>
      </c>
      <c r="AC18">
        <v>16690.415589696648</v>
      </c>
      <c r="AD18">
        <v>16399.121770118105</v>
      </c>
      <c r="AE18">
        <v>17999.884746034757</v>
      </c>
      <c r="AF18">
        <v>16088.893039351853</v>
      </c>
      <c r="AG18">
        <v>17330.862529880331</v>
      </c>
      <c r="AH18">
        <v>17199.876393737086</v>
      </c>
      <c r="AI18">
        <v>17086.014989038576</v>
      </c>
      <c r="AJ18">
        <v>13022.089992484876</v>
      </c>
      <c r="AK18">
        <v>17133.418278530804</v>
      </c>
      <c r="AL18">
        <v>16187.437144660506</v>
      </c>
      <c r="AM18">
        <v>17361.158725557227</v>
      </c>
    </row>
    <row r="19" spans="1:39" x14ac:dyDescent="0.25">
      <c r="A19" s="119">
        <f ca="1">Exceedance!U19</f>
        <v>43282</v>
      </c>
      <c r="B19" s="273">
        <v>13482.822959348377</v>
      </c>
      <c r="C19" s="273">
        <v>19090.397380474922</v>
      </c>
      <c r="D19" s="273">
        <v>16267.804092483519</v>
      </c>
      <c r="E19">
        <v>18213.91387176872</v>
      </c>
      <c r="F19">
        <v>18472.033108804815</v>
      </c>
      <c r="G19">
        <v>20131.962105354902</v>
      </c>
      <c r="H19">
        <v>19230.728278513012</v>
      </c>
      <c r="I19">
        <v>18847.485099552632</v>
      </c>
      <c r="J19">
        <v>16564.012110216197</v>
      </c>
      <c r="K19">
        <v>15627.45976583829</v>
      </c>
      <c r="L19">
        <v>15721.984489400391</v>
      </c>
      <c r="M19">
        <v>13164.649453135056</v>
      </c>
      <c r="N19">
        <v>16269.819163058761</v>
      </c>
      <c r="O19">
        <v>16753.13706999868</v>
      </c>
      <c r="P19">
        <v>18971.888458727924</v>
      </c>
      <c r="Q19">
        <v>16893.456628966043</v>
      </c>
      <c r="R19">
        <v>18840.114737211054</v>
      </c>
      <c r="S19">
        <v>19575.004428641852</v>
      </c>
      <c r="T19">
        <v>18643.198917076385</v>
      </c>
      <c r="U19">
        <v>18394.356062502426</v>
      </c>
      <c r="V19">
        <v>17033.509420370516</v>
      </c>
      <c r="W19">
        <v>17349.26941158788</v>
      </c>
      <c r="X19">
        <v>15458.877908927614</v>
      </c>
      <c r="Y19">
        <v>13930.261406947082</v>
      </c>
      <c r="Z19">
        <v>15029.512295197017</v>
      </c>
      <c r="AA19">
        <v>16374.775203953708</v>
      </c>
      <c r="AB19">
        <v>18818.848866789896</v>
      </c>
      <c r="AC19">
        <v>16277.462156741238</v>
      </c>
      <c r="AD19">
        <v>16099.82562032249</v>
      </c>
      <c r="AE19">
        <v>18647.848135305016</v>
      </c>
      <c r="AF19">
        <v>16222.399750091377</v>
      </c>
      <c r="AG19">
        <v>17353.949688497585</v>
      </c>
      <c r="AH19">
        <v>18699.617239181553</v>
      </c>
      <c r="AI19">
        <v>16430.141801436712</v>
      </c>
      <c r="AJ19">
        <v>12622.020180308413</v>
      </c>
      <c r="AK19">
        <v>16860.707338643038</v>
      </c>
      <c r="AL19">
        <v>16212.131772067163</v>
      </c>
      <c r="AM19">
        <v>17048.618352645193</v>
      </c>
    </row>
    <row r="20" spans="1:39" x14ac:dyDescent="0.25">
      <c r="A20" s="119">
        <f ca="1">Exceedance!U20</f>
        <v>43313</v>
      </c>
      <c r="B20" s="273">
        <v>12958.85379092861</v>
      </c>
      <c r="C20" s="273">
        <v>18240.963252793445</v>
      </c>
      <c r="D20" s="273">
        <v>15623.847291948539</v>
      </c>
      <c r="E20">
        <v>17794.513443686355</v>
      </c>
      <c r="F20">
        <v>17926.165648337603</v>
      </c>
      <c r="G20">
        <v>19187.148866159794</v>
      </c>
      <c r="H20">
        <v>18247.764589017679</v>
      </c>
      <c r="I20">
        <v>17828.406914907267</v>
      </c>
      <c r="J20">
        <v>15856.933041570101</v>
      </c>
      <c r="K20">
        <v>15154.586857337546</v>
      </c>
      <c r="L20">
        <v>15351.088553545158</v>
      </c>
      <c r="M20">
        <v>12688.880436213034</v>
      </c>
      <c r="N20">
        <v>15651.884785910004</v>
      </c>
      <c r="O20">
        <v>16306.77965280705</v>
      </c>
      <c r="P20">
        <v>18098.42836923357</v>
      </c>
      <c r="Q20">
        <v>16391.394254438052</v>
      </c>
      <c r="R20">
        <v>18185.817138128794</v>
      </c>
      <c r="S20">
        <v>18458.026620798773</v>
      </c>
      <c r="T20">
        <v>17980.936484591934</v>
      </c>
      <c r="U20">
        <v>17906.713977040756</v>
      </c>
      <c r="V20">
        <v>16663.529104414538</v>
      </c>
      <c r="W20">
        <v>16477.049565774352</v>
      </c>
      <c r="X20">
        <v>14994.215796646384</v>
      </c>
      <c r="Y20">
        <v>13303.377188160846</v>
      </c>
      <c r="Z20">
        <v>14564.414171836983</v>
      </c>
      <c r="AA20">
        <v>15920.387134177396</v>
      </c>
      <c r="AB20">
        <v>18082.576795753288</v>
      </c>
      <c r="AC20">
        <v>15648.878999500745</v>
      </c>
      <c r="AD20">
        <v>15671.426116184617</v>
      </c>
      <c r="AE20">
        <v>18024.297723782187</v>
      </c>
      <c r="AF20">
        <v>15639.114885374531</v>
      </c>
      <c r="AG20">
        <v>17024.61143021637</v>
      </c>
      <c r="AH20">
        <v>17964.461893451462</v>
      </c>
      <c r="AI20">
        <v>15735.217644446731</v>
      </c>
      <c r="AJ20">
        <v>12188.392978067675</v>
      </c>
      <c r="AK20">
        <v>16189.614678413154</v>
      </c>
      <c r="AL20">
        <v>15856.109136794066</v>
      </c>
      <c r="AM20">
        <v>16534.301411917619</v>
      </c>
    </row>
    <row r="21" spans="1:39" x14ac:dyDescent="0.25">
      <c r="A21" s="119">
        <f ca="1">Exceedance!U21</f>
        <v>43344</v>
      </c>
      <c r="B21" s="273">
        <v>12671.014938627259</v>
      </c>
      <c r="C21" s="273">
        <v>17718.900991870749</v>
      </c>
      <c r="D21" s="273">
        <v>15305.814679150459</v>
      </c>
      <c r="E21">
        <v>17718.89982948935</v>
      </c>
      <c r="F21">
        <v>17719.018561248555</v>
      </c>
      <c r="G21">
        <v>18543.157897154386</v>
      </c>
      <c r="H21">
        <v>17719.11987449363</v>
      </c>
      <c r="I21">
        <v>17719.146754226829</v>
      </c>
      <c r="J21">
        <v>15527.282115098977</v>
      </c>
      <c r="K21">
        <v>14935.104216724274</v>
      </c>
      <c r="L21">
        <v>15111.154466595275</v>
      </c>
      <c r="M21">
        <v>12389.829656834721</v>
      </c>
      <c r="N21">
        <v>15406.748986149747</v>
      </c>
      <c r="O21">
        <v>16140.5470965603</v>
      </c>
      <c r="P21">
        <v>17719.098857297588</v>
      </c>
      <c r="Q21">
        <v>16178.080967830974</v>
      </c>
      <c r="R21">
        <v>17719.096943484499</v>
      </c>
      <c r="S21">
        <v>17718.962721226053</v>
      </c>
      <c r="T21">
        <v>17719.087442328622</v>
      </c>
      <c r="U21">
        <v>17651.581775264629</v>
      </c>
      <c r="V21">
        <v>16590.177971994846</v>
      </c>
      <c r="W21">
        <v>15943.448470546686</v>
      </c>
      <c r="X21">
        <v>14749.158830160135</v>
      </c>
      <c r="Y21">
        <v>13013.297541940086</v>
      </c>
      <c r="Z21">
        <v>14448.528335638262</v>
      </c>
      <c r="AA21">
        <v>15724.110033539948</v>
      </c>
      <c r="AB21">
        <v>17719.030008024736</v>
      </c>
      <c r="AC21">
        <v>15305.796055056635</v>
      </c>
      <c r="AD21">
        <v>15523.62954045572</v>
      </c>
      <c r="AE21">
        <v>17699.060046172774</v>
      </c>
      <c r="AF21">
        <v>15305.791187349039</v>
      </c>
      <c r="AG21">
        <v>16800.398876698324</v>
      </c>
      <c r="AH21">
        <v>17719.100055577619</v>
      </c>
      <c r="AI21">
        <v>15305.271435367382</v>
      </c>
      <c r="AJ21">
        <v>12045.761345066434</v>
      </c>
      <c r="AK21">
        <v>15887.27348564677</v>
      </c>
      <c r="AL21">
        <v>15675.541675105618</v>
      </c>
      <c r="AM21">
        <v>16267.078689221793</v>
      </c>
    </row>
    <row r="22" spans="1:39" x14ac:dyDescent="0.25">
      <c r="A22" s="119">
        <f ca="1">Exceedance!U22</f>
        <v>43374</v>
      </c>
      <c r="B22" s="273">
        <v>12415.710724755347</v>
      </c>
      <c r="C22" s="273">
        <v>17736.957264028635</v>
      </c>
      <c r="D22" s="273">
        <v>15224.13897516462</v>
      </c>
      <c r="E22">
        <v>17853.455462445589</v>
      </c>
      <c r="F22">
        <v>17803.391256723997</v>
      </c>
      <c r="G22">
        <v>18678.169757169195</v>
      </c>
      <c r="H22">
        <v>17881.240692972795</v>
      </c>
      <c r="I22">
        <v>17924.444619085774</v>
      </c>
      <c r="J22">
        <v>15351.883883919078</v>
      </c>
      <c r="K22">
        <v>14676.172147970256</v>
      </c>
      <c r="L22">
        <v>14867.372558906933</v>
      </c>
      <c r="M22">
        <v>12126.896894316749</v>
      </c>
      <c r="N22">
        <v>15250.197466692884</v>
      </c>
      <c r="O22">
        <v>15864.359114088074</v>
      </c>
      <c r="P22">
        <v>17797.405393801058</v>
      </c>
      <c r="Q22">
        <v>15966.295412415924</v>
      </c>
      <c r="R22">
        <v>17806.235039610365</v>
      </c>
      <c r="S22">
        <v>17728.873473672418</v>
      </c>
      <c r="T22">
        <v>17985.473008723842</v>
      </c>
      <c r="U22">
        <v>17585.934492976019</v>
      </c>
      <c r="V22">
        <v>16472.911245331765</v>
      </c>
      <c r="W22">
        <v>15751.310117645711</v>
      </c>
      <c r="X22">
        <v>14446.246898759329</v>
      </c>
      <c r="Y22">
        <v>12737.564597432311</v>
      </c>
      <c r="Z22">
        <v>14217.212081636439</v>
      </c>
      <c r="AA22">
        <v>15594.049754317864</v>
      </c>
      <c r="AB22">
        <v>17761.11279213462</v>
      </c>
      <c r="AC22">
        <v>15642.365499979674</v>
      </c>
      <c r="AD22">
        <v>15415.017366012262</v>
      </c>
      <c r="AE22">
        <v>17592.669360095759</v>
      </c>
      <c r="AF22">
        <v>15145.723982740625</v>
      </c>
      <c r="AG22">
        <v>16638.817613605504</v>
      </c>
      <c r="AH22">
        <v>17789.448222923522</v>
      </c>
      <c r="AI22">
        <v>14973.414377621668</v>
      </c>
      <c r="AJ22">
        <v>11953.743738097444</v>
      </c>
      <c r="AK22">
        <v>15948.951010786246</v>
      </c>
      <c r="AL22">
        <v>15453.524233217169</v>
      </c>
      <c r="AM22">
        <v>16080.976191640029</v>
      </c>
    </row>
    <row r="23" spans="1:39" x14ac:dyDescent="0.25">
      <c r="A23" s="119">
        <f ca="1">Exceedance!U23</f>
        <v>43405</v>
      </c>
      <c r="B23" s="273">
        <v>12201.129661438488</v>
      </c>
      <c r="C23" s="273">
        <v>17624.262282745782</v>
      </c>
      <c r="D23" s="273">
        <v>15073.798971927215</v>
      </c>
      <c r="E23">
        <v>17864.475844564593</v>
      </c>
      <c r="F23">
        <v>17783.87384582614</v>
      </c>
      <c r="G23">
        <v>18762.522516176035</v>
      </c>
      <c r="H23">
        <v>17951.564661006996</v>
      </c>
      <c r="I23">
        <v>18057.652830393577</v>
      </c>
      <c r="J23">
        <v>15280.764477880983</v>
      </c>
      <c r="K23">
        <v>14386.847445546015</v>
      </c>
      <c r="L23">
        <v>14604.862375927984</v>
      </c>
      <c r="M23">
        <v>11923.965361943163</v>
      </c>
      <c r="N23">
        <v>15114.529996288451</v>
      </c>
      <c r="O23">
        <v>15623.964998772288</v>
      </c>
      <c r="P23">
        <v>17823.989641123193</v>
      </c>
      <c r="Q23">
        <v>15774.65686348588</v>
      </c>
      <c r="R23">
        <v>17827.578840799924</v>
      </c>
      <c r="S23">
        <v>17685.529094709807</v>
      </c>
      <c r="T23">
        <v>18035.737953866057</v>
      </c>
      <c r="U23">
        <v>17582.044879860619</v>
      </c>
      <c r="V23">
        <v>16284.202972304942</v>
      </c>
      <c r="W23">
        <v>15518.391861592791</v>
      </c>
      <c r="X23">
        <v>14182.134570939514</v>
      </c>
      <c r="Y23">
        <v>12432.06088234971</v>
      </c>
      <c r="Z23">
        <v>13975.500930348742</v>
      </c>
      <c r="AA23">
        <v>15556.940039329565</v>
      </c>
      <c r="AB23">
        <v>17745.584543557008</v>
      </c>
      <c r="AC23">
        <v>15606.694037654357</v>
      </c>
      <c r="AD23">
        <v>15253.809305476281</v>
      </c>
      <c r="AE23">
        <v>17460.303216895805</v>
      </c>
      <c r="AF23">
        <v>15003.654092790062</v>
      </c>
      <c r="AG23">
        <v>16487.946607441601</v>
      </c>
      <c r="AH23">
        <v>17772.068248450025</v>
      </c>
      <c r="AI23">
        <v>14647.93634371866</v>
      </c>
      <c r="AJ23">
        <v>11790.387335938172</v>
      </c>
      <c r="AK23">
        <v>15904.921433773556</v>
      </c>
      <c r="AL23">
        <v>15237.749056666556</v>
      </c>
      <c r="AM23">
        <v>15870.126539594581</v>
      </c>
    </row>
    <row r="24" spans="1:39" x14ac:dyDescent="0.25">
      <c r="A24" s="119">
        <f ca="1">Exceedance!U24</f>
        <v>43435</v>
      </c>
      <c r="B24" s="273">
        <v>11901.058961157789</v>
      </c>
      <c r="C24" s="273">
        <v>17365.508181026369</v>
      </c>
      <c r="D24" s="273">
        <v>14800.314073040581</v>
      </c>
      <c r="E24">
        <v>17683.450294757109</v>
      </c>
      <c r="F24">
        <v>17689.347342338628</v>
      </c>
      <c r="G24">
        <v>18736.878761141008</v>
      </c>
      <c r="H24">
        <v>17846.038673823517</v>
      </c>
      <c r="I24">
        <v>17981.427473623091</v>
      </c>
      <c r="J24">
        <v>15048.790126066562</v>
      </c>
      <c r="K24">
        <v>14062.993097035092</v>
      </c>
      <c r="L24">
        <v>14289.982804217256</v>
      </c>
      <c r="M24">
        <v>11632.591401774433</v>
      </c>
      <c r="N24">
        <v>14906.77403430714</v>
      </c>
      <c r="O24">
        <v>15325.052928787596</v>
      </c>
      <c r="P24">
        <v>17721.374048985013</v>
      </c>
      <c r="Q24">
        <v>15501.455808932351</v>
      </c>
      <c r="R24">
        <v>17791.626154581325</v>
      </c>
      <c r="S24">
        <v>17666.479155907291</v>
      </c>
      <c r="T24">
        <v>17925.968678122768</v>
      </c>
      <c r="U24">
        <v>17473.555757554288</v>
      </c>
      <c r="V24">
        <v>16048.806073810098</v>
      </c>
      <c r="W24">
        <v>15211.393244119625</v>
      </c>
      <c r="X24">
        <v>13876.611710782665</v>
      </c>
      <c r="Y24">
        <v>12032.207167357075</v>
      </c>
      <c r="Z24">
        <v>13691.149680402934</v>
      </c>
      <c r="AA24">
        <v>15334.075972307954</v>
      </c>
      <c r="AB24">
        <v>17607.182775315574</v>
      </c>
      <c r="AC24">
        <v>15415.001699379813</v>
      </c>
      <c r="AD24">
        <v>15019.481997444467</v>
      </c>
      <c r="AE24">
        <v>17275.114095922272</v>
      </c>
      <c r="AF24">
        <v>14795.818693603886</v>
      </c>
      <c r="AG24">
        <v>16283.073294250373</v>
      </c>
      <c r="AH24">
        <v>17673.435308234373</v>
      </c>
      <c r="AI24">
        <v>14266.500352450754</v>
      </c>
      <c r="AJ24">
        <v>11483.011104245561</v>
      </c>
      <c r="AK24">
        <v>15741.266879893483</v>
      </c>
      <c r="AL24">
        <v>14962.637407516619</v>
      </c>
      <c r="AM24">
        <v>15530.245471536366</v>
      </c>
    </row>
    <row r="25" spans="1:39" x14ac:dyDescent="0.25">
      <c r="A25" s="119">
        <f ca="1">Exceedance!U25</f>
        <v>43466</v>
      </c>
      <c r="B25" s="273">
        <v>11473.428731372225</v>
      </c>
      <c r="C25" s="273">
        <v>16814.323335811849</v>
      </c>
      <c r="D25" s="273">
        <v>14490.766842744048</v>
      </c>
      <c r="E25">
        <v>16588.220875434199</v>
      </c>
      <c r="F25">
        <v>16792.195929211117</v>
      </c>
      <c r="G25">
        <v>18180.762887411245</v>
      </c>
      <c r="H25">
        <v>16982.028564397198</v>
      </c>
      <c r="I25">
        <v>17397.665611096341</v>
      </c>
      <c r="J25">
        <v>14746.680241597123</v>
      </c>
      <c r="K25">
        <v>13604.226131574549</v>
      </c>
      <c r="L25">
        <v>13862.933890981471</v>
      </c>
      <c r="M25">
        <v>11158.682360536905</v>
      </c>
      <c r="N25">
        <v>14628.515134768226</v>
      </c>
      <c r="O25">
        <v>14501.307323371984</v>
      </c>
      <c r="P25">
        <v>17458.532785133251</v>
      </c>
      <c r="Q25">
        <v>14456.957966569789</v>
      </c>
      <c r="R25">
        <v>17206.6219321518</v>
      </c>
      <c r="S25">
        <v>16786.761327544467</v>
      </c>
      <c r="T25">
        <v>17248.08961612374</v>
      </c>
      <c r="U25">
        <v>16854.061830307412</v>
      </c>
      <c r="V25">
        <v>15764.941070196495</v>
      </c>
      <c r="W25">
        <v>14861.565768931994</v>
      </c>
      <c r="X25">
        <v>13416.761659841435</v>
      </c>
      <c r="Y25">
        <v>11496.035619985276</v>
      </c>
      <c r="Z25">
        <v>13251.835120008758</v>
      </c>
      <c r="AA25">
        <v>14872.324871889268</v>
      </c>
      <c r="AB25">
        <v>17199.79104016842</v>
      </c>
      <c r="AC25">
        <v>15138.293473798094</v>
      </c>
      <c r="AD25">
        <v>14204.257853102974</v>
      </c>
      <c r="AE25">
        <v>16723.94842368181</v>
      </c>
      <c r="AF25">
        <v>14532.121751678664</v>
      </c>
      <c r="AG25">
        <v>15290.968945315472</v>
      </c>
      <c r="AH25">
        <v>17499.863318242809</v>
      </c>
      <c r="AI25">
        <v>13758.039369250828</v>
      </c>
      <c r="AJ25">
        <v>11014.49728559747</v>
      </c>
      <c r="AK25">
        <v>15497.60673223284</v>
      </c>
      <c r="AL25">
        <v>14554.295061245468</v>
      </c>
      <c r="AM25">
        <v>14790.860228009036</v>
      </c>
    </row>
    <row r="26" spans="1:39" x14ac:dyDescent="0.25">
      <c r="A26" s="119">
        <f ca="1">Exceedance!U26</f>
        <v>43497</v>
      </c>
      <c r="B26" s="273">
        <v>11155.466686451035</v>
      </c>
      <c r="C26" s="273">
        <v>16433.210077026193</v>
      </c>
      <c r="D26" s="273">
        <v>14263.200563133736</v>
      </c>
      <c r="E26">
        <v>15633.71961429345</v>
      </c>
      <c r="F26">
        <v>15923.41229100198</v>
      </c>
      <c r="G26">
        <v>17599.55223104982</v>
      </c>
      <c r="H26">
        <v>16255.374396940313</v>
      </c>
      <c r="I26">
        <v>16959.621519088683</v>
      </c>
      <c r="J26">
        <v>14480.949123629736</v>
      </c>
      <c r="K26">
        <v>13211.884035605175</v>
      </c>
      <c r="L26">
        <v>13492.244202968297</v>
      </c>
      <c r="M26">
        <v>10735.701767356531</v>
      </c>
      <c r="N26">
        <v>14406.851482937656</v>
      </c>
      <c r="O26">
        <v>13883.984941557643</v>
      </c>
      <c r="P26">
        <v>17217.665317843865</v>
      </c>
      <c r="Q26">
        <v>13582.037549303617</v>
      </c>
      <c r="R26">
        <v>16728.550077730211</v>
      </c>
      <c r="S26">
        <v>16059.18732869114</v>
      </c>
      <c r="T26">
        <v>16656.283736942718</v>
      </c>
      <c r="U26">
        <v>16343.311131085451</v>
      </c>
      <c r="V26">
        <v>15528.42685246946</v>
      </c>
      <c r="W26">
        <v>14542.870808553869</v>
      </c>
      <c r="X26">
        <v>12987.601122260847</v>
      </c>
      <c r="Y26">
        <v>11047.61459934511</v>
      </c>
      <c r="Z26">
        <v>12853.427924015577</v>
      </c>
      <c r="AA26">
        <v>14462.075305379234</v>
      </c>
      <c r="AB26">
        <v>16848.178454103247</v>
      </c>
      <c r="AC26">
        <v>14893.358041282134</v>
      </c>
      <c r="AD26">
        <v>13488.132114241565</v>
      </c>
      <c r="AE26">
        <v>16283.980815254303</v>
      </c>
      <c r="AF26">
        <v>14348.060760962446</v>
      </c>
      <c r="AG26">
        <v>14362.555351696368</v>
      </c>
      <c r="AH26">
        <v>17305.153170508362</v>
      </c>
      <c r="AI26">
        <v>13346.857401142594</v>
      </c>
      <c r="AJ26">
        <v>10597.932776664531</v>
      </c>
      <c r="AK26">
        <v>15329.437050921184</v>
      </c>
      <c r="AL26">
        <v>14175.493432537729</v>
      </c>
      <c r="AM26">
        <v>14122.063184164725</v>
      </c>
    </row>
    <row r="27" spans="1:39" x14ac:dyDescent="0.25">
      <c r="A27" s="119">
        <f ca="1">Exceedance!U27</f>
        <v>43525</v>
      </c>
      <c r="B27" s="273">
        <v>10926.018148720432</v>
      </c>
      <c r="C27" s="273">
        <v>16139.196362004441</v>
      </c>
      <c r="D27" s="273">
        <v>14141.788040697942</v>
      </c>
      <c r="E27">
        <v>15090.559648587063</v>
      </c>
      <c r="F27">
        <v>15257.166322730798</v>
      </c>
      <c r="G27">
        <v>17353.172692751748</v>
      </c>
      <c r="H27">
        <v>16198.999213356128</v>
      </c>
      <c r="I27">
        <v>16803.001192164014</v>
      </c>
      <c r="J27">
        <v>14215.283188179636</v>
      </c>
      <c r="K27">
        <v>12943.269227754909</v>
      </c>
      <c r="L27">
        <v>13127.115077019147</v>
      </c>
      <c r="M27">
        <v>10355.397640607318</v>
      </c>
      <c r="N27">
        <v>14245.556974602909</v>
      </c>
      <c r="O27">
        <v>13265.125841895442</v>
      </c>
      <c r="P27">
        <v>17078.324350840419</v>
      </c>
      <c r="Q27">
        <v>13195.337285111465</v>
      </c>
      <c r="R27">
        <v>16397.33865767629</v>
      </c>
      <c r="S27">
        <v>15540.503828425222</v>
      </c>
      <c r="T27">
        <v>16321.117017407461</v>
      </c>
      <c r="U27">
        <v>15846.013731760328</v>
      </c>
      <c r="V27">
        <v>15585.195286467233</v>
      </c>
      <c r="W27">
        <v>14291.125936690152</v>
      </c>
      <c r="X27">
        <v>12513.366491572628</v>
      </c>
      <c r="Y27">
        <v>10676.228170313767</v>
      </c>
      <c r="Z27">
        <v>12589.84661278734</v>
      </c>
      <c r="AA27">
        <v>14290.796156232898</v>
      </c>
      <c r="AB27">
        <v>16476.695182290747</v>
      </c>
      <c r="AC27">
        <v>14896.727885010565</v>
      </c>
      <c r="AD27">
        <v>12706.823254331232</v>
      </c>
      <c r="AE27">
        <v>15908.037138319725</v>
      </c>
      <c r="AF27">
        <v>14200.238125657637</v>
      </c>
      <c r="AG27">
        <v>13462.73061412533</v>
      </c>
      <c r="AH27">
        <v>17466.847501060289</v>
      </c>
      <c r="AI27">
        <v>12910.004495059438</v>
      </c>
      <c r="AJ27">
        <v>10222.906965906464</v>
      </c>
      <c r="AK27">
        <v>15294.937361248309</v>
      </c>
      <c r="AL27">
        <v>13824.06873024911</v>
      </c>
      <c r="AM27">
        <v>13520.603239130303</v>
      </c>
    </row>
    <row r="28" spans="1:39" x14ac:dyDescent="0.25">
      <c r="A28" s="119">
        <f ca="1">Exceedance!U28</f>
        <v>43556</v>
      </c>
      <c r="B28" s="273">
        <v>11002.627774676879</v>
      </c>
      <c r="C28" s="273">
        <v>16137.525659400671</v>
      </c>
      <c r="D28" s="273">
        <v>14311.701129911216</v>
      </c>
      <c r="E28">
        <v>14913.49055617981</v>
      </c>
      <c r="F28">
        <v>15179.786272886426</v>
      </c>
      <c r="G28">
        <v>17979.232762001724</v>
      </c>
      <c r="H28">
        <v>17043.105429003896</v>
      </c>
      <c r="I28">
        <v>17144.974339623139</v>
      </c>
      <c r="J28">
        <v>14182.156513121668</v>
      </c>
      <c r="K28">
        <v>13020.316448779487</v>
      </c>
      <c r="L28">
        <v>12994.375365439546</v>
      </c>
      <c r="M28">
        <v>10078.22832303975</v>
      </c>
      <c r="N28">
        <v>14393.058558362573</v>
      </c>
      <c r="O28">
        <v>13599.914430829593</v>
      </c>
      <c r="P28">
        <v>17133.872723084751</v>
      </c>
      <c r="Q28">
        <v>13004.460059907882</v>
      </c>
      <c r="R28">
        <v>16503.21800865421</v>
      </c>
      <c r="S28">
        <v>15937.935871270356</v>
      </c>
      <c r="T28">
        <v>16522.47281290446</v>
      </c>
      <c r="U28">
        <v>15587.713562587562</v>
      </c>
      <c r="V28">
        <v>15820.73281050888</v>
      </c>
      <c r="W28">
        <v>14199.15149905786</v>
      </c>
      <c r="X28">
        <v>12304.109008179676</v>
      </c>
      <c r="Y28">
        <v>10448.97352349536</v>
      </c>
      <c r="Z28">
        <v>12933.768931043709</v>
      </c>
      <c r="AA28">
        <v>14714.410011023199</v>
      </c>
      <c r="AB28">
        <v>16651.190428931885</v>
      </c>
      <c r="AC28">
        <v>15153.690773731776</v>
      </c>
      <c r="AD28">
        <v>12411.262222902003</v>
      </c>
      <c r="AE28">
        <v>15762.206557536612</v>
      </c>
      <c r="AF28">
        <v>14184.379658593885</v>
      </c>
      <c r="AG28">
        <v>13170.420067518782</v>
      </c>
      <c r="AH28">
        <v>17885.613079512565</v>
      </c>
      <c r="AI28">
        <v>12582.393923790998</v>
      </c>
      <c r="AJ28">
        <v>10024.746371700257</v>
      </c>
      <c r="AK28">
        <v>15298.03294874468</v>
      </c>
      <c r="AL28">
        <v>13584.377430276985</v>
      </c>
      <c r="AM28">
        <v>13128.25278703215</v>
      </c>
    </row>
    <row r="29" spans="1:39" x14ac:dyDescent="0.25">
      <c r="A29" s="119">
        <f ca="1">Exceedance!U29</f>
        <v>43586</v>
      </c>
      <c r="B29" s="273">
        <v>12310.85770856817</v>
      </c>
      <c r="C29" s="273">
        <v>17458.724620931203</v>
      </c>
      <c r="D29" s="273">
        <v>15794.654768232043</v>
      </c>
      <c r="E29">
        <v>15790.059595757228</v>
      </c>
      <c r="F29">
        <v>17602.811506299804</v>
      </c>
      <c r="G29">
        <v>20527.77960831736</v>
      </c>
      <c r="H29">
        <v>19075.964823017002</v>
      </c>
      <c r="I29">
        <v>18757.563627185024</v>
      </c>
      <c r="J29">
        <v>14602.870683213594</v>
      </c>
      <c r="K29">
        <v>13652.329256611261</v>
      </c>
      <c r="L29">
        <v>12921.354522336824</v>
      </c>
      <c r="M29">
        <v>10550.606216721479</v>
      </c>
      <c r="N29">
        <v>15443.02314833435</v>
      </c>
      <c r="O29">
        <v>15649.571196867419</v>
      </c>
      <c r="P29">
        <v>18106.447646736855</v>
      </c>
      <c r="Q29">
        <v>14253.13162304158</v>
      </c>
      <c r="R29">
        <v>18299.832333547954</v>
      </c>
      <c r="S29">
        <v>18381.923804672089</v>
      </c>
      <c r="T29">
        <v>18026.850410661962</v>
      </c>
      <c r="U29">
        <v>16443.220078108599</v>
      </c>
      <c r="V29">
        <v>16842.625747882059</v>
      </c>
      <c r="W29">
        <v>15330.998120269018</v>
      </c>
      <c r="X29">
        <v>11941.663032072958</v>
      </c>
      <c r="Y29">
        <v>10852.232223555628</v>
      </c>
      <c r="Z29">
        <v>13644.850121147681</v>
      </c>
      <c r="AA29">
        <v>16261.863781658765</v>
      </c>
      <c r="AB29">
        <v>17959.509239909374</v>
      </c>
      <c r="AC29">
        <v>16250.32268289885</v>
      </c>
      <c r="AD29">
        <v>13545.529364586946</v>
      </c>
      <c r="AE29">
        <v>17237.31134026276</v>
      </c>
      <c r="AF29">
        <v>14463.761202146801</v>
      </c>
      <c r="AG29">
        <v>14203.413131698127</v>
      </c>
      <c r="AH29">
        <v>18264.836532587989</v>
      </c>
      <c r="AI29">
        <v>12555.573739773774</v>
      </c>
      <c r="AJ29">
        <v>10700.728742028607</v>
      </c>
      <c r="AK29">
        <v>15755.28540653798</v>
      </c>
      <c r="AL29">
        <v>13642.642706112869</v>
      </c>
      <c r="AM29">
        <v>13851.489866163858</v>
      </c>
    </row>
    <row r="30" spans="1:39" x14ac:dyDescent="0.25">
      <c r="A30" s="119">
        <f ca="1">Exceedance!U30</f>
        <v>43617</v>
      </c>
      <c r="B30" s="273">
        <v>13609.983324361678</v>
      </c>
      <c r="C30" s="273">
        <v>18649.521413362392</v>
      </c>
      <c r="D30" s="273">
        <v>17209.024091049425</v>
      </c>
      <c r="E30">
        <v>19056.381887427215</v>
      </c>
      <c r="F30">
        <v>21553.531137212496</v>
      </c>
      <c r="G30">
        <v>22445.806064792247</v>
      </c>
      <c r="H30">
        <v>21071.075362548869</v>
      </c>
      <c r="I30">
        <v>19249.372115000002</v>
      </c>
      <c r="J30">
        <v>15579.578737154536</v>
      </c>
      <c r="K30">
        <v>13879.334025751823</v>
      </c>
      <c r="L30">
        <v>13441.936269287415</v>
      </c>
      <c r="M30">
        <v>11760.550342166314</v>
      </c>
      <c r="N30">
        <v>15995.669187799867</v>
      </c>
      <c r="O30">
        <v>18406.189871164603</v>
      </c>
      <c r="P30">
        <v>18762.822102456026</v>
      </c>
      <c r="Q30">
        <v>16891.45059018895</v>
      </c>
      <c r="R30">
        <v>19449.069849480544</v>
      </c>
      <c r="S30">
        <v>21186.971668960316</v>
      </c>
      <c r="T30">
        <v>19063.574842988677</v>
      </c>
      <c r="U30">
        <v>17994.110505187462</v>
      </c>
      <c r="V30">
        <v>17406.719352201089</v>
      </c>
      <c r="W30">
        <v>16016.366545674211</v>
      </c>
      <c r="X30">
        <v>11493.788241279868</v>
      </c>
      <c r="Y30">
        <v>12091.131214403311</v>
      </c>
      <c r="Z30">
        <v>13796.801402032568</v>
      </c>
      <c r="AA30">
        <v>18287.645186558537</v>
      </c>
      <c r="AB30">
        <v>18903.445148095765</v>
      </c>
      <c r="AC30">
        <v>16848.704343919857</v>
      </c>
      <c r="AD30">
        <v>15875.67063611812</v>
      </c>
      <c r="AE30">
        <v>18434.838924559328</v>
      </c>
      <c r="AF30">
        <v>15984.62341759041</v>
      </c>
      <c r="AG30">
        <v>17324.139530023302</v>
      </c>
      <c r="AH30">
        <v>17985.143853833913</v>
      </c>
      <c r="AI30">
        <v>12761.947873410621</v>
      </c>
      <c r="AJ30">
        <v>12468.237237886124</v>
      </c>
      <c r="AK30">
        <v>16841.834729701415</v>
      </c>
      <c r="AL30">
        <v>13802.4678668988</v>
      </c>
      <c r="AM30">
        <v>15345.041892419613</v>
      </c>
    </row>
    <row r="31" spans="1:39" x14ac:dyDescent="0.25">
      <c r="A31" s="119">
        <f ca="1">Exceedance!U31</f>
        <v>43647</v>
      </c>
      <c r="B31" s="273">
        <v>13705.227201107278</v>
      </c>
      <c r="C31" s="273">
        <v>18580.573452679837</v>
      </c>
      <c r="D31" s="273">
        <v>17370.079191082397</v>
      </c>
      <c r="E31">
        <v>20194.239902598074</v>
      </c>
      <c r="F31">
        <v>22300.219525284494</v>
      </c>
      <c r="G31">
        <v>22361.042714428815</v>
      </c>
      <c r="H31">
        <v>21177.168320479665</v>
      </c>
      <c r="I31">
        <v>18791.922253965062</v>
      </c>
      <c r="J31">
        <v>15547.374726083368</v>
      </c>
      <c r="K31">
        <v>13539.231560522943</v>
      </c>
      <c r="L31">
        <v>13265.286897724645</v>
      </c>
      <c r="M31">
        <v>11801.883460557716</v>
      </c>
      <c r="N31">
        <v>15799.78566424271</v>
      </c>
      <c r="O31">
        <v>18826.135283501626</v>
      </c>
      <c r="P31">
        <v>18503.495616538676</v>
      </c>
      <c r="Q31">
        <v>18722.266858079747</v>
      </c>
      <c r="R31">
        <v>19330.261798507727</v>
      </c>
      <c r="S31">
        <v>21334.607826894353</v>
      </c>
      <c r="T31">
        <v>18997.36039245444</v>
      </c>
      <c r="U31">
        <v>18374.6355221462</v>
      </c>
      <c r="V31">
        <v>17154.769469876272</v>
      </c>
      <c r="W31">
        <v>15768.806337728087</v>
      </c>
      <c r="X31">
        <v>10856.712253590335</v>
      </c>
      <c r="Y31">
        <v>11889.752061616224</v>
      </c>
      <c r="Z31">
        <v>13402.898245935607</v>
      </c>
      <c r="AA31">
        <v>18546.081936121373</v>
      </c>
      <c r="AB31">
        <v>18585.718063671207</v>
      </c>
      <c r="AC31">
        <v>16660.000525268239</v>
      </c>
      <c r="AD31">
        <v>16356.804875062599</v>
      </c>
      <c r="AE31">
        <v>18667.801358989771</v>
      </c>
      <c r="AF31">
        <v>16083.095018607424</v>
      </c>
      <c r="AG31">
        <v>18880.788078918271</v>
      </c>
      <c r="AH31">
        <v>17583.74139433591</v>
      </c>
      <c r="AI31">
        <v>12332.00341715536</v>
      </c>
      <c r="AJ31">
        <v>12412.442846627393</v>
      </c>
      <c r="AK31">
        <v>16960.650740615882</v>
      </c>
      <c r="AL31">
        <v>13421.255742975483</v>
      </c>
      <c r="AM31">
        <v>15871.224333524246</v>
      </c>
    </row>
    <row r="32" spans="1:39" x14ac:dyDescent="0.25">
      <c r="A32" s="119">
        <f ca="1">Exceedance!U32</f>
        <v>43678</v>
      </c>
      <c r="B32" s="273">
        <v>13427.819082636601</v>
      </c>
      <c r="C32" s="273">
        <v>18064.256947747861</v>
      </c>
      <c r="D32" s="273">
        <v>17124.803712945064</v>
      </c>
      <c r="E32">
        <v>19502.178757705857</v>
      </c>
      <c r="F32">
        <v>21685.568994514648</v>
      </c>
      <c r="G32">
        <v>21679.146816749508</v>
      </c>
      <c r="H32">
        <v>20389.735439022643</v>
      </c>
      <c r="I32">
        <v>18138.29350015596</v>
      </c>
      <c r="J32">
        <v>15171.395229352775</v>
      </c>
      <c r="K32">
        <v>13149.297253064813</v>
      </c>
      <c r="L32">
        <v>12811.926653932669</v>
      </c>
      <c r="M32">
        <v>11478.21106986521</v>
      </c>
      <c r="N32">
        <v>15424.15400768265</v>
      </c>
      <c r="O32">
        <v>18118.370059201425</v>
      </c>
      <c r="P32">
        <v>18031.142876088521</v>
      </c>
      <c r="Q32">
        <v>18208.931614711222</v>
      </c>
      <c r="R32">
        <v>18677.036398581349</v>
      </c>
      <c r="S32">
        <v>20714.032834808888</v>
      </c>
      <c r="T32">
        <v>18403.971185629445</v>
      </c>
      <c r="U32">
        <v>17998.966055129542</v>
      </c>
      <c r="V32">
        <v>16711.700193764846</v>
      </c>
      <c r="W32">
        <v>15406.717908354471</v>
      </c>
      <c r="X32">
        <v>10233.770285871627</v>
      </c>
      <c r="Y32">
        <v>11413.044276850664</v>
      </c>
      <c r="Z32">
        <v>12943.645019221392</v>
      </c>
      <c r="AA32">
        <v>18043.311347283838</v>
      </c>
      <c r="AB32">
        <v>18065.58220409256</v>
      </c>
      <c r="AC32">
        <v>16330.432328589151</v>
      </c>
      <c r="AD32">
        <v>15738.252767811584</v>
      </c>
      <c r="AE32">
        <v>18160.617733964231</v>
      </c>
      <c r="AF32">
        <v>15860.088472952886</v>
      </c>
      <c r="AG32">
        <v>18233.935480218883</v>
      </c>
      <c r="AH32">
        <v>17128.520076194913</v>
      </c>
      <c r="AI32">
        <v>11875.681406488755</v>
      </c>
      <c r="AJ32">
        <v>12132.629284438051</v>
      </c>
      <c r="AK32">
        <v>16695.108245552252</v>
      </c>
      <c r="AL32">
        <v>12892.963950958871</v>
      </c>
      <c r="AM32">
        <v>15504.302267576688</v>
      </c>
    </row>
    <row r="33" spans="1:39" x14ac:dyDescent="0.25">
      <c r="A33" s="119">
        <f ca="1">Exceedance!U33</f>
        <v>43709</v>
      </c>
      <c r="B33" s="273">
        <v>13336.755555912325</v>
      </c>
      <c r="C33" s="273">
        <v>17846.236099537782</v>
      </c>
      <c r="D33" s="273">
        <v>17065.86634695957</v>
      </c>
      <c r="E33">
        <v>19270.119662351997</v>
      </c>
      <c r="F33">
        <v>21311.039054784924</v>
      </c>
      <c r="G33">
        <v>21410.407904240852</v>
      </c>
      <c r="H33">
        <v>20294.931901208431</v>
      </c>
      <c r="I33">
        <v>17846.262567955582</v>
      </c>
      <c r="J33">
        <v>15021.177000065893</v>
      </c>
      <c r="K33">
        <v>12884.603328422852</v>
      </c>
      <c r="L33">
        <v>12533.679048351314</v>
      </c>
      <c r="M33">
        <v>11424.539678419142</v>
      </c>
      <c r="N33">
        <v>15284.520353191592</v>
      </c>
      <c r="O33">
        <v>17846.36079959077</v>
      </c>
      <c r="P33">
        <v>17846.474033743198</v>
      </c>
      <c r="Q33">
        <v>17846.425377955638</v>
      </c>
      <c r="R33">
        <v>18338.017553922211</v>
      </c>
      <c r="S33">
        <v>20464.30263032216</v>
      </c>
      <c r="T33">
        <v>18096.02049003576</v>
      </c>
      <c r="U33">
        <v>17846.307187580507</v>
      </c>
      <c r="V33">
        <v>16476.174556621776</v>
      </c>
      <c r="W33">
        <v>15209.906415101212</v>
      </c>
      <c r="X33">
        <v>9945.9209898749541</v>
      </c>
      <c r="Y33">
        <v>11251.831643235711</v>
      </c>
      <c r="Z33">
        <v>12734.753131149319</v>
      </c>
      <c r="AA33">
        <v>17846.281043779079</v>
      </c>
      <c r="AB33">
        <v>17847.047553900004</v>
      </c>
      <c r="AC33">
        <v>16237.177543301712</v>
      </c>
      <c r="AD33">
        <v>15420.595230051544</v>
      </c>
      <c r="AE33">
        <v>17846.256798804894</v>
      </c>
      <c r="AF33">
        <v>15709.280039434019</v>
      </c>
      <c r="AG33">
        <v>17846.479724073357</v>
      </c>
      <c r="AH33">
        <v>16835.586324484684</v>
      </c>
      <c r="AI33">
        <v>11710.522074524859</v>
      </c>
      <c r="AJ33">
        <v>12059.006759620332</v>
      </c>
      <c r="AK33">
        <v>16568.729757875073</v>
      </c>
      <c r="AL33">
        <v>12602.777412833258</v>
      </c>
      <c r="AM33">
        <v>15420.497970132734</v>
      </c>
    </row>
    <row r="34" spans="1:39" x14ac:dyDescent="0.25">
      <c r="A34" s="119">
        <f ca="1">Exceedance!U34</f>
        <v>43739</v>
      </c>
      <c r="B34" s="273">
        <v>13167.999569134652</v>
      </c>
      <c r="C34" s="273">
        <v>17838.480261793367</v>
      </c>
      <c r="D34" s="273">
        <v>16992.302036222034</v>
      </c>
      <c r="E34">
        <v>19358.252633120155</v>
      </c>
      <c r="F34">
        <v>21441.590151458007</v>
      </c>
      <c r="G34">
        <v>21569.40460777087</v>
      </c>
      <c r="H34">
        <v>20482.390761138871</v>
      </c>
      <c r="I34">
        <v>17662.959900825099</v>
      </c>
      <c r="J34">
        <v>14760.716674509113</v>
      </c>
      <c r="K34">
        <v>12624.853745611357</v>
      </c>
      <c r="L34">
        <v>12285.119855125182</v>
      </c>
      <c r="M34">
        <v>11236.660299675661</v>
      </c>
      <c r="N34">
        <v>14984.156113738323</v>
      </c>
      <c r="O34">
        <v>17907.180190007039</v>
      </c>
      <c r="P34">
        <v>17652.3724123635</v>
      </c>
      <c r="Q34">
        <v>17909.435835526019</v>
      </c>
      <c r="R34">
        <v>18342.423304987555</v>
      </c>
      <c r="S34">
        <v>20794.741482143239</v>
      </c>
      <c r="T34">
        <v>18037.123434000419</v>
      </c>
      <c r="U34">
        <v>17723.001743674606</v>
      </c>
      <c r="V34">
        <v>16265.473726251024</v>
      </c>
      <c r="W34">
        <v>14898.832042397218</v>
      </c>
      <c r="X34">
        <v>9810.1688834999513</v>
      </c>
      <c r="Y34">
        <v>10986.635387018838</v>
      </c>
      <c r="Z34">
        <v>12587.628960353712</v>
      </c>
      <c r="AA34">
        <v>17838.356914725897</v>
      </c>
      <c r="AB34">
        <v>18197.981351305851</v>
      </c>
      <c r="AC34">
        <v>16121.178794966052</v>
      </c>
      <c r="AD34">
        <v>15322.196778511268</v>
      </c>
      <c r="AE34">
        <v>17698.249718566283</v>
      </c>
      <c r="AF34">
        <v>15559.598662959346</v>
      </c>
      <c r="AG34">
        <v>17883.912216594388</v>
      </c>
      <c r="AH34">
        <v>16496.089468751376</v>
      </c>
      <c r="AI34">
        <v>11603.942303599528</v>
      </c>
      <c r="AJ34">
        <v>12115.373271574968</v>
      </c>
      <c r="AK34">
        <v>16329.648906829276</v>
      </c>
      <c r="AL34">
        <v>12404.352238753263</v>
      </c>
      <c r="AM34">
        <v>15540.191775192679</v>
      </c>
    </row>
    <row r="35" spans="1:39" x14ac:dyDescent="0.25">
      <c r="A35" s="119">
        <f ca="1">Exceedance!U35</f>
        <v>43770</v>
      </c>
      <c r="B35" s="273">
        <v>13021.400245348423</v>
      </c>
      <c r="C35" s="273">
        <v>17707.602042135069</v>
      </c>
      <c r="D35" s="273">
        <v>16850.336744627897</v>
      </c>
      <c r="E35">
        <v>19333.29439846379</v>
      </c>
      <c r="F35">
        <v>21521.748767447501</v>
      </c>
      <c r="G35">
        <v>21648.567727746617</v>
      </c>
      <c r="H35">
        <v>20608.156907056778</v>
      </c>
      <c r="I35">
        <v>17586.667727295218</v>
      </c>
      <c r="J35">
        <v>14470.882700579186</v>
      </c>
      <c r="K35">
        <v>12346.228568377321</v>
      </c>
      <c r="L35">
        <v>12078.051921773847</v>
      </c>
      <c r="M35">
        <v>11081.98464374474</v>
      </c>
      <c r="N35">
        <v>14716.323560631972</v>
      </c>
      <c r="O35">
        <v>17918.866430210361</v>
      </c>
      <c r="P35">
        <v>17476.268903455406</v>
      </c>
      <c r="Q35">
        <v>17919.542321001027</v>
      </c>
      <c r="R35">
        <v>18297.465357913716</v>
      </c>
      <c r="S35">
        <v>20895.349440061182</v>
      </c>
      <c r="T35">
        <v>18038.177685435072</v>
      </c>
      <c r="U35">
        <v>17522.775807673523</v>
      </c>
      <c r="V35">
        <v>16014.701053047005</v>
      </c>
      <c r="W35">
        <v>14614.008985762812</v>
      </c>
      <c r="X35">
        <v>9628.3153609308793</v>
      </c>
      <c r="Y35">
        <v>10712.999897781516</v>
      </c>
      <c r="Z35">
        <v>12531.490650653237</v>
      </c>
      <c r="AA35">
        <v>17808.773562746694</v>
      </c>
      <c r="AB35">
        <v>18166.517807526092</v>
      </c>
      <c r="AC35">
        <v>15953.805212955158</v>
      </c>
      <c r="AD35">
        <v>15185.094748933214</v>
      </c>
      <c r="AE35">
        <v>17564.875963712417</v>
      </c>
      <c r="AF35">
        <v>15416.804038549371</v>
      </c>
      <c r="AG35">
        <v>17855.915786273024</v>
      </c>
      <c r="AH35">
        <v>16162.987677419695</v>
      </c>
      <c r="AI35">
        <v>11425.582547324462</v>
      </c>
      <c r="AJ35">
        <v>12047.705796306322</v>
      </c>
      <c r="AK35">
        <v>16099.028553142574</v>
      </c>
      <c r="AL35">
        <v>12181.141773884212</v>
      </c>
      <c r="AM35">
        <v>15520.68876098974</v>
      </c>
    </row>
    <row r="36" spans="1:39" x14ac:dyDescent="0.25">
      <c r="A36" s="119">
        <f ca="1">Exceedance!U36</f>
        <v>43800</v>
      </c>
      <c r="B36" s="273">
        <v>12767.221228915605</v>
      </c>
      <c r="C36" s="273">
        <v>17438.991659410352</v>
      </c>
      <c r="D36" s="273">
        <v>16586.014160248855</v>
      </c>
      <c r="E36">
        <v>19237.05769736382</v>
      </c>
      <c r="F36">
        <v>21500.196201126768</v>
      </c>
      <c r="G36">
        <v>21546.372352372488</v>
      </c>
      <c r="H36">
        <v>20528.650985963035</v>
      </c>
      <c r="I36">
        <v>17350.434533431875</v>
      </c>
      <c r="J36">
        <v>14137.009601018503</v>
      </c>
      <c r="K36">
        <v>11997.352597978759</v>
      </c>
      <c r="L36">
        <v>11792.162062255011</v>
      </c>
      <c r="M36">
        <v>10854.608818932669</v>
      </c>
      <c r="N36">
        <v>14390.714758536102</v>
      </c>
      <c r="O36">
        <v>17800.990842659405</v>
      </c>
      <c r="P36">
        <v>17218.258438304307</v>
      </c>
      <c r="Q36">
        <v>17871.724932084762</v>
      </c>
      <c r="R36">
        <v>18254.483238521585</v>
      </c>
      <c r="S36">
        <v>20827.802669731118</v>
      </c>
      <c r="T36">
        <v>17932.958363683862</v>
      </c>
      <c r="U36">
        <v>17283.824000283457</v>
      </c>
      <c r="V36">
        <v>15661.061957936781</v>
      </c>
      <c r="W36">
        <v>14300.25603151404</v>
      </c>
      <c r="X36">
        <v>9330.9724441730614</v>
      </c>
      <c r="Y36">
        <v>10372.217932441587</v>
      </c>
      <c r="Z36">
        <v>12271.286854262904</v>
      </c>
      <c r="AA36">
        <v>17651.055898402672</v>
      </c>
      <c r="AB36">
        <v>17978.431407120806</v>
      </c>
      <c r="AC36">
        <v>15714.33916414062</v>
      </c>
      <c r="AD36">
        <v>15004.653625085786</v>
      </c>
      <c r="AE36">
        <v>17365.860433680173</v>
      </c>
      <c r="AF36">
        <v>15221.814801175291</v>
      </c>
      <c r="AG36">
        <v>17747.414512884745</v>
      </c>
      <c r="AH36">
        <v>15776.756264948879</v>
      </c>
      <c r="AI36">
        <v>11091.662526698874</v>
      </c>
      <c r="AJ36">
        <v>11878.578669706498</v>
      </c>
      <c r="AK36">
        <v>15810.044653466604</v>
      </c>
      <c r="AL36">
        <v>11830.696482191099</v>
      </c>
      <c r="AM36">
        <v>15390.527697389061</v>
      </c>
    </row>
    <row r="37" spans="1:39" x14ac:dyDescent="0.25">
      <c r="A37" s="119">
        <f ca="1">Exceedance!U37</f>
        <v>43831</v>
      </c>
      <c r="B37" s="254">
        <v>12382.39066223704</v>
      </c>
      <c r="C37" s="254">
        <v>16933.561597813798</v>
      </c>
      <c r="D37" s="254">
        <v>15912.771369501113</v>
      </c>
      <c r="E37">
        <v>18411.112496200385</v>
      </c>
      <c r="F37" s="1">
        <v>20939.68746976494</v>
      </c>
      <c r="G37" s="1">
        <v>20739.675899336213</v>
      </c>
      <c r="H37" s="1">
        <v>20059.868485676121</v>
      </c>
      <c r="I37" s="1">
        <v>17045.5544886022</v>
      </c>
      <c r="J37" s="1">
        <v>13767.685881928926</v>
      </c>
      <c r="K37" s="1">
        <v>11542.337472265821</v>
      </c>
      <c r="L37" s="1">
        <v>11330.073483551001</v>
      </c>
      <c r="M37" s="1">
        <v>10555.492316515572</v>
      </c>
      <c r="N37" s="1">
        <v>13707.619471330236</v>
      </c>
      <c r="O37" s="1">
        <v>17522.430282880672</v>
      </c>
      <c r="P37" s="1">
        <v>16309.737077591031</v>
      </c>
      <c r="Q37" s="1">
        <v>17264.660073542385</v>
      </c>
      <c r="R37" s="1">
        <v>17494.718962426668</v>
      </c>
      <c r="S37" s="1">
        <v>20290.395750108404</v>
      </c>
      <c r="T37" s="1">
        <v>17455.668988726386</v>
      </c>
      <c r="U37" s="1">
        <v>16998.045826072932</v>
      </c>
      <c r="V37" s="1">
        <v>15293.762886350927</v>
      </c>
      <c r="W37" s="1">
        <v>13925.183942528216</v>
      </c>
      <c r="X37" s="1">
        <v>8913.7649533100393</v>
      </c>
      <c r="Y37" s="1">
        <v>9892.2891093615235</v>
      </c>
      <c r="Z37" s="1">
        <v>12068.46328895306</v>
      </c>
      <c r="AA37" s="1">
        <v>17278.669879016074</v>
      </c>
      <c r="AB37" s="1">
        <v>17614.745766014374</v>
      </c>
      <c r="AC37" s="1">
        <v>15010.926168032025</v>
      </c>
      <c r="AD37" s="1">
        <v>14771.663629877878</v>
      </c>
      <c r="AE37" s="1">
        <v>17018.289968203899</v>
      </c>
      <c r="AF37" s="1">
        <v>14359.440789509837</v>
      </c>
      <c r="AG37" s="1">
        <v>17565.272803416898</v>
      </c>
      <c r="AH37">
        <v>15357.314562314614</v>
      </c>
      <c r="AI37">
        <v>10583.441958253339</v>
      </c>
      <c r="AJ37">
        <v>11522.630976400167</v>
      </c>
      <c r="AK37">
        <v>15481.873133973075</v>
      </c>
      <c r="AL37">
        <v>11360.928186644511</v>
      </c>
      <c r="AM37">
        <v>14438.667049305654</v>
      </c>
    </row>
    <row r="38" spans="1:39" x14ac:dyDescent="0.25">
      <c r="A38" s="119">
        <f ca="1">Exceedance!U38</f>
        <v>43862</v>
      </c>
      <c r="B38" s="254">
        <v>12108.344786003418</v>
      </c>
      <c r="C38" s="254">
        <v>16543.215779516733</v>
      </c>
      <c r="D38" s="254">
        <v>15428.88079245008</v>
      </c>
      <c r="E38">
        <v>17697.008605342759</v>
      </c>
      <c r="F38">
        <v>20381.724187800588</v>
      </c>
      <c r="G38">
        <v>20118.914237588819</v>
      </c>
      <c r="H38">
        <v>19705.669521269247</v>
      </c>
      <c r="I38">
        <v>16783.499820480025</v>
      </c>
      <c r="J38">
        <v>13450.497685838236</v>
      </c>
      <c r="K38">
        <v>11159.96820722381</v>
      </c>
      <c r="L38">
        <v>10932.729019964836</v>
      </c>
      <c r="M38">
        <v>10326.603249932596</v>
      </c>
      <c r="N38">
        <v>13233.364448385126</v>
      </c>
      <c r="O38">
        <v>17357.068971982906</v>
      </c>
      <c r="P38">
        <v>15510.587263052113</v>
      </c>
      <c r="Q38">
        <v>16747.889751012695</v>
      </c>
      <c r="R38">
        <v>16834.052368889374</v>
      </c>
      <c r="S38">
        <v>19894.099867927634</v>
      </c>
      <c r="T38">
        <v>17061.730652940121</v>
      </c>
      <c r="U38">
        <v>16778.339580151111</v>
      </c>
      <c r="V38">
        <v>14970.0701253895</v>
      </c>
      <c r="W38">
        <v>13563.056157640834</v>
      </c>
      <c r="X38">
        <v>8571.9468425134219</v>
      </c>
      <c r="Y38">
        <v>9482.7427445699559</v>
      </c>
      <c r="Z38">
        <v>11915.368360944934</v>
      </c>
      <c r="AA38">
        <v>16944.149510726431</v>
      </c>
      <c r="AB38">
        <v>17321.272424829385</v>
      </c>
      <c r="AC38">
        <v>14407.82695704909</v>
      </c>
      <c r="AD38">
        <v>14570.814340390029</v>
      </c>
      <c r="AE38">
        <v>16853.56308662763</v>
      </c>
      <c r="AF38">
        <v>13594.510252965447</v>
      </c>
      <c r="AG38">
        <v>17381.236311845409</v>
      </c>
      <c r="AH38">
        <v>15009.194487721532</v>
      </c>
      <c r="AI38">
        <v>10144.631723703606</v>
      </c>
      <c r="AJ38">
        <v>11290.552739814948</v>
      </c>
      <c r="AK38">
        <v>15164.248260191785</v>
      </c>
      <c r="AL38">
        <v>10946.28555780669</v>
      </c>
      <c r="AM38">
        <v>13613.409183662339</v>
      </c>
    </row>
    <row r="39" spans="1:39" x14ac:dyDescent="0.25">
      <c r="A39" s="119">
        <f ca="1">Exceedance!U39</f>
        <v>43891</v>
      </c>
      <c r="B39" s="254">
        <v>11922.625379957753</v>
      </c>
      <c r="C39" s="254">
        <v>16239.231609823637</v>
      </c>
      <c r="D39" s="254">
        <v>14974.406647036452</v>
      </c>
      <c r="E39">
        <v>17137.652617935521</v>
      </c>
      <c r="F39">
        <v>20140.283493893097</v>
      </c>
      <c r="G39">
        <v>20232.350867669073</v>
      </c>
      <c r="H39">
        <v>19661.39895018905</v>
      </c>
      <c r="I39">
        <v>16519.419077116774</v>
      </c>
      <c r="J39">
        <v>13273.155647315774</v>
      </c>
      <c r="K39">
        <v>10775.054230994056</v>
      </c>
      <c r="L39">
        <v>10568.14150803681</v>
      </c>
      <c r="M39">
        <v>10154.416087938333</v>
      </c>
      <c r="N39">
        <v>12769.754977462557</v>
      </c>
      <c r="O39">
        <v>17193.518791260572</v>
      </c>
      <c r="P39">
        <v>15302.551972059164</v>
      </c>
      <c r="Q39">
        <v>16313.815497410384</v>
      </c>
      <c r="R39">
        <v>16392.207844615801</v>
      </c>
      <c r="S39">
        <v>19528.756201518328</v>
      </c>
      <c r="T39">
        <v>16667.136516613842</v>
      </c>
      <c r="U39">
        <v>16835.098678902461</v>
      </c>
      <c r="V39">
        <v>14710.582649823058</v>
      </c>
      <c r="W39">
        <v>13165.028745169995</v>
      </c>
      <c r="X39">
        <v>8311.6316927159751</v>
      </c>
      <c r="Y39">
        <v>9193.1432328319697</v>
      </c>
      <c r="Z39">
        <v>11991.980956230096</v>
      </c>
      <c r="AA39">
        <v>16604.628849871373</v>
      </c>
      <c r="AB39">
        <v>17269.618458104389</v>
      </c>
      <c r="AC39">
        <v>13726.741963764736</v>
      </c>
      <c r="AD39">
        <v>14505.745976691815</v>
      </c>
      <c r="AE39">
        <v>16712.647689696394</v>
      </c>
      <c r="AF39">
        <v>12862.196235896352</v>
      </c>
      <c r="AG39">
        <v>17550.712811539724</v>
      </c>
      <c r="AH39">
        <v>14655.045099470944</v>
      </c>
      <c r="AI39">
        <v>9749.9325953543485</v>
      </c>
      <c r="AJ39">
        <v>11181.510218259968</v>
      </c>
      <c r="AK39">
        <v>14887.948306835231</v>
      </c>
      <c r="AL39">
        <v>10608.685701396813</v>
      </c>
      <c r="AM39">
        <v>13206.100518266216</v>
      </c>
    </row>
    <row r="40" spans="1:39" x14ac:dyDescent="0.25">
      <c r="A40" s="119">
        <f ca="1">Exceedance!U40</f>
        <v>43922</v>
      </c>
      <c r="B40" s="254">
        <v>12044.450573003925</v>
      </c>
      <c r="C40" s="254">
        <v>16255.25821967443</v>
      </c>
      <c r="D40" s="254">
        <v>14898.597357538616</v>
      </c>
      <c r="E40">
        <v>17249.697090132835</v>
      </c>
      <c r="F40">
        <v>20788.117698945836</v>
      </c>
      <c r="G40">
        <v>21133.723294460087</v>
      </c>
      <c r="H40">
        <v>20150.264564313307</v>
      </c>
      <c r="I40">
        <v>16499.653440242993</v>
      </c>
      <c r="J40">
        <v>13451.054698053747</v>
      </c>
      <c r="K40">
        <v>10624.498112535861</v>
      </c>
      <c r="L40">
        <v>10311.0866607756</v>
      </c>
      <c r="M40">
        <v>10295.274667337471</v>
      </c>
      <c r="N40">
        <v>13185.684155975348</v>
      </c>
      <c r="O40">
        <v>17287.894644440526</v>
      </c>
      <c r="P40">
        <v>15215.870204178513</v>
      </c>
      <c r="Q40">
        <v>16347.073755875683</v>
      </c>
      <c r="R40">
        <v>16905.119118310973</v>
      </c>
      <c r="S40">
        <v>19732.879267486183</v>
      </c>
      <c r="T40">
        <v>16599.532119238043</v>
      </c>
      <c r="U40">
        <v>17088.471501256179</v>
      </c>
      <c r="V40">
        <v>14610.448399552446</v>
      </c>
      <c r="W40">
        <v>13012.308349484518</v>
      </c>
      <c r="X40">
        <v>8189.8235708801676</v>
      </c>
      <c r="Y40">
        <v>9491.8562190193679</v>
      </c>
      <c r="Z40">
        <v>12676.04926495148</v>
      </c>
      <c r="AA40">
        <v>16789.530139809005</v>
      </c>
      <c r="AB40">
        <v>17462.819261030272</v>
      </c>
      <c r="AC40">
        <v>13491.028684398229</v>
      </c>
      <c r="AD40">
        <v>14614.850668587096</v>
      </c>
      <c r="AE40">
        <v>16705.501939748116</v>
      </c>
      <c r="AF40">
        <v>12714.484715670136</v>
      </c>
      <c r="AG40">
        <v>17985.041777269747</v>
      </c>
      <c r="AH40">
        <v>14392.361412457458</v>
      </c>
      <c r="AI40">
        <v>9539.7753382837964</v>
      </c>
      <c r="AJ40">
        <v>11132.538176706388</v>
      </c>
      <c r="AK40">
        <v>14718.96431193657</v>
      </c>
      <c r="AL40">
        <v>10450.120077684185</v>
      </c>
      <c r="AM40">
        <v>13105.630868395647</v>
      </c>
    </row>
    <row r="41" spans="1:39" x14ac:dyDescent="0.25">
      <c r="A41" s="119">
        <f ca="1">Exceedance!U41</f>
        <v>43952</v>
      </c>
      <c r="B41" s="254">
        <v>13376.758897800768</v>
      </c>
      <c r="C41" s="254">
        <v>17581.542919402491</v>
      </c>
      <c r="D41" s="254">
        <v>16135.164789760229</v>
      </c>
      <c r="E41">
        <v>20003.979980906821</v>
      </c>
      <c r="F41">
        <v>23475.775447987486</v>
      </c>
      <c r="G41">
        <v>23176.155873695316</v>
      </c>
      <c r="H41">
        <v>21808.413016729934</v>
      </c>
      <c r="I41">
        <v>16902.444073178143</v>
      </c>
      <c r="J41">
        <v>14167.163830379588</v>
      </c>
      <c r="K41">
        <v>10545.624590742189</v>
      </c>
      <c r="L41">
        <v>10848.43415057701</v>
      </c>
      <c r="M41">
        <v>11351.762872424164</v>
      </c>
      <c r="N41">
        <v>15403.900138740108</v>
      </c>
      <c r="O41">
        <v>18326.812581275619</v>
      </c>
      <c r="P41">
        <v>16654.50140508703</v>
      </c>
      <c r="Q41">
        <v>18209.913691334717</v>
      </c>
      <c r="R41">
        <v>19488.3011214211</v>
      </c>
      <c r="S41">
        <v>21341.559899481988</v>
      </c>
      <c r="T41">
        <v>17647.796465074149</v>
      </c>
      <c r="U41">
        <v>18158.699225322827</v>
      </c>
      <c r="V41">
        <v>15749.348476588031</v>
      </c>
      <c r="W41">
        <v>12715.937361424385</v>
      </c>
      <c r="X41">
        <v>8819.8512373121339</v>
      </c>
      <c r="Y41">
        <v>10228.360014243748</v>
      </c>
      <c r="Z41">
        <v>14523.498703060704</v>
      </c>
      <c r="AA41">
        <v>18096.144706184714</v>
      </c>
      <c r="AB41">
        <v>18578.991244029752</v>
      </c>
      <c r="AC41">
        <v>14800.907564903349</v>
      </c>
      <c r="AD41">
        <v>16276.091345292443</v>
      </c>
      <c r="AE41">
        <v>17006.436312379112</v>
      </c>
      <c r="AF41">
        <v>14031.958746299815</v>
      </c>
      <c r="AG41">
        <v>18353.199749618099</v>
      </c>
      <c r="AH41">
        <v>14490.202764939795</v>
      </c>
      <c r="AI41">
        <v>10195.411326128593</v>
      </c>
      <c r="AJ41">
        <v>11534.867860270058</v>
      </c>
      <c r="AK41">
        <v>14857.135523669805</v>
      </c>
      <c r="AL41">
        <v>11461.804427261837</v>
      </c>
      <c r="AM41">
        <v>14190.143608496177</v>
      </c>
    </row>
    <row r="42" spans="1:39" x14ac:dyDescent="0.25">
      <c r="A42" s="119">
        <f ca="1">Exceedance!U42</f>
        <v>43983</v>
      </c>
      <c r="B42" s="254">
        <v>14691.150946097263</v>
      </c>
      <c r="C42" s="254">
        <v>18805.390005804751</v>
      </c>
      <c r="D42" s="254">
        <v>17268.535524255454</v>
      </c>
      <c r="E42">
        <v>23960.549010344937</v>
      </c>
      <c r="F42">
        <v>25364.600372222805</v>
      </c>
      <c r="G42">
        <v>25284.638168844234</v>
      </c>
      <c r="H42">
        <v>22324.07185150545</v>
      </c>
      <c r="I42">
        <v>17930.171955190228</v>
      </c>
      <c r="J42">
        <v>14463.473027376704</v>
      </c>
      <c r="K42">
        <v>11053.244101864573</v>
      </c>
      <c r="L42">
        <v>12043.393845965533</v>
      </c>
      <c r="M42">
        <v>11921.320105148874</v>
      </c>
      <c r="N42">
        <v>18293.371120921307</v>
      </c>
      <c r="O42">
        <v>18967.489936790553</v>
      </c>
      <c r="P42">
        <v>19458.283367104697</v>
      </c>
      <c r="Q42">
        <v>19300.532010480751</v>
      </c>
      <c r="R42">
        <v>22336.810500441537</v>
      </c>
      <c r="S42">
        <v>22512.02071136497</v>
      </c>
      <c r="T42">
        <v>19321.815439072452</v>
      </c>
      <c r="U42">
        <v>18700.660256696548</v>
      </c>
      <c r="V42">
        <v>16397.045602255792</v>
      </c>
      <c r="W42">
        <v>12347.041858873325</v>
      </c>
      <c r="X42">
        <v>10039.485490072531</v>
      </c>
      <c r="Y42">
        <v>10193.545266932862</v>
      </c>
      <c r="Z42">
        <v>16731.590250290839</v>
      </c>
      <c r="AA42">
        <v>19018.63627709699</v>
      </c>
      <c r="AB42">
        <v>19094.18147703011</v>
      </c>
      <c r="AC42">
        <v>17272.055884211764</v>
      </c>
      <c r="AD42">
        <v>17754.848057308845</v>
      </c>
      <c r="AE42">
        <v>18528.000647025019</v>
      </c>
      <c r="AF42">
        <v>17261.226327096581</v>
      </c>
      <c r="AG42">
        <v>18056.026353942761</v>
      </c>
      <c r="AH42">
        <v>14749.875912638376</v>
      </c>
      <c r="AI42">
        <v>11837.153664386658</v>
      </c>
      <c r="AJ42">
        <v>12563.212626321041</v>
      </c>
      <c r="AK42">
        <v>15074.357023480767</v>
      </c>
      <c r="AL42">
        <v>13166.002153940182</v>
      </c>
      <c r="AM42">
        <v>17602.754673412204</v>
      </c>
    </row>
    <row r="43" spans="1:39" x14ac:dyDescent="0.25">
      <c r="A43" s="119">
        <f ca="1">Exceedance!U43</f>
        <v>44013</v>
      </c>
      <c r="B43" s="254">
        <v>14829.18811523251</v>
      </c>
      <c r="C43" s="254">
        <v>18780.137690879463</v>
      </c>
      <c r="D43" s="254">
        <v>17137.101595769389</v>
      </c>
      <c r="E43">
        <v>24691.196820893223</v>
      </c>
      <c r="F43">
        <v>25196.987704955005</v>
      </c>
      <c r="G43">
        <v>25428.597349610045</v>
      </c>
      <c r="H43">
        <v>21933.947484419157</v>
      </c>
      <c r="I43">
        <v>17864.53019304698</v>
      </c>
      <c r="J43">
        <v>14204.578886223368</v>
      </c>
      <c r="K43">
        <v>10868.60705550481</v>
      </c>
      <c r="L43">
        <v>12058.805063816886</v>
      </c>
      <c r="M43">
        <v>11720.862985345808</v>
      </c>
      <c r="N43">
        <v>18798.390777574456</v>
      </c>
      <c r="O43">
        <v>18700.789840090649</v>
      </c>
      <c r="P43">
        <v>21335.132256043227</v>
      </c>
      <c r="Q43">
        <v>19136.352361560315</v>
      </c>
      <c r="R43">
        <v>22509.633033175309</v>
      </c>
      <c r="S43">
        <v>22605.979677525567</v>
      </c>
      <c r="T43">
        <v>19707.465151886357</v>
      </c>
      <c r="U43">
        <v>18436.3305846658</v>
      </c>
      <c r="V43">
        <v>16124.768921056055</v>
      </c>
      <c r="W43">
        <v>11799.033441972708</v>
      </c>
      <c r="X43">
        <v>9949.4158433718403</v>
      </c>
      <c r="Y43">
        <v>9786.7342155898787</v>
      </c>
      <c r="Z43">
        <v>17199.840132606772</v>
      </c>
      <c r="AA43">
        <v>18791.869932075846</v>
      </c>
      <c r="AB43">
        <v>18769.655924423427</v>
      </c>
      <c r="AC43">
        <v>17797.699406391235</v>
      </c>
      <c r="AD43">
        <v>18241.781038359382</v>
      </c>
      <c r="AE43">
        <v>18539.139030410341</v>
      </c>
      <c r="AF43">
        <v>18832.072280903609</v>
      </c>
      <c r="AG43">
        <v>17656.903156926575</v>
      </c>
      <c r="AH43">
        <v>14388.434834731555</v>
      </c>
      <c r="AI43">
        <v>11771.347946776712</v>
      </c>
      <c r="AJ43">
        <v>12556.0643822617</v>
      </c>
      <c r="AK43">
        <v>14772.696192199139</v>
      </c>
      <c r="AL43">
        <v>13834.709380490649</v>
      </c>
      <c r="AM43">
        <v>18806.890167315185</v>
      </c>
    </row>
    <row r="44" spans="1:39" x14ac:dyDescent="0.25">
      <c r="A44" s="119">
        <f ca="1">Exceedance!U44</f>
        <v>44044</v>
      </c>
      <c r="B44" s="254">
        <v>14537.41673382392</v>
      </c>
      <c r="C44" s="254">
        <v>18320.418527992693</v>
      </c>
      <c r="D44" s="254">
        <v>16556.646031573029</v>
      </c>
      <c r="E44">
        <v>24152.05203540294</v>
      </c>
      <c r="F44">
        <v>24497.79828530227</v>
      </c>
      <c r="G44">
        <v>24679.83192851887</v>
      </c>
      <c r="H44">
        <v>21385.783391190347</v>
      </c>
      <c r="I44">
        <v>17485.413907314258</v>
      </c>
      <c r="J44">
        <v>13898.72539645639</v>
      </c>
      <c r="K44">
        <v>10419.322268435286</v>
      </c>
      <c r="L44">
        <v>11726.234428426722</v>
      </c>
      <c r="M44">
        <v>11343.588987954452</v>
      </c>
      <c r="N44">
        <v>18231.169739096433</v>
      </c>
      <c r="O44">
        <v>18227.348575424545</v>
      </c>
      <c r="P44">
        <v>20921.631719094537</v>
      </c>
      <c r="Q44">
        <v>18466.452337048569</v>
      </c>
      <c r="R44">
        <v>22008.063674333818</v>
      </c>
      <c r="S44">
        <v>22168.856542882761</v>
      </c>
      <c r="T44">
        <v>19383.238359087954</v>
      </c>
      <c r="U44">
        <v>17988.663748505911</v>
      </c>
      <c r="V44">
        <v>15753.683027597101</v>
      </c>
      <c r="W44">
        <v>11261.604649296836</v>
      </c>
      <c r="X44">
        <v>9612.9399886986303</v>
      </c>
      <c r="Y44">
        <v>9317.4404010822345</v>
      </c>
      <c r="Z44">
        <v>16979.900323014397</v>
      </c>
      <c r="AA44">
        <v>18326.395562446207</v>
      </c>
      <c r="AB44">
        <v>18271.14636547093</v>
      </c>
      <c r="AC44">
        <v>17287.940882259296</v>
      </c>
      <c r="AD44">
        <v>18064.495302237829</v>
      </c>
      <c r="AE44">
        <v>18255.979741073166</v>
      </c>
      <c r="AF44">
        <v>18333.556333863406</v>
      </c>
      <c r="AG44">
        <v>17191.930912019572</v>
      </c>
      <c r="AH44">
        <v>14026.816224042992</v>
      </c>
      <c r="AI44">
        <v>11468.609611465594</v>
      </c>
      <c r="AJ44">
        <v>12204.165548627541</v>
      </c>
      <c r="AK44">
        <v>14326.462791912232</v>
      </c>
      <c r="AL44">
        <v>13746.909768270405</v>
      </c>
      <c r="AM44">
        <v>18247.223926285842</v>
      </c>
    </row>
    <row r="45" spans="1:39" x14ac:dyDescent="0.25">
      <c r="A45" s="119">
        <f ca="1">Exceedance!U45</f>
        <v>44075</v>
      </c>
      <c r="B45" s="254">
        <v>14432.73554056281</v>
      </c>
      <c r="C45" s="254">
        <v>18103.77548311447</v>
      </c>
      <c r="D45" s="254">
        <v>16246.976072475994</v>
      </c>
      <c r="E45">
        <v>23828.209116757731</v>
      </c>
      <c r="F45">
        <v>24224.428817564083</v>
      </c>
      <c r="G45">
        <v>24623.66496882755</v>
      </c>
      <c r="H45">
        <v>21163.908730134437</v>
      </c>
      <c r="I45">
        <v>17335.416287832453</v>
      </c>
      <c r="J45">
        <v>13695.422233378265</v>
      </c>
      <c r="K45">
        <v>10143.839416935292</v>
      </c>
      <c r="L45">
        <v>11665.461975655267</v>
      </c>
      <c r="M45">
        <v>11193.074944932503</v>
      </c>
      <c r="N45">
        <v>18102.94377864878</v>
      </c>
      <c r="O45">
        <v>18103.082545131114</v>
      </c>
      <c r="P45">
        <v>20646.3441673489</v>
      </c>
      <c r="Q45">
        <v>18102.935518564202</v>
      </c>
      <c r="R45">
        <v>21824.313371898435</v>
      </c>
      <c r="S45">
        <v>21957.942871267645</v>
      </c>
      <c r="T45">
        <v>19295.993893422939</v>
      </c>
      <c r="U45">
        <v>17749.573574932339</v>
      </c>
      <c r="V45">
        <v>15547.557913459674</v>
      </c>
      <c r="W45">
        <v>11028.515295541833</v>
      </c>
      <c r="X45">
        <v>9559.8970262768507</v>
      </c>
      <c r="Y45">
        <v>9092.5902210813601</v>
      </c>
      <c r="Z45">
        <v>16960.527290245023</v>
      </c>
      <c r="AA45">
        <v>18103.494196101467</v>
      </c>
      <c r="AB45">
        <v>18103.182441482913</v>
      </c>
      <c r="AC45">
        <v>17055.351540507574</v>
      </c>
      <c r="AD45">
        <v>17999.680264435912</v>
      </c>
      <c r="AE45">
        <v>18102.913282073165</v>
      </c>
      <c r="AF45">
        <v>18103.042051607576</v>
      </c>
      <c r="AG45">
        <v>16898.025874182251</v>
      </c>
      <c r="AH45">
        <v>13927.023595564688</v>
      </c>
      <c r="AI45">
        <v>11392.661260113344</v>
      </c>
      <c r="AJ45">
        <v>11993.62284344404</v>
      </c>
      <c r="AK45">
        <v>14094.281743549507</v>
      </c>
      <c r="AL45">
        <v>13843.579285377195</v>
      </c>
      <c r="AM45">
        <v>18103.044408140526</v>
      </c>
    </row>
    <row r="46" spans="1:39" x14ac:dyDescent="0.25">
      <c r="A46" s="119">
        <f ca="1">Exceedance!U46</f>
        <v>44105</v>
      </c>
      <c r="B46" s="254">
        <v>14252.04685938138</v>
      </c>
      <c r="C46" s="254">
        <v>18097.864453951661</v>
      </c>
      <c r="D46" s="254">
        <v>16172.491868534888</v>
      </c>
      <c r="E46">
        <v>23952.992322131409</v>
      </c>
      <c r="F46">
        <v>24376.532798510449</v>
      </c>
      <c r="G46">
        <v>24808.864488296804</v>
      </c>
      <c r="H46">
        <v>20979.815988851395</v>
      </c>
      <c r="I46">
        <v>17071.907098829215</v>
      </c>
      <c r="J46">
        <v>13431.900002214656</v>
      </c>
      <c r="K46">
        <v>10045.956240921991</v>
      </c>
      <c r="L46">
        <v>11469.509794538781</v>
      </c>
      <c r="M46">
        <v>10892.838212237895</v>
      </c>
      <c r="N46">
        <v>18162.052695309972</v>
      </c>
      <c r="O46">
        <v>17905.707871616411</v>
      </c>
      <c r="P46">
        <v>20714.838502896731</v>
      </c>
      <c r="Q46">
        <v>18100.695584175941</v>
      </c>
      <c r="R46">
        <v>22131.504977851931</v>
      </c>
      <c r="S46">
        <v>21899.047779136101</v>
      </c>
      <c r="T46">
        <v>19227.561436967757</v>
      </c>
      <c r="U46">
        <v>17537.15969670616</v>
      </c>
      <c r="V46">
        <v>15231.712600687031</v>
      </c>
      <c r="W46">
        <v>10737.700916449527</v>
      </c>
      <c r="X46">
        <v>9448.3175718240527</v>
      </c>
      <c r="Y46">
        <v>9099.2248938972134</v>
      </c>
      <c r="Z46">
        <v>16954.168986561701</v>
      </c>
      <c r="AA46">
        <v>18451.159349256806</v>
      </c>
      <c r="AB46">
        <v>17978.302838278298</v>
      </c>
      <c r="AC46">
        <v>16945.330776617262</v>
      </c>
      <c r="AD46">
        <v>17849.615992631709</v>
      </c>
      <c r="AE46">
        <v>17939.835164306365</v>
      </c>
      <c r="AF46">
        <v>18143.560820908355</v>
      </c>
      <c r="AG46">
        <v>16558.244157412759</v>
      </c>
      <c r="AH46">
        <v>13813.637047385941</v>
      </c>
      <c r="AI46">
        <v>11401.92207489409</v>
      </c>
      <c r="AJ46">
        <v>11750.067559923966</v>
      </c>
      <c r="AK46">
        <v>13892.556202419946</v>
      </c>
      <c r="AL46">
        <v>13950.747778405679</v>
      </c>
      <c r="AM46">
        <v>18187.697456489273</v>
      </c>
    </row>
    <row r="47" spans="1:39" x14ac:dyDescent="0.25">
      <c r="A47" s="119">
        <f ca="1">Exceedance!U47</f>
        <v>44136</v>
      </c>
      <c r="B47" s="254">
        <v>14093.663822111914</v>
      </c>
      <c r="C47" s="254">
        <v>17968.866455010146</v>
      </c>
      <c r="D47" s="254">
        <v>16029.496124173871</v>
      </c>
      <c r="E47">
        <v>24028.517675206931</v>
      </c>
      <c r="F47">
        <v>24439.816728527276</v>
      </c>
      <c r="G47">
        <v>24933.24278583641</v>
      </c>
      <c r="H47">
        <v>20900.639544867863</v>
      </c>
      <c r="I47">
        <v>16782.097326830411</v>
      </c>
      <c r="J47">
        <v>13149.859869755162</v>
      </c>
      <c r="K47">
        <v>9970.0677525101964</v>
      </c>
      <c r="L47">
        <v>11308.226828800183</v>
      </c>
      <c r="M47">
        <v>10610.473716830093</v>
      </c>
      <c r="N47">
        <v>18162.164970766746</v>
      </c>
      <c r="O47">
        <v>17726.323617814822</v>
      </c>
      <c r="P47">
        <v>20726.316518947078</v>
      </c>
      <c r="Q47">
        <v>18053.630762540961</v>
      </c>
      <c r="R47">
        <v>22220.155265600781</v>
      </c>
      <c r="S47">
        <v>21897.565445111562</v>
      </c>
      <c r="T47">
        <v>19063.839197390818</v>
      </c>
      <c r="U47">
        <v>17279.11565909984</v>
      </c>
      <c r="V47">
        <v>14934.158085941717</v>
      </c>
      <c r="W47">
        <v>10419.361898436968</v>
      </c>
      <c r="X47">
        <v>9313.4726422228705</v>
      </c>
      <c r="Y47">
        <v>9173.9406736740057</v>
      </c>
      <c r="Z47">
        <v>16909.205587396711</v>
      </c>
      <c r="AA47">
        <v>18415.995239860469</v>
      </c>
      <c r="AB47">
        <v>17805.318471637114</v>
      </c>
      <c r="AC47">
        <v>16797.923497300846</v>
      </c>
      <c r="AD47">
        <v>17713.859128322318</v>
      </c>
      <c r="AE47">
        <v>17784.749187318495</v>
      </c>
      <c r="AF47">
        <v>18107.319535862505</v>
      </c>
      <c r="AG47">
        <v>16224.217587947562</v>
      </c>
      <c r="AH47">
        <v>13633.396748582732</v>
      </c>
      <c r="AI47">
        <v>11318.632529667491</v>
      </c>
      <c r="AJ47">
        <v>11514.670281467481</v>
      </c>
      <c r="AK47">
        <v>13661.254681015573</v>
      </c>
      <c r="AL47">
        <v>13886.138704307921</v>
      </c>
      <c r="AM47">
        <v>18156.446166343034</v>
      </c>
    </row>
    <row r="48" spans="1:39" x14ac:dyDescent="0.25">
      <c r="A48" s="119">
        <f ca="1">Exceedance!U48</f>
        <v>44166</v>
      </c>
      <c r="B48" s="254">
        <v>13828.122650351766</v>
      </c>
      <c r="C48" s="254">
        <v>17702.246072242899</v>
      </c>
      <c r="D48" s="254">
        <v>15763.78695518074</v>
      </c>
      <c r="E48">
        <v>24003.794324626568</v>
      </c>
      <c r="F48">
        <v>24324.549982976125</v>
      </c>
      <c r="G48">
        <v>24851.837662031336</v>
      </c>
      <c r="H48">
        <v>20662.907501170856</v>
      </c>
      <c r="I48">
        <v>16443.798257170482</v>
      </c>
      <c r="J48">
        <v>12798.093822914594</v>
      </c>
      <c r="K48">
        <v>9784.9230080517336</v>
      </c>
      <c r="L48">
        <v>11073.19699156189</v>
      </c>
      <c r="M48">
        <v>10283.849311555083</v>
      </c>
      <c r="N48">
        <v>18039.389901076371</v>
      </c>
      <c r="O48">
        <v>17465.288334241632</v>
      </c>
      <c r="P48">
        <v>20675.634990082144</v>
      </c>
      <c r="Q48">
        <v>18001.775506292372</v>
      </c>
      <c r="R48">
        <v>22148.173783795592</v>
      </c>
      <c r="S48">
        <v>21791.350847188216</v>
      </c>
      <c r="T48">
        <v>18859.641143615612</v>
      </c>
      <c r="U48">
        <v>16909.848837378831</v>
      </c>
      <c r="V48">
        <v>14610.70460902175</v>
      </c>
      <c r="W48">
        <v>10006.438333985281</v>
      </c>
      <c r="X48">
        <v>9092.0774168573389</v>
      </c>
      <c r="Y48">
        <v>9010.5941401817381</v>
      </c>
      <c r="Z48">
        <v>16744.985012598947</v>
      </c>
      <c r="AA48">
        <v>18224.22484345124</v>
      </c>
      <c r="AB48">
        <v>17567.299875798028</v>
      </c>
      <c r="AC48">
        <v>16603.880500020841</v>
      </c>
      <c r="AD48">
        <v>17513.261202191061</v>
      </c>
      <c r="AE48">
        <v>17558.480921893814</v>
      </c>
      <c r="AF48">
        <v>17994.884910649635</v>
      </c>
      <c r="AG48">
        <v>15837.029869168558</v>
      </c>
      <c r="AH48">
        <v>13295.672698341867</v>
      </c>
      <c r="AI48">
        <v>11140.456399180486</v>
      </c>
      <c r="AJ48">
        <v>11219.644597257493</v>
      </c>
      <c r="AK48">
        <v>13304.404821458198</v>
      </c>
      <c r="AL48">
        <v>13745.77576683583</v>
      </c>
      <c r="AM48">
        <v>18057.244679291853</v>
      </c>
    </row>
    <row r="49" spans="1:39" x14ac:dyDescent="0.25">
      <c r="A49" s="119">
        <f ca="1">Exceedance!U49</f>
        <v>44197</v>
      </c>
      <c r="B49" s="254">
        <v>13432.961813378084</v>
      </c>
      <c r="C49" s="254">
        <v>17199.092394384566</v>
      </c>
      <c r="D49" s="254">
        <v>15463.13825554104</v>
      </c>
      <c r="E49">
        <v>23423.503032479242</v>
      </c>
      <c r="F49">
        <v>23511.580183880076</v>
      </c>
      <c r="G49">
        <v>24385.054782116036</v>
      </c>
      <c r="H49">
        <v>20268.821963000217</v>
      </c>
      <c r="I49">
        <v>16078.213699867465</v>
      </c>
      <c r="J49">
        <v>12426.850763818824</v>
      </c>
      <c r="K49">
        <v>9450.407081875348</v>
      </c>
      <c r="L49">
        <v>10769.011518062222</v>
      </c>
      <c r="M49">
        <v>10033.287582614412</v>
      </c>
      <c r="N49">
        <v>17757.702849514939</v>
      </c>
      <c r="O49">
        <v>16433.892852774869</v>
      </c>
      <c r="P49">
        <v>20134.239216058071</v>
      </c>
      <c r="Q49">
        <v>17184.340461275504</v>
      </c>
      <c r="R49">
        <v>21609.515810349509</v>
      </c>
      <c r="S49">
        <v>21261.250611149106</v>
      </c>
      <c r="T49">
        <v>18523.1598917107</v>
      </c>
      <c r="U49">
        <v>16541.377755639729</v>
      </c>
      <c r="V49">
        <v>14138.344369891709</v>
      </c>
      <c r="W49">
        <v>9456.758354373882</v>
      </c>
      <c r="X49">
        <v>8746.79557588231</v>
      </c>
      <c r="Y49">
        <v>8945.0769190780684</v>
      </c>
      <c r="Z49">
        <v>16423.149674833712</v>
      </c>
      <c r="AA49">
        <v>17857.395507455167</v>
      </c>
      <c r="AB49">
        <v>16808.065736606</v>
      </c>
      <c r="AC49">
        <v>16160.786691246434</v>
      </c>
      <c r="AD49">
        <v>16999.998757404839</v>
      </c>
      <c r="AE49">
        <v>16472.759621620266</v>
      </c>
      <c r="AF49">
        <v>17810.134800978121</v>
      </c>
      <c r="AG49">
        <v>15425.286830333678</v>
      </c>
      <c r="AH49">
        <v>12883.100806404937</v>
      </c>
      <c r="AI49">
        <v>10780.862024674687</v>
      </c>
      <c r="AJ49">
        <v>10788.482278970334</v>
      </c>
      <c r="AK49">
        <v>12924.940291400631</v>
      </c>
      <c r="AL49">
        <v>13016.839936251377</v>
      </c>
      <c r="AM49">
        <v>17179.248982114917</v>
      </c>
    </row>
    <row r="50" spans="1:39" x14ac:dyDescent="0.25">
      <c r="A50" s="119">
        <f ca="1">Exceedance!U50</f>
        <v>44228</v>
      </c>
      <c r="B50" s="254">
        <v>13147.750539086199</v>
      </c>
      <c r="C50" s="254">
        <v>16810.380950924002</v>
      </c>
      <c r="D50" s="254">
        <v>15244.511447292442</v>
      </c>
      <c r="E50">
        <v>22847.757575368043</v>
      </c>
      <c r="F50">
        <v>22820.210804440765</v>
      </c>
      <c r="G50">
        <v>23993.969620844899</v>
      </c>
      <c r="H50">
        <v>20001.117682347682</v>
      </c>
      <c r="I50">
        <v>15755.77104043737</v>
      </c>
      <c r="J50">
        <v>12100.348126510526</v>
      </c>
      <c r="K50">
        <v>9145.3744801275789</v>
      </c>
      <c r="L50">
        <v>10526.509382885448</v>
      </c>
      <c r="M50">
        <v>9910.8872970616812</v>
      </c>
      <c r="N50">
        <v>17573.217593397338</v>
      </c>
      <c r="O50">
        <v>15569.274806023117</v>
      </c>
      <c r="P50">
        <v>19707.644193575961</v>
      </c>
      <c r="Q50">
        <v>16450.333984129571</v>
      </c>
      <c r="R50">
        <v>21197.060118568981</v>
      </c>
      <c r="S50">
        <v>20834.879705172749</v>
      </c>
      <c r="T50">
        <v>18259.086402492438</v>
      </c>
      <c r="U50">
        <v>16207.045264045564</v>
      </c>
      <c r="V50">
        <v>13699.321795398235</v>
      </c>
      <c r="W50">
        <v>8997.3295764332852</v>
      </c>
      <c r="X50">
        <v>8439.6992646621711</v>
      </c>
      <c r="Y50">
        <v>8871.8531790373345</v>
      </c>
      <c r="Z50">
        <v>16126.76230576373</v>
      </c>
      <c r="AA50">
        <v>17548.763975595124</v>
      </c>
      <c r="AB50">
        <v>16146.775330390305</v>
      </c>
      <c r="AC50">
        <v>15818.272326502018</v>
      </c>
      <c r="AD50">
        <v>16603.090718945015</v>
      </c>
      <c r="AE50">
        <v>15550.551357330518</v>
      </c>
      <c r="AF50">
        <v>17606.636196213709</v>
      </c>
      <c r="AG50">
        <v>15060.819791375368</v>
      </c>
      <c r="AH50">
        <v>12503.426866676462</v>
      </c>
      <c r="AI50">
        <v>10527.410486162637</v>
      </c>
      <c r="AJ50">
        <v>10454.122370520625</v>
      </c>
      <c r="AK50">
        <v>12563.297750411917</v>
      </c>
      <c r="AL50">
        <v>12364.510021599743</v>
      </c>
      <c r="AM50">
        <v>16399.370386001949</v>
      </c>
    </row>
    <row r="51" spans="1:39" x14ac:dyDescent="0.25">
      <c r="A51" s="119">
        <f ca="1">Exceedance!U51</f>
        <v>44256</v>
      </c>
      <c r="B51" s="254">
        <v>12950.932382152976</v>
      </c>
      <c r="C51" s="254">
        <v>16508.645204772354</v>
      </c>
      <c r="D51" s="254">
        <v>15131.869515626397</v>
      </c>
      <c r="E51">
        <v>22598.067526782303</v>
      </c>
      <c r="F51">
        <v>22890.848482705394</v>
      </c>
      <c r="G51">
        <v>23948.483782018819</v>
      </c>
      <c r="H51">
        <v>19705.803641773517</v>
      </c>
      <c r="I51">
        <v>15581.162909134435</v>
      </c>
      <c r="J51">
        <v>11797.171078595</v>
      </c>
      <c r="K51">
        <v>8890.9770467300041</v>
      </c>
      <c r="L51">
        <v>10349.055716116854</v>
      </c>
      <c r="M51">
        <v>9844.5562488148571</v>
      </c>
      <c r="N51">
        <v>17470.227450290193</v>
      </c>
      <c r="O51">
        <v>15256.466432551872</v>
      </c>
      <c r="P51">
        <v>19333.322851690631</v>
      </c>
      <c r="Q51">
        <v>15909.237383845888</v>
      </c>
      <c r="R51">
        <v>20826.231133188419</v>
      </c>
      <c r="S51">
        <v>20393.177005402424</v>
      </c>
      <c r="T51">
        <v>18102.15353981499</v>
      </c>
      <c r="U51">
        <v>15946.420244165094</v>
      </c>
      <c r="V51">
        <v>13214.749071967008</v>
      </c>
      <c r="W51">
        <v>8614.0621426859816</v>
      </c>
      <c r="X51">
        <v>8272.8596339026954</v>
      </c>
      <c r="Y51">
        <v>8896.1197850073277</v>
      </c>
      <c r="Z51">
        <v>15838.241921976956</v>
      </c>
      <c r="AA51">
        <v>17470.285701846791</v>
      </c>
      <c r="AB51">
        <v>15412.589102598458</v>
      </c>
      <c r="AC51">
        <v>15605.363675720742</v>
      </c>
      <c r="AD51">
        <v>16224.104027992389</v>
      </c>
      <c r="AE51">
        <v>14603.23499302303</v>
      </c>
      <c r="AF51">
        <v>17776.223869001111</v>
      </c>
      <c r="AG51">
        <v>14706.609952798726</v>
      </c>
      <c r="AH51">
        <v>12194.357093195709</v>
      </c>
      <c r="AI51">
        <v>10401.883133989544</v>
      </c>
      <c r="AJ51">
        <v>10087.669964431081</v>
      </c>
      <c r="AK51">
        <v>12304.282429367673</v>
      </c>
      <c r="AL51">
        <v>12162.864945472364</v>
      </c>
      <c r="AM51">
        <v>15838.458309621294</v>
      </c>
    </row>
    <row r="52" spans="1:39" x14ac:dyDescent="0.25">
      <c r="A52" s="119">
        <f ca="1">Exceedance!U52</f>
        <v>44287</v>
      </c>
      <c r="B52" s="254">
        <v>13060.69058112166</v>
      </c>
      <c r="C52" s="254">
        <v>16525.646389684298</v>
      </c>
      <c r="D52" s="254">
        <v>15310.724508308174</v>
      </c>
      <c r="E52">
        <v>23240.097181607107</v>
      </c>
      <c r="F52">
        <v>23778.193789900419</v>
      </c>
      <c r="G52">
        <v>24375.65691970793</v>
      </c>
      <c r="H52">
        <v>19687.421799764099</v>
      </c>
      <c r="I52">
        <v>15760.340502661504</v>
      </c>
      <c r="J52">
        <v>11709.428760890809</v>
      </c>
      <c r="K52">
        <v>8726.5905875216104</v>
      </c>
      <c r="L52">
        <v>10482.409682491025</v>
      </c>
      <c r="M52">
        <v>10584.319630714295</v>
      </c>
      <c r="N52">
        <v>17562.657510757999</v>
      </c>
      <c r="O52">
        <v>15077.761358981368</v>
      </c>
      <c r="P52">
        <v>19460.202032054196</v>
      </c>
      <c r="Q52">
        <v>16318.461800056681</v>
      </c>
      <c r="R52">
        <v>21018.796269593215</v>
      </c>
      <c r="S52">
        <v>20317.897738464697</v>
      </c>
      <c r="T52">
        <v>18156.084426618374</v>
      </c>
      <c r="U52">
        <v>15847.768699562101</v>
      </c>
      <c r="V52">
        <v>12952.661686946041</v>
      </c>
      <c r="W52">
        <v>8374.9140040132788</v>
      </c>
      <c r="X52">
        <v>8666.6784689953529</v>
      </c>
      <c r="Y52">
        <v>9675.3529512615569</v>
      </c>
      <c r="Z52">
        <v>16028.307029265732</v>
      </c>
      <c r="AA52">
        <v>17666.672308143879</v>
      </c>
      <c r="AB52">
        <v>15127.609934506336</v>
      </c>
      <c r="AC52">
        <v>15595.115407509311</v>
      </c>
      <c r="AD52">
        <v>16006.682398123745</v>
      </c>
      <c r="AE52">
        <v>14175.700015158991</v>
      </c>
      <c r="AF52">
        <v>18172.965358186528</v>
      </c>
      <c r="AG52">
        <v>14444.354988190395</v>
      </c>
      <c r="AH52">
        <v>12048.30368874719</v>
      </c>
      <c r="AI52">
        <v>10342.895313254186</v>
      </c>
      <c r="AJ52">
        <v>9850.7125157767568</v>
      </c>
      <c r="AK52">
        <v>12210.936283353494</v>
      </c>
      <c r="AL52">
        <v>12288.421541517491</v>
      </c>
      <c r="AM52">
        <v>15844.230985006601</v>
      </c>
    </row>
    <row r="53" spans="1:39" x14ac:dyDescent="0.25">
      <c r="A53" s="119">
        <f ca="1">Exceedance!U53</f>
        <v>44317</v>
      </c>
      <c r="B53" s="254">
        <v>14355.12215536182</v>
      </c>
      <c r="C53" s="254">
        <v>17823.474085604339</v>
      </c>
      <c r="D53" s="254">
        <v>16776.363551855062</v>
      </c>
      <c r="E53">
        <v>25857.365331456131</v>
      </c>
      <c r="F53">
        <v>25933.417738421413</v>
      </c>
      <c r="G53">
        <v>26028.752077630041</v>
      </c>
      <c r="H53">
        <v>20078.325578259333</v>
      </c>
      <c r="I53">
        <v>16351.796702324</v>
      </c>
      <c r="J53">
        <v>11644.476775353027</v>
      </c>
      <c r="K53">
        <v>9289.1423703572091</v>
      </c>
      <c r="L53">
        <v>11553.571031060566</v>
      </c>
      <c r="M53">
        <v>13157.596380001156</v>
      </c>
      <c r="N53">
        <v>18595.611249825291</v>
      </c>
      <c r="O53">
        <v>16346.063840048297</v>
      </c>
      <c r="P53">
        <v>21402.990084588964</v>
      </c>
      <c r="Q53">
        <v>18872.651091262189</v>
      </c>
      <c r="R53">
        <v>22458.401994553951</v>
      </c>
      <c r="S53">
        <v>21279.797707303984</v>
      </c>
      <c r="T53">
        <v>19190.856600162831</v>
      </c>
      <c r="U53">
        <v>16978.030094331214</v>
      </c>
      <c r="V53">
        <v>12532.345726155996</v>
      </c>
      <c r="W53">
        <v>8824.6138959246273</v>
      </c>
      <c r="X53">
        <v>9439.7745972430948</v>
      </c>
      <c r="Y53">
        <v>11621.015634184161</v>
      </c>
      <c r="Z53">
        <v>17351.032149207513</v>
      </c>
      <c r="AA53">
        <v>18742.128167197636</v>
      </c>
      <c r="AB53">
        <v>16418.3102294657</v>
      </c>
      <c r="AC53">
        <v>17203.562388086826</v>
      </c>
      <c r="AD53">
        <v>16085.641751868354</v>
      </c>
      <c r="AE53">
        <v>15251.228013016409</v>
      </c>
      <c r="AF53">
        <v>18412.832556241723</v>
      </c>
      <c r="AG53">
        <v>14542.06455757446</v>
      </c>
      <c r="AH53">
        <v>12966.724599597332</v>
      </c>
      <c r="AI53">
        <v>10713.729841891325</v>
      </c>
      <c r="AJ53">
        <v>9898.5417798705403</v>
      </c>
      <c r="AK53">
        <v>13231.79578557139</v>
      </c>
      <c r="AL53">
        <v>13547.430436221979</v>
      </c>
      <c r="AM53">
        <v>18543.915196025104</v>
      </c>
    </row>
    <row r="54" spans="1:39" x14ac:dyDescent="0.25">
      <c r="A54" s="119">
        <f ca="1">Exceedance!U54</f>
        <v>44348</v>
      </c>
      <c r="B54" s="254">
        <v>15691.720187774205</v>
      </c>
      <c r="C54" s="254">
        <v>19077.666569613346</v>
      </c>
      <c r="D54" s="254">
        <v>18211.969796611371</v>
      </c>
      <c r="E54">
        <v>27728.867929772961</v>
      </c>
      <c r="F54">
        <v>27935.831124607885</v>
      </c>
      <c r="G54">
        <v>26546.992607575048</v>
      </c>
      <c r="H54">
        <v>21023.177330594415</v>
      </c>
      <c r="I54">
        <v>16756.866681787324</v>
      </c>
      <c r="J54">
        <v>12282.889031251363</v>
      </c>
      <c r="K54">
        <v>10622.749961049447</v>
      </c>
      <c r="L54">
        <v>12078.690035050016</v>
      </c>
      <c r="M54">
        <v>16391.591709347787</v>
      </c>
      <c r="N54">
        <v>19239.79946320823</v>
      </c>
      <c r="O54">
        <v>19019.400679553914</v>
      </c>
      <c r="P54">
        <v>22574.690793369351</v>
      </c>
      <c r="Q54">
        <v>21692.156672194491</v>
      </c>
      <c r="R54">
        <v>23627.508119572973</v>
      </c>
      <c r="S54">
        <v>22938.132792467932</v>
      </c>
      <c r="T54">
        <v>19647.409061978935</v>
      </c>
      <c r="U54">
        <v>17628.415366510395</v>
      </c>
      <c r="V54">
        <v>12167.88267859776</v>
      </c>
      <c r="W54">
        <v>9978.3869730397946</v>
      </c>
      <c r="X54">
        <v>9524.7317358378932</v>
      </c>
      <c r="Y54">
        <v>13937.880352687969</v>
      </c>
      <c r="Z54">
        <v>18333.321986475374</v>
      </c>
      <c r="AA54">
        <v>19198.114082233424</v>
      </c>
      <c r="AB54">
        <v>18754.60996221489</v>
      </c>
      <c r="AC54">
        <v>18531.332962291355</v>
      </c>
      <c r="AD54">
        <v>17417.559310958197</v>
      </c>
      <c r="AE54">
        <v>18281.937914045302</v>
      </c>
      <c r="AF54">
        <v>18113.004293828239</v>
      </c>
      <c r="AG54">
        <v>14798.526204521861</v>
      </c>
      <c r="AH54">
        <v>14557.426342203429</v>
      </c>
      <c r="AI54">
        <v>11685.345849768006</v>
      </c>
      <c r="AJ54">
        <v>10053.003603785801</v>
      </c>
      <c r="AK54">
        <v>15051.305902784403</v>
      </c>
      <c r="AL54">
        <v>17155.864810470615</v>
      </c>
      <c r="AM54">
        <v>22500.758948224804</v>
      </c>
    </row>
    <row r="55" spans="1:39" x14ac:dyDescent="0.25">
      <c r="A55" s="119">
        <f ca="1">Exceedance!U55</f>
        <v>44378</v>
      </c>
      <c r="B55" s="254">
        <v>15816.206217615199</v>
      </c>
      <c r="C55" s="254">
        <v>19054.424490765043</v>
      </c>
      <c r="D55" s="254">
        <v>18379.702886188064</v>
      </c>
      <c r="E55">
        <v>27534.510180088266</v>
      </c>
      <c r="F55">
        <v>28022.191700648913</v>
      </c>
      <c r="G55">
        <v>26105.694539963406</v>
      </c>
      <c r="H55">
        <v>20856.363109435708</v>
      </c>
      <c r="I55">
        <v>16488.702765279169</v>
      </c>
      <c r="J55">
        <v>12183.143357695606</v>
      </c>
      <c r="K55">
        <v>10799.037735809898</v>
      </c>
      <c r="L55">
        <v>11873.169382724382</v>
      </c>
      <c r="M55">
        <v>17287.4818295693</v>
      </c>
      <c r="N55">
        <v>18969.795412905147</v>
      </c>
      <c r="O55">
        <v>20876.84142037054</v>
      </c>
      <c r="P55">
        <v>22500.39560498804</v>
      </c>
      <c r="Q55">
        <v>21803.09257471297</v>
      </c>
      <c r="R55">
        <v>23712.217429572978</v>
      </c>
      <c r="S55">
        <v>23364.999221843103</v>
      </c>
      <c r="T55">
        <v>19287.731395196006</v>
      </c>
      <c r="U55">
        <v>17349.738745616603</v>
      </c>
      <c r="V55">
        <v>11525.719176410235</v>
      </c>
      <c r="W55">
        <v>9777.3985497584817</v>
      </c>
      <c r="X55">
        <v>9256.2215205041921</v>
      </c>
      <c r="Y55">
        <v>14531.975440844912</v>
      </c>
      <c r="Z55">
        <v>18100.846569210244</v>
      </c>
      <c r="AA55">
        <v>18913.379604813035</v>
      </c>
      <c r="AB55">
        <v>19216.577705724096</v>
      </c>
      <c r="AC55">
        <v>18816.28239408843</v>
      </c>
      <c r="AD55">
        <v>17273.388067788208</v>
      </c>
      <c r="AE55">
        <v>19720.982849584245</v>
      </c>
      <c r="AF55">
        <v>17711.304738257444</v>
      </c>
      <c r="AG55">
        <v>14434.736151650188</v>
      </c>
      <c r="AH55">
        <v>14572.901949079131</v>
      </c>
      <c r="AI55">
        <v>11697.833499362849</v>
      </c>
      <c r="AJ55">
        <v>9664.9806238031833</v>
      </c>
      <c r="AK55">
        <v>15846.485275576084</v>
      </c>
      <c r="AL55">
        <v>18569.609866535167</v>
      </c>
      <c r="AM55">
        <v>23254.381895856921</v>
      </c>
    </row>
    <row r="56" spans="1:39" x14ac:dyDescent="0.25">
      <c r="A56" s="119">
        <f ca="1">Exceedance!U56</f>
        <v>44409</v>
      </c>
      <c r="B56" s="254">
        <v>15523.808782663122</v>
      </c>
      <c r="C56" s="254">
        <v>18580.680788363221</v>
      </c>
      <c r="D56" s="254">
        <v>18128.874986071143</v>
      </c>
      <c r="E56">
        <v>26828.709455471515</v>
      </c>
      <c r="F56">
        <v>27260.959519050863</v>
      </c>
      <c r="G56">
        <v>25471.181467447132</v>
      </c>
      <c r="H56">
        <v>20371.817060339366</v>
      </c>
      <c r="I56">
        <v>16174.297023989337</v>
      </c>
      <c r="J56">
        <v>11818.640014811514</v>
      </c>
      <c r="K56">
        <v>10596.755306786605</v>
      </c>
      <c r="L56">
        <v>11493.155037923161</v>
      </c>
      <c r="M56">
        <v>17192.255839116588</v>
      </c>
      <c r="N56">
        <v>18491.934924327154</v>
      </c>
      <c r="O56">
        <v>20367.140180540515</v>
      </c>
      <c r="P56">
        <v>21876.697607477694</v>
      </c>
      <c r="Q56">
        <v>21238.130112992607</v>
      </c>
      <c r="R56">
        <v>23235.891850842167</v>
      </c>
      <c r="S56">
        <v>23027.102774797786</v>
      </c>
      <c r="T56">
        <v>18740.205297693949</v>
      </c>
      <c r="U56">
        <v>16972.869078339081</v>
      </c>
      <c r="V56">
        <v>10893.125085892685</v>
      </c>
      <c r="W56">
        <v>9308.8032795652325</v>
      </c>
      <c r="X56">
        <v>8911.8272755327525</v>
      </c>
      <c r="Y56">
        <v>14439.628200515859</v>
      </c>
      <c r="Z56">
        <v>17697.857856018658</v>
      </c>
      <c r="AA56">
        <v>18488.653142474159</v>
      </c>
      <c r="AB56">
        <v>18646.645552918035</v>
      </c>
      <c r="AC56">
        <v>18463.396587175677</v>
      </c>
      <c r="AD56">
        <v>16778.533395417053</v>
      </c>
      <c r="AE56">
        <v>19005.71627606959</v>
      </c>
      <c r="AF56">
        <v>17259.251350801293</v>
      </c>
      <c r="AG56">
        <v>14071.276743746243</v>
      </c>
      <c r="AH56">
        <v>14352.58163269019</v>
      </c>
      <c r="AI56">
        <v>11326.201755483891</v>
      </c>
      <c r="AJ56">
        <v>9140.1645789633785</v>
      </c>
      <c r="AK56">
        <v>15887.333290555065</v>
      </c>
      <c r="AL56">
        <v>18277.878973892606</v>
      </c>
      <c r="AM56">
        <v>22736.773895416631</v>
      </c>
    </row>
    <row r="57" spans="1:39" x14ac:dyDescent="0.25">
      <c r="A57" s="119">
        <f ca="1">Exceedance!U57</f>
        <v>44440</v>
      </c>
      <c r="B57" s="254">
        <v>15418.722457560378</v>
      </c>
      <c r="C57" s="254">
        <v>18362.921730521539</v>
      </c>
      <c r="D57" s="254">
        <v>18064.946327842124</v>
      </c>
      <c r="E57">
        <v>26515.063034796101</v>
      </c>
      <c r="F57">
        <v>27176.808426413216</v>
      </c>
      <c r="G57">
        <v>25192.590902257976</v>
      </c>
      <c r="H57">
        <v>20211.289531738377</v>
      </c>
      <c r="I57">
        <v>15964.226726307783</v>
      </c>
      <c r="J57">
        <v>11601.647948741433</v>
      </c>
      <c r="K57">
        <v>10631.432334689865</v>
      </c>
      <c r="L57">
        <v>11341.559029459368</v>
      </c>
      <c r="M57">
        <v>17397.187423987791</v>
      </c>
      <c r="N57">
        <v>18362.269607938804</v>
      </c>
      <c r="O57">
        <v>20008.447728021616</v>
      </c>
      <c r="P57">
        <v>21570.645565669252</v>
      </c>
      <c r="Q57">
        <v>21006.068703943703</v>
      </c>
      <c r="R57">
        <v>23035.581745479867</v>
      </c>
      <c r="S57">
        <v>22880.14473001664</v>
      </c>
      <c r="T57">
        <v>18431.451913735786</v>
      </c>
      <c r="U57">
        <v>16762.274840682665</v>
      </c>
      <c r="V57">
        <v>10592.711431334048</v>
      </c>
      <c r="W57">
        <v>9154.4843654656124</v>
      </c>
      <c r="X57">
        <v>8780.0704532061554</v>
      </c>
      <c r="Y57">
        <v>14514.584081180576</v>
      </c>
      <c r="Z57">
        <v>17517.052906002409</v>
      </c>
      <c r="AA57">
        <v>18362.379571706828</v>
      </c>
      <c r="AB57">
        <v>18362.180896723323</v>
      </c>
      <c r="AC57">
        <v>18277.265949062385</v>
      </c>
      <c r="AD57">
        <v>16423.679075917287</v>
      </c>
      <c r="AE57">
        <v>18596.574401561262</v>
      </c>
      <c r="AF57">
        <v>16979.773792327451</v>
      </c>
      <c r="AG57">
        <v>13970.534174833731</v>
      </c>
      <c r="AH57">
        <v>14304.784504051489</v>
      </c>
      <c r="AI57">
        <v>11121.164159758588</v>
      </c>
      <c r="AJ57">
        <v>8921.3407244782265</v>
      </c>
      <c r="AK57">
        <v>16065.362612670866</v>
      </c>
      <c r="AL57">
        <v>18362.22887480076</v>
      </c>
      <c r="AM57">
        <v>22392.676400025648</v>
      </c>
    </row>
    <row r="58" spans="1:39" x14ac:dyDescent="0.25">
      <c r="A58" s="119">
        <f ca="1">Exceedance!U58</f>
        <v>44470</v>
      </c>
      <c r="B58" s="254">
        <v>15237.969436566073</v>
      </c>
      <c r="C58" s="254">
        <v>18355.869262965145</v>
      </c>
      <c r="D58" s="254">
        <v>17987.268712123659</v>
      </c>
      <c r="E58">
        <v>26669.747712246644</v>
      </c>
      <c r="F58">
        <v>27354.496334864263</v>
      </c>
      <c r="G58">
        <v>24994.898328542211</v>
      </c>
      <c r="H58">
        <v>19940.111708433262</v>
      </c>
      <c r="I58">
        <v>15697.048386328586</v>
      </c>
      <c r="J58">
        <v>11351.14326610675</v>
      </c>
      <c r="K58">
        <v>10435.234466927996</v>
      </c>
      <c r="L58">
        <v>11039.766212967206</v>
      </c>
      <c r="M58">
        <v>17458.680941486211</v>
      </c>
      <c r="N58">
        <v>18161.441492364884</v>
      </c>
      <c r="O58">
        <v>20072.391674480717</v>
      </c>
      <c r="P58">
        <v>21562.95948505609</v>
      </c>
      <c r="Q58">
        <v>21312.449392755003</v>
      </c>
      <c r="R58">
        <v>22979.167920768632</v>
      </c>
      <c r="S58">
        <v>22797.552486625027</v>
      </c>
      <c r="T58">
        <v>18215.612562213399</v>
      </c>
      <c r="U58">
        <v>16444.209822534165</v>
      </c>
      <c r="V58">
        <v>10300.555759157905</v>
      </c>
      <c r="W58">
        <v>9042.1543541461706</v>
      </c>
      <c r="X58">
        <v>8782.0004149354118</v>
      </c>
      <c r="Y58">
        <v>14507.782152476917</v>
      </c>
      <c r="Z58">
        <v>17863.619226478491</v>
      </c>
      <c r="AA58">
        <v>18243.062564844429</v>
      </c>
      <c r="AB58">
        <v>18250.563661281256</v>
      </c>
      <c r="AC58">
        <v>18117.239818960301</v>
      </c>
      <c r="AD58">
        <v>16269.968294794622</v>
      </c>
      <c r="AE58">
        <v>18782.501461575528</v>
      </c>
      <c r="AF58">
        <v>16653.253928790436</v>
      </c>
      <c r="AG58">
        <v>13855.95709272087</v>
      </c>
      <c r="AH58">
        <v>14289.222103753797</v>
      </c>
      <c r="AI58">
        <v>10876.363389647497</v>
      </c>
      <c r="AJ58">
        <v>8876.0391142791195</v>
      </c>
      <c r="AK58">
        <v>16162.486402749302</v>
      </c>
      <c r="AL58">
        <v>18432.23619434865</v>
      </c>
      <c r="AM58">
        <v>22513.500716410403</v>
      </c>
    </row>
    <row r="59" spans="1:39" x14ac:dyDescent="0.25">
      <c r="A59" s="119">
        <f ca="1">Exceedance!U59</f>
        <v>44501</v>
      </c>
      <c r="B59" s="254">
        <v>15079.644556702535</v>
      </c>
      <c r="C59" s="254">
        <v>18225.758909530883</v>
      </c>
      <c r="D59" s="254">
        <v>17841.302906051777</v>
      </c>
      <c r="E59">
        <v>26736.253061274441</v>
      </c>
      <c r="F59">
        <v>27472.663827289565</v>
      </c>
      <c r="G59">
        <v>24906.270511413924</v>
      </c>
      <c r="H59">
        <v>19643.332182100392</v>
      </c>
      <c r="I59">
        <v>15412.215254841507</v>
      </c>
      <c r="J59">
        <v>11142.071142101517</v>
      </c>
      <c r="K59">
        <v>10273.709912318152</v>
      </c>
      <c r="L59">
        <v>10753.791977439743</v>
      </c>
      <c r="M59">
        <v>17459.735063926903</v>
      </c>
      <c r="N59">
        <v>17979.151453602492</v>
      </c>
      <c r="O59">
        <v>20086.145777908674</v>
      </c>
      <c r="P59">
        <v>21511.885785393308</v>
      </c>
      <c r="Q59">
        <v>21400.024255681659</v>
      </c>
      <c r="R59">
        <v>22980.927383774033</v>
      </c>
      <c r="S59">
        <v>22629.662069148224</v>
      </c>
      <c r="T59">
        <v>17954.247706702041</v>
      </c>
      <c r="U59">
        <v>16144.918773386056</v>
      </c>
      <c r="V59">
        <v>9981.3664457439281</v>
      </c>
      <c r="W59">
        <v>8903.1795585921518</v>
      </c>
      <c r="X59">
        <v>8852.2402130136488</v>
      </c>
      <c r="Y59">
        <v>14463.548957102797</v>
      </c>
      <c r="Z59">
        <v>17827.892036003581</v>
      </c>
      <c r="AA59">
        <v>18075.679919335562</v>
      </c>
      <c r="AB59">
        <v>18101.385220202264</v>
      </c>
      <c r="AC59">
        <v>17972.549734975899</v>
      </c>
      <c r="AD59">
        <v>16123.502592004368</v>
      </c>
      <c r="AE59">
        <v>18880.938921903482</v>
      </c>
      <c r="AF59">
        <v>16332.93250684395</v>
      </c>
      <c r="AG59">
        <v>13674.921285626941</v>
      </c>
      <c r="AH59">
        <v>14192.76984287666</v>
      </c>
      <c r="AI59">
        <v>10642.4312696955</v>
      </c>
      <c r="AJ59">
        <v>8781.6155864171778</v>
      </c>
      <c r="AK59">
        <v>16128.228016542609</v>
      </c>
      <c r="AL59">
        <v>18388.228998683135</v>
      </c>
      <c r="AM59">
        <v>22585.503270269335</v>
      </c>
    </row>
    <row r="60" spans="1:39" x14ac:dyDescent="0.25">
      <c r="A60" s="119">
        <f ca="1">Exceedance!U60</f>
        <v>44531</v>
      </c>
      <c r="B60" s="254">
        <v>14814.574550696581</v>
      </c>
      <c r="C60" s="254">
        <v>17958.120122726057</v>
      </c>
      <c r="D60" s="254">
        <v>17573.354427029833</v>
      </c>
      <c r="E60">
        <v>26626.785011462787</v>
      </c>
      <c r="F60">
        <v>27387.669774191399</v>
      </c>
      <c r="G60">
        <v>24660.623846477916</v>
      </c>
      <c r="H60">
        <v>19297.409472848922</v>
      </c>
      <c r="I60">
        <v>15059.023672367481</v>
      </c>
      <c r="J60">
        <v>10840.734085674983</v>
      </c>
      <c r="K60">
        <v>10039.238877506654</v>
      </c>
      <c r="L60">
        <v>10426.1800686888</v>
      </c>
      <c r="M60">
        <v>17339.51224122422</v>
      </c>
      <c r="N60">
        <v>17715.791846956741</v>
      </c>
      <c r="O60">
        <v>20042.180653123556</v>
      </c>
      <c r="P60">
        <v>21458.210161102103</v>
      </c>
      <c r="Q60">
        <v>21305.073017006936</v>
      </c>
      <c r="R60">
        <v>22883.086505150659</v>
      </c>
      <c r="S60">
        <v>22420.473236413254</v>
      </c>
      <c r="T60">
        <v>17583.453763908587</v>
      </c>
      <c r="U60">
        <v>15817.624281340928</v>
      </c>
      <c r="V60">
        <v>9568.0203923650497</v>
      </c>
      <c r="W60">
        <v>8677.692196572998</v>
      </c>
      <c r="X60">
        <v>8684.6718144665119</v>
      </c>
      <c r="Y60">
        <v>14299.479482080618</v>
      </c>
      <c r="Z60">
        <v>17635.771848855624</v>
      </c>
      <c r="AA60">
        <v>17837.720648098166</v>
      </c>
      <c r="AB60">
        <v>17907.315947969772</v>
      </c>
      <c r="AC60">
        <v>17763.818948435834</v>
      </c>
      <c r="AD60">
        <v>15924.688555910723</v>
      </c>
      <c r="AE60">
        <v>18880.450410269612</v>
      </c>
      <c r="AF60">
        <v>15957.900911139915</v>
      </c>
      <c r="AG60">
        <v>13337.159879798613</v>
      </c>
      <c r="AH60">
        <v>14003.297012780538</v>
      </c>
      <c r="AI60">
        <v>10348.21543435618</v>
      </c>
      <c r="AJ60">
        <v>8541.7213893190201</v>
      </c>
      <c r="AK60">
        <v>16014.970533216554</v>
      </c>
      <c r="AL60">
        <v>18212.146573174799</v>
      </c>
      <c r="AM60">
        <v>22557.068704471876</v>
      </c>
    </row>
    <row r="61" spans="1:39" x14ac:dyDescent="0.25">
      <c r="A61" s="119">
        <f ca="1">Exceedance!U61</f>
        <v>44562</v>
      </c>
      <c r="B61" s="254">
        <v>14421.006193646759</v>
      </c>
      <c r="C61" s="254">
        <v>17454.202318620122</v>
      </c>
      <c r="D61" s="254">
        <v>16957.661222403516</v>
      </c>
      <c r="E61">
        <v>25703.823841335245</v>
      </c>
      <c r="F61">
        <v>26689.792370478754</v>
      </c>
      <c r="G61">
        <v>24149.926914117645</v>
      </c>
      <c r="H61">
        <v>18929.304688350043</v>
      </c>
      <c r="I61">
        <v>14687.326533129857</v>
      </c>
      <c r="J61">
        <v>10375.370954074853</v>
      </c>
      <c r="K61">
        <v>9640.1969174359056</v>
      </c>
      <c r="L61">
        <v>10174.828976573259</v>
      </c>
      <c r="M61">
        <v>17059.856983018948</v>
      </c>
      <c r="N61">
        <v>16682.426589117717</v>
      </c>
      <c r="O61">
        <v>19561.766117980769</v>
      </c>
      <c r="P61">
        <v>20697.827307331791</v>
      </c>
      <c r="Q61">
        <v>20770.626514415104</v>
      </c>
      <c r="R61">
        <v>22362.958347255608</v>
      </c>
      <c r="S61">
        <v>22080.039848236465</v>
      </c>
      <c r="T61">
        <v>17215.869974434438</v>
      </c>
      <c r="U61">
        <v>15438.128952845062</v>
      </c>
      <c r="V61">
        <v>9017.5801858528448</v>
      </c>
      <c r="W61">
        <v>8330.0220823140935</v>
      </c>
      <c r="X61">
        <v>8612.8307123678223</v>
      </c>
      <c r="Y61">
        <v>13975.358915578987</v>
      </c>
      <c r="Z61">
        <v>17268.126908094182</v>
      </c>
      <c r="AA61">
        <v>17065.249634266918</v>
      </c>
      <c r="AB61">
        <v>17376.862908364714</v>
      </c>
      <c r="AC61">
        <v>17353.722058143951</v>
      </c>
      <c r="AD61">
        <v>15003.623776219723</v>
      </c>
      <c r="AE61">
        <v>18764.807142139769</v>
      </c>
      <c r="AF61">
        <v>15557.968802285077</v>
      </c>
      <c r="AG61">
        <v>12924.584005639619</v>
      </c>
      <c r="AH61">
        <v>13736.538810400745</v>
      </c>
      <c r="AI61">
        <v>9916.8217757255115</v>
      </c>
      <c r="AJ61">
        <v>8200.164938762171</v>
      </c>
      <c r="AK61">
        <v>15064.560213136792</v>
      </c>
      <c r="AL61">
        <v>17145.831126719822</v>
      </c>
      <c r="AM61">
        <v>21749.576155322578</v>
      </c>
    </row>
    <row r="62" spans="1:39" x14ac:dyDescent="0.25">
      <c r="A62" s="119">
        <f ca="1">Exceedance!U62</f>
        <v>44593</v>
      </c>
      <c r="B62" s="254">
        <v>14137.369836031123</v>
      </c>
      <c r="C62" s="254">
        <v>17064.70258570067</v>
      </c>
      <c r="D62" s="254">
        <v>16516.657560867483</v>
      </c>
      <c r="E62">
        <v>24925.851582871426</v>
      </c>
      <c r="F62">
        <v>26149.359742509063</v>
      </c>
      <c r="G62">
        <v>23756.503712158214</v>
      </c>
      <c r="H62">
        <v>18604.147841944916</v>
      </c>
      <c r="I62">
        <v>14361.229903265979</v>
      </c>
      <c r="J62">
        <v>9967.2982301769662</v>
      </c>
      <c r="K62">
        <v>9330.9342581615383</v>
      </c>
      <c r="L62">
        <v>10051.737720605241</v>
      </c>
      <c r="M62">
        <v>16809.437932366149</v>
      </c>
      <c r="N62">
        <v>15815.954726049975</v>
      </c>
      <c r="O62">
        <v>19130.011613747127</v>
      </c>
      <c r="P62">
        <v>20015.534024223569</v>
      </c>
      <c r="Q62">
        <v>20357.54225472538</v>
      </c>
      <c r="R62">
        <v>21958.191882537194</v>
      </c>
      <c r="S62">
        <v>21813.247450562751</v>
      </c>
      <c r="T62">
        <v>16878.342115240066</v>
      </c>
      <c r="U62">
        <v>15063.903520882428</v>
      </c>
      <c r="V62">
        <v>8622.4058721432593</v>
      </c>
      <c r="W62">
        <v>8016.2339621039482</v>
      </c>
      <c r="X62">
        <v>8534.3695955968305</v>
      </c>
      <c r="Y62">
        <v>13677.251182823675</v>
      </c>
      <c r="Z62">
        <v>16958.919515740748</v>
      </c>
      <c r="AA62">
        <v>16399.249702388508</v>
      </c>
      <c r="AB62">
        <v>16933.45840270671</v>
      </c>
      <c r="AC62">
        <v>17050.539705758496</v>
      </c>
      <c r="AD62">
        <v>14223.112146382449</v>
      </c>
      <c r="AE62">
        <v>18644.915511898547</v>
      </c>
      <c r="AF62">
        <v>15209.045220080874</v>
      </c>
      <c r="AG62">
        <v>12544.894908117103</v>
      </c>
      <c r="AH62">
        <v>13547.864496821967</v>
      </c>
      <c r="AI62">
        <v>9582.4806616037677</v>
      </c>
      <c r="AJ62">
        <v>7877.1858301325101</v>
      </c>
      <c r="AK62">
        <v>14254.237552244349</v>
      </c>
      <c r="AL62">
        <v>16132.512129033246</v>
      </c>
      <c r="AM62">
        <v>21021.354998600244</v>
      </c>
    </row>
    <row r="63" spans="1:39" x14ac:dyDescent="0.25">
      <c r="A63" s="119">
        <f ca="1">Exceedance!U63</f>
        <v>44621</v>
      </c>
      <c r="B63" s="254">
        <v>13941.771084439799</v>
      </c>
      <c r="C63" s="254">
        <v>16762.059475446476</v>
      </c>
      <c r="D63" s="254">
        <v>16107.270032566606</v>
      </c>
      <c r="E63">
        <v>24872.99456839409</v>
      </c>
      <c r="F63">
        <v>25934.718876879215</v>
      </c>
      <c r="G63">
        <v>23341.794565044951</v>
      </c>
      <c r="H63">
        <v>18425.822229100162</v>
      </c>
      <c r="I63">
        <v>14057.888528226646</v>
      </c>
      <c r="J63">
        <v>9595.6442562018019</v>
      </c>
      <c r="K63">
        <v>9060.4428506803815</v>
      </c>
      <c r="L63">
        <v>9984.456737065253</v>
      </c>
      <c r="M63">
        <v>16647.945256420422</v>
      </c>
      <c r="N63">
        <v>15479.21662570815</v>
      </c>
      <c r="O63">
        <v>18807.1582507813</v>
      </c>
      <c r="P63">
        <v>19529.079260361363</v>
      </c>
      <c r="Q63">
        <v>20030.972094468794</v>
      </c>
      <c r="R63">
        <v>21553.121441580868</v>
      </c>
      <c r="S63">
        <v>21613.992369355001</v>
      </c>
      <c r="T63">
        <v>16619.427599708364</v>
      </c>
      <c r="U63">
        <v>14662.07578414011</v>
      </c>
      <c r="V63">
        <v>8238.5535380663641</v>
      </c>
      <c r="W63">
        <v>7821.927611873547</v>
      </c>
      <c r="X63">
        <v>8553.165880894252</v>
      </c>
      <c r="Y63">
        <v>13388.085691475029</v>
      </c>
      <c r="Z63">
        <v>16879.686702315266</v>
      </c>
      <c r="AA63">
        <v>15667.148659345981</v>
      </c>
      <c r="AB63">
        <v>16563.948864531565</v>
      </c>
      <c r="AC63">
        <v>16764.859101329337</v>
      </c>
      <c r="AD63">
        <v>13473.531220929772</v>
      </c>
      <c r="AE63">
        <v>18881.583182323306</v>
      </c>
      <c r="AF63">
        <v>14864.840228537727</v>
      </c>
      <c r="AG63">
        <v>12235.764299552515</v>
      </c>
      <c r="AH63">
        <v>13487.156610900849</v>
      </c>
      <c r="AI63">
        <v>9211.6519951597329</v>
      </c>
      <c r="AJ63">
        <v>7653.8209763274353</v>
      </c>
      <c r="AK63">
        <v>13723.953517165477</v>
      </c>
      <c r="AL63">
        <v>15310.832133552927</v>
      </c>
      <c r="AM63">
        <v>20371.856495183896</v>
      </c>
    </row>
    <row r="64" spans="1:39" x14ac:dyDescent="0.25">
      <c r="A64" s="119" t="str">
        <f ca="1">Exceedance!U64</f>
        <v/>
      </c>
      <c r="B64" s="254">
        <v>14052.272321165601</v>
      </c>
      <c r="C64" s="254">
        <v>16777.982266441039</v>
      </c>
      <c r="D64" s="254">
        <v>16072.51023022867</v>
      </c>
      <c r="E64">
        <v>25630.920731405615</v>
      </c>
      <c r="F64">
        <v>26218.490111815041</v>
      </c>
      <c r="G64">
        <v>23200.545274234853</v>
      </c>
      <c r="H64">
        <v>18600.480994506099</v>
      </c>
      <c r="I64">
        <v>13967.063522938914</v>
      </c>
      <c r="J64">
        <v>9327.4779620358058</v>
      </c>
      <c r="K64">
        <v>9124.567537998566</v>
      </c>
      <c r="L64">
        <v>10736.18834765762</v>
      </c>
      <c r="M64">
        <v>16682.584574515233</v>
      </c>
      <c r="N64">
        <v>15299.065673716394</v>
      </c>
      <c r="O64">
        <v>18959.760345004823</v>
      </c>
      <c r="P64">
        <v>19935.904183623497</v>
      </c>
      <c r="Q64">
        <v>20213.680445649756</v>
      </c>
      <c r="R64">
        <v>21515.229803570583</v>
      </c>
      <c r="S64">
        <v>21624.651724046435</v>
      </c>
      <c r="T64">
        <v>16519.676561289405</v>
      </c>
      <c r="U64">
        <v>14462.386273885541</v>
      </c>
      <c r="V64">
        <v>8060.6831959871643</v>
      </c>
      <c r="W64">
        <v>8235.6095066360685</v>
      </c>
      <c r="X64">
        <v>9328.422923377706</v>
      </c>
      <c r="Y64">
        <v>13580.667422699318</v>
      </c>
      <c r="Z64">
        <v>17089.977701187341</v>
      </c>
      <c r="AA64">
        <v>15381.758867763298</v>
      </c>
      <c r="AB64">
        <v>16450.1712686918</v>
      </c>
      <c r="AC64">
        <v>16654.240354572677</v>
      </c>
      <c r="AD64">
        <v>13289.019348150861</v>
      </c>
      <c r="AE64">
        <v>19418.563076890889</v>
      </c>
      <c r="AF64">
        <v>14610.034987687808</v>
      </c>
      <c r="AG64">
        <v>12089.642803494427</v>
      </c>
      <c r="AH64">
        <v>13470.052583161822</v>
      </c>
      <c r="AI64">
        <v>9001.8573217308622</v>
      </c>
      <c r="AJ64">
        <v>7605.9100734170333</v>
      </c>
      <c r="AK64">
        <v>13493.986693517314</v>
      </c>
      <c r="AL64">
        <v>15085.996092650257</v>
      </c>
      <c r="AM64">
        <v>20319.663384870695</v>
      </c>
    </row>
    <row r="65" spans="1:39" x14ac:dyDescent="0.25">
      <c r="A65" s="119" t="str">
        <f ca="1">Exceedance!U65</f>
        <v/>
      </c>
      <c r="B65" s="254">
        <v>15378.599328720496</v>
      </c>
      <c r="C65" s="254">
        <v>18104.38677159604</v>
      </c>
      <c r="D65" s="254">
        <v>17353.852851516815</v>
      </c>
      <c r="E65">
        <v>27618.986274365234</v>
      </c>
      <c r="F65">
        <v>27765.194357037391</v>
      </c>
      <c r="G65">
        <v>23520.458011424325</v>
      </c>
      <c r="H65">
        <v>19285.614261405208</v>
      </c>
      <c r="I65">
        <v>13898.344148282382</v>
      </c>
      <c r="J65">
        <v>9829.1810755589213</v>
      </c>
      <c r="K65">
        <v>10096.080823469538</v>
      </c>
      <c r="L65">
        <v>13361.347468907887</v>
      </c>
      <c r="M65">
        <v>17638.545306058651</v>
      </c>
      <c r="N65">
        <v>16537.473524473728</v>
      </c>
      <c r="O65">
        <v>20891.453882629954</v>
      </c>
      <c r="P65">
        <v>22546.210297613688</v>
      </c>
      <c r="Q65">
        <v>21683.122383199341</v>
      </c>
      <c r="R65">
        <v>22353.364753739752</v>
      </c>
      <c r="S65">
        <v>22634.125139896812</v>
      </c>
      <c r="T65">
        <v>17642.001104821469</v>
      </c>
      <c r="U65">
        <v>14203.328534518143</v>
      </c>
      <c r="V65">
        <v>8550.6806983664028</v>
      </c>
      <c r="W65">
        <v>8988.9593517415615</v>
      </c>
      <c r="X65">
        <v>11276.567218546428</v>
      </c>
      <c r="Y65">
        <v>14881.590670752268</v>
      </c>
      <c r="Z65">
        <v>18154.345454155184</v>
      </c>
      <c r="AA65">
        <v>16620.040173142279</v>
      </c>
      <c r="AB65">
        <v>17928.003409168359</v>
      </c>
      <c r="AC65">
        <v>16774.16095820249</v>
      </c>
      <c r="AD65">
        <v>14506.134456816042</v>
      </c>
      <c r="AE65">
        <v>19731.842278561646</v>
      </c>
      <c r="AF65">
        <v>14712.224375709166</v>
      </c>
      <c r="AG65">
        <v>12912.756947739163</v>
      </c>
      <c r="AH65">
        <v>13854.791486065709</v>
      </c>
      <c r="AI65">
        <v>9069.1590723506215</v>
      </c>
      <c r="AJ65">
        <v>8543.6594594495728</v>
      </c>
      <c r="AK65">
        <v>14544.83222697806</v>
      </c>
      <c r="AL65">
        <v>17634.673655502949</v>
      </c>
      <c r="AM65">
        <v>23042.616689215778</v>
      </c>
    </row>
    <row r="66" spans="1:39" x14ac:dyDescent="0.25">
      <c r="A66" s="119" t="str">
        <f ca="1">Exceedance!U66</f>
        <v/>
      </c>
      <c r="B66" s="254">
        <v>16678.306322706241</v>
      </c>
      <c r="C66" s="254">
        <v>19327.93398782166</v>
      </c>
      <c r="D66" s="254">
        <v>18527.640213906856</v>
      </c>
      <c r="E66">
        <v>29522.798732341984</v>
      </c>
      <c r="F66">
        <v>28142.440358895812</v>
      </c>
      <c r="G66">
        <v>24345.158646588014</v>
      </c>
      <c r="H66">
        <v>19583.14144436278</v>
      </c>
      <c r="I66">
        <v>14530.837026406996</v>
      </c>
      <c r="J66">
        <v>11007.210399272786</v>
      </c>
      <c r="K66">
        <v>10506.106240219113</v>
      </c>
      <c r="L66">
        <v>16560.729710487358</v>
      </c>
      <c r="M66">
        <v>18293.498212359391</v>
      </c>
      <c r="N66">
        <v>19239.575250806836</v>
      </c>
      <c r="O66">
        <v>22064.59458660665</v>
      </c>
      <c r="P66">
        <v>25343.838050153732</v>
      </c>
      <c r="Q66">
        <v>22854.287843009177</v>
      </c>
      <c r="R66">
        <v>23929.875338779431</v>
      </c>
      <c r="S66">
        <v>23031.29910712643</v>
      </c>
      <c r="T66">
        <v>18290.481879728901</v>
      </c>
      <c r="U66">
        <v>13827.156561306143</v>
      </c>
      <c r="V66">
        <v>9665.709271734182</v>
      </c>
      <c r="W66">
        <v>9071.7655411334817</v>
      </c>
      <c r="X66">
        <v>13589.716537288725</v>
      </c>
      <c r="Y66">
        <v>15895.830458582241</v>
      </c>
      <c r="Z66">
        <v>18612.047304799064</v>
      </c>
      <c r="AA66">
        <v>19007.473053734495</v>
      </c>
      <c r="AB66">
        <v>19112.667240348525</v>
      </c>
      <c r="AC66">
        <v>18203.193306695142</v>
      </c>
      <c r="AD66">
        <v>17702.385526344147</v>
      </c>
      <c r="AE66">
        <v>19501.731698642547</v>
      </c>
      <c r="AF66">
        <v>14975.886778120737</v>
      </c>
      <c r="AG66">
        <v>14598.789583952152</v>
      </c>
      <c r="AH66">
        <v>14957.76661263287</v>
      </c>
      <c r="AI66">
        <v>9209.06662349414</v>
      </c>
      <c r="AJ66">
        <v>10449.614257900428</v>
      </c>
      <c r="AK66">
        <v>18076.252729228709</v>
      </c>
      <c r="AL66">
        <v>21397.072458210518</v>
      </c>
      <c r="AM66">
        <v>27013.880708185039</v>
      </c>
    </row>
    <row r="67" spans="1:39" x14ac:dyDescent="0.25">
      <c r="A67" s="119" t="str">
        <f ca="1">Exceedance!U67</f>
        <v/>
      </c>
      <c r="B67" s="254">
        <v>16801.779937982876</v>
      </c>
      <c r="C67" s="254">
        <v>19254.988845186312</v>
      </c>
      <c r="D67" s="254">
        <v>18390.049206089803</v>
      </c>
      <c r="E67">
        <v>29485.915875864128</v>
      </c>
      <c r="F67">
        <v>27583.065427044821</v>
      </c>
      <c r="G67">
        <v>24060.413039533367</v>
      </c>
      <c r="H67">
        <v>19305.275026247815</v>
      </c>
      <c r="I67">
        <v>14423.320884025596</v>
      </c>
      <c r="J67">
        <v>11051.915996389393</v>
      </c>
      <c r="K67">
        <v>10247.553346018958</v>
      </c>
      <c r="L67">
        <v>17468.397677993024</v>
      </c>
      <c r="M67">
        <v>18032.514801859419</v>
      </c>
      <c r="N67">
        <v>21077.906057411965</v>
      </c>
      <c r="O67">
        <v>22001.518032818502</v>
      </c>
      <c r="P67">
        <v>25498.39751280786</v>
      </c>
      <c r="Q67">
        <v>22941.295018562894</v>
      </c>
      <c r="R67">
        <v>24353.677446108246</v>
      </c>
      <c r="S67">
        <v>22609.011234291556</v>
      </c>
      <c r="T67">
        <v>18009.633453021499</v>
      </c>
      <c r="U67">
        <v>13271.814804206271</v>
      </c>
      <c r="V67">
        <v>9465.8483911160747</v>
      </c>
      <c r="W67">
        <v>8801.2663436352868</v>
      </c>
      <c r="X67">
        <v>14180.504547900731</v>
      </c>
      <c r="Y67">
        <v>15669.837442394659</v>
      </c>
      <c r="Z67">
        <v>18329.283605048542</v>
      </c>
      <c r="AA67">
        <v>19466.444865723606</v>
      </c>
      <c r="AB67">
        <v>19284.605004695291</v>
      </c>
      <c r="AC67">
        <v>18205.09896411061</v>
      </c>
      <c r="AD67">
        <v>19348.120194635358</v>
      </c>
      <c r="AE67">
        <v>19131.846074608799</v>
      </c>
      <c r="AF67">
        <v>14619.432028214604</v>
      </c>
      <c r="AG67">
        <v>14614.117766327612</v>
      </c>
      <c r="AH67">
        <v>15051.350127431995</v>
      </c>
      <c r="AI67">
        <v>8824.6194913914478</v>
      </c>
      <c r="AJ67">
        <v>11312.145305283348</v>
      </c>
      <c r="AK67">
        <v>19264.537561265741</v>
      </c>
      <c r="AL67">
        <v>21885.897753367255</v>
      </c>
      <c r="AM67">
        <v>27701.448455989554</v>
      </c>
    </row>
    <row r="68" spans="1:39" x14ac:dyDescent="0.25">
      <c r="A68" s="119" t="str">
        <f ca="1">Exceedance!U68</f>
        <v/>
      </c>
      <c r="B68" s="254">
        <v>16496.151555711935</v>
      </c>
      <c r="C68" s="254">
        <v>18724.853076001898</v>
      </c>
      <c r="D68" s="254">
        <v>17794.543569337377</v>
      </c>
      <c r="E68">
        <v>28553.317057915538</v>
      </c>
      <c r="F68">
        <v>26766.280822027773</v>
      </c>
      <c r="G68">
        <v>23442.86487766416</v>
      </c>
      <c r="H68">
        <v>18975.303839918059</v>
      </c>
      <c r="I68">
        <v>14047.896349685681</v>
      </c>
      <c r="J68">
        <v>10710.628305278608</v>
      </c>
      <c r="K68">
        <v>9812.6864812685253</v>
      </c>
      <c r="L68">
        <v>17354.984633416498</v>
      </c>
      <c r="M68">
        <v>17550.720907380826</v>
      </c>
      <c r="N68">
        <v>20548.648745180195</v>
      </c>
      <c r="O68">
        <v>21413.314879783724</v>
      </c>
      <c r="P68">
        <v>24954.143837063068</v>
      </c>
      <c r="Q68">
        <v>22508.314930677909</v>
      </c>
      <c r="R68">
        <v>24020.591695341638</v>
      </c>
      <c r="S68">
        <v>22059.456793639645</v>
      </c>
      <c r="T68">
        <v>17632.88795477961</v>
      </c>
      <c r="U68">
        <v>12727.237278964989</v>
      </c>
      <c r="V68">
        <v>8993.3473617846194</v>
      </c>
      <c r="W68">
        <v>8444.943715772617</v>
      </c>
      <c r="X68">
        <v>14074.998352403602</v>
      </c>
      <c r="Y68">
        <v>15268.258036571218</v>
      </c>
      <c r="Z68">
        <v>17906.494851438816</v>
      </c>
      <c r="AA68">
        <v>18823.602179045036</v>
      </c>
      <c r="AB68">
        <v>18766.349670041367</v>
      </c>
      <c r="AC68">
        <v>17806.978059473593</v>
      </c>
      <c r="AD68">
        <v>18804.488120575734</v>
      </c>
      <c r="AE68">
        <v>18707.367090934706</v>
      </c>
      <c r="AF68">
        <v>14255.313335809227</v>
      </c>
      <c r="AG68">
        <v>14375.499679062807</v>
      </c>
      <c r="AH68">
        <v>14754.569637428156</v>
      </c>
      <c r="AI68">
        <v>8296.5720029938075</v>
      </c>
      <c r="AJ68">
        <v>11394.703179173692</v>
      </c>
      <c r="AK68">
        <v>18734.219982017705</v>
      </c>
      <c r="AL68">
        <v>21064.941200954501</v>
      </c>
      <c r="AM68">
        <v>27069.287268927164</v>
      </c>
    </row>
    <row r="69" spans="1:39" x14ac:dyDescent="0.25">
      <c r="A69" s="119" t="str">
        <f ca="1">Exceedance!U69</f>
        <v/>
      </c>
      <c r="B69" s="254">
        <v>16378.12252439369</v>
      </c>
      <c r="C69" s="254">
        <v>18493.589579886462</v>
      </c>
      <c r="D69" s="254">
        <v>17507.870560007726</v>
      </c>
      <c r="E69">
        <v>28318.79268679949</v>
      </c>
      <c r="F69">
        <v>26343.542904065784</v>
      </c>
      <c r="G69">
        <v>23157.109177923659</v>
      </c>
      <c r="H69">
        <v>18750.53272423421</v>
      </c>
      <c r="I69">
        <v>13820.704968102567</v>
      </c>
      <c r="J69">
        <v>10639.090438339203</v>
      </c>
      <c r="K69">
        <v>9607.0847374789464</v>
      </c>
      <c r="L69">
        <v>17541.774035396022</v>
      </c>
      <c r="M69">
        <v>17351.185171719724</v>
      </c>
      <c r="N69">
        <v>20170.414686433713</v>
      </c>
      <c r="O69">
        <v>21095.647289633107</v>
      </c>
      <c r="P69">
        <v>24744.804195778208</v>
      </c>
      <c r="Q69">
        <v>22293.806697736502</v>
      </c>
      <c r="R69">
        <v>23901.804131307588</v>
      </c>
      <c r="S69">
        <v>21813.075084882948</v>
      </c>
      <c r="T69">
        <v>17422.731538016022</v>
      </c>
      <c r="U69">
        <v>12487.554760035046</v>
      </c>
      <c r="V69">
        <v>8899.7447996133633</v>
      </c>
      <c r="W69">
        <v>8301.1082205373841</v>
      </c>
      <c r="X69">
        <v>14136.828719186435</v>
      </c>
      <c r="Y69">
        <v>15081.371861475474</v>
      </c>
      <c r="Z69">
        <v>17749.641447117803</v>
      </c>
      <c r="AA69">
        <v>18492.790917673428</v>
      </c>
      <c r="AB69">
        <v>18492.732300337164</v>
      </c>
      <c r="AC69">
        <v>17530.150415159522</v>
      </c>
      <c r="AD69">
        <v>18465.742547973976</v>
      </c>
      <c r="AE69">
        <v>18492.528351393994</v>
      </c>
      <c r="AF69">
        <v>14153.96285774187</v>
      </c>
      <c r="AG69">
        <v>14300.38947610938</v>
      </c>
      <c r="AH69">
        <v>14597.142692792695</v>
      </c>
      <c r="AI69">
        <v>8074.2647321140648</v>
      </c>
      <c r="AJ69">
        <v>11605.869458122255</v>
      </c>
      <c r="AK69">
        <v>18492.932264640494</v>
      </c>
      <c r="AL69">
        <v>20491.935744162311</v>
      </c>
      <c r="AM69">
        <v>26661.688941500892</v>
      </c>
    </row>
    <row r="70" spans="1:39" x14ac:dyDescent="0.25">
      <c r="A70" s="119" t="str">
        <f ca="1">Exceedance!U70</f>
        <v/>
      </c>
      <c r="B70" s="254"/>
      <c r="C70" s="254"/>
      <c r="D70" s="254"/>
    </row>
    <row r="71" spans="1:39" x14ac:dyDescent="0.25">
      <c r="A71" s="119" t="str">
        <f ca="1">Exceedance!U71</f>
        <v/>
      </c>
      <c r="B71" s="254"/>
      <c r="C71" s="254"/>
      <c r="D71" s="254"/>
    </row>
    <row r="72" spans="1:39" x14ac:dyDescent="0.25">
      <c r="A72" s="119" t="str">
        <f ca="1">Exceedance!U72</f>
        <v/>
      </c>
      <c r="B72" s="254"/>
      <c r="C72" s="254"/>
      <c r="D72" s="254"/>
    </row>
    <row r="73" spans="1:39" x14ac:dyDescent="0.25">
      <c r="A73" s="119" t="str">
        <f ca="1">Exceedance!U73</f>
        <v/>
      </c>
      <c r="B73" s="254"/>
      <c r="C73" s="254"/>
      <c r="D73" s="254"/>
    </row>
    <row r="74" spans="1:39" x14ac:dyDescent="0.25">
      <c r="A74" s="119" t="str">
        <f ca="1">Exceedance!U74</f>
        <v/>
      </c>
      <c r="B74" s="254"/>
      <c r="C74" s="254"/>
      <c r="D74" s="254"/>
    </row>
    <row r="75" spans="1:39" x14ac:dyDescent="0.25">
      <c r="A75" s="119" t="str">
        <f ca="1">Exceedance!U75</f>
        <v/>
      </c>
      <c r="B75" s="254"/>
      <c r="C75" s="254"/>
      <c r="D75" s="254"/>
    </row>
    <row r="76" spans="1:39" x14ac:dyDescent="0.25">
      <c r="A76" s="119" t="str">
        <f ca="1">Exceedance!U76</f>
        <v/>
      </c>
      <c r="B76" s="254"/>
      <c r="C76" s="254"/>
      <c r="D76" s="254"/>
    </row>
    <row r="77" spans="1:39" x14ac:dyDescent="0.25">
      <c r="A77" s="119" t="str">
        <f ca="1">Exceedance!U77</f>
        <v/>
      </c>
      <c r="B77" s="254"/>
      <c r="C77" s="254"/>
      <c r="D77" s="254"/>
    </row>
    <row r="78" spans="1:39" x14ac:dyDescent="0.25">
      <c r="A78" s="119" t="str">
        <f ca="1">Exceedance!U78</f>
        <v/>
      </c>
      <c r="B78" s="254"/>
      <c r="C78" s="254"/>
      <c r="D78" s="254"/>
    </row>
    <row r="79" spans="1:39" x14ac:dyDescent="0.25">
      <c r="A79" s="119" t="str">
        <f ca="1">Exceedance!U79</f>
        <v/>
      </c>
      <c r="B79" s="254"/>
      <c r="C79" s="254"/>
      <c r="D79" s="254"/>
    </row>
    <row r="80" spans="1:39" x14ac:dyDescent="0.25">
      <c r="A80" s="119" t="str">
        <f ca="1">Exceedance!U80</f>
        <v/>
      </c>
      <c r="B80" s="254"/>
      <c r="C80" s="254"/>
      <c r="D80" s="254"/>
    </row>
    <row r="81" spans="1:4" x14ac:dyDescent="0.25">
      <c r="A81" s="119" t="str">
        <f ca="1">Exceedance!U81</f>
        <v/>
      </c>
      <c r="B81" s="254"/>
      <c r="C81" s="254"/>
      <c r="D81" s="254"/>
    </row>
    <row r="82" spans="1:4" x14ac:dyDescent="0.25">
      <c r="A82" s="119" t="str">
        <f ca="1">Exceedance!U82</f>
        <v/>
      </c>
      <c r="B82" s="254"/>
      <c r="C82" s="254"/>
      <c r="D82" s="254"/>
    </row>
    <row r="83" spans="1:4" x14ac:dyDescent="0.25">
      <c r="A83" s="119" t="str">
        <f ca="1">Exceedance!U83</f>
        <v/>
      </c>
      <c r="B83" s="254"/>
      <c r="C83" s="254"/>
      <c r="D83" s="254"/>
    </row>
    <row r="84" spans="1:4" x14ac:dyDescent="0.25">
      <c r="A84" s="119" t="str">
        <f ca="1">Exceedance!U84</f>
        <v/>
      </c>
      <c r="B84" s="254"/>
      <c r="C84" s="254"/>
      <c r="D84" s="254"/>
    </row>
    <row r="85" spans="1:4" x14ac:dyDescent="0.25">
      <c r="A85" s="119" t="str">
        <f ca="1">Exceedance!U85</f>
        <v/>
      </c>
      <c r="B85" s="254"/>
      <c r="C85" s="254"/>
      <c r="D85" s="254"/>
    </row>
    <row r="86" spans="1:4" x14ac:dyDescent="0.25">
      <c r="A86" s="119" t="str">
        <f ca="1">Exceedance!U86</f>
        <v/>
      </c>
      <c r="B86" s="254"/>
      <c r="C86" s="254"/>
      <c r="D86" s="254"/>
    </row>
    <row r="87" spans="1:4" x14ac:dyDescent="0.25">
      <c r="A87" s="119" t="str">
        <f ca="1">Exceedance!U87</f>
        <v/>
      </c>
      <c r="B87" s="254"/>
      <c r="C87" s="254"/>
      <c r="D87" s="254"/>
    </row>
    <row r="88" spans="1:4" x14ac:dyDescent="0.25">
      <c r="A88" s="119" t="str">
        <f ca="1">Exceedance!U88</f>
        <v/>
      </c>
      <c r="B88" s="254"/>
      <c r="C88" s="254"/>
      <c r="D88" s="254"/>
    </row>
    <row r="89" spans="1:4" x14ac:dyDescent="0.25">
      <c r="A89" s="119" t="str">
        <f ca="1">Exceedance!U89</f>
        <v/>
      </c>
      <c r="B89" s="254"/>
      <c r="C89" s="254"/>
      <c r="D89" s="254"/>
    </row>
    <row r="90" spans="1:4" x14ac:dyDescent="0.25">
      <c r="A90" s="119" t="str">
        <f ca="1">Exceedance!U90</f>
        <v/>
      </c>
      <c r="B90" s="254"/>
      <c r="C90" s="254"/>
      <c r="D90" s="254"/>
    </row>
    <row r="91" spans="1:4" x14ac:dyDescent="0.25">
      <c r="A91" s="119" t="str">
        <f ca="1">Exceedance!U91</f>
        <v/>
      </c>
      <c r="B91" s="254"/>
      <c r="C91" s="254"/>
      <c r="D91" s="254"/>
    </row>
    <row r="92" spans="1:4" x14ac:dyDescent="0.25">
      <c r="A92" s="119" t="str">
        <f ca="1">Exceedance!U92</f>
        <v/>
      </c>
      <c r="B92" s="254"/>
      <c r="C92" s="254"/>
      <c r="D92" s="254"/>
    </row>
    <row r="93" spans="1:4" x14ac:dyDescent="0.25">
      <c r="A93" s="119" t="str">
        <f ca="1">Exceedance!U93</f>
        <v/>
      </c>
      <c r="B93" s="254"/>
      <c r="C93" s="254"/>
      <c r="D93" s="254"/>
    </row>
    <row r="94" spans="1:4" x14ac:dyDescent="0.25">
      <c r="A94" s="119" t="str">
        <f ca="1">Exceedance!U94</f>
        <v/>
      </c>
      <c r="B94" s="254"/>
      <c r="C94" s="254"/>
      <c r="D94" s="254"/>
    </row>
    <row r="95" spans="1:4" x14ac:dyDescent="0.25">
      <c r="A95" s="119" t="str">
        <f ca="1">Exceedance!U95</f>
        <v/>
      </c>
      <c r="B95" s="254"/>
      <c r="C95" s="254"/>
      <c r="D95" s="254"/>
    </row>
    <row r="96" spans="1:4" x14ac:dyDescent="0.25">
      <c r="A96" s="119" t="str">
        <f ca="1">Exceedance!U96</f>
        <v/>
      </c>
      <c r="B96" s="254"/>
      <c r="C96" s="254"/>
      <c r="D96" s="254"/>
    </row>
    <row r="97" spans="1:4" x14ac:dyDescent="0.25">
      <c r="A97" s="119" t="str">
        <f ca="1">Exceedance!U97</f>
        <v/>
      </c>
      <c r="B97" s="254"/>
      <c r="C97" s="254"/>
      <c r="D97" s="254"/>
    </row>
    <row r="98" spans="1:4" x14ac:dyDescent="0.25">
      <c r="A98" s="119" t="str">
        <f ca="1">Exceedance!U98</f>
        <v/>
      </c>
      <c r="B98" s="254"/>
      <c r="C98" s="254"/>
      <c r="D98" s="254"/>
    </row>
    <row r="99" spans="1:4" x14ac:dyDescent="0.25">
      <c r="A99" s="119" t="str">
        <f ca="1">Exceedance!U99</f>
        <v/>
      </c>
      <c r="B99" s="254"/>
      <c r="C99" s="254"/>
      <c r="D99" s="254"/>
    </row>
    <row r="100" spans="1:4" x14ac:dyDescent="0.25">
      <c r="A100" s="119" t="str">
        <f ca="1">Exceedance!U100</f>
        <v/>
      </c>
      <c r="B100" s="254"/>
      <c r="C100" s="254"/>
      <c r="D100" s="254"/>
    </row>
  </sheetData>
  <mergeCells count="1">
    <mergeCell ref="B1:AH1"/>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rgb="FFFF5050"/>
  </sheetPr>
  <dimension ref="A1:BD100"/>
  <sheetViews>
    <sheetView zoomScale="80" zoomScaleNormal="80" workbookViewId="0">
      <selection activeCell="B4" sqref="B4:AM69"/>
    </sheetView>
  </sheetViews>
  <sheetFormatPr defaultRowHeight="15" x14ac:dyDescent="0.25"/>
  <cols>
    <col min="1" max="1" width="8.85546875" style="120"/>
    <col min="2" max="4" width="9.140625" style="255"/>
  </cols>
  <sheetData>
    <row r="1" spans="1:56" s="120" customFormat="1" x14ac:dyDescent="0.25">
      <c r="A1" s="117"/>
      <c r="B1" s="748" t="s">
        <v>142</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749"/>
      <c r="AG1" s="749"/>
      <c r="AH1" s="749"/>
    </row>
    <row r="2" spans="1:56" s="120" customFormat="1" x14ac:dyDescent="0.25">
      <c r="A2" s="117"/>
      <c r="B2" s="267" t="s">
        <v>295</v>
      </c>
      <c r="C2" s="267" t="s">
        <v>296</v>
      </c>
      <c r="D2" s="267" t="s">
        <v>297</v>
      </c>
      <c r="E2" s="120">
        <v>1981</v>
      </c>
      <c r="F2" s="120">
        <v>1982</v>
      </c>
      <c r="G2" s="120">
        <v>1983</v>
      </c>
      <c r="H2" s="120">
        <v>1984</v>
      </c>
      <c r="I2" s="120">
        <v>1985</v>
      </c>
      <c r="J2" s="120">
        <v>1986</v>
      </c>
      <c r="K2" s="120">
        <v>1987</v>
      </c>
      <c r="L2" s="120">
        <v>1988</v>
      </c>
      <c r="M2" s="120">
        <v>1989</v>
      </c>
      <c r="N2" s="120">
        <v>1990</v>
      </c>
      <c r="O2" s="120">
        <v>1991</v>
      </c>
      <c r="P2" s="120">
        <v>1992</v>
      </c>
      <c r="Q2" s="120">
        <v>1993</v>
      </c>
      <c r="R2" s="120">
        <v>1994</v>
      </c>
      <c r="S2" s="120">
        <v>1995</v>
      </c>
      <c r="T2" s="120">
        <v>1996</v>
      </c>
      <c r="U2" s="120">
        <v>1997</v>
      </c>
      <c r="V2" s="120">
        <v>1998</v>
      </c>
      <c r="W2" s="120">
        <v>1999</v>
      </c>
      <c r="X2" s="120">
        <v>2000</v>
      </c>
      <c r="Y2" s="120">
        <v>2001</v>
      </c>
      <c r="Z2" s="120">
        <v>2002</v>
      </c>
      <c r="AA2" s="120">
        <v>2003</v>
      </c>
      <c r="AB2" s="120">
        <v>2004</v>
      </c>
      <c r="AC2" s="120">
        <v>2005</v>
      </c>
      <c r="AD2" s="120">
        <v>2006</v>
      </c>
      <c r="AE2" s="120">
        <v>2007</v>
      </c>
      <c r="AF2" s="188">
        <v>2008</v>
      </c>
      <c r="AG2" s="188">
        <v>2009</v>
      </c>
      <c r="AH2" s="120">
        <v>2010</v>
      </c>
      <c r="AI2" s="120">
        <v>2011</v>
      </c>
      <c r="AJ2" s="120">
        <v>2012</v>
      </c>
      <c r="AK2" s="120">
        <v>2013</v>
      </c>
      <c r="AL2" s="120">
        <v>2014</v>
      </c>
      <c r="AM2" s="120">
        <v>2015</v>
      </c>
      <c r="AN2" s="120">
        <v>2016</v>
      </c>
      <c r="AO2" s="120">
        <v>2017</v>
      </c>
      <c r="AP2" s="120">
        <v>2018</v>
      </c>
      <c r="AQ2" s="120">
        <v>2019</v>
      </c>
      <c r="AR2" s="120">
        <v>2020</v>
      </c>
      <c r="AS2" s="120">
        <v>2021</v>
      </c>
      <c r="AT2" s="120">
        <v>2022</v>
      </c>
      <c r="AU2" s="120">
        <v>2023</v>
      </c>
      <c r="AV2" s="120">
        <v>2024</v>
      </c>
      <c r="AW2" s="120">
        <v>2025</v>
      </c>
      <c r="AX2" s="120">
        <v>2026</v>
      </c>
      <c r="AY2" s="120">
        <v>2027</v>
      </c>
      <c r="AZ2" s="120">
        <v>2028</v>
      </c>
      <c r="BA2" s="120">
        <v>2029</v>
      </c>
      <c r="BB2" s="120">
        <v>2030</v>
      </c>
      <c r="BC2" s="120">
        <v>2031</v>
      </c>
      <c r="BD2" s="120">
        <v>2032</v>
      </c>
    </row>
    <row r="3" spans="1:56" s="121" customFormat="1" x14ac:dyDescent="0.25">
      <c r="A3" s="118"/>
      <c r="B3" s="121" t="s">
        <v>332</v>
      </c>
      <c r="C3" s="121" t="s">
        <v>333</v>
      </c>
      <c r="D3" s="121" t="s">
        <v>334</v>
      </c>
      <c r="E3" s="121" t="s">
        <v>335</v>
      </c>
      <c r="F3" s="121" t="s">
        <v>336</v>
      </c>
      <c r="G3" s="121" t="s">
        <v>337</v>
      </c>
      <c r="H3" s="121" t="s">
        <v>338</v>
      </c>
      <c r="I3" s="121" t="s">
        <v>339</v>
      </c>
      <c r="J3" s="121" t="s">
        <v>340</v>
      </c>
      <c r="K3" s="121" t="s">
        <v>341</v>
      </c>
      <c r="L3" s="121" t="s">
        <v>342</v>
      </c>
      <c r="M3" s="121" t="s">
        <v>343</v>
      </c>
      <c r="N3" s="121" t="s">
        <v>344</v>
      </c>
      <c r="O3" s="121" t="s">
        <v>345</v>
      </c>
      <c r="P3" s="121" t="s">
        <v>346</v>
      </c>
      <c r="Q3" s="121" t="s">
        <v>347</v>
      </c>
      <c r="R3" s="121" t="s">
        <v>348</v>
      </c>
      <c r="S3" s="121" t="s">
        <v>349</v>
      </c>
      <c r="T3" s="121" t="s">
        <v>350</v>
      </c>
      <c r="U3" s="121" t="s">
        <v>351</v>
      </c>
      <c r="V3" s="121" t="s">
        <v>352</v>
      </c>
      <c r="W3" s="121" t="s">
        <v>353</v>
      </c>
      <c r="X3" s="121" t="s">
        <v>354</v>
      </c>
      <c r="Y3" s="121" t="s">
        <v>355</v>
      </c>
      <c r="Z3" s="121" t="s">
        <v>356</v>
      </c>
      <c r="AA3" s="121" t="s">
        <v>357</v>
      </c>
      <c r="AB3" s="121" t="s">
        <v>358</v>
      </c>
      <c r="AC3" s="121" t="s">
        <v>359</v>
      </c>
      <c r="AD3" s="121" t="s">
        <v>360</v>
      </c>
      <c r="AE3" s="121" t="s">
        <v>361</v>
      </c>
      <c r="AF3" s="121" t="s">
        <v>362</v>
      </c>
      <c r="AG3" s="121" t="s">
        <v>363</v>
      </c>
      <c r="AH3" s="121" t="s">
        <v>364</v>
      </c>
      <c r="AI3" s="121" t="s">
        <v>384</v>
      </c>
      <c r="AJ3" s="121" t="s">
        <v>385</v>
      </c>
      <c r="AK3" s="121" t="s">
        <v>386</v>
      </c>
      <c r="AL3" s="121" t="s">
        <v>387</v>
      </c>
      <c r="AM3" s="121" t="s">
        <v>388</v>
      </c>
      <c r="AN3" s="121" t="s">
        <v>389</v>
      </c>
      <c r="AO3" s="121" t="s">
        <v>390</v>
      </c>
      <c r="AP3" s="121" t="s">
        <v>391</v>
      </c>
      <c r="AQ3" s="121" t="s">
        <v>392</v>
      </c>
      <c r="AR3" s="121" t="s">
        <v>393</v>
      </c>
      <c r="AS3" s="121" t="s">
        <v>394</v>
      </c>
      <c r="AT3" s="121" t="s">
        <v>395</v>
      </c>
      <c r="AU3" s="121" t="s">
        <v>396</v>
      </c>
      <c r="AV3" s="121" t="s">
        <v>397</v>
      </c>
      <c r="AW3" s="121" t="s">
        <v>398</v>
      </c>
      <c r="AX3" s="121" t="s">
        <v>399</v>
      </c>
      <c r="AY3" s="121" t="s">
        <v>400</v>
      </c>
      <c r="AZ3" s="121" t="s">
        <v>401</v>
      </c>
      <c r="BA3" s="121" t="s">
        <v>402</v>
      </c>
      <c r="BB3" s="121" t="s">
        <v>403</v>
      </c>
      <c r="BC3" s="121" t="s">
        <v>404</v>
      </c>
      <c r="BD3" s="121" t="s">
        <v>405</v>
      </c>
    </row>
    <row r="4" spans="1:56" x14ac:dyDescent="0.25">
      <c r="A4" s="119">
        <f ca="1">Exceedance!U4</f>
        <v>42826</v>
      </c>
      <c r="B4" s="273">
        <v>279.4430540795646</v>
      </c>
      <c r="C4" s="273">
        <v>281.50090835285835</v>
      </c>
      <c r="D4" s="273">
        <v>280.15497343509003</v>
      </c>
      <c r="E4">
        <v>280.75972504955706</v>
      </c>
      <c r="F4">
        <v>279.89461475897298</v>
      </c>
      <c r="G4">
        <v>279.59403062197498</v>
      </c>
      <c r="H4">
        <v>280.07809508044858</v>
      </c>
      <c r="I4">
        <v>281.08600268742077</v>
      </c>
      <c r="J4">
        <v>280.04720909549872</v>
      </c>
      <c r="K4">
        <v>280.08765959690709</v>
      </c>
      <c r="L4">
        <v>280.70871121182643</v>
      </c>
      <c r="M4">
        <v>280.59154058174704</v>
      </c>
      <c r="N4">
        <v>281.77332371247439</v>
      </c>
      <c r="O4">
        <v>279.65361129041349</v>
      </c>
      <c r="P4">
        <v>280.38042145565646</v>
      </c>
      <c r="Q4">
        <v>279.87391379663222</v>
      </c>
      <c r="R4">
        <v>281.67745017153794</v>
      </c>
      <c r="S4">
        <v>280.0796109014716</v>
      </c>
      <c r="T4">
        <v>279.83503447468428</v>
      </c>
      <c r="U4">
        <v>280.22942658153841</v>
      </c>
      <c r="V4">
        <v>279.94557937026411</v>
      </c>
      <c r="W4">
        <v>280.70090640965458</v>
      </c>
      <c r="X4">
        <v>280.14316285858905</v>
      </c>
      <c r="Y4">
        <v>280.70235883402245</v>
      </c>
      <c r="Z4">
        <v>280.1357222329126</v>
      </c>
      <c r="AA4">
        <v>280.25011040671467</v>
      </c>
      <c r="AB4">
        <v>280.50481710674939</v>
      </c>
      <c r="AC4">
        <v>280.18004635717949</v>
      </c>
      <c r="AD4">
        <v>280.59381423206338</v>
      </c>
      <c r="AE4">
        <v>280.04652156948737</v>
      </c>
      <c r="AF4">
        <v>280.11082213984196</v>
      </c>
      <c r="AG4">
        <v>280.26931014551076</v>
      </c>
      <c r="AH4">
        <v>280.39383193924897</v>
      </c>
      <c r="AI4">
        <v>280.55375697711969</v>
      </c>
      <c r="AJ4">
        <v>280.22246574413543</v>
      </c>
      <c r="AK4">
        <v>279.90994327320834</v>
      </c>
      <c r="AL4">
        <v>280.13979118874397</v>
      </c>
      <c r="AM4">
        <v>280.1471544146371</v>
      </c>
    </row>
    <row r="5" spans="1:56" x14ac:dyDescent="0.25">
      <c r="A5" s="119">
        <f ca="1">Exceedance!U5</f>
        <v>42856</v>
      </c>
      <c r="B5" s="273">
        <v>285.34146262064979</v>
      </c>
      <c r="C5" s="273">
        <v>292.44673284457639</v>
      </c>
      <c r="D5" s="273">
        <v>287.34018605896722</v>
      </c>
      <c r="E5">
        <v>289.06566994040634</v>
      </c>
      <c r="F5">
        <v>284.15444865566411</v>
      </c>
      <c r="G5">
        <v>284.13486485575623</v>
      </c>
      <c r="H5">
        <v>288.23393011058459</v>
      </c>
      <c r="I5">
        <v>290.92552019298074</v>
      </c>
      <c r="J5">
        <v>286.95349287965308</v>
      </c>
      <c r="K5">
        <v>288.1136212718709</v>
      </c>
      <c r="L5">
        <v>287.95538585696443</v>
      </c>
      <c r="M5">
        <v>286.67927633809512</v>
      </c>
      <c r="N5">
        <v>290.04367831776642</v>
      </c>
      <c r="O5">
        <v>284.67142252267826</v>
      </c>
      <c r="P5">
        <v>289.71894515514811</v>
      </c>
      <c r="Q5">
        <v>286.49915729814046</v>
      </c>
      <c r="R5">
        <v>291.34334922766539</v>
      </c>
      <c r="S5">
        <v>287.40347646008439</v>
      </c>
      <c r="T5">
        <v>287.27050145630773</v>
      </c>
      <c r="U5">
        <v>288.38474799813832</v>
      </c>
      <c r="V5">
        <v>286.26071519251894</v>
      </c>
      <c r="W5">
        <v>288.66945391139853</v>
      </c>
      <c r="X5">
        <v>288.0389881465905</v>
      </c>
      <c r="Y5">
        <v>291.01687388777037</v>
      </c>
      <c r="Z5">
        <v>285.06566217940554</v>
      </c>
      <c r="AA5">
        <v>286.93313703283923</v>
      </c>
      <c r="AB5">
        <v>289.08667341091694</v>
      </c>
      <c r="AC5">
        <v>287.29845397927124</v>
      </c>
      <c r="AD5">
        <v>287.98174108208701</v>
      </c>
      <c r="AE5">
        <v>288.32953584559442</v>
      </c>
      <c r="AF5">
        <v>285.12261844838184</v>
      </c>
      <c r="AG5">
        <v>288.42664124134859</v>
      </c>
      <c r="AH5">
        <v>285.89692653155873</v>
      </c>
      <c r="AI5">
        <v>287.45517306012925</v>
      </c>
      <c r="AJ5">
        <v>287.98640248697899</v>
      </c>
      <c r="AK5">
        <v>287.27377731494767</v>
      </c>
      <c r="AL5">
        <v>285.53656022707537</v>
      </c>
      <c r="AM5">
        <v>287.26448271118397</v>
      </c>
    </row>
    <row r="6" spans="1:56" x14ac:dyDescent="0.25">
      <c r="A6" s="119">
        <f ca="1">Exceedance!U6</f>
        <v>42887</v>
      </c>
      <c r="B6" s="273">
        <v>311.05145940011084</v>
      </c>
      <c r="C6" s="273">
        <v>323.75527995782733</v>
      </c>
      <c r="D6" s="273">
        <v>314.17270958708281</v>
      </c>
      <c r="E6">
        <v>316.57308445738545</v>
      </c>
      <c r="F6">
        <v>307.63948135779043</v>
      </c>
      <c r="G6">
        <v>311.35179024304648</v>
      </c>
      <c r="H6">
        <v>318.43840066108032</v>
      </c>
      <c r="I6">
        <v>319.85723402076769</v>
      </c>
      <c r="J6">
        <v>314.10080307062026</v>
      </c>
      <c r="K6">
        <v>313.99343807644573</v>
      </c>
      <c r="L6">
        <v>314.21228791203669</v>
      </c>
      <c r="M6">
        <v>309.0038823449288</v>
      </c>
      <c r="N6">
        <v>316.62874004610404</v>
      </c>
      <c r="O6">
        <v>310.24836444004103</v>
      </c>
      <c r="P6">
        <v>317.10889782533576</v>
      </c>
      <c r="Q6">
        <v>313.69761366786548</v>
      </c>
      <c r="R6">
        <v>318.21971854200757</v>
      </c>
      <c r="S6">
        <v>318.1963525812663</v>
      </c>
      <c r="T6">
        <v>313.52325178213209</v>
      </c>
      <c r="U6">
        <v>317.07383263797112</v>
      </c>
      <c r="V6">
        <v>311.62643238201906</v>
      </c>
      <c r="W6">
        <v>318.20690321518714</v>
      </c>
      <c r="X6">
        <v>314.25284521490062</v>
      </c>
      <c r="Y6">
        <v>319.98836173625898</v>
      </c>
      <c r="Z6">
        <v>308.07120742875554</v>
      </c>
      <c r="AA6">
        <v>314.20038556127071</v>
      </c>
      <c r="AB6">
        <v>315.30277157172321</v>
      </c>
      <c r="AC6">
        <v>313.94355135393181</v>
      </c>
      <c r="AD6">
        <v>312.75498243063782</v>
      </c>
      <c r="AE6">
        <v>315.45863424673178</v>
      </c>
      <c r="AF6">
        <v>309.6474127256875</v>
      </c>
      <c r="AG6">
        <v>315.20133993095163</v>
      </c>
      <c r="AH6">
        <v>311.85052584353315</v>
      </c>
      <c r="AI6">
        <v>315.98493501942545</v>
      </c>
      <c r="AJ6">
        <v>312.73839574989586</v>
      </c>
      <c r="AK6">
        <v>315.01636606368447</v>
      </c>
      <c r="AL6">
        <v>310.86728198584251</v>
      </c>
      <c r="AM6">
        <v>316.74684119684582</v>
      </c>
    </row>
    <row r="7" spans="1:56" x14ac:dyDescent="0.25">
      <c r="A7" s="119">
        <f ca="1">Exceedance!U7</f>
        <v>42917</v>
      </c>
      <c r="B7" s="273">
        <v>356.45599010331551</v>
      </c>
      <c r="C7" s="273">
        <v>374.18837590280356</v>
      </c>
      <c r="D7" s="273">
        <v>361.76741235058256</v>
      </c>
      <c r="E7">
        <v>364.4892584108868</v>
      </c>
      <c r="F7">
        <v>354.83473664443329</v>
      </c>
      <c r="G7">
        <v>364.88983616942932</v>
      </c>
      <c r="H7">
        <v>370.1740225704184</v>
      </c>
      <c r="I7">
        <v>368.066399859255</v>
      </c>
      <c r="J7">
        <v>362.70506355435708</v>
      </c>
      <c r="K7">
        <v>358.76345632888831</v>
      </c>
      <c r="L7">
        <v>361.60352920167281</v>
      </c>
      <c r="M7">
        <v>351.66282824038012</v>
      </c>
      <c r="N7">
        <v>365.21469958986211</v>
      </c>
      <c r="O7">
        <v>358.80064865155435</v>
      </c>
      <c r="P7">
        <v>362.97564797480123</v>
      </c>
      <c r="Q7">
        <v>362.47451782657822</v>
      </c>
      <c r="R7">
        <v>364.18159774204651</v>
      </c>
      <c r="S7">
        <v>375.73764781408011</v>
      </c>
      <c r="T7">
        <v>359.32023242670175</v>
      </c>
      <c r="U7">
        <v>366.22427748192905</v>
      </c>
      <c r="V7">
        <v>358.57975904216084</v>
      </c>
      <c r="W7">
        <v>371.23678952414235</v>
      </c>
      <c r="X7">
        <v>359.13575008247744</v>
      </c>
      <c r="Y7">
        <v>366.79914190446073</v>
      </c>
      <c r="Z7">
        <v>352.12364920298586</v>
      </c>
      <c r="AA7">
        <v>362.76764962178339</v>
      </c>
      <c r="AB7">
        <v>360.43161602588964</v>
      </c>
      <c r="AC7">
        <v>361.74884088808341</v>
      </c>
      <c r="AD7">
        <v>356.93164130338943</v>
      </c>
      <c r="AE7">
        <v>361.67213660745955</v>
      </c>
      <c r="AF7">
        <v>357.62245828439131</v>
      </c>
      <c r="AG7">
        <v>362.22304036846703</v>
      </c>
      <c r="AH7">
        <v>360.84017648795634</v>
      </c>
      <c r="AI7">
        <v>369.22785413284214</v>
      </c>
      <c r="AJ7">
        <v>355.91972778594464</v>
      </c>
      <c r="AK7">
        <v>362.90960723622555</v>
      </c>
      <c r="AL7">
        <v>358.09600584033626</v>
      </c>
      <c r="AM7">
        <v>368.98993160044171</v>
      </c>
    </row>
    <row r="8" spans="1:56" x14ac:dyDescent="0.25">
      <c r="A8" s="119">
        <f ca="1">Exceedance!U8</f>
        <v>42948</v>
      </c>
      <c r="B8" s="273">
        <v>374.77185342769502</v>
      </c>
      <c r="C8" s="273">
        <v>395.27114736732335</v>
      </c>
      <c r="D8" s="273">
        <v>382.78468678239096</v>
      </c>
      <c r="E8">
        <v>385.6099411910501</v>
      </c>
      <c r="F8">
        <v>376.82845951226415</v>
      </c>
      <c r="G8">
        <v>390.51632857767862</v>
      </c>
      <c r="H8">
        <v>393.5626081889954</v>
      </c>
      <c r="I8">
        <v>389.18050590050871</v>
      </c>
      <c r="J8">
        <v>384.26529268033357</v>
      </c>
      <c r="K8">
        <v>379.0168574042446</v>
      </c>
      <c r="L8">
        <v>382.37535862148235</v>
      </c>
      <c r="M8">
        <v>370.92991417159328</v>
      </c>
      <c r="N8">
        <v>387.07025748900378</v>
      </c>
      <c r="O8">
        <v>380.62653583538048</v>
      </c>
      <c r="P8">
        <v>383.68754328645139</v>
      </c>
      <c r="Q8">
        <v>383.97647730118962</v>
      </c>
      <c r="R8">
        <v>384.19896487372523</v>
      </c>
      <c r="S8">
        <v>404.41878940112559</v>
      </c>
      <c r="T8">
        <v>379.57625837144167</v>
      </c>
      <c r="U8">
        <v>388.3006172417758</v>
      </c>
      <c r="V8">
        <v>380.31773453172309</v>
      </c>
      <c r="W8">
        <v>396.05650607444215</v>
      </c>
      <c r="X8">
        <v>378.40847286329398</v>
      </c>
      <c r="Y8">
        <v>387.29757367407444</v>
      </c>
      <c r="Z8">
        <v>370.9005103144558</v>
      </c>
      <c r="AA8">
        <v>383.68450063907358</v>
      </c>
      <c r="AB8">
        <v>380.67326752583449</v>
      </c>
      <c r="AC8">
        <v>383.24879891701482</v>
      </c>
      <c r="AD8">
        <v>376.1895187488783</v>
      </c>
      <c r="AE8">
        <v>382.26567260711192</v>
      </c>
      <c r="AF8">
        <v>379.63895581356707</v>
      </c>
      <c r="AG8">
        <v>383.76983562642926</v>
      </c>
      <c r="AH8">
        <v>382.68590505918786</v>
      </c>
      <c r="AI8">
        <v>394.17445042988402</v>
      </c>
      <c r="AJ8">
        <v>374.8294173885804</v>
      </c>
      <c r="AK8">
        <v>383.94779230759849</v>
      </c>
      <c r="AL8">
        <v>378.56191871471498</v>
      </c>
      <c r="AM8">
        <v>392.10371512380078</v>
      </c>
    </row>
    <row r="9" spans="1:56" x14ac:dyDescent="0.25">
      <c r="A9" s="119">
        <f ca="1">Exceedance!U9</f>
        <v>42979</v>
      </c>
      <c r="B9" s="273">
        <v>215.48295680005842</v>
      </c>
      <c r="C9" s="273">
        <v>229.25753101362608</v>
      </c>
      <c r="D9" s="273">
        <v>221.28723063665103</v>
      </c>
      <c r="E9">
        <v>222.98558544528217</v>
      </c>
      <c r="F9">
        <v>218.19266967162758</v>
      </c>
      <c r="G9">
        <v>227.17615562191168</v>
      </c>
      <c r="H9">
        <v>228.25116351512506</v>
      </c>
      <c r="I9">
        <v>224.62527029543529</v>
      </c>
      <c r="J9">
        <v>222.62176721171718</v>
      </c>
      <c r="K9">
        <v>219.1000946621177</v>
      </c>
      <c r="L9">
        <v>220.63367226991724</v>
      </c>
      <c r="M9">
        <v>214.01282586437088</v>
      </c>
      <c r="N9">
        <v>223.740229461718</v>
      </c>
      <c r="O9">
        <v>220.96202078268087</v>
      </c>
      <c r="P9">
        <v>221.53054479123213</v>
      </c>
      <c r="Q9">
        <v>222.59421725174164</v>
      </c>
      <c r="R9">
        <v>221.56928452782398</v>
      </c>
      <c r="S9">
        <v>235.59276831536647</v>
      </c>
      <c r="T9">
        <v>219.33761785599538</v>
      </c>
      <c r="U9">
        <v>225.17531392127015</v>
      </c>
      <c r="V9">
        <v>220.50918456777387</v>
      </c>
      <c r="W9">
        <v>230.30624387049653</v>
      </c>
      <c r="X9">
        <v>218.06483626056419</v>
      </c>
      <c r="Y9">
        <v>223.43954648089868</v>
      </c>
      <c r="Z9">
        <v>213.9351014519761</v>
      </c>
      <c r="AA9">
        <v>221.60716026337448</v>
      </c>
      <c r="AB9">
        <v>220.22923414428507</v>
      </c>
      <c r="AC9">
        <v>221.96500980972013</v>
      </c>
      <c r="AD9">
        <v>216.91523626475652</v>
      </c>
      <c r="AE9">
        <v>220.75278495789806</v>
      </c>
      <c r="AF9">
        <v>219.28054777820071</v>
      </c>
      <c r="AG9">
        <v>222.28810091256233</v>
      </c>
      <c r="AH9">
        <v>221.68954608181534</v>
      </c>
      <c r="AI9">
        <v>229.06449953967899</v>
      </c>
      <c r="AJ9">
        <v>215.88472092830881</v>
      </c>
      <c r="AK9">
        <v>222.26560474859807</v>
      </c>
      <c r="AL9">
        <v>218.65394506929266</v>
      </c>
      <c r="AM9">
        <v>227.22786162744745</v>
      </c>
    </row>
    <row r="10" spans="1:56" x14ac:dyDescent="0.25">
      <c r="A10" s="119">
        <f ca="1">Exceedance!U10</f>
        <v>43009</v>
      </c>
      <c r="B10" s="273">
        <v>265.25345957460576</v>
      </c>
      <c r="C10" s="273">
        <v>284.61803225487205</v>
      </c>
      <c r="D10" s="273">
        <v>273.41885952330858</v>
      </c>
      <c r="E10">
        <v>275.82799581977906</v>
      </c>
      <c r="F10">
        <v>270.21480013445694</v>
      </c>
      <c r="G10">
        <v>286.39778712556898</v>
      </c>
      <c r="H10">
        <v>287.0352575534796</v>
      </c>
      <c r="I10">
        <v>281.85853507091423</v>
      </c>
      <c r="J10">
        <v>276.11260748487439</v>
      </c>
      <c r="K10">
        <v>270.49066603644218</v>
      </c>
      <c r="L10">
        <v>272.07979468574416</v>
      </c>
      <c r="M10">
        <v>263.65155778352295</v>
      </c>
      <c r="N10">
        <v>276.38550802869082</v>
      </c>
      <c r="O10">
        <v>274.06695441569525</v>
      </c>
      <c r="P10">
        <v>273.18598673391625</v>
      </c>
      <c r="Q10">
        <v>275.97198733225065</v>
      </c>
      <c r="R10">
        <v>277.55879498180371</v>
      </c>
      <c r="S10">
        <v>297.19436586862497</v>
      </c>
      <c r="T10">
        <v>275.36022209376728</v>
      </c>
      <c r="U10">
        <v>279.2433977996896</v>
      </c>
      <c r="V10">
        <v>273.11266278111697</v>
      </c>
      <c r="W10">
        <v>285.65876151426079</v>
      </c>
      <c r="X10">
        <v>268.9367521513214</v>
      </c>
      <c r="Y10">
        <v>275.3388375226786</v>
      </c>
      <c r="Z10">
        <v>263.98884961560697</v>
      </c>
      <c r="AA10">
        <v>273.4302455575143</v>
      </c>
      <c r="AB10">
        <v>272.56244223326206</v>
      </c>
      <c r="AC10">
        <v>274.84571653169706</v>
      </c>
      <c r="AD10">
        <v>268.63648892841326</v>
      </c>
      <c r="AE10">
        <v>272.66113525713035</v>
      </c>
      <c r="AF10">
        <v>270.43118483121509</v>
      </c>
      <c r="AG10">
        <v>275.07930000442724</v>
      </c>
      <c r="AH10">
        <v>278.50382120610936</v>
      </c>
      <c r="AI10">
        <v>284.29103556495056</v>
      </c>
      <c r="AJ10">
        <v>265.70518674121598</v>
      </c>
      <c r="AK10">
        <v>275.25578053826007</v>
      </c>
      <c r="AL10">
        <v>270.18085905891581</v>
      </c>
      <c r="AM10">
        <v>281.204353090258</v>
      </c>
    </row>
    <row r="11" spans="1:56" x14ac:dyDescent="0.25">
      <c r="A11" s="119">
        <f ca="1">Exceedance!U11</f>
        <v>43040</v>
      </c>
      <c r="B11" s="273">
        <v>263.81309735766115</v>
      </c>
      <c r="C11" s="273">
        <v>283.83800567054158</v>
      </c>
      <c r="D11" s="273">
        <v>272.29781797853326</v>
      </c>
      <c r="E11">
        <v>275.17388310704388</v>
      </c>
      <c r="F11">
        <v>269.98079991558501</v>
      </c>
      <c r="G11">
        <v>285.8405696693265</v>
      </c>
      <c r="H11">
        <v>286.46065247263857</v>
      </c>
      <c r="I11">
        <v>281.67386404468675</v>
      </c>
      <c r="J11">
        <v>276.01234364256641</v>
      </c>
      <c r="K11">
        <v>269.44237133211794</v>
      </c>
      <c r="L11">
        <v>270.79282913605152</v>
      </c>
      <c r="M11">
        <v>262.00934304487703</v>
      </c>
      <c r="N11">
        <v>275.63410860498863</v>
      </c>
      <c r="O11">
        <v>273.09693769242369</v>
      </c>
      <c r="P11">
        <v>271.8822485302328</v>
      </c>
      <c r="Q11">
        <v>275.1710953016244</v>
      </c>
      <c r="R11">
        <v>276.56021116475017</v>
      </c>
      <c r="S11">
        <v>296.65347032304356</v>
      </c>
      <c r="T11">
        <v>274.50900000546767</v>
      </c>
      <c r="U11">
        <v>279.01827582275848</v>
      </c>
      <c r="V11">
        <v>272.40550646810806</v>
      </c>
      <c r="W11">
        <v>284.78516765078581</v>
      </c>
      <c r="X11">
        <v>268.01854882586611</v>
      </c>
      <c r="Y11">
        <v>274.01141541272386</v>
      </c>
      <c r="Z11">
        <v>262.79223629621282</v>
      </c>
      <c r="AA11">
        <v>272.30220337340126</v>
      </c>
      <c r="AB11">
        <v>272.18334530337688</v>
      </c>
      <c r="AC11">
        <v>274.10322570703983</v>
      </c>
      <c r="AD11">
        <v>269.10281369430083</v>
      </c>
      <c r="AE11">
        <v>272.05142713806845</v>
      </c>
      <c r="AF11">
        <v>269.17339895174621</v>
      </c>
      <c r="AG11">
        <v>273.9570402259564</v>
      </c>
      <c r="AH11">
        <v>277.65189390813356</v>
      </c>
      <c r="AI11">
        <v>283.67521974503671</v>
      </c>
      <c r="AJ11">
        <v>264.10146520562404</v>
      </c>
      <c r="AK11">
        <v>275.10901545573699</v>
      </c>
      <c r="AL11">
        <v>269.65266482871272</v>
      </c>
      <c r="AM11">
        <v>280.24247962333982</v>
      </c>
    </row>
    <row r="12" spans="1:56" x14ac:dyDescent="0.25">
      <c r="A12" s="119">
        <f ca="1">Exceedance!U12</f>
        <v>43070</v>
      </c>
      <c r="B12" s="273">
        <v>295.66899943704561</v>
      </c>
      <c r="C12" s="273">
        <v>318.59523571664033</v>
      </c>
      <c r="D12" s="273">
        <v>305.29720803623303</v>
      </c>
      <c r="E12">
        <v>309.15881451636477</v>
      </c>
      <c r="F12">
        <v>303.60954904617506</v>
      </c>
      <c r="G12">
        <v>351.3602087876717</v>
      </c>
      <c r="H12">
        <v>330.22404782491174</v>
      </c>
      <c r="I12">
        <v>346.52820891521719</v>
      </c>
      <c r="J12">
        <v>310.58528313525045</v>
      </c>
      <c r="K12">
        <v>302.55368224193256</v>
      </c>
      <c r="L12">
        <v>303.71610671752956</v>
      </c>
      <c r="M12">
        <v>293.51873325792445</v>
      </c>
      <c r="N12">
        <v>309.82116397472396</v>
      </c>
      <c r="O12">
        <v>306.66039217489384</v>
      </c>
      <c r="P12">
        <v>313.28582575351879</v>
      </c>
      <c r="Q12">
        <v>308.98581471099999</v>
      </c>
      <c r="R12">
        <v>339.48916725982576</v>
      </c>
      <c r="S12">
        <v>364.88896223672162</v>
      </c>
      <c r="T12">
        <v>316.34317285812824</v>
      </c>
      <c r="U12">
        <v>313.58505063534989</v>
      </c>
      <c r="V12">
        <v>306.17496423877583</v>
      </c>
      <c r="W12">
        <v>319.91171445037878</v>
      </c>
      <c r="X12">
        <v>300.84843036199612</v>
      </c>
      <c r="Y12">
        <v>307.43651021013574</v>
      </c>
      <c r="Z12">
        <v>294.69910513023933</v>
      </c>
      <c r="AA12">
        <v>305.65126947520645</v>
      </c>
      <c r="AB12">
        <v>306.15247899951078</v>
      </c>
      <c r="AC12">
        <v>307.83759677749021</v>
      </c>
      <c r="AD12">
        <v>302.64563053031355</v>
      </c>
      <c r="AE12">
        <v>305.74890654048789</v>
      </c>
      <c r="AF12">
        <v>302.00959788982601</v>
      </c>
      <c r="AG12">
        <v>307.50265768918604</v>
      </c>
      <c r="AH12">
        <v>341.08032789722301</v>
      </c>
      <c r="AI12">
        <v>318.85704783908488</v>
      </c>
      <c r="AJ12">
        <v>296.10712141029785</v>
      </c>
      <c r="AK12">
        <v>309.47548111151394</v>
      </c>
      <c r="AL12">
        <v>302.95171526162818</v>
      </c>
      <c r="AM12">
        <v>314.76711713705492</v>
      </c>
    </row>
    <row r="13" spans="1:56" x14ac:dyDescent="0.25">
      <c r="A13" s="119">
        <f ca="1">Exceedance!U13</f>
        <v>43101</v>
      </c>
      <c r="B13" s="273">
        <v>351.32198123876287</v>
      </c>
      <c r="C13" s="273">
        <v>631.29153862679141</v>
      </c>
      <c r="D13" s="273">
        <v>490.48513611295903</v>
      </c>
      <c r="E13">
        <v>525.38421898803188</v>
      </c>
      <c r="F13">
        <v>582.64646040468665</v>
      </c>
      <c r="G13">
        <v>621.84744898193844</v>
      </c>
      <c r="H13">
        <v>626.32784571318996</v>
      </c>
      <c r="I13">
        <v>608.74645070071995</v>
      </c>
      <c r="J13">
        <v>528.00263445121038</v>
      </c>
      <c r="K13">
        <v>360.03733913144231</v>
      </c>
      <c r="L13">
        <v>361.37260573485071</v>
      </c>
      <c r="M13">
        <v>348.7720293802239</v>
      </c>
      <c r="N13">
        <v>498.87053520560033</v>
      </c>
      <c r="O13">
        <v>365.22867595029862</v>
      </c>
      <c r="P13">
        <v>586.16572243324958</v>
      </c>
      <c r="Q13">
        <v>367.91176650110884</v>
      </c>
      <c r="R13">
        <v>586.28600208078501</v>
      </c>
      <c r="S13">
        <v>665.65473202927717</v>
      </c>
      <c r="T13">
        <v>582.9186821016159</v>
      </c>
      <c r="U13">
        <v>533.05629219843695</v>
      </c>
      <c r="V13">
        <v>492.98250996829307</v>
      </c>
      <c r="W13">
        <v>544.03462846916659</v>
      </c>
      <c r="X13">
        <v>358.06729119862598</v>
      </c>
      <c r="Y13">
        <v>365.94647509812012</v>
      </c>
      <c r="Z13">
        <v>350.37405116153491</v>
      </c>
      <c r="AA13">
        <v>363.91189937795497</v>
      </c>
      <c r="AB13">
        <v>589.82468682810816</v>
      </c>
      <c r="AC13">
        <v>468.00794389841252</v>
      </c>
      <c r="AD13">
        <v>360.53255175272551</v>
      </c>
      <c r="AE13">
        <v>525.32379117110031</v>
      </c>
      <c r="AF13">
        <v>485.86204370508773</v>
      </c>
      <c r="AG13">
        <v>366.16727847542126</v>
      </c>
      <c r="AH13">
        <v>591.90887123982964</v>
      </c>
      <c r="AI13">
        <v>459.22076355019885</v>
      </c>
      <c r="AJ13">
        <v>352.21216695358163</v>
      </c>
      <c r="AK13">
        <v>526.01727989676965</v>
      </c>
      <c r="AL13">
        <v>360.7872802894546</v>
      </c>
      <c r="AM13">
        <v>375.11296219481238</v>
      </c>
    </row>
    <row r="14" spans="1:56" x14ac:dyDescent="0.25">
      <c r="A14" s="119">
        <f ca="1">Exceedance!U14</f>
        <v>43132</v>
      </c>
      <c r="B14" s="273">
        <v>305.04528436782874</v>
      </c>
      <c r="C14" s="273">
        <v>437.06264407043767</v>
      </c>
      <c r="D14" s="273">
        <v>409.30587706289714</v>
      </c>
      <c r="E14">
        <v>420.02967358259627</v>
      </c>
      <c r="F14">
        <v>401.577545779665</v>
      </c>
      <c r="G14">
        <v>427.1128974475206</v>
      </c>
      <c r="H14">
        <v>432.43269267162833</v>
      </c>
      <c r="I14">
        <v>419.60608178410018</v>
      </c>
      <c r="J14">
        <v>423.50304901384044</v>
      </c>
      <c r="K14">
        <v>312.78572730409178</v>
      </c>
      <c r="L14">
        <v>313.963924887291</v>
      </c>
      <c r="M14">
        <v>302.54057983004594</v>
      </c>
      <c r="N14">
        <v>421.93346067287422</v>
      </c>
      <c r="O14">
        <v>317.62585036604031</v>
      </c>
      <c r="P14">
        <v>405.1000785601293</v>
      </c>
      <c r="Q14">
        <v>319.83266490346773</v>
      </c>
      <c r="R14">
        <v>402.5460990690284</v>
      </c>
      <c r="S14">
        <v>461.64394543526652</v>
      </c>
      <c r="T14">
        <v>401.72300755263797</v>
      </c>
      <c r="U14">
        <v>430.82106973114617</v>
      </c>
      <c r="V14">
        <v>413.59514192860883</v>
      </c>
      <c r="W14">
        <v>445.99020868499304</v>
      </c>
      <c r="X14">
        <v>311.13975136327434</v>
      </c>
      <c r="Y14">
        <v>317.94888285012831</v>
      </c>
      <c r="Z14">
        <v>304.12564991384994</v>
      </c>
      <c r="AA14">
        <v>316.28015737793555</v>
      </c>
      <c r="AB14">
        <v>413.73628328665853</v>
      </c>
      <c r="AC14">
        <v>409.84276518078434</v>
      </c>
      <c r="AD14">
        <v>313.48330567430543</v>
      </c>
      <c r="AE14">
        <v>411.36717028907935</v>
      </c>
      <c r="AF14">
        <v>403.22805791582306</v>
      </c>
      <c r="AG14">
        <v>318.49483042072137</v>
      </c>
      <c r="AH14">
        <v>407.03357577174052</v>
      </c>
      <c r="AI14">
        <v>380.49814186687541</v>
      </c>
      <c r="AJ14">
        <v>305.86024014406166</v>
      </c>
      <c r="AK14">
        <v>420.4559384309045</v>
      </c>
      <c r="AL14">
        <v>313.83340229179129</v>
      </c>
      <c r="AM14">
        <v>326.36009357071976</v>
      </c>
    </row>
    <row r="15" spans="1:56" x14ac:dyDescent="0.25">
      <c r="A15" s="119">
        <f ca="1">Exceedance!U15</f>
        <v>43160</v>
      </c>
      <c r="B15" s="273">
        <v>323.84789569196124</v>
      </c>
      <c r="C15" s="273">
        <v>467.85507848108102</v>
      </c>
      <c r="D15" s="273">
        <v>440.23693536401362</v>
      </c>
      <c r="E15">
        <v>452.15657168825265</v>
      </c>
      <c r="F15">
        <v>428.56614880492975</v>
      </c>
      <c r="G15">
        <v>451.66837419321178</v>
      </c>
      <c r="H15">
        <v>462.48425965844808</v>
      </c>
      <c r="I15">
        <v>450.40736364404529</v>
      </c>
      <c r="J15">
        <v>455.79935274104304</v>
      </c>
      <c r="K15">
        <v>332.54502897436879</v>
      </c>
      <c r="L15">
        <v>334.50518731333631</v>
      </c>
      <c r="M15">
        <v>321.34086142368284</v>
      </c>
      <c r="N15">
        <v>453.6942366251069</v>
      </c>
      <c r="O15">
        <v>338.34933986113214</v>
      </c>
      <c r="P15">
        <v>433.58125346761443</v>
      </c>
      <c r="Q15">
        <v>340.42017783808393</v>
      </c>
      <c r="R15">
        <v>430.84880458185938</v>
      </c>
      <c r="S15">
        <v>494.05780824165737</v>
      </c>
      <c r="T15">
        <v>428.9597135123156</v>
      </c>
      <c r="U15">
        <v>463.9522753651791</v>
      </c>
      <c r="V15">
        <v>444.77277050092914</v>
      </c>
      <c r="W15">
        <v>480.35652369619265</v>
      </c>
      <c r="X15">
        <v>330.60225652336686</v>
      </c>
      <c r="Y15">
        <v>337.77706026853417</v>
      </c>
      <c r="Z15">
        <v>323.47427020229213</v>
      </c>
      <c r="AA15">
        <v>336.91237677247881</v>
      </c>
      <c r="AB15">
        <v>447.04984605084798</v>
      </c>
      <c r="AC15">
        <v>432.31515780135084</v>
      </c>
      <c r="AD15">
        <v>333.86431653382675</v>
      </c>
      <c r="AE15">
        <v>440.91146051417843</v>
      </c>
      <c r="AF15">
        <v>433.95977711413929</v>
      </c>
      <c r="AG15">
        <v>339.13243701455542</v>
      </c>
      <c r="AH15">
        <v>432.76965477902911</v>
      </c>
      <c r="AI15">
        <v>414.93744667642312</v>
      </c>
      <c r="AJ15">
        <v>324.450032507841</v>
      </c>
      <c r="AK15">
        <v>451.53650279730562</v>
      </c>
      <c r="AL15">
        <v>334.50009912455846</v>
      </c>
      <c r="AM15">
        <v>347.33382586757784</v>
      </c>
    </row>
    <row r="16" spans="1:56" x14ac:dyDescent="0.25">
      <c r="A16" s="119">
        <f ca="1">Exceedance!U16</f>
        <v>43191</v>
      </c>
      <c r="B16" s="273">
        <v>286.47535209757575</v>
      </c>
      <c r="C16" s="273">
        <v>491.3491558107745</v>
      </c>
      <c r="D16" s="273">
        <v>385.649072111858</v>
      </c>
      <c r="E16">
        <v>407.99295912782583</v>
      </c>
      <c r="F16">
        <v>447.15889469551297</v>
      </c>
      <c r="G16">
        <v>466.46258578284517</v>
      </c>
      <c r="H16">
        <v>487.78496299215288</v>
      </c>
      <c r="I16">
        <v>479.35687808775549</v>
      </c>
      <c r="J16">
        <v>422.7510666559084</v>
      </c>
      <c r="K16">
        <v>295.28158587154178</v>
      </c>
      <c r="L16">
        <v>298.39393184580393</v>
      </c>
      <c r="M16">
        <v>285.2629917134081</v>
      </c>
      <c r="N16">
        <v>407.83303900543785</v>
      </c>
      <c r="O16">
        <v>301.21736832794971</v>
      </c>
      <c r="P16">
        <v>458.03941198233923</v>
      </c>
      <c r="Q16">
        <v>302.54309482113416</v>
      </c>
      <c r="R16">
        <v>453.07755015653521</v>
      </c>
      <c r="S16">
        <v>515.93255392093249</v>
      </c>
      <c r="T16">
        <v>453.15952884757843</v>
      </c>
      <c r="U16">
        <v>414.73236804693477</v>
      </c>
      <c r="V16">
        <v>403.62300213068721</v>
      </c>
      <c r="W16">
        <v>444.23565600481714</v>
      </c>
      <c r="X16">
        <v>292.94989244534145</v>
      </c>
      <c r="Y16">
        <v>299.39941558505274</v>
      </c>
      <c r="Z16">
        <v>287.39349937958053</v>
      </c>
      <c r="AA16">
        <v>300.93395867938716</v>
      </c>
      <c r="AB16">
        <v>471.31641746398321</v>
      </c>
      <c r="AC16">
        <v>370.0424937850886</v>
      </c>
      <c r="AD16">
        <v>297.25870451840763</v>
      </c>
      <c r="AE16">
        <v>421.8037364487999</v>
      </c>
      <c r="AF16">
        <v>398.19660208513801</v>
      </c>
      <c r="AG16">
        <v>301.22706319129406</v>
      </c>
      <c r="AH16">
        <v>451.27286749574733</v>
      </c>
      <c r="AI16">
        <v>381.55230580783757</v>
      </c>
      <c r="AJ16">
        <v>286.49018561425169</v>
      </c>
      <c r="AK16">
        <v>427.77100361381997</v>
      </c>
      <c r="AL16">
        <v>297.42191627938968</v>
      </c>
      <c r="AM16">
        <v>308.26405600775701</v>
      </c>
    </row>
    <row r="17" spans="1:39" x14ac:dyDescent="0.25">
      <c r="A17" s="119">
        <f ca="1">Exceedance!U17</f>
        <v>43221</v>
      </c>
      <c r="B17" s="273">
        <v>287.49056688603542</v>
      </c>
      <c r="C17" s="273">
        <v>551.20809150502566</v>
      </c>
      <c r="D17" s="273">
        <v>403.49785965435581</v>
      </c>
      <c r="E17">
        <v>408.79184957781121</v>
      </c>
      <c r="F17">
        <v>517.65797695334061</v>
      </c>
      <c r="G17">
        <v>660.1850166645429</v>
      </c>
      <c r="H17">
        <v>595.54003862200057</v>
      </c>
      <c r="I17">
        <v>611.15420303146766</v>
      </c>
      <c r="J17">
        <v>436.13074920667384</v>
      </c>
      <c r="K17">
        <v>296.4283225515041</v>
      </c>
      <c r="L17">
        <v>300.37211027577666</v>
      </c>
      <c r="M17">
        <v>285.54213429157994</v>
      </c>
      <c r="N17">
        <v>405.85430185396569</v>
      </c>
      <c r="O17">
        <v>303.73642429333233</v>
      </c>
      <c r="P17">
        <v>554.60809906466147</v>
      </c>
      <c r="Q17">
        <v>304.38334932927393</v>
      </c>
      <c r="R17">
        <v>585.61164515459416</v>
      </c>
      <c r="S17">
        <v>631.31129549093737</v>
      </c>
      <c r="T17">
        <v>552.84233671138043</v>
      </c>
      <c r="U17">
        <v>416.56770551966582</v>
      </c>
      <c r="V17">
        <v>403.54209965347945</v>
      </c>
      <c r="W17">
        <v>445.44266332330108</v>
      </c>
      <c r="X17">
        <v>295.8000938685463</v>
      </c>
      <c r="Y17">
        <v>298.50321115432649</v>
      </c>
      <c r="Z17">
        <v>289.57763904343096</v>
      </c>
      <c r="AA17">
        <v>303.91634804027495</v>
      </c>
      <c r="AB17">
        <v>479.19377707364526</v>
      </c>
      <c r="AC17">
        <v>385.235380006762</v>
      </c>
      <c r="AD17">
        <v>300.26643537513763</v>
      </c>
      <c r="AE17">
        <v>426.25926285132078</v>
      </c>
      <c r="AF17">
        <v>400.69939077470531</v>
      </c>
      <c r="AG17">
        <v>301.86509956845578</v>
      </c>
      <c r="AH17">
        <v>583.05431480802122</v>
      </c>
      <c r="AI17">
        <v>354.77266944145742</v>
      </c>
      <c r="AJ17">
        <v>285.74587318194455</v>
      </c>
      <c r="AK17">
        <v>429.45356462297832</v>
      </c>
      <c r="AL17">
        <v>298.09363315432671</v>
      </c>
      <c r="AM17">
        <v>308.22247524646377</v>
      </c>
    </row>
    <row r="18" spans="1:39" x14ac:dyDescent="0.25">
      <c r="A18" s="119">
        <f ca="1">Exceedance!U18</f>
        <v>43252</v>
      </c>
      <c r="B18" s="273">
        <v>307.25202961402749</v>
      </c>
      <c r="C18" s="273">
        <v>589.62102539658463</v>
      </c>
      <c r="D18" s="273">
        <v>409.14251476096229</v>
      </c>
      <c r="E18">
        <v>436.98888121248001</v>
      </c>
      <c r="F18">
        <v>562.86469703340617</v>
      </c>
      <c r="G18">
        <v>719.66128449382029</v>
      </c>
      <c r="H18">
        <v>652.3070810181772</v>
      </c>
      <c r="I18">
        <v>653.08964118223776</v>
      </c>
      <c r="J18">
        <v>459.26299994774701</v>
      </c>
      <c r="K18">
        <v>316.80212865388665</v>
      </c>
      <c r="L18">
        <v>319.49363287629393</v>
      </c>
      <c r="M18">
        <v>303.84327686331284</v>
      </c>
      <c r="N18">
        <v>430.19282805891174</v>
      </c>
      <c r="O18">
        <v>324.37623078129093</v>
      </c>
      <c r="P18">
        <v>601.8213238392724</v>
      </c>
      <c r="Q18">
        <v>324.9427100571171</v>
      </c>
      <c r="R18">
        <v>629.96282683444792</v>
      </c>
      <c r="S18">
        <v>667.00533143493749</v>
      </c>
      <c r="T18">
        <v>601.35214834949159</v>
      </c>
      <c r="U18">
        <v>443.54591262057284</v>
      </c>
      <c r="V18">
        <v>430.46017804936844</v>
      </c>
      <c r="W18">
        <v>465.91955445555521</v>
      </c>
      <c r="X18">
        <v>317.68842644348052</v>
      </c>
      <c r="Y18">
        <v>313.76402599946368</v>
      </c>
      <c r="Z18">
        <v>312.12081971637707</v>
      </c>
      <c r="AA18">
        <v>323.44422029570262</v>
      </c>
      <c r="AB18">
        <v>513.7441814409699</v>
      </c>
      <c r="AC18">
        <v>412.28458347564953</v>
      </c>
      <c r="AD18">
        <v>321.22578648589939</v>
      </c>
      <c r="AE18">
        <v>457.3521362954038</v>
      </c>
      <c r="AF18">
        <v>428.33900180233121</v>
      </c>
      <c r="AG18">
        <v>323.39364056174367</v>
      </c>
      <c r="AH18">
        <v>628.80369913496611</v>
      </c>
      <c r="AI18">
        <v>396.85825389235623</v>
      </c>
      <c r="AJ18">
        <v>303.08991304115756</v>
      </c>
      <c r="AK18">
        <v>454.94701815750358</v>
      </c>
      <c r="AL18">
        <v>318.5935948217911</v>
      </c>
      <c r="AM18">
        <v>326.54520504113987</v>
      </c>
    </row>
    <row r="19" spans="1:39" x14ac:dyDescent="0.25">
      <c r="A19" s="119">
        <f ca="1">Exceedance!U19</f>
        <v>43282</v>
      </c>
      <c r="B19" s="273">
        <v>348.90831871659572</v>
      </c>
      <c r="C19" s="273">
        <v>670.79398393575809</v>
      </c>
      <c r="D19" s="273">
        <v>489.79223241178227</v>
      </c>
      <c r="E19">
        <v>527.86522500108367</v>
      </c>
      <c r="F19">
        <v>658.59866894314519</v>
      </c>
      <c r="G19">
        <v>835.19152252362414</v>
      </c>
      <c r="H19">
        <v>727.32116839512446</v>
      </c>
      <c r="I19">
        <v>744.70543724207107</v>
      </c>
      <c r="J19">
        <v>519.36756790700156</v>
      </c>
      <c r="K19">
        <v>361.393174554513</v>
      </c>
      <c r="L19">
        <v>362.31834590719649</v>
      </c>
      <c r="M19">
        <v>345.94146287917886</v>
      </c>
      <c r="N19">
        <v>489.66579400949917</v>
      </c>
      <c r="O19">
        <v>368.23506681152321</v>
      </c>
      <c r="P19">
        <v>690.33549780909107</v>
      </c>
      <c r="Q19">
        <v>369.0619067840218</v>
      </c>
      <c r="R19">
        <v>721.06472551705008</v>
      </c>
      <c r="S19">
        <v>753.47327822468742</v>
      </c>
      <c r="T19">
        <v>688.29114225005844</v>
      </c>
      <c r="U19">
        <v>523.98567248331733</v>
      </c>
      <c r="V19">
        <v>493.46268468406663</v>
      </c>
      <c r="W19">
        <v>525.8437204276529</v>
      </c>
      <c r="X19">
        <v>361.03044952836939</v>
      </c>
      <c r="Y19">
        <v>352.50049565761418</v>
      </c>
      <c r="Z19">
        <v>357.73751130472419</v>
      </c>
      <c r="AA19">
        <v>366.23688475356545</v>
      </c>
      <c r="AB19">
        <v>614.26413358614411</v>
      </c>
      <c r="AC19">
        <v>464.99746666071064</v>
      </c>
      <c r="AD19">
        <v>364.63401441207247</v>
      </c>
      <c r="AE19">
        <v>530.64342982093137</v>
      </c>
      <c r="AF19">
        <v>488.32347289709986</v>
      </c>
      <c r="AG19">
        <v>370.6949796923596</v>
      </c>
      <c r="AH19">
        <v>712.55259621778771</v>
      </c>
      <c r="AI19">
        <v>440.95421897916532</v>
      </c>
      <c r="AJ19">
        <v>343.12239783971387</v>
      </c>
      <c r="AK19">
        <v>520.67765798760456</v>
      </c>
      <c r="AL19">
        <v>364.35372520787064</v>
      </c>
      <c r="AM19">
        <v>369.9476931845312</v>
      </c>
    </row>
    <row r="20" spans="1:39" x14ac:dyDescent="0.25">
      <c r="A20" s="119">
        <f ca="1">Exceedance!U20</f>
        <v>43313</v>
      </c>
      <c r="B20" s="273">
        <v>366.19472031719476</v>
      </c>
      <c r="C20" s="273">
        <v>710.7607492341632</v>
      </c>
      <c r="D20" s="273">
        <v>520.85407085489476</v>
      </c>
      <c r="E20">
        <v>559.08026312643995</v>
      </c>
      <c r="F20">
        <v>724.72960490760454</v>
      </c>
      <c r="G20">
        <v>837.63337460927221</v>
      </c>
      <c r="H20">
        <v>769.27154835597457</v>
      </c>
      <c r="I20">
        <v>787.27031706444393</v>
      </c>
      <c r="J20">
        <v>548.75188054510511</v>
      </c>
      <c r="K20">
        <v>380.7830395047053</v>
      </c>
      <c r="L20">
        <v>381.7005211985001</v>
      </c>
      <c r="M20">
        <v>364.06959216446631</v>
      </c>
      <c r="N20">
        <v>520.96667018335484</v>
      </c>
      <c r="O20">
        <v>387.75899816280634</v>
      </c>
      <c r="P20">
        <v>736.18190447957738</v>
      </c>
      <c r="Q20">
        <v>388.42409569378236</v>
      </c>
      <c r="R20">
        <v>789.1848226957967</v>
      </c>
      <c r="S20">
        <v>794.4622693626518</v>
      </c>
      <c r="T20">
        <v>736.13725048831884</v>
      </c>
      <c r="U20">
        <v>538.19552178326558</v>
      </c>
      <c r="V20">
        <v>528.19593989721398</v>
      </c>
      <c r="W20">
        <v>554.66513025895597</v>
      </c>
      <c r="X20">
        <v>379.74141952559728</v>
      </c>
      <c r="Y20">
        <v>368.99432752552383</v>
      </c>
      <c r="Z20">
        <v>376.97374039913069</v>
      </c>
      <c r="AA20">
        <v>385.46316564908005</v>
      </c>
      <c r="AB20">
        <v>653.39088106235704</v>
      </c>
      <c r="AC20">
        <v>495.33818994984603</v>
      </c>
      <c r="AD20">
        <v>383.86474915764779</v>
      </c>
      <c r="AE20">
        <v>594.86382474904576</v>
      </c>
      <c r="AF20">
        <v>520.71849782093409</v>
      </c>
      <c r="AG20">
        <v>391.61925144803979</v>
      </c>
      <c r="AH20">
        <v>780.70895485028916</v>
      </c>
      <c r="AI20">
        <v>466.3694263153206</v>
      </c>
      <c r="AJ20">
        <v>360.20129386196481</v>
      </c>
      <c r="AK20">
        <v>573.7609411439322</v>
      </c>
      <c r="AL20">
        <v>384.77603510689823</v>
      </c>
      <c r="AM20">
        <v>389.30197121846328</v>
      </c>
    </row>
    <row r="21" spans="1:39" x14ac:dyDescent="0.25">
      <c r="A21" s="119">
        <f ca="1">Exceedance!U21</f>
        <v>43344</v>
      </c>
      <c r="B21" s="273">
        <v>270.650722928405</v>
      </c>
      <c r="C21" s="273">
        <v>519.26516080078943</v>
      </c>
      <c r="D21" s="273">
        <v>368.87226767343981</v>
      </c>
      <c r="E21">
        <v>401.79332042152367</v>
      </c>
      <c r="F21">
        <v>531.8391523035524</v>
      </c>
      <c r="G21">
        <v>664.30285474869265</v>
      </c>
      <c r="H21">
        <v>572.6414199860435</v>
      </c>
      <c r="I21">
        <v>588.58054783562443</v>
      </c>
      <c r="J21">
        <v>389.3941569725223</v>
      </c>
      <c r="K21">
        <v>282.0777453419912</v>
      </c>
      <c r="L21">
        <v>282.96565774484799</v>
      </c>
      <c r="M21">
        <v>269.12760169948803</v>
      </c>
      <c r="N21">
        <v>381.33216480316594</v>
      </c>
      <c r="O21">
        <v>287.55392798251438</v>
      </c>
      <c r="P21">
        <v>550.08772768719859</v>
      </c>
      <c r="Q21">
        <v>287.82818539506189</v>
      </c>
      <c r="R21">
        <v>572.44414176082125</v>
      </c>
      <c r="S21">
        <v>591.15536575492717</v>
      </c>
      <c r="T21">
        <v>549.63906038931566</v>
      </c>
      <c r="U21">
        <v>401.91041722326628</v>
      </c>
      <c r="V21">
        <v>381.46516313150539</v>
      </c>
      <c r="W21">
        <v>404.60822216418183</v>
      </c>
      <c r="X21">
        <v>281.24350627778057</v>
      </c>
      <c r="Y21">
        <v>272.51212575163908</v>
      </c>
      <c r="Z21">
        <v>279.4583701772263</v>
      </c>
      <c r="AA21">
        <v>285.72702514039753</v>
      </c>
      <c r="AB21">
        <v>466.41822531189314</v>
      </c>
      <c r="AC21">
        <v>368.91855299251796</v>
      </c>
      <c r="AD21">
        <v>284.68757875309961</v>
      </c>
      <c r="AE21">
        <v>422.17544224138072</v>
      </c>
      <c r="AF21">
        <v>370.72072988753342</v>
      </c>
      <c r="AG21">
        <v>290.60135445672529</v>
      </c>
      <c r="AH21">
        <v>571.55968059114434</v>
      </c>
      <c r="AI21">
        <v>326.77361894742421</v>
      </c>
      <c r="AJ21">
        <v>266.74189698196687</v>
      </c>
      <c r="AK21">
        <v>410.81460258105596</v>
      </c>
      <c r="AL21">
        <v>285.46731855980283</v>
      </c>
      <c r="AM21">
        <v>288.34612120270936</v>
      </c>
    </row>
    <row r="22" spans="1:39" x14ac:dyDescent="0.25">
      <c r="A22" s="119">
        <f ca="1">Exceedance!U22</f>
        <v>43374</v>
      </c>
      <c r="B22" s="273">
        <v>257.95087881690318</v>
      </c>
      <c r="C22" s="273">
        <v>281.82240401369239</v>
      </c>
      <c r="D22" s="273">
        <v>271.3305620457283</v>
      </c>
      <c r="E22">
        <v>286.45038568423377</v>
      </c>
      <c r="F22">
        <v>281.95570189402707</v>
      </c>
      <c r="G22">
        <v>285.29071897781495</v>
      </c>
      <c r="H22">
        <v>282.10179892220191</v>
      </c>
      <c r="I22">
        <v>282.1973318610826</v>
      </c>
      <c r="J22">
        <v>272.11805330202088</v>
      </c>
      <c r="K22">
        <v>269.21958173475184</v>
      </c>
      <c r="L22">
        <v>270.06964909191566</v>
      </c>
      <c r="M22">
        <v>256.41600889482959</v>
      </c>
      <c r="N22">
        <v>271.61743795646572</v>
      </c>
      <c r="O22">
        <v>274.6087193517269</v>
      </c>
      <c r="P22">
        <v>281.94389729294244</v>
      </c>
      <c r="Q22">
        <v>274.91324589863393</v>
      </c>
      <c r="R22">
        <v>281.96154334748093</v>
      </c>
      <c r="S22">
        <v>281.80631824987967</v>
      </c>
      <c r="T22">
        <v>282.31836477445802</v>
      </c>
      <c r="U22">
        <v>281.38316885129433</v>
      </c>
      <c r="V22">
        <v>276.88709681199623</v>
      </c>
      <c r="W22">
        <v>273.9304627277736</v>
      </c>
      <c r="X22">
        <v>268.24597543650856</v>
      </c>
      <c r="Y22">
        <v>259.7034362878419</v>
      </c>
      <c r="Z22">
        <v>266.99030120530438</v>
      </c>
      <c r="AA22">
        <v>273.09908214460074</v>
      </c>
      <c r="AB22">
        <v>281.87109187240503</v>
      </c>
      <c r="AC22">
        <v>272.27082902276254</v>
      </c>
      <c r="AD22">
        <v>272.25207072200362</v>
      </c>
      <c r="AE22">
        <v>281.49212158628075</v>
      </c>
      <c r="AF22">
        <v>271.15212318016626</v>
      </c>
      <c r="AG22">
        <v>277.68128717968926</v>
      </c>
      <c r="AH22">
        <v>281.92799259194101</v>
      </c>
      <c r="AI22">
        <v>270.75625413488712</v>
      </c>
      <c r="AJ22">
        <v>254.99993881621177</v>
      </c>
      <c r="AK22">
        <v>274.24164961538435</v>
      </c>
      <c r="AL22">
        <v>272.67726131630883</v>
      </c>
      <c r="AM22">
        <v>275.3545302295193</v>
      </c>
    </row>
    <row r="23" spans="1:39" x14ac:dyDescent="0.25">
      <c r="A23" s="119">
        <f ca="1">Exceedance!U23</f>
        <v>43405</v>
      </c>
      <c r="B23" s="273">
        <v>255.99253224849477</v>
      </c>
      <c r="C23" s="273">
        <v>280.89785372298019</v>
      </c>
      <c r="D23" s="273">
        <v>270.08757350079776</v>
      </c>
      <c r="E23">
        <v>286.01075091388839</v>
      </c>
      <c r="F23">
        <v>281.35035513249039</v>
      </c>
      <c r="G23">
        <v>284.97102323112421</v>
      </c>
      <c r="H23">
        <v>281.82961356891053</v>
      </c>
      <c r="I23">
        <v>282.13479298697615</v>
      </c>
      <c r="J23">
        <v>270.84672631824475</v>
      </c>
      <c r="K23">
        <v>267.22279282598231</v>
      </c>
      <c r="L23">
        <v>268.18345236772626</v>
      </c>
      <c r="M23">
        <v>254.44600770748448</v>
      </c>
      <c r="N23">
        <v>270.23951487102619</v>
      </c>
      <c r="O23">
        <v>272.75530848498681</v>
      </c>
      <c r="P23">
        <v>281.41839129010037</v>
      </c>
      <c r="Q23">
        <v>273.31161093318588</v>
      </c>
      <c r="R23">
        <v>281.44314222632221</v>
      </c>
      <c r="S23">
        <v>281.00465921602961</v>
      </c>
      <c r="T23">
        <v>282.2124472239027</v>
      </c>
      <c r="U23">
        <v>280.50962392677388</v>
      </c>
      <c r="V23">
        <v>275.50992471536739</v>
      </c>
      <c r="W23">
        <v>272.27134116758253</v>
      </c>
      <c r="X23">
        <v>266.19151825458692</v>
      </c>
      <c r="Y23">
        <v>257.4731520101148</v>
      </c>
      <c r="Z23">
        <v>265.14354677170945</v>
      </c>
      <c r="AA23">
        <v>272.00863853224928</v>
      </c>
      <c r="AB23">
        <v>281.1893707587347</v>
      </c>
      <c r="AC23">
        <v>272.22684224374962</v>
      </c>
      <c r="AD23">
        <v>270.92788093496364</v>
      </c>
      <c r="AE23">
        <v>280.27725551463232</v>
      </c>
      <c r="AF23">
        <v>269.74866263321269</v>
      </c>
      <c r="AG23">
        <v>276.29600077138809</v>
      </c>
      <c r="AH23">
        <v>281.29896069980447</v>
      </c>
      <c r="AI23">
        <v>268.52938762519102</v>
      </c>
      <c r="AJ23">
        <v>253.59553980934857</v>
      </c>
      <c r="AK23">
        <v>273.55965845432644</v>
      </c>
      <c r="AL23">
        <v>270.97792954363791</v>
      </c>
      <c r="AM23">
        <v>273.77088474291457</v>
      </c>
    </row>
    <row r="24" spans="1:39" x14ac:dyDescent="0.25">
      <c r="A24" s="119">
        <f ca="1">Exceedance!U24</f>
        <v>43435</v>
      </c>
      <c r="B24" s="273">
        <v>286.40866385857305</v>
      </c>
      <c r="C24" s="273">
        <v>315.16686543377085</v>
      </c>
      <c r="D24" s="273">
        <v>302.75425601283922</v>
      </c>
      <c r="E24">
        <v>351.58892718914637</v>
      </c>
      <c r="F24">
        <v>316.2625230553657</v>
      </c>
      <c r="G24">
        <v>320.71898072233779</v>
      </c>
      <c r="H24">
        <v>316.97952816024252</v>
      </c>
      <c r="I24">
        <v>317.52862227193884</v>
      </c>
      <c r="J24">
        <v>303.92844899166363</v>
      </c>
      <c r="K24">
        <v>298.98288450995142</v>
      </c>
      <c r="L24">
        <v>300.17795909711924</v>
      </c>
      <c r="M24">
        <v>284.70188876484053</v>
      </c>
      <c r="N24">
        <v>303.1361809548734</v>
      </c>
      <c r="O24">
        <v>305.50003916157999</v>
      </c>
      <c r="P24">
        <v>316.42480283859726</v>
      </c>
      <c r="Q24">
        <v>306.3207104785393</v>
      </c>
      <c r="R24">
        <v>316.59077949055285</v>
      </c>
      <c r="S24">
        <v>315.98958905211231</v>
      </c>
      <c r="T24">
        <v>317.35640159945189</v>
      </c>
      <c r="U24">
        <v>315.31799252030299</v>
      </c>
      <c r="V24">
        <v>308.92400333533584</v>
      </c>
      <c r="W24">
        <v>304.94638136298897</v>
      </c>
      <c r="X24">
        <v>297.91936363389794</v>
      </c>
      <c r="Y24">
        <v>287.52115939057813</v>
      </c>
      <c r="Z24">
        <v>296.84059984824927</v>
      </c>
      <c r="AA24">
        <v>305.3550123958268</v>
      </c>
      <c r="AB24">
        <v>315.990872878993</v>
      </c>
      <c r="AC24">
        <v>305.68433643431069</v>
      </c>
      <c r="AD24">
        <v>303.78445533359115</v>
      </c>
      <c r="AE24">
        <v>314.58752418908881</v>
      </c>
      <c r="AF24">
        <v>302.56150164270565</v>
      </c>
      <c r="AG24">
        <v>309.98192192322995</v>
      </c>
      <c r="AH24">
        <v>316.2001047266404</v>
      </c>
      <c r="AI24">
        <v>300.22863179711237</v>
      </c>
      <c r="AJ24">
        <v>283.80295469536264</v>
      </c>
      <c r="AK24">
        <v>307.24178683489339</v>
      </c>
      <c r="AL24">
        <v>303.59675390412303</v>
      </c>
      <c r="AM24">
        <v>306.62946412936594</v>
      </c>
    </row>
    <row r="25" spans="1:39" x14ac:dyDescent="0.25">
      <c r="A25" s="119">
        <f ca="1">Exceedance!U25</f>
        <v>43466</v>
      </c>
      <c r="B25" s="273">
        <v>339.70297349035019</v>
      </c>
      <c r="C25" s="273">
        <v>452.98711736968841</v>
      </c>
      <c r="D25" s="273">
        <v>318.27519505904388</v>
      </c>
      <c r="E25">
        <v>623.64933649719364</v>
      </c>
      <c r="F25">
        <v>625.33130934605629</v>
      </c>
      <c r="G25">
        <v>572.91866243338575</v>
      </c>
      <c r="H25">
        <v>627.91129436473</v>
      </c>
      <c r="I25">
        <v>511.87494406243371</v>
      </c>
      <c r="J25">
        <v>319.67006011311406</v>
      </c>
      <c r="K25">
        <v>354.90335808064623</v>
      </c>
      <c r="L25">
        <v>356.50082316664276</v>
      </c>
      <c r="M25">
        <v>337.46261773549168</v>
      </c>
      <c r="N25">
        <v>318.95374357766491</v>
      </c>
      <c r="O25">
        <v>588.03420975415941</v>
      </c>
      <c r="P25">
        <v>377.33372647849637</v>
      </c>
      <c r="Q25">
        <v>589.10485558806329</v>
      </c>
      <c r="R25">
        <v>538.95868795953834</v>
      </c>
      <c r="S25">
        <v>625.06768924279504</v>
      </c>
      <c r="T25">
        <v>565.96076733732593</v>
      </c>
      <c r="U25">
        <v>519.60186957854307</v>
      </c>
      <c r="V25">
        <v>325.06295856578771</v>
      </c>
      <c r="W25">
        <v>320.42840700336023</v>
      </c>
      <c r="X25">
        <v>353.65906881589058</v>
      </c>
      <c r="Y25">
        <v>340.27993843594845</v>
      </c>
      <c r="Z25">
        <v>352.48018914287633</v>
      </c>
      <c r="AA25">
        <v>491.7343645734216</v>
      </c>
      <c r="AB25">
        <v>428.82507324034515</v>
      </c>
      <c r="AC25">
        <v>321.72962528597424</v>
      </c>
      <c r="AD25">
        <v>539.87813912499098</v>
      </c>
      <c r="AE25">
        <v>478.47844936835486</v>
      </c>
      <c r="AF25">
        <v>318.37872568960938</v>
      </c>
      <c r="AG25">
        <v>602.44947000357854</v>
      </c>
      <c r="AH25">
        <v>333.44276753139076</v>
      </c>
      <c r="AI25">
        <v>356.07775787547507</v>
      </c>
      <c r="AJ25">
        <v>336.31823110428417</v>
      </c>
      <c r="AK25">
        <v>323.55679424342543</v>
      </c>
      <c r="AL25">
        <v>360.86043018522037</v>
      </c>
      <c r="AM25">
        <v>492.19454476621064</v>
      </c>
    </row>
    <row r="26" spans="1:39" x14ac:dyDescent="0.25">
      <c r="A26" s="119">
        <f ca="1">Exceedance!U26</f>
        <v>43497</v>
      </c>
      <c r="B26" s="273">
        <v>294.40109846006243</v>
      </c>
      <c r="C26" s="273">
        <v>374.90425017969727</v>
      </c>
      <c r="D26" s="273">
        <v>284.01883028445639</v>
      </c>
      <c r="E26">
        <v>430.09991550443402</v>
      </c>
      <c r="F26">
        <v>432.88468077018774</v>
      </c>
      <c r="G26">
        <v>449.43424585326642</v>
      </c>
      <c r="H26">
        <v>435.78772450637325</v>
      </c>
      <c r="I26">
        <v>423.91871818813166</v>
      </c>
      <c r="J26">
        <v>285.21033888464069</v>
      </c>
      <c r="K26">
        <v>307.67431457018915</v>
      </c>
      <c r="L26">
        <v>309.25961150250936</v>
      </c>
      <c r="M26">
        <v>291.86639049893023</v>
      </c>
      <c r="N26">
        <v>284.72926150160907</v>
      </c>
      <c r="O26">
        <v>407.52138748943082</v>
      </c>
      <c r="P26">
        <v>328.54133067336318</v>
      </c>
      <c r="Q26">
        <v>405.34462496378484</v>
      </c>
      <c r="R26">
        <v>439.60999666058922</v>
      </c>
      <c r="S26">
        <v>433.6086828894226</v>
      </c>
      <c r="T26">
        <v>439.43568243972169</v>
      </c>
      <c r="U26">
        <v>435.59115244573201</v>
      </c>
      <c r="V26">
        <v>290.22621667989091</v>
      </c>
      <c r="W26">
        <v>285.64996994198538</v>
      </c>
      <c r="X26">
        <v>306.44537883911966</v>
      </c>
      <c r="Y26">
        <v>294.10608586599358</v>
      </c>
      <c r="Z26">
        <v>305.5450940259729</v>
      </c>
      <c r="AA26">
        <v>413.32288407857664</v>
      </c>
      <c r="AB26">
        <v>363.73443404165459</v>
      </c>
      <c r="AC26">
        <v>287.19643762266844</v>
      </c>
      <c r="AD26">
        <v>403.19841589985379</v>
      </c>
      <c r="AE26">
        <v>398.01086344183693</v>
      </c>
      <c r="AF26">
        <v>284.33869444535645</v>
      </c>
      <c r="AG26">
        <v>415.20922492204409</v>
      </c>
      <c r="AH26">
        <v>298.15692953283968</v>
      </c>
      <c r="AI26">
        <v>308.52609746442619</v>
      </c>
      <c r="AJ26">
        <v>290.87637805500492</v>
      </c>
      <c r="AK26">
        <v>289.11892203633704</v>
      </c>
      <c r="AL26">
        <v>313.1851675275816</v>
      </c>
      <c r="AM26">
        <v>410.74977647052873</v>
      </c>
    </row>
    <row r="27" spans="1:39" x14ac:dyDescent="0.25">
      <c r="A27" s="119">
        <f ca="1">Exceedance!U27</f>
        <v>43525</v>
      </c>
      <c r="B27" s="273">
        <v>312.07228988196653</v>
      </c>
      <c r="C27" s="273">
        <v>394.57387660135566</v>
      </c>
      <c r="D27" s="273">
        <v>295.66419887565138</v>
      </c>
      <c r="E27">
        <v>458.65272150384072</v>
      </c>
      <c r="F27">
        <v>461.51988824845961</v>
      </c>
      <c r="G27">
        <v>484.23842549052353</v>
      </c>
      <c r="H27">
        <v>469.43882310653032</v>
      </c>
      <c r="I27">
        <v>474.33429331371889</v>
      </c>
      <c r="J27">
        <v>296.43722135606748</v>
      </c>
      <c r="K27">
        <v>326.12641581758589</v>
      </c>
      <c r="L27">
        <v>327.6099584866318</v>
      </c>
      <c r="M27">
        <v>308.33448756545664</v>
      </c>
      <c r="N27">
        <v>296.3224611315448</v>
      </c>
      <c r="O27">
        <v>434.95131532302588</v>
      </c>
      <c r="P27">
        <v>349.51799328715668</v>
      </c>
      <c r="Q27">
        <v>432.38579690301412</v>
      </c>
      <c r="R27">
        <v>473.47820488149654</v>
      </c>
      <c r="S27">
        <v>464.13210612015524</v>
      </c>
      <c r="T27">
        <v>472.57586411204244</v>
      </c>
      <c r="U27">
        <v>467.79683553750243</v>
      </c>
      <c r="V27">
        <v>302.6294880132387</v>
      </c>
      <c r="W27">
        <v>296.80199693872157</v>
      </c>
      <c r="X27">
        <v>323.98939589691264</v>
      </c>
      <c r="Y27">
        <v>310.73591812027144</v>
      </c>
      <c r="Z27">
        <v>323.80594450683918</v>
      </c>
      <c r="AA27">
        <v>445.86229357946974</v>
      </c>
      <c r="AB27">
        <v>396.82569553970944</v>
      </c>
      <c r="AC27">
        <v>299.2928678090866</v>
      </c>
      <c r="AD27">
        <v>428.2470784738033</v>
      </c>
      <c r="AE27">
        <v>442.84083001649554</v>
      </c>
      <c r="AF27">
        <v>296.04611994392883</v>
      </c>
      <c r="AG27">
        <v>439.55521894264166</v>
      </c>
      <c r="AH27">
        <v>311.27866792627935</v>
      </c>
      <c r="AI27">
        <v>326.44903257898596</v>
      </c>
      <c r="AJ27">
        <v>307.29103511599891</v>
      </c>
      <c r="AK27">
        <v>301.40945381125243</v>
      </c>
      <c r="AL27">
        <v>331.90963085163548</v>
      </c>
      <c r="AM27">
        <v>438.34834351557373</v>
      </c>
    </row>
    <row r="28" spans="1:39" x14ac:dyDescent="0.25">
      <c r="A28" s="119">
        <f ca="1">Exceedance!U28</f>
        <v>43556</v>
      </c>
      <c r="B28" s="273">
        <v>276.25907441381912</v>
      </c>
      <c r="C28" s="273">
        <v>362.59904800376586</v>
      </c>
      <c r="D28" s="273">
        <v>266.44610352410007</v>
      </c>
      <c r="E28">
        <v>478.09024684106168</v>
      </c>
      <c r="F28">
        <v>481.01784241875669</v>
      </c>
      <c r="G28">
        <v>470.68233664750841</v>
      </c>
      <c r="H28">
        <v>499.25731215428289</v>
      </c>
      <c r="I28">
        <v>400.64003781702201</v>
      </c>
      <c r="J28">
        <v>266.31202603014077</v>
      </c>
      <c r="K28">
        <v>288.68543750895327</v>
      </c>
      <c r="L28">
        <v>289.13842614265531</v>
      </c>
      <c r="M28">
        <v>271.17516172052524</v>
      </c>
      <c r="N28">
        <v>266.89030838603122</v>
      </c>
      <c r="O28">
        <v>455.88721571262158</v>
      </c>
      <c r="P28">
        <v>309.79939933684869</v>
      </c>
      <c r="Q28">
        <v>450.96733389635358</v>
      </c>
      <c r="R28">
        <v>419.05111984345109</v>
      </c>
      <c r="S28">
        <v>487.90842877482271</v>
      </c>
      <c r="T28">
        <v>462.06503678838038</v>
      </c>
      <c r="U28">
        <v>414.25922294695221</v>
      </c>
      <c r="V28">
        <v>273.25634666124637</v>
      </c>
      <c r="W28">
        <v>266.53512335898574</v>
      </c>
      <c r="X28">
        <v>285.32513273576745</v>
      </c>
      <c r="Y28">
        <v>273.56324683321185</v>
      </c>
      <c r="Z28">
        <v>287.40643947734753</v>
      </c>
      <c r="AA28">
        <v>405.81731406324201</v>
      </c>
      <c r="AB28">
        <v>328.8917455006989</v>
      </c>
      <c r="AC28">
        <v>270.19828887084884</v>
      </c>
      <c r="AD28">
        <v>428.57260135354181</v>
      </c>
      <c r="AE28">
        <v>372.2519716352636</v>
      </c>
      <c r="AF28">
        <v>266.28117715948554</v>
      </c>
      <c r="AG28">
        <v>454.18120135543114</v>
      </c>
      <c r="AH28">
        <v>281.57434492619268</v>
      </c>
      <c r="AI28">
        <v>287.31562580136972</v>
      </c>
      <c r="AJ28">
        <v>270.52425162048479</v>
      </c>
      <c r="AK28">
        <v>271.43721841522097</v>
      </c>
      <c r="AL28">
        <v>292.75267877232176</v>
      </c>
      <c r="AM28">
        <v>397.06017386197021</v>
      </c>
    </row>
    <row r="29" spans="1:39" x14ac:dyDescent="0.25">
      <c r="A29" s="119">
        <f ca="1">Exceedance!U29</f>
        <v>43586</v>
      </c>
      <c r="B29" s="273">
        <v>279.78244430735555</v>
      </c>
      <c r="C29" s="273">
        <v>350.72230959883831</v>
      </c>
      <c r="D29" s="273">
        <v>265.24958188138135</v>
      </c>
      <c r="E29">
        <v>600.97387349737721</v>
      </c>
      <c r="F29">
        <v>546.29660864628443</v>
      </c>
      <c r="G29">
        <v>479.37469898288015</v>
      </c>
      <c r="H29">
        <v>515.8859131986236</v>
      </c>
      <c r="I29">
        <v>400.66667104307737</v>
      </c>
      <c r="J29">
        <v>262.26992526236529</v>
      </c>
      <c r="K29">
        <v>289.81155371505309</v>
      </c>
      <c r="L29">
        <v>287.67262377817849</v>
      </c>
      <c r="M29">
        <v>270.59306704255374</v>
      </c>
      <c r="N29">
        <v>264.66717452758786</v>
      </c>
      <c r="O29">
        <v>472.45876946422231</v>
      </c>
      <c r="P29">
        <v>311.17745541290429</v>
      </c>
      <c r="Q29">
        <v>500.71921098532039</v>
      </c>
      <c r="R29">
        <v>421.50966408219364</v>
      </c>
      <c r="S29">
        <v>530.92697185834425</v>
      </c>
      <c r="T29">
        <v>466.54620664438124</v>
      </c>
      <c r="U29">
        <v>412.84272124986518</v>
      </c>
      <c r="V29">
        <v>270.85212443704461</v>
      </c>
      <c r="W29">
        <v>263.96405258716788</v>
      </c>
      <c r="X29">
        <v>282.73108986908329</v>
      </c>
      <c r="Y29">
        <v>272.91342733088806</v>
      </c>
      <c r="Z29">
        <v>289.54302266656543</v>
      </c>
      <c r="AA29">
        <v>409.2690045255469</v>
      </c>
      <c r="AB29">
        <v>331.52763440659277</v>
      </c>
      <c r="AC29">
        <v>268.1513031411767</v>
      </c>
      <c r="AD29">
        <v>433.66254242722829</v>
      </c>
      <c r="AE29">
        <v>373.19626440042782</v>
      </c>
      <c r="AF29">
        <v>261.95193479163169</v>
      </c>
      <c r="AG29">
        <v>521.82058063690863</v>
      </c>
      <c r="AH29">
        <v>277.91392172595567</v>
      </c>
      <c r="AI29">
        <v>285.40745804048544</v>
      </c>
      <c r="AJ29">
        <v>270.91712884443757</v>
      </c>
      <c r="AK29">
        <v>267.40889012999429</v>
      </c>
      <c r="AL29">
        <v>291.37101737172577</v>
      </c>
      <c r="AM29">
        <v>395.06106700188593</v>
      </c>
    </row>
    <row r="30" spans="1:39" x14ac:dyDescent="0.25">
      <c r="A30" s="119">
        <f ca="1">Exceedance!U30</f>
        <v>43617</v>
      </c>
      <c r="B30" s="273">
        <v>303.53937295816564</v>
      </c>
      <c r="C30" s="273">
        <v>400.87641414411672</v>
      </c>
      <c r="D30" s="273">
        <v>284.19060223522735</v>
      </c>
      <c r="E30">
        <v>645.70156201493205</v>
      </c>
      <c r="F30">
        <v>619.88230232211299</v>
      </c>
      <c r="G30">
        <v>512.99007759305766</v>
      </c>
      <c r="H30">
        <v>578.99670781399902</v>
      </c>
      <c r="I30">
        <v>428.41786543121503</v>
      </c>
      <c r="J30">
        <v>277.8220755056156</v>
      </c>
      <c r="K30">
        <v>308.37306353986878</v>
      </c>
      <c r="L30">
        <v>304.92795305753725</v>
      </c>
      <c r="M30">
        <v>291.44002114997028</v>
      </c>
      <c r="N30">
        <v>280.74465560344038</v>
      </c>
      <c r="O30">
        <v>531.43558197699349</v>
      </c>
      <c r="P30">
        <v>332.15014813549533</v>
      </c>
      <c r="Q30">
        <v>550.27863886584259</v>
      </c>
      <c r="R30">
        <v>449.90445197313534</v>
      </c>
      <c r="S30">
        <v>576.74468010316514</v>
      </c>
      <c r="T30">
        <v>494.49626785401017</v>
      </c>
      <c r="U30">
        <v>439.60835445204651</v>
      </c>
      <c r="V30">
        <v>286.90959220192747</v>
      </c>
      <c r="W30">
        <v>280.53232417425653</v>
      </c>
      <c r="X30">
        <v>295.3124236672694</v>
      </c>
      <c r="Y30">
        <v>293.60028741986417</v>
      </c>
      <c r="Z30">
        <v>308.11349980226191</v>
      </c>
      <c r="AA30">
        <v>427.51226941724383</v>
      </c>
      <c r="AB30">
        <v>354.23746592065027</v>
      </c>
      <c r="AC30">
        <v>284.4380768063383</v>
      </c>
      <c r="AD30">
        <v>466.08807751629053</v>
      </c>
      <c r="AE30">
        <v>421.57003955851923</v>
      </c>
      <c r="AF30">
        <v>278.40891047889534</v>
      </c>
      <c r="AG30">
        <v>586.95816117151617</v>
      </c>
      <c r="AH30">
        <v>291.05476499805764</v>
      </c>
      <c r="AI30">
        <v>301.75528353629443</v>
      </c>
      <c r="AJ30">
        <v>294.2859916811172</v>
      </c>
      <c r="AK30">
        <v>283.31781858411472</v>
      </c>
      <c r="AL30">
        <v>308.12344782467255</v>
      </c>
      <c r="AM30">
        <v>421.4931411235911</v>
      </c>
    </row>
    <row r="31" spans="1:39" x14ac:dyDescent="0.25">
      <c r="A31" s="119">
        <f ca="1">Exceedance!U31</f>
        <v>43647</v>
      </c>
      <c r="B31" s="273">
        <v>348.77950100330116</v>
      </c>
      <c r="C31" s="273">
        <v>452.85228171228084</v>
      </c>
      <c r="D31" s="273">
        <v>326.83126011274669</v>
      </c>
      <c r="E31">
        <v>751.2692572577696</v>
      </c>
      <c r="F31">
        <v>716.85005595340772</v>
      </c>
      <c r="G31">
        <v>585.85295908659884</v>
      </c>
      <c r="H31">
        <v>659.8556826529566</v>
      </c>
      <c r="I31">
        <v>505.09140326132956</v>
      </c>
      <c r="J31">
        <v>318.22818891359719</v>
      </c>
      <c r="K31">
        <v>349.11567227678449</v>
      </c>
      <c r="L31">
        <v>346.7557750631168</v>
      </c>
      <c r="M31">
        <v>335.17488939092806</v>
      </c>
      <c r="N31">
        <v>319.95337764651021</v>
      </c>
      <c r="O31">
        <v>612.65510577616158</v>
      </c>
      <c r="P31">
        <v>377.46178406326584</v>
      </c>
      <c r="Q31">
        <v>658.42031325721314</v>
      </c>
      <c r="R31">
        <v>538.21068833816548</v>
      </c>
      <c r="S31">
        <v>680.08397303929996</v>
      </c>
      <c r="T31">
        <v>562.48337244366223</v>
      </c>
      <c r="U31">
        <v>503.15566682877522</v>
      </c>
      <c r="V31">
        <v>326.78833328668776</v>
      </c>
      <c r="W31">
        <v>319.9264522580869</v>
      </c>
      <c r="X31">
        <v>330.51177015909701</v>
      </c>
      <c r="Y31">
        <v>336.73060005078497</v>
      </c>
      <c r="Z31">
        <v>348.39195868309929</v>
      </c>
      <c r="AA31">
        <v>504.78001853891783</v>
      </c>
      <c r="AB31">
        <v>426.91402431941441</v>
      </c>
      <c r="AC31">
        <v>324.24249424422447</v>
      </c>
      <c r="AD31">
        <v>539.40083499965704</v>
      </c>
      <c r="AE31">
        <v>479.07731364088107</v>
      </c>
      <c r="AF31">
        <v>320.64872844740347</v>
      </c>
      <c r="AG31">
        <v>683.24787493925635</v>
      </c>
      <c r="AH31">
        <v>329.16438852128516</v>
      </c>
      <c r="AI31">
        <v>341.1958349045488</v>
      </c>
      <c r="AJ31">
        <v>340.44888492066474</v>
      </c>
      <c r="AK31">
        <v>324.96047773557552</v>
      </c>
      <c r="AL31">
        <v>348.47186151263276</v>
      </c>
      <c r="AM31">
        <v>484.04766739784799</v>
      </c>
    </row>
    <row r="32" spans="1:39" x14ac:dyDescent="0.25">
      <c r="A32" s="119">
        <f ca="1">Exceedance!U32</f>
        <v>43678</v>
      </c>
      <c r="B32" s="273">
        <v>368.65487361658671</v>
      </c>
      <c r="C32" s="273">
        <v>481.99594999813075</v>
      </c>
      <c r="D32" s="273">
        <v>348.40437887537411</v>
      </c>
      <c r="E32">
        <v>803.05882250149216</v>
      </c>
      <c r="F32">
        <v>768.30359917512851</v>
      </c>
      <c r="G32">
        <v>650.843926700677</v>
      </c>
      <c r="H32">
        <v>702.80788218085922</v>
      </c>
      <c r="I32">
        <v>540.53338481750006</v>
      </c>
      <c r="J32">
        <v>338.29887129993</v>
      </c>
      <c r="K32">
        <v>367.08149367727071</v>
      </c>
      <c r="L32">
        <v>364.88452725824482</v>
      </c>
      <c r="M32">
        <v>353.75928250691641</v>
      </c>
      <c r="N32">
        <v>339.70808879060388</v>
      </c>
      <c r="O32">
        <v>653.53918867062498</v>
      </c>
      <c r="P32">
        <v>397.76201035492181</v>
      </c>
      <c r="Q32">
        <v>708.92546006027794</v>
      </c>
      <c r="R32">
        <v>571.26620962701247</v>
      </c>
      <c r="S32">
        <v>732.29267824882561</v>
      </c>
      <c r="T32">
        <v>597.7836848715566</v>
      </c>
      <c r="U32">
        <v>538.48301081033219</v>
      </c>
      <c r="V32">
        <v>346.7852344139506</v>
      </c>
      <c r="W32">
        <v>339.57420571678898</v>
      </c>
      <c r="X32">
        <v>344.60806178796793</v>
      </c>
      <c r="Y32">
        <v>353.84339871764342</v>
      </c>
      <c r="Z32">
        <v>365.8560008128016</v>
      </c>
      <c r="AA32">
        <v>539.29181753145906</v>
      </c>
      <c r="AB32">
        <v>455.43913479212364</v>
      </c>
      <c r="AC32">
        <v>344.49342866830773</v>
      </c>
      <c r="AD32">
        <v>575.15666201141482</v>
      </c>
      <c r="AE32">
        <v>513.5977996758711</v>
      </c>
      <c r="AF32">
        <v>341.68597875530543</v>
      </c>
      <c r="AG32">
        <v>736.42327401854732</v>
      </c>
      <c r="AH32">
        <v>348.95363759206089</v>
      </c>
      <c r="AI32">
        <v>357.41266182890206</v>
      </c>
      <c r="AJ32">
        <v>359.20104956102421</v>
      </c>
      <c r="AK32">
        <v>346.24159618048918</v>
      </c>
      <c r="AL32">
        <v>365.73656886768401</v>
      </c>
      <c r="AM32">
        <v>518.69432310724221</v>
      </c>
    </row>
    <row r="33" spans="1:39" x14ac:dyDescent="0.25">
      <c r="A33" s="119">
        <f ca="1">Exceedance!U33</f>
        <v>43709</v>
      </c>
      <c r="B33" s="273">
        <v>273.70749104985055</v>
      </c>
      <c r="C33" s="273">
        <v>339.06766061453465</v>
      </c>
      <c r="D33" s="273">
        <v>260.95029675175175</v>
      </c>
      <c r="E33">
        <v>584.28074906946631</v>
      </c>
      <c r="F33">
        <v>557.3974689793788</v>
      </c>
      <c r="G33">
        <v>465.51590386492694</v>
      </c>
      <c r="H33">
        <v>504.34810559778657</v>
      </c>
      <c r="I33">
        <v>383.30289275169133</v>
      </c>
      <c r="J33">
        <v>252.82831383392664</v>
      </c>
      <c r="K33">
        <v>271.75124453711055</v>
      </c>
      <c r="L33">
        <v>269.86867844897989</v>
      </c>
      <c r="M33">
        <v>262.8337502707264</v>
      </c>
      <c r="N33">
        <v>253.92477144969797</v>
      </c>
      <c r="O33">
        <v>488.94718261356905</v>
      </c>
      <c r="P33">
        <v>294.9543193752159</v>
      </c>
      <c r="Q33">
        <v>511.33464463797623</v>
      </c>
      <c r="R33">
        <v>406.0164035124692</v>
      </c>
      <c r="S33">
        <v>528.6501698946031</v>
      </c>
      <c r="T33">
        <v>434.05718105528018</v>
      </c>
      <c r="U33">
        <v>402.73770088617732</v>
      </c>
      <c r="V33">
        <v>258.98923991743328</v>
      </c>
      <c r="W33">
        <v>253.72982814090406</v>
      </c>
      <c r="X33">
        <v>253.82459194760972</v>
      </c>
      <c r="Y33">
        <v>262.11518174848294</v>
      </c>
      <c r="Z33">
        <v>270.78495225924485</v>
      </c>
      <c r="AA33">
        <v>383.0573866084631</v>
      </c>
      <c r="AB33">
        <v>317.02311155040468</v>
      </c>
      <c r="AC33">
        <v>257.75366388251985</v>
      </c>
      <c r="AD33">
        <v>407.80230768268626</v>
      </c>
      <c r="AE33">
        <v>383.36171696548359</v>
      </c>
      <c r="AF33">
        <v>255.72051020635686</v>
      </c>
      <c r="AG33">
        <v>533.47015249798676</v>
      </c>
      <c r="AH33">
        <v>260.50994505933437</v>
      </c>
      <c r="AI33">
        <v>264.86172974717726</v>
      </c>
      <c r="AJ33">
        <v>266.62031377555058</v>
      </c>
      <c r="AK33">
        <v>259.14016516330037</v>
      </c>
      <c r="AL33">
        <v>270.28248780407114</v>
      </c>
      <c r="AM33">
        <v>383.95835467989286</v>
      </c>
    </row>
    <row r="34" spans="1:39" x14ac:dyDescent="0.25">
      <c r="A34" s="119">
        <f ca="1">Exceedance!U34</f>
        <v>43739</v>
      </c>
      <c r="B34" s="273">
        <v>261.65107378977649</v>
      </c>
      <c r="C34" s="273">
        <v>282.28021206917458</v>
      </c>
      <c r="D34" s="273">
        <v>278.97347544152808</v>
      </c>
      <c r="E34">
        <v>287.97669801126511</v>
      </c>
      <c r="F34">
        <v>295.35535218753881</v>
      </c>
      <c r="G34">
        <v>295.74417331464508</v>
      </c>
      <c r="H34">
        <v>291.89787356150214</v>
      </c>
      <c r="I34">
        <v>281.93482784770475</v>
      </c>
      <c r="J34">
        <v>269.61580705370585</v>
      </c>
      <c r="K34">
        <v>259.07115493304872</v>
      </c>
      <c r="L34">
        <v>257.23350629800956</v>
      </c>
      <c r="M34">
        <v>251.20812682382865</v>
      </c>
      <c r="N34">
        <v>270.73387851177245</v>
      </c>
      <c r="O34">
        <v>282.4172288517882</v>
      </c>
      <c r="P34">
        <v>281.9248486464034</v>
      </c>
      <c r="Q34">
        <v>282.42184516889495</v>
      </c>
      <c r="R34">
        <v>284.25800799842727</v>
      </c>
      <c r="S34">
        <v>292.7512513386564</v>
      </c>
      <c r="T34">
        <v>283.16432303618973</v>
      </c>
      <c r="U34">
        <v>282.0494476979859</v>
      </c>
      <c r="V34">
        <v>276.200950606704</v>
      </c>
      <c r="W34">
        <v>270.36770864411415</v>
      </c>
      <c r="X34">
        <v>181.73369233804848</v>
      </c>
      <c r="Y34">
        <v>249.97219446032318</v>
      </c>
      <c r="Z34">
        <v>258.5786092991234</v>
      </c>
      <c r="AA34">
        <v>282.28005535820881</v>
      </c>
      <c r="AB34">
        <v>282.96992342967604</v>
      </c>
      <c r="AC34">
        <v>275.37734676481142</v>
      </c>
      <c r="AD34">
        <v>271.81145571426293</v>
      </c>
      <c r="AE34">
        <v>282.0050897602427</v>
      </c>
      <c r="AF34">
        <v>272.98943590304617</v>
      </c>
      <c r="AG34">
        <v>282.37116610600276</v>
      </c>
      <c r="AH34">
        <v>277.45261673072588</v>
      </c>
      <c r="AI34">
        <v>253.08124807782204</v>
      </c>
      <c r="AJ34">
        <v>255.48252485324534</v>
      </c>
      <c r="AK34">
        <v>276.53540158300046</v>
      </c>
      <c r="AL34">
        <v>257.73911818254612</v>
      </c>
      <c r="AM34">
        <v>272.30830609218219</v>
      </c>
    </row>
    <row r="35" spans="1:39" x14ac:dyDescent="0.25">
      <c r="A35" s="119">
        <f ca="1">Exceedance!U35</f>
        <v>43770</v>
      </c>
      <c r="B35" s="273">
        <v>260.14179182233289</v>
      </c>
      <c r="C35" s="273">
        <v>281.26779933490667</v>
      </c>
      <c r="D35" s="273">
        <v>277.79725340428513</v>
      </c>
      <c r="E35">
        <v>287.34743260828668</v>
      </c>
      <c r="F35">
        <v>294.95347594392058</v>
      </c>
      <c r="G35">
        <v>295.38634360286449</v>
      </c>
      <c r="H35">
        <v>291.69906795825347</v>
      </c>
      <c r="I35">
        <v>280.67994187919595</v>
      </c>
      <c r="J35">
        <v>267.61985770427418</v>
      </c>
      <c r="K35">
        <v>256.94438337892814</v>
      </c>
      <c r="L35">
        <v>255.30325613213759</v>
      </c>
      <c r="M35">
        <v>249.52002565723313</v>
      </c>
      <c r="N35">
        <v>268.71376050851694</v>
      </c>
      <c r="O35">
        <v>281.82577670531725</v>
      </c>
      <c r="P35">
        <v>280.41854769507205</v>
      </c>
      <c r="Q35">
        <v>281.83160680701241</v>
      </c>
      <c r="R35">
        <v>283.43946433271702</v>
      </c>
      <c r="S35">
        <v>292.75312049924776</v>
      </c>
      <c r="T35">
        <v>282.31325536676331</v>
      </c>
      <c r="U35">
        <v>280.66543529149749</v>
      </c>
      <c r="V35">
        <v>274.48462934591896</v>
      </c>
      <c r="W35">
        <v>268.27770557764654</v>
      </c>
      <c r="X35">
        <v>187.67733731460035</v>
      </c>
      <c r="Y35">
        <v>247.68220144963803</v>
      </c>
      <c r="Z35">
        <v>257.34208612482337</v>
      </c>
      <c r="AA35">
        <v>281.46967922076868</v>
      </c>
      <c r="AB35">
        <v>282.86462595182724</v>
      </c>
      <c r="AC35">
        <v>274.04092686916357</v>
      </c>
      <c r="AD35">
        <v>270.56299710601024</v>
      </c>
      <c r="AE35">
        <v>280.7061871101667</v>
      </c>
      <c r="AF35">
        <v>271.61863108480986</v>
      </c>
      <c r="AG35">
        <v>281.65418333794298</v>
      </c>
      <c r="AH35">
        <v>275.29875468920608</v>
      </c>
      <c r="AI35">
        <v>251.57752391542556</v>
      </c>
      <c r="AJ35">
        <v>254.75645553965745</v>
      </c>
      <c r="AK35">
        <v>274.8055968086606</v>
      </c>
      <c r="AL35">
        <v>255.90755877266744</v>
      </c>
      <c r="AM35">
        <v>271.81454509963197</v>
      </c>
    </row>
    <row r="36" spans="1:39" x14ac:dyDescent="0.25">
      <c r="A36" s="119">
        <f ca="1">Exceedance!U36</f>
        <v>43800</v>
      </c>
      <c r="B36" s="273">
        <v>291.49058183786047</v>
      </c>
      <c r="C36" s="273">
        <v>315.52317562456204</v>
      </c>
      <c r="D36" s="273">
        <v>311.56615118726415</v>
      </c>
      <c r="E36">
        <v>323.01137994698524</v>
      </c>
      <c r="F36">
        <v>331.93517707902441</v>
      </c>
      <c r="G36">
        <v>332.26550869475284</v>
      </c>
      <c r="H36">
        <v>328.25378142531576</v>
      </c>
      <c r="I36">
        <v>315.05410448429325</v>
      </c>
      <c r="J36">
        <v>299.40899787903533</v>
      </c>
      <c r="K36">
        <v>287.15258424227801</v>
      </c>
      <c r="L36">
        <v>285.68762367003308</v>
      </c>
      <c r="M36">
        <v>279.4397005354993</v>
      </c>
      <c r="N36">
        <v>300.74177634429356</v>
      </c>
      <c r="O36">
        <v>316.81590830709189</v>
      </c>
      <c r="P36">
        <v>314.48041663867735</v>
      </c>
      <c r="Q36">
        <v>316.97612283451059</v>
      </c>
      <c r="R36">
        <v>318.67627681389888</v>
      </c>
      <c r="S36">
        <v>329.41249176627304</v>
      </c>
      <c r="T36">
        <v>317.37059285863006</v>
      </c>
      <c r="U36">
        <v>314.74973607908987</v>
      </c>
      <c r="V36">
        <v>307.31225126310159</v>
      </c>
      <c r="W36">
        <v>300.22980014658026</v>
      </c>
      <c r="X36">
        <v>223.70669576338349</v>
      </c>
      <c r="Y36">
        <v>276.54230323998974</v>
      </c>
      <c r="Z36">
        <v>288.55493783960213</v>
      </c>
      <c r="AA36">
        <v>316.23201262433298</v>
      </c>
      <c r="AB36">
        <v>317.73621068256131</v>
      </c>
      <c r="AC36">
        <v>307.29528620616253</v>
      </c>
      <c r="AD36">
        <v>303.57070430026374</v>
      </c>
      <c r="AE36">
        <v>315.03924283842525</v>
      </c>
      <c r="AF36">
        <v>304.71677577206071</v>
      </c>
      <c r="AG36">
        <v>316.5549283157352</v>
      </c>
      <c r="AH36">
        <v>307.96153276462621</v>
      </c>
      <c r="AI36">
        <v>281.35861928906888</v>
      </c>
      <c r="AJ36">
        <v>285.86495394717247</v>
      </c>
      <c r="AK36">
        <v>307.88804089237095</v>
      </c>
      <c r="AL36">
        <v>286.12709222239857</v>
      </c>
      <c r="AM36">
        <v>305.41457720623822</v>
      </c>
    </row>
    <row r="37" spans="1:39" x14ac:dyDescent="0.25">
      <c r="A37" s="119">
        <f ca="1">Exceedance!U37</f>
        <v>43831</v>
      </c>
      <c r="B37" s="254">
        <v>346.24595047055624</v>
      </c>
      <c r="C37" s="254">
        <v>427.46258978160557</v>
      </c>
      <c r="D37" s="254">
        <v>500.97773595084988</v>
      </c>
      <c r="E37">
        <v>648.62361329795556</v>
      </c>
      <c r="F37" s="1">
        <v>593.26794700947983</v>
      </c>
      <c r="G37" s="1">
        <v>647.86716056347097</v>
      </c>
      <c r="H37" s="1">
        <v>473.01782666672506</v>
      </c>
      <c r="I37" s="1">
        <v>331.57032075155792</v>
      </c>
      <c r="J37" s="1">
        <v>314.33045383642161</v>
      </c>
      <c r="K37" s="1">
        <v>340.32738699567386</v>
      </c>
      <c r="L37" s="1">
        <v>338.73922196501627</v>
      </c>
      <c r="M37" s="1">
        <v>293.37786854874213</v>
      </c>
      <c r="N37" s="1">
        <v>509.60670141161512</v>
      </c>
      <c r="O37" s="1">
        <v>377.72152822546656</v>
      </c>
      <c r="P37" s="1">
        <v>611.1063876602567</v>
      </c>
      <c r="Q37" s="1">
        <v>539.49444686858749</v>
      </c>
      <c r="R37" s="1">
        <v>621.17094402711473</v>
      </c>
      <c r="S37" s="1">
        <v>531.57261171767937</v>
      </c>
      <c r="T37" s="1">
        <v>456.97745867139071</v>
      </c>
      <c r="U37" s="1">
        <v>331.28440001705684</v>
      </c>
      <c r="V37" s="1">
        <v>322.80125358760597</v>
      </c>
      <c r="W37" s="1">
        <v>315.25770237420079</v>
      </c>
      <c r="X37" s="1">
        <v>266.00198681687357</v>
      </c>
      <c r="Y37" s="1">
        <v>327.19283131789217</v>
      </c>
      <c r="Z37" s="1">
        <v>343.31664397641299</v>
      </c>
      <c r="AA37" s="1">
        <v>402.92999915875498</v>
      </c>
      <c r="AB37" s="1">
        <v>378.41413181857831</v>
      </c>
      <c r="AC37" s="1">
        <v>493.86483812377463</v>
      </c>
      <c r="AD37" s="1">
        <v>319.61869766340305</v>
      </c>
      <c r="AE37" s="1">
        <v>375.15617095736218</v>
      </c>
      <c r="AF37" s="1">
        <v>585.95421129400825</v>
      </c>
      <c r="AG37" s="1">
        <v>333.77581161567281</v>
      </c>
      <c r="AH37">
        <v>323.27611994619798</v>
      </c>
      <c r="AI37">
        <v>333.04550847517839</v>
      </c>
      <c r="AJ37">
        <v>339.80729961713786</v>
      </c>
      <c r="AK37">
        <v>323.69545020061827</v>
      </c>
      <c r="AL37">
        <v>339.00409152884237</v>
      </c>
      <c r="AM37">
        <v>588.06067855490596</v>
      </c>
    </row>
    <row r="38" spans="1:39" x14ac:dyDescent="0.25">
      <c r="A38" s="119">
        <f ca="1">Exceedance!U38</f>
        <v>43862</v>
      </c>
      <c r="B38" s="254">
        <v>300.53380433442669</v>
      </c>
      <c r="C38" s="254">
        <v>375.55715010326156</v>
      </c>
      <c r="D38" s="254">
        <v>414.15484221845526</v>
      </c>
      <c r="E38">
        <v>467.23873870184195</v>
      </c>
      <c r="F38">
        <v>493.91302859881637</v>
      </c>
      <c r="G38">
        <v>491.66190550424329</v>
      </c>
      <c r="H38">
        <v>408.6716827805418</v>
      </c>
      <c r="I38">
        <v>296.02750393553356</v>
      </c>
      <c r="J38">
        <v>280.03377593640721</v>
      </c>
      <c r="K38">
        <v>294.64852201003237</v>
      </c>
      <c r="L38">
        <v>293.14531466239333</v>
      </c>
      <c r="M38">
        <v>261.36379567075147</v>
      </c>
      <c r="N38">
        <v>412.69021174385375</v>
      </c>
      <c r="O38">
        <v>298.31819690908173</v>
      </c>
      <c r="P38">
        <v>443.11513555429025</v>
      </c>
      <c r="Q38">
        <v>455.74272106346109</v>
      </c>
      <c r="R38">
        <v>457.51776204816406</v>
      </c>
      <c r="S38">
        <v>440.95015160684835</v>
      </c>
      <c r="T38">
        <v>402.53147661372412</v>
      </c>
      <c r="U38">
        <v>295.90461480273052</v>
      </c>
      <c r="V38">
        <v>287.76049552596311</v>
      </c>
      <c r="W38">
        <v>280.74656244747445</v>
      </c>
      <c r="X38">
        <v>234.65865749365184</v>
      </c>
      <c r="Y38">
        <v>282.61809804032868</v>
      </c>
      <c r="Z38">
        <v>298.90604647569779</v>
      </c>
      <c r="AA38">
        <v>353.64554064903274</v>
      </c>
      <c r="AB38">
        <v>329.13188034820735</v>
      </c>
      <c r="AC38">
        <v>428.59519967318323</v>
      </c>
      <c r="AD38">
        <v>285.49766729429933</v>
      </c>
      <c r="AE38">
        <v>296.11649720623683</v>
      </c>
      <c r="AF38">
        <v>419.28741187780707</v>
      </c>
      <c r="AG38">
        <v>298.46256299901745</v>
      </c>
      <c r="AH38">
        <v>288.00886368047856</v>
      </c>
      <c r="AI38">
        <v>287.69973617943134</v>
      </c>
      <c r="AJ38">
        <v>295.02836921359562</v>
      </c>
      <c r="AK38">
        <v>288.68324805143629</v>
      </c>
      <c r="AL38">
        <v>293.29759217113258</v>
      </c>
      <c r="AM38">
        <v>419.93205150727408</v>
      </c>
    </row>
    <row r="39" spans="1:39" x14ac:dyDescent="0.25">
      <c r="A39" s="119">
        <f ca="1">Exceedance!U39</f>
        <v>43891</v>
      </c>
      <c r="B39" s="254">
        <v>319.04271370630931</v>
      </c>
      <c r="C39" s="254">
        <v>395.21741525720603</v>
      </c>
      <c r="D39" s="254">
        <v>456.5987782372581</v>
      </c>
      <c r="E39">
        <v>483.52370508613717</v>
      </c>
      <c r="F39">
        <v>514.72629629943992</v>
      </c>
      <c r="G39">
        <v>513.8548689890165</v>
      </c>
      <c r="H39">
        <v>438.76478984592887</v>
      </c>
      <c r="I39">
        <v>307.90564397707459</v>
      </c>
      <c r="J39">
        <v>291.0512139358126</v>
      </c>
      <c r="K39">
        <v>311.5242048189221</v>
      </c>
      <c r="L39">
        <v>309.89657242741828</v>
      </c>
      <c r="M39">
        <v>271.54820531441516</v>
      </c>
      <c r="N39">
        <v>426.91947284004698</v>
      </c>
      <c r="O39">
        <v>350.17106300984892</v>
      </c>
      <c r="P39">
        <v>459.21582679073748</v>
      </c>
      <c r="Q39">
        <v>473.07847864064303</v>
      </c>
      <c r="R39">
        <v>474.08299254418193</v>
      </c>
      <c r="S39">
        <v>493.18480628246101</v>
      </c>
      <c r="T39">
        <v>429.58205393635183</v>
      </c>
      <c r="U39">
        <v>308.62469837366348</v>
      </c>
      <c r="V39">
        <v>299.00937245541621</v>
      </c>
      <c r="W39">
        <v>291.05929396398147</v>
      </c>
      <c r="X39">
        <v>245.20942487547154</v>
      </c>
      <c r="Y39">
        <v>298.58429562244442</v>
      </c>
      <c r="Z39">
        <v>318.61598678174539</v>
      </c>
      <c r="AA39">
        <v>373.64152656018638</v>
      </c>
      <c r="AB39">
        <v>350.24416573408126</v>
      </c>
      <c r="AC39">
        <v>441.68217452166687</v>
      </c>
      <c r="AD39">
        <v>297.4419998227612</v>
      </c>
      <c r="AE39">
        <v>308.51446231301736</v>
      </c>
      <c r="AF39">
        <v>430.1032343058526</v>
      </c>
      <c r="AG39">
        <v>311.63942262996545</v>
      </c>
      <c r="AH39">
        <v>298.96523668136211</v>
      </c>
      <c r="AI39">
        <v>303.62604271133705</v>
      </c>
      <c r="AJ39">
        <v>313.50916627035599</v>
      </c>
      <c r="AK39">
        <v>299.96065016737697</v>
      </c>
      <c r="AL39">
        <v>310.10205000083704</v>
      </c>
      <c r="AM39">
        <v>432.69977925706263</v>
      </c>
    </row>
    <row r="40" spans="1:39" x14ac:dyDescent="0.25">
      <c r="A40" s="119">
        <f ca="1">Exceedance!U40</f>
        <v>43922</v>
      </c>
      <c r="B40" s="254">
        <v>282.75074496022927</v>
      </c>
      <c r="C40" s="254">
        <v>351.0040101841999</v>
      </c>
      <c r="D40" s="254">
        <v>387.82571284571407</v>
      </c>
      <c r="E40">
        <v>506.40599525616864</v>
      </c>
      <c r="F40">
        <v>488.38187145537506</v>
      </c>
      <c r="G40">
        <v>512.5569346456507</v>
      </c>
      <c r="H40">
        <v>394.37618690986034</v>
      </c>
      <c r="I40">
        <v>276.76380264227998</v>
      </c>
      <c r="J40">
        <v>262.17306819872061</v>
      </c>
      <c r="K40">
        <v>274.4936205479915</v>
      </c>
      <c r="L40">
        <v>272.72088414594998</v>
      </c>
      <c r="M40">
        <v>244.4930870422078</v>
      </c>
      <c r="N40">
        <v>414.68879525201885</v>
      </c>
      <c r="O40">
        <v>279.80946973232727</v>
      </c>
      <c r="P40">
        <v>474.69696239528344</v>
      </c>
      <c r="Q40">
        <v>439.85900523419929</v>
      </c>
      <c r="R40">
        <v>485.36877318855824</v>
      </c>
      <c r="S40">
        <v>415.55657524004204</v>
      </c>
      <c r="T40">
        <v>376.92097590478465</v>
      </c>
      <c r="U40">
        <v>278.65659860249428</v>
      </c>
      <c r="V40">
        <v>268.50727553291534</v>
      </c>
      <c r="W40">
        <v>260.7755890659941</v>
      </c>
      <c r="X40">
        <v>216.4468050339585</v>
      </c>
      <c r="Y40">
        <v>264.82220847920814</v>
      </c>
      <c r="Z40">
        <v>284.86057527684284</v>
      </c>
      <c r="AA40">
        <v>315.02797484434825</v>
      </c>
      <c r="AB40">
        <v>310.95520173336541</v>
      </c>
      <c r="AC40">
        <v>399.21728528241368</v>
      </c>
      <c r="AD40">
        <v>268.03580329156512</v>
      </c>
      <c r="AE40">
        <v>277.60106512748928</v>
      </c>
      <c r="AF40">
        <v>446.27964637335356</v>
      </c>
      <c r="AG40">
        <v>281.94212925846176</v>
      </c>
      <c r="AH40">
        <v>267.86126922288781</v>
      </c>
      <c r="AI40">
        <v>267.07696219935968</v>
      </c>
      <c r="AJ40">
        <v>277.52252578305036</v>
      </c>
      <c r="AK40">
        <v>269.17418551504085</v>
      </c>
      <c r="AL40">
        <v>273.33843690243111</v>
      </c>
      <c r="AM40">
        <v>451.82688802020647</v>
      </c>
    </row>
    <row r="41" spans="1:39" x14ac:dyDescent="0.25">
      <c r="A41" s="119">
        <f ca="1">Exceedance!U41</f>
        <v>43952</v>
      </c>
      <c r="B41" s="254">
        <v>286.17086808757665</v>
      </c>
      <c r="C41" s="254">
        <v>350.92214004908351</v>
      </c>
      <c r="D41" s="254">
        <v>386.14756794429036</v>
      </c>
      <c r="E41">
        <v>519.77796846642912</v>
      </c>
      <c r="F41">
        <v>496.36662483539749</v>
      </c>
      <c r="G41">
        <v>519.77735645508471</v>
      </c>
      <c r="H41">
        <v>370.87009342216209</v>
      </c>
      <c r="I41">
        <v>272.42004416545171</v>
      </c>
      <c r="J41">
        <v>259.47949327243163</v>
      </c>
      <c r="K41">
        <v>272.47482182650651</v>
      </c>
      <c r="L41">
        <v>272.42379523657735</v>
      </c>
      <c r="M41">
        <v>243.49410982673101</v>
      </c>
      <c r="N41">
        <v>423.65779425644519</v>
      </c>
      <c r="O41">
        <v>281.75708700468454</v>
      </c>
      <c r="P41">
        <v>478.44912309761247</v>
      </c>
      <c r="Q41">
        <v>444.76286375046584</v>
      </c>
      <c r="R41">
        <v>513.97207050056272</v>
      </c>
      <c r="S41">
        <v>414.41349084039996</v>
      </c>
      <c r="T41">
        <v>374.19154903516829</v>
      </c>
      <c r="U41">
        <v>276.12482437257665</v>
      </c>
      <c r="V41">
        <v>265.84344935453726</v>
      </c>
      <c r="W41">
        <v>254.77562159068088</v>
      </c>
      <c r="X41">
        <v>217.07327134635739</v>
      </c>
      <c r="Y41">
        <v>267.34012530623875</v>
      </c>
      <c r="Z41">
        <v>291.17693216166975</v>
      </c>
      <c r="AA41">
        <v>332.19902817713484</v>
      </c>
      <c r="AB41">
        <v>312.91723350154143</v>
      </c>
      <c r="AC41">
        <v>399.83835747831677</v>
      </c>
      <c r="AD41">
        <v>266.98700906801213</v>
      </c>
      <c r="AE41">
        <v>273.05341110807871</v>
      </c>
      <c r="AF41">
        <v>470.48600436648798</v>
      </c>
      <c r="AG41">
        <v>278.27718350022707</v>
      </c>
      <c r="AH41">
        <v>262.50266320466346</v>
      </c>
      <c r="AI41">
        <v>267.40130161491862</v>
      </c>
      <c r="AJ41">
        <v>277.79887773874333</v>
      </c>
      <c r="AK41">
        <v>264.10440260816296</v>
      </c>
      <c r="AL41">
        <v>275.29820845141768</v>
      </c>
      <c r="AM41">
        <v>521.46794454132919</v>
      </c>
    </row>
    <row r="42" spans="1:39" x14ac:dyDescent="0.25">
      <c r="A42" s="119">
        <f ca="1">Exceedance!U42</f>
        <v>43983</v>
      </c>
      <c r="B42" s="254">
        <v>309.84917189427796</v>
      </c>
      <c r="C42" s="254">
        <v>377.33410918990603</v>
      </c>
      <c r="D42" s="254">
        <v>414.65812921660239</v>
      </c>
      <c r="E42">
        <v>591.90330167928585</v>
      </c>
      <c r="F42">
        <v>529.55384095085674</v>
      </c>
      <c r="G42">
        <v>558.84635650611438</v>
      </c>
      <c r="H42">
        <v>421.53231897591508</v>
      </c>
      <c r="I42">
        <v>288.12696398473435</v>
      </c>
      <c r="J42">
        <v>274.11576665731764</v>
      </c>
      <c r="K42">
        <v>289.0037923802268</v>
      </c>
      <c r="L42">
        <v>293.43096537623359</v>
      </c>
      <c r="M42">
        <v>259.39394490984995</v>
      </c>
      <c r="N42">
        <v>458.6084856584626</v>
      </c>
      <c r="O42">
        <v>333.1234644316595</v>
      </c>
      <c r="P42">
        <v>539.43651663409457</v>
      </c>
      <c r="Q42">
        <v>471.46599442980465</v>
      </c>
      <c r="R42">
        <v>559.69743885802848</v>
      </c>
      <c r="S42">
        <v>443.9322849559407</v>
      </c>
      <c r="T42">
        <v>403.21080378894578</v>
      </c>
      <c r="U42">
        <v>292.27505883359146</v>
      </c>
      <c r="V42">
        <v>282.336401282574</v>
      </c>
      <c r="W42">
        <v>264.84533745320755</v>
      </c>
      <c r="X42">
        <v>234.04901594099883</v>
      </c>
      <c r="Y42">
        <v>284.74254644621038</v>
      </c>
      <c r="Z42">
        <v>318.41701467009807</v>
      </c>
      <c r="AA42">
        <v>354.85212831749811</v>
      </c>
      <c r="AB42">
        <v>333.9344036104095</v>
      </c>
      <c r="AC42">
        <v>413.01521594821497</v>
      </c>
      <c r="AD42">
        <v>286.40368209368404</v>
      </c>
      <c r="AE42">
        <v>289.54986852284816</v>
      </c>
      <c r="AF42">
        <v>519.99467061146754</v>
      </c>
      <c r="AG42">
        <v>291.37599474570106</v>
      </c>
      <c r="AH42">
        <v>275.60120421764464</v>
      </c>
      <c r="AI42">
        <v>290.40723149546665</v>
      </c>
      <c r="AJ42">
        <v>297.45023149190621</v>
      </c>
      <c r="AK42">
        <v>277.25542788605554</v>
      </c>
      <c r="AL42">
        <v>299.4751281866624</v>
      </c>
      <c r="AM42">
        <v>566.79056064420365</v>
      </c>
    </row>
    <row r="43" spans="1:39" x14ac:dyDescent="0.25">
      <c r="A43" s="119">
        <f ca="1">Exceedance!U43</f>
        <v>44013</v>
      </c>
      <c r="B43" s="254">
        <v>355.81117707279031</v>
      </c>
      <c r="C43" s="254">
        <v>427.18857399001473</v>
      </c>
      <c r="D43" s="254">
        <v>470.03980845474348</v>
      </c>
      <c r="E43">
        <v>683.32304966263325</v>
      </c>
      <c r="F43">
        <v>625.76562622357824</v>
      </c>
      <c r="G43">
        <v>661.58070894234197</v>
      </c>
      <c r="H43">
        <v>472.82222696442534</v>
      </c>
      <c r="I43">
        <v>329.70048271371547</v>
      </c>
      <c r="J43">
        <v>311.60050560183674</v>
      </c>
      <c r="K43">
        <v>328.84239358826204</v>
      </c>
      <c r="L43">
        <v>337.17945715623813</v>
      </c>
      <c r="M43">
        <v>296.00415061170293</v>
      </c>
      <c r="N43">
        <v>532.25157529676005</v>
      </c>
      <c r="O43">
        <v>378.49749804884237</v>
      </c>
      <c r="P43">
        <v>626.76073168868641</v>
      </c>
      <c r="Q43">
        <v>537.05657226604922</v>
      </c>
      <c r="R43">
        <v>641.81225780229602</v>
      </c>
      <c r="S43">
        <v>502.99270578677874</v>
      </c>
      <c r="T43">
        <v>485.18058073802609</v>
      </c>
      <c r="U43">
        <v>332.76350858283502</v>
      </c>
      <c r="V43">
        <v>321.79382857647789</v>
      </c>
      <c r="W43">
        <v>297.64008258735618</v>
      </c>
      <c r="X43">
        <v>268.01808337557344</v>
      </c>
      <c r="Y43">
        <v>320.81863219352755</v>
      </c>
      <c r="Z43">
        <v>368.63706482421276</v>
      </c>
      <c r="AA43">
        <v>378.81659746161296</v>
      </c>
      <c r="AB43">
        <v>378.94352958981403</v>
      </c>
      <c r="AC43">
        <v>498.57432387626505</v>
      </c>
      <c r="AD43">
        <v>330.15598729187701</v>
      </c>
      <c r="AE43">
        <v>376.95517783180583</v>
      </c>
      <c r="AF43">
        <v>607.82794244250772</v>
      </c>
      <c r="AG43">
        <v>329.49997915371966</v>
      </c>
      <c r="AH43">
        <v>312.90149666126689</v>
      </c>
      <c r="AI43">
        <v>335.34732168059679</v>
      </c>
      <c r="AJ43">
        <v>341.2939433575574</v>
      </c>
      <c r="AK43">
        <v>314.83416962149204</v>
      </c>
      <c r="AL43">
        <v>347.7198166401152</v>
      </c>
      <c r="AM43">
        <v>662.1729161640759</v>
      </c>
    </row>
    <row r="44" spans="1:39" x14ac:dyDescent="0.25">
      <c r="A44" s="119">
        <f ca="1">Exceedance!U44</f>
        <v>44044</v>
      </c>
      <c r="B44" s="254">
        <v>376.23510544187474</v>
      </c>
      <c r="C44" s="254">
        <v>456.83562156076681</v>
      </c>
      <c r="D44" s="254">
        <v>502.18295411982257</v>
      </c>
      <c r="E44">
        <v>731.49430824190267</v>
      </c>
      <c r="F44">
        <v>672.59426574517317</v>
      </c>
      <c r="G44">
        <v>705.01270254567567</v>
      </c>
      <c r="H44">
        <v>502.58611229586245</v>
      </c>
      <c r="I44">
        <v>350.57003258727866</v>
      </c>
      <c r="J44">
        <v>330.67640387502541</v>
      </c>
      <c r="K44">
        <v>345.47568060496536</v>
      </c>
      <c r="L44">
        <v>355.7652691650967</v>
      </c>
      <c r="M44">
        <v>313.6796489572742</v>
      </c>
      <c r="N44">
        <v>580.13680862822071</v>
      </c>
      <c r="O44">
        <v>398.76273150559803</v>
      </c>
      <c r="P44">
        <v>675.93801150496506</v>
      </c>
      <c r="Q44">
        <v>569.69846702767813</v>
      </c>
      <c r="R44">
        <v>684.7383242301604</v>
      </c>
      <c r="S44">
        <v>543.77976207900622</v>
      </c>
      <c r="T44">
        <v>521.32649226364674</v>
      </c>
      <c r="U44">
        <v>353.21889093210984</v>
      </c>
      <c r="V44">
        <v>341.50712387490069</v>
      </c>
      <c r="W44">
        <v>313.65877130753245</v>
      </c>
      <c r="X44">
        <v>285.23412615018276</v>
      </c>
      <c r="Y44">
        <v>335.6258082179171</v>
      </c>
      <c r="Z44">
        <v>391.04725579788658</v>
      </c>
      <c r="AA44">
        <v>430.28719455910863</v>
      </c>
      <c r="AB44">
        <v>424.33615962099992</v>
      </c>
      <c r="AC44">
        <v>533.62339021101036</v>
      </c>
      <c r="AD44">
        <v>352.93268691530636</v>
      </c>
      <c r="AE44">
        <v>381.81276648880657</v>
      </c>
      <c r="AF44">
        <v>654.57734867865486</v>
      </c>
      <c r="AG44">
        <v>349.30001913917243</v>
      </c>
      <c r="AH44">
        <v>331.61559792617692</v>
      </c>
      <c r="AI44">
        <v>353.59913886188713</v>
      </c>
      <c r="AJ44">
        <v>360.01497178522465</v>
      </c>
      <c r="AK44">
        <v>333.644050652283</v>
      </c>
      <c r="AL44">
        <v>370.22278362297862</v>
      </c>
      <c r="AM44">
        <v>728.24152561565438</v>
      </c>
    </row>
    <row r="45" spans="1:39" x14ac:dyDescent="0.25">
      <c r="A45" s="119">
        <f ca="1">Exceedance!U45</f>
        <v>44075</v>
      </c>
      <c r="B45" s="254">
        <v>279.35261980586154</v>
      </c>
      <c r="C45" s="254">
        <v>340.24688711184234</v>
      </c>
      <c r="D45" s="254">
        <v>374.42530082751114</v>
      </c>
      <c r="E45">
        <v>525.42600580087515</v>
      </c>
      <c r="F45">
        <v>479.90055669969996</v>
      </c>
      <c r="G45">
        <v>505.1201505895466</v>
      </c>
      <c r="H45">
        <v>353.79109401288486</v>
      </c>
      <c r="I45">
        <v>262.16336928736746</v>
      </c>
      <c r="J45">
        <v>247.0517927259572</v>
      </c>
      <c r="K45">
        <v>255.10193714880216</v>
      </c>
      <c r="L45">
        <v>264.29000064856797</v>
      </c>
      <c r="M45">
        <v>234.38151816712056</v>
      </c>
      <c r="N45">
        <v>423.99049738631493</v>
      </c>
      <c r="O45">
        <v>264.99196279939218</v>
      </c>
      <c r="P45">
        <v>484.22554245469399</v>
      </c>
      <c r="Q45">
        <v>416.06110167166111</v>
      </c>
      <c r="R45">
        <v>513.79888896888224</v>
      </c>
      <c r="S45">
        <v>403.38403856906854</v>
      </c>
      <c r="T45">
        <v>367.88440210622912</v>
      </c>
      <c r="U45">
        <v>263.88382259595181</v>
      </c>
      <c r="V45">
        <v>255.16473775689704</v>
      </c>
      <c r="W45">
        <v>233.70562268360382</v>
      </c>
      <c r="X45">
        <v>211.13792634317255</v>
      </c>
      <c r="Y45">
        <v>247.65209728646184</v>
      </c>
      <c r="Z45">
        <v>290.85339051998625</v>
      </c>
      <c r="AA45">
        <v>318.17434741403031</v>
      </c>
      <c r="AB45">
        <v>295.96064189910055</v>
      </c>
      <c r="AC45">
        <v>378.82549755078446</v>
      </c>
      <c r="AD45">
        <v>264.49007484080101</v>
      </c>
      <c r="AE45">
        <v>265.03817765521211</v>
      </c>
      <c r="AF45">
        <v>490.59195391575105</v>
      </c>
      <c r="AG45">
        <v>260.75388970951758</v>
      </c>
      <c r="AH45">
        <v>247.87945178637426</v>
      </c>
      <c r="AI45">
        <v>262.70891214965735</v>
      </c>
      <c r="AJ45">
        <v>266.6364463409688</v>
      </c>
      <c r="AK45">
        <v>248.9378496052303</v>
      </c>
      <c r="AL45">
        <v>275.86613066909604</v>
      </c>
      <c r="AM45">
        <v>534.46190031563106</v>
      </c>
    </row>
    <row r="46" spans="1:39" x14ac:dyDescent="0.25">
      <c r="A46" s="119">
        <f ca="1">Exceedance!U46</f>
        <v>44105</v>
      </c>
      <c r="B46" s="254">
        <v>267.03641802769562</v>
      </c>
      <c r="C46" s="254">
        <v>283.30563364603478</v>
      </c>
      <c r="D46" s="254">
        <v>275.50954445085688</v>
      </c>
      <c r="E46">
        <v>303.61450677717704</v>
      </c>
      <c r="F46">
        <v>304.88971929367563</v>
      </c>
      <c r="G46">
        <v>306.1613953263024</v>
      </c>
      <c r="H46">
        <v>294.30520895814749</v>
      </c>
      <c r="I46">
        <v>279.69883998855909</v>
      </c>
      <c r="J46">
        <v>263.22422462390722</v>
      </c>
      <c r="K46">
        <v>182.77964406254711</v>
      </c>
      <c r="L46">
        <v>252.56998482828402</v>
      </c>
      <c r="M46">
        <v>249.52106585539843</v>
      </c>
      <c r="N46">
        <v>283.43043959887927</v>
      </c>
      <c r="O46">
        <v>282.93586638942475</v>
      </c>
      <c r="P46">
        <v>292.94159517807788</v>
      </c>
      <c r="Q46">
        <v>283.32381654478115</v>
      </c>
      <c r="R46">
        <v>297.40639657123376</v>
      </c>
      <c r="S46">
        <v>297.2468216066747</v>
      </c>
      <c r="T46">
        <v>287.76482925623753</v>
      </c>
      <c r="U46">
        <v>281.48137001907656</v>
      </c>
      <c r="V46">
        <v>271.89139489101427</v>
      </c>
      <c r="W46">
        <v>248.56970179404348</v>
      </c>
      <c r="X46">
        <v>179.88391570630299</v>
      </c>
      <c r="Y46">
        <v>177.79281236931001</v>
      </c>
      <c r="Z46">
        <v>278.67608624465151</v>
      </c>
      <c r="AA46">
        <v>283.99689971343639</v>
      </c>
      <c r="AB46">
        <v>283.04477592492935</v>
      </c>
      <c r="AC46">
        <v>278.85426895407721</v>
      </c>
      <c r="AD46">
        <v>282.60723597151014</v>
      </c>
      <c r="AE46">
        <v>287.41870072668547</v>
      </c>
      <c r="AF46">
        <v>283.39422046967962</v>
      </c>
      <c r="AG46">
        <v>277.71514730703751</v>
      </c>
      <c r="AH46">
        <v>264.74853780318512</v>
      </c>
      <c r="AI46">
        <v>251.59555228822123</v>
      </c>
      <c r="AJ46">
        <v>254.28689826457006</v>
      </c>
      <c r="AK46">
        <v>265.35104286058902</v>
      </c>
      <c r="AL46">
        <v>264.88046010475097</v>
      </c>
      <c r="AM46">
        <v>283.48689296281663</v>
      </c>
    </row>
    <row r="47" spans="1:39" x14ac:dyDescent="0.25">
      <c r="A47" s="119">
        <f ca="1">Exceedance!U47</f>
        <v>44136</v>
      </c>
      <c r="B47" s="254">
        <v>265.51444825421095</v>
      </c>
      <c r="C47" s="254">
        <v>282.30206958606129</v>
      </c>
      <c r="D47" s="254">
        <v>274.31658023452593</v>
      </c>
      <c r="E47">
        <v>303.14621330174373</v>
      </c>
      <c r="F47">
        <v>304.43800930264541</v>
      </c>
      <c r="G47">
        <v>305.84613218390086</v>
      </c>
      <c r="H47">
        <v>293.08674164152188</v>
      </c>
      <c r="I47">
        <v>277.82561277191365</v>
      </c>
      <c r="J47">
        <v>261.14354471859252</v>
      </c>
      <c r="K47">
        <v>189.1531520936316</v>
      </c>
      <c r="L47">
        <v>250.85470378952039</v>
      </c>
      <c r="M47">
        <v>247.09076813828773</v>
      </c>
      <c r="N47">
        <v>282.80915596197565</v>
      </c>
      <c r="O47">
        <v>281.45132228128267</v>
      </c>
      <c r="P47">
        <v>292.32516597325679</v>
      </c>
      <c r="Q47">
        <v>282.48917252679342</v>
      </c>
      <c r="R47">
        <v>297.30144468562668</v>
      </c>
      <c r="S47">
        <v>296.37798585903653</v>
      </c>
      <c r="T47">
        <v>286.58297678258225</v>
      </c>
      <c r="U47">
        <v>279.79699430792306</v>
      </c>
      <c r="V47">
        <v>269.78451927891632</v>
      </c>
      <c r="W47">
        <v>246.03648538973118</v>
      </c>
      <c r="X47">
        <v>185.90179735434171</v>
      </c>
      <c r="Y47">
        <v>184.58504808119969</v>
      </c>
      <c r="Z47">
        <v>277.84077187046199</v>
      </c>
      <c r="AA47">
        <v>283.86899683294337</v>
      </c>
      <c r="AB47">
        <v>281.7174729863487</v>
      </c>
      <c r="AC47">
        <v>277.59025234662658</v>
      </c>
      <c r="AD47">
        <v>281.30253242782675</v>
      </c>
      <c r="AE47">
        <v>286.02968087350985</v>
      </c>
      <c r="AF47">
        <v>282.66488266811047</v>
      </c>
      <c r="AG47">
        <v>275.56225589555459</v>
      </c>
      <c r="AH47">
        <v>263.31739591783526</v>
      </c>
      <c r="AI47">
        <v>250.69045646603695</v>
      </c>
      <c r="AJ47">
        <v>252.24632517245195</v>
      </c>
      <c r="AK47">
        <v>263.58085866704181</v>
      </c>
      <c r="AL47">
        <v>264.27861813091971</v>
      </c>
      <c r="AM47">
        <v>282.85408741671517</v>
      </c>
    </row>
    <row r="48" spans="1:39" x14ac:dyDescent="0.25">
      <c r="A48" s="119">
        <f ca="1">Exceedance!U48</f>
        <v>44166</v>
      </c>
      <c r="B48" s="254">
        <v>297.54453609633384</v>
      </c>
      <c r="C48" s="254">
        <v>316.70557604439603</v>
      </c>
      <c r="D48" s="254">
        <v>307.6035684368029</v>
      </c>
      <c r="E48">
        <v>341.12906565700564</v>
      </c>
      <c r="F48">
        <v>342.40212354076277</v>
      </c>
      <c r="G48">
        <v>344.15065746768681</v>
      </c>
      <c r="H48">
        <v>329.09840615686045</v>
      </c>
      <c r="I48">
        <v>311.07311288843499</v>
      </c>
      <c r="J48">
        <v>291.95440539509474</v>
      </c>
      <c r="K48">
        <v>226.18791504640279</v>
      </c>
      <c r="L48">
        <v>280.91511393666525</v>
      </c>
      <c r="M48">
        <v>275.88080156937764</v>
      </c>
      <c r="N48">
        <v>317.8886195507132</v>
      </c>
      <c r="O48">
        <v>315.63927757071826</v>
      </c>
      <c r="P48">
        <v>328.78823572745063</v>
      </c>
      <c r="Q48">
        <v>317.58091525684068</v>
      </c>
      <c r="R48">
        <v>334.49533421080389</v>
      </c>
      <c r="S48">
        <v>333.22106754909134</v>
      </c>
      <c r="T48">
        <v>321.62453213815922</v>
      </c>
      <c r="U48">
        <v>313.32566218786246</v>
      </c>
      <c r="V48">
        <v>301.89554853019581</v>
      </c>
      <c r="W48">
        <v>273.8466223263535</v>
      </c>
      <c r="X48">
        <v>221.93126921759691</v>
      </c>
      <c r="Y48">
        <v>221.21011118536552</v>
      </c>
      <c r="Z48">
        <v>312.08008745247338</v>
      </c>
      <c r="AA48">
        <v>318.85528591015054</v>
      </c>
      <c r="AB48">
        <v>316.00822268976117</v>
      </c>
      <c r="AC48">
        <v>311.48531903101355</v>
      </c>
      <c r="AD48">
        <v>315.70634168497725</v>
      </c>
      <c r="AE48">
        <v>329.14091000212437</v>
      </c>
      <c r="AF48">
        <v>317.66860382942514</v>
      </c>
      <c r="AG48">
        <v>308.25905247480222</v>
      </c>
      <c r="AH48">
        <v>294.77329444917945</v>
      </c>
      <c r="AI48">
        <v>281.17161186388574</v>
      </c>
      <c r="AJ48">
        <v>282.06786572532303</v>
      </c>
      <c r="AK48">
        <v>294.87651500554017</v>
      </c>
      <c r="AL48">
        <v>296.74652712415701</v>
      </c>
      <c r="AM48">
        <v>317.92209342612915</v>
      </c>
    </row>
    <row r="49" spans="1:39" x14ac:dyDescent="0.25">
      <c r="A49" s="119">
        <f ca="1">Exceedance!U49</f>
        <v>44197</v>
      </c>
      <c r="B49" s="254">
        <v>353.5531491035502</v>
      </c>
      <c r="C49" s="254">
        <v>429.11612052944025</v>
      </c>
      <c r="D49" s="254">
        <v>323.524333920858</v>
      </c>
      <c r="E49">
        <v>615.46458917741825</v>
      </c>
      <c r="F49">
        <v>667.99102951238524</v>
      </c>
      <c r="G49">
        <v>496.2312398180286</v>
      </c>
      <c r="H49">
        <v>391.97308509377012</v>
      </c>
      <c r="I49">
        <v>326.89401402100771</v>
      </c>
      <c r="J49">
        <v>306.22307524199789</v>
      </c>
      <c r="K49">
        <v>270.17669711798607</v>
      </c>
      <c r="L49">
        <v>294.9222305841937</v>
      </c>
      <c r="M49">
        <v>289.35547085341938</v>
      </c>
      <c r="N49">
        <v>378.99429261265163</v>
      </c>
      <c r="O49">
        <v>620.85078722164985</v>
      </c>
      <c r="P49">
        <v>530.6012712082437</v>
      </c>
      <c r="Q49">
        <v>630.61104731083287</v>
      </c>
      <c r="R49">
        <v>539.89493667698787</v>
      </c>
      <c r="S49">
        <v>507.72535552493781</v>
      </c>
      <c r="T49">
        <v>383.15047107609411</v>
      </c>
      <c r="U49">
        <v>329.23188987196045</v>
      </c>
      <c r="V49">
        <v>358.42585972918357</v>
      </c>
      <c r="W49">
        <v>323.70863817517153</v>
      </c>
      <c r="X49">
        <v>264.39376462895558</v>
      </c>
      <c r="Y49">
        <v>264.86982224713086</v>
      </c>
      <c r="Z49">
        <v>371.75071583626368</v>
      </c>
      <c r="AA49">
        <v>379.75024617672233</v>
      </c>
      <c r="AB49">
        <v>536.46060364343532</v>
      </c>
      <c r="AC49">
        <v>422.3048307338974</v>
      </c>
      <c r="AD49">
        <v>454.10288157061643</v>
      </c>
      <c r="AE49">
        <v>621.83196326737652</v>
      </c>
      <c r="AF49">
        <v>334.94491593521604</v>
      </c>
      <c r="AG49">
        <v>323.61549979600778</v>
      </c>
      <c r="AH49">
        <v>309.18386275330295</v>
      </c>
      <c r="AI49">
        <v>334.04244844856623</v>
      </c>
      <c r="AJ49">
        <v>334.38617294906413</v>
      </c>
      <c r="AK49">
        <v>309.33950470545278</v>
      </c>
      <c r="AL49">
        <v>527.78104023390586</v>
      </c>
      <c r="AM49">
        <v>630.98083091760691</v>
      </c>
    </row>
    <row r="50" spans="1:39" x14ac:dyDescent="0.25">
      <c r="A50" s="119">
        <f ca="1">Exceedance!U50</f>
        <v>44228</v>
      </c>
      <c r="B50" s="254">
        <v>306.97662122962123</v>
      </c>
      <c r="C50" s="254">
        <v>377.06012170265871</v>
      </c>
      <c r="D50" s="254">
        <v>288.83239431142823</v>
      </c>
      <c r="E50">
        <v>499.13480975138106</v>
      </c>
      <c r="F50">
        <v>499.36781257507141</v>
      </c>
      <c r="G50">
        <v>437.92530885886958</v>
      </c>
      <c r="H50">
        <v>309.29309861758793</v>
      </c>
      <c r="I50">
        <v>291.49874236731478</v>
      </c>
      <c r="J50">
        <v>272.58800284010084</v>
      </c>
      <c r="K50">
        <v>238.55592334943441</v>
      </c>
      <c r="L50">
        <v>262.71310794775297</v>
      </c>
      <c r="M50">
        <v>258.21970046898065</v>
      </c>
      <c r="N50">
        <v>299.28767285027209</v>
      </c>
      <c r="O50">
        <v>428.9008568209498</v>
      </c>
      <c r="P50">
        <v>440.0299908046386</v>
      </c>
      <c r="Q50">
        <v>437.95511689352327</v>
      </c>
      <c r="R50">
        <v>447.9674647287689</v>
      </c>
      <c r="S50">
        <v>434.39934234432934</v>
      </c>
      <c r="T50">
        <v>333.4559023274881</v>
      </c>
      <c r="U50">
        <v>293.59541925049649</v>
      </c>
      <c r="V50">
        <v>310.65431176532201</v>
      </c>
      <c r="W50">
        <v>278.9794835642474</v>
      </c>
      <c r="X50">
        <v>233.57296829061161</v>
      </c>
      <c r="Y50">
        <v>235.85048447204576</v>
      </c>
      <c r="Z50">
        <v>323.32008798357731</v>
      </c>
      <c r="AA50">
        <v>330.27263136765379</v>
      </c>
      <c r="AB50">
        <v>434.21879969293389</v>
      </c>
      <c r="AC50">
        <v>347.62217148603492</v>
      </c>
      <c r="AD50">
        <v>399.81740462965826</v>
      </c>
      <c r="AE50">
        <v>428.99018424357996</v>
      </c>
      <c r="AF50">
        <v>299.47097011036169</v>
      </c>
      <c r="AG50">
        <v>288.29739334663776</v>
      </c>
      <c r="AH50">
        <v>275.03304320847917</v>
      </c>
      <c r="AI50">
        <v>289.80234358036364</v>
      </c>
      <c r="AJ50">
        <v>262.53892704595432</v>
      </c>
      <c r="AK50">
        <v>275.31880195216655</v>
      </c>
      <c r="AL50">
        <v>388.27037212628051</v>
      </c>
      <c r="AM50">
        <v>437.64453854217601</v>
      </c>
    </row>
    <row r="51" spans="1:39" x14ac:dyDescent="0.25">
      <c r="A51" s="119">
        <f ca="1">Exceedance!U51</f>
        <v>44256</v>
      </c>
      <c r="B51" s="254">
        <v>325.94552594341843</v>
      </c>
      <c r="C51" s="254">
        <v>396.84677028956372</v>
      </c>
      <c r="D51" s="254">
        <v>300.78514387436718</v>
      </c>
      <c r="E51">
        <v>539.14069762176359</v>
      </c>
      <c r="F51">
        <v>540.37644543211536</v>
      </c>
      <c r="G51">
        <v>460.75014829692634</v>
      </c>
      <c r="H51">
        <v>338.23437250329175</v>
      </c>
      <c r="I51">
        <v>303.18743163560168</v>
      </c>
      <c r="J51">
        <v>282.73768275281816</v>
      </c>
      <c r="K51">
        <v>249.60107019221672</v>
      </c>
      <c r="L51">
        <v>272.91512101072544</v>
      </c>
      <c r="M51">
        <v>268.97787218906694</v>
      </c>
      <c r="N51">
        <v>321.6028618834751</v>
      </c>
      <c r="O51">
        <v>459.33044264382886</v>
      </c>
      <c r="P51">
        <v>492.028056729703</v>
      </c>
      <c r="Q51">
        <v>468.81356644613231</v>
      </c>
      <c r="R51">
        <v>501.14496890566193</v>
      </c>
      <c r="S51">
        <v>471.317743933857</v>
      </c>
      <c r="T51">
        <v>354.70455441992846</v>
      </c>
      <c r="U51">
        <v>305.16843190953614</v>
      </c>
      <c r="V51">
        <v>328.53921520146133</v>
      </c>
      <c r="W51">
        <v>293.9328747892572</v>
      </c>
      <c r="X51">
        <v>244.5388421064788</v>
      </c>
      <c r="Y51">
        <v>248.60562721511238</v>
      </c>
      <c r="Z51">
        <v>343.33824064595223</v>
      </c>
      <c r="AA51">
        <v>351.36435559380686</v>
      </c>
      <c r="AB51">
        <v>463.86241923672901</v>
      </c>
      <c r="AC51">
        <v>367.4927611825056</v>
      </c>
      <c r="AD51">
        <v>419.11690996046315</v>
      </c>
      <c r="AE51">
        <v>454.9668786557441</v>
      </c>
      <c r="AF51">
        <v>312.6497531986908</v>
      </c>
      <c r="AG51">
        <v>299.23080087159326</v>
      </c>
      <c r="AH51">
        <v>285.16935211702099</v>
      </c>
      <c r="AI51">
        <v>307.71892487400845</v>
      </c>
      <c r="AJ51">
        <v>306.20208918412197</v>
      </c>
      <c r="AK51">
        <v>285.67764066293023</v>
      </c>
      <c r="AL51">
        <v>416.22536040601568</v>
      </c>
      <c r="AM51">
        <v>468.06711127812491</v>
      </c>
    </row>
    <row r="52" spans="1:39" x14ac:dyDescent="0.25">
      <c r="A52" s="119">
        <f ca="1">Exceedance!U52</f>
        <v>44287</v>
      </c>
      <c r="B52" s="254">
        <v>288.82336214201371</v>
      </c>
      <c r="C52" s="254">
        <v>352.47448432904667</v>
      </c>
      <c r="D52" s="254">
        <v>271.0954383256863</v>
      </c>
      <c r="E52">
        <v>502.33333574981577</v>
      </c>
      <c r="F52">
        <v>528.13271079775586</v>
      </c>
      <c r="G52">
        <v>413.79988028833276</v>
      </c>
      <c r="H52">
        <v>289.35408056486176</v>
      </c>
      <c r="I52">
        <v>273.12063060597768</v>
      </c>
      <c r="J52">
        <v>253.58829939401207</v>
      </c>
      <c r="K52">
        <v>220.30406652175284</v>
      </c>
      <c r="L52">
        <v>245.68706047573014</v>
      </c>
      <c r="M52">
        <v>244.4009264439654</v>
      </c>
      <c r="N52">
        <v>280.9436184919503</v>
      </c>
      <c r="O52">
        <v>480.34666774404928</v>
      </c>
      <c r="P52">
        <v>414.3627761392413</v>
      </c>
      <c r="Q52">
        <v>492.78799818628062</v>
      </c>
      <c r="R52">
        <v>422.26785927639116</v>
      </c>
      <c r="S52">
        <v>396.60116888951273</v>
      </c>
      <c r="T52">
        <v>314.36865746725869</v>
      </c>
      <c r="U52">
        <v>274.11306048356306</v>
      </c>
      <c r="V52">
        <v>289.26792797431295</v>
      </c>
      <c r="W52">
        <v>258.15200544871794</v>
      </c>
      <c r="X52">
        <v>217.97808794233268</v>
      </c>
      <c r="Y52">
        <v>223.4002065376356</v>
      </c>
      <c r="Z52">
        <v>304.26921269345348</v>
      </c>
      <c r="AA52">
        <v>311.89298170211634</v>
      </c>
      <c r="AB52">
        <v>432.36606347283595</v>
      </c>
      <c r="AC52">
        <v>323.95385330130802</v>
      </c>
      <c r="AD52">
        <v>373.9155645171507</v>
      </c>
      <c r="AE52">
        <v>469.63095024910382</v>
      </c>
      <c r="AF52">
        <v>282.76639917166625</v>
      </c>
      <c r="AG52">
        <v>268.10570138431137</v>
      </c>
      <c r="AH52">
        <v>255.63349905586151</v>
      </c>
      <c r="AI52">
        <v>272.26095856548255</v>
      </c>
      <c r="AJ52">
        <v>268.39183238484662</v>
      </c>
      <c r="AK52">
        <v>256.37811455607289</v>
      </c>
      <c r="AL52">
        <v>408.32506814475875</v>
      </c>
      <c r="AM52">
        <v>489.2582558857107</v>
      </c>
    </row>
    <row r="53" spans="1:39" x14ac:dyDescent="0.25">
      <c r="A53" s="119">
        <f ca="1">Exceedance!U53</f>
        <v>44317</v>
      </c>
      <c r="B53" s="254">
        <v>291.83434118009285</v>
      </c>
      <c r="C53" s="254">
        <v>352.69328213606468</v>
      </c>
      <c r="D53" s="254">
        <v>269.6027199862333</v>
      </c>
      <c r="E53">
        <v>509.37698909229255</v>
      </c>
      <c r="F53">
        <v>534.80426248933929</v>
      </c>
      <c r="G53">
        <v>412.07717346919208</v>
      </c>
      <c r="H53">
        <v>284.65592260526813</v>
      </c>
      <c r="I53">
        <v>269.70538578529403</v>
      </c>
      <c r="J53">
        <v>248.43607501463561</v>
      </c>
      <c r="K53">
        <v>220.50051690205697</v>
      </c>
      <c r="L53">
        <v>244.6363238531699</v>
      </c>
      <c r="M53">
        <v>249.25662744995952</v>
      </c>
      <c r="N53">
        <v>277.9217436259413</v>
      </c>
      <c r="O53">
        <v>519.3671872972559</v>
      </c>
      <c r="P53">
        <v>413.90102521280795</v>
      </c>
      <c r="Q53">
        <v>524.97737060359168</v>
      </c>
      <c r="R53">
        <v>420.38257191919803</v>
      </c>
      <c r="S53">
        <v>415.81461626407122</v>
      </c>
      <c r="T53">
        <v>315.75859705155887</v>
      </c>
      <c r="U53">
        <v>271.18785384524409</v>
      </c>
      <c r="V53">
        <v>286.41817338525948</v>
      </c>
      <c r="W53">
        <v>257.66610911356167</v>
      </c>
      <c r="X53">
        <v>220.78343986568609</v>
      </c>
      <c r="Y53">
        <v>230.45896379480652</v>
      </c>
      <c r="Z53">
        <v>306.9127824244498</v>
      </c>
      <c r="AA53">
        <v>313.74588172141063</v>
      </c>
      <c r="AB53">
        <v>434.58908448723054</v>
      </c>
      <c r="AC53">
        <v>327.04446017191975</v>
      </c>
      <c r="AD53">
        <v>348.73926531623852</v>
      </c>
      <c r="AE53">
        <v>573.52387585112149</v>
      </c>
      <c r="AF53">
        <v>278.75550036107182</v>
      </c>
      <c r="AG53">
        <v>262.74455006778567</v>
      </c>
      <c r="AH53">
        <v>252.89680935137497</v>
      </c>
      <c r="AI53">
        <v>272.07888677218023</v>
      </c>
      <c r="AJ53">
        <v>267.47816607753873</v>
      </c>
      <c r="AK53">
        <v>254.00696359485087</v>
      </c>
      <c r="AL53">
        <v>417.92059233406593</v>
      </c>
      <c r="AM53">
        <v>531.09287252628894</v>
      </c>
    </row>
    <row r="54" spans="1:39" x14ac:dyDescent="0.25">
      <c r="A54" s="119">
        <f ca="1">Exceedance!U54</f>
        <v>44348</v>
      </c>
      <c r="B54" s="254">
        <v>315.31727723691603</v>
      </c>
      <c r="C54" s="254">
        <v>378.70392694278075</v>
      </c>
      <c r="D54" s="254">
        <v>288.4244554656355</v>
      </c>
      <c r="E54">
        <v>537.61703199646217</v>
      </c>
      <c r="F54">
        <v>590.6554835832942</v>
      </c>
      <c r="G54">
        <v>438.77264494703172</v>
      </c>
      <c r="H54">
        <v>341.31222735116546</v>
      </c>
      <c r="I54">
        <v>284.47002652169397</v>
      </c>
      <c r="J54">
        <v>261.29293456732398</v>
      </c>
      <c r="K54">
        <v>237.48004325648628</v>
      </c>
      <c r="L54">
        <v>260.44530829843939</v>
      </c>
      <c r="M54">
        <v>276.04225210898204</v>
      </c>
      <c r="N54">
        <v>334.32947545621153</v>
      </c>
      <c r="O54">
        <v>560.70337349223541</v>
      </c>
      <c r="P54">
        <v>444.29208930543035</v>
      </c>
      <c r="Q54">
        <v>580.36192545365088</v>
      </c>
      <c r="R54">
        <v>449.48030404198568</v>
      </c>
      <c r="S54">
        <v>444.86851237142275</v>
      </c>
      <c r="T54">
        <v>336.51610878893172</v>
      </c>
      <c r="U54">
        <v>287.66033739522709</v>
      </c>
      <c r="V54">
        <v>299.82288137552325</v>
      </c>
      <c r="W54">
        <v>278.41573780784529</v>
      </c>
      <c r="X54">
        <v>234.48727202138713</v>
      </c>
      <c r="Y54">
        <v>253.92000681774297</v>
      </c>
      <c r="Z54">
        <v>329.41502319706984</v>
      </c>
      <c r="AA54">
        <v>334.55490172607642</v>
      </c>
      <c r="AB54">
        <v>463.68941446270929</v>
      </c>
      <c r="AC54">
        <v>351.48403914414189</v>
      </c>
      <c r="AD54">
        <v>393.32457616076215</v>
      </c>
      <c r="AE54">
        <v>596.28701346381956</v>
      </c>
      <c r="AF54">
        <v>291.61058921082724</v>
      </c>
      <c r="AG54">
        <v>275.84367856872836</v>
      </c>
      <c r="AH54">
        <v>271.26980732278423</v>
      </c>
      <c r="AI54">
        <v>291.76909392010339</v>
      </c>
      <c r="AJ54">
        <v>282.97519079039404</v>
      </c>
      <c r="AK54">
        <v>273.1547086147433</v>
      </c>
      <c r="AL54">
        <v>470.85187898069614</v>
      </c>
      <c r="AM54">
        <v>581.76473288762929</v>
      </c>
    </row>
    <row r="55" spans="1:39" x14ac:dyDescent="0.25">
      <c r="A55" s="119">
        <f ca="1">Exceedance!U55</f>
        <v>44378</v>
      </c>
      <c r="B55" s="254">
        <v>361.77714712187117</v>
      </c>
      <c r="C55" s="254">
        <v>428.77831468684946</v>
      </c>
      <c r="D55" s="254">
        <v>331.52744724084596</v>
      </c>
      <c r="E55">
        <v>636.46141904198407</v>
      </c>
      <c r="F55">
        <v>665.39148354673534</v>
      </c>
      <c r="G55">
        <v>517.55902830496336</v>
      </c>
      <c r="H55">
        <v>388.64914285404069</v>
      </c>
      <c r="I55">
        <v>323.6019088220786</v>
      </c>
      <c r="J55">
        <v>299.08601505987775</v>
      </c>
      <c r="K55">
        <v>273.00439448729446</v>
      </c>
      <c r="L55">
        <v>297.02047719007777</v>
      </c>
      <c r="M55">
        <v>324.63928721139371</v>
      </c>
      <c r="N55">
        <v>379.85216334674152</v>
      </c>
      <c r="O55">
        <v>668.53373601755663</v>
      </c>
      <c r="P55">
        <v>507.73007401213982</v>
      </c>
      <c r="Q55">
        <v>664.64015521498607</v>
      </c>
      <c r="R55">
        <v>509.06907739797481</v>
      </c>
      <c r="S55">
        <v>506.28901721440741</v>
      </c>
      <c r="T55">
        <v>381.62489767736361</v>
      </c>
      <c r="U55">
        <v>327.77853578233845</v>
      </c>
      <c r="V55">
        <v>335.64390383997244</v>
      </c>
      <c r="W55">
        <v>319.85895641044465</v>
      </c>
      <c r="X55">
        <v>263.56816876587567</v>
      </c>
      <c r="Y55">
        <v>294.44662853581252</v>
      </c>
      <c r="Z55">
        <v>375.32248879940886</v>
      </c>
      <c r="AA55">
        <v>379.59383155730046</v>
      </c>
      <c r="AB55">
        <v>535.35619599039364</v>
      </c>
      <c r="AC55">
        <v>426.54570129217285</v>
      </c>
      <c r="AD55">
        <v>444.83438003385623</v>
      </c>
      <c r="AE55">
        <v>722.86046133229831</v>
      </c>
      <c r="AF55">
        <v>329.75875228679553</v>
      </c>
      <c r="AG55">
        <v>313.1623142176781</v>
      </c>
      <c r="AH55">
        <v>312.88401484499377</v>
      </c>
      <c r="AI55">
        <v>334.50073635190608</v>
      </c>
      <c r="AJ55">
        <v>319.68680201395654</v>
      </c>
      <c r="AK55">
        <v>317.61071525948546</v>
      </c>
      <c r="AL55">
        <v>553.53819385574889</v>
      </c>
      <c r="AM55">
        <v>672.97323845194353</v>
      </c>
    </row>
    <row r="56" spans="1:39" x14ac:dyDescent="0.25">
      <c r="A56" s="119">
        <f ca="1">Exceedance!U56</f>
        <v>44409</v>
      </c>
      <c r="B56" s="254">
        <v>382.53462604022809</v>
      </c>
      <c r="C56" s="254">
        <v>464.65260055245608</v>
      </c>
      <c r="D56" s="254">
        <v>353.42586204451402</v>
      </c>
      <c r="E56">
        <v>679.85651579520197</v>
      </c>
      <c r="F56">
        <v>711.1974190054251</v>
      </c>
      <c r="G56">
        <v>558.43656035353513</v>
      </c>
      <c r="H56">
        <v>409.90362292957963</v>
      </c>
      <c r="I56">
        <v>343.63168060686536</v>
      </c>
      <c r="J56">
        <v>316.99098378876687</v>
      </c>
      <c r="K56">
        <v>292.13548138329531</v>
      </c>
      <c r="L56">
        <v>314.75726461488131</v>
      </c>
      <c r="M56">
        <v>348.36708709049111</v>
      </c>
      <c r="N56">
        <v>400.20105014067457</v>
      </c>
      <c r="O56">
        <v>728.79480986216743</v>
      </c>
      <c r="P56">
        <v>565.91559185928929</v>
      </c>
      <c r="Q56">
        <v>708.93556851541598</v>
      </c>
      <c r="R56">
        <v>569.8861701920606</v>
      </c>
      <c r="S56">
        <v>544.05201159945614</v>
      </c>
      <c r="T56">
        <v>401.68799325100775</v>
      </c>
      <c r="U56">
        <v>347.96185749717324</v>
      </c>
      <c r="V56">
        <v>350.23668008556712</v>
      </c>
      <c r="W56">
        <v>335.54094589786087</v>
      </c>
      <c r="X56">
        <v>279.60885467219282</v>
      </c>
      <c r="Y56">
        <v>316.61182890528323</v>
      </c>
      <c r="Z56">
        <v>395.63914999142793</v>
      </c>
      <c r="AA56">
        <v>400.0280766750771</v>
      </c>
      <c r="AB56">
        <v>570.63460165897141</v>
      </c>
      <c r="AC56">
        <v>433.66840348457157</v>
      </c>
      <c r="AD56">
        <v>473.12565125411805</v>
      </c>
      <c r="AE56">
        <v>775.68595754938178</v>
      </c>
      <c r="AF56">
        <v>349.60803708122387</v>
      </c>
      <c r="AG56">
        <v>331.88765018371265</v>
      </c>
      <c r="AH56">
        <v>333.13807213029327</v>
      </c>
      <c r="AI56">
        <v>352.72642864066768</v>
      </c>
      <c r="AJ56">
        <v>334.19912993849016</v>
      </c>
      <c r="AK56">
        <v>341.11634242168174</v>
      </c>
      <c r="AL56">
        <v>595.58120268171513</v>
      </c>
      <c r="AM56">
        <v>720.63596907741805</v>
      </c>
    </row>
    <row r="57" spans="1:39" x14ac:dyDescent="0.25">
      <c r="A57" s="119">
        <f ca="1">Exceedance!U57</f>
        <v>44440</v>
      </c>
      <c r="B57" s="254">
        <v>284.09883063087818</v>
      </c>
      <c r="C57" s="254">
        <v>341.46316589037269</v>
      </c>
      <c r="D57" s="254">
        <v>264.72943809180845</v>
      </c>
      <c r="E57">
        <v>486.98941911510218</v>
      </c>
      <c r="F57">
        <v>511.09780620109188</v>
      </c>
      <c r="G57">
        <v>393.39984733480242</v>
      </c>
      <c r="H57">
        <v>272.4500327435789</v>
      </c>
      <c r="I57">
        <v>256.89136470364457</v>
      </c>
      <c r="J57">
        <v>236.75161815924571</v>
      </c>
      <c r="K57">
        <v>216.95469009887148</v>
      </c>
      <c r="L57">
        <v>235.18945528875827</v>
      </c>
      <c r="M57">
        <v>261.71568257195833</v>
      </c>
      <c r="N57">
        <v>265.9477434622321</v>
      </c>
      <c r="O57">
        <v>526.06621004879571</v>
      </c>
      <c r="P57">
        <v>401.82643832400112</v>
      </c>
      <c r="Q57">
        <v>532.0262725522681</v>
      </c>
      <c r="R57">
        <v>408.1556260753087</v>
      </c>
      <c r="S57">
        <v>407.36330706094122</v>
      </c>
      <c r="T57">
        <v>296.80864161744267</v>
      </c>
      <c r="U57">
        <v>260.06508453713496</v>
      </c>
      <c r="V57">
        <v>258.09404055650725</v>
      </c>
      <c r="W57">
        <v>247.84698499907867</v>
      </c>
      <c r="X57">
        <v>206.60559018303627</v>
      </c>
      <c r="Y57">
        <v>235.54036432048125</v>
      </c>
      <c r="Z57">
        <v>293.57565993970309</v>
      </c>
      <c r="AA57">
        <v>281.48098004245566</v>
      </c>
      <c r="AB57">
        <v>409.64422337621892</v>
      </c>
      <c r="AC57">
        <v>318.86244774808017</v>
      </c>
      <c r="AD57">
        <v>353.96336055459858</v>
      </c>
      <c r="AE57">
        <v>579.12817384160599</v>
      </c>
      <c r="AF57">
        <v>261.04209917392393</v>
      </c>
      <c r="AG57">
        <v>248.08005825496062</v>
      </c>
      <c r="AH57">
        <v>249.47062111518562</v>
      </c>
      <c r="AI57">
        <v>261.45296549532202</v>
      </c>
      <c r="AJ57">
        <v>220.63520491619437</v>
      </c>
      <c r="AK57">
        <v>256.50730631089721</v>
      </c>
      <c r="AL57">
        <v>424.87753168036886</v>
      </c>
      <c r="AM57">
        <v>540.78828084124427</v>
      </c>
    </row>
    <row r="58" spans="1:39" x14ac:dyDescent="0.25">
      <c r="A58" s="119">
        <f ca="1">Exceedance!U58</f>
        <v>44470</v>
      </c>
      <c r="B58" s="254">
        <v>271.61665566880112</v>
      </c>
      <c r="C58" s="254">
        <v>284.3201617042526</v>
      </c>
      <c r="D58" s="254">
        <v>283.01014754818425</v>
      </c>
      <c r="E58">
        <v>308.58735468737785</v>
      </c>
      <c r="F58">
        <v>308.58735468737785</v>
      </c>
      <c r="G58">
        <v>307.31681824527362</v>
      </c>
      <c r="H58">
        <v>290.77213736714555</v>
      </c>
      <c r="I58">
        <v>273.86226846795068</v>
      </c>
      <c r="J58">
        <v>252.04808950385552</v>
      </c>
      <c r="K58">
        <v>246.44919826004775</v>
      </c>
      <c r="L58">
        <v>250.39071558814823</v>
      </c>
      <c r="M58">
        <v>280.61070372459682</v>
      </c>
      <c r="N58">
        <v>283.94785697181652</v>
      </c>
      <c r="O58">
        <v>290.64914344478643</v>
      </c>
      <c r="P58">
        <v>296.01745914290615</v>
      </c>
      <c r="Q58">
        <v>294.60653772901856</v>
      </c>
      <c r="R58">
        <v>300.80633244643894</v>
      </c>
      <c r="S58">
        <v>300.26312054738747</v>
      </c>
      <c r="T58">
        <v>284.17349319848046</v>
      </c>
      <c r="U58">
        <v>277.18879323411022</v>
      </c>
      <c r="V58">
        <v>245.91165382734127</v>
      </c>
      <c r="W58">
        <v>177.80480152307021</v>
      </c>
      <c r="X58">
        <v>176.12265980492981</v>
      </c>
      <c r="Y58">
        <v>267.84033348326324</v>
      </c>
      <c r="Z58">
        <v>281.66892225583894</v>
      </c>
      <c r="AA58">
        <v>284.09821921113888</v>
      </c>
      <c r="AB58">
        <v>284.09031980762791</v>
      </c>
      <c r="AC58">
        <v>283.684696699987</v>
      </c>
      <c r="AD58">
        <v>276.07124110317193</v>
      </c>
      <c r="AE58">
        <v>214.19848571603842</v>
      </c>
      <c r="AF58">
        <v>278.08621234473583</v>
      </c>
      <c r="AG58">
        <v>264.95939411645821</v>
      </c>
      <c r="AH58">
        <v>266.82041484984535</v>
      </c>
      <c r="AI58">
        <v>249.26064020867599</v>
      </c>
      <c r="AJ58">
        <v>176.75239645214481</v>
      </c>
      <c r="AK58">
        <v>275.0952424865622</v>
      </c>
      <c r="AL58">
        <v>288.91248605415524</v>
      </c>
      <c r="AM58">
        <v>298.96113692902156</v>
      </c>
    </row>
    <row r="59" spans="1:39" x14ac:dyDescent="0.25">
      <c r="A59" s="119">
        <f ca="1">Exceedance!U59</f>
        <v>44501</v>
      </c>
      <c r="B59" s="254">
        <v>270.13229373542941</v>
      </c>
      <c r="C59" s="254">
        <v>283.31295473613119</v>
      </c>
      <c r="D59" s="254">
        <v>281.83037011024373</v>
      </c>
      <c r="E59">
        <v>308.58735468737791</v>
      </c>
      <c r="F59">
        <v>308.58735468737791</v>
      </c>
      <c r="G59">
        <v>306.09042455459087</v>
      </c>
      <c r="H59">
        <v>288.9875557874982</v>
      </c>
      <c r="I59">
        <v>271.91997469218114</v>
      </c>
      <c r="J59">
        <v>250.02932143812839</v>
      </c>
      <c r="K59">
        <v>244.65566706339001</v>
      </c>
      <c r="L59">
        <v>247.96315351599333</v>
      </c>
      <c r="M59">
        <v>280.00534924155249</v>
      </c>
      <c r="N59">
        <v>282.45738102164853</v>
      </c>
      <c r="O59">
        <v>290.03695421827331</v>
      </c>
      <c r="P59">
        <v>295.15251552769394</v>
      </c>
      <c r="Q59">
        <v>294.52517511872747</v>
      </c>
      <c r="R59">
        <v>299.94223557170346</v>
      </c>
      <c r="S59">
        <v>299.07964282208985</v>
      </c>
      <c r="T59">
        <v>282.49847743349824</v>
      </c>
      <c r="U59">
        <v>275.14950743277859</v>
      </c>
      <c r="V59">
        <v>242.96440821091363</v>
      </c>
      <c r="W59">
        <v>183.68299167996861</v>
      </c>
      <c r="X59">
        <v>182.81542648406489</v>
      </c>
      <c r="Y59">
        <v>267.00884981430511</v>
      </c>
      <c r="Z59">
        <v>281.55800873064152</v>
      </c>
      <c r="AA59">
        <v>282.79783374534611</v>
      </c>
      <c r="AB59">
        <v>282.84072880487645</v>
      </c>
      <c r="AC59">
        <v>282.34746803058397</v>
      </c>
      <c r="AD59">
        <v>274.73387119778727</v>
      </c>
      <c r="AE59">
        <v>222.96923908113735</v>
      </c>
      <c r="AF59">
        <v>275.99614407403033</v>
      </c>
      <c r="AG59">
        <v>263.52484987347776</v>
      </c>
      <c r="AH59">
        <v>265.84282722029695</v>
      </c>
      <c r="AI59">
        <v>247.13875550893178</v>
      </c>
      <c r="AJ59">
        <v>182.88106182260464</v>
      </c>
      <c r="AK59">
        <v>274.50897948508396</v>
      </c>
      <c r="AL59">
        <v>288.21237318607649</v>
      </c>
      <c r="AM59">
        <v>298.50765445202484</v>
      </c>
    </row>
    <row r="60" spans="1:39" x14ac:dyDescent="0.25">
      <c r="A60" s="119">
        <f ca="1">Exceedance!U60</f>
        <v>44531</v>
      </c>
      <c r="B60" s="254">
        <v>302.80646864320227</v>
      </c>
      <c r="C60" s="254">
        <v>317.84827456325195</v>
      </c>
      <c r="D60" s="254">
        <v>316.12926790694308</v>
      </c>
      <c r="E60">
        <v>347.16077402339795</v>
      </c>
      <c r="F60">
        <v>347.16077402339795</v>
      </c>
      <c r="G60">
        <v>343.77795710052601</v>
      </c>
      <c r="H60">
        <v>323.78089657967553</v>
      </c>
      <c r="I60">
        <v>304.29560002761787</v>
      </c>
      <c r="J60">
        <v>279.5921964158407</v>
      </c>
      <c r="K60">
        <v>273.44913079605647</v>
      </c>
      <c r="L60">
        <v>276.86967175346632</v>
      </c>
      <c r="M60">
        <v>314.73394838901106</v>
      </c>
      <c r="N60">
        <v>316.77036257249739</v>
      </c>
      <c r="O60">
        <v>326.23020262245467</v>
      </c>
      <c r="P60">
        <v>331.84578851878189</v>
      </c>
      <c r="Q60">
        <v>331.32652874492214</v>
      </c>
      <c r="R60">
        <v>337.25954465734554</v>
      </c>
      <c r="S60">
        <v>335.76934433126632</v>
      </c>
      <c r="T60">
        <v>316.398147171277</v>
      </c>
      <c r="U60">
        <v>308.01858413523235</v>
      </c>
      <c r="V60">
        <v>270.65840724246635</v>
      </c>
      <c r="W60">
        <v>219.1950335822271</v>
      </c>
      <c r="X60">
        <v>219.04753817647943</v>
      </c>
      <c r="Y60">
        <v>299.82832291303384</v>
      </c>
      <c r="Z60">
        <v>316.24035066390252</v>
      </c>
      <c r="AA60">
        <v>317.2477668424612</v>
      </c>
      <c r="AB60">
        <v>317.43497855026357</v>
      </c>
      <c r="AC60">
        <v>316.85228345133169</v>
      </c>
      <c r="AD60">
        <v>308.23392355591062</v>
      </c>
      <c r="AE60">
        <v>267.737820047203</v>
      </c>
      <c r="AF60">
        <v>308.81901646741176</v>
      </c>
      <c r="AG60">
        <v>295.00826699638202</v>
      </c>
      <c r="AH60">
        <v>298.2964375994618</v>
      </c>
      <c r="AI60">
        <v>276.21656383439603</v>
      </c>
      <c r="AJ60">
        <v>218.3167055628478</v>
      </c>
      <c r="AK60">
        <v>308.46307467018704</v>
      </c>
      <c r="AL60">
        <v>354.18657066843701</v>
      </c>
      <c r="AM60">
        <v>335.90168644284859</v>
      </c>
    </row>
    <row r="61" spans="1:39" x14ac:dyDescent="0.25">
      <c r="A61" s="119">
        <f ca="1">Exceedance!U61</f>
        <v>44562</v>
      </c>
      <c r="B61" s="254">
        <v>359.97606578224469</v>
      </c>
      <c r="C61" s="254">
        <v>430.69480679838119</v>
      </c>
      <c r="D61" s="254">
        <v>480.35278779266861</v>
      </c>
      <c r="E61">
        <v>735.85387534135282</v>
      </c>
      <c r="F61">
        <v>621.52868489673824</v>
      </c>
      <c r="G61">
        <v>466.59697420257464</v>
      </c>
      <c r="H61">
        <v>340.51894422696665</v>
      </c>
      <c r="I61">
        <v>319.54153231993217</v>
      </c>
      <c r="J61">
        <v>331.1787015297063</v>
      </c>
      <c r="K61">
        <v>324.66969699369184</v>
      </c>
      <c r="L61">
        <v>290.41760540019902</v>
      </c>
      <c r="M61">
        <v>375.19946090097085</v>
      </c>
      <c r="N61">
        <v>624.66414265419087</v>
      </c>
      <c r="O61">
        <v>497.23092582722046</v>
      </c>
      <c r="P61">
        <v>647.39464961252304</v>
      </c>
      <c r="Q61">
        <v>532.10098692162921</v>
      </c>
      <c r="R61">
        <v>514.02608060213674</v>
      </c>
      <c r="S61">
        <v>400.22947623342083</v>
      </c>
      <c r="T61">
        <v>332.53347276542638</v>
      </c>
      <c r="U61">
        <v>323.59889912117637</v>
      </c>
      <c r="V61">
        <v>319.75439565803362</v>
      </c>
      <c r="W61">
        <v>260.98881826908189</v>
      </c>
      <c r="X61">
        <v>262.20236382045817</v>
      </c>
      <c r="Y61">
        <v>356.90108065272199</v>
      </c>
      <c r="Z61">
        <v>376.58155909524589</v>
      </c>
      <c r="AA61">
        <v>544.36453928269714</v>
      </c>
      <c r="AB61">
        <v>472.2961921858174</v>
      </c>
      <c r="AC61">
        <v>403.47545802128337</v>
      </c>
      <c r="AD61">
        <v>597.19244824058808</v>
      </c>
      <c r="AE61">
        <v>306.25948954424439</v>
      </c>
      <c r="AF61">
        <v>324.28281941015024</v>
      </c>
      <c r="AG61">
        <v>309.43745561911442</v>
      </c>
      <c r="AH61">
        <v>313.85289931568673</v>
      </c>
      <c r="AI61">
        <v>327.19804568518373</v>
      </c>
      <c r="AJ61">
        <v>259.86926940489388</v>
      </c>
      <c r="AK61">
        <v>598.42838236986154</v>
      </c>
      <c r="AL61">
        <v>631.86235077540425</v>
      </c>
      <c r="AM61">
        <v>693.25692606702728</v>
      </c>
    </row>
    <row r="62" spans="1:39" x14ac:dyDescent="0.25">
      <c r="A62" s="119">
        <f ca="1">Exceedance!U62</f>
        <v>44593</v>
      </c>
      <c r="B62" s="254">
        <v>312.70691453197145</v>
      </c>
      <c r="C62" s="254">
        <v>378.47984046806795</v>
      </c>
      <c r="D62" s="254">
        <v>399.44486967506089</v>
      </c>
      <c r="E62">
        <v>517.33189614334322</v>
      </c>
      <c r="F62">
        <v>518.96720505735698</v>
      </c>
      <c r="G62">
        <v>384.62974021213131</v>
      </c>
      <c r="H62">
        <v>303.88922413254977</v>
      </c>
      <c r="I62">
        <v>284.7677773565207</v>
      </c>
      <c r="J62">
        <v>286.28264486130661</v>
      </c>
      <c r="K62">
        <v>281.04721922792169</v>
      </c>
      <c r="L62">
        <v>259.17971772292447</v>
      </c>
      <c r="M62">
        <v>326.59187469759172</v>
      </c>
      <c r="N62">
        <v>431.68352377851505</v>
      </c>
      <c r="O62">
        <v>436.793825385861</v>
      </c>
      <c r="P62">
        <v>474.04293821622815</v>
      </c>
      <c r="Q62">
        <v>443.51924195655522</v>
      </c>
      <c r="R62">
        <v>428.56402285732645</v>
      </c>
      <c r="S62">
        <v>348.53932266537635</v>
      </c>
      <c r="T62">
        <v>296.59851553296187</v>
      </c>
      <c r="U62">
        <v>288.33558267559266</v>
      </c>
      <c r="V62">
        <v>249.91057757692477</v>
      </c>
      <c r="W62">
        <v>230.42709868085407</v>
      </c>
      <c r="X62">
        <v>233.43524789358125</v>
      </c>
      <c r="Y62">
        <v>310.12462628524099</v>
      </c>
      <c r="Z62">
        <v>327.46020909763678</v>
      </c>
      <c r="AA62">
        <v>437.05085792749378</v>
      </c>
      <c r="AB62">
        <v>401.89415216115145</v>
      </c>
      <c r="AC62">
        <v>354.11878168679135</v>
      </c>
      <c r="AD62">
        <v>412.64053643389968</v>
      </c>
      <c r="AE62">
        <v>263.45846048216066</v>
      </c>
      <c r="AF62">
        <v>288.9726867918061</v>
      </c>
      <c r="AG62">
        <v>275.26578628818072</v>
      </c>
      <c r="AH62">
        <v>280.21141750871379</v>
      </c>
      <c r="AI62">
        <v>256.67811343192994</v>
      </c>
      <c r="AJ62">
        <v>229.39032154128932</v>
      </c>
      <c r="AK62">
        <v>413.21377973075533</v>
      </c>
      <c r="AL62">
        <v>435.97122135252681</v>
      </c>
      <c r="AM62">
        <v>483.58933398385432</v>
      </c>
    </row>
    <row r="63" spans="1:39" x14ac:dyDescent="0.25">
      <c r="A63" s="119">
        <f ca="1">Exceedance!U63</f>
        <v>44621</v>
      </c>
      <c r="B63" s="254">
        <v>332.15563402595461</v>
      </c>
      <c r="C63" s="254">
        <v>398.36878577929019</v>
      </c>
      <c r="D63" s="254">
        <v>444.3597777969016</v>
      </c>
      <c r="E63">
        <v>559.17102391763319</v>
      </c>
      <c r="F63">
        <v>554.4929029543099</v>
      </c>
      <c r="G63">
        <v>406.70383597305914</v>
      </c>
      <c r="H63">
        <v>316.26402625394542</v>
      </c>
      <c r="I63">
        <v>295.70689423848387</v>
      </c>
      <c r="J63">
        <v>302.28050274598337</v>
      </c>
      <c r="K63">
        <v>297.36629773607063</v>
      </c>
      <c r="L63">
        <v>269.98219875626597</v>
      </c>
      <c r="M63">
        <v>347.33602984351472</v>
      </c>
      <c r="N63">
        <v>462.27537443390293</v>
      </c>
      <c r="O63">
        <v>461.59034701873168</v>
      </c>
      <c r="P63">
        <v>509.64931933058449</v>
      </c>
      <c r="Q63">
        <v>468.89044922380486</v>
      </c>
      <c r="R63">
        <v>477.67424349323221</v>
      </c>
      <c r="S63">
        <v>370.83940639293445</v>
      </c>
      <c r="T63">
        <v>308.34696539837205</v>
      </c>
      <c r="U63">
        <v>299.12312575534168</v>
      </c>
      <c r="V63">
        <v>290.5058688078243</v>
      </c>
      <c r="W63">
        <v>240.99590264598851</v>
      </c>
      <c r="X63">
        <v>246.01077792939989</v>
      </c>
      <c r="Y63">
        <v>329.02074249182721</v>
      </c>
      <c r="Z63">
        <v>348.33380168835805</v>
      </c>
      <c r="AA63">
        <v>467.02374294830372</v>
      </c>
      <c r="AB63">
        <v>447.28759695387834</v>
      </c>
      <c r="AC63">
        <v>374.39160701674137</v>
      </c>
      <c r="AD63">
        <v>438.69972689555993</v>
      </c>
      <c r="AE63">
        <v>277.10807286381561</v>
      </c>
      <c r="AF63">
        <v>300.0146784968851</v>
      </c>
      <c r="AG63">
        <v>285.41736152857982</v>
      </c>
      <c r="AH63">
        <v>291.92415397770651</v>
      </c>
      <c r="AI63">
        <v>299.08179929999892</v>
      </c>
      <c r="AJ63">
        <v>239.35604526636303</v>
      </c>
      <c r="AK63">
        <v>440.63992908593832</v>
      </c>
      <c r="AL63">
        <v>463.13011052021471</v>
      </c>
      <c r="AM63">
        <v>519.18665418686498</v>
      </c>
    </row>
    <row r="64" spans="1:39" x14ac:dyDescent="0.25">
      <c r="A64" s="119" t="str">
        <f ca="1">Exceedance!U64</f>
        <v/>
      </c>
      <c r="B64" s="254">
        <v>294.35417795561057</v>
      </c>
      <c r="C64" s="254">
        <v>353.83377800393049</v>
      </c>
      <c r="D64" s="254">
        <v>373.7834731429428</v>
      </c>
      <c r="E64">
        <v>592.12531498775195</v>
      </c>
      <c r="F64">
        <v>491.81109653386369</v>
      </c>
      <c r="G64">
        <v>358.13104974733835</v>
      </c>
      <c r="H64">
        <v>284.88886677992457</v>
      </c>
      <c r="I64">
        <v>265.4158510071436</v>
      </c>
      <c r="J64">
        <v>265.71709936551872</v>
      </c>
      <c r="K64">
        <v>262.91833087130232</v>
      </c>
      <c r="L64">
        <v>245.31568456284106</v>
      </c>
      <c r="M64">
        <v>307.75880931646554</v>
      </c>
      <c r="N64">
        <v>483.31692387061219</v>
      </c>
      <c r="O64">
        <v>397.28621536308594</v>
      </c>
      <c r="P64">
        <v>529.22388318067954</v>
      </c>
      <c r="Q64">
        <v>418.1730626959137</v>
      </c>
      <c r="R64">
        <v>402.19283285545151</v>
      </c>
      <c r="S64">
        <v>328.55465889142215</v>
      </c>
      <c r="T64">
        <v>277.00566262532578</v>
      </c>
      <c r="U64">
        <v>268.04411637571468</v>
      </c>
      <c r="V64">
        <v>231.37755328778076</v>
      </c>
      <c r="W64">
        <v>214.51692296846315</v>
      </c>
      <c r="X64">
        <v>221.14844704716342</v>
      </c>
      <c r="Y64">
        <v>291.53359607189702</v>
      </c>
      <c r="Z64">
        <v>309.2413278892912</v>
      </c>
      <c r="AA64">
        <v>434.24879920959927</v>
      </c>
      <c r="AB64">
        <v>376.16915541531</v>
      </c>
      <c r="AC64">
        <v>323.05061473692405</v>
      </c>
      <c r="AD64">
        <v>455.14035766655581</v>
      </c>
      <c r="AE64">
        <v>246.91867728148225</v>
      </c>
      <c r="AF64">
        <v>268.86564740202141</v>
      </c>
      <c r="AG64">
        <v>255.86022771956547</v>
      </c>
      <c r="AH64">
        <v>262.76289357570857</v>
      </c>
      <c r="AI64">
        <v>251.92411218762672</v>
      </c>
      <c r="AJ64">
        <v>211.54297726012067</v>
      </c>
      <c r="AK64">
        <v>458.47397599993167</v>
      </c>
      <c r="AL64">
        <v>480.72546318919285</v>
      </c>
      <c r="AM64">
        <v>542.94270148389171</v>
      </c>
    </row>
    <row r="65" spans="1:39" x14ac:dyDescent="0.25">
      <c r="A65" s="119" t="str">
        <f ca="1">Exceedance!U65</f>
        <v/>
      </c>
      <c r="B65" s="254">
        <v>297.21117601761813</v>
      </c>
      <c r="C65" s="254">
        <v>354.06938353543836</v>
      </c>
      <c r="D65" s="254">
        <v>371.90581689947197</v>
      </c>
      <c r="E65">
        <v>612.35303195990343</v>
      </c>
      <c r="F65">
        <v>491.81109653386369</v>
      </c>
      <c r="G65">
        <v>357.40833591535414</v>
      </c>
      <c r="H65">
        <v>281.21638694167802</v>
      </c>
      <c r="I65">
        <v>260.09926631834827</v>
      </c>
      <c r="J65">
        <v>265.2873951191354</v>
      </c>
      <c r="K65">
        <v>265.48068332751973</v>
      </c>
      <c r="L65">
        <v>250.2223073790621</v>
      </c>
      <c r="M65">
        <v>309.10536941099372</v>
      </c>
      <c r="N65">
        <v>521.09640214452656</v>
      </c>
      <c r="O65">
        <v>411.2973681609443</v>
      </c>
      <c r="P65">
        <v>537.25900225979126</v>
      </c>
      <c r="Q65">
        <v>416.5142037023723</v>
      </c>
      <c r="R65">
        <v>414.37730299398822</v>
      </c>
      <c r="S65">
        <v>329.46963691227</v>
      </c>
      <c r="T65">
        <v>273.94017614286878</v>
      </c>
      <c r="U65">
        <v>261.99351119399927</v>
      </c>
      <c r="V65">
        <v>255.221737709861</v>
      </c>
      <c r="W65">
        <v>217.80737645410616</v>
      </c>
      <c r="X65">
        <v>228.43261267568894</v>
      </c>
      <c r="Y65">
        <v>294.66684542973201</v>
      </c>
      <c r="Z65">
        <v>311.18221776867063</v>
      </c>
      <c r="AA65">
        <v>436.24150457042634</v>
      </c>
      <c r="AB65">
        <v>374.49860634767532</v>
      </c>
      <c r="AC65">
        <v>328.67792224907208</v>
      </c>
      <c r="AD65">
        <v>482.6364130828768</v>
      </c>
      <c r="AE65">
        <v>247.54886091411194</v>
      </c>
      <c r="AF65">
        <v>263.52195779842566</v>
      </c>
      <c r="AG65">
        <v>252.86939790307045</v>
      </c>
      <c r="AH65">
        <v>258.77606340150533</v>
      </c>
      <c r="AI65">
        <v>261.16523492445936</v>
      </c>
      <c r="AJ65">
        <v>213.96808658648752</v>
      </c>
      <c r="AK65">
        <v>525.06101266936378</v>
      </c>
      <c r="AL65">
        <v>610.47998113975098</v>
      </c>
      <c r="AM65">
        <v>563.01143791038851</v>
      </c>
    </row>
    <row r="66" spans="1:39" x14ac:dyDescent="0.25">
      <c r="A66" s="119" t="str">
        <f ca="1">Exceedance!U66</f>
        <v/>
      </c>
      <c r="B66" s="254">
        <v>320.57343468236661</v>
      </c>
      <c r="C66" s="254">
        <v>380.06966328932504</v>
      </c>
      <c r="D66" s="254">
        <v>400.25053561206744</v>
      </c>
      <c r="E66">
        <v>641.28309646074558</v>
      </c>
      <c r="F66">
        <v>511.09780620109194</v>
      </c>
      <c r="G66">
        <v>378.06714428853331</v>
      </c>
      <c r="H66">
        <v>296.20782629603866</v>
      </c>
      <c r="I66">
        <v>273.61580896882958</v>
      </c>
      <c r="J66">
        <v>286.19147038319647</v>
      </c>
      <c r="K66">
        <v>285.40092694624798</v>
      </c>
      <c r="L66">
        <v>276.94298769351764</v>
      </c>
      <c r="M66">
        <v>330.00230969931312</v>
      </c>
      <c r="N66">
        <v>562.33647312253629</v>
      </c>
      <c r="O66">
        <v>441.69007351273041</v>
      </c>
      <c r="P66">
        <v>578.89538865069289</v>
      </c>
      <c r="Q66">
        <v>445.6773850330971</v>
      </c>
      <c r="R66">
        <v>449.93535722789477</v>
      </c>
      <c r="S66">
        <v>350.38310768895047</v>
      </c>
      <c r="T66">
        <v>290.39710280939948</v>
      </c>
      <c r="U66">
        <v>272.62434759305893</v>
      </c>
      <c r="V66">
        <v>276.04264145700597</v>
      </c>
      <c r="W66">
        <v>231.4165402192518</v>
      </c>
      <c r="X66">
        <v>252.10621211081798</v>
      </c>
      <c r="Y66">
        <v>317.28271675293036</v>
      </c>
      <c r="Z66">
        <v>331.92144691297295</v>
      </c>
      <c r="AA66">
        <v>465.19773076896132</v>
      </c>
      <c r="AB66">
        <v>403.42131637978338</v>
      </c>
      <c r="AC66">
        <v>349.5600558648182</v>
      </c>
      <c r="AD66">
        <v>523.84467159955886</v>
      </c>
      <c r="AE66">
        <v>260.92054554125974</v>
      </c>
      <c r="AF66">
        <v>276.67652524666858</v>
      </c>
      <c r="AG66">
        <v>271.22771847423263</v>
      </c>
      <c r="AH66">
        <v>274.52707127585296</v>
      </c>
      <c r="AI66">
        <v>276.38926721929613</v>
      </c>
      <c r="AJ66">
        <v>234.37058880243279</v>
      </c>
      <c r="AK66">
        <v>570.51208551155355</v>
      </c>
      <c r="AL66">
        <v>670.13116267694568</v>
      </c>
      <c r="AM66">
        <v>609.14657638766982</v>
      </c>
    </row>
    <row r="67" spans="1:39" x14ac:dyDescent="0.25">
      <c r="A67" s="119" t="str">
        <f ca="1">Exceedance!U67</f>
        <v/>
      </c>
      <c r="B67" s="254">
        <v>367.39575046081694</v>
      </c>
      <c r="C67" s="254">
        <v>453.34140303193493</v>
      </c>
      <c r="D67" s="254">
        <v>478.48584977517805</v>
      </c>
      <c r="E67">
        <v>742.81179401155885</v>
      </c>
      <c r="F67">
        <v>578.60129004029955</v>
      </c>
      <c r="G67">
        <v>454.95437517897551</v>
      </c>
      <c r="H67">
        <v>336.64256618658078</v>
      </c>
      <c r="I67">
        <v>312.40538396474079</v>
      </c>
      <c r="J67">
        <v>329.38838710623901</v>
      </c>
      <c r="K67">
        <v>324.0921837876503</v>
      </c>
      <c r="L67">
        <v>325.48920929387873</v>
      </c>
      <c r="M67">
        <v>375.0414344135886</v>
      </c>
      <c r="N67">
        <v>679.25820353839151</v>
      </c>
      <c r="O67">
        <v>500.09443226040543</v>
      </c>
      <c r="P67">
        <v>662.07753296162014</v>
      </c>
      <c r="Q67">
        <v>504.89351153878715</v>
      </c>
      <c r="R67">
        <v>511.56015027316136</v>
      </c>
      <c r="S67">
        <v>397.04634986751364</v>
      </c>
      <c r="T67">
        <v>330.85251975453832</v>
      </c>
      <c r="U67">
        <v>307.10457803000457</v>
      </c>
      <c r="V67">
        <v>317.1159707284794</v>
      </c>
      <c r="W67">
        <v>260.06031271452196</v>
      </c>
      <c r="X67">
        <v>292.56644066689165</v>
      </c>
      <c r="Y67">
        <v>361.94461071279608</v>
      </c>
      <c r="Z67">
        <v>376.63076959373871</v>
      </c>
      <c r="AA67">
        <v>537.1341648069357</v>
      </c>
      <c r="AB67">
        <v>483.17899093071742</v>
      </c>
      <c r="AC67">
        <v>375.23827164357266</v>
      </c>
      <c r="AD67">
        <v>638.42326243818286</v>
      </c>
      <c r="AE67">
        <v>318.17175366100281</v>
      </c>
      <c r="AF67">
        <v>314.15150851132756</v>
      </c>
      <c r="AG67">
        <v>313.11092544786601</v>
      </c>
      <c r="AH67">
        <v>315.27277280254236</v>
      </c>
      <c r="AI67">
        <v>312.0893642377813</v>
      </c>
      <c r="AJ67">
        <v>274.1121864769043</v>
      </c>
      <c r="AK67">
        <v>666.41263796069268</v>
      </c>
      <c r="AL67">
        <v>797.42813506707432</v>
      </c>
      <c r="AM67">
        <v>707.84259624766446</v>
      </c>
    </row>
    <row r="68" spans="1:39" x14ac:dyDescent="0.25">
      <c r="A68" s="119" t="str">
        <f ca="1">Exceedance!U68</f>
        <v/>
      </c>
      <c r="B68" s="254">
        <v>388.46787169122086</v>
      </c>
      <c r="C68" s="254">
        <v>486.29766116528691</v>
      </c>
      <c r="D68" s="254">
        <v>511.32857698723734</v>
      </c>
      <c r="E68">
        <v>800.39845122124166</v>
      </c>
      <c r="F68">
        <v>648.51561258497895</v>
      </c>
      <c r="G68">
        <v>484.5042125484789</v>
      </c>
      <c r="H68">
        <v>357.6709415336835</v>
      </c>
      <c r="I68">
        <v>331.79155636510052</v>
      </c>
      <c r="J68">
        <v>347.50862937563545</v>
      </c>
      <c r="K68">
        <v>340.05146092825811</v>
      </c>
      <c r="L68">
        <v>349.24079978146369</v>
      </c>
      <c r="M68">
        <v>395.03547668378775</v>
      </c>
      <c r="N68">
        <v>730.46720028311108</v>
      </c>
      <c r="O68">
        <v>535.14648172865429</v>
      </c>
      <c r="P68">
        <v>712.31650322049336</v>
      </c>
      <c r="Q68">
        <v>541.27100931096516</v>
      </c>
      <c r="R68">
        <v>549.7105124297824</v>
      </c>
      <c r="S68">
        <v>418.16221543345404</v>
      </c>
      <c r="T68">
        <v>351.28499773105017</v>
      </c>
      <c r="U68">
        <v>324.08589325056539</v>
      </c>
      <c r="V68">
        <v>332.53330400124901</v>
      </c>
      <c r="W68">
        <v>275.67782758916564</v>
      </c>
      <c r="X68">
        <v>314.58263731038079</v>
      </c>
      <c r="Y68">
        <v>381.27652777766212</v>
      </c>
      <c r="Z68">
        <v>396.85102447374123</v>
      </c>
      <c r="AA68">
        <v>601.33367293660228</v>
      </c>
      <c r="AB68">
        <v>517.78236069556056</v>
      </c>
      <c r="AC68">
        <v>427.02916642274033</v>
      </c>
      <c r="AD68">
        <v>687.91895395813594</v>
      </c>
      <c r="AE68">
        <v>338.80789639766232</v>
      </c>
      <c r="AF68">
        <v>332.98485202190011</v>
      </c>
      <c r="AG68">
        <v>333.32692822609914</v>
      </c>
      <c r="AH68">
        <v>335.70477195869898</v>
      </c>
      <c r="AI68">
        <v>325.79677804060003</v>
      </c>
      <c r="AJ68">
        <v>296.77478849046651</v>
      </c>
      <c r="AK68">
        <v>714.02130831135491</v>
      </c>
      <c r="AL68">
        <v>851.09152336959517</v>
      </c>
      <c r="AM68">
        <v>771.46838672039928</v>
      </c>
    </row>
    <row r="69" spans="1:39" x14ac:dyDescent="0.25">
      <c r="A69" s="119" t="str">
        <f ca="1">Exceedance!U69</f>
        <v/>
      </c>
      <c r="B69" s="254">
        <v>288.50991491467147</v>
      </c>
      <c r="C69" s="254">
        <v>342.09983165905214</v>
      </c>
      <c r="D69" s="254">
        <v>363.52288964895621</v>
      </c>
      <c r="E69">
        <v>583.42296745515205</v>
      </c>
      <c r="F69">
        <v>462.88103203302137</v>
      </c>
      <c r="G69">
        <v>338.33612025293803</v>
      </c>
      <c r="H69">
        <v>267.51448249088003</v>
      </c>
      <c r="I69">
        <v>247.68953508968065</v>
      </c>
      <c r="J69">
        <v>257.66335022832965</v>
      </c>
      <c r="K69">
        <v>251.2348242635114</v>
      </c>
      <c r="L69">
        <v>262.30175460609013</v>
      </c>
      <c r="M69">
        <v>292.91442342089067</v>
      </c>
      <c r="N69">
        <v>527.17593265289645</v>
      </c>
      <c r="O69">
        <v>399.63749327330083</v>
      </c>
      <c r="P69">
        <v>530.06019157311744</v>
      </c>
      <c r="Q69">
        <v>404.89277674197075</v>
      </c>
      <c r="R69">
        <v>411.71886544106502</v>
      </c>
      <c r="S69">
        <v>278.86173576809625</v>
      </c>
      <c r="T69">
        <v>262.59684438551193</v>
      </c>
      <c r="U69">
        <v>241.34992229830647</v>
      </c>
      <c r="V69">
        <v>220.07851516425245</v>
      </c>
      <c r="W69">
        <v>203.53218817481974</v>
      </c>
      <c r="X69">
        <v>233.97308274242494</v>
      </c>
      <c r="Y69">
        <v>282.69906226882699</v>
      </c>
      <c r="Z69">
        <v>294.50004236982039</v>
      </c>
      <c r="AA69">
        <v>426.80995512630273</v>
      </c>
      <c r="AB69">
        <v>364.42193902449822</v>
      </c>
      <c r="AC69">
        <v>315.74352256053749</v>
      </c>
      <c r="AD69">
        <v>493.38139884400545</v>
      </c>
      <c r="AE69">
        <v>231.03482695237349</v>
      </c>
      <c r="AF69">
        <v>248.91328030555121</v>
      </c>
      <c r="AG69">
        <v>249.51190773215481</v>
      </c>
      <c r="AH69">
        <v>251.00703273506227</v>
      </c>
      <c r="AI69">
        <v>214.79753606006412</v>
      </c>
      <c r="AJ69">
        <v>221.88922578559237</v>
      </c>
      <c r="AK69">
        <v>515.47550171782223</v>
      </c>
      <c r="AL69">
        <v>634.89267406304077</v>
      </c>
      <c r="AM69">
        <v>559.31458037307141</v>
      </c>
    </row>
    <row r="70" spans="1:39" x14ac:dyDescent="0.25">
      <c r="A70" s="119" t="str">
        <f ca="1">Exceedance!U70</f>
        <v/>
      </c>
      <c r="B70" s="254"/>
      <c r="C70" s="254"/>
      <c r="D70" s="254"/>
    </row>
    <row r="71" spans="1:39" x14ac:dyDescent="0.25">
      <c r="A71" s="119" t="str">
        <f ca="1">Exceedance!U71</f>
        <v/>
      </c>
      <c r="B71" s="254"/>
      <c r="C71" s="254"/>
      <c r="D71" s="254"/>
    </row>
    <row r="72" spans="1:39" x14ac:dyDescent="0.25">
      <c r="A72" s="119" t="str">
        <f ca="1">Exceedance!U72</f>
        <v/>
      </c>
      <c r="B72" s="254"/>
      <c r="C72" s="254"/>
      <c r="D72" s="254"/>
    </row>
    <row r="73" spans="1:39" x14ac:dyDescent="0.25">
      <c r="A73" s="119" t="str">
        <f ca="1">Exceedance!U73</f>
        <v/>
      </c>
      <c r="B73" s="254"/>
      <c r="C73" s="254"/>
      <c r="D73" s="254"/>
    </row>
    <row r="74" spans="1:39" x14ac:dyDescent="0.25">
      <c r="A74" s="119" t="str">
        <f ca="1">Exceedance!U74</f>
        <v/>
      </c>
      <c r="B74" s="254"/>
      <c r="C74" s="254"/>
      <c r="D74" s="254"/>
    </row>
    <row r="75" spans="1:39" x14ac:dyDescent="0.25">
      <c r="A75" s="119" t="str">
        <f ca="1">Exceedance!U75</f>
        <v/>
      </c>
      <c r="B75" s="254"/>
      <c r="C75" s="254"/>
      <c r="D75" s="254"/>
    </row>
    <row r="76" spans="1:39" x14ac:dyDescent="0.25">
      <c r="A76" s="119" t="str">
        <f ca="1">Exceedance!U76</f>
        <v/>
      </c>
      <c r="B76" s="254"/>
      <c r="C76" s="254"/>
      <c r="D76" s="254"/>
    </row>
    <row r="77" spans="1:39" x14ac:dyDescent="0.25">
      <c r="A77" s="119" t="str">
        <f ca="1">Exceedance!U77</f>
        <v/>
      </c>
      <c r="B77" s="254"/>
      <c r="C77" s="254"/>
      <c r="D77" s="254"/>
    </row>
    <row r="78" spans="1:39" x14ac:dyDescent="0.25">
      <c r="A78" s="119" t="str">
        <f ca="1">Exceedance!U78</f>
        <v/>
      </c>
      <c r="B78" s="254"/>
      <c r="C78" s="254"/>
      <c r="D78" s="254"/>
    </row>
    <row r="79" spans="1:39" x14ac:dyDescent="0.25">
      <c r="A79" s="119" t="str">
        <f ca="1">Exceedance!U79</f>
        <v/>
      </c>
      <c r="B79" s="254"/>
      <c r="C79" s="254"/>
      <c r="D79" s="254"/>
    </row>
    <row r="80" spans="1:39" x14ac:dyDescent="0.25">
      <c r="A80" s="119" t="str">
        <f ca="1">Exceedance!U80</f>
        <v/>
      </c>
      <c r="B80" s="254"/>
      <c r="C80" s="254"/>
      <c r="D80" s="254"/>
    </row>
    <row r="81" spans="1:4" x14ac:dyDescent="0.25">
      <c r="A81" s="119" t="str">
        <f ca="1">Exceedance!U81</f>
        <v/>
      </c>
      <c r="B81" s="254"/>
      <c r="C81" s="254"/>
      <c r="D81" s="254"/>
    </row>
    <row r="82" spans="1:4" x14ac:dyDescent="0.25">
      <c r="A82" s="119" t="str">
        <f ca="1">Exceedance!U82</f>
        <v/>
      </c>
      <c r="B82" s="254"/>
      <c r="C82" s="254"/>
      <c r="D82" s="254"/>
    </row>
    <row r="83" spans="1:4" x14ac:dyDescent="0.25">
      <c r="A83" s="119" t="str">
        <f ca="1">Exceedance!U83</f>
        <v/>
      </c>
      <c r="B83" s="254"/>
      <c r="C83" s="254"/>
      <c r="D83" s="254"/>
    </row>
    <row r="84" spans="1:4" x14ac:dyDescent="0.25">
      <c r="A84" s="119" t="str">
        <f ca="1">Exceedance!U84</f>
        <v/>
      </c>
      <c r="B84" s="254"/>
      <c r="C84" s="254"/>
      <c r="D84" s="254"/>
    </row>
    <row r="85" spans="1:4" x14ac:dyDescent="0.25">
      <c r="A85" s="119" t="str">
        <f ca="1">Exceedance!U85</f>
        <v/>
      </c>
      <c r="B85" s="254"/>
      <c r="C85" s="254"/>
      <c r="D85" s="254"/>
    </row>
    <row r="86" spans="1:4" x14ac:dyDescent="0.25">
      <c r="A86" s="119" t="str">
        <f ca="1">Exceedance!U86</f>
        <v/>
      </c>
      <c r="B86" s="254"/>
      <c r="C86" s="254"/>
      <c r="D86" s="254"/>
    </row>
    <row r="87" spans="1:4" x14ac:dyDescent="0.25">
      <c r="A87" s="119" t="str">
        <f ca="1">Exceedance!U87</f>
        <v/>
      </c>
      <c r="B87" s="254"/>
      <c r="C87" s="254"/>
      <c r="D87" s="254"/>
    </row>
    <row r="88" spans="1:4" x14ac:dyDescent="0.25">
      <c r="A88" s="119" t="str">
        <f ca="1">Exceedance!U88</f>
        <v/>
      </c>
      <c r="B88" s="254"/>
      <c r="C88" s="254"/>
      <c r="D88" s="254"/>
    </row>
    <row r="89" spans="1:4" x14ac:dyDescent="0.25">
      <c r="A89" s="119" t="str">
        <f ca="1">Exceedance!U89</f>
        <v/>
      </c>
      <c r="B89" s="254"/>
      <c r="C89" s="254"/>
      <c r="D89" s="254"/>
    </row>
    <row r="90" spans="1:4" x14ac:dyDescent="0.25">
      <c r="A90" s="119" t="str">
        <f ca="1">Exceedance!U90</f>
        <v/>
      </c>
      <c r="B90" s="254"/>
      <c r="C90" s="254"/>
      <c r="D90" s="254"/>
    </row>
    <row r="91" spans="1:4" x14ac:dyDescent="0.25">
      <c r="A91" s="119" t="str">
        <f ca="1">Exceedance!U91</f>
        <v/>
      </c>
      <c r="B91" s="254"/>
      <c r="C91" s="254"/>
      <c r="D91" s="254"/>
    </row>
    <row r="92" spans="1:4" x14ac:dyDescent="0.25">
      <c r="A92" s="119" t="str">
        <f ca="1">Exceedance!U92</f>
        <v/>
      </c>
      <c r="B92" s="254"/>
      <c r="C92" s="254"/>
      <c r="D92" s="254"/>
    </row>
    <row r="93" spans="1:4" x14ac:dyDescent="0.25">
      <c r="A93" s="119" t="str">
        <f ca="1">Exceedance!U93</f>
        <v/>
      </c>
      <c r="B93" s="254"/>
      <c r="C93" s="254"/>
      <c r="D93" s="254"/>
    </row>
    <row r="94" spans="1:4" x14ac:dyDescent="0.25">
      <c r="A94" s="119" t="str">
        <f ca="1">Exceedance!U94</f>
        <v/>
      </c>
      <c r="B94" s="254"/>
      <c r="C94" s="254"/>
      <c r="D94" s="254"/>
    </row>
    <row r="95" spans="1:4" x14ac:dyDescent="0.25">
      <c r="A95" s="119" t="str">
        <f ca="1">Exceedance!U95</f>
        <v/>
      </c>
      <c r="B95" s="254"/>
      <c r="C95" s="254"/>
      <c r="D95" s="254"/>
    </row>
    <row r="96" spans="1:4" x14ac:dyDescent="0.25">
      <c r="A96" s="119" t="str">
        <f ca="1">Exceedance!U96</f>
        <v/>
      </c>
      <c r="B96" s="254"/>
      <c r="C96" s="254"/>
      <c r="D96" s="254"/>
    </row>
    <row r="97" spans="1:4" x14ac:dyDescent="0.25">
      <c r="A97" s="119" t="str">
        <f ca="1">Exceedance!U97</f>
        <v/>
      </c>
      <c r="B97" s="254"/>
      <c r="C97" s="254"/>
      <c r="D97" s="254"/>
    </row>
    <row r="98" spans="1:4" x14ac:dyDescent="0.25">
      <c r="A98" s="119" t="str">
        <f ca="1">Exceedance!U98</f>
        <v/>
      </c>
      <c r="B98" s="254"/>
      <c r="C98" s="254"/>
      <c r="D98" s="254"/>
    </row>
    <row r="99" spans="1:4" x14ac:dyDescent="0.25">
      <c r="A99" s="119" t="str">
        <f ca="1">Exceedance!U99</f>
        <v/>
      </c>
      <c r="B99" s="254"/>
      <c r="C99" s="254"/>
      <c r="D99" s="254"/>
    </row>
    <row r="100" spans="1:4" x14ac:dyDescent="0.25">
      <c r="A100" s="119" t="str">
        <f ca="1">Exceedance!U100</f>
        <v/>
      </c>
      <c r="B100" s="254"/>
      <c r="C100" s="254"/>
      <c r="D100" s="254"/>
    </row>
  </sheetData>
  <mergeCells count="1">
    <mergeCell ref="B1:AH1"/>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tabColor rgb="FFFFC000"/>
  </sheetPr>
  <dimension ref="A1:BD100"/>
  <sheetViews>
    <sheetView workbookViewId="0">
      <selection activeCell="B4" sqref="B4:AM69"/>
    </sheetView>
  </sheetViews>
  <sheetFormatPr defaultColWidth="8.85546875" defaultRowHeight="15" x14ac:dyDescent="0.25"/>
  <cols>
    <col min="1" max="1" width="8.85546875" style="405"/>
    <col min="2" max="4" width="8.85546875" style="410"/>
    <col min="5" max="16384" width="8.85546875" style="402"/>
  </cols>
  <sheetData>
    <row r="1" spans="1:56" s="405" customFormat="1" x14ac:dyDescent="0.25">
      <c r="A1" s="404"/>
      <c r="B1" s="752" t="s">
        <v>95</v>
      </c>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row>
    <row r="2" spans="1:56" s="405" customFormat="1" x14ac:dyDescent="0.25">
      <c r="A2" s="404"/>
      <c r="B2" s="411" t="s">
        <v>295</v>
      </c>
      <c r="C2" s="411" t="s">
        <v>296</v>
      </c>
      <c r="D2" s="411" t="s">
        <v>297</v>
      </c>
      <c r="E2" s="405">
        <v>1981</v>
      </c>
      <c r="F2" s="405">
        <v>1982</v>
      </c>
      <c r="G2" s="405">
        <v>1983</v>
      </c>
      <c r="H2" s="405">
        <v>1984</v>
      </c>
      <c r="I2" s="405">
        <v>1985</v>
      </c>
      <c r="J2" s="405">
        <v>1986</v>
      </c>
      <c r="K2" s="405">
        <v>1987</v>
      </c>
      <c r="L2" s="405">
        <v>1988</v>
      </c>
      <c r="M2" s="405">
        <v>1989</v>
      </c>
      <c r="N2" s="405">
        <v>1990</v>
      </c>
      <c r="O2" s="405">
        <v>1991</v>
      </c>
      <c r="P2" s="405">
        <v>1992</v>
      </c>
      <c r="Q2" s="405">
        <v>1993</v>
      </c>
      <c r="R2" s="405">
        <v>1994</v>
      </c>
      <c r="S2" s="405">
        <v>1995</v>
      </c>
      <c r="T2" s="405">
        <v>1996</v>
      </c>
      <c r="U2" s="405">
        <v>1997</v>
      </c>
      <c r="V2" s="405">
        <v>1998</v>
      </c>
      <c r="W2" s="405">
        <v>1999</v>
      </c>
      <c r="X2" s="405">
        <v>2000</v>
      </c>
      <c r="Y2" s="405">
        <v>2001</v>
      </c>
      <c r="Z2" s="405">
        <v>2002</v>
      </c>
      <c r="AA2" s="405">
        <v>2003</v>
      </c>
      <c r="AB2" s="405">
        <v>2004</v>
      </c>
      <c r="AC2" s="405">
        <v>2005</v>
      </c>
      <c r="AD2" s="405">
        <v>2006</v>
      </c>
      <c r="AE2" s="405">
        <v>2007</v>
      </c>
      <c r="AF2" s="405">
        <v>2008</v>
      </c>
      <c r="AG2" s="405">
        <v>2009</v>
      </c>
      <c r="AH2" s="405">
        <v>2010</v>
      </c>
      <c r="AI2" s="405">
        <v>2011</v>
      </c>
      <c r="AJ2" s="405">
        <v>2012</v>
      </c>
      <c r="AK2" s="405">
        <v>2013</v>
      </c>
      <c r="AL2" s="405">
        <v>2014</v>
      </c>
      <c r="AM2" s="405">
        <v>2015</v>
      </c>
      <c r="AN2" s="405">
        <v>2016</v>
      </c>
      <c r="AO2" s="405">
        <v>2017</v>
      </c>
      <c r="AP2" s="405">
        <v>2018</v>
      </c>
      <c r="AQ2" s="405">
        <v>2019</v>
      </c>
      <c r="AR2" s="405">
        <v>2020</v>
      </c>
      <c r="AS2" s="405">
        <v>2021</v>
      </c>
      <c r="AT2" s="405">
        <v>2022</v>
      </c>
      <c r="AU2" s="405">
        <v>2023</v>
      </c>
      <c r="AV2" s="405">
        <v>2024</v>
      </c>
      <c r="AW2" s="405">
        <v>2025</v>
      </c>
      <c r="AX2" s="405">
        <v>2026</v>
      </c>
      <c r="AY2" s="405">
        <v>2027</v>
      </c>
      <c r="AZ2" s="405">
        <v>2028</v>
      </c>
      <c r="BA2" s="405">
        <v>2029</v>
      </c>
      <c r="BB2" s="405">
        <v>2030</v>
      </c>
      <c r="BC2" s="405">
        <v>2031</v>
      </c>
      <c r="BD2" s="405">
        <v>2032</v>
      </c>
    </row>
    <row r="3" spans="1:56" s="407" customFormat="1" x14ac:dyDescent="0.25">
      <c r="A3" s="406"/>
      <c r="B3" s="407" t="s">
        <v>332</v>
      </c>
      <c r="C3" s="407" t="s">
        <v>333</v>
      </c>
      <c r="D3" s="407" t="s">
        <v>334</v>
      </c>
      <c r="E3" s="407" t="s">
        <v>335</v>
      </c>
      <c r="F3" s="407" t="s">
        <v>336</v>
      </c>
      <c r="G3" s="407" t="s">
        <v>337</v>
      </c>
      <c r="H3" s="407" t="s">
        <v>338</v>
      </c>
      <c r="I3" s="407" t="s">
        <v>339</v>
      </c>
      <c r="J3" s="407" t="s">
        <v>340</v>
      </c>
      <c r="K3" s="407" t="s">
        <v>341</v>
      </c>
      <c r="L3" s="407" t="s">
        <v>342</v>
      </c>
      <c r="M3" s="407" t="s">
        <v>343</v>
      </c>
      <c r="N3" s="407" t="s">
        <v>344</v>
      </c>
      <c r="O3" s="407" t="s">
        <v>345</v>
      </c>
      <c r="P3" s="407" t="s">
        <v>346</v>
      </c>
      <c r="Q3" s="407" t="s">
        <v>347</v>
      </c>
      <c r="R3" s="407" t="s">
        <v>348</v>
      </c>
      <c r="S3" s="407" t="s">
        <v>349</v>
      </c>
      <c r="T3" s="407" t="s">
        <v>350</v>
      </c>
      <c r="U3" s="407" t="s">
        <v>351</v>
      </c>
      <c r="V3" s="407" t="s">
        <v>352</v>
      </c>
      <c r="W3" s="407" t="s">
        <v>353</v>
      </c>
      <c r="X3" s="407" t="s">
        <v>354</v>
      </c>
      <c r="Y3" s="407" t="s">
        <v>355</v>
      </c>
      <c r="Z3" s="407" t="s">
        <v>356</v>
      </c>
      <c r="AA3" s="407" t="s">
        <v>357</v>
      </c>
      <c r="AB3" s="407" t="s">
        <v>358</v>
      </c>
      <c r="AC3" s="407" t="s">
        <v>359</v>
      </c>
      <c r="AD3" s="407" t="s">
        <v>360</v>
      </c>
      <c r="AE3" s="407" t="s">
        <v>361</v>
      </c>
      <c r="AF3" s="407" t="s">
        <v>362</v>
      </c>
      <c r="AG3" s="407" t="s">
        <v>363</v>
      </c>
      <c r="AH3" s="407" t="s">
        <v>364</v>
      </c>
      <c r="AI3" s="407" t="s">
        <v>384</v>
      </c>
      <c r="AJ3" s="407" t="s">
        <v>385</v>
      </c>
      <c r="AK3" s="407" t="s">
        <v>386</v>
      </c>
      <c r="AL3" s="407" t="s">
        <v>387</v>
      </c>
      <c r="AM3" s="407" t="s">
        <v>388</v>
      </c>
      <c r="AN3" s="407" t="s">
        <v>389</v>
      </c>
      <c r="AO3" s="407" t="s">
        <v>390</v>
      </c>
      <c r="AP3" s="407" t="s">
        <v>391</v>
      </c>
      <c r="AQ3" s="407" t="s">
        <v>392</v>
      </c>
      <c r="AR3" s="407" t="s">
        <v>393</v>
      </c>
      <c r="AS3" s="407" t="s">
        <v>394</v>
      </c>
      <c r="AT3" s="407" t="s">
        <v>395</v>
      </c>
      <c r="AU3" s="407" t="s">
        <v>396</v>
      </c>
      <c r="AV3" s="407" t="s">
        <v>397</v>
      </c>
      <c r="AW3" s="407" t="s">
        <v>398</v>
      </c>
      <c r="AX3" s="407" t="s">
        <v>399</v>
      </c>
      <c r="AY3" s="407" t="s">
        <v>400</v>
      </c>
      <c r="AZ3" s="407" t="s">
        <v>401</v>
      </c>
      <c r="BA3" s="407" t="s">
        <v>402</v>
      </c>
      <c r="BB3" s="407" t="s">
        <v>403</v>
      </c>
      <c r="BC3" s="407" t="s">
        <v>404</v>
      </c>
      <c r="BD3" s="407" t="s">
        <v>405</v>
      </c>
    </row>
    <row r="4" spans="1:56" x14ac:dyDescent="0.25">
      <c r="A4" s="408">
        <f ca="1">Exceedance!U4</f>
        <v>42826</v>
      </c>
      <c r="B4" s="412">
        <v>735.81200000021079</v>
      </c>
      <c r="C4" s="412">
        <v>758.78400000021111</v>
      </c>
      <c r="D4" s="412">
        <v>748.86921008021102</v>
      </c>
      <c r="E4" s="402">
        <v>745.09329000021103</v>
      </c>
      <c r="F4" s="402">
        <v>783.57868000021085</v>
      </c>
      <c r="G4" s="402">
        <v>831.17251000021099</v>
      </c>
      <c r="H4" s="402">
        <v>834.24641000021086</v>
      </c>
      <c r="I4" s="402">
        <v>852.75799000021095</v>
      </c>
      <c r="J4" s="402">
        <v>826.71719000021085</v>
      </c>
      <c r="K4" s="402">
        <v>813.11501000021099</v>
      </c>
      <c r="L4" s="402">
        <v>839.2599400002108</v>
      </c>
      <c r="M4" s="402">
        <v>774.5166500002108</v>
      </c>
      <c r="N4" s="402">
        <v>730.65077000021097</v>
      </c>
      <c r="O4" s="402">
        <v>801.41478000021095</v>
      </c>
      <c r="P4" s="402">
        <v>857.31660000021088</v>
      </c>
      <c r="Q4" s="402">
        <v>915.91223000021091</v>
      </c>
      <c r="R4" s="402">
        <v>746.52652000021112</v>
      </c>
      <c r="S4" s="402">
        <v>782.28760000021089</v>
      </c>
      <c r="T4" s="402">
        <v>827.86920000021098</v>
      </c>
      <c r="U4" s="402">
        <v>789.07132000021113</v>
      </c>
      <c r="V4" s="402">
        <v>871.77688000021089</v>
      </c>
      <c r="W4" s="402">
        <v>704.21363000021097</v>
      </c>
      <c r="X4" s="402">
        <v>719.29528000021094</v>
      </c>
      <c r="Y4" s="402">
        <v>753.67852000021082</v>
      </c>
      <c r="Z4" s="402">
        <v>695.61303000021098</v>
      </c>
      <c r="AA4" s="402">
        <v>746.51831000021105</v>
      </c>
      <c r="AB4" s="402">
        <v>762.29212000021107</v>
      </c>
      <c r="AC4" s="402">
        <v>905.69007000021099</v>
      </c>
      <c r="AD4" s="402">
        <v>769.85863000021084</v>
      </c>
      <c r="AE4" s="402">
        <v>735.20220000021095</v>
      </c>
      <c r="AF4" s="402">
        <v>749.78661000021089</v>
      </c>
      <c r="AG4" s="402">
        <v>745.86421000021096</v>
      </c>
      <c r="AH4" s="402">
        <v>848.77586000021108</v>
      </c>
      <c r="AI4" s="402">
        <v>850.11378000021091</v>
      </c>
      <c r="AJ4" s="402">
        <v>756.05552000021112</v>
      </c>
      <c r="AK4" s="402">
        <v>747.45401000021081</v>
      </c>
      <c r="AL4" s="402">
        <v>727.11380038161099</v>
      </c>
      <c r="AM4" s="402">
        <v>736.10256162989094</v>
      </c>
    </row>
    <row r="5" spans="1:56" x14ac:dyDescent="0.25">
      <c r="A5" s="408">
        <f ca="1">Exceedance!U5</f>
        <v>42856</v>
      </c>
      <c r="B5" s="412">
        <v>727.53100000021084</v>
      </c>
      <c r="C5" s="412">
        <v>744.00800000021081</v>
      </c>
      <c r="D5" s="412">
        <v>736.38330430021085</v>
      </c>
      <c r="E5" s="402">
        <v>750.78353000021082</v>
      </c>
      <c r="F5" s="402">
        <v>802.23659000021098</v>
      </c>
      <c r="G5" s="402">
        <v>917.8710000002111</v>
      </c>
      <c r="H5" s="402">
        <v>751.21155000021088</v>
      </c>
      <c r="I5" s="402">
        <v>705.28112000021088</v>
      </c>
      <c r="J5" s="402">
        <v>629.09781000021098</v>
      </c>
      <c r="K5" s="402">
        <v>762.44202000021085</v>
      </c>
      <c r="L5" s="402">
        <v>786.27027000021099</v>
      </c>
      <c r="M5" s="402">
        <v>676.39020000021083</v>
      </c>
      <c r="N5" s="402">
        <v>693.64887000021099</v>
      </c>
      <c r="O5" s="402">
        <v>755.92329000021084</v>
      </c>
      <c r="P5" s="402">
        <v>797.77384000021095</v>
      </c>
      <c r="Q5" s="402">
        <v>860.09876000021086</v>
      </c>
      <c r="R5" s="402">
        <v>756.06571000021086</v>
      </c>
      <c r="S5" s="402">
        <v>856.07242000021085</v>
      </c>
      <c r="T5" s="402">
        <v>737.18779000021084</v>
      </c>
      <c r="U5" s="402">
        <v>758.67183000021089</v>
      </c>
      <c r="V5" s="402">
        <v>857.5677600002108</v>
      </c>
      <c r="W5" s="402">
        <v>738.15219000021079</v>
      </c>
      <c r="X5" s="402">
        <v>751.94077000021082</v>
      </c>
      <c r="Y5" s="402">
        <v>741.77827000021091</v>
      </c>
      <c r="Z5" s="402">
        <v>720.66047000021081</v>
      </c>
      <c r="AA5" s="402">
        <v>739.88252000021089</v>
      </c>
      <c r="AB5" s="402">
        <v>752.49277000021084</v>
      </c>
      <c r="AC5" s="402">
        <v>919.11246000021083</v>
      </c>
      <c r="AD5" s="402">
        <v>739.22569000021088</v>
      </c>
      <c r="AE5" s="402">
        <v>726.61185000021078</v>
      </c>
      <c r="AF5" s="402">
        <v>759.0164200002107</v>
      </c>
      <c r="AG5" s="402">
        <v>773.00539000021081</v>
      </c>
      <c r="AH5" s="402">
        <v>796.89771000021096</v>
      </c>
      <c r="AI5" s="402">
        <v>813.49196000021095</v>
      </c>
      <c r="AJ5" s="402">
        <v>725.54633000021101</v>
      </c>
      <c r="AK5" s="402">
        <v>738.28718000021081</v>
      </c>
      <c r="AL5" s="402">
        <v>723.07738154004096</v>
      </c>
      <c r="AM5" s="402">
        <v>735.31948786825092</v>
      </c>
    </row>
    <row r="6" spans="1:56" x14ac:dyDescent="0.25">
      <c r="A6" s="408">
        <f ca="1">Exceedance!U6</f>
        <v>42887</v>
      </c>
      <c r="B6" s="412">
        <v>754.43600000029119</v>
      </c>
      <c r="C6" s="412">
        <v>762.8340000002911</v>
      </c>
      <c r="D6" s="412">
        <v>759.81584199029123</v>
      </c>
      <c r="E6" s="402">
        <v>768.16620000029127</v>
      </c>
      <c r="F6" s="402">
        <v>764.20373000029133</v>
      </c>
      <c r="G6" s="402">
        <v>729.51726000029123</v>
      </c>
      <c r="H6" s="402">
        <v>788.26983000029111</v>
      </c>
      <c r="I6" s="402">
        <v>848.85898000029101</v>
      </c>
      <c r="J6" s="402">
        <v>819.03936000029114</v>
      </c>
      <c r="K6" s="402">
        <v>819.95686000029127</v>
      </c>
      <c r="L6" s="402">
        <v>763.95198000029109</v>
      </c>
      <c r="M6" s="402">
        <v>758.88450000029115</v>
      </c>
      <c r="N6" s="402">
        <v>799.27058000029126</v>
      </c>
      <c r="O6" s="402">
        <v>847.37673000029122</v>
      </c>
      <c r="P6" s="402">
        <v>755.51045000029126</v>
      </c>
      <c r="Q6" s="402">
        <v>773.07411000029117</v>
      </c>
      <c r="R6" s="402">
        <v>744.56704000029117</v>
      </c>
      <c r="S6" s="402">
        <v>834.20005000029118</v>
      </c>
      <c r="T6" s="402">
        <v>756.63142000029131</v>
      </c>
      <c r="U6" s="402">
        <v>760.36441000029117</v>
      </c>
      <c r="V6" s="402">
        <v>796.24507000029121</v>
      </c>
      <c r="W6" s="402">
        <v>792.28742000029115</v>
      </c>
      <c r="X6" s="402">
        <v>798.51895000029106</v>
      </c>
      <c r="Y6" s="402">
        <v>757.60248000029128</v>
      </c>
      <c r="Z6" s="402">
        <v>740.4966500002912</v>
      </c>
      <c r="AA6" s="402">
        <v>739.77174000029129</v>
      </c>
      <c r="AB6" s="402">
        <v>742.06749000029129</v>
      </c>
      <c r="AC6" s="402">
        <v>805.19359000029124</v>
      </c>
      <c r="AD6" s="402">
        <v>769.55180000029134</v>
      </c>
      <c r="AE6" s="402">
        <v>759.66030000029116</v>
      </c>
      <c r="AF6" s="402">
        <v>794.01736000029109</v>
      </c>
      <c r="AG6" s="402">
        <v>760.70128000029126</v>
      </c>
      <c r="AH6" s="402">
        <v>775.78806000029124</v>
      </c>
      <c r="AI6" s="402">
        <v>820.83219000029123</v>
      </c>
      <c r="AJ6" s="402">
        <v>756.98316000029126</v>
      </c>
      <c r="AK6" s="402">
        <v>751.27623000029109</v>
      </c>
      <c r="AL6" s="402">
        <v>760.16746995299127</v>
      </c>
      <c r="AM6" s="402">
        <v>766.29789403829113</v>
      </c>
    </row>
    <row r="7" spans="1:56" x14ac:dyDescent="0.25">
      <c r="A7" s="408">
        <f ca="1">Exceedance!U7</f>
        <v>42917</v>
      </c>
      <c r="B7" s="412">
        <v>924.52300000373509</v>
      </c>
      <c r="C7" s="412">
        <v>932.65200000373511</v>
      </c>
      <c r="D7" s="412">
        <v>927.18925427373506</v>
      </c>
      <c r="E7" s="402">
        <v>858.73996000373506</v>
      </c>
      <c r="F7" s="402">
        <v>911.16635000373503</v>
      </c>
      <c r="G7" s="402">
        <v>1054.187450003735</v>
      </c>
      <c r="H7" s="402">
        <v>1082.391140003735</v>
      </c>
      <c r="I7" s="402">
        <v>919.32213000373508</v>
      </c>
      <c r="J7" s="402">
        <v>804.16517000373506</v>
      </c>
      <c r="K7" s="402">
        <v>929.07521000373515</v>
      </c>
      <c r="L7" s="402">
        <v>892.32486000373513</v>
      </c>
      <c r="M7" s="402">
        <v>971.07830000373508</v>
      </c>
      <c r="N7" s="402">
        <v>891.60268000373503</v>
      </c>
      <c r="O7" s="402">
        <v>866.68583000373508</v>
      </c>
      <c r="P7" s="402">
        <v>928.15082000373502</v>
      </c>
      <c r="Q7" s="402">
        <v>859.52775000373515</v>
      </c>
      <c r="R7" s="402">
        <v>891.60594000373499</v>
      </c>
      <c r="S7" s="402">
        <v>955.01359000373509</v>
      </c>
      <c r="T7" s="402">
        <v>939.04874000373502</v>
      </c>
      <c r="U7" s="402">
        <v>931.07569000373508</v>
      </c>
      <c r="V7" s="402">
        <v>969.6909100037351</v>
      </c>
      <c r="W7" s="402">
        <v>992.6452500037351</v>
      </c>
      <c r="X7" s="402">
        <v>865.89903000373511</v>
      </c>
      <c r="Y7" s="402">
        <v>860.50476000373499</v>
      </c>
      <c r="Z7" s="402">
        <v>889.26628000373501</v>
      </c>
      <c r="AA7" s="402">
        <v>891.18821000373509</v>
      </c>
      <c r="AB7" s="402">
        <v>886.8744900037351</v>
      </c>
      <c r="AC7" s="402">
        <v>932.86313000373502</v>
      </c>
      <c r="AD7" s="402">
        <v>905.70727000373495</v>
      </c>
      <c r="AE7" s="402">
        <v>916.96089000373513</v>
      </c>
      <c r="AF7" s="402">
        <v>912.70840000373505</v>
      </c>
      <c r="AG7" s="402">
        <v>887.88940000373509</v>
      </c>
      <c r="AH7" s="402">
        <v>877.39883000373504</v>
      </c>
      <c r="AI7" s="402">
        <v>922.02209000373512</v>
      </c>
      <c r="AJ7" s="402">
        <v>919.20744000373509</v>
      </c>
      <c r="AK7" s="402">
        <v>963.21669000373504</v>
      </c>
      <c r="AL7" s="402">
        <v>903.51312136009506</v>
      </c>
      <c r="AM7" s="402">
        <v>930.05702267353502</v>
      </c>
    </row>
    <row r="8" spans="1:56" x14ac:dyDescent="0.25">
      <c r="A8" s="408">
        <f ca="1">Exceedance!U8</f>
        <v>42948</v>
      </c>
      <c r="B8" s="412">
        <v>1035.8299999977551</v>
      </c>
      <c r="C8" s="412">
        <v>1027.2829999977553</v>
      </c>
      <c r="D8" s="412">
        <v>1026.781720777755</v>
      </c>
      <c r="E8" s="402">
        <v>1016.0890199977553</v>
      </c>
      <c r="F8" s="402">
        <v>1006.9502599977551</v>
      </c>
      <c r="G8" s="402">
        <v>1066.1351099977551</v>
      </c>
      <c r="H8" s="402">
        <v>1133.1704599977554</v>
      </c>
      <c r="I8" s="402">
        <v>903.82149999775515</v>
      </c>
      <c r="J8" s="402">
        <v>972.31797999775517</v>
      </c>
      <c r="K8" s="402">
        <v>1060.7859199977549</v>
      </c>
      <c r="L8" s="402">
        <v>993.72719999775518</v>
      </c>
      <c r="M8" s="402">
        <v>992.07631999775526</v>
      </c>
      <c r="N8" s="402">
        <v>982.73129999775506</v>
      </c>
      <c r="O8" s="402">
        <v>1009.9424699977551</v>
      </c>
      <c r="P8" s="402">
        <v>1044.643419997755</v>
      </c>
      <c r="Q8" s="402">
        <v>999.92468999775508</v>
      </c>
      <c r="R8" s="402">
        <v>954.4879999977552</v>
      </c>
      <c r="S8" s="402">
        <v>1004.3523999977552</v>
      </c>
      <c r="T8" s="402">
        <v>969.23575999775517</v>
      </c>
      <c r="U8" s="402">
        <v>1054.8737099977552</v>
      </c>
      <c r="V8" s="402">
        <v>1005.4111899977552</v>
      </c>
      <c r="W8" s="402">
        <v>1033.4298199977552</v>
      </c>
      <c r="X8" s="402">
        <v>979.25797999775511</v>
      </c>
      <c r="Y8" s="402">
        <v>1001.811419997755</v>
      </c>
      <c r="Z8" s="402">
        <v>946.55986999775519</v>
      </c>
      <c r="AA8" s="402">
        <v>1018.2077099977553</v>
      </c>
      <c r="AB8" s="402">
        <v>982.40574999775527</v>
      </c>
      <c r="AC8" s="402">
        <v>1010.8652599977552</v>
      </c>
      <c r="AD8" s="402">
        <v>1024.2586099977552</v>
      </c>
      <c r="AE8" s="402">
        <v>1037.8696999977551</v>
      </c>
      <c r="AF8" s="402">
        <v>995.14575999775514</v>
      </c>
      <c r="AG8" s="402">
        <v>959.38871999775517</v>
      </c>
      <c r="AH8" s="402">
        <v>1026.5847799977553</v>
      </c>
      <c r="AI8" s="402">
        <v>995.02094999775522</v>
      </c>
      <c r="AJ8" s="402">
        <v>1068.5471299977551</v>
      </c>
      <c r="AK8" s="402">
        <v>1031.9941099977552</v>
      </c>
      <c r="AL8" s="402">
        <v>1012.5072438870551</v>
      </c>
      <c r="AM8" s="402">
        <v>1014.234197272155</v>
      </c>
    </row>
    <row r="9" spans="1:56" x14ac:dyDescent="0.25">
      <c r="A9" s="408">
        <f ca="1">Exceedance!U9</f>
        <v>42979</v>
      </c>
      <c r="B9" s="412">
        <v>617.47354132129635</v>
      </c>
      <c r="C9" s="412">
        <v>642.81154132129632</v>
      </c>
      <c r="D9" s="412">
        <v>629.99481541129649</v>
      </c>
      <c r="E9" s="402">
        <v>596.38253132129637</v>
      </c>
      <c r="F9" s="402">
        <v>632.29278132129639</v>
      </c>
      <c r="G9" s="402">
        <v>562.01854132129631</v>
      </c>
      <c r="H9" s="402">
        <v>622.62435132129644</v>
      </c>
      <c r="I9" s="402">
        <v>581.09188132129646</v>
      </c>
      <c r="J9" s="402">
        <v>580.70930132129649</v>
      </c>
      <c r="K9" s="402">
        <v>587.69554132129645</v>
      </c>
      <c r="L9" s="402">
        <v>589.4502913212965</v>
      </c>
      <c r="M9" s="402">
        <v>606.82392132129644</v>
      </c>
      <c r="N9" s="402">
        <v>703.75512132129643</v>
      </c>
      <c r="O9" s="402">
        <v>627.85689132129642</v>
      </c>
      <c r="P9" s="402">
        <v>652.01267132129635</v>
      </c>
      <c r="Q9" s="402">
        <v>598.84108132129643</v>
      </c>
      <c r="R9" s="402">
        <v>594.5163013212964</v>
      </c>
      <c r="S9" s="402">
        <v>595.74964132129662</v>
      </c>
      <c r="T9" s="402">
        <v>574.00136132129637</v>
      </c>
      <c r="U9" s="402">
        <v>612.37879132129626</v>
      </c>
      <c r="V9" s="402">
        <v>679.9009813212964</v>
      </c>
      <c r="W9" s="402">
        <v>645.94287132129648</v>
      </c>
      <c r="X9" s="402">
        <v>575.94500132129633</v>
      </c>
      <c r="Y9" s="402">
        <v>604.99330132129626</v>
      </c>
      <c r="Z9" s="402">
        <v>689.59818132129635</v>
      </c>
      <c r="AA9" s="402">
        <v>600.62023132129627</v>
      </c>
      <c r="AB9" s="402">
        <v>613.51291132129631</v>
      </c>
      <c r="AC9" s="402">
        <v>607.97646132129637</v>
      </c>
      <c r="AD9" s="402">
        <v>591.30434132129631</v>
      </c>
      <c r="AE9" s="402">
        <v>582.04218132129643</v>
      </c>
      <c r="AF9" s="402">
        <v>596.21755132129636</v>
      </c>
      <c r="AG9" s="402">
        <v>574.30824132129646</v>
      </c>
      <c r="AH9" s="402">
        <v>600.14874132129637</v>
      </c>
      <c r="AI9" s="402">
        <v>615.30776132129631</v>
      </c>
      <c r="AJ9" s="402">
        <v>616.61337132129643</v>
      </c>
      <c r="AK9" s="402">
        <v>674.91936132129638</v>
      </c>
      <c r="AL9" s="402">
        <v>659.16391174849639</v>
      </c>
      <c r="AM9" s="402">
        <v>591.99886742419631</v>
      </c>
    </row>
    <row r="10" spans="1:56" x14ac:dyDescent="0.25">
      <c r="A10" s="408">
        <f ca="1">Exceedance!U10</f>
        <v>43009</v>
      </c>
      <c r="B10" s="412">
        <v>701.91899999966483</v>
      </c>
      <c r="C10" s="412">
        <v>714.02399999966485</v>
      </c>
      <c r="D10" s="412">
        <v>710.92193578966476</v>
      </c>
      <c r="E10" s="402">
        <v>696.92917999966483</v>
      </c>
      <c r="F10" s="402">
        <v>636.40695999966476</v>
      </c>
      <c r="G10" s="402">
        <v>777.09723000009024</v>
      </c>
      <c r="H10" s="402">
        <v>755.89299000009021</v>
      </c>
      <c r="I10" s="402">
        <v>727.46993000009024</v>
      </c>
      <c r="J10" s="402">
        <v>726.92696999966495</v>
      </c>
      <c r="K10" s="402">
        <v>715.94498999966481</v>
      </c>
      <c r="L10" s="402">
        <v>736.64978999966479</v>
      </c>
      <c r="M10" s="402">
        <v>706.46140999966485</v>
      </c>
      <c r="N10" s="402">
        <v>663.07682999966471</v>
      </c>
      <c r="O10" s="402">
        <v>682.53375999966488</v>
      </c>
      <c r="P10" s="402">
        <v>730.00390999966476</v>
      </c>
      <c r="Q10" s="402">
        <v>698.45846999966477</v>
      </c>
      <c r="R10" s="402">
        <v>708.82532000009019</v>
      </c>
      <c r="S10" s="402">
        <v>712.34165000009023</v>
      </c>
      <c r="T10" s="402">
        <v>682.65658000009034</v>
      </c>
      <c r="U10" s="402">
        <v>665.25395999966486</v>
      </c>
      <c r="V10" s="402">
        <v>720.06679999966491</v>
      </c>
      <c r="W10" s="402">
        <v>685.07577999966486</v>
      </c>
      <c r="X10" s="402">
        <v>713.77719999966484</v>
      </c>
      <c r="Y10" s="402">
        <v>658.29434999966486</v>
      </c>
      <c r="Z10" s="402">
        <v>690.53410999966468</v>
      </c>
      <c r="AA10" s="402">
        <v>666.38130999966484</v>
      </c>
      <c r="AB10" s="402">
        <v>752.22945999966475</v>
      </c>
      <c r="AC10" s="402">
        <v>696.26159999966478</v>
      </c>
      <c r="AD10" s="402">
        <v>756.70661999966478</v>
      </c>
      <c r="AE10" s="402">
        <v>671.67077999966477</v>
      </c>
      <c r="AF10" s="402">
        <v>686.70943999966482</v>
      </c>
      <c r="AG10" s="402">
        <v>662.81004999966478</v>
      </c>
      <c r="AH10" s="402">
        <v>728.77139000009038</v>
      </c>
      <c r="AI10" s="402">
        <v>707.93052999966471</v>
      </c>
      <c r="AJ10" s="402">
        <v>693.46155999966493</v>
      </c>
      <c r="AK10" s="402">
        <v>677.55171999966478</v>
      </c>
      <c r="AL10" s="402">
        <v>707.73277897456489</v>
      </c>
      <c r="AM10" s="402">
        <v>757.56478855632486</v>
      </c>
    </row>
    <row r="11" spans="1:56" x14ac:dyDescent="0.25">
      <c r="A11" s="408">
        <f ca="1">Exceedance!U11</f>
        <v>43040</v>
      </c>
      <c r="B11" s="412">
        <v>691.2859999996648</v>
      </c>
      <c r="C11" s="412">
        <v>713.14899999966485</v>
      </c>
      <c r="D11" s="412">
        <v>704.66125938966491</v>
      </c>
      <c r="E11" s="402">
        <v>711.64482999966481</v>
      </c>
      <c r="F11" s="402">
        <v>694.21580999966477</v>
      </c>
      <c r="G11" s="402">
        <v>741.93186000009041</v>
      </c>
      <c r="H11" s="402">
        <v>746.55531000009023</v>
      </c>
      <c r="I11" s="402">
        <v>732.24238000009018</v>
      </c>
      <c r="J11" s="402">
        <v>695.90585999966481</v>
      </c>
      <c r="K11" s="402">
        <v>768.82239999966487</v>
      </c>
      <c r="L11" s="402">
        <v>681.67412999966473</v>
      </c>
      <c r="M11" s="402">
        <v>647.72300999966501</v>
      </c>
      <c r="N11" s="402">
        <v>662.3759199996648</v>
      </c>
      <c r="O11" s="402">
        <v>685.48688999966475</v>
      </c>
      <c r="P11" s="402">
        <v>695.69025999966482</v>
      </c>
      <c r="Q11" s="402">
        <v>703.43097999966483</v>
      </c>
      <c r="R11" s="402">
        <v>666.10407000009025</v>
      </c>
      <c r="S11" s="402">
        <v>732.07087000009017</v>
      </c>
      <c r="T11" s="402">
        <v>723.56630000009022</v>
      </c>
      <c r="U11" s="402">
        <v>704.18920999966485</v>
      </c>
      <c r="V11" s="402">
        <v>723.35927999966486</v>
      </c>
      <c r="W11" s="402">
        <v>683.30420999966475</v>
      </c>
      <c r="X11" s="402">
        <v>673.34263999966481</v>
      </c>
      <c r="Y11" s="402">
        <v>673.1160599996648</v>
      </c>
      <c r="Z11" s="402">
        <v>672.72255999966467</v>
      </c>
      <c r="AA11" s="402">
        <v>685.85816999966471</v>
      </c>
      <c r="AB11" s="402">
        <v>777.31764999966481</v>
      </c>
      <c r="AC11" s="402">
        <v>680.41485999966483</v>
      </c>
      <c r="AD11" s="402">
        <v>687.89598999966483</v>
      </c>
      <c r="AE11" s="402">
        <v>706.61271999966482</v>
      </c>
      <c r="AF11" s="402">
        <v>713.70685999966497</v>
      </c>
      <c r="AG11" s="402">
        <v>679.46620999966478</v>
      </c>
      <c r="AH11" s="402">
        <v>662.3255900000903</v>
      </c>
      <c r="AI11" s="402">
        <v>674.30036999966467</v>
      </c>
      <c r="AJ11" s="402">
        <v>699.78641999966476</v>
      </c>
      <c r="AK11" s="402">
        <v>740.67884999966486</v>
      </c>
      <c r="AL11" s="402">
        <v>684.28097693796474</v>
      </c>
      <c r="AM11" s="402">
        <v>681.18706636623585</v>
      </c>
    </row>
    <row r="12" spans="1:56" x14ac:dyDescent="0.25">
      <c r="A12" s="408">
        <f ca="1">Exceedance!U12</f>
        <v>43070</v>
      </c>
      <c r="B12" s="412">
        <v>769.45999999982553</v>
      </c>
      <c r="C12" s="412">
        <v>772.74299999982566</v>
      </c>
      <c r="D12" s="412">
        <v>770.7456732798255</v>
      </c>
      <c r="E12" s="402">
        <v>775.4411999998257</v>
      </c>
      <c r="F12" s="402">
        <v>842.3987299998256</v>
      </c>
      <c r="G12" s="402">
        <v>944.07610999998633</v>
      </c>
      <c r="H12" s="402">
        <v>876.30877000029125</v>
      </c>
      <c r="I12" s="402">
        <v>888.39005999998642</v>
      </c>
      <c r="J12" s="402">
        <v>791.21701999982565</v>
      </c>
      <c r="K12" s="402">
        <v>792.07701999982544</v>
      </c>
      <c r="L12" s="402">
        <v>782.04424999982552</v>
      </c>
      <c r="M12" s="402">
        <v>792.28638999982547</v>
      </c>
      <c r="N12" s="402">
        <v>762.78022999982556</v>
      </c>
      <c r="O12" s="402">
        <v>802.4056199998256</v>
      </c>
      <c r="P12" s="402">
        <v>855.61094665365351</v>
      </c>
      <c r="Q12" s="402">
        <v>783.15926999982571</v>
      </c>
      <c r="R12" s="402">
        <v>894.13188999998636</v>
      </c>
      <c r="S12" s="402">
        <v>882.76896999998621</v>
      </c>
      <c r="T12" s="402">
        <v>782.13605000029145</v>
      </c>
      <c r="U12" s="402">
        <v>734.12667999982557</v>
      </c>
      <c r="V12" s="402">
        <v>750.06665999982556</v>
      </c>
      <c r="W12" s="402">
        <v>764.3014699998256</v>
      </c>
      <c r="X12" s="402">
        <v>777.6174299998255</v>
      </c>
      <c r="Y12" s="402">
        <v>767.77585999982546</v>
      </c>
      <c r="Z12" s="402">
        <v>769.76533999982553</v>
      </c>
      <c r="AA12" s="402">
        <v>764.95116999982565</v>
      </c>
      <c r="AB12" s="402">
        <v>809.41525999982548</v>
      </c>
      <c r="AC12" s="402">
        <v>757.85966999982566</v>
      </c>
      <c r="AD12" s="402">
        <v>760.47426999982554</v>
      </c>
      <c r="AE12" s="402">
        <v>814.47290999982579</v>
      </c>
      <c r="AF12" s="402">
        <v>782.37453999982563</v>
      </c>
      <c r="AG12" s="402">
        <v>771.19688999982566</v>
      </c>
      <c r="AH12" s="402">
        <v>1051.1310399999863</v>
      </c>
      <c r="AI12" s="402">
        <v>801.82782999982567</v>
      </c>
      <c r="AJ12" s="402">
        <v>770.00100999982567</v>
      </c>
      <c r="AK12" s="402">
        <v>762.51438999982565</v>
      </c>
      <c r="AL12" s="402">
        <v>775.78864637096547</v>
      </c>
      <c r="AM12" s="402">
        <v>761.82068493657562</v>
      </c>
    </row>
    <row r="13" spans="1:56" x14ac:dyDescent="0.25">
      <c r="A13" s="408">
        <f ca="1">Exceedance!U13</f>
        <v>43101</v>
      </c>
      <c r="B13" s="412">
        <v>923.39899999929628</v>
      </c>
      <c r="C13" s="412">
        <v>1608.8359999974198</v>
      </c>
      <c r="D13" s="412">
        <v>1228.5634662776799</v>
      </c>
      <c r="E13" s="402">
        <v>1292.6143999972026</v>
      </c>
      <c r="F13" s="402">
        <v>1607.0414099974196</v>
      </c>
      <c r="G13" s="402">
        <v>2001.9650099997652</v>
      </c>
      <c r="H13" s="402">
        <v>1854.1509999985924</v>
      </c>
      <c r="I13" s="402">
        <v>1787.6166399985923</v>
      </c>
      <c r="J13" s="402">
        <v>1267.4630199972023</v>
      </c>
      <c r="K13" s="402">
        <v>947.97928999929616</v>
      </c>
      <c r="L13" s="402">
        <v>946.28941999929634</v>
      </c>
      <c r="M13" s="402">
        <v>947.52616999929614</v>
      </c>
      <c r="N13" s="402">
        <v>1247.1061199976798</v>
      </c>
      <c r="O13" s="402">
        <v>953.70820999929606</v>
      </c>
      <c r="P13" s="402">
        <v>2103.4062299995476</v>
      </c>
      <c r="Q13" s="402">
        <v>931.709629999296</v>
      </c>
      <c r="R13" s="402">
        <v>1900.4799099985923</v>
      </c>
      <c r="S13" s="402">
        <v>1778.4091499985923</v>
      </c>
      <c r="T13" s="402">
        <v>1655.1116299995472</v>
      </c>
      <c r="U13" s="402">
        <v>1290.3823899972024</v>
      </c>
      <c r="V13" s="402">
        <v>1247.1179399976797</v>
      </c>
      <c r="W13" s="402">
        <v>1296.9685999972021</v>
      </c>
      <c r="X13" s="402">
        <v>938.07909999929609</v>
      </c>
      <c r="Y13" s="402">
        <v>894.94994999929622</v>
      </c>
      <c r="Z13" s="402">
        <v>926.63843999929622</v>
      </c>
      <c r="AA13" s="402">
        <v>900.23128999929622</v>
      </c>
      <c r="AB13" s="402">
        <v>1813.5512712193072</v>
      </c>
      <c r="AC13" s="402">
        <v>1162.5304399981574</v>
      </c>
      <c r="AD13" s="402">
        <v>901.42411999929618</v>
      </c>
      <c r="AE13" s="402">
        <v>1332.521933307848</v>
      </c>
      <c r="AF13" s="402">
        <v>1227.9832299976799</v>
      </c>
      <c r="AG13" s="402">
        <v>983.34071999929597</v>
      </c>
      <c r="AH13" s="402">
        <v>1799.9506099985924</v>
      </c>
      <c r="AI13" s="402">
        <v>1094.7393700004689</v>
      </c>
      <c r="AJ13" s="402">
        <v>915.9589199992962</v>
      </c>
      <c r="AK13" s="402">
        <v>1274.9462513902024</v>
      </c>
      <c r="AL13" s="402">
        <v>932.81188500229621</v>
      </c>
      <c r="AM13" s="402">
        <v>893.46238999929619</v>
      </c>
    </row>
    <row r="14" spans="1:56" x14ac:dyDescent="0.25">
      <c r="A14" s="408">
        <f ca="1">Exceedance!U14</f>
        <v>43132</v>
      </c>
      <c r="B14" s="412">
        <v>829.03900000029125</v>
      </c>
      <c r="C14" s="412">
        <v>1426.3800000006863</v>
      </c>
      <c r="D14" s="412">
        <v>1096.9001544430732</v>
      </c>
      <c r="E14" s="402">
        <v>1135.0736400030735</v>
      </c>
      <c r="F14" s="402">
        <v>1446.9304700006865</v>
      </c>
      <c r="G14" s="402">
        <v>1740.4008599972358</v>
      </c>
      <c r="H14" s="402">
        <v>1557.853689996834</v>
      </c>
      <c r="I14" s="402">
        <v>1612.3901800034</v>
      </c>
      <c r="J14" s="402">
        <v>1193.0315199989279</v>
      </c>
      <c r="K14" s="402">
        <v>850.24752000029116</v>
      </c>
      <c r="L14" s="402">
        <v>852.83096000029116</v>
      </c>
      <c r="M14" s="402">
        <v>788.31621000029122</v>
      </c>
      <c r="N14" s="402">
        <v>1122.7312800030734</v>
      </c>
      <c r="O14" s="402">
        <v>888.98586000029127</v>
      </c>
      <c r="P14" s="402">
        <v>1783.0868900028133</v>
      </c>
      <c r="Q14" s="402">
        <v>824.58670000029133</v>
      </c>
      <c r="R14" s="402">
        <v>1619.334209996834</v>
      </c>
      <c r="S14" s="402">
        <v>1543.8577800034</v>
      </c>
      <c r="T14" s="402">
        <v>1422.3054700028135</v>
      </c>
      <c r="U14" s="402">
        <v>1111.6193800030735</v>
      </c>
      <c r="V14" s="402">
        <v>1089.4384400030733</v>
      </c>
      <c r="W14" s="402">
        <v>1160.1399299989275</v>
      </c>
      <c r="X14" s="402">
        <v>832.76427000029128</v>
      </c>
      <c r="Y14" s="402">
        <v>787.27463000029115</v>
      </c>
      <c r="Z14" s="402">
        <v>826.77809000029129</v>
      </c>
      <c r="AA14" s="402">
        <v>826.11644000029116</v>
      </c>
      <c r="AB14" s="402">
        <v>1515.4241599987436</v>
      </c>
      <c r="AC14" s="402">
        <v>1023.377409999112</v>
      </c>
      <c r="AD14" s="402">
        <v>816.42877000029114</v>
      </c>
      <c r="AE14" s="402">
        <v>1226.8014199989275</v>
      </c>
      <c r="AF14" s="402">
        <v>1107.2173400030731</v>
      </c>
      <c r="AG14" s="402">
        <v>859.88227000029121</v>
      </c>
      <c r="AH14" s="402">
        <v>1535.5456099968339</v>
      </c>
      <c r="AI14" s="402">
        <v>909.42608000113034</v>
      </c>
      <c r="AJ14" s="402">
        <v>818.2436300002912</v>
      </c>
      <c r="AK14" s="402">
        <v>1156.0855622050674</v>
      </c>
      <c r="AL14" s="402">
        <v>839.95441020609121</v>
      </c>
      <c r="AM14" s="402">
        <v>807.10462000029111</v>
      </c>
    </row>
    <row r="15" spans="1:56" x14ac:dyDescent="0.25">
      <c r="A15" s="408">
        <f ca="1">Exceedance!U15</f>
        <v>43160</v>
      </c>
      <c r="B15" s="412">
        <v>835.75499999998635</v>
      </c>
      <c r="C15" s="412">
        <v>1483.929999997604</v>
      </c>
      <c r="D15" s="412">
        <v>1135.8173556825959</v>
      </c>
      <c r="E15" s="402">
        <v>1211.3430700025956</v>
      </c>
      <c r="F15" s="402">
        <v>1671.2836199976043</v>
      </c>
      <c r="G15" s="402">
        <v>1858.7304699970514</v>
      </c>
      <c r="H15" s="402">
        <v>1715.5170899974198</v>
      </c>
      <c r="I15" s="402">
        <v>1698.5063599995474</v>
      </c>
      <c r="J15" s="402">
        <v>1185.9154300002845</v>
      </c>
      <c r="K15" s="402">
        <v>850.21993999998631</v>
      </c>
      <c r="L15" s="402">
        <v>822.91320999998618</v>
      </c>
      <c r="M15" s="402">
        <v>845.52129999998635</v>
      </c>
      <c r="N15" s="402">
        <v>1223.6395200025961</v>
      </c>
      <c r="O15" s="402">
        <v>1000.5908599999864</v>
      </c>
      <c r="P15" s="402">
        <v>1814.8639999997315</v>
      </c>
      <c r="Q15" s="402">
        <v>886.3657399999862</v>
      </c>
      <c r="R15" s="402">
        <v>1903.0525099995473</v>
      </c>
      <c r="S15" s="402">
        <v>1537.6838999995475</v>
      </c>
      <c r="T15" s="402">
        <v>1583.3732399997314</v>
      </c>
      <c r="U15" s="402">
        <v>1214.548430002596</v>
      </c>
      <c r="V15" s="402">
        <v>1145.3083900025963</v>
      </c>
      <c r="W15" s="402">
        <v>1213.8438700002844</v>
      </c>
      <c r="X15" s="402">
        <v>899.12980999998626</v>
      </c>
      <c r="Y15" s="402">
        <v>804.41478999998628</v>
      </c>
      <c r="Z15" s="402">
        <v>865.08428999998614</v>
      </c>
      <c r="AA15" s="402">
        <v>839.57920999998635</v>
      </c>
      <c r="AB15" s="402">
        <v>1451.9122300001002</v>
      </c>
      <c r="AC15" s="402">
        <v>1117.9592499968005</v>
      </c>
      <c r="AD15" s="402">
        <v>845.02716999998643</v>
      </c>
      <c r="AE15" s="402">
        <v>1266.4639800002844</v>
      </c>
      <c r="AF15" s="402">
        <v>1152.039250002596</v>
      </c>
      <c r="AG15" s="402">
        <v>887.86045999998635</v>
      </c>
      <c r="AH15" s="402">
        <v>1667.1948799995473</v>
      </c>
      <c r="AI15" s="402">
        <v>989.55331547853166</v>
      </c>
      <c r="AJ15" s="402">
        <v>868.62710999998626</v>
      </c>
      <c r="AK15" s="402">
        <v>1179.1078383895244</v>
      </c>
      <c r="AL15" s="402">
        <v>857.04285294514636</v>
      </c>
      <c r="AM15" s="402">
        <v>866.18474999998637</v>
      </c>
    </row>
    <row r="16" spans="1:56" x14ac:dyDescent="0.25">
      <c r="A16" s="408">
        <f ca="1">Exceedance!U16</f>
        <v>43191</v>
      </c>
      <c r="B16" s="412">
        <v>740.23100000021111</v>
      </c>
      <c r="C16" s="412">
        <v>1313.5410000037687</v>
      </c>
      <c r="D16" s="412">
        <v>970.04133422406846</v>
      </c>
      <c r="E16" s="402">
        <v>1043.578679999112</v>
      </c>
      <c r="F16" s="402">
        <v>1391.1725100037686</v>
      </c>
      <c r="G16" s="402">
        <v>1684.2464099966494</v>
      </c>
      <c r="H16" s="402">
        <v>1512.7579899999157</v>
      </c>
      <c r="I16" s="402">
        <v>1521.1973443330974</v>
      </c>
      <c r="J16" s="402">
        <v>1102.4770039004425</v>
      </c>
      <c r="K16" s="402">
        <v>839.2599400002108</v>
      </c>
      <c r="L16" s="402">
        <v>774.5166500002108</v>
      </c>
      <c r="M16" s="402">
        <v>730.65077000021097</v>
      </c>
      <c r="N16" s="402">
        <v>1061.4147799991119</v>
      </c>
      <c r="O16" s="402">
        <v>857.31660000021088</v>
      </c>
      <c r="P16" s="402">
        <v>1525.9122299977885</v>
      </c>
      <c r="Q16" s="402">
        <v>746.52652000021112</v>
      </c>
      <c r="R16" s="402">
        <v>1442.2875999999158</v>
      </c>
      <c r="S16" s="402">
        <v>1514.1528081418639</v>
      </c>
      <c r="T16" s="402">
        <v>1399.0713199977884</v>
      </c>
      <c r="U16" s="402">
        <v>1131.776879999112</v>
      </c>
      <c r="V16" s="402">
        <v>964.21362999911196</v>
      </c>
      <c r="W16" s="402">
        <v>1029.2952800012392</v>
      </c>
      <c r="X16" s="402">
        <v>753.67852000021082</v>
      </c>
      <c r="Y16" s="402">
        <v>695.61303000021098</v>
      </c>
      <c r="Z16" s="402">
        <v>746.51831000021105</v>
      </c>
      <c r="AA16" s="402">
        <v>762.29212000021107</v>
      </c>
      <c r="AB16" s="402">
        <v>1315.6900699973862</v>
      </c>
      <c r="AC16" s="402">
        <v>941.90326226514253</v>
      </c>
      <c r="AD16" s="402">
        <v>735.20220000021095</v>
      </c>
      <c r="AE16" s="402">
        <v>1059.7866100012393</v>
      </c>
      <c r="AF16" s="402">
        <v>1005.8642099991119</v>
      </c>
      <c r="AG16" s="402">
        <v>848.77586000021108</v>
      </c>
      <c r="AH16" s="402">
        <v>1510.1137799999158</v>
      </c>
      <c r="AI16" s="402">
        <v>916.0555200029645</v>
      </c>
      <c r="AJ16" s="402">
        <v>747.45401000021081</v>
      </c>
      <c r="AK16" s="402">
        <v>1037.1138003826391</v>
      </c>
      <c r="AL16" s="402">
        <v>736.10256162989094</v>
      </c>
      <c r="AM16" s="402">
        <v>745.09329000021103</v>
      </c>
    </row>
    <row r="17" spans="1:39" x14ac:dyDescent="0.25">
      <c r="A17" s="408">
        <f ca="1">Exceedance!U17</f>
        <v>43221</v>
      </c>
      <c r="B17" s="412">
        <v>728.005000000211</v>
      </c>
      <c r="C17" s="412">
        <v>1296.7420000037687</v>
      </c>
      <c r="D17" s="412">
        <v>991.38330429727785</v>
      </c>
      <c r="E17" s="402">
        <v>1057.2365899972779</v>
      </c>
      <c r="F17" s="402">
        <v>1477.8710000037684</v>
      </c>
      <c r="G17" s="402">
        <v>1611.2115500003179</v>
      </c>
      <c r="H17" s="402">
        <v>1365.2811199999157</v>
      </c>
      <c r="I17" s="402">
        <v>1339.0978100020432</v>
      </c>
      <c r="J17" s="402">
        <v>1072.4420200012391</v>
      </c>
      <c r="K17" s="402">
        <v>786.27027000021099</v>
      </c>
      <c r="L17" s="402">
        <v>676.39020000021083</v>
      </c>
      <c r="M17" s="402">
        <v>693.64887000021099</v>
      </c>
      <c r="N17" s="402">
        <v>1010.9232899972778</v>
      </c>
      <c r="O17" s="402">
        <v>797.77384000021095</v>
      </c>
      <c r="P17" s="402">
        <v>1470.0987599977886</v>
      </c>
      <c r="Q17" s="402">
        <v>756.06571000021086</v>
      </c>
      <c r="R17" s="402">
        <v>1566.0724200020431</v>
      </c>
      <c r="S17" s="402">
        <v>1447.1877900020431</v>
      </c>
      <c r="T17" s="402">
        <v>1368.6718299977886</v>
      </c>
      <c r="U17" s="402">
        <v>1112.5677599972778</v>
      </c>
      <c r="V17" s="402">
        <v>993.15218999727767</v>
      </c>
      <c r="W17" s="402">
        <v>1061.9407700012391</v>
      </c>
      <c r="X17" s="402">
        <v>741.77827000021091</v>
      </c>
      <c r="Y17" s="402">
        <v>720.66047000021081</v>
      </c>
      <c r="Z17" s="402">
        <v>739.88252000021089</v>
      </c>
      <c r="AA17" s="402">
        <v>752.49277000021084</v>
      </c>
      <c r="AB17" s="402">
        <v>1329.1124599973868</v>
      </c>
      <c r="AC17" s="402">
        <v>939.22569000142357</v>
      </c>
      <c r="AD17" s="402">
        <v>726.61185000021078</v>
      </c>
      <c r="AE17" s="402">
        <v>1069.0164200012391</v>
      </c>
      <c r="AF17" s="402">
        <v>1028.0053899972777</v>
      </c>
      <c r="AG17" s="402">
        <v>796.89771000021096</v>
      </c>
      <c r="AH17" s="402">
        <v>1523.4919600020428</v>
      </c>
      <c r="AI17" s="402">
        <v>825.5463299996012</v>
      </c>
      <c r="AJ17" s="402">
        <v>738.28718000021081</v>
      </c>
      <c r="AK17" s="402">
        <v>1033.0773815410691</v>
      </c>
      <c r="AL17" s="402">
        <v>735.31948786825092</v>
      </c>
      <c r="AM17" s="402">
        <v>750.78353000021082</v>
      </c>
    </row>
    <row r="18" spans="1:39" x14ac:dyDescent="0.25">
      <c r="A18" s="408">
        <f ca="1">Exceedance!U18</f>
        <v>43252</v>
      </c>
      <c r="B18" s="412">
        <v>758.08800000029123</v>
      </c>
      <c r="C18" s="412">
        <v>1343.5720000014571</v>
      </c>
      <c r="D18" s="412">
        <v>969.81584199355075</v>
      </c>
      <c r="E18" s="402">
        <v>1024.2037299975711</v>
      </c>
      <c r="F18" s="402">
        <v>1309.5172600014571</v>
      </c>
      <c r="G18" s="402">
        <v>1678.2698300016743</v>
      </c>
      <c r="H18" s="402">
        <v>1561.8402356563854</v>
      </c>
      <c r="I18" s="402">
        <v>1549.0393599997315</v>
      </c>
      <c r="J18" s="402">
        <v>1129.9568599996981</v>
      </c>
      <c r="K18" s="402">
        <v>763.95198000029109</v>
      </c>
      <c r="L18" s="402">
        <v>758.88450000029115</v>
      </c>
      <c r="M18" s="402">
        <v>799.27058000029126</v>
      </c>
      <c r="N18" s="402">
        <v>1107.3767299975711</v>
      </c>
      <c r="O18" s="402">
        <v>755.51045000029126</v>
      </c>
      <c r="P18" s="402">
        <v>1403.0741100035841</v>
      </c>
      <c r="Q18" s="402">
        <v>744.56704000029117</v>
      </c>
      <c r="R18" s="402">
        <v>1564.2000499997314</v>
      </c>
      <c r="S18" s="402">
        <v>1486.6314199997314</v>
      </c>
      <c r="T18" s="402">
        <v>1390.364410003584</v>
      </c>
      <c r="U18" s="402">
        <v>1056.2450699975709</v>
      </c>
      <c r="V18" s="402">
        <v>1052.2874199975711</v>
      </c>
      <c r="W18" s="402">
        <v>1108.5189499996982</v>
      </c>
      <c r="X18" s="402">
        <v>757.60248000029128</v>
      </c>
      <c r="Y18" s="402">
        <v>740.4966500002912</v>
      </c>
      <c r="Z18" s="402">
        <v>739.77174000029129</v>
      </c>
      <c r="AA18" s="402">
        <v>742.06749000029129</v>
      </c>
      <c r="AB18" s="402">
        <v>1225.1935899995142</v>
      </c>
      <c r="AC18" s="402">
        <v>979.55180000355085</v>
      </c>
      <c r="AD18" s="402">
        <v>759.66030000029116</v>
      </c>
      <c r="AE18" s="402">
        <v>1104.0173599996981</v>
      </c>
      <c r="AF18" s="402">
        <v>1020.7012799975712</v>
      </c>
      <c r="AG18" s="402">
        <v>775.78806000029124</v>
      </c>
      <c r="AH18" s="402">
        <v>1550.8321899997316</v>
      </c>
      <c r="AI18" s="402">
        <v>916.9831600014237</v>
      </c>
      <c r="AJ18" s="402">
        <v>751.27623000029109</v>
      </c>
      <c r="AK18" s="402">
        <v>1070.1674699523983</v>
      </c>
      <c r="AL18" s="402">
        <v>766.29789403829113</v>
      </c>
      <c r="AM18" s="402">
        <v>768.16620000029127</v>
      </c>
    </row>
    <row r="19" spans="1:39" x14ac:dyDescent="0.25">
      <c r="A19" s="408">
        <f ca="1">Exceedance!U19</f>
        <v>43282</v>
      </c>
      <c r="B19" s="412">
        <v>930.15600000373502</v>
      </c>
      <c r="C19" s="412">
        <v>1575.6869999989608</v>
      </c>
      <c r="D19" s="412">
        <v>1217.189254266616</v>
      </c>
      <c r="E19" s="402">
        <v>1261.1663500024115</v>
      </c>
      <c r="F19" s="402">
        <v>1704.1874499989608</v>
      </c>
      <c r="G19" s="402">
        <v>2082.3911399976378</v>
      </c>
      <c r="H19" s="402">
        <v>1689.322130002445</v>
      </c>
      <c r="I19" s="402">
        <v>1624.1651699964652</v>
      </c>
      <c r="J19" s="402">
        <v>1279.0752100024115</v>
      </c>
      <c r="K19" s="402">
        <v>892.32486000373513</v>
      </c>
      <c r="L19" s="402">
        <v>971.07830000373508</v>
      </c>
      <c r="M19" s="402">
        <v>891.60268000373503</v>
      </c>
      <c r="N19" s="402">
        <v>1156.6858299966161</v>
      </c>
      <c r="O19" s="402">
        <v>928.15082000373502</v>
      </c>
      <c r="P19" s="402">
        <v>1559.5277500010882</v>
      </c>
      <c r="Q19" s="402">
        <v>891.60594000373499</v>
      </c>
      <c r="R19" s="402">
        <v>1744.3463212798681</v>
      </c>
      <c r="S19" s="402">
        <v>1759.0487399964654</v>
      </c>
      <c r="T19" s="402">
        <v>1631.0756900010883</v>
      </c>
      <c r="U19" s="402">
        <v>1303.5732079945024</v>
      </c>
      <c r="V19" s="402">
        <v>1282.645249996616</v>
      </c>
      <c r="W19" s="402">
        <v>1215.8990300024118</v>
      </c>
      <c r="X19" s="402">
        <v>860.50476000373499</v>
      </c>
      <c r="Y19" s="402">
        <v>889.26628000373501</v>
      </c>
      <c r="Z19" s="402">
        <v>891.18821000373509</v>
      </c>
      <c r="AA19" s="402">
        <v>886.8744900037351</v>
      </c>
      <c r="AB19" s="402">
        <v>1462.8631300035843</v>
      </c>
      <c r="AC19" s="402">
        <v>1135.7072699989278</v>
      </c>
      <c r="AD19" s="402">
        <v>916.96089000373513</v>
      </c>
      <c r="AE19" s="402">
        <v>1262.7084000024115</v>
      </c>
      <c r="AF19" s="402">
        <v>1177.8893999966162</v>
      </c>
      <c r="AG19" s="402">
        <v>877.39883000373504</v>
      </c>
      <c r="AH19" s="402">
        <v>1692.0220900024451</v>
      </c>
      <c r="AI19" s="402">
        <v>1089.2074400012391</v>
      </c>
      <c r="AJ19" s="402">
        <v>963.21669000373504</v>
      </c>
      <c r="AK19" s="402">
        <v>1253.5131213587713</v>
      </c>
      <c r="AL19" s="402">
        <v>930.05702267353502</v>
      </c>
      <c r="AM19" s="402">
        <v>858.73996000373506</v>
      </c>
    </row>
    <row r="20" spans="1:39" x14ac:dyDescent="0.25">
      <c r="A20" s="408">
        <f ca="1">Exceedance!U20</f>
        <v>43313</v>
      </c>
      <c r="B20" s="412">
        <v>1030.305999997755</v>
      </c>
      <c r="C20" s="412">
        <v>1724.7880000032153</v>
      </c>
      <c r="D20" s="412">
        <v>1346.7817207816411</v>
      </c>
      <c r="E20" s="402">
        <v>1376.8765089373865</v>
      </c>
      <c r="F20" s="402">
        <v>1807.9015328705234</v>
      </c>
      <c r="G20" s="402">
        <v>2245.4568108744011</v>
      </c>
      <c r="H20" s="402">
        <v>1733.821500002261</v>
      </c>
      <c r="I20" s="402">
        <v>1852.3179799962807</v>
      </c>
      <c r="J20" s="402">
        <v>1440.7859199993295</v>
      </c>
      <c r="K20" s="402">
        <v>993.72719999775518</v>
      </c>
      <c r="L20" s="402">
        <v>992.07631999775526</v>
      </c>
      <c r="M20" s="402">
        <v>982.73129999775506</v>
      </c>
      <c r="N20" s="402">
        <v>1329.9424700016409</v>
      </c>
      <c r="O20" s="402">
        <v>1044.643419997755</v>
      </c>
      <c r="P20" s="402">
        <v>1759.9246900009041</v>
      </c>
      <c r="Q20" s="402">
        <v>954.4879999977552</v>
      </c>
      <c r="R20" s="402">
        <v>1884.3523999962811</v>
      </c>
      <c r="S20" s="402">
        <v>1849.2357599962813</v>
      </c>
      <c r="T20" s="402">
        <v>1819.9071098045081</v>
      </c>
      <c r="U20" s="402">
        <v>1325.4111900016412</v>
      </c>
      <c r="V20" s="402">
        <v>1353.429820001641</v>
      </c>
      <c r="W20" s="402">
        <v>1359.2579799993293</v>
      </c>
      <c r="X20" s="402">
        <v>1001.811419997755</v>
      </c>
      <c r="Y20" s="402">
        <v>946.55986999775519</v>
      </c>
      <c r="Z20" s="402">
        <v>1018.2077099977553</v>
      </c>
      <c r="AA20" s="402">
        <v>982.40574999775527</v>
      </c>
      <c r="AB20" s="402">
        <v>1585.8652599978975</v>
      </c>
      <c r="AC20" s="402">
        <v>1284.2586100039525</v>
      </c>
      <c r="AD20" s="402">
        <v>1037.8696999977551</v>
      </c>
      <c r="AE20" s="402">
        <v>1440.1457599988521</v>
      </c>
      <c r="AF20" s="402">
        <v>1279.3887200016411</v>
      </c>
      <c r="AG20" s="402">
        <v>1026.5847799977553</v>
      </c>
      <c r="AH20" s="402">
        <v>1860.3976002049164</v>
      </c>
      <c r="AI20" s="402">
        <v>1258.5471300025961</v>
      </c>
      <c r="AJ20" s="402">
        <v>1031.9941099977552</v>
      </c>
      <c r="AK20" s="402">
        <v>1444.4627540795946</v>
      </c>
      <c r="AL20" s="402">
        <v>1014.234197272155</v>
      </c>
      <c r="AM20" s="402">
        <v>1016.0890199977553</v>
      </c>
    </row>
    <row r="21" spans="1:39" x14ac:dyDescent="0.25">
      <c r="A21" s="408">
        <f ca="1">Exceedance!U21</f>
        <v>43344</v>
      </c>
      <c r="B21" s="412">
        <v>771.63399999906346</v>
      </c>
      <c r="C21" s="412">
        <v>1310.8673302150767</v>
      </c>
      <c r="D21" s="412">
        <v>980.46827409296452</v>
      </c>
      <c r="E21" s="402">
        <v>1027.7662400032575</v>
      </c>
      <c r="F21" s="402">
        <v>1252.4919999979729</v>
      </c>
      <c r="G21" s="402">
        <v>1593.0978100034001</v>
      </c>
      <c r="H21" s="402">
        <v>1361.5653399985588</v>
      </c>
      <c r="I21" s="402">
        <v>1401.1827599970179</v>
      </c>
      <c r="J21" s="402">
        <v>983.16900000325768</v>
      </c>
      <c r="K21" s="402">
        <v>739.9237499990636</v>
      </c>
      <c r="L21" s="402">
        <v>757.29737999906354</v>
      </c>
      <c r="M21" s="402">
        <v>854.22857999906353</v>
      </c>
      <c r="N21" s="402">
        <v>1006.8559736818072</v>
      </c>
      <c r="O21" s="402">
        <v>802.48612999906345</v>
      </c>
      <c r="P21" s="402">
        <v>1329.3145399964317</v>
      </c>
      <c r="Q21" s="402">
        <v>744.98975999906361</v>
      </c>
      <c r="R21" s="402">
        <v>1376.2230999985588</v>
      </c>
      <c r="S21" s="402">
        <v>1394.4748199970179</v>
      </c>
      <c r="T21" s="402">
        <v>1342.852249996432</v>
      </c>
      <c r="U21" s="402">
        <v>1075.3744400032576</v>
      </c>
      <c r="V21" s="402">
        <v>1009.7361336502744</v>
      </c>
      <c r="W21" s="402">
        <v>999.39483269394213</v>
      </c>
      <c r="X21" s="402">
        <v>755.46675999906347</v>
      </c>
      <c r="Y21" s="402">
        <v>840.07163999906345</v>
      </c>
      <c r="Z21" s="402">
        <v>751.09368999906349</v>
      </c>
      <c r="AA21" s="402">
        <v>763.98636999906353</v>
      </c>
      <c r="AB21" s="402">
        <v>1148.4499199996981</v>
      </c>
      <c r="AC21" s="402">
        <v>941.77780000296445</v>
      </c>
      <c r="AD21" s="402">
        <v>732.51563999906341</v>
      </c>
      <c r="AE21" s="402">
        <v>1036.6910100035509</v>
      </c>
      <c r="AF21" s="402">
        <v>929.06437390230371</v>
      </c>
      <c r="AG21" s="402">
        <v>750.62219999906335</v>
      </c>
      <c r="AH21" s="402">
        <v>1395.781219998559</v>
      </c>
      <c r="AI21" s="402">
        <v>867.08683000033136</v>
      </c>
      <c r="AJ21" s="402">
        <v>825.39281999906348</v>
      </c>
      <c r="AK21" s="402">
        <v>1099.6373704307507</v>
      </c>
      <c r="AL21" s="402">
        <v>742.47232610196352</v>
      </c>
      <c r="AM21" s="402">
        <v>746.85598999906358</v>
      </c>
    </row>
    <row r="22" spans="1:39" x14ac:dyDescent="0.25">
      <c r="A22" s="408">
        <f ca="1">Exceedance!U22</f>
        <v>43374</v>
      </c>
      <c r="B22" s="412">
        <v>710.91697676966476</v>
      </c>
      <c r="C22" s="412">
        <v>710.91697676966476</v>
      </c>
      <c r="D22" s="412">
        <v>710.92193578966476</v>
      </c>
      <c r="E22" s="402">
        <v>646.40696000009029</v>
      </c>
      <c r="F22" s="402">
        <v>767.09722999966471</v>
      </c>
      <c r="G22" s="402">
        <v>745.89298999966468</v>
      </c>
      <c r="H22" s="402">
        <v>717.46992999966483</v>
      </c>
      <c r="I22" s="402">
        <v>726.92696999966495</v>
      </c>
      <c r="J22" s="402">
        <v>715.94498999966481</v>
      </c>
      <c r="K22" s="402">
        <v>736.64978999966479</v>
      </c>
      <c r="L22" s="402">
        <v>706.46140999966485</v>
      </c>
      <c r="M22" s="402">
        <v>663.07682999966471</v>
      </c>
      <c r="N22" s="402">
        <v>682.53375999966488</v>
      </c>
      <c r="O22" s="402">
        <v>730.00390999966476</v>
      </c>
      <c r="P22" s="402">
        <v>698.45846999966477</v>
      </c>
      <c r="Q22" s="402">
        <v>698.82531999966466</v>
      </c>
      <c r="R22" s="402">
        <v>702.3416499996647</v>
      </c>
      <c r="S22" s="402">
        <v>672.65657999966481</v>
      </c>
      <c r="T22" s="402">
        <v>665.25395999966486</v>
      </c>
      <c r="U22" s="402">
        <v>720.06679999966491</v>
      </c>
      <c r="V22" s="402">
        <v>685.07577999966486</v>
      </c>
      <c r="W22" s="402">
        <v>713.77719999966484</v>
      </c>
      <c r="X22" s="402">
        <v>658.29434999966486</v>
      </c>
      <c r="Y22" s="402">
        <v>690.53410999966468</v>
      </c>
      <c r="Z22" s="402">
        <v>666.38130999966484</v>
      </c>
      <c r="AA22" s="402">
        <v>752.22945999966475</v>
      </c>
      <c r="AB22" s="402">
        <v>696.26159999966478</v>
      </c>
      <c r="AC22" s="402">
        <v>756.70661999966478</v>
      </c>
      <c r="AD22" s="402">
        <v>671.67077999966477</v>
      </c>
      <c r="AE22" s="402">
        <v>686.70943999966482</v>
      </c>
      <c r="AF22" s="402">
        <v>662.81004999966478</v>
      </c>
      <c r="AG22" s="402">
        <v>718.77138999966485</v>
      </c>
      <c r="AH22" s="402">
        <v>707.93052999966471</v>
      </c>
      <c r="AI22" s="402">
        <v>693.46155999966493</v>
      </c>
      <c r="AJ22" s="402">
        <v>677.55171999966478</v>
      </c>
      <c r="AK22" s="402">
        <v>707.73277897456489</v>
      </c>
      <c r="AL22" s="402">
        <v>757.56478855632486</v>
      </c>
      <c r="AM22" s="402">
        <v>696.92917999966483</v>
      </c>
    </row>
    <row r="23" spans="1:39" x14ac:dyDescent="0.25">
      <c r="A23" s="408">
        <f ca="1">Exceedance!U23</f>
        <v>43405</v>
      </c>
      <c r="B23" s="412">
        <v>704.65710731966476</v>
      </c>
      <c r="C23" s="412">
        <v>704.65710731966476</v>
      </c>
      <c r="D23" s="412">
        <v>704.66125938966491</v>
      </c>
      <c r="E23" s="402">
        <v>704.2158100000903</v>
      </c>
      <c r="F23" s="402">
        <v>731.93185999966499</v>
      </c>
      <c r="G23" s="402">
        <v>736.55530999966481</v>
      </c>
      <c r="H23" s="402">
        <v>722.24237999966476</v>
      </c>
      <c r="I23" s="402">
        <v>695.90585999966481</v>
      </c>
      <c r="J23" s="402">
        <v>768.82239999966487</v>
      </c>
      <c r="K23" s="402">
        <v>681.67412999966473</v>
      </c>
      <c r="L23" s="402">
        <v>647.72300999966501</v>
      </c>
      <c r="M23" s="402">
        <v>662.3759199996648</v>
      </c>
      <c r="N23" s="402">
        <v>685.48688999966475</v>
      </c>
      <c r="O23" s="402">
        <v>695.69025999966482</v>
      </c>
      <c r="P23" s="402">
        <v>703.43097999966483</v>
      </c>
      <c r="Q23" s="402">
        <v>656.10406999966483</v>
      </c>
      <c r="R23" s="402">
        <v>722.07086999966475</v>
      </c>
      <c r="S23" s="402">
        <v>713.56629999966481</v>
      </c>
      <c r="T23" s="402">
        <v>704.18920999966485</v>
      </c>
      <c r="U23" s="402">
        <v>723.35927999966486</v>
      </c>
      <c r="V23" s="402">
        <v>683.30420999966475</v>
      </c>
      <c r="W23" s="402">
        <v>673.34263999966481</v>
      </c>
      <c r="X23" s="402">
        <v>673.1160599996648</v>
      </c>
      <c r="Y23" s="402">
        <v>672.72255999966467</v>
      </c>
      <c r="Z23" s="402">
        <v>685.85816999966471</v>
      </c>
      <c r="AA23" s="402">
        <v>777.31764999966481</v>
      </c>
      <c r="AB23" s="402">
        <v>680.41485999966483</v>
      </c>
      <c r="AC23" s="402">
        <v>687.89598999966483</v>
      </c>
      <c r="AD23" s="402">
        <v>706.61271999966482</v>
      </c>
      <c r="AE23" s="402">
        <v>713.70685999966497</v>
      </c>
      <c r="AF23" s="402">
        <v>679.46620999966478</v>
      </c>
      <c r="AG23" s="402">
        <v>652.32558999966477</v>
      </c>
      <c r="AH23" s="402">
        <v>674.30036999966467</v>
      </c>
      <c r="AI23" s="402">
        <v>699.78641999966476</v>
      </c>
      <c r="AJ23" s="402">
        <v>740.67884999966486</v>
      </c>
      <c r="AK23" s="402">
        <v>684.28097693796474</v>
      </c>
      <c r="AL23" s="402">
        <v>681.18706636623585</v>
      </c>
      <c r="AM23" s="402">
        <v>711.64482999966481</v>
      </c>
    </row>
    <row r="24" spans="1:39" x14ac:dyDescent="0.25">
      <c r="A24" s="408">
        <f ca="1">Exceedance!U24</f>
        <v>43435</v>
      </c>
      <c r="B24" s="412">
        <v>770.74920340982544</v>
      </c>
      <c r="C24" s="412">
        <v>770.74920340982544</v>
      </c>
      <c r="D24" s="412">
        <v>770.7456732798255</v>
      </c>
      <c r="E24" s="402">
        <v>922.39872999998636</v>
      </c>
      <c r="F24" s="402">
        <v>864.07610999982558</v>
      </c>
      <c r="G24" s="402">
        <v>846.30876999982559</v>
      </c>
      <c r="H24" s="402">
        <v>808.39005999982567</v>
      </c>
      <c r="I24" s="402">
        <v>791.21701999982565</v>
      </c>
      <c r="J24" s="402">
        <v>792.07701999982544</v>
      </c>
      <c r="K24" s="402">
        <v>782.04424999982552</v>
      </c>
      <c r="L24" s="402">
        <v>792.28638999982547</v>
      </c>
      <c r="M24" s="402">
        <v>762.78022999982556</v>
      </c>
      <c r="N24" s="402">
        <v>802.4056199998256</v>
      </c>
      <c r="O24" s="402">
        <v>835.93409999982543</v>
      </c>
      <c r="P24" s="402">
        <v>783.15926999982571</v>
      </c>
      <c r="Q24" s="402">
        <v>814.1318899998256</v>
      </c>
      <c r="R24" s="402">
        <v>802.76896999982557</v>
      </c>
      <c r="S24" s="402">
        <v>752.13604999982579</v>
      </c>
      <c r="T24" s="402">
        <v>734.12667999982557</v>
      </c>
      <c r="U24" s="402">
        <v>750.06665999982556</v>
      </c>
      <c r="V24" s="402">
        <v>764.3014699998256</v>
      </c>
      <c r="W24" s="402">
        <v>777.6174299998255</v>
      </c>
      <c r="X24" s="402">
        <v>767.77585999982546</v>
      </c>
      <c r="Y24" s="402">
        <v>769.76533999982553</v>
      </c>
      <c r="Z24" s="402">
        <v>764.95116999982565</v>
      </c>
      <c r="AA24" s="402">
        <v>809.41525999982548</v>
      </c>
      <c r="AB24" s="402">
        <v>757.85966999982566</v>
      </c>
      <c r="AC24" s="402">
        <v>760.47426999982554</v>
      </c>
      <c r="AD24" s="402">
        <v>814.47290999982579</v>
      </c>
      <c r="AE24" s="402">
        <v>782.37453999982563</v>
      </c>
      <c r="AF24" s="402">
        <v>771.19688999982566</v>
      </c>
      <c r="AG24" s="402">
        <v>971.1310399998257</v>
      </c>
      <c r="AH24" s="402">
        <v>801.82782999982567</v>
      </c>
      <c r="AI24" s="402">
        <v>770.00100999982567</v>
      </c>
      <c r="AJ24" s="402">
        <v>762.51438999982565</v>
      </c>
      <c r="AK24" s="402">
        <v>775.78864637096547</v>
      </c>
      <c r="AL24" s="402">
        <v>761.82068493657562</v>
      </c>
      <c r="AM24" s="402">
        <v>775.4411999998257</v>
      </c>
    </row>
    <row r="25" spans="1:39" x14ac:dyDescent="0.25">
      <c r="A25" s="408">
        <f ca="1">Exceedance!U25</f>
        <v>43466</v>
      </c>
      <c r="B25" s="412">
        <v>923.55999060929616</v>
      </c>
      <c r="C25" s="412">
        <v>1103.5599906104687</v>
      </c>
      <c r="D25" s="412">
        <v>823.56346627990604</v>
      </c>
      <c r="E25" s="402">
        <v>1787.0414099985921</v>
      </c>
      <c r="F25" s="402">
        <v>1649.0636092771647</v>
      </c>
      <c r="G25" s="402">
        <v>1424.151000002998</v>
      </c>
      <c r="H25" s="402">
        <v>1537.6166399960632</v>
      </c>
      <c r="I25" s="402">
        <v>1202.4630199976796</v>
      </c>
      <c r="J25" s="402">
        <v>847.97928999990597</v>
      </c>
      <c r="K25" s="402">
        <v>946.28941999929634</v>
      </c>
      <c r="L25" s="402">
        <v>947.52616999929614</v>
      </c>
      <c r="M25" s="402">
        <v>942.1061199992962</v>
      </c>
      <c r="N25" s="402">
        <v>853.70820999990576</v>
      </c>
      <c r="O25" s="402">
        <v>1923.4062299983748</v>
      </c>
      <c r="P25" s="402">
        <v>931.709629999296</v>
      </c>
      <c r="Q25" s="402">
        <v>1720.4799099974202</v>
      </c>
      <c r="R25" s="402">
        <v>1288.4091499972021</v>
      </c>
      <c r="S25" s="402">
        <v>1605.1116299974199</v>
      </c>
      <c r="T25" s="402">
        <v>1350.3823900029981</v>
      </c>
      <c r="U25" s="402">
        <v>1273.773433558664</v>
      </c>
      <c r="V25" s="402">
        <v>826.9685999999059</v>
      </c>
      <c r="W25" s="402">
        <v>838.07909999990579</v>
      </c>
      <c r="X25" s="402">
        <v>894.94994999929622</v>
      </c>
      <c r="Y25" s="402">
        <v>926.63843999929622</v>
      </c>
      <c r="Z25" s="402">
        <v>900.23128999929622</v>
      </c>
      <c r="AA25" s="402">
        <v>1584.5298299976796</v>
      </c>
      <c r="AB25" s="402">
        <v>1042.5304400027801</v>
      </c>
      <c r="AC25" s="402">
        <v>801.42411999990588</v>
      </c>
      <c r="AD25" s="402">
        <v>1378.3976900029979</v>
      </c>
      <c r="AE25" s="402">
        <v>1162.9832299981574</v>
      </c>
      <c r="AF25" s="402">
        <v>883.3407199999059</v>
      </c>
      <c r="AG25" s="402">
        <v>1619.9506099974199</v>
      </c>
      <c r="AH25" s="402">
        <v>814.73936999990588</v>
      </c>
      <c r="AI25" s="402">
        <v>915.9589199992962</v>
      </c>
      <c r="AJ25" s="402">
        <v>904.94625139229618</v>
      </c>
      <c r="AK25" s="402">
        <v>832.81188500290602</v>
      </c>
      <c r="AL25" s="402">
        <v>893.46238999929619</v>
      </c>
      <c r="AM25" s="402">
        <v>1227.6143999976798</v>
      </c>
    </row>
    <row r="26" spans="1:39" x14ac:dyDescent="0.25">
      <c r="A26" s="408">
        <f ca="1">Exceedance!U26</f>
        <v>43497</v>
      </c>
      <c r="B26" s="412">
        <v>821.89635778029128</v>
      </c>
      <c r="C26" s="412">
        <v>936.8963577811304</v>
      </c>
      <c r="D26" s="412">
        <v>751.90015443974528</v>
      </c>
      <c r="E26" s="402">
        <v>1586.9304700033999</v>
      </c>
      <c r="F26" s="402">
        <v>1490.4008600028137</v>
      </c>
      <c r="G26" s="402">
        <v>1242.8536900028889</v>
      </c>
      <c r="H26" s="402">
        <v>1411.1164669364423</v>
      </c>
      <c r="I26" s="402">
        <v>1083.0315199991121</v>
      </c>
      <c r="J26" s="402">
        <v>780.24751999974512</v>
      </c>
      <c r="K26" s="402">
        <v>852.83096000029116</v>
      </c>
      <c r="L26" s="402">
        <v>788.31621000029122</v>
      </c>
      <c r="M26" s="402">
        <v>847.73128000029135</v>
      </c>
      <c r="N26" s="402">
        <v>818.98585999974523</v>
      </c>
      <c r="O26" s="402">
        <v>1628.0868900027046</v>
      </c>
      <c r="P26" s="402">
        <v>824.58670000029133</v>
      </c>
      <c r="Q26" s="402">
        <v>1469.3342099985589</v>
      </c>
      <c r="R26" s="402">
        <v>1078.8577800030737</v>
      </c>
      <c r="S26" s="402">
        <v>1322.3054699985589</v>
      </c>
      <c r="T26" s="402">
        <v>1221.6193800028889</v>
      </c>
      <c r="U26" s="402">
        <v>1089.4384400030733</v>
      </c>
      <c r="V26" s="402">
        <v>760.13992999974505</v>
      </c>
      <c r="W26" s="402">
        <v>762.76426999974524</v>
      </c>
      <c r="X26" s="402">
        <v>787.27463000029115</v>
      </c>
      <c r="Y26" s="402">
        <v>826.77809000029129</v>
      </c>
      <c r="Z26" s="402">
        <v>826.11644000029116</v>
      </c>
      <c r="AA26" s="402">
        <v>1350.4241600030732</v>
      </c>
      <c r="AB26" s="402">
        <v>887.56649212269542</v>
      </c>
      <c r="AC26" s="402">
        <v>746.4287699997451</v>
      </c>
      <c r="AD26" s="402">
        <v>1281.8014200028888</v>
      </c>
      <c r="AE26" s="402">
        <v>1002.2173399969846</v>
      </c>
      <c r="AF26" s="402">
        <v>789.88226999974518</v>
      </c>
      <c r="AG26" s="402">
        <v>1482.0925428304849</v>
      </c>
      <c r="AH26" s="402">
        <v>724.42607999974496</v>
      </c>
      <c r="AI26" s="402">
        <v>818.2436300002912</v>
      </c>
      <c r="AJ26" s="402">
        <v>826.08556220643118</v>
      </c>
      <c r="AK26" s="402">
        <v>769.95441020554517</v>
      </c>
      <c r="AL26" s="402">
        <v>807.10462000029111</v>
      </c>
      <c r="AM26" s="402">
        <v>1135.0736400030735</v>
      </c>
    </row>
    <row r="27" spans="1:39" x14ac:dyDescent="0.25">
      <c r="A27" s="408">
        <f ca="1">Exceedance!U27</f>
        <v>43525</v>
      </c>
      <c r="B27" s="412">
        <v>845.81515762998629</v>
      </c>
      <c r="C27" s="412">
        <v>960.81515763325751</v>
      </c>
      <c r="D27" s="412">
        <v>755.81735568021099</v>
      </c>
      <c r="E27" s="402">
        <v>1831.2836199995475</v>
      </c>
      <c r="F27" s="402">
        <v>1578.7304699997314</v>
      </c>
      <c r="G27" s="402">
        <v>1380.5170899961388</v>
      </c>
      <c r="H27" s="402">
        <v>1478.506359999916</v>
      </c>
      <c r="I27" s="402">
        <v>1125.9154300025962</v>
      </c>
      <c r="J27" s="402">
        <v>760.21994000021084</v>
      </c>
      <c r="K27" s="402">
        <v>822.91320999998618</v>
      </c>
      <c r="L27" s="402">
        <v>845.52129999998635</v>
      </c>
      <c r="M27" s="402">
        <v>933.63951999998631</v>
      </c>
      <c r="N27" s="402">
        <v>910.59086000021091</v>
      </c>
      <c r="O27" s="402">
        <v>1649.8639999959546</v>
      </c>
      <c r="P27" s="402">
        <v>886.3657399999862</v>
      </c>
      <c r="Q27" s="402">
        <v>1743.0525099976041</v>
      </c>
      <c r="R27" s="402">
        <v>1048.2192534513661</v>
      </c>
      <c r="S27" s="402">
        <v>1473.3732399999158</v>
      </c>
      <c r="T27" s="402">
        <v>1329.5484299961388</v>
      </c>
      <c r="U27" s="402">
        <v>1145.3083900025963</v>
      </c>
      <c r="V27" s="402">
        <v>773.84387000021081</v>
      </c>
      <c r="W27" s="402">
        <v>809.12981000021091</v>
      </c>
      <c r="X27" s="402">
        <v>804.41478999998628</v>
      </c>
      <c r="Y27" s="402">
        <v>865.08428999998614</v>
      </c>
      <c r="Z27" s="402">
        <v>839.57920999998635</v>
      </c>
      <c r="AA27" s="402">
        <v>1281.9122300025963</v>
      </c>
      <c r="AB27" s="402">
        <v>1002.9592500032576</v>
      </c>
      <c r="AC27" s="402">
        <v>755.02717000021096</v>
      </c>
      <c r="AD27" s="402">
        <v>1321.4639799961387</v>
      </c>
      <c r="AE27" s="402">
        <v>1092.0392499968004</v>
      </c>
      <c r="AF27" s="402">
        <v>797.86046000021088</v>
      </c>
      <c r="AG27" s="402">
        <v>1557.1948799997313</v>
      </c>
      <c r="AH27" s="402">
        <v>753.43710000021088</v>
      </c>
      <c r="AI27" s="402">
        <v>868.62710999998626</v>
      </c>
      <c r="AJ27" s="402">
        <v>829.10783838922634</v>
      </c>
      <c r="AK27" s="402">
        <v>767.0428529453709</v>
      </c>
      <c r="AL27" s="402">
        <v>866.18474999998637</v>
      </c>
      <c r="AM27" s="402">
        <v>1211.3430700025956</v>
      </c>
    </row>
    <row r="28" spans="1:39" x14ac:dyDescent="0.25">
      <c r="A28" s="408">
        <f ca="1">Exceedance!U28</f>
        <v>43556</v>
      </c>
      <c r="B28" s="412">
        <v>748.86930102021097</v>
      </c>
      <c r="C28" s="412">
        <v>882.29140562079476</v>
      </c>
      <c r="D28" s="412">
        <v>678.86921007966498</v>
      </c>
      <c r="E28" s="402">
        <v>1491.172509999916</v>
      </c>
      <c r="F28" s="402">
        <v>1394.2464100037687</v>
      </c>
      <c r="G28" s="402">
        <v>1212.7579900033666</v>
      </c>
      <c r="H28" s="402">
        <v>1286.7171899995139</v>
      </c>
      <c r="I28" s="402">
        <v>1023.1150099969847</v>
      </c>
      <c r="J28" s="402">
        <v>769.25993999966465</v>
      </c>
      <c r="K28" s="402">
        <v>774.5166500002108</v>
      </c>
      <c r="L28" s="402">
        <v>730.65077000021097</v>
      </c>
      <c r="M28" s="402">
        <v>801.41478000021095</v>
      </c>
      <c r="N28" s="402">
        <v>787.31659999966485</v>
      </c>
      <c r="O28" s="402">
        <v>1325.9122299973867</v>
      </c>
      <c r="P28" s="402">
        <v>746.52652000021112</v>
      </c>
      <c r="Q28" s="402">
        <v>1292.2876000016411</v>
      </c>
      <c r="R28" s="402">
        <v>1087.8691999991122</v>
      </c>
      <c r="S28" s="402">
        <v>1299.0713200016412</v>
      </c>
      <c r="T28" s="402">
        <v>1231.7768800033666</v>
      </c>
      <c r="U28" s="402">
        <v>964.21362999911196</v>
      </c>
      <c r="V28" s="402">
        <v>649.29527999966479</v>
      </c>
      <c r="W28" s="402">
        <v>683.67851999966479</v>
      </c>
      <c r="X28" s="402">
        <v>695.61303000021098</v>
      </c>
      <c r="Y28" s="402">
        <v>746.51831000021105</v>
      </c>
      <c r="Z28" s="402">
        <v>762.29212000021107</v>
      </c>
      <c r="AA28" s="402">
        <v>1165.6900699991122</v>
      </c>
      <c r="AB28" s="402">
        <v>819.85862999990593</v>
      </c>
      <c r="AC28" s="402">
        <v>665.2021999996648</v>
      </c>
      <c r="AD28" s="402">
        <v>1102.9397762611657</v>
      </c>
      <c r="AE28" s="402">
        <v>905.86421000296434</v>
      </c>
      <c r="AF28" s="402">
        <v>778.77585999966482</v>
      </c>
      <c r="AG28" s="402">
        <v>1410.1137800037684</v>
      </c>
      <c r="AH28" s="402">
        <v>686.05551999966485</v>
      </c>
      <c r="AI28" s="402">
        <v>747.45401000021081</v>
      </c>
      <c r="AJ28" s="402">
        <v>727.11380038161099</v>
      </c>
      <c r="AK28" s="402">
        <v>666.10256162934479</v>
      </c>
      <c r="AL28" s="402">
        <v>745.09329000021103</v>
      </c>
      <c r="AM28" s="402">
        <v>1043.578679999112</v>
      </c>
    </row>
    <row r="29" spans="1:39" x14ac:dyDescent="0.25">
      <c r="A29" s="408">
        <f ca="1">Exceedance!U29</f>
        <v>43586</v>
      </c>
      <c r="B29" s="412">
        <v>736.38182252021102</v>
      </c>
      <c r="C29" s="412">
        <v>836.3818225196012</v>
      </c>
      <c r="D29" s="412">
        <v>656.38330430004999</v>
      </c>
      <c r="E29" s="402">
        <v>1627.871000002043</v>
      </c>
      <c r="F29" s="402">
        <v>1311.2115500037687</v>
      </c>
      <c r="G29" s="402">
        <v>1065.2811200033664</v>
      </c>
      <c r="H29" s="402">
        <v>1089.0978099995139</v>
      </c>
      <c r="I29" s="402">
        <v>962.44202000142354</v>
      </c>
      <c r="J29" s="402">
        <v>706.27027000005012</v>
      </c>
      <c r="K29" s="402">
        <v>676.39020000021083</v>
      </c>
      <c r="L29" s="402">
        <v>693.64887000021099</v>
      </c>
      <c r="M29" s="402">
        <v>755.92329000021084</v>
      </c>
      <c r="N29" s="402">
        <v>717.77384000004997</v>
      </c>
      <c r="O29" s="402">
        <v>1280.8999167590973</v>
      </c>
      <c r="P29" s="402">
        <v>756.06571000021086</v>
      </c>
      <c r="Q29" s="402">
        <v>1366.0724200016411</v>
      </c>
      <c r="R29" s="402">
        <v>992.18778999727783</v>
      </c>
      <c r="S29" s="402">
        <v>1268.671830001641</v>
      </c>
      <c r="T29" s="402">
        <v>1217.5677600033664</v>
      </c>
      <c r="U29" s="402">
        <v>993.15218999727767</v>
      </c>
      <c r="V29" s="402">
        <v>671.94077000004995</v>
      </c>
      <c r="W29" s="402">
        <v>661.77827000005004</v>
      </c>
      <c r="X29" s="402">
        <v>720.66047000021081</v>
      </c>
      <c r="Y29" s="402">
        <v>739.88252000021089</v>
      </c>
      <c r="Z29" s="402">
        <v>752.49277000021084</v>
      </c>
      <c r="AA29" s="402">
        <v>1174.1124599972777</v>
      </c>
      <c r="AB29" s="402">
        <v>789.22568999990597</v>
      </c>
      <c r="AC29" s="402">
        <v>646.61185000004991</v>
      </c>
      <c r="AD29" s="402">
        <v>1119.0164200033664</v>
      </c>
      <c r="AE29" s="402">
        <v>928.90962654825069</v>
      </c>
      <c r="AF29" s="402">
        <v>716.89771000004998</v>
      </c>
      <c r="AG29" s="402">
        <v>1373.4919600037683</v>
      </c>
      <c r="AH29" s="402">
        <v>645.54633000005015</v>
      </c>
      <c r="AI29" s="402">
        <v>738.28718000021081</v>
      </c>
      <c r="AJ29" s="402">
        <v>723.07738154004096</v>
      </c>
      <c r="AK29" s="402">
        <v>655.31948786809016</v>
      </c>
      <c r="AL29" s="402">
        <v>750.78353000021082</v>
      </c>
      <c r="AM29" s="402">
        <v>1057.2365899972779</v>
      </c>
    </row>
    <row r="30" spans="1:39" x14ac:dyDescent="0.25">
      <c r="A30" s="408">
        <f ca="1">Exceedance!U30</f>
        <v>43617</v>
      </c>
      <c r="B30" s="412">
        <v>759.81166245029124</v>
      </c>
      <c r="C30" s="412">
        <v>919.81166245142356</v>
      </c>
      <c r="D30" s="412">
        <v>669.81584198970506</v>
      </c>
      <c r="E30" s="402">
        <v>1459.5172599997316</v>
      </c>
      <c r="F30" s="402">
        <v>1418.269830003584</v>
      </c>
      <c r="G30" s="402">
        <v>1213.8589800036596</v>
      </c>
      <c r="H30" s="402">
        <v>1349.0393599993297</v>
      </c>
      <c r="I30" s="402">
        <v>1029.9568600035507</v>
      </c>
      <c r="J30" s="402">
        <v>673.95197999970515</v>
      </c>
      <c r="K30" s="402">
        <v>758.88450000029115</v>
      </c>
      <c r="L30" s="402">
        <v>799.27058000029126</v>
      </c>
      <c r="M30" s="402">
        <v>847.37673000029122</v>
      </c>
      <c r="N30" s="402">
        <v>665.51044999970509</v>
      </c>
      <c r="O30" s="402">
        <v>1248.0741100034752</v>
      </c>
      <c r="P30" s="402">
        <v>744.56704000029117</v>
      </c>
      <c r="Q30" s="402">
        <v>1381.7792625498694</v>
      </c>
      <c r="R30" s="402">
        <v>1016.631419997571</v>
      </c>
      <c r="S30" s="402">
        <v>1290.3644099993296</v>
      </c>
      <c r="T30" s="402">
        <v>1161.2450700036595</v>
      </c>
      <c r="U30" s="402">
        <v>1052.2874199975711</v>
      </c>
      <c r="V30" s="402">
        <v>708.51894999970511</v>
      </c>
      <c r="W30" s="402">
        <v>667.602479999705</v>
      </c>
      <c r="X30" s="402">
        <v>740.4966500002912</v>
      </c>
      <c r="Y30" s="402">
        <v>739.77174000029129</v>
      </c>
      <c r="Z30" s="402">
        <v>742.06749000029129</v>
      </c>
      <c r="AA30" s="402">
        <v>1036.7472327946289</v>
      </c>
      <c r="AB30" s="402">
        <v>819.55179999998643</v>
      </c>
      <c r="AC30" s="402">
        <v>669.6602999997051</v>
      </c>
      <c r="AD30" s="402">
        <v>1159.0173600036594</v>
      </c>
      <c r="AE30" s="402">
        <v>970.70128000355078</v>
      </c>
      <c r="AF30" s="402">
        <v>685.78805999970507</v>
      </c>
      <c r="AG30" s="402">
        <v>1450.8321900035842</v>
      </c>
      <c r="AH30" s="402">
        <v>666.98315999970521</v>
      </c>
      <c r="AI30" s="402">
        <v>751.27623000029109</v>
      </c>
      <c r="AJ30" s="402">
        <v>760.16746995299127</v>
      </c>
      <c r="AK30" s="402">
        <v>676.29789403770508</v>
      </c>
      <c r="AL30" s="402">
        <v>768.16620000029127</v>
      </c>
      <c r="AM30" s="402">
        <v>1024.2037299975711</v>
      </c>
    </row>
    <row r="31" spans="1:39" x14ac:dyDescent="0.25">
      <c r="A31" s="408">
        <f ca="1">Exceedance!U31</f>
        <v>43647</v>
      </c>
      <c r="B31" s="412">
        <v>927.19218445373497</v>
      </c>
      <c r="C31" s="412">
        <v>1097.1921844512392</v>
      </c>
      <c r="D31" s="412">
        <v>827.18925427029126</v>
      </c>
      <c r="E31" s="402">
        <v>1874.1874499964651</v>
      </c>
      <c r="F31" s="402">
        <v>1782.3911400010886</v>
      </c>
      <c r="G31" s="402">
        <v>1329.3221300001003</v>
      </c>
      <c r="H31" s="402">
        <v>1394.1651700012724</v>
      </c>
      <c r="I31" s="402">
        <v>1210.7261435640178</v>
      </c>
      <c r="J31" s="402">
        <v>792.32486000029132</v>
      </c>
      <c r="K31" s="402">
        <v>971.07830000373508</v>
      </c>
      <c r="L31" s="402">
        <v>891.60268000373503</v>
      </c>
      <c r="M31" s="402">
        <v>866.68583000373508</v>
      </c>
      <c r="N31" s="402">
        <v>828.15082000029122</v>
      </c>
      <c r="O31" s="402">
        <v>1389.5277500035843</v>
      </c>
      <c r="P31" s="402">
        <v>891.60594000373499</v>
      </c>
      <c r="Q31" s="402">
        <v>1605.0135899989609</v>
      </c>
      <c r="R31" s="402">
        <v>1289.0487400024119</v>
      </c>
      <c r="S31" s="402">
        <v>1563.018045784996</v>
      </c>
      <c r="T31" s="402">
        <v>1379.6909100001001</v>
      </c>
      <c r="U31" s="402">
        <v>1282.645249996616</v>
      </c>
      <c r="V31" s="402">
        <v>765.8990300002913</v>
      </c>
      <c r="W31" s="402">
        <v>760.50476000029118</v>
      </c>
      <c r="X31" s="402">
        <v>889.26628000373501</v>
      </c>
      <c r="Y31" s="402">
        <v>891.18821000373509</v>
      </c>
      <c r="Z31" s="402">
        <v>886.8744900037351</v>
      </c>
      <c r="AA31" s="402">
        <v>1222.8631299966164</v>
      </c>
      <c r="AB31" s="402">
        <v>1015.7072700035507</v>
      </c>
      <c r="AC31" s="402">
        <v>816.96089000029133</v>
      </c>
      <c r="AD31" s="402">
        <v>1322.7084000001</v>
      </c>
      <c r="AE31" s="402">
        <v>1117.8893999989275</v>
      </c>
      <c r="AF31" s="402">
        <v>777.39883000029124</v>
      </c>
      <c r="AG31" s="402">
        <v>1622.0220900010881</v>
      </c>
      <c r="AH31" s="402">
        <v>819.20744000029117</v>
      </c>
      <c r="AI31" s="402">
        <v>963.21669000373504</v>
      </c>
      <c r="AJ31" s="402">
        <v>903.51312136009506</v>
      </c>
      <c r="AK31" s="402">
        <v>830.05702267009121</v>
      </c>
      <c r="AL31" s="402">
        <v>858.73996000373506</v>
      </c>
      <c r="AM31" s="402">
        <v>1201.166349996616</v>
      </c>
    </row>
    <row r="32" spans="1:39" x14ac:dyDescent="0.25">
      <c r="A32" s="408">
        <f ca="1">Exceedance!U32</f>
        <v>43678</v>
      </c>
      <c r="B32" s="412">
        <v>1026.7835361477551</v>
      </c>
      <c r="C32" s="412">
        <v>1216.7835361525961</v>
      </c>
      <c r="D32" s="412">
        <v>926.78172077998624</v>
      </c>
      <c r="E32" s="402">
        <v>1946.1351099962808</v>
      </c>
      <c r="F32" s="402">
        <v>1893.1704600009041</v>
      </c>
      <c r="G32" s="402">
        <v>1409.7228705976052</v>
      </c>
      <c r="H32" s="402">
        <v>1612.3179799974198</v>
      </c>
      <c r="I32" s="402">
        <v>1380.7859200016412</v>
      </c>
      <c r="J32" s="402">
        <v>893.72719999998628</v>
      </c>
      <c r="K32" s="402">
        <v>992.07631999775526</v>
      </c>
      <c r="L32" s="402">
        <v>982.73129999775506</v>
      </c>
      <c r="M32" s="402">
        <v>1009.9424699977551</v>
      </c>
      <c r="N32" s="402">
        <v>944.64341999998624</v>
      </c>
      <c r="O32" s="402">
        <v>1574.9246899978975</v>
      </c>
      <c r="P32" s="402">
        <v>954.6936537059496</v>
      </c>
      <c r="Q32" s="402">
        <v>1704.3524000032157</v>
      </c>
      <c r="R32" s="402">
        <v>1349.23575999933</v>
      </c>
      <c r="S32" s="402">
        <v>1754.8737100032156</v>
      </c>
      <c r="T32" s="402">
        <v>1450.4111899988523</v>
      </c>
      <c r="U32" s="402">
        <v>1353.429820001641</v>
      </c>
      <c r="V32" s="402">
        <v>879.25797999998633</v>
      </c>
      <c r="W32" s="402">
        <v>901.81141999998636</v>
      </c>
      <c r="X32" s="402">
        <v>946.55986999775519</v>
      </c>
      <c r="Y32" s="402">
        <v>1018.2077099977553</v>
      </c>
      <c r="Z32" s="402">
        <v>982.40574999775527</v>
      </c>
      <c r="AA32" s="402">
        <v>1330.865260001641</v>
      </c>
      <c r="AB32" s="402">
        <v>1154.2586099968003</v>
      </c>
      <c r="AC32" s="402">
        <v>937.86969999998632</v>
      </c>
      <c r="AD32" s="402">
        <v>1440.1457599988521</v>
      </c>
      <c r="AE32" s="402">
        <v>1219.388720003953</v>
      </c>
      <c r="AF32" s="402">
        <v>926.58477999998627</v>
      </c>
      <c r="AG32" s="402">
        <v>1755.0209500009041</v>
      </c>
      <c r="AH32" s="402">
        <v>968.5471299999864</v>
      </c>
      <c r="AI32" s="402">
        <v>1031.9941099977552</v>
      </c>
      <c r="AJ32" s="402">
        <v>1012.5072438870551</v>
      </c>
      <c r="AK32" s="402">
        <v>914.23419727438636</v>
      </c>
      <c r="AL32" s="402">
        <v>1016.0890199977553</v>
      </c>
      <c r="AM32" s="402">
        <v>1326.950260001641</v>
      </c>
    </row>
    <row r="33" spans="1:39" x14ac:dyDescent="0.25">
      <c r="A33" s="408">
        <f ca="1">Exceedance!U33</f>
        <v>43709</v>
      </c>
      <c r="B33" s="412">
        <v>780.46569350906361</v>
      </c>
      <c r="C33" s="412">
        <v>880.46569351033133</v>
      </c>
      <c r="D33" s="412">
        <v>710.4682740903952</v>
      </c>
      <c r="E33" s="402">
        <v>1344.0100269441491</v>
      </c>
      <c r="F33" s="402">
        <v>1313.0978099979729</v>
      </c>
      <c r="G33" s="402">
        <v>1071.5653399975711</v>
      </c>
      <c r="H33" s="402">
        <v>1171.1827600018255</v>
      </c>
      <c r="I33" s="402">
        <v>938.16900000296448</v>
      </c>
      <c r="J33" s="402">
        <v>669.92375000039522</v>
      </c>
      <c r="K33" s="402">
        <v>757.29737999906354</v>
      </c>
      <c r="L33" s="402">
        <v>854.22857999906353</v>
      </c>
      <c r="M33" s="402">
        <v>778.33034999906351</v>
      </c>
      <c r="N33" s="402">
        <v>732.48613000039506</v>
      </c>
      <c r="O33" s="402">
        <v>1189.3145400018254</v>
      </c>
      <c r="P33" s="402">
        <v>744.98976000013056</v>
      </c>
      <c r="Q33" s="402">
        <v>1236.2231000039526</v>
      </c>
      <c r="R33" s="402">
        <v>969.47482000325761</v>
      </c>
      <c r="S33" s="402">
        <v>1252.8522500039528</v>
      </c>
      <c r="T33" s="402">
        <v>1142.0765839416715</v>
      </c>
      <c r="U33" s="402">
        <v>1041.4163300032576</v>
      </c>
      <c r="V33" s="402">
        <v>656.41846000039504</v>
      </c>
      <c r="W33" s="402">
        <v>685.46676000039508</v>
      </c>
      <c r="X33" s="402">
        <v>840.07163999906345</v>
      </c>
      <c r="Y33" s="402">
        <v>751.09368999906349</v>
      </c>
      <c r="Z33" s="402">
        <v>763.98636999906353</v>
      </c>
      <c r="AA33" s="402">
        <v>958.44992000296429</v>
      </c>
      <c r="AB33" s="402">
        <v>791.77779999982556</v>
      </c>
      <c r="AC33" s="402">
        <v>662.51564000039514</v>
      </c>
      <c r="AD33" s="402">
        <v>1036.6910100035509</v>
      </c>
      <c r="AE33" s="402">
        <v>924.78170000296461</v>
      </c>
      <c r="AF33" s="402">
        <v>680.62220000039508</v>
      </c>
      <c r="AG33" s="402">
        <v>1305.781219997973</v>
      </c>
      <c r="AH33" s="402">
        <v>697.08683000039514</v>
      </c>
      <c r="AI33" s="402">
        <v>825.39281999906348</v>
      </c>
      <c r="AJ33" s="402">
        <v>809.63737042626349</v>
      </c>
      <c r="AK33" s="402">
        <v>672.47232610329525</v>
      </c>
      <c r="AL33" s="402">
        <v>746.85598999906358</v>
      </c>
      <c r="AM33" s="402">
        <v>1018.4080103902062</v>
      </c>
    </row>
    <row r="34" spans="1:39" x14ac:dyDescent="0.25">
      <c r="A34" s="408">
        <f ca="1">Exceedance!U34</f>
        <v>43739</v>
      </c>
      <c r="B34" s="412">
        <v>710.91697676966476</v>
      </c>
      <c r="C34" s="412">
        <v>710.91697676966476</v>
      </c>
      <c r="D34" s="412">
        <v>710.92193578966476</v>
      </c>
      <c r="E34" s="402">
        <v>767.09722999966471</v>
      </c>
      <c r="F34" s="402">
        <v>745.89298999966468</v>
      </c>
      <c r="G34" s="402">
        <v>717.46992999966483</v>
      </c>
      <c r="H34" s="402">
        <v>726.92696999966495</v>
      </c>
      <c r="I34" s="402">
        <v>715.94498999966481</v>
      </c>
      <c r="J34" s="402">
        <v>736.64978999966479</v>
      </c>
      <c r="K34" s="402">
        <v>706.46140999966485</v>
      </c>
      <c r="L34" s="402">
        <v>663.07682999966471</v>
      </c>
      <c r="M34" s="402">
        <v>682.53375999966488</v>
      </c>
      <c r="N34" s="402">
        <v>730.00390999966476</v>
      </c>
      <c r="O34" s="402">
        <v>698.45846999966477</v>
      </c>
      <c r="P34" s="402">
        <v>698.82531999966466</v>
      </c>
      <c r="Q34" s="402">
        <v>702.3416499996647</v>
      </c>
      <c r="R34" s="402">
        <v>672.65657999966481</v>
      </c>
      <c r="S34" s="402">
        <v>665.25395999966486</v>
      </c>
      <c r="T34" s="402">
        <v>720.06679999966491</v>
      </c>
      <c r="U34" s="402">
        <v>685.07577999966486</v>
      </c>
      <c r="V34" s="402">
        <v>713.77719999966484</v>
      </c>
      <c r="W34" s="402">
        <v>658.29434999966486</v>
      </c>
      <c r="X34" s="402">
        <v>530.53411000015399</v>
      </c>
      <c r="Y34" s="402">
        <v>666.38130999966484</v>
      </c>
      <c r="Z34" s="402">
        <v>752.22945999966475</v>
      </c>
      <c r="AA34" s="402">
        <v>696.26159999966478</v>
      </c>
      <c r="AB34" s="402">
        <v>756.70661999966478</v>
      </c>
      <c r="AC34" s="402">
        <v>671.67077999966477</v>
      </c>
      <c r="AD34" s="402">
        <v>686.70943999966482</v>
      </c>
      <c r="AE34" s="402">
        <v>662.81004999966478</v>
      </c>
      <c r="AF34" s="402">
        <v>718.77138999966485</v>
      </c>
      <c r="AG34" s="402">
        <v>707.93052999966471</v>
      </c>
      <c r="AH34" s="402">
        <v>693.46155999966493</v>
      </c>
      <c r="AI34" s="402">
        <v>677.55171999966478</v>
      </c>
      <c r="AJ34" s="402">
        <v>707.73277897456489</v>
      </c>
      <c r="AK34" s="402">
        <v>757.56478855632486</v>
      </c>
      <c r="AL34" s="402">
        <v>696.92917999966483</v>
      </c>
      <c r="AM34" s="402">
        <v>636.40695999966476</v>
      </c>
    </row>
    <row r="35" spans="1:39" x14ac:dyDescent="0.25">
      <c r="A35" s="408">
        <f ca="1">Exceedance!U35</f>
        <v>43770</v>
      </c>
      <c r="B35" s="412">
        <v>704.65710731966476</v>
      </c>
      <c r="C35" s="412">
        <v>704.65710731966476</v>
      </c>
      <c r="D35" s="412">
        <v>704.66125938966491</v>
      </c>
      <c r="E35" s="402">
        <v>731.93185999966499</v>
      </c>
      <c r="F35" s="402">
        <v>736.55530999966481</v>
      </c>
      <c r="G35" s="402">
        <v>722.24237999966476</v>
      </c>
      <c r="H35" s="402">
        <v>695.90585999966481</v>
      </c>
      <c r="I35" s="402">
        <v>768.82239999966487</v>
      </c>
      <c r="J35" s="402">
        <v>681.67412999966473</v>
      </c>
      <c r="K35" s="402">
        <v>647.72300999966501</v>
      </c>
      <c r="L35" s="402">
        <v>662.3759199996648</v>
      </c>
      <c r="M35" s="402">
        <v>685.48688999966475</v>
      </c>
      <c r="N35" s="402">
        <v>695.69025999966482</v>
      </c>
      <c r="O35" s="402">
        <v>703.43097999966483</v>
      </c>
      <c r="P35" s="402">
        <v>656.10406999966483</v>
      </c>
      <c r="Q35" s="402">
        <v>722.07086999966475</v>
      </c>
      <c r="R35" s="402">
        <v>713.56629999966481</v>
      </c>
      <c r="S35" s="402">
        <v>704.18920999966485</v>
      </c>
      <c r="T35" s="402">
        <v>723.35927999966486</v>
      </c>
      <c r="U35" s="402">
        <v>683.30420999966475</v>
      </c>
      <c r="V35" s="402">
        <v>673.34263999966481</v>
      </c>
      <c r="W35" s="402">
        <v>673.1160599996648</v>
      </c>
      <c r="X35" s="402">
        <v>532.72256000019422</v>
      </c>
      <c r="Y35" s="402">
        <v>685.85816999966471</v>
      </c>
      <c r="Z35" s="402">
        <v>777.31764999966481</v>
      </c>
      <c r="AA35" s="402">
        <v>680.41485999966483</v>
      </c>
      <c r="AB35" s="402">
        <v>687.89598999966483</v>
      </c>
      <c r="AC35" s="402">
        <v>706.61271999966482</v>
      </c>
      <c r="AD35" s="402">
        <v>713.70685999966497</v>
      </c>
      <c r="AE35" s="402">
        <v>679.46620999966478</v>
      </c>
      <c r="AF35" s="402">
        <v>652.32558999966477</v>
      </c>
      <c r="AG35" s="402">
        <v>674.30036999966467</v>
      </c>
      <c r="AH35" s="402">
        <v>699.78641999966476</v>
      </c>
      <c r="AI35" s="402">
        <v>740.67884999966486</v>
      </c>
      <c r="AJ35" s="402">
        <v>684.28097693796474</v>
      </c>
      <c r="AK35" s="402">
        <v>681.18706636623585</v>
      </c>
      <c r="AL35" s="402">
        <v>711.64482999966481</v>
      </c>
      <c r="AM35" s="402">
        <v>694.21580999966477</v>
      </c>
    </row>
    <row r="36" spans="1:39" x14ac:dyDescent="0.25">
      <c r="A36" s="408">
        <f ca="1">Exceedance!U36</f>
        <v>43800</v>
      </c>
      <c r="B36" s="412">
        <v>770.74920340982544</v>
      </c>
      <c r="C36" s="412">
        <v>770.74920340982544</v>
      </c>
      <c r="D36" s="412">
        <v>770.7456732798255</v>
      </c>
      <c r="E36" s="402">
        <v>864.07610999982558</v>
      </c>
      <c r="F36" s="402">
        <v>846.30876999982559</v>
      </c>
      <c r="G36" s="402">
        <v>808.39005999982567</v>
      </c>
      <c r="H36" s="402">
        <v>791.21701999982565</v>
      </c>
      <c r="I36" s="402">
        <v>792.07701999982544</v>
      </c>
      <c r="J36" s="402">
        <v>782.04424999982552</v>
      </c>
      <c r="K36" s="402">
        <v>792.28638999982547</v>
      </c>
      <c r="L36" s="402">
        <v>762.78022999982556</v>
      </c>
      <c r="M36" s="402">
        <v>802.4056199998256</v>
      </c>
      <c r="N36" s="402">
        <v>835.93409999982543</v>
      </c>
      <c r="O36" s="402">
        <v>783.15926999982571</v>
      </c>
      <c r="P36" s="402">
        <v>814.1318899998256</v>
      </c>
      <c r="Q36" s="402">
        <v>802.76896999982557</v>
      </c>
      <c r="R36" s="402">
        <v>752.13604999982579</v>
      </c>
      <c r="S36" s="402">
        <v>734.12667999982557</v>
      </c>
      <c r="T36" s="402">
        <v>750.06665999982556</v>
      </c>
      <c r="U36" s="402">
        <v>764.3014699998256</v>
      </c>
      <c r="V36" s="402">
        <v>777.6174299998255</v>
      </c>
      <c r="W36" s="402">
        <v>767.77585999982546</v>
      </c>
      <c r="X36" s="402">
        <v>649.76534000039521</v>
      </c>
      <c r="Y36" s="402">
        <v>764.95116999982565</v>
      </c>
      <c r="Z36" s="402">
        <v>809.41525999982548</v>
      </c>
      <c r="AA36" s="402">
        <v>757.85966999982566</v>
      </c>
      <c r="AB36" s="402">
        <v>760.47426999982554</v>
      </c>
      <c r="AC36" s="402">
        <v>814.47290999982579</v>
      </c>
      <c r="AD36" s="402">
        <v>782.37453999982563</v>
      </c>
      <c r="AE36" s="402">
        <v>771.19688999982566</v>
      </c>
      <c r="AF36" s="402">
        <v>971.1310399998257</v>
      </c>
      <c r="AG36" s="402">
        <v>801.82782999982567</v>
      </c>
      <c r="AH36" s="402">
        <v>770.00100999982567</v>
      </c>
      <c r="AI36" s="402">
        <v>762.51438999982565</v>
      </c>
      <c r="AJ36" s="402">
        <v>775.78864637096547</v>
      </c>
      <c r="AK36" s="402">
        <v>761.82068493657562</v>
      </c>
      <c r="AL36" s="402">
        <v>775.4411999998257</v>
      </c>
      <c r="AM36" s="402">
        <v>842.3987299998256</v>
      </c>
    </row>
    <row r="37" spans="1:39" x14ac:dyDescent="0.25">
      <c r="A37" s="408">
        <f ca="1">Exceedance!U37</f>
        <v>43831</v>
      </c>
      <c r="B37" s="409">
        <v>923.55999060929616</v>
      </c>
      <c r="C37" s="409">
        <v>1043.5599906127804</v>
      </c>
      <c r="D37" s="409">
        <v>1228.5634662776799</v>
      </c>
      <c r="E37" s="402">
        <v>1571.9650099960634</v>
      </c>
      <c r="F37" s="402">
        <v>1424.151000002998</v>
      </c>
      <c r="G37" s="402">
        <v>1477.6166399983747</v>
      </c>
      <c r="H37" s="402">
        <v>1077.4630200004688</v>
      </c>
      <c r="I37" s="402">
        <v>847.97928999990597</v>
      </c>
      <c r="J37" s="402">
        <v>846.28941999990593</v>
      </c>
      <c r="K37" s="402">
        <v>947.52616999929614</v>
      </c>
      <c r="L37" s="402">
        <v>942.1061199992962</v>
      </c>
      <c r="M37" s="402">
        <v>853.70820999990576</v>
      </c>
      <c r="N37" s="402">
        <v>1743.4062299972022</v>
      </c>
      <c r="O37" s="402">
        <v>931.709629999296</v>
      </c>
      <c r="P37" s="402">
        <v>1590.479909998375</v>
      </c>
      <c r="Q37" s="402">
        <v>1288.4091499972021</v>
      </c>
      <c r="R37" s="402">
        <v>1475.1116299983748</v>
      </c>
      <c r="S37" s="402">
        <v>1225.3823899976796</v>
      </c>
      <c r="T37" s="402">
        <v>1122.1179400004687</v>
      </c>
      <c r="U37" s="402">
        <v>826.9685999999059</v>
      </c>
      <c r="V37" s="402">
        <v>838.07909999990579</v>
      </c>
      <c r="W37" s="402">
        <v>794.94994999990604</v>
      </c>
      <c r="X37" s="402">
        <v>786.63843999982555</v>
      </c>
      <c r="Y37" s="402">
        <v>900.23128999929622</v>
      </c>
      <c r="Z37" s="402">
        <v>1279.5298299992962</v>
      </c>
      <c r="AA37" s="402">
        <v>982.53043999698457</v>
      </c>
      <c r="AB37" s="402">
        <v>901.42411999929618</v>
      </c>
      <c r="AC37" s="402">
        <v>1253.3976899976797</v>
      </c>
      <c r="AD37" s="402">
        <v>822.98322999990603</v>
      </c>
      <c r="AE37" s="402">
        <v>983.34071999929597</v>
      </c>
      <c r="AF37" s="402">
        <v>1489.9506099983751</v>
      </c>
      <c r="AG37" s="402">
        <v>814.73936999990588</v>
      </c>
      <c r="AH37" s="402">
        <v>815.95891999990602</v>
      </c>
      <c r="AI37" s="402">
        <v>904.94625139229618</v>
      </c>
      <c r="AJ37" s="402">
        <v>932.81188500229621</v>
      </c>
      <c r="AK37" s="402">
        <v>793.46238999990589</v>
      </c>
      <c r="AL37" s="402">
        <v>922.61439999929621</v>
      </c>
      <c r="AM37" s="402">
        <v>1607.0414099974196</v>
      </c>
    </row>
    <row r="38" spans="1:39" x14ac:dyDescent="0.25">
      <c r="A38" s="408">
        <f ca="1">Exceedance!U38</f>
        <v>43862</v>
      </c>
      <c r="B38" s="409">
        <v>821.8963577802914</v>
      </c>
      <c r="C38" s="409">
        <v>936.89635778113052</v>
      </c>
      <c r="D38" s="409">
        <v>1041.9001544391122</v>
      </c>
      <c r="E38" s="402">
        <v>1342.2875096902658</v>
      </c>
      <c r="F38" s="402">
        <v>1242.8536900028892</v>
      </c>
      <c r="G38" s="402">
        <v>1312.3901799987434</v>
      </c>
      <c r="H38" s="402">
        <v>1014.3567818514905</v>
      </c>
      <c r="I38" s="402">
        <v>780.24751999974524</v>
      </c>
      <c r="J38" s="402">
        <v>782.83095999974523</v>
      </c>
      <c r="K38" s="402">
        <v>788.31621000029133</v>
      </c>
      <c r="L38" s="402">
        <v>847.73128000029124</v>
      </c>
      <c r="M38" s="402">
        <v>818.98585999974512</v>
      </c>
      <c r="N38" s="402">
        <v>1463.0868899989277</v>
      </c>
      <c r="O38" s="402">
        <v>754.58669999974506</v>
      </c>
      <c r="P38" s="402">
        <v>1414.334210002705</v>
      </c>
      <c r="Q38" s="402">
        <v>1133.8577799989275</v>
      </c>
      <c r="R38" s="402">
        <v>1267.3054700027049</v>
      </c>
      <c r="S38" s="402">
        <v>1056.6193799991122</v>
      </c>
      <c r="T38" s="402">
        <v>984.4384399969847</v>
      </c>
      <c r="U38" s="402">
        <v>760.13992999974505</v>
      </c>
      <c r="V38" s="402">
        <v>762.76426999974524</v>
      </c>
      <c r="W38" s="402">
        <v>717.274629999745</v>
      </c>
      <c r="X38" s="402">
        <v>716.77808999966464</v>
      </c>
      <c r="Y38" s="402">
        <v>826.11644000029116</v>
      </c>
      <c r="Z38" s="402">
        <v>1075.4241600002915</v>
      </c>
      <c r="AA38" s="402">
        <v>863.37740999960113</v>
      </c>
      <c r="AB38" s="402">
        <v>816.42877000029125</v>
      </c>
      <c r="AC38" s="402">
        <v>1171.8014200030732</v>
      </c>
      <c r="AD38" s="402">
        <v>762.21733999974515</v>
      </c>
      <c r="AE38" s="402">
        <v>789.88226999974518</v>
      </c>
      <c r="AF38" s="402">
        <v>1330.545610002705</v>
      </c>
      <c r="AG38" s="402">
        <v>724.4260799997453</v>
      </c>
      <c r="AH38" s="402">
        <v>748.24362999974517</v>
      </c>
      <c r="AI38" s="402">
        <v>826.08556220643118</v>
      </c>
      <c r="AJ38" s="402">
        <v>839.95441020609132</v>
      </c>
      <c r="AK38" s="402">
        <v>737.10461999974507</v>
      </c>
      <c r="AL38" s="402">
        <v>860.07364000029133</v>
      </c>
      <c r="AM38" s="402">
        <v>1446.9304700006865</v>
      </c>
    </row>
    <row r="39" spans="1:39" x14ac:dyDescent="0.25">
      <c r="A39" s="408">
        <f ca="1">Exceedance!U39</f>
        <v>43891</v>
      </c>
      <c r="B39" s="409">
        <v>845.81515762998629</v>
      </c>
      <c r="C39" s="409">
        <v>960.81515763325751</v>
      </c>
      <c r="D39" s="409">
        <v>1128.0242527692772</v>
      </c>
      <c r="E39" s="402">
        <v>1468.7304699999158</v>
      </c>
      <c r="F39" s="402">
        <v>1380.5170899961388</v>
      </c>
      <c r="G39" s="402">
        <v>1368.5063600000999</v>
      </c>
      <c r="H39" s="402">
        <v>1005.915429999112</v>
      </c>
      <c r="I39" s="402">
        <v>760.21994000021084</v>
      </c>
      <c r="J39" s="402">
        <v>732.91321000021082</v>
      </c>
      <c r="K39" s="402">
        <v>845.52129999998635</v>
      </c>
      <c r="L39" s="402">
        <v>933.63951999998631</v>
      </c>
      <c r="M39" s="402">
        <v>910.59086000021091</v>
      </c>
      <c r="N39" s="402">
        <v>1484.8640000002845</v>
      </c>
      <c r="O39" s="402">
        <v>886.3657399999862</v>
      </c>
      <c r="P39" s="402">
        <v>1594.1237164197842</v>
      </c>
      <c r="Q39" s="402">
        <v>1097.6839000002844</v>
      </c>
      <c r="R39" s="402">
        <v>1418.373239995954</v>
      </c>
      <c r="S39" s="402">
        <v>1214.548430002596</v>
      </c>
      <c r="T39" s="402">
        <v>1042.7528038014582</v>
      </c>
      <c r="U39" s="402">
        <v>773.84387000021081</v>
      </c>
      <c r="V39" s="402">
        <v>809.12981000021091</v>
      </c>
      <c r="W39" s="402">
        <v>714.41479000021081</v>
      </c>
      <c r="X39" s="402">
        <v>740.08429000034312</v>
      </c>
      <c r="Y39" s="402">
        <v>839.57920999998635</v>
      </c>
      <c r="Z39" s="402">
        <v>991.91222999998627</v>
      </c>
      <c r="AA39" s="402">
        <v>947.95924999929628</v>
      </c>
      <c r="AB39" s="402">
        <v>845.02716999998643</v>
      </c>
      <c r="AC39" s="402">
        <v>1206.4639800025961</v>
      </c>
      <c r="AD39" s="402">
        <v>772.03925000021081</v>
      </c>
      <c r="AE39" s="402">
        <v>797.86046000021088</v>
      </c>
      <c r="AF39" s="402">
        <v>1392.1948799959541</v>
      </c>
      <c r="AG39" s="402">
        <v>753.43710000021088</v>
      </c>
      <c r="AH39" s="402">
        <v>778.62711000021079</v>
      </c>
      <c r="AI39" s="402">
        <v>829.10783838922634</v>
      </c>
      <c r="AJ39" s="402">
        <v>857.04285294514636</v>
      </c>
      <c r="AK39" s="402">
        <v>776.18475000021101</v>
      </c>
      <c r="AL39" s="402">
        <v>921.34306999998637</v>
      </c>
      <c r="AM39" s="402">
        <v>1671.2836199976043</v>
      </c>
    </row>
    <row r="40" spans="1:39" x14ac:dyDescent="0.25">
      <c r="A40" s="408">
        <f ca="1">Exceedance!U40</f>
        <v>43922</v>
      </c>
      <c r="B40" s="409">
        <v>748.86930102021097</v>
      </c>
      <c r="C40" s="409">
        <v>853.86930101900327</v>
      </c>
      <c r="D40" s="409">
        <v>958.8692100769847</v>
      </c>
      <c r="E40" s="402">
        <v>1294.2464099995143</v>
      </c>
      <c r="F40" s="402">
        <v>1212.7579900033666</v>
      </c>
      <c r="G40" s="402">
        <v>1236.7171899973866</v>
      </c>
      <c r="H40" s="402">
        <v>973.11501000296437</v>
      </c>
      <c r="I40" s="402">
        <v>769.25993999966465</v>
      </c>
      <c r="J40" s="402">
        <v>704.51664999966476</v>
      </c>
      <c r="K40" s="402">
        <v>730.65077000021097</v>
      </c>
      <c r="L40" s="402">
        <v>801.41478000021095</v>
      </c>
      <c r="M40" s="402">
        <v>787.31659999966485</v>
      </c>
      <c r="N40" s="402">
        <v>1225.9122300012391</v>
      </c>
      <c r="O40" s="402">
        <v>676.52651999966497</v>
      </c>
      <c r="P40" s="402">
        <v>1192.2875999973862</v>
      </c>
      <c r="Q40" s="402">
        <v>1137.8692000012393</v>
      </c>
      <c r="R40" s="402">
        <v>1199.0713199973868</v>
      </c>
      <c r="S40" s="402">
        <v>1081.7768799969847</v>
      </c>
      <c r="T40" s="402">
        <v>864.21363000296435</v>
      </c>
      <c r="U40" s="402">
        <v>649.29527999966479</v>
      </c>
      <c r="V40" s="402">
        <v>683.67851999966479</v>
      </c>
      <c r="W40" s="402">
        <v>625.61302999966483</v>
      </c>
      <c r="X40" s="402">
        <v>636.51831000039522</v>
      </c>
      <c r="Y40" s="402">
        <v>762.29212000021107</v>
      </c>
      <c r="Z40" s="402">
        <v>905.69007000021099</v>
      </c>
      <c r="AA40" s="402">
        <v>786.33428936163602</v>
      </c>
      <c r="AB40" s="402">
        <v>735.20220000021095</v>
      </c>
      <c r="AC40" s="402">
        <v>1009.786609999112</v>
      </c>
      <c r="AD40" s="402">
        <v>675.86420999966481</v>
      </c>
      <c r="AE40" s="402">
        <v>778.77585999966482</v>
      </c>
      <c r="AF40" s="402">
        <v>1260.1137799973865</v>
      </c>
      <c r="AG40" s="402">
        <v>686.05551999966485</v>
      </c>
      <c r="AH40" s="402">
        <v>677.45400999966478</v>
      </c>
      <c r="AI40" s="402">
        <v>727.11380038161099</v>
      </c>
      <c r="AJ40" s="402">
        <v>736.10256162989094</v>
      </c>
      <c r="AK40" s="402">
        <v>675.09328999966488</v>
      </c>
      <c r="AL40" s="402">
        <v>783.57868000021085</v>
      </c>
      <c r="AM40" s="402">
        <v>1391.1725100037686</v>
      </c>
    </row>
    <row r="41" spans="1:39" x14ac:dyDescent="0.25">
      <c r="A41" s="408">
        <f ca="1">Exceedance!U41</f>
        <v>43952</v>
      </c>
      <c r="B41" s="409">
        <v>736.38182252021102</v>
      </c>
      <c r="C41" s="409">
        <v>835.43496736736188</v>
      </c>
      <c r="D41" s="409">
        <v>936.38330430142355</v>
      </c>
      <c r="E41" s="402">
        <v>1211.2115499995141</v>
      </c>
      <c r="F41" s="402">
        <v>1065.2811200033664</v>
      </c>
      <c r="G41" s="402">
        <v>1039.0978099973865</v>
      </c>
      <c r="H41" s="402">
        <v>862.44201999960103</v>
      </c>
      <c r="I41" s="402">
        <v>706.27027000005012</v>
      </c>
      <c r="J41" s="402">
        <v>596.39020000004996</v>
      </c>
      <c r="K41" s="402">
        <v>693.64887000021099</v>
      </c>
      <c r="L41" s="402">
        <v>755.92329000021084</v>
      </c>
      <c r="M41" s="402">
        <v>717.77384000004997</v>
      </c>
      <c r="N41" s="402">
        <v>1170.098760001239</v>
      </c>
      <c r="O41" s="402">
        <v>687.23985183377624</v>
      </c>
      <c r="P41" s="402">
        <v>1266.0724199973865</v>
      </c>
      <c r="Q41" s="402">
        <v>1047.1877900012391</v>
      </c>
      <c r="R41" s="402">
        <v>1212.2986479825074</v>
      </c>
      <c r="S41" s="402">
        <v>1057.5677600014237</v>
      </c>
      <c r="T41" s="402">
        <v>888.15218999929607</v>
      </c>
      <c r="U41" s="402">
        <v>671.94077000004995</v>
      </c>
      <c r="V41" s="402">
        <v>661.77827000005004</v>
      </c>
      <c r="W41" s="402">
        <v>640.66047000005005</v>
      </c>
      <c r="X41" s="402">
        <v>629.88252000039517</v>
      </c>
      <c r="Y41" s="402">
        <v>752.49277000021084</v>
      </c>
      <c r="Z41" s="402">
        <v>919.11246000021083</v>
      </c>
      <c r="AA41" s="402">
        <v>789.22568999990597</v>
      </c>
      <c r="AB41" s="402">
        <v>726.61185000021078</v>
      </c>
      <c r="AC41" s="402">
        <v>1014.0164199972777</v>
      </c>
      <c r="AD41" s="402">
        <v>693.00539000004994</v>
      </c>
      <c r="AE41" s="402">
        <v>716.89771000004998</v>
      </c>
      <c r="AF41" s="402">
        <v>1255.5010873088861</v>
      </c>
      <c r="AG41" s="402">
        <v>645.54633000005015</v>
      </c>
      <c r="AH41" s="402">
        <v>658.28718000004994</v>
      </c>
      <c r="AI41" s="402">
        <v>723.07738154004096</v>
      </c>
      <c r="AJ41" s="402">
        <v>735.31948786825092</v>
      </c>
      <c r="AK41" s="402">
        <v>670.78353000005006</v>
      </c>
      <c r="AL41" s="402">
        <v>802.23659000021098</v>
      </c>
      <c r="AM41" s="402">
        <v>1477.8710000037684</v>
      </c>
    </row>
    <row r="42" spans="1:39" x14ac:dyDescent="0.25">
      <c r="A42" s="408">
        <f ca="1">Exceedance!U42</f>
        <v>43983</v>
      </c>
      <c r="B42" s="409">
        <v>759.81166245029124</v>
      </c>
      <c r="C42" s="409">
        <v>864.81166244746214</v>
      </c>
      <c r="D42" s="409">
        <v>969.81584199355075</v>
      </c>
      <c r="E42" s="402">
        <v>1318.2698299993294</v>
      </c>
      <c r="F42" s="402">
        <v>1213.8589800036596</v>
      </c>
      <c r="G42" s="402">
        <v>1248.0207731460887</v>
      </c>
      <c r="H42" s="402">
        <v>979.95686000142359</v>
      </c>
      <c r="I42" s="402">
        <v>673.95197999970515</v>
      </c>
      <c r="J42" s="402">
        <v>668.88449999970499</v>
      </c>
      <c r="K42" s="402">
        <v>799.27058000029126</v>
      </c>
      <c r="L42" s="402">
        <v>847.37673000029122</v>
      </c>
      <c r="M42" s="402">
        <v>665.51044999970509</v>
      </c>
      <c r="N42" s="402">
        <v>1083.0741099996978</v>
      </c>
      <c r="O42" s="402">
        <v>744.56704000029117</v>
      </c>
      <c r="P42" s="402">
        <v>1309.2000500034751</v>
      </c>
      <c r="Q42" s="402">
        <v>1066.6314199996982</v>
      </c>
      <c r="R42" s="402">
        <v>1235.3644100034751</v>
      </c>
      <c r="S42" s="402">
        <v>1006.2450700035507</v>
      </c>
      <c r="T42" s="402">
        <v>952.28742000142358</v>
      </c>
      <c r="U42" s="402">
        <v>708.51894999970511</v>
      </c>
      <c r="V42" s="402">
        <v>667.602479999705</v>
      </c>
      <c r="W42" s="402">
        <v>650.49664999970503</v>
      </c>
      <c r="X42" s="402">
        <v>619.77174000005016</v>
      </c>
      <c r="Y42" s="402">
        <v>742.06749000029129</v>
      </c>
      <c r="Z42" s="402">
        <v>805.19359000029124</v>
      </c>
      <c r="AA42" s="402">
        <v>819.55179999998643</v>
      </c>
      <c r="AB42" s="402">
        <v>759.66030000029116</v>
      </c>
      <c r="AC42" s="402">
        <v>1010.4511423464943</v>
      </c>
      <c r="AD42" s="402">
        <v>670.70127999970509</v>
      </c>
      <c r="AE42" s="402">
        <v>685.78805999970507</v>
      </c>
      <c r="AF42" s="402">
        <v>1295.8321900034753</v>
      </c>
      <c r="AG42" s="402">
        <v>666.98315999970521</v>
      </c>
      <c r="AH42" s="402">
        <v>661.27622999970504</v>
      </c>
      <c r="AI42" s="402">
        <v>760.16746995299127</v>
      </c>
      <c r="AJ42" s="402">
        <v>766.29789403829113</v>
      </c>
      <c r="AK42" s="402">
        <v>678.1661999997051</v>
      </c>
      <c r="AL42" s="402">
        <v>764.20373000029133</v>
      </c>
      <c r="AM42" s="402">
        <v>1309.5172600014571</v>
      </c>
    </row>
    <row r="43" spans="1:39" x14ac:dyDescent="0.25">
      <c r="A43" s="408">
        <f ca="1">Exceedance!U43</f>
        <v>44013</v>
      </c>
      <c r="B43" s="409">
        <v>927.19218445373497</v>
      </c>
      <c r="C43" s="409">
        <v>1037.1921844535507</v>
      </c>
      <c r="D43" s="409">
        <v>1157.1892542689277</v>
      </c>
      <c r="E43" s="402">
        <v>1672.3911400012726</v>
      </c>
      <c r="F43" s="402">
        <v>1375.4583953312572</v>
      </c>
      <c r="G43" s="402">
        <v>1334.1651700035841</v>
      </c>
      <c r="H43" s="402">
        <v>1099.0752100012394</v>
      </c>
      <c r="I43" s="402">
        <v>792.32486000029132</v>
      </c>
      <c r="J43" s="402">
        <v>871.07830000029116</v>
      </c>
      <c r="K43" s="402">
        <v>891.60268000373503</v>
      </c>
      <c r="L43" s="402">
        <v>866.68583000373508</v>
      </c>
      <c r="M43" s="402">
        <v>828.15082000029122</v>
      </c>
      <c r="N43" s="402">
        <v>1209.5277500024117</v>
      </c>
      <c r="O43" s="402">
        <v>891.60594000373499</v>
      </c>
      <c r="P43" s="402">
        <v>1485.0135900035843</v>
      </c>
      <c r="Q43" s="402">
        <v>1289.0487400024119</v>
      </c>
      <c r="R43" s="402">
        <v>1461.0756900035844</v>
      </c>
      <c r="S43" s="402">
        <v>1199.6909099989277</v>
      </c>
      <c r="T43" s="402">
        <v>1222.6452499989275</v>
      </c>
      <c r="U43" s="402">
        <v>765.8990300002913</v>
      </c>
      <c r="V43" s="402">
        <v>760.50476000029118</v>
      </c>
      <c r="W43" s="402">
        <v>789.2662800002912</v>
      </c>
      <c r="X43" s="402">
        <v>751.18821000021092</v>
      </c>
      <c r="Y43" s="402">
        <v>886.8744900037351</v>
      </c>
      <c r="Z43" s="402">
        <v>932.86313000373502</v>
      </c>
      <c r="AA43" s="402">
        <v>905.70727000373495</v>
      </c>
      <c r="AB43" s="402">
        <v>916.96089000373513</v>
      </c>
      <c r="AC43" s="402">
        <v>1202.708399996616</v>
      </c>
      <c r="AD43" s="402">
        <v>787.88940000029129</v>
      </c>
      <c r="AE43" s="402">
        <v>877.39883000373504</v>
      </c>
      <c r="AF43" s="402">
        <v>1452.0220900035843</v>
      </c>
      <c r="AG43" s="402">
        <v>819.20744000029117</v>
      </c>
      <c r="AH43" s="402">
        <v>863.21669000029112</v>
      </c>
      <c r="AI43" s="402">
        <v>903.51312136009506</v>
      </c>
      <c r="AJ43" s="402">
        <v>930.05702267353502</v>
      </c>
      <c r="AK43" s="402">
        <v>758.73996000029126</v>
      </c>
      <c r="AL43" s="402">
        <v>911.16635000373503</v>
      </c>
      <c r="AM43" s="402">
        <v>1704.1874499989608</v>
      </c>
    </row>
    <row r="44" spans="1:39" x14ac:dyDescent="0.25">
      <c r="A44" s="408">
        <f ca="1">Exceedance!U44</f>
        <v>44044</v>
      </c>
      <c r="B44" s="409">
        <v>1026.7835361477551</v>
      </c>
      <c r="C44" s="409">
        <v>1156.7835361468003</v>
      </c>
      <c r="D44" s="409">
        <v>1286.7817207839526</v>
      </c>
      <c r="E44" s="402">
        <v>1773.17045999742</v>
      </c>
      <c r="F44" s="402">
        <v>1413.821499998375</v>
      </c>
      <c r="G44" s="402">
        <v>1547.3179799978973</v>
      </c>
      <c r="H44" s="402">
        <v>1250.785920002596</v>
      </c>
      <c r="I44" s="402">
        <v>893.72719999998628</v>
      </c>
      <c r="J44" s="402">
        <v>892.07631999998637</v>
      </c>
      <c r="K44" s="402">
        <v>982.73129999775506</v>
      </c>
      <c r="L44" s="402">
        <v>1009.9424699977551</v>
      </c>
      <c r="M44" s="402">
        <v>944.64341999998624</v>
      </c>
      <c r="N44" s="402">
        <v>1408.454760207404</v>
      </c>
      <c r="O44" s="402">
        <v>954.4879999977552</v>
      </c>
      <c r="P44" s="402">
        <v>1579.3523999978977</v>
      </c>
      <c r="Q44" s="402">
        <v>1349.23575999933</v>
      </c>
      <c r="R44" s="402">
        <v>1629.8737099978975</v>
      </c>
      <c r="S44" s="402">
        <v>1275.2479607188427</v>
      </c>
      <c r="T44" s="402">
        <v>1293.4298200039527</v>
      </c>
      <c r="U44" s="402">
        <v>879.25797999998633</v>
      </c>
      <c r="V44" s="402">
        <v>901.81141999998636</v>
      </c>
      <c r="W44" s="402">
        <v>846.55986999998629</v>
      </c>
      <c r="X44" s="402">
        <v>878.20770999990577</v>
      </c>
      <c r="Y44" s="402">
        <v>982.40574999775527</v>
      </c>
      <c r="Z44" s="402">
        <v>1010.8652599977552</v>
      </c>
      <c r="AA44" s="402">
        <v>1094.2586099991122</v>
      </c>
      <c r="AB44" s="402">
        <v>1094.9741671694771</v>
      </c>
      <c r="AC44" s="402">
        <v>1315.1457600016411</v>
      </c>
      <c r="AD44" s="402">
        <v>859.38871999998639</v>
      </c>
      <c r="AE44" s="402">
        <v>989.21970709268328</v>
      </c>
      <c r="AF44" s="402">
        <v>1570.0209499978973</v>
      </c>
      <c r="AG44" s="402">
        <v>968.5471299999864</v>
      </c>
      <c r="AH44" s="402">
        <v>931.99410999998622</v>
      </c>
      <c r="AI44" s="402">
        <v>1012.5072438870551</v>
      </c>
      <c r="AJ44" s="402">
        <v>1014.234197272155</v>
      </c>
      <c r="AK44" s="402">
        <v>916.08901999998636</v>
      </c>
      <c r="AL44" s="402">
        <v>1006.9502599977551</v>
      </c>
      <c r="AM44" s="402">
        <v>1808.4015009309892</v>
      </c>
    </row>
    <row r="45" spans="1:39" x14ac:dyDescent="0.25">
      <c r="A45" s="408">
        <f ca="1">Exceedance!U45</f>
        <v>44075</v>
      </c>
      <c r="B45" s="409">
        <v>780.46569350906361</v>
      </c>
      <c r="C45" s="409">
        <v>880.46569351033133</v>
      </c>
      <c r="D45" s="409">
        <v>980.46827409296452</v>
      </c>
      <c r="E45" s="402">
        <v>1213.0978100018253</v>
      </c>
      <c r="F45" s="402">
        <v>1071.5653399975711</v>
      </c>
      <c r="G45" s="402">
        <v>1121.182759999698</v>
      </c>
      <c r="H45" s="402">
        <v>838.16900000033138</v>
      </c>
      <c r="I45" s="402">
        <v>669.92375000039522</v>
      </c>
      <c r="J45" s="402">
        <v>687.29738000039526</v>
      </c>
      <c r="K45" s="402">
        <v>854.22857999906353</v>
      </c>
      <c r="L45" s="402">
        <v>778.33034999906351</v>
      </c>
      <c r="M45" s="402">
        <v>732.48613000039506</v>
      </c>
      <c r="N45" s="402">
        <v>1039.3145400035507</v>
      </c>
      <c r="O45" s="402">
        <v>674.98976000039511</v>
      </c>
      <c r="P45" s="402">
        <v>1136.2230999996982</v>
      </c>
      <c r="Q45" s="402">
        <v>995.02778034134678</v>
      </c>
      <c r="R45" s="402">
        <v>1202.8522500018255</v>
      </c>
      <c r="S45" s="402">
        <v>1030.3744400029645</v>
      </c>
      <c r="T45" s="402">
        <v>946.41633000083721</v>
      </c>
      <c r="U45" s="402">
        <v>656.41846000039504</v>
      </c>
      <c r="V45" s="402">
        <v>685.46676000039508</v>
      </c>
      <c r="W45" s="402">
        <v>770.07164000039518</v>
      </c>
      <c r="X45" s="402">
        <v>646.09368999846106</v>
      </c>
      <c r="Y45" s="402">
        <v>763.98636999906353</v>
      </c>
      <c r="Z45" s="402">
        <v>758.44991999906335</v>
      </c>
      <c r="AA45" s="402">
        <v>791.77779999982556</v>
      </c>
      <c r="AB45" s="402">
        <v>732.51564000013036</v>
      </c>
      <c r="AC45" s="402">
        <v>946.6910100029645</v>
      </c>
      <c r="AD45" s="402">
        <v>654.78170000039518</v>
      </c>
      <c r="AE45" s="402">
        <v>680.62220000039508</v>
      </c>
      <c r="AF45" s="402">
        <v>1205.7812200018257</v>
      </c>
      <c r="AG45" s="402">
        <v>697.08683000039514</v>
      </c>
      <c r="AH45" s="402">
        <v>755.3928200003952</v>
      </c>
      <c r="AI45" s="402">
        <v>809.63737042626349</v>
      </c>
      <c r="AJ45" s="402">
        <v>742.47232610196352</v>
      </c>
      <c r="AK45" s="402">
        <v>676.85599000039508</v>
      </c>
      <c r="AL45" s="402">
        <v>782.76623999906337</v>
      </c>
      <c r="AM45" s="402">
        <v>1252.4919999979729</v>
      </c>
    </row>
    <row r="46" spans="1:39" x14ac:dyDescent="0.25">
      <c r="A46" s="408">
        <f ca="1">Exceedance!U46</f>
        <v>44105</v>
      </c>
      <c r="B46" s="409">
        <v>710.91697676966476</v>
      </c>
      <c r="C46" s="409">
        <v>710.91697676966476</v>
      </c>
      <c r="D46" s="409">
        <v>710.92193578966476</v>
      </c>
      <c r="E46" s="402">
        <v>745.89298999966468</v>
      </c>
      <c r="F46" s="402">
        <v>717.46992999966483</v>
      </c>
      <c r="G46" s="402">
        <v>726.92696999966495</v>
      </c>
      <c r="H46" s="402">
        <v>715.94498999966481</v>
      </c>
      <c r="I46" s="402">
        <v>736.64978999966479</v>
      </c>
      <c r="J46" s="402">
        <v>706.46140999966485</v>
      </c>
      <c r="K46" s="402">
        <v>503.07683000015396</v>
      </c>
      <c r="L46" s="402">
        <v>682.53375999966488</v>
      </c>
      <c r="M46" s="402">
        <v>730.00390999966476</v>
      </c>
      <c r="N46" s="402">
        <v>698.45846999966477</v>
      </c>
      <c r="O46" s="402">
        <v>698.82531999966466</v>
      </c>
      <c r="P46" s="402">
        <v>702.3416499996647</v>
      </c>
      <c r="Q46" s="402">
        <v>672.65657999966481</v>
      </c>
      <c r="R46" s="402">
        <v>665.25395999966486</v>
      </c>
      <c r="S46" s="402">
        <v>720.06679999966491</v>
      </c>
      <c r="T46" s="402">
        <v>685.07577999966486</v>
      </c>
      <c r="U46" s="402">
        <v>713.77719999966484</v>
      </c>
      <c r="V46" s="402">
        <v>658.29434999966486</v>
      </c>
      <c r="W46" s="402">
        <v>690.53410999966468</v>
      </c>
      <c r="X46" s="402">
        <v>506.38131000015397</v>
      </c>
      <c r="Y46" s="402">
        <v>592.22946000015384</v>
      </c>
      <c r="Z46" s="402">
        <v>696.26159999966478</v>
      </c>
      <c r="AA46" s="402">
        <v>756.70661999966478</v>
      </c>
      <c r="AB46" s="402">
        <v>671.67077999966477</v>
      </c>
      <c r="AC46" s="402">
        <v>686.70943999966482</v>
      </c>
      <c r="AD46" s="402">
        <v>662.81004999966478</v>
      </c>
      <c r="AE46" s="402">
        <v>728.77139000009038</v>
      </c>
      <c r="AF46" s="402">
        <v>707.93052999966471</v>
      </c>
      <c r="AG46" s="402">
        <v>693.46155999966493</v>
      </c>
      <c r="AH46" s="402">
        <v>677.55171999966478</v>
      </c>
      <c r="AI46" s="402">
        <v>707.73277897456489</v>
      </c>
      <c r="AJ46" s="402">
        <v>757.56478855632486</v>
      </c>
      <c r="AK46" s="402">
        <v>696.92917999966483</v>
      </c>
      <c r="AL46" s="402">
        <v>636.40695999966476</v>
      </c>
      <c r="AM46" s="402">
        <v>767.09722999966471</v>
      </c>
    </row>
    <row r="47" spans="1:39" x14ac:dyDescent="0.25">
      <c r="A47" s="408">
        <f ca="1">Exceedance!U47</f>
        <v>44136</v>
      </c>
      <c r="B47" s="409">
        <v>704.65710731966476</v>
      </c>
      <c r="C47" s="409">
        <v>704.65710731966476</v>
      </c>
      <c r="D47" s="409">
        <v>704.66125938966491</v>
      </c>
      <c r="E47" s="402">
        <v>736.55530999966481</v>
      </c>
      <c r="F47" s="402">
        <v>722.24237999966476</v>
      </c>
      <c r="G47" s="402">
        <v>695.90585999966481</v>
      </c>
      <c r="H47" s="402">
        <v>768.82239999966487</v>
      </c>
      <c r="I47" s="402">
        <v>681.67412999966473</v>
      </c>
      <c r="J47" s="402">
        <v>647.72300999966501</v>
      </c>
      <c r="K47" s="402">
        <v>522.37592000019413</v>
      </c>
      <c r="L47" s="402">
        <v>685.48688999966475</v>
      </c>
      <c r="M47" s="402">
        <v>695.69025999966482</v>
      </c>
      <c r="N47" s="402">
        <v>703.43097999966483</v>
      </c>
      <c r="O47" s="402">
        <v>656.10406999966483</v>
      </c>
      <c r="P47" s="402">
        <v>722.07086999966475</v>
      </c>
      <c r="Q47" s="402">
        <v>713.56629999966481</v>
      </c>
      <c r="R47" s="402">
        <v>704.18920999966485</v>
      </c>
      <c r="S47" s="402">
        <v>723.35927999966486</v>
      </c>
      <c r="T47" s="402">
        <v>683.30420999966475</v>
      </c>
      <c r="U47" s="402">
        <v>673.34263999966481</v>
      </c>
      <c r="V47" s="402">
        <v>673.1160599996648</v>
      </c>
      <c r="W47" s="402">
        <v>672.72255999966467</v>
      </c>
      <c r="X47" s="402">
        <v>545.85817000019426</v>
      </c>
      <c r="Y47" s="402">
        <v>637.31765000019413</v>
      </c>
      <c r="Z47" s="402">
        <v>680.41485999966483</v>
      </c>
      <c r="AA47" s="402">
        <v>687.89598999966483</v>
      </c>
      <c r="AB47" s="402">
        <v>706.61271999966482</v>
      </c>
      <c r="AC47" s="402">
        <v>713.70685999966497</v>
      </c>
      <c r="AD47" s="402">
        <v>679.46620999966478</v>
      </c>
      <c r="AE47" s="402">
        <v>662.3255900000903</v>
      </c>
      <c r="AF47" s="402">
        <v>674.30036999966467</v>
      </c>
      <c r="AG47" s="402">
        <v>699.78641999966476</v>
      </c>
      <c r="AH47" s="402">
        <v>740.67884999966486</v>
      </c>
      <c r="AI47" s="402">
        <v>684.28097693796474</v>
      </c>
      <c r="AJ47" s="402">
        <v>681.18706636623585</v>
      </c>
      <c r="AK47" s="402">
        <v>711.64482999966481</v>
      </c>
      <c r="AL47" s="402">
        <v>694.21580999966477</v>
      </c>
      <c r="AM47" s="402">
        <v>731.93185999966499</v>
      </c>
    </row>
    <row r="48" spans="1:39" x14ac:dyDescent="0.25">
      <c r="A48" s="408">
        <f ca="1">Exceedance!U48</f>
        <v>44166</v>
      </c>
      <c r="B48" s="409">
        <v>770.74920340982544</v>
      </c>
      <c r="C48" s="409">
        <v>770.74920340982544</v>
      </c>
      <c r="D48" s="409">
        <v>770.7456732798255</v>
      </c>
      <c r="E48" s="402">
        <v>846.30876999982559</v>
      </c>
      <c r="F48" s="402">
        <v>808.39005999982567</v>
      </c>
      <c r="G48" s="402">
        <v>791.21701999982565</v>
      </c>
      <c r="H48" s="402">
        <v>792.07701999982544</v>
      </c>
      <c r="I48" s="402">
        <v>782.04424999982552</v>
      </c>
      <c r="J48" s="402">
        <v>792.28638999982547</v>
      </c>
      <c r="K48" s="402">
        <v>642.78023000039514</v>
      </c>
      <c r="L48" s="402">
        <v>802.4056199998256</v>
      </c>
      <c r="M48" s="402">
        <v>835.93409999982543</v>
      </c>
      <c r="N48" s="402">
        <v>783.15926999982571</v>
      </c>
      <c r="O48" s="402">
        <v>814.1318899998256</v>
      </c>
      <c r="P48" s="402">
        <v>802.76896999982557</v>
      </c>
      <c r="Q48" s="402">
        <v>752.13604999982579</v>
      </c>
      <c r="R48" s="402">
        <v>734.12667999982557</v>
      </c>
      <c r="S48" s="402">
        <v>750.06665999982556</v>
      </c>
      <c r="T48" s="402">
        <v>764.3014699998256</v>
      </c>
      <c r="U48" s="402">
        <v>777.6174299998255</v>
      </c>
      <c r="V48" s="402">
        <v>767.77585999982546</v>
      </c>
      <c r="W48" s="402">
        <v>769.76533999982553</v>
      </c>
      <c r="X48" s="402">
        <v>644.95117000039511</v>
      </c>
      <c r="Y48" s="402">
        <v>689.41526000039516</v>
      </c>
      <c r="Z48" s="402">
        <v>757.85966999982566</v>
      </c>
      <c r="AA48" s="402">
        <v>760.47426999982554</v>
      </c>
      <c r="AB48" s="402">
        <v>814.47290999982579</v>
      </c>
      <c r="AC48" s="402">
        <v>782.37453999982563</v>
      </c>
      <c r="AD48" s="402">
        <v>771.19688999982566</v>
      </c>
      <c r="AE48" s="402">
        <v>1001.1310400002914</v>
      </c>
      <c r="AF48" s="402">
        <v>801.82782999982567</v>
      </c>
      <c r="AG48" s="402">
        <v>770.00100999982567</v>
      </c>
      <c r="AH48" s="402">
        <v>762.51438999982565</v>
      </c>
      <c r="AI48" s="402">
        <v>775.78864637096547</v>
      </c>
      <c r="AJ48" s="402">
        <v>761.82068493657562</v>
      </c>
      <c r="AK48" s="402">
        <v>775.4411999998257</v>
      </c>
      <c r="AL48" s="402">
        <v>842.3987299998256</v>
      </c>
      <c r="AM48" s="402">
        <v>864.07610999982558</v>
      </c>
    </row>
    <row r="49" spans="1:39" x14ac:dyDescent="0.25">
      <c r="A49" s="408">
        <f ca="1">Exceedance!U49</f>
        <v>44197</v>
      </c>
      <c r="B49" s="409">
        <v>923.55999060929616</v>
      </c>
      <c r="C49" s="409">
        <v>1043.5599906127804</v>
      </c>
      <c r="D49" s="409">
        <v>823.56346627990604</v>
      </c>
      <c r="E49" s="402">
        <v>1435.9945072836663</v>
      </c>
      <c r="F49" s="402">
        <v>1477.6166399983747</v>
      </c>
      <c r="G49" s="402">
        <v>1077.4630200004688</v>
      </c>
      <c r="H49" s="402">
        <v>947.97928999929616</v>
      </c>
      <c r="I49" s="402">
        <v>846.28941999990593</v>
      </c>
      <c r="J49" s="402">
        <v>847.52616999990596</v>
      </c>
      <c r="K49" s="402">
        <v>802.10611999982564</v>
      </c>
      <c r="L49" s="402">
        <v>853.70820999990576</v>
      </c>
      <c r="M49" s="402">
        <v>1273.4062299999059</v>
      </c>
      <c r="N49" s="402">
        <v>931.709629999296</v>
      </c>
      <c r="O49" s="402">
        <v>1720.4799099974202</v>
      </c>
      <c r="P49" s="402">
        <v>1223.4091499976796</v>
      </c>
      <c r="Q49" s="402">
        <v>1535.1116299960631</v>
      </c>
      <c r="R49" s="402">
        <v>1225.3823899976796</v>
      </c>
      <c r="S49" s="402">
        <v>1182.117939998157</v>
      </c>
      <c r="T49" s="402">
        <v>926.9685999992962</v>
      </c>
      <c r="U49" s="402">
        <v>838.07909999990579</v>
      </c>
      <c r="V49" s="402">
        <v>894.94994999929622</v>
      </c>
      <c r="W49" s="402">
        <v>926.63843999929622</v>
      </c>
      <c r="X49" s="402">
        <v>760.23128999982555</v>
      </c>
      <c r="Y49" s="402">
        <v>1139.5298299998256</v>
      </c>
      <c r="Z49" s="402">
        <v>922.53043999929605</v>
      </c>
      <c r="AA49" s="402">
        <v>901.42411999929618</v>
      </c>
      <c r="AB49" s="402">
        <v>1318.3976899972022</v>
      </c>
      <c r="AC49" s="402">
        <v>1042.9832300027804</v>
      </c>
      <c r="AD49" s="402">
        <v>1163.3407200004688</v>
      </c>
      <c r="AE49" s="402">
        <v>1729.9506099972357</v>
      </c>
      <c r="AF49" s="402">
        <v>814.73936999990588</v>
      </c>
      <c r="AG49" s="402">
        <v>815.95891999990602</v>
      </c>
      <c r="AH49" s="402">
        <v>804.94625139290599</v>
      </c>
      <c r="AI49" s="402">
        <v>932.81188500229621</v>
      </c>
      <c r="AJ49" s="402">
        <v>893.46238999929619</v>
      </c>
      <c r="AK49" s="402">
        <v>822.61439999990591</v>
      </c>
      <c r="AL49" s="402">
        <v>1357.0414100029977</v>
      </c>
      <c r="AM49" s="402">
        <v>1621.132729082467</v>
      </c>
    </row>
    <row r="50" spans="1:39" x14ac:dyDescent="0.25">
      <c r="A50" s="408">
        <f ca="1">Exceedance!U50</f>
        <v>44228</v>
      </c>
      <c r="B50" s="409">
        <v>821.89635778029128</v>
      </c>
      <c r="C50" s="409">
        <v>936.8963577811304</v>
      </c>
      <c r="D50" s="409">
        <v>751.90015443974528</v>
      </c>
      <c r="E50" s="402">
        <v>1242.8536900028889</v>
      </c>
      <c r="F50" s="402">
        <v>1367.3901800027049</v>
      </c>
      <c r="G50" s="402">
        <v>1033.0315199969848</v>
      </c>
      <c r="H50" s="402">
        <v>780.24751999974512</v>
      </c>
      <c r="I50" s="402">
        <v>782.83095999974501</v>
      </c>
      <c r="J50" s="402">
        <v>718.31620999974518</v>
      </c>
      <c r="K50" s="402">
        <v>737.73127999966471</v>
      </c>
      <c r="L50" s="402">
        <v>818.98585999974523</v>
      </c>
      <c r="M50" s="402">
        <v>1063.0868899997452</v>
      </c>
      <c r="N50" s="402">
        <v>754.58669999974529</v>
      </c>
      <c r="O50" s="402">
        <v>1469.3342099985589</v>
      </c>
      <c r="P50" s="402">
        <v>1023.8577799991119</v>
      </c>
      <c r="Q50" s="402">
        <v>1322.3054699985589</v>
      </c>
      <c r="R50" s="402">
        <v>1056.6193799991122</v>
      </c>
      <c r="S50" s="402">
        <v>1008.966027025358</v>
      </c>
      <c r="T50" s="402">
        <v>830.13993000029109</v>
      </c>
      <c r="U50" s="402">
        <v>762.76426999974524</v>
      </c>
      <c r="V50" s="402">
        <v>787.27463000029115</v>
      </c>
      <c r="W50" s="402">
        <v>826.77809000029129</v>
      </c>
      <c r="X50" s="402">
        <v>716.11643999966475</v>
      </c>
      <c r="Y50" s="402">
        <v>965.42415999966477</v>
      </c>
      <c r="Z50" s="402">
        <v>803.37741000029121</v>
      </c>
      <c r="AA50" s="402">
        <v>816.42877000029114</v>
      </c>
      <c r="AB50" s="402">
        <v>1226.8014199989275</v>
      </c>
      <c r="AC50" s="402">
        <v>892.21733999960099</v>
      </c>
      <c r="AD50" s="402">
        <v>1029.8822699969846</v>
      </c>
      <c r="AE50" s="402">
        <v>1485.5456100028136</v>
      </c>
      <c r="AF50" s="402">
        <v>724.42607999974496</v>
      </c>
      <c r="AG50" s="402">
        <v>748.24362999974517</v>
      </c>
      <c r="AH50" s="402">
        <v>756.08556220588514</v>
      </c>
      <c r="AI50" s="402">
        <v>839.95441020609121</v>
      </c>
      <c r="AJ50" s="402">
        <v>737.10461999974518</v>
      </c>
      <c r="AK50" s="402">
        <v>790.07363999974518</v>
      </c>
      <c r="AL50" s="402">
        <v>1231.9304700028893</v>
      </c>
      <c r="AM50" s="402">
        <v>1390.4008599985591</v>
      </c>
    </row>
    <row r="51" spans="1:39" x14ac:dyDescent="0.25">
      <c r="A51" s="408">
        <f ca="1">Exceedance!U51</f>
        <v>44256</v>
      </c>
      <c r="B51" s="409">
        <v>845.81515762998629</v>
      </c>
      <c r="C51" s="409">
        <v>960.81515763325751</v>
      </c>
      <c r="D51" s="409">
        <v>755.81735568021099</v>
      </c>
      <c r="E51" s="402">
        <v>1380.5170899961388</v>
      </c>
      <c r="F51" s="402">
        <v>1394.1103624272021</v>
      </c>
      <c r="G51" s="402">
        <v>1005.915429999112</v>
      </c>
      <c r="H51" s="402">
        <v>796.37093377249823</v>
      </c>
      <c r="I51" s="402">
        <v>732.91321000021082</v>
      </c>
      <c r="J51" s="402">
        <v>755.52130000021089</v>
      </c>
      <c r="K51" s="402">
        <v>808.63952000034317</v>
      </c>
      <c r="L51" s="402">
        <v>910.59086000021091</v>
      </c>
      <c r="M51" s="402">
        <v>1044.864000000211</v>
      </c>
      <c r="N51" s="402">
        <v>818.5458962265518</v>
      </c>
      <c r="O51" s="402">
        <v>1683.0525099999159</v>
      </c>
      <c r="P51" s="402">
        <v>1037.6839000025959</v>
      </c>
      <c r="Q51" s="402">
        <v>1473.3732399999158</v>
      </c>
      <c r="R51" s="402">
        <v>1214.548430002596</v>
      </c>
      <c r="S51" s="402">
        <v>1085.3083899968005</v>
      </c>
      <c r="T51" s="402">
        <v>863.84386999998628</v>
      </c>
      <c r="U51" s="402">
        <v>809.12981000021091</v>
      </c>
      <c r="V51" s="402">
        <v>804.41478999998628</v>
      </c>
      <c r="W51" s="402">
        <v>865.08428999998614</v>
      </c>
      <c r="X51" s="402">
        <v>714.57921000034332</v>
      </c>
      <c r="Y51" s="402">
        <v>866.91223000034313</v>
      </c>
      <c r="Z51" s="402">
        <v>887.95924999998624</v>
      </c>
      <c r="AA51" s="402">
        <v>845.02716999998643</v>
      </c>
      <c r="AB51" s="402">
        <v>1266.4639800002844</v>
      </c>
      <c r="AC51" s="402">
        <v>922.0392499992962</v>
      </c>
      <c r="AD51" s="402">
        <v>1057.860459999112</v>
      </c>
      <c r="AE51" s="402">
        <v>1617.1948799974195</v>
      </c>
      <c r="AF51" s="402">
        <v>753.43710000021088</v>
      </c>
      <c r="AG51" s="402">
        <v>778.62711000021079</v>
      </c>
      <c r="AH51" s="402">
        <v>739.10783838945088</v>
      </c>
      <c r="AI51" s="402">
        <v>857.04285294514636</v>
      </c>
      <c r="AJ51" s="402">
        <v>866.18474999998637</v>
      </c>
      <c r="AK51" s="402">
        <v>831.34307000021101</v>
      </c>
      <c r="AL51" s="402">
        <v>1446.2836199961389</v>
      </c>
      <c r="AM51" s="402">
        <v>1468.7304699999158</v>
      </c>
    </row>
    <row r="52" spans="1:39" x14ac:dyDescent="0.25">
      <c r="A52" s="408">
        <f ca="1">Exceedance!U52</f>
        <v>44287</v>
      </c>
      <c r="B52" s="409">
        <v>748.86930102021097</v>
      </c>
      <c r="C52" s="409">
        <v>853.86930101900327</v>
      </c>
      <c r="D52" s="409">
        <v>678.86921007966498</v>
      </c>
      <c r="E52" s="402">
        <v>1212.7579900033666</v>
      </c>
      <c r="F52" s="402">
        <v>1236.7171899973866</v>
      </c>
      <c r="G52" s="402">
        <v>973.11501000296437</v>
      </c>
      <c r="H52" s="402">
        <v>769.25993999966465</v>
      </c>
      <c r="I52" s="402">
        <v>704.51664999966476</v>
      </c>
      <c r="J52" s="402">
        <v>660.65076999966482</v>
      </c>
      <c r="K52" s="402">
        <v>691.41478000039524</v>
      </c>
      <c r="L52" s="402">
        <v>787.31659999966485</v>
      </c>
      <c r="M52" s="402">
        <v>845.91222999966487</v>
      </c>
      <c r="N52" s="402">
        <v>676.52651999966497</v>
      </c>
      <c r="O52" s="402">
        <v>1292.2876000016411</v>
      </c>
      <c r="P52" s="402">
        <v>1037.8691999969847</v>
      </c>
      <c r="Q52" s="402">
        <v>1249.0713199995141</v>
      </c>
      <c r="R52" s="402">
        <v>1081.7768799969847</v>
      </c>
      <c r="S52" s="402">
        <v>864.21363000296435</v>
      </c>
      <c r="T52" s="402">
        <v>719.29528000021094</v>
      </c>
      <c r="U52" s="402">
        <v>683.67851999966479</v>
      </c>
      <c r="V52" s="402">
        <v>695.61303000021098</v>
      </c>
      <c r="W52" s="402">
        <v>746.51831000021105</v>
      </c>
      <c r="X52" s="402">
        <v>652.29212000039524</v>
      </c>
      <c r="Y52" s="402">
        <v>795.69007000039517</v>
      </c>
      <c r="Z52" s="402">
        <v>769.85863000021084</v>
      </c>
      <c r="AA52" s="402">
        <v>735.20220000021095</v>
      </c>
      <c r="AB52" s="402">
        <v>1059.7866100012393</v>
      </c>
      <c r="AC52" s="402">
        <v>795.86420999990605</v>
      </c>
      <c r="AD52" s="402">
        <v>1008.7758600029645</v>
      </c>
      <c r="AE52" s="402">
        <v>1469.4005432423414</v>
      </c>
      <c r="AF52" s="402">
        <v>686.05551999966485</v>
      </c>
      <c r="AG52" s="402">
        <v>677.45400999966478</v>
      </c>
      <c r="AH52" s="402">
        <v>657.11380038106483</v>
      </c>
      <c r="AI52" s="402">
        <v>736.10256162989094</v>
      </c>
      <c r="AJ52" s="402">
        <v>742.36867737101545</v>
      </c>
      <c r="AK52" s="402">
        <v>713.57867999966481</v>
      </c>
      <c r="AL52" s="402">
        <v>1141.1725100012391</v>
      </c>
      <c r="AM52" s="402">
        <v>1344.2464100016414</v>
      </c>
    </row>
    <row r="53" spans="1:39" x14ac:dyDescent="0.25">
      <c r="A53" s="408">
        <f ca="1">Exceedance!U53</f>
        <v>44317</v>
      </c>
      <c r="B53" s="409">
        <v>736.38182252021102</v>
      </c>
      <c r="C53" s="409">
        <v>836.3818225196012</v>
      </c>
      <c r="D53" s="409">
        <v>656.38330430004999</v>
      </c>
      <c r="E53" s="402">
        <v>1065.2811200033664</v>
      </c>
      <c r="F53" s="402">
        <v>1039.0978099973865</v>
      </c>
      <c r="G53" s="402">
        <v>912.44201999929612</v>
      </c>
      <c r="H53" s="402">
        <v>706.27027000005012</v>
      </c>
      <c r="I53" s="402">
        <v>596.39020000004996</v>
      </c>
      <c r="J53" s="402">
        <v>613.64887000005001</v>
      </c>
      <c r="K53" s="402">
        <v>645.92329000039513</v>
      </c>
      <c r="L53" s="402">
        <v>717.77384000004997</v>
      </c>
      <c r="M53" s="402">
        <v>780.09876000005011</v>
      </c>
      <c r="N53" s="402">
        <v>676.0657100000501</v>
      </c>
      <c r="O53" s="402">
        <v>1366.0724200016411</v>
      </c>
      <c r="P53" s="402">
        <v>937.18779000142354</v>
      </c>
      <c r="Q53" s="402">
        <v>1247.4002585132187</v>
      </c>
      <c r="R53" s="402">
        <v>1057.5677600014237</v>
      </c>
      <c r="S53" s="402">
        <v>938.15219000142349</v>
      </c>
      <c r="T53" s="402">
        <v>751.94077000021082</v>
      </c>
      <c r="U53" s="402">
        <v>661.77827000005004</v>
      </c>
      <c r="V53" s="402">
        <v>720.66047000021081</v>
      </c>
      <c r="W53" s="402">
        <v>739.88252000021089</v>
      </c>
      <c r="X53" s="402">
        <v>642.49277000039513</v>
      </c>
      <c r="Y53" s="402">
        <v>809.11246000039512</v>
      </c>
      <c r="Z53" s="402">
        <v>739.22569000021088</v>
      </c>
      <c r="AA53" s="402">
        <v>726.61185000021078</v>
      </c>
      <c r="AB53" s="402">
        <v>1069.0164200012391</v>
      </c>
      <c r="AC53" s="402">
        <v>823.00538999990579</v>
      </c>
      <c r="AD53" s="402">
        <v>901.65226931868517</v>
      </c>
      <c r="AE53" s="402">
        <v>1473.4919599999157</v>
      </c>
      <c r="AF53" s="402">
        <v>645.54633000005015</v>
      </c>
      <c r="AG53" s="402">
        <v>658.28718000004994</v>
      </c>
      <c r="AH53" s="402">
        <v>643.07738153988009</v>
      </c>
      <c r="AI53" s="402">
        <v>735.31948786825092</v>
      </c>
      <c r="AJ53" s="402">
        <v>750.78353000021082</v>
      </c>
      <c r="AK53" s="402">
        <v>722.23659000005011</v>
      </c>
      <c r="AL53" s="402">
        <v>1240.3693788694111</v>
      </c>
      <c r="AM53" s="402">
        <v>1261.2115500016409</v>
      </c>
    </row>
    <row r="54" spans="1:39" x14ac:dyDescent="0.25">
      <c r="A54" s="408">
        <f ca="1">Exceedance!U54</f>
        <v>44348</v>
      </c>
      <c r="B54" s="409">
        <v>759.81166245029124</v>
      </c>
      <c r="C54" s="409">
        <v>864.81166244746214</v>
      </c>
      <c r="D54" s="409">
        <v>669.81584198970506</v>
      </c>
      <c r="E54" s="402">
        <v>1213.8589800036596</v>
      </c>
      <c r="F54" s="402">
        <v>1294.0393600034754</v>
      </c>
      <c r="G54" s="402">
        <v>979.95686000142359</v>
      </c>
      <c r="H54" s="402">
        <v>763.95198000029109</v>
      </c>
      <c r="I54" s="402">
        <v>668.88449999970499</v>
      </c>
      <c r="J54" s="402">
        <v>709.27057999970509</v>
      </c>
      <c r="K54" s="402">
        <v>727.37673000005009</v>
      </c>
      <c r="L54" s="402">
        <v>665.51044999970509</v>
      </c>
      <c r="M54" s="402">
        <v>683.074109999705</v>
      </c>
      <c r="N54" s="402">
        <v>744.56704000029117</v>
      </c>
      <c r="O54" s="402">
        <v>1364.2000499993294</v>
      </c>
      <c r="P54" s="402">
        <v>966.63142000355083</v>
      </c>
      <c r="Q54" s="402">
        <v>1290.3644099993296</v>
      </c>
      <c r="R54" s="402">
        <v>1006.2450700035507</v>
      </c>
      <c r="S54" s="402">
        <v>1002.2874200035507</v>
      </c>
      <c r="T54" s="402">
        <v>798.51895000029106</v>
      </c>
      <c r="U54" s="402">
        <v>667.602479999705</v>
      </c>
      <c r="V54" s="402">
        <v>740.4966500002912</v>
      </c>
      <c r="W54" s="402">
        <v>739.77174000029129</v>
      </c>
      <c r="X54" s="402">
        <v>622.06749000005004</v>
      </c>
      <c r="Y54" s="402">
        <v>685.19359000004999</v>
      </c>
      <c r="Z54" s="402">
        <v>769.55180000029134</v>
      </c>
      <c r="AA54" s="402">
        <v>759.66030000029116</v>
      </c>
      <c r="AB54" s="402">
        <v>1104.0173599996981</v>
      </c>
      <c r="AC54" s="402">
        <v>810.70127999998647</v>
      </c>
      <c r="AD54" s="402">
        <v>935.78806000142356</v>
      </c>
      <c r="AE54" s="402">
        <v>1450.8321900035842</v>
      </c>
      <c r="AF54" s="402">
        <v>666.98315999970521</v>
      </c>
      <c r="AG54" s="402">
        <v>661.27622999970504</v>
      </c>
      <c r="AH54" s="402">
        <v>670.1674699524051</v>
      </c>
      <c r="AI54" s="402">
        <v>766.29789403829113</v>
      </c>
      <c r="AJ54" s="402">
        <v>768.16620000029127</v>
      </c>
      <c r="AK54" s="402">
        <v>674.20372999970527</v>
      </c>
      <c r="AL54" s="402">
        <v>1094.5172600036594</v>
      </c>
      <c r="AM54" s="402">
        <v>1318.2698299993294</v>
      </c>
    </row>
    <row r="55" spans="1:39" x14ac:dyDescent="0.25">
      <c r="A55" s="408">
        <f ca="1">Exceedance!U55</f>
        <v>44378</v>
      </c>
      <c r="B55" s="409">
        <v>927.19218445373497</v>
      </c>
      <c r="C55" s="409">
        <v>1037.1921844535507</v>
      </c>
      <c r="D55" s="409">
        <v>827.18925427029126</v>
      </c>
      <c r="E55" s="402">
        <v>1389.3221299977888</v>
      </c>
      <c r="F55" s="402">
        <v>1334.1651700035841</v>
      </c>
      <c r="G55" s="402">
        <v>1152.4755716271693</v>
      </c>
      <c r="H55" s="402">
        <v>892.32486000373513</v>
      </c>
      <c r="I55" s="402">
        <v>871.07830000029116</v>
      </c>
      <c r="J55" s="402">
        <v>791.60268000029123</v>
      </c>
      <c r="K55" s="402">
        <v>726.68583000021079</v>
      </c>
      <c r="L55" s="402">
        <v>828.15082000029122</v>
      </c>
      <c r="M55" s="402">
        <v>759.52775000029135</v>
      </c>
      <c r="N55" s="402">
        <v>891.60594000373499</v>
      </c>
      <c r="O55" s="402">
        <v>1585.2110052911494</v>
      </c>
      <c r="P55" s="402">
        <v>1179.3648330736985</v>
      </c>
      <c r="Q55" s="402">
        <v>1521.0756900012725</v>
      </c>
      <c r="R55" s="402">
        <v>1199.6909099989277</v>
      </c>
      <c r="S55" s="402">
        <v>1222.6452499989275</v>
      </c>
      <c r="T55" s="402">
        <v>865.89903000373511</v>
      </c>
      <c r="U55" s="402">
        <v>760.50476000029118</v>
      </c>
      <c r="V55" s="402">
        <v>889.26628000373501</v>
      </c>
      <c r="W55" s="402">
        <v>891.18821000373509</v>
      </c>
      <c r="X55" s="402">
        <v>746.87449000021093</v>
      </c>
      <c r="Y55" s="402">
        <v>792.86313000021084</v>
      </c>
      <c r="Z55" s="402">
        <v>905.70727000373495</v>
      </c>
      <c r="AA55" s="402">
        <v>916.96089000373513</v>
      </c>
      <c r="AB55" s="402">
        <v>1262.7084000024115</v>
      </c>
      <c r="AC55" s="402">
        <v>997.88940000355069</v>
      </c>
      <c r="AD55" s="402">
        <v>1047.3988300012393</v>
      </c>
      <c r="AE55" s="402">
        <v>1692.0220900024451</v>
      </c>
      <c r="AF55" s="402">
        <v>819.20744000029117</v>
      </c>
      <c r="AG55" s="402">
        <v>863.21669000029112</v>
      </c>
      <c r="AH55" s="402">
        <v>803.51312135665125</v>
      </c>
      <c r="AI55" s="402">
        <v>930.05702267353502</v>
      </c>
      <c r="AJ55" s="402">
        <v>858.73996000373506</v>
      </c>
      <c r="AK55" s="402">
        <v>811.16635000029123</v>
      </c>
      <c r="AL55" s="402">
        <v>1464.1874500000999</v>
      </c>
      <c r="AM55" s="402">
        <v>1672.3911400012726</v>
      </c>
    </row>
    <row r="56" spans="1:39" x14ac:dyDescent="0.25">
      <c r="A56" s="408">
        <f ca="1">Exceedance!U56</f>
        <v>44409</v>
      </c>
      <c r="B56" s="409">
        <v>1026.7835361477551</v>
      </c>
      <c r="C56" s="409">
        <v>1170.5985193986296</v>
      </c>
      <c r="D56" s="409">
        <v>926.78172077998624</v>
      </c>
      <c r="E56" s="402">
        <v>1413.821499998375</v>
      </c>
      <c r="F56" s="402">
        <v>1547.3179799978973</v>
      </c>
      <c r="G56" s="402">
        <v>1320.7859200039527</v>
      </c>
      <c r="H56" s="402">
        <v>993.72719999775518</v>
      </c>
      <c r="I56" s="402">
        <v>892.07631999998637</v>
      </c>
      <c r="J56" s="402">
        <v>882.73129999998616</v>
      </c>
      <c r="K56" s="402">
        <v>869.94246999990617</v>
      </c>
      <c r="L56" s="402">
        <v>944.64341999998624</v>
      </c>
      <c r="M56" s="402">
        <v>899.9246899999863</v>
      </c>
      <c r="N56" s="402">
        <v>954.4879999977552</v>
      </c>
      <c r="O56" s="402">
        <v>1704.3524000032157</v>
      </c>
      <c r="P56" s="402">
        <v>1289.2357600016412</v>
      </c>
      <c r="Q56" s="402">
        <v>1694.8737099974198</v>
      </c>
      <c r="R56" s="402">
        <v>1316.9381838865963</v>
      </c>
      <c r="S56" s="402">
        <v>1293.4298200039527</v>
      </c>
      <c r="T56" s="402">
        <v>979.25797999775511</v>
      </c>
      <c r="U56" s="402">
        <v>901.81141999998636</v>
      </c>
      <c r="V56" s="402">
        <v>946.55986999775519</v>
      </c>
      <c r="W56" s="402">
        <v>1018.2077099977553</v>
      </c>
      <c r="X56" s="402">
        <v>842.40574999990611</v>
      </c>
      <c r="Y56" s="402">
        <v>870.8652599999059</v>
      </c>
      <c r="Z56" s="402">
        <v>1024.2586099977552</v>
      </c>
      <c r="AA56" s="402">
        <v>1037.8696999977551</v>
      </c>
      <c r="AB56" s="402">
        <v>1375.1457599993294</v>
      </c>
      <c r="AC56" s="402">
        <v>1035.8960218563377</v>
      </c>
      <c r="AD56" s="402">
        <v>1216.5847800025958</v>
      </c>
      <c r="AE56" s="402">
        <v>1825.0209500022609</v>
      </c>
      <c r="AF56" s="402">
        <v>968.5471299999864</v>
      </c>
      <c r="AG56" s="402">
        <v>931.99410999998622</v>
      </c>
      <c r="AH56" s="402">
        <v>912.50724388928631</v>
      </c>
      <c r="AI56" s="402">
        <v>1014.234197272155</v>
      </c>
      <c r="AJ56" s="402">
        <v>1016.0890199977553</v>
      </c>
      <c r="AK56" s="402">
        <v>906.95025999998632</v>
      </c>
      <c r="AL56" s="402">
        <v>1511.1351099988522</v>
      </c>
      <c r="AM56" s="402">
        <v>1773.17045999742</v>
      </c>
    </row>
    <row r="57" spans="1:39" x14ac:dyDescent="0.25">
      <c r="A57" s="408">
        <f ca="1">Exceedance!U57</f>
        <v>44440</v>
      </c>
      <c r="B57" s="409">
        <v>780.46569350906361</v>
      </c>
      <c r="C57" s="409">
        <v>880.46569351033133</v>
      </c>
      <c r="D57" s="409">
        <v>710.4682740903952</v>
      </c>
      <c r="E57" s="402">
        <v>1071.5653399975711</v>
      </c>
      <c r="F57" s="402">
        <v>1121.182759999698</v>
      </c>
      <c r="G57" s="402">
        <v>888.16900000083729</v>
      </c>
      <c r="H57" s="402">
        <v>669.92375000039522</v>
      </c>
      <c r="I57" s="402">
        <v>687.29738000039526</v>
      </c>
      <c r="J57" s="402">
        <v>784.22858000039514</v>
      </c>
      <c r="K57" s="402">
        <v>673.3303499984612</v>
      </c>
      <c r="L57" s="402">
        <v>732.48613000039506</v>
      </c>
      <c r="M57" s="402">
        <v>679.31454000039514</v>
      </c>
      <c r="N57" s="402">
        <v>674.98976000039511</v>
      </c>
      <c r="O57" s="402">
        <v>1236.2231000039526</v>
      </c>
      <c r="P57" s="402">
        <v>924.47482000296452</v>
      </c>
      <c r="Q57" s="402">
        <v>1252.8522500039528</v>
      </c>
      <c r="R57" s="402">
        <v>1030.3744400029645</v>
      </c>
      <c r="S57" s="402">
        <v>996.41633000296451</v>
      </c>
      <c r="T57" s="402">
        <v>724.63832892970413</v>
      </c>
      <c r="U57" s="402">
        <v>685.46676000039508</v>
      </c>
      <c r="V57" s="402">
        <v>840.07163999906345</v>
      </c>
      <c r="W57" s="402">
        <v>751.09368999906349</v>
      </c>
      <c r="X57" s="402">
        <v>658.9863699984611</v>
      </c>
      <c r="Y57" s="402">
        <v>653.44991999846104</v>
      </c>
      <c r="Z57" s="402">
        <v>741.77779999906352</v>
      </c>
      <c r="AA57" s="402">
        <v>697.60843719470029</v>
      </c>
      <c r="AB57" s="402">
        <v>1000.0163618909993</v>
      </c>
      <c r="AC57" s="402">
        <v>774.78169999982572</v>
      </c>
      <c r="AD57" s="402">
        <v>900.6222000008371</v>
      </c>
      <c r="AE57" s="402">
        <v>1395.781219998559</v>
      </c>
      <c r="AF57" s="402">
        <v>697.08683000039514</v>
      </c>
      <c r="AG57" s="402">
        <v>755.3928200003952</v>
      </c>
      <c r="AH57" s="402">
        <v>739.6373704275951</v>
      </c>
      <c r="AI57" s="402">
        <v>742.47232610196352</v>
      </c>
      <c r="AJ57" s="402">
        <v>676.85599000039508</v>
      </c>
      <c r="AK57" s="402">
        <v>712.7662400003951</v>
      </c>
      <c r="AL57" s="402">
        <v>1002.4920000035506</v>
      </c>
      <c r="AM57" s="402">
        <v>1263.0978100039529</v>
      </c>
    </row>
    <row r="58" spans="1:39" x14ac:dyDescent="0.25">
      <c r="A58" s="408">
        <f ca="1">Exceedance!U58</f>
        <v>44470</v>
      </c>
      <c r="B58" s="409">
        <v>710.91697676966476</v>
      </c>
      <c r="C58" s="409">
        <v>710.91697676966476</v>
      </c>
      <c r="D58" s="409">
        <v>710.92193578966476</v>
      </c>
      <c r="E58" s="402">
        <v>717.46992999966483</v>
      </c>
      <c r="F58" s="402">
        <v>726.92696999966495</v>
      </c>
      <c r="G58" s="402">
        <v>715.94498999966481</v>
      </c>
      <c r="H58" s="402">
        <v>736.64978999966479</v>
      </c>
      <c r="I58" s="402">
        <v>706.46140999966485</v>
      </c>
      <c r="J58" s="402">
        <v>663.07682999966471</v>
      </c>
      <c r="K58" s="402">
        <v>682.53375999966488</v>
      </c>
      <c r="L58" s="402">
        <v>730.00390999966476</v>
      </c>
      <c r="M58" s="402">
        <v>698.45846999966477</v>
      </c>
      <c r="N58" s="402">
        <v>698.82531999966466</v>
      </c>
      <c r="O58" s="402">
        <v>702.3416499996647</v>
      </c>
      <c r="P58" s="402">
        <v>672.65657999966481</v>
      </c>
      <c r="Q58" s="402">
        <v>665.25395999966486</v>
      </c>
      <c r="R58" s="402">
        <v>720.06679999966491</v>
      </c>
      <c r="S58" s="402">
        <v>685.07577999966486</v>
      </c>
      <c r="T58" s="402">
        <v>713.77719999966484</v>
      </c>
      <c r="U58" s="402">
        <v>658.29434999966486</v>
      </c>
      <c r="V58" s="402">
        <v>690.53410999966468</v>
      </c>
      <c r="W58" s="402">
        <v>506.38131000015397</v>
      </c>
      <c r="X58" s="402">
        <v>592.22946000015384</v>
      </c>
      <c r="Y58" s="402">
        <v>696.26159999966478</v>
      </c>
      <c r="Z58" s="402">
        <v>756.70661999966478</v>
      </c>
      <c r="AA58" s="402">
        <v>671.67077999966477</v>
      </c>
      <c r="AB58" s="402">
        <v>686.70943999966482</v>
      </c>
      <c r="AC58" s="402">
        <v>662.81004999966478</v>
      </c>
      <c r="AD58" s="402">
        <v>718.77138999966485</v>
      </c>
      <c r="AE58" s="402">
        <v>547.93053000015402</v>
      </c>
      <c r="AF58" s="402">
        <v>693.46155999966493</v>
      </c>
      <c r="AG58" s="402">
        <v>677.55171999966478</v>
      </c>
      <c r="AH58" s="402">
        <v>707.73277897456489</v>
      </c>
      <c r="AI58" s="402">
        <v>757.56478855632486</v>
      </c>
      <c r="AJ58" s="402">
        <v>536.92918000015391</v>
      </c>
      <c r="AK58" s="402">
        <v>636.40695999966476</v>
      </c>
      <c r="AL58" s="402">
        <v>777.09723000009024</v>
      </c>
      <c r="AM58" s="402">
        <v>745.89298999966468</v>
      </c>
    </row>
    <row r="59" spans="1:39" x14ac:dyDescent="0.25">
      <c r="A59" s="408">
        <f ca="1">Exceedance!U59</f>
        <v>44501</v>
      </c>
      <c r="B59" s="409">
        <v>704.65710731966476</v>
      </c>
      <c r="C59" s="409">
        <v>704.65710731966476</v>
      </c>
      <c r="D59" s="409">
        <v>704.66125938966491</v>
      </c>
      <c r="E59" s="402">
        <v>722.24237999966476</v>
      </c>
      <c r="F59" s="402">
        <v>695.90585999966481</v>
      </c>
      <c r="G59" s="402">
        <v>768.82239999966487</v>
      </c>
      <c r="H59" s="402">
        <v>681.67412999966473</v>
      </c>
      <c r="I59" s="402">
        <v>647.72300999966501</v>
      </c>
      <c r="J59" s="402">
        <v>662.3759199996648</v>
      </c>
      <c r="K59" s="402">
        <v>685.48688999966475</v>
      </c>
      <c r="L59" s="402">
        <v>695.69025999966482</v>
      </c>
      <c r="M59" s="402">
        <v>703.43097999966483</v>
      </c>
      <c r="N59" s="402">
        <v>656.10406999966483</v>
      </c>
      <c r="O59" s="402">
        <v>722.07086999966475</v>
      </c>
      <c r="P59" s="402">
        <v>713.56629999966481</v>
      </c>
      <c r="Q59" s="402">
        <v>704.18920999966485</v>
      </c>
      <c r="R59" s="402">
        <v>723.35927999966486</v>
      </c>
      <c r="S59" s="402">
        <v>683.30420999966475</v>
      </c>
      <c r="T59" s="402">
        <v>673.34263999966481</v>
      </c>
      <c r="U59" s="402">
        <v>673.1160599996648</v>
      </c>
      <c r="V59" s="402">
        <v>672.72255999966467</v>
      </c>
      <c r="W59" s="402">
        <v>545.85817000019426</v>
      </c>
      <c r="X59" s="402">
        <v>637.31765000019413</v>
      </c>
      <c r="Y59" s="402">
        <v>680.41485999966483</v>
      </c>
      <c r="Z59" s="402">
        <v>687.89598999966483</v>
      </c>
      <c r="AA59" s="402">
        <v>706.61271999966482</v>
      </c>
      <c r="AB59" s="402">
        <v>713.70685999966497</v>
      </c>
      <c r="AC59" s="402">
        <v>679.46620999966478</v>
      </c>
      <c r="AD59" s="402">
        <v>652.32558999966477</v>
      </c>
      <c r="AE59" s="402">
        <v>534.30037000019433</v>
      </c>
      <c r="AF59" s="402">
        <v>699.78641999966476</v>
      </c>
      <c r="AG59" s="402">
        <v>740.67884999966486</v>
      </c>
      <c r="AH59" s="402">
        <v>684.28097693796474</v>
      </c>
      <c r="AI59" s="402">
        <v>681.18706636623585</v>
      </c>
      <c r="AJ59" s="402">
        <v>571.64483000019413</v>
      </c>
      <c r="AK59" s="402">
        <v>694.21580999966477</v>
      </c>
      <c r="AL59" s="402">
        <v>741.93186000009041</v>
      </c>
      <c r="AM59" s="402">
        <v>736.55530999966481</v>
      </c>
    </row>
    <row r="60" spans="1:39" x14ac:dyDescent="0.25">
      <c r="A60" s="408">
        <f ca="1">Exceedance!U60</f>
        <v>44531</v>
      </c>
      <c r="B60" s="409">
        <v>770.74920340982544</v>
      </c>
      <c r="C60" s="409">
        <v>770.74920340982544</v>
      </c>
      <c r="D60" s="409">
        <v>770.7456732798255</v>
      </c>
      <c r="E60" s="402">
        <v>808.39005999982567</v>
      </c>
      <c r="F60" s="402">
        <v>791.21701999982565</v>
      </c>
      <c r="G60" s="402">
        <v>792.07701999982544</v>
      </c>
      <c r="H60" s="402">
        <v>782.04424999982552</v>
      </c>
      <c r="I60" s="402">
        <v>792.28638999982547</v>
      </c>
      <c r="J60" s="402">
        <v>762.78022999982556</v>
      </c>
      <c r="K60" s="402">
        <v>802.4056199998256</v>
      </c>
      <c r="L60" s="402">
        <v>835.93409999982543</v>
      </c>
      <c r="M60" s="402">
        <v>783.15926999982571</v>
      </c>
      <c r="N60" s="402">
        <v>814.1318899998256</v>
      </c>
      <c r="O60" s="402">
        <v>802.76896999982557</v>
      </c>
      <c r="P60" s="402">
        <v>752.13604999982579</v>
      </c>
      <c r="Q60" s="402">
        <v>734.12667999982557</v>
      </c>
      <c r="R60" s="402">
        <v>750.06665999982556</v>
      </c>
      <c r="S60" s="402">
        <v>764.3014699998256</v>
      </c>
      <c r="T60" s="402">
        <v>777.6174299998255</v>
      </c>
      <c r="U60" s="402">
        <v>767.77585999982546</v>
      </c>
      <c r="V60" s="402">
        <v>769.76533999982553</v>
      </c>
      <c r="W60" s="402">
        <v>644.95117000039511</v>
      </c>
      <c r="X60" s="402">
        <v>689.41526000039516</v>
      </c>
      <c r="Y60" s="402">
        <v>757.85966999982566</v>
      </c>
      <c r="Z60" s="402">
        <v>760.47426999982554</v>
      </c>
      <c r="AA60" s="402">
        <v>814.47290999982579</v>
      </c>
      <c r="AB60" s="402">
        <v>782.37453999982563</v>
      </c>
      <c r="AC60" s="402">
        <v>771.19688999982566</v>
      </c>
      <c r="AD60" s="402">
        <v>971.1310399998257</v>
      </c>
      <c r="AE60" s="402">
        <v>681.82783000039524</v>
      </c>
      <c r="AF60" s="402">
        <v>770.00100999982567</v>
      </c>
      <c r="AG60" s="402">
        <v>762.51438999982565</v>
      </c>
      <c r="AH60" s="402">
        <v>775.78864637096547</v>
      </c>
      <c r="AI60" s="402">
        <v>761.82068493657562</v>
      </c>
      <c r="AJ60" s="402">
        <v>655.44120000039516</v>
      </c>
      <c r="AK60" s="402">
        <v>842.3987299998256</v>
      </c>
      <c r="AL60" s="402">
        <v>944.07610999998633</v>
      </c>
      <c r="AM60" s="402">
        <v>846.30876999982559</v>
      </c>
    </row>
    <row r="61" spans="1:39" x14ac:dyDescent="0.25">
      <c r="A61" s="408">
        <f ca="1">Exceedance!U61</f>
        <v>44562</v>
      </c>
      <c r="B61" s="409">
        <v>923.55999060929616</v>
      </c>
      <c r="C61" s="409">
        <v>1043.5599906127804</v>
      </c>
      <c r="D61" s="409">
        <v>1163.5634662781572</v>
      </c>
      <c r="E61" s="402">
        <v>1607.6166399974197</v>
      </c>
      <c r="F61" s="402">
        <v>1326.4930216884466</v>
      </c>
      <c r="G61" s="402">
        <v>1067.9792900027803</v>
      </c>
      <c r="H61" s="402">
        <v>846.28941999990593</v>
      </c>
      <c r="I61" s="402">
        <v>847.52616999990596</v>
      </c>
      <c r="J61" s="402">
        <v>942.1061199992962</v>
      </c>
      <c r="K61" s="402">
        <v>953.70820999929606</v>
      </c>
      <c r="L61" s="402">
        <v>1273.4062299999059</v>
      </c>
      <c r="M61" s="402">
        <v>931.709629999296</v>
      </c>
      <c r="N61" s="402">
        <v>1720.4799099974202</v>
      </c>
      <c r="O61" s="402">
        <v>1158.4091499981573</v>
      </c>
      <c r="P61" s="402">
        <v>1475.1116299983748</v>
      </c>
      <c r="Q61" s="402">
        <v>1219.8422802822452</v>
      </c>
      <c r="R61" s="402">
        <v>1182.117939998157</v>
      </c>
      <c r="S61" s="402">
        <v>926.9685999992962</v>
      </c>
      <c r="T61" s="402">
        <v>838.07909999990579</v>
      </c>
      <c r="U61" s="402">
        <v>794.94994999990604</v>
      </c>
      <c r="V61" s="402">
        <v>926.63843999929622</v>
      </c>
      <c r="W61" s="402">
        <v>760.23128999982555</v>
      </c>
      <c r="X61" s="402">
        <v>1139.5298299998256</v>
      </c>
      <c r="Y61" s="402">
        <v>922.53043999929605</v>
      </c>
      <c r="Z61" s="402">
        <v>901.42411999929618</v>
      </c>
      <c r="AA61" s="402">
        <v>1331.6884194680049</v>
      </c>
      <c r="AB61" s="402">
        <v>1138.7175521285208</v>
      </c>
      <c r="AC61" s="402">
        <v>1043.3407199969845</v>
      </c>
      <c r="AD61" s="402">
        <v>1549.9506099960633</v>
      </c>
      <c r="AE61" s="402">
        <v>740.90379720896874</v>
      </c>
      <c r="AF61" s="402">
        <v>815.95891999990602</v>
      </c>
      <c r="AG61" s="402">
        <v>804.94625139290599</v>
      </c>
      <c r="AH61" s="402">
        <v>832.81188500290602</v>
      </c>
      <c r="AI61" s="402">
        <v>893.46238999929619</v>
      </c>
      <c r="AJ61" s="402">
        <v>782.61439999982554</v>
      </c>
      <c r="AK61" s="402">
        <v>1607.0414099974196</v>
      </c>
      <c r="AL61" s="402">
        <v>1821.9650099985924</v>
      </c>
      <c r="AM61" s="402">
        <v>1674.1509999974198</v>
      </c>
    </row>
    <row r="62" spans="1:39" x14ac:dyDescent="0.25">
      <c r="A62" s="408">
        <f ca="1">Exceedance!U62</f>
        <v>44593</v>
      </c>
      <c r="B62" s="409">
        <v>821.89635778029128</v>
      </c>
      <c r="C62" s="409">
        <v>936.8963577811304</v>
      </c>
      <c r="D62" s="409">
        <v>991.90015443698474</v>
      </c>
      <c r="E62" s="402">
        <v>1472.3901800006863</v>
      </c>
      <c r="F62" s="402">
        <v>1193.0315199989279</v>
      </c>
      <c r="G62" s="402">
        <v>910.24751999960108</v>
      </c>
      <c r="H62" s="402">
        <v>782.83095999974501</v>
      </c>
      <c r="I62" s="402">
        <v>718.31620999974518</v>
      </c>
      <c r="J62" s="402">
        <v>847.73128000029135</v>
      </c>
      <c r="K62" s="402">
        <v>888.98586000029127</v>
      </c>
      <c r="L62" s="402">
        <v>1063.0868899997452</v>
      </c>
      <c r="M62" s="402">
        <v>824.58670000029133</v>
      </c>
      <c r="N62" s="402">
        <v>1469.3342099985589</v>
      </c>
      <c r="O62" s="402">
        <v>1023.8577799991119</v>
      </c>
      <c r="P62" s="402">
        <v>1267.3054700027049</v>
      </c>
      <c r="Q62" s="402">
        <v>1056.6193799991122</v>
      </c>
      <c r="R62" s="402">
        <v>984.4384399969847</v>
      </c>
      <c r="S62" s="402">
        <v>830.13993000029109</v>
      </c>
      <c r="T62" s="402">
        <v>762.76426999974524</v>
      </c>
      <c r="U62" s="402">
        <v>717.27462999974512</v>
      </c>
      <c r="V62" s="402">
        <v>756.77808999974513</v>
      </c>
      <c r="W62" s="402">
        <v>716.11643999966475</v>
      </c>
      <c r="X62" s="402">
        <v>965.42415999966477</v>
      </c>
      <c r="Y62" s="402">
        <v>803.37741000029121</v>
      </c>
      <c r="Z62" s="402">
        <v>816.42877000029114</v>
      </c>
      <c r="AA62" s="402">
        <v>1226.8014199989275</v>
      </c>
      <c r="AB62" s="402">
        <v>1002.2173399969846</v>
      </c>
      <c r="AC62" s="402">
        <v>919.88226999960102</v>
      </c>
      <c r="AD62" s="402">
        <v>1330.545610002705</v>
      </c>
      <c r="AE62" s="402">
        <v>634.4260799999696</v>
      </c>
      <c r="AF62" s="402">
        <v>748.24362999974517</v>
      </c>
      <c r="AG62" s="402">
        <v>756.08556220588514</v>
      </c>
      <c r="AH62" s="402">
        <v>769.95441020554517</v>
      </c>
      <c r="AI62" s="402">
        <v>737.10461999974518</v>
      </c>
      <c r="AJ62" s="402">
        <v>750.07363999966469</v>
      </c>
      <c r="AK62" s="402">
        <v>1418.8511439011402</v>
      </c>
      <c r="AL62" s="402">
        <v>1640.4008600010884</v>
      </c>
      <c r="AM62" s="402">
        <v>1407.853689998559</v>
      </c>
    </row>
    <row r="63" spans="1:39" x14ac:dyDescent="0.25">
      <c r="A63" s="408">
        <f ca="1">Exceedance!U63</f>
        <v>44621</v>
      </c>
      <c r="B63" s="409">
        <v>845.81515762998629</v>
      </c>
      <c r="C63" s="409">
        <v>960.81515763325751</v>
      </c>
      <c r="D63" s="409">
        <v>1075.8173556768004</v>
      </c>
      <c r="E63" s="402">
        <v>1538.5063599976042</v>
      </c>
      <c r="F63" s="402">
        <v>1185.9154300002845</v>
      </c>
      <c r="G63" s="402">
        <v>910.21993999929612</v>
      </c>
      <c r="H63" s="402">
        <v>732.91321000021082</v>
      </c>
      <c r="I63" s="402">
        <v>755.52130000021089</v>
      </c>
      <c r="J63" s="402">
        <v>933.63951999998631</v>
      </c>
      <c r="K63" s="402">
        <v>1000.5908599999864</v>
      </c>
      <c r="L63" s="402">
        <v>1044.864000000211</v>
      </c>
      <c r="M63" s="402">
        <v>886.3657399999862</v>
      </c>
      <c r="N63" s="402">
        <v>1706.4266537090136</v>
      </c>
      <c r="O63" s="402">
        <v>977.68389999680051</v>
      </c>
      <c r="P63" s="402">
        <v>1418.373239995954</v>
      </c>
      <c r="Q63" s="402">
        <v>1154.5484299968007</v>
      </c>
      <c r="R63" s="402">
        <v>1085.3083899968005</v>
      </c>
      <c r="S63" s="402">
        <v>863.84386999998628</v>
      </c>
      <c r="T63" s="402">
        <v>809.12981000021091</v>
      </c>
      <c r="U63" s="402">
        <v>714.41479000021081</v>
      </c>
      <c r="V63" s="402">
        <v>865.08428999998614</v>
      </c>
      <c r="W63" s="402">
        <v>714.57921000034332</v>
      </c>
      <c r="X63" s="402">
        <v>866.91223000034313</v>
      </c>
      <c r="Y63" s="402">
        <v>887.95924999998624</v>
      </c>
      <c r="Z63" s="402">
        <v>845.02716999998643</v>
      </c>
      <c r="AA63" s="402">
        <v>1266.4639800002844</v>
      </c>
      <c r="AB63" s="402">
        <v>1092.0392499968004</v>
      </c>
      <c r="AC63" s="402">
        <v>947.86045999929627</v>
      </c>
      <c r="AD63" s="402">
        <v>1401.874778316125</v>
      </c>
      <c r="AE63" s="402">
        <v>663.43709999962482</v>
      </c>
      <c r="AF63" s="402">
        <v>778.62711000021079</v>
      </c>
      <c r="AG63" s="402">
        <v>739.10783838945088</v>
      </c>
      <c r="AH63" s="402">
        <v>767.0428529453709</v>
      </c>
      <c r="AI63" s="402">
        <v>866.18474999998637</v>
      </c>
      <c r="AJ63" s="402">
        <v>796.34307000034323</v>
      </c>
      <c r="AK63" s="402">
        <v>1671.2836199976043</v>
      </c>
      <c r="AL63" s="402">
        <v>1748.7304699972358</v>
      </c>
      <c r="AM63" s="402">
        <v>1545.5170899999159</v>
      </c>
    </row>
    <row r="64" spans="1:39" x14ac:dyDescent="0.25">
      <c r="A64" s="408" t="str">
        <f ca="1">Exceedance!U64</f>
        <v/>
      </c>
      <c r="B64" s="409">
        <v>748.86930102021097</v>
      </c>
      <c r="C64" s="409">
        <v>853.86930101900327</v>
      </c>
      <c r="D64" s="409">
        <v>908.86921008296451</v>
      </c>
      <c r="E64" s="402">
        <v>1386.7171900037686</v>
      </c>
      <c r="F64" s="402">
        <v>1123.1150100012389</v>
      </c>
      <c r="G64" s="402">
        <v>889.2599399999059</v>
      </c>
      <c r="H64" s="402">
        <v>704.51664999966476</v>
      </c>
      <c r="I64" s="402">
        <v>660.65076999966482</v>
      </c>
      <c r="J64" s="402">
        <v>801.41478000021095</v>
      </c>
      <c r="K64" s="402">
        <v>857.31660000021088</v>
      </c>
      <c r="L64" s="402">
        <v>845.91222999966487</v>
      </c>
      <c r="M64" s="402">
        <v>746.52652000021112</v>
      </c>
      <c r="N64" s="402">
        <v>1292.2876000016411</v>
      </c>
      <c r="O64" s="402">
        <v>1006.016541551305</v>
      </c>
      <c r="P64" s="402">
        <v>1249.0713199995141</v>
      </c>
      <c r="Q64" s="402">
        <v>1081.7768799969847</v>
      </c>
      <c r="R64" s="402">
        <v>864.21363000296435</v>
      </c>
      <c r="S64" s="402">
        <v>719.29528000021094</v>
      </c>
      <c r="T64" s="402">
        <v>683.67851999966479</v>
      </c>
      <c r="U64" s="402">
        <v>625.61302999966483</v>
      </c>
      <c r="V64" s="402">
        <v>681.00356159558908</v>
      </c>
      <c r="W64" s="402">
        <v>652.29212000039524</v>
      </c>
      <c r="X64" s="402">
        <v>795.69007000039517</v>
      </c>
      <c r="Y64" s="402">
        <v>769.85863000021084</v>
      </c>
      <c r="Z64" s="402">
        <v>735.20220000021095</v>
      </c>
      <c r="AA64" s="402">
        <v>1059.7866100012393</v>
      </c>
      <c r="AB64" s="402">
        <v>905.86421000296434</v>
      </c>
      <c r="AC64" s="402">
        <v>883.57390847572344</v>
      </c>
      <c r="AD64" s="402">
        <v>1310.1137799995138</v>
      </c>
      <c r="AE64" s="402">
        <v>596.05551999988927</v>
      </c>
      <c r="AF64" s="402">
        <v>677.45400999966478</v>
      </c>
      <c r="AG64" s="402">
        <v>657.11380038106483</v>
      </c>
      <c r="AH64" s="402">
        <v>666.10256162934479</v>
      </c>
      <c r="AI64" s="402">
        <v>715.12658168223197</v>
      </c>
      <c r="AJ64" s="402">
        <v>673.57868000039502</v>
      </c>
      <c r="AK64" s="402">
        <v>1391.1725100037686</v>
      </c>
      <c r="AL64" s="402">
        <v>1594.2464099960634</v>
      </c>
      <c r="AM64" s="402">
        <v>1362.757990001641</v>
      </c>
    </row>
    <row r="65" spans="1:39" x14ac:dyDescent="0.25">
      <c r="A65" s="408" t="str">
        <f ca="1">Exceedance!U65</f>
        <v/>
      </c>
      <c r="B65" s="409">
        <v>736.38182252021102</v>
      </c>
      <c r="C65" s="409">
        <v>836.3818225196012</v>
      </c>
      <c r="D65" s="409">
        <v>886.38330429929624</v>
      </c>
      <c r="E65" s="402">
        <v>1189.0978100037685</v>
      </c>
      <c r="F65" s="402">
        <v>1072.4420200012391</v>
      </c>
      <c r="G65" s="402">
        <v>836.27026999990596</v>
      </c>
      <c r="H65" s="402">
        <v>596.39020000004996</v>
      </c>
      <c r="I65" s="402">
        <v>613.64887000005001</v>
      </c>
      <c r="J65" s="402">
        <v>755.92329000021084</v>
      </c>
      <c r="K65" s="402">
        <v>797.77384000021095</v>
      </c>
      <c r="L65" s="402">
        <v>780.09876000005011</v>
      </c>
      <c r="M65" s="402">
        <v>756.06571000021086</v>
      </c>
      <c r="N65" s="402">
        <v>1366.0724200016411</v>
      </c>
      <c r="O65" s="402">
        <v>937.18779000142354</v>
      </c>
      <c r="P65" s="402">
        <v>1218.6718299995141</v>
      </c>
      <c r="Q65" s="402">
        <v>1057.5677600014237</v>
      </c>
      <c r="R65" s="402">
        <v>923.09523863744175</v>
      </c>
      <c r="S65" s="402">
        <v>751.94077000021082</v>
      </c>
      <c r="T65" s="402">
        <v>661.77827000005004</v>
      </c>
      <c r="U65" s="402">
        <v>640.66047000005005</v>
      </c>
      <c r="V65" s="402">
        <v>739.88252000021089</v>
      </c>
      <c r="W65" s="402">
        <v>642.49277000039513</v>
      </c>
      <c r="X65" s="402">
        <v>809.11246000039512</v>
      </c>
      <c r="Y65" s="402">
        <v>739.22569000021088</v>
      </c>
      <c r="Z65" s="402">
        <v>726.61185000021078</v>
      </c>
      <c r="AA65" s="402">
        <v>1069.0164200012391</v>
      </c>
      <c r="AB65" s="402">
        <v>923.0053899992962</v>
      </c>
      <c r="AC65" s="402">
        <v>846.89770999990606</v>
      </c>
      <c r="AD65" s="402">
        <v>1273.4919599995137</v>
      </c>
      <c r="AE65" s="402">
        <v>565.54632999988939</v>
      </c>
      <c r="AF65" s="402">
        <v>658.28718000004994</v>
      </c>
      <c r="AG65" s="402">
        <v>643.07738153988009</v>
      </c>
      <c r="AH65" s="402">
        <v>655.31948786809016</v>
      </c>
      <c r="AI65" s="402">
        <v>750.78353000021082</v>
      </c>
      <c r="AJ65" s="402">
        <v>692.23659000039515</v>
      </c>
      <c r="AK65" s="402">
        <v>1477.8710000037684</v>
      </c>
      <c r="AL65" s="402">
        <v>1461.2115500020434</v>
      </c>
      <c r="AM65" s="402">
        <v>1215.2811200016411</v>
      </c>
    </row>
    <row r="66" spans="1:39" x14ac:dyDescent="0.25">
      <c r="A66" s="408" t="str">
        <f ca="1">Exceedance!U66</f>
        <v/>
      </c>
      <c r="B66" s="409">
        <v>759.81166245029124</v>
      </c>
      <c r="C66" s="409">
        <v>864.81166244746214</v>
      </c>
      <c r="D66" s="409">
        <v>919.81584199142367</v>
      </c>
      <c r="E66" s="402">
        <v>1399.0393600014572</v>
      </c>
      <c r="F66" s="402">
        <v>1129.9568599996981</v>
      </c>
      <c r="G66" s="402">
        <v>813.95197999998641</v>
      </c>
      <c r="H66" s="402">
        <v>668.88449999970499</v>
      </c>
      <c r="I66" s="402">
        <v>709.27057999970509</v>
      </c>
      <c r="J66" s="402">
        <v>847.37673000029122</v>
      </c>
      <c r="K66" s="402">
        <v>755.51045000029126</v>
      </c>
      <c r="L66" s="402">
        <v>683.074109999705</v>
      </c>
      <c r="M66" s="402">
        <v>744.56704000029117</v>
      </c>
      <c r="N66" s="402">
        <v>1364.2000499993294</v>
      </c>
      <c r="O66" s="402">
        <v>966.63142000355083</v>
      </c>
      <c r="P66" s="402">
        <v>1235.3644100034751</v>
      </c>
      <c r="Q66" s="402">
        <v>1006.2450700035507</v>
      </c>
      <c r="R66" s="402">
        <v>1002.2874200035507</v>
      </c>
      <c r="S66" s="402">
        <v>798.51895000029106</v>
      </c>
      <c r="T66" s="402">
        <v>667.602479999705</v>
      </c>
      <c r="U66" s="402">
        <v>650.49664999970503</v>
      </c>
      <c r="V66" s="402">
        <v>739.77174000029129</v>
      </c>
      <c r="W66" s="402">
        <v>622.06749000005004</v>
      </c>
      <c r="X66" s="402">
        <v>685.19359000004999</v>
      </c>
      <c r="Y66" s="402">
        <v>769.55180000029134</v>
      </c>
      <c r="Z66" s="402">
        <v>759.66030000029116</v>
      </c>
      <c r="AA66" s="402">
        <v>1104.0173599996981</v>
      </c>
      <c r="AB66" s="402">
        <v>920.7012800014237</v>
      </c>
      <c r="AC66" s="402">
        <v>825.78805999998633</v>
      </c>
      <c r="AD66" s="402">
        <v>1295.8321900034753</v>
      </c>
      <c r="AE66" s="402">
        <v>586.98316000035516</v>
      </c>
      <c r="AF66" s="402">
        <v>661.27622999970504</v>
      </c>
      <c r="AG66" s="402">
        <v>670.1674699524051</v>
      </c>
      <c r="AH66" s="402">
        <v>676.29789403770508</v>
      </c>
      <c r="AI66" s="402">
        <v>768.16620000029127</v>
      </c>
      <c r="AJ66" s="402">
        <v>644.2037300000502</v>
      </c>
      <c r="AK66" s="402">
        <v>1309.5172600014571</v>
      </c>
      <c r="AL66" s="402">
        <v>1531.297192023213</v>
      </c>
      <c r="AM66" s="402">
        <v>1378.8589799993297</v>
      </c>
    </row>
    <row r="67" spans="1:39" x14ac:dyDescent="0.25">
      <c r="A67" s="408" t="str">
        <f ca="1">Exceedance!U67</f>
        <v/>
      </c>
      <c r="B67" s="409">
        <v>927.19218445373497</v>
      </c>
      <c r="C67" s="409">
        <v>1089.2479724218078</v>
      </c>
      <c r="D67" s="409">
        <v>1157.1892542689277</v>
      </c>
      <c r="E67" s="402">
        <v>1494.7323414862199</v>
      </c>
      <c r="F67" s="402">
        <v>1279.0752100024115</v>
      </c>
      <c r="G67" s="402">
        <v>1002.3248600035507</v>
      </c>
      <c r="H67" s="402">
        <v>871.07830000029116</v>
      </c>
      <c r="I67" s="402">
        <v>791.60268000029123</v>
      </c>
      <c r="J67" s="402">
        <v>866.68583000373508</v>
      </c>
      <c r="K67" s="402">
        <v>928.15082000373502</v>
      </c>
      <c r="L67" s="402">
        <v>759.52775000029135</v>
      </c>
      <c r="M67" s="402">
        <v>891.60594000373499</v>
      </c>
      <c r="N67" s="402">
        <v>1605.0135899989609</v>
      </c>
      <c r="O67" s="402">
        <v>1169.0487399989277</v>
      </c>
      <c r="P67" s="402">
        <v>1461.0756900035844</v>
      </c>
      <c r="Q67" s="402">
        <v>1199.6909099989277</v>
      </c>
      <c r="R67" s="402">
        <v>1222.6452499989275</v>
      </c>
      <c r="S67" s="402">
        <v>865.89903000373511</v>
      </c>
      <c r="T67" s="402">
        <v>760.50476000029118</v>
      </c>
      <c r="U67" s="402">
        <v>789.2662800002912</v>
      </c>
      <c r="V67" s="402">
        <v>891.18821000373509</v>
      </c>
      <c r="W67" s="402">
        <v>746.87449000021093</v>
      </c>
      <c r="X67" s="402">
        <v>792.86313000021084</v>
      </c>
      <c r="Y67" s="402">
        <v>905.70727000373495</v>
      </c>
      <c r="Z67" s="402">
        <v>916.96089000373513</v>
      </c>
      <c r="AA67" s="402">
        <v>1262.7084000024115</v>
      </c>
      <c r="AB67" s="402">
        <v>1117.8893999989275</v>
      </c>
      <c r="AC67" s="402">
        <v>877.39883000373504</v>
      </c>
      <c r="AD67" s="402">
        <v>1512.0220900012725</v>
      </c>
      <c r="AE67" s="402">
        <v>779.20744000021091</v>
      </c>
      <c r="AF67" s="402">
        <v>863.21669000029112</v>
      </c>
      <c r="AG67" s="402">
        <v>803.51312135665125</v>
      </c>
      <c r="AH67" s="402">
        <v>830.05702267009121</v>
      </c>
      <c r="AI67" s="402">
        <v>858.73996000373506</v>
      </c>
      <c r="AJ67" s="402">
        <v>771.16635000021097</v>
      </c>
      <c r="AK67" s="402">
        <v>1704.1874499989608</v>
      </c>
      <c r="AL67" s="402">
        <v>1962.391140002261</v>
      </c>
      <c r="AM67" s="402">
        <v>1537.3643382013383</v>
      </c>
    </row>
    <row r="68" spans="1:39" x14ac:dyDescent="0.25">
      <c r="A68" s="408" t="str">
        <f ca="1">Exceedance!U68</f>
        <v/>
      </c>
      <c r="B68" s="409">
        <v>1026.7835361477551</v>
      </c>
      <c r="C68" s="409">
        <v>1216.7835361525961</v>
      </c>
      <c r="D68" s="409">
        <v>1286.7817207839526</v>
      </c>
      <c r="E68" s="402">
        <v>1732.3179800009038</v>
      </c>
      <c r="F68" s="402">
        <v>1505.7859199988523</v>
      </c>
      <c r="G68" s="402">
        <v>1120.8704348635949</v>
      </c>
      <c r="H68" s="402">
        <v>892.07631999998637</v>
      </c>
      <c r="I68" s="402">
        <v>882.73129999998616</v>
      </c>
      <c r="J68" s="402">
        <v>1009.9424699977551</v>
      </c>
      <c r="K68" s="402">
        <v>1044.643419997755</v>
      </c>
      <c r="L68" s="402">
        <v>899.9246899999863</v>
      </c>
      <c r="M68" s="402">
        <v>954.4879999977552</v>
      </c>
      <c r="N68" s="402">
        <v>1704.3524000032157</v>
      </c>
      <c r="O68" s="402">
        <v>1229.2357600039529</v>
      </c>
      <c r="P68" s="402">
        <v>1642.434087100808</v>
      </c>
      <c r="Q68" s="402">
        <v>1265.4111900039529</v>
      </c>
      <c r="R68" s="402">
        <v>1293.4298200039527</v>
      </c>
      <c r="S68" s="402">
        <v>979.25797999775511</v>
      </c>
      <c r="T68" s="402">
        <v>901.81141999998636</v>
      </c>
      <c r="U68" s="402">
        <v>846.55986999998629</v>
      </c>
      <c r="V68" s="402">
        <v>1018.2077099977553</v>
      </c>
      <c r="W68" s="402">
        <v>842.40574999990611</v>
      </c>
      <c r="X68" s="402">
        <v>870.8652599999059</v>
      </c>
      <c r="Y68" s="402">
        <v>1024.2586099977552</v>
      </c>
      <c r="Z68" s="402">
        <v>1037.8696999977551</v>
      </c>
      <c r="AA68" s="402">
        <v>1440.1457599988521</v>
      </c>
      <c r="AB68" s="402">
        <v>1219.388720003953</v>
      </c>
      <c r="AC68" s="402">
        <v>1096.584779999112</v>
      </c>
      <c r="AD68" s="402">
        <v>1635.0209499974198</v>
      </c>
      <c r="AE68" s="402">
        <v>928.54712999990591</v>
      </c>
      <c r="AF68" s="402">
        <v>931.99410999998622</v>
      </c>
      <c r="AG68" s="402">
        <v>912.50724388928631</v>
      </c>
      <c r="AH68" s="402">
        <v>914.23419727438636</v>
      </c>
      <c r="AI68" s="402">
        <v>1016.0890199977553</v>
      </c>
      <c r="AJ68" s="402">
        <v>866.95025999990582</v>
      </c>
      <c r="AK68" s="402">
        <v>1766.1351100032159</v>
      </c>
      <c r="AL68" s="402">
        <v>2083.1704599976379</v>
      </c>
      <c r="AM68" s="402">
        <v>1603.8215000032155</v>
      </c>
    </row>
    <row r="69" spans="1:39" x14ac:dyDescent="0.25">
      <c r="A69" s="408" t="str">
        <f ca="1">Exceedance!U69</f>
        <v/>
      </c>
      <c r="B69" s="409">
        <v>780.46569350906361</v>
      </c>
      <c r="C69" s="409">
        <v>880.46569351033133</v>
      </c>
      <c r="D69" s="409">
        <v>939.5854779539967</v>
      </c>
      <c r="E69" s="402">
        <v>1271.1827599979729</v>
      </c>
      <c r="F69" s="402">
        <v>1028.1690000035508</v>
      </c>
      <c r="G69" s="402">
        <v>789.92374999982565</v>
      </c>
      <c r="H69" s="402">
        <v>687.29738000039526</v>
      </c>
      <c r="I69" s="402">
        <v>784.22858000039514</v>
      </c>
      <c r="J69" s="402">
        <v>778.33034999906351</v>
      </c>
      <c r="K69" s="402">
        <v>802.48612999906345</v>
      </c>
      <c r="L69" s="402">
        <v>679.31454000039514</v>
      </c>
      <c r="M69" s="402">
        <v>744.98975999906361</v>
      </c>
      <c r="N69" s="402">
        <v>1236.2231000039526</v>
      </c>
      <c r="O69" s="402">
        <v>924.47482000296452</v>
      </c>
      <c r="P69" s="402">
        <v>1202.8522500018255</v>
      </c>
      <c r="Q69" s="402">
        <v>1030.3744400029645</v>
      </c>
      <c r="R69" s="402">
        <v>996.41633000296451</v>
      </c>
      <c r="S69" s="402">
        <v>658.71980538859418</v>
      </c>
      <c r="T69" s="402">
        <v>685.46676000039508</v>
      </c>
      <c r="U69" s="402">
        <v>770.07164000039518</v>
      </c>
      <c r="V69" s="402">
        <v>681.0936900003951</v>
      </c>
      <c r="W69" s="402">
        <v>658.9863699984611</v>
      </c>
      <c r="X69" s="402">
        <v>653.44991999846104</v>
      </c>
      <c r="Y69" s="402">
        <v>741.77779999906352</v>
      </c>
      <c r="Z69" s="402">
        <v>732.51563999906341</v>
      </c>
      <c r="AA69" s="402">
        <v>1036.6910100035509</v>
      </c>
      <c r="AB69" s="402">
        <v>874.78170000083719</v>
      </c>
      <c r="AC69" s="402">
        <v>800.6221999998254</v>
      </c>
      <c r="AD69" s="402">
        <v>1205.7812200018257</v>
      </c>
      <c r="AE69" s="402">
        <v>617.08683000023439</v>
      </c>
      <c r="AF69" s="402">
        <v>755.3928200003952</v>
      </c>
      <c r="AG69" s="402">
        <v>739.6373704275951</v>
      </c>
      <c r="AH69" s="402">
        <v>672.47232610329525</v>
      </c>
      <c r="AI69" s="402">
        <v>676.85599000039508</v>
      </c>
      <c r="AJ69" s="402">
        <v>677.76623999846106</v>
      </c>
      <c r="AK69" s="402">
        <v>1202.4920000039529</v>
      </c>
      <c r="AL69" s="402">
        <v>1493.0978099991455</v>
      </c>
      <c r="AM69" s="402">
        <v>1221.5653400039528</v>
      </c>
    </row>
    <row r="70" spans="1:39" x14ac:dyDescent="0.25">
      <c r="A70" s="408" t="str">
        <f ca="1">Exceedance!U70</f>
        <v/>
      </c>
      <c r="B70" s="409"/>
      <c r="C70" s="409"/>
      <c r="D70" s="409"/>
    </row>
    <row r="71" spans="1:39" x14ac:dyDescent="0.25">
      <c r="A71" s="408" t="str">
        <f ca="1">Exceedance!U71</f>
        <v/>
      </c>
      <c r="B71" s="409"/>
      <c r="C71" s="409"/>
      <c r="D71" s="409"/>
    </row>
    <row r="72" spans="1:39" x14ac:dyDescent="0.25">
      <c r="A72" s="408" t="str">
        <f ca="1">Exceedance!U72</f>
        <v/>
      </c>
      <c r="B72" s="409"/>
      <c r="C72" s="409"/>
      <c r="D72" s="409"/>
    </row>
    <row r="73" spans="1:39" x14ac:dyDescent="0.25">
      <c r="A73" s="408" t="str">
        <f ca="1">Exceedance!U73</f>
        <v/>
      </c>
      <c r="B73" s="409"/>
      <c r="C73" s="409"/>
      <c r="D73" s="409"/>
    </row>
    <row r="74" spans="1:39" x14ac:dyDescent="0.25">
      <c r="A74" s="408" t="str">
        <f ca="1">Exceedance!U74</f>
        <v/>
      </c>
      <c r="B74" s="409"/>
      <c r="C74" s="409"/>
      <c r="D74" s="409"/>
    </row>
    <row r="75" spans="1:39" x14ac:dyDescent="0.25">
      <c r="A75" s="408" t="str">
        <f ca="1">Exceedance!U75</f>
        <v/>
      </c>
      <c r="B75" s="409"/>
      <c r="C75" s="409"/>
      <c r="D75" s="409"/>
    </row>
    <row r="76" spans="1:39" x14ac:dyDescent="0.25">
      <c r="A76" s="408" t="str">
        <f ca="1">Exceedance!U76</f>
        <v/>
      </c>
      <c r="B76" s="409"/>
      <c r="C76" s="409"/>
      <c r="D76" s="409"/>
    </row>
    <row r="77" spans="1:39" x14ac:dyDescent="0.25">
      <c r="A77" s="408" t="str">
        <f ca="1">Exceedance!U77</f>
        <v/>
      </c>
      <c r="B77" s="409"/>
      <c r="C77" s="409"/>
      <c r="D77" s="409"/>
    </row>
    <row r="78" spans="1:39" x14ac:dyDescent="0.25">
      <c r="A78" s="408" t="str">
        <f ca="1">Exceedance!U78</f>
        <v/>
      </c>
      <c r="B78" s="409"/>
      <c r="C78" s="409"/>
      <c r="D78" s="409"/>
    </row>
    <row r="79" spans="1:39" x14ac:dyDescent="0.25">
      <c r="A79" s="408" t="str">
        <f ca="1">Exceedance!U79</f>
        <v/>
      </c>
      <c r="B79" s="409"/>
      <c r="C79" s="409"/>
      <c r="D79" s="409"/>
    </row>
    <row r="80" spans="1:39" x14ac:dyDescent="0.25">
      <c r="A80" s="408" t="str">
        <f ca="1">Exceedance!U80</f>
        <v/>
      </c>
      <c r="B80" s="409"/>
      <c r="C80" s="409"/>
      <c r="D80" s="409"/>
    </row>
    <row r="81" spans="1:4" x14ac:dyDescent="0.25">
      <c r="A81" s="408" t="str">
        <f ca="1">Exceedance!U81</f>
        <v/>
      </c>
      <c r="B81" s="409"/>
      <c r="C81" s="409"/>
      <c r="D81" s="409"/>
    </row>
    <row r="82" spans="1:4" x14ac:dyDescent="0.25">
      <c r="A82" s="408" t="str">
        <f ca="1">Exceedance!U82</f>
        <v/>
      </c>
      <c r="B82" s="409"/>
      <c r="C82" s="409"/>
      <c r="D82" s="409"/>
    </row>
    <row r="83" spans="1:4" x14ac:dyDescent="0.25">
      <c r="A83" s="408" t="str">
        <f ca="1">Exceedance!U83</f>
        <v/>
      </c>
      <c r="B83" s="409"/>
      <c r="C83" s="409"/>
      <c r="D83" s="409"/>
    </row>
    <row r="84" spans="1:4" x14ac:dyDescent="0.25">
      <c r="A84" s="408" t="str">
        <f ca="1">Exceedance!U84</f>
        <v/>
      </c>
      <c r="B84" s="409"/>
      <c r="C84" s="409"/>
      <c r="D84" s="409"/>
    </row>
    <row r="85" spans="1:4" x14ac:dyDescent="0.25">
      <c r="A85" s="408" t="str">
        <f ca="1">Exceedance!U85</f>
        <v/>
      </c>
      <c r="B85" s="409"/>
      <c r="C85" s="409"/>
      <c r="D85" s="409"/>
    </row>
    <row r="86" spans="1:4" x14ac:dyDescent="0.25">
      <c r="A86" s="408" t="str">
        <f ca="1">Exceedance!U86</f>
        <v/>
      </c>
      <c r="B86" s="409"/>
      <c r="C86" s="409"/>
      <c r="D86" s="409"/>
    </row>
    <row r="87" spans="1:4" x14ac:dyDescent="0.25">
      <c r="A87" s="408" t="str">
        <f ca="1">Exceedance!U87</f>
        <v/>
      </c>
      <c r="B87" s="409"/>
      <c r="C87" s="409"/>
      <c r="D87" s="409"/>
    </row>
    <row r="88" spans="1:4" x14ac:dyDescent="0.25">
      <c r="A88" s="408" t="str">
        <f ca="1">Exceedance!U88</f>
        <v/>
      </c>
      <c r="B88" s="409"/>
      <c r="C88" s="409"/>
      <c r="D88" s="409"/>
    </row>
    <row r="89" spans="1:4" x14ac:dyDescent="0.25">
      <c r="A89" s="408" t="str">
        <f ca="1">Exceedance!U89</f>
        <v/>
      </c>
      <c r="B89" s="409"/>
      <c r="C89" s="409"/>
      <c r="D89" s="409"/>
    </row>
    <row r="90" spans="1:4" x14ac:dyDescent="0.25">
      <c r="A90" s="408" t="str">
        <f ca="1">Exceedance!U90</f>
        <v/>
      </c>
      <c r="B90" s="409"/>
      <c r="C90" s="409"/>
      <c r="D90" s="409"/>
    </row>
    <row r="91" spans="1:4" x14ac:dyDescent="0.25">
      <c r="A91" s="408" t="str">
        <f ca="1">Exceedance!U91</f>
        <v/>
      </c>
      <c r="B91" s="409"/>
      <c r="C91" s="409"/>
      <c r="D91" s="409"/>
    </row>
    <row r="92" spans="1:4" x14ac:dyDescent="0.25">
      <c r="A92" s="408" t="str">
        <f ca="1">Exceedance!U92</f>
        <v/>
      </c>
      <c r="B92" s="409"/>
      <c r="C92" s="409"/>
      <c r="D92" s="409"/>
    </row>
    <row r="93" spans="1:4" x14ac:dyDescent="0.25">
      <c r="A93" s="408" t="str">
        <f ca="1">Exceedance!U93</f>
        <v/>
      </c>
      <c r="B93" s="409"/>
      <c r="C93" s="409"/>
      <c r="D93" s="409"/>
    </row>
    <row r="94" spans="1:4" x14ac:dyDescent="0.25">
      <c r="A94" s="408" t="str">
        <f ca="1">Exceedance!U94</f>
        <v/>
      </c>
      <c r="B94" s="409"/>
      <c r="C94" s="409"/>
      <c r="D94" s="409"/>
    </row>
    <row r="95" spans="1:4" x14ac:dyDescent="0.25">
      <c r="A95" s="408" t="str">
        <f ca="1">Exceedance!U95</f>
        <v/>
      </c>
      <c r="B95" s="409"/>
      <c r="C95" s="409"/>
      <c r="D95" s="409"/>
    </row>
    <row r="96" spans="1:4" x14ac:dyDescent="0.25">
      <c r="A96" s="408" t="str">
        <f ca="1">Exceedance!U96</f>
        <v/>
      </c>
      <c r="B96" s="409"/>
      <c r="C96" s="409"/>
      <c r="D96" s="409"/>
    </row>
    <row r="97" spans="1:4" x14ac:dyDescent="0.25">
      <c r="A97" s="408" t="str">
        <f ca="1">Exceedance!U97</f>
        <v/>
      </c>
      <c r="B97" s="409"/>
      <c r="C97" s="409"/>
      <c r="D97" s="409"/>
    </row>
    <row r="98" spans="1:4" x14ac:dyDescent="0.25">
      <c r="A98" s="408" t="str">
        <f ca="1">Exceedance!U98</f>
        <v/>
      </c>
      <c r="B98" s="409"/>
      <c r="C98" s="409"/>
      <c r="D98" s="409"/>
    </row>
    <row r="99" spans="1:4" x14ac:dyDescent="0.25">
      <c r="A99" s="408" t="str">
        <f ca="1">Exceedance!U99</f>
        <v/>
      </c>
      <c r="B99" s="409"/>
      <c r="C99" s="409"/>
      <c r="D99" s="409"/>
    </row>
    <row r="100" spans="1:4" x14ac:dyDescent="0.25">
      <c r="A100" s="408" t="str">
        <f ca="1">Exceedance!U100</f>
        <v/>
      </c>
      <c r="B100" s="409"/>
      <c r="C100" s="409"/>
      <c r="D100" s="409"/>
    </row>
  </sheetData>
  <mergeCells count="1">
    <mergeCell ref="B1:AH1"/>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C000"/>
  </sheetPr>
  <dimension ref="A1:BD100"/>
  <sheetViews>
    <sheetView topLeftCell="I1" zoomScale="90" zoomScaleNormal="90" workbookViewId="0">
      <selection activeCell="B4" sqref="B4:AM69"/>
    </sheetView>
  </sheetViews>
  <sheetFormatPr defaultColWidth="8.85546875" defaultRowHeight="15" x14ac:dyDescent="0.25"/>
  <cols>
    <col min="1" max="1" width="8.85546875" style="128"/>
    <col min="2" max="4" width="8.85546875" style="255"/>
    <col min="5" max="16384" width="8.85546875" style="1"/>
  </cols>
  <sheetData>
    <row r="1" spans="1:56" s="128" customFormat="1" x14ac:dyDescent="0.25">
      <c r="A1" s="127"/>
      <c r="B1" s="752" t="s">
        <v>95</v>
      </c>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row>
    <row r="2" spans="1:56" s="128" customFormat="1" x14ac:dyDescent="0.25">
      <c r="A2" s="127"/>
      <c r="B2" s="268" t="s">
        <v>295</v>
      </c>
      <c r="C2" s="268" t="s">
        <v>296</v>
      </c>
      <c r="D2" s="268" t="s">
        <v>297</v>
      </c>
      <c r="E2" s="128">
        <v>1981</v>
      </c>
      <c r="F2" s="128">
        <v>1982</v>
      </c>
      <c r="G2" s="128">
        <v>1983</v>
      </c>
      <c r="H2" s="128">
        <v>1984</v>
      </c>
      <c r="I2" s="128">
        <v>1985</v>
      </c>
      <c r="J2" s="128">
        <v>1986</v>
      </c>
      <c r="K2" s="128">
        <v>1987</v>
      </c>
      <c r="L2" s="128">
        <v>1988</v>
      </c>
      <c r="M2" s="128">
        <v>1989</v>
      </c>
      <c r="N2" s="128">
        <v>1990</v>
      </c>
      <c r="O2" s="128">
        <v>1991</v>
      </c>
      <c r="P2" s="128">
        <v>1992</v>
      </c>
      <c r="Q2" s="128">
        <v>1993</v>
      </c>
      <c r="R2" s="128">
        <v>1994</v>
      </c>
      <c r="S2" s="128">
        <v>1995</v>
      </c>
      <c r="T2" s="128">
        <v>1996</v>
      </c>
      <c r="U2" s="128">
        <v>1997</v>
      </c>
      <c r="V2" s="128">
        <v>1998</v>
      </c>
      <c r="W2" s="128">
        <v>1999</v>
      </c>
      <c r="X2" s="128">
        <v>2000</v>
      </c>
      <c r="Y2" s="128">
        <v>2001</v>
      </c>
      <c r="Z2" s="128">
        <v>2002</v>
      </c>
      <c r="AA2" s="128">
        <v>2003</v>
      </c>
      <c r="AB2" s="128">
        <v>2004</v>
      </c>
      <c r="AC2" s="128">
        <v>2005</v>
      </c>
      <c r="AD2" s="128">
        <v>2006</v>
      </c>
      <c r="AE2" s="128">
        <v>2007</v>
      </c>
      <c r="AF2" s="128">
        <v>2008</v>
      </c>
      <c r="AG2" s="189">
        <v>2009</v>
      </c>
      <c r="AH2" s="128">
        <v>2010</v>
      </c>
      <c r="AI2" s="128">
        <v>2011</v>
      </c>
      <c r="AJ2" s="128">
        <v>2012</v>
      </c>
      <c r="AK2" s="128">
        <v>2013</v>
      </c>
      <c r="AL2" s="128">
        <v>2014</v>
      </c>
      <c r="AM2" s="128">
        <v>2015</v>
      </c>
      <c r="AN2" s="128">
        <v>2016</v>
      </c>
      <c r="AO2" s="128">
        <v>2017</v>
      </c>
      <c r="AP2" s="128">
        <v>2018</v>
      </c>
      <c r="AQ2" s="128">
        <v>2019</v>
      </c>
      <c r="AR2" s="128">
        <v>2020</v>
      </c>
      <c r="AS2" s="128">
        <v>2021</v>
      </c>
      <c r="AT2" s="128">
        <v>2022</v>
      </c>
      <c r="AU2" s="128">
        <v>2023</v>
      </c>
      <c r="AV2" s="128">
        <v>2024</v>
      </c>
      <c r="AW2" s="128">
        <v>2025</v>
      </c>
      <c r="AX2" s="128">
        <v>2026</v>
      </c>
      <c r="AY2" s="128">
        <v>2027</v>
      </c>
      <c r="AZ2" s="128">
        <v>2028</v>
      </c>
      <c r="BA2" s="128">
        <v>2029</v>
      </c>
      <c r="BB2" s="128">
        <v>2030</v>
      </c>
      <c r="BC2" s="128">
        <v>2031</v>
      </c>
      <c r="BD2" s="128">
        <v>2032</v>
      </c>
    </row>
    <row r="3" spans="1:56" s="130" customFormat="1" x14ac:dyDescent="0.25">
      <c r="A3" s="129"/>
      <c r="B3" s="130" t="s">
        <v>332</v>
      </c>
      <c r="C3" s="130" t="s">
        <v>333</v>
      </c>
      <c r="D3" s="130" t="s">
        <v>334</v>
      </c>
      <c r="E3" s="130" t="s">
        <v>335</v>
      </c>
      <c r="F3" s="130" t="s">
        <v>336</v>
      </c>
      <c r="G3" s="130" t="s">
        <v>337</v>
      </c>
      <c r="H3" s="130" t="s">
        <v>338</v>
      </c>
      <c r="I3" s="130" t="s">
        <v>339</v>
      </c>
      <c r="J3" s="130" t="s">
        <v>340</v>
      </c>
      <c r="K3" s="130" t="s">
        <v>341</v>
      </c>
      <c r="L3" s="130" t="s">
        <v>342</v>
      </c>
      <c r="M3" s="130" t="s">
        <v>343</v>
      </c>
      <c r="N3" s="130" t="s">
        <v>344</v>
      </c>
      <c r="O3" s="130" t="s">
        <v>345</v>
      </c>
      <c r="P3" s="130" t="s">
        <v>346</v>
      </c>
      <c r="Q3" s="130" t="s">
        <v>347</v>
      </c>
      <c r="R3" s="130" t="s">
        <v>348</v>
      </c>
      <c r="S3" s="130" t="s">
        <v>349</v>
      </c>
      <c r="T3" s="130" t="s">
        <v>350</v>
      </c>
      <c r="U3" s="130" t="s">
        <v>351</v>
      </c>
      <c r="V3" s="130" t="s">
        <v>352</v>
      </c>
      <c r="W3" s="130" t="s">
        <v>353</v>
      </c>
      <c r="X3" s="130" t="s">
        <v>354</v>
      </c>
      <c r="Y3" s="130" t="s">
        <v>355</v>
      </c>
      <c r="Z3" s="130" t="s">
        <v>356</v>
      </c>
      <c r="AA3" s="130" t="s">
        <v>357</v>
      </c>
      <c r="AB3" s="130" t="s">
        <v>358</v>
      </c>
      <c r="AC3" s="130" t="s">
        <v>359</v>
      </c>
      <c r="AD3" s="130" t="s">
        <v>360</v>
      </c>
      <c r="AE3" s="130" t="s">
        <v>361</v>
      </c>
      <c r="AF3" s="130" t="s">
        <v>362</v>
      </c>
      <c r="AG3" s="130" t="s">
        <v>363</v>
      </c>
      <c r="AH3" s="130" t="s">
        <v>364</v>
      </c>
      <c r="AI3" s="130" t="s">
        <v>384</v>
      </c>
      <c r="AJ3" s="130" t="s">
        <v>385</v>
      </c>
      <c r="AK3" s="130" t="s">
        <v>386</v>
      </c>
      <c r="AL3" s="130" t="s">
        <v>387</v>
      </c>
      <c r="AM3" s="130" t="s">
        <v>388</v>
      </c>
      <c r="AN3" s="130" t="s">
        <v>389</v>
      </c>
      <c r="AO3" s="130" t="s">
        <v>390</v>
      </c>
      <c r="AP3" s="130" t="s">
        <v>391</v>
      </c>
      <c r="AQ3" s="130" t="s">
        <v>392</v>
      </c>
      <c r="AR3" s="130" t="s">
        <v>393</v>
      </c>
      <c r="AS3" s="130" t="s">
        <v>394</v>
      </c>
      <c r="AT3" s="130" t="s">
        <v>395</v>
      </c>
      <c r="AU3" s="130" t="s">
        <v>396</v>
      </c>
      <c r="AV3" s="130" t="s">
        <v>397</v>
      </c>
      <c r="AW3" s="130" t="s">
        <v>398</v>
      </c>
      <c r="AX3" s="130" t="s">
        <v>399</v>
      </c>
      <c r="AY3" s="130" t="s">
        <v>400</v>
      </c>
      <c r="AZ3" s="130" t="s">
        <v>401</v>
      </c>
      <c r="BA3" s="130" t="s">
        <v>402</v>
      </c>
      <c r="BB3" s="130" t="s">
        <v>403</v>
      </c>
      <c r="BC3" s="130" t="s">
        <v>404</v>
      </c>
      <c r="BD3" s="130" t="s">
        <v>405</v>
      </c>
    </row>
    <row r="4" spans="1:56" x14ac:dyDescent="0.25">
      <c r="A4" s="131">
        <f ca="1">Exceedance!U4</f>
        <v>42826</v>
      </c>
      <c r="B4" s="273">
        <v>1085.1720427776372</v>
      </c>
      <c r="C4" s="273">
        <v>1085.4265594753851</v>
      </c>
      <c r="D4" s="273">
        <v>1085.3167092407821</v>
      </c>
      <c r="E4" s="1">
        <v>1085.5053306270165</v>
      </c>
      <c r="F4" s="1">
        <v>1085.8139286729884</v>
      </c>
      <c r="G4" s="1">
        <v>1086.1191461762492</v>
      </c>
      <c r="H4" s="1">
        <v>1086.7611631687009</v>
      </c>
      <c r="I4" s="1">
        <v>1087.1386318854397</v>
      </c>
      <c r="J4" s="1">
        <v>1086.5245427081377</v>
      </c>
      <c r="K4" s="1">
        <v>1086.199905185473</v>
      </c>
      <c r="L4" s="1">
        <v>1086.6832881968303</v>
      </c>
      <c r="M4" s="1">
        <v>1085.9382284164994</v>
      </c>
      <c r="N4" s="1">
        <v>1085.4383970722583</v>
      </c>
      <c r="O4" s="1">
        <v>1086.2884496968354</v>
      </c>
      <c r="P4" s="1">
        <v>1086.7362552868442</v>
      </c>
      <c r="Q4" s="1">
        <v>1087.4896753317141</v>
      </c>
      <c r="R4" s="1">
        <v>1085.1873898951958</v>
      </c>
      <c r="S4" s="1">
        <v>1085.7105550143096</v>
      </c>
      <c r="T4" s="1">
        <v>1086.0606471647238</v>
      </c>
      <c r="U4" s="1">
        <v>1085.7907134401207</v>
      </c>
      <c r="V4" s="1">
        <v>1086.9490335641103</v>
      </c>
      <c r="W4" s="1">
        <v>1084.7376219376483</v>
      </c>
      <c r="X4" s="1">
        <v>1084.9129511263354</v>
      </c>
      <c r="Y4" s="1">
        <v>1085.308560318113</v>
      </c>
      <c r="Z4" s="1">
        <v>1084.7503922682579</v>
      </c>
      <c r="AA4" s="1">
        <v>1085.3873319730108</v>
      </c>
      <c r="AB4" s="1">
        <v>1085.6614709717094</v>
      </c>
      <c r="AC4" s="1">
        <v>1087.0641180881005</v>
      </c>
      <c r="AD4" s="1">
        <v>1085.5111050056987</v>
      </c>
      <c r="AE4" s="1">
        <v>1085.1582965271195</v>
      </c>
      <c r="AF4" s="1">
        <v>1085.411076523998</v>
      </c>
      <c r="AG4" s="1">
        <v>1085.3179458152324</v>
      </c>
      <c r="AH4" s="1">
        <v>1086.628581860344</v>
      </c>
      <c r="AI4" s="1">
        <v>1086.522039967914</v>
      </c>
      <c r="AJ4" s="1">
        <v>1085.4153326875639</v>
      </c>
      <c r="AK4" s="1">
        <v>1085.2565289816544</v>
      </c>
      <c r="AL4" s="1">
        <v>1085.1243070265702</v>
      </c>
      <c r="AM4" s="1">
        <v>1085.1293320159621</v>
      </c>
    </row>
    <row r="5" spans="1:56" x14ac:dyDescent="0.25">
      <c r="A5" s="131">
        <f ca="1">Exceedance!U5</f>
        <v>42856</v>
      </c>
      <c r="B5" s="273">
        <v>1082.4592876072863</v>
      </c>
      <c r="C5" s="273">
        <v>1082.9005226463712</v>
      </c>
      <c r="D5" s="273">
        <v>1082.704372987386</v>
      </c>
      <c r="E5" s="1">
        <v>1083.6586204394011</v>
      </c>
      <c r="F5" s="1">
        <v>1084.2672594752228</v>
      </c>
      <c r="G5" s="1">
        <v>1085.1851089623829</v>
      </c>
      <c r="H5" s="1">
        <v>1084.1101838763391</v>
      </c>
      <c r="I5" s="1">
        <v>1083.647181722514</v>
      </c>
      <c r="J5" s="1">
        <v>1080.871295636819</v>
      </c>
      <c r="K5" s="1">
        <v>1084.0356483371918</v>
      </c>
      <c r="L5" s="1">
        <v>1084.6497356001189</v>
      </c>
      <c r="M5" s="1">
        <v>1082.8698215481579</v>
      </c>
      <c r="N5" s="1">
        <v>1082.8016661563979</v>
      </c>
      <c r="O5" s="1">
        <v>1083.8482476132872</v>
      </c>
      <c r="P5" s="1">
        <v>1084.9086745829636</v>
      </c>
      <c r="Q5" s="1">
        <v>1085.8459860541293</v>
      </c>
      <c r="R5" s="1">
        <v>1082.6356153765728</v>
      </c>
      <c r="S5" s="1">
        <v>1084.2902033673899</v>
      </c>
      <c r="T5" s="1">
        <v>1083.4469197514475</v>
      </c>
      <c r="U5" s="1">
        <v>1083.2509188256417</v>
      </c>
      <c r="V5" s="1">
        <v>1085.8301727769287</v>
      </c>
      <c r="W5" s="1">
        <v>1082.0786689790532</v>
      </c>
      <c r="X5" s="1">
        <v>1082.409024679032</v>
      </c>
      <c r="Y5" s="1">
        <v>1082.6225817507184</v>
      </c>
      <c r="Z5" s="1">
        <v>1081.9528431519645</v>
      </c>
      <c r="AA5" s="1">
        <v>1082.6559268295762</v>
      </c>
      <c r="AB5" s="1">
        <v>1082.7532128010891</v>
      </c>
      <c r="AC5" s="1">
        <v>1086.0973664564153</v>
      </c>
      <c r="AD5" s="1">
        <v>1082.395874791541</v>
      </c>
      <c r="AE5" s="1">
        <v>1082.2113103685804</v>
      </c>
      <c r="AF5" s="1">
        <v>1082.9146579505016</v>
      </c>
      <c r="AG5" s="1">
        <v>1083.2666608531167</v>
      </c>
      <c r="AH5" s="1">
        <v>1084.330019938935</v>
      </c>
      <c r="AI5" s="1">
        <v>1084.6664647275406</v>
      </c>
      <c r="AJ5" s="1">
        <v>1082.8023190174968</v>
      </c>
      <c r="AK5" s="1">
        <v>1082.6549164237333</v>
      </c>
      <c r="AL5" s="1">
        <v>1082.0926918820737</v>
      </c>
      <c r="AM5" s="1">
        <v>1082.7749180078947</v>
      </c>
    </row>
    <row r="6" spans="1:56" x14ac:dyDescent="0.25">
      <c r="A6" s="131">
        <f ca="1">Exceedance!U6</f>
        <v>42887</v>
      </c>
      <c r="B6" s="273">
        <v>1080.7270747361267</v>
      </c>
      <c r="C6" s="273">
        <v>1081.2650781999396</v>
      </c>
      <c r="D6" s="273">
        <v>1081.0342185356699</v>
      </c>
      <c r="E6" s="1">
        <v>1082.141517323445</v>
      </c>
      <c r="F6" s="1">
        <v>1083.4035992467709</v>
      </c>
      <c r="G6" s="1">
        <v>1080.3493805310211</v>
      </c>
      <c r="H6" s="1">
        <v>1082.6566129109244</v>
      </c>
      <c r="I6" s="1">
        <v>1083.0858260830325</v>
      </c>
      <c r="J6" s="1">
        <v>1080.8077135035444</v>
      </c>
      <c r="K6" s="1">
        <v>1083.4892096404717</v>
      </c>
      <c r="L6" s="1">
        <v>1083.5672779309823</v>
      </c>
      <c r="M6" s="1">
        <v>1081.4938142858794</v>
      </c>
      <c r="N6" s="1">
        <v>1082.3093722516487</v>
      </c>
      <c r="O6" s="1">
        <v>1083.0993281308952</v>
      </c>
      <c r="P6" s="1">
        <v>1083.4065691207729</v>
      </c>
      <c r="Q6" s="1">
        <v>1084.4361472429237</v>
      </c>
      <c r="R6" s="1">
        <v>1080.8818750303356</v>
      </c>
      <c r="S6" s="1">
        <v>1083.5186476285051</v>
      </c>
      <c r="T6" s="1">
        <v>1081.8234171610759</v>
      </c>
      <c r="U6" s="1">
        <v>1081.5677603267136</v>
      </c>
      <c r="V6" s="1">
        <v>1084.9446007357767</v>
      </c>
      <c r="W6" s="1">
        <v>1080.9674814526768</v>
      </c>
      <c r="X6" s="1">
        <v>1081.5265052463512</v>
      </c>
      <c r="Y6" s="1">
        <v>1081.1692000844509</v>
      </c>
      <c r="Z6" s="1">
        <v>1080.2954007992421</v>
      </c>
      <c r="AA6" s="1">
        <v>1080.8961043301247</v>
      </c>
      <c r="AB6" s="1">
        <v>1080.6909549188485</v>
      </c>
      <c r="AC6" s="1">
        <v>1085.1665581137563</v>
      </c>
      <c r="AD6" s="1">
        <v>1080.8922888038055</v>
      </c>
      <c r="AE6" s="1">
        <v>1080.4345096011059</v>
      </c>
      <c r="AF6" s="1">
        <v>1081.4762602988005</v>
      </c>
      <c r="AG6" s="1">
        <v>1081.9601128439153</v>
      </c>
      <c r="AH6" s="1">
        <v>1082.8798966533664</v>
      </c>
      <c r="AI6" s="1">
        <v>1083.7110500194224</v>
      </c>
      <c r="AJ6" s="1">
        <v>1080.9253041627719</v>
      </c>
      <c r="AK6" s="1">
        <v>1080.8113919440834</v>
      </c>
      <c r="AL6" s="1">
        <v>1080.1757327786015</v>
      </c>
      <c r="AM6" s="1">
        <v>1081.448004808198</v>
      </c>
    </row>
    <row r="7" spans="1:56" x14ac:dyDescent="0.25">
      <c r="A7" s="131">
        <f ca="1">Exceedance!U7</f>
        <v>42917</v>
      </c>
      <c r="B7" s="273">
        <v>1081.1244859101932</v>
      </c>
      <c r="C7" s="273">
        <v>1081.7513122409316</v>
      </c>
      <c r="D7" s="273">
        <v>1081.4601071423458</v>
      </c>
      <c r="E7" s="1">
        <v>1081.9022514347373</v>
      </c>
      <c r="F7" s="1">
        <v>1083.6164599030158</v>
      </c>
      <c r="G7" s="1">
        <v>1082.1604741283245</v>
      </c>
      <c r="H7" s="1">
        <v>1084.51310783432</v>
      </c>
      <c r="I7" s="1">
        <v>1083.3177735736788</v>
      </c>
      <c r="J7" s="1">
        <v>1079.9032889920209</v>
      </c>
      <c r="K7" s="1">
        <v>1084.009336427805</v>
      </c>
      <c r="L7" s="1">
        <v>1083.423888940772</v>
      </c>
      <c r="M7" s="1">
        <v>1082.4522498692209</v>
      </c>
      <c r="N7" s="1">
        <v>1082.7333515909952</v>
      </c>
      <c r="O7" s="1">
        <v>1082.5731792274084</v>
      </c>
      <c r="P7" s="1">
        <v>1083.9779438801158</v>
      </c>
      <c r="Q7" s="1">
        <v>1083.9011595630068</v>
      </c>
      <c r="R7" s="1">
        <v>1080.6822980828006</v>
      </c>
      <c r="S7" s="1">
        <v>1084.1527039092809</v>
      </c>
      <c r="T7" s="1">
        <v>1082.2740634589115</v>
      </c>
      <c r="U7" s="1">
        <v>1081.7510916090268</v>
      </c>
      <c r="V7" s="1">
        <v>1085.7434649056929</v>
      </c>
      <c r="W7" s="1">
        <v>1082.6563842157157</v>
      </c>
      <c r="X7" s="1">
        <v>1081.0381359291105</v>
      </c>
      <c r="Y7" s="1">
        <v>1080.5767508184726</v>
      </c>
      <c r="Z7" s="1">
        <v>1080.209313487808</v>
      </c>
      <c r="AA7" s="1">
        <v>1080.7170786251313</v>
      </c>
      <c r="AB7" s="1">
        <v>1080.5392304131201</v>
      </c>
      <c r="AC7" s="1">
        <v>1085.1983704147881</v>
      </c>
      <c r="AD7" s="1">
        <v>1080.9079508367918</v>
      </c>
      <c r="AE7" s="1">
        <v>1080.5253677735413</v>
      </c>
      <c r="AF7" s="1">
        <v>1081.5446584848701</v>
      </c>
      <c r="AG7" s="1">
        <v>1081.8398309980837</v>
      </c>
      <c r="AH7" s="1">
        <v>1082.2601412109261</v>
      </c>
      <c r="AI7" s="1">
        <v>1083.9199261407869</v>
      </c>
      <c r="AJ7" s="1">
        <v>1081.4880642240012</v>
      </c>
      <c r="AK7" s="1">
        <v>1081.5317650249574</v>
      </c>
      <c r="AL7" s="1">
        <v>1080.4172174621478</v>
      </c>
      <c r="AM7" s="1">
        <v>1081.9777007025573</v>
      </c>
    </row>
    <row r="8" spans="1:56" x14ac:dyDescent="0.25">
      <c r="A8" s="131">
        <f ca="1">Exceedance!U8</f>
        <v>42948</v>
      </c>
      <c r="B8" s="273">
        <v>1083.3862019439616</v>
      </c>
      <c r="C8" s="273">
        <v>1083.9102235060222</v>
      </c>
      <c r="D8" s="273">
        <v>1083.6168051379343</v>
      </c>
      <c r="E8" s="1">
        <v>1084.3369457118779</v>
      </c>
      <c r="F8" s="1">
        <v>1086.2836828931256</v>
      </c>
      <c r="G8" s="1">
        <v>1085.4697206764135</v>
      </c>
      <c r="H8" s="1">
        <v>1088.3717834319864</v>
      </c>
      <c r="I8" s="1">
        <v>1083.8871916491319</v>
      </c>
      <c r="J8" s="1">
        <v>1081.7829478808467</v>
      </c>
      <c r="K8" s="1">
        <v>1086.5556084114296</v>
      </c>
      <c r="L8" s="1">
        <v>1085.8582094845892</v>
      </c>
      <c r="M8" s="1">
        <v>1084.6025800555065</v>
      </c>
      <c r="N8" s="1">
        <v>1085.0531771488875</v>
      </c>
      <c r="O8" s="1">
        <v>1084.5225644189229</v>
      </c>
      <c r="P8" s="1">
        <v>1086.5953970490345</v>
      </c>
      <c r="Q8" s="1">
        <v>1085.8804606926101</v>
      </c>
      <c r="R8" s="1">
        <v>1081.8205977845114</v>
      </c>
      <c r="S8" s="1">
        <v>1085.7435450715625</v>
      </c>
      <c r="T8" s="1">
        <v>1083.8287643889018</v>
      </c>
      <c r="U8" s="1">
        <v>1083.7606158775525</v>
      </c>
      <c r="V8" s="1">
        <v>1087.4965837658126</v>
      </c>
      <c r="W8" s="1">
        <v>1084.858794416609</v>
      </c>
      <c r="X8" s="1">
        <v>1082.7918424302566</v>
      </c>
      <c r="Y8" s="1">
        <v>1082.7129928177026</v>
      </c>
      <c r="Z8" s="1">
        <v>1081.4629217626923</v>
      </c>
      <c r="AA8" s="1">
        <v>1082.837598590711</v>
      </c>
      <c r="AB8" s="1">
        <v>1081.8350459039136</v>
      </c>
      <c r="AC8" s="1">
        <v>1087.3922761702072</v>
      </c>
      <c r="AD8" s="1">
        <v>1082.7702002705068</v>
      </c>
      <c r="AE8" s="1">
        <v>1082.507407618848</v>
      </c>
      <c r="AF8" s="1">
        <v>1083.1573930534935</v>
      </c>
      <c r="AG8" s="1">
        <v>1082.9221583347739</v>
      </c>
      <c r="AH8" s="1">
        <v>1084.0111440331743</v>
      </c>
      <c r="AI8" s="1">
        <v>1085.5410959158185</v>
      </c>
      <c r="AJ8" s="1">
        <v>1084.1207222545149</v>
      </c>
      <c r="AK8" s="1">
        <v>1083.8902002289467</v>
      </c>
      <c r="AL8" s="1">
        <v>1082.7486032754637</v>
      </c>
      <c r="AM8" s="1">
        <v>1083.7438235876878</v>
      </c>
    </row>
    <row r="9" spans="1:56" x14ac:dyDescent="0.25">
      <c r="A9" s="131">
        <f ca="1">Exceedance!U9</f>
        <v>42979</v>
      </c>
      <c r="B9" s="273">
        <v>1080.4275212888865</v>
      </c>
      <c r="C9" s="273">
        <v>1081.2421813979001</v>
      </c>
      <c r="D9" s="273">
        <v>1080.8017067762103</v>
      </c>
      <c r="E9" s="1">
        <v>1082.5077185057048</v>
      </c>
      <c r="F9" s="1">
        <v>1083.9434170780098</v>
      </c>
      <c r="G9" s="1">
        <v>1082.4889930622683</v>
      </c>
      <c r="H9" s="1">
        <v>1085.8393023782471</v>
      </c>
      <c r="I9" s="1">
        <v>1081.4942218962624</v>
      </c>
      <c r="J9" s="1">
        <v>1078.4624990915795</v>
      </c>
      <c r="K9" s="1">
        <v>1083.6720194571717</v>
      </c>
      <c r="L9" s="1">
        <v>1082.9739178637187</v>
      </c>
      <c r="M9" s="1">
        <v>1081.9744904924355</v>
      </c>
      <c r="N9" s="1">
        <v>1083.7667992471938</v>
      </c>
      <c r="O9" s="1">
        <v>1081.8968840804969</v>
      </c>
      <c r="P9" s="1">
        <v>1084.4461429159808</v>
      </c>
      <c r="Q9" s="1">
        <v>1082.9231391980177</v>
      </c>
      <c r="R9" s="1">
        <v>1079.0113582637523</v>
      </c>
      <c r="S9" s="1">
        <v>1082.8741537728051</v>
      </c>
      <c r="T9" s="1">
        <v>1080.5979533348454</v>
      </c>
      <c r="U9" s="1">
        <v>1081.5623468908777</v>
      </c>
      <c r="V9" s="1">
        <v>1084.8629788511787</v>
      </c>
      <c r="W9" s="1">
        <v>1081.9379414198647</v>
      </c>
      <c r="X9" s="1">
        <v>1079.3894162714585</v>
      </c>
      <c r="Y9" s="1">
        <v>1079.8192135841468</v>
      </c>
      <c r="Z9" s="1">
        <v>1079.4446786980943</v>
      </c>
      <c r="AA9" s="1">
        <v>1079.6183673173728</v>
      </c>
      <c r="AB9" s="1">
        <v>1079.2177792480861</v>
      </c>
      <c r="AC9" s="1">
        <v>1084.4502898965068</v>
      </c>
      <c r="AD9" s="1">
        <v>1079.4345764047973</v>
      </c>
      <c r="AE9" s="1">
        <v>1079.1367475185884</v>
      </c>
      <c r="AF9" s="1">
        <v>1080.1159338944906</v>
      </c>
      <c r="AG9" s="1">
        <v>1079.4709096707788</v>
      </c>
      <c r="AH9" s="1">
        <v>1080.8503618805148</v>
      </c>
      <c r="AI9" s="1">
        <v>1082.8386994393245</v>
      </c>
      <c r="AJ9" s="1">
        <v>1081.1170458046408</v>
      </c>
      <c r="AK9" s="1">
        <v>1081.4832884227028</v>
      </c>
      <c r="AL9" s="1">
        <v>1080.3968004883345</v>
      </c>
      <c r="AM9" s="1">
        <v>1080.6508917531417</v>
      </c>
    </row>
    <row r="10" spans="1:56" x14ac:dyDescent="0.25">
      <c r="A10" s="131">
        <f ca="1">Exceedance!U10</f>
        <v>43009</v>
      </c>
      <c r="B10" s="273">
        <v>1080.7204977023664</v>
      </c>
      <c r="C10" s="273">
        <v>1081.668828353859</v>
      </c>
      <c r="D10" s="273">
        <v>1081.1950229896229</v>
      </c>
      <c r="E10" s="1">
        <v>1083.4815173530237</v>
      </c>
      <c r="F10" s="1">
        <v>1083.7250951539461</v>
      </c>
      <c r="G10" s="1">
        <v>1084.709031593118</v>
      </c>
      <c r="H10" s="1">
        <v>1086.2566110234236</v>
      </c>
      <c r="I10" s="1">
        <v>1082.8266062317639</v>
      </c>
      <c r="J10" s="1">
        <v>1079.4867810951725</v>
      </c>
      <c r="K10" s="1">
        <v>1084.7103334705594</v>
      </c>
      <c r="L10" s="1">
        <v>1084.0648651786262</v>
      </c>
      <c r="M10" s="1">
        <v>1082.3278308649967</v>
      </c>
      <c r="N10" s="1">
        <v>1083.8048475667592</v>
      </c>
      <c r="O10" s="1">
        <v>1081.8999438435703</v>
      </c>
      <c r="P10" s="1">
        <v>1085.1985172486502</v>
      </c>
      <c r="Q10" s="1">
        <v>1083.0497497090855</v>
      </c>
      <c r="R10" s="1">
        <v>1079.4088885114188</v>
      </c>
      <c r="S10" s="1">
        <v>1083.2383273022649</v>
      </c>
      <c r="T10" s="1">
        <v>1080.8346621382673</v>
      </c>
      <c r="U10" s="1">
        <v>1081.4549325469541</v>
      </c>
      <c r="V10" s="1">
        <v>1085.4286627699173</v>
      </c>
      <c r="W10" s="1">
        <v>1081.9354945910213</v>
      </c>
      <c r="X10" s="1">
        <v>1079.7666711042111</v>
      </c>
      <c r="Y10" s="1">
        <v>1079.8910558678597</v>
      </c>
      <c r="Z10" s="1">
        <v>1079.7809313907796</v>
      </c>
      <c r="AA10" s="1">
        <v>1079.2985641007122</v>
      </c>
      <c r="AB10" s="1">
        <v>1080.6395354731274</v>
      </c>
      <c r="AC10" s="1">
        <v>1084.898601835044</v>
      </c>
      <c r="AD10" s="1">
        <v>1080.5671525434543</v>
      </c>
      <c r="AE10" s="1">
        <v>1079.0603927249736</v>
      </c>
      <c r="AF10" s="1">
        <v>1080.2151880107192</v>
      </c>
      <c r="AG10" s="1">
        <v>1079.0791671009383</v>
      </c>
      <c r="AH10" s="1">
        <v>1081.3668002992047</v>
      </c>
      <c r="AI10" s="1">
        <v>1083.1967847440678</v>
      </c>
      <c r="AJ10" s="1">
        <v>1081.3869652023182</v>
      </c>
      <c r="AK10" s="1">
        <v>1081.395990479213</v>
      </c>
      <c r="AL10" s="1">
        <v>1080.8678474175899</v>
      </c>
      <c r="AM10" s="1">
        <v>1081.5716968859397</v>
      </c>
    </row>
    <row r="11" spans="1:56" x14ac:dyDescent="0.25">
      <c r="A11" s="131">
        <f ca="1">Exceedance!U11</f>
        <v>43040</v>
      </c>
      <c r="B11" s="273">
        <v>1079.205129815859</v>
      </c>
      <c r="C11" s="273">
        <v>1080.4050116111282</v>
      </c>
      <c r="D11" s="273">
        <v>1079.8333426202146</v>
      </c>
      <c r="E11" s="1">
        <v>1082.6182007885393</v>
      </c>
      <c r="F11" s="1">
        <v>1082.4676044572218</v>
      </c>
      <c r="G11" s="1">
        <v>1084.4680867964212</v>
      </c>
      <c r="H11" s="1">
        <v>1084.875401890268</v>
      </c>
      <c r="I11" s="1">
        <v>1081.6240888336431</v>
      </c>
      <c r="J11" s="1">
        <v>1077.4958594730799</v>
      </c>
      <c r="K11" s="1">
        <v>1084.1849097456068</v>
      </c>
      <c r="L11" s="1">
        <v>1082.6995445760949</v>
      </c>
      <c r="M11" s="1">
        <v>1080.4087367607995</v>
      </c>
      <c r="N11" s="1">
        <v>1082.3542849384094</v>
      </c>
      <c r="O11" s="1">
        <v>1080.4728902140137</v>
      </c>
      <c r="P11" s="1">
        <v>1083.7610716169495</v>
      </c>
      <c r="Q11" s="1">
        <v>1081.4390617491401</v>
      </c>
      <c r="R11" s="1">
        <v>1077.4900163757554</v>
      </c>
      <c r="S11" s="1">
        <v>1082.5739964909064</v>
      </c>
      <c r="T11" s="1">
        <v>1080.013801858204</v>
      </c>
      <c r="U11" s="1">
        <v>1080.3176351645741</v>
      </c>
      <c r="V11" s="1">
        <v>1083.6705248773658</v>
      </c>
      <c r="W11" s="1">
        <v>1080.6000157758235</v>
      </c>
      <c r="X11" s="1">
        <v>1078.0703185633431</v>
      </c>
      <c r="Y11" s="1">
        <v>1078.1984551015198</v>
      </c>
      <c r="Z11" s="1">
        <v>1078.1772918977483</v>
      </c>
      <c r="AA11" s="1">
        <v>1077.8288904277301</v>
      </c>
      <c r="AB11" s="1">
        <v>1080.5160396387012</v>
      </c>
      <c r="AC11" s="1">
        <v>1083.1263554573925</v>
      </c>
      <c r="AD11" s="1">
        <v>1079.1659444852846</v>
      </c>
      <c r="AE11" s="1">
        <v>1077.7748573355466</v>
      </c>
      <c r="AF11" s="1">
        <v>1078.8621853264005</v>
      </c>
      <c r="AG11" s="1">
        <v>1077.3051640429562</v>
      </c>
      <c r="AH11" s="1">
        <v>1079.2380647508558</v>
      </c>
      <c r="AI11" s="1">
        <v>1081.6635579306821</v>
      </c>
      <c r="AJ11" s="1">
        <v>1079.9945604851609</v>
      </c>
      <c r="AK11" s="1">
        <v>1080.7310592238259</v>
      </c>
      <c r="AL11" s="1">
        <v>1079.2319695470653</v>
      </c>
      <c r="AM11" s="1">
        <v>1079.859024172536</v>
      </c>
    </row>
    <row r="12" spans="1:56" x14ac:dyDescent="0.25">
      <c r="A12" s="131">
        <f ca="1">Exceedance!U12</f>
        <v>43070</v>
      </c>
      <c r="B12" s="273">
        <v>1079.167899316152</v>
      </c>
      <c r="C12" s="273">
        <v>1080.4030830234797</v>
      </c>
      <c r="D12" s="273">
        <v>1079.8096931335715</v>
      </c>
      <c r="E12" s="1">
        <v>1082.4493577356911</v>
      </c>
      <c r="F12" s="1">
        <v>1082.4428216375318</v>
      </c>
      <c r="G12" s="1">
        <v>1086.127195425802</v>
      </c>
      <c r="H12" s="1">
        <v>1085.8845369805506</v>
      </c>
      <c r="I12" s="1">
        <v>1082.0926942749329</v>
      </c>
      <c r="J12" s="1">
        <v>1076.4389130133916</v>
      </c>
      <c r="K12" s="1">
        <v>1084.0080659354853</v>
      </c>
      <c r="L12" s="1">
        <v>1082.5976912223246</v>
      </c>
      <c r="M12" s="1">
        <v>1080.6358262319093</v>
      </c>
      <c r="N12" s="1">
        <v>1082.2385711756892</v>
      </c>
      <c r="O12" s="1">
        <v>1080.9243250928687</v>
      </c>
      <c r="P12" s="1">
        <v>1084.8835904822765</v>
      </c>
      <c r="Q12" s="1">
        <v>1081.5351372921768</v>
      </c>
      <c r="R12" s="1">
        <v>1079.1375584583768</v>
      </c>
      <c r="S12" s="1">
        <v>1084.7019878889716</v>
      </c>
      <c r="T12" s="1">
        <v>1079.7263411867004</v>
      </c>
      <c r="U12" s="1">
        <v>1079.2542895470331</v>
      </c>
      <c r="V12" s="1">
        <v>1082.4896113694576</v>
      </c>
      <c r="W12" s="1">
        <v>1080.9122300081956</v>
      </c>
      <c r="X12" s="1">
        <v>1077.8177324285471</v>
      </c>
      <c r="Y12" s="1">
        <v>1078.0021188001688</v>
      </c>
      <c r="Z12" s="1">
        <v>1077.9495745864401</v>
      </c>
      <c r="AA12" s="1">
        <v>1077.5083706787914</v>
      </c>
      <c r="AB12" s="1">
        <v>1081.1891423562074</v>
      </c>
      <c r="AC12" s="1">
        <v>1083.0790747698609</v>
      </c>
      <c r="AD12" s="1">
        <v>1078.8871532568032</v>
      </c>
      <c r="AE12" s="1">
        <v>1078.0466750129031</v>
      </c>
      <c r="AF12" s="1">
        <v>1079.0825054553375</v>
      </c>
      <c r="AG12" s="1">
        <v>1077.0143536836019</v>
      </c>
      <c r="AH12" s="1">
        <v>1082.7280748213504</v>
      </c>
      <c r="AI12" s="1">
        <v>1081.8240655255709</v>
      </c>
      <c r="AJ12" s="1">
        <v>1079.8802280012378</v>
      </c>
      <c r="AK12" s="1">
        <v>1080.4220675872018</v>
      </c>
      <c r="AL12" s="1">
        <v>1079.4886224688851</v>
      </c>
      <c r="AM12" s="1">
        <v>1079.7121361095287</v>
      </c>
    </row>
    <row r="13" spans="1:56" x14ac:dyDescent="0.25">
      <c r="A13" s="131">
        <f ca="1">Exceedance!U13</f>
        <v>43101</v>
      </c>
      <c r="B13" s="273">
        <v>1081.0573568531843</v>
      </c>
      <c r="C13" s="273">
        <v>1089.850129206043</v>
      </c>
      <c r="D13" s="273">
        <v>1085.1005542443081</v>
      </c>
      <c r="E13" s="1">
        <v>1089.157101790636</v>
      </c>
      <c r="F13" s="1">
        <v>1090.6631564075776</v>
      </c>
      <c r="G13" s="1">
        <v>1099.1512116964157</v>
      </c>
      <c r="H13" s="1">
        <v>1097.9818076693298</v>
      </c>
      <c r="I13" s="1">
        <v>1093.714801864061</v>
      </c>
      <c r="J13" s="1">
        <v>1081.756968885144</v>
      </c>
      <c r="K13" s="1">
        <v>1086.4226853545638</v>
      </c>
      <c r="L13" s="1">
        <v>1084.8508921053165</v>
      </c>
      <c r="M13" s="1">
        <v>1083.372671918469</v>
      </c>
      <c r="N13" s="1">
        <v>1088.0523640396473</v>
      </c>
      <c r="O13" s="1">
        <v>1083.2823988293901</v>
      </c>
      <c r="P13" s="1">
        <v>1100.9478881510668</v>
      </c>
      <c r="Q13" s="1">
        <v>1083.5122207376303</v>
      </c>
      <c r="R13" s="1">
        <v>1092.6501779234638</v>
      </c>
      <c r="S13" s="1">
        <v>1095.8853841072505</v>
      </c>
      <c r="T13" s="1">
        <v>1089.3662238127586</v>
      </c>
      <c r="U13" s="1">
        <v>1083.8831098772814</v>
      </c>
      <c r="V13" s="1">
        <v>1089.024244573762</v>
      </c>
      <c r="W13" s="1">
        <v>1087.1680424247895</v>
      </c>
      <c r="X13" s="1">
        <v>1080.3731052499909</v>
      </c>
      <c r="Y13" s="1">
        <v>1079.6169258470716</v>
      </c>
      <c r="Z13" s="1">
        <v>1079.8900749346269</v>
      </c>
      <c r="AA13" s="1">
        <v>1079.1571570542142</v>
      </c>
      <c r="AB13" s="1">
        <v>1094.7788084256413</v>
      </c>
      <c r="AC13" s="1">
        <v>1087.1450056682272</v>
      </c>
      <c r="AD13" s="1">
        <v>1080.4592283153497</v>
      </c>
      <c r="AE13" s="1">
        <v>1085.0639334756181</v>
      </c>
      <c r="AF13" s="1">
        <v>1084.0163118796538</v>
      </c>
      <c r="AG13" s="1">
        <v>1080.4596998449508</v>
      </c>
      <c r="AH13" s="1">
        <v>1094.2441260888863</v>
      </c>
      <c r="AI13" s="1">
        <v>1085.3031095205149</v>
      </c>
      <c r="AJ13" s="1">
        <v>1081.8073412042997</v>
      </c>
      <c r="AK13" s="1">
        <v>1086.2624039832747</v>
      </c>
      <c r="AL13" s="1">
        <v>1081.4900480181857</v>
      </c>
      <c r="AM13" s="1">
        <v>1082.5388995170076</v>
      </c>
    </row>
    <row r="14" spans="1:56" x14ac:dyDescent="0.25">
      <c r="A14" s="131">
        <f ca="1">Exceedance!U14</f>
        <v>43132</v>
      </c>
      <c r="B14" s="273">
        <v>1083.1079899831198</v>
      </c>
      <c r="C14" s="273">
        <v>1098.2011597889623</v>
      </c>
      <c r="D14" s="273">
        <v>1090.0402575007242</v>
      </c>
      <c r="E14" s="1">
        <v>1094.0294173270415</v>
      </c>
      <c r="F14" s="1">
        <v>1100.9559674792322</v>
      </c>
      <c r="G14" s="1">
        <v>1110.6982730464883</v>
      </c>
      <c r="H14" s="1">
        <v>1107.1825242875275</v>
      </c>
      <c r="I14" s="1">
        <v>1104.3410010960595</v>
      </c>
      <c r="J14" s="1">
        <v>1088.5053413516148</v>
      </c>
      <c r="K14" s="1">
        <v>1089.2526564824673</v>
      </c>
      <c r="L14" s="1">
        <v>1087.2580583749939</v>
      </c>
      <c r="M14" s="1">
        <v>1084.8878685456536</v>
      </c>
      <c r="N14" s="1">
        <v>1093.7623121378556</v>
      </c>
      <c r="O14" s="1">
        <v>1086.4049829040239</v>
      </c>
      <c r="P14" s="1">
        <v>1114.3693537560398</v>
      </c>
      <c r="Q14" s="1">
        <v>1085.3725656208612</v>
      </c>
      <c r="R14" s="1">
        <v>1103.4392276995668</v>
      </c>
      <c r="S14" s="1">
        <v>1105.2354436204146</v>
      </c>
      <c r="T14" s="1">
        <v>1097.3741642447917</v>
      </c>
      <c r="U14" s="1">
        <v>1089.2756878707621</v>
      </c>
      <c r="V14" s="1">
        <v>1093.93135918603</v>
      </c>
      <c r="W14" s="1">
        <v>1092.881030775111</v>
      </c>
      <c r="X14" s="1">
        <v>1082.8433557401347</v>
      </c>
      <c r="Y14" s="1">
        <v>1080.5952801903793</v>
      </c>
      <c r="Z14" s="1">
        <v>1082.374995548462</v>
      </c>
      <c r="AA14" s="1">
        <v>1081.5058133530251</v>
      </c>
      <c r="AB14" s="1">
        <v>1105.7443398324551</v>
      </c>
      <c r="AC14" s="1">
        <v>1091.4089541087492</v>
      </c>
      <c r="AD14" s="1">
        <v>1082.1124946453092</v>
      </c>
      <c r="AE14" s="1">
        <v>1091.1028851951992</v>
      </c>
      <c r="AF14" s="1">
        <v>1089.3093141691641</v>
      </c>
      <c r="AG14" s="1">
        <v>1082.7005998536467</v>
      </c>
      <c r="AH14" s="1">
        <v>1103.5217188722809</v>
      </c>
      <c r="AI14" s="1">
        <v>1087.4614539011952</v>
      </c>
      <c r="AJ14" s="1">
        <v>1083.0982246847223</v>
      </c>
      <c r="AK14" s="1">
        <v>1091.897283209827</v>
      </c>
      <c r="AL14" s="1">
        <v>1083.809355490225</v>
      </c>
      <c r="AM14" s="1">
        <v>1084.1732212950051</v>
      </c>
    </row>
    <row r="15" spans="1:56" x14ac:dyDescent="0.25">
      <c r="A15" s="131">
        <f ca="1">Exceedance!U15</f>
        <v>43160</v>
      </c>
      <c r="B15" s="273">
        <v>1080.2896383205978</v>
      </c>
      <c r="C15" s="273">
        <v>1102.3564640747215</v>
      </c>
      <c r="D15" s="273">
        <v>1090.5678898336814</v>
      </c>
      <c r="E15" s="1">
        <v>1095.9145141624001</v>
      </c>
      <c r="F15" s="1">
        <v>1108.8849801020242</v>
      </c>
      <c r="G15" s="1">
        <v>1119.7948281080912</v>
      </c>
      <c r="H15" s="1">
        <v>1115.4966108446249</v>
      </c>
      <c r="I15" s="1">
        <v>1111.276554488303</v>
      </c>
      <c r="J15" s="1">
        <v>1090.4732224345084</v>
      </c>
      <c r="K15" s="1">
        <v>1087.3499663495179</v>
      </c>
      <c r="L15" s="1">
        <v>1084.9678158965021</v>
      </c>
      <c r="M15" s="1">
        <v>1083.409149968882</v>
      </c>
      <c r="N15" s="1">
        <v>1095.6367217414529</v>
      </c>
      <c r="O15" s="1">
        <v>1086.7123492336011</v>
      </c>
      <c r="P15" s="1">
        <v>1124.1000802536016</v>
      </c>
      <c r="Q15" s="1">
        <v>1083.2628928153497</v>
      </c>
      <c r="R15" s="1">
        <v>1113.1605001614751</v>
      </c>
      <c r="S15" s="1">
        <v>1109.7435174941422</v>
      </c>
      <c r="T15" s="1">
        <v>1103.3929632716688</v>
      </c>
      <c r="U15" s="1">
        <v>1091.2100080755401</v>
      </c>
      <c r="V15" s="1">
        <v>1095.3107081450019</v>
      </c>
      <c r="W15" s="1">
        <v>1094.6238441945204</v>
      </c>
      <c r="X15" s="1">
        <v>1080.9329823447417</v>
      </c>
      <c r="Y15" s="1">
        <v>1077.7212642302193</v>
      </c>
      <c r="Z15" s="1">
        <v>1079.5460519641549</v>
      </c>
      <c r="AA15" s="1">
        <v>1078.4755834274263</v>
      </c>
      <c r="AB15" s="1">
        <v>1111.6165021864763</v>
      </c>
      <c r="AC15" s="1">
        <v>1092.1839781663957</v>
      </c>
      <c r="AD15" s="1">
        <v>1079.7141890219111</v>
      </c>
      <c r="AE15" s="1">
        <v>1093.6782239113761</v>
      </c>
      <c r="AF15" s="1">
        <v>1090.0142271257496</v>
      </c>
      <c r="AG15" s="1">
        <v>1080.9657662220213</v>
      </c>
      <c r="AH15" s="1">
        <v>1109.9122977053214</v>
      </c>
      <c r="AI15" s="1">
        <v>1086.4645755860829</v>
      </c>
      <c r="AJ15" s="1">
        <v>1080.7728328289384</v>
      </c>
      <c r="AK15" s="1">
        <v>1092.2444983839127</v>
      </c>
      <c r="AL15" s="1">
        <v>1080.9922069353595</v>
      </c>
      <c r="AM15" s="1">
        <v>1082.7150892908089</v>
      </c>
    </row>
    <row r="16" spans="1:56" x14ac:dyDescent="0.25">
      <c r="A16" s="131">
        <f ca="1">Exceedance!U16</f>
        <v>43191</v>
      </c>
      <c r="B16" s="273">
        <v>1075.4887283940407</v>
      </c>
      <c r="C16" s="273">
        <v>1103.9099112971485</v>
      </c>
      <c r="D16" s="273">
        <v>1088.4778188998496</v>
      </c>
      <c r="E16" s="1">
        <v>1095.2285803293632</v>
      </c>
      <c r="F16" s="1">
        <v>1110.6428999613463</v>
      </c>
      <c r="G16" s="1">
        <v>1125.4922101709033</v>
      </c>
      <c r="H16" s="1">
        <v>1119.4158093283652</v>
      </c>
      <c r="I16" s="1">
        <v>1115.5346254418964</v>
      </c>
      <c r="J16" s="1">
        <v>1090.13624220678</v>
      </c>
      <c r="K16" s="1">
        <v>1084.108371215822</v>
      </c>
      <c r="L16" s="1">
        <v>1080.6326113491618</v>
      </c>
      <c r="M16" s="1">
        <v>1079.6207340612666</v>
      </c>
      <c r="N16" s="1">
        <v>1094.5547196631746</v>
      </c>
      <c r="O16" s="1">
        <v>1083.2608780284256</v>
      </c>
      <c r="P16" s="1">
        <v>1127.4223225876722</v>
      </c>
      <c r="Q16" s="1">
        <v>1077.9787448618206</v>
      </c>
      <c r="R16" s="1">
        <v>1116.2792560968492</v>
      </c>
      <c r="S16" s="1">
        <v>1112.7494787178684</v>
      </c>
      <c r="T16" s="1">
        <v>1106.1764414195927</v>
      </c>
      <c r="U16" s="1">
        <v>1091.6578308127232</v>
      </c>
      <c r="V16" s="1">
        <v>1093.4099180032333</v>
      </c>
      <c r="W16" s="1">
        <v>1092.7346718645231</v>
      </c>
      <c r="X16" s="1">
        <v>1076.0592211034589</v>
      </c>
      <c r="Y16" s="1">
        <v>1072.319254599875</v>
      </c>
      <c r="Z16" s="1">
        <v>1074.692379855569</v>
      </c>
      <c r="AA16" s="1">
        <v>1073.9582049058281</v>
      </c>
      <c r="AB16" s="1">
        <v>1113.6244420578951</v>
      </c>
      <c r="AC16" s="1">
        <v>1089.5655101047096</v>
      </c>
      <c r="AD16" s="1">
        <v>1074.6052351316334</v>
      </c>
      <c r="AE16" s="1">
        <v>1092.8340530404787</v>
      </c>
      <c r="AF16" s="1">
        <v>1087.9852313144379</v>
      </c>
      <c r="AG16" s="1">
        <v>1077.3102110879802</v>
      </c>
      <c r="AH16" s="1">
        <v>1113.5930794431015</v>
      </c>
      <c r="AI16" s="1">
        <v>1083.579810130301</v>
      </c>
      <c r="AJ16" s="1">
        <v>1075.9123262990813</v>
      </c>
      <c r="AK16" s="1">
        <v>1091.2088788578735</v>
      </c>
      <c r="AL16" s="1">
        <v>1076.1403685203484</v>
      </c>
      <c r="AM16" s="1">
        <v>1079.1792163690147</v>
      </c>
    </row>
    <row r="17" spans="1:39" x14ac:dyDescent="0.25">
      <c r="A17" s="131">
        <f ca="1">Exceedance!U17</f>
        <v>43221</v>
      </c>
      <c r="B17" s="273">
        <v>1071.8434471319633</v>
      </c>
      <c r="C17" s="273">
        <v>1106.4820946237878</v>
      </c>
      <c r="D17" s="273">
        <v>1087.9036825907303</v>
      </c>
      <c r="E17" s="1">
        <v>1096.0277988163091</v>
      </c>
      <c r="F17" s="1">
        <v>1114.9249336927587</v>
      </c>
      <c r="G17" s="1">
        <v>1130.8237679096899</v>
      </c>
      <c r="H17" s="1">
        <v>1122.2586177369378</v>
      </c>
      <c r="I17" s="1">
        <v>1117.0798087177111</v>
      </c>
      <c r="J17" s="1">
        <v>1090.4957646771102</v>
      </c>
      <c r="K17" s="1">
        <v>1081.1477365768126</v>
      </c>
      <c r="L17" s="1">
        <v>1076.5781798367157</v>
      </c>
      <c r="M17" s="1">
        <v>1076.7507511087297</v>
      </c>
      <c r="N17" s="1">
        <v>1094.0480590322875</v>
      </c>
      <c r="O17" s="1">
        <v>1080.5007795594827</v>
      </c>
      <c r="P17" s="1">
        <v>1131.2366559916693</v>
      </c>
      <c r="Q17" s="1">
        <v>1074.4025939819828</v>
      </c>
      <c r="R17" s="1">
        <v>1121.477652365259</v>
      </c>
      <c r="S17" s="1">
        <v>1116.5690596890261</v>
      </c>
      <c r="T17" s="1">
        <v>1109.6126759170836</v>
      </c>
      <c r="U17" s="1">
        <v>1092.4316705398769</v>
      </c>
      <c r="V17" s="1">
        <v>1093.0395345914519</v>
      </c>
      <c r="W17" s="1">
        <v>1092.7691573558607</v>
      </c>
      <c r="X17" s="1">
        <v>1072.341984412685</v>
      </c>
      <c r="Y17" s="1">
        <v>1068.5475036899036</v>
      </c>
      <c r="Z17" s="1">
        <v>1070.9080380004091</v>
      </c>
      <c r="AA17" s="1">
        <v>1069.9740998159389</v>
      </c>
      <c r="AB17" s="1">
        <v>1116.3699060752722</v>
      </c>
      <c r="AC17" s="1">
        <v>1087.8037018846387</v>
      </c>
      <c r="AD17" s="1">
        <v>1070.5955780122597</v>
      </c>
      <c r="AE17" s="1">
        <v>1093.3198595330382</v>
      </c>
      <c r="AF17" s="1">
        <v>1087.8633247124174</v>
      </c>
      <c r="AG17" s="1">
        <v>1074.0017384666028</v>
      </c>
      <c r="AH17" s="1">
        <v>1118.4657909372377</v>
      </c>
      <c r="AI17" s="1">
        <v>1081.2730657626855</v>
      </c>
      <c r="AJ17" s="1">
        <v>1072.3935556228357</v>
      </c>
      <c r="AK17" s="1">
        <v>1090.7352596204767</v>
      </c>
      <c r="AL17" s="1">
        <v>1072.7717251347892</v>
      </c>
      <c r="AM17" s="1">
        <v>1076.9270989831989</v>
      </c>
    </row>
    <row r="18" spans="1:39" x14ac:dyDescent="0.25">
      <c r="A18" s="131">
        <f ca="1">Exceedance!U18</f>
        <v>43252</v>
      </c>
      <c r="B18" s="273">
        <v>1069.61223000785</v>
      </c>
      <c r="C18" s="273">
        <v>1110.4116174152882</v>
      </c>
      <c r="D18" s="273">
        <v>1088.108885007287</v>
      </c>
      <c r="E18" s="1">
        <v>1097.9026316508111</v>
      </c>
      <c r="F18" s="1">
        <v>1116.2687929293634</v>
      </c>
      <c r="G18" s="1">
        <v>1137.552221960023</v>
      </c>
      <c r="H18" s="1">
        <v>1128.357169581948</v>
      </c>
      <c r="I18" s="1">
        <v>1123.9339120458251</v>
      </c>
      <c r="J18" s="1">
        <v>1092.7613566957332</v>
      </c>
      <c r="K18" s="1">
        <v>1079.4944009925923</v>
      </c>
      <c r="L18" s="1">
        <v>1074.606562416792</v>
      </c>
      <c r="M18" s="1">
        <v>1076.3998349014407</v>
      </c>
      <c r="N18" s="1">
        <v>1095.554973981798</v>
      </c>
      <c r="O18" s="1">
        <v>1078.4154078643573</v>
      </c>
      <c r="P18" s="1">
        <v>1135.6600162412149</v>
      </c>
      <c r="Q18" s="1">
        <v>1072.0032611105016</v>
      </c>
      <c r="R18" s="1">
        <v>1127.6138569396833</v>
      </c>
      <c r="S18" s="1">
        <v>1121.6679053301609</v>
      </c>
      <c r="T18" s="1">
        <v>1114.2910966515524</v>
      </c>
      <c r="U18" s="1">
        <v>1093.8149753148732</v>
      </c>
      <c r="V18" s="1">
        <v>1094.4170032323846</v>
      </c>
      <c r="W18" s="1">
        <v>1094.6911439518201</v>
      </c>
      <c r="X18" s="1">
        <v>1070.2653896947588</v>
      </c>
      <c r="Y18" s="1">
        <v>1066.4342209753131</v>
      </c>
      <c r="Z18" s="1">
        <v>1068.4993817875079</v>
      </c>
      <c r="AA18" s="1">
        <v>1067.2370092762678</v>
      </c>
      <c r="AB18" s="1">
        <v>1119.540196305147</v>
      </c>
      <c r="AC18" s="1">
        <v>1088.0827105553942</v>
      </c>
      <c r="AD18" s="1">
        <v>1068.1687924615073</v>
      </c>
      <c r="AE18" s="1">
        <v>1095.1996886411409</v>
      </c>
      <c r="AF18" s="1">
        <v>1088.8716455078873</v>
      </c>
      <c r="AG18" s="1">
        <v>1071.9322390286206</v>
      </c>
      <c r="AH18" s="1">
        <v>1124.5294673377191</v>
      </c>
      <c r="AI18" s="1">
        <v>1080.8315725650316</v>
      </c>
      <c r="AJ18" s="1">
        <v>1070.1132219600147</v>
      </c>
      <c r="AK18" s="1">
        <v>1091.690935637306</v>
      </c>
      <c r="AL18" s="1">
        <v>1070.8294817458552</v>
      </c>
      <c r="AM18" s="1">
        <v>1075.4247728218622</v>
      </c>
    </row>
    <row r="19" spans="1:39" x14ac:dyDescent="0.25">
      <c r="A19" s="131">
        <f ca="1">Exceedance!U19</f>
        <v>43282</v>
      </c>
      <c r="B19" s="273">
        <v>1069.6991060223877</v>
      </c>
      <c r="C19" s="273">
        <v>1116.749375767514</v>
      </c>
      <c r="D19" s="273">
        <v>1091.2562520287549</v>
      </c>
      <c r="E19" s="1">
        <v>1101.7077245699995</v>
      </c>
      <c r="F19" s="1">
        <v>1123.9486945346105</v>
      </c>
      <c r="G19" s="1">
        <v>1147.4407968047872</v>
      </c>
      <c r="H19" s="1">
        <v>1135.4171252267033</v>
      </c>
      <c r="I19" s="1">
        <v>1130.7011705399711</v>
      </c>
      <c r="J19" s="1">
        <v>1096.4926934903592</v>
      </c>
      <c r="K19" s="1">
        <v>1078.8474725432529</v>
      </c>
      <c r="L19" s="1">
        <v>1075.0930748822334</v>
      </c>
      <c r="M19" s="1">
        <v>1076.9369447623726</v>
      </c>
      <c r="N19" s="1">
        <v>1097.6264768713211</v>
      </c>
      <c r="O19" s="1">
        <v>1078.4998682474802</v>
      </c>
      <c r="P19" s="1">
        <v>1141.2200087530248</v>
      </c>
      <c r="Q19" s="1">
        <v>1071.2715029430801</v>
      </c>
      <c r="R19" s="1">
        <v>1135.2322512196386</v>
      </c>
      <c r="S19" s="1">
        <v>1129.235132198123</v>
      </c>
      <c r="T19" s="1">
        <v>1121.1302971931573</v>
      </c>
      <c r="U19" s="1">
        <v>1097.6378674323018</v>
      </c>
      <c r="V19" s="1">
        <v>1098.778914587135</v>
      </c>
      <c r="W19" s="1">
        <v>1097.441806267052</v>
      </c>
      <c r="X19" s="1">
        <v>1069.1458963198988</v>
      </c>
      <c r="Y19" s="1">
        <v>1065.9556903225753</v>
      </c>
      <c r="Z19" s="1">
        <v>1067.81346876768</v>
      </c>
      <c r="AA19" s="1">
        <v>1066.5800634387504</v>
      </c>
      <c r="AB19" s="1">
        <v>1124.5240927867505</v>
      </c>
      <c r="AC19" s="1">
        <v>1090.0924347255313</v>
      </c>
      <c r="AD19" s="1">
        <v>1067.7668391261063</v>
      </c>
      <c r="AE19" s="1">
        <v>1098.9102185566437</v>
      </c>
      <c r="AF19" s="1">
        <v>1091.3883739994312</v>
      </c>
      <c r="AG19" s="1">
        <v>1070.7873489743426</v>
      </c>
      <c r="AH19" s="1">
        <v>1131.7317659424186</v>
      </c>
      <c r="AI19" s="1">
        <v>1082.9023514453511</v>
      </c>
      <c r="AJ19" s="1">
        <v>1070.4818836892482</v>
      </c>
      <c r="AK19" s="1">
        <v>1095.1546591917315</v>
      </c>
      <c r="AL19" s="1">
        <v>1070.8865234900138</v>
      </c>
      <c r="AM19" s="1">
        <v>1075.2014312953934</v>
      </c>
    </row>
    <row r="20" spans="1:39" x14ac:dyDescent="0.25">
      <c r="A20" s="131">
        <f ca="1">Exceedance!U20</f>
        <v>43313</v>
      </c>
      <c r="B20" s="273">
        <v>1071.607840602326</v>
      </c>
      <c r="C20" s="273">
        <v>1124.8429998958088</v>
      </c>
      <c r="D20" s="273">
        <v>1096.3192613419862</v>
      </c>
      <c r="E20" s="1">
        <v>1107.9642959404068</v>
      </c>
      <c r="F20" s="1">
        <v>1133.501875498142</v>
      </c>
      <c r="G20" s="1">
        <v>1159.2618262344313</v>
      </c>
      <c r="H20" s="1">
        <v>1143.0013228548175</v>
      </c>
      <c r="I20" s="1">
        <v>1139.9819034292987</v>
      </c>
      <c r="J20" s="1">
        <v>1102.3985013820109</v>
      </c>
      <c r="K20" s="1">
        <v>1080.8299262220005</v>
      </c>
      <c r="L20" s="1">
        <v>1076.812322478826</v>
      </c>
      <c r="M20" s="1">
        <v>1079.4754931602984</v>
      </c>
      <c r="N20" s="1">
        <v>1102.3030090910881</v>
      </c>
      <c r="O20" s="1">
        <v>1080.6812883235193</v>
      </c>
      <c r="P20" s="1">
        <v>1149.0691550555166</v>
      </c>
      <c r="Q20" s="1">
        <v>1071.9378026702602</v>
      </c>
      <c r="R20" s="1">
        <v>1144.0783401824972</v>
      </c>
      <c r="S20" s="1">
        <v>1137.9282903981912</v>
      </c>
      <c r="T20" s="1">
        <v>1129.9379939292039</v>
      </c>
      <c r="U20" s="1">
        <v>1102.1608541470598</v>
      </c>
      <c r="V20" s="1">
        <v>1103.8104763283498</v>
      </c>
      <c r="W20" s="1">
        <v>1102.5486567016317</v>
      </c>
      <c r="X20" s="1">
        <v>1070.8906924655687</v>
      </c>
      <c r="Y20" s="1">
        <v>1067.0190636335192</v>
      </c>
      <c r="Z20" s="1">
        <v>1069.5584289790272</v>
      </c>
      <c r="AA20" s="1">
        <v>1067.4609414764475</v>
      </c>
      <c r="AB20" s="1">
        <v>1131.6553387741244</v>
      </c>
      <c r="AC20" s="1">
        <v>1094.1601929242572</v>
      </c>
      <c r="AD20" s="1">
        <v>1069.3636020982708</v>
      </c>
      <c r="AE20" s="1">
        <v>1105.0223766168588</v>
      </c>
      <c r="AF20" s="1">
        <v>1095.3326770555427</v>
      </c>
      <c r="AG20" s="1">
        <v>1072.1303916428651</v>
      </c>
      <c r="AH20" s="1">
        <v>1140.6595789068815</v>
      </c>
      <c r="AI20" s="1">
        <v>1087.3205101662238</v>
      </c>
      <c r="AJ20" s="1">
        <v>1072.6830123394564</v>
      </c>
      <c r="AK20" s="1">
        <v>1101.3907478782082</v>
      </c>
      <c r="AL20" s="1">
        <v>1072.2416545074307</v>
      </c>
      <c r="AM20" s="1">
        <v>1077.789054535388</v>
      </c>
    </row>
    <row r="21" spans="1:39" x14ac:dyDescent="0.25">
      <c r="A21" s="131">
        <f ca="1">Exceedance!U21</f>
        <v>43344</v>
      </c>
      <c r="B21" s="273">
        <v>1071.4873610317345</v>
      </c>
      <c r="C21" s="273">
        <v>1129.6630923966711</v>
      </c>
      <c r="D21" s="273">
        <v>1098.3672806063864</v>
      </c>
      <c r="E21" s="1">
        <v>1110.5635331213548</v>
      </c>
      <c r="F21" s="1">
        <v>1137.8886604246179</v>
      </c>
      <c r="G21" s="1">
        <v>1165.5047842871363</v>
      </c>
      <c r="H21" s="1">
        <v>1148.3429504324959</v>
      </c>
      <c r="I21" s="1">
        <v>1145.0774126077754</v>
      </c>
      <c r="J21" s="1">
        <v>1104.6732372860599</v>
      </c>
      <c r="K21" s="1">
        <v>1080.6054932496402</v>
      </c>
      <c r="L21" s="1">
        <v>1076.8691167911604</v>
      </c>
      <c r="M21" s="1">
        <v>1080.9210294288857</v>
      </c>
      <c r="N21" s="1">
        <v>1104.663711665414</v>
      </c>
      <c r="O21" s="1">
        <v>1081.1951731715899</v>
      </c>
      <c r="P21" s="1">
        <v>1153.4164247619963</v>
      </c>
      <c r="Q21" s="1">
        <v>1071.8468512372176</v>
      </c>
      <c r="R21" s="1">
        <v>1149.03404230807</v>
      </c>
      <c r="S21" s="1">
        <v>1143.2051972993843</v>
      </c>
      <c r="T21" s="1">
        <v>1135.4272480541761</v>
      </c>
      <c r="U21" s="1">
        <v>1104.662450971176</v>
      </c>
      <c r="V21" s="1">
        <v>1105.8913936281033</v>
      </c>
      <c r="W21" s="1">
        <v>1104.6712662126984</v>
      </c>
      <c r="X21" s="1">
        <v>1070.7063495268246</v>
      </c>
      <c r="Y21" s="1">
        <v>1067.322185234656</v>
      </c>
      <c r="Z21" s="1">
        <v>1069.0354180006202</v>
      </c>
      <c r="AA21" s="1">
        <v>1067.5833623911765</v>
      </c>
      <c r="AB21" s="1">
        <v>1134.778151925118</v>
      </c>
      <c r="AC21" s="1">
        <v>1095.6548566166805</v>
      </c>
      <c r="AD21" s="1">
        <v>1068.6862452040634</v>
      </c>
      <c r="AE21" s="1">
        <v>1107.5165197584317</v>
      </c>
      <c r="AF21" s="1">
        <v>1096.7545412671648</v>
      </c>
      <c r="AG21" s="1">
        <v>1071.6532231294584</v>
      </c>
      <c r="AH21" s="1">
        <v>1145.8341203489776</v>
      </c>
      <c r="AI21" s="1">
        <v>1087.6704874076697</v>
      </c>
      <c r="AJ21" s="1">
        <v>1072.5484031186313</v>
      </c>
      <c r="AK21" s="1">
        <v>1104.6613873904678</v>
      </c>
      <c r="AL21" s="1">
        <v>1071.8377234150867</v>
      </c>
      <c r="AM21" s="1">
        <v>1078.4981792021208</v>
      </c>
    </row>
    <row r="22" spans="1:39" x14ac:dyDescent="0.25">
      <c r="A22" s="131">
        <f ca="1">Exceedance!U22</f>
        <v>43374</v>
      </c>
      <c r="B22" s="273">
        <v>1073.3027057859047</v>
      </c>
      <c r="C22" s="273">
        <v>1130.996569645836</v>
      </c>
      <c r="D22" s="273">
        <v>1099.9582310389696</v>
      </c>
      <c r="E22" s="1">
        <v>1111.3686359856642</v>
      </c>
      <c r="F22" s="1">
        <v>1140.2862303116456</v>
      </c>
      <c r="G22" s="1">
        <v>1166.2982316815462</v>
      </c>
      <c r="H22" s="1">
        <v>1149.9232183533181</v>
      </c>
      <c r="I22" s="1">
        <v>1146.5347829604666</v>
      </c>
      <c r="J22" s="1">
        <v>1106.7292235381221</v>
      </c>
      <c r="K22" s="1">
        <v>1082.9526232846813</v>
      </c>
      <c r="L22" s="1">
        <v>1078.5040893833063</v>
      </c>
      <c r="M22" s="1">
        <v>1082.1735996216678</v>
      </c>
      <c r="N22" s="1">
        <v>1105.7648117087049</v>
      </c>
      <c r="O22" s="1">
        <v>1083.203357640175</v>
      </c>
      <c r="P22" s="1">
        <v>1154.1616301503723</v>
      </c>
      <c r="Q22" s="1">
        <v>1073.4508353919143</v>
      </c>
      <c r="R22" s="1">
        <v>1149.8984200681627</v>
      </c>
      <c r="S22" s="1">
        <v>1144.137761231864</v>
      </c>
      <c r="T22" s="1">
        <v>1136.0975535402908</v>
      </c>
      <c r="U22" s="1">
        <v>1106.2884340065523</v>
      </c>
      <c r="V22" s="1">
        <v>1107.1422201460198</v>
      </c>
      <c r="W22" s="1">
        <v>1106.1061981409273</v>
      </c>
      <c r="X22" s="1">
        <v>1072.098243662818</v>
      </c>
      <c r="Y22" s="1">
        <v>1068.4907226721784</v>
      </c>
      <c r="Z22" s="1">
        <v>1070.0330971428409</v>
      </c>
      <c r="AA22" s="1">
        <v>1070.4088732186822</v>
      </c>
      <c r="AB22" s="1">
        <v>1135.9186596915549</v>
      </c>
      <c r="AC22" s="1">
        <v>1097.8689602954698</v>
      </c>
      <c r="AD22" s="1">
        <v>1069.9388638709254</v>
      </c>
      <c r="AE22" s="1">
        <v>1108.5212155356569</v>
      </c>
      <c r="AF22" s="1">
        <v>1097.5330201184954</v>
      </c>
      <c r="AG22" s="1">
        <v>1073.3828647838193</v>
      </c>
      <c r="AH22" s="1">
        <v>1146.7990512683009</v>
      </c>
      <c r="AI22" s="1">
        <v>1088.647674753008</v>
      </c>
      <c r="AJ22" s="1">
        <v>1073.2497849992462</v>
      </c>
      <c r="AK22" s="1">
        <v>1106.1845364304711</v>
      </c>
      <c r="AL22" s="1">
        <v>1074.0982089571896</v>
      </c>
      <c r="AM22" s="1">
        <v>1080.5101138408295</v>
      </c>
    </row>
    <row r="23" spans="1:39" x14ac:dyDescent="0.25">
      <c r="A23" s="131">
        <f ca="1">Exceedance!U23</f>
        <v>43405</v>
      </c>
      <c r="B23" s="273">
        <v>1073.4467056473243</v>
      </c>
      <c r="C23" s="273">
        <v>1131.0101512529232</v>
      </c>
      <c r="D23" s="273">
        <v>1100.0415175215378</v>
      </c>
      <c r="E23" s="1">
        <v>1111.3659757047517</v>
      </c>
      <c r="F23" s="1">
        <v>1140.8442451807825</v>
      </c>
      <c r="G23" s="1">
        <v>1165.9354462195456</v>
      </c>
      <c r="H23" s="1">
        <v>1149.7272293313431</v>
      </c>
      <c r="I23" s="1">
        <v>1145.8408337639487</v>
      </c>
      <c r="J23" s="1">
        <v>1107.4652702363071</v>
      </c>
      <c r="K23" s="1">
        <v>1082.9663251090858</v>
      </c>
      <c r="L23" s="1">
        <v>1077.973874491033</v>
      </c>
      <c r="M23" s="1">
        <v>1081.9312183061959</v>
      </c>
      <c r="N23" s="1">
        <v>1105.6888299229493</v>
      </c>
      <c r="O23" s="1">
        <v>1083.1398241717184</v>
      </c>
      <c r="P23" s="1">
        <v>1153.7496669299114</v>
      </c>
      <c r="Q23" s="1">
        <v>1072.8488129784157</v>
      </c>
      <c r="R23" s="1">
        <v>1150.094344320803</v>
      </c>
      <c r="S23" s="1">
        <v>1144.3751271640404</v>
      </c>
      <c r="T23" s="1">
        <v>1136.0576279810837</v>
      </c>
      <c r="U23" s="1">
        <v>1105.8938956496418</v>
      </c>
      <c r="V23" s="1">
        <v>1107.188616952292</v>
      </c>
      <c r="W23" s="1">
        <v>1105.7953352268685</v>
      </c>
      <c r="X23" s="1">
        <v>1071.8147165970213</v>
      </c>
      <c r="Y23" s="1">
        <v>1067.7752707340933</v>
      </c>
      <c r="Z23" s="1">
        <v>1069.9847591890227</v>
      </c>
      <c r="AA23" s="1">
        <v>1071.7506853063039</v>
      </c>
      <c r="AB23" s="1">
        <v>1135.3670140358834</v>
      </c>
      <c r="AC23" s="1">
        <v>1097.8355924523771</v>
      </c>
      <c r="AD23" s="1">
        <v>1070.0820053671957</v>
      </c>
      <c r="AE23" s="1">
        <v>1108.3498433673337</v>
      </c>
      <c r="AF23" s="1">
        <v>1097.1625851928236</v>
      </c>
      <c r="AG23" s="1">
        <v>1072.5255803714308</v>
      </c>
      <c r="AH23" s="1">
        <v>1146.4332892597611</v>
      </c>
      <c r="AI23" s="1">
        <v>1088.1466827188813</v>
      </c>
      <c r="AJ23" s="1">
        <v>1073.4955872718228</v>
      </c>
      <c r="AK23" s="1">
        <v>1105.9233675177304</v>
      </c>
      <c r="AL23" s="1">
        <v>1073.7835726592423</v>
      </c>
      <c r="AM23" s="1">
        <v>1080.6599398793646</v>
      </c>
    </row>
    <row r="24" spans="1:39" x14ac:dyDescent="0.25">
      <c r="A24" s="131">
        <f ca="1">Exceedance!U24</f>
        <v>43435</v>
      </c>
      <c r="B24" s="273">
        <v>1074.9458793520603</v>
      </c>
      <c r="C24" s="273">
        <v>1132.1109129299311</v>
      </c>
      <c r="D24" s="273">
        <v>1101.3556563945547</v>
      </c>
      <c r="E24" s="1">
        <v>1113.1528296431652</v>
      </c>
      <c r="F24" s="1">
        <v>1142.2870150846904</v>
      </c>
      <c r="G24" s="1">
        <v>1167.0928522252816</v>
      </c>
      <c r="H24" s="1">
        <v>1150.2025269797282</v>
      </c>
      <c r="I24" s="1">
        <v>1145.8575089804372</v>
      </c>
      <c r="J24" s="1">
        <v>1108.5080812961005</v>
      </c>
      <c r="K24" s="1">
        <v>1084.227102165549</v>
      </c>
      <c r="L24" s="1">
        <v>1079.5969880268619</v>
      </c>
      <c r="M24" s="1">
        <v>1082.9479375948333</v>
      </c>
      <c r="N24" s="1">
        <v>1107.3082745038621</v>
      </c>
      <c r="O24" s="1">
        <v>1085.4036442444981</v>
      </c>
      <c r="P24" s="1">
        <v>1154.5941226452917</v>
      </c>
      <c r="Q24" s="1">
        <v>1075.0564972710242</v>
      </c>
      <c r="R24" s="1">
        <v>1151.7949997100825</v>
      </c>
      <c r="S24" s="1">
        <v>1144.8514242076624</v>
      </c>
      <c r="T24" s="1">
        <v>1136.0849434249326</v>
      </c>
      <c r="U24" s="1">
        <v>1106.0295130445606</v>
      </c>
      <c r="V24" s="1">
        <v>1108.6492926915114</v>
      </c>
      <c r="W24" s="1">
        <v>1106.777265227792</v>
      </c>
      <c r="X24" s="1">
        <v>1073.0525230066037</v>
      </c>
      <c r="Y24" s="1">
        <v>1068.4893248705464</v>
      </c>
      <c r="Z24" s="1">
        <v>1071.1075398856256</v>
      </c>
      <c r="AA24" s="1">
        <v>1073.8874406080647</v>
      </c>
      <c r="AB24" s="1">
        <v>1136.2084470195737</v>
      </c>
      <c r="AC24" s="1">
        <v>1098.8411235269596</v>
      </c>
      <c r="AD24" s="1">
        <v>1071.8122679552384</v>
      </c>
      <c r="AE24" s="1">
        <v>1109.5756466714888</v>
      </c>
      <c r="AF24" s="1">
        <v>1098.1642947280052</v>
      </c>
      <c r="AG24" s="1">
        <v>1076.6098840914103</v>
      </c>
      <c r="AH24" s="1">
        <v>1147.3557334177044</v>
      </c>
      <c r="AI24" s="1">
        <v>1088.8752361561701</v>
      </c>
      <c r="AJ24" s="1">
        <v>1074.0950731225175</v>
      </c>
      <c r="AK24" s="1">
        <v>1107.3617728843931</v>
      </c>
      <c r="AL24" s="1">
        <v>1075.059871317419</v>
      </c>
      <c r="AM24" s="1">
        <v>1081.4295434455632</v>
      </c>
    </row>
    <row r="25" spans="1:39" x14ac:dyDescent="0.25">
      <c r="A25" s="131">
        <f ca="1">Exceedance!U25</f>
        <v>43466</v>
      </c>
      <c r="B25" s="273">
        <v>1077.3293356401309</v>
      </c>
      <c r="C25" s="273">
        <v>1135.1383621879606</v>
      </c>
      <c r="D25" s="273">
        <v>1101.9514704733463</v>
      </c>
      <c r="E25" s="1">
        <v>1122.1201824883619</v>
      </c>
      <c r="F25" s="1">
        <v>1149.4980555998945</v>
      </c>
      <c r="G25" s="1">
        <v>1171.9864283375684</v>
      </c>
      <c r="H25" s="1">
        <v>1156.5284833649889</v>
      </c>
      <c r="I25" s="1">
        <v>1149.2757279163804</v>
      </c>
      <c r="J25" s="1">
        <v>1109.6250990732053</v>
      </c>
      <c r="K25" s="1">
        <v>1086.4274506384222</v>
      </c>
      <c r="L25" s="1">
        <v>1082.3493192211586</v>
      </c>
      <c r="M25" s="1">
        <v>1085.3538331126329</v>
      </c>
      <c r="N25" s="1">
        <v>1108.3516298544964</v>
      </c>
      <c r="O25" s="1">
        <v>1099.5528778418927</v>
      </c>
      <c r="P25" s="1">
        <v>1156.0368662473547</v>
      </c>
      <c r="Q25" s="1">
        <v>1086.8272354845872</v>
      </c>
      <c r="R25" s="1">
        <v>1156.2212362963894</v>
      </c>
      <c r="S25" s="1">
        <v>1151.6480486529247</v>
      </c>
      <c r="T25" s="1">
        <v>1140.1455865380894</v>
      </c>
      <c r="U25" s="1">
        <v>1112.1940126110571</v>
      </c>
      <c r="V25" s="1">
        <v>1109.4991008676773</v>
      </c>
      <c r="W25" s="1">
        <v>1107.9700103977202</v>
      </c>
      <c r="X25" s="1">
        <v>1075.1097284431448</v>
      </c>
      <c r="Y25" s="1">
        <v>1071.0527586386356</v>
      </c>
      <c r="Z25" s="1">
        <v>1073.3355415383037</v>
      </c>
      <c r="AA25" s="1">
        <v>1085.3995300914419</v>
      </c>
      <c r="AB25" s="1">
        <v>1138.2961065519944</v>
      </c>
      <c r="AC25" s="1">
        <v>1099.1902282794174</v>
      </c>
      <c r="AD25" s="1">
        <v>1079.5782402006903</v>
      </c>
      <c r="AE25" s="1">
        <v>1113.2238272943289</v>
      </c>
      <c r="AF25" s="1">
        <v>1100.241020713966</v>
      </c>
      <c r="AG25" s="1">
        <v>1086.4469832196385</v>
      </c>
      <c r="AH25" s="1">
        <v>1147.5618554934704</v>
      </c>
      <c r="AI25" s="1">
        <v>1090.8205351268236</v>
      </c>
      <c r="AJ25" s="1">
        <v>1076.3913026649402</v>
      </c>
      <c r="AK25" s="1">
        <v>1108.0687544775949</v>
      </c>
      <c r="AL25" s="1">
        <v>1077.9501556492849</v>
      </c>
      <c r="AM25" s="1">
        <v>1086.9590591984058</v>
      </c>
    </row>
    <row r="26" spans="1:39" x14ac:dyDescent="0.25">
      <c r="A26" s="131">
        <f ca="1">Exceedance!U26</f>
        <v>43497</v>
      </c>
      <c r="B26" s="273">
        <v>1078.9334027734776</v>
      </c>
      <c r="C26" s="273">
        <v>1137.6405047167991</v>
      </c>
      <c r="D26" s="273">
        <v>1102.9890112708501</v>
      </c>
      <c r="E26" s="1">
        <v>1132.4303079731687</v>
      </c>
      <c r="F26" s="1">
        <v>1156.6093891324988</v>
      </c>
      <c r="G26" s="1">
        <v>1175.3394646620718</v>
      </c>
      <c r="H26" s="1">
        <v>1162.0663891790161</v>
      </c>
      <c r="I26" s="1">
        <v>1152.3398783534076</v>
      </c>
      <c r="J26" s="1">
        <v>1111.4800790875147</v>
      </c>
      <c r="K26" s="1">
        <v>1088.8235016051117</v>
      </c>
      <c r="L26" s="1">
        <v>1083.8785556128141</v>
      </c>
      <c r="M26" s="1">
        <v>1088.142052081389</v>
      </c>
      <c r="N26" s="1">
        <v>1110.4493786481482</v>
      </c>
      <c r="O26" s="1">
        <v>1111.5234884544689</v>
      </c>
      <c r="P26" s="1">
        <v>1156.3276040676676</v>
      </c>
      <c r="Q26" s="1">
        <v>1096.2456067229916</v>
      </c>
      <c r="R26" s="1">
        <v>1158.6065138322683</v>
      </c>
      <c r="S26" s="1">
        <v>1156.8517580283592</v>
      </c>
      <c r="T26" s="1">
        <v>1145.2588062444006</v>
      </c>
      <c r="U26" s="1">
        <v>1116.6413736966297</v>
      </c>
      <c r="V26" s="1">
        <v>1110.7322680433126</v>
      </c>
      <c r="W26" s="1">
        <v>1109.4481338561702</v>
      </c>
      <c r="X26" s="1">
        <v>1076.2885359929469</v>
      </c>
      <c r="Y26" s="1">
        <v>1073.289761517909</v>
      </c>
      <c r="Z26" s="1">
        <v>1075.3997797687452</v>
      </c>
      <c r="AA26" s="1">
        <v>1094.8237683999562</v>
      </c>
      <c r="AB26" s="1">
        <v>1140.4760578048183</v>
      </c>
      <c r="AC26" s="1">
        <v>1099.9834563385557</v>
      </c>
      <c r="AD26" s="1">
        <v>1086.2273465243704</v>
      </c>
      <c r="AE26" s="1">
        <v>1116.8776523973731</v>
      </c>
      <c r="AF26" s="1">
        <v>1101.5776988190137</v>
      </c>
      <c r="AG26" s="1">
        <v>1095.4070277987007</v>
      </c>
      <c r="AH26" s="1">
        <v>1146.946563953438</v>
      </c>
      <c r="AI26" s="1">
        <v>1092.1471712928387</v>
      </c>
      <c r="AJ26" s="1">
        <v>1078.1938637545604</v>
      </c>
      <c r="AK26" s="1">
        <v>1109.4212159807889</v>
      </c>
      <c r="AL26" s="1">
        <v>1079.6279671467712</v>
      </c>
      <c r="AM26" s="1">
        <v>1092.071596907756</v>
      </c>
    </row>
    <row r="27" spans="1:39" x14ac:dyDescent="0.25">
      <c r="A27" s="131">
        <f ca="1">Exceedance!U27</f>
        <v>43525</v>
      </c>
      <c r="B27" s="273">
        <v>1076.4161344310362</v>
      </c>
      <c r="C27" s="273">
        <v>1136.3991427511312</v>
      </c>
      <c r="D27" s="273">
        <v>1099.4447497783394</v>
      </c>
      <c r="E27" s="1">
        <v>1140.7050959370702</v>
      </c>
      <c r="F27" s="1">
        <v>1161.7086117650094</v>
      </c>
      <c r="G27" s="1">
        <v>1178.4230559705784</v>
      </c>
      <c r="H27" s="1">
        <v>1165.1350313210714</v>
      </c>
      <c r="I27" s="1">
        <v>1153.1030869715844</v>
      </c>
      <c r="J27" s="1">
        <v>1108.7726846244313</v>
      </c>
      <c r="K27" s="1">
        <v>1086.5273242976027</v>
      </c>
      <c r="L27" s="1">
        <v>1082.4128107130421</v>
      </c>
      <c r="M27" s="1">
        <v>1086.8727638746595</v>
      </c>
      <c r="N27" s="1">
        <v>1109.7660854056262</v>
      </c>
      <c r="O27" s="1">
        <v>1119.7922704316463</v>
      </c>
      <c r="P27" s="1">
        <v>1154.552369801896</v>
      </c>
      <c r="Q27" s="1">
        <v>1104.6621931641876</v>
      </c>
      <c r="R27" s="1">
        <v>1158.0146221121524</v>
      </c>
      <c r="S27" s="1">
        <v>1160.486523784165</v>
      </c>
      <c r="T27" s="1">
        <v>1147.6501870825671</v>
      </c>
      <c r="U27" s="1">
        <v>1117.8413512032193</v>
      </c>
      <c r="V27" s="1">
        <v>1107.885292947306</v>
      </c>
      <c r="W27" s="1">
        <v>1106.7479601119328</v>
      </c>
      <c r="X27" s="1">
        <v>1073.549818780298</v>
      </c>
      <c r="Y27" s="1">
        <v>1070.6637663624076</v>
      </c>
      <c r="Z27" s="1">
        <v>1072.5972716690917</v>
      </c>
      <c r="AA27" s="1">
        <v>1099.02441562217</v>
      </c>
      <c r="AB27" s="1">
        <v>1140.0072654915866</v>
      </c>
      <c r="AC27" s="1">
        <v>1096.7419989051491</v>
      </c>
      <c r="AD27" s="1">
        <v>1089.2813370026743</v>
      </c>
      <c r="AE27" s="1">
        <v>1116.8601351039513</v>
      </c>
      <c r="AF27" s="1">
        <v>1098.9708224132478</v>
      </c>
      <c r="AG27" s="1">
        <v>1100.8994586319961</v>
      </c>
      <c r="AH27" s="1">
        <v>1143.8445723028328</v>
      </c>
      <c r="AI27" s="1">
        <v>1090.01251190567</v>
      </c>
      <c r="AJ27" s="1">
        <v>1074.8538467169269</v>
      </c>
      <c r="AK27" s="1">
        <v>1105.8906594156267</v>
      </c>
      <c r="AL27" s="1">
        <v>1078.1662749119191</v>
      </c>
      <c r="AM27" s="1">
        <v>1093.5030280602341</v>
      </c>
    </row>
    <row r="28" spans="1:39" x14ac:dyDescent="0.25">
      <c r="A28" s="131">
        <f ca="1">Exceedance!U28</f>
        <v>43556</v>
      </c>
      <c r="B28" s="273">
        <v>1072.3002026193551</v>
      </c>
      <c r="C28" s="273">
        <v>1133.7488957483115</v>
      </c>
      <c r="D28" s="273">
        <v>1094.2377172087836</v>
      </c>
      <c r="E28" s="1">
        <v>1143.0418748063553</v>
      </c>
      <c r="F28" s="1">
        <v>1164.0433406998643</v>
      </c>
      <c r="G28" s="1">
        <v>1178.916624990117</v>
      </c>
      <c r="H28" s="1">
        <v>1166.3996697767404</v>
      </c>
      <c r="I28" s="1">
        <v>1152.306664968404</v>
      </c>
      <c r="J28" s="1">
        <v>1105.0095402303468</v>
      </c>
      <c r="K28" s="1">
        <v>1082.2047049643386</v>
      </c>
      <c r="L28" s="1">
        <v>1078.6327938675545</v>
      </c>
      <c r="M28" s="1">
        <v>1082.865315944701</v>
      </c>
      <c r="N28" s="1">
        <v>1105.8336870503547</v>
      </c>
      <c r="O28" s="1">
        <v>1121.292579177044</v>
      </c>
      <c r="P28" s="1">
        <v>1150.8034167293667</v>
      </c>
      <c r="Q28" s="1">
        <v>1106.4168060266486</v>
      </c>
      <c r="R28" s="1">
        <v>1157.1345481397525</v>
      </c>
      <c r="S28" s="1">
        <v>1161.7403065181663</v>
      </c>
      <c r="T28" s="1">
        <v>1148.7270634190554</v>
      </c>
      <c r="U28" s="1">
        <v>1116.0460391692122</v>
      </c>
      <c r="V28" s="1">
        <v>1102.1135117847161</v>
      </c>
      <c r="W28" s="1">
        <v>1101.541706691502</v>
      </c>
      <c r="X28" s="1">
        <v>1068.5811642963934</v>
      </c>
      <c r="Y28" s="1">
        <v>1066.3718054741908</v>
      </c>
      <c r="Z28" s="1">
        <v>1068.7028917687337</v>
      </c>
      <c r="AA28" s="1">
        <v>1099.7475747802596</v>
      </c>
      <c r="AB28" s="1">
        <v>1136.6920859574518</v>
      </c>
      <c r="AC28" s="1">
        <v>1091.1746056129671</v>
      </c>
      <c r="AD28" s="1">
        <v>1089.0660591266844</v>
      </c>
      <c r="AE28" s="1">
        <v>1113.9866331528744</v>
      </c>
      <c r="AF28" s="1">
        <v>1094.7647255615248</v>
      </c>
      <c r="AG28" s="1">
        <v>1103.7461113861357</v>
      </c>
      <c r="AH28" s="1">
        <v>1139.5721064130501</v>
      </c>
      <c r="AI28" s="1">
        <v>1085.4342372615522</v>
      </c>
      <c r="AJ28" s="1">
        <v>1070.8612520746722</v>
      </c>
      <c r="AK28" s="1">
        <v>1100.6855922063266</v>
      </c>
      <c r="AL28" s="1">
        <v>1074.5935839014096</v>
      </c>
      <c r="AM28" s="1">
        <v>1092.3112616748419</v>
      </c>
    </row>
    <row r="29" spans="1:39" x14ac:dyDescent="0.25">
      <c r="A29" s="131">
        <f ca="1">Exceedance!U29</f>
        <v>43586</v>
      </c>
      <c r="B29" s="273">
        <v>1069.232126618522</v>
      </c>
      <c r="C29" s="273">
        <v>1131.7149863326908</v>
      </c>
      <c r="D29" s="273">
        <v>1089.9910021020323</v>
      </c>
      <c r="E29" s="1">
        <v>1147.9417432044129</v>
      </c>
      <c r="F29" s="1">
        <v>1166.0710723032319</v>
      </c>
      <c r="G29" s="1">
        <v>1178.5369256375641</v>
      </c>
      <c r="H29" s="1">
        <v>1165.3301145740095</v>
      </c>
      <c r="I29" s="1">
        <v>1151.6243046015379</v>
      </c>
      <c r="J29" s="1">
        <v>1101.3701090318286</v>
      </c>
      <c r="K29" s="1">
        <v>1078.1551493370764</v>
      </c>
      <c r="L29" s="1">
        <v>1075.7720675185437</v>
      </c>
      <c r="M29" s="1">
        <v>1079.4615197691203</v>
      </c>
      <c r="N29" s="1">
        <v>1102.3984350156823</v>
      </c>
      <c r="O29" s="1">
        <v>1123.4490123588939</v>
      </c>
      <c r="P29" s="1">
        <v>1148.1475872625551</v>
      </c>
      <c r="Q29" s="1">
        <v>1109.8720951566031</v>
      </c>
      <c r="R29" s="1">
        <v>1156.5757477435607</v>
      </c>
      <c r="S29" s="1">
        <v>1163.5041439737074</v>
      </c>
      <c r="T29" s="1">
        <v>1150.072894876238</v>
      </c>
      <c r="U29" s="1">
        <v>1115.6354717991705</v>
      </c>
      <c r="V29" s="1">
        <v>1098.0038817404973</v>
      </c>
      <c r="W29" s="1">
        <v>1097.2477956140956</v>
      </c>
      <c r="X29" s="1">
        <v>1065.2388223535813</v>
      </c>
      <c r="Y29" s="1">
        <v>1063.0652130558972</v>
      </c>
      <c r="Z29" s="1">
        <v>1065.2333391614347</v>
      </c>
      <c r="AA29" s="1">
        <v>1101.1489445457767</v>
      </c>
      <c r="AB29" s="1">
        <v>1133.7704602626591</v>
      </c>
      <c r="AC29" s="1">
        <v>1086.5046676745633</v>
      </c>
      <c r="AD29" s="1">
        <v>1090.1928638575052</v>
      </c>
      <c r="AE29" s="1">
        <v>1112.8181371977585</v>
      </c>
      <c r="AF29" s="1">
        <v>1090.7718834977265</v>
      </c>
      <c r="AG29" s="1">
        <v>1107.3588488617256</v>
      </c>
      <c r="AH29" s="1">
        <v>1136.0435367697332</v>
      </c>
      <c r="AI29" s="1">
        <v>1082.1557670815373</v>
      </c>
      <c r="AJ29" s="1">
        <v>1067.2955248697565</v>
      </c>
      <c r="AK29" s="1">
        <v>1096.695734425236</v>
      </c>
      <c r="AL29" s="1">
        <v>1072.3265250976251</v>
      </c>
      <c r="AM29" s="1">
        <v>1092.6539087998394</v>
      </c>
    </row>
    <row r="30" spans="1:39" x14ac:dyDescent="0.25">
      <c r="A30" s="131">
        <f ca="1">Exceedance!U30</f>
        <v>43617</v>
      </c>
      <c r="B30" s="273">
        <v>1066.6055053348221</v>
      </c>
      <c r="C30" s="273">
        <v>1131.2769000171447</v>
      </c>
      <c r="D30" s="273">
        <v>1086.8499730621461</v>
      </c>
      <c r="E30" s="1">
        <v>1150.2724965498924</v>
      </c>
      <c r="F30" s="1">
        <v>1169.6627862229182</v>
      </c>
      <c r="G30" s="1">
        <v>1179.8600873735591</v>
      </c>
      <c r="H30" s="1">
        <v>1168.4149959047352</v>
      </c>
      <c r="I30" s="1">
        <v>1151.996624179312</v>
      </c>
      <c r="J30" s="1">
        <v>1098.8209492365395</v>
      </c>
      <c r="K30" s="1">
        <v>1076.1753390580902</v>
      </c>
      <c r="L30" s="1">
        <v>1075.4417110410104</v>
      </c>
      <c r="M30" s="1">
        <v>1078.1257957811335</v>
      </c>
      <c r="N30" s="1">
        <v>1099.4607403723023</v>
      </c>
      <c r="O30" s="1">
        <v>1126.6140203365603</v>
      </c>
      <c r="P30" s="1">
        <v>1145.8341741322006</v>
      </c>
      <c r="Q30" s="1">
        <v>1114.5507026126377</v>
      </c>
      <c r="R30" s="1">
        <v>1156.5535289094103</v>
      </c>
      <c r="S30" s="1">
        <v>1166.2468664045991</v>
      </c>
      <c r="T30" s="1">
        <v>1151.8603327507096</v>
      </c>
      <c r="U30" s="1">
        <v>1116.8167099967734</v>
      </c>
      <c r="V30" s="1">
        <v>1095.6233603564403</v>
      </c>
      <c r="W30" s="1">
        <v>1094.3217633388324</v>
      </c>
      <c r="X30" s="1">
        <v>1062.5542520748099</v>
      </c>
      <c r="Y30" s="1">
        <v>1060.2431469713515</v>
      </c>
      <c r="Z30" s="1">
        <v>1062.1055435046501</v>
      </c>
      <c r="AA30" s="1">
        <v>1101.8435040225061</v>
      </c>
      <c r="AB30" s="1">
        <v>1132.4183877007943</v>
      </c>
      <c r="AC30" s="1">
        <v>1083.1777963570173</v>
      </c>
      <c r="AD30" s="1">
        <v>1091.896900587908</v>
      </c>
      <c r="AE30" s="1">
        <v>1113.1547079025165</v>
      </c>
      <c r="AF30" s="1">
        <v>1087.8031951782784</v>
      </c>
      <c r="AG30" s="1">
        <v>1112.7527575081747</v>
      </c>
      <c r="AH30" s="1">
        <v>1132.7116553153305</v>
      </c>
      <c r="AI30" s="1">
        <v>1080.0549053623513</v>
      </c>
      <c r="AJ30" s="1">
        <v>1064.3522678531779</v>
      </c>
      <c r="AK30" s="1">
        <v>1093.8876025109855</v>
      </c>
      <c r="AL30" s="1">
        <v>1070.8263821889093</v>
      </c>
      <c r="AM30" s="1">
        <v>1094.0427503634239</v>
      </c>
    </row>
    <row r="31" spans="1:39" x14ac:dyDescent="0.25">
      <c r="A31" s="131">
        <f ca="1">Exceedance!U31</f>
        <v>43647</v>
      </c>
      <c r="B31" s="273">
        <v>1066.7617380246916</v>
      </c>
      <c r="C31" s="273">
        <v>1132.6546005832981</v>
      </c>
      <c r="D31" s="273">
        <v>1085.680991914611</v>
      </c>
      <c r="E31" s="1">
        <v>1158.0793992213846</v>
      </c>
      <c r="F31" s="1">
        <v>1175.8034393798989</v>
      </c>
      <c r="G31" s="1">
        <v>1182.2724961834367</v>
      </c>
      <c r="H31" s="1">
        <v>1171.6391871705384</v>
      </c>
      <c r="I31" s="1">
        <v>1154.098954583978</v>
      </c>
      <c r="J31" s="1">
        <v>1097.083585145288</v>
      </c>
      <c r="K31" s="1">
        <v>1076.6348377071099</v>
      </c>
      <c r="L31" s="1">
        <v>1076.0027485698984</v>
      </c>
      <c r="M31" s="1">
        <v>1077.0680394598305</v>
      </c>
      <c r="N31" s="1">
        <v>1098.4039153602055</v>
      </c>
      <c r="O31" s="1">
        <v>1130.9417293083859</v>
      </c>
      <c r="P31" s="1">
        <v>1145.0593456292804</v>
      </c>
      <c r="Q31" s="1">
        <v>1121.3149205257068</v>
      </c>
      <c r="R31" s="1">
        <v>1159.0867932944036</v>
      </c>
      <c r="S31" s="1">
        <v>1170.911897855128</v>
      </c>
      <c r="T31" s="1">
        <v>1155.2338989646125</v>
      </c>
      <c r="U31" s="1">
        <v>1120.7001886154305</v>
      </c>
      <c r="V31" s="1">
        <v>1093.5481598819001</v>
      </c>
      <c r="W31" s="1">
        <v>1092.143399161278</v>
      </c>
      <c r="X31" s="1">
        <v>1062.1323946339453</v>
      </c>
      <c r="Y31" s="1">
        <v>1059.72477844589</v>
      </c>
      <c r="Z31" s="1">
        <v>1061.6141347625335</v>
      </c>
      <c r="AA31" s="1">
        <v>1104.5049940518493</v>
      </c>
      <c r="AB31" s="1">
        <v>1132.8619877015597</v>
      </c>
      <c r="AC31" s="1">
        <v>1081.6152217817876</v>
      </c>
      <c r="AD31" s="1">
        <v>1095.9818012212088</v>
      </c>
      <c r="AE31" s="1">
        <v>1114.7577725537999</v>
      </c>
      <c r="AF31" s="1">
        <v>1085.5645795908695</v>
      </c>
      <c r="AG31" s="1">
        <v>1119.6825148908499</v>
      </c>
      <c r="AH31" s="1">
        <v>1131.6649692696808</v>
      </c>
      <c r="AI31" s="1">
        <v>1080.4996590206133</v>
      </c>
      <c r="AJ31" s="1">
        <v>1064.2786194502378</v>
      </c>
      <c r="AK31" s="1">
        <v>1092.7801713436895</v>
      </c>
      <c r="AL31" s="1">
        <v>1070.6326691279808</v>
      </c>
      <c r="AM31" s="1">
        <v>1096.8119319320379</v>
      </c>
    </row>
    <row r="32" spans="1:39" x14ac:dyDescent="0.25">
      <c r="A32" s="131">
        <f ca="1">Exceedance!U32</f>
        <v>43678</v>
      </c>
      <c r="B32" s="273">
        <v>1068.8305440663732</v>
      </c>
      <c r="C32" s="273">
        <v>1135.5816108576901</v>
      </c>
      <c r="D32" s="273">
        <v>1086.2102814573436</v>
      </c>
      <c r="E32" s="1">
        <v>1167.1084809088015</v>
      </c>
      <c r="F32" s="1">
        <v>1183.4581494390263</v>
      </c>
      <c r="G32" s="1">
        <v>1185.644914314086</v>
      </c>
      <c r="H32" s="1">
        <v>1177.0663124667701</v>
      </c>
      <c r="I32" s="1">
        <v>1158.1066015339584</v>
      </c>
      <c r="J32" s="1">
        <v>1097.8008499748025</v>
      </c>
      <c r="K32" s="1">
        <v>1078.3144913449348</v>
      </c>
      <c r="L32" s="1">
        <v>1078.5686190080874</v>
      </c>
      <c r="M32" s="1">
        <v>1078.538691302575</v>
      </c>
      <c r="N32" s="1">
        <v>1099.2958516991605</v>
      </c>
      <c r="O32" s="1">
        <v>1137.6419668933293</v>
      </c>
      <c r="P32" s="1">
        <v>1145.4587112473143</v>
      </c>
      <c r="Q32" s="1">
        <v>1129.198732845912</v>
      </c>
      <c r="R32" s="1">
        <v>1162.7328456592732</v>
      </c>
      <c r="S32" s="1">
        <v>1177.1318798220962</v>
      </c>
      <c r="T32" s="1">
        <v>1159.5015796615223</v>
      </c>
      <c r="U32" s="1">
        <v>1125.1960784056262</v>
      </c>
      <c r="V32" s="1">
        <v>1093.5996614352186</v>
      </c>
      <c r="W32" s="1">
        <v>1092.5621157622609</v>
      </c>
      <c r="X32" s="1">
        <v>1063.2324276415209</v>
      </c>
      <c r="Y32" s="1">
        <v>1061.801577941628</v>
      </c>
      <c r="Z32" s="1">
        <v>1062.7678290351294</v>
      </c>
      <c r="AA32" s="1">
        <v>1109.4674361055349</v>
      </c>
      <c r="AB32" s="1">
        <v>1134.9624130815373</v>
      </c>
      <c r="AC32" s="1">
        <v>1081.9342296535656</v>
      </c>
      <c r="AD32" s="1">
        <v>1101.8731497455688</v>
      </c>
      <c r="AE32" s="1">
        <v>1117.669169426905</v>
      </c>
      <c r="AF32" s="1">
        <v>1085.6562530870156</v>
      </c>
      <c r="AG32" s="1">
        <v>1128.208662201117</v>
      </c>
      <c r="AH32" s="1">
        <v>1132.4906598381751</v>
      </c>
      <c r="AI32" s="1">
        <v>1082.6839396313724</v>
      </c>
      <c r="AJ32" s="1">
        <v>1066.5172784715887</v>
      </c>
      <c r="AK32" s="1">
        <v>1092.8554063850777</v>
      </c>
      <c r="AL32" s="1">
        <v>1073.3004030924474</v>
      </c>
      <c r="AM32" s="1">
        <v>1102.1731538263393</v>
      </c>
    </row>
    <row r="33" spans="1:39" x14ac:dyDescent="0.25">
      <c r="A33" s="131">
        <f ca="1">Exceedance!U33</f>
        <v>43709</v>
      </c>
      <c r="B33" s="273">
        <v>1069.3383873555526</v>
      </c>
      <c r="C33" s="273">
        <v>1136.2771590029358</v>
      </c>
      <c r="D33" s="273">
        <v>1085.343193799956</v>
      </c>
      <c r="E33" s="1">
        <v>1171.3903612423612</v>
      </c>
      <c r="F33" s="1">
        <v>1186.9559547040931</v>
      </c>
      <c r="G33" s="1">
        <v>1187.6846926297933</v>
      </c>
      <c r="H33" s="1">
        <v>1179.3593185702657</v>
      </c>
      <c r="I33" s="1">
        <v>1159.0900848208573</v>
      </c>
      <c r="J33" s="1">
        <v>1096.8019523045475</v>
      </c>
      <c r="K33" s="1">
        <v>1078.3725451591686</v>
      </c>
      <c r="L33" s="1">
        <v>1080.0322819101696</v>
      </c>
      <c r="M33" s="1">
        <v>1078.5992899110961</v>
      </c>
      <c r="N33" s="1">
        <v>1098.9901618173622</v>
      </c>
      <c r="O33" s="1">
        <v>1141.0618992424324</v>
      </c>
      <c r="P33" s="1">
        <v>1144.9332627633694</v>
      </c>
      <c r="Q33" s="1">
        <v>1133.3434471658252</v>
      </c>
      <c r="R33" s="1">
        <v>1163.8079293573385</v>
      </c>
      <c r="S33" s="1">
        <v>1180.6453760111203</v>
      </c>
      <c r="T33" s="1">
        <v>1161.7854178971393</v>
      </c>
      <c r="U33" s="1">
        <v>1127.3316026550799</v>
      </c>
      <c r="V33" s="1">
        <v>1092.1369060198692</v>
      </c>
      <c r="W33" s="1">
        <v>1091.5813309896048</v>
      </c>
      <c r="X33" s="1">
        <v>1064.6049800656001</v>
      </c>
      <c r="Y33" s="1">
        <v>1061.8815744606623</v>
      </c>
      <c r="Z33" s="1">
        <v>1063.5011646422256</v>
      </c>
      <c r="AA33" s="1">
        <v>1111.6230788876396</v>
      </c>
      <c r="AB33" s="1">
        <v>1134.7644425901278</v>
      </c>
      <c r="AC33" s="1">
        <v>1080.4745470642385</v>
      </c>
      <c r="AD33" s="1">
        <v>1105.0068169837637</v>
      </c>
      <c r="AE33" s="1">
        <v>1118.8573564536962</v>
      </c>
      <c r="AF33" s="1">
        <v>1084.3995154452857</v>
      </c>
      <c r="AG33" s="1">
        <v>1132.9682738529291</v>
      </c>
      <c r="AH33" s="1">
        <v>1131.1552643016082</v>
      </c>
      <c r="AI33" s="1">
        <v>1082.6291709314328</v>
      </c>
      <c r="AJ33" s="1">
        <v>1067.498687960041</v>
      </c>
      <c r="AK33" s="1">
        <v>1091.6751577154487</v>
      </c>
      <c r="AL33" s="1">
        <v>1074.0458784837638</v>
      </c>
      <c r="AM33" s="1">
        <v>1104.8640013376712</v>
      </c>
    </row>
    <row r="34" spans="1:39" x14ac:dyDescent="0.25">
      <c r="A34" s="131">
        <f ca="1">Exceedance!U34</f>
        <v>43739</v>
      </c>
      <c r="B34" s="273">
        <v>1071.5136429707186</v>
      </c>
      <c r="C34" s="273">
        <v>1137.5202618314872</v>
      </c>
      <c r="D34" s="273">
        <v>1087.0003323806577</v>
      </c>
      <c r="E34" s="1">
        <v>1173.3430543407439</v>
      </c>
      <c r="F34" s="1">
        <v>1187.6160433828568</v>
      </c>
      <c r="G34" s="1">
        <v>1188.6386557484498</v>
      </c>
      <c r="H34" s="1">
        <v>1180.2303960797926</v>
      </c>
      <c r="I34" s="1">
        <v>1160.1531236962996</v>
      </c>
      <c r="J34" s="1">
        <v>1098.9915042355674</v>
      </c>
      <c r="K34" s="1">
        <v>1080.0094137402691</v>
      </c>
      <c r="L34" s="1">
        <v>1081.3061920323121</v>
      </c>
      <c r="M34" s="1">
        <v>1079.8804828078398</v>
      </c>
      <c r="N34" s="1">
        <v>1100.8449508455337</v>
      </c>
      <c r="O34" s="1">
        <v>1141.8949922991985</v>
      </c>
      <c r="P34" s="1">
        <v>1145.5223699729208</v>
      </c>
      <c r="Q34" s="1">
        <v>1134.3380056631809</v>
      </c>
      <c r="R34" s="1">
        <v>1164.1909520218394</v>
      </c>
      <c r="S34" s="1">
        <v>1181.0789580959556</v>
      </c>
      <c r="T34" s="1">
        <v>1162.9200328927532</v>
      </c>
      <c r="U34" s="1">
        <v>1128.4358261458412</v>
      </c>
      <c r="V34" s="1">
        <v>1093.664478026408</v>
      </c>
      <c r="W34" s="1">
        <v>1092.824899455092</v>
      </c>
      <c r="X34" s="1">
        <v>1064.8093386750386</v>
      </c>
      <c r="Y34" s="1">
        <v>1063.3424655969845</v>
      </c>
      <c r="Z34" s="1">
        <v>1066.7958553115002</v>
      </c>
      <c r="AA34" s="1">
        <v>1113.4099550930514</v>
      </c>
      <c r="AB34" s="1">
        <v>1136.56368343183</v>
      </c>
      <c r="AC34" s="1">
        <v>1081.6583981755775</v>
      </c>
      <c r="AD34" s="1">
        <v>1106.5364986622435</v>
      </c>
      <c r="AE34" s="1">
        <v>1119.5267449611724</v>
      </c>
      <c r="AF34" s="1">
        <v>1086.0306567275256</v>
      </c>
      <c r="AG34" s="1">
        <v>1134.0509606389548</v>
      </c>
      <c r="AH34" s="1">
        <v>1131.8128980232386</v>
      </c>
      <c r="AI34" s="1">
        <v>1083.3882014088174</v>
      </c>
      <c r="AJ34" s="1">
        <v>1069.7387516480865</v>
      </c>
      <c r="AK34" s="1">
        <v>1093.7275711394459</v>
      </c>
      <c r="AL34" s="1">
        <v>1076.1194026864416</v>
      </c>
      <c r="AM34" s="1">
        <v>1105.7769585858541</v>
      </c>
    </row>
    <row r="35" spans="1:39" x14ac:dyDescent="0.25">
      <c r="A35" s="131">
        <f ca="1">Exceedance!U35</f>
        <v>43770</v>
      </c>
      <c r="B35" s="273">
        <v>1072.0131375885021</v>
      </c>
      <c r="C35" s="273">
        <v>1137.4840686823372</v>
      </c>
      <c r="D35" s="273">
        <v>1087.0714781963911</v>
      </c>
      <c r="E35" s="1">
        <v>1173.7382339517155</v>
      </c>
      <c r="F35" s="1">
        <v>1187.2394029175159</v>
      </c>
      <c r="G35" s="1">
        <v>1188.1334425589678</v>
      </c>
      <c r="H35" s="1">
        <v>1179.2917201210262</v>
      </c>
      <c r="I35" s="1">
        <v>1160.1821299446722</v>
      </c>
      <c r="J35" s="1">
        <v>1098.9729463206802</v>
      </c>
      <c r="K35" s="1">
        <v>1079.4857754488742</v>
      </c>
      <c r="L35" s="1">
        <v>1081.0716893398715</v>
      </c>
      <c r="M35" s="1">
        <v>1079.8527941978321</v>
      </c>
      <c r="N35" s="1">
        <v>1100.7508879455422</v>
      </c>
      <c r="O35" s="1">
        <v>1141.4937322436415</v>
      </c>
      <c r="P35" s="1">
        <v>1144.4818173966109</v>
      </c>
      <c r="Q35" s="1">
        <v>1134.5988590072809</v>
      </c>
      <c r="R35" s="1">
        <v>1163.9295702138575</v>
      </c>
      <c r="S35" s="1">
        <v>1180.94638567166</v>
      </c>
      <c r="T35" s="1">
        <v>1162.5028181424498</v>
      </c>
      <c r="U35" s="1">
        <v>1128.4345594543995</v>
      </c>
      <c r="V35" s="1">
        <v>1093.3596664703732</v>
      </c>
      <c r="W35" s="1">
        <v>1092.5236399694286</v>
      </c>
      <c r="X35" s="1">
        <v>1063.3535141554071</v>
      </c>
      <c r="Y35" s="1">
        <v>1063.734076503622</v>
      </c>
      <c r="Z35" s="1">
        <v>1068.5840717035999</v>
      </c>
      <c r="AA35" s="1">
        <v>1113.3496560323745</v>
      </c>
      <c r="AB35" s="1">
        <v>1136.4564329874661</v>
      </c>
      <c r="AC35" s="1">
        <v>1081.7782933266878</v>
      </c>
      <c r="AD35" s="1">
        <v>1106.8895530020288</v>
      </c>
      <c r="AE35" s="1">
        <v>1119.143009737008</v>
      </c>
      <c r="AF35" s="1">
        <v>1085.1999101448414</v>
      </c>
      <c r="AG35" s="1">
        <v>1133.6999612160071</v>
      </c>
      <c r="AH35" s="1">
        <v>1131.2169887960149</v>
      </c>
      <c r="AI35" s="1">
        <v>1083.701265008116</v>
      </c>
      <c r="AJ35" s="1">
        <v>1069.9256420870161</v>
      </c>
      <c r="AK35" s="1">
        <v>1093.3986646883222</v>
      </c>
      <c r="AL35" s="1">
        <v>1076.2879861870399</v>
      </c>
      <c r="AM35" s="1">
        <v>1105.8548197823814</v>
      </c>
    </row>
    <row r="36" spans="1:39" x14ac:dyDescent="0.25">
      <c r="A36" s="131">
        <f ca="1">Exceedance!U36</f>
        <v>43800</v>
      </c>
      <c r="B36" s="273">
        <v>1074.0132257921296</v>
      </c>
      <c r="C36" s="273">
        <v>1138.4934722885578</v>
      </c>
      <c r="D36" s="273">
        <v>1088.4225177805911</v>
      </c>
      <c r="E36" s="1">
        <v>1174.8883310583053</v>
      </c>
      <c r="F36" s="1">
        <v>1188.225528451323</v>
      </c>
      <c r="G36" s="1">
        <v>1188.293991491425</v>
      </c>
      <c r="H36" s="1">
        <v>1179.0692998843476</v>
      </c>
      <c r="I36" s="1">
        <v>1160.5942119987837</v>
      </c>
      <c r="J36" s="1">
        <v>1100.1314127377682</v>
      </c>
      <c r="K36" s="1">
        <v>1081.0975112625649</v>
      </c>
      <c r="L36" s="1">
        <v>1082.0959517595468</v>
      </c>
      <c r="M36" s="1">
        <v>1081.6852029240831</v>
      </c>
      <c r="N36" s="1">
        <v>1102.8407897107943</v>
      </c>
      <c r="O36" s="1">
        <v>1142.4168956567339</v>
      </c>
      <c r="P36" s="1">
        <v>1145.6594748487466</v>
      </c>
      <c r="Q36" s="1">
        <v>1136.4769529631524</v>
      </c>
      <c r="R36" s="1">
        <v>1164.0143974881269</v>
      </c>
      <c r="S36" s="1">
        <v>1180.8785126939626</v>
      </c>
      <c r="T36" s="1">
        <v>1162.5043811451599</v>
      </c>
      <c r="U36" s="1">
        <v>1129.7292588320038</v>
      </c>
      <c r="V36" s="1">
        <v>1094.3993625101571</v>
      </c>
      <c r="W36" s="1">
        <v>1093.6206307251464</v>
      </c>
      <c r="X36" s="1">
        <v>1063.7393855649759</v>
      </c>
      <c r="Y36" s="1">
        <v>1065.4714242753339</v>
      </c>
      <c r="Z36" s="1">
        <v>1071.3108245208264</v>
      </c>
      <c r="AA36" s="1">
        <v>1114.9315664433575</v>
      </c>
      <c r="AB36" s="1">
        <v>1137.2305685776632</v>
      </c>
      <c r="AC36" s="1">
        <v>1083.4079770094763</v>
      </c>
      <c r="AD36" s="1">
        <v>1108.764114288274</v>
      </c>
      <c r="AE36" s="1">
        <v>1120.0116319804902</v>
      </c>
      <c r="AF36" s="1">
        <v>1089.0573479915199</v>
      </c>
      <c r="AG36" s="1">
        <v>1134.7210844852577</v>
      </c>
      <c r="AH36" s="1">
        <v>1131.8070217497723</v>
      </c>
      <c r="AI36" s="1">
        <v>1084.3509283136582</v>
      </c>
      <c r="AJ36" s="1">
        <v>1072.198978162646</v>
      </c>
      <c r="AK36" s="1">
        <v>1094.538738823841</v>
      </c>
      <c r="AL36" s="1">
        <v>1077.0817985277013</v>
      </c>
      <c r="AM36" s="1">
        <v>1107.0468980562862</v>
      </c>
    </row>
    <row r="37" spans="1:39" x14ac:dyDescent="0.25">
      <c r="A37" s="131">
        <f ca="1">Exceedance!U37</f>
        <v>43831</v>
      </c>
      <c r="B37" s="254">
        <v>1075.4490069193798</v>
      </c>
      <c r="C37" s="254">
        <v>1140.1404908632423</v>
      </c>
      <c r="D37" s="254">
        <v>1092.543423287321</v>
      </c>
      <c r="E37" s="1">
        <v>1178.7371970051677</v>
      </c>
      <c r="F37" s="1">
        <v>1191.2008767076964</v>
      </c>
      <c r="G37" s="1">
        <v>1191.6880798576117</v>
      </c>
      <c r="H37" s="1">
        <v>1180.2730136500049</v>
      </c>
      <c r="I37" s="1">
        <v>1160.7144452020125</v>
      </c>
      <c r="J37" s="1">
        <v>1100.2978420764005</v>
      </c>
      <c r="K37" s="1">
        <v>1082.816083264222</v>
      </c>
      <c r="L37" s="1">
        <v>1083.6200005992471</v>
      </c>
      <c r="M37" s="1">
        <v>1081.9849817624611</v>
      </c>
      <c r="N37" s="1">
        <v>1113.2532685666783</v>
      </c>
      <c r="O37" s="1">
        <v>1143.1359695112228</v>
      </c>
      <c r="P37" s="1">
        <v>1152.1282810412117</v>
      </c>
      <c r="Q37" s="1">
        <v>1140.4322295540039</v>
      </c>
      <c r="R37" s="1">
        <v>1168.1856378275206</v>
      </c>
      <c r="S37" s="1">
        <v>1182.5542931651182</v>
      </c>
      <c r="T37" s="1">
        <v>1165.3966313078788</v>
      </c>
      <c r="U37" s="1">
        <v>1129.7389491468621</v>
      </c>
      <c r="V37" s="1">
        <v>1094.8215206540742</v>
      </c>
      <c r="W37" s="1">
        <v>1092.9250806094451</v>
      </c>
      <c r="X37" s="1">
        <v>1063.7068538278272</v>
      </c>
      <c r="Y37" s="1">
        <v>1066.8062422346909</v>
      </c>
      <c r="Z37" s="1">
        <v>1078.6004479244291</v>
      </c>
      <c r="AA37" s="1">
        <v>1115.8972450708238</v>
      </c>
      <c r="AB37" s="1">
        <v>1137.6396945124093</v>
      </c>
      <c r="AC37" s="1">
        <v>1088.0394444029257</v>
      </c>
      <c r="AD37" s="1">
        <v>1108.2132971390763</v>
      </c>
      <c r="AE37" s="1">
        <v>1122.0582478159206</v>
      </c>
      <c r="AF37" s="1">
        <v>1095.9472706564118</v>
      </c>
      <c r="AG37" s="1">
        <v>1133.9704473746217</v>
      </c>
      <c r="AH37" s="1">
        <v>1131.4074633721095</v>
      </c>
      <c r="AI37" s="1">
        <v>1085.1192246951382</v>
      </c>
      <c r="AJ37" s="1">
        <v>1073.8652837027455</v>
      </c>
      <c r="AK37" s="1">
        <v>1095.162349356201</v>
      </c>
      <c r="AL37" s="1">
        <v>1078.3658891525022</v>
      </c>
      <c r="AM37" s="1">
        <v>1113.4648415568347</v>
      </c>
    </row>
    <row r="38" spans="1:39" x14ac:dyDescent="0.25">
      <c r="A38" s="131">
        <f ca="1">Exceedance!U38</f>
        <v>43862</v>
      </c>
      <c r="B38" s="254">
        <v>1076.0677869773501</v>
      </c>
      <c r="C38" s="254">
        <v>1141.8097171564175</v>
      </c>
      <c r="D38" s="254">
        <v>1095.7895976192058</v>
      </c>
      <c r="E38" s="1">
        <v>1182.4174091728926</v>
      </c>
      <c r="F38" s="1">
        <v>1193.6086362743613</v>
      </c>
      <c r="G38" s="1">
        <v>1195.0209491932533</v>
      </c>
      <c r="H38" s="1">
        <v>1182.0227934125678</v>
      </c>
      <c r="I38" s="1">
        <v>1160.8033838727179</v>
      </c>
      <c r="J38" s="1">
        <v>1100.9491929261096</v>
      </c>
      <c r="K38" s="1">
        <v>1083.8977202075348</v>
      </c>
      <c r="L38" s="1">
        <v>1085.5029648944037</v>
      </c>
      <c r="M38" s="1">
        <v>1083.4193683474916</v>
      </c>
      <c r="N38" s="1">
        <v>1122.5275689203465</v>
      </c>
      <c r="O38" s="1">
        <v>1143.1786201691621</v>
      </c>
      <c r="P38" s="1">
        <v>1157.4947579775326</v>
      </c>
      <c r="Q38" s="1">
        <v>1143.8218922272433</v>
      </c>
      <c r="R38" s="1">
        <v>1171.4250092285913</v>
      </c>
      <c r="S38" s="1">
        <v>1184.3131855944468</v>
      </c>
      <c r="T38" s="1">
        <v>1166.8139978695008</v>
      </c>
      <c r="U38" s="1">
        <v>1130.073842756648</v>
      </c>
      <c r="V38" s="1">
        <v>1095.5131251520611</v>
      </c>
      <c r="W38" s="1">
        <v>1092.5837038428126</v>
      </c>
      <c r="X38" s="1">
        <v>1063.6831794096761</v>
      </c>
      <c r="Y38" s="1">
        <v>1067.9394708642858</v>
      </c>
      <c r="Z38" s="1">
        <v>1084.3336874960169</v>
      </c>
      <c r="AA38" s="1">
        <v>1117.2985226843882</v>
      </c>
      <c r="AB38" s="1">
        <v>1138.1267093454435</v>
      </c>
      <c r="AC38" s="1">
        <v>1092.7078415627163</v>
      </c>
      <c r="AD38" s="1">
        <v>1108.7044594634281</v>
      </c>
      <c r="AE38" s="1">
        <v>1122.4410671684836</v>
      </c>
      <c r="AF38" s="1">
        <v>1102.5822587735604</v>
      </c>
      <c r="AG38" s="1">
        <v>1133.5668355734724</v>
      </c>
      <c r="AH38" s="1">
        <v>1131.3164309252184</v>
      </c>
      <c r="AI38" s="1">
        <v>1086.2620233440734</v>
      </c>
      <c r="AJ38" s="1">
        <v>1074.9511167399537</v>
      </c>
      <c r="AK38" s="1">
        <v>1095.5444036815004</v>
      </c>
      <c r="AL38" s="1">
        <v>1079.6340337778308</v>
      </c>
      <c r="AM38" s="1">
        <v>1122.3852316092982</v>
      </c>
    </row>
    <row r="39" spans="1:39" x14ac:dyDescent="0.25">
      <c r="A39" s="131">
        <f ca="1">Exceedance!U39</f>
        <v>43891</v>
      </c>
      <c r="B39" s="254">
        <v>1073.7935453719842</v>
      </c>
      <c r="C39" s="254">
        <v>1140.784838298222</v>
      </c>
      <c r="D39" s="254">
        <v>1096.3968629268056</v>
      </c>
      <c r="E39" s="1">
        <v>1185.6166172898775</v>
      </c>
      <c r="F39" s="1">
        <v>1196.3506236456853</v>
      </c>
      <c r="G39" s="1">
        <v>1196.8084339005784</v>
      </c>
      <c r="H39" s="1">
        <v>1181.7956948002279</v>
      </c>
      <c r="I39" s="1">
        <v>1158.495698425929</v>
      </c>
      <c r="J39" s="1">
        <v>1098.0460060989963</v>
      </c>
      <c r="K39" s="1">
        <v>1082.4515429116875</v>
      </c>
      <c r="L39" s="1">
        <v>1084.5140917158963</v>
      </c>
      <c r="M39" s="1">
        <v>1083.0029370205355</v>
      </c>
      <c r="N39" s="1">
        <v>1128.9243442638913</v>
      </c>
      <c r="O39" s="1">
        <v>1141.6622313122641</v>
      </c>
      <c r="P39" s="1">
        <v>1162.1545316976285</v>
      </c>
      <c r="Q39" s="1">
        <v>1143.9941036506395</v>
      </c>
      <c r="R39" s="1">
        <v>1173.9373609634695</v>
      </c>
      <c r="S39" s="1">
        <v>1185.3212392771472</v>
      </c>
      <c r="T39" s="1">
        <v>1166.7645251035315</v>
      </c>
      <c r="U39" s="1">
        <v>1127.6660575464675</v>
      </c>
      <c r="V39" s="1">
        <v>1092.9775359933219</v>
      </c>
      <c r="W39" s="1">
        <v>1088.8842156349322</v>
      </c>
      <c r="X39" s="1">
        <v>1059.7350025906171</v>
      </c>
      <c r="Y39" s="1">
        <v>1065.3714780240578</v>
      </c>
      <c r="Z39" s="1">
        <v>1085.8023627999321</v>
      </c>
      <c r="AA39" s="1">
        <v>1116.5342587022467</v>
      </c>
      <c r="AB39" s="1">
        <v>1136.3725097076735</v>
      </c>
      <c r="AC39" s="1">
        <v>1094.4409136024487</v>
      </c>
      <c r="AD39" s="1">
        <v>1105.7055400892623</v>
      </c>
      <c r="AE39" s="1">
        <v>1120.2685012275558</v>
      </c>
      <c r="AF39" s="1">
        <v>1106.2591290875398</v>
      </c>
      <c r="AG39" s="1">
        <v>1130.5147231803758</v>
      </c>
      <c r="AH39" s="1">
        <v>1128.510453401851</v>
      </c>
      <c r="AI39" s="1">
        <v>1083.0115834257269</v>
      </c>
      <c r="AJ39" s="1">
        <v>1072.6443150370023</v>
      </c>
      <c r="AK39" s="1">
        <v>1093.2065869777025</v>
      </c>
      <c r="AL39" s="1">
        <v>1078.1644370132506</v>
      </c>
      <c r="AM39" s="1">
        <v>1129.6424095393788</v>
      </c>
    </row>
    <row r="40" spans="1:39" x14ac:dyDescent="0.25">
      <c r="A40" s="131">
        <f ca="1">Exceedance!U40</f>
        <v>43922</v>
      </c>
      <c r="B40" s="254">
        <v>1070.6532110516307</v>
      </c>
      <c r="C40" s="254">
        <v>1138.7014226629224</v>
      </c>
      <c r="D40" s="254">
        <v>1095.0753312136801</v>
      </c>
      <c r="E40" s="1">
        <v>1187.3196302760239</v>
      </c>
      <c r="F40" s="1">
        <v>1197.2455251787744</v>
      </c>
      <c r="G40" s="1">
        <v>1197.9945637016074</v>
      </c>
      <c r="H40" s="1">
        <v>1181.1207182709413</v>
      </c>
      <c r="I40" s="1">
        <v>1156.1600401998285</v>
      </c>
      <c r="J40" s="1">
        <v>1094.0782184142142</v>
      </c>
      <c r="K40" s="1">
        <v>1079.2556166451884</v>
      </c>
      <c r="L40" s="1">
        <v>1081.4756885369316</v>
      </c>
      <c r="M40" s="1">
        <v>1079.7067931488618</v>
      </c>
      <c r="N40" s="1">
        <v>1129.9801608417786</v>
      </c>
      <c r="O40" s="1">
        <v>1137.6098429551923</v>
      </c>
      <c r="P40" s="1">
        <v>1162.921591996683</v>
      </c>
      <c r="Q40" s="1">
        <v>1144.0315493701687</v>
      </c>
      <c r="R40" s="1">
        <v>1174.6353206356207</v>
      </c>
      <c r="S40" s="1">
        <v>1185.7058654450425</v>
      </c>
      <c r="T40" s="1">
        <v>1165.0574525669849</v>
      </c>
      <c r="U40" s="1">
        <v>1123.1813448355601</v>
      </c>
      <c r="V40" s="1">
        <v>1088.5194215637953</v>
      </c>
      <c r="W40" s="1">
        <v>1083.6118115086315</v>
      </c>
      <c r="X40" s="1">
        <v>1054.9747882039471</v>
      </c>
      <c r="Y40" s="1">
        <v>1062.4539648900152</v>
      </c>
      <c r="Z40" s="1">
        <v>1084.6931998837169</v>
      </c>
      <c r="AA40" s="1">
        <v>1113.4398098292663</v>
      </c>
      <c r="AB40" s="1">
        <v>1133.0337053296655</v>
      </c>
      <c r="AC40" s="1">
        <v>1093.5123761240034</v>
      </c>
      <c r="AD40" s="1">
        <v>1101.2340606031128</v>
      </c>
      <c r="AE40" s="1">
        <v>1117.2524503244369</v>
      </c>
      <c r="AF40" s="1">
        <v>1108.127003127239</v>
      </c>
      <c r="AG40" s="1">
        <v>1126.428414794517</v>
      </c>
      <c r="AH40" s="1">
        <v>1124.3250807035045</v>
      </c>
      <c r="AI40" s="1">
        <v>1079.4440178882842</v>
      </c>
      <c r="AJ40" s="1">
        <v>1069.4199066352226</v>
      </c>
      <c r="AK40" s="1">
        <v>1089.6228128904095</v>
      </c>
      <c r="AL40" s="1">
        <v>1074.953505356076</v>
      </c>
      <c r="AM40" s="1">
        <v>1131.7910737601646</v>
      </c>
    </row>
    <row r="41" spans="1:39" x14ac:dyDescent="0.25">
      <c r="A41" s="131">
        <f ca="1">Exceedance!U41</f>
        <v>43952</v>
      </c>
      <c r="B41" s="254">
        <v>1068.1465829773758</v>
      </c>
      <c r="C41" s="254">
        <v>1137.133395959499</v>
      </c>
      <c r="D41" s="254">
        <v>1094.3675157197004</v>
      </c>
      <c r="E41" s="1">
        <v>1187.5876138334218</v>
      </c>
      <c r="F41" s="1">
        <v>1196.293501160193</v>
      </c>
      <c r="G41" s="1">
        <v>1196.1506613010888</v>
      </c>
      <c r="H41" s="1">
        <v>1179.9586292201511</v>
      </c>
      <c r="I41" s="1">
        <v>1153.5286913357068</v>
      </c>
      <c r="J41" s="1">
        <v>1089.8801778523373</v>
      </c>
      <c r="K41" s="1">
        <v>1076.6884262248204</v>
      </c>
      <c r="L41" s="1">
        <v>1078.6426082908949</v>
      </c>
      <c r="M41" s="1">
        <v>1076.5675459719291</v>
      </c>
      <c r="N41" s="1">
        <v>1131.2747981071529</v>
      </c>
      <c r="O41" s="1">
        <v>1134.5352424611237</v>
      </c>
      <c r="P41" s="1">
        <v>1164.6427372955729</v>
      </c>
      <c r="Q41" s="1">
        <v>1144.2817793152235</v>
      </c>
      <c r="R41" s="1">
        <v>1175.7981329803038</v>
      </c>
      <c r="S41" s="1">
        <v>1185.9045658111745</v>
      </c>
      <c r="T41" s="1">
        <v>1164.0298138975536</v>
      </c>
      <c r="U41" s="1">
        <v>1119.8810805159983</v>
      </c>
      <c r="V41" s="1">
        <v>1084.633962573952</v>
      </c>
      <c r="W41" s="1">
        <v>1079.4071145867904</v>
      </c>
      <c r="X41" s="1">
        <v>1050.75701968659</v>
      </c>
      <c r="Y41" s="1">
        <v>1059.5377885707462</v>
      </c>
      <c r="Z41" s="1">
        <v>1083.9477171140718</v>
      </c>
      <c r="AA41" s="1">
        <v>1110.7817653267352</v>
      </c>
      <c r="AB41" s="1">
        <v>1130.2233943334732</v>
      </c>
      <c r="AC41" s="1">
        <v>1093.4943217517157</v>
      </c>
      <c r="AD41" s="1">
        <v>1098.0818805444915</v>
      </c>
      <c r="AE41" s="1">
        <v>1114.0590299552705</v>
      </c>
      <c r="AF41" s="1">
        <v>1110.7626198595697</v>
      </c>
      <c r="AG41" s="1">
        <v>1122.9412934512877</v>
      </c>
      <c r="AH41" s="1">
        <v>1120.8212317080336</v>
      </c>
      <c r="AI41" s="1">
        <v>1075.9945917701018</v>
      </c>
      <c r="AJ41" s="1">
        <v>1067.1793937602781</v>
      </c>
      <c r="AK41" s="1">
        <v>1086.8609301628094</v>
      </c>
      <c r="AL41" s="1">
        <v>1072.9965445385903</v>
      </c>
      <c r="AM41" s="1">
        <v>1135.9399016060661</v>
      </c>
    </row>
    <row r="42" spans="1:39" x14ac:dyDescent="0.25">
      <c r="A42" s="131">
        <f ca="1">Exceedance!U42</f>
        <v>43983</v>
      </c>
      <c r="B42" s="254">
        <v>1066.6632431058902</v>
      </c>
      <c r="C42" s="254">
        <v>1137.0522948344781</v>
      </c>
      <c r="D42" s="254">
        <v>1095.5151243246737</v>
      </c>
      <c r="E42" s="1">
        <v>1189.2932551448928</v>
      </c>
      <c r="F42" s="1">
        <v>1197.3202371200707</v>
      </c>
      <c r="G42" s="1">
        <v>1197.9246531229508</v>
      </c>
      <c r="H42" s="1">
        <v>1180.3416332643894</v>
      </c>
      <c r="I42" s="1">
        <v>1151.6142842332595</v>
      </c>
      <c r="J42" s="1">
        <v>1088.0595192549786</v>
      </c>
      <c r="K42" s="1">
        <v>1077.0892886120657</v>
      </c>
      <c r="L42" s="1">
        <v>1078.4369449018257</v>
      </c>
      <c r="M42" s="1">
        <v>1074.5466177924197</v>
      </c>
      <c r="N42" s="1">
        <v>1133.4527995779104</v>
      </c>
      <c r="O42" s="1">
        <v>1133.4118285840339</v>
      </c>
      <c r="P42" s="1">
        <v>1167.3859186759823</v>
      </c>
      <c r="Q42" s="1">
        <v>1145.951507561319</v>
      </c>
      <c r="R42" s="1">
        <v>1177.7501985471492</v>
      </c>
      <c r="S42" s="1">
        <v>1186.3941647262116</v>
      </c>
      <c r="T42" s="1">
        <v>1164.2689077115658</v>
      </c>
      <c r="U42" s="1">
        <v>1118.6225804181763</v>
      </c>
      <c r="V42" s="1">
        <v>1082.7185001628222</v>
      </c>
      <c r="W42" s="1">
        <v>1077.1429402970471</v>
      </c>
      <c r="X42" s="1">
        <v>1047.5226089463904</v>
      </c>
      <c r="Y42" s="1">
        <v>1057.583334335169</v>
      </c>
      <c r="Z42" s="1">
        <v>1083.2519519856212</v>
      </c>
      <c r="AA42" s="1">
        <v>1110.3504692263273</v>
      </c>
      <c r="AB42" s="1">
        <v>1129.0923555946183</v>
      </c>
      <c r="AC42" s="1">
        <v>1094.925907715841</v>
      </c>
      <c r="AD42" s="1">
        <v>1096.3505059217555</v>
      </c>
      <c r="AE42" s="1">
        <v>1112.2785247258887</v>
      </c>
      <c r="AF42" s="1">
        <v>1115.2429838128423</v>
      </c>
      <c r="AG42" s="1">
        <v>1120.7367779829171</v>
      </c>
      <c r="AH42" s="1">
        <v>1118.6338755188469</v>
      </c>
      <c r="AI42" s="1">
        <v>1074.5995711342159</v>
      </c>
      <c r="AJ42" s="1">
        <v>1066.0585014894248</v>
      </c>
      <c r="AK42" s="1">
        <v>1085.1255117126032</v>
      </c>
      <c r="AL42" s="1">
        <v>1072.6798089341503</v>
      </c>
      <c r="AM42" s="1">
        <v>1137.7476954744934</v>
      </c>
    </row>
    <row r="43" spans="1:39" x14ac:dyDescent="0.25">
      <c r="A43" s="131">
        <f ca="1">Exceedance!U43</f>
        <v>44013</v>
      </c>
      <c r="B43" s="254">
        <v>1067.3595656385969</v>
      </c>
      <c r="C43" s="254">
        <v>1138.2276357751564</v>
      </c>
      <c r="D43" s="254">
        <v>1098.352613464758</v>
      </c>
      <c r="E43" s="1">
        <v>1193.3181352200447</v>
      </c>
      <c r="F43" s="1">
        <v>1199.3365174208873</v>
      </c>
      <c r="G43" s="1">
        <v>1199.7926263516658</v>
      </c>
      <c r="H43" s="1">
        <v>1181.4365235195817</v>
      </c>
      <c r="I43" s="1">
        <v>1150.2937602503935</v>
      </c>
      <c r="J43" s="1">
        <v>1087.8966032390085</v>
      </c>
      <c r="K43" s="1">
        <v>1077.8965366839777</v>
      </c>
      <c r="L43" s="1">
        <v>1077.9362129802382</v>
      </c>
      <c r="M43" s="1">
        <v>1074.0312536427678</v>
      </c>
      <c r="N43" s="1">
        <v>1136.2421016802173</v>
      </c>
      <c r="O43" s="1">
        <v>1133.1007082021283</v>
      </c>
      <c r="P43" s="1">
        <v>1171.4084686809895</v>
      </c>
      <c r="Q43" s="1">
        <v>1149.0719793745873</v>
      </c>
      <c r="R43" s="1">
        <v>1181.2157752577907</v>
      </c>
      <c r="S43" s="1">
        <v>1188.0253542701569</v>
      </c>
      <c r="T43" s="1">
        <v>1166.9728284240621</v>
      </c>
      <c r="U43" s="1">
        <v>1117.1386645515081</v>
      </c>
      <c r="V43" s="1">
        <v>1081.0228242702369</v>
      </c>
      <c r="W43" s="1">
        <v>1075.7949424325525</v>
      </c>
      <c r="X43" s="1">
        <v>1045.80800522856</v>
      </c>
      <c r="Y43" s="1">
        <v>1057.7017283094085</v>
      </c>
      <c r="Z43" s="1">
        <v>1083.4729028607458</v>
      </c>
      <c r="AA43" s="1">
        <v>1110.2946594502448</v>
      </c>
      <c r="AB43" s="1">
        <v>1129.045511002136</v>
      </c>
      <c r="AC43" s="1">
        <v>1098.0617024737548</v>
      </c>
      <c r="AD43" s="1">
        <v>1095.1395131408487</v>
      </c>
      <c r="AE43" s="1">
        <v>1111.6573529953369</v>
      </c>
      <c r="AF43" s="1">
        <v>1120.7192348662031</v>
      </c>
      <c r="AG43" s="1">
        <v>1120.0278174761456</v>
      </c>
      <c r="AH43" s="1">
        <v>1118.0607701885297</v>
      </c>
      <c r="AI43" s="1">
        <v>1074.8861421414779</v>
      </c>
      <c r="AJ43" s="1">
        <v>1066.8715035888522</v>
      </c>
      <c r="AK43" s="1">
        <v>1084.0385009562467</v>
      </c>
      <c r="AL43" s="1">
        <v>1072.9580359826573</v>
      </c>
      <c r="AM43" s="1">
        <v>1144.8460270259513</v>
      </c>
    </row>
    <row r="44" spans="1:39" x14ac:dyDescent="0.25">
      <c r="A44" s="131">
        <f ca="1">Exceedance!U44</f>
        <v>44044</v>
      </c>
      <c r="B44" s="254">
        <v>1070.279277617158</v>
      </c>
      <c r="C44" s="254">
        <v>1141.1394539949133</v>
      </c>
      <c r="D44" s="254">
        <v>1103.3478486864399</v>
      </c>
      <c r="E44" s="1">
        <v>1198.9805647326343</v>
      </c>
      <c r="F44" s="1">
        <v>1202.0649298536703</v>
      </c>
      <c r="G44" s="1">
        <v>1203.6908923009057</v>
      </c>
      <c r="H44" s="1">
        <v>1184.2062578768196</v>
      </c>
      <c r="I44" s="1">
        <v>1151.2221718416672</v>
      </c>
      <c r="J44" s="1">
        <v>1089.2027900056182</v>
      </c>
      <c r="K44" s="1">
        <v>1080.9131049994232</v>
      </c>
      <c r="L44" s="1">
        <v>1080.2621702864833</v>
      </c>
      <c r="M44" s="1">
        <v>1075.9715457951661</v>
      </c>
      <c r="N44" s="1">
        <v>1141.6704169827763</v>
      </c>
      <c r="O44" s="1">
        <v>1134.1114487903492</v>
      </c>
      <c r="P44" s="1">
        <v>1176.5462084986711</v>
      </c>
      <c r="Q44" s="1">
        <v>1153.4050091798658</v>
      </c>
      <c r="R44" s="1">
        <v>1186.3120643144589</v>
      </c>
      <c r="S44" s="1">
        <v>1190.7497669649315</v>
      </c>
      <c r="T44" s="1">
        <v>1170.4715891528494</v>
      </c>
      <c r="U44" s="1">
        <v>1117.8516643551511</v>
      </c>
      <c r="V44" s="1">
        <v>1082.3558401029672</v>
      </c>
      <c r="W44" s="1">
        <v>1076.1520638694244</v>
      </c>
      <c r="X44" s="1">
        <v>1047.2417655973643</v>
      </c>
      <c r="Y44" s="1">
        <v>1059.8318744499916</v>
      </c>
      <c r="Z44" s="1">
        <v>1086.2332263214826</v>
      </c>
      <c r="AA44" s="1">
        <v>1112.8373352308754</v>
      </c>
      <c r="AB44" s="1">
        <v>1131.3183585565371</v>
      </c>
      <c r="AC44" s="1">
        <v>1103.1751249718936</v>
      </c>
      <c r="AD44" s="1">
        <v>1095.3610196251861</v>
      </c>
      <c r="AE44" s="1">
        <v>1113.0340259333357</v>
      </c>
      <c r="AF44" s="1">
        <v>1127.9123777719296</v>
      </c>
      <c r="AG44" s="1">
        <v>1121.3830878513713</v>
      </c>
      <c r="AH44" s="1">
        <v>1119.1930998421726</v>
      </c>
      <c r="AI44" s="1">
        <v>1077.6173853031751</v>
      </c>
      <c r="AJ44" s="1">
        <v>1069.3912777769137</v>
      </c>
      <c r="AK44" s="1">
        <v>1085.8831895686551</v>
      </c>
      <c r="AL44" s="1">
        <v>1076.1100545870158</v>
      </c>
      <c r="AM44" s="1">
        <v>1153.76959720385</v>
      </c>
    </row>
    <row r="45" spans="1:39" x14ac:dyDescent="0.25">
      <c r="A45" s="131">
        <f ca="1">Exceedance!U45</f>
        <v>44075</v>
      </c>
      <c r="B45" s="254">
        <v>1070.4469144434631</v>
      </c>
      <c r="C45" s="254">
        <v>1141.5459135852047</v>
      </c>
      <c r="D45" s="254">
        <v>1104.9883693964516</v>
      </c>
      <c r="E45" s="1">
        <v>1200.7369215652413</v>
      </c>
      <c r="F45" s="1">
        <v>1203.232018525729</v>
      </c>
      <c r="G45" s="1">
        <v>1204.6766403017923</v>
      </c>
      <c r="H45" s="1">
        <v>1184.3112110936725</v>
      </c>
      <c r="I45" s="1">
        <v>1150.0661931330319</v>
      </c>
      <c r="J45" s="1">
        <v>1088.1819088796474</v>
      </c>
      <c r="K45" s="1">
        <v>1082.3996400395786</v>
      </c>
      <c r="L45" s="1">
        <v>1080.0325984985509</v>
      </c>
      <c r="M45" s="1">
        <v>1075.4180359601182</v>
      </c>
      <c r="N45" s="1">
        <v>1143.757494994079</v>
      </c>
      <c r="O45" s="1">
        <v>1133.02265208323</v>
      </c>
      <c r="P45" s="1">
        <v>1178.783703193006</v>
      </c>
      <c r="Q45" s="1">
        <v>1154.8264829802306</v>
      </c>
      <c r="R45" s="1">
        <v>1189.1765620349654</v>
      </c>
      <c r="S45" s="1">
        <v>1191.652277327313</v>
      </c>
      <c r="T45" s="1">
        <v>1171.0971712161645</v>
      </c>
      <c r="U45" s="1">
        <v>1116.2145444714872</v>
      </c>
      <c r="V45" s="1">
        <v>1081.0851192826717</v>
      </c>
      <c r="W45" s="1">
        <v>1075.6516500031796</v>
      </c>
      <c r="X45" s="1">
        <v>1045.6571305543293</v>
      </c>
      <c r="Y45" s="1">
        <v>1060.2735972191424</v>
      </c>
      <c r="Z45" s="1">
        <v>1086.1885653419301</v>
      </c>
      <c r="AA45" s="1">
        <v>1112.4330127668134</v>
      </c>
      <c r="AB45" s="1">
        <v>1130.4090510691012</v>
      </c>
      <c r="AC45" s="1">
        <v>1104.6091454861794</v>
      </c>
      <c r="AD45" s="1">
        <v>1093.5811082319085</v>
      </c>
      <c r="AE45" s="1">
        <v>1111.577915600624</v>
      </c>
      <c r="AF45" s="1">
        <v>1131.8035393439404</v>
      </c>
      <c r="AG45" s="1">
        <v>1119.9811814440152</v>
      </c>
      <c r="AH45" s="1">
        <v>1118.3019727719341</v>
      </c>
      <c r="AI45" s="1">
        <v>1077.6845630265582</v>
      </c>
      <c r="AJ45" s="1">
        <v>1069.2693579899101</v>
      </c>
      <c r="AK45" s="1">
        <v>1085.8290229142494</v>
      </c>
      <c r="AL45" s="1">
        <v>1076.1669081991458</v>
      </c>
      <c r="AM45" s="1">
        <v>1157.7091422314529</v>
      </c>
    </row>
    <row r="46" spans="1:39" x14ac:dyDescent="0.25">
      <c r="A46" s="131">
        <f ca="1">Exceedance!U46</f>
        <v>44105</v>
      </c>
      <c r="B46" s="254">
        <v>1072.3876792069041</v>
      </c>
      <c r="C46" s="254">
        <v>1142.5757110433353</v>
      </c>
      <c r="D46" s="254">
        <v>1106.2955184126363</v>
      </c>
      <c r="E46" s="1">
        <v>1200.4260696139784</v>
      </c>
      <c r="F46" s="1">
        <v>1203.4157282226402</v>
      </c>
      <c r="G46" s="1">
        <v>1200.5791913637479</v>
      </c>
      <c r="H46" s="1">
        <v>1185.324355551671</v>
      </c>
      <c r="I46" s="1">
        <v>1151.4098428790226</v>
      </c>
      <c r="J46" s="1">
        <v>1089.5529217130841</v>
      </c>
      <c r="K46" s="1">
        <v>1082.0732335313817</v>
      </c>
      <c r="L46" s="1">
        <v>1081.1240351599063</v>
      </c>
      <c r="M46" s="1">
        <v>1077.3187637839853</v>
      </c>
      <c r="N46" s="1">
        <v>1144.7438116538838</v>
      </c>
      <c r="O46" s="1">
        <v>1134.0270294665945</v>
      </c>
      <c r="P46" s="1">
        <v>1179.3330179725708</v>
      </c>
      <c r="Q46" s="1">
        <v>1155.5562367287596</v>
      </c>
      <c r="R46" s="1">
        <v>1189.4562805137391</v>
      </c>
      <c r="S46" s="1">
        <v>1192.3318757828742</v>
      </c>
      <c r="T46" s="1">
        <v>1171.6127003523002</v>
      </c>
      <c r="U46" s="1">
        <v>1117.4008358468791</v>
      </c>
      <c r="V46" s="1">
        <v>1082.234000562147</v>
      </c>
      <c r="W46" s="1">
        <v>1076.9931144148807</v>
      </c>
      <c r="X46" s="1">
        <v>1044.9484998621031</v>
      </c>
      <c r="Y46" s="1">
        <v>1061.4761331911004</v>
      </c>
      <c r="Z46" s="1">
        <v>1088.0441814655617</v>
      </c>
      <c r="AA46" s="1">
        <v>1114.3045301731893</v>
      </c>
      <c r="AB46" s="1">
        <v>1131.1337117996241</v>
      </c>
      <c r="AC46" s="1">
        <v>1105.6449915583221</v>
      </c>
      <c r="AD46" s="1">
        <v>1094.203775239162</v>
      </c>
      <c r="AE46" s="1">
        <v>1112.9233326416454</v>
      </c>
      <c r="AF46" s="1">
        <v>1133.0826287281448</v>
      </c>
      <c r="AG46" s="1">
        <v>1120.9547761507099</v>
      </c>
      <c r="AH46" s="1">
        <v>1118.9777349412268</v>
      </c>
      <c r="AI46" s="1">
        <v>1079.2594855462437</v>
      </c>
      <c r="AJ46" s="1">
        <v>1071.7714987413074</v>
      </c>
      <c r="AK46" s="1">
        <v>1087.9844547188654</v>
      </c>
      <c r="AL46" s="1">
        <v>1077.0599323359454</v>
      </c>
      <c r="AM46" s="1">
        <v>1160.0161479840933</v>
      </c>
    </row>
    <row r="47" spans="1:39" x14ac:dyDescent="0.25">
      <c r="A47" s="131">
        <f ca="1">Exceedance!U47</f>
        <v>44136</v>
      </c>
      <c r="B47" s="254">
        <v>1072.031000873634</v>
      </c>
      <c r="C47" s="254">
        <v>1141.892507952278</v>
      </c>
      <c r="D47" s="254">
        <v>1105.5749925875236</v>
      </c>
      <c r="E47" s="1">
        <v>1198.9866659941001</v>
      </c>
      <c r="F47" s="1">
        <v>1202.0150940025731</v>
      </c>
      <c r="G47" s="1">
        <v>1194.5909508981842</v>
      </c>
      <c r="H47" s="1">
        <v>1185.0594648340452</v>
      </c>
      <c r="I47" s="1">
        <v>1150.5669754541084</v>
      </c>
      <c r="J47" s="1">
        <v>1088.2585794832858</v>
      </c>
      <c r="K47" s="1">
        <v>1079.9353888969688</v>
      </c>
      <c r="L47" s="1">
        <v>1080.304541385681</v>
      </c>
      <c r="M47" s="1">
        <v>1076.4691672592553</v>
      </c>
      <c r="N47" s="1">
        <v>1144.0508188823449</v>
      </c>
      <c r="O47" s="1">
        <v>1132.8103890514731</v>
      </c>
      <c r="P47" s="1">
        <v>1178.9186388542532</v>
      </c>
      <c r="Q47" s="1">
        <v>1155.1837605773874</v>
      </c>
      <c r="R47" s="1">
        <v>1188.8224531503292</v>
      </c>
      <c r="S47" s="1">
        <v>1191.3134451817548</v>
      </c>
      <c r="T47" s="1">
        <v>1170.8848567053094</v>
      </c>
      <c r="U47" s="1">
        <v>1116.3956402416825</v>
      </c>
      <c r="V47" s="1">
        <v>1081.1623198246789</v>
      </c>
      <c r="W47" s="1">
        <v>1075.8914131435722</v>
      </c>
      <c r="X47" s="1">
        <v>1042.6159362687356</v>
      </c>
      <c r="Y47" s="1">
        <v>1060.7499167676219</v>
      </c>
      <c r="Z47" s="1">
        <v>1087.2633527914606</v>
      </c>
      <c r="AA47" s="1">
        <v>1113.5458522630263</v>
      </c>
      <c r="AB47" s="1">
        <v>1130.4918948665274</v>
      </c>
      <c r="AC47" s="1">
        <v>1104.9292032260573</v>
      </c>
      <c r="AD47" s="1">
        <v>1093.0832120085784</v>
      </c>
      <c r="AE47" s="1">
        <v>1111.521505323235</v>
      </c>
      <c r="AF47" s="1">
        <v>1132.4306845342951</v>
      </c>
      <c r="AG47" s="1">
        <v>1120.1030520381903</v>
      </c>
      <c r="AH47" s="1">
        <v>1118.7475948253566</v>
      </c>
      <c r="AI47" s="1">
        <v>1078.2320236716585</v>
      </c>
      <c r="AJ47" s="1">
        <v>1071.049458575076</v>
      </c>
      <c r="AK47" s="1">
        <v>1087.8093894583972</v>
      </c>
      <c r="AL47" s="1">
        <v>1076.4006204303287</v>
      </c>
      <c r="AM47" s="1">
        <v>1160.217504741827</v>
      </c>
    </row>
    <row r="48" spans="1:39" x14ac:dyDescent="0.25">
      <c r="A48" s="131">
        <f ca="1">Exceedance!U48</f>
        <v>44166</v>
      </c>
      <c r="B48" s="254">
        <v>1072.7649586368652</v>
      </c>
      <c r="C48" s="254">
        <v>1141.9269189607344</v>
      </c>
      <c r="D48" s="254">
        <v>1105.6913242935627</v>
      </c>
      <c r="E48" s="1">
        <v>1197.7946268472613</v>
      </c>
      <c r="F48" s="1">
        <v>1198.1119247783845</v>
      </c>
      <c r="G48" s="1">
        <v>1190.1736554239919</v>
      </c>
      <c r="H48" s="1">
        <v>1184.8863921314555</v>
      </c>
      <c r="I48" s="1">
        <v>1150.5024633408229</v>
      </c>
      <c r="J48" s="1">
        <v>1088.6393218568601</v>
      </c>
      <c r="K48" s="1">
        <v>1078.9236596184444</v>
      </c>
      <c r="L48" s="1">
        <v>1080.9444808725782</v>
      </c>
      <c r="M48" s="1">
        <v>1077.6034365028297</v>
      </c>
      <c r="N48" s="1">
        <v>1144.3601767081022</v>
      </c>
      <c r="O48" s="1">
        <v>1133.4852851811345</v>
      </c>
      <c r="P48" s="1">
        <v>1179.6615533263396</v>
      </c>
      <c r="Q48" s="1">
        <v>1154.7491564590373</v>
      </c>
      <c r="R48" s="1">
        <v>1188.1134772390233</v>
      </c>
      <c r="S48" s="1">
        <v>1190.5261531565404</v>
      </c>
      <c r="T48" s="1">
        <v>1171.1054467199967</v>
      </c>
      <c r="U48" s="1">
        <v>1116.2746539138082</v>
      </c>
      <c r="V48" s="1">
        <v>1081.1510187637903</v>
      </c>
      <c r="W48" s="1">
        <v>1075.7522341317363</v>
      </c>
      <c r="X48" s="1">
        <v>1041.5520696637809</v>
      </c>
      <c r="Y48" s="1">
        <v>1060.8290298072718</v>
      </c>
      <c r="Z48" s="1">
        <v>1087.9097812500099</v>
      </c>
      <c r="AA48" s="1">
        <v>1113.4061575820958</v>
      </c>
      <c r="AB48" s="1">
        <v>1130.7774083878483</v>
      </c>
      <c r="AC48" s="1">
        <v>1105.2605835169363</v>
      </c>
      <c r="AD48" s="1">
        <v>1092.9614094396784</v>
      </c>
      <c r="AE48" s="1">
        <v>1114.2012993658611</v>
      </c>
      <c r="AF48" s="1">
        <v>1132.8297807541219</v>
      </c>
      <c r="AG48" s="1">
        <v>1119.9924836222317</v>
      </c>
      <c r="AH48" s="1">
        <v>1118.4720314820781</v>
      </c>
      <c r="AI48" s="1">
        <v>1078.6809126548962</v>
      </c>
      <c r="AJ48" s="1">
        <v>1071.6609101373365</v>
      </c>
      <c r="AK48" s="1">
        <v>1087.8876977354018</v>
      </c>
      <c r="AL48" s="1">
        <v>1076.5766340231319</v>
      </c>
      <c r="AM48" s="1">
        <v>1160.9463269189121</v>
      </c>
    </row>
    <row r="49" spans="1:39" x14ac:dyDescent="0.25">
      <c r="A49" s="131">
        <f ca="1">Exceedance!U49</f>
        <v>44197</v>
      </c>
      <c r="B49" s="254">
        <v>1074.2110538785098</v>
      </c>
      <c r="C49" s="254">
        <v>1143.538123397009</v>
      </c>
      <c r="D49" s="254">
        <v>1105.4082287141193</v>
      </c>
      <c r="E49" s="1">
        <v>1200.7004154940025</v>
      </c>
      <c r="F49" s="1">
        <v>1201.3379789524549</v>
      </c>
      <c r="G49" s="1">
        <v>1191.1229759249165</v>
      </c>
      <c r="H49" s="1">
        <v>1185.643251294322</v>
      </c>
      <c r="I49" s="1">
        <v>1150.5172867428892</v>
      </c>
      <c r="J49" s="1">
        <v>1089.2140150293283</v>
      </c>
      <c r="K49" s="1">
        <v>1078.8859149003033</v>
      </c>
      <c r="L49" s="1">
        <v>1081.2473359226035</v>
      </c>
      <c r="M49" s="1">
        <v>1083.937434661661</v>
      </c>
      <c r="N49" s="1">
        <v>1145.07096981675</v>
      </c>
      <c r="O49" s="1">
        <v>1141.7653782271698</v>
      </c>
      <c r="P49" s="1">
        <v>1182.2584969040579</v>
      </c>
      <c r="Q49" s="1">
        <v>1159.62196268413</v>
      </c>
      <c r="R49" s="1">
        <v>1189.7247519715604</v>
      </c>
      <c r="S49" s="1">
        <v>1193.3815659075167</v>
      </c>
      <c r="T49" s="1">
        <v>1171.7465107533767</v>
      </c>
      <c r="U49" s="1">
        <v>1116.6239261321057</v>
      </c>
      <c r="V49" s="1">
        <v>1081.5633942927543</v>
      </c>
      <c r="W49" s="1">
        <v>1076.76064404354</v>
      </c>
      <c r="X49" s="1">
        <v>1041.3096429514044</v>
      </c>
      <c r="Y49" s="1">
        <v>1066.8043706852125</v>
      </c>
      <c r="Z49" s="1">
        <v>1088.3809123659489</v>
      </c>
      <c r="AA49" s="1">
        <v>1113.9016334147168</v>
      </c>
      <c r="AB49" s="1">
        <v>1135.1296964064884</v>
      </c>
      <c r="AC49" s="1">
        <v>1106.9636892684352</v>
      </c>
      <c r="AD49" s="1">
        <v>1097.2087624103858</v>
      </c>
      <c r="AE49" s="1">
        <v>1122.7034967902221</v>
      </c>
      <c r="AF49" s="1">
        <v>1132.0815659575569</v>
      </c>
      <c r="AG49" s="1">
        <v>1119.5958824907345</v>
      </c>
      <c r="AH49" s="1">
        <v>1118.1220137887833</v>
      </c>
      <c r="AI49" s="1">
        <v>1080.2949625371002</v>
      </c>
      <c r="AJ49" s="1">
        <v>1073.7406106752408</v>
      </c>
      <c r="AK49" s="1">
        <v>1088.0104268878899</v>
      </c>
      <c r="AL49" s="1">
        <v>1081.0686923036142</v>
      </c>
      <c r="AM49" s="1">
        <v>1166.2864198047473</v>
      </c>
    </row>
    <row r="50" spans="1:39" x14ac:dyDescent="0.25">
      <c r="A50" s="131">
        <f ca="1">Exceedance!U50</f>
        <v>44228</v>
      </c>
      <c r="B50" s="254">
        <v>1074.8339563186053</v>
      </c>
      <c r="C50" s="254">
        <v>1145.1719423802117</v>
      </c>
      <c r="D50" s="254">
        <v>1105.524038576209</v>
      </c>
      <c r="E50" s="1">
        <v>1202.9858092333552</v>
      </c>
      <c r="F50" s="1">
        <v>1204.8519574988143</v>
      </c>
      <c r="G50" s="1">
        <v>1192.7313102065059</v>
      </c>
      <c r="H50" s="1">
        <v>1185.6779964451835</v>
      </c>
      <c r="I50" s="1">
        <v>1150.294463719473</v>
      </c>
      <c r="J50" s="1">
        <v>1089.5038420000046</v>
      </c>
      <c r="K50" s="1">
        <v>1079.5662874611123</v>
      </c>
      <c r="L50" s="1">
        <v>1082.6863715946631</v>
      </c>
      <c r="M50" s="1">
        <v>1090.0822772021234</v>
      </c>
      <c r="N50" s="1">
        <v>1145.1099179810458</v>
      </c>
      <c r="O50" s="1">
        <v>1148.7527109071661</v>
      </c>
      <c r="P50" s="1">
        <v>1183.5901202737753</v>
      </c>
      <c r="Q50" s="1">
        <v>1163.4660425758759</v>
      </c>
      <c r="R50" s="1">
        <v>1191.4178617480957</v>
      </c>
      <c r="S50" s="1">
        <v>1194.7275481879271</v>
      </c>
      <c r="T50" s="1">
        <v>1171.8643307658574</v>
      </c>
      <c r="U50" s="1">
        <v>1117.2185642904772</v>
      </c>
      <c r="V50" s="1">
        <v>1082.0065353541854</v>
      </c>
      <c r="W50" s="1">
        <v>1078.3320937921751</v>
      </c>
      <c r="X50" s="1">
        <v>1041.2550710129433</v>
      </c>
      <c r="Y50" s="1">
        <v>1071.5539682859242</v>
      </c>
      <c r="Z50" s="1">
        <v>1089.3377997369887</v>
      </c>
      <c r="AA50" s="1">
        <v>1114.4791518902014</v>
      </c>
      <c r="AB50" s="1">
        <v>1139.3805094115444</v>
      </c>
      <c r="AC50" s="1">
        <v>1108.7777324430278</v>
      </c>
      <c r="AD50" s="1">
        <v>1100.2090675054919</v>
      </c>
      <c r="AE50" s="1">
        <v>1130.0381666081519</v>
      </c>
      <c r="AF50" s="1">
        <v>1131.681959354222</v>
      </c>
      <c r="AG50" s="1">
        <v>1119.5211063723748</v>
      </c>
      <c r="AH50" s="1">
        <v>1118.3980565789263</v>
      </c>
      <c r="AI50" s="1">
        <v>1081.3434587745178</v>
      </c>
      <c r="AJ50" s="1">
        <v>1073.5312187301734</v>
      </c>
      <c r="AK50" s="1">
        <v>1088.4528479776002</v>
      </c>
      <c r="AL50" s="1">
        <v>1088.9184584538611</v>
      </c>
      <c r="AM50" s="1">
        <v>1170.9429975105704</v>
      </c>
    </row>
    <row r="51" spans="1:39" x14ac:dyDescent="0.25">
      <c r="A51" s="131">
        <f ca="1">Exceedance!U51</f>
        <v>44256</v>
      </c>
      <c r="B51" s="254">
        <v>1072.5508850152817</v>
      </c>
      <c r="C51" s="254">
        <v>1144.1540121815669</v>
      </c>
      <c r="D51" s="254">
        <v>1102.2444152169314</v>
      </c>
      <c r="E51" s="1">
        <v>1205.5847297035671</v>
      </c>
      <c r="F51" s="1">
        <v>1206.694174745187</v>
      </c>
      <c r="G51" s="1">
        <v>1192.2991311663347</v>
      </c>
      <c r="H51" s="1">
        <v>1183.8621434106979</v>
      </c>
      <c r="I51" s="1">
        <v>1147.6024834967179</v>
      </c>
      <c r="J51" s="1">
        <v>1087.1017511179502</v>
      </c>
      <c r="K51" s="1">
        <v>1077.133791081452</v>
      </c>
      <c r="L51" s="1">
        <v>1082.2708761049551</v>
      </c>
      <c r="M51" s="1">
        <v>1092.7315967177185</v>
      </c>
      <c r="N51" s="1">
        <v>1143.0202964971857</v>
      </c>
      <c r="O51" s="1">
        <v>1154.8471486253191</v>
      </c>
      <c r="P51" s="1">
        <v>1182.9751320357373</v>
      </c>
      <c r="Q51" s="1">
        <v>1166.5406067136696</v>
      </c>
      <c r="R51" s="1">
        <v>1192.3844666941316</v>
      </c>
      <c r="S51" s="1">
        <v>1194.9166620584031</v>
      </c>
      <c r="T51" s="1">
        <v>1170.2453977139903</v>
      </c>
      <c r="U51" s="1">
        <v>1114.8586453833063</v>
      </c>
      <c r="V51" s="1">
        <v>1079.1801470563714</v>
      </c>
      <c r="W51" s="1">
        <v>1075.7444363015391</v>
      </c>
      <c r="X51" s="1">
        <v>1036.8076268355583</v>
      </c>
      <c r="Y51" s="1">
        <v>1071.6608359025827</v>
      </c>
      <c r="Z51" s="1">
        <v>1087.8809610348565</v>
      </c>
      <c r="AA51" s="1">
        <v>1112.5666909518036</v>
      </c>
      <c r="AB51" s="1">
        <v>1141.2467366295818</v>
      </c>
      <c r="AC51" s="1">
        <v>1107.3140791480359</v>
      </c>
      <c r="AD51" s="1">
        <v>1100.6092075353961</v>
      </c>
      <c r="AE51" s="1">
        <v>1135.3099168626707</v>
      </c>
      <c r="AF51" s="1">
        <v>1128.6140000570601</v>
      </c>
      <c r="AG51" s="1">
        <v>1116.5981202220155</v>
      </c>
      <c r="AH51" s="1">
        <v>1114.6074370882668</v>
      </c>
      <c r="AI51" s="1">
        <v>1079.0894878676345</v>
      </c>
      <c r="AJ51" s="1">
        <v>1072.0029571573739</v>
      </c>
      <c r="AK51" s="1">
        <v>1086.0342433782987</v>
      </c>
      <c r="AL51" s="1">
        <v>1094.8780745627355</v>
      </c>
      <c r="AM51" s="1">
        <v>1174.4192527485761</v>
      </c>
    </row>
    <row r="52" spans="1:39" x14ac:dyDescent="0.25">
      <c r="A52" s="131">
        <f ca="1">Exceedance!U52</f>
        <v>44287</v>
      </c>
      <c r="B52" s="254">
        <v>1069.3954833696882</v>
      </c>
      <c r="C52" s="254">
        <v>1142.0921346527296</v>
      </c>
      <c r="D52" s="254">
        <v>1097.9884507245015</v>
      </c>
      <c r="E52" s="1">
        <v>1206.4116350268646</v>
      </c>
      <c r="F52" s="1">
        <v>1207.7949671150798</v>
      </c>
      <c r="G52" s="1">
        <v>1191.4403316324237</v>
      </c>
      <c r="H52" s="1">
        <v>1181.7634517516049</v>
      </c>
      <c r="I52" s="1">
        <v>1144.3590968510293</v>
      </c>
      <c r="J52" s="1">
        <v>1083.1838767046299</v>
      </c>
      <c r="K52" s="1">
        <v>1072.731842575635</v>
      </c>
      <c r="L52" s="1">
        <v>1078.9654234490561</v>
      </c>
      <c r="M52" s="1">
        <v>1089.9436895627327</v>
      </c>
      <c r="N52" s="1">
        <v>1138.9915140041458</v>
      </c>
      <c r="O52" s="1">
        <v>1156.6354444621829</v>
      </c>
      <c r="P52" s="1">
        <v>1182.2247026054492</v>
      </c>
      <c r="Q52" s="1">
        <v>1167.6746785351947</v>
      </c>
      <c r="R52" s="1">
        <v>1192.7453087875374</v>
      </c>
      <c r="S52" s="1">
        <v>1193.3791446180937</v>
      </c>
      <c r="T52" s="1">
        <v>1167.0848731778028</v>
      </c>
      <c r="U52" s="1">
        <v>1110.7266796953513</v>
      </c>
      <c r="V52" s="1">
        <v>1074.5171055372027</v>
      </c>
      <c r="W52" s="1">
        <v>1071.8511017412168</v>
      </c>
      <c r="X52" s="1">
        <v>1032.1250427777859</v>
      </c>
      <c r="Y52" s="1">
        <v>1069.2090541685959</v>
      </c>
      <c r="Z52" s="1">
        <v>1084.2887999228499</v>
      </c>
      <c r="AA52" s="1">
        <v>1108.9187440281808</v>
      </c>
      <c r="AB52" s="1">
        <v>1140.8348468049037</v>
      </c>
      <c r="AC52" s="1">
        <v>1104.1141635270301</v>
      </c>
      <c r="AD52" s="1">
        <v>1099.8038778804339</v>
      </c>
      <c r="AE52" s="1">
        <v>1138.7467608363008</v>
      </c>
      <c r="AF52" s="1">
        <v>1124.5019134739287</v>
      </c>
      <c r="AG52" s="1">
        <v>1112.2330037201989</v>
      </c>
      <c r="AH52" s="1">
        <v>1110.7062209310554</v>
      </c>
      <c r="AI52" s="1">
        <v>1075.9399003316305</v>
      </c>
      <c r="AJ52" s="1">
        <v>1069.2117897919773</v>
      </c>
      <c r="AK52" s="1">
        <v>1082.1291745202398</v>
      </c>
      <c r="AL52" s="1">
        <v>1094.7823258777153</v>
      </c>
      <c r="AM52" s="1">
        <v>1176.4967886508539</v>
      </c>
    </row>
    <row r="53" spans="1:39" x14ac:dyDescent="0.25">
      <c r="A53" s="131">
        <f ca="1">Exceedance!U53</f>
        <v>44317</v>
      </c>
      <c r="B53" s="254">
        <v>1066.8784106670848</v>
      </c>
      <c r="C53" s="254">
        <v>1140.5468740370295</v>
      </c>
      <c r="D53" s="254">
        <v>1094.2886806622687</v>
      </c>
      <c r="E53" s="1">
        <v>1205.4670561570549</v>
      </c>
      <c r="F53" s="1">
        <v>1206.0016211259685</v>
      </c>
      <c r="G53" s="1">
        <v>1190.4289540090035</v>
      </c>
      <c r="H53" s="1">
        <v>1179.4077047207868</v>
      </c>
      <c r="I53" s="1">
        <v>1140.8041863842047</v>
      </c>
      <c r="J53" s="1">
        <v>1079.7516755600373</v>
      </c>
      <c r="K53" s="1">
        <v>1068.5091489777462</v>
      </c>
      <c r="L53" s="1">
        <v>1075.8192991820367</v>
      </c>
      <c r="M53" s="1">
        <v>1087.3267140872165</v>
      </c>
      <c r="N53" s="1">
        <v>1135.8428138845927</v>
      </c>
      <c r="O53" s="1">
        <v>1159.4957207207142</v>
      </c>
      <c r="P53" s="1">
        <v>1181.4931087395332</v>
      </c>
      <c r="Q53" s="1">
        <v>1169.1773841286786</v>
      </c>
      <c r="R53" s="1">
        <v>1192.9247428391229</v>
      </c>
      <c r="S53" s="1">
        <v>1192.7629757502027</v>
      </c>
      <c r="T53" s="1">
        <v>1164.8714065135314</v>
      </c>
      <c r="U53" s="1">
        <v>1107.1117235239742</v>
      </c>
      <c r="V53" s="1">
        <v>1071.109484936776</v>
      </c>
      <c r="W53" s="1">
        <v>1068.6216896947833</v>
      </c>
      <c r="X53" s="1">
        <v>1027.3959261901266</v>
      </c>
      <c r="Y53" s="1">
        <v>1067.135261160046</v>
      </c>
      <c r="Z53" s="1">
        <v>1080.8123466484515</v>
      </c>
      <c r="AA53" s="1">
        <v>1105.8586771481121</v>
      </c>
      <c r="AB53" s="1">
        <v>1141.195863217333</v>
      </c>
      <c r="AC53" s="1">
        <v>1102.3506292421755</v>
      </c>
      <c r="AD53" s="1">
        <v>1098.3690451605637</v>
      </c>
      <c r="AE53" s="1">
        <v>1142.8607171352305</v>
      </c>
      <c r="AF53" s="1">
        <v>1120.9954708476121</v>
      </c>
      <c r="AG53" s="1">
        <v>1108.5868387815569</v>
      </c>
      <c r="AH53" s="1">
        <v>1106.7781777228129</v>
      </c>
      <c r="AI53" s="1">
        <v>1073.7487961859017</v>
      </c>
      <c r="AJ53" s="1">
        <v>1067.3744646094581</v>
      </c>
      <c r="AK53" s="1">
        <v>1079.3102480242321</v>
      </c>
      <c r="AL53" s="1">
        <v>1097.2227672709016</v>
      </c>
      <c r="AM53" s="1">
        <v>1177.9648107481019</v>
      </c>
    </row>
    <row r="54" spans="1:39" x14ac:dyDescent="0.25">
      <c r="A54" s="131">
        <f ca="1">Exceedance!U54</f>
        <v>44348</v>
      </c>
      <c r="B54" s="254">
        <v>1065.3893239001263</v>
      </c>
      <c r="C54" s="254">
        <v>1140.4516435362702</v>
      </c>
      <c r="D54" s="254">
        <v>1092.2187470134027</v>
      </c>
      <c r="E54" s="1">
        <v>1205.1696391380353</v>
      </c>
      <c r="F54" s="1">
        <v>1206.2070459741151</v>
      </c>
      <c r="G54" s="1">
        <v>1190.5897565244454</v>
      </c>
      <c r="H54" s="1">
        <v>1178.3091788894885</v>
      </c>
      <c r="I54" s="1">
        <v>1138.583645575249</v>
      </c>
      <c r="J54" s="1">
        <v>1079.1243573390414</v>
      </c>
      <c r="K54" s="1">
        <v>1066.8882488799281</v>
      </c>
      <c r="L54" s="1">
        <v>1073.7930510047827</v>
      </c>
      <c r="M54" s="1">
        <v>1085.6761985763551</v>
      </c>
      <c r="N54" s="1">
        <v>1134.7222373174397</v>
      </c>
      <c r="O54" s="1">
        <v>1163.5032950794161</v>
      </c>
      <c r="P54" s="1">
        <v>1181.5472899832314</v>
      </c>
      <c r="Q54" s="1">
        <v>1171.6429271987427</v>
      </c>
      <c r="R54" s="1">
        <v>1193.3818237821138</v>
      </c>
      <c r="S54" s="1">
        <v>1193.2210481858403</v>
      </c>
      <c r="T54" s="1">
        <v>1163.8717331798002</v>
      </c>
      <c r="U54" s="1">
        <v>1105.2940745245608</v>
      </c>
      <c r="V54" s="1">
        <v>1069.8510104529719</v>
      </c>
      <c r="W54" s="1">
        <v>1067.3631866500084</v>
      </c>
      <c r="X54" s="1">
        <v>1023.5822366739475</v>
      </c>
      <c r="Y54" s="1">
        <v>1064.9868334332596</v>
      </c>
      <c r="Z54" s="1">
        <v>1079.8458358177863</v>
      </c>
      <c r="AA54" s="1">
        <v>1104.6683965760494</v>
      </c>
      <c r="AB54" s="1">
        <v>1143.0453430187454</v>
      </c>
      <c r="AC54" s="1">
        <v>1102.1004156508047</v>
      </c>
      <c r="AD54" s="1">
        <v>1099.1612280752915</v>
      </c>
      <c r="AE54" s="1">
        <v>1147.9566759139173</v>
      </c>
      <c r="AF54" s="1">
        <v>1118.7844043012374</v>
      </c>
      <c r="AG54" s="1">
        <v>1106.3190772814744</v>
      </c>
      <c r="AH54" s="1">
        <v>1104.5379538441687</v>
      </c>
      <c r="AI54" s="1">
        <v>1072.6423541611048</v>
      </c>
      <c r="AJ54" s="1">
        <v>1065.9993354094104</v>
      </c>
      <c r="AK54" s="1">
        <v>1077.9604909421867</v>
      </c>
      <c r="AL54" s="1">
        <v>1097.2241244651027</v>
      </c>
      <c r="AM54" s="1">
        <v>1180.4164381478499</v>
      </c>
    </row>
    <row r="55" spans="1:39" x14ac:dyDescent="0.25">
      <c r="A55" s="131">
        <f ca="1">Exceedance!U55</f>
        <v>44378</v>
      </c>
      <c r="B55" s="254">
        <v>1066.0952376982837</v>
      </c>
      <c r="C55" s="254">
        <v>1141.5903641051141</v>
      </c>
      <c r="D55" s="254">
        <v>1091.5439087896866</v>
      </c>
      <c r="E55" s="1">
        <v>1202.5334663677502</v>
      </c>
      <c r="F55" s="1">
        <v>1202.7776338432968</v>
      </c>
      <c r="G55" s="1">
        <v>1191.8149154467876</v>
      </c>
      <c r="H55" s="1">
        <v>1177.7820361757115</v>
      </c>
      <c r="I55" s="1">
        <v>1138.0960310201026</v>
      </c>
      <c r="J55" s="1">
        <v>1078.7899851020152</v>
      </c>
      <c r="K55" s="1">
        <v>1064.7159636087251</v>
      </c>
      <c r="L55" s="1">
        <v>1073.2799527683228</v>
      </c>
      <c r="M55" s="1">
        <v>1084.2895854508306</v>
      </c>
      <c r="N55" s="1">
        <v>1134.4098640500704</v>
      </c>
      <c r="O55" s="1">
        <v>1168.7535465820615</v>
      </c>
      <c r="P55" s="1">
        <v>1183.0794748849444</v>
      </c>
      <c r="Q55" s="1">
        <v>1175.6885868421305</v>
      </c>
      <c r="R55" s="1">
        <v>1194.9391399074452</v>
      </c>
      <c r="S55" s="1">
        <v>1195.4458227525486</v>
      </c>
      <c r="T55" s="1">
        <v>1163.1211918875758</v>
      </c>
      <c r="U55" s="1">
        <v>1103.6707903349245</v>
      </c>
      <c r="V55" s="1">
        <v>1069.6694330097403</v>
      </c>
      <c r="W55" s="1">
        <v>1067.2422428948328</v>
      </c>
      <c r="X55" s="1">
        <v>1021.8939910807887</v>
      </c>
      <c r="Y55" s="1">
        <v>1063.5922867813897</v>
      </c>
      <c r="Z55" s="1">
        <v>1079.8876493323273</v>
      </c>
      <c r="AA55" s="1">
        <v>1104.7008216916161</v>
      </c>
      <c r="AB55" s="1">
        <v>1145.9341897234294</v>
      </c>
      <c r="AC55" s="1">
        <v>1103.0889693887673</v>
      </c>
      <c r="AD55" s="1">
        <v>1100.3438112285553</v>
      </c>
      <c r="AE55" s="1">
        <v>1154.5173059610318</v>
      </c>
      <c r="AF55" s="1">
        <v>1118.0820091637136</v>
      </c>
      <c r="AG55" s="1">
        <v>1105.7623702104099</v>
      </c>
      <c r="AH55" s="1">
        <v>1103.67499293117</v>
      </c>
      <c r="AI55" s="1">
        <v>1073.4115817361853</v>
      </c>
      <c r="AJ55" s="1">
        <v>1066.0283297051105</v>
      </c>
      <c r="AK55" s="1">
        <v>1077.0749661005229</v>
      </c>
      <c r="AL55" s="1">
        <v>1103.430156629053</v>
      </c>
      <c r="AM55" s="1">
        <v>1185.2863101560931</v>
      </c>
    </row>
    <row r="56" spans="1:39" x14ac:dyDescent="0.25">
      <c r="A56" s="131">
        <f ca="1">Exceedance!U56</f>
        <v>44409</v>
      </c>
      <c r="B56" s="254">
        <v>1069.0359237812484</v>
      </c>
      <c r="C56" s="254">
        <v>1144.5575812149998</v>
      </c>
      <c r="D56" s="254">
        <v>1092.8204086911815</v>
      </c>
      <c r="E56" s="1">
        <v>1199.5426002311615</v>
      </c>
      <c r="F56" s="1">
        <v>1200.6525027487924</v>
      </c>
      <c r="G56" s="1">
        <v>1194.7541503766033</v>
      </c>
      <c r="H56" s="1">
        <v>1179.1890301065207</v>
      </c>
      <c r="I56" s="1">
        <v>1138.8967625335733</v>
      </c>
      <c r="J56" s="1">
        <v>1080.6715245930859</v>
      </c>
      <c r="K56" s="1">
        <v>1065.5444565131336</v>
      </c>
      <c r="L56" s="1">
        <v>1075.2280716134571</v>
      </c>
      <c r="M56" s="1">
        <v>1085.7024171684077</v>
      </c>
      <c r="N56" s="1">
        <v>1135.408507300737</v>
      </c>
      <c r="O56" s="1">
        <v>1175.1410766180697</v>
      </c>
      <c r="P56" s="1">
        <v>1186.0925496235639</v>
      </c>
      <c r="Q56" s="1">
        <v>1181.4059252976363</v>
      </c>
      <c r="R56" s="1">
        <v>1197.8268578282232</v>
      </c>
      <c r="S56" s="1">
        <v>1198.3709203137444</v>
      </c>
      <c r="T56" s="1">
        <v>1164.2245074420891</v>
      </c>
      <c r="U56" s="1">
        <v>1104.8246607670067</v>
      </c>
      <c r="V56" s="1">
        <v>1071.2332940017739</v>
      </c>
      <c r="W56" s="1">
        <v>1069.8705662482907</v>
      </c>
      <c r="X56" s="1">
        <v>1022.6008460643358</v>
      </c>
      <c r="Y56" s="1">
        <v>1064.9815903507977</v>
      </c>
      <c r="Z56" s="1">
        <v>1082.0822833218213</v>
      </c>
      <c r="AA56" s="1">
        <v>1106.7264496211285</v>
      </c>
      <c r="AB56" s="1">
        <v>1150.3877395221064</v>
      </c>
      <c r="AC56" s="1">
        <v>1105.100934976746</v>
      </c>
      <c r="AD56" s="1">
        <v>1104.1983601318177</v>
      </c>
      <c r="AE56" s="1">
        <v>1162.5174179616729</v>
      </c>
      <c r="AF56" s="1">
        <v>1119.4569206999045</v>
      </c>
      <c r="AG56" s="1">
        <v>1107.0067598297676</v>
      </c>
      <c r="AH56" s="1">
        <v>1105.0066454905925</v>
      </c>
      <c r="AI56" s="1">
        <v>1075.8390370324489</v>
      </c>
      <c r="AJ56" s="1">
        <v>1069.2566213063469</v>
      </c>
      <c r="AK56" s="1">
        <v>1079.0263099951253</v>
      </c>
      <c r="AL56" s="1">
        <v>1111.4241101473328</v>
      </c>
      <c r="AM56" s="1">
        <v>1191.8588412300019</v>
      </c>
    </row>
    <row r="57" spans="1:39" x14ac:dyDescent="0.25">
      <c r="A57" s="131">
        <f ca="1">Exceedance!U57</f>
        <v>44440</v>
      </c>
      <c r="B57" s="254">
        <v>1069.2074468088119</v>
      </c>
      <c r="C57" s="254">
        <v>1144.9427202340908</v>
      </c>
      <c r="D57" s="254">
        <v>1091.6449937710358</v>
      </c>
      <c r="E57" s="1">
        <v>1196.2616431658626</v>
      </c>
      <c r="F57" s="1">
        <v>1196.2494848323699</v>
      </c>
      <c r="G57" s="1">
        <v>1194.973320946292</v>
      </c>
      <c r="H57" s="1">
        <v>1178.1024201849953</v>
      </c>
      <c r="I57" s="1">
        <v>1137.925799451886</v>
      </c>
      <c r="J57" s="1">
        <v>1081.378438577198</v>
      </c>
      <c r="K57" s="1">
        <v>1064.0724060403788</v>
      </c>
      <c r="L57" s="1">
        <v>1074.6742888912611</v>
      </c>
      <c r="M57" s="1">
        <v>1084.5883147398442</v>
      </c>
      <c r="N57" s="1">
        <v>1134.3205613931259</v>
      </c>
      <c r="O57" s="1">
        <v>1178.2927386903903</v>
      </c>
      <c r="P57" s="1">
        <v>1186.6875932272151</v>
      </c>
      <c r="Q57" s="1">
        <v>1184.7044202835946</v>
      </c>
      <c r="R57" s="1">
        <v>1198.6813681720205</v>
      </c>
      <c r="S57" s="1">
        <v>1199.1579475890169</v>
      </c>
      <c r="T57" s="1">
        <v>1163.2961646531671</v>
      </c>
      <c r="U57" s="1">
        <v>1103.5929679267608</v>
      </c>
      <c r="V57" s="1">
        <v>1071.5581638535925</v>
      </c>
      <c r="W57" s="1">
        <v>1069.0538448919592</v>
      </c>
      <c r="X57" s="1">
        <v>1021.8321143929513</v>
      </c>
      <c r="Y57" s="1">
        <v>1063.7211684032468</v>
      </c>
      <c r="Z57" s="1">
        <v>1081.1590362538018</v>
      </c>
      <c r="AA57" s="1">
        <v>1105.4304341221634</v>
      </c>
      <c r="AB57" s="1">
        <v>1151.8440109407247</v>
      </c>
      <c r="AC57" s="1">
        <v>1104.5952388346177</v>
      </c>
      <c r="AD57" s="1">
        <v>1104.9922408050898</v>
      </c>
      <c r="AE57" s="1">
        <v>1167.1445371290883</v>
      </c>
      <c r="AF57" s="1">
        <v>1118.055114813614</v>
      </c>
      <c r="AG57" s="1">
        <v>1106.1079846504804</v>
      </c>
      <c r="AH57" s="1">
        <v>1104.2698995765372</v>
      </c>
      <c r="AI57" s="1">
        <v>1075.7022057847407</v>
      </c>
      <c r="AJ57" s="1">
        <v>1069.4073915783042</v>
      </c>
      <c r="AK57" s="1">
        <v>1078.2772118752657</v>
      </c>
      <c r="AL57" s="1">
        <v>1113.9161257924661</v>
      </c>
      <c r="AM57" s="1">
        <v>1194.7395569093935</v>
      </c>
    </row>
    <row r="58" spans="1:39" x14ac:dyDescent="0.25">
      <c r="A58" s="131">
        <f ca="1">Exceedance!U58</f>
        <v>44470</v>
      </c>
      <c r="B58" s="254">
        <v>1071.1606973156415</v>
      </c>
      <c r="C58" s="254">
        <v>1145.9442872018346</v>
      </c>
      <c r="D58" s="254">
        <v>1093.0355784986336</v>
      </c>
      <c r="E58" s="1">
        <v>1189.7961813050974</v>
      </c>
      <c r="F58" s="1">
        <v>1188.9019639085079</v>
      </c>
      <c r="G58" s="1">
        <v>1195.7331800772001</v>
      </c>
      <c r="H58" s="1">
        <v>1179.1947186117118</v>
      </c>
      <c r="I58" s="1">
        <v>1138.7977992854194</v>
      </c>
      <c r="J58" s="1">
        <v>1082.8540049800908</v>
      </c>
      <c r="K58" s="1">
        <v>1065.2749094038097</v>
      </c>
      <c r="L58" s="1">
        <v>1076.5817766681951</v>
      </c>
      <c r="M58" s="1">
        <v>1086.017464213448</v>
      </c>
      <c r="N58" s="1">
        <v>1135.3154296698322</v>
      </c>
      <c r="O58" s="1">
        <v>1179.1197023077639</v>
      </c>
      <c r="P58" s="1">
        <v>1187.1178071245879</v>
      </c>
      <c r="Q58" s="1">
        <v>1185.0041618607843</v>
      </c>
      <c r="R58" s="1">
        <v>1199.3265063653739</v>
      </c>
      <c r="S58" s="1">
        <v>1199.5483134454505</v>
      </c>
      <c r="T58" s="1">
        <v>1164.0201008333424</v>
      </c>
      <c r="U58" s="1">
        <v>1104.5997883786663</v>
      </c>
      <c r="V58" s="1">
        <v>1072.9307390787214</v>
      </c>
      <c r="W58" s="1">
        <v>1067.9800899418926</v>
      </c>
      <c r="X58" s="1">
        <v>1023.5004687229783</v>
      </c>
      <c r="Y58" s="1">
        <v>1065.8091892401953</v>
      </c>
      <c r="Z58" s="1">
        <v>1083.3544043668494</v>
      </c>
      <c r="AA58" s="1">
        <v>1106.2901569539397</v>
      </c>
      <c r="AB58" s="1">
        <v>1152.572302708945</v>
      </c>
      <c r="AC58" s="1">
        <v>1105.1740957736229</v>
      </c>
      <c r="AD58" s="1">
        <v>1106.3027569613421</v>
      </c>
      <c r="AE58" s="1">
        <v>1166.9074451955637</v>
      </c>
      <c r="AF58" s="1">
        <v>1119.043365074341</v>
      </c>
      <c r="AG58" s="1">
        <v>1106.8521185077677</v>
      </c>
      <c r="AH58" s="1">
        <v>1105.6366090748966</v>
      </c>
      <c r="AI58" s="1">
        <v>1078.1243693265972</v>
      </c>
      <c r="AJ58" s="1">
        <v>1069.8554723858554</v>
      </c>
      <c r="AK58" s="1">
        <v>1079.1575768995692</v>
      </c>
      <c r="AL58" s="1">
        <v>1116.9675308984956</v>
      </c>
      <c r="AM58" s="1">
        <v>1195.2472499022952</v>
      </c>
    </row>
    <row r="59" spans="1:39" x14ac:dyDescent="0.25">
      <c r="A59" s="131">
        <f ca="1">Exceedance!U59</f>
        <v>44501</v>
      </c>
      <c r="B59" s="254">
        <v>1070.8040438379348</v>
      </c>
      <c r="C59" s="254">
        <v>1145.2594925084247</v>
      </c>
      <c r="D59" s="254">
        <v>1092.2995262063175</v>
      </c>
      <c r="E59" s="1">
        <v>1184.3540790930613</v>
      </c>
      <c r="F59" s="1">
        <v>1181.5468762225205</v>
      </c>
      <c r="G59" s="1">
        <v>1195.283926399434</v>
      </c>
      <c r="H59" s="1">
        <v>1178.4013492595925</v>
      </c>
      <c r="I59" s="1">
        <v>1137.5074661753226</v>
      </c>
      <c r="J59" s="1">
        <v>1082.3015050712258</v>
      </c>
      <c r="K59" s="1">
        <v>1064.4304461812931</v>
      </c>
      <c r="L59" s="1">
        <v>1075.7302015305545</v>
      </c>
      <c r="M59" s="1">
        <v>1085.2796585333597</v>
      </c>
      <c r="N59" s="1">
        <v>1134.1020226846247</v>
      </c>
      <c r="O59" s="1">
        <v>1178.9850520778803</v>
      </c>
      <c r="P59" s="1">
        <v>1186.6062386890476</v>
      </c>
      <c r="Q59" s="1">
        <v>1184.370249617034</v>
      </c>
      <c r="R59" s="1">
        <v>1198.3287730824281</v>
      </c>
      <c r="S59" s="1">
        <v>1198.8548421746764</v>
      </c>
      <c r="T59" s="1">
        <v>1162.9823928079522</v>
      </c>
      <c r="U59" s="1">
        <v>1103.5653509822732</v>
      </c>
      <c r="V59" s="1">
        <v>1071.8180851324798</v>
      </c>
      <c r="W59" s="1">
        <v>1065.4252904466591</v>
      </c>
      <c r="X59" s="1">
        <v>1022.8459883572589</v>
      </c>
      <c r="Y59" s="1">
        <v>1064.99657650628</v>
      </c>
      <c r="Z59" s="1">
        <v>1082.5689227507903</v>
      </c>
      <c r="AA59" s="1">
        <v>1105.6293095799138</v>
      </c>
      <c r="AB59" s="1">
        <v>1151.8950167319106</v>
      </c>
      <c r="AC59" s="1">
        <v>1104.0742946406538</v>
      </c>
      <c r="AD59" s="1">
        <v>1104.7767743123688</v>
      </c>
      <c r="AE59" s="1">
        <v>1165.2000311445074</v>
      </c>
      <c r="AF59" s="1">
        <v>1118.1942139887296</v>
      </c>
      <c r="AG59" s="1">
        <v>1106.6408443592695</v>
      </c>
      <c r="AH59" s="1">
        <v>1104.6516666074488</v>
      </c>
      <c r="AI59" s="1">
        <v>1077.4082744357543</v>
      </c>
      <c r="AJ59" s="1">
        <v>1068.0546680147409</v>
      </c>
      <c r="AK59" s="1">
        <v>1078.4992570249026</v>
      </c>
      <c r="AL59" s="1">
        <v>1117.4343725283138</v>
      </c>
      <c r="AM59" s="1">
        <v>1194.3953960924043</v>
      </c>
    </row>
    <row r="60" spans="1:39" x14ac:dyDescent="0.25">
      <c r="A60" s="131">
        <f ca="1">Exceedance!U60</f>
        <v>44531</v>
      </c>
      <c r="B60" s="254">
        <v>1071.5438112780535</v>
      </c>
      <c r="C60" s="254">
        <v>1145.2823403028181</v>
      </c>
      <c r="D60" s="254">
        <v>1092.4376490910865</v>
      </c>
      <c r="E60" s="1">
        <v>1180.1552480213977</v>
      </c>
      <c r="F60" s="1">
        <v>1174.318684150172</v>
      </c>
      <c r="G60" s="1">
        <v>1194.9398943630124</v>
      </c>
      <c r="H60" s="1">
        <v>1178.2867958931879</v>
      </c>
      <c r="I60" s="1">
        <v>1137.7256613425061</v>
      </c>
      <c r="J60" s="1">
        <v>1082.6483658285697</v>
      </c>
      <c r="K60" s="1">
        <v>1065.1441069105235</v>
      </c>
      <c r="L60" s="1">
        <v>1076.8686036485965</v>
      </c>
      <c r="M60" s="1">
        <v>1085.8138753161074</v>
      </c>
      <c r="N60" s="1">
        <v>1134.7702611462978</v>
      </c>
      <c r="O60" s="1">
        <v>1179.8943030705175</v>
      </c>
      <c r="P60" s="1">
        <v>1186.1580457317591</v>
      </c>
      <c r="Q60" s="1">
        <v>1183.658183175258</v>
      </c>
      <c r="R60" s="1">
        <v>1197.5568435340717</v>
      </c>
      <c r="S60" s="1">
        <v>1198.994295233065</v>
      </c>
      <c r="T60" s="1">
        <v>1162.787826323646</v>
      </c>
      <c r="U60" s="1">
        <v>1103.5123602332822</v>
      </c>
      <c r="V60" s="1">
        <v>1071.6834447370818</v>
      </c>
      <c r="W60" s="1">
        <v>1063.85728646949</v>
      </c>
      <c r="X60" s="1">
        <v>1023.1338221819035</v>
      </c>
      <c r="Y60" s="1">
        <v>1065.7462605017254</v>
      </c>
      <c r="Z60" s="1">
        <v>1082.4745344905734</v>
      </c>
      <c r="AA60" s="1">
        <v>1105.9930283942126</v>
      </c>
      <c r="AB60" s="1">
        <v>1152.0725013424321</v>
      </c>
      <c r="AC60" s="1">
        <v>1103.939192930816</v>
      </c>
      <c r="AD60" s="1">
        <v>1107.2592700030511</v>
      </c>
      <c r="AE60" s="1">
        <v>1164.5420587933982</v>
      </c>
      <c r="AF60" s="1">
        <v>1118.0907021837991</v>
      </c>
      <c r="AG60" s="1">
        <v>1106.377968066286</v>
      </c>
      <c r="AH60" s="1">
        <v>1105.0088506485431</v>
      </c>
      <c r="AI60" s="1">
        <v>1077.9923862548414</v>
      </c>
      <c r="AJ60" s="1">
        <v>1066.9157533747614</v>
      </c>
      <c r="AK60" s="1">
        <v>1078.6693481897112</v>
      </c>
      <c r="AL60" s="1">
        <v>1119.2087895377913</v>
      </c>
      <c r="AM60" s="1">
        <v>1194.7288764051232</v>
      </c>
    </row>
    <row r="61" spans="1:39" x14ac:dyDescent="0.25">
      <c r="A61" s="131">
        <f ca="1">Exceedance!U61</f>
        <v>44562</v>
      </c>
      <c r="B61" s="254">
        <v>1072.9970056534823</v>
      </c>
      <c r="C61" s="254">
        <v>1146.7869305551496</v>
      </c>
      <c r="D61" s="254">
        <v>1095.7935646714327</v>
      </c>
      <c r="E61" s="1">
        <v>1184.599516502806</v>
      </c>
      <c r="F61" s="1">
        <v>1177.1370799646875</v>
      </c>
      <c r="G61" s="1">
        <v>1196.2617113131405</v>
      </c>
      <c r="H61" s="1">
        <v>1178.2486269097926</v>
      </c>
      <c r="I61" s="1">
        <v>1137.7685231317025</v>
      </c>
      <c r="J61" s="1">
        <v>1084.1668200277197</v>
      </c>
      <c r="K61" s="1">
        <v>1067.2681954072345</v>
      </c>
      <c r="L61" s="1">
        <v>1083.213493013124</v>
      </c>
      <c r="M61" s="1">
        <v>1086.8426785507049</v>
      </c>
      <c r="N61" s="1">
        <v>1142.980743065868</v>
      </c>
      <c r="O61" s="1">
        <v>1182.0315247498743</v>
      </c>
      <c r="P61" s="1">
        <v>1189.8325111783415</v>
      </c>
      <c r="Q61" s="1">
        <v>1185.2743504907576</v>
      </c>
      <c r="R61" s="1">
        <v>1200.2620149598731</v>
      </c>
      <c r="S61" s="1">
        <v>1199.5099796840141</v>
      </c>
      <c r="T61" s="1">
        <v>1162.9570332256199</v>
      </c>
      <c r="U61" s="1">
        <v>1102.8155375133349</v>
      </c>
      <c r="V61" s="1">
        <v>1073.2739129512852</v>
      </c>
      <c r="W61" s="1">
        <v>1063.5055083690866</v>
      </c>
      <c r="X61" s="1">
        <v>1030.6084857651208</v>
      </c>
      <c r="Y61" s="1">
        <v>1066.8710783179156</v>
      </c>
      <c r="Z61" s="1">
        <v>1083.0962495914098</v>
      </c>
      <c r="AA61" s="1">
        <v>1110.9867582248246</v>
      </c>
      <c r="AB61" s="1">
        <v>1154.1076615943875</v>
      </c>
      <c r="AC61" s="1">
        <v>1106.7668507157418</v>
      </c>
      <c r="AD61" s="1">
        <v>1114.2346215839618</v>
      </c>
      <c r="AE61" s="1">
        <v>1163.3359015546898</v>
      </c>
      <c r="AF61" s="1">
        <v>1117.685527023345</v>
      </c>
      <c r="AG61" s="1">
        <v>1106.0248140823301</v>
      </c>
      <c r="AH61" s="1">
        <v>1104.9029501554101</v>
      </c>
      <c r="AI61" s="1">
        <v>1080.0060827024927</v>
      </c>
      <c r="AJ61" s="1">
        <v>1067.1748493399807</v>
      </c>
      <c r="AK61" s="1">
        <v>1085.8846004875193</v>
      </c>
      <c r="AL61" s="1">
        <v>1127.962793365941</v>
      </c>
      <c r="AM61" s="1">
        <v>1199.2414618040393</v>
      </c>
    </row>
    <row r="62" spans="1:39" x14ac:dyDescent="0.25">
      <c r="A62" s="131">
        <f ca="1">Exceedance!U62</f>
        <v>44593</v>
      </c>
      <c r="B62" s="254">
        <v>1073.6228921059057</v>
      </c>
      <c r="C62" s="254">
        <v>1147.6847501402631</v>
      </c>
      <c r="D62" s="254">
        <v>1098.4706547553481</v>
      </c>
      <c r="E62" s="1">
        <v>1189.1433008122033</v>
      </c>
      <c r="F62" s="1">
        <v>1179.9835490710147</v>
      </c>
      <c r="G62" s="1">
        <v>1196.9707977689302</v>
      </c>
      <c r="H62" s="1">
        <v>1178.0071134479344</v>
      </c>
      <c r="I62" s="1">
        <v>1137.6547120800517</v>
      </c>
      <c r="J62" s="1">
        <v>1086.0410760247792</v>
      </c>
      <c r="K62" s="1">
        <v>1069.274700103437</v>
      </c>
      <c r="L62" s="1">
        <v>1089.3686038481922</v>
      </c>
      <c r="M62" s="1">
        <v>1087.7639474636881</v>
      </c>
      <c r="N62" s="1">
        <v>1149.9202563552858</v>
      </c>
      <c r="O62" s="1">
        <v>1183.3657110808492</v>
      </c>
      <c r="P62" s="1">
        <v>1192.696973019667</v>
      </c>
      <c r="Q62" s="1">
        <v>1187.0114992507727</v>
      </c>
      <c r="R62" s="1">
        <v>1201.3329135337394</v>
      </c>
      <c r="S62" s="1">
        <v>1199.5737030025512</v>
      </c>
      <c r="T62" s="1">
        <v>1162.7389534026618</v>
      </c>
      <c r="U62" s="1">
        <v>1102.4621462110847</v>
      </c>
      <c r="V62" s="1">
        <v>1073.7001329727643</v>
      </c>
      <c r="W62" s="1">
        <v>1063.3214317528723</v>
      </c>
      <c r="X62" s="1">
        <v>1036.5761335974851</v>
      </c>
      <c r="Y62" s="1">
        <v>1067.5757216256402</v>
      </c>
      <c r="Z62" s="1">
        <v>1083.8034027079825</v>
      </c>
      <c r="AA62" s="1">
        <v>1115.7505695783145</v>
      </c>
      <c r="AB62" s="1">
        <v>1155.7348865370227</v>
      </c>
      <c r="AC62" s="1">
        <v>1108.5127500598189</v>
      </c>
      <c r="AD62" s="1">
        <v>1120.3339779312587</v>
      </c>
      <c r="AE62" s="1">
        <v>1161.6863278694989</v>
      </c>
      <c r="AF62" s="1">
        <v>1117.6043470433401</v>
      </c>
      <c r="AG62" s="1">
        <v>1106.3300786979512</v>
      </c>
      <c r="AH62" s="1">
        <v>1105.4169847063708</v>
      </c>
      <c r="AI62" s="1">
        <v>1079.7910392652959</v>
      </c>
      <c r="AJ62" s="1">
        <v>1066.8349185332049</v>
      </c>
      <c r="AK62" s="1">
        <v>1095.5624037666942</v>
      </c>
      <c r="AL62" s="1">
        <v>1136.853646720846</v>
      </c>
      <c r="AM62" s="1">
        <v>1202.6133020460068</v>
      </c>
    </row>
    <row r="63" spans="1:39" x14ac:dyDescent="0.25">
      <c r="A63" s="131">
        <f ca="1">Exceedance!U63</f>
        <v>44621</v>
      </c>
      <c r="B63" s="254">
        <v>1071.327267784535</v>
      </c>
      <c r="C63" s="254">
        <v>1146.3342383477373</v>
      </c>
      <c r="D63" s="254">
        <v>1098.5063656951988</v>
      </c>
      <c r="E63" s="1">
        <v>1192.1273380860548</v>
      </c>
      <c r="F63" s="1">
        <v>1180.7855747127335</v>
      </c>
      <c r="G63" s="1">
        <v>1195.7845099553338</v>
      </c>
      <c r="H63" s="1">
        <v>1175.6279721792318</v>
      </c>
      <c r="I63" s="1">
        <v>1135.1871591479191</v>
      </c>
      <c r="J63" s="1">
        <v>1085.0523706528111</v>
      </c>
      <c r="K63" s="1">
        <v>1070.2378304042622</v>
      </c>
      <c r="L63" s="1">
        <v>1092.0176520957041</v>
      </c>
      <c r="M63" s="1">
        <v>1085.9447743724163</v>
      </c>
      <c r="N63" s="1">
        <v>1156.1617103985236</v>
      </c>
      <c r="O63" s="1">
        <v>1182.3293834941474</v>
      </c>
      <c r="P63" s="1">
        <v>1194.9171251386358</v>
      </c>
      <c r="Q63" s="1">
        <v>1187.5950370271996</v>
      </c>
      <c r="R63" s="1">
        <v>1201.4087440107446</v>
      </c>
      <c r="S63" s="1">
        <v>1198.1205073427195</v>
      </c>
      <c r="T63" s="1">
        <v>1160.4804644881349</v>
      </c>
      <c r="U63" s="1">
        <v>1098.8570677790974</v>
      </c>
      <c r="V63" s="1">
        <v>1071.3838645302019</v>
      </c>
      <c r="W63" s="1">
        <v>1059.1548322223916</v>
      </c>
      <c r="X63" s="1">
        <v>1037.1280534314112</v>
      </c>
      <c r="Y63" s="1">
        <v>1066.3329799109861</v>
      </c>
      <c r="Z63" s="1">
        <v>1081.69737316531</v>
      </c>
      <c r="AA63" s="1">
        <v>1117.8713649332556</v>
      </c>
      <c r="AB63" s="1">
        <v>1155.575912978846</v>
      </c>
      <c r="AC63" s="1">
        <v>1107.7582072148709</v>
      </c>
      <c r="AD63" s="1">
        <v>1123.8000735349281</v>
      </c>
      <c r="AE63" s="1">
        <v>1158.0915365746541</v>
      </c>
      <c r="AF63" s="1">
        <v>1114.6542421891968</v>
      </c>
      <c r="AG63" s="1">
        <v>1102.3413893748552</v>
      </c>
      <c r="AH63" s="1">
        <v>1102.0980810979406</v>
      </c>
      <c r="AI63" s="1">
        <v>1078.2895951581738</v>
      </c>
      <c r="AJ63" s="1">
        <v>1064.115373251901</v>
      </c>
      <c r="AK63" s="1">
        <v>1103.7199609160225</v>
      </c>
      <c r="AL63" s="1">
        <v>1143.9826244383551</v>
      </c>
      <c r="AM63" s="1">
        <v>1206.2689036736438</v>
      </c>
    </row>
    <row r="64" spans="1:39" x14ac:dyDescent="0.25">
      <c r="A64" s="131" t="str">
        <f ca="1">Exceedance!U64</f>
        <v/>
      </c>
      <c r="B64" s="254">
        <v>1068.1550497309397</v>
      </c>
      <c r="C64" s="254">
        <v>1144.2781865404033</v>
      </c>
      <c r="D64" s="254">
        <v>1096.6480588272907</v>
      </c>
      <c r="E64" s="1">
        <v>1194.3373065023893</v>
      </c>
      <c r="F64" s="1">
        <v>1180.932094987342</v>
      </c>
      <c r="G64" s="1">
        <v>1194.3796887055134</v>
      </c>
      <c r="H64" s="1">
        <v>1172.7600962195784</v>
      </c>
      <c r="I64" s="1">
        <v>1131.4018546691714</v>
      </c>
      <c r="J64" s="1">
        <v>1082.0162485160317</v>
      </c>
      <c r="K64" s="1">
        <v>1068.3584662834041</v>
      </c>
      <c r="L64" s="1">
        <v>1089.2139927037781</v>
      </c>
      <c r="M64" s="1">
        <v>1081.7005822254714</v>
      </c>
      <c r="N64" s="1">
        <v>1157.9297759737806</v>
      </c>
      <c r="O64" s="1">
        <v>1181.3537185663411</v>
      </c>
      <c r="P64" s="1">
        <v>1195.828400197046</v>
      </c>
      <c r="Q64" s="1">
        <v>1187.9748741934172</v>
      </c>
      <c r="R64" s="1">
        <v>1199.7916010555591</v>
      </c>
      <c r="S64" s="1">
        <v>1195.3248500858056</v>
      </c>
      <c r="T64" s="1">
        <v>1157.0784719493465</v>
      </c>
      <c r="U64" s="1">
        <v>1093.7394904225096</v>
      </c>
      <c r="V64" s="1">
        <v>1067.3843396632706</v>
      </c>
      <c r="W64" s="1">
        <v>1054.7672298893347</v>
      </c>
      <c r="X64" s="1">
        <v>1034.6850920256238</v>
      </c>
      <c r="Y64" s="1">
        <v>1063.1894050920184</v>
      </c>
      <c r="Z64" s="1">
        <v>1077.6291944545749</v>
      </c>
      <c r="AA64" s="1">
        <v>1117.459140993124</v>
      </c>
      <c r="AB64" s="1">
        <v>1153.8567618506593</v>
      </c>
      <c r="AC64" s="1">
        <v>1105.6701553878952</v>
      </c>
      <c r="AD64" s="1">
        <v>1125.9635153708502</v>
      </c>
      <c r="AE64" s="1">
        <v>1153.84500129242</v>
      </c>
      <c r="AF64" s="1">
        <v>1110.2484822446065</v>
      </c>
      <c r="AG64" s="1">
        <v>1098.2378313938175</v>
      </c>
      <c r="AH64" s="1">
        <v>1097.7617917767359</v>
      </c>
      <c r="AI64" s="1">
        <v>1075.2429174440103</v>
      </c>
      <c r="AJ64" s="1">
        <v>1060.13292110057</v>
      </c>
      <c r="AK64" s="1">
        <v>1106.1658212830785</v>
      </c>
      <c r="AL64" s="1">
        <v>1148.765279619897</v>
      </c>
      <c r="AM64" s="1">
        <v>1208.0425896234897</v>
      </c>
    </row>
    <row r="65" spans="1:39" x14ac:dyDescent="0.25">
      <c r="A65" s="131" t="str">
        <f ca="1">Exceedance!U65</f>
        <v/>
      </c>
      <c r="B65" s="254">
        <v>1065.6234821500645</v>
      </c>
      <c r="C65" s="254">
        <v>1142.626199094585</v>
      </c>
      <c r="D65" s="254">
        <v>1095.3931801399538</v>
      </c>
      <c r="E65" s="1">
        <v>1193.4588048391904</v>
      </c>
      <c r="F65" s="1">
        <v>1180.9899882656616</v>
      </c>
      <c r="G65" s="1">
        <v>1192.7826535781321</v>
      </c>
      <c r="H65" s="1">
        <v>1169.6171273660232</v>
      </c>
      <c r="I65" s="1">
        <v>1127.9586385535752</v>
      </c>
      <c r="J65" s="1">
        <v>1079.1870561956543</v>
      </c>
      <c r="K65" s="1">
        <v>1066.6619880059345</v>
      </c>
      <c r="L65" s="1">
        <v>1086.5816479262</v>
      </c>
      <c r="M65" s="1">
        <v>1078.7364052999026</v>
      </c>
      <c r="N65" s="1">
        <v>1160.7612699159793</v>
      </c>
      <c r="O65" s="1">
        <v>1180.6216457198616</v>
      </c>
      <c r="P65" s="1">
        <v>1196.8719089437097</v>
      </c>
      <c r="Q65" s="1">
        <v>1188.1703588076857</v>
      </c>
      <c r="R65" s="1">
        <v>1198.9621008298011</v>
      </c>
      <c r="S65" s="1">
        <v>1193.3475322779086</v>
      </c>
      <c r="T65" s="1">
        <v>1153.9910538946087</v>
      </c>
      <c r="U65" s="1">
        <v>1089.6744328966686</v>
      </c>
      <c r="V65" s="1">
        <v>1064.7148486272897</v>
      </c>
      <c r="W65" s="1">
        <v>1050.334453776989</v>
      </c>
      <c r="X65" s="1">
        <v>1032.6608348379523</v>
      </c>
      <c r="Y65" s="1">
        <v>1060.0522442124375</v>
      </c>
      <c r="Z65" s="1">
        <v>1074.2393021545834</v>
      </c>
      <c r="AA65" s="1">
        <v>1117.917697933759</v>
      </c>
      <c r="AB65" s="1">
        <v>1153.0999868006845</v>
      </c>
      <c r="AC65" s="1">
        <v>1103.6773263562661</v>
      </c>
      <c r="AD65" s="1">
        <v>1128.5318943333878</v>
      </c>
      <c r="AE65" s="1">
        <v>1150.1052651744842</v>
      </c>
      <c r="AF65" s="1">
        <v>1106.5619775597797</v>
      </c>
      <c r="AG65" s="1">
        <v>1094.1236846702568</v>
      </c>
      <c r="AH65" s="1">
        <v>1094.289914701277</v>
      </c>
      <c r="AI65" s="1">
        <v>1073.4361970061068</v>
      </c>
      <c r="AJ65" s="1">
        <v>1057.3359829852336</v>
      </c>
      <c r="AK65" s="1">
        <v>1110.838110000162</v>
      </c>
      <c r="AL65" s="1">
        <v>1152.4686577376362</v>
      </c>
      <c r="AM65" s="1">
        <v>1208.0549698205066</v>
      </c>
    </row>
    <row r="66" spans="1:39" x14ac:dyDescent="0.25">
      <c r="A66" s="131" t="str">
        <f ca="1">Exceedance!U66</f>
        <v/>
      </c>
      <c r="B66" s="254">
        <v>1064.127490044159</v>
      </c>
      <c r="C66" s="254">
        <v>1141.8746774035815</v>
      </c>
      <c r="D66" s="254">
        <v>1095.9930096861158</v>
      </c>
      <c r="E66" s="1">
        <v>1193.9102525393841</v>
      </c>
      <c r="F66" s="1">
        <v>1182.2083140561613</v>
      </c>
      <c r="G66" s="1">
        <v>1191.8740133734443</v>
      </c>
      <c r="H66" s="1">
        <v>1167.6101173885895</v>
      </c>
      <c r="I66" s="1">
        <v>1126.9427578136483</v>
      </c>
      <c r="J66" s="1">
        <v>1078.9767524038211</v>
      </c>
      <c r="K66" s="1">
        <v>1065.3395394857494</v>
      </c>
      <c r="L66" s="1">
        <v>1084.9188252926563</v>
      </c>
      <c r="M66" s="1">
        <v>1077.480109376575</v>
      </c>
      <c r="N66" s="1">
        <v>1164.7331163293493</v>
      </c>
      <c r="O66" s="1">
        <v>1180.6795264865771</v>
      </c>
      <c r="P66" s="1">
        <v>1198.5801494477328</v>
      </c>
      <c r="Q66" s="1">
        <v>1188.6524153373455</v>
      </c>
      <c r="R66" s="1">
        <v>1199.2636501872369</v>
      </c>
      <c r="S66" s="1">
        <v>1192.4043267227019</v>
      </c>
      <c r="T66" s="1">
        <v>1151.8156853065427</v>
      </c>
      <c r="U66" s="1">
        <v>1087.4695727880919</v>
      </c>
      <c r="V66" s="1">
        <v>1063.1171768096563</v>
      </c>
      <c r="W66" s="1">
        <v>1046.7370827532066</v>
      </c>
      <c r="X66" s="1">
        <v>1030.5080054439238</v>
      </c>
      <c r="Y66" s="1">
        <v>1058.7163567587952</v>
      </c>
      <c r="Z66" s="1">
        <v>1072.9729567640866</v>
      </c>
      <c r="AA66" s="1">
        <v>1120.0509995932557</v>
      </c>
      <c r="AB66" s="1">
        <v>1153.0887021970082</v>
      </c>
      <c r="AC66" s="1">
        <v>1103.2908674489684</v>
      </c>
      <c r="AD66" s="1">
        <v>1132.6483380966897</v>
      </c>
      <c r="AE66" s="1">
        <v>1146.9046575925499</v>
      </c>
      <c r="AF66" s="1">
        <v>1104.2696641711452</v>
      </c>
      <c r="AG66" s="1">
        <v>1091.8077407918443</v>
      </c>
      <c r="AH66" s="1">
        <v>1092.5351558249156</v>
      </c>
      <c r="AI66" s="1">
        <v>1072.0786640407368</v>
      </c>
      <c r="AJ66" s="1">
        <v>1055.1896376077518</v>
      </c>
      <c r="AK66" s="1">
        <v>1112.921174717163</v>
      </c>
      <c r="AL66" s="1">
        <v>1157.8428233043917</v>
      </c>
      <c r="AM66" s="1">
        <v>1210.0183152169311</v>
      </c>
    </row>
    <row r="67" spans="1:39" x14ac:dyDescent="0.25">
      <c r="A67" s="131" t="str">
        <f ca="1">Exceedance!U67</f>
        <v/>
      </c>
      <c r="B67" s="254">
        <v>1064.8407234600556</v>
      </c>
      <c r="C67" s="254">
        <v>1143.2213127198024</v>
      </c>
      <c r="D67" s="254">
        <v>1098.8136174478011</v>
      </c>
      <c r="E67" s="1">
        <v>1191.4005613784414</v>
      </c>
      <c r="F67" s="1">
        <v>1184.3568981625599</v>
      </c>
      <c r="G67" s="1">
        <v>1191.9277837860432</v>
      </c>
      <c r="H67" s="1">
        <v>1167.0818748344993</v>
      </c>
      <c r="I67" s="1">
        <v>1126.1201606064224</v>
      </c>
      <c r="J67" s="1">
        <v>1078.4739767925284</v>
      </c>
      <c r="K67" s="1">
        <v>1066.2117624364107</v>
      </c>
      <c r="L67" s="1">
        <v>1083.5208804377071</v>
      </c>
      <c r="M67" s="1">
        <v>1077.2803479465206</v>
      </c>
      <c r="N67" s="1">
        <v>1170.0844406673557</v>
      </c>
      <c r="O67" s="1">
        <v>1182.1505730192823</v>
      </c>
      <c r="P67" s="1">
        <v>1201.6523443058593</v>
      </c>
      <c r="Q67" s="1">
        <v>1190.2630740174486</v>
      </c>
      <c r="R67" s="1">
        <v>1201.2581030575413</v>
      </c>
      <c r="S67" s="1">
        <v>1191.6554601506039</v>
      </c>
      <c r="T67" s="1">
        <v>1150.1667781745157</v>
      </c>
      <c r="U67" s="1">
        <v>1086.1408167885406</v>
      </c>
      <c r="V67" s="1">
        <v>1063.1826970463787</v>
      </c>
      <c r="W67" s="1">
        <v>1045.0488949637479</v>
      </c>
      <c r="X67" s="1">
        <v>1029.2268705145966</v>
      </c>
      <c r="Y67" s="1">
        <v>1059.0136329210475</v>
      </c>
      <c r="Z67" s="1">
        <v>1073.1054230142183</v>
      </c>
      <c r="AA67" s="1">
        <v>1123.3672316325881</v>
      </c>
      <c r="AB67" s="1">
        <v>1154.5032935555264</v>
      </c>
      <c r="AC67" s="1">
        <v>1102.6740677937237</v>
      </c>
      <c r="AD67" s="1">
        <v>1138.1968496931927</v>
      </c>
      <c r="AE67" s="1">
        <v>1145.7664478590093</v>
      </c>
      <c r="AF67" s="1">
        <v>1103.7060430719114</v>
      </c>
      <c r="AG67" s="1">
        <v>1090.9402986690868</v>
      </c>
      <c r="AH67" s="1">
        <v>1091.9496236807643</v>
      </c>
      <c r="AI67" s="1">
        <v>1072.0843387501043</v>
      </c>
      <c r="AJ67" s="1">
        <v>1053.9625373043243</v>
      </c>
      <c r="AK67" s="1">
        <v>1120.957243423451</v>
      </c>
      <c r="AL67" s="1">
        <v>1166.0387569923255</v>
      </c>
      <c r="AM67" s="1">
        <v>1210.8341024664542</v>
      </c>
    </row>
    <row r="68" spans="1:39" x14ac:dyDescent="0.25">
      <c r="A68" s="131" t="str">
        <f ca="1">Exceedance!U68</f>
        <v/>
      </c>
      <c r="B68" s="254">
        <v>1067.8020758343655</v>
      </c>
      <c r="C68" s="254">
        <v>1146.4400506495565</v>
      </c>
      <c r="D68" s="254">
        <v>1103.7866344906363</v>
      </c>
      <c r="E68" s="1">
        <v>1190.4582771842179</v>
      </c>
      <c r="F68" s="1">
        <v>1188.6611906954779</v>
      </c>
      <c r="G68" s="1">
        <v>1193.9099982597445</v>
      </c>
      <c r="H68" s="1">
        <v>1167.66580356495</v>
      </c>
      <c r="I68" s="1">
        <v>1127.1676731293248</v>
      </c>
      <c r="J68" s="1">
        <v>1080.7893388279704</v>
      </c>
      <c r="K68" s="1">
        <v>1069.675009726044</v>
      </c>
      <c r="L68" s="1">
        <v>1084.9316558808716</v>
      </c>
      <c r="M68" s="1">
        <v>1078.7457254881542</v>
      </c>
      <c r="N68" s="1">
        <v>1176.4106777445681</v>
      </c>
      <c r="O68" s="1">
        <v>1184.7648363917012</v>
      </c>
      <c r="P68" s="1">
        <v>1206.2862010090623</v>
      </c>
      <c r="Q68" s="1">
        <v>1192.8901073190448</v>
      </c>
      <c r="R68" s="1">
        <v>1203.9512428130122</v>
      </c>
      <c r="S68" s="1">
        <v>1192.4965855330722</v>
      </c>
      <c r="T68" s="1">
        <v>1150.8529204820829</v>
      </c>
      <c r="U68" s="1">
        <v>1086.4428945841123</v>
      </c>
      <c r="V68" s="1">
        <v>1066.1231776411955</v>
      </c>
      <c r="W68" s="1">
        <v>1045.5124789784131</v>
      </c>
      <c r="X68" s="1">
        <v>1031.1989744074804</v>
      </c>
      <c r="Y68" s="1">
        <v>1061.7470682778517</v>
      </c>
      <c r="Z68" s="1">
        <v>1075.4949187515342</v>
      </c>
      <c r="AA68" s="1">
        <v>1129.0386720402437</v>
      </c>
      <c r="AB68" s="1">
        <v>1157.3182978015109</v>
      </c>
      <c r="AC68" s="1">
        <v>1105.2467279696234</v>
      </c>
      <c r="AD68" s="1">
        <v>1145.2791687408023</v>
      </c>
      <c r="AE68" s="1">
        <v>1146.5312826898196</v>
      </c>
      <c r="AF68" s="1">
        <v>1104.961424179287</v>
      </c>
      <c r="AG68" s="1">
        <v>1092.3687637455553</v>
      </c>
      <c r="AH68" s="1">
        <v>1092.8437902027599</v>
      </c>
      <c r="AI68" s="1">
        <v>1075.2063801111824</v>
      </c>
      <c r="AJ68" s="1">
        <v>1055.9715162393265</v>
      </c>
      <c r="AK68" s="1">
        <v>1130.6772709095367</v>
      </c>
      <c r="AL68" s="1">
        <v>1175.8722098709929</v>
      </c>
      <c r="AM68" s="1">
        <v>1209.1276216563751</v>
      </c>
    </row>
    <row r="69" spans="1:39" x14ac:dyDescent="0.25">
      <c r="A69" s="131" t="str">
        <f ca="1">Exceedance!U69</f>
        <v/>
      </c>
      <c r="B69" s="254">
        <v>1067.9765324177247</v>
      </c>
      <c r="C69" s="254">
        <v>1146.7753996722493</v>
      </c>
      <c r="D69" s="254">
        <v>1104.9911445451096</v>
      </c>
      <c r="E69" s="1">
        <v>1186.9044423358644</v>
      </c>
      <c r="F69" s="1">
        <v>1189.8235525145919</v>
      </c>
      <c r="G69" s="1">
        <v>1193.469431253606</v>
      </c>
      <c r="H69" s="1">
        <v>1166.7340436643458</v>
      </c>
      <c r="I69" s="1">
        <v>1127.2140533767626</v>
      </c>
      <c r="J69" s="1">
        <v>1080.5550929184792</v>
      </c>
      <c r="K69" s="1">
        <v>1070.5177928005508</v>
      </c>
      <c r="L69" s="1">
        <v>1083.8069429784641</v>
      </c>
      <c r="M69" s="1">
        <v>1078.3494891459598</v>
      </c>
      <c r="N69" s="1">
        <v>1179.5318019274048</v>
      </c>
      <c r="O69" s="1">
        <v>1185.3689250089369</v>
      </c>
      <c r="P69" s="1">
        <v>1208.8330081722636</v>
      </c>
      <c r="Q69" s="1">
        <v>1193.7808410930036</v>
      </c>
      <c r="R69" s="1">
        <v>1204.6127870273913</v>
      </c>
      <c r="S69" s="1">
        <v>1191.1621763447149</v>
      </c>
      <c r="T69" s="1">
        <v>1149.7164320655397</v>
      </c>
      <c r="U69" s="1">
        <v>1085.9238948293821</v>
      </c>
      <c r="V69" s="1">
        <v>1065.0385360868679</v>
      </c>
      <c r="W69" s="1">
        <v>1044.6350406659278</v>
      </c>
      <c r="X69" s="1">
        <v>1030.1074237913076</v>
      </c>
      <c r="Y69" s="1">
        <v>1061.3891451445613</v>
      </c>
      <c r="Z69" s="1">
        <v>1074.5239981082118</v>
      </c>
      <c r="AA69" s="1">
        <v>1131.0708728806262</v>
      </c>
      <c r="AB69" s="1">
        <v>1157.5739465591819</v>
      </c>
      <c r="AC69" s="1">
        <v>1104.9951250438892</v>
      </c>
      <c r="AD69" s="1">
        <v>1148.7756854065342</v>
      </c>
      <c r="AE69" s="1">
        <v>1144.607228328229</v>
      </c>
      <c r="AF69" s="1">
        <v>1104.0519532166481</v>
      </c>
      <c r="AG69" s="1">
        <v>1091.6285964233559</v>
      </c>
      <c r="AH69" s="1">
        <v>1091.387633164851</v>
      </c>
      <c r="AI69" s="1">
        <v>1075.3337716473748</v>
      </c>
      <c r="AJ69" s="1">
        <v>1055.3770275957786</v>
      </c>
      <c r="AK69" s="1">
        <v>1134.7294601787812</v>
      </c>
      <c r="AL69" s="1">
        <v>1180.8320679607864</v>
      </c>
      <c r="AM69" s="1">
        <v>1205.5271112735693</v>
      </c>
    </row>
    <row r="70" spans="1:39" x14ac:dyDescent="0.25">
      <c r="A70" s="131" t="str">
        <f ca="1">Exceedance!U70</f>
        <v/>
      </c>
      <c r="B70" s="254"/>
      <c r="C70" s="254"/>
      <c r="D70" s="254"/>
    </row>
    <row r="71" spans="1:39" x14ac:dyDescent="0.25">
      <c r="A71" s="131" t="str">
        <f ca="1">Exceedance!U71</f>
        <v/>
      </c>
      <c r="B71" s="254"/>
      <c r="C71" s="254"/>
      <c r="D71" s="254"/>
    </row>
    <row r="72" spans="1:39" x14ac:dyDescent="0.25">
      <c r="A72" s="131" t="str">
        <f ca="1">Exceedance!U72</f>
        <v/>
      </c>
      <c r="B72" s="254"/>
      <c r="C72" s="254"/>
      <c r="D72" s="254"/>
    </row>
    <row r="73" spans="1:39" x14ac:dyDescent="0.25">
      <c r="A73" s="131" t="str">
        <f ca="1">Exceedance!U73</f>
        <v/>
      </c>
      <c r="B73" s="254"/>
      <c r="C73" s="254"/>
      <c r="D73" s="254"/>
    </row>
    <row r="74" spans="1:39" x14ac:dyDescent="0.25">
      <c r="A74" s="131" t="str">
        <f ca="1">Exceedance!U74</f>
        <v/>
      </c>
      <c r="B74" s="254"/>
      <c r="C74" s="254"/>
      <c r="D74" s="254"/>
    </row>
    <row r="75" spans="1:39" x14ac:dyDescent="0.25">
      <c r="A75" s="131" t="str">
        <f ca="1">Exceedance!U75</f>
        <v/>
      </c>
      <c r="B75" s="254"/>
      <c r="C75" s="254"/>
      <c r="D75" s="254"/>
    </row>
    <row r="76" spans="1:39" x14ac:dyDescent="0.25">
      <c r="A76" s="131" t="str">
        <f ca="1">Exceedance!U76</f>
        <v/>
      </c>
      <c r="B76" s="254"/>
      <c r="C76" s="254"/>
      <c r="D76" s="254"/>
    </row>
    <row r="77" spans="1:39" x14ac:dyDescent="0.25">
      <c r="A77" s="131" t="str">
        <f ca="1">Exceedance!U77</f>
        <v/>
      </c>
      <c r="B77" s="254"/>
      <c r="C77" s="254"/>
      <c r="D77" s="254"/>
    </row>
    <row r="78" spans="1:39" x14ac:dyDescent="0.25">
      <c r="A78" s="131" t="str">
        <f ca="1">Exceedance!U78</f>
        <v/>
      </c>
      <c r="B78" s="254"/>
      <c r="C78" s="254"/>
      <c r="D78" s="254"/>
    </row>
    <row r="79" spans="1:39" x14ac:dyDescent="0.25">
      <c r="A79" s="131" t="str">
        <f ca="1">Exceedance!U79</f>
        <v/>
      </c>
      <c r="B79" s="254"/>
      <c r="C79" s="254"/>
      <c r="D79" s="254"/>
    </row>
    <row r="80" spans="1:39" x14ac:dyDescent="0.25">
      <c r="A80" s="131" t="str">
        <f ca="1">Exceedance!U80</f>
        <v/>
      </c>
      <c r="B80" s="254"/>
      <c r="C80" s="254"/>
      <c r="D80" s="254"/>
    </row>
    <row r="81" spans="1:4" x14ac:dyDescent="0.25">
      <c r="A81" s="131" t="str">
        <f ca="1">Exceedance!U81</f>
        <v/>
      </c>
      <c r="B81" s="254"/>
      <c r="C81" s="254"/>
      <c r="D81" s="254"/>
    </row>
    <row r="82" spans="1:4" x14ac:dyDescent="0.25">
      <c r="A82" s="131" t="str">
        <f ca="1">Exceedance!U82</f>
        <v/>
      </c>
      <c r="B82" s="254"/>
      <c r="C82" s="254"/>
      <c r="D82" s="254"/>
    </row>
    <row r="83" spans="1:4" x14ac:dyDescent="0.25">
      <c r="A83" s="131" t="str">
        <f ca="1">Exceedance!U83</f>
        <v/>
      </c>
      <c r="B83" s="254"/>
      <c r="C83" s="254"/>
      <c r="D83" s="254"/>
    </row>
    <row r="84" spans="1:4" x14ac:dyDescent="0.25">
      <c r="A84" s="131" t="str">
        <f ca="1">Exceedance!U84</f>
        <v/>
      </c>
      <c r="B84" s="254"/>
      <c r="C84" s="254"/>
      <c r="D84" s="254"/>
    </row>
    <row r="85" spans="1:4" x14ac:dyDescent="0.25">
      <c r="A85" s="131" t="str">
        <f ca="1">Exceedance!U85</f>
        <v/>
      </c>
      <c r="B85" s="254"/>
      <c r="C85" s="254"/>
      <c r="D85" s="254"/>
    </row>
    <row r="86" spans="1:4" x14ac:dyDescent="0.25">
      <c r="A86" s="131" t="str">
        <f ca="1">Exceedance!U86</f>
        <v/>
      </c>
      <c r="B86" s="254"/>
      <c r="C86" s="254"/>
      <c r="D86" s="254"/>
    </row>
    <row r="87" spans="1:4" x14ac:dyDescent="0.25">
      <c r="A87" s="131" t="str">
        <f ca="1">Exceedance!U87</f>
        <v/>
      </c>
      <c r="B87" s="254"/>
      <c r="C87" s="254"/>
      <c r="D87" s="254"/>
    </row>
    <row r="88" spans="1:4" x14ac:dyDescent="0.25">
      <c r="A88" s="131" t="str">
        <f ca="1">Exceedance!U88</f>
        <v/>
      </c>
      <c r="B88" s="254"/>
      <c r="C88" s="254"/>
      <c r="D88" s="254"/>
    </row>
    <row r="89" spans="1:4" x14ac:dyDescent="0.25">
      <c r="A89" s="131" t="str">
        <f ca="1">Exceedance!U89</f>
        <v/>
      </c>
      <c r="B89" s="254"/>
      <c r="C89" s="254"/>
      <c r="D89" s="254"/>
    </row>
    <row r="90" spans="1:4" x14ac:dyDescent="0.25">
      <c r="A90" s="131" t="str">
        <f ca="1">Exceedance!U90</f>
        <v/>
      </c>
      <c r="B90" s="254"/>
      <c r="C90" s="254"/>
      <c r="D90" s="254"/>
    </row>
    <row r="91" spans="1:4" x14ac:dyDescent="0.25">
      <c r="A91" s="131" t="str">
        <f ca="1">Exceedance!U91</f>
        <v/>
      </c>
      <c r="B91" s="254"/>
      <c r="C91" s="254"/>
      <c r="D91" s="254"/>
    </row>
    <row r="92" spans="1:4" x14ac:dyDescent="0.25">
      <c r="A92" s="131" t="str">
        <f ca="1">Exceedance!U92</f>
        <v/>
      </c>
      <c r="B92" s="254"/>
      <c r="C92" s="254"/>
      <c r="D92" s="254"/>
    </row>
    <row r="93" spans="1:4" x14ac:dyDescent="0.25">
      <c r="A93" s="131" t="str">
        <f ca="1">Exceedance!U93</f>
        <v/>
      </c>
      <c r="B93" s="254"/>
      <c r="C93" s="254"/>
      <c r="D93" s="254"/>
    </row>
    <row r="94" spans="1:4" x14ac:dyDescent="0.25">
      <c r="A94" s="131" t="str">
        <f ca="1">Exceedance!U94</f>
        <v/>
      </c>
      <c r="B94" s="254"/>
      <c r="C94" s="254"/>
      <c r="D94" s="254"/>
    </row>
    <row r="95" spans="1:4" x14ac:dyDescent="0.25">
      <c r="A95" s="131" t="str">
        <f ca="1">Exceedance!U95</f>
        <v/>
      </c>
      <c r="B95" s="254"/>
      <c r="C95" s="254"/>
      <c r="D95" s="254"/>
    </row>
    <row r="96" spans="1:4" x14ac:dyDescent="0.25">
      <c r="A96" s="131" t="str">
        <f ca="1">Exceedance!U96</f>
        <v/>
      </c>
      <c r="B96" s="254"/>
      <c r="C96" s="254"/>
      <c r="D96" s="254"/>
    </row>
    <row r="97" spans="1:4" x14ac:dyDescent="0.25">
      <c r="A97" s="131" t="str">
        <f ca="1">Exceedance!U97</f>
        <v/>
      </c>
      <c r="B97" s="254"/>
      <c r="C97" s="254"/>
      <c r="D97" s="254"/>
    </row>
    <row r="98" spans="1:4" x14ac:dyDescent="0.25">
      <c r="A98" s="131" t="str">
        <f ca="1">Exceedance!U98</f>
        <v/>
      </c>
      <c r="B98" s="254"/>
      <c r="C98" s="254"/>
      <c r="D98" s="254"/>
    </row>
    <row r="99" spans="1:4" x14ac:dyDescent="0.25">
      <c r="A99" s="131" t="str">
        <f ca="1">Exceedance!U99</f>
        <v/>
      </c>
      <c r="B99" s="254"/>
      <c r="C99" s="254"/>
      <c r="D99" s="254"/>
    </row>
    <row r="100" spans="1:4" x14ac:dyDescent="0.25">
      <c r="A100" s="131" t="str">
        <f ca="1">Exceedance!U100</f>
        <v/>
      </c>
      <c r="B100" s="254"/>
      <c r="C100" s="254"/>
      <c r="D100" s="254"/>
    </row>
  </sheetData>
  <mergeCells count="1">
    <mergeCell ref="B1:AH1"/>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C000"/>
  </sheetPr>
  <dimension ref="A1:BD100"/>
  <sheetViews>
    <sheetView zoomScale="90" zoomScaleNormal="90" workbookViewId="0">
      <selection activeCell="B4" sqref="B4:AM69"/>
    </sheetView>
  </sheetViews>
  <sheetFormatPr defaultColWidth="8.85546875" defaultRowHeight="15" x14ac:dyDescent="0.25"/>
  <cols>
    <col min="1" max="1" width="8.85546875" style="128"/>
    <col min="2" max="4" width="8.85546875" style="255"/>
    <col min="5" max="16384" width="8.85546875" style="1"/>
  </cols>
  <sheetData>
    <row r="1" spans="1:56" s="128" customFormat="1" x14ac:dyDescent="0.25">
      <c r="A1" s="127"/>
      <c r="B1" s="752" t="s">
        <v>97</v>
      </c>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row>
    <row r="2" spans="1:56" s="128" customFormat="1" x14ac:dyDescent="0.25">
      <c r="A2" s="127"/>
      <c r="B2" s="268" t="s">
        <v>295</v>
      </c>
      <c r="C2" s="268" t="s">
        <v>296</v>
      </c>
      <c r="D2" s="268" t="s">
        <v>297</v>
      </c>
      <c r="E2" s="128">
        <v>1981</v>
      </c>
      <c r="F2" s="128">
        <v>1982</v>
      </c>
      <c r="G2" s="128">
        <v>1983</v>
      </c>
      <c r="H2" s="128">
        <v>1984</v>
      </c>
      <c r="I2" s="128">
        <v>1985</v>
      </c>
      <c r="J2" s="128">
        <v>1986</v>
      </c>
      <c r="K2" s="128">
        <v>1987</v>
      </c>
      <c r="L2" s="128">
        <v>1988</v>
      </c>
      <c r="M2" s="128">
        <v>1989</v>
      </c>
      <c r="N2" s="128">
        <v>1990</v>
      </c>
      <c r="O2" s="128">
        <v>1991</v>
      </c>
      <c r="P2" s="128">
        <v>1992</v>
      </c>
      <c r="Q2" s="128">
        <v>1993</v>
      </c>
      <c r="R2" s="128">
        <v>1994</v>
      </c>
      <c r="S2" s="128">
        <v>1995</v>
      </c>
      <c r="T2" s="128">
        <v>1996</v>
      </c>
      <c r="U2" s="128">
        <v>1997</v>
      </c>
      <c r="V2" s="128">
        <v>1998</v>
      </c>
      <c r="W2" s="128">
        <v>1999</v>
      </c>
      <c r="X2" s="128">
        <v>2000</v>
      </c>
      <c r="Y2" s="128">
        <v>2001</v>
      </c>
      <c r="Z2" s="128">
        <v>2002</v>
      </c>
      <c r="AA2" s="128">
        <v>2003</v>
      </c>
      <c r="AB2" s="128">
        <v>2004</v>
      </c>
      <c r="AC2" s="128">
        <v>2005</v>
      </c>
      <c r="AD2" s="128">
        <v>2006</v>
      </c>
      <c r="AE2" s="128">
        <v>2007</v>
      </c>
      <c r="AF2" s="189">
        <v>2008</v>
      </c>
      <c r="AG2" s="189">
        <v>2009</v>
      </c>
      <c r="AH2" s="128">
        <v>2010</v>
      </c>
      <c r="AI2" s="128">
        <v>2011</v>
      </c>
      <c r="AJ2" s="128">
        <v>2012</v>
      </c>
      <c r="AK2" s="128">
        <v>2013</v>
      </c>
      <c r="AL2" s="128">
        <v>2014</v>
      </c>
      <c r="AM2" s="128">
        <v>2015</v>
      </c>
      <c r="AN2" s="128">
        <v>2016</v>
      </c>
      <c r="AO2" s="128">
        <v>2017</v>
      </c>
      <c r="AP2" s="128">
        <v>2018</v>
      </c>
      <c r="AQ2" s="128">
        <v>2019</v>
      </c>
      <c r="AR2" s="128">
        <v>2020</v>
      </c>
      <c r="AS2" s="128">
        <v>2021</v>
      </c>
      <c r="AT2" s="128">
        <v>2022</v>
      </c>
      <c r="AU2" s="128">
        <v>2023</v>
      </c>
      <c r="AV2" s="128">
        <v>2024</v>
      </c>
      <c r="AW2" s="128">
        <v>2025</v>
      </c>
      <c r="AX2" s="128">
        <v>2026</v>
      </c>
      <c r="AY2" s="128">
        <v>2027</v>
      </c>
      <c r="AZ2" s="128">
        <v>2028</v>
      </c>
      <c r="BA2" s="128">
        <v>2029</v>
      </c>
      <c r="BB2" s="128">
        <v>2030</v>
      </c>
      <c r="BC2" s="128">
        <v>2031</v>
      </c>
      <c r="BD2" s="128">
        <v>2032</v>
      </c>
    </row>
    <row r="3" spans="1:56" s="130" customFormat="1" x14ac:dyDescent="0.25">
      <c r="A3" s="129"/>
      <c r="B3" s="130" t="s">
        <v>332</v>
      </c>
      <c r="C3" s="130" t="s">
        <v>333</v>
      </c>
      <c r="D3" s="130" t="s">
        <v>334</v>
      </c>
      <c r="E3" s="130" t="s">
        <v>335</v>
      </c>
      <c r="F3" s="130" t="s">
        <v>336</v>
      </c>
      <c r="G3" s="130" t="s">
        <v>337</v>
      </c>
      <c r="H3" s="130" t="s">
        <v>338</v>
      </c>
      <c r="I3" s="130" t="s">
        <v>339</v>
      </c>
      <c r="J3" s="130" t="s">
        <v>340</v>
      </c>
      <c r="K3" s="130" t="s">
        <v>341</v>
      </c>
      <c r="L3" s="130" t="s">
        <v>342</v>
      </c>
      <c r="M3" s="130" t="s">
        <v>343</v>
      </c>
      <c r="N3" s="130" t="s">
        <v>344</v>
      </c>
      <c r="O3" s="130" t="s">
        <v>345</v>
      </c>
      <c r="P3" s="130" t="s">
        <v>346</v>
      </c>
      <c r="Q3" s="130" t="s">
        <v>347</v>
      </c>
      <c r="R3" s="130" t="s">
        <v>348</v>
      </c>
      <c r="S3" s="130" t="s">
        <v>349</v>
      </c>
      <c r="T3" s="130" t="s">
        <v>350</v>
      </c>
      <c r="U3" s="130" t="s">
        <v>351</v>
      </c>
      <c r="V3" s="130" t="s">
        <v>352</v>
      </c>
      <c r="W3" s="130" t="s">
        <v>353</v>
      </c>
      <c r="X3" s="130" t="s">
        <v>354</v>
      </c>
      <c r="Y3" s="130" t="s">
        <v>355</v>
      </c>
      <c r="Z3" s="130" t="s">
        <v>356</v>
      </c>
      <c r="AA3" s="130" t="s">
        <v>357</v>
      </c>
      <c r="AB3" s="130" t="s">
        <v>358</v>
      </c>
      <c r="AC3" s="130" t="s">
        <v>359</v>
      </c>
      <c r="AD3" s="130" t="s">
        <v>360</v>
      </c>
      <c r="AE3" s="130" t="s">
        <v>361</v>
      </c>
      <c r="AF3" s="130" t="s">
        <v>362</v>
      </c>
      <c r="AG3" s="130" t="s">
        <v>363</v>
      </c>
      <c r="AH3" s="130" t="s">
        <v>364</v>
      </c>
      <c r="AI3" s="130" t="s">
        <v>384</v>
      </c>
      <c r="AJ3" s="130" t="s">
        <v>385</v>
      </c>
      <c r="AK3" s="130" t="s">
        <v>386</v>
      </c>
      <c r="AL3" s="130" t="s">
        <v>387</v>
      </c>
      <c r="AM3" s="130" t="s">
        <v>388</v>
      </c>
      <c r="AN3" s="130" t="s">
        <v>389</v>
      </c>
      <c r="AO3" s="130" t="s">
        <v>390</v>
      </c>
      <c r="AP3" s="130" t="s">
        <v>391</v>
      </c>
      <c r="AQ3" s="130" t="s">
        <v>392</v>
      </c>
      <c r="AR3" s="130" t="s">
        <v>393</v>
      </c>
      <c r="AS3" s="130" t="s">
        <v>394</v>
      </c>
      <c r="AT3" s="130" t="s">
        <v>395</v>
      </c>
      <c r="AU3" s="130" t="s">
        <v>396</v>
      </c>
      <c r="AV3" s="130" t="s">
        <v>397</v>
      </c>
      <c r="AW3" s="130" t="s">
        <v>398</v>
      </c>
      <c r="AX3" s="130" t="s">
        <v>399</v>
      </c>
      <c r="AY3" s="130" t="s">
        <v>400</v>
      </c>
      <c r="AZ3" s="130" t="s">
        <v>401</v>
      </c>
      <c r="BA3" s="130" t="s">
        <v>402</v>
      </c>
      <c r="BB3" s="130" t="s">
        <v>403</v>
      </c>
      <c r="BC3" s="130" t="s">
        <v>404</v>
      </c>
      <c r="BD3" s="130" t="s">
        <v>405</v>
      </c>
    </row>
    <row r="4" spans="1:56" x14ac:dyDescent="0.25">
      <c r="A4" s="131">
        <f ca="1">Exceedance!U4</f>
        <v>42826</v>
      </c>
      <c r="B4" s="273">
        <v>953.73527119104597</v>
      </c>
      <c r="C4" s="273">
        <v>953.73527119104597</v>
      </c>
      <c r="D4" s="273">
        <v>953.73527119104597</v>
      </c>
      <c r="E4" s="1">
        <v>932.9337511910353</v>
      </c>
      <c r="F4" s="1">
        <v>943.50017119104598</v>
      </c>
      <c r="G4" s="1">
        <v>964.62010119104605</v>
      </c>
      <c r="H4" s="1">
        <v>909.4510411910461</v>
      </c>
      <c r="I4" s="1">
        <v>892.4901711910461</v>
      </c>
      <c r="J4" s="1">
        <v>922.25510119104604</v>
      </c>
      <c r="K4" s="1">
        <v>938.08301119104624</v>
      </c>
      <c r="L4" s="1">
        <v>920.37861119104593</v>
      </c>
      <c r="M4" s="1">
        <v>923.19270119104601</v>
      </c>
      <c r="N4" s="1">
        <v>924.53361119104602</v>
      </c>
      <c r="O4" s="1">
        <v>918.35704119104605</v>
      </c>
      <c r="P4" s="1">
        <v>933.62414119104585</v>
      </c>
      <c r="Q4" s="1">
        <v>923.69115119104606</v>
      </c>
      <c r="R4" s="1">
        <v>963.06460119104622</v>
      </c>
      <c r="S4" s="1">
        <v>951.56134119104593</v>
      </c>
      <c r="T4" s="1">
        <v>965.45965119104596</v>
      </c>
      <c r="U4" s="1">
        <v>951.09310119104612</v>
      </c>
      <c r="V4" s="1">
        <v>928.75725119104607</v>
      </c>
      <c r="W4" s="1">
        <v>961.30186119104621</v>
      </c>
      <c r="X4" s="1">
        <v>960.58864119104601</v>
      </c>
      <c r="Y4" s="1">
        <v>959.28008119104595</v>
      </c>
      <c r="Z4" s="1">
        <v>951.550821191046</v>
      </c>
      <c r="AA4" s="1">
        <v>945.01015119104613</v>
      </c>
      <c r="AB4" s="1">
        <v>936.00651119104612</v>
      </c>
      <c r="AC4" s="1">
        <v>952.20477119104612</v>
      </c>
      <c r="AD4" s="1">
        <v>957.17668119104599</v>
      </c>
      <c r="AE4" s="1">
        <v>954.36617119104596</v>
      </c>
      <c r="AF4" s="1">
        <v>946.13533119104613</v>
      </c>
      <c r="AG4" s="1">
        <v>950.61866119104604</v>
      </c>
      <c r="AH4" s="1">
        <v>934.8636411910461</v>
      </c>
      <c r="AI4" s="1">
        <v>945.87902119104615</v>
      </c>
      <c r="AJ4" s="1">
        <v>952.02009119104594</v>
      </c>
      <c r="AK4" s="1">
        <v>957.75178119104601</v>
      </c>
      <c r="AL4" s="1">
        <v>949.34557346334611</v>
      </c>
      <c r="AM4" s="1">
        <v>957.88079253804597</v>
      </c>
    </row>
    <row r="5" spans="1:56" x14ac:dyDescent="0.25">
      <c r="A5" s="131">
        <f ca="1">Exceedance!U5</f>
        <v>42856</v>
      </c>
      <c r="B5" s="273">
        <v>897.86323974325717</v>
      </c>
      <c r="C5" s="273">
        <v>897.86323974325717</v>
      </c>
      <c r="D5" s="273">
        <v>897.86323974325717</v>
      </c>
      <c r="E5" s="1">
        <v>843.84807974328419</v>
      </c>
      <c r="F5" s="1">
        <v>868.51644974325677</v>
      </c>
      <c r="G5" s="1">
        <v>930.46938974325667</v>
      </c>
      <c r="H5" s="1">
        <v>918.75732974325683</v>
      </c>
      <c r="I5" s="1">
        <v>947.2232097432568</v>
      </c>
      <c r="J5" s="1">
        <v>1062.8383397432569</v>
      </c>
      <c r="K5" s="1">
        <v>884.43792974325675</v>
      </c>
      <c r="L5" s="1">
        <v>896.80035974325745</v>
      </c>
      <c r="M5" s="1">
        <v>879.18266974325695</v>
      </c>
      <c r="N5" s="1">
        <v>857.40159974325672</v>
      </c>
      <c r="O5" s="1">
        <v>902.75042974325663</v>
      </c>
      <c r="P5" s="1">
        <v>889.77681974325719</v>
      </c>
      <c r="Q5" s="1">
        <v>935.84444974325686</v>
      </c>
      <c r="R5" s="1">
        <v>912.03614974325671</v>
      </c>
      <c r="S5" s="1">
        <v>910.95349974325723</v>
      </c>
      <c r="T5" s="1">
        <v>899.39854974325692</v>
      </c>
      <c r="U5" s="1">
        <v>914.04450974325698</v>
      </c>
      <c r="V5" s="1">
        <v>885.62741974325695</v>
      </c>
      <c r="W5" s="1">
        <v>903.32413974325686</v>
      </c>
      <c r="X5" s="1">
        <v>903.42518974325685</v>
      </c>
      <c r="Y5" s="1">
        <v>909.83045974325717</v>
      </c>
      <c r="Z5" s="1">
        <v>898.19054974325695</v>
      </c>
      <c r="AA5" s="1">
        <v>912.05328974325698</v>
      </c>
      <c r="AB5" s="1">
        <v>940.70720974325673</v>
      </c>
      <c r="AC5" s="1">
        <v>933.42706974325665</v>
      </c>
      <c r="AD5" s="1">
        <v>945.76371974325696</v>
      </c>
      <c r="AE5" s="1">
        <v>917.81541974325694</v>
      </c>
      <c r="AF5" s="1">
        <v>910.21392974325681</v>
      </c>
      <c r="AG5" s="1">
        <v>884.31020974325668</v>
      </c>
      <c r="AH5" s="1">
        <v>931.24047974325697</v>
      </c>
      <c r="AI5" s="1">
        <v>907.89359974325703</v>
      </c>
      <c r="AJ5" s="1">
        <v>887.16263974325716</v>
      </c>
      <c r="AK5" s="1">
        <v>898.76286974325683</v>
      </c>
      <c r="AL5" s="1">
        <v>921.79462706725303</v>
      </c>
      <c r="AM5" s="1">
        <v>873.61490971105684</v>
      </c>
    </row>
    <row r="6" spans="1:56" x14ac:dyDescent="0.25">
      <c r="A6" s="131">
        <f ca="1">Exceedance!U6</f>
        <v>42887</v>
      </c>
      <c r="B6" s="273">
        <v>825.94449517201986</v>
      </c>
      <c r="C6" s="273">
        <v>825.94449517201986</v>
      </c>
      <c r="D6" s="273">
        <v>825.94449517201986</v>
      </c>
      <c r="E6" s="1">
        <v>821.04639517198234</v>
      </c>
      <c r="F6" s="1">
        <v>758.83577517201957</v>
      </c>
      <c r="G6" s="1">
        <v>1080.0448251720197</v>
      </c>
      <c r="H6" s="1">
        <v>837.08682517201953</v>
      </c>
      <c r="I6" s="1">
        <v>816.38539517201968</v>
      </c>
      <c r="J6" s="1">
        <v>742.46258517201977</v>
      </c>
      <c r="K6" s="1">
        <v>786.14125517201967</v>
      </c>
      <c r="L6" s="1">
        <v>778.25779517201943</v>
      </c>
      <c r="M6" s="1">
        <v>798.94263517201978</v>
      </c>
      <c r="N6" s="1">
        <v>760.62091517201964</v>
      </c>
      <c r="O6" s="1">
        <v>831.69503517201963</v>
      </c>
      <c r="P6" s="1">
        <v>807.50282517201958</v>
      </c>
      <c r="Q6" s="1">
        <v>817.10596517201986</v>
      </c>
      <c r="R6" s="1">
        <v>818.07165517201975</v>
      </c>
      <c r="S6" s="1">
        <v>820.58351517201959</v>
      </c>
      <c r="T6" s="1">
        <v>818.90118517201972</v>
      </c>
      <c r="U6" s="1">
        <v>827.86992517201963</v>
      </c>
      <c r="V6" s="1">
        <v>793.0417351720198</v>
      </c>
      <c r="W6" s="1">
        <v>808.62961517201973</v>
      </c>
      <c r="X6" s="1">
        <v>794.60650517201964</v>
      </c>
      <c r="Y6" s="1">
        <v>804.45122517201969</v>
      </c>
      <c r="Z6" s="1">
        <v>805.16622517201972</v>
      </c>
      <c r="AA6" s="1">
        <v>813.82627517201956</v>
      </c>
      <c r="AB6" s="1">
        <v>842.9715751720197</v>
      </c>
      <c r="AC6" s="1">
        <v>806.10301517201958</v>
      </c>
      <c r="AD6" s="1">
        <v>820.77964517201963</v>
      </c>
      <c r="AE6" s="1">
        <v>835.01612517201966</v>
      </c>
      <c r="AF6" s="1">
        <v>839.6315551720196</v>
      </c>
      <c r="AG6" s="1">
        <v>794.69933517201969</v>
      </c>
      <c r="AH6" s="1">
        <v>822.92905517201973</v>
      </c>
      <c r="AI6" s="1">
        <v>823.74117517201978</v>
      </c>
      <c r="AJ6" s="1">
        <v>841.50075517201958</v>
      </c>
      <c r="AK6" s="1">
        <v>832.74648517201945</v>
      </c>
      <c r="AL6" s="1">
        <v>847.85360872109663</v>
      </c>
      <c r="AM6" s="1">
        <v>801.96439611354958</v>
      </c>
    </row>
    <row r="7" spans="1:56" x14ac:dyDescent="0.25">
      <c r="A7" s="131">
        <f ca="1">Exceedance!U7</f>
        <v>42917</v>
      </c>
      <c r="B7" s="273">
        <v>791.09660445808288</v>
      </c>
      <c r="C7" s="273">
        <v>791.09660445808288</v>
      </c>
      <c r="D7" s="273">
        <v>791.09660445808288</v>
      </c>
      <c r="E7" s="1">
        <v>781.52697445808451</v>
      </c>
      <c r="F7" s="1">
        <v>793.21896445808295</v>
      </c>
      <c r="G7" s="1">
        <v>796.8108844580828</v>
      </c>
      <c r="H7" s="1">
        <v>818.78928445808276</v>
      </c>
      <c r="I7" s="1">
        <v>799.7654944580828</v>
      </c>
      <c r="J7" s="1">
        <v>786.00541445808301</v>
      </c>
      <c r="K7" s="1">
        <v>783.51019445808311</v>
      </c>
      <c r="L7" s="1">
        <v>806.28255445808304</v>
      </c>
      <c r="M7" s="1">
        <v>787.30739445808274</v>
      </c>
      <c r="N7" s="1">
        <v>755.16215445808234</v>
      </c>
      <c r="O7" s="1">
        <v>814.95024445808292</v>
      </c>
      <c r="P7" s="1">
        <v>778.02280445808231</v>
      </c>
      <c r="Q7" s="1">
        <v>808.50994445808294</v>
      </c>
      <c r="R7" s="1">
        <v>811.07696445808233</v>
      </c>
      <c r="S7" s="1">
        <v>799.18572445808286</v>
      </c>
      <c r="T7" s="1">
        <v>800.42647445808279</v>
      </c>
      <c r="U7" s="1">
        <v>816.36527445808292</v>
      </c>
      <c r="V7" s="1">
        <v>798.25196445808285</v>
      </c>
      <c r="W7" s="1">
        <v>744.01878445808291</v>
      </c>
      <c r="X7" s="1">
        <v>810.90989445808304</v>
      </c>
      <c r="Y7" s="1">
        <v>814.75849445808285</v>
      </c>
      <c r="Z7" s="1">
        <v>798.81339445808294</v>
      </c>
      <c r="AA7" s="1">
        <v>808.83418445808252</v>
      </c>
      <c r="AB7" s="1">
        <v>802.15298445808287</v>
      </c>
      <c r="AC7" s="1">
        <v>830.68367445808292</v>
      </c>
      <c r="AD7" s="1">
        <v>806.09929445808302</v>
      </c>
      <c r="AE7" s="1">
        <v>810.81599445808297</v>
      </c>
      <c r="AF7" s="1">
        <v>808.25574445808309</v>
      </c>
      <c r="AG7" s="1">
        <v>800.10441445808283</v>
      </c>
      <c r="AH7" s="1">
        <v>834.02289445808299</v>
      </c>
      <c r="AI7" s="1">
        <v>804.33770445808273</v>
      </c>
      <c r="AJ7" s="1">
        <v>770.9985144580827</v>
      </c>
      <c r="AK7" s="1">
        <v>801.05298445808296</v>
      </c>
      <c r="AL7" s="1">
        <v>784.11421504050281</v>
      </c>
      <c r="AM7" s="1">
        <v>784.55528874567244</v>
      </c>
    </row>
    <row r="8" spans="1:56" x14ac:dyDescent="0.25">
      <c r="A8" s="131">
        <f ca="1">Exceedance!U8</f>
        <v>42948</v>
      </c>
      <c r="B8" s="273">
        <v>733.38206252143311</v>
      </c>
      <c r="C8" s="273">
        <v>733.38206252143311</v>
      </c>
      <c r="D8" s="273">
        <v>733.38206252143311</v>
      </c>
      <c r="E8" s="1">
        <v>697.21435252143499</v>
      </c>
      <c r="F8" s="1">
        <v>664.96380252143297</v>
      </c>
      <c r="G8" s="1">
        <v>669.53778252143309</v>
      </c>
      <c r="H8" s="1">
        <v>682.78959252143329</v>
      </c>
      <c r="I8" s="1">
        <v>751.47115252143305</v>
      </c>
      <c r="J8" s="1">
        <v>705.27227252143291</v>
      </c>
      <c r="K8" s="1">
        <v>729.28678252143322</v>
      </c>
      <c r="L8" s="1">
        <v>673.08697252143304</v>
      </c>
      <c r="M8" s="1">
        <v>698.18517252143283</v>
      </c>
      <c r="N8" s="1">
        <v>673.251792521433</v>
      </c>
      <c r="O8" s="1">
        <v>734.03281252143302</v>
      </c>
      <c r="P8" s="1">
        <v>706.71644252143312</v>
      </c>
      <c r="Q8" s="1">
        <v>719.9704925214329</v>
      </c>
      <c r="R8" s="1">
        <v>752.80776252143289</v>
      </c>
      <c r="S8" s="1">
        <v>759.33479252143309</v>
      </c>
      <c r="T8" s="1">
        <v>729.09362252143308</v>
      </c>
      <c r="U8" s="1">
        <v>774.38280252143295</v>
      </c>
      <c r="V8" s="1">
        <v>744.23345252143304</v>
      </c>
      <c r="W8" s="1">
        <v>734.62400252143277</v>
      </c>
      <c r="X8" s="1">
        <v>722.36843252143308</v>
      </c>
      <c r="Y8" s="1">
        <v>711.19051252143345</v>
      </c>
      <c r="Z8" s="1">
        <v>734.96726252143321</v>
      </c>
      <c r="AA8" s="1">
        <v>728.84963252143336</v>
      </c>
      <c r="AB8" s="1">
        <v>766.79697252143296</v>
      </c>
      <c r="AC8" s="1">
        <v>710.05131252143303</v>
      </c>
      <c r="AD8" s="1">
        <v>757.79136252143314</v>
      </c>
      <c r="AE8" s="1">
        <v>761.0837325214336</v>
      </c>
      <c r="AF8" s="1">
        <v>750.42421252143311</v>
      </c>
      <c r="AG8" s="1">
        <v>761.92290252143334</v>
      </c>
      <c r="AH8" s="1">
        <v>768.83083252143308</v>
      </c>
      <c r="AI8" s="1">
        <v>747.46976252143304</v>
      </c>
      <c r="AJ8" s="1">
        <v>732.36635252143299</v>
      </c>
      <c r="AK8" s="1">
        <v>720.40581252143295</v>
      </c>
      <c r="AL8" s="1">
        <v>704.62015309578328</v>
      </c>
      <c r="AM8" s="1">
        <v>755.36215914553338</v>
      </c>
    </row>
    <row r="9" spans="1:56" x14ac:dyDescent="0.25">
      <c r="A9" s="131">
        <f ca="1">Exceedance!U9</f>
        <v>42979</v>
      </c>
      <c r="B9" s="273">
        <v>795.44144921145619</v>
      </c>
      <c r="C9" s="273">
        <v>795.44144921145619</v>
      </c>
      <c r="D9" s="273">
        <v>795.44144921145619</v>
      </c>
      <c r="E9" s="1">
        <v>674.59411921142885</v>
      </c>
      <c r="F9" s="1">
        <v>757.35590921145615</v>
      </c>
      <c r="G9" s="1">
        <v>745.12773921145617</v>
      </c>
      <c r="H9" s="1">
        <v>767.78482921145621</v>
      </c>
      <c r="I9" s="1">
        <v>709.27229921145613</v>
      </c>
      <c r="J9" s="1">
        <v>789.0733792114562</v>
      </c>
      <c r="K9" s="1">
        <v>761.72238921145606</v>
      </c>
      <c r="L9" s="1">
        <v>762.960119211456</v>
      </c>
      <c r="M9" s="1">
        <v>756.43934921145637</v>
      </c>
      <c r="N9" s="1">
        <v>733.61774921145616</v>
      </c>
      <c r="O9" s="1">
        <v>777.18538921145603</v>
      </c>
      <c r="P9" s="1">
        <v>760.08959921145606</v>
      </c>
      <c r="Q9" s="1">
        <v>778.89733921145626</v>
      </c>
      <c r="R9" s="1">
        <v>757.98421921145609</v>
      </c>
      <c r="S9" s="1">
        <v>767.82156921145645</v>
      </c>
      <c r="T9" s="1">
        <v>776.4775592114562</v>
      </c>
      <c r="U9" s="1">
        <v>723.16637921145639</v>
      </c>
      <c r="V9" s="1">
        <v>832.20716921145652</v>
      </c>
      <c r="W9" s="1">
        <v>821.84533921145623</v>
      </c>
      <c r="X9" s="1">
        <v>792.53315921145634</v>
      </c>
      <c r="Y9" s="1">
        <v>776.63870921145622</v>
      </c>
      <c r="Z9" s="1">
        <v>783.14989921145593</v>
      </c>
      <c r="AA9" s="1">
        <v>801.0989192114564</v>
      </c>
      <c r="AB9" s="1">
        <v>760.08022921145619</v>
      </c>
      <c r="AC9" s="1">
        <v>787.99140921145636</v>
      </c>
      <c r="AD9" s="1">
        <v>801.98532921145625</v>
      </c>
      <c r="AE9" s="1">
        <v>795.53392921145632</v>
      </c>
      <c r="AF9" s="1">
        <v>781.29921921145626</v>
      </c>
      <c r="AG9" s="1">
        <v>795.33369921145663</v>
      </c>
      <c r="AH9" s="1">
        <v>796.58690921145615</v>
      </c>
      <c r="AI9" s="1">
        <v>772.26949921145615</v>
      </c>
      <c r="AJ9" s="1">
        <v>799.22534921145598</v>
      </c>
      <c r="AK9" s="1">
        <v>804.34027921145639</v>
      </c>
      <c r="AL9" s="1">
        <v>782.93360063134628</v>
      </c>
      <c r="AM9" s="1">
        <v>782.18021984353652</v>
      </c>
    </row>
    <row r="10" spans="1:56" x14ac:dyDescent="0.25">
      <c r="A10" s="131">
        <f ca="1">Exceedance!U10</f>
        <v>43009</v>
      </c>
      <c r="B10" s="273">
        <v>611.51973986805922</v>
      </c>
      <c r="C10" s="273">
        <v>611.51973986805922</v>
      </c>
      <c r="D10" s="273">
        <v>611.51973986805922</v>
      </c>
      <c r="E10" s="1">
        <v>545.04291986803958</v>
      </c>
      <c r="F10" s="1">
        <v>590.96424986805914</v>
      </c>
      <c r="G10" s="1">
        <v>514.35442986805924</v>
      </c>
      <c r="H10" s="1">
        <v>653.86194986805913</v>
      </c>
      <c r="I10" s="1">
        <v>544.08807986805937</v>
      </c>
      <c r="J10" s="1">
        <v>572.71946986805938</v>
      </c>
      <c r="K10" s="1">
        <v>557.63511986805929</v>
      </c>
      <c r="L10" s="1">
        <v>573.99056986805908</v>
      </c>
      <c r="M10" s="1">
        <v>610.25339986805932</v>
      </c>
      <c r="N10" s="1">
        <v>594.66340986805938</v>
      </c>
      <c r="O10" s="1">
        <v>617.56423986805942</v>
      </c>
      <c r="P10" s="1">
        <v>597.0850898680593</v>
      </c>
      <c r="Q10" s="1">
        <v>622.27472986805913</v>
      </c>
      <c r="R10" s="1">
        <v>609.60227986805921</v>
      </c>
      <c r="S10" s="1">
        <v>614.9046098680592</v>
      </c>
      <c r="T10" s="1">
        <v>597.2016598680591</v>
      </c>
      <c r="U10" s="1">
        <v>610.15945986805934</v>
      </c>
      <c r="V10" s="1">
        <v>603.85068986805925</v>
      </c>
      <c r="W10" s="1">
        <v>620.58950986805928</v>
      </c>
      <c r="X10" s="1">
        <v>616.22852986805935</v>
      </c>
      <c r="Y10" s="1">
        <v>587.59766986805926</v>
      </c>
      <c r="Z10" s="1">
        <v>596.58389986805935</v>
      </c>
      <c r="AA10" s="1">
        <v>630.23848986805933</v>
      </c>
      <c r="AB10" s="1">
        <v>562.44472986805931</v>
      </c>
      <c r="AC10" s="1">
        <v>590.76960986805932</v>
      </c>
      <c r="AD10" s="1">
        <v>592.38638986805927</v>
      </c>
      <c r="AE10" s="1">
        <v>614.15427986805946</v>
      </c>
      <c r="AF10" s="1">
        <v>613.52569986805929</v>
      </c>
      <c r="AG10" s="1">
        <v>633.00729986805936</v>
      </c>
      <c r="AH10" s="1">
        <v>618.41822986805926</v>
      </c>
      <c r="AI10" s="1">
        <v>611.05191986805926</v>
      </c>
      <c r="AJ10" s="1">
        <v>604.92307986805918</v>
      </c>
      <c r="AK10" s="1">
        <v>620.67316986805918</v>
      </c>
      <c r="AL10" s="1">
        <v>601.56978719374945</v>
      </c>
      <c r="AM10" s="1">
        <v>611.36827174484927</v>
      </c>
    </row>
    <row r="11" spans="1:56" x14ac:dyDescent="0.25">
      <c r="A11" s="131">
        <f ca="1">Exceedance!U11</f>
        <v>43040</v>
      </c>
      <c r="B11" s="273">
        <v>768.87488846143503</v>
      </c>
      <c r="C11" s="273">
        <v>768.87488846143503</v>
      </c>
      <c r="D11" s="273">
        <v>768.87488846143503</v>
      </c>
      <c r="E11" s="1">
        <v>732.19083871131716</v>
      </c>
      <c r="F11" s="1">
        <v>750.01778846143509</v>
      </c>
      <c r="G11" s="1">
        <v>707.45220846143502</v>
      </c>
      <c r="H11" s="1">
        <v>814.98178846143492</v>
      </c>
      <c r="I11" s="1">
        <v>782.87072846143474</v>
      </c>
      <c r="J11" s="1">
        <v>814.63938846143469</v>
      </c>
      <c r="K11" s="1">
        <v>759.22591846143496</v>
      </c>
      <c r="L11" s="1">
        <v>747.20156846143482</v>
      </c>
      <c r="M11" s="1">
        <v>761.70432846143467</v>
      </c>
      <c r="N11" s="1">
        <v>735.42297846143504</v>
      </c>
      <c r="O11" s="1">
        <v>755.73541846143496</v>
      </c>
      <c r="P11" s="1">
        <v>768.08988846143461</v>
      </c>
      <c r="Q11" s="1">
        <v>790.41753846143513</v>
      </c>
      <c r="R11" s="1">
        <v>778.5025084614349</v>
      </c>
      <c r="S11" s="1">
        <v>734.82947846143497</v>
      </c>
      <c r="T11" s="1">
        <v>739.95135846143489</v>
      </c>
      <c r="U11" s="1">
        <v>748.65315846143505</v>
      </c>
      <c r="V11" s="1">
        <v>824.6188184614349</v>
      </c>
      <c r="W11" s="1">
        <v>745.45328846143491</v>
      </c>
      <c r="X11" s="1">
        <v>766.43994846143482</v>
      </c>
      <c r="Y11" s="1">
        <v>765.929028461435</v>
      </c>
      <c r="Z11" s="1">
        <v>757.69464846143512</v>
      </c>
      <c r="AA11" s="1">
        <v>758.91061846143486</v>
      </c>
      <c r="AB11" s="1">
        <v>732.04284846143514</v>
      </c>
      <c r="AC11" s="1">
        <v>782.68611846143506</v>
      </c>
      <c r="AD11" s="1">
        <v>755.37652846143499</v>
      </c>
      <c r="AE11" s="1">
        <v>763.4621184614349</v>
      </c>
      <c r="AF11" s="1">
        <v>776.83638846143515</v>
      </c>
      <c r="AG11" s="1">
        <v>779.03149846143504</v>
      </c>
      <c r="AH11" s="1">
        <v>794.23883846143497</v>
      </c>
      <c r="AI11" s="1">
        <v>754.46661846143513</v>
      </c>
      <c r="AJ11" s="1">
        <v>766.78891846143517</v>
      </c>
      <c r="AK11" s="1">
        <v>743.32746846143482</v>
      </c>
      <c r="AL11" s="1">
        <v>772.53519622305487</v>
      </c>
      <c r="AM11" s="1">
        <v>776.53302118967508</v>
      </c>
    </row>
    <row r="12" spans="1:56" x14ac:dyDescent="0.25">
      <c r="A12" s="131">
        <f ca="1">Exceedance!U12</f>
        <v>43070</v>
      </c>
      <c r="B12" s="273">
        <v>725.88158971972621</v>
      </c>
      <c r="C12" s="273">
        <v>725.88158971972621</v>
      </c>
      <c r="D12" s="273">
        <v>725.88158971972621</v>
      </c>
      <c r="E12" s="1">
        <v>743.17159996960834</v>
      </c>
      <c r="F12" s="1">
        <v>797.28752971972574</v>
      </c>
      <c r="G12" s="1">
        <v>747.20175971972583</v>
      </c>
      <c r="H12" s="1">
        <v>738.03807971972583</v>
      </c>
      <c r="I12" s="1">
        <v>799.48507971972583</v>
      </c>
      <c r="J12" s="1">
        <v>836.79079971972601</v>
      </c>
      <c r="K12" s="1">
        <v>760.41352971972594</v>
      </c>
      <c r="L12" s="1">
        <v>743.78865971972584</v>
      </c>
      <c r="M12" s="1">
        <v>725.15586971972596</v>
      </c>
      <c r="N12" s="1">
        <v>725.79106971972624</v>
      </c>
      <c r="O12" s="1">
        <v>715.38458971972614</v>
      </c>
      <c r="P12" s="1">
        <v>707.17663971972604</v>
      </c>
      <c r="Q12" s="1">
        <v>727.44667971972649</v>
      </c>
      <c r="R12" s="1">
        <v>703.03731971972582</v>
      </c>
      <c r="S12" s="1">
        <v>644.62747971972613</v>
      </c>
      <c r="T12" s="1">
        <v>760.51957971972581</v>
      </c>
      <c r="U12" s="1">
        <v>780.92666971972608</v>
      </c>
      <c r="V12" s="1">
        <v>808.22377971972594</v>
      </c>
      <c r="W12" s="1">
        <v>689.58900971972594</v>
      </c>
      <c r="X12" s="1">
        <v>753.04311971972606</v>
      </c>
      <c r="Y12" s="1">
        <v>738.28523971972595</v>
      </c>
      <c r="Z12" s="1">
        <v>743.01975971972593</v>
      </c>
      <c r="AA12" s="1">
        <v>746.34300971972596</v>
      </c>
      <c r="AB12" s="1">
        <v>702.70983971972601</v>
      </c>
      <c r="AC12" s="1">
        <v>714.68046971972615</v>
      </c>
      <c r="AD12" s="1">
        <v>738.14801971972599</v>
      </c>
      <c r="AE12" s="1">
        <v>744.04027971972619</v>
      </c>
      <c r="AF12" s="1">
        <v>716.19811971972604</v>
      </c>
      <c r="AG12" s="1">
        <v>750.01854971972625</v>
      </c>
      <c r="AH12" s="1">
        <v>694.80086971972594</v>
      </c>
      <c r="AI12" s="1">
        <v>740.34189971972592</v>
      </c>
      <c r="AJ12" s="1">
        <v>733.11233971972592</v>
      </c>
      <c r="AK12" s="1">
        <v>742.79142971972601</v>
      </c>
      <c r="AL12" s="1">
        <v>706.33160989733585</v>
      </c>
      <c r="AM12" s="1">
        <v>727.82415548431607</v>
      </c>
    </row>
    <row r="13" spans="1:56" x14ac:dyDescent="0.25">
      <c r="A13" s="131">
        <f ca="1">Exceedance!U13</f>
        <v>43101</v>
      </c>
      <c r="B13" s="273">
        <v>719.66864608078163</v>
      </c>
      <c r="C13" s="273">
        <v>719.66864608078163</v>
      </c>
      <c r="D13" s="273">
        <v>719.66864608078163</v>
      </c>
      <c r="E13" s="1">
        <v>648.61592774737528</v>
      </c>
      <c r="F13" s="1">
        <v>824.26260774737523</v>
      </c>
      <c r="G13" s="1">
        <v>755.52694774737529</v>
      </c>
      <c r="H13" s="1">
        <v>696.37860441404268</v>
      </c>
      <c r="I13" s="1">
        <v>690.02399774737523</v>
      </c>
      <c r="J13" s="1">
        <v>763.12430941411719</v>
      </c>
      <c r="K13" s="1">
        <v>692.68503941411723</v>
      </c>
      <c r="L13" s="1">
        <v>706.98523941411713</v>
      </c>
      <c r="M13" s="1">
        <v>666.83444358078316</v>
      </c>
      <c r="N13" s="1">
        <v>685.43990941411721</v>
      </c>
      <c r="O13" s="1">
        <v>706.61354941411719</v>
      </c>
      <c r="P13" s="1">
        <v>574.11508441404249</v>
      </c>
      <c r="Q13" s="1">
        <v>718.18266858078448</v>
      </c>
      <c r="R13" s="1">
        <v>640.8556477473752</v>
      </c>
      <c r="S13" s="1">
        <v>710.74605941411835</v>
      </c>
      <c r="T13" s="1">
        <v>750.71899774737528</v>
      </c>
      <c r="U13" s="1">
        <v>842.14343941411721</v>
      </c>
      <c r="V13" s="1">
        <v>618.89296691418986</v>
      </c>
      <c r="W13" s="1">
        <v>698.14431941411715</v>
      </c>
      <c r="X13" s="1">
        <v>676.62343941411734</v>
      </c>
      <c r="Y13" s="1">
        <v>716.01219774744959</v>
      </c>
      <c r="Z13" s="1">
        <v>719.37332941411717</v>
      </c>
      <c r="AA13" s="1">
        <v>719.01062941411715</v>
      </c>
      <c r="AB13" s="1">
        <v>536.50785774737551</v>
      </c>
      <c r="AC13" s="1">
        <v>758.48213941411711</v>
      </c>
      <c r="AD13" s="1">
        <v>726.01040941411713</v>
      </c>
      <c r="AE13" s="1">
        <v>672.15600774737527</v>
      </c>
      <c r="AF13" s="1">
        <v>752.33850941411845</v>
      </c>
      <c r="AG13" s="1">
        <v>644.13568941411711</v>
      </c>
      <c r="AH13" s="1">
        <v>709.46958774737527</v>
      </c>
      <c r="AI13" s="1">
        <v>745.80122774744893</v>
      </c>
      <c r="AJ13" s="1">
        <v>708.2828177474488</v>
      </c>
      <c r="AK13" s="1">
        <v>715.01675360765717</v>
      </c>
      <c r="AL13" s="1">
        <v>718.86485028411721</v>
      </c>
      <c r="AM13" s="1">
        <v>605.80477358078315</v>
      </c>
    </row>
    <row r="14" spans="1:56" x14ac:dyDescent="0.25">
      <c r="A14" s="131">
        <f ca="1">Exceedance!U14</f>
        <v>43132</v>
      </c>
      <c r="B14" s="273">
        <v>610.76437417551483</v>
      </c>
      <c r="C14" s="273">
        <v>610.76437417551483</v>
      </c>
      <c r="D14" s="273">
        <v>610.76437417551483</v>
      </c>
      <c r="E14" s="1">
        <v>647.37516584210277</v>
      </c>
      <c r="F14" s="1">
        <v>444.90414584210305</v>
      </c>
      <c r="G14" s="1">
        <v>580.5566658421028</v>
      </c>
      <c r="H14" s="1">
        <v>635.63095250876893</v>
      </c>
      <c r="I14" s="1">
        <v>567.43095584210289</v>
      </c>
      <c r="J14" s="1">
        <v>548.60864750884798</v>
      </c>
      <c r="K14" s="1">
        <v>555.90847750884836</v>
      </c>
      <c r="L14" s="1">
        <v>598.8270975088484</v>
      </c>
      <c r="M14" s="1">
        <v>616.33023167544343</v>
      </c>
      <c r="N14" s="1">
        <v>559.01306750884817</v>
      </c>
      <c r="O14" s="1">
        <v>571.78677750884833</v>
      </c>
      <c r="P14" s="1">
        <v>424.83486250876916</v>
      </c>
      <c r="Q14" s="1">
        <v>621.36117667551457</v>
      </c>
      <c r="R14" s="1">
        <v>562.43272584210285</v>
      </c>
      <c r="S14" s="1">
        <v>614.57870750884933</v>
      </c>
      <c r="T14" s="1">
        <v>640.27349584210276</v>
      </c>
      <c r="U14" s="1">
        <v>586.33332750884824</v>
      </c>
      <c r="V14" s="1">
        <v>598.72905500885315</v>
      </c>
      <c r="W14" s="1">
        <v>598.11326750884837</v>
      </c>
      <c r="X14" s="1">
        <v>577.63230750884804</v>
      </c>
      <c r="Y14" s="1">
        <v>664.9719258421693</v>
      </c>
      <c r="Z14" s="1">
        <v>570.82924750884808</v>
      </c>
      <c r="AA14" s="1">
        <v>583.04285750884833</v>
      </c>
      <c r="AB14" s="1">
        <v>434.012595842103</v>
      </c>
      <c r="AC14" s="1">
        <v>595.88272750884823</v>
      </c>
      <c r="AD14" s="1">
        <v>634.09899750884836</v>
      </c>
      <c r="AE14" s="1">
        <v>639.34227584210294</v>
      </c>
      <c r="AF14" s="1">
        <v>590.37248750884908</v>
      </c>
      <c r="AG14" s="1">
        <v>625.14273750884809</v>
      </c>
      <c r="AH14" s="1">
        <v>619.22440584210278</v>
      </c>
      <c r="AI14" s="1">
        <v>677.64631584216863</v>
      </c>
      <c r="AJ14" s="1">
        <v>667.39062584216833</v>
      </c>
      <c r="AK14" s="1">
        <v>603.31708190325844</v>
      </c>
      <c r="AL14" s="1">
        <v>597.20938851917799</v>
      </c>
      <c r="AM14" s="1">
        <v>624.97414167544321</v>
      </c>
    </row>
    <row r="15" spans="1:56" x14ac:dyDescent="0.25">
      <c r="A15" s="131">
        <f ca="1">Exceedance!U15</f>
        <v>43160</v>
      </c>
      <c r="B15" s="273">
        <v>1039.046516973747</v>
      </c>
      <c r="C15" s="273">
        <v>1039.046516973747</v>
      </c>
      <c r="D15" s="273">
        <v>1039.046516973747</v>
      </c>
      <c r="E15" s="1">
        <v>986.2861886403407</v>
      </c>
      <c r="F15" s="1">
        <v>852.33531864034092</v>
      </c>
      <c r="G15" s="1">
        <v>881.71694864034112</v>
      </c>
      <c r="H15" s="1">
        <v>832.78134530700743</v>
      </c>
      <c r="I15" s="1">
        <v>965.60484864034083</v>
      </c>
      <c r="J15" s="1">
        <v>957.21675030708298</v>
      </c>
      <c r="K15" s="1">
        <v>976.06367030708282</v>
      </c>
      <c r="L15" s="1">
        <v>982.55296030708246</v>
      </c>
      <c r="M15" s="1">
        <v>930.83747447364658</v>
      </c>
      <c r="N15" s="1">
        <v>999.65990030708281</v>
      </c>
      <c r="O15" s="1">
        <v>924.97810030708274</v>
      </c>
      <c r="P15" s="1">
        <v>758.20673530700708</v>
      </c>
      <c r="Q15" s="1">
        <v>1028.439079473749</v>
      </c>
      <c r="R15" s="1">
        <v>893.67201864034109</v>
      </c>
      <c r="S15" s="1">
        <v>1043.6251803070836</v>
      </c>
      <c r="T15" s="1">
        <v>960.84339864034109</v>
      </c>
      <c r="U15" s="1">
        <v>988.30442030708275</v>
      </c>
      <c r="V15" s="1">
        <v>967.58349780705339</v>
      </c>
      <c r="W15" s="1">
        <v>1002.5695903070828</v>
      </c>
      <c r="X15" s="1">
        <v>1021.8571103070826</v>
      </c>
      <c r="Y15" s="1">
        <v>1009.4548786404155</v>
      </c>
      <c r="Z15" s="1">
        <v>1068.6398603070829</v>
      </c>
      <c r="AA15" s="1">
        <v>1059.9953903070827</v>
      </c>
      <c r="AB15" s="1">
        <v>821.88545864034097</v>
      </c>
      <c r="AC15" s="1">
        <v>997.81413030708268</v>
      </c>
      <c r="AD15" s="1">
        <v>1010.3854203070827</v>
      </c>
      <c r="AE15" s="1">
        <v>978.92489864034064</v>
      </c>
      <c r="AF15" s="1">
        <v>1038.3962203070839</v>
      </c>
      <c r="AG15" s="1">
        <v>994.95222030708283</v>
      </c>
      <c r="AH15" s="1">
        <v>991.41654864034081</v>
      </c>
      <c r="AI15" s="1">
        <v>1032.3289386404144</v>
      </c>
      <c r="AJ15" s="1">
        <v>1028.2895786404142</v>
      </c>
      <c r="AK15" s="1">
        <v>1098.521807716073</v>
      </c>
      <c r="AL15" s="1">
        <v>1060.9061183310826</v>
      </c>
      <c r="AM15" s="1">
        <v>949.34820447364723</v>
      </c>
    </row>
    <row r="16" spans="1:56" x14ac:dyDescent="0.25">
      <c r="A16" s="131">
        <f ca="1">Exceedance!U16</f>
        <v>43191</v>
      </c>
      <c r="B16" s="273">
        <v>1098.9788758493698</v>
      </c>
      <c r="C16" s="273">
        <v>1098.9788758493698</v>
      </c>
      <c r="D16" s="273">
        <v>1098.9788758493698</v>
      </c>
      <c r="E16" s="1">
        <v>1043.8925675159214</v>
      </c>
      <c r="F16" s="1">
        <v>1151.3424975159214</v>
      </c>
      <c r="G16" s="1">
        <v>1019.3504375159215</v>
      </c>
      <c r="H16" s="1">
        <v>1042.7176841825858</v>
      </c>
      <c r="I16" s="1">
        <v>1024.1964975159212</v>
      </c>
      <c r="J16" s="1">
        <v>1070.466949182703</v>
      </c>
      <c r="K16" s="1">
        <v>1069.8575491827039</v>
      </c>
      <c r="L16" s="1">
        <v>1099.6166391827037</v>
      </c>
      <c r="M16" s="1">
        <v>1005.3072333492594</v>
      </c>
      <c r="N16" s="1">
        <v>1098.8859791827037</v>
      </c>
      <c r="O16" s="1">
        <v>1106.0270791827033</v>
      </c>
      <c r="P16" s="1">
        <v>1105.4086641825859</v>
      </c>
      <c r="Q16" s="1">
        <v>1152.4139683493679</v>
      </c>
      <c r="R16" s="1">
        <v>1058.3567375159209</v>
      </c>
      <c r="S16" s="1">
        <v>1145.6087491827041</v>
      </c>
      <c r="T16" s="1">
        <v>1063.8444975159214</v>
      </c>
      <c r="U16" s="1">
        <v>1027.1541891827037</v>
      </c>
      <c r="V16" s="1">
        <v>1078.2910666827061</v>
      </c>
      <c r="W16" s="1">
        <v>1142.0645791827037</v>
      </c>
      <c r="X16" s="1">
        <v>1119.7700191827032</v>
      </c>
      <c r="Y16" s="1">
        <v>1100.5858175159879</v>
      </c>
      <c r="Z16" s="1">
        <v>1108.6280891827032</v>
      </c>
      <c r="AA16" s="1">
        <v>1093.7454491827039</v>
      </c>
      <c r="AB16" s="1">
        <v>1047.8531675159211</v>
      </c>
      <c r="AC16" s="1">
        <v>1120.4516191827033</v>
      </c>
      <c r="AD16" s="1">
        <v>1119.6501091827035</v>
      </c>
      <c r="AE16" s="1">
        <v>1074.9667275159215</v>
      </c>
      <c r="AF16" s="1">
        <v>1127.6917591827043</v>
      </c>
      <c r="AG16" s="1">
        <v>1108.7814991827033</v>
      </c>
      <c r="AH16" s="1">
        <v>1074.3085575159218</v>
      </c>
      <c r="AI16" s="1">
        <v>1113.7345575159868</v>
      </c>
      <c r="AJ16" s="1">
        <v>1112.1410475159871</v>
      </c>
      <c r="AK16" s="1">
        <v>1069.769017848083</v>
      </c>
      <c r="AL16" s="1">
        <v>1100.3745418195133</v>
      </c>
      <c r="AM16" s="1">
        <v>996.66537334925829</v>
      </c>
    </row>
    <row r="17" spans="1:39" x14ac:dyDescent="0.25">
      <c r="A17" s="131">
        <f ca="1">Exceedance!U17</f>
        <v>43221</v>
      </c>
      <c r="B17" s="273">
        <v>969.93646499355259</v>
      </c>
      <c r="C17" s="273">
        <v>969.93646499355259</v>
      </c>
      <c r="D17" s="273">
        <v>969.93646499355259</v>
      </c>
      <c r="E17" s="1">
        <v>907.4124666601457</v>
      </c>
      <c r="F17" s="1">
        <v>969.36540666014605</v>
      </c>
      <c r="G17" s="1">
        <v>957.65334666014621</v>
      </c>
      <c r="H17" s="1">
        <v>989.66189332681495</v>
      </c>
      <c r="I17" s="1">
        <v>1101.7343566601469</v>
      </c>
      <c r="J17" s="1">
        <v>965.12448832688801</v>
      </c>
      <c r="K17" s="1">
        <v>977.48691832688826</v>
      </c>
      <c r="L17" s="1">
        <v>959.86922832688799</v>
      </c>
      <c r="M17" s="1">
        <v>872.84684249344548</v>
      </c>
      <c r="N17" s="1">
        <v>983.43698832688847</v>
      </c>
      <c r="O17" s="1">
        <v>970.46337832688835</v>
      </c>
      <c r="P17" s="1">
        <v>978.28313332681466</v>
      </c>
      <c r="Q17" s="1">
        <v>994.87768749355655</v>
      </c>
      <c r="R17" s="1">
        <v>949.84951666014695</v>
      </c>
      <c r="S17" s="1">
        <v>978.96478832688888</v>
      </c>
      <c r="T17" s="1">
        <v>952.94052666014602</v>
      </c>
      <c r="U17" s="1">
        <v>966.31397832688856</v>
      </c>
      <c r="V17" s="1">
        <v>952.95696582685241</v>
      </c>
      <c r="W17" s="1">
        <v>984.11174832688835</v>
      </c>
      <c r="X17" s="1">
        <v>990.51701832688843</v>
      </c>
      <c r="Y17" s="1">
        <v>968.19011666022038</v>
      </c>
      <c r="Z17" s="1">
        <v>992.7398483268887</v>
      </c>
      <c r="AA17" s="1">
        <v>1021.3937683268883</v>
      </c>
      <c r="AB17" s="1">
        <v>972.32308666014683</v>
      </c>
      <c r="AC17" s="1">
        <v>1026.4502783268886</v>
      </c>
      <c r="AD17" s="1">
        <v>998.50197832688821</v>
      </c>
      <c r="AE17" s="1">
        <v>949.10994666014562</v>
      </c>
      <c r="AF17" s="1">
        <v>963.87644832688932</v>
      </c>
      <c r="AG17" s="1">
        <v>1011.9270383268884</v>
      </c>
      <c r="AH17" s="1">
        <v>946.78961666014629</v>
      </c>
      <c r="AI17" s="1">
        <v>958.28252666021967</v>
      </c>
      <c r="AJ17" s="1">
        <v>969.88275666021991</v>
      </c>
      <c r="AK17" s="1">
        <v>1002.4811856508845</v>
      </c>
      <c r="AL17" s="1">
        <v>954.3014682946889</v>
      </c>
      <c r="AM17" s="1">
        <v>875.79332249344509</v>
      </c>
    </row>
    <row r="18" spans="1:39" x14ac:dyDescent="0.25">
      <c r="A18" s="131">
        <f ca="1">Exceedance!U18</f>
        <v>43252</v>
      </c>
      <c r="B18" s="273">
        <v>867.21395021197748</v>
      </c>
      <c r="C18" s="273">
        <v>867.21395021197748</v>
      </c>
      <c r="D18" s="273">
        <v>867.21395021197748</v>
      </c>
      <c r="E18" s="1">
        <v>762.33702187852907</v>
      </c>
      <c r="F18" s="1">
        <v>1083.5460718785293</v>
      </c>
      <c r="G18" s="1">
        <v>840.58807187852915</v>
      </c>
      <c r="H18" s="1">
        <v>823.33320854519559</v>
      </c>
      <c r="I18" s="1">
        <v>745.96383187852882</v>
      </c>
      <c r="J18" s="1">
        <v>835.60404354531101</v>
      </c>
      <c r="K18" s="1">
        <v>827.72058354531089</v>
      </c>
      <c r="L18" s="1">
        <v>848.40542354531067</v>
      </c>
      <c r="M18" s="1">
        <v>748.29318771184444</v>
      </c>
      <c r="N18" s="1">
        <v>881.15782354531075</v>
      </c>
      <c r="O18" s="1">
        <v>856.96561354531093</v>
      </c>
      <c r="P18" s="1">
        <v>824.05377854519566</v>
      </c>
      <c r="Q18" s="1">
        <v>869.59332271197741</v>
      </c>
      <c r="R18" s="1">
        <v>824.08476187852932</v>
      </c>
      <c r="S18" s="1">
        <v>867.36813354531148</v>
      </c>
      <c r="T18" s="1">
        <v>831.37117187852903</v>
      </c>
      <c r="U18" s="1">
        <v>842.5045235453108</v>
      </c>
      <c r="V18" s="1">
        <v>838.6604710452915</v>
      </c>
      <c r="W18" s="1">
        <v>844.0692935453111</v>
      </c>
      <c r="X18" s="1">
        <v>853.91401354531126</v>
      </c>
      <c r="Y18" s="1">
        <v>836.3150718785954</v>
      </c>
      <c r="Z18" s="1">
        <v>863.28906354531091</v>
      </c>
      <c r="AA18" s="1">
        <v>892.43436354531082</v>
      </c>
      <c r="AB18" s="1">
        <v>809.60426187852886</v>
      </c>
      <c r="AC18" s="1">
        <v>870.24243354531086</v>
      </c>
      <c r="AD18" s="1">
        <v>884.47891354531077</v>
      </c>
      <c r="AE18" s="1">
        <v>843.13280187852899</v>
      </c>
      <c r="AF18" s="1">
        <v>843.16628354531179</v>
      </c>
      <c r="AG18" s="1">
        <v>872.39184354531108</v>
      </c>
      <c r="AH18" s="1">
        <v>827.24242187852906</v>
      </c>
      <c r="AI18" s="1">
        <v>873.64544187859417</v>
      </c>
      <c r="AJ18" s="1">
        <v>864.89117187859415</v>
      </c>
      <c r="AK18" s="1">
        <v>897.31639709438764</v>
      </c>
      <c r="AL18" s="1">
        <v>851.42718448684082</v>
      </c>
      <c r="AM18" s="1">
        <v>817.21866771184477</v>
      </c>
    </row>
    <row r="19" spans="1:39" x14ac:dyDescent="0.25">
      <c r="A19" s="131">
        <f ca="1">Exceedance!U19</f>
        <v>43282</v>
      </c>
      <c r="B19" s="273">
        <v>827.41712945018969</v>
      </c>
      <c r="C19" s="273">
        <v>827.41712945018969</v>
      </c>
      <c r="D19" s="273">
        <v>827.41712945018969</v>
      </c>
      <c r="E19" s="1">
        <v>796.36228111678372</v>
      </c>
      <c r="F19" s="1">
        <v>799.95420111678368</v>
      </c>
      <c r="G19" s="1">
        <v>821.93260111678308</v>
      </c>
      <c r="H19" s="1">
        <v>806.28727778345149</v>
      </c>
      <c r="I19" s="1">
        <v>789.14873111678355</v>
      </c>
      <c r="J19" s="1">
        <v>828.44405278352542</v>
      </c>
      <c r="K19" s="1">
        <v>851.21641278352547</v>
      </c>
      <c r="L19" s="1">
        <v>832.24125278352528</v>
      </c>
      <c r="M19" s="1">
        <v>747.55529695008579</v>
      </c>
      <c r="N19" s="1">
        <v>859.88410278352512</v>
      </c>
      <c r="O19" s="1">
        <v>822.95666278352542</v>
      </c>
      <c r="P19" s="1">
        <v>815.03172778345163</v>
      </c>
      <c r="Q19" s="1">
        <v>858.0016019501935</v>
      </c>
      <c r="R19" s="1">
        <v>802.3290411167834</v>
      </c>
      <c r="S19" s="1">
        <v>844.24001278352603</v>
      </c>
      <c r="T19" s="1">
        <v>819.50859111678324</v>
      </c>
      <c r="U19" s="1">
        <v>843.1858227835254</v>
      </c>
      <c r="V19" s="1">
        <v>770.59951028349246</v>
      </c>
      <c r="W19" s="1">
        <v>855.84375278352536</v>
      </c>
      <c r="X19" s="1">
        <v>859.69235278352539</v>
      </c>
      <c r="Y19" s="1">
        <v>833.06026111685799</v>
      </c>
      <c r="Z19" s="1">
        <v>853.76804278352517</v>
      </c>
      <c r="AA19" s="1">
        <v>847.0868427835253</v>
      </c>
      <c r="AB19" s="1">
        <v>833.82699111678323</v>
      </c>
      <c r="AC19" s="1">
        <v>851.03315278352534</v>
      </c>
      <c r="AD19" s="1">
        <v>855.7498527835254</v>
      </c>
      <c r="AE19" s="1">
        <v>811.39906111678329</v>
      </c>
      <c r="AF19" s="1">
        <v>843.91795278352606</v>
      </c>
      <c r="AG19" s="1">
        <v>878.95675278352564</v>
      </c>
      <c r="AH19" s="1">
        <v>807.48102111678327</v>
      </c>
      <c r="AI19" s="1">
        <v>806.36570111685683</v>
      </c>
      <c r="AJ19" s="1">
        <v>836.42017111685641</v>
      </c>
      <c r="AK19" s="1">
        <v>829.04807336594558</v>
      </c>
      <c r="AL19" s="1">
        <v>829.48914707111533</v>
      </c>
      <c r="AM19" s="1">
        <v>781.12011695008584</v>
      </c>
    </row>
    <row r="20" spans="1:39" x14ac:dyDescent="0.25">
      <c r="A20" s="131">
        <f ca="1">Exceedance!U20</f>
        <v>43313</v>
      </c>
      <c r="B20" s="273">
        <v>770.48335300968222</v>
      </c>
      <c r="C20" s="273">
        <v>770.48335300968222</v>
      </c>
      <c r="D20" s="273">
        <v>770.48335300968222</v>
      </c>
      <c r="E20" s="1">
        <v>662.24488467627236</v>
      </c>
      <c r="F20" s="1">
        <v>666.81886467627248</v>
      </c>
      <c r="G20" s="1">
        <v>680.0706746762728</v>
      </c>
      <c r="H20" s="1">
        <v>751.60735134294168</v>
      </c>
      <c r="I20" s="1">
        <v>702.55335467627242</v>
      </c>
      <c r="J20" s="1">
        <v>774.58140634301606</v>
      </c>
      <c r="K20" s="1">
        <v>718.38159634301621</v>
      </c>
      <c r="L20" s="1">
        <v>743.47979634301612</v>
      </c>
      <c r="M20" s="1">
        <v>660.31740050962605</v>
      </c>
      <c r="N20" s="1">
        <v>779.32743634301607</v>
      </c>
      <c r="O20" s="1">
        <v>752.01106634301595</v>
      </c>
      <c r="P20" s="1">
        <v>720.1066913429413</v>
      </c>
      <c r="Q20" s="1">
        <v>799.5698155096851</v>
      </c>
      <c r="R20" s="1">
        <v>756.61587467627271</v>
      </c>
      <c r="S20" s="1">
        <v>773.392406343017</v>
      </c>
      <c r="T20" s="1">
        <v>771.66388467627246</v>
      </c>
      <c r="U20" s="1">
        <v>789.52807634301575</v>
      </c>
      <c r="V20" s="1">
        <v>766.10019384303428</v>
      </c>
      <c r="W20" s="1">
        <v>767.66305634301614</v>
      </c>
      <c r="X20" s="1">
        <v>756.48513634301582</v>
      </c>
      <c r="Y20" s="1">
        <v>759.8959446763389</v>
      </c>
      <c r="Z20" s="1">
        <v>774.14425634301597</v>
      </c>
      <c r="AA20" s="1">
        <v>812.09159634301625</v>
      </c>
      <c r="AB20" s="1">
        <v>707.33239467627277</v>
      </c>
      <c r="AC20" s="1">
        <v>803.08598634301632</v>
      </c>
      <c r="AD20" s="1">
        <v>806.37835634301587</v>
      </c>
      <c r="AE20" s="1">
        <v>747.70529467627262</v>
      </c>
      <c r="AF20" s="1">
        <v>806.22168634301715</v>
      </c>
      <c r="AG20" s="1">
        <v>814.12545634301614</v>
      </c>
      <c r="AH20" s="1">
        <v>744.75084467627266</v>
      </c>
      <c r="AI20" s="1">
        <v>758.29087467633803</v>
      </c>
      <c r="AJ20" s="1">
        <v>746.33033467633811</v>
      </c>
      <c r="AK20" s="1">
        <v>749.914776917366</v>
      </c>
      <c r="AL20" s="1">
        <v>800.65678296711621</v>
      </c>
      <c r="AM20" s="1">
        <v>691.47996050962627</v>
      </c>
    </row>
    <row r="21" spans="1:39" x14ac:dyDescent="0.25">
      <c r="A21" s="131">
        <f ca="1">Exceedance!U21</f>
        <v>43344</v>
      </c>
      <c r="B21" s="273">
        <v>698.92117421140392</v>
      </c>
      <c r="C21" s="273">
        <v>698.92117421140392</v>
      </c>
      <c r="D21" s="273">
        <v>698.92117421140392</v>
      </c>
      <c r="E21" s="1">
        <v>678.05342587796486</v>
      </c>
      <c r="F21" s="1">
        <v>665.82525587796488</v>
      </c>
      <c r="G21" s="1">
        <v>688.48234587796503</v>
      </c>
      <c r="H21" s="1">
        <v>631.38048254463001</v>
      </c>
      <c r="I21" s="1">
        <v>709.77089587796513</v>
      </c>
      <c r="J21" s="1">
        <v>673.39544754473741</v>
      </c>
      <c r="K21" s="1">
        <v>674.63317754473724</v>
      </c>
      <c r="L21" s="1">
        <v>668.11240754473715</v>
      </c>
      <c r="M21" s="1">
        <v>641.54219171132195</v>
      </c>
      <c r="N21" s="1">
        <v>688.85844754473749</v>
      </c>
      <c r="O21" s="1">
        <v>671.76265754473718</v>
      </c>
      <c r="P21" s="1">
        <v>701.00552254463048</v>
      </c>
      <c r="Q21" s="1">
        <v>669.68025671140242</v>
      </c>
      <c r="R21" s="1">
        <v>688.51908587796515</v>
      </c>
      <c r="S21" s="1">
        <v>687.15477754473829</v>
      </c>
      <c r="T21" s="1">
        <v>643.86389587796521</v>
      </c>
      <c r="U21" s="1">
        <v>743.88022754473729</v>
      </c>
      <c r="V21" s="1">
        <v>717.142365044759</v>
      </c>
      <c r="W21" s="1">
        <v>704.20621754473757</v>
      </c>
      <c r="X21" s="1">
        <v>688.31176754473745</v>
      </c>
      <c r="Y21" s="1">
        <v>731.49501587803138</v>
      </c>
      <c r="Z21" s="1">
        <v>712.77197754473741</v>
      </c>
      <c r="AA21" s="1">
        <v>671.75328754473765</v>
      </c>
      <c r="AB21" s="1">
        <v>708.68892587796518</v>
      </c>
      <c r="AC21" s="1">
        <v>713.65838754473725</v>
      </c>
      <c r="AD21" s="1">
        <v>707.20698754473756</v>
      </c>
      <c r="AE21" s="1">
        <v>701.99673587796508</v>
      </c>
      <c r="AF21" s="1">
        <v>706.01091754473828</v>
      </c>
      <c r="AG21" s="1">
        <v>708.25996754473772</v>
      </c>
      <c r="AH21" s="1">
        <v>692.96701587796542</v>
      </c>
      <c r="AI21" s="1">
        <v>748.56630587803033</v>
      </c>
      <c r="AJ21" s="1">
        <v>753.68123587803029</v>
      </c>
      <c r="AK21" s="1">
        <v>694.6066589646274</v>
      </c>
      <c r="AL21" s="1">
        <v>693.85327817681696</v>
      </c>
      <c r="AM21" s="1">
        <v>600.22056171132135</v>
      </c>
    </row>
    <row r="22" spans="1:39" x14ac:dyDescent="0.25">
      <c r="A22" s="131">
        <f ca="1">Exceedance!U22</f>
        <v>43374</v>
      </c>
      <c r="B22" s="273">
        <v>492.43846486774743</v>
      </c>
      <c r="C22" s="273">
        <v>492.43846486774743</v>
      </c>
      <c r="D22" s="273">
        <v>492.43846486774743</v>
      </c>
      <c r="E22" s="1">
        <v>495.73076653427631</v>
      </c>
      <c r="F22" s="1">
        <v>419.12094653427664</v>
      </c>
      <c r="G22" s="1">
        <v>558.6284665342763</v>
      </c>
      <c r="H22" s="1">
        <v>449.76321320094183</v>
      </c>
      <c r="I22" s="1">
        <v>477.48598653427678</v>
      </c>
      <c r="J22" s="1">
        <v>446.74717820108128</v>
      </c>
      <c r="K22" s="1">
        <v>463.10262820108119</v>
      </c>
      <c r="L22" s="1">
        <v>499.36545820108114</v>
      </c>
      <c r="M22" s="1">
        <v>486.96235236761498</v>
      </c>
      <c r="N22" s="1">
        <v>506.67629820108107</v>
      </c>
      <c r="O22" s="1">
        <v>486.19714820108106</v>
      </c>
      <c r="P22" s="1">
        <v>527.9498632009421</v>
      </c>
      <c r="Q22" s="1">
        <v>498.23526736774699</v>
      </c>
      <c r="R22" s="1">
        <v>519.67112653427625</v>
      </c>
      <c r="S22" s="1">
        <v>485.31787820108195</v>
      </c>
      <c r="T22" s="1">
        <v>514.92597653427617</v>
      </c>
      <c r="U22" s="1">
        <v>492.96274820108101</v>
      </c>
      <c r="V22" s="1">
        <v>493.63103570108393</v>
      </c>
      <c r="W22" s="1">
        <v>505.34058820108123</v>
      </c>
      <c r="X22" s="1">
        <v>476.70972820108148</v>
      </c>
      <c r="Y22" s="1">
        <v>528.99801653434292</v>
      </c>
      <c r="Z22" s="1">
        <v>519.3505482010811</v>
      </c>
      <c r="AA22" s="1">
        <v>451.5567882010813</v>
      </c>
      <c r="AB22" s="1">
        <v>495.53612653427643</v>
      </c>
      <c r="AC22" s="1">
        <v>481.49844820108115</v>
      </c>
      <c r="AD22" s="1">
        <v>503.26633820108128</v>
      </c>
      <c r="AE22" s="1">
        <v>518.29221653427658</v>
      </c>
      <c r="AF22" s="1">
        <v>521.12351820108177</v>
      </c>
      <c r="AG22" s="1">
        <v>507.53028820108125</v>
      </c>
      <c r="AH22" s="1">
        <v>515.81843653427632</v>
      </c>
      <c r="AI22" s="1">
        <v>538.33303653434189</v>
      </c>
      <c r="AJ22" s="1">
        <v>554.083126534342</v>
      </c>
      <c r="AK22" s="1">
        <v>490.68184552677133</v>
      </c>
      <c r="AL22" s="1">
        <v>500.48033007787114</v>
      </c>
      <c r="AM22" s="1">
        <v>455.24386236761461</v>
      </c>
    </row>
    <row r="23" spans="1:39" x14ac:dyDescent="0.25">
      <c r="A23" s="131">
        <f ca="1">Exceedance!U23</f>
        <v>43405</v>
      </c>
      <c r="B23" s="273">
        <v>637.11961596022286</v>
      </c>
      <c r="C23" s="273">
        <v>637.11961596022286</v>
      </c>
      <c r="D23" s="273">
        <v>637.11961596022286</v>
      </c>
      <c r="E23" s="1">
        <v>642.45430762673857</v>
      </c>
      <c r="F23" s="1">
        <v>599.88872762673827</v>
      </c>
      <c r="G23" s="1">
        <v>707.41830762673862</v>
      </c>
      <c r="H23" s="1">
        <v>674.33706429340566</v>
      </c>
      <c r="I23" s="1">
        <v>707.07590762673851</v>
      </c>
      <c r="J23" s="1">
        <v>635.66397929355651</v>
      </c>
      <c r="K23" s="1">
        <v>623.6396292935566</v>
      </c>
      <c r="L23" s="1">
        <v>638.14238929355645</v>
      </c>
      <c r="M23" s="1">
        <v>627.28822346008383</v>
      </c>
      <c r="N23" s="1">
        <v>632.17347929355617</v>
      </c>
      <c r="O23" s="1">
        <v>644.52794929355639</v>
      </c>
      <c r="P23" s="1">
        <v>681.8838742934056</v>
      </c>
      <c r="Q23" s="1">
        <v>652.58269846022358</v>
      </c>
      <c r="R23" s="1">
        <v>627.26599762673834</v>
      </c>
      <c r="S23" s="1">
        <v>615.39357929355731</v>
      </c>
      <c r="T23" s="1">
        <v>641.08967762673865</v>
      </c>
      <c r="U23" s="1">
        <v>701.0568792935569</v>
      </c>
      <c r="V23" s="1">
        <v>617.71711679356645</v>
      </c>
      <c r="W23" s="1">
        <v>642.87800929355626</v>
      </c>
      <c r="X23" s="1">
        <v>642.36708929355655</v>
      </c>
      <c r="Y23" s="1">
        <v>677.77876762680478</v>
      </c>
      <c r="Z23" s="1">
        <v>635.34867929355653</v>
      </c>
      <c r="AA23" s="1">
        <v>608.48090929355658</v>
      </c>
      <c r="AB23" s="1">
        <v>675.12263762673865</v>
      </c>
      <c r="AC23" s="1">
        <v>631.81458929355654</v>
      </c>
      <c r="AD23" s="1">
        <v>639.90017929355645</v>
      </c>
      <c r="AE23" s="1">
        <v>669.27290762673863</v>
      </c>
      <c r="AF23" s="1">
        <v>654.47371929355688</v>
      </c>
      <c r="AG23" s="1">
        <v>670.67689929355618</v>
      </c>
      <c r="AH23" s="1">
        <v>646.90313762673816</v>
      </c>
      <c r="AI23" s="1">
        <v>687.86887762680385</v>
      </c>
      <c r="AJ23" s="1">
        <v>664.40742762680372</v>
      </c>
      <c r="AK23" s="1">
        <v>648.97325705517665</v>
      </c>
      <c r="AL23" s="1">
        <v>652.97108202179686</v>
      </c>
      <c r="AM23" s="1">
        <v>641.95796346008365</v>
      </c>
    </row>
    <row r="24" spans="1:39" x14ac:dyDescent="0.25">
      <c r="A24" s="131">
        <f ca="1">Exceedance!U24</f>
        <v>43435</v>
      </c>
      <c r="B24" s="273">
        <v>595.2949172182615</v>
      </c>
      <c r="C24" s="273">
        <v>595.2949172182615</v>
      </c>
      <c r="D24" s="273">
        <v>595.2949172182615</v>
      </c>
      <c r="E24" s="1">
        <v>690.54764888482089</v>
      </c>
      <c r="F24" s="1">
        <v>640.46187888482098</v>
      </c>
      <c r="G24" s="1">
        <v>631.29819888482098</v>
      </c>
      <c r="H24" s="1">
        <v>691.37466555148728</v>
      </c>
      <c r="I24" s="1">
        <v>730.05091888482093</v>
      </c>
      <c r="J24" s="1">
        <v>638.02019055159519</v>
      </c>
      <c r="K24" s="1">
        <v>621.39532055159509</v>
      </c>
      <c r="L24" s="1">
        <v>602.76253055159509</v>
      </c>
      <c r="M24" s="1">
        <v>624.6133147181597</v>
      </c>
      <c r="N24" s="1">
        <v>592.99125055159516</v>
      </c>
      <c r="O24" s="1">
        <v>584.78330055159506</v>
      </c>
      <c r="P24" s="1">
        <v>619.33626555148737</v>
      </c>
      <c r="Q24" s="1">
        <v>577.88575971826128</v>
      </c>
      <c r="R24" s="1">
        <v>537.88759888482116</v>
      </c>
      <c r="S24" s="1">
        <v>637.13040055159593</v>
      </c>
      <c r="T24" s="1">
        <v>674.18678888482088</v>
      </c>
      <c r="U24" s="1">
        <v>685.83044055159507</v>
      </c>
      <c r="V24" s="1">
        <v>569.15483805159954</v>
      </c>
      <c r="W24" s="1">
        <v>630.6497805515952</v>
      </c>
      <c r="X24" s="1">
        <v>615.89190055159486</v>
      </c>
      <c r="Y24" s="1">
        <v>663.92747888488714</v>
      </c>
      <c r="Z24" s="1">
        <v>623.94967055159509</v>
      </c>
      <c r="AA24" s="1">
        <v>580.31650055159503</v>
      </c>
      <c r="AB24" s="1">
        <v>607.94058888482095</v>
      </c>
      <c r="AC24" s="1">
        <v>615.75468055159502</v>
      </c>
      <c r="AD24" s="1">
        <v>621.64694055159521</v>
      </c>
      <c r="AE24" s="1">
        <v>609.45823888482084</v>
      </c>
      <c r="AF24" s="1">
        <v>626.62937055159591</v>
      </c>
      <c r="AG24" s="1">
        <v>572.40753055159519</v>
      </c>
      <c r="AH24" s="1">
        <v>633.60201888482095</v>
      </c>
      <c r="AI24" s="1">
        <v>655.01589888488638</v>
      </c>
      <c r="AJ24" s="1">
        <v>664.69498888488636</v>
      </c>
      <c r="AK24" s="1">
        <v>583.93827072920487</v>
      </c>
      <c r="AL24" s="1">
        <v>605.4308163161852</v>
      </c>
      <c r="AM24" s="1">
        <v>659.89572471816007</v>
      </c>
    </row>
    <row r="25" spans="1:39" x14ac:dyDescent="0.25">
      <c r="A25" s="131">
        <f ca="1">Exceedance!U25</f>
        <v>43466</v>
      </c>
      <c r="B25" s="273">
        <v>671.94575274779038</v>
      </c>
      <c r="C25" s="273">
        <v>726.76847941467736</v>
      </c>
      <c r="D25" s="273">
        <v>726.76847941467736</v>
      </c>
      <c r="E25" s="1">
        <v>824.54228274840568</v>
      </c>
      <c r="F25" s="1">
        <v>755.80662274840574</v>
      </c>
      <c r="G25" s="1">
        <v>717.1057252481985</v>
      </c>
      <c r="H25" s="1">
        <v>712.29864774819771</v>
      </c>
      <c r="I25" s="1">
        <v>743.60841774819755</v>
      </c>
      <c r="J25" s="1">
        <v>696.46746441510277</v>
      </c>
      <c r="K25" s="1">
        <v>709.89173941510273</v>
      </c>
      <c r="L25" s="1">
        <v>666.29781858171043</v>
      </c>
      <c r="M25" s="1">
        <v>688.3464094151027</v>
      </c>
      <c r="N25" s="1">
        <v>710.39597441510296</v>
      </c>
      <c r="O25" s="1">
        <v>573.51883441507323</v>
      </c>
      <c r="P25" s="1">
        <v>698.50693524819815</v>
      </c>
      <c r="Q25" s="1">
        <v>640.25939774840572</v>
      </c>
      <c r="R25" s="1">
        <v>692.35048774819768</v>
      </c>
      <c r="S25" s="1">
        <v>750.99867274840574</v>
      </c>
      <c r="T25" s="1">
        <v>845.92586441510298</v>
      </c>
      <c r="U25" s="1">
        <v>622.48501691508125</v>
      </c>
      <c r="V25" s="1">
        <v>701.92674441510303</v>
      </c>
      <c r="W25" s="1">
        <v>680.40586441510277</v>
      </c>
      <c r="X25" s="1">
        <v>673.4462960815174</v>
      </c>
      <c r="Y25" s="1">
        <v>666.12043608151714</v>
      </c>
      <c r="Z25" s="1">
        <v>665.75773608151724</v>
      </c>
      <c r="AA25" s="1">
        <v>525.0455060815176</v>
      </c>
      <c r="AB25" s="1">
        <v>762.264564415103</v>
      </c>
      <c r="AC25" s="1">
        <v>728.91690941510319</v>
      </c>
      <c r="AD25" s="1">
        <v>660.69365608151713</v>
      </c>
      <c r="AE25" s="1">
        <v>756.10293441510453</v>
      </c>
      <c r="AF25" s="1">
        <v>647.04218941510271</v>
      </c>
      <c r="AG25" s="1">
        <v>708.8733377484059</v>
      </c>
      <c r="AH25" s="1">
        <v>735.85200774819759</v>
      </c>
      <c r="AI25" s="1">
        <v>698.75951274842998</v>
      </c>
      <c r="AJ25" s="1">
        <v>661.76386027505737</v>
      </c>
      <c r="AK25" s="1">
        <v>722.64727528510332</v>
      </c>
      <c r="AL25" s="1">
        <v>605.26814858171042</v>
      </c>
      <c r="AM25" s="1">
        <v>693.31296941510243</v>
      </c>
    </row>
    <row r="26" spans="1:39" x14ac:dyDescent="0.25">
      <c r="A26" s="131">
        <f ca="1">Exceedance!U26</f>
        <v>43497</v>
      </c>
      <c r="B26" s="273">
        <v>635.91966084180865</v>
      </c>
      <c r="C26" s="273">
        <v>614.02120750851475</v>
      </c>
      <c r="D26" s="273">
        <v>614.02120750851475</v>
      </c>
      <c r="E26" s="1">
        <v>444.72629584227781</v>
      </c>
      <c r="F26" s="1">
        <v>580.37881584227739</v>
      </c>
      <c r="G26" s="1">
        <v>728.42340250891436</v>
      </c>
      <c r="H26" s="1">
        <v>661.45793250891529</v>
      </c>
      <c r="I26" s="1">
        <v>660.16308250891495</v>
      </c>
      <c r="J26" s="1">
        <v>555.83637750893649</v>
      </c>
      <c r="K26" s="1">
        <v>597.93059750893644</v>
      </c>
      <c r="L26" s="1">
        <v>615.42820667560079</v>
      </c>
      <c r="M26" s="1">
        <v>558.11656750893655</v>
      </c>
      <c r="N26" s="1">
        <v>571.71467750893635</v>
      </c>
      <c r="O26" s="1">
        <v>423.83261250894384</v>
      </c>
      <c r="P26" s="1">
        <v>733.06877250891444</v>
      </c>
      <c r="Q26" s="1">
        <v>561.4304758422777</v>
      </c>
      <c r="R26" s="1">
        <v>727.1289825089151</v>
      </c>
      <c r="S26" s="1">
        <v>640.09564584227735</v>
      </c>
      <c r="T26" s="1">
        <v>586.2612275089366</v>
      </c>
      <c r="U26" s="1">
        <v>598.50718000893289</v>
      </c>
      <c r="V26" s="1">
        <v>598.0411675089365</v>
      </c>
      <c r="W26" s="1">
        <v>577.56020750893663</v>
      </c>
      <c r="X26" s="1">
        <v>639.84215417553526</v>
      </c>
      <c r="Y26" s="1">
        <v>590.87453417553536</v>
      </c>
      <c r="Z26" s="1">
        <v>603.08814417553526</v>
      </c>
      <c r="AA26" s="1">
        <v>436.53042417553576</v>
      </c>
      <c r="AB26" s="1">
        <v>595.81062750893659</v>
      </c>
      <c r="AC26" s="1">
        <v>633.2024975089364</v>
      </c>
      <c r="AD26" s="1">
        <v>641.8601041755353</v>
      </c>
      <c r="AE26" s="1">
        <v>590.2843875089377</v>
      </c>
      <c r="AF26" s="1">
        <v>624.24623750893647</v>
      </c>
      <c r="AG26" s="1">
        <v>618.2221558422774</v>
      </c>
      <c r="AH26" s="1">
        <v>743.02985250891538</v>
      </c>
      <c r="AI26" s="1">
        <v>658.45321584229941</v>
      </c>
      <c r="AJ26" s="1">
        <v>623.36236856994549</v>
      </c>
      <c r="AK26" s="1">
        <v>597.1372885192668</v>
      </c>
      <c r="AL26" s="1">
        <v>624.07211667560045</v>
      </c>
      <c r="AM26" s="1">
        <v>628.95120750893625</v>
      </c>
    </row>
    <row r="27" spans="1:39" x14ac:dyDescent="0.25">
      <c r="A27" s="131">
        <f ca="1">Exceedance!U27</f>
        <v>43525</v>
      </c>
      <c r="B27" s="273">
        <v>1010.9780836403987</v>
      </c>
      <c r="C27" s="273">
        <v>1044.5953503070753</v>
      </c>
      <c r="D27" s="273">
        <v>1044.5953503070753</v>
      </c>
      <c r="E27" s="1">
        <v>851.21856864080291</v>
      </c>
      <c r="F27" s="1">
        <v>880.60019864080323</v>
      </c>
      <c r="G27" s="1">
        <v>883.23671614080638</v>
      </c>
      <c r="H27" s="1">
        <v>1018.0471886408058</v>
      </c>
      <c r="I27" s="1">
        <v>967.86854864080624</v>
      </c>
      <c r="J27" s="1">
        <v>978.44967030750047</v>
      </c>
      <c r="K27" s="1">
        <v>983.90846030749969</v>
      </c>
      <c r="L27" s="1">
        <v>928.9048494740631</v>
      </c>
      <c r="M27" s="1">
        <v>1001.0154003075005</v>
      </c>
      <c r="N27" s="1">
        <v>927.36410030750005</v>
      </c>
      <c r="O27" s="1">
        <v>756.05948530746934</v>
      </c>
      <c r="P27" s="1">
        <v>1038.4915961408058</v>
      </c>
      <c r="Q27" s="1">
        <v>891.52476864080336</v>
      </c>
      <c r="R27" s="1">
        <v>1055.3972986408062</v>
      </c>
      <c r="S27" s="1">
        <v>959.72664864080309</v>
      </c>
      <c r="T27" s="1">
        <v>990.6904203075004</v>
      </c>
      <c r="U27" s="1">
        <v>969.9341228074336</v>
      </c>
      <c r="V27" s="1">
        <v>1004.9555903075004</v>
      </c>
      <c r="W27" s="1">
        <v>1024.2431103075007</v>
      </c>
      <c r="X27" s="1">
        <v>986.54343697412548</v>
      </c>
      <c r="Y27" s="1">
        <v>1035.0414269741252</v>
      </c>
      <c r="Z27" s="1">
        <v>1026.3969569741253</v>
      </c>
      <c r="AA27" s="1">
        <v>830.07756697412526</v>
      </c>
      <c r="AB27" s="1">
        <v>1000.2001303075001</v>
      </c>
      <c r="AC27" s="1">
        <v>1011.7409203075001</v>
      </c>
      <c r="AD27" s="1">
        <v>987.11700697412527</v>
      </c>
      <c r="AE27" s="1">
        <v>1040.7642203075018</v>
      </c>
      <c r="AF27" s="1">
        <v>996.30772030750063</v>
      </c>
      <c r="AG27" s="1">
        <v>989.26929864080307</v>
      </c>
      <c r="AH27" s="1">
        <v>1052.5474086408062</v>
      </c>
      <c r="AI27" s="1">
        <v>1017.2152736408274</v>
      </c>
      <c r="AJ27" s="1">
        <v>1064.9233743831157</v>
      </c>
      <c r="AK27" s="1">
        <v>1063.2921183315004</v>
      </c>
      <c r="AL27" s="1">
        <v>947.41557947406352</v>
      </c>
      <c r="AM27" s="1">
        <v>1029.4322303075007</v>
      </c>
    </row>
    <row r="28" spans="1:39" x14ac:dyDescent="0.25">
      <c r="A28" s="131">
        <f ca="1">Exceedance!U28</f>
        <v>43556</v>
      </c>
      <c r="B28" s="273">
        <v>1038.840442515929</v>
      </c>
      <c r="C28" s="273">
        <v>1103.9727091823534</v>
      </c>
      <c r="D28" s="273">
        <v>1103.9727091823534</v>
      </c>
      <c r="E28" s="1">
        <v>1149.7977475160651</v>
      </c>
      <c r="F28" s="1">
        <v>1017.8056875160653</v>
      </c>
      <c r="G28" s="1">
        <v>1057.5104675163104</v>
      </c>
      <c r="H28" s="1">
        <v>1040.8097275163125</v>
      </c>
      <c r="I28" s="1">
        <v>1041.1186375163124</v>
      </c>
      <c r="J28" s="1">
        <v>1071.7285491827752</v>
      </c>
      <c r="K28" s="1">
        <v>1100.4571391827756</v>
      </c>
      <c r="L28" s="1">
        <v>1002.9895083493889</v>
      </c>
      <c r="M28" s="1">
        <v>1099.7264791827752</v>
      </c>
      <c r="N28" s="1">
        <v>1107.8980791827751</v>
      </c>
      <c r="O28" s="1">
        <v>1102.8334141827304</v>
      </c>
      <c r="P28" s="1">
        <v>1122.632897516311</v>
      </c>
      <c r="Q28" s="1">
        <v>1055.7814875160652</v>
      </c>
      <c r="R28" s="1">
        <v>1117.2562775163124</v>
      </c>
      <c r="S28" s="1">
        <v>1062.2997475160653</v>
      </c>
      <c r="T28" s="1">
        <v>1029.0251891827752</v>
      </c>
      <c r="U28" s="1">
        <v>1080.1695916827725</v>
      </c>
      <c r="V28" s="1">
        <v>1143.9355791827754</v>
      </c>
      <c r="W28" s="1">
        <v>1121.6410191827749</v>
      </c>
      <c r="X28" s="1">
        <v>1053.6513258496552</v>
      </c>
      <c r="Y28" s="1">
        <v>1043.3796558496556</v>
      </c>
      <c r="Z28" s="1">
        <v>1028.4970158496558</v>
      </c>
      <c r="AA28" s="1">
        <v>1028.5662758496558</v>
      </c>
      <c r="AB28" s="1">
        <v>1122.3226191827753</v>
      </c>
      <c r="AC28" s="1">
        <v>1120.4906091827754</v>
      </c>
      <c r="AD28" s="1">
        <v>1055.679835849656</v>
      </c>
      <c r="AE28" s="1">
        <v>1129.5467591827769</v>
      </c>
      <c r="AF28" s="1">
        <v>1109.6219991827752</v>
      </c>
      <c r="AG28" s="1">
        <v>1071.7333075160655</v>
      </c>
      <c r="AH28" s="1">
        <v>1101.7043475163123</v>
      </c>
      <c r="AI28" s="1">
        <v>1101.6306375160868</v>
      </c>
      <c r="AJ28" s="1">
        <v>1004.5205845150354</v>
      </c>
      <c r="AK28" s="1">
        <v>1102.245541819585</v>
      </c>
      <c r="AL28" s="1">
        <v>994.34764834938858</v>
      </c>
      <c r="AM28" s="1">
        <v>1090.6946091827749</v>
      </c>
    </row>
    <row r="29" spans="1:39" x14ac:dyDescent="0.25">
      <c r="A29" s="131">
        <f ca="1">Exceedance!U29</f>
        <v>43586</v>
      </c>
      <c r="B29" s="273">
        <v>920.92867166009626</v>
      </c>
      <c r="C29" s="273">
        <v>975.42729832664907</v>
      </c>
      <c r="D29" s="273">
        <v>975.42729832664907</v>
      </c>
      <c r="E29" s="1">
        <v>968.29370666037687</v>
      </c>
      <c r="F29" s="1">
        <v>956.58164666037715</v>
      </c>
      <c r="G29" s="1">
        <v>1016.8004308271591</v>
      </c>
      <c r="H29" s="1">
        <v>1131.1528233271574</v>
      </c>
      <c r="I29" s="1">
        <v>952.75241332715757</v>
      </c>
      <c r="J29" s="1">
        <v>979.91796832707462</v>
      </c>
      <c r="K29" s="1">
        <v>961.16672832707468</v>
      </c>
      <c r="L29" s="1">
        <v>870.86211749365395</v>
      </c>
      <c r="M29" s="1">
        <v>984.73448832707493</v>
      </c>
      <c r="N29" s="1">
        <v>972.89442832707459</v>
      </c>
      <c r="O29" s="1">
        <v>976.0778833270449</v>
      </c>
      <c r="P29" s="1">
        <v>981.61337082715875</v>
      </c>
      <c r="Q29" s="1">
        <v>947.64426666037741</v>
      </c>
      <c r="R29" s="1">
        <v>967.71303332715729</v>
      </c>
      <c r="S29" s="1">
        <v>951.8688266603765</v>
      </c>
      <c r="T29" s="1">
        <v>968.74502832707458</v>
      </c>
      <c r="U29" s="1">
        <v>955.35854082702451</v>
      </c>
      <c r="V29" s="1">
        <v>986.54279832707448</v>
      </c>
      <c r="W29" s="1">
        <v>992.94806832707491</v>
      </c>
      <c r="X29" s="1">
        <v>924.339314993823</v>
      </c>
      <c r="Y29" s="1">
        <v>938.20205499382268</v>
      </c>
      <c r="Z29" s="1">
        <v>966.855974993823</v>
      </c>
      <c r="AA29" s="1">
        <v>959.57583499382281</v>
      </c>
      <c r="AB29" s="1">
        <v>1028.8813283270747</v>
      </c>
      <c r="AC29" s="1">
        <v>999.79947832707444</v>
      </c>
      <c r="AD29" s="1">
        <v>936.36269499382308</v>
      </c>
      <c r="AE29" s="1">
        <v>966.28949832707599</v>
      </c>
      <c r="AF29" s="1">
        <v>1013.2245383270745</v>
      </c>
      <c r="AG29" s="1">
        <v>944.58436666037721</v>
      </c>
      <c r="AH29" s="1">
        <v>955.47712332715741</v>
      </c>
      <c r="AI29" s="1">
        <v>958.75045166040115</v>
      </c>
      <c r="AJ29" s="1">
        <v>947.94339231781885</v>
      </c>
      <c r="AK29" s="1">
        <v>956.73251829487492</v>
      </c>
      <c r="AL29" s="1">
        <v>873.80859749365288</v>
      </c>
      <c r="AM29" s="1">
        <v>950.50050832707473</v>
      </c>
    </row>
    <row r="30" spans="1:39" x14ac:dyDescent="0.25">
      <c r="A30" s="131">
        <f ca="1">Exceedance!U30</f>
        <v>43617</v>
      </c>
      <c r="B30" s="273">
        <v>895.93023687828372</v>
      </c>
      <c r="C30" s="273">
        <v>872.53178354498937</v>
      </c>
      <c r="D30" s="273">
        <v>872.53178354498937</v>
      </c>
      <c r="E30" s="1">
        <v>1082.1192218787016</v>
      </c>
      <c r="F30" s="1">
        <v>839.1612218787011</v>
      </c>
      <c r="G30" s="1">
        <v>912.83165854534047</v>
      </c>
      <c r="H30" s="1">
        <v>836.69680854534056</v>
      </c>
      <c r="I30" s="1">
        <v>880.37547854534068</v>
      </c>
      <c r="J30" s="1">
        <v>829.70948354541088</v>
      </c>
      <c r="K30" s="1">
        <v>849.56992354541103</v>
      </c>
      <c r="L30" s="1">
        <v>746.26706271199942</v>
      </c>
      <c r="M30" s="1">
        <v>882.32232354541122</v>
      </c>
      <c r="N30" s="1">
        <v>858.95451354541137</v>
      </c>
      <c r="O30" s="1">
        <v>821.80252854536764</v>
      </c>
      <c r="P30" s="1">
        <v>914.51791854534042</v>
      </c>
      <c r="Q30" s="1">
        <v>821.83351187870085</v>
      </c>
      <c r="R30" s="1">
        <v>913.13540854534062</v>
      </c>
      <c r="S30" s="1">
        <v>829.94432187870109</v>
      </c>
      <c r="T30" s="1">
        <v>844.49342354541113</v>
      </c>
      <c r="U30" s="1">
        <v>840.62449604538358</v>
      </c>
      <c r="V30" s="1">
        <v>846.05819354541086</v>
      </c>
      <c r="W30" s="1">
        <v>855.90291354541125</v>
      </c>
      <c r="X30" s="1">
        <v>878.23530021201043</v>
      </c>
      <c r="Y30" s="1">
        <v>886.89535021201016</v>
      </c>
      <c r="Z30" s="1">
        <v>916.04065021201063</v>
      </c>
      <c r="AA30" s="1">
        <v>879.17209021201018</v>
      </c>
      <c r="AB30" s="1">
        <v>872.23133354541108</v>
      </c>
      <c r="AC30" s="1">
        <v>885.64341354541114</v>
      </c>
      <c r="AD30" s="1">
        <v>912.70063021201054</v>
      </c>
      <c r="AE30" s="1">
        <v>845.13918354541249</v>
      </c>
      <c r="AF30" s="1">
        <v>873.55634354541121</v>
      </c>
      <c r="AG30" s="1">
        <v>824.99117187870115</v>
      </c>
      <c r="AH30" s="1">
        <v>935.73497854534048</v>
      </c>
      <c r="AI30" s="1">
        <v>854.70476187872293</v>
      </c>
      <c r="AJ30" s="1">
        <v>920.92268376108757</v>
      </c>
      <c r="AK30" s="1">
        <v>853.41608448694126</v>
      </c>
      <c r="AL30" s="1">
        <v>815.19254271199975</v>
      </c>
      <c r="AM30" s="1">
        <v>809.46306354541093</v>
      </c>
    </row>
    <row r="31" spans="1:39" x14ac:dyDescent="0.25">
      <c r="A31" s="131">
        <f ca="1">Exceedance!U31</f>
        <v>43647</v>
      </c>
      <c r="B31" s="273">
        <v>817.92449611604445</v>
      </c>
      <c r="C31" s="273">
        <v>832.93296278284936</v>
      </c>
      <c r="D31" s="273">
        <v>832.93296278284936</v>
      </c>
      <c r="E31" s="1">
        <v>798.2892011165776</v>
      </c>
      <c r="F31" s="1">
        <v>820.26760111657745</v>
      </c>
      <c r="G31" s="1">
        <v>851.0238152831256</v>
      </c>
      <c r="H31" s="1">
        <v>834.40743778312446</v>
      </c>
      <c r="I31" s="1">
        <v>831.91221778312456</v>
      </c>
      <c r="J31" s="1">
        <v>853.05416278327459</v>
      </c>
      <c r="K31" s="1">
        <v>833.56375278327471</v>
      </c>
      <c r="L31" s="1">
        <v>745.59307194990049</v>
      </c>
      <c r="M31" s="1">
        <v>861.20660278327455</v>
      </c>
      <c r="N31" s="1">
        <v>824.79441278327477</v>
      </c>
      <c r="O31" s="1">
        <v>812.85147778324563</v>
      </c>
      <c r="P31" s="1">
        <v>862.33528528312581</v>
      </c>
      <c r="Q31" s="1">
        <v>800.14879111657774</v>
      </c>
      <c r="R31" s="1">
        <v>848.82849778312459</v>
      </c>
      <c r="S31" s="1">
        <v>817.84359111657773</v>
      </c>
      <c r="T31" s="1">
        <v>845.02357278327463</v>
      </c>
      <c r="U31" s="1">
        <v>772.40528528327161</v>
      </c>
      <c r="V31" s="1">
        <v>857.68150278327482</v>
      </c>
      <c r="W31" s="1">
        <v>861.53010278327451</v>
      </c>
      <c r="X31" s="1">
        <v>828.72461944977192</v>
      </c>
      <c r="Y31" s="1">
        <v>838.74540944977116</v>
      </c>
      <c r="Z31" s="1">
        <v>832.06420944977094</v>
      </c>
      <c r="AA31" s="1">
        <v>860.59489944977145</v>
      </c>
      <c r="AB31" s="1">
        <v>852.87090278327491</v>
      </c>
      <c r="AC31" s="1">
        <v>857.07235278327482</v>
      </c>
      <c r="AD31" s="1">
        <v>838.16696944977139</v>
      </c>
      <c r="AE31" s="1">
        <v>845.73770278327629</v>
      </c>
      <c r="AF31" s="1">
        <v>880.27925278327461</v>
      </c>
      <c r="AG31" s="1">
        <v>805.30077111657749</v>
      </c>
      <c r="AH31" s="1">
        <v>819.40053778312449</v>
      </c>
      <c r="AI31" s="1">
        <v>825.31286611660187</v>
      </c>
      <c r="AJ31" s="1">
        <v>814.02544003219111</v>
      </c>
      <c r="AK31" s="1">
        <v>831.32689707086456</v>
      </c>
      <c r="AL31" s="1">
        <v>779.15789194990089</v>
      </c>
      <c r="AM31" s="1">
        <v>839.47532278327458</v>
      </c>
    </row>
    <row r="32" spans="1:39" x14ac:dyDescent="0.25">
      <c r="A32" s="131">
        <f ca="1">Exceedance!U32</f>
        <v>43678</v>
      </c>
      <c r="B32" s="273">
        <v>756.04089967644938</v>
      </c>
      <c r="C32" s="273">
        <v>776.36718634326996</v>
      </c>
      <c r="D32" s="273">
        <v>776.36718634326996</v>
      </c>
      <c r="E32" s="1">
        <v>665.49033967703463</v>
      </c>
      <c r="F32" s="1">
        <v>678.74214967703472</v>
      </c>
      <c r="G32" s="1">
        <v>784.14921801023274</v>
      </c>
      <c r="H32" s="1">
        <v>735.30438801023138</v>
      </c>
      <c r="I32" s="1">
        <v>759.31889801023135</v>
      </c>
      <c r="J32" s="1">
        <v>720.57582134369181</v>
      </c>
      <c r="K32" s="1">
        <v>745.21029634369188</v>
      </c>
      <c r="L32" s="1">
        <v>658.70427551031173</v>
      </c>
      <c r="M32" s="1">
        <v>781.05793634369161</v>
      </c>
      <c r="N32" s="1">
        <v>754.20529134369167</v>
      </c>
      <c r="O32" s="1">
        <v>718.31444134370361</v>
      </c>
      <c r="P32" s="1">
        <v>785.48582801023292</v>
      </c>
      <c r="Q32" s="1">
        <v>754.82362467703456</v>
      </c>
      <c r="R32" s="1">
        <v>759.12573801023154</v>
      </c>
      <c r="S32" s="1">
        <v>770.33535967703426</v>
      </c>
      <c r="T32" s="1">
        <v>791.72230134369192</v>
      </c>
      <c r="U32" s="1">
        <v>768.22354384364291</v>
      </c>
      <c r="V32" s="1">
        <v>769.85728134369185</v>
      </c>
      <c r="W32" s="1">
        <v>758.67936134369199</v>
      </c>
      <c r="X32" s="1">
        <v>760.70943301017587</v>
      </c>
      <c r="Y32" s="1">
        <v>754.59180301017591</v>
      </c>
      <c r="Z32" s="1">
        <v>792.53914301017562</v>
      </c>
      <c r="AA32" s="1">
        <v>735.79348301017569</v>
      </c>
      <c r="AB32" s="1">
        <v>805.28021134369146</v>
      </c>
      <c r="AC32" s="1">
        <v>808.10885634369197</v>
      </c>
      <c r="AD32" s="1">
        <v>776.16638301017576</v>
      </c>
      <c r="AE32" s="1">
        <v>808.39991134369336</v>
      </c>
      <c r="AF32" s="1">
        <v>815.85595634369179</v>
      </c>
      <c r="AG32" s="1">
        <v>742.95859467703451</v>
      </c>
      <c r="AH32" s="1">
        <v>762.39846801023145</v>
      </c>
      <c r="AI32" s="1">
        <v>736.60292467705608</v>
      </c>
      <c r="AJ32" s="1">
        <v>730.36232358452583</v>
      </c>
      <c r="AK32" s="1">
        <v>802.85100796779193</v>
      </c>
      <c r="AL32" s="1">
        <v>689.86683551031206</v>
      </c>
      <c r="AM32" s="1">
        <v>711.98892634369167</v>
      </c>
    </row>
    <row r="33" spans="1:39" x14ac:dyDescent="0.25">
      <c r="A33" s="131">
        <f ca="1">Exceedance!U33</f>
        <v>43709</v>
      </c>
      <c r="B33" s="273">
        <v>654.73610087791621</v>
      </c>
      <c r="C33" s="273">
        <v>702.24100754478638</v>
      </c>
      <c r="D33" s="273">
        <v>702.24100754478638</v>
      </c>
      <c r="E33" s="1">
        <v>665.36945587849868</v>
      </c>
      <c r="F33" s="1">
        <v>688.02654587849872</v>
      </c>
      <c r="G33" s="1">
        <v>654.64609921163606</v>
      </c>
      <c r="H33" s="1">
        <v>734.56399921163757</v>
      </c>
      <c r="I33" s="1">
        <v>707.21300921163754</v>
      </c>
      <c r="J33" s="1">
        <v>674.72712754520774</v>
      </c>
      <c r="K33" s="1">
        <v>667.27890754520786</v>
      </c>
      <c r="L33" s="1">
        <v>640.29736671180183</v>
      </c>
      <c r="M33" s="1">
        <v>688.02494754520785</v>
      </c>
      <c r="N33" s="1">
        <v>671.85660754520791</v>
      </c>
      <c r="O33" s="1">
        <v>699.62227254516347</v>
      </c>
      <c r="P33" s="1">
        <v>703.35801921163591</v>
      </c>
      <c r="Q33" s="1">
        <v>687.1358358784986</v>
      </c>
      <c r="R33" s="1">
        <v>721.9681792116379</v>
      </c>
      <c r="S33" s="1">
        <v>643.40809587849867</v>
      </c>
      <c r="T33" s="1">
        <v>743.97417754520802</v>
      </c>
      <c r="U33" s="1">
        <v>717.12474004518469</v>
      </c>
      <c r="V33" s="1">
        <v>704.30016754520807</v>
      </c>
      <c r="W33" s="1">
        <v>688.40571754520829</v>
      </c>
      <c r="X33" s="1">
        <v>645.5278842116428</v>
      </c>
      <c r="Y33" s="1">
        <v>663.47690421164305</v>
      </c>
      <c r="Z33" s="1">
        <v>622.45821421164283</v>
      </c>
      <c r="AA33" s="1">
        <v>650.36939421164277</v>
      </c>
      <c r="AB33" s="1">
        <v>713.75233754520821</v>
      </c>
      <c r="AC33" s="1">
        <v>706.37348754520758</v>
      </c>
      <c r="AD33" s="1">
        <v>643.6772042116429</v>
      </c>
      <c r="AE33" s="1">
        <v>706.08886754520961</v>
      </c>
      <c r="AF33" s="1">
        <v>707.42646754520808</v>
      </c>
      <c r="AG33" s="1">
        <v>691.58376587849853</v>
      </c>
      <c r="AH33" s="1">
        <v>744.71596921163757</v>
      </c>
      <c r="AI33" s="1">
        <v>744.3628258785202</v>
      </c>
      <c r="AJ33" s="1">
        <v>645.31158563153292</v>
      </c>
      <c r="AK33" s="1">
        <v>693.94722817728825</v>
      </c>
      <c r="AL33" s="1">
        <v>598.97573671180169</v>
      </c>
      <c r="AM33" s="1">
        <v>668.19546754520798</v>
      </c>
    </row>
    <row r="34" spans="1:39" x14ac:dyDescent="0.25">
      <c r="A34" s="131">
        <f ca="1">Exceedance!U34</f>
        <v>43739</v>
      </c>
      <c r="B34" s="273">
        <v>458.44339153444446</v>
      </c>
      <c r="C34" s="273">
        <v>494.94329820085756</v>
      </c>
      <c r="D34" s="273">
        <v>494.94329820085756</v>
      </c>
      <c r="E34" s="1">
        <v>418.19614653462537</v>
      </c>
      <c r="F34" s="1">
        <v>557.70366653462554</v>
      </c>
      <c r="G34" s="1">
        <v>482.19182986822284</v>
      </c>
      <c r="H34" s="1">
        <v>511.44208986822372</v>
      </c>
      <c r="I34" s="1">
        <v>496.35773986822375</v>
      </c>
      <c r="J34" s="1">
        <v>462.3815782012793</v>
      </c>
      <c r="K34" s="1">
        <v>497.7169582012794</v>
      </c>
      <c r="L34" s="1">
        <v>485.29532736792879</v>
      </c>
      <c r="M34" s="1">
        <v>505.0277982012795</v>
      </c>
      <c r="N34" s="1">
        <v>485.47609820127946</v>
      </c>
      <c r="O34" s="1">
        <v>526.09761320129121</v>
      </c>
      <c r="P34" s="1">
        <v>547.7060298682228</v>
      </c>
      <c r="Q34" s="1">
        <v>517.81887653462536</v>
      </c>
      <c r="R34" s="1">
        <v>535.92427986822361</v>
      </c>
      <c r="S34" s="1">
        <v>514.00117653462553</v>
      </c>
      <c r="T34" s="1">
        <v>492.24169820127952</v>
      </c>
      <c r="U34" s="1">
        <v>492.84521070125669</v>
      </c>
      <c r="V34" s="1">
        <v>504.61953820127934</v>
      </c>
      <c r="W34" s="1">
        <v>475.9886782012793</v>
      </c>
      <c r="X34" s="1">
        <v>446.59088486817126</v>
      </c>
      <c r="Y34" s="1">
        <v>480.24547486817079</v>
      </c>
      <c r="Z34" s="1">
        <v>412.45171486817122</v>
      </c>
      <c r="AA34" s="1">
        <v>440.776594868171</v>
      </c>
      <c r="AB34" s="1">
        <v>480.77739820127942</v>
      </c>
      <c r="AC34" s="1">
        <v>501.61783820127943</v>
      </c>
      <c r="AD34" s="1">
        <v>463.53268486817109</v>
      </c>
      <c r="AE34" s="1">
        <v>520.38646820128088</v>
      </c>
      <c r="AF34" s="1">
        <v>505.88178820127962</v>
      </c>
      <c r="AG34" s="1">
        <v>513.96618653462565</v>
      </c>
      <c r="AH34" s="1">
        <v>543.64569986822357</v>
      </c>
      <c r="AI34" s="1">
        <v>544.29571653464734</v>
      </c>
      <c r="AJ34" s="1">
        <v>451.57677219386119</v>
      </c>
      <c r="AK34" s="1">
        <v>499.7592800780692</v>
      </c>
      <c r="AL34" s="1">
        <v>453.57683736792893</v>
      </c>
      <c r="AM34" s="1">
        <v>478.42780820127933</v>
      </c>
    </row>
    <row r="35" spans="1:39" x14ac:dyDescent="0.25">
      <c r="A35" s="131">
        <f ca="1">Exceedance!U35</f>
        <v>43770</v>
      </c>
      <c r="B35" s="273">
        <v>602.88454262713378</v>
      </c>
      <c r="C35" s="273">
        <v>640.38444929354705</v>
      </c>
      <c r="D35" s="273">
        <v>640.38444929354705</v>
      </c>
      <c r="E35" s="1">
        <v>599.74192762724044</v>
      </c>
      <c r="F35" s="1">
        <v>707.27150762724023</v>
      </c>
      <c r="G35" s="1">
        <v>708.62068096083169</v>
      </c>
      <c r="H35" s="1">
        <v>742.88701096083139</v>
      </c>
      <c r="I35" s="1">
        <v>687.47354096083143</v>
      </c>
      <c r="J35" s="1">
        <v>623.67857929396882</v>
      </c>
      <c r="K35" s="1">
        <v>637.253889293969</v>
      </c>
      <c r="L35" s="1">
        <v>626.32139846053451</v>
      </c>
      <c r="M35" s="1">
        <v>631.28497929396895</v>
      </c>
      <c r="N35" s="1">
        <v>644.56689929396885</v>
      </c>
      <c r="O35" s="1">
        <v>680.80962429390729</v>
      </c>
      <c r="P35" s="1">
        <v>704.25246096083185</v>
      </c>
      <c r="Q35" s="1">
        <v>626.19174762724026</v>
      </c>
      <c r="R35" s="1">
        <v>668.19898096083136</v>
      </c>
      <c r="S35" s="1">
        <v>640.94287762724048</v>
      </c>
      <c r="T35" s="1">
        <v>701.09582929396902</v>
      </c>
      <c r="U35" s="1">
        <v>617.61349179393778</v>
      </c>
      <c r="V35" s="1">
        <v>642.91695929396906</v>
      </c>
      <c r="W35" s="1">
        <v>642.40603929396889</v>
      </c>
      <c r="X35" s="1">
        <v>594.78763596086014</v>
      </c>
      <c r="Y35" s="1">
        <v>596.00360596086034</v>
      </c>
      <c r="Z35" s="1">
        <v>569.13583596086028</v>
      </c>
      <c r="AA35" s="1">
        <v>619.77910596086042</v>
      </c>
      <c r="AB35" s="1">
        <v>631.85353929396854</v>
      </c>
      <c r="AC35" s="1">
        <v>639.011679293969</v>
      </c>
      <c r="AD35" s="1">
        <v>613.92937596086028</v>
      </c>
      <c r="AE35" s="1">
        <v>654.49666929396994</v>
      </c>
      <c r="AF35" s="1">
        <v>669.78839929396895</v>
      </c>
      <c r="AG35" s="1">
        <v>645.82888762724031</v>
      </c>
      <c r="AH35" s="1">
        <v>695.0365409608313</v>
      </c>
      <c r="AI35" s="1">
        <v>655.39801762726177</v>
      </c>
      <c r="AJ35" s="1">
        <v>609.62818372248034</v>
      </c>
      <c r="AK35" s="1">
        <v>653.01003202220909</v>
      </c>
      <c r="AL35" s="1">
        <v>640.99113846053524</v>
      </c>
      <c r="AM35" s="1">
        <v>625.5673492939685</v>
      </c>
    </row>
    <row r="36" spans="1:39" x14ac:dyDescent="0.25">
      <c r="A36" s="131">
        <f ca="1">Exceedance!U36</f>
        <v>43800</v>
      </c>
      <c r="B36" s="273">
        <v>548.62920388469627</v>
      </c>
      <c r="C36" s="273">
        <v>599.01575055127466</v>
      </c>
      <c r="D36" s="273">
        <v>599.01575055127466</v>
      </c>
      <c r="E36" s="1">
        <v>640.65102888504225</v>
      </c>
      <c r="F36" s="1">
        <v>631.48734888504237</v>
      </c>
      <c r="G36" s="1">
        <v>710.08911555180634</v>
      </c>
      <c r="H36" s="1">
        <v>749.99989555180673</v>
      </c>
      <c r="I36" s="1">
        <v>673.62262555180678</v>
      </c>
      <c r="J36" s="1">
        <v>621.78722055169624</v>
      </c>
      <c r="K36" s="1">
        <v>602.33003055169638</v>
      </c>
      <c r="L36" s="1">
        <v>624.04168971835986</v>
      </c>
      <c r="M36" s="1">
        <v>592.55875055169633</v>
      </c>
      <c r="N36" s="1">
        <v>585.17520055169609</v>
      </c>
      <c r="O36" s="1">
        <v>618.70101555170902</v>
      </c>
      <c r="P36" s="1">
        <v>613.64135555180656</v>
      </c>
      <c r="Q36" s="1">
        <v>537.25234888504247</v>
      </c>
      <c r="R36" s="1">
        <v>673.72867555180676</v>
      </c>
      <c r="S36" s="1">
        <v>674.37593888504227</v>
      </c>
      <c r="T36" s="1">
        <v>686.22234055169622</v>
      </c>
      <c r="U36" s="1">
        <v>569.36036305168716</v>
      </c>
      <c r="V36" s="1">
        <v>631.041680551696</v>
      </c>
      <c r="W36" s="1">
        <v>616.28380055169646</v>
      </c>
      <c r="X36" s="1">
        <v>568.8507072184226</v>
      </c>
      <c r="Y36" s="1">
        <v>572.17395721842286</v>
      </c>
      <c r="Z36" s="1">
        <v>528.54078721842257</v>
      </c>
      <c r="AA36" s="1">
        <v>540.51141721842293</v>
      </c>
      <c r="AB36" s="1">
        <v>616.14658055169627</v>
      </c>
      <c r="AC36" s="1">
        <v>621.21444055169616</v>
      </c>
      <c r="AD36" s="1">
        <v>542.02906721842294</v>
      </c>
      <c r="AE36" s="1">
        <v>627.00527055169755</v>
      </c>
      <c r="AF36" s="1">
        <v>571.97503055169636</v>
      </c>
      <c r="AG36" s="1">
        <v>632.96676888504248</v>
      </c>
      <c r="AH36" s="1">
        <v>646.32143555180699</v>
      </c>
      <c r="AI36" s="1">
        <v>656.12457888506378</v>
      </c>
      <c r="AJ36" s="1">
        <v>532.16255739603321</v>
      </c>
      <c r="AK36" s="1">
        <v>605.82271631628623</v>
      </c>
      <c r="AL36" s="1">
        <v>659.32409971835921</v>
      </c>
      <c r="AM36" s="1">
        <v>674.46169055169617</v>
      </c>
    </row>
    <row r="37" spans="1:39" x14ac:dyDescent="0.25">
      <c r="A37" s="131">
        <f ca="1">Exceedance!U37</f>
        <v>43831</v>
      </c>
      <c r="B37" s="254">
        <v>755.11236941472453</v>
      </c>
      <c r="C37" s="254">
        <v>809.9522710810495</v>
      </c>
      <c r="D37" s="254">
        <v>809.9522710810495</v>
      </c>
      <c r="E37" s="1">
        <v>979.21432108145893</v>
      </c>
      <c r="F37" s="1">
        <v>922.50731108145885</v>
      </c>
      <c r="G37" s="1">
        <v>913.71137108145876</v>
      </c>
      <c r="H37" s="1">
        <v>846.85349274842883</v>
      </c>
      <c r="I37" s="1">
        <v>775.63922274842935</v>
      </c>
      <c r="J37" s="1">
        <v>790.41812274807239</v>
      </c>
      <c r="K37" s="1">
        <v>756.72364358111361</v>
      </c>
      <c r="L37" s="1">
        <v>767.99686774807242</v>
      </c>
      <c r="M37" s="1">
        <v>789.17050774807228</v>
      </c>
      <c r="N37" s="1">
        <v>676.85500941438249</v>
      </c>
      <c r="O37" s="1">
        <v>801.6155519147394</v>
      </c>
      <c r="P37" s="1">
        <v>765.60037274842932</v>
      </c>
      <c r="Q37" s="1">
        <v>794.13844274807298</v>
      </c>
      <c r="R37" s="1">
        <v>875.46372274842929</v>
      </c>
      <c r="S37" s="1">
        <v>925.87262274842885</v>
      </c>
      <c r="T37" s="1">
        <v>693.40439924807515</v>
      </c>
      <c r="U37" s="1">
        <v>781.57720274807195</v>
      </c>
      <c r="V37" s="1">
        <v>759.18039774807278</v>
      </c>
      <c r="W37" s="1">
        <v>820.16786774806712</v>
      </c>
      <c r="X37" s="1">
        <v>746.20371941506812</v>
      </c>
      <c r="Y37" s="1">
        <v>745.84101941506776</v>
      </c>
      <c r="Z37" s="1">
        <v>605.1287894150679</v>
      </c>
      <c r="AA37" s="1">
        <v>841.9150227480726</v>
      </c>
      <c r="AB37" s="1">
        <v>809.44329274807251</v>
      </c>
      <c r="AC37" s="1">
        <v>796.50350774807225</v>
      </c>
      <c r="AD37" s="1">
        <v>835.73089274807307</v>
      </c>
      <c r="AE37" s="1">
        <v>727.56857274807248</v>
      </c>
      <c r="AF37" s="1">
        <v>811.33358774771534</v>
      </c>
      <c r="AG37" s="1">
        <v>852.31728274771535</v>
      </c>
      <c r="AH37" s="1">
        <v>814.79887274771534</v>
      </c>
      <c r="AI37" s="1">
        <v>797.57371194161215</v>
      </c>
      <c r="AJ37" s="1">
        <v>745.69524028506771</v>
      </c>
      <c r="AK37" s="1">
        <v>695.6939735811136</v>
      </c>
      <c r="AL37" s="1">
        <v>772.96342774807249</v>
      </c>
      <c r="AM37" s="1">
        <v>927.00253274771535</v>
      </c>
    </row>
    <row r="38" spans="1:39" x14ac:dyDescent="0.25">
      <c r="A38" s="131">
        <f ca="1">Exceedance!U38</f>
        <v>43862</v>
      </c>
      <c r="B38" s="254">
        <v>722.96380250853497</v>
      </c>
      <c r="C38" s="254">
        <v>701.03099917514874</v>
      </c>
      <c r="D38" s="254">
        <v>701.03099917514874</v>
      </c>
      <c r="E38" s="1">
        <v>763.30522917528958</v>
      </c>
      <c r="F38" s="1">
        <v>820.82084917528857</v>
      </c>
      <c r="G38" s="1">
        <v>750.1795191752899</v>
      </c>
      <c r="H38" s="1">
        <v>706.27268250886345</v>
      </c>
      <c r="I38" s="1">
        <v>712.47251250886416</v>
      </c>
      <c r="J38" s="1">
        <v>682.28145584217009</v>
      </c>
      <c r="K38" s="1">
        <v>654.90003167518205</v>
      </c>
      <c r="L38" s="1">
        <v>641.64302584217046</v>
      </c>
      <c r="M38" s="1">
        <v>654.41673584217028</v>
      </c>
      <c r="N38" s="1">
        <v>469.60826250848112</v>
      </c>
      <c r="O38" s="1">
        <v>704.81553500883649</v>
      </c>
      <c r="P38" s="1">
        <v>701.46930250886419</v>
      </c>
      <c r="Q38" s="1">
        <v>697.99706584217108</v>
      </c>
      <c r="R38" s="1">
        <v>779.3100725088641</v>
      </c>
      <c r="S38" s="1">
        <v>743.99736250886383</v>
      </c>
      <c r="T38" s="1">
        <v>742.85905450855125</v>
      </c>
      <c r="U38" s="1">
        <v>681.56762584217029</v>
      </c>
      <c r="V38" s="1">
        <v>660.26226584217045</v>
      </c>
      <c r="W38" s="1">
        <v>710.95796584212769</v>
      </c>
      <c r="X38" s="1">
        <v>674.83534250887828</v>
      </c>
      <c r="Y38" s="1">
        <v>687.0489525088783</v>
      </c>
      <c r="Z38" s="1">
        <v>520.49123250887817</v>
      </c>
      <c r="AA38" s="1">
        <v>679.3370858421705</v>
      </c>
      <c r="AB38" s="1">
        <v>717.55335584217028</v>
      </c>
      <c r="AC38" s="1">
        <v>704.4447758421702</v>
      </c>
      <c r="AD38" s="1">
        <v>673.79084584217082</v>
      </c>
      <c r="AE38" s="1">
        <v>708.59709584217035</v>
      </c>
      <c r="AF38" s="1">
        <v>663.17340584181454</v>
      </c>
      <c r="AG38" s="1">
        <v>725.77627584181482</v>
      </c>
      <c r="AH38" s="1">
        <v>715.52058584181475</v>
      </c>
      <c r="AI38" s="1">
        <v>685.94704023658051</v>
      </c>
      <c r="AJ38" s="1">
        <v>701.21548351920808</v>
      </c>
      <c r="AK38" s="1">
        <v>663.54394167518194</v>
      </c>
      <c r="AL38" s="1">
        <v>712.4776658421705</v>
      </c>
      <c r="AM38" s="1">
        <v>489.67754584181534</v>
      </c>
    </row>
    <row r="39" spans="1:39" x14ac:dyDescent="0.25">
      <c r="A39" s="131">
        <f ca="1">Exceedance!U39</f>
        <v>43891</v>
      </c>
      <c r="B39" s="254">
        <v>987.76012530607557</v>
      </c>
      <c r="C39" s="254">
        <v>1021.5491419730497</v>
      </c>
      <c r="D39" s="254">
        <v>1021.5491419730497</v>
      </c>
      <c r="E39" s="1">
        <v>938.08132197287568</v>
      </c>
      <c r="F39" s="1">
        <v>891.58705197287452</v>
      </c>
      <c r="G39" s="1">
        <v>1021.9692219728757</v>
      </c>
      <c r="H39" s="1">
        <v>965.55404863977969</v>
      </c>
      <c r="I39" s="1">
        <v>982.80096863978099</v>
      </c>
      <c r="J39" s="1">
        <v>958.35941864007293</v>
      </c>
      <c r="K39" s="1">
        <v>926.75237447304687</v>
      </c>
      <c r="L39" s="1">
        <v>974.43585864007275</v>
      </c>
      <c r="M39" s="1">
        <v>899.75405864007234</v>
      </c>
      <c r="N39" s="1">
        <v>753.32023530638139</v>
      </c>
      <c r="O39" s="1">
        <v>1004.2455378067388</v>
      </c>
      <c r="P39" s="1">
        <v>942.19985863978081</v>
      </c>
      <c r="Q39" s="1">
        <v>1019.3911386400733</v>
      </c>
      <c r="R39" s="1">
        <v>1009.3712386397808</v>
      </c>
      <c r="S39" s="1">
        <v>996.64171863977947</v>
      </c>
      <c r="T39" s="1">
        <v>980.64002863942426</v>
      </c>
      <c r="U39" s="1">
        <v>978.37604864007278</v>
      </c>
      <c r="V39" s="1">
        <v>996.63306864007257</v>
      </c>
      <c r="W39" s="1">
        <v>1005.8295486400674</v>
      </c>
      <c r="X39" s="1">
        <v>1008.7401353064186</v>
      </c>
      <c r="Y39" s="1">
        <v>1000.0956653064186</v>
      </c>
      <c r="Z39" s="1">
        <v>803.77627530641871</v>
      </c>
      <c r="AA39" s="1">
        <v>973.62058864007247</v>
      </c>
      <c r="AB39" s="1">
        <v>986.19187864007256</v>
      </c>
      <c r="AC39" s="1">
        <v>995.49139864007282</v>
      </c>
      <c r="AD39" s="1">
        <v>1014.1621786400731</v>
      </c>
      <c r="AE39" s="1">
        <v>970.75867864007284</v>
      </c>
      <c r="AF39" s="1">
        <v>985.49954863971607</v>
      </c>
      <c r="AG39" s="1">
        <v>1031.2185686397161</v>
      </c>
      <c r="AH39" s="1">
        <v>1027.1792086397159</v>
      </c>
      <c r="AI39" s="1">
        <v>1073.2977660490631</v>
      </c>
      <c r="AJ39" s="1">
        <v>1001.0063933304185</v>
      </c>
      <c r="AK39" s="1">
        <v>945.26310447304684</v>
      </c>
      <c r="AL39" s="1">
        <v>1002.8526886400724</v>
      </c>
      <c r="AM39" s="1">
        <v>847.4488186397158</v>
      </c>
    </row>
    <row r="40" spans="1:39" x14ac:dyDescent="0.25">
      <c r="A40" s="131">
        <f ca="1">Exceedance!U40</f>
        <v>43922</v>
      </c>
      <c r="B40" s="254">
        <v>952.6054841818285</v>
      </c>
      <c r="C40" s="254">
        <v>1017.9095008485513</v>
      </c>
      <c r="D40" s="254">
        <v>1017.9095008485513</v>
      </c>
      <c r="E40" s="1">
        <v>959.05100084862886</v>
      </c>
      <c r="F40" s="1">
        <v>984.85958084862625</v>
      </c>
      <c r="G40" s="1">
        <v>963.89706084862894</v>
      </c>
      <c r="H40" s="1">
        <v>981.24813751548447</v>
      </c>
      <c r="I40" s="1">
        <v>979.03873751548576</v>
      </c>
      <c r="J40" s="1">
        <v>1011.941097515573</v>
      </c>
      <c r="K40" s="1">
        <v>951.25273334857854</v>
      </c>
      <c r="L40" s="1">
        <v>1010.1799375155726</v>
      </c>
      <c r="M40" s="1">
        <v>1017.3210375155724</v>
      </c>
      <c r="N40" s="1">
        <v>1042.5411641818819</v>
      </c>
      <c r="O40" s="1">
        <v>1064.7384266822376</v>
      </c>
      <c r="P40" s="1">
        <v>1013.4994675154857</v>
      </c>
      <c r="Q40" s="1">
        <v>1057.8972075155734</v>
      </c>
      <c r="R40" s="1">
        <v>1018.9872275154864</v>
      </c>
      <c r="S40" s="1">
        <v>937.93537751548513</v>
      </c>
      <c r="T40" s="1">
        <v>1003.2650975151766</v>
      </c>
      <c r="U40" s="1">
        <v>1054.3890375155727</v>
      </c>
      <c r="V40" s="1">
        <v>1031.063977515573</v>
      </c>
      <c r="W40" s="1">
        <v>1038.7248575155295</v>
      </c>
      <c r="X40" s="1">
        <v>954.06136418217216</v>
      </c>
      <c r="Y40" s="1">
        <v>939.17872418217189</v>
      </c>
      <c r="Z40" s="1">
        <v>939.24798418217142</v>
      </c>
      <c r="AA40" s="1">
        <v>1032.776077515573</v>
      </c>
      <c r="AB40" s="1">
        <v>1031.974567515573</v>
      </c>
      <c r="AC40" s="1">
        <v>1032.222227515573</v>
      </c>
      <c r="AD40" s="1">
        <v>1039.9802175155733</v>
      </c>
      <c r="AE40" s="1">
        <v>1021.105957515573</v>
      </c>
      <c r="AF40" s="1">
        <v>1010.4105575152176</v>
      </c>
      <c r="AG40" s="1">
        <v>1054.2236175152168</v>
      </c>
      <c r="AH40" s="1">
        <v>1052.6301075152169</v>
      </c>
      <c r="AI40" s="1">
        <v>981.06297618095255</v>
      </c>
      <c r="AJ40" s="1">
        <v>945.80781681898179</v>
      </c>
      <c r="AK40" s="1">
        <v>942.61087334857848</v>
      </c>
      <c r="AL40" s="1">
        <v>1001.1480675155731</v>
      </c>
      <c r="AM40" s="1">
        <v>1088.4749975152174</v>
      </c>
    </row>
    <row r="41" spans="1:39" x14ac:dyDescent="0.25">
      <c r="A41" s="131">
        <f ca="1">Exceedance!U41</f>
        <v>43952</v>
      </c>
      <c r="B41" s="254">
        <v>872.19066332623265</v>
      </c>
      <c r="C41" s="254">
        <v>926.96408999311677</v>
      </c>
      <c r="D41" s="254">
        <v>926.96408999311677</v>
      </c>
      <c r="E41" s="1">
        <v>1067.8527199929531</v>
      </c>
      <c r="F41" s="1">
        <v>1102.3025999929537</v>
      </c>
      <c r="G41" s="1">
        <v>1211.9337299929532</v>
      </c>
      <c r="H41" s="1">
        <v>923.89286332659117</v>
      </c>
      <c r="I41" s="1">
        <v>935.68029332659194</v>
      </c>
      <c r="J41" s="1">
        <v>910.30373666013986</v>
      </c>
      <c r="K41" s="1">
        <v>845.4213424931163</v>
      </c>
      <c r="L41" s="1">
        <v>932.73794666013998</v>
      </c>
      <c r="M41" s="1">
        <v>919.76433666013975</v>
      </c>
      <c r="N41" s="1">
        <v>948.02468332645117</v>
      </c>
      <c r="O41" s="1">
        <v>945.31219582680797</v>
      </c>
      <c r="P41" s="1">
        <v>949.83343332659172</v>
      </c>
      <c r="Q41" s="1">
        <v>929.35879666014057</v>
      </c>
      <c r="R41" s="1">
        <v>952.9244433265917</v>
      </c>
      <c r="S41" s="1">
        <v>925.08235332659183</v>
      </c>
      <c r="T41" s="1">
        <v>924.26786232622817</v>
      </c>
      <c r="U41" s="1">
        <v>934.54625666013965</v>
      </c>
      <c r="V41" s="1">
        <v>939.81797666013983</v>
      </c>
      <c r="W41" s="1">
        <v>939.08978666013445</v>
      </c>
      <c r="X41" s="1">
        <v>886.38071332657626</v>
      </c>
      <c r="Y41" s="1">
        <v>915.03463332657611</v>
      </c>
      <c r="Z41" s="1">
        <v>907.75449332657604</v>
      </c>
      <c r="AA41" s="1">
        <v>976.88478666013987</v>
      </c>
      <c r="AB41" s="1">
        <v>948.93648666013985</v>
      </c>
      <c r="AC41" s="1">
        <v>940.20144666013994</v>
      </c>
      <c r="AD41" s="1">
        <v>914.27045666014067</v>
      </c>
      <c r="AE41" s="1">
        <v>962.36154666013977</v>
      </c>
      <c r="AF41" s="1">
        <v>915.3976166597829</v>
      </c>
      <c r="AG41" s="1">
        <v>931.80020665978293</v>
      </c>
      <c r="AH41" s="1">
        <v>943.40043665978294</v>
      </c>
      <c r="AI41" s="1">
        <v>951.78214398413593</v>
      </c>
      <c r="AJ41" s="1">
        <v>847.94233329437611</v>
      </c>
      <c r="AK41" s="1">
        <v>848.36782249311614</v>
      </c>
      <c r="AL41" s="1">
        <v>898.50396666013978</v>
      </c>
      <c r="AM41" s="1">
        <v>939.1069566597829</v>
      </c>
    </row>
    <row r="42" spans="1:39" x14ac:dyDescent="0.25">
      <c r="A42" s="131">
        <f ca="1">Exceedance!U42</f>
        <v>43983</v>
      </c>
      <c r="B42" s="254">
        <v>799.85737854500167</v>
      </c>
      <c r="C42" s="254">
        <v>776.42457521161487</v>
      </c>
      <c r="D42" s="254">
        <v>776.42457521161487</v>
      </c>
      <c r="E42" s="1">
        <v>949.21163521173162</v>
      </c>
      <c r="F42" s="1">
        <v>934.39810521173092</v>
      </c>
      <c r="G42" s="1">
        <v>854.58739521173175</v>
      </c>
      <c r="H42" s="1">
        <v>809.71707854533179</v>
      </c>
      <c r="I42" s="1">
        <v>801.18361854533237</v>
      </c>
      <c r="J42" s="1">
        <v>750.80378187863585</v>
      </c>
      <c r="K42" s="1">
        <v>682.03018771164989</v>
      </c>
      <c r="L42" s="1">
        <v>782.73178187863596</v>
      </c>
      <c r="M42" s="1">
        <v>758.53957187863648</v>
      </c>
      <c r="N42" s="1">
        <v>751.26017854494705</v>
      </c>
      <c r="O42" s="1">
        <v>771.99168104530281</v>
      </c>
      <c r="P42" s="1">
        <v>843.50933854533218</v>
      </c>
      <c r="Q42" s="1">
        <v>769.7304918786366</v>
      </c>
      <c r="R42" s="1">
        <v>850.79574854533246</v>
      </c>
      <c r="S42" s="1">
        <v>816.61755854533203</v>
      </c>
      <c r="T42" s="1">
        <v>812.42367054502085</v>
      </c>
      <c r="U42" s="1">
        <v>746.4676518786365</v>
      </c>
      <c r="V42" s="1">
        <v>755.48797187863647</v>
      </c>
      <c r="W42" s="1">
        <v>764.73411187859313</v>
      </c>
      <c r="X42" s="1">
        <v>787.73915854534482</v>
      </c>
      <c r="Y42" s="1">
        <v>816.8844585453445</v>
      </c>
      <c r="Z42" s="1">
        <v>780.01589854534495</v>
      </c>
      <c r="AA42" s="1">
        <v>772.64079187863615</v>
      </c>
      <c r="AB42" s="1">
        <v>786.87727187863607</v>
      </c>
      <c r="AC42" s="1">
        <v>790.66830187863604</v>
      </c>
      <c r="AD42" s="1">
        <v>745.52864187863645</v>
      </c>
      <c r="AE42" s="1">
        <v>774.79020187863625</v>
      </c>
      <c r="AF42" s="1">
        <v>753.62442187828094</v>
      </c>
      <c r="AG42" s="1">
        <v>804.20840187828105</v>
      </c>
      <c r="AH42" s="1">
        <v>795.45413187828103</v>
      </c>
      <c r="AI42" s="1">
        <v>798.89035542771353</v>
      </c>
      <c r="AJ42" s="1">
        <v>775.87727948687495</v>
      </c>
      <c r="AK42" s="1">
        <v>750.95566771164999</v>
      </c>
      <c r="AL42" s="1">
        <v>709.87252187863589</v>
      </c>
      <c r="AM42" s="1">
        <v>1010.7524718782809</v>
      </c>
    </row>
    <row r="43" spans="1:39" x14ac:dyDescent="0.25">
      <c r="A43" s="131">
        <f ca="1">Exceedance!U43</f>
        <v>44013</v>
      </c>
      <c r="B43" s="254">
        <v>772.66478778255293</v>
      </c>
      <c r="C43" s="254">
        <v>787.32975444916667</v>
      </c>
      <c r="D43" s="254">
        <v>787.32975444916667</v>
      </c>
      <c r="E43" s="1">
        <v>932.97697444928849</v>
      </c>
      <c r="F43" s="1">
        <v>919.77298444928954</v>
      </c>
      <c r="G43" s="1">
        <v>900.19310444928908</v>
      </c>
      <c r="H43" s="1">
        <v>806.90596778293002</v>
      </c>
      <c r="I43" s="1">
        <v>828.72832778293071</v>
      </c>
      <c r="J43" s="1">
        <v>784.94246111618929</v>
      </c>
      <c r="K43" s="1">
        <v>722.82479694919618</v>
      </c>
      <c r="L43" s="1">
        <v>812.07006111618921</v>
      </c>
      <c r="M43" s="1">
        <v>775.1426211161895</v>
      </c>
      <c r="N43" s="1">
        <v>787.03997778250084</v>
      </c>
      <c r="O43" s="1">
        <v>810.70281028285785</v>
      </c>
      <c r="P43" s="1">
        <v>821.63149778293052</v>
      </c>
      <c r="Q43" s="1">
        <v>796.90072111618974</v>
      </c>
      <c r="R43" s="1">
        <v>838.8110477829307</v>
      </c>
      <c r="S43" s="1">
        <v>821.64773778293011</v>
      </c>
      <c r="T43" s="1">
        <v>743.56161278257196</v>
      </c>
      <c r="U43" s="1">
        <v>808.54496111618937</v>
      </c>
      <c r="V43" s="1">
        <v>811.87831111618925</v>
      </c>
      <c r="W43" s="1">
        <v>806.84493111618417</v>
      </c>
      <c r="X43" s="1">
        <v>790.40236778289602</v>
      </c>
      <c r="Y43" s="1">
        <v>783.72116778289603</v>
      </c>
      <c r="Z43" s="1">
        <v>812.25185778289676</v>
      </c>
      <c r="AA43" s="1">
        <v>803.73436111618923</v>
      </c>
      <c r="AB43" s="1">
        <v>808.45106111618963</v>
      </c>
      <c r="AC43" s="1">
        <v>805.37556111618937</v>
      </c>
      <c r="AD43" s="1">
        <v>796.57866111619023</v>
      </c>
      <c r="AE43" s="1">
        <v>831.65796111618897</v>
      </c>
      <c r="AF43" s="1">
        <v>778.97402111583244</v>
      </c>
      <c r="AG43" s="1">
        <v>782.15008111583234</v>
      </c>
      <c r="AH43" s="1">
        <v>812.20455111583215</v>
      </c>
      <c r="AI43" s="1">
        <v>781.23403169860933</v>
      </c>
      <c r="AJ43" s="1">
        <v>766.1234720704864</v>
      </c>
      <c r="AK43" s="1">
        <v>756.38961694919624</v>
      </c>
      <c r="AL43" s="1">
        <v>790.33878111618924</v>
      </c>
      <c r="AM43" s="1">
        <v>771.96245111583232</v>
      </c>
    </row>
    <row r="44" spans="1:39" x14ac:dyDescent="0.25">
      <c r="A44" s="131">
        <f ca="1">Exceedance!U44</f>
        <v>44044</v>
      </c>
      <c r="B44" s="254">
        <v>683.24371634250156</v>
      </c>
      <c r="C44" s="254">
        <v>703.17497800911474</v>
      </c>
      <c r="D44" s="254">
        <v>703.17497800911474</v>
      </c>
      <c r="E44" s="1">
        <v>765.01623800921334</v>
      </c>
      <c r="F44" s="1">
        <v>838.9942480092144</v>
      </c>
      <c r="G44" s="1">
        <v>787.4989180092133</v>
      </c>
      <c r="H44" s="1">
        <v>714.12017300950424</v>
      </c>
      <c r="I44" s="1">
        <v>657.24536300950479</v>
      </c>
      <c r="J44" s="1">
        <v>668.99847967613618</v>
      </c>
      <c r="K44" s="1">
        <v>616.05250050914458</v>
      </c>
      <c r="L44" s="1">
        <v>704.38239467613573</v>
      </c>
      <c r="M44" s="1">
        <v>677.06602467613561</v>
      </c>
      <c r="N44" s="1">
        <v>672.48541634244873</v>
      </c>
      <c r="O44" s="1">
        <v>725.0884988428046</v>
      </c>
      <c r="P44" s="1">
        <v>743.49318300950461</v>
      </c>
      <c r="Q44" s="1">
        <v>698.87508967613667</v>
      </c>
      <c r="R44" s="1">
        <v>758.54119300950458</v>
      </c>
      <c r="S44" s="1">
        <v>729.06684300950405</v>
      </c>
      <c r="T44" s="1">
        <v>698.27476350918903</v>
      </c>
      <c r="U44" s="1">
        <v>693.18173967613575</v>
      </c>
      <c r="V44" s="1">
        <v>681.54009467613594</v>
      </c>
      <c r="W44" s="1">
        <v>713.84798467609289</v>
      </c>
      <c r="X44" s="1">
        <v>678.71128634284469</v>
      </c>
      <c r="Y44" s="1">
        <v>716.65862634284429</v>
      </c>
      <c r="Z44" s="1">
        <v>659.91296634284447</v>
      </c>
      <c r="AA44" s="1">
        <v>728.60466967613615</v>
      </c>
      <c r="AB44" s="1">
        <v>731.89703967613559</v>
      </c>
      <c r="AC44" s="1">
        <v>720.77379467613605</v>
      </c>
      <c r="AD44" s="1">
        <v>731.70436967613625</v>
      </c>
      <c r="AE44" s="1">
        <v>739.64413967613598</v>
      </c>
      <c r="AF44" s="1">
        <v>696.66584467578036</v>
      </c>
      <c r="AG44" s="1">
        <v>714.02615967578049</v>
      </c>
      <c r="AH44" s="1">
        <v>702.06561967578045</v>
      </c>
      <c r="AI44" s="1">
        <v>674.969735250486</v>
      </c>
      <c r="AJ44" s="1">
        <v>705.22381296694448</v>
      </c>
      <c r="AK44" s="1">
        <v>647.21506050914445</v>
      </c>
      <c r="AL44" s="1">
        <v>635.31338467613591</v>
      </c>
      <c r="AM44" s="1">
        <v>619.19758967578025</v>
      </c>
    </row>
    <row r="45" spans="1:39" x14ac:dyDescent="0.25">
      <c r="A45" s="131">
        <f ca="1">Exceedance!U45</f>
        <v>44075</v>
      </c>
      <c r="B45" s="254">
        <v>682.95819254421667</v>
      </c>
      <c r="C45" s="254">
        <v>730.53179921054141</v>
      </c>
      <c r="D45" s="254">
        <v>730.53179921054141</v>
      </c>
      <c r="E45" s="1">
        <v>814.82190921092979</v>
      </c>
      <c r="F45" s="1">
        <v>760.16137921092763</v>
      </c>
      <c r="G45" s="1">
        <v>836.11045921092978</v>
      </c>
      <c r="H45" s="1">
        <v>702.79755921121148</v>
      </c>
      <c r="I45" s="1">
        <v>703.5852892112116</v>
      </c>
      <c r="J45" s="1">
        <v>693.01381587756237</v>
      </c>
      <c r="K45" s="1">
        <v>636.0277917106082</v>
      </c>
      <c r="L45" s="1">
        <v>712.83240587756245</v>
      </c>
      <c r="M45" s="1">
        <v>695.73661587756237</v>
      </c>
      <c r="N45" s="1">
        <v>695.72897254387158</v>
      </c>
      <c r="O45" s="1">
        <v>694.58166504422741</v>
      </c>
      <c r="P45" s="1">
        <v>708.44673921121171</v>
      </c>
      <c r="Q45" s="1">
        <v>712.02018587756299</v>
      </c>
      <c r="R45" s="1">
        <v>663.79154921121176</v>
      </c>
      <c r="S45" s="1">
        <v>773.28233921121148</v>
      </c>
      <c r="T45" s="1">
        <v>749.12013021090343</v>
      </c>
      <c r="U45" s="1">
        <v>729.10762587756255</v>
      </c>
      <c r="V45" s="1">
        <v>712.28572587756219</v>
      </c>
      <c r="W45" s="1">
        <v>727.32805587751966</v>
      </c>
      <c r="X45" s="1">
        <v>688.61566254456</v>
      </c>
      <c r="Y45" s="1">
        <v>647.59697254455978</v>
      </c>
      <c r="Z45" s="1">
        <v>675.50815254455995</v>
      </c>
      <c r="AA45" s="1">
        <v>738.55979587756224</v>
      </c>
      <c r="AB45" s="1">
        <v>732.10839587756266</v>
      </c>
      <c r="AC45" s="1">
        <v>716.94623587756246</v>
      </c>
      <c r="AD45" s="1">
        <v>730.87632587756286</v>
      </c>
      <c r="AE45" s="1">
        <v>733.1613758775627</v>
      </c>
      <c r="AF45" s="1">
        <v>686.76301587720695</v>
      </c>
      <c r="AG45" s="1">
        <v>746.64631587720646</v>
      </c>
      <c r="AH45" s="1">
        <v>751.76124587720642</v>
      </c>
      <c r="AI45" s="1">
        <v>718.58061729745214</v>
      </c>
      <c r="AJ45" s="1">
        <v>669.69696317664011</v>
      </c>
      <c r="AK45" s="1">
        <v>594.7061617106084</v>
      </c>
      <c r="AL45" s="1">
        <v>693.00292587756223</v>
      </c>
      <c r="AM45" s="1">
        <v>660.54870587720677</v>
      </c>
    </row>
    <row r="46" spans="1:39" x14ac:dyDescent="0.25">
      <c r="A46" s="131">
        <f ca="1">Exceedance!U46</f>
        <v>44105</v>
      </c>
      <c r="B46" s="254">
        <v>477.36848320059619</v>
      </c>
      <c r="C46" s="254">
        <v>513.93708986727427</v>
      </c>
      <c r="D46" s="254">
        <v>513.93708986727427</v>
      </c>
      <c r="E46" s="1">
        <v>693.70602986730546</v>
      </c>
      <c r="F46" s="1">
        <v>587.28210986730312</v>
      </c>
      <c r="G46" s="1">
        <v>1266.238016395457</v>
      </c>
      <c r="H46" s="1">
        <v>475.51928986759316</v>
      </c>
      <c r="I46" s="1">
        <v>491.57473986759328</v>
      </c>
      <c r="J46" s="1">
        <v>514.15486653429559</v>
      </c>
      <c r="K46" s="1">
        <v>466.4281523673036</v>
      </c>
      <c r="L46" s="1">
        <v>520.53825653429556</v>
      </c>
      <c r="M46" s="1">
        <v>500.05910653429572</v>
      </c>
      <c r="N46" s="1">
        <v>505.93131320060598</v>
      </c>
      <c r="O46" s="1">
        <v>513.02467570096167</v>
      </c>
      <c r="P46" s="1">
        <v>532.48877986759328</v>
      </c>
      <c r="Q46" s="1">
        <v>500.07128653429658</v>
      </c>
      <c r="R46" s="1">
        <v>527.74362986759343</v>
      </c>
      <c r="S46" s="1">
        <v>521.7348598675934</v>
      </c>
      <c r="T46" s="1">
        <v>525.80050086728215</v>
      </c>
      <c r="U46" s="1">
        <v>520.12999653429551</v>
      </c>
      <c r="V46" s="1">
        <v>490.57168653429574</v>
      </c>
      <c r="W46" s="1">
        <v>508.08905653425256</v>
      </c>
      <c r="X46" s="1">
        <v>496.08723320093935</v>
      </c>
      <c r="Y46" s="1">
        <v>428.2934732009395</v>
      </c>
      <c r="Z46" s="1">
        <v>456.6183532009394</v>
      </c>
      <c r="AA46" s="1">
        <v>496.28785653429577</v>
      </c>
      <c r="AB46" s="1">
        <v>518.05574653429562</v>
      </c>
      <c r="AC46" s="1">
        <v>516.49971653429577</v>
      </c>
      <c r="AD46" s="1">
        <v>535.87692653429633</v>
      </c>
      <c r="AE46" s="1">
        <v>522.3196965342953</v>
      </c>
      <c r="AF46" s="1">
        <v>492.87243653394023</v>
      </c>
      <c r="AG46" s="1">
        <v>519.67104653394051</v>
      </c>
      <c r="AH46" s="1">
        <v>535.42113653394006</v>
      </c>
      <c r="AI46" s="1">
        <v>504.54380385998581</v>
      </c>
      <c r="AJ46" s="1">
        <v>477.21701507772934</v>
      </c>
      <c r="AK46" s="1">
        <v>434.70966236730357</v>
      </c>
      <c r="AL46" s="1">
        <v>493.93826653429579</v>
      </c>
      <c r="AM46" s="1">
        <v>397.10239653394024</v>
      </c>
    </row>
    <row r="47" spans="1:39" x14ac:dyDescent="0.25">
      <c r="A47" s="131">
        <f ca="1">Exceedance!U47</f>
        <v>44136</v>
      </c>
      <c r="B47" s="254">
        <v>675.82263429283603</v>
      </c>
      <c r="C47" s="254">
        <v>713.39124095951502</v>
      </c>
      <c r="D47" s="254">
        <v>713.39124095951502</v>
      </c>
      <c r="E47" s="1">
        <v>867.05387095955541</v>
      </c>
      <c r="F47" s="1">
        <v>848.93448597296401</v>
      </c>
      <c r="G47" s="1">
        <v>1518.9486485760547</v>
      </c>
      <c r="H47" s="1">
        <v>720.58609095982638</v>
      </c>
      <c r="I47" s="1">
        <v>707.96174095982656</v>
      </c>
      <c r="J47" s="1">
        <v>707.70479762653599</v>
      </c>
      <c r="K47" s="1">
        <v>654.56542345953778</v>
      </c>
      <c r="L47" s="1">
        <v>700.80843762653603</v>
      </c>
      <c r="M47" s="1">
        <v>713.16290762653591</v>
      </c>
      <c r="N47" s="1">
        <v>714.29432429284782</v>
      </c>
      <c r="O47" s="1">
        <v>722.1451067932029</v>
      </c>
      <c r="P47" s="1">
        <v>695.58965095982637</v>
      </c>
      <c r="Q47" s="1">
        <v>684.91998762653668</v>
      </c>
      <c r="R47" s="1">
        <v>709.41333095982623</v>
      </c>
      <c r="S47" s="1">
        <v>785.97899095982621</v>
      </c>
      <c r="T47" s="1">
        <v>699.11898195951005</v>
      </c>
      <c r="U47" s="1">
        <v>712.44041762653626</v>
      </c>
      <c r="V47" s="1">
        <v>711.00204762653641</v>
      </c>
      <c r="W47" s="1">
        <v>711.29880762649327</v>
      </c>
      <c r="X47" s="1">
        <v>665.85836429317942</v>
      </c>
      <c r="Y47" s="1">
        <v>638.99059429317924</v>
      </c>
      <c r="Z47" s="1">
        <v>689.63386429317893</v>
      </c>
      <c r="AA47" s="1">
        <v>701.37699762653597</v>
      </c>
      <c r="AB47" s="1">
        <v>709.46258762653599</v>
      </c>
      <c r="AC47" s="1">
        <v>721.90940762653611</v>
      </c>
      <c r="AD47" s="1">
        <v>724.00012762653648</v>
      </c>
      <c r="AE47" s="1">
        <v>740.23930762653629</v>
      </c>
      <c r="AF47" s="1">
        <v>678.38613762618058</v>
      </c>
      <c r="AG47" s="1">
        <v>723.63588762618065</v>
      </c>
      <c r="AH47" s="1">
        <v>700.17443762618052</v>
      </c>
      <c r="AI47" s="1">
        <v>717.60821538815617</v>
      </c>
      <c r="AJ47" s="1">
        <v>683.48076702141907</v>
      </c>
      <c r="AK47" s="1">
        <v>669.23516345953828</v>
      </c>
      <c r="AL47" s="1">
        <v>695.09080762653628</v>
      </c>
      <c r="AM47" s="1">
        <v>632.29917762618027</v>
      </c>
    </row>
    <row r="48" spans="1:39" x14ac:dyDescent="0.25">
      <c r="A48" s="131">
        <f ca="1">Exceedance!U48</f>
        <v>44166</v>
      </c>
      <c r="B48" s="254">
        <v>657.35734555116414</v>
      </c>
      <c r="C48" s="254">
        <v>707.70954221797444</v>
      </c>
      <c r="D48" s="254">
        <v>707.70954221797444</v>
      </c>
      <c r="E48" s="1">
        <v>950.99815050609698</v>
      </c>
      <c r="F48" s="1">
        <v>1332.2902077249441</v>
      </c>
      <c r="G48" s="1">
        <v>1372.6764051698533</v>
      </c>
      <c r="H48" s="1">
        <v>743.01222555149207</v>
      </c>
      <c r="I48" s="1">
        <v>725.66235555149262</v>
      </c>
      <c r="J48" s="1">
        <v>708.36488888499571</v>
      </c>
      <c r="K48" s="1">
        <v>683.97921471798622</v>
      </c>
      <c r="L48" s="1">
        <v>697.76920888499592</v>
      </c>
      <c r="M48" s="1">
        <v>689.56125888499605</v>
      </c>
      <c r="N48" s="1">
        <v>688.1316655513067</v>
      </c>
      <c r="O48" s="1">
        <v>683.48811805166213</v>
      </c>
      <c r="P48" s="1">
        <v>626.50117555149268</v>
      </c>
      <c r="Q48" s="1">
        <v>742.69675888499648</v>
      </c>
      <c r="R48" s="1">
        <v>762.80036555149252</v>
      </c>
      <c r="S48" s="1">
        <v>790.82247555149218</v>
      </c>
      <c r="T48" s="1">
        <v>665.11543755117759</v>
      </c>
      <c r="U48" s="1">
        <v>736.25213888499547</v>
      </c>
      <c r="V48" s="1">
        <v>720.66985888499573</v>
      </c>
      <c r="W48" s="1">
        <v>733.93551888495301</v>
      </c>
      <c r="X48" s="1">
        <v>677.81876555150723</v>
      </c>
      <c r="Y48" s="1">
        <v>634.18559555150728</v>
      </c>
      <c r="Z48" s="1">
        <v>646.1562255515073</v>
      </c>
      <c r="AA48" s="1">
        <v>721.35703888499563</v>
      </c>
      <c r="AB48" s="1">
        <v>727.2492988849956</v>
      </c>
      <c r="AC48" s="1">
        <v>698.58273888499559</v>
      </c>
      <c r="AD48" s="1">
        <v>732.19572888499624</v>
      </c>
      <c r="AE48" s="1">
        <v>678.0098888849958</v>
      </c>
      <c r="AF48" s="1">
        <v>701.57301888464031</v>
      </c>
      <c r="AG48" s="1">
        <v>727.16785888464017</v>
      </c>
      <c r="AH48" s="1">
        <v>736.84694888464026</v>
      </c>
      <c r="AI48" s="1">
        <v>688.71622906260598</v>
      </c>
      <c r="AJ48" s="1">
        <v>659.29991131609711</v>
      </c>
      <c r="AK48" s="1">
        <v>719.26162471798602</v>
      </c>
      <c r="AL48" s="1">
        <v>779.67214888499586</v>
      </c>
      <c r="AM48" s="1">
        <v>709.2572788846403</v>
      </c>
    </row>
    <row r="49" spans="1:39" x14ac:dyDescent="0.25">
      <c r="A49" s="131">
        <f ca="1">Exceedance!U49</f>
        <v>44197</v>
      </c>
      <c r="B49" s="254">
        <v>755.02699441474567</v>
      </c>
      <c r="C49" s="254">
        <v>809.86689608107019</v>
      </c>
      <c r="D49" s="254">
        <v>809.86689608107019</v>
      </c>
      <c r="E49" s="1">
        <v>921.3643110817402</v>
      </c>
      <c r="F49" s="1">
        <v>912.56837108224738</v>
      </c>
      <c r="G49" s="1">
        <v>871.39376608403029</v>
      </c>
      <c r="H49" s="1">
        <v>775.87422274844971</v>
      </c>
      <c r="I49" s="1">
        <v>789.39942274845032</v>
      </c>
      <c r="J49" s="1">
        <v>755.69494358136672</v>
      </c>
      <c r="K49" s="1">
        <v>767.37149274811372</v>
      </c>
      <c r="L49" s="1">
        <v>788.54513274811393</v>
      </c>
      <c r="M49" s="1">
        <v>674.8360844146639</v>
      </c>
      <c r="N49" s="1">
        <v>800.99017691478093</v>
      </c>
      <c r="O49" s="1">
        <v>742.45257274799667</v>
      </c>
      <c r="P49" s="1">
        <v>795.0555627484498</v>
      </c>
      <c r="Q49" s="1">
        <v>874.92372274845025</v>
      </c>
      <c r="R49" s="1">
        <v>925.33262274844969</v>
      </c>
      <c r="S49" s="1">
        <v>693.15069924832778</v>
      </c>
      <c r="T49" s="1">
        <v>781.33350274844963</v>
      </c>
      <c r="U49" s="1">
        <v>759.43094774811402</v>
      </c>
      <c r="V49" s="1">
        <v>819.60086774808872</v>
      </c>
      <c r="W49" s="1">
        <v>801.30491274811391</v>
      </c>
      <c r="X49" s="1">
        <v>738.04440941507835</v>
      </c>
      <c r="Y49" s="1">
        <v>605.04341441508859</v>
      </c>
      <c r="Z49" s="1">
        <v>840.4137227481142</v>
      </c>
      <c r="AA49" s="1">
        <v>808.81791774811393</v>
      </c>
      <c r="AB49" s="1">
        <v>796.75405774811395</v>
      </c>
      <c r="AC49" s="1">
        <v>835.0785177481157</v>
      </c>
      <c r="AD49" s="1">
        <v>726.06727274811385</v>
      </c>
      <c r="AE49" s="1">
        <v>811.06651274799685</v>
      </c>
      <c r="AF49" s="1">
        <v>851.17428274799636</v>
      </c>
      <c r="AG49" s="1">
        <v>813.65587274799645</v>
      </c>
      <c r="AH49" s="1">
        <v>797.82426194165396</v>
      </c>
      <c r="AI49" s="1">
        <v>745.6098652850884</v>
      </c>
      <c r="AJ49" s="1">
        <v>671.20055258175535</v>
      </c>
      <c r="AK49" s="1">
        <v>772.33805274811368</v>
      </c>
      <c r="AL49" s="1">
        <v>924.98360774799642</v>
      </c>
      <c r="AM49" s="1">
        <v>879.73167274845014</v>
      </c>
    </row>
    <row r="50" spans="1:39" x14ac:dyDescent="0.25">
      <c r="A50" s="131">
        <f ca="1">Exceedance!U50</f>
        <v>44228</v>
      </c>
      <c r="B50" s="254">
        <v>723.00542750852458</v>
      </c>
      <c r="C50" s="254">
        <v>701.07262417513846</v>
      </c>
      <c r="D50" s="254">
        <v>701.07262417513846</v>
      </c>
      <c r="E50" s="1">
        <v>819.80484917553827</v>
      </c>
      <c r="F50" s="1">
        <v>749.16351917553845</v>
      </c>
      <c r="G50" s="1">
        <v>728.93646917778483</v>
      </c>
      <c r="H50" s="1">
        <v>713.09251250888224</v>
      </c>
      <c r="I50" s="1">
        <v>754.91113250888282</v>
      </c>
      <c r="J50" s="1">
        <v>653.98563167540715</v>
      </c>
      <c r="K50" s="1">
        <v>641.20465084217801</v>
      </c>
      <c r="L50" s="1">
        <v>653.97836084217818</v>
      </c>
      <c r="M50" s="1">
        <v>467.76786250873073</v>
      </c>
      <c r="N50" s="1">
        <v>704.37716000884427</v>
      </c>
      <c r="O50" s="1">
        <v>606.1901258420645</v>
      </c>
      <c r="P50" s="1">
        <v>772.75858250888223</v>
      </c>
      <c r="Q50" s="1">
        <v>778.83007250888249</v>
      </c>
      <c r="R50" s="1">
        <v>743.51736250888223</v>
      </c>
      <c r="S50" s="1">
        <v>743.04465450877535</v>
      </c>
      <c r="T50" s="1">
        <v>755.29730250888201</v>
      </c>
      <c r="U50" s="1">
        <v>660.64829084217843</v>
      </c>
      <c r="V50" s="1">
        <v>710.45396584214666</v>
      </c>
      <c r="W50" s="1">
        <v>653.02083084217816</v>
      </c>
      <c r="X50" s="1">
        <v>679.08415750885911</v>
      </c>
      <c r="Y50" s="1">
        <v>520.53285750886778</v>
      </c>
      <c r="Z50" s="1">
        <v>678.07431084217842</v>
      </c>
      <c r="AA50" s="1">
        <v>717.11498084217851</v>
      </c>
      <c r="AB50" s="1">
        <v>704.83080084217829</v>
      </c>
      <c r="AC50" s="1">
        <v>673.32847084217951</v>
      </c>
      <c r="AD50" s="1">
        <v>707.33432084217827</v>
      </c>
      <c r="AE50" s="1">
        <v>662.98180584206455</v>
      </c>
      <c r="AF50" s="1">
        <v>724.7602758420644</v>
      </c>
      <c r="AG50" s="1">
        <v>714.50458584206444</v>
      </c>
      <c r="AH50" s="1">
        <v>686.33306523658814</v>
      </c>
      <c r="AI50" s="1">
        <v>701.25710851919757</v>
      </c>
      <c r="AJ50" s="1">
        <v>710.04013117553609</v>
      </c>
      <c r="AK50" s="1">
        <v>712.03929084217839</v>
      </c>
      <c r="AL50" s="1">
        <v>487.83714584206484</v>
      </c>
      <c r="AM50" s="1">
        <v>719.11324250888288</v>
      </c>
    </row>
    <row r="51" spans="1:39" x14ac:dyDescent="0.25">
      <c r="A51" s="131">
        <f ca="1">Exceedance!U51</f>
        <v>44256</v>
      </c>
      <c r="B51" s="254">
        <v>987.67475030609603</v>
      </c>
      <c r="C51" s="254">
        <v>1021.4637669730708</v>
      </c>
      <c r="D51" s="254">
        <v>1021.4637669730708</v>
      </c>
      <c r="E51" s="1">
        <v>890.4440519731553</v>
      </c>
      <c r="F51" s="1">
        <v>1020.8262219731567</v>
      </c>
      <c r="G51" s="1">
        <v>992.96378197535205</v>
      </c>
      <c r="H51" s="1">
        <v>983.86096863980015</v>
      </c>
      <c r="I51" s="1">
        <v>988.75025863980102</v>
      </c>
      <c r="J51" s="1">
        <v>925.72367447329964</v>
      </c>
      <c r="K51" s="1">
        <v>973.81048364011394</v>
      </c>
      <c r="L51" s="1">
        <v>899.12868364011354</v>
      </c>
      <c r="M51" s="1">
        <v>751.14673530666244</v>
      </c>
      <c r="N51" s="1">
        <v>1003.6201628067804</v>
      </c>
      <c r="O51" s="1">
        <v>887.64251863999675</v>
      </c>
      <c r="P51" s="1">
        <v>1052.5427986398001</v>
      </c>
      <c r="Q51" s="1">
        <v>1008.8312386398014</v>
      </c>
      <c r="R51" s="1">
        <v>996.10171863979997</v>
      </c>
      <c r="S51" s="1">
        <v>981.21132863967591</v>
      </c>
      <c r="T51" s="1">
        <v>1010.3668886398004</v>
      </c>
      <c r="U51" s="1">
        <v>997.03819364011406</v>
      </c>
      <c r="V51" s="1">
        <v>1005.2625486400891</v>
      </c>
      <c r="W51" s="1">
        <v>1042.7904436401141</v>
      </c>
      <c r="X51" s="1">
        <v>989.60387030642914</v>
      </c>
      <c r="Y51" s="1">
        <v>803.6909003064394</v>
      </c>
      <c r="Z51" s="1">
        <v>971.96471364011347</v>
      </c>
      <c r="AA51" s="1">
        <v>985.56650364011375</v>
      </c>
      <c r="AB51" s="1">
        <v>995.89652364011386</v>
      </c>
      <c r="AC51" s="1">
        <v>1013.5098036401156</v>
      </c>
      <c r="AD51" s="1">
        <v>969.10280364011373</v>
      </c>
      <c r="AE51" s="1">
        <v>985.38704863999658</v>
      </c>
      <c r="AF51" s="1">
        <v>1030.0755686399968</v>
      </c>
      <c r="AG51" s="1">
        <v>1026.0362086399966</v>
      </c>
      <c r="AH51" s="1">
        <v>1073.7028910491035</v>
      </c>
      <c r="AI51" s="1">
        <v>1000.9210183304397</v>
      </c>
      <c r="AJ51" s="1">
        <v>942.77585197310361</v>
      </c>
      <c r="AK51" s="1">
        <v>1002.2273136401139</v>
      </c>
      <c r="AL51" s="1">
        <v>845.27531863999684</v>
      </c>
      <c r="AM51" s="1">
        <v>929.70478863980111</v>
      </c>
    </row>
    <row r="52" spans="1:39" x14ac:dyDescent="0.25">
      <c r="A52" s="131">
        <f ca="1">Exceedance!U52</f>
        <v>44287</v>
      </c>
      <c r="B52" s="254">
        <v>952.647109181818</v>
      </c>
      <c r="C52" s="254">
        <v>1017.9511258485408</v>
      </c>
      <c r="D52" s="254">
        <v>1017.9511258485408</v>
      </c>
      <c r="E52" s="1">
        <v>983.84358084887606</v>
      </c>
      <c r="F52" s="1">
        <v>962.88106084887863</v>
      </c>
      <c r="G52" s="1">
        <v>1007.7378708510403</v>
      </c>
      <c r="H52" s="1">
        <v>980.1587375155035</v>
      </c>
      <c r="I52" s="1">
        <v>1008.3178275155046</v>
      </c>
      <c r="J52" s="1">
        <v>950.33833334880387</v>
      </c>
      <c r="K52" s="1">
        <v>1009.7415625155809</v>
      </c>
      <c r="L52" s="1">
        <v>1016.882662515581</v>
      </c>
      <c r="M52" s="1">
        <v>1040.4946641821323</v>
      </c>
      <c r="N52" s="1">
        <v>1064.3000516822453</v>
      </c>
      <c r="O52" s="1">
        <v>994.47323751546696</v>
      </c>
      <c r="P52" s="1">
        <v>1056.9057775155036</v>
      </c>
      <c r="Q52" s="1">
        <v>1018.5072275155048</v>
      </c>
      <c r="R52" s="1">
        <v>937.45537751550376</v>
      </c>
      <c r="S52" s="1">
        <v>1003.9506975154007</v>
      </c>
      <c r="T52" s="1">
        <v>1052.3657675155036</v>
      </c>
      <c r="U52" s="1">
        <v>1031.6561025155809</v>
      </c>
      <c r="V52" s="1">
        <v>1038.2208575155489</v>
      </c>
      <c r="W52" s="1">
        <v>1019.4836725155812</v>
      </c>
      <c r="X52" s="1">
        <v>928.61713918215116</v>
      </c>
      <c r="Y52" s="1">
        <v>939.2896091821616</v>
      </c>
      <c r="Z52" s="1">
        <v>1031.3072025155809</v>
      </c>
      <c r="AA52" s="1">
        <v>1031.5361925155808</v>
      </c>
      <c r="AB52" s="1">
        <v>1032.8143525155815</v>
      </c>
      <c r="AC52" s="1">
        <v>1039.5178425155827</v>
      </c>
      <c r="AD52" s="1">
        <v>1019.6370825155811</v>
      </c>
      <c r="AE52" s="1">
        <v>1010.4250575154673</v>
      </c>
      <c r="AF52" s="1">
        <v>1053.2076175154668</v>
      </c>
      <c r="AG52" s="1">
        <v>1051.6141075154669</v>
      </c>
      <c r="AH52" s="1">
        <v>981.65510118096086</v>
      </c>
      <c r="AI52" s="1">
        <v>945.84944181897163</v>
      </c>
      <c r="AJ52" s="1">
        <v>914.87442084883355</v>
      </c>
      <c r="AK52" s="1">
        <v>1000.7096925155813</v>
      </c>
      <c r="AL52" s="1">
        <v>1086.4284975154674</v>
      </c>
      <c r="AM52" s="1">
        <v>974.01316751550485</v>
      </c>
    </row>
    <row r="53" spans="1:39" x14ac:dyDescent="0.25">
      <c r="A53" s="131">
        <f ca="1">Exceedance!U53</f>
        <v>44317</v>
      </c>
      <c r="B53" s="254">
        <v>872.10528832625403</v>
      </c>
      <c r="C53" s="254">
        <v>926.87871499313803</v>
      </c>
      <c r="D53" s="254">
        <v>926.87871499313803</v>
      </c>
      <c r="E53" s="1">
        <v>1101.1595999932349</v>
      </c>
      <c r="F53" s="1">
        <v>1210.7907299932347</v>
      </c>
      <c r="G53" s="1">
        <v>953.21556999545828</v>
      </c>
      <c r="H53" s="1">
        <v>935.71529332661237</v>
      </c>
      <c r="I53" s="1">
        <v>917.52260332661297</v>
      </c>
      <c r="J53" s="1">
        <v>844.39264249336929</v>
      </c>
      <c r="K53" s="1">
        <v>932.11257166018152</v>
      </c>
      <c r="L53" s="1">
        <v>919.13896166018139</v>
      </c>
      <c r="M53" s="1">
        <v>945.74813332673216</v>
      </c>
      <c r="N53" s="1">
        <v>944.68682082685018</v>
      </c>
      <c r="O53" s="1">
        <v>918.44806666006377</v>
      </c>
      <c r="P53" s="1">
        <v>938.31348332661241</v>
      </c>
      <c r="Q53" s="1">
        <v>952.38444332661231</v>
      </c>
      <c r="R53" s="1">
        <v>924.54235332661221</v>
      </c>
      <c r="S53" s="1">
        <v>923.81416232648075</v>
      </c>
      <c r="T53" s="1">
        <v>942.34012332661234</v>
      </c>
      <c r="U53" s="1">
        <v>940.32615166018138</v>
      </c>
      <c r="V53" s="1">
        <v>938.52278666015707</v>
      </c>
      <c r="W53" s="1">
        <v>941.4154316601813</v>
      </c>
      <c r="X53" s="1">
        <v>904.64925832658275</v>
      </c>
      <c r="Y53" s="1">
        <v>907.6691183265973</v>
      </c>
      <c r="Z53" s="1">
        <v>975.12586166018195</v>
      </c>
      <c r="AA53" s="1">
        <v>948.31111166018172</v>
      </c>
      <c r="AB53" s="1">
        <v>940.70962166018148</v>
      </c>
      <c r="AC53" s="1">
        <v>913.61808166018284</v>
      </c>
      <c r="AD53" s="1">
        <v>960.6026216601814</v>
      </c>
      <c r="AE53" s="1">
        <v>915.38816666006414</v>
      </c>
      <c r="AF53" s="1">
        <v>930.6572066600645</v>
      </c>
      <c r="AG53" s="1">
        <v>942.25743666006406</v>
      </c>
      <c r="AH53" s="1">
        <v>952.29031898417782</v>
      </c>
      <c r="AI53" s="1">
        <v>847.85695829439703</v>
      </c>
      <c r="AJ53" s="1">
        <v>829.55984899325449</v>
      </c>
      <c r="AK53" s="1">
        <v>897.87859166018097</v>
      </c>
      <c r="AL53" s="1">
        <v>936.83040666006389</v>
      </c>
      <c r="AM53" s="1">
        <v>957.09726332661251</v>
      </c>
    </row>
    <row r="54" spans="1:39" x14ac:dyDescent="0.25">
      <c r="A54" s="131">
        <f ca="1">Exceedance!U54</f>
        <v>44348</v>
      </c>
      <c r="B54" s="254">
        <v>799.89900354499127</v>
      </c>
      <c r="C54" s="254">
        <v>776.46620021160459</v>
      </c>
      <c r="D54" s="254">
        <v>776.46620021160459</v>
      </c>
      <c r="E54" s="1">
        <v>1130.5785123966932</v>
      </c>
      <c r="F54" s="1">
        <v>1130.5785123966932</v>
      </c>
      <c r="G54" s="1">
        <v>832.38086521416926</v>
      </c>
      <c r="H54" s="1">
        <v>801.35361854535051</v>
      </c>
      <c r="I54" s="1">
        <v>821.38845854535145</v>
      </c>
      <c r="J54" s="1">
        <v>681.11578771187465</v>
      </c>
      <c r="K54" s="1">
        <v>782.29340687864453</v>
      </c>
      <c r="L54" s="1">
        <v>758.10119687864426</v>
      </c>
      <c r="M54" s="1">
        <v>749.419778545197</v>
      </c>
      <c r="N54" s="1">
        <v>771.55330604531105</v>
      </c>
      <c r="O54" s="1">
        <v>750.27516187853098</v>
      </c>
      <c r="P54" s="1">
        <v>841.99700854535058</v>
      </c>
      <c r="Q54" s="1">
        <v>850.31574854535097</v>
      </c>
      <c r="R54" s="1">
        <v>816.13755854535043</v>
      </c>
      <c r="S54" s="1">
        <v>812.15927054524502</v>
      </c>
      <c r="T54" s="1">
        <v>817.7023285453505</v>
      </c>
      <c r="U54" s="1">
        <v>755.87399687864468</v>
      </c>
      <c r="V54" s="1">
        <v>764.23011187861277</v>
      </c>
      <c r="W54" s="1">
        <v>764.42464687864435</v>
      </c>
      <c r="X54" s="1">
        <v>808.53571354532414</v>
      </c>
      <c r="Y54" s="1">
        <v>780.05752354533456</v>
      </c>
      <c r="Z54" s="1">
        <v>771.37801687864442</v>
      </c>
      <c r="AA54" s="1">
        <v>786.43889687864396</v>
      </c>
      <c r="AB54" s="1">
        <v>791.05432687864402</v>
      </c>
      <c r="AC54" s="1">
        <v>745.06626687864593</v>
      </c>
      <c r="AD54" s="1">
        <v>773.52742687864463</v>
      </c>
      <c r="AE54" s="1">
        <v>753.43282187853083</v>
      </c>
      <c r="AF54" s="1">
        <v>803.19240187853075</v>
      </c>
      <c r="AG54" s="1">
        <v>794.4381318785305</v>
      </c>
      <c r="AH54" s="1">
        <v>799.27638042772139</v>
      </c>
      <c r="AI54" s="1">
        <v>775.91890448686445</v>
      </c>
      <c r="AJ54" s="1">
        <v>798.95185721200448</v>
      </c>
      <c r="AK54" s="1">
        <v>709.43414687864413</v>
      </c>
      <c r="AL54" s="1">
        <v>1008.9120718785308</v>
      </c>
      <c r="AM54" s="1">
        <v>859.53264854535087</v>
      </c>
    </row>
    <row r="55" spans="1:39" x14ac:dyDescent="0.25">
      <c r="A55" s="131">
        <f ca="1">Exceedance!U55</f>
        <v>44378</v>
      </c>
      <c r="B55" s="254">
        <v>772.57941278257374</v>
      </c>
      <c r="C55" s="254">
        <v>787.24437944918759</v>
      </c>
      <c r="D55" s="254">
        <v>787.24437944918759</v>
      </c>
      <c r="E55" s="1">
        <v>1650.7479561839107</v>
      </c>
      <c r="F55" s="1">
        <v>1721.6528925619818</v>
      </c>
      <c r="G55" s="1">
        <v>824.75083445173107</v>
      </c>
      <c r="H55" s="1">
        <v>829.13832778295068</v>
      </c>
      <c r="I55" s="1">
        <v>809.21316778295147</v>
      </c>
      <c r="J55" s="1">
        <v>721.79609694944941</v>
      </c>
      <c r="K55" s="1">
        <v>811.44468611623131</v>
      </c>
      <c r="L55" s="1">
        <v>774.51724611623115</v>
      </c>
      <c r="M55" s="1">
        <v>785.38172778278192</v>
      </c>
      <c r="N55" s="1">
        <v>810.07743528289961</v>
      </c>
      <c r="O55" s="1">
        <v>773.19429111611373</v>
      </c>
      <c r="P55" s="1">
        <v>823.28224778295078</v>
      </c>
      <c r="Q55" s="1">
        <v>838.27104778295154</v>
      </c>
      <c r="R55" s="1">
        <v>821.10773778295061</v>
      </c>
      <c r="S55" s="1">
        <v>743.48291278282397</v>
      </c>
      <c r="T55" s="1">
        <v>833.76566778295057</v>
      </c>
      <c r="U55" s="1">
        <v>811.76818611623139</v>
      </c>
      <c r="V55" s="1">
        <v>806.2779311162061</v>
      </c>
      <c r="W55" s="1">
        <v>805.32862611623125</v>
      </c>
      <c r="X55" s="1">
        <v>776.85505278291203</v>
      </c>
      <c r="Y55" s="1">
        <v>812.16648278291723</v>
      </c>
      <c r="Z55" s="1">
        <v>802.5937361162313</v>
      </c>
      <c r="AA55" s="1">
        <v>807.82568611623117</v>
      </c>
      <c r="AB55" s="1">
        <v>805.26543611623106</v>
      </c>
      <c r="AC55" s="1">
        <v>795.92628611623297</v>
      </c>
      <c r="AD55" s="1">
        <v>830.51733611623126</v>
      </c>
      <c r="AE55" s="1">
        <v>778.3462711161136</v>
      </c>
      <c r="AF55" s="1">
        <v>781.00708111611368</v>
      </c>
      <c r="AG55" s="1">
        <v>811.06155111611361</v>
      </c>
      <c r="AH55" s="1">
        <v>781.12390669865113</v>
      </c>
      <c r="AI55" s="1">
        <v>766.03809707050709</v>
      </c>
      <c r="AJ55" s="1">
        <v>760.21276944957947</v>
      </c>
      <c r="AK55" s="1">
        <v>789.713406116231</v>
      </c>
      <c r="AL55" s="1">
        <v>770.30420111611386</v>
      </c>
      <c r="AM55" s="1">
        <v>840.69505778295149</v>
      </c>
    </row>
    <row r="56" spans="1:39" x14ac:dyDescent="0.25">
      <c r="A56" s="131">
        <f ca="1">Exceedance!U56</f>
        <v>44409</v>
      </c>
      <c r="B56" s="254">
        <v>683.28534134249082</v>
      </c>
      <c r="C56" s="254">
        <v>703.21660300910401</v>
      </c>
      <c r="D56" s="254">
        <v>703.21660300910401</v>
      </c>
      <c r="E56" s="1">
        <v>1721.6528953919992</v>
      </c>
      <c r="F56" s="1">
        <v>1721.6528946016151</v>
      </c>
      <c r="G56" s="1">
        <v>730.08855301160668</v>
      </c>
      <c r="H56" s="1">
        <v>657.44036300952291</v>
      </c>
      <c r="I56" s="1">
        <v>681.86356300952355</v>
      </c>
      <c r="J56" s="1">
        <v>615.138100509369</v>
      </c>
      <c r="K56" s="1">
        <v>703.94401967614363</v>
      </c>
      <c r="L56" s="1">
        <v>676.62764967614362</v>
      </c>
      <c r="M56" s="1">
        <v>671.00569134269904</v>
      </c>
      <c r="N56" s="1">
        <v>724.65012384281204</v>
      </c>
      <c r="O56" s="1">
        <v>707.97859967603029</v>
      </c>
      <c r="P56" s="1">
        <v>713.44701300952306</v>
      </c>
      <c r="Q56" s="1">
        <v>758.06119300952366</v>
      </c>
      <c r="R56" s="1">
        <v>728.58684300952314</v>
      </c>
      <c r="S56" s="1">
        <v>698.03536350941386</v>
      </c>
      <c r="T56" s="1">
        <v>706.72182300952284</v>
      </c>
      <c r="U56" s="1">
        <v>681.5654446761439</v>
      </c>
      <c r="V56" s="1">
        <v>713.34398467611231</v>
      </c>
      <c r="W56" s="1">
        <v>698.76083967614397</v>
      </c>
      <c r="X56" s="1">
        <v>710.81790634282913</v>
      </c>
      <c r="Y56" s="1">
        <v>659.95459134283419</v>
      </c>
      <c r="Z56" s="1">
        <v>727.70256967614398</v>
      </c>
      <c r="AA56" s="1">
        <v>731.45866467614394</v>
      </c>
      <c r="AB56" s="1">
        <v>720.79914467614378</v>
      </c>
      <c r="AC56" s="1">
        <v>731.2419946761454</v>
      </c>
      <c r="AD56" s="1">
        <v>738.7420396761438</v>
      </c>
      <c r="AE56" s="1">
        <v>696.11356967603012</v>
      </c>
      <c r="AF56" s="1">
        <v>713.01015967602984</v>
      </c>
      <c r="AG56" s="1">
        <v>701.04961967603037</v>
      </c>
      <c r="AH56" s="1">
        <v>674.99508525049373</v>
      </c>
      <c r="AI56" s="1">
        <v>705.26543796693397</v>
      </c>
      <c r="AJ56" s="1">
        <v>648.39272350949966</v>
      </c>
      <c r="AK56" s="1">
        <v>634.87500967614392</v>
      </c>
      <c r="AL56" s="1">
        <v>617.71786467602988</v>
      </c>
      <c r="AM56" s="1">
        <v>666.46798300952366</v>
      </c>
    </row>
    <row r="57" spans="1:39" x14ac:dyDescent="0.25">
      <c r="A57" s="131">
        <f ca="1">Exceedance!U57</f>
        <v>44440</v>
      </c>
      <c r="B57" s="254">
        <v>682.99981754420639</v>
      </c>
      <c r="C57" s="254">
        <v>730.57342421053079</v>
      </c>
      <c r="D57" s="254">
        <v>730.57342421053079</v>
      </c>
      <c r="E57" s="1">
        <v>1443.6247482563515</v>
      </c>
      <c r="F57" s="1">
        <v>1666.1157063966796</v>
      </c>
      <c r="G57" s="1">
        <v>727.37431921328982</v>
      </c>
      <c r="H57" s="1">
        <v>703.55528921122993</v>
      </c>
      <c r="I57" s="1">
        <v>696.58451921123026</v>
      </c>
      <c r="J57" s="1">
        <v>635.1133917108333</v>
      </c>
      <c r="K57" s="1">
        <v>712.39403087757057</v>
      </c>
      <c r="L57" s="1">
        <v>695.29824087757049</v>
      </c>
      <c r="M57" s="1">
        <v>693.78552254412193</v>
      </c>
      <c r="N57" s="1">
        <v>694.14329004423541</v>
      </c>
      <c r="O57" s="1">
        <v>682.22653587745674</v>
      </c>
      <c r="P57" s="1">
        <v>717.07272921123001</v>
      </c>
      <c r="Q57" s="1">
        <v>663.31154921123027</v>
      </c>
      <c r="R57" s="1">
        <v>772.80233921122988</v>
      </c>
      <c r="S57" s="1">
        <v>748.65573021112789</v>
      </c>
      <c r="T57" s="1">
        <v>733.12832921123038</v>
      </c>
      <c r="U57" s="1">
        <v>712.77480087757021</v>
      </c>
      <c r="V57" s="1">
        <v>726.82405587753908</v>
      </c>
      <c r="W57" s="1">
        <v>736.30756087757061</v>
      </c>
      <c r="X57" s="1">
        <v>639.23859754453747</v>
      </c>
      <c r="Y57" s="1">
        <v>675.54977754454956</v>
      </c>
      <c r="Z57" s="1">
        <v>737.19397087757045</v>
      </c>
      <c r="AA57" s="1">
        <v>731.6700208775701</v>
      </c>
      <c r="AB57" s="1">
        <v>717.43531087757049</v>
      </c>
      <c r="AC57" s="1">
        <v>730.41395087757223</v>
      </c>
      <c r="AD57" s="1">
        <v>731.79555087757069</v>
      </c>
      <c r="AE57" s="1">
        <v>686.67446587745667</v>
      </c>
      <c r="AF57" s="1">
        <v>745.63031587745706</v>
      </c>
      <c r="AG57" s="1">
        <v>750.74524587745668</v>
      </c>
      <c r="AH57" s="1">
        <v>719.06969229746028</v>
      </c>
      <c r="AI57" s="1">
        <v>669.73858817662938</v>
      </c>
      <c r="AJ57" s="1">
        <v>581.0868302112226</v>
      </c>
      <c r="AK57" s="1">
        <v>692.56455087757035</v>
      </c>
      <c r="AL57" s="1">
        <v>658.60525587745678</v>
      </c>
      <c r="AM57" s="1">
        <v>707.92999921123021</v>
      </c>
    </row>
    <row r="58" spans="1:39" x14ac:dyDescent="0.25">
      <c r="A58" s="131">
        <f ca="1">Exceedance!U58</f>
        <v>44470</v>
      </c>
      <c r="B58" s="254">
        <v>477.41010820058563</v>
      </c>
      <c r="C58" s="254">
        <v>513.97871486726399</v>
      </c>
      <c r="D58" s="254">
        <v>513.97871486726399</v>
      </c>
      <c r="E58" s="1">
        <v>1582.6445032543497</v>
      </c>
      <c r="F58" s="1">
        <v>1721.6528986639996</v>
      </c>
      <c r="G58" s="1">
        <v>500.09604986964234</v>
      </c>
      <c r="H58" s="1">
        <v>491.39473986761163</v>
      </c>
      <c r="I58" s="1">
        <v>527.35756986761191</v>
      </c>
      <c r="J58" s="1">
        <v>465.51375236752858</v>
      </c>
      <c r="K58" s="1">
        <v>520.09988153430379</v>
      </c>
      <c r="L58" s="1">
        <v>499.62073153430413</v>
      </c>
      <c r="M58" s="1">
        <v>503.9878632008556</v>
      </c>
      <c r="N58" s="1">
        <v>512.58630070096967</v>
      </c>
      <c r="O58" s="1">
        <v>496.63657653419034</v>
      </c>
      <c r="P58" s="1">
        <v>514.60582986761165</v>
      </c>
      <c r="Q58" s="1">
        <v>527.26362986761194</v>
      </c>
      <c r="R58" s="1">
        <v>521.25485986761169</v>
      </c>
      <c r="S58" s="1">
        <v>525.18610086750698</v>
      </c>
      <c r="T58" s="1">
        <v>533.63269986761168</v>
      </c>
      <c r="U58" s="1">
        <v>491.06076153430394</v>
      </c>
      <c r="V58" s="1">
        <v>507.5850565342721</v>
      </c>
      <c r="W58" s="1">
        <v>532.77413153430405</v>
      </c>
      <c r="X58" s="1">
        <v>420.1350982009165</v>
      </c>
      <c r="Y58" s="1">
        <v>456.65997820092895</v>
      </c>
      <c r="Z58" s="1">
        <v>494.92203153430415</v>
      </c>
      <c r="AA58" s="1">
        <v>517.61737153430397</v>
      </c>
      <c r="AB58" s="1">
        <v>516.98879153430414</v>
      </c>
      <c r="AC58" s="1">
        <v>535.41455153430559</v>
      </c>
      <c r="AD58" s="1">
        <v>520.95387153430408</v>
      </c>
      <c r="AE58" s="1">
        <v>492.78388653419034</v>
      </c>
      <c r="AF58" s="1">
        <v>518.65504653419009</v>
      </c>
      <c r="AG58" s="1">
        <v>534.40513653419066</v>
      </c>
      <c r="AH58" s="1">
        <v>505.03287885999396</v>
      </c>
      <c r="AI58" s="1">
        <v>477.25864007771906</v>
      </c>
      <c r="AJ58" s="1">
        <v>431.0448308675991</v>
      </c>
      <c r="AK58" s="1">
        <v>493.49989153430391</v>
      </c>
      <c r="AL58" s="1">
        <v>395.15894653419019</v>
      </c>
      <c r="AM58" s="1">
        <v>570.96611986761184</v>
      </c>
    </row>
    <row r="59" spans="1:39" x14ac:dyDescent="0.25">
      <c r="A59" s="131">
        <f ca="1">Exceedance!U59</f>
        <v>44501</v>
      </c>
      <c r="B59" s="254">
        <v>675.86425929282575</v>
      </c>
      <c r="C59" s="254">
        <v>713.4328659595044</v>
      </c>
      <c r="D59" s="254">
        <v>713.4328659595044</v>
      </c>
      <c r="E59" s="1">
        <v>1423.4783861641026</v>
      </c>
      <c r="F59" s="1">
        <v>1666.1157083865041</v>
      </c>
      <c r="G59" s="1">
        <v>745.16285096185186</v>
      </c>
      <c r="H59" s="1">
        <v>708.08174095984486</v>
      </c>
      <c r="I59" s="1">
        <v>721.98450095984469</v>
      </c>
      <c r="J59" s="1">
        <v>653.65102345976265</v>
      </c>
      <c r="K59" s="1">
        <v>700.37006262654415</v>
      </c>
      <c r="L59" s="1">
        <v>712.72453262654415</v>
      </c>
      <c r="M59" s="1">
        <v>712.35087429309749</v>
      </c>
      <c r="N59" s="1">
        <v>721.70673179321091</v>
      </c>
      <c r="O59" s="1">
        <v>658.66044762643071</v>
      </c>
      <c r="P59" s="1">
        <v>700.83153095984483</v>
      </c>
      <c r="Q59" s="1">
        <v>708.93333095984474</v>
      </c>
      <c r="R59" s="1">
        <v>785.49899095984483</v>
      </c>
      <c r="S59" s="1">
        <v>698.80458195973438</v>
      </c>
      <c r="T59" s="1">
        <v>727.32012095984464</v>
      </c>
      <c r="U59" s="1">
        <v>711.49112262654398</v>
      </c>
      <c r="V59" s="1">
        <v>710.79480762651247</v>
      </c>
      <c r="W59" s="1">
        <v>703.54526262654406</v>
      </c>
      <c r="X59" s="1">
        <v>631.02258929315758</v>
      </c>
      <c r="Y59" s="1">
        <v>689.67548929316865</v>
      </c>
      <c r="Z59" s="1">
        <v>700.01117262654418</v>
      </c>
      <c r="AA59" s="1">
        <v>709.02421262654377</v>
      </c>
      <c r="AB59" s="1">
        <v>722.39848262654425</v>
      </c>
      <c r="AC59" s="1">
        <v>723.53775262654574</v>
      </c>
      <c r="AD59" s="1">
        <v>738.87348262654405</v>
      </c>
      <c r="AE59" s="1">
        <v>678.29758762643053</v>
      </c>
      <c r="AF59" s="1">
        <v>722.61988762643034</v>
      </c>
      <c r="AG59" s="1">
        <v>699.15843762643044</v>
      </c>
      <c r="AH59" s="1">
        <v>718.09729038816397</v>
      </c>
      <c r="AI59" s="1">
        <v>683.52239202140879</v>
      </c>
      <c r="AJ59" s="1">
        <v>664.57033195983331</v>
      </c>
      <c r="AK59" s="1">
        <v>694.65243262654417</v>
      </c>
      <c r="AL59" s="1">
        <v>630.35572762643085</v>
      </c>
      <c r="AM59" s="1">
        <v>775.26196095984471</v>
      </c>
    </row>
    <row r="60" spans="1:39" x14ac:dyDescent="0.25">
      <c r="A60" s="131">
        <f ca="1">Exceedance!U60</f>
        <v>44531</v>
      </c>
      <c r="B60" s="254">
        <v>657.39897055115364</v>
      </c>
      <c r="C60" s="254">
        <v>707.75116721796417</v>
      </c>
      <c r="D60" s="254">
        <v>707.75116721796417</v>
      </c>
      <c r="E60" s="1">
        <v>1329.4500998325898</v>
      </c>
      <c r="F60" s="1">
        <v>1721.6528980723408</v>
      </c>
      <c r="G60" s="1">
        <v>765.67601222016674</v>
      </c>
      <c r="H60" s="1">
        <v>725.90735555151059</v>
      </c>
      <c r="I60" s="1">
        <v>706.54956555151125</v>
      </c>
      <c r="J60" s="1">
        <v>683.0648147182111</v>
      </c>
      <c r="K60" s="1">
        <v>697.3308338850037</v>
      </c>
      <c r="L60" s="1">
        <v>689.12288388500406</v>
      </c>
      <c r="M60" s="1">
        <v>686.29126555155676</v>
      </c>
      <c r="N60" s="1">
        <v>683.04974305167013</v>
      </c>
      <c r="O60" s="1">
        <v>605.66699888489018</v>
      </c>
      <c r="P60" s="1">
        <v>742.6382755515109</v>
      </c>
      <c r="Q60" s="1">
        <v>762.32036555151114</v>
      </c>
      <c r="R60" s="1">
        <v>790.34247555151069</v>
      </c>
      <c r="S60" s="1">
        <v>664.92603755140226</v>
      </c>
      <c r="T60" s="1">
        <v>735.16181555151081</v>
      </c>
      <c r="U60" s="1">
        <v>721.05588388500382</v>
      </c>
      <c r="V60" s="1">
        <v>733.43151888497221</v>
      </c>
      <c r="W60" s="1">
        <v>728.28925388500386</v>
      </c>
      <c r="X60" s="1">
        <v>626.91759055148736</v>
      </c>
      <c r="Y60" s="1">
        <v>646.19785055149703</v>
      </c>
      <c r="Z60" s="1">
        <v>720.09426388500367</v>
      </c>
      <c r="AA60" s="1">
        <v>726.81092388500394</v>
      </c>
      <c r="AB60" s="1">
        <v>698.96876388500391</v>
      </c>
      <c r="AC60" s="1">
        <v>731.73335388500539</v>
      </c>
      <c r="AD60" s="1">
        <v>676.74711388500373</v>
      </c>
      <c r="AE60" s="1">
        <v>701.38141888489042</v>
      </c>
      <c r="AF60" s="1">
        <v>726.15185888489009</v>
      </c>
      <c r="AG60" s="1">
        <v>735.83094888489018</v>
      </c>
      <c r="AH60" s="1">
        <v>689.10225406261418</v>
      </c>
      <c r="AI60" s="1">
        <v>659.34153631608706</v>
      </c>
      <c r="AJ60" s="1">
        <v>700.82631421816291</v>
      </c>
      <c r="AK60" s="1">
        <v>779.23377388500387</v>
      </c>
      <c r="AL60" s="1">
        <v>707.41687888489014</v>
      </c>
      <c r="AM60" s="1">
        <v>719.43177555151124</v>
      </c>
    </row>
    <row r="61" spans="1:39" x14ac:dyDescent="0.25">
      <c r="A61" s="131">
        <f ca="1">Exceedance!U61</f>
        <v>44562</v>
      </c>
      <c r="B61" s="254">
        <v>755.2080777483792</v>
      </c>
      <c r="C61" s="254">
        <v>812.65733274841989</v>
      </c>
      <c r="D61" s="254">
        <v>810.04431274804097</v>
      </c>
      <c r="E61" s="1">
        <v>912.81137108242922</v>
      </c>
      <c r="F61" s="1">
        <v>877.1399510821675</v>
      </c>
      <c r="G61" s="1">
        <v>801.04449608375671</v>
      </c>
      <c r="H61" s="1">
        <v>790.00142274825089</v>
      </c>
      <c r="I61" s="1">
        <v>795.79077608090745</v>
      </c>
      <c r="J61" s="1">
        <v>767.20615941456674</v>
      </c>
      <c r="K61" s="1">
        <v>733.64689774822386</v>
      </c>
      <c r="L61" s="1">
        <v>675.26241774757466</v>
      </c>
      <c r="M61" s="1">
        <v>798.73859858123467</v>
      </c>
      <c r="N61" s="1">
        <v>742.87890608090765</v>
      </c>
      <c r="O61" s="1">
        <v>794.88256274825051</v>
      </c>
      <c r="P61" s="1">
        <v>875.5257227482507</v>
      </c>
      <c r="Q61" s="1">
        <v>925.15962274825074</v>
      </c>
      <c r="R61" s="1">
        <v>700.44518274825077</v>
      </c>
      <c r="S61" s="1">
        <v>781.16050274825056</v>
      </c>
      <c r="T61" s="1">
        <v>758.86462274825146</v>
      </c>
      <c r="U61" s="1">
        <v>820.27762608122543</v>
      </c>
      <c r="V61" s="1">
        <v>746.40667774822361</v>
      </c>
      <c r="W61" s="1">
        <v>746.04397774822371</v>
      </c>
      <c r="X61" s="1">
        <v>586.57685774822698</v>
      </c>
      <c r="Y61" s="1">
        <v>785.51548774822402</v>
      </c>
      <c r="Z61" s="1">
        <v>806.56633941456755</v>
      </c>
      <c r="AA61" s="1">
        <v>796.5887244145672</v>
      </c>
      <c r="AB61" s="1">
        <v>835.7000127482512</v>
      </c>
      <c r="AC61" s="1">
        <v>726.77786441456715</v>
      </c>
      <c r="AD61" s="1">
        <v>811.4928460809075</v>
      </c>
      <c r="AE61" s="1">
        <v>837.60908274825124</v>
      </c>
      <c r="AF61" s="1">
        <v>814.08220608090755</v>
      </c>
      <c r="AG61" s="1">
        <v>797.65892860810675</v>
      </c>
      <c r="AH61" s="1">
        <v>801.50702528456702</v>
      </c>
      <c r="AI61" s="1">
        <v>671.48708591489299</v>
      </c>
      <c r="AJ61" s="1">
        <v>717.43981774822396</v>
      </c>
      <c r="AK61" s="1">
        <v>925.40994108090717</v>
      </c>
      <c r="AL61" s="1">
        <v>857.55020608090751</v>
      </c>
      <c r="AM61" s="1">
        <v>921.60731108149355</v>
      </c>
    </row>
    <row r="62" spans="1:39" x14ac:dyDescent="0.25">
      <c r="A62" s="131">
        <f ca="1">Exceedance!U62</f>
        <v>44593</v>
      </c>
      <c r="B62" s="254">
        <v>723.14851084219629</v>
      </c>
      <c r="C62" s="254">
        <v>776.79478250884665</v>
      </c>
      <c r="D62" s="254">
        <v>701.22304084213658</v>
      </c>
      <c r="E62" s="1">
        <v>749.37951917531745</v>
      </c>
      <c r="F62" s="1">
        <v>734.04418917596877</v>
      </c>
      <c r="G62" s="1">
        <v>736.31629917751275</v>
      </c>
      <c r="H62" s="1">
        <v>755.86713250869582</v>
      </c>
      <c r="I62" s="1">
        <v>686.358039175003</v>
      </c>
      <c r="J62" s="1">
        <v>641.06231750866073</v>
      </c>
      <c r="K62" s="1">
        <v>676.08483084204124</v>
      </c>
      <c r="L62" s="1">
        <v>468.16719584166941</v>
      </c>
      <c r="M62" s="1">
        <v>702.33458667532773</v>
      </c>
      <c r="N62" s="1">
        <v>606.58945917500319</v>
      </c>
      <c r="O62" s="1">
        <v>772.61458250869589</v>
      </c>
      <c r="P62" s="1">
        <v>779.78607250869584</v>
      </c>
      <c r="Q62" s="1">
        <v>743.37336250869578</v>
      </c>
      <c r="R62" s="1">
        <v>753.24312250869616</v>
      </c>
      <c r="S62" s="1">
        <v>755.1533025086959</v>
      </c>
      <c r="T62" s="1">
        <v>733.57234250869658</v>
      </c>
      <c r="U62" s="1">
        <v>711.12169917528558</v>
      </c>
      <c r="V62" s="1">
        <v>675.12730084204111</v>
      </c>
      <c r="W62" s="1">
        <v>687.3409108420409</v>
      </c>
      <c r="X62" s="1">
        <v>500.96611084205313</v>
      </c>
      <c r="Y62" s="1">
        <v>700.18078084204126</v>
      </c>
      <c r="Z62" s="1">
        <v>715.07240750866151</v>
      </c>
      <c r="AA62" s="1">
        <v>704.68846750866066</v>
      </c>
      <c r="AB62" s="1">
        <v>747.30836250869686</v>
      </c>
      <c r="AC62" s="1">
        <v>708.01638750866073</v>
      </c>
      <c r="AD62" s="1">
        <v>663.38113917500334</v>
      </c>
      <c r="AE62" s="1">
        <v>787.41545250869694</v>
      </c>
      <c r="AF62" s="1">
        <v>714.90391917500301</v>
      </c>
      <c r="AG62" s="1">
        <v>686.19073190307097</v>
      </c>
      <c r="AH62" s="1">
        <v>680.08303851899086</v>
      </c>
      <c r="AI62" s="1">
        <v>710.29136450870851</v>
      </c>
      <c r="AJ62" s="1">
        <v>734.145760842041</v>
      </c>
      <c r="AK62" s="1">
        <v>488.23647917500301</v>
      </c>
      <c r="AL62" s="1">
        <v>624.71339917500313</v>
      </c>
      <c r="AM62" s="1">
        <v>820.0208491753192</v>
      </c>
    </row>
    <row r="63" spans="1:39" x14ac:dyDescent="0.25">
      <c r="A63" s="131">
        <f ca="1">Exceedance!U63</f>
        <v>44621</v>
      </c>
      <c r="B63" s="254">
        <v>987.88883363969853</v>
      </c>
      <c r="C63" s="254">
        <v>1055.8513186397392</v>
      </c>
      <c r="D63" s="254">
        <v>1021.641183640041</v>
      </c>
      <c r="E63" s="1">
        <v>1021.0692219729102</v>
      </c>
      <c r="F63" s="1">
        <v>998.70996697351097</v>
      </c>
      <c r="G63" s="1">
        <v>1011.9007019750825</v>
      </c>
      <c r="H63" s="1">
        <v>990.21025863956913</v>
      </c>
      <c r="I63" s="1">
        <v>974.71048197290747</v>
      </c>
      <c r="J63" s="1">
        <v>973.6451503065673</v>
      </c>
      <c r="K63" s="1">
        <v>865.31433363954261</v>
      </c>
      <c r="L63" s="1">
        <v>751.57306863957376</v>
      </c>
      <c r="M63" s="1">
        <v>1001.2140094732335</v>
      </c>
      <c r="N63" s="1">
        <v>888.0688519729074</v>
      </c>
      <c r="O63" s="1">
        <v>1052.4027986395695</v>
      </c>
      <c r="P63" s="1">
        <v>1010.2912386395697</v>
      </c>
      <c r="Q63" s="1">
        <v>995.96171863956965</v>
      </c>
      <c r="R63" s="1">
        <v>996.31992863956907</v>
      </c>
      <c r="S63" s="1">
        <v>1010.2268886395698</v>
      </c>
      <c r="T63" s="1">
        <v>1027.9144086395702</v>
      </c>
      <c r="U63" s="1">
        <v>1006.093881973226</v>
      </c>
      <c r="V63" s="1">
        <v>1008.9760936395429</v>
      </c>
      <c r="W63" s="1">
        <v>1000.3316236395432</v>
      </c>
      <c r="X63" s="1">
        <v>777.99515363956391</v>
      </c>
      <c r="Y63" s="1">
        <v>938.15036363954312</v>
      </c>
      <c r="Z63" s="1">
        <v>983.16035030656803</v>
      </c>
      <c r="AA63" s="1">
        <v>995.73119030656653</v>
      </c>
      <c r="AB63" s="1">
        <v>1045.5738386395703</v>
      </c>
      <c r="AC63" s="1">
        <v>969.96797030656683</v>
      </c>
      <c r="AD63" s="1">
        <v>985.81338197290745</v>
      </c>
      <c r="AE63" s="1">
        <v>1047.9529086395708</v>
      </c>
      <c r="AF63" s="1">
        <v>1026.4625419729073</v>
      </c>
      <c r="AG63" s="1">
        <v>1073.5375577155573</v>
      </c>
      <c r="AH63" s="1">
        <v>1035.9218683305671</v>
      </c>
      <c r="AI63" s="1">
        <v>943.09538530620864</v>
      </c>
      <c r="AJ63" s="1">
        <v>968.41296363954314</v>
      </c>
      <c r="AK63" s="1">
        <v>845.70165197290771</v>
      </c>
      <c r="AL63" s="1">
        <v>876.11378197290742</v>
      </c>
      <c r="AM63" s="1">
        <v>890.68705197290922</v>
      </c>
    </row>
    <row r="64" spans="1:39" x14ac:dyDescent="0.25">
      <c r="A64" s="131" t="str">
        <f ca="1">Exceedance!U64</f>
        <v/>
      </c>
      <c r="B64" s="254">
        <v>952.83419251544751</v>
      </c>
      <c r="C64" s="254">
        <v>1017.6704375154262</v>
      </c>
      <c r="D64" s="254">
        <v>1018.1015425155393</v>
      </c>
      <c r="E64" s="1">
        <v>963.09706084865945</v>
      </c>
      <c r="F64" s="1">
        <v>1012.8455908492484</v>
      </c>
      <c r="G64" s="1">
        <v>1007.2084708507728</v>
      </c>
      <c r="H64" s="1">
        <v>1009.8178275152751</v>
      </c>
      <c r="I64" s="1">
        <v>1003.0078408484055</v>
      </c>
      <c r="J64" s="1">
        <v>1009.5992291820634</v>
      </c>
      <c r="K64" s="1">
        <v>951.79631251529258</v>
      </c>
      <c r="L64" s="1">
        <v>1040.8939975150699</v>
      </c>
      <c r="M64" s="1">
        <v>1062.051378348729</v>
      </c>
      <c r="N64" s="1">
        <v>994.87257084840553</v>
      </c>
      <c r="O64" s="1">
        <v>1056.8057775152754</v>
      </c>
      <c r="P64" s="1">
        <v>1020.0072275152753</v>
      </c>
      <c r="Q64" s="1">
        <v>937.35537751527488</v>
      </c>
      <c r="R64" s="1">
        <v>1021.2799875152754</v>
      </c>
      <c r="S64" s="1">
        <v>1052.265767515275</v>
      </c>
      <c r="T64" s="1">
        <v>1028.3712075152762</v>
      </c>
      <c r="U64" s="1">
        <v>1039.0946908486883</v>
      </c>
      <c r="V64" s="1">
        <v>954.39732251529244</v>
      </c>
      <c r="W64" s="1">
        <v>939.51468251529241</v>
      </c>
      <c r="X64" s="1">
        <v>913.3254025153127</v>
      </c>
      <c r="Y64" s="1">
        <v>966.22085251529245</v>
      </c>
      <c r="Z64" s="1">
        <v>1029.2875191820644</v>
      </c>
      <c r="AA64" s="1">
        <v>1032.6720191820637</v>
      </c>
      <c r="AB64" s="1">
        <v>1037.2887875152765</v>
      </c>
      <c r="AC64" s="1">
        <v>1020.5252491820637</v>
      </c>
      <c r="AD64" s="1">
        <v>1010.8243908484056</v>
      </c>
      <c r="AE64" s="1">
        <v>1039.6538475152763</v>
      </c>
      <c r="AF64" s="1">
        <v>1052.0134408484057</v>
      </c>
      <c r="AG64" s="1">
        <v>981.51276784744311</v>
      </c>
      <c r="AH64" s="1">
        <v>1012.1182918188731</v>
      </c>
      <c r="AI64" s="1">
        <v>915.16965418196366</v>
      </c>
      <c r="AJ64" s="1">
        <v>935.62334251529262</v>
      </c>
      <c r="AK64" s="1">
        <v>1086.8278308484059</v>
      </c>
      <c r="AL64" s="1">
        <v>955.86627084840529</v>
      </c>
      <c r="AM64" s="1">
        <v>984.05958084865665</v>
      </c>
    </row>
    <row r="65" spans="1:39" x14ac:dyDescent="0.25">
      <c r="A65" s="131" t="str">
        <f ca="1">Exceedance!U65</f>
        <v/>
      </c>
      <c r="B65" s="254">
        <v>872.34137165983464</v>
      </c>
      <c r="C65" s="254">
        <v>938.21934332652961</v>
      </c>
      <c r="D65" s="254">
        <v>927.05613166010858</v>
      </c>
      <c r="E65" s="1">
        <v>1211.0337299929879</v>
      </c>
      <c r="F65" s="1">
        <v>958.96175499364415</v>
      </c>
      <c r="G65" s="1">
        <v>965.66799999519355</v>
      </c>
      <c r="H65" s="1">
        <v>917.97960332636058</v>
      </c>
      <c r="I65" s="1">
        <v>901.32249999297494</v>
      </c>
      <c r="J65" s="1">
        <v>931.94723832663419</v>
      </c>
      <c r="K65" s="1">
        <v>864.3622016596795</v>
      </c>
      <c r="L65" s="1">
        <v>946.17446665964337</v>
      </c>
      <c r="M65" s="1">
        <v>942.17761749330373</v>
      </c>
      <c r="N65" s="1">
        <v>918.8743999929751</v>
      </c>
      <c r="O65" s="1">
        <v>938.19548332636032</v>
      </c>
      <c r="P65" s="1">
        <v>952.84144332636004</v>
      </c>
      <c r="Q65" s="1">
        <v>924.42435332636046</v>
      </c>
      <c r="R65" s="1">
        <v>942.12107332636083</v>
      </c>
      <c r="S65" s="1">
        <v>942.22212332636047</v>
      </c>
      <c r="T65" s="1">
        <v>948.05239332636086</v>
      </c>
      <c r="U65" s="1">
        <v>939.45716999329352</v>
      </c>
      <c r="V65" s="1">
        <v>886.63867165967952</v>
      </c>
      <c r="W65" s="1">
        <v>915.29259165967983</v>
      </c>
      <c r="X65" s="1">
        <v>884.78745165967246</v>
      </c>
      <c r="Y65" s="1">
        <v>920.34910165967949</v>
      </c>
      <c r="Z65" s="1">
        <v>945.80190832663504</v>
      </c>
      <c r="AA65" s="1">
        <v>940.54428832663439</v>
      </c>
      <c r="AB65" s="1">
        <v>922.53214332636082</v>
      </c>
      <c r="AC65" s="1">
        <v>961.57083832663477</v>
      </c>
      <c r="AD65" s="1">
        <v>915.81449999297536</v>
      </c>
      <c r="AE65" s="1">
        <v>925.38457332636074</v>
      </c>
      <c r="AF65" s="1">
        <v>942.68376999297493</v>
      </c>
      <c r="AG65" s="1">
        <v>952.12498565063072</v>
      </c>
      <c r="AH65" s="1">
        <v>903.94526829443475</v>
      </c>
      <c r="AI65" s="1">
        <v>829.90138232633876</v>
      </c>
      <c r="AJ65" s="1">
        <v>843.10183165967942</v>
      </c>
      <c r="AK65" s="1">
        <v>937.25673999297453</v>
      </c>
      <c r="AL65" s="1">
        <v>926.67822999297528</v>
      </c>
      <c r="AM65" s="1">
        <v>1101.4025999929881</v>
      </c>
    </row>
    <row r="66" spans="1:39" x14ac:dyDescent="0.25">
      <c r="A66" s="131" t="str">
        <f ca="1">Exceedance!U66</f>
        <v/>
      </c>
      <c r="B66" s="254">
        <v>800.0420868786631</v>
      </c>
      <c r="C66" s="254">
        <v>850.14335854531464</v>
      </c>
      <c r="D66" s="254">
        <v>776.61661687860283</v>
      </c>
      <c r="E66" s="1">
        <v>1206.2424541643666</v>
      </c>
      <c r="F66" s="1">
        <v>837.4885852124097</v>
      </c>
      <c r="G66" s="1">
        <v>824.5774052139077</v>
      </c>
      <c r="H66" s="1">
        <v>821.89445854516441</v>
      </c>
      <c r="I66" s="1">
        <v>722.71189521146914</v>
      </c>
      <c r="J66" s="1">
        <v>782.15107354512702</v>
      </c>
      <c r="K66" s="1">
        <v>781.70766687850721</v>
      </c>
      <c r="L66" s="1">
        <v>749.8191118781358</v>
      </c>
      <c r="M66" s="1">
        <v>769.51073271179416</v>
      </c>
      <c r="N66" s="1">
        <v>750.67449521146943</v>
      </c>
      <c r="O66" s="1">
        <v>841.85300854516413</v>
      </c>
      <c r="P66" s="1">
        <v>850.82174854516427</v>
      </c>
      <c r="Q66" s="1">
        <v>815.99355854516421</v>
      </c>
      <c r="R66" s="1">
        <v>831.58143854516425</v>
      </c>
      <c r="S66" s="1">
        <v>817.55832854516427</v>
      </c>
      <c r="T66" s="1">
        <v>826.75304854516503</v>
      </c>
      <c r="U66" s="1">
        <v>764.89784521175159</v>
      </c>
      <c r="V66" s="1">
        <v>788.03111687850765</v>
      </c>
      <c r="W66" s="1">
        <v>817.17641687850744</v>
      </c>
      <c r="X66" s="1">
        <v>761.53347687850749</v>
      </c>
      <c r="Y66" s="1">
        <v>794.98448687850737</v>
      </c>
      <c r="Z66" s="1">
        <v>784.39632354512787</v>
      </c>
      <c r="AA66" s="1">
        <v>790.91199354512707</v>
      </c>
      <c r="AB66" s="1">
        <v>817.00115854516469</v>
      </c>
      <c r="AC66" s="1">
        <v>774.20949354512697</v>
      </c>
      <c r="AD66" s="1">
        <v>753.8321552114686</v>
      </c>
      <c r="AE66" s="1">
        <v>863.80257854516481</v>
      </c>
      <c r="AF66" s="1">
        <v>794.83746521146907</v>
      </c>
      <c r="AG66" s="1">
        <v>799.13404709420399</v>
      </c>
      <c r="AH66" s="1">
        <v>753.24483448665683</v>
      </c>
      <c r="AI66" s="1">
        <v>799.20309054517656</v>
      </c>
      <c r="AJ66" s="1">
        <v>733.04061687850765</v>
      </c>
      <c r="AK66" s="1">
        <v>1009.3114052114697</v>
      </c>
      <c r="AL66" s="1">
        <v>767.17780521146858</v>
      </c>
      <c r="AM66" s="1">
        <v>933.59810521176155</v>
      </c>
    </row>
    <row r="67" spans="1:39" x14ac:dyDescent="0.25">
      <c r="A67" s="131" t="str">
        <f ca="1">Exceedance!U67</f>
        <v/>
      </c>
      <c r="B67" s="254">
        <v>772.68349611628139</v>
      </c>
      <c r="C67" s="254">
        <v>814.88654778299531</v>
      </c>
      <c r="D67" s="254">
        <v>787.42179611615825</v>
      </c>
      <c r="E67" s="1">
        <v>1721.6528925619818</v>
      </c>
      <c r="F67" s="1">
        <v>830.49701944995343</v>
      </c>
      <c r="G67" s="1">
        <v>847.61319445147262</v>
      </c>
      <c r="H67" s="1">
        <v>809.91316778282589</v>
      </c>
      <c r="I67" s="1">
        <v>765.59705444902499</v>
      </c>
      <c r="J67" s="1">
        <v>811.2793527826841</v>
      </c>
      <c r="K67" s="1">
        <v>759.716946116126</v>
      </c>
      <c r="L67" s="1">
        <v>785.80806111569279</v>
      </c>
      <c r="M67" s="1">
        <v>808.18653194935291</v>
      </c>
      <c r="N67" s="1">
        <v>773.6206244490246</v>
      </c>
      <c r="O67" s="1">
        <v>823.03224778282572</v>
      </c>
      <c r="P67" s="1">
        <v>838.97104778282551</v>
      </c>
      <c r="Q67" s="1">
        <v>820.85773778282532</v>
      </c>
      <c r="R67" s="1">
        <v>766.6245577828256</v>
      </c>
      <c r="S67" s="1">
        <v>833.51566778282552</v>
      </c>
      <c r="T67" s="1">
        <v>836.4142677828263</v>
      </c>
      <c r="U67" s="1">
        <v>806.59401444934315</v>
      </c>
      <c r="V67" s="1">
        <v>790.52832611612621</v>
      </c>
      <c r="W67" s="1">
        <v>783.84712611612622</v>
      </c>
      <c r="X67" s="1">
        <v>796.92905611613958</v>
      </c>
      <c r="Y67" s="1">
        <v>787.79343611612626</v>
      </c>
      <c r="Z67" s="1">
        <v>805.93478278268503</v>
      </c>
      <c r="AA67" s="1">
        <v>805.10010278268408</v>
      </c>
      <c r="AB67" s="1">
        <v>821.76018778282651</v>
      </c>
      <c r="AC67" s="1">
        <v>830.86725278268432</v>
      </c>
      <c r="AD67" s="1">
        <v>778.77260444902447</v>
      </c>
      <c r="AE67" s="1">
        <v>792.65428778282649</v>
      </c>
      <c r="AF67" s="1">
        <v>811.48788444902436</v>
      </c>
      <c r="AG67" s="1">
        <v>780.95857336510414</v>
      </c>
      <c r="AH67" s="1">
        <v>781.399647070274</v>
      </c>
      <c r="AI67" s="1">
        <v>760.4223027827901</v>
      </c>
      <c r="AJ67" s="1">
        <v>774.91310611612641</v>
      </c>
      <c r="AK67" s="1">
        <v>770.73053444902428</v>
      </c>
      <c r="AL67" s="1">
        <v>793.22418444902439</v>
      </c>
      <c r="AM67" s="1">
        <v>1251.3155335083432</v>
      </c>
    </row>
    <row r="68" spans="1:39" x14ac:dyDescent="0.25">
      <c r="A68" s="131" t="str">
        <f ca="1">Exceedance!U68</f>
        <v/>
      </c>
      <c r="B68" s="254">
        <v>683.35142467623655</v>
      </c>
      <c r="C68" s="254">
        <v>718.73649300956106</v>
      </c>
      <c r="D68" s="254">
        <v>703.36701967610236</v>
      </c>
      <c r="E68" s="1">
        <v>1721.6528800816172</v>
      </c>
      <c r="F68" s="1">
        <v>735.19627300988839</v>
      </c>
      <c r="G68" s="1">
        <v>673.96874301135199</v>
      </c>
      <c r="H68" s="1">
        <v>682.31756300941061</v>
      </c>
      <c r="I68" s="1">
        <v>654.2949330089682</v>
      </c>
      <c r="J68" s="1">
        <v>703.80168634262634</v>
      </c>
      <c r="K68" s="1">
        <v>656.7930546760814</v>
      </c>
      <c r="L68" s="1">
        <v>671.40502467563681</v>
      </c>
      <c r="M68" s="1">
        <v>722.96822550929539</v>
      </c>
      <c r="N68" s="1">
        <v>708.37793300896851</v>
      </c>
      <c r="O68" s="1">
        <v>713.22601300941051</v>
      </c>
      <c r="P68" s="1">
        <v>758.51519300941072</v>
      </c>
      <c r="Q68" s="1">
        <v>728.3658430094107</v>
      </c>
      <c r="R68" s="1">
        <v>718.75639300941032</v>
      </c>
      <c r="S68" s="1">
        <v>706.50082300941051</v>
      </c>
      <c r="T68" s="1">
        <v>694.6479030094107</v>
      </c>
      <c r="U68" s="1">
        <v>713.65104300925123</v>
      </c>
      <c r="V68" s="1">
        <v>678.92624467608107</v>
      </c>
      <c r="W68" s="1">
        <v>716.87358467608112</v>
      </c>
      <c r="X68" s="1">
        <v>647.09989467608875</v>
      </c>
      <c r="Y68" s="1">
        <v>707.86797467608142</v>
      </c>
      <c r="Z68" s="1">
        <v>729.7767663426273</v>
      </c>
      <c r="AA68" s="1">
        <v>720.65681134262627</v>
      </c>
      <c r="AB68" s="1">
        <v>745.38029300941082</v>
      </c>
      <c r="AC68" s="1">
        <v>739.06343134262613</v>
      </c>
      <c r="AD68" s="1">
        <v>696.51290300896869</v>
      </c>
      <c r="AE68" s="1">
        <v>715.82374300941103</v>
      </c>
      <c r="AF68" s="1">
        <v>701.44895300896849</v>
      </c>
      <c r="AG68" s="1">
        <v>674.85275191697622</v>
      </c>
      <c r="AH68" s="1">
        <v>725.59475796672632</v>
      </c>
      <c r="AI68" s="1">
        <v>648.56695684274598</v>
      </c>
      <c r="AJ68" s="1">
        <v>615.04041467608101</v>
      </c>
      <c r="AK68" s="1">
        <v>618.11719800896799</v>
      </c>
      <c r="AL68" s="1">
        <v>631.83273300896838</v>
      </c>
      <c r="AM68" s="1">
        <v>1721.6528942088994</v>
      </c>
    </row>
    <row r="69" spans="1:39" x14ac:dyDescent="0.25">
      <c r="A69" s="131" t="str">
        <f ca="1">Exceedance!U69</f>
        <v/>
      </c>
      <c r="B69" s="254">
        <v>683.16490087785712</v>
      </c>
      <c r="C69" s="254">
        <v>737.36165921117276</v>
      </c>
      <c r="D69" s="254">
        <v>730.72384087752914</v>
      </c>
      <c r="E69" s="1">
        <v>1666.115705532774</v>
      </c>
      <c r="F69" s="1">
        <v>732.4820392115937</v>
      </c>
      <c r="G69" s="1">
        <v>728.69204921303935</v>
      </c>
      <c r="H69" s="1">
        <v>696.91251921102298</v>
      </c>
      <c r="I69" s="1">
        <v>680.42204921039524</v>
      </c>
      <c r="J69" s="1">
        <v>712.25169754405294</v>
      </c>
      <c r="K69" s="1">
        <v>647.92030087770161</v>
      </c>
      <c r="L69" s="1">
        <v>694.18485587706016</v>
      </c>
      <c r="M69" s="1">
        <v>691.99766671071905</v>
      </c>
      <c r="N69" s="1">
        <v>682.62586921039542</v>
      </c>
      <c r="O69" s="1">
        <v>716.95072921102246</v>
      </c>
      <c r="P69" s="1">
        <v>663.639549211023</v>
      </c>
      <c r="Q69" s="1">
        <v>772.68033921102267</v>
      </c>
      <c r="R69" s="1">
        <v>762.31850921102262</v>
      </c>
      <c r="S69" s="1">
        <v>733.00632921102283</v>
      </c>
      <c r="T69" s="1">
        <v>716.66187921102289</v>
      </c>
      <c r="U69" s="1">
        <v>727.59483921067851</v>
      </c>
      <c r="V69" s="1">
        <v>688.92962087770172</v>
      </c>
      <c r="W69" s="1">
        <v>647.91093087770162</v>
      </c>
      <c r="X69" s="1">
        <v>656.92211087769567</v>
      </c>
      <c r="Y69" s="1">
        <v>689.81603087770168</v>
      </c>
      <c r="Z69" s="1">
        <v>729.52439754405407</v>
      </c>
      <c r="AA69" s="1">
        <v>717.2929775440532</v>
      </c>
      <c r="AB69" s="1">
        <v>735.35686921102285</v>
      </c>
      <c r="AC69" s="1">
        <v>732.5806675440532</v>
      </c>
      <c r="AD69" s="1">
        <v>687.07379921039501</v>
      </c>
      <c r="AE69" s="1">
        <v>739.24851921102277</v>
      </c>
      <c r="AF69" s="1">
        <v>751.14457921039514</v>
      </c>
      <c r="AG69" s="1">
        <v>718.92735896394311</v>
      </c>
      <c r="AH69" s="1">
        <v>718.17397817613346</v>
      </c>
      <c r="AI69" s="1">
        <v>581.36006354437382</v>
      </c>
      <c r="AJ69" s="1">
        <v>645.18661087770158</v>
      </c>
      <c r="AK69" s="1">
        <v>659.00458921039535</v>
      </c>
      <c r="AL69" s="1">
        <v>682.58912921039519</v>
      </c>
      <c r="AM69" s="1">
        <v>1666.1157058268111</v>
      </c>
    </row>
    <row r="70" spans="1:39" x14ac:dyDescent="0.25">
      <c r="A70" s="131" t="str">
        <f ca="1">Exceedance!U70</f>
        <v/>
      </c>
      <c r="B70" s="254"/>
      <c r="C70" s="254"/>
      <c r="D70" s="254"/>
    </row>
    <row r="71" spans="1:39" x14ac:dyDescent="0.25">
      <c r="A71" s="131" t="str">
        <f ca="1">Exceedance!U71</f>
        <v/>
      </c>
      <c r="B71" s="254"/>
      <c r="C71" s="254"/>
      <c r="D71" s="254"/>
    </row>
    <row r="72" spans="1:39" x14ac:dyDescent="0.25">
      <c r="A72" s="131" t="str">
        <f ca="1">Exceedance!U72</f>
        <v/>
      </c>
      <c r="B72" s="254"/>
      <c r="C72" s="254"/>
      <c r="D72" s="254"/>
    </row>
    <row r="73" spans="1:39" x14ac:dyDescent="0.25">
      <c r="A73" s="131" t="str">
        <f ca="1">Exceedance!U73</f>
        <v/>
      </c>
      <c r="B73" s="254"/>
      <c r="C73" s="254"/>
      <c r="D73" s="254"/>
    </row>
    <row r="74" spans="1:39" x14ac:dyDescent="0.25">
      <c r="A74" s="131" t="str">
        <f ca="1">Exceedance!U74</f>
        <v/>
      </c>
      <c r="B74" s="254"/>
      <c r="C74" s="254"/>
      <c r="D74" s="254"/>
    </row>
    <row r="75" spans="1:39" x14ac:dyDescent="0.25">
      <c r="A75" s="131" t="str">
        <f ca="1">Exceedance!U75</f>
        <v/>
      </c>
      <c r="B75" s="254"/>
      <c r="C75" s="254"/>
      <c r="D75" s="254"/>
    </row>
    <row r="76" spans="1:39" x14ac:dyDescent="0.25">
      <c r="A76" s="131" t="str">
        <f ca="1">Exceedance!U76</f>
        <v/>
      </c>
      <c r="B76" s="254"/>
      <c r="C76" s="254"/>
      <c r="D76" s="254"/>
    </row>
    <row r="77" spans="1:39" x14ac:dyDescent="0.25">
      <c r="A77" s="131" t="str">
        <f ca="1">Exceedance!U77</f>
        <v/>
      </c>
      <c r="B77" s="254"/>
      <c r="C77" s="254"/>
      <c r="D77" s="254"/>
    </row>
    <row r="78" spans="1:39" x14ac:dyDescent="0.25">
      <c r="A78" s="131" t="str">
        <f ca="1">Exceedance!U78</f>
        <v/>
      </c>
      <c r="B78" s="254"/>
      <c r="C78" s="254"/>
      <c r="D78" s="254"/>
    </row>
    <row r="79" spans="1:39" x14ac:dyDescent="0.25">
      <c r="A79" s="131" t="str">
        <f ca="1">Exceedance!U79</f>
        <v/>
      </c>
      <c r="B79" s="254"/>
      <c r="C79" s="254"/>
      <c r="D79" s="254"/>
    </row>
    <row r="80" spans="1:39" x14ac:dyDescent="0.25">
      <c r="A80" s="131" t="str">
        <f ca="1">Exceedance!U80</f>
        <v/>
      </c>
      <c r="B80" s="254"/>
      <c r="C80" s="254"/>
      <c r="D80" s="254"/>
    </row>
    <row r="81" spans="1:4" x14ac:dyDescent="0.25">
      <c r="A81" s="131" t="str">
        <f ca="1">Exceedance!U81</f>
        <v/>
      </c>
      <c r="B81" s="254"/>
      <c r="C81" s="254"/>
      <c r="D81" s="254"/>
    </row>
    <row r="82" spans="1:4" x14ac:dyDescent="0.25">
      <c r="A82" s="131" t="str">
        <f ca="1">Exceedance!U82</f>
        <v/>
      </c>
      <c r="B82" s="254"/>
      <c r="C82" s="254"/>
      <c r="D82" s="254"/>
    </row>
    <row r="83" spans="1:4" x14ac:dyDescent="0.25">
      <c r="A83" s="131" t="str">
        <f ca="1">Exceedance!U83</f>
        <v/>
      </c>
      <c r="B83" s="254"/>
      <c r="C83" s="254"/>
      <c r="D83" s="254"/>
    </row>
    <row r="84" spans="1:4" x14ac:dyDescent="0.25">
      <c r="A84" s="131" t="str">
        <f ca="1">Exceedance!U84</f>
        <v/>
      </c>
      <c r="B84" s="254"/>
      <c r="C84" s="254"/>
      <c r="D84" s="254"/>
    </row>
    <row r="85" spans="1:4" x14ac:dyDescent="0.25">
      <c r="A85" s="131" t="str">
        <f ca="1">Exceedance!U85</f>
        <v/>
      </c>
      <c r="B85" s="254"/>
      <c r="C85" s="254"/>
      <c r="D85" s="254"/>
    </row>
    <row r="86" spans="1:4" x14ac:dyDescent="0.25">
      <c r="A86" s="131" t="str">
        <f ca="1">Exceedance!U86</f>
        <v/>
      </c>
      <c r="B86" s="254"/>
      <c r="C86" s="254"/>
      <c r="D86" s="254"/>
    </row>
    <row r="87" spans="1:4" x14ac:dyDescent="0.25">
      <c r="A87" s="131" t="str">
        <f ca="1">Exceedance!U87</f>
        <v/>
      </c>
      <c r="B87" s="254"/>
      <c r="C87" s="254"/>
      <c r="D87" s="254"/>
    </row>
    <row r="88" spans="1:4" x14ac:dyDescent="0.25">
      <c r="A88" s="131" t="str">
        <f ca="1">Exceedance!U88</f>
        <v/>
      </c>
      <c r="B88" s="254"/>
      <c r="C88" s="254"/>
      <c r="D88" s="254"/>
    </row>
    <row r="89" spans="1:4" x14ac:dyDescent="0.25">
      <c r="A89" s="131" t="str">
        <f ca="1">Exceedance!U89</f>
        <v/>
      </c>
      <c r="B89" s="254"/>
      <c r="C89" s="254"/>
      <c r="D89" s="254"/>
    </row>
    <row r="90" spans="1:4" x14ac:dyDescent="0.25">
      <c r="A90" s="131" t="str">
        <f ca="1">Exceedance!U90</f>
        <v/>
      </c>
      <c r="B90" s="254"/>
      <c r="C90" s="254"/>
      <c r="D90" s="254"/>
    </row>
    <row r="91" spans="1:4" x14ac:dyDescent="0.25">
      <c r="A91" s="131" t="str">
        <f ca="1">Exceedance!U91</f>
        <v/>
      </c>
      <c r="B91" s="254"/>
      <c r="C91" s="254"/>
      <c r="D91" s="254"/>
    </row>
    <row r="92" spans="1:4" x14ac:dyDescent="0.25">
      <c r="A92" s="131" t="str">
        <f ca="1">Exceedance!U92</f>
        <v/>
      </c>
      <c r="B92" s="254"/>
      <c r="C92" s="254"/>
      <c r="D92" s="254"/>
    </row>
    <row r="93" spans="1:4" x14ac:dyDescent="0.25">
      <c r="A93" s="131" t="str">
        <f ca="1">Exceedance!U93</f>
        <v/>
      </c>
      <c r="B93" s="254"/>
      <c r="C93" s="254"/>
      <c r="D93" s="254"/>
    </row>
    <row r="94" spans="1:4" x14ac:dyDescent="0.25">
      <c r="A94" s="131" t="str">
        <f ca="1">Exceedance!U94</f>
        <v/>
      </c>
      <c r="B94" s="254"/>
      <c r="C94" s="254"/>
      <c r="D94" s="254"/>
    </row>
    <row r="95" spans="1:4" x14ac:dyDescent="0.25">
      <c r="A95" s="131" t="str">
        <f ca="1">Exceedance!U95</f>
        <v/>
      </c>
      <c r="B95" s="254"/>
      <c r="C95" s="254"/>
      <c r="D95" s="254"/>
    </row>
    <row r="96" spans="1:4" x14ac:dyDescent="0.25">
      <c r="A96" s="131" t="str">
        <f ca="1">Exceedance!U96</f>
        <v/>
      </c>
      <c r="B96" s="254"/>
      <c r="C96" s="254"/>
      <c r="D96" s="254"/>
    </row>
    <row r="97" spans="1:4" x14ac:dyDescent="0.25">
      <c r="A97" s="131" t="str">
        <f ca="1">Exceedance!U97</f>
        <v/>
      </c>
      <c r="B97" s="254"/>
      <c r="C97" s="254"/>
      <c r="D97" s="254"/>
    </row>
    <row r="98" spans="1:4" x14ac:dyDescent="0.25">
      <c r="A98" s="131" t="str">
        <f ca="1">Exceedance!U98</f>
        <v/>
      </c>
      <c r="B98" s="254"/>
      <c r="C98" s="254"/>
      <c r="D98" s="254"/>
    </row>
    <row r="99" spans="1:4" x14ac:dyDescent="0.25">
      <c r="A99" s="131" t="str">
        <f ca="1">Exceedance!U99</f>
        <v/>
      </c>
      <c r="B99" s="254"/>
      <c r="C99" s="254"/>
      <c r="D99" s="254"/>
    </row>
    <row r="100" spans="1:4" x14ac:dyDescent="0.25">
      <c r="A100" s="131" t="str">
        <f ca="1">Exceedance!U100</f>
        <v/>
      </c>
      <c r="B100" s="254"/>
      <c r="C100" s="254"/>
      <c r="D100" s="254"/>
    </row>
  </sheetData>
  <mergeCells count="1">
    <mergeCell ref="B1:AH1"/>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C000"/>
  </sheetPr>
  <dimension ref="A1:BD100"/>
  <sheetViews>
    <sheetView zoomScale="80" zoomScaleNormal="80" workbookViewId="0">
      <selection activeCell="B4" sqref="B4:AM69"/>
    </sheetView>
  </sheetViews>
  <sheetFormatPr defaultRowHeight="15" x14ac:dyDescent="0.25"/>
  <cols>
    <col min="1" max="1" width="8.85546875" style="128"/>
    <col min="2" max="4" width="9.140625" style="255"/>
  </cols>
  <sheetData>
    <row r="1" spans="1:56" s="128" customFormat="1" x14ac:dyDescent="0.25">
      <c r="A1" s="127"/>
      <c r="B1" s="752" t="s">
        <v>135</v>
      </c>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row>
    <row r="2" spans="1:56" s="128" customFormat="1" x14ac:dyDescent="0.25">
      <c r="A2" s="127"/>
      <c r="B2" s="268" t="s">
        <v>295</v>
      </c>
      <c r="C2" s="268" t="s">
        <v>296</v>
      </c>
      <c r="D2" s="268" t="s">
        <v>297</v>
      </c>
      <c r="E2" s="128">
        <v>1981</v>
      </c>
      <c r="F2" s="128">
        <v>1982</v>
      </c>
      <c r="G2" s="128">
        <v>1983</v>
      </c>
      <c r="H2" s="128">
        <v>1984</v>
      </c>
      <c r="I2" s="128">
        <v>1985</v>
      </c>
      <c r="J2" s="128">
        <v>1986</v>
      </c>
      <c r="K2" s="128">
        <v>1987</v>
      </c>
      <c r="L2" s="128">
        <v>1988</v>
      </c>
      <c r="M2" s="128">
        <v>1989</v>
      </c>
      <c r="N2" s="128">
        <v>1990</v>
      </c>
      <c r="O2" s="128">
        <v>1991</v>
      </c>
      <c r="P2" s="128">
        <v>1992</v>
      </c>
      <c r="Q2" s="128">
        <v>1993</v>
      </c>
      <c r="R2" s="128">
        <v>1994</v>
      </c>
      <c r="S2" s="128">
        <v>1995</v>
      </c>
      <c r="T2" s="128">
        <v>1996</v>
      </c>
      <c r="U2" s="128">
        <v>1997</v>
      </c>
      <c r="V2" s="128">
        <v>1998</v>
      </c>
      <c r="W2" s="128">
        <v>1999</v>
      </c>
      <c r="X2" s="128">
        <v>2000</v>
      </c>
      <c r="Y2" s="128">
        <v>2001</v>
      </c>
      <c r="Z2" s="128">
        <v>2002</v>
      </c>
      <c r="AA2" s="128">
        <v>2003</v>
      </c>
      <c r="AB2" s="128">
        <v>2004</v>
      </c>
      <c r="AC2" s="128">
        <v>2005</v>
      </c>
      <c r="AD2" s="128">
        <v>2006</v>
      </c>
      <c r="AE2" s="128">
        <v>2007</v>
      </c>
      <c r="AF2" s="189">
        <v>2008</v>
      </c>
      <c r="AG2" s="189">
        <v>2009</v>
      </c>
      <c r="AH2" s="128">
        <v>2010</v>
      </c>
      <c r="AI2" s="128">
        <v>2011</v>
      </c>
      <c r="AJ2" s="128">
        <v>2012</v>
      </c>
      <c r="AK2" s="128">
        <v>2013</v>
      </c>
      <c r="AL2" s="128">
        <v>2014</v>
      </c>
      <c r="AM2" s="128">
        <v>2015</v>
      </c>
      <c r="AN2" s="128">
        <v>2016</v>
      </c>
      <c r="AO2" s="128">
        <v>2017</v>
      </c>
      <c r="AP2" s="128">
        <v>2018</v>
      </c>
      <c r="AQ2" s="128">
        <v>2019</v>
      </c>
      <c r="AR2" s="128">
        <v>2020</v>
      </c>
      <c r="AS2" s="128">
        <v>2021</v>
      </c>
      <c r="AT2" s="128">
        <v>2022</v>
      </c>
      <c r="AU2" s="128">
        <v>2023</v>
      </c>
      <c r="AV2" s="128">
        <v>2024</v>
      </c>
      <c r="AW2" s="128">
        <v>2025</v>
      </c>
      <c r="AX2" s="128">
        <v>2026</v>
      </c>
      <c r="AY2" s="128">
        <v>2027</v>
      </c>
      <c r="AZ2" s="128">
        <v>2028</v>
      </c>
      <c r="BA2" s="128">
        <v>2029</v>
      </c>
      <c r="BB2" s="128">
        <v>2030</v>
      </c>
      <c r="BC2" s="128">
        <v>2031</v>
      </c>
      <c r="BD2" s="128">
        <v>2032</v>
      </c>
    </row>
    <row r="3" spans="1:56" s="130" customFormat="1" x14ac:dyDescent="0.25">
      <c r="A3" s="129"/>
      <c r="B3" s="130" t="s">
        <v>332</v>
      </c>
      <c r="C3" s="130" t="s">
        <v>333</v>
      </c>
      <c r="D3" s="130" t="s">
        <v>334</v>
      </c>
      <c r="E3" s="130" t="s">
        <v>335</v>
      </c>
      <c r="F3" s="130" t="s">
        <v>336</v>
      </c>
      <c r="G3" s="130" t="s">
        <v>337</v>
      </c>
      <c r="H3" s="130" t="s">
        <v>338</v>
      </c>
      <c r="I3" s="130" t="s">
        <v>339</v>
      </c>
      <c r="J3" s="130" t="s">
        <v>340</v>
      </c>
      <c r="K3" s="130" t="s">
        <v>341</v>
      </c>
      <c r="L3" s="130" t="s">
        <v>342</v>
      </c>
      <c r="M3" s="130" t="s">
        <v>343</v>
      </c>
      <c r="N3" s="130" t="s">
        <v>344</v>
      </c>
      <c r="O3" s="130" t="s">
        <v>345</v>
      </c>
      <c r="P3" s="130" t="s">
        <v>346</v>
      </c>
      <c r="Q3" s="130" t="s">
        <v>347</v>
      </c>
      <c r="R3" s="130" t="s">
        <v>348</v>
      </c>
      <c r="S3" s="130" t="s">
        <v>349</v>
      </c>
      <c r="T3" s="130" t="s">
        <v>350</v>
      </c>
      <c r="U3" s="130" t="s">
        <v>351</v>
      </c>
      <c r="V3" s="130" t="s">
        <v>352</v>
      </c>
      <c r="W3" s="130" t="s">
        <v>353</v>
      </c>
      <c r="X3" s="130" t="s">
        <v>354</v>
      </c>
      <c r="Y3" s="130" t="s">
        <v>355</v>
      </c>
      <c r="Z3" s="130" t="s">
        <v>356</v>
      </c>
      <c r="AA3" s="130" t="s">
        <v>357</v>
      </c>
      <c r="AB3" s="130" t="s">
        <v>358</v>
      </c>
      <c r="AC3" s="130" t="s">
        <v>359</v>
      </c>
      <c r="AD3" s="130" t="s">
        <v>360</v>
      </c>
      <c r="AE3" s="130" t="s">
        <v>361</v>
      </c>
      <c r="AF3" s="130" t="s">
        <v>362</v>
      </c>
      <c r="AG3" s="130" t="s">
        <v>363</v>
      </c>
      <c r="AH3" s="130" t="s">
        <v>364</v>
      </c>
      <c r="AI3" s="130" t="s">
        <v>384</v>
      </c>
      <c r="AJ3" s="130" t="s">
        <v>385</v>
      </c>
      <c r="AK3" s="130" t="s">
        <v>386</v>
      </c>
      <c r="AL3" s="130" t="s">
        <v>387</v>
      </c>
      <c r="AM3" s="130" t="s">
        <v>388</v>
      </c>
      <c r="AN3" s="130" t="s">
        <v>389</v>
      </c>
      <c r="AO3" s="130" t="s">
        <v>390</v>
      </c>
      <c r="AP3" s="130" t="s">
        <v>391</v>
      </c>
      <c r="AQ3" s="130" t="s">
        <v>392</v>
      </c>
      <c r="AR3" s="130" t="s">
        <v>393</v>
      </c>
      <c r="AS3" s="130" t="s">
        <v>394</v>
      </c>
      <c r="AT3" s="130" t="s">
        <v>395</v>
      </c>
      <c r="AU3" s="130" t="s">
        <v>396</v>
      </c>
      <c r="AV3" s="130" t="s">
        <v>397</v>
      </c>
      <c r="AW3" s="130" t="s">
        <v>398</v>
      </c>
      <c r="AX3" s="130" t="s">
        <v>399</v>
      </c>
      <c r="AY3" s="130" t="s">
        <v>400</v>
      </c>
      <c r="AZ3" s="130" t="s">
        <v>401</v>
      </c>
      <c r="BA3" s="130" t="s">
        <v>402</v>
      </c>
      <c r="BB3" s="130" t="s">
        <v>403</v>
      </c>
      <c r="BC3" s="130" t="s">
        <v>404</v>
      </c>
      <c r="BD3" s="130" t="s">
        <v>405</v>
      </c>
    </row>
    <row r="4" spans="1:56" x14ac:dyDescent="0.25">
      <c r="A4" s="131">
        <f ca="1">Exceedance!U4</f>
        <v>42826</v>
      </c>
      <c r="B4" s="273">
        <v>10444.176582377237</v>
      </c>
      <c r="C4" s="273">
        <v>10465.729056341796</v>
      </c>
      <c r="D4" s="273">
        <v>10456.426938475923</v>
      </c>
      <c r="E4">
        <v>10472.400463587268</v>
      </c>
      <c r="F4">
        <v>10498.594265736594</v>
      </c>
      <c r="G4">
        <v>10524.520190818983</v>
      </c>
      <c r="H4">
        <v>10579.164325270011</v>
      </c>
      <c r="I4">
        <v>10611.357163036435</v>
      </c>
      <c r="J4">
        <v>10558.999529620003</v>
      </c>
      <c r="K4">
        <v>10531.387936972211</v>
      </c>
      <c r="L4">
        <v>10572.527820166915</v>
      </c>
      <c r="M4">
        <v>10509.144827968721</v>
      </c>
      <c r="N4">
        <v>10466.731464044995</v>
      </c>
      <c r="O4">
        <v>10538.917762228151</v>
      </c>
      <c r="P4">
        <v>10577.041675578081</v>
      </c>
      <c r="Q4">
        <v>10641.336273312267</v>
      </c>
      <c r="R4">
        <v>10445.476176292048</v>
      </c>
      <c r="S4">
        <v>10489.819909585534</v>
      </c>
      <c r="T4">
        <v>10519.545434872471</v>
      </c>
      <c r="U4">
        <v>10496.623756770248</v>
      </c>
      <c r="V4">
        <v>10595.174640367433</v>
      </c>
      <c r="W4">
        <v>10407.431806160732</v>
      </c>
      <c r="X4">
        <v>10422.250629172997</v>
      </c>
      <c r="Y4">
        <v>10455.736887704326</v>
      </c>
      <c r="Z4">
        <v>10408.511154502708</v>
      </c>
      <c r="AA4">
        <v>10462.407271440841</v>
      </c>
      <c r="AB4">
        <v>10485.653656048446</v>
      </c>
      <c r="AC4">
        <v>10604.993684751327</v>
      </c>
      <c r="AD4">
        <v>10472.890592849935</v>
      </c>
      <c r="AE4">
        <v>10443.012549883424</v>
      </c>
      <c r="AF4">
        <v>10464.417960018369</v>
      </c>
      <c r="AG4">
        <v>10456.531651600377</v>
      </c>
      <c r="AH4">
        <v>10567.865746171374</v>
      </c>
      <c r="AI4">
        <v>10558.786246098123</v>
      </c>
      <c r="AJ4">
        <v>10464.778371949131</v>
      </c>
      <c r="AK4">
        <v>10451.330874133149</v>
      </c>
      <c r="AL4">
        <v>10440.134318977009</v>
      </c>
      <c r="AM4">
        <v>10440.559835078695</v>
      </c>
    </row>
    <row r="5" spans="1:56" x14ac:dyDescent="0.25">
      <c r="A5" s="131">
        <f ca="1">Exceedance!U5</f>
        <v>42856</v>
      </c>
      <c r="B5" s="273">
        <v>10215.792815474993</v>
      </c>
      <c r="C5" s="273">
        <v>10252.76179776881</v>
      </c>
      <c r="D5" s="273">
        <v>10236.324456343706</v>
      </c>
      <c r="E5">
        <v>10316.447496196457</v>
      </c>
      <c r="F5">
        <v>10367.718664148077</v>
      </c>
      <c r="G5">
        <v>10445.283026901456</v>
      </c>
      <c r="H5">
        <v>10354.470908135516</v>
      </c>
      <c r="I5">
        <v>10315.484813783687</v>
      </c>
      <c r="J5">
        <v>10083.302667396963</v>
      </c>
      <c r="K5">
        <v>10348.184580762552</v>
      </c>
      <c r="L5">
        <v>10400.003652920554</v>
      </c>
      <c r="M5">
        <v>10250.189045738194</v>
      </c>
      <c r="N5">
        <v>10244.477623907946</v>
      </c>
      <c r="O5">
        <v>10332.406519143326</v>
      </c>
      <c r="P5">
        <v>10421.88917572758</v>
      </c>
      <c r="Q5">
        <v>10501.315296248589</v>
      </c>
      <c r="R5">
        <v>10230.562568556799</v>
      </c>
      <c r="S5">
        <v>10369.653752013855</v>
      </c>
      <c r="T5">
        <v>10298.639259142245</v>
      </c>
      <c r="U5">
        <v>10282.175181367264</v>
      </c>
      <c r="V5">
        <v>10499.973065279439</v>
      </c>
      <c r="W5">
        <v>10183.957873438098</v>
      </c>
      <c r="X5">
        <v>10211.588824159573</v>
      </c>
      <c r="Y5">
        <v>10229.47035071006</v>
      </c>
      <c r="Z5">
        <v>10173.442289497489</v>
      </c>
      <c r="AA5">
        <v>10232.264668318698</v>
      </c>
      <c r="AB5">
        <v>10240.41723273255</v>
      </c>
      <c r="AC5">
        <v>10522.668043441936</v>
      </c>
      <c r="AD5">
        <v>10210.488967570805</v>
      </c>
      <c r="AE5">
        <v>10195.051999248217</v>
      </c>
      <c r="AF5">
        <v>10253.946336255091</v>
      </c>
      <c r="AG5">
        <v>10283.497511675749</v>
      </c>
      <c r="AH5">
        <v>10373.011881658646</v>
      </c>
      <c r="AI5">
        <v>10401.417598768749</v>
      </c>
      <c r="AJ5">
        <v>10244.532333668056</v>
      </c>
      <c r="AK5">
        <v>10232.179996309054</v>
      </c>
      <c r="AL5">
        <v>10185.130749045682</v>
      </c>
      <c r="AM5">
        <v>10242.236129063107</v>
      </c>
    </row>
    <row r="6" spans="1:56" x14ac:dyDescent="0.25">
      <c r="A6" s="131">
        <f ca="1">Exceedance!U6</f>
        <v>42887</v>
      </c>
      <c r="B6" s="273">
        <v>10071.317910561154</v>
      </c>
      <c r="C6" s="273">
        <v>10116.07901405025</v>
      </c>
      <c r="D6" s="273">
        <v>10096.848403991828</v>
      </c>
      <c r="E6">
        <v>10189.214508958314</v>
      </c>
      <c r="F6">
        <v>10295.000336747795</v>
      </c>
      <c r="G6">
        <v>10039.955621251111</v>
      </c>
      <c r="H6">
        <v>10232.32216193569</v>
      </c>
      <c r="I6">
        <v>10268.307390981923</v>
      </c>
      <c r="J6">
        <v>10078.018992127003</v>
      </c>
      <c r="K6">
        <v>10302.191609821857</v>
      </c>
      <c r="L6">
        <v>10308.760110691497</v>
      </c>
      <c r="M6">
        <v>10135.132730033565</v>
      </c>
      <c r="N6">
        <v>10203.253895140691</v>
      </c>
      <c r="O6">
        <v>10269.441563002872</v>
      </c>
      <c r="P6">
        <v>10295.249806164067</v>
      </c>
      <c r="Q6">
        <v>10381.96265847888</v>
      </c>
      <c r="R6">
        <v>10084.181814997339</v>
      </c>
      <c r="S6">
        <v>10304.667384436907</v>
      </c>
      <c r="T6">
        <v>10162.640396293897</v>
      </c>
      <c r="U6">
        <v>10141.303276890107</v>
      </c>
      <c r="V6">
        <v>10424.925654160168</v>
      </c>
      <c r="W6">
        <v>10091.295708686934</v>
      </c>
      <c r="X6">
        <v>10137.86012788177</v>
      </c>
      <c r="Y6">
        <v>10108.092367019761</v>
      </c>
      <c r="Z6">
        <v>10035.478542297633</v>
      </c>
      <c r="AA6">
        <v>10085.364269808642</v>
      </c>
      <c r="AB6">
        <v>10068.316353748269</v>
      </c>
      <c r="AC6">
        <v>10443.712141039803</v>
      </c>
      <c r="AD6">
        <v>10085.047199571822</v>
      </c>
      <c r="AE6">
        <v>10047.016226323512</v>
      </c>
      <c r="AF6">
        <v>10133.670482908017</v>
      </c>
      <c r="AG6">
        <v>10174.049017987929</v>
      </c>
      <c r="AH6">
        <v>10251.033339554771</v>
      </c>
      <c r="AI6">
        <v>10320.859969649015</v>
      </c>
      <c r="AJ6">
        <v>10087.790775899255</v>
      </c>
      <c r="AK6">
        <v>10078.32467053551</v>
      </c>
      <c r="AL6">
        <v>10025.553276666302</v>
      </c>
      <c r="AM6">
        <v>10131.316800537805</v>
      </c>
    </row>
    <row r="7" spans="1:56" x14ac:dyDescent="0.25">
      <c r="A7" s="131">
        <f ca="1">Exceedance!U7</f>
        <v>42917</v>
      </c>
      <c r="B7" s="273">
        <v>10104.367676299298</v>
      </c>
      <c r="C7" s="273">
        <v>10156.622519656421</v>
      </c>
      <c r="D7" s="273">
        <v>10132.324924973598</v>
      </c>
      <c r="E7">
        <v>10169.219904776137</v>
      </c>
      <c r="F7">
        <v>10312.899265455919</v>
      </c>
      <c r="G7">
        <v>10190.800056117028</v>
      </c>
      <c r="H7">
        <v>10388.455874167363</v>
      </c>
      <c r="I7">
        <v>10287.79098020486</v>
      </c>
      <c r="J7">
        <v>10002.974196995532</v>
      </c>
      <c r="K7">
        <v>10345.965434324416</v>
      </c>
      <c r="L7">
        <v>10296.704671044661</v>
      </c>
      <c r="M7">
        <v>10215.204179063709</v>
      </c>
      <c r="N7">
        <v>10238.752863326456</v>
      </c>
      <c r="O7">
        <v>10225.330419256132</v>
      </c>
      <c r="P7">
        <v>10343.321756954581</v>
      </c>
      <c r="Q7">
        <v>10336.859588829682</v>
      </c>
      <c r="R7">
        <v>10067.596970673381</v>
      </c>
      <c r="S7">
        <v>10358.057047714567</v>
      </c>
      <c r="T7">
        <v>10200.300667718804</v>
      </c>
      <c r="U7">
        <v>10156.604105717644</v>
      </c>
      <c r="V7">
        <v>10492.613301166912</v>
      </c>
      <c r="W7">
        <v>10232.3029972772</v>
      </c>
      <c r="X7">
        <v>10097.174722865839</v>
      </c>
      <c r="Y7">
        <v>10058.825993016315</v>
      </c>
      <c r="Z7">
        <v>10028.338460687728</v>
      </c>
      <c r="AA7">
        <v>10070.487233738253</v>
      </c>
      <c r="AB7">
        <v>10055.708047334556</v>
      </c>
      <c r="AC7">
        <v>10446.406006691077</v>
      </c>
      <c r="AD7">
        <v>10086.348714511729</v>
      </c>
      <c r="AE7">
        <v>10054.556061986679</v>
      </c>
      <c r="AF7">
        <v>10139.37519716912</v>
      </c>
      <c r="AG7">
        <v>10164.010295131096</v>
      </c>
      <c r="AH7">
        <v>10199.136210898349</v>
      </c>
      <c r="AI7">
        <v>10338.438984014914</v>
      </c>
      <c r="AJ7">
        <v>10134.6537498785</v>
      </c>
      <c r="AK7">
        <v>10138.299109004418</v>
      </c>
      <c r="AL7">
        <v>10045.582016318416</v>
      </c>
      <c r="AM7">
        <v>10175.51690067074</v>
      </c>
    </row>
    <row r="8" spans="1:56" x14ac:dyDescent="0.25">
      <c r="A8" s="131">
        <f ca="1">Exceedance!U8</f>
        <v>42948</v>
      </c>
      <c r="B8" s="273">
        <v>10293.538963311172</v>
      </c>
      <c r="C8" s="273">
        <v>10337.62241027349</v>
      </c>
      <c r="D8" s="273">
        <v>10312.92832042665</v>
      </c>
      <c r="E8">
        <v>10373.596001348764</v>
      </c>
      <c r="F8">
        <v>10538.512393240146</v>
      </c>
      <c r="G8">
        <v>10469.383946844755</v>
      </c>
      <c r="H8">
        <v>10716.874711447677</v>
      </c>
      <c r="I8">
        <v>10335.684049198504</v>
      </c>
      <c r="J8">
        <v>10159.262830164709</v>
      </c>
      <c r="K8">
        <v>10561.646948854645</v>
      </c>
      <c r="L8">
        <v>10502.352821026318</v>
      </c>
      <c r="M8">
        <v>10396.018066294087</v>
      </c>
      <c r="N8">
        <v>10434.111040935039</v>
      </c>
      <c r="O8">
        <v>10389.255144697161</v>
      </c>
      <c r="P8">
        <v>10565.037736551471</v>
      </c>
      <c r="Q8">
        <v>10504.241503563646</v>
      </c>
      <c r="R8">
        <v>10162.405091125745</v>
      </c>
      <c r="S8">
        <v>10492.620105645912</v>
      </c>
      <c r="T8">
        <v>10330.766810979809</v>
      </c>
      <c r="U8">
        <v>10325.031432267313</v>
      </c>
      <c r="V8">
        <v>10641.926253583568</v>
      </c>
      <c r="W8">
        <v>10417.673304071744</v>
      </c>
      <c r="X8">
        <v>10243.654395657211</v>
      </c>
      <c r="Y8">
        <v>10237.046798124313</v>
      </c>
      <c r="Z8">
        <v>10132.559382848771</v>
      </c>
      <c r="AA8">
        <v>10247.488761903784</v>
      </c>
      <c r="AB8">
        <v>10163.610931171495</v>
      </c>
      <c r="AC8">
        <v>10633.018384929572</v>
      </c>
      <c r="AD8">
        <v>10241.840782669928</v>
      </c>
      <c r="AE8">
        <v>10219.818758458048</v>
      </c>
      <c r="AF8">
        <v>10274.319016503316</v>
      </c>
      <c r="AG8">
        <v>10254.574868457203</v>
      </c>
      <c r="AH8">
        <v>10346.117887761306</v>
      </c>
      <c r="AI8">
        <v>10475.436221301607</v>
      </c>
      <c r="AJ8">
        <v>10355.359714951057</v>
      </c>
      <c r="AK8">
        <v>10335.937251275602</v>
      </c>
      <c r="AL8">
        <v>10240.030954485077</v>
      </c>
      <c r="AM8">
        <v>10323.618193152959</v>
      </c>
    </row>
    <row r="9" spans="1:56" x14ac:dyDescent="0.25">
      <c r="A9" s="131">
        <f ca="1">Exceedance!U9</f>
        <v>42979</v>
      </c>
      <c r="B9" s="273">
        <v>10046.436615708064</v>
      </c>
      <c r="C9" s="273">
        <v>10114.171710437893</v>
      </c>
      <c r="D9" s="273">
        <v>10077.519833086046</v>
      </c>
      <c r="E9">
        <v>10219.844810776658</v>
      </c>
      <c r="F9">
        <v>10340.415981290676</v>
      </c>
      <c r="G9">
        <v>10218.277379727448</v>
      </c>
      <c r="H9">
        <v>10500.747985839549</v>
      </c>
      <c r="I9">
        <v>10135.166683978503</v>
      </c>
      <c r="J9">
        <v>9884.0031752505874</v>
      </c>
      <c r="K9">
        <v>10317.57515753151</v>
      </c>
      <c r="L9">
        <v>10258.912316983326</v>
      </c>
      <c r="M9">
        <v>10175.248976533858</v>
      </c>
      <c r="N9">
        <v>10325.55182465609</v>
      </c>
      <c r="O9">
        <v>10168.771945391067</v>
      </c>
      <c r="P9">
        <v>10382.805693544684</v>
      </c>
      <c r="Q9">
        <v>10254.657064797031</v>
      </c>
      <c r="R9">
        <v>9929.2361926191406</v>
      </c>
      <c r="S9">
        <v>10250.552086163678</v>
      </c>
      <c r="T9">
        <v>10060.587922125169</v>
      </c>
      <c r="U9">
        <v>10140.851471535063</v>
      </c>
      <c r="V9">
        <v>10418.026972481202</v>
      </c>
      <c r="W9">
        <v>10172.198590935986</v>
      </c>
      <c r="X9">
        <v>9960.4637840613486</v>
      </c>
      <c r="Y9">
        <v>9996.0161162450167</v>
      </c>
      <c r="Z9">
        <v>9965.028460502308</v>
      </c>
      <c r="AA9">
        <v>9979.3940792190788</v>
      </c>
      <c r="AB9">
        <v>9946.2865659282179</v>
      </c>
      <c r="AC9">
        <v>10383.155449882312</v>
      </c>
      <c r="AD9">
        <v>9964.1940110758242</v>
      </c>
      <c r="AE9">
        <v>9939.593345070487</v>
      </c>
      <c r="AF9">
        <v>10020.593557218448</v>
      </c>
      <c r="AG9">
        <v>9967.1951388464513</v>
      </c>
      <c r="AH9">
        <v>10081.563072249792</v>
      </c>
      <c r="AI9">
        <v>10247.581013017601</v>
      </c>
      <c r="AJ9">
        <v>10103.747915505977</v>
      </c>
      <c r="AK9">
        <v>10134.255925629817</v>
      </c>
      <c r="AL9">
        <v>10043.888632510447</v>
      </c>
      <c r="AM9">
        <v>10064.987104681273</v>
      </c>
    </row>
    <row r="10" spans="1:56" x14ac:dyDescent="0.25">
      <c r="A10" s="131">
        <f ca="1">Exceedance!U10</f>
        <v>43009</v>
      </c>
      <c r="B10" s="273">
        <v>10070.771359056209</v>
      </c>
      <c r="C10" s="273">
        <v>10149.738414438792</v>
      </c>
      <c r="D10" s="273">
        <v>10110.243415023364</v>
      </c>
      <c r="E10">
        <v>10301.545457675951</v>
      </c>
      <c r="F10">
        <v>10322.042008169985</v>
      </c>
      <c r="G10">
        <v>10405.015350243566</v>
      </c>
      <c r="H10">
        <v>10536.210201437725</v>
      </c>
      <c r="I10">
        <v>10246.567602223888</v>
      </c>
      <c r="J10">
        <v>9968.5061185016093</v>
      </c>
      <c r="K10">
        <v>10405.125384924793</v>
      </c>
      <c r="L10">
        <v>10350.648729169638</v>
      </c>
      <c r="M10">
        <v>10204.797773559734</v>
      </c>
      <c r="N10">
        <v>10328.753971229242</v>
      </c>
      <c r="O10">
        <v>10169.027313217272</v>
      </c>
      <c r="P10">
        <v>10446.418440582531</v>
      </c>
      <c r="Q10">
        <v>10265.27697556903</v>
      </c>
      <c r="R10">
        <v>9962.0721910823631</v>
      </c>
      <c r="S10">
        <v>10281.117493403135</v>
      </c>
      <c r="T10">
        <v>10080.258423670281</v>
      </c>
      <c r="U10">
        <v>10131.893881176915</v>
      </c>
      <c r="V10">
        <v>10465.907163322774</v>
      </c>
      <c r="W10">
        <v>10171.994378600632</v>
      </c>
      <c r="X10">
        <v>9991.6677006087684</v>
      </c>
      <c r="Y10">
        <v>10001.961783640689</v>
      </c>
      <c r="Z10">
        <v>9992.8478819242882</v>
      </c>
      <c r="AA10">
        <v>9952.9593947563444</v>
      </c>
      <c r="AB10">
        <v>10064.04339781301</v>
      </c>
      <c r="AC10">
        <v>10421.037827074311</v>
      </c>
      <c r="AD10">
        <v>10058.028376363063</v>
      </c>
      <c r="AE10">
        <v>9933.2864391167586</v>
      </c>
      <c r="AF10">
        <v>10028.825693617944</v>
      </c>
      <c r="AG10">
        <v>9934.8372025717235</v>
      </c>
      <c r="AH10">
        <v>10124.552464929935</v>
      </c>
      <c r="AI10">
        <v>10277.627918513026</v>
      </c>
      <c r="AJ10">
        <v>10126.232201361438</v>
      </c>
      <c r="AK10">
        <v>10126.984006927749</v>
      </c>
      <c r="AL10">
        <v>10083.016120379309</v>
      </c>
      <c r="AM10">
        <v>10141.631822123221</v>
      </c>
    </row>
    <row r="11" spans="1:56" x14ac:dyDescent="0.25">
      <c r="A11" s="131">
        <f ca="1">Exceedance!U11</f>
        <v>43040</v>
      </c>
      <c r="B11" s="273">
        <v>9945.2417228260674</v>
      </c>
      <c r="C11" s="273">
        <v>10044.569663034918</v>
      </c>
      <c r="D11" s="273">
        <v>9997.1854352691334</v>
      </c>
      <c r="E11">
        <v>10229.103226079398</v>
      </c>
      <c r="F11">
        <v>10216.488436802978</v>
      </c>
      <c r="G11">
        <v>10384.656440421402</v>
      </c>
      <c r="H11">
        <v>10419.076967743913</v>
      </c>
      <c r="I11">
        <v>10146.004454080174</v>
      </c>
      <c r="J11">
        <v>9804.5788080005605</v>
      </c>
      <c r="K11">
        <v>10360.773287950844</v>
      </c>
      <c r="L11">
        <v>10235.919835477443</v>
      </c>
      <c r="M11">
        <v>10044.878626948617</v>
      </c>
      <c r="N11">
        <v>10207.010392257998</v>
      </c>
      <c r="O11">
        <v>10050.199514357893</v>
      </c>
      <c r="P11">
        <v>10325.069787294937</v>
      </c>
      <c r="Q11">
        <v>10130.571843717315</v>
      </c>
      <c r="R11">
        <v>9804.1001414683724</v>
      </c>
      <c r="S11">
        <v>10225.398905937283</v>
      </c>
      <c r="T11">
        <v>10012.122726129346</v>
      </c>
      <c r="U11">
        <v>10037.322660558166</v>
      </c>
      <c r="V11">
        <v>10317.449373695108</v>
      </c>
      <c r="W11">
        <v>10060.759310970279</v>
      </c>
      <c r="X11">
        <v>9851.7424050476711</v>
      </c>
      <c r="Y11">
        <v>9862.2829166618012</v>
      </c>
      <c r="Z11">
        <v>9860.54203152224</v>
      </c>
      <c r="AA11">
        <v>9831.9133263199292</v>
      </c>
      <c r="AB11">
        <v>10053.780893982239</v>
      </c>
      <c r="AC11">
        <v>10271.711858429655</v>
      </c>
      <c r="AD11">
        <v>9942.0050145200439</v>
      </c>
      <c r="AE11">
        <v>9827.4782901058861</v>
      </c>
      <c r="AF11">
        <v>9916.9393146182556</v>
      </c>
      <c r="AG11">
        <v>9788.9570383852242</v>
      </c>
      <c r="AH11">
        <v>9947.962148457289</v>
      </c>
      <c r="AI11">
        <v>10149.298544920273</v>
      </c>
      <c r="AJ11">
        <v>10010.527825762229</v>
      </c>
      <c r="AK11">
        <v>10071.64902148864</v>
      </c>
      <c r="AL11">
        <v>9947.4586846240963</v>
      </c>
      <c r="AM11">
        <v>9999.3108405376861</v>
      </c>
    </row>
    <row r="12" spans="1:56" x14ac:dyDescent="0.25">
      <c r="A12" s="131">
        <f ca="1">Exceedance!U12</f>
        <v>43070</v>
      </c>
      <c r="B12" s="273">
        <v>9942.1664835496904</v>
      </c>
      <c r="C12" s="273">
        <v>10044.409705975366</v>
      </c>
      <c r="D12" s="273">
        <v>9995.2282037559962</v>
      </c>
      <c r="E12">
        <v>10214.962281015505</v>
      </c>
      <c r="F12">
        <v>10214.415601765964</v>
      </c>
      <c r="G12">
        <v>10525.204699001839</v>
      </c>
      <c r="H12">
        <v>10504.587498884128</v>
      </c>
      <c r="I12">
        <v>10185.130949184435</v>
      </c>
      <c r="J12">
        <v>9718.1045236472237</v>
      </c>
      <c r="K12">
        <v>10345.858281002147</v>
      </c>
      <c r="L12">
        <v>10227.384524430374</v>
      </c>
      <c r="M12">
        <v>10063.735159868089</v>
      </c>
      <c r="N12">
        <v>10197.332093152752</v>
      </c>
      <c r="O12">
        <v>10087.709415190371</v>
      </c>
      <c r="P12">
        <v>10419.769067539743</v>
      </c>
      <c r="Q12">
        <v>10138.58055842666</v>
      </c>
      <c r="R12">
        <v>9939.6603286970148</v>
      </c>
      <c r="S12">
        <v>10404.420016369737</v>
      </c>
      <c r="T12">
        <v>9988.32999663804</v>
      </c>
      <c r="U12">
        <v>9949.3023166217736</v>
      </c>
      <c r="V12">
        <v>10218.329094940722</v>
      </c>
      <c r="W12">
        <v>10086.704313655029</v>
      </c>
      <c r="X12">
        <v>9830.9974777454136</v>
      </c>
      <c r="Y12">
        <v>9846.1322925376098</v>
      </c>
      <c r="Z12">
        <v>9841.8190820838809</v>
      </c>
      <c r="AA12">
        <v>9805.605065281803</v>
      </c>
      <c r="AB12">
        <v>10109.753558259206</v>
      </c>
      <c r="AC12">
        <v>10267.740280675262</v>
      </c>
      <c r="AD12">
        <v>9918.997171445073</v>
      </c>
      <c r="AE12">
        <v>9849.7974865914639</v>
      </c>
      <c r="AF12">
        <v>9935.1129506451398</v>
      </c>
      <c r="AG12">
        <v>9765.1338537780066</v>
      </c>
      <c r="AH12">
        <v>10238.310670030171</v>
      </c>
      <c r="AI12">
        <v>10162.694508794675</v>
      </c>
      <c r="AJ12">
        <v>10001.065669399733</v>
      </c>
      <c r="AK12">
        <v>10045.984285690382</v>
      </c>
      <c r="AL12">
        <v>9968.6582159702903</v>
      </c>
      <c r="AM12">
        <v>9987.1543844521784</v>
      </c>
    </row>
    <row r="13" spans="1:56" x14ac:dyDescent="0.25">
      <c r="A13" s="131">
        <f ca="1">Exceedance!U13</f>
        <v>43101</v>
      </c>
      <c r="B13" s="273">
        <v>10098.775825843251</v>
      </c>
      <c r="C13" s="273">
        <v>10844.080145319742</v>
      </c>
      <c r="D13" s="273">
        <v>10438.122933375113</v>
      </c>
      <c r="E13">
        <v>10784.354464158539</v>
      </c>
      <c r="F13">
        <v>10914.370607991923</v>
      </c>
      <c r="G13">
        <v>11659.527865248858</v>
      </c>
      <c r="H13">
        <v>11555.737342554372</v>
      </c>
      <c r="I13">
        <v>11180.207531387843</v>
      </c>
      <c r="J13">
        <v>10157.094623182573</v>
      </c>
      <c r="K13">
        <v>10550.333162576064</v>
      </c>
      <c r="L13">
        <v>10417.005400721999</v>
      </c>
      <c r="M13">
        <v>10292.402441169284</v>
      </c>
      <c r="N13">
        <v>10689.4876927359</v>
      </c>
      <c r="O13">
        <v>10284.819501683289</v>
      </c>
      <c r="P13">
        <v>11819.970905049999</v>
      </c>
      <c r="Q13">
        <v>10304.126497301118</v>
      </c>
      <c r="R13">
        <v>11087.098532700747</v>
      </c>
      <c r="S13">
        <v>11370.805598423914</v>
      </c>
      <c r="T13">
        <v>10802.359870295018</v>
      </c>
      <c r="U13">
        <v>10335.340527279737</v>
      </c>
      <c r="V13">
        <v>10772.915457765524</v>
      </c>
      <c r="W13">
        <v>10613.868823093917</v>
      </c>
      <c r="X13">
        <v>10041.923349442348</v>
      </c>
      <c r="Y13">
        <v>9979.2747831370416</v>
      </c>
      <c r="Z13">
        <v>10001.880601606434</v>
      </c>
      <c r="AA13">
        <v>9941.2791727134772</v>
      </c>
      <c r="AB13">
        <v>11273.65314145477</v>
      </c>
      <c r="AC13">
        <v>10611.901484085845</v>
      </c>
      <c r="AD13">
        <v>10049.066396482784</v>
      </c>
      <c r="AE13">
        <v>10435.021886682569</v>
      </c>
      <c r="AF13">
        <v>10346.553743933468</v>
      </c>
      <c r="AG13">
        <v>10049.105505147885</v>
      </c>
      <c r="AH13">
        <v>11226.647153097168</v>
      </c>
      <c r="AI13">
        <v>10455.275314163737</v>
      </c>
      <c r="AJ13">
        <v>10161.298696940872</v>
      </c>
      <c r="AK13">
        <v>10536.702834744101</v>
      </c>
      <c r="AL13">
        <v>10134.818999934285</v>
      </c>
      <c r="AM13">
        <v>10222.457779524171</v>
      </c>
    </row>
    <row r="14" spans="1:56" x14ac:dyDescent="0.25">
      <c r="A14" s="131">
        <f ca="1">Exceedance!U14</f>
        <v>43132</v>
      </c>
      <c r="B14" s="273">
        <v>10270.169158590077</v>
      </c>
      <c r="C14" s="273">
        <v>11575.180619898723</v>
      </c>
      <c r="D14" s="273">
        <v>10860.488663503686</v>
      </c>
      <c r="E14">
        <v>11207.791429627328</v>
      </c>
      <c r="F14">
        <v>11820.694328094363</v>
      </c>
      <c r="G14">
        <v>12712.594529156257</v>
      </c>
      <c r="H14">
        <v>12386.003947060661</v>
      </c>
      <c r="I14">
        <v>12126.116539591934</v>
      </c>
      <c r="J14">
        <v>10728.326928924605</v>
      </c>
      <c r="K14">
        <v>10792.581723139709</v>
      </c>
      <c r="L14">
        <v>10621.556185232121</v>
      </c>
      <c r="M14">
        <v>10420.130649456007</v>
      </c>
      <c r="N14">
        <v>11184.372281985625</v>
      </c>
      <c r="O14">
        <v>10548.827746180208</v>
      </c>
      <c r="P14">
        <v>13059.391622820554</v>
      </c>
      <c r="Q14">
        <v>10461.156856740858</v>
      </c>
      <c r="R14">
        <v>12044.330145434549</v>
      </c>
      <c r="S14">
        <v>12207.551817703335</v>
      </c>
      <c r="T14">
        <v>11501.992934400887</v>
      </c>
      <c r="U14">
        <v>10794.564725675382</v>
      </c>
      <c r="V14">
        <v>11199.190946217735</v>
      </c>
      <c r="W14">
        <v>11107.251986646186</v>
      </c>
      <c r="X14">
        <v>10247.971211025551</v>
      </c>
      <c r="Y14">
        <v>10060.36578382024</v>
      </c>
      <c r="Z14">
        <v>10208.742627681242</v>
      </c>
      <c r="AA14">
        <v>10136.133182464137</v>
      </c>
      <c r="AB14">
        <v>12254.032945593219</v>
      </c>
      <c r="AC14">
        <v>10979.037037579064</v>
      </c>
      <c r="AD14">
        <v>10186.787052161215</v>
      </c>
      <c r="AE14">
        <v>10952.476377227058</v>
      </c>
      <c r="AF14">
        <v>10797.459949972896</v>
      </c>
      <c r="AG14">
        <v>10236.008267736312</v>
      </c>
      <c r="AH14">
        <v>12051.795294527596</v>
      </c>
      <c r="AI14">
        <v>10638.926163148853</v>
      </c>
      <c r="AJ14">
        <v>10269.348873524315</v>
      </c>
      <c r="AK14">
        <v>11021.485747960733</v>
      </c>
      <c r="AL14">
        <v>10329.133358067935</v>
      </c>
      <c r="AM14">
        <v>10359.787484026889</v>
      </c>
    </row>
    <row r="15" spans="1:56" x14ac:dyDescent="0.25">
      <c r="A15" s="131">
        <f ca="1">Exceedance!U15</f>
        <v>43160</v>
      </c>
      <c r="B15" s="273">
        <v>10035.000602318911</v>
      </c>
      <c r="C15" s="273">
        <v>11946.549283840592</v>
      </c>
      <c r="D15" s="273">
        <v>10906.118617358577</v>
      </c>
      <c r="E15">
        <v>11373.364265946087</v>
      </c>
      <c r="F15">
        <v>12543.404773224041</v>
      </c>
      <c r="G15">
        <v>13581.499267969075</v>
      </c>
      <c r="H15">
        <v>13166.941152667294</v>
      </c>
      <c r="I15">
        <v>12766.86105971679</v>
      </c>
      <c r="J15">
        <v>10897.922811652577</v>
      </c>
      <c r="K15">
        <v>10629.405126247044</v>
      </c>
      <c r="L15">
        <v>10426.887799542626</v>
      </c>
      <c r="M15">
        <v>10295.466597405337</v>
      </c>
      <c r="N15">
        <v>11348.964090878406</v>
      </c>
      <c r="O15">
        <v>10575.00440172062</v>
      </c>
      <c r="P15">
        <v>14003.301736935551</v>
      </c>
      <c r="Q15">
        <v>10283.180996503164</v>
      </c>
      <c r="R15">
        <v>12944.611921314699</v>
      </c>
      <c r="S15">
        <v>12623.325902598153</v>
      </c>
      <c r="T15">
        <v>12040.145527931425</v>
      </c>
      <c r="U15">
        <v>10961.772500794992</v>
      </c>
      <c r="V15">
        <v>11320.35902591408</v>
      </c>
      <c r="W15">
        <v>11260.016289104109</v>
      </c>
      <c r="X15">
        <v>10088.42883282034</v>
      </c>
      <c r="Y15">
        <v>9823.0793680130537</v>
      </c>
      <c r="Z15">
        <v>9973.4092605911919</v>
      </c>
      <c r="AA15">
        <v>9885.0794927156676</v>
      </c>
      <c r="AB15">
        <v>12798.82514687492</v>
      </c>
      <c r="AC15">
        <v>11046.449857435995</v>
      </c>
      <c r="AD15">
        <v>9987.3242834808188</v>
      </c>
      <c r="AE15">
        <v>11177.001108057852</v>
      </c>
      <c r="AF15">
        <v>10858.238077284937</v>
      </c>
      <c r="AG15">
        <v>10091.153173019607</v>
      </c>
      <c r="AH15">
        <v>12639.067357793072</v>
      </c>
      <c r="AI15">
        <v>10553.895507869036</v>
      </c>
      <c r="AJ15">
        <v>10075.120408070074</v>
      </c>
      <c r="AK15">
        <v>11051.723589184361</v>
      </c>
      <c r="AL15">
        <v>10093.350396295868</v>
      </c>
      <c r="AM15">
        <v>10237.222482570658</v>
      </c>
    </row>
    <row r="16" spans="1:56" x14ac:dyDescent="0.25">
      <c r="A16" s="131">
        <f ca="1">Exceedance!U16</f>
        <v>43191</v>
      </c>
      <c r="B16" s="273">
        <v>9640.68252013651</v>
      </c>
      <c r="C16" s="273">
        <v>12086.975621220634</v>
      </c>
      <c r="D16" s="273">
        <v>10725.966192466447</v>
      </c>
      <c r="E16">
        <v>11313.15855180745</v>
      </c>
      <c r="F16">
        <v>12707.4042991396</v>
      </c>
      <c r="G16">
        <v>14141.347800060161</v>
      </c>
      <c r="H16">
        <v>13544.684662959953</v>
      </c>
      <c r="I16">
        <v>13170.580039823863</v>
      </c>
      <c r="J16">
        <v>10868.787501183491</v>
      </c>
      <c r="K16">
        <v>10354.318028347485</v>
      </c>
      <c r="L16">
        <v>10063.468003112039</v>
      </c>
      <c r="M16">
        <v>9979.589950943604</v>
      </c>
      <c r="N16">
        <v>11253.933330340311</v>
      </c>
      <c r="O16">
        <v>10283.011754401474</v>
      </c>
      <c r="P16">
        <v>14334.224819836583</v>
      </c>
      <c r="Q16">
        <v>9844.2133782912297</v>
      </c>
      <c r="R16">
        <v>13241.9318565177</v>
      </c>
      <c r="S16">
        <v>12905.712208628589</v>
      </c>
      <c r="T16">
        <v>12293.585443571721</v>
      </c>
      <c r="U16">
        <v>11000.662967507258</v>
      </c>
      <c r="V16">
        <v>11153.497626917173</v>
      </c>
      <c r="W16">
        <v>11094.474853753982</v>
      </c>
      <c r="X16">
        <v>9687.1292576063352</v>
      </c>
      <c r="Y16">
        <v>9384.6786040225143</v>
      </c>
      <c r="Z16">
        <v>9576.0461586772399</v>
      </c>
      <c r="AA16">
        <v>9516.6342999902881</v>
      </c>
      <c r="AB16">
        <v>12988.601031197091</v>
      </c>
      <c r="AC16">
        <v>10819.52890166338</v>
      </c>
      <c r="AD16">
        <v>9568.9804644597152</v>
      </c>
      <c r="AE16">
        <v>11103.15083041349</v>
      </c>
      <c r="AF16">
        <v>10683.734391238027</v>
      </c>
      <c r="AG16">
        <v>9789.3704923130535</v>
      </c>
      <c r="AH16">
        <v>12985.623589997262</v>
      </c>
      <c r="AI16">
        <v>10309.814820585663</v>
      </c>
      <c r="AJ16">
        <v>9675.1613607252293</v>
      </c>
      <c r="AK16">
        <v>10961.674507285743</v>
      </c>
      <c r="AL16">
        <v>9693.7492638822841</v>
      </c>
      <c r="AM16">
        <v>9943.1012721163406</v>
      </c>
    </row>
    <row r="17" spans="1:39" x14ac:dyDescent="0.25">
      <c r="A17" s="131">
        <f ca="1">Exceedance!U17</f>
        <v>43221</v>
      </c>
      <c r="B17" s="273">
        <v>9346.5375084494026</v>
      </c>
      <c r="C17" s="273">
        <v>12321.606506734614</v>
      </c>
      <c r="D17" s="273">
        <v>10676.757082438979</v>
      </c>
      <c r="E17">
        <v>11383.319240210665</v>
      </c>
      <c r="F17">
        <v>13112.331478518512</v>
      </c>
      <c r="G17">
        <v>14678.098515830154</v>
      </c>
      <c r="H17">
        <v>13822.001227670471</v>
      </c>
      <c r="I17">
        <v>13318.875612243804</v>
      </c>
      <c r="J17">
        <v>10899.871813946545</v>
      </c>
      <c r="K17">
        <v>10106.304456831193</v>
      </c>
      <c r="L17">
        <v>9729.4784198724155</v>
      </c>
      <c r="M17">
        <v>9743.5843956466815</v>
      </c>
      <c r="N17">
        <v>11209.428544182441</v>
      </c>
      <c r="O17">
        <v>10052.51278140041</v>
      </c>
      <c r="P17">
        <v>14720.185064237103</v>
      </c>
      <c r="Q17">
        <v>9552.5698012502926</v>
      </c>
      <c r="R17">
        <v>13745.515770196567</v>
      </c>
      <c r="S17">
        <v>13269.753812845822</v>
      </c>
      <c r="T17">
        <v>12611.122832057443</v>
      </c>
      <c r="U17">
        <v>11068.033770836275</v>
      </c>
      <c r="V17">
        <v>11121.096486039132</v>
      </c>
      <c r="W17">
        <v>11097.485437147265</v>
      </c>
      <c r="X17">
        <v>9386.5019896059584</v>
      </c>
      <c r="Y17">
        <v>9084.4907914813957</v>
      </c>
      <c r="Z17">
        <v>9271.7886286538978</v>
      </c>
      <c r="AA17">
        <v>9197.4525614153572</v>
      </c>
      <c r="AB17">
        <v>13250.630447149604</v>
      </c>
      <c r="AC17">
        <v>10668.202733227448</v>
      </c>
      <c r="AD17">
        <v>9246.8855675610394</v>
      </c>
      <c r="AE17">
        <v>11145.619311940767</v>
      </c>
      <c r="AF17">
        <v>10673.304062371197</v>
      </c>
      <c r="AG17">
        <v>9520.1486071731288</v>
      </c>
      <c r="AH17">
        <v>13452.624804667172</v>
      </c>
      <c r="AI17">
        <v>10116.744378027826</v>
      </c>
      <c r="AJ17">
        <v>9390.6390320839364</v>
      </c>
      <c r="AK17">
        <v>10920.616188295075</v>
      </c>
      <c r="AL17">
        <v>9421.0192663312155</v>
      </c>
      <c r="AM17">
        <v>9757.9990709056256</v>
      </c>
    </row>
    <row r="18" spans="1:39" x14ac:dyDescent="0.25">
      <c r="A18" s="131">
        <f ca="1">Exceedance!U18</f>
        <v>43252</v>
      </c>
      <c r="B18" s="273">
        <v>9168.7345734535847</v>
      </c>
      <c r="C18" s="273">
        <v>12685.743930354511</v>
      </c>
      <c r="D18" s="273">
        <v>10694.333800503575</v>
      </c>
      <c r="E18">
        <v>11548.731848434965</v>
      </c>
      <c r="F18">
        <v>13240.927831891831</v>
      </c>
      <c r="G18">
        <v>15374.817783317865</v>
      </c>
      <c r="H18">
        <v>14428.237263285173</v>
      </c>
      <c r="I18">
        <v>13986.881912006158</v>
      </c>
      <c r="J18">
        <v>11096.804439518257</v>
      </c>
      <c r="K18">
        <v>9969.1355220285932</v>
      </c>
      <c r="L18">
        <v>9569.0880807403846</v>
      </c>
      <c r="M18">
        <v>9714.9165312713412</v>
      </c>
      <c r="N18">
        <v>11341.783694666854</v>
      </c>
      <c r="O18">
        <v>9880.129450905275</v>
      </c>
      <c r="P18">
        <v>15175.751658903926</v>
      </c>
      <c r="Q18">
        <v>9359.3296063070393</v>
      </c>
      <c r="R18">
        <v>14353.455939318505</v>
      </c>
      <c r="S18">
        <v>13764.132566312785</v>
      </c>
      <c r="T18">
        <v>13051.947024471041</v>
      </c>
      <c r="U18">
        <v>11188.988736079607</v>
      </c>
      <c r="V18">
        <v>11241.829223842909</v>
      </c>
      <c r="W18">
        <v>11265.938667751701</v>
      </c>
      <c r="X18">
        <v>9220.6117885229105</v>
      </c>
      <c r="Y18">
        <v>8918.5019737169405</v>
      </c>
      <c r="Z18">
        <v>9080.6892724691079</v>
      </c>
      <c r="AA18">
        <v>8981.373747844973</v>
      </c>
      <c r="AB18">
        <v>13556.757714209811</v>
      </c>
      <c r="AC18">
        <v>10692.089602997248</v>
      </c>
      <c r="AD18">
        <v>9054.6322218032528</v>
      </c>
      <c r="AE18">
        <v>11310.625501934843</v>
      </c>
      <c r="AF18">
        <v>10759.799782007158</v>
      </c>
      <c r="AG18">
        <v>9353.6444118666677</v>
      </c>
      <c r="AH18">
        <v>14045.774745430388</v>
      </c>
      <c r="AI18">
        <v>10080.001680134659</v>
      </c>
      <c r="AJ18">
        <v>9208.5114102710668</v>
      </c>
      <c r="AK18">
        <v>11003.541763053157</v>
      </c>
      <c r="AL18">
        <v>9265.5276951565575</v>
      </c>
      <c r="AM18">
        <v>9635.4880485665399</v>
      </c>
    </row>
    <row r="19" spans="1:39" x14ac:dyDescent="0.25">
      <c r="A19" s="131">
        <f ca="1">Exceedance!U19</f>
        <v>43282</v>
      </c>
      <c r="B19" s="273">
        <v>9175.6290539653255</v>
      </c>
      <c r="C19" s="273">
        <v>13287.090482535024</v>
      </c>
      <c r="D19" s="273">
        <v>10965.785551060126</v>
      </c>
      <c r="E19">
        <v>11888.171037998976</v>
      </c>
      <c r="F19">
        <v>13988.340766259611</v>
      </c>
      <c r="G19">
        <v>16446.938773621368</v>
      </c>
      <c r="H19">
        <v>15150.411593001754</v>
      </c>
      <c r="I19">
        <v>14665.61736800393</v>
      </c>
      <c r="J19">
        <v>11424.229041760163</v>
      </c>
      <c r="K19">
        <v>9915.7266870294534</v>
      </c>
      <c r="L19">
        <v>9608.5475419221584</v>
      </c>
      <c r="M19">
        <v>9758.8038648952825</v>
      </c>
      <c r="N19">
        <v>11524.29767354258</v>
      </c>
      <c r="O19">
        <v>9887.0771620102187</v>
      </c>
      <c r="P19">
        <v>15766.600343758051</v>
      </c>
      <c r="Q19">
        <v>9300.8002250344089</v>
      </c>
      <c r="R19">
        <v>15131.2238895798</v>
      </c>
      <c r="S19">
        <v>14516.881443457014</v>
      </c>
      <c r="T19">
        <v>13711.581254023782</v>
      </c>
      <c r="U19">
        <v>11525.305510378295</v>
      </c>
      <c r="V19">
        <v>11626.437710533914</v>
      </c>
      <c r="W19">
        <v>11507.967213087893</v>
      </c>
      <c r="X19">
        <v>9131.7900706131513</v>
      </c>
      <c r="Y19">
        <v>8881.1453899255412</v>
      </c>
      <c r="Z19">
        <v>9026.6591838982749</v>
      </c>
      <c r="AA19">
        <v>8929.9053659559959</v>
      </c>
      <c r="AB19">
        <v>14045.241847952559</v>
      </c>
      <c r="AC19">
        <v>10864.999906357361</v>
      </c>
      <c r="AD19">
        <v>9022.9922288888974</v>
      </c>
      <c r="AE19">
        <v>11638.095664788963</v>
      </c>
      <c r="AF19">
        <v>10977.251095690164</v>
      </c>
      <c r="AG19">
        <v>9262.1697132619665</v>
      </c>
      <c r="AH19">
        <v>14770.744114667752</v>
      </c>
      <c r="AI19">
        <v>10252.915051123331</v>
      </c>
      <c r="AJ19">
        <v>9237.8273909433101</v>
      </c>
      <c r="AK19">
        <v>11306.677589988247</v>
      </c>
      <c r="AL19">
        <v>9270.0739221728272</v>
      </c>
      <c r="AM19">
        <v>9617.3482497950099</v>
      </c>
    </row>
    <row r="20" spans="1:39" x14ac:dyDescent="0.25">
      <c r="A20" s="131">
        <f ca="1">Exceedance!U20</f>
        <v>43313</v>
      </c>
      <c r="B20" s="273">
        <v>9327.6795617937823</v>
      </c>
      <c r="C20" s="273">
        <v>14076.862125641144</v>
      </c>
      <c r="D20" s="273">
        <v>11408.967359559263</v>
      </c>
      <c r="E20">
        <v>12458.106086868152</v>
      </c>
      <c r="F20">
        <v>14952.348303846367</v>
      </c>
      <c r="G20">
        <v>17797.25043734994</v>
      </c>
      <c r="H20">
        <v>15959.389926642312</v>
      </c>
      <c r="I20">
        <v>15633.512992672126</v>
      </c>
      <c r="J20">
        <v>11950.336004476923</v>
      </c>
      <c r="K20">
        <v>10079.864869028914</v>
      </c>
      <c r="L20">
        <v>9748.6172394382938</v>
      </c>
      <c r="M20">
        <v>9967.5737350808286</v>
      </c>
      <c r="N20">
        <v>11941.73405892039</v>
      </c>
      <c r="O20">
        <v>10067.513059677185</v>
      </c>
      <c r="P20">
        <v>16628.377738326362</v>
      </c>
      <c r="Q20">
        <v>9354.0897257440593</v>
      </c>
      <c r="R20">
        <v>16076.725305436859</v>
      </c>
      <c r="S20">
        <v>15414.639670242213</v>
      </c>
      <c r="T20">
        <v>14588.069312663263</v>
      </c>
      <c r="U20">
        <v>11928.928741576859</v>
      </c>
      <c r="V20">
        <v>12077.964227739056</v>
      </c>
      <c r="W20">
        <v>11963.870072673937</v>
      </c>
      <c r="X20">
        <v>9270.4061895250434</v>
      </c>
      <c r="Y20">
        <v>8964.2737327103205</v>
      </c>
      <c r="Z20">
        <v>9164.4649238074253</v>
      </c>
      <c r="AA20">
        <v>8998.9434682758056</v>
      </c>
      <c r="AB20">
        <v>14762.931729526825</v>
      </c>
      <c r="AC20">
        <v>11219.276142577633</v>
      </c>
      <c r="AD20">
        <v>9149.0280141628427</v>
      </c>
      <c r="AE20">
        <v>12188.110732028335</v>
      </c>
      <c r="AF20">
        <v>11322.285128176409</v>
      </c>
      <c r="AG20">
        <v>9369.5280176124106</v>
      </c>
      <c r="AH20">
        <v>15706.266030584102</v>
      </c>
      <c r="AI20">
        <v>10626.889568196757</v>
      </c>
      <c r="AJ20">
        <v>9413.8885318497214</v>
      </c>
      <c r="AK20">
        <v>11859.69880709155</v>
      </c>
      <c r="AL20">
        <v>9378.4535246071227</v>
      </c>
      <c r="AM20">
        <v>9828.6435962708692</v>
      </c>
    </row>
    <row r="21" spans="1:39" x14ac:dyDescent="0.25">
      <c r="A21" s="131">
        <f ca="1">Exceedance!U21</f>
        <v>43344</v>
      </c>
      <c r="B21" s="273">
        <v>9318.0386519687036</v>
      </c>
      <c r="C21" s="273">
        <v>14560.206392960059</v>
      </c>
      <c r="D21" s="273">
        <v>11589.907894843134</v>
      </c>
      <c r="E21">
        <v>12699.965086493321</v>
      </c>
      <c r="F21">
        <v>15410.443252339845</v>
      </c>
      <c r="G21">
        <v>18542.773577929212</v>
      </c>
      <c r="H21">
        <v>16547.294710314593</v>
      </c>
      <c r="I21">
        <v>16186.104000843541</v>
      </c>
      <c r="J21">
        <v>12156.327711325815</v>
      </c>
      <c r="K21">
        <v>10061.214489043992</v>
      </c>
      <c r="L21">
        <v>9753.2596065284633</v>
      </c>
      <c r="M21">
        <v>10087.435545513667</v>
      </c>
      <c r="N21">
        <v>12155.460708386559</v>
      </c>
      <c r="O21">
        <v>10110.255925181236</v>
      </c>
      <c r="P21">
        <v>17119.926200588307</v>
      </c>
      <c r="Q21">
        <v>9346.8099730342728</v>
      </c>
      <c r="R21">
        <v>16624.446444893758</v>
      </c>
      <c r="S21">
        <v>15981.571466190489</v>
      </c>
      <c r="T21">
        <v>15151.462221018222</v>
      </c>
      <c r="U21">
        <v>12155.345962518491</v>
      </c>
      <c r="V21">
        <v>12267.479250552349</v>
      </c>
      <c r="W21">
        <v>12156.14830817075</v>
      </c>
      <c r="X21">
        <v>9255.7140572851022</v>
      </c>
      <c r="Y21">
        <v>8988.0566535419093</v>
      </c>
      <c r="Z21">
        <v>9123.0423972834487</v>
      </c>
      <c r="AA21">
        <v>9008.5636184695813</v>
      </c>
      <c r="AB21">
        <v>15084.149737732048</v>
      </c>
      <c r="AC21">
        <v>11350.556985777683</v>
      </c>
      <c r="AD21">
        <v>9095.4513711038198</v>
      </c>
      <c r="AE21">
        <v>12416.77097195319</v>
      </c>
      <c r="AF21">
        <v>11447.309303610586</v>
      </c>
      <c r="AG21">
        <v>9331.3119792699672</v>
      </c>
      <c r="AH21">
        <v>16269.298963290181</v>
      </c>
      <c r="AI21">
        <v>10656.804902580197</v>
      </c>
      <c r="AJ21">
        <v>9403.0686426909324</v>
      </c>
      <c r="AK21">
        <v>12155.249157529666</v>
      </c>
      <c r="AL21">
        <v>9346.079382150021</v>
      </c>
      <c r="AM21">
        <v>9886.9382211391658</v>
      </c>
    </row>
    <row r="22" spans="1:39" x14ac:dyDescent="0.25">
      <c r="A22" s="131">
        <f ca="1">Exceedance!U22</f>
        <v>43374</v>
      </c>
      <c r="B22" s="273">
        <v>9463.7539780824009</v>
      </c>
      <c r="C22" s="273">
        <v>14695.690769386792</v>
      </c>
      <c r="D22" s="273">
        <v>11731.450292199943</v>
      </c>
      <c r="E22">
        <v>12775.5130372196</v>
      </c>
      <c r="F22">
        <v>15666.163802276296</v>
      </c>
      <c r="G22">
        <v>18639.341353539094</v>
      </c>
      <c r="H22">
        <v>16724.091788416477</v>
      </c>
      <c r="I22">
        <v>16346.583969325193</v>
      </c>
      <c r="J22">
        <v>12344.310892459629</v>
      </c>
      <c r="K22">
        <v>10257.127831259748</v>
      </c>
      <c r="L22">
        <v>9887.4250469450872</v>
      </c>
      <c r="M22">
        <v>10191.897872379268</v>
      </c>
      <c r="N22">
        <v>12255.904853012726</v>
      </c>
      <c r="O22">
        <v>10278.18004178628</v>
      </c>
      <c r="P22">
        <v>17205.253089992366</v>
      </c>
      <c r="Q22">
        <v>9475.6872991386026</v>
      </c>
      <c r="R22">
        <v>16721.309966387795</v>
      </c>
      <c r="S22">
        <v>16083.221333393605</v>
      </c>
      <c r="T22">
        <v>15221.559511942552</v>
      </c>
      <c r="U22">
        <v>12303.852475979353</v>
      </c>
      <c r="V22">
        <v>12382.291613191186</v>
      </c>
      <c r="W22">
        <v>12287.145820753312</v>
      </c>
      <c r="X22">
        <v>9366.9491066532537</v>
      </c>
      <c r="Y22">
        <v>9080.0067609990783</v>
      </c>
      <c r="Z22">
        <v>9202.1398848173085</v>
      </c>
      <c r="AA22">
        <v>9232.0215983311118</v>
      </c>
      <c r="AB22">
        <v>15202.807315691492</v>
      </c>
      <c r="AC22">
        <v>11545.752606913973</v>
      </c>
      <c r="AD22">
        <v>9194.6562368198774</v>
      </c>
      <c r="AE22">
        <v>12509.643056321769</v>
      </c>
      <c r="AF22">
        <v>11516.028620051538</v>
      </c>
      <c r="AG22">
        <v>9470.2115869522659</v>
      </c>
      <c r="AH22">
        <v>16375.819443700517</v>
      </c>
      <c r="AI22">
        <v>10740.556214762844</v>
      </c>
      <c r="AJ22">
        <v>9459.4906795106199</v>
      </c>
      <c r="AK22">
        <v>12294.327561789391</v>
      </c>
      <c r="AL22">
        <v>9527.9511404501609</v>
      </c>
      <c r="AM22">
        <v>10053.28846017957</v>
      </c>
    </row>
    <row r="23" spans="1:39" x14ac:dyDescent="0.25">
      <c r="A23" s="131">
        <f ca="1">Exceedance!U23</f>
        <v>43405</v>
      </c>
      <c r="B23" s="273">
        <v>9475.3546069145377</v>
      </c>
      <c r="C23" s="273">
        <v>14697.075691754018</v>
      </c>
      <c r="D23" s="273">
        <v>11738.886919090974</v>
      </c>
      <c r="E23">
        <v>12775.263077224754</v>
      </c>
      <c r="F23">
        <v>15726.127257675935</v>
      </c>
      <c r="G23">
        <v>18595.124842442568</v>
      </c>
      <c r="H23">
        <v>16702.106131936765</v>
      </c>
      <c r="I23">
        <v>16270.037935729768</v>
      </c>
      <c r="J23">
        <v>12412.047110935435</v>
      </c>
      <c r="K23">
        <v>10258.276044145008</v>
      </c>
      <c r="L23">
        <v>9843.813618256303</v>
      </c>
      <c r="M23">
        <v>10171.637479868979</v>
      </c>
      <c r="N23">
        <v>12248.9572304906</v>
      </c>
      <c r="O23">
        <v>10272.843230433547</v>
      </c>
      <c r="P23">
        <v>17158.051874169101</v>
      </c>
      <c r="Q23">
        <v>9427.2155871955438</v>
      </c>
      <c r="R23">
        <v>16743.318547371957</v>
      </c>
      <c r="S23">
        <v>16109.170651822444</v>
      </c>
      <c r="T23">
        <v>15217.36716852582</v>
      </c>
      <c r="U23">
        <v>12267.708030397656</v>
      </c>
      <c r="V23">
        <v>12386.565130227324</v>
      </c>
      <c r="W23">
        <v>12258.695862465029</v>
      </c>
      <c r="X23">
        <v>9344.2379164297708</v>
      </c>
      <c r="Y23">
        <v>9023.6552905402823</v>
      </c>
      <c r="Z23">
        <v>9198.2984892630557</v>
      </c>
      <c r="AA23">
        <v>9339.1128519143986</v>
      </c>
      <c r="AB23">
        <v>15145.210652735224</v>
      </c>
      <c r="AC23">
        <v>11542.800220156774</v>
      </c>
      <c r="AD23">
        <v>9206.0290668131711</v>
      </c>
      <c r="AE23">
        <v>12493.777904611565</v>
      </c>
      <c r="AF23">
        <v>11483.305849382539</v>
      </c>
      <c r="AG23">
        <v>9401.2341502728359</v>
      </c>
      <c r="AH23">
        <v>16335.374069526226</v>
      </c>
      <c r="AI23">
        <v>10697.574576297149</v>
      </c>
      <c r="AJ23">
        <v>9479.2925105828344</v>
      </c>
      <c r="AK23">
        <v>12270.402879070474</v>
      </c>
      <c r="AL23">
        <v>9502.5379850355166</v>
      </c>
      <c r="AM23">
        <v>10065.739003969677</v>
      </c>
    </row>
    <row r="24" spans="1:39" x14ac:dyDescent="0.25">
      <c r="A24" s="131">
        <f ca="1">Exceedance!U24</f>
        <v>43435</v>
      </c>
      <c r="B24" s="273">
        <v>9596.5998978551379</v>
      </c>
      <c r="C24" s="273">
        <v>14809.52625152176</v>
      </c>
      <c r="D24" s="273">
        <v>11856.550048265704</v>
      </c>
      <c r="E24">
        <v>12943.884970954108</v>
      </c>
      <c r="F24">
        <v>15881.898048040539</v>
      </c>
      <c r="G24">
        <v>18736.464839822285</v>
      </c>
      <c r="H24">
        <v>16755.488880139193</v>
      </c>
      <c r="I24">
        <v>16271.873443509716</v>
      </c>
      <c r="J24">
        <v>12508.424041281178</v>
      </c>
      <c r="K24">
        <v>10364.331796649509</v>
      </c>
      <c r="L24">
        <v>9977.6247291377058</v>
      </c>
      <c r="M24">
        <v>10256.73517045044</v>
      </c>
      <c r="N24">
        <v>12397.586547997746</v>
      </c>
      <c r="O24">
        <v>10463.788594590347</v>
      </c>
      <c r="P24">
        <v>17254.903668915831</v>
      </c>
      <c r="Q24">
        <v>9605.5767083410901</v>
      </c>
      <c r="R24">
        <v>16935.304247124241</v>
      </c>
      <c r="S24">
        <v>16161.323333345787</v>
      </c>
      <c r="T24">
        <v>15220.235399390176</v>
      </c>
      <c r="U24">
        <v>12280.115637855011</v>
      </c>
      <c r="V24">
        <v>12521.530153299873</v>
      </c>
      <c r="W24">
        <v>12348.725347236585</v>
      </c>
      <c r="X24">
        <v>9443.5992533885765</v>
      </c>
      <c r="Y24">
        <v>9079.8965862744953</v>
      </c>
      <c r="Z24">
        <v>9287.7061352855617</v>
      </c>
      <c r="AA24">
        <v>9510.9222058706437</v>
      </c>
      <c r="AB24">
        <v>15233.203770834887</v>
      </c>
      <c r="AC24">
        <v>11631.960993473831</v>
      </c>
      <c r="AD24">
        <v>9344.0419271412284</v>
      </c>
      <c r="AE24">
        <v>12607.66926243361</v>
      </c>
      <c r="AF24">
        <v>11571.912384785399</v>
      </c>
      <c r="AG24">
        <v>9732.0699256511216</v>
      </c>
      <c r="AH24">
        <v>16437.504393360206</v>
      </c>
      <c r="AI24">
        <v>10760.108290507374</v>
      </c>
      <c r="AJ24">
        <v>9527.6975141419407</v>
      </c>
      <c r="AK24">
        <v>12402.514176836345</v>
      </c>
      <c r="AL24">
        <v>9605.8507483891626</v>
      </c>
      <c r="AM24">
        <v>10129.778969028343</v>
      </c>
    </row>
    <row r="25" spans="1:39" x14ac:dyDescent="0.25">
      <c r="A25" s="131">
        <f ca="1">Exceedance!U25</f>
        <v>43466</v>
      </c>
      <c r="B25" s="273">
        <v>9790.937175623194</v>
      </c>
      <c r="C25" s="273">
        <v>15121.47933477185</v>
      </c>
      <c r="D25" s="273">
        <v>11910.077457342497</v>
      </c>
      <c r="E25">
        <v>13808.423498493143</v>
      </c>
      <c r="F25">
        <v>16676.398301112353</v>
      </c>
      <c r="G25">
        <v>19344.66119200394</v>
      </c>
      <c r="H25">
        <v>17478.16315269201</v>
      </c>
      <c r="I25">
        <v>16651.506048991905</v>
      </c>
      <c r="J25">
        <v>12612.281490137681</v>
      </c>
      <c r="K25">
        <v>10550.738402315903</v>
      </c>
      <c r="L25">
        <v>10206.595059667494</v>
      </c>
      <c r="M25">
        <v>10459.570587944147</v>
      </c>
      <c r="N25">
        <v>12493.943233279602</v>
      </c>
      <c r="O25">
        <v>11695.293597774931</v>
      </c>
      <c r="P25">
        <v>17421.229890264935</v>
      </c>
      <c r="Q25">
        <v>10584.795008030052</v>
      </c>
      <c r="R25">
        <v>17442.57883570834</v>
      </c>
      <c r="S25">
        <v>16918.642348443809</v>
      </c>
      <c r="T25">
        <v>15651.071600226216</v>
      </c>
      <c r="U25">
        <v>12853.243522195988</v>
      </c>
      <c r="V25">
        <v>12600.530319515041</v>
      </c>
      <c r="W25">
        <v>12458.633599851713</v>
      </c>
      <c r="X25">
        <v>9609.9001441387809</v>
      </c>
      <c r="Y25">
        <v>9283.3313049074659</v>
      </c>
      <c r="Z25">
        <v>9466.3992262948013</v>
      </c>
      <c r="AA25">
        <v>10463.440208109549</v>
      </c>
      <c r="AB25">
        <v>15453.682476874535</v>
      </c>
      <c r="AC25">
        <v>11663.00112146834</v>
      </c>
      <c r="AD25">
        <v>9976.0731590449032</v>
      </c>
      <c r="AE25">
        <v>12950.613560343987</v>
      </c>
      <c r="AF25">
        <v>11756.718913435994</v>
      </c>
      <c r="AG25">
        <v>10552.399453024676</v>
      </c>
      <c r="AH25">
        <v>16460.379866970979</v>
      </c>
      <c r="AI25">
        <v>10928.002752657039</v>
      </c>
      <c r="AJ25">
        <v>9714.220471416982</v>
      </c>
      <c r="AK25">
        <v>12467.764814393673</v>
      </c>
      <c r="AL25">
        <v>9841.8667757222574</v>
      </c>
      <c r="AM25">
        <v>10596.029024922127</v>
      </c>
    </row>
    <row r="26" spans="1:39" x14ac:dyDescent="0.25">
      <c r="A26" s="131">
        <f ca="1">Exceedance!U26</f>
        <v>43497</v>
      </c>
      <c r="B26" s="273">
        <v>9922.8090566149785</v>
      </c>
      <c r="C26" s="273">
        <v>15384.166044434463</v>
      </c>
      <c r="D26" s="273">
        <v>12003.610311159295</v>
      </c>
      <c r="E26">
        <v>14842.248912486264</v>
      </c>
      <c r="F26">
        <v>17487.551296151141</v>
      </c>
      <c r="G26">
        <v>19771.818008380287</v>
      </c>
      <c r="H26">
        <v>18129.228025708417</v>
      </c>
      <c r="I26">
        <v>16997.190129519917</v>
      </c>
      <c r="J26">
        <v>12785.984231082504</v>
      </c>
      <c r="K26">
        <v>10755.663257883887</v>
      </c>
      <c r="L26">
        <v>10334.957240382351</v>
      </c>
      <c r="M26">
        <v>10697.17754543839</v>
      </c>
      <c r="N26">
        <v>12689.275587414722</v>
      </c>
      <c r="O26">
        <v>12790.067531961473</v>
      </c>
      <c r="P26">
        <v>17454.895585407379</v>
      </c>
      <c r="Q26">
        <v>11402.485900393414</v>
      </c>
      <c r="R26">
        <v>17720.34725562024</v>
      </c>
      <c r="S26">
        <v>17515.675298115468</v>
      </c>
      <c r="T26">
        <v>16206.028277885121</v>
      </c>
      <c r="U26">
        <v>13276.70651542363</v>
      </c>
      <c r="V26">
        <v>12715.780948198673</v>
      </c>
      <c r="W26">
        <v>12595.78692169044</v>
      </c>
      <c r="X26">
        <v>9705.8367663080244</v>
      </c>
      <c r="Y26">
        <v>9462.7111878530268</v>
      </c>
      <c r="Z26">
        <v>9633.458112793307</v>
      </c>
      <c r="AA26">
        <v>11277.609619197969</v>
      </c>
      <c r="AB26">
        <v>15686.533810910056</v>
      </c>
      <c r="AC26">
        <v>11733.70033846944</v>
      </c>
      <c r="AD26">
        <v>10533.721548435053</v>
      </c>
      <c r="AE26">
        <v>13299.423767394366</v>
      </c>
      <c r="AF26">
        <v>11876.485103640938</v>
      </c>
      <c r="AG26">
        <v>11328.803755230516</v>
      </c>
      <c r="AH26">
        <v>16392.13847704095</v>
      </c>
      <c r="AI26">
        <v>11043.242506477945</v>
      </c>
      <c r="AJ26">
        <v>9861.9052324615004</v>
      </c>
      <c r="AK26">
        <v>12593.281728865681</v>
      </c>
      <c r="AL26">
        <v>9980.1885610994996</v>
      </c>
      <c r="AM26">
        <v>11036.656954569415</v>
      </c>
    </row>
    <row r="27" spans="1:39" x14ac:dyDescent="0.25">
      <c r="A27" s="131">
        <f ca="1">Exceedance!U27</f>
        <v>43525</v>
      </c>
      <c r="B27" s="273">
        <v>9716.2462468969698</v>
      </c>
      <c r="C27" s="273">
        <v>15253.227585420549</v>
      </c>
      <c r="D27" s="273">
        <v>11685.65862530682</v>
      </c>
      <c r="E27">
        <v>15711.161478215254</v>
      </c>
      <c r="F27">
        <v>18086.627720585817</v>
      </c>
      <c r="G27">
        <v>20171.811570886108</v>
      </c>
      <c r="H27">
        <v>18497.947576976279</v>
      </c>
      <c r="I27">
        <v>17084.133624764949</v>
      </c>
      <c r="J27">
        <v>12532.982405367382</v>
      </c>
      <c r="K27">
        <v>10559.236576674211</v>
      </c>
      <c r="L27">
        <v>10211.905488043878</v>
      </c>
      <c r="M27">
        <v>10588.674937432168</v>
      </c>
      <c r="N27">
        <v>12625.430721433178</v>
      </c>
      <c r="O27">
        <v>13581.250748779679</v>
      </c>
      <c r="P27">
        <v>17250.101841408559</v>
      </c>
      <c r="Q27">
        <v>12155.322497442043</v>
      </c>
      <c r="R27">
        <v>17651.079523943434</v>
      </c>
      <c r="S27">
        <v>17941.630946841429</v>
      </c>
      <c r="T27">
        <v>16470.197393112954</v>
      </c>
      <c r="U27">
        <v>13392.28819866766</v>
      </c>
      <c r="V27">
        <v>12450.813162568233</v>
      </c>
      <c r="W27">
        <v>12346.032558752609</v>
      </c>
      <c r="X27">
        <v>9483.6693719132745</v>
      </c>
      <c r="Y27">
        <v>9252.3201790759795</v>
      </c>
      <c r="Z27">
        <v>9406.9966967728924</v>
      </c>
      <c r="AA27">
        <v>11648.240478717278</v>
      </c>
      <c r="AB27">
        <v>15636.228645370722</v>
      </c>
      <c r="AC27">
        <v>11446.203719483787</v>
      </c>
      <c r="AD27">
        <v>10795.051115933875</v>
      </c>
      <c r="AE27">
        <v>13297.739549700358</v>
      </c>
      <c r="AF27">
        <v>11643.476438809848</v>
      </c>
      <c r="AG27">
        <v>11815.634525909823</v>
      </c>
      <c r="AH27">
        <v>16051.214718180012</v>
      </c>
      <c r="AI27">
        <v>10858.089779356966</v>
      </c>
      <c r="AJ27">
        <v>9589.1378917976563</v>
      </c>
      <c r="AK27">
        <v>12267.412115631962</v>
      </c>
      <c r="AL27">
        <v>9859.6357742693435</v>
      </c>
      <c r="AM27">
        <v>11161.643439758011</v>
      </c>
    </row>
    <row r="28" spans="1:39" x14ac:dyDescent="0.25">
      <c r="A28" s="131">
        <f ca="1">Exceedance!U28</f>
        <v>43556</v>
      </c>
      <c r="B28" s="273">
        <v>9383.1502541453228</v>
      </c>
      <c r="C28" s="273">
        <v>14977.808186984326</v>
      </c>
      <c r="D28" s="273">
        <v>11226.084325246402</v>
      </c>
      <c r="E28">
        <v>15963.801978965521</v>
      </c>
      <c r="F28">
        <v>18366.074934946591</v>
      </c>
      <c r="G28">
        <v>20236.426541679797</v>
      </c>
      <c r="H28">
        <v>18651.711729240709</v>
      </c>
      <c r="I28">
        <v>16993.41396692635</v>
      </c>
      <c r="J28">
        <v>12186.93948877728</v>
      </c>
      <c r="K28">
        <v>10194.499523237908</v>
      </c>
      <c r="L28">
        <v>9898.032870552408</v>
      </c>
      <c r="M28">
        <v>10249.811476168446</v>
      </c>
      <c r="N28">
        <v>12262.202676499053</v>
      </c>
      <c r="O28">
        <v>13727.435230152691</v>
      </c>
      <c r="P28">
        <v>16823.166056750637</v>
      </c>
      <c r="Q28">
        <v>12315.621109300067</v>
      </c>
      <c r="R28">
        <v>17548.529792417394</v>
      </c>
      <c r="S28">
        <v>18090.399839937669</v>
      </c>
      <c r="T28">
        <v>16590.153988519891</v>
      </c>
      <c r="U28">
        <v>13219.55282656935</v>
      </c>
      <c r="V28">
        <v>11924.66414158179</v>
      </c>
      <c r="W28">
        <v>11873.250347169094</v>
      </c>
      <c r="X28">
        <v>9087.1499793949934</v>
      </c>
      <c r="Y28">
        <v>8913.6285713931284</v>
      </c>
      <c r="Z28">
        <v>9096.7664497132137</v>
      </c>
      <c r="AA28">
        <v>11712.660175260402</v>
      </c>
      <c r="AB28">
        <v>15284.045803812869</v>
      </c>
      <c r="AC28">
        <v>10958.700275088944</v>
      </c>
      <c r="AD28">
        <v>10776.515690778489</v>
      </c>
      <c r="AE28">
        <v>13022.986005010787</v>
      </c>
      <c r="AF28">
        <v>11272.413849411432</v>
      </c>
      <c r="AG28">
        <v>12072.131090486455</v>
      </c>
      <c r="AH28">
        <v>15589.672088261346</v>
      </c>
      <c r="AI28">
        <v>10466.379211274383</v>
      </c>
      <c r="AJ28">
        <v>9268.0597903670605</v>
      </c>
      <c r="AK28">
        <v>11796.484926143927</v>
      </c>
      <c r="AL28">
        <v>9568.0357827130683</v>
      </c>
      <c r="AM28">
        <v>11057.541342349228</v>
      </c>
    </row>
    <row r="29" spans="1:39" x14ac:dyDescent="0.25">
      <c r="A29" s="131">
        <f ca="1">Exceedance!U29</f>
        <v>43586</v>
      </c>
      <c r="B29" s="273">
        <v>9138.6177856653376</v>
      </c>
      <c r="C29" s="273">
        <v>14769.028902961822</v>
      </c>
      <c r="D29" s="273">
        <v>10856.231841315592</v>
      </c>
      <c r="E29">
        <v>16502.602106730639</v>
      </c>
      <c r="F29">
        <v>18611.639267370039</v>
      </c>
      <c r="G29">
        <v>20186.698076905381</v>
      </c>
      <c r="H29">
        <v>18521.597129563128</v>
      </c>
      <c r="I29">
        <v>16915.950152918831</v>
      </c>
      <c r="J29">
        <v>11857.846883407296</v>
      </c>
      <c r="K29">
        <v>9858.720584484201</v>
      </c>
      <c r="L29">
        <v>9663.744295986784</v>
      </c>
      <c r="M29">
        <v>9966.419532969303</v>
      </c>
      <c r="N29">
        <v>11950.330026198049</v>
      </c>
      <c r="O29">
        <v>13939.038023295185</v>
      </c>
      <c r="P29">
        <v>16525.523829384729</v>
      </c>
      <c r="Q29">
        <v>12635.317826879769</v>
      </c>
      <c r="R29">
        <v>17483.64761665789</v>
      </c>
      <c r="S29">
        <v>18301.238180248183</v>
      </c>
      <c r="T29">
        <v>16740.905527756608</v>
      </c>
      <c r="U29">
        <v>13180.235070058936</v>
      </c>
      <c r="V29">
        <v>11557.69113179425</v>
      </c>
      <c r="W29">
        <v>11490.831804206275</v>
      </c>
      <c r="X29">
        <v>8825.3340497619301</v>
      </c>
      <c r="Y29">
        <v>8657.2394052979289</v>
      </c>
      <c r="Z29">
        <v>8824.907786404674</v>
      </c>
      <c r="AA29">
        <v>11838.001794088776</v>
      </c>
      <c r="AB29">
        <v>14980.030798348555</v>
      </c>
      <c r="AC29">
        <v>10557.305779258719</v>
      </c>
      <c r="AD29">
        <v>10873.683009101767</v>
      </c>
      <c r="AE29">
        <v>12912.204417170327</v>
      </c>
      <c r="AF29">
        <v>10923.788548543405</v>
      </c>
      <c r="AG29">
        <v>12402.244850956229</v>
      </c>
      <c r="AH29">
        <v>15215.887534969974</v>
      </c>
      <c r="AI29">
        <v>10190.406358724098</v>
      </c>
      <c r="AJ29">
        <v>8985.9648813113417</v>
      </c>
      <c r="AK29">
        <v>11442.125598109014</v>
      </c>
      <c r="AL29">
        <v>9385.2618433519765</v>
      </c>
      <c r="AM29">
        <v>11087.42423820827</v>
      </c>
    </row>
    <row r="30" spans="1:39" x14ac:dyDescent="0.25">
      <c r="A30" s="131">
        <f ca="1">Exceedance!U30</f>
        <v>43617</v>
      </c>
      <c r="B30" s="273">
        <v>8931.8969575837255</v>
      </c>
      <c r="C30" s="273">
        <v>14724.291001181668</v>
      </c>
      <c r="D30" s="273">
        <v>10586.732704389698</v>
      </c>
      <c r="E30">
        <v>16763.360316845788</v>
      </c>
      <c r="F30">
        <v>19053.655070994791</v>
      </c>
      <c r="G30">
        <v>20360.394539562225</v>
      </c>
      <c r="H30">
        <v>18899.056274939689</v>
      </c>
      <c r="I30">
        <v>16958.165235964861</v>
      </c>
      <c r="J30">
        <v>11630.169798921783</v>
      </c>
      <c r="K30">
        <v>9696.602160353892</v>
      </c>
      <c r="L30">
        <v>9636.8637707251328</v>
      </c>
      <c r="M30">
        <v>9856.3059609760585</v>
      </c>
      <c r="N30">
        <v>11687.082107981669</v>
      </c>
      <c r="O30">
        <v>14253.251015058377</v>
      </c>
      <c r="P30">
        <v>16269.304883424664</v>
      </c>
      <c r="Q30">
        <v>13076.653784283642</v>
      </c>
      <c r="R30">
        <v>17481.069387578304</v>
      </c>
      <c r="S30">
        <v>18633.077358019109</v>
      </c>
      <c r="T30">
        <v>16942.711968609692</v>
      </c>
      <c r="U30">
        <v>13293.564399343979</v>
      </c>
      <c r="V30">
        <v>11347.790480265348</v>
      </c>
      <c r="W30">
        <v>11233.465256389096</v>
      </c>
      <c r="X30">
        <v>8617.9667294260344</v>
      </c>
      <c r="Y30">
        <v>8441.5477180728722</v>
      </c>
      <c r="Z30">
        <v>8583.5668542033782</v>
      </c>
      <c r="AA30">
        <v>11900.374080528112</v>
      </c>
      <c r="AB30">
        <v>14841.027656741124</v>
      </c>
      <c r="AC30">
        <v>10276.032894000071</v>
      </c>
      <c r="AD30">
        <v>11021.452475158656</v>
      </c>
      <c r="AE30">
        <v>12944.062977349193</v>
      </c>
      <c r="AF30">
        <v>10668.159379431272</v>
      </c>
      <c r="AG30">
        <v>12906.02224448239</v>
      </c>
      <c r="AH30">
        <v>14871.114148181938</v>
      </c>
      <c r="AI30">
        <v>10015.531850763104</v>
      </c>
      <c r="AJ30">
        <v>8756.5664865158287</v>
      </c>
      <c r="AK30">
        <v>11195.355236086125</v>
      </c>
      <c r="AL30">
        <v>9265.2806604676025</v>
      </c>
      <c r="AM30">
        <v>11208.962336882734</v>
      </c>
    </row>
    <row r="31" spans="1:39" x14ac:dyDescent="0.25">
      <c r="A31" s="131">
        <f ca="1">Exceedance!U31</f>
        <v>43647</v>
      </c>
      <c r="B31" s="273">
        <v>8944.1268525665782</v>
      </c>
      <c r="C31" s="273">
        <v>14865.257822273374</v>
      </c>
      <c r="D31" s="273">
        <v>10487.310593682401</v>
      </c>
      <c r="E31">
        <v>17658.65727972933</v>
      </c>
      <c r="F31">
        <v>19831.583866769812</v>
      </c>
      <c r="G31">
        <v>20679.910301498036</v>
      </c>
      <c r="H31">
        <v>19300.940056653482</v>
      </c>
      <c r="I31">
        <v>17198.061444810526</v>
      </c>
      <c r="J31">
        <v>11476.328407187664</v>
      </c>
      <c r="K31">
        <v>9734.1096341983739</v>
      </c>
      <c r="L31">
        <v>9682.5222283142084</v>
      </c>
      <c r="M31">
        <v>9769.5317925609179</v>
      </c>
      <c r="N31">
        <v>11593.155712307444</v>
      </c>
      <c r="O31">
        <v>14690.107693990281</v>
      </c>
      <c r="P31">
        <v>16184.119523926163</v>
      </c>
      <c r="Q31">
        <v>13729.617845868268</v>
      </c>
      <c r="R31">
        <v>17776.678815903793</v>
      </c>
      <c r="S31">
        <v>19209.601078302585</v>
      </c>
      <c r="T31">
        <v>17328.544469226279</v>
      </c>
      <c r="U31">
        <v>13669.623987775369</v>
      </c>
      <c r="V31">
        <v>11165.599695242348</v>
      </c>
      <c r="W31">
        <v>11042.913802934116</v>
      </c>
      <c r="X31">
        <v>8585.6247247519168</v>
      </c>
      <c r="Y31">
        <v>8402.242719515205</v>
      </c>
      <c r="Z31">
        <v>8545.9747439212206</v>
      </c>
      <c r="AA31">
        <v>12141.014548646688</v>
      </c>
      <c r="AB31">
        <v>14886.544865617812</v>
      </c>
      <c r="AC31">
        <v>10145.264409932039</v>
      </c>
      <c r="AD31">
        <v>11379.274492039085</v>
      </c>
      <c r="AE31">
        <v>13096.395004183474</v>
      </c>
      <c r="AF31">
        <v>10477.429515640488</v>
      </c>
      <c r="AG31">
        <v>13570.586241905066</v>
      </c>
      <c r="AH31">
        <v>14763.916158782326</v>
      </c>
      <c r="AI31">
        <v>10052.419719177136</v>
      </c>
      <c r="AJ31">
        <v>8750.8675730956966</v>
      </c>
      <c r="AK31">
        <v>11098.44695828456</v>
      </c>
      <c r="AL31">
        <v>9249.8417294884475</v>
      </c>
      <c r="AM31">
        <v>11452.368175937063</v>
      </c>
    </row>
    <row r="32" spans="1:39" x14ac:dyDescent="0.25">
      <c r="A32" s="131">
        <f ca="1">Exceedance!U32</f>
        <v>43678</v>
      </c>
      <c r="B32" s="273">
        <v>9106.8509812302455</v>
      </c>
      <c r="C32" s="273">
        <v>15167.549985348462</v>
      </c>
      <c r="D32" s="273">
        <v>10532.27033513322</v>
      </c>
      <c r="E32">
        <v>18738.381447796233</v>
      </c>
      <c r="F32">
        <v>20838.310302387654</v>
      </c>
      <c r="G32">
        <v>21132.766716731308</v>
      </c>
      <c r="H32">
        <v>19995.028090167394</v>
      </c>
      <c r="I32">
        <v>17661.839460656167</v>
      </c>
      <c r="J32">
        <v>11539.726205740575</v>
      </c>
      <c r="K32">
        <v>9871.8280580303872</v>
      </c>
      <c r="L32">
        <v>9892.7435786273691</v>
      </c>
      <c r="M32">
        <v>9890.2769371354098</v>
      </c>
      <c r="N32">
        <v>11672.403718295735</v>
      </c>
      <c r="O32">
        <v>15384.320874307272</v>
      </c>
      <c r="P32">
        <v>16227.985843399279</v>
      </c>
      <c r="Q32">
        <v>14513.199212190126</v>
      </c>
      <c r="R32">
        <v>18208.815066383351</v>
      </c>
      <c r="S32">
        <v>20003.551321819523</v>
      </c>
      <c r="T32">
        <v>17825.42911890339</v>
      </c>
      <c r="U32">
        <v>14111.916448413867</v>
      </c>
      <c r="V32">
        <v>11170.114321402943</v>
      </c>
      <c r="W32">
        <v>11079.410706028988</v>
      </c>
      <c r="X32">
        <v>8670.1149283785999</v>
      </c>
      <c r="Y32">
        <v>8560.306649410144</v>
      </c>
      <c r="Z32">
        <v>8634.3779830574749</v>
      </c>
      <c r="AA32">
        <v>12597.583343433425</v>
      </c>
      <c r="AB32">
        <v>15103.227400833208</v>
      </c>
      <c r="AC32">
        <v>10171.88880692053</v>
      </c>
      <c r="AD32">
        <v>11903.038460245822</v>
      </c>
      <c r="AE32">
        <v>13375.676789610265</v>
      </c>
      <c r="AF32">
        <v>10485.210761995517</v>
      </c>
      <c r="AG32">
        <v>14413.278708839822</v>
      </c>
      <c r="AH32">
        <v>14848.432081758887</v>
      </c>
      <c r="AI32">
        <v>10234.612141109525</v>
      </c>
      <c r="AJ32">
        <v>8924.9905587186204</v>
      </c>
      <c r="AK32">
        <v>11105.014977396671</v>
      </c>
      <c r="AL32">
        <v>9463.5684730975336</v>
      </c>
      <c r="AM32">
        <v>11930.036696685103</v>
      </c>
    </row>
    <row r="33" spans="1:39" x14ac:dyDescent="0.25">
      <c r="A33" s="131">
        <f ca="1">Exceedance!U33</f>
        <v>43709</v>
      </c>
      <c r="B33" s="273">
        <v>9147.0315108323066</v>
      </c>
      <c r="C33" s="273">
        <v>15240.418803931947</v>
      </c>
      <c r="D33" s="273">
        <v>10458.669650946686</v>
      </c>
      <c r="E33">
        <v>19269.647441924411</v>
      </c>
      <c r="F33">
        <v>21310.773580384506</v>
      </c>
      <c r="G33">
        <v>21410.222806980986</v>
      </c>
      <c r="H33">
        <v>20294.528840109218</v>
      </c>
      <c r="I33">
        <v>17777.065669007996</v>
      </c>
      <c r="J33">
        <v>11451.488491733178</v>
      </c>
      <c r="K33">
        <v>9876.6035647818808</v>
      </c>
      <c r="L33">
        <v>10013.65546163927</v>
      </c>
      <c r="M33">
        <v>9895.2714744570458</v>
      </c>
      <c r="N33">
        <v>11645.193507146236</v>
      </c>
      <c r="O33">
        <v>15749.552976316309</v>
      </c>
      <c r="P33">
        <v>16170.289401834707</v>
      </c>
      <c r="Q33">
        <v>14936.047591988847</v>
      </c>
      <c r="R33">
        <v>18337.758651510754</v>
      </c>
      <c r="S33">
        <v>20464.00248847713</v>
      </c>
      <c r="T33">
        <v>18095.768725594262</v>
      </c>
      <c r="U33">
        <v>14325.127787871696</v>
      </c>
      <c r="V33">
        <v>11042.347990592412</v>
      </c>
      <c r="W33">
        <v>10994.01054288844</v>
      </c>
      <c r="X33">
        <v>8776.1381543177213</v>
      </c>
      <c r="Y33">
        <v>8566.423183262059</v>
      </c>
      <c r="Z33">
        <v>8690.8078870488625</v>
      </c>
      <c r="AA33">
        <v>12799.444369595538</v>
      </c>
      <c r="AB33">
        <v>15082.730328023756</v>
      </c>
      <c r="AC33">
        <v>10050.336933515542</v>
      </c>
      <c r="AD33">
        <v>12186.691008866004</v>
      </c>
      <c r="AE33">
        <v>13490.534825394625</v>
      </c>
      <c r="AF33">
        <v>10378.873132665462</v>
      </c>
      <c r="AG33">
        <v>14897.454501327484</v>
      </c>
      <c r="AH33">
        <v>14711.880995664143</v>
      </c>
      <c r="AI33">
        <v>10230.02252405398</v>
      </c>
      <c r="AJ33">
        <v>9001.9050573793447</v>
      </c>
      <c r="AK33">
        <v>11002.169714968351</v>
      </c>
      <c r="AL33">
        <v>9523.7186517603768</v>
      </c>
      <c r="AM33">
        <v>12173.690673761468</v>
      </c>
    </row>
    <row r="34" spans="1:39" x14ac:dyDescent="0.25">
      <c r="A34" s="131">
        <f ca="1">Exceedance!U34</f>
        <v>43739</v>
      </c>
      <c r="B34" s="273">
        <v>9320.139983350562</v>
      </c>
      <c r="C34" s="273">
        <v>15371.433525306647</v>
      </c>
      <c r="D34" s="273">
        <v>10599.546385342257</v>
      </c>
      <c r="E34">
        <v>19516.477717807717</v>
      </c>
      <c r="F34">
        <v>21400.83721924197</v>
      </c>
      <c r="G34">
        <v>21540.92146787106</v>
      </c>
      <c r="H34">
        <v>20409.207919555225</v>
      </c>
      <c r="I34">
        <v>17902.243727240704</v>
      </c>
      <c r="J34">
        <v>11645.312695089207</v>
      </c>
      <c r="K34">
        <v>10011.758775627852</v>
      </c>
      <c r="L34">
        <v>10119.503796291276</v>
      </c>
      <c r="M34">
        <v>10001.086757194105</v>
      </c>
      <c r="N34">
        <v>11810.753898707058</v>
      </c>
      <c r="O34">
        <v>15839.463178056125</v>
      </c>
      <c r="P34">
        <v>16234.983352392599</v>
      </c>
      <c r="Q34">
        <v>15038.613097137997</v>
      </c>
      <c r="R34">
        <v>18383.873612926764</v>
      </c>
      <c r="S34">
        <v>20521.357000640346</v>
      </c>
      <c r="T34">
        <v>18231.205654521505</v>
      </c>
      <c r="U34">
        <v>14436.16002434188</v>
      </c>
      <c r="V34">
        <v>11175.796143782438</v>
      </c>
      <c r="W34">
        <v>11102.351722409348</v>
      </c>
      <c r="X34">
        <v>8791.9841208797643</v>
      </c>
      <c r="Y34">
        <v>8678.5878509411887</v>
      </c>
      <c r="Z34">
        <v>8946.7975537822858</v>
      </c>
      <c r="AA34">
        <v>12968.2532640682</v>
      </c>
      <c r="AB34">
        <v>15270.524247448131</v>
      </c>
      <c r="AC34">
        <v>10148.867911759093</v>
      </c>
      <c r="AD34">
        <v>12326.601789078746</v>
      </c>
      <c r="AE34">
        <v>13555.450700921476</v>
      </c>
      <c r="AF34">
        <v>10516.995048089851</v>
      </c>
      <c r="AG34">
        <v>15008.954457050871</v>
      </c>
      <c r="AH34">
        <v>14779.037435966911</v>
      </c>
      <c r="AI34">
        <v>10293.706918359119</v>
      </c>
      <c r="AJ34">
        <v>9178.775330819899</v>
      </c>
      <c r="AK34">
        <v>11181.326886067269</v>
      </c>
      <c r="AL34">
        <v>9692.0388711506021</v>
      </c>
      <c r="AM34">
        <v>12257.01553916489</v>
      </c>
    </row>
    <row r="35" spans="1:39" x14ac:dyDescent="0.25">
      <c r="A35" s="131">
        <f ca="1">Exceedance!U35</f>
        <v>43770</v>
      </c>
      <c r="B35" s="273">
        <v>9360.1218973721752</v>
      </c>
      <c r="C35" s="273">
        <v>15367.605111160443</v>
      </c>
      <c r="D35" s="273">
        <v>10605.622237998599</v>
      </c>
      <c r="E35">
        <v>19566.784011249136</v>
      </c>
      <c r="F35">
        <v>21349.423951979479</v>
      </c>
      <c r="G35">
        <v>21471.623305977533</v>
      </c>
      <c r="H35">
        <v>20285.652352534551</v>
      </c>
      <c r="I35">
        <v>17905.670467412725</v>
      </c>
      <c r="J35">
        <v>11643.665012055437</v>
      </c>
      <c r="K35">
        <v>9968.4230521173376</v>
      </c>
      <c r="L35">
        <v>10099.96972198583</v>
      </c>
      <c r="M35">
        <v>9998.7952478315619</v>
      </c>
      <c r="N35">
        <v>11802.33150663679</v>
      </c>
      <c r="O35">
        <v>15796.113210533105</v>
      </c>
      <c r="P35">
        <v>16120.834241423679</v>
      </c>
      <c r="Q35">
        <v>15065.586466181037</v>
      </c>
      <c r="R35">
        <v>18352.382072005064</v>
      </c>
      <c r="S35">
        <v>20503.803791839044</v>
      </c>
      <c r="T35">
        <v>18181.300094908664</v>
      </c>
      <c r="U35">
        <v>14436.032435579669</v>
      </c>
      <c r="V35">
        <v>11149.101622820503</v>
      </c>
      <c r="W35">
        <v>11076.051769315298</v>
      </c>
      <c r="X35">
        <v>8679.4385899388835</v>
      </c>
      <c r="Y35">
        <v>8708.7840245450734</v>
      </c>
      <c r="Z35">
        <v>9087.3796645644034</v>
      </c>
      <c r="AA35">
        <v>12962.538601495018</v>
      </c>
      <c r="AB35">
        <v>15259.243289393415</v>
      </c>
      <c r="AC35">
        <v>10158.874361074484</v>
      </c>
      <c r="AD35">
        <v>12359.043246227602</v>
      </c>
      <c r="AE35">
        <v>13518.220374571532</v>
      </c>
      <c r="AF35">
        <v>10446.536391032003</v>
      </c>
      <c r="AG35">
        <v>14972.764602610083</v>
      </c>
      <c r="AH35">
        <v>14718.178498932622</v>
      </c>
      <c r="AI35">
        <v>10320.036463097855</v>
      </c>
      <c r="AJ35">
        <v>9193.6069560491469</v>
      </c>
      <c r="AK35">
        <v>11152.513186928296</v>
      </c>
      <c r="AL35">
        <v>9705.7919131420877</v>
      </c>
      <c r="AM35">
        <v>12264.135011249056</v>
      </c>
    </row>
    <row r="36" spans="1:39" x14ac:dyDescent="0.25">
      <c r="A36" s="131">
        <f ca="1">Exceedance!U36</f>
        <v>43800</v>
      </c>
      <c r="B36" s="273">
        <v>9521.0777020615515</v>
      </c>
      <c r="C36" s="273">
        <v>15474.64469176039</v>
      </c>
      <c r="D36" s="273">
        <v>10721.224674499048</v>
      </c>
      <c r="E36">
        <v>19713.853701635988</v>
      </c>
      <c r="F36">
        <v>21484.246440094787</v>
      </c>
      <c r="G36">
        <v>21493.631353626934</v>
      </c>
      <c r="H36">
        <v>20256.445906389145</v>
      </c>
      <c r="I36">
        <v>17954.379396497592</v>
      </c>
      <c r="J36">
        <v>11746.921933307807</v>
      </c>
      <c r="K36">
        <v>10102.120688148967</v>
      </c>
      <c r="L36">
        <v>10185.403405197279</v>
      </c>
      <c r="M36">
        <v>10151.105036070201</v>
      </c>
      <c r="N36">
        <v>11990.233908239825</v>
      </c>
      <c r="O36">
        <v>15895.966971364711</v>
      </c>
      <c r="P36">
        <v>16250.075034495789</v>
      </c>
      <c r="Q36">
        <v>15261.397968919222</v>
      </c>
      <c r="R36">
        <v>18362.585020361894</v>
      </c>
      <c r="S36">
        <v>20494.829219492902</v>
      </c>
      <c r="T36">
        <v>18181.487055041005</v>
      </c>
      <c r="U36">
        <v>14566.912758172823</v>
      </c>
      <c r="V36">
        <v>11240.280015616519</v>
      </c>
      <c r="W36">
        <v>11171.952489356674</v>
      </c>
      <c r="X36">
        <v>8709.1937779011259</v>
      </c>
      <c r="Y36">
        <v>8843.4165231493662</v>
      </c>
      <c r="Z36">
        <v>9303.9404462285602</v>
      </c>
      <c r="AA36">
        <v>13112.96381842926</v>
      </c>
      <c r="AB36">
        <v>15340.826881108955</v>
      </c>
      <c r="AC36">
        <v>10295.368068815231</v>
      </c>
      <c r="AD36">
        <v>12532.18697532869</v>
      </c>
      <c r="AE36">
        <v>13602.567326786955</v>
      </c>
      <c r="AF36">
        <v>10775.765662039525</v>
      </c>
      <c r="AG36">
        <v>15078.241203275549</v>
      </c>
      <c r="AH36">
        <v>14778.436763293352</v>
      </c>
      <c r="AI36">
        <v>10374.775293983155</v>
      </c>
      <c r="AJ36">
        <v>9375.0300282287844</v>
      </c>
      <c r="AK36">
        <v>11252.527016477707</v>
      </c>
      <c r="AL36">
        <v>9770.6589353994132</v>
      </c>
      <c r="AM36">
        <v>12373.511686141712</v>
      </c>
    </row>
    <row r="37" spans="1:39" x14ac:dyDescent="0.25">
      <c r="A37" s="131">
        <f ca="1">Exceedance!U37</f>
        <v>43831</v>
      </c>
      <c r="B37" s="254">
        <v>9637.4563419660208</v>
      </c>
      <c r="C37" s="254">
        <v>15650.524793549803</v>
      </c>
      <c r="D37" s="254">
        <v>11077.778852967045</v>
      </c>
      <c r="E37">
        <v>20212.927217361481</v>
      </c>
      <c r="F37" s="1">
        <v>21894.944264132479</v>
      </c>
      <c r="G37" s="1">
        <v>21962.730423483128</v>
      </c>
      <c r="H37" s="1">
        <v>20414.830967010763</v>
      </c>
      <c r="I37" s="1">
        <v>17968.61717195376</v>
      </c>
      <c r="J37" s="1">
        <v>11761.797720452956</v>
      </c>
      <c r="K37" s="1">
        <v>10245.685777543775</v>
      </c>
      <c r="L37" s="1">
        <v>10313.197250450601</v>
      </c>
      <c r="M37" s="1">
        <v>10176.124577930534</v>
      </c>
      <c r="N37" s="1">
        <v>12953.40376860449</v>
      </c>
      <c r="O37" s="1">
        <v>15974.039482845546</v>
      </c>
      <c r="P37" s="1">
        <v>16973.132784713678</v>
      </c>
      <c r="Q37" s="1">
        <v>15681.830688972508</v>
      </c>
      <c r="R37" s="1">
        <v>18870.769084558546</v>
      </c>
      <c r="S37" s="1">
        <v>20717.471766358402</v>
      </c>
      <c r="T37" s="1">
        <v>18529.660820176512</v>
      </c>
      <c r="U37" s="1">
        <v>14567.894929724625</v>
      </c>
      <c r="V37" s="1">
        <v>11277.411817560193</v>
      </c>
      <c r="W37" s="1">
        <v>11111.097537182912</v>
      </c>
      <c r="X37" s="1">
        <v>8706.6829784232905</v>
      </c>
      <c r="Y37" s="1">
        <v>8947.6106421309796</v>
      </c>
      <c r="Z37" s="1">
        <v>9895.3669179160897</v>
      </c>
      <c r="AA37" s="1">
        <v>13205.297243060091</v>
      </c>
      <c r="AB37" s="1">
        <v>15384.080251891599</v>
      </c>
      <c r="AC37" s="1">
        <v>10688.379963082885</v>
      </c>
      <c r="AD37" s="1">
        <v>12481.141370460851</v>
      </c>
      <c r="AE37" s="1">
        <v>13802.348945821435</v>
      </c>
      <c r="AF37" s="1">
        <v>11376.241465351888</v>
      </c>
      <c r="AG37" s="1">
        <v>15000.643069999071</v>
      </c>
      <c r="AH37">
        <v>14737.611858039774</v>
      </c>
      <c r="AI37">
        <v>10439.703947151371</v>
      </c>
      <c r="AJ37">
        <v>9509.1337004719571</v>
      </c>
      <c r="AK37">
        <v>11307.351817467783</v>
      </c>
      <c r="AL37">
        <v>9876.0560416743519</v>
      </c>
      <c r="AM37">
        <v>12973.45496400905</v>
      </c>
    </row>
    <row r="38" spans="1:39" x14ac:dyDescent="0.25">
      <c r="A38" s="131">
        <f ca="1">Exceedance!U38</f>
        <v>43862</v>
      </c>
      <c r="B38" s="254">
        <v>9687.8280615990352</v>
      </c>
      <c r="C38" s="254">
        <v>15830.250222177925</v>
      </c>
      <c r="D38" s="254">
        <v>11362.392096466445</v>
      </c>
      <c r="E38">
        <v>20699.21792857207</v>
      </c>
      <c r="F38">
        <v>22231.497299298244</v>
      </c>
      <c r="G38">
        <v>22430.7050034571</v>
      </c>
      <c r="H38">
        <v>20646.640903099833</v>
      </c>
      <c r="I38">
        <v>17979.149111458573</v>
      </c>
      <c r="J38">
        <v>11820.087734607405</v>
      </c>
      <c r="K38">
        <v>10336.570132673296</v>
      </c>
      <c r="L38">
        <v>10472.199660203023</v>
      </c>
      <c r="M38">
        <v>10296.324941208924</v>
      </c>
      <c r="N38">
        <v>13848.385308102208</v>
      </c>
      <c r="O38">
        <v>15978.67987442501</v>
      </c>
      <c r="P38">
        <v>17590.435164089911</v>
      </c>
      <c r="Q38">
        <v>16048.741909537541</v>
      </c>
      <c r="R38">
        <v>19273.998258853957</v>
      </c>
      <c r="S38">
        <v>20953.098440508456</v>
      </c>
      <c r="T38">
        <v>18702.337007526166</v>
      </c>
      <c r="U38">
        <v>14601.853913395455</v>
      </c>
      <c r="V38">
        <v>11338.107860860897</v>
      </c>
      <c r="W38">
        <v>11081.295345460852</v>
      </c>
      <c r="X38">
        <v>8704.8557868269672</v>
      </c>
      <c r="Y38">
        <v>9036.567988764662</v>
      </c>
      <c r="Z38">
        <v>10373.321203422995</v>
      </c>
      <c r="AA38">
        <v>13339.946078353894</v>
      </c>
      <c r="AB38">
        <v>15435.690799562115</v>
      </c>
      <c r="AC38">
        <v>11092.132568406645</v>
      </c>
      <c r="AD38">
        <v>12526.650291730239</v>
      </c>
      <c r="AE38">
        <v>13839.895867912523</v>
      </c>
      <c r="AF38">
        <v>11966.902525259635</v>
      </c>
      <c r="AG38">
        <v>14959.043608888785</v>
      </c>
      <c r="AH38">
        <v>14728.324181610133</v>
      </c>
      <c r="AI38">
        <v>10536.670465186391</v>
      </c>
      <c r="AJ38">
        <v>9597.0245452655781</v>
      </c>
      <c r="AK38">
        <v>11340.855241770618</v>
      </c>
      <c r="AL38">
        <v>9980.6906354856292</v>
      </c>
      <c r="AM38">
        <v>13834.419516268819</v>
      </c>
    </row>
    <row r="39" spans="1:39" x14ac:dyDescent="0.25">
      <c r="A39" s="131">
        <f ca="1">Exceedance!U39</f>
        <v>43891</v>
      </c>
      <c r="B39" s="254">
        <v>9503.3429824086543</v>
      </c>
      <c r="C39" s="254">
        <v>15719.737928642382</v>
      </c>
      <c r="D39" s="254">
        <v>11415.796143823949</v>
      </c>
      <c r="E39">
        <v>21128.934846899065</v>
      </c>
      <c r="F39">
        <v>22619.547197198513</v>
      </c>
      <c r="G39">
        <v>22684.829517644444</v>
      </c>
      <c r="H39">
        <v>20616.45265616602</v>
      </c>
      <c r="I39">
        <v>17707.356793234841</v>
      </c>
      <c r="J39">
        <v>11561.425624671734</v>
      </c>
      <c r="K39">
        <v>10215.145049135679</v>
      </c>
      <c r="L39">
        <v>10388.539031838089</v>
      </c>
      <c r="M39">
        <v>10261.344709729072</v>
      </c>
      <c r="N39">
        <v>14485.458158716276</v>
      </c>
      <c r="O39">
        <v>15814.316146543075</v>
      </c>
      <c r="P39">
        <v>18139.744485888965</v>
      </c>
      <c r="Q39">
        <v>16067.518121037696</v>
      </c>
      <c r="R39">
        <v>19592.161155890641</v>
      </c>
      <c r="S39">
        <v>21088.991711290622</v>
      </c>
      <c r="T39">
        <v>18696.288368206086</v>
      </c>
      <c r="U39">
        <v>14358.701787088967</v>
      </c>
      <c r="V39">
        <v>11115.676892194604</v>
      </c>
      <c r="W39">
        <v>10760.879807322019</v>
      </c>
      <c r="X39">
        <v>8403.0170962370357</v>
      </c>
      <c r="Y39">
        <v>8835.6467015792859</v>
      </c>
      <c r="Z39">
        <v>10497.612554431298</v>
      </c>
      <c r="AA39">
        <v>13266.407837169592</v>
      </c>
      <c r="AB39">
        <v>15250.431009326825</v>
      </c>
      <c r="AC39">
        <v>11243.929032542457</v>
      </c>
      <c r="AD39">
        <v>12250.485174677098</v>
      </c>
      <c r="AE39">
        <v>13627.572520520591</v>
      </c>
      <c r="AF39">
        <v>12301.165918222532</v>
      </c>
      <c r="AG39">
        <v>14646.635908105938</v>
      </c>
      <c r="AH39">
        <v>14443.679187268421</v>
      </c>
      <c r="AI39">
        <v>10262.071007765488</v>
      </c>
      <c r="AJ39">
        <v>9410.7780426816607</v>
      </c>
      <c r="AK39">
        <v>11135.710228795286</v>
      </c>
      <c r="AL39">
        <v>9859.4845887250958</v>
      </c>
      <c r="AM39">
        <v>14558.110061278439</v>
      </c>
    </row>
    <row r="40" spans="1:39" x14ac:dyDescent="0.25">
      <c r="A40" s="131">
        <f ca="1">Exceedance!U40</f>
        <v>43922</v>
      </c>
      <c r="B40" s="254">
        <v>9251.478920805801</v>
      </c>
      <c r="C40" s="254">
        <v>15496.783873758337</v>
      </c>
      <c r="D40" s="254">
        <v>11299.722588842184</v>
      </c>
      <c r="E40">
        <v>21360.367765962677</v>
      </c>
      <c r="F40">
        <v>22747.277082675304</v>
      </c>
      <c r="G40">
        <v>22854.566674036254</v>
      </c>
      <c r="H40">
        <v>20526.891309590388</v>
      </c>
      <c r="I40">
        <v>17435.492694907975</v>
      </c>
      <c r="J40">
        <v>11212.077141103888</v>
      </c>
      <c r="K40">
        <v>9949.4119349294269</v>
      </c>
      <c r="L40">
        <v>10133.62285514426</v>
      </c>
      <c r="M40">
        <v>9986.7122010277144</v>
      </c>
      <c r="N40">
        <v>14592.343182249831</v>
      </c>
      <c r="O40">
        <v>15380.919270497372</v>
      </c>
      <c r="P40">
        <v>18231.392148297324</v>
      </c>
      <c r="Q40">
        <v>16071.610040253172</v>
      </c>
      <c r="R40">
        <v>19681.414729354667</v>
      </c>
      <c r="S40">
        <v>21141.020475085192</v>
      </c>
      <c r="T40">
        <v>18488.542859776062</v>
      </c>
      <c r="U40">
        <v>13912.674378231841</v>
      </c>
      <c r="V40">
        <v>10729.53670075421</v>
      </c>
      <c r="W40">
        <v>10312.508056584726</v>
      </c>
      <c r="X40">
        <v>8046.5938397968166</v>
      </c>
      <c r="Y40">
        <v>8610.269869169384</v>
      </c>
      <c r="Z40">
        <v>10403.677254166389</v>
      </c>
      <c r="AA40">
        <v>12971.082657126137</v>
      </c>
      <c r="AB40">
        <v>14904.178873925326</v>
      </c>
      <c r="AC40">
        <v>11162.462891027422</v>
      </c>
      <c r="AD40">
        <v>11845.639257907806</v>
      </c>
      <c r="AE40">
        <v>13335.507559343378</v>
      </c>
      <c r="AF40">
        <v>12473.155377427551</v>
      </c>
      <c r="AG40">
        <v>14234.693933056114</v>
      </c>
      <c r="AH40">
        <v>14025.553831399073</v>
      </c>
      <c r="AI40">
        <v>9964.9738776119884</v>
      </c>
      <c r="AJ40">
        <v>9153.4862074033808</v>
      </c>
      <c r="AK40">
        <v>10824.471839952892</v>
      </c>
      <c r="AL40">
        <v>9597.2182142608017</v>
      </c>
      <c r="AM40">
        <v>14776.806559796089</v>
      </c>
    </row>
    <row r="41" spans="1:39" x14ac:dyDescent="0.25">
      <c r="A41" s="131">
        <f ca="1">Exceedance!U41</f>
        <v>43952</v>
      </c>
      <c r="B41" s="254">
        <v>9052.8816702646291</v>
      </c>
      <c r="C41" s="254">
        <v>15330.562148763976</v>
      </c>
      <c r="D41" s="254">
        <v>11237.483230477923</v>
      </c>
      <c r="E41">
        <v>21396.950388103833</v>
      </c>
      <c r="F41">
        <v>22611.413869222182</v>
      </c>
      <c r="G41">
        <v>22591.07575871858</v>
      </c>
      <c r="H41">
        <v>20373.364026146217</v>
      </c>
      <c r="I41">
        <v>17132.757239848193</v>
      </c>
      <c r="J41">
        <v>10846.672141546498</v>
      </c>
      <c r="K41">
        <v>9738.4899596359883</v>
      </c>
      <c r="L41">
        <v>9898.8417753253125</v>
      </c>
      <c r="M41">
        <v>9728.6092077647627</v>
      </c>
      <c r="N41">
        <v>14724.076551712746</v>
      </c>
      <c r="O41">
        <v>15058.999863454619</v>
      </c>
      <c r="P41">
        <v>18438.392084310104</v>
      </c>
      <c r="Q41">
        <v>16098.965678297449</v>
      </c>
      <c r="R41">
        <v>19830.899670218667</v>
      </c>
      <c r="S41">
        <v>21167.927683879272</v>
      </c>
      <c r="T41">
        <v>18364.443900177626</v>
      </c>
      <c r="U41">
        <v>13589.880069433892</v>
      </c>
      <c r="V41">
        <v>10398.670516750308</v>
      </c>
      <c r="W41">
        <v>9961.9256649080471</v>
      </c>
      <c r="X41">
        <v>7737.6467868852142</v>
      </c>
      <c r="Y41">
        <v>8388.0801063681465</v>
      </c>
      <c r="Z41">
        <v>10340.7778723255</v>
      </c>
      <c r="AA41">
        <v>12720.420427568561</v>
      </c>
      <c r="AB41">
        <v>14617.043268857924</v>
      </c>
      <c r="AC41">
        <v>11160.881266837927</v>
      </c>
      <c r="AD41">
        <v>11564.606037761918</v>
      </c>
      <c r="AE41">
        <v>13029.870519654871</v>
      </c>
      <c r="AF41">
        <v>12718.625884640151</v>
      </c>
      <c r="AG41">
        <v>13889.043672621345</v>
      </c>
      <c r="AH41">
        <v>13681.424236789109</v>
      </c>
      <c r="AI41">
        <v>9681.8577700678779</v>
      </c>
      <c r="AJ41">
        <v>8976.8532344592204</v>
      </c>
      <c r="AK41">
        <v>10587.666468508261</v>
      </c>
      <c r="AL41">
        <v>9439.0902499901495</v>
      </c>
      <c r="AM41">
        <v>15205.029347402569</v>
      </c>
    </row>
    <row r="42" spans="1:39" x14ac:dyDescent="0.25">
      <c r="A42" s="131">
        <f ca="1">Exceedance!U42</f>
        <v>43983</v>
      </c>
      <c r="B42" s="254">
        <v>8936.4166703102655</v>
      </c>
      <c r="C42" s="254">
        <v>15321.995112525321</v>
      </c>
      <c r="D42" s="254">
        <v>11338.283460186365</v>
      </c>
      <c r="E42">
        <v>21630.958031105361</v>
      </c>
      <c r="F42">
        <v>22757.961189122616</v>
      </c>
      <c r="G42">
        <v>22844.544573116884</v>
      </c>
      <c r="H42">
        <v>20423.884776182433</v>
      </c>
      <c r="I42">
        <v>16914.814003480897</v>
      </c>
      <c r="J42">
        <v>10690.101180898706</v>
      </c>
      <c r="K42">
        <v>9771.2725231097702</v>
      </c>
      <c r="L42">
        <v>9881.9010876046723</v>
      </c>
      <c r="M42">
        <v>9564.227770595724</v>
      </c>
      <c r="N42">
        <v>14947.298642972184</v>
      </c>
      <c r="O42">
        <v>14943.08321935093</v>
      </c>
      <c r="P42">
        <v>18772.404750921876</v>
      </c>
      <c r="Q42">
        <v>16282.220243302743</v>
      </c>
      <c r="R42">
        <v>20084.003869896314</v>
      </c>
      <c r="S42">
        <v>21234.362014932394</v>
      </c>
      <c r="T42">
        <v>18393.273354082081</v>
      </c>
      <c r="U42">
        <v>13467.801461899928</v>
      </c>
      <c r="V42">
        <v>10237.508313645396</v>
      </c>
      <c r="W42">
        <v>9775.6676691376833</v>
      </c>
      <c r="X42">
        <v>7505.0236353099281</v>
      </c>
      <c r="Y42">
        <v>8240.8897418381985</v>
      </c>
      <c r="Z42">
        <v>10282.261966805559</v>
      </c>
      <c r="AA42">
        <v>12680.024984840613</v>
      </c>
      <c r="AB42">
        <v>14502.437876699079</v>
      </c>
      <c r="AC42">
        <v>11286.597879003783</v>
      </c>
      <c r="AD42">
        <v>11411.716820091297</v>
      </c>
      <c r="AE42">
        <v>12861.219606578868</v>
      </c>
      <c r="AF42">
        <v>13142.706075252794</v>
      </c>
      <c r="AG42">
        <v>13673.191012033538</v>
      </c>
      <c r="AH42">
        <v>13468.895166496677</v>
      </c>
      <c r="AI42">
        <v>9568.5212275490412</v>
      </c>
      <c r="AJ42">
        <v>8889.1657962818354</v>
      </c>
      <c r="AK42">
        <v>10440.236331790278</v>
      </c>
      <c r="AL42">
        <v>9413.6310421314683</v>
      </c>
      <c r="AM42">
        <v>15395.516473768646</v>
      </c>
    </row>
    <row r="43" spans="1:39" x14ac:dyDescent="0.25">
      <c r="A43" s="131">
        <f ca="1">Exceedance!U43</f>
        <v>44013</v>
      </c>
      <c r="B43" s="254">
        <v>8990.9895200358897</v>
      </c>
      <c r="C43" s="254">
        <v>15446.410195664692</v>
      </c>
      <c r="D43" s="254">
        <v>11588.607594069506</v>
      </c>
      <c r="E43">
        <v>22190.690278158563</v>
      </c>
      <c r="F43">
        <v>23047.781962710345</v>
      </c>
      <c r="G43">
        <v>23113.714083779891</v>
      </c>
      <c r="H43">
        <v>20568.743715970995</v>
      </c>
      <c r="I43">
        <v>16765.75244062542</v>
      </c>
      <c r="J43">
        <v>10676.151373105791</v>
      </c>
      <c r="K43">
        <v>9837.4657310422735</v>
      </c>
      <c r="L43">
        <v>9840.7223614449449</v>
      </c>
      <c r="M43">
        <v>9522.5357946208624</v>
      </c>
      <c r="N43">
        <v>15236.737644819204</v>
      </c>
      <c r="O43">
        <v>14911.072665472604</v>
      </c>
      <c r="P43">
        <v>19271.921229209249</v>
      </c>
      <c r="Q43">
        <v>16628.693954738399</v>
      </c>
      <c r="R43">
        <v>20539.488831829382</v>
      </c>
      <c r="S43">
        <v>21456.806563355298</v>
      </c>
      <c r="T43">
        <v>18721.755948810816</v>
      </c>
      <c r="U43">
        <v>13324.545665557</v>
      </c>
      <c r="V43">
        <v>10095.899261680022</v>
      </c>
      <c r="W43">
        <v>9665.6063139875259</v>
      </c>
      <c r="X43">
        <v>7383.1537620438294</v>
      </c>
      <c r="Y43">
        <v>8249.7716577805695</v>
      </c>
      <c r="Z43">
        <v>10300.821840324274</v>
      </c>
      <c r="AA43">
        <v>12674.805319728992</v>
      </c>
      <c r="AB43">
        <v>14497.698984036275</v>
      </c>
      <c r="AC43">
        <v>11562.817171079241</v>
      </c>
      <c r="AD43">
        <v>11305.349675123452</v>
      </c>
      <c r="AE43">
        <v>12802.671413927987</v>
      </c>
      <c r="AF43">
        <v>13671.480768671005</v>
      </c>
      <c r="AG43">
        <v>13604.142920047594</v>
      </c>
      <c r="AH43">
        <v>13413.469018741031</v>
      </c>
      <c r="AI43">
        <v>9591.7564048205531</v>
      </c>
      <c r="AJ43">
        <v>8952.7193009430175</v>
      </c>
      <c r="AK43">
        <v>10348.425170653685</v>
      </c>
      <c r="AL43">
        <v>9435.9949322674474</v>
      </c>
      <c r="AM43">
        <v>16160.732028911691</v>
      </c>
    </row>
    <row r="44" spans="1:39" x14ac:dyDescent="0.25">
      <c r="A44" s="131">
        <f ca="1">Exceedance!U44</f>
        <v>44044</v>
      </c>
      <c r="B44" s="254">
        <v>9221.7161561107077</v>
      </c>
      <c r="C44" s="254">
        <v>15757.914929733528</v>
      </c>
      <c r="D44" s="254">
        <v>12036.064913697695</v>
      </c>
      <c r="E44">
        <v>22996.405971639917</v>
      </c>
      <c r="F44">
        <v>23444.192042402425</v>
      </c>
      <c r="G44">
        <v>23683.165139658387</v>
      </c>
      <c r="H44">
        <v>20938.72008416861</v>
      </c>
      <c r="I44">
        <v>16870.448082360144</v>
      </c>
      <c r="J44">
        <v>10788.288219475451</v>
      </c>
      <c r="K44">
        <v>10086.777025425978</v>
      </c>
      <c r="L44">
        <v>10032.722403569585</v>
      </c>
      <c r="M44">
        <v>9679.9818277076793</v>
      </c>
      <c r="N44">
        <v>15815.200510014114</v>
      </c>
      <c r="O44">
        <v>15015.204334806369</v>
      </c>
      <c r="P44">
        <v>19927.577562167022</v>
      </c>
      <c r="Q44">
        <v>17118.622198640671</v>
      </c>
      <c r="R44">
        <v>21223.216227227131</v>
      </c>
      <c r="S44">
        <v>21832.313176668489</v>
      </c>
      <c r="T44">
        <v>19154.496133056287</v>
      </c>
      <c r="U44">
        <v>13393.283170313774</v>
      </c>
      <c r="V44">
        <v>10207.140466221508</v>
      </c>
      <c r="W44">
        <v>9694.7033704607729</v>
      </c>
      <c r="X44">
        <v>7485.0010517812943</v>
      </c>
      <c r="Y44">
        <v>8410.3541708679459</v>
      </c>
      <c r="Z44">
        <v>10534.221566382117</v>
      </c>
      <c r="AA44">
        <v>12914.019744785885</v>
      </c>
      <c r="AB44">
        <v>14728.520850123139</v>
      </c>
      <c r="AC44">
        <v>12020.442053717845</v>
      </c>
      <c r="AD44">
        <v>11324.770034626739</v>
      </c>
      <c r="AE44">
        <v>12932.625705776554</v>
      </c>
      <c r="AF44">
        <v>14383.455491790113</v>
      </c>
      <c r="AG44">
        <v>13736.277384579698</v>
      </c>
      <c r="AH44">
        <v>13523.079615679238</v>
      </c>
      <c r="AI44">
        <v>9814.5529856665962</v>
      </c>
      <c r="AJ44">
        <v>9151.2193744000742</v>
      </c>
      <c r="AK44">
        <v>10504.473130562423</v>
      </c>
      <c r="AL44">
        <v>9691.2762531987282</v>
      </c>
      <c r="AM44">
        <v>17160.33325276665</v>
      </c>
    </row>
    <row r="45" spans="1:39" x14ac:dyDescent="0.25">
      <c r="A45" s="131">
        <f ca="1">Exceedance!U45</f>
        <v>44075</v>
      </c>
      <c r="B45" s="254">
        <v>9235.0466365219308</v>
      </c>
      <c r="C45" s="254">
        <v>15801.749411943731</v>
      </c>
      <c r="D45" s="254">
        <v>12185.010405726473</v>
      </c>
      <c r="E45">
        <v>23250.629491165062</v>
      </c>
      <c r="F45">
        <v>23615.506969200775</v>
      </c>
      <c r="G45">
        <v>23828.987996117663</v>
      </c>
      <c r="H45">
        <v>20952.83293333821</v>
      </c>
      <c r="I45">
        <v>16740.151595049196</v>
      </c>
      <c r="J45">
        <v>10700.594867322638</v>
      </c>
      <c r="K45">
        <v>10210.803892916387</v>
      </c>
      <c r="L45">
        <v>10013.681719479608</v>
      </c>
      <c r="M45">
        <v>9634.9408806559495</v>
      </c>
      <c r="N45">
        <v>16041.720679202916</v>
      </c>
      <c r="O45">
        <v>14903.041627505185</v>
      </c>
      <c r="P45">
        <v>20219.018039766503</v>
      </c>
      <c r="Q45">
        <v>17281.62650159411</v>
      </c>
      <c r="R45">
        <v>21614.885889064222</v>
      </c>
      <c r="S45">
        <v>21957.741627306441</v>
      </c>
      <c r="T45">
        <v>19232.83098393213</v>
      </c>
      <c r="U45">
        <v>13235.722258369507</v>
      </c>
      <c r="V45">
        <v>10101.088436222522</v>
      </c>
      <c r="W45">
        <v>9653.9423102338351</v>
      </c>
      <c r="X45">
        <v>7372.4757578511253</v>
      </c>
      <c r="Y45">
        <v>8443.8595008825341</v>
      </c>
      <c r="Z45">
        <v>10530.423596676072</v>
      </c>
      <c r="AA45">
        <v>12875.799878922271</v>
      </c>
      <c r="AB45">
        <v>14635.899680881896</v>
      </c>
      <c r="AC45">
        <v>12150.494203888977</v>
      </c>
      <c r="AD45">
        <v>11168.487947601958</v>
      </c>
      <c r="AE45">
        <v>12795.192065474715</v>
      </c>
      <c r="AF45">
        <v>14778.08079176932</v>
      </c>
      <c r="AG45">
        <v>13599.606476203364</v>
      </c>
      <c r="AH45">
        <v>13436.787519708541</v>
      </c>
      <c r="AI45">
        <v>9820.0669332113685</v>
      </c>
      <c r="AJ45">
        <v>9141.5657656549502</v>
      </c>
      <c r="AK45">
        <v>10499.875464935183</v>
      </c>
      <c r="AL45">
        <v>9695.9143708805641</v>
      </c>
      <c r="AM45">
        <v>17615.441023032297</v>
      </c>
    </row>
    <row r="46" spans="1:39" x14ac:dyDescent="0.25">
      <c r="A46" s="131">
        <f ca="1">Exceedance!U46</f>
        <v>44105</v>
      </c>
      <c r="B46" s="254">
        <v>9390.1676259979322</v>
      </c>
      <c r="C46" s="254">
        <v>15913.187736634156</v>
      </c>
      <c r="D46" s="254">
        <v>12304.501945991866</v>
      </c>
      <c r="E46">
        <v>23205.490685478329</v>
      </c>
      <c r="F46">
        <v>23642.57108173376</v>
      </c>
      <c r="G46">
        <v>23227.714762951877</v>
      </c>
      <c r="H46">
        <v>21089.412732443452</v>
      </c>
      <c r="I46">
        <v>16891.663917765069</v>
      </c>
      <c r="J46">
        <v>10818.443027002848</v>
      </c>
      <c r="K46">
        <v>10183.503252595265</v>
      </c>
      <c r="L46">
        <v>10104.330128800331</v>
      </c>
      <c r="M46">
        <v>9790.0711291688694</v>
      </c>
      <c r="N46">
        <v>16149.533517175232</v>
      </c>
      <c r="O46">
        <v>15006.481792597568</v>
      </c>
      <c r="P46">
        <v>20291.075256021537</v>
      </c>
      <c r="Q46">
        <v>17365.713442379547</v>
      </c>
      <c r="R46">
        <v>21653.411515171738</v>
      </c>
      <c r="S46">
        <v>22052.551736817994</v>
      </c>
      <c r="T46">
        <v>19297.605101368365</v>
      </c>
      <c r="U46">
        <v>13349.8027237965</v>
      </c>
      <c r="V46">
        <v>10196.949807036417</v>
      </c>
      <c r="W46">
        <v>9763.3951722912334</v>
      </c>
      <c r="X46">
        <v>7322.4245362877855</v>
      </c>
      <c r="Y46">
        <v>8535.4269624495973</v>
      </c>
      <c r="Z46">
        <v>10688.786118833472</v>
      </c>
      <c r="AA46">
        <v>13053.224955384316</v>
      </c>
      <c r="AB46">
        <v>14709.68208009597</v>
      </c>
      <c r="AC46">
        <v>12244.948738108011</v>
      </c>
      <c r="AD46">
        <v>11223.103541473512</v>
      </c>
      <c r="AE46">
        <v>12922.15148795383</v>
      </c>
      <c r="AF46">
        <v>14909.212504551964</v>
      </c>
      <c r="AG46">
        <v>13694.443217419037</v>
      </c>
      <c r="AH46">
        <v>13502.191074329565</v>
      </c>
      <c r="AI46">
        <v>9949.7315061566496</v>
      </c>
      <c r="AJ46">
        <v>9340.7787592541299</v>
      </c>
      <c r="AK46">
        <v>10683.667945720859</v>
      </c>
      <c r="AL46">
        <v>9768.8676569731178</v>
      </c>
      <c r="AM46">
        <v>17886.061690543636</v>
      </c>
    </row>
    <row r="47" spans="1:39" x14ac:dyDescent="0.25">
      <c r="A47" s="131">
        <f ca="1">Exceedance!U47</f>
        <v>44136</v>
      </c>
      <c r="B47" s="254">
        <v>9361.5548901053262</v>
      </c>
      <c r="C47" s="254">
        <v>15839.194774183443</v>
      </c>
      <c r="D47" s="254">
        <v>12238.548172219645</v>
      </c>
      <c r="E47">
        <v>22997.284663113311</v>
      </c>
      <c r="F47">
        <v>23436.89736953755</v>
      </c>
      <c r="G47">
        <v>22369.909546569488</v>
      </c>
      <c r="H47">
        <v>21053.624936968008</v>
      </c>
      <c r="I47">
        <v>16796.50588429354</v>
      </c>
      <c r="J47">
        <v>10707.168604881615</v>
      </c>
      <c r="K47">
        <v>10005.630785127059</v>
      </c>
      <c r="L47">
        <v>10036.236662536838</v>
      </c>
      <c r="M47">
        <v>9720.572665027079</v>
      </c>
      <c r="N47">
        <v>16073.716621862604</v>
      </c>
      <c r="O47">
        <v>14881.248573783882</v>
      </c>
      <c r="P47">
        <v>20236.690293437816</v>
      </c>
      <c r="Q47">
        <v>17322.764816774899</v>
      </c>
      <c r="R47">
        <v>21566.174128106668</v>
      </c>
      <c r="S47">
        <v>21910.591507146877</v>
      </c>
      <c r="T47">
        <v>19206.21628350122</v>
      </c>
      <c r="U47">
        <v>13253.099846290699</v>
      </c>
      <c r="V47">
        <v>10107.51924138002</v>
      </c>
      <c r="W47">
        <v>9673.459029866397</v>
      </c>
      <c r="X47">
        <v>7158.8919459786957</v>
      </c>
      <c r="Y47">
        <v>8480.066665994118</v>
      </c>
      <c r="Z47">
        <v>10622.008328397835</v>
      </c>
      <c r="AA47">
        <v>12981.14003042695</v>
      </c>
      <c r="AB47">
        <v>14644.313794017186</v>
      </c>
      <c r="AC47">
        <v>12179.625219233836</v>
      </c>
      <c r="AD47">
        <v>11124.917386491181</v>
      </c>
      <c r="AE47">
        <v>12789.88081222348</v>
      </c>
      <c r="AF47">
        <v>14842.287491926763</v>
      </c>
      <c r="AG47">
        <v>13611.46670372697</v>
      </c>
      <c r="AH47">
        <v>13479.906606934062</v>
      </c>
      <c r="AI47">
        <v>9865.0442672371428</v>
      </c>
      <c r="AJ47">
        <v>9283.0677618319733</v>
      </c>
      <c r="AK47">
        <v>10668.689362038132</v>
      </c>
      <c r="AL47">
        <v>9714.9806147180589</v>
      </c>
      <c r="AM47">
        <v>17909.849575201173</v>
      </c>
    </row>
    <row r="48" spans="1:39" x14ac:dyDescent="0.25">
      <c r="A48" s="131">
        <f ca="1">Exceedance!U48</f>
        <v>44166</v>
      </c>
      <c r="B48" s="254">
        <v>9420.4753752286451</v>
      </c>
      <c r="C48" s="254">
        <v>15842.912470716032</v>
      </c>
      <c r="D48" s="254">
        <v>12249.185310750638</v>
      </c>
      <c r="E48">
        <v>22825.904526328959</v>
      </c>
      <c r="F48">
        <v>22871.429590677875</v>
      </c>
      <c r="G48">
        <v>21752.502910680789</v>
      </c>
      <c r="H48">
        <v>21030.283021391166</v>
      </c>
      <c r="I48">
        <v>16789.231756441368</v>
      </c>
      <c r="J48">
        <v>10739.83853392636</v>
      </c>
      <c r="K48">
        <v>9922.006025775956</v>
      </c>
      <c r="L48">
        <v>10089.384360482603</v>
      </c>
      <c r="M48">
        <v>9813.4080681322812</v>
      </c>
      <c r="N48">
        <v>16107.536238078919</v>
      </c>
      <c r="O48">
        <v>14950.64102171929</v>
      </c>
      <c r="P48">
        <v>20334.264679498356</v>
      </c>
      <c r="Q48">
        <v>17272.733487698311</v>
      </c>
      <c r="R48">
        <v>21468.886459921032</v>
      </c>
      <c r="S48">
        <v>21801.29659975434</v>
      </c>
      <c r="T48">
        <v>19233.870155499993</v>
      </c>
      <c r="U48">
        <v>13241.49024023733</v>
      </c>
      <c r="V48">
        <v>10106.577863006778</v>
      </c>
      <c r="W48">
        <v>9662.1298583002717</v>
      </c>
      <c r="X48">
        <v>7084.9108843396734</v>
      </c>
      <c r="Y48">
        <v>8486.0871683090791</v>
      </c>
      <c r="Z48">
        <v>10677.278883726842</v>
      </c>
      <c r="AA48">
        <v>12967.893366360262</v>
      </c>
      <c r="AB48">
        <v>14673.378838347795</v>
      </c>
      <c r="AC48">
        <v>12209.845682421857</v>
      </c>
      <c r="AD48">
        <v>11114.269044061748</v>
      </c>
      <c r="AE48">
        <v>13043.404608683673</v>
      </c>
      <c r="AF48">
        <v>14883.239015708479</v>
      </c>
      <c r="AG48">
        <v>13600.704663651715</v>
      </c>
      <c r="AH48">
        <v>13453.228115580527</v>
      </c>
      <c r="AI48">
        <v>9901.9988210109386</v>
      </c>
      <c r="AJ48">
        <v>9331.9272473813053</v>
      </c>
      <c r="AK48">
        <v>10675.389418217332</v>
      </c>
      <c r="AL48">
        <v>9729.3520650700702</v>
      </c>
      <c r="AM48">
        <v>17996.076141098289</v>
      </c>
    </row>
    <row r="49" spans="1:39" x14ac:dyDescent="0.25">
      <c r="A49" s="131">
        <f ca="1">Exceedance!U49</f>
        <v>44197</v>
      </c>
      <c r="B49" s="254">
        <v>9537.0780376846305</v>
      </c>
      <c r="C49" s="254">
        <v>16017.802593965072</v>
      </c>
      <c r="D49" s="254">
        <v>12223.317420795414</v>
      </c>
      <c r="E49">
        <v>23245.325962147497</v>
      </c>
      <c r="F49">
        <v>23338.079014209874</v>
      </c>
      <c r="G49">
        <v>21884.115899536053</v>
      </c>
      <c r="H49">
        <v>21132.541517246835</v>
      </c>
      <c r="I49">
        <v>16790.90318396626</v>
      </c>
      <c r="J49">
        <v>10789.254694018591</v>
      </c>
      <c r="K49">
        <v>9918.8951061022181</v>
      </c>
      <c r="L49">
        <v>10114.601082346262</v>
      </c>
      <c r="M49">
        <v>10339.912501131013</v>
      </c>
      <c r="N49">
        <v>16185.39632467748</v>
      </c>
      <c r="O49">
        <v>15825.459932938593</v>
      </c>
      <c r="P49">
        <v>20678.045093509678</v>
      </c>
      <c r="Q49">
        <v>17839.612887386877</v>
      </c>
      <c r="R49">
        <v>21690.464954222331</v>
      </c>
      <c r="S49">
        <v>22199.592775150402</v>
      </c>
      <c r="T49">
        <v>19314.453168971635</v>
      </c>
      <c r="U49">
        <v>13275.029001884257</v>
      </c>
      <c r="V49">
        <v>10140.938887695713</v>
      </c>
      <c r="W49">
        <v>9744.393044138058</v>
      </c>
      <c r="X49">
        <v>7068.1126322444097</v>
      </c>
      <c r="Y49">
        <v>8947.46413723757</v>
      </c>
      <c r="Z49">
        <v>10717.657426245971</v>
      </c>
      <c r="AA49">
        <v>13014.916469864205</v>
      </c>
      <c r="AB49">
        <v>15120.579930645476</v>
      </c>
      <c r="AC49">
        <v>12365.855479469821</v>
      </c>
      <c r="AD49">
        <v>11487.384313589981</v>
      </c>
      <c r="AE49">
        <v>13865.674443571663</v>
      </c>
      <c r="AF49">
        <v>14806.519595508555</v>
      </c>
      <c r="AG49">
        <v>13562.168518117387</v>
      </c>
      <c r="AH49">
        <v>13419.389805042756</v>
      </c>
      <c r="AI49">
        <v>10035.442192835586</v>
      </c>
      <c r="AJ49">
        <v>9499.0700936843768</v>
      </c>
      <c r="AK49">
        <v>10685.892001342578</v>
      </c>
      <c r="AL49">
        <v>10099.720068865285</v>
      </c>
      <c r="AM49">
        <v>18637.900895164326</v>
      </c>
    </row>
    <row r="50" spans="1:39" x14ac:dyDescent="0.25">
      <c r="A50" s="131">
        <f ca="1">Exceedance!U50</f>
        <v>44228</v>
      </c>
      <c r="B50" s="254">
        <v>9587.5251783015483</v>
      </c>
      <c r="C50" s="254">
        <v>16196.487151045152</v>
      </c>
      <c r="D50" s="254">
        <v>12233.8890393356</v>
      </c>
      <c r="E50">
        <v>23579.241348007807</v>
      </c>
      <c r="F50">
        <v>23854.991744038467</v>
      </c>
      <c r="G50">
        <v>22108.421279372626</v>
      </c>
      <c r="H50">
        <v>21137.246566598311</v>
      </c>
      <c r="I50">
        <v>16765.831579489968</v>
      </c>
      <c r="J50">
        <v>10814.20941095687</v>
      </c>
      <c r="K50">
        <v>9975.0839503181414</v>
      </c>
      <c r="L50">
        <v>10234.815939633314</v>
      </c>
      <c r="M50">
        <v>10864.121686884109</v>
      </c>
      <c r="N50">
        <v>16189.674391042574</v>
      </c>
      <c r="O50">
        <v>16593.018248695997</v>
      </c>
      <c r="P50">
        <v>20856.00127421604</v>
      </c>
      <c r="Q50">
        <v>18296.667214483135</v>
      </c>
      <c r="R50">
        <v>21925.105618685902</v>
      </c>
      <c r="S50">
        <v>22389.22003222469</v>
      </c>
      <c r="T50">
        <v>19329.287886746391</v>
      </c>
      <c r="U50">
        <v>13332.243046605552</v>
      </c>
      <c r="V50">
        <v>10177.924617059556</v>
      </c>
      <c r="W50">
        <v>9873.2760353381345</v>
      </c>
      <c r="X50">
        <v>7064.3331980744042</v>
      </c>
      <c r="Y50">
        <v>9323.3676215836185</v>
      </c>
      <c r="Z50">
        <v>10799.912557366926</v>
      </c>
      <c r="AA50">
        <v>13069.836719322828</v>
      </c>
      <c r="AB50">
        <v>15569.200228832005</v>
      </c>
      <c r="AC50">
        <v>12533.450903506524</v>
      </c>
      <c r="AD50">
        <v>11753.862871756262</v>
      </c>
      <c r="AE50">
        <v>14598.23042969478</v>
      </c>
      <c r="AF50">
        <v>14765.652885223653</v>
      </c>
      <c r="AG50">
        <v>13554.90282180246</v>
      </c>
      <c r="AH50">
        <v>13446.076517839041</v>
      </c>
      <c r="AI50">
        <v>10122.60811592103</v>
      </c>
      <c r="AJ50">
        <v>9482.1679758661139</v>
      </c>
      <c r="AK50">
        <v>10723.825185591799</v>
      </c>
      <c r="AL50">
        <v>10763.821950322108</v>
      </c>
      <c r="AM50">
        <v>19213.493884369349</v>
      </c>
    </row>
    <row r="51" spans="1:39" x14ac:dyDescent="0.25">
      <c r="A51" s="131">
        <f ca="1">Exceedance!U51</f>
        <v>44256</v>
      </c>
      <c r="B51" s="254">
        <v>9403.2681375434713</v>
      </c>
      <c r="C51" s="254">
        <v>16084.997919716434</v>
      </c>
      <c r="D51" s="254">
        <v>11936.455922742349</v>
      </c>
      <c r="E51">
        <v>23963.948046101192</v>
      </c>
      <c r="F51">
        <v>24129.683551616592</v>
      </c>
      <c r="G51">
        <v>22047.977837801147</v>
      </c>
      <c r="H51">
        <v>20892.492089946154</v>
      </c>
      <c r="I51">
        <v>16464.895425765495</v>
      </c>
      <c r="J51">
        <v>10608.207545496643</v>
      </c>
      <c r="K51">
        <v>9774.9181653971336</v>
      </c>
      <c r="L51">
        <v>10200.034077434118</v>
      </c>
      <c r="M51">
        <v>11094.206393438004</v>
      </c>
      <c r="N51">
        <v>15961.454258930064</v>
      </c>
      <c r="O51">
        <v>17284.003174773006</v>
      </c>
      <c r="P51">
        <v>20773.66638076317</v>
      </c>
      <c r="Q51">
        <v>18668.911657992521</v>
      </c>
      <c r="R51">
        <v>22059.897845666223</v>
      </c>
      <c r="S51">
        <v>22415.954681864547</v>
      </c>
      <c r="T51">
        <v>19126.257941439464</v>
      </c>
      <c r="U51">
        <v>13106.011816252039</v>
      </c>
      <c r="V51">
        <v>9943.1781468920199</v>
      </c>
      <c r="W51">
        <v>9661.4951149220797</v>
      </c>
      <c r="X51">
        <v>6759.5670231844879</v>
      </c>
      <c r="Y51">
        <v>9331.9213056316075</v>
      </c>
      <c r="Z51">
        <v>10674.813026118787</v>
      </c>
      <c r="AA51">
        <v>12888.428163044277</v>
      </c>
      <c r="AB51">
        <v>15769.482143410069</v>
      </c>
      <c r="AC51">
        <v>12398.121202163817</v>
      </c>
      <c r="AD51">
        <v>11789.645442704728</v>
      </c>
      <c r="AE51">
        <v>15139.284651329035</v>
      </c>
      <c r="AF51">
        <v>14454.131393751504</v>
      </c>
      <c r="AG51">
        <v>13272.54786685175</v>
      </c>
      <c r="AH51">
        <v>13082.062622249263</v>
      </c>
      <c r="AI51">
        <v>9935.6896979009671</v>
      </c>
      <c r="AJ51">
        <v>9359.3052231871425</v>
      </c>
      <c r="AK51">
        <v>10517.300056871969</v>
      </c>
      <c r="AL51">
        <v>11282.388561526777</v>
      </c>
      <c r="AM51">
        <v>19653.742109912895</v>
      </c>
    </row>
    <row r="52" spans="1:39" x14ac:dyDescent="0.25">
      <c r="A52" s="131">
        <f ca="1">Exceedance!U52</f>
        <v>44287</v>
      </c>
      <c r="B52" s="254">
        <v>9151.5523732363217</v>
      </c>
      <c r="C52" s="254">
        <v>15860.788209890758</v>
      </c>
      <c r="D52" s="254">
        <v>11556.325120076046</v>
      </c>
      <c r="E52">
        <v>24087.394440951848</v>
      </c>
      <c r="F52">
        <v>24294.944111857254</v>
      </c>
      <c r="G52">
        <v>21928.228977543935</v>
      </c>
      <c r="H52">
        <v>20612.16768397839</v>
      </c>
      <c r="I52">
        <v>16107.41818594405</v>
      </c>
      <c r="J52">
        <v>10276.543643199757</v>
      </c>
      <c r="K52">
        <v>9417.813506229706</v>
      </c>
      <c r="L52">
        <v>9925.4482007000352</v>
      </c>
      <c r="M52">
        <v>10852.150661679698</v>
      </c>
      <c r="N52">
        <v>15527.670479039336</v>
      </c>
      <c r="O52">
        <v>17490.574704499893</v>
      </c>
      <c r="P52">
        <v>20673.542476337734</v>
      </c>
      <c r="Q52">
        <v>18807.873123338526</v>
      </c>
      <c r="R52">
        <v>22110.381192706678</v>
      </c>
      <c r="S52">
        <v>22199.252947179728</v>
      </c>
      <c r="T52">
        <v>18735.486337314189</v>
      </c>
      <c r="U52">
        <v>12715.257141167547</v>
      </c>
      <c r="V52">
        <v>9561.8349169424309</v>
      </c>
      <c r="W52">
        <v>9347.1501833747971</v>
      </c>
      <c r="X52">
        <v>6445.5620881338973</v>
      </c>
      <c r="Y52">
        <v>9136.7909090782778</v>
      </c>
      <c r="Z52">
        <v>10369.535385501316</v>
      </c>
      <c r="AA52">
        <v>12546.538470735577</v>
      </c>
      <c r="AB52">
        <v>15725.11644355333</v>
      </c>
      <c r="AC52">
        <v>12105.510614807112</v>
      </c>
      <c r="AD52">
        <v>11717.682299183098</v>
      </c>
      <c r="AE52">
        <v>15501.611119754005</v>
      </c>
      <c r="AF52">
        <v>14043.042724726864</v>
      </c>
      <c r="AG52">
        <v>12856.923425098868</v>
      </c>
      <c r="AH52">
        <v>12713.339500272525</v>
      </c>
      <c r="AI52">
        <v>9677.4058869752625</v>
      </c>
      <c r="AJ52">
        <v>9137.0075157378196</v>
      </c>
      <c r="AK52">
        <v>10188.182156899158</v>
      </c>
      <c r="AL52">
        <v>11273.96267723756</v>
      </c>
      <c r="AM52">
        <v>19921.171714733002</v>
      </c>
    </row>
    <row r="53" spans="1:39" x14ac:dyDescent="0.25">
      <c r="A53" s="131">
        <f ca="1">Exceedance!U53</f>
        <v>44317</v>
      </c>
      <c r="B53" s="254">
        <v>8953.2599870279573</v>
      </c>
      <c r="C53" s="254">
        <v>15694.144396421056</v>
      </c>
      <c r="D53" s="254">
        <v>11230.55993573257</v>
      </c>
      <c r="E53">
        <v>23946.414328126808</v>
      </c>
      <c r="F53">
        <v>24026.111303217527</v>
      </c>
      <c r="G53">
        <v>21787.836234863626</v>
      </c>
      <c r="H53">
        <v>20300.882522312244</v>
      </c>
      <c r="I53">
        <v>15721.818853986126</v>
      </c>
      <c r="J53">
        <v>9990.4266693738446</v>
      </c>
      <c r="K53">
        <v>9081.460769219917</v>
      </c>
      <c r="L53">
        <v>9667.5889533960271</v>
      </c>
      <c r="M53">
        <v>10627.419383048886</v>
      </c>
      <c r="N53">
        <v>15194.87338920215</v>
      </c>
      <c r="O53">
        <v>17824.740056329025</v>
      </c>
      <c r="P53">
        <v>20576.242728830151</v>
      </c>
      <c r="Q53">
        <v>18993.368403612109</v>
      </c>
      <c r="R53">
        <v>22135.503395413951</v>
      </c>
      <c r="S53">
        <v>22112.854708816805</v>
      </c>
      <c r="T53">
        <v>18466.033619354155</v>
      </c>
      <c r="U53">
        <v>12379.482630325154</v>
      </c>
      <c r="V53">
        <v>9287.8614670702245</v>
      </c>
      <c r="W53">
        <v>9090.3514858689232</v>
      </c>
      <c r="X53">
        <v>6135.5427230407968</v>
      </c>
      <c r="Y53">
        <v>8973.3905906440596</v>
      </c>
      <c r="Z53">
        <v>10078.404006468414</v>
      </c>
      <c r="AA53">
        <v>12264.487721056546</v>
      </c>
      <c r="AB53">
        <v>15763.996972098283</v>
      </c>
      <c r="AC53">
        <v>11946.023682125437</v>
      </c>
      <c r="AD53">
        <v>11590.064329629142</v>
      </c>
      <c r="AE53">
        <v>15944.126287935327</v>
      </c>
      <c r="AF53">
        <v>13698.410462031337</v>
      </c>
      <c r="AG53">
        <v>12515.733681014577</v>
      </c>
      <c r="AH53">
        <v>12348.809194578991</v>
      </c>
      <c r="AI53">
        <v>9499.7308281054084</v>
      </c>
      <c r="AJ53">
        <v>8992.1584932899732</v>
      </c>
      <c r="AK53">
        <v>9953.9244868392707</v>
      </c>
      <c r="AL53">
        <v>11488.621250879827</v>
      </c>
      <c r="AM53">
        <v>20111.96698124813</v>
      </c>
    </row>
    <row r="54" spans="1:39" x14ac:dyDescent="0.25">
      <c r="A54" s="131">
        <f ca="1">Exceedance!U54</f>
        <v>44348</v>
      </c>
      <c r="B54" s="254">
        <v>8837.0340399841189</v>
      </c>
      <c r="C54" s="254">
        <v>15683.91396458115</v>
      </c>
      <c r="D54" s="254">
        <v>11049.479614760678</v>
      </c>
      <c r="E54">
        <v>23902.18008970634</v>
      </c>
      <c r="F54">
        <v>24056.815333582083</v>
      </c>
      <c r="G54">
        <v>21810.11876850509</v>
      </c>
      <c r="H54">
        <v>20156.936946556052</v>
      </c>
      <c r="I54">
        <v>15484.243911680273</v>
      </c>
      <c r="J54">
        <v>9938.5699162397104</v>
      </c>
      <c r="K54">
        <v>8954.0301223305705</v>
      </c>
      <c r="L54">
        <v>9503.3030770881178</v>
      </c>
      <c r="M54">
        <v>10486.903735131138</v>
      </c>
      <c r="N54">
        <v>15078.360562908429</v>
      </c>
      <c r="O54">
        <v>18301.136127874255</v>
      </c>
      <c r="P54">
        <v>20583.440649623131</v>
      </c>
      <c r="Q54">
        <v>19301.410963604765</v>
      </c>
      <c r="R54">
        <v>22199.628967850142</v>
      </c>
      <c r="S54">
        <v>22177.06411290008</v>
      </c>
      <c r="T54">
        <v>18345.429019442254</v>
      </c>
      <c r="U54">
        <v>12212.901535921961</v>
      </c>
      <c r="V54">
        <v>9187.6841895730795</v>
      </c>
      <c r="W54">
        <v>8991.2736245913238</v>
      </c>
      <c r="X54">
        <v>5890.5898182340916</v>
      </c>
      <c r="Y54">
        <v>8805.7470644202058</v>
      </c>
      <c r="Z54">
        <v>9998.2193722993961</v>
      </c>
      <c r="AA54">
        <v>12155.88711958245</v>
      </c>
      <c r="AB54">
        <v>15964.179320473209</v>
      </c>
      <c r="AC54">
        <v>11923.484441840399</v>
      </c>
      <c r="AD54">
        <v>11660.419523296559</v>
      </c>
      <c r="AE54">
        <v>16504.261787796368</v>
      </c>
      <c r="AF54">
        <v>13483.470868479708</v>
      </c>
      <c r="AG54">
        <v>12306.661728852619</v>
      </c>
      <c r="AH54">
        <v>12144.014483021601</v>
      </c>
      <c r="AI54">
        <v>9410.6204274771808</v>
      </c>
      <c r="AJ54">
        <v>8884.546215092385</v>
      </c>
      <c r="AK54">
        <v>9842.7150965650944</v>
      </c>
      <c r="AL54">
        <v>11488.741120985997</v>
      </c>
      <c r="AM54">
        <v>20433.754682127532</v>
      </c>
    </row>
    <row r="55" spans="1:39" x14ac:dyDescent="0.25">
      <c r="A55" s="131">
        <f ca="1">Exceedance!U55</f>
        <v>44378</v>
      </c>
      <c r="B55" s="254">
        <v>8892.0341594672791</v>
      </c>
      <c r="C55" s="254">
        <v>15806.551757214966</v>
      </c>
      <c r="D55" s="254">
        <v>10990.756308383363</v>
      </c>
      <c r="E55">
        <v>23512.791276327833</v>
      </c>
      <c r="F55">
        <v>23548.659966840471</v>
      </c>
      <c r="G55">
        <v>21980.403948149324</v>
      </c>
      <c r="H55">
        <v>20088.152185549923</v>
      </c>
      <c r="I55">
        <v>15432.4324546268</v>
      </c>
      <c r="J55">
        <v>9910.9885721156916</v>
      </c>
      <c r="K55">
        <v>8784.7438182441238</v>
      </c>
      <c r="L55">
        <v>9461.9209949866072</v>
      </c>
      <c r="M55">
        <v>10369.601636931209</v>
      </c>
      <c r="N55">
        <v>15046.037793105992</v>
      </c>
      <c r="O55">
        <v>18940.88849942496</v>
      </c>
      <c r="P55">
        <v>20787.624713371581</v>
      </c>
      <c r="Q55">
        <v>19816.775010252204</v>
      </c>
      <c r="R55">
        <v>22419.132330427761</v>
      </c>
      <c r="S55">
        <v>22490.919783793765</v>
      </c>
      <c r="T55">
        <v>18255.306512638661</v>
      </c>
      <c r="U55">
        <v>12065.30504489998</v>
      </c>
      <c r="V55">
        <v>9173.2742036823165</v>
      </c>
      <c r="W55">
        <v>8981.7843775576985</v>
      </c>
      <c r="X55">
        <v>5783.591593429067</v>
      </c>
      <c r="Y55">
        <v>8697.8406937627115</v>
      </c>
      <c r="Z55">
        <v>10001.679858760253</v>
      </c>
      <c r="AA55">
        <v>12158.838388748722</v>
      </c>
      <c r="AB55">
        <v>16280.313999614695</v>
      </c>
      <c r="AC55">
        <v>12012.649281224494</v>
      </c>
      <c r="AD55">
        <v>11765.906535210712</v>
      </c>
      <c r="AE55">
        <v>17246.069289326384</v>
      </c>
      <c r="AF55">
        <v>13415.522317907162</v>
      </c>
      <c r="AG55">
        <v>12255.681607291746</v>
      </c>
      <c r="AH55">
        <v>12065.685909387292</v>
      </c>
      <c r="AI55">
        <v>9472.5250246341147</v>
      </c>
      <c r="AJ55">
        <v>8886.8099833644301</v>
      </c>
      <c r="AK55">
        <v>9770.0992229657131</v>
      </c>
      <c r="AL55">
        <v>12043.509667106639</v>
      </c>
      <c r="AM55">
        <v>21084.272647324837</v>
      </c>
    </row>
    <row r="56" spans="1:39" x14ac:dyDescent="0.25">
      <c r="A56" s="131">
        <f ca="1">Exceedance!U56</f>
        <v>44409</v>
      </c>
      <c r="B56" s="254">
        <v>9123.0824449936426</v>
      </c>
      <c r="C56" s="254">
        <v>16129.130482745635</v>
      </c>
      <c r="D56" s="254">
        <v>11101.959678720017</v>
      </c>
      <c r="E56">
        <v>23077.543805012865</v>
      </c>
      <c r="F56">
        <v>23238.365294348627</v>
      </c>
      <c r="G56">
        <v>22392.980730433257</v>
      </c>
      <c r="H56">
        <v>20272.167921337521</v>
      </c>
      <c r="I56">
        <v>15517.582100465106</v>
      </c>
      <c r="J56">
        <v>10066.701693678964</v>
      </c>
      <c r="K56">
        <v>8849.1020514877528</v>
      </c>
      <c r="L56">
        <v>9619.5119764271531</v>
      </c>
      <c r="M56">
        <v>10489.129169225165</v>
      </c>
      <c r="N56">
        <v>15149.517155702659</v>
      </c>
      <c r="O56">
        <v>19746.310067225721</v>
      </c>
      <c r="P56">
        <v>21193.415351803131</v>
      </c>
      <c r="Q56">
        <v>20564.688656009523</v>
      </c>
      <c r="R56">
        <v>22830.525030838282</v>
      </c>
      <c r="S56">
        <v>22908.647249097423</v>
      </c>
      <c r="T56">
        <v>18387.919658389419</v>
      </c>
      <c r="U56">
        <v>12170.109973703587</v>
      </c>
      <c r="V56">
        <v>9297.7488589862351</v>
      </c>
      <c r="W56">
        <v>9189.236137489157</v>
      </c>
      <c r="X56">
        <v>5828.283825248217</v>
      </c>
      <c r="Y56">
        <v>8805.340515806467</v>
      </c>
      <c r="Z56">
        <v>10184.260177066943</v>
      </c>
      <c r="AA56">
        <v>12344.056002775134</v>
      </c>
      <c r="AB56">
        <v>16776.324920737607</v>
      </c>
      <c r="AC56">
        <v>12195.278711018815</v>
      </c>
      <c r="AD56">
        <v>12113.159034391279</v>
      </c>
      <c r="AE56">
        <v>18183.046466886259</v>
      </c>
      <c r="AF56">
        <v>13548.672877117629</v>
      </c>
      <c r="AG56">
        <v>12369.814634370059</v>
      </c>
      <c r="AH56">
        <v>12186.675361143114</v>
      </c>
      <c r="AI56">
        <v>9669.1956144199467</v>
      </c>
      <c r="AJ56">
        <v>9140.5572750493666</v>
      </c>
      <c r="AK56">
        <v>9930.4712056307781</v>
      </c>
      <c r="AL56">
        <v>12780.725389456466</v>
      </c>
      <c r="AM56">
        <v>21986.524654633668</v>
      </c>
    </row>
    <row r="57" spans="1:39" x14ac:dyDescent="0.25">
      <c r="A57" s="131">
        <f ca="1">Exceedance!U57</f>
        <v>44440</v>
      </c>
      <c r="B57" s="254">
        <v>9136.6636383304267</v>
      </c>
      <c r="C57" s="254">
        <v>16171.325543412329</v>
      </c>
      <c r="D57" s="254">
        <v>10999.54665836204</v>
      </c>
      <c r="E57">
        <v>22606.877800556333</v>
      </c>
      <c r="F57">
        <v>22605.146648399907</v>
      </c>
      <c r="G57">
        <v>22423.964435527156</v>
      </c>
      <c r="H57">
        <v>20129.930124578568</v>
      </c>
      <c r="I57">
        <v>15414.375903937913</v>
      </c>
      <c r="J57">
        <v>10125.521933488029</v>
      </c>
      <c r="K57">
        <v>8734.9107794390511</v>
      </c>
      <c r="L57">
        <v>9574.5793432909704</v>
      </c>
      <c r="M57">
        <v>10394.812361815586</v>
      </c>
      <c r="N57">
        <v>15036.810685378594</v>
      </c>
      <c r="O57">
        <v>20154.789527750094</v>
      </c>
      <c r="P57">
        <v>21274.256560815134</v>
      </c>
      <c r="Q57">
        <v>21005.763406710939</v>
      </c>
      <c r="R57">
        <v>22953.316281392825</v>
      </c>
      <c r="S57">
        <v>23022.005050342159</v>
      </c>
      <c r="T57">
        <v>18276.292396193654</v>
      </c>
      <c r="U57">
        <v>12058.252311338354</v>
      </c>
      <c r="V57">
        <v>9323.7034348202124</v>
      </c>
      <c r="W57">
        <v>9124.5014385412051</v>
      </c>
      <c r="X57">
        <v>5779.6887832204811</v>
      </c>
      <c r="Y57">
        <v>8707.7877773562432</v>
      </c>
      <c r="Z57">
        <v>10107.245719925606</v>
      </c>
      <c r="AA57">
        <v>12225.343531047245</v>
      </c>
      <c r="AB57">
        <v>16940.861336504619</v>
      </c>
      <c r="AC57">
        <v>12149.228448278143</v>
      </c>
      <c r="AD57">
        <v>12185.362773597624</v>
      </c>
      <c r="AE57">
        <v>18742.803166312973</v>
      </c>
      <c r="AF57">
        <v>13412.922279715325</v>
      </c>
      <c r="AG57">
        <v>12287.309600803181</v>
      </c>
      <c r="AH57">
        <v>12119.657677554083</v>
      </c>
      <c r="AI57">
        <v>9658.0575508538932</v>
      </c>
      <c r="AJ57">
        <v>9152.49526519553</v>
      </c>
      <c r="AK57">
        <v>9868.761448860143</v>
      </c>
      <c r="AL57">
        <v>13016.292318239037</v>
      </c>
      <c r="AM57">
        <v>22390.917681160881</v>
      </c>
    </row>
    <row r="58" spans="1:39" x14ac:dyDescent="0.25">
      <c r="A58" s="131">
        <f ca="1">Exceedance!U58</f>
        <v>44470</v>
      </c>
      <c r="B58" s="254">
        <v>9291.9512876403242</v>
      </c>
      <c r="C58" s="254">
        <v>16281.425469452775</v>
      </c>
      <c r="D58" s="254">
        <v>11120.750407039228</v>
      </c>
      <c r="E58">
        <v>21700.327345158166</v>
      </c>
      <c r="F58">
        <v>21577.098429216632</v>
      </c>
      <c r="G58">
        <v>22531.721696342833</v>
      </c>
      <c r="H58">
        <v>20272.914890331842</v>
      </c>
      <c r="I58">
        <v>15507.045285508266</v>
      </c>
      <c r="J58">
        <v>10248.863617334002</v>
      </c>
      <c r="K58">
        <v>8828.1394570451866</v>
      </c>
      <c r="L58">
        <v>9729.7724248775176</v>
      </c>
      <c r="M58">
        <v>10515.873156691232</v>
      </c>
      <c r="N58">
        <v>15139.856814558025</v>
      </c>
      <c r="O58">
        <v>20263.064349418812</v>
      </c>
      <c r="P58">
        <v>21332.837069852358</v>
      </c>
      <c r="Q58">
        <v>21046.153284076594</v>
      </c>
      <c r="R58">
        <v>23046.336846824983</v>
      </c>
      <c r="S58">
        <v>23078.370312871666</v>
      </c>
      <c r="T58">
        <v>18363.272718321252</v>
      </c>
      <c r="U58">
        <v>12149.642538678027</v>
      </c>
      <c r="V58">
        <v>9433.8008071313488</v>
      </c>
      <c r="W58">
        <v>9039.7622730242274</v>
      </c>
      <c r="X58">
        <v>5885.3818539007843</v>
      </c>
      <c r="Y58">
        <v>8869.7300255843311</v>
      </c>
      <c r="Z58">
        <v>10290.867966832557</v>
      </c>
      <c r="AA58">
        <v>12304.010428904139</v>
      </c>
      <c r="AB58">
        <v>17023.632158420511</v>
      </c>
      <c r="AC58">
        <v>12201.95419476994</v>
      </c>
      <c r="AD58">
        <v>12305.165547183382</v>
      </c>
      <c r="AE58">
        <v>18713.762064518734</v>
      </c>
      <c r="AF58">
        <v>13508.553845834922</v>
      </c>
      <c r="AG58">
        <v>12355.603465421609</v>
      </c>
      <c r="AH58">
        <v>12244.18226058897</v>
      </c>
      <c r="AI58">
        <v>9856.1886208260876</v>
      </c>
      <c r="AJ58">
        <v>9188.0382885666149</v>
      </c>
      <c r="AK58">
        <v>9941.3138519398108</v>
      </c>
      <c r="AL58">
        <v>13308.065225766713</v>
      </c>
      <c r="AM58">
        <v>22462.777245155496</v>
      </c>
    </row>
    <row r="59" spans="1:39" x14ac:dyDescent="0.25">
      <c r="A59" s="131">
        <f ca="1">Exceedance!U59</f>
        <v>44501</v>
      </c>
      <c r="B59" s="254">
        <v>9263.5002938922662</v>
      </c>
      <c r="C59" s="254">
        <v>16206.103657125501</v>
      </c>
      <c r="D59" s="254">
        <v>11056.518713623176</v>
      </c>
      <c r="E59">
        <v>20958.59730748244</v>
      </c>
      <c r="F59">
        <v>20583.385662479712</v>
      </c>
      <c r="G59">
        <v>22467.975185037641</v>
      </c>
      <c r="H59">
        <v>20168.976240297485</v>
      </c>
      <c r="I59">
        <v>15370.078593275137</v>
      </c>
      <c r="J59">
        <v>10202.595884170722</v>
      </c>
      <c r="K59">
        <v>8762.6159255460552</v>
      </c>
      <c r="L59">
        <v>9660.3364045636499</v>
      </c>
      <c r="M59">
        <v>10453.289484571504</v>
      </c>
      <c r="N59">
        <v>15014.23039185838</v>
      </c>
      <c r="O59">
        <v>20245.388300504401</v>
      </c>
      <c r="P59">
        <v>21263.18632339927</v>
      </c>
      <c r="Q59">
        <v>20960.771725500872</v>
      </c>
      <c r="R59">
        <v>22902.590691959151</v>
      </c>
      <c r="S59">
        <v>22978.299660296088</v>
      </c>
      <c r="T59">
        <v>18238.664898144012</v>
      </c>
      <c r="U59">
        <v>12055.749498127436</v>
      </c>
      <c r="V59">
        <v>9344.5075340082167</v>
      </c>
      <c r="W59">
        <v>8839.8300793100916</v>
      </c>
      <c r="X59">
        <v>5843.8214340607719</v>
      </c>
      <c r="Y59">
        <v>8806.5025423015522</v>
      </c>
      <c r="Z59">
        <v>10224.973726515485</v>
      </c>
      <c r="AA59">
        <v>12243.514809367096</v>
      </c>
      <c r="AB59">
        <v>16946.644577137871</v>
      </c>
      <c r="AC59">
        <v>12101.888925166184</v>
      </c>
      <c r="AD59">
        <v>12165.751444378859</v>
      </c>
      <c r="AE59">
        <v>18505.827375571687</v>
      </c>
      <c r="AF59">
        <v>13426.36983157708</v>
      </c>
      <c r="AG59">
        <v>12336.189906479571</v>
      </c>
      <c r="AH59">
        <v>12154.364391301557</v>
      </c>
      <c r="AI59">
        <v>9797.4038417522188</v>
      </c>
      <c r="AJ59">
        <v>9045.63693291241</v>
      </c>
      <c r="AK59">
        <v>9887.0268828410699</v>
      </c>
      <c r="AL59">
        <v>13353.033580610778</v>
      </c>
      <c r="AM59">
        <v>22342.302849032734</v>
      </c>
    </row>
    <row r="60" spans="1:39" x14ac:dyDescent="0.25">
      <c r="A60" s="131">
        <f ca="1">Exceedance!U60</f>
        <v>44531</v>
      </c>
      <c r="B60" s="254">
        <v>9322.5546546726455</v>
      </c>
      <c r="C60" s="254">
        <v>16208.613258861002</v>
      </c>
      <c r="D60" s="254">
        <v>11068.554741788077</v>
      </c>
      <c r="E60">
        <v>20399.292734422874</v>
      </c>
      <c r="F60">
        <v>19640.885219145574</v>
      </c>
      <c r="G60">
        <v>22419.238986302345</v>
      </c>
      <c r="H60">
        <v>20154.013279579598</v>
      </c>
      <c r="I60">
        <v>15393.183279532101</v>
      </c>
      <c r="J60">
        <v>10231.631056434271</v>
      </c>
      <c r="K60">
        <v>8817.9708712225311</v>
      </c>
      <c r="L60">
        <v>9753.217662255287</v>
      </c>
      <c r="M60">
        <v>10498.589736804548</v>
      </c>
      <c r="N60">
        <v>15083.332758055694</v>
      </c>
      <c r="O60">
        <v>20364.897804297078</v>
      </c>
      <c r="P60">
        <v>21202.306972464714</v>
      </c>
      <c r="Q60">
        <v>20865.131640199474</v>
      </c>
      <c r="R60">
        <v>22791.816861664756</v>
      </c>
      <c r="S60">
        <v>22998.38341085006</v>
      </c>
      <c r="T60">
        <v>18215.391633538318</v>
      </c>
      <c r="U60">
        <v>12050.947158509765</v>
      </c>
      <c r="V60">
        <v>9333.730916747174</v>
      </c>
      <c r="W60">
        <v>8718.2933697285407</v>
      </c>
      <c r="X60">
        <v>5862.0857937948176</v>
      </c>
      <c r="Y60">
        <v>8864.8266182818188</v>
      </c>
      <c r="Z60">
        <v>10217.068064791963</v>
      </c>
      <c r="AA60">
        <v>12276.772530290777</v>
      </c>
      <c r="AB60">
        <v>16966.790967642355</v>
      </c>
      <c r="AC60">
        <v>12089.629298553164</v>
      </c>
      <c r="AD60">
        <v>12393.07284143278</v>
      </c>
      <c r="AE60">
        <v>18426.222066977232</v>
      </c>
      <c r="AF60">
        <v>13416.362724317463</v>
      </c>
      <c r="AG60">
        <v>12312.060600443931</v>
      </c>
      <c r="AH60">
        <v>12186.876568575177</v>
      </c>
      <c r="AI60">
        <v>9845.3330638323005</v>
      </c>
      <c r="AJ60">
        <v>8956.1831741896185</v>
      </c>
      <c r="AK60">
        <v>9901.0456777889849</v>
      </c>
      <c r="AL60">
        <v>13524.60167305297</v>
      </c>
      <c r="AM60">
        <v>22389.407799633274</v>
      </c>
    </row>
    <row r="61" spans="1:39" x14ac:dyDescent="0.25">
      <c r="A61" s="131">
        <f ca="1">Exceedance!U61</f>
        <v>44562</v>
      </c>
      <c r="B61" s="254">
        <v>9439.1273144051393</v>
      </c>
      <c r="C61" s="254">
        <v>16374.478553445275</v>
      </c>
      <c r="D61" s="254">
        <v>11362.740546465597</v>
      </c>
      <c r="E61">
        <v>20991.628251665446</v>
      </c>
      <c r="F61">
        <v>20004.227298755148</v>
      </c>
      <c r="G61">
        <v>22606.887503638362</v>
      </c>
      <c r="H61">
        <v>20149.027646969174</v>
      </c>
      <c r="I61">
        <v>15397.72191439087</v>
      </c>
      <c r="J61">
        <v>10359.247601143934</v>
      </c>
      <c r="K61">
        <v>8983.820611681278</v>
      </c>
      <c r="L61">
        <v>10279.031413114362</v>
      </c>
      <c r="M61">
        <v>10586.111066124657</v>
      </c>
      <c r="N61">
        <v>15957.155582810428</v>
      </c>
      <c r="O61">
        <v>20647.804231557857</v>
      </c>
      <c r="P61">
        <v>21705.343483414526</v>
      </c>
      <c r="Q61">
        <v>21082.656848701092</v>
      </c>
      <c r="R61">
        <v>23181.704073068933</v>
      </c>
      <c r="S61">
        <v>23072.824720936911</v>
      </c>
      <c r="T61">
        <v>18235.631486341277</v>
      </c>
      <c r="U61">
        <v>11987.954998426103</v>
      </c>
      <c r="V61">
        <v>9461.4344273262177</v>
      </c>
      <c r="W61">
        <v>8691.1431358886111</v>
      </c>
      <c r="X61">
        <v>6345.3743064357022</v>
      </c>
      <c r="Y61">
        <v>8952.6860107340508</v>
      </c>
      <c r="Z61">
        <v>10269.182965686003</v>
      </c>
      <c r="AA61">
        <v>12739.634821892774</v>
      </c>
      <c r="AB61">
        <v>17199.060522011783</v>
      </c>
      <c r="AC61">
        <v>12347.768378554059</v>
      </c>
      <c r="AD61">
        <v>13046.574551291429</v>
      </c>
      <c r="AE61">
        <v>18281.058360687472</v>
      </c>
      <c r="AF61">
        <v>13377.254905084952</v>
      </c>
      <c r="AG61">
        <v>12279.684855793323</v>
      </c>
      <c r="AH61">
        <v>12177.235717251599</v>
      </c>
      <c r="AI61">
        <v>10011.482499354674</v>
      </c>
      <c r="AJ61">
        <v>8976.4966792425894</v>
      </c>
      <c r="AK61">
        <v>10504.592889355648</v>
      </c>
      <c r="AL61">
        <v>14388.521956487211</v>
      </c>
      <c r="AM61">
        <v>23034.060494308156</v>
      </c>
    </row>
    <row r="62" spans="1:39" x14ac:dyDescent="0.25">
      <c r="A62" s="131">
        <f ca="1">Exceedance!U62</f>
        <v>44593</v>
      </c>
      <c r="B62" s="254">
        <v>9489.5678507606663</v>
      </c>
      <c r="C62" s="254">
        <v>16474.038869598848</v>
      </c>
      <c r="D62" s="254">
        <v>11599.072426643017</v>
      </c>
      <c r="E62">
        <v>21610.304820850106</v>
      </c>
      <c r="F62">
        <v>20376.643827394444</v>
      </c>
      <c r="G62">
        <v>22707.99884165587</v>
      </c>
      <c r="H62">
        <v>20117.481158585277</v>
      </c>
      <c r="I62">
        <v>15385.670462129532</v>
      </c>
      <c r="J62">
        <v>10517.881105129431</v>
      </c>
      <c r="K62">
        <v>9141.9887542044671</v>
      </c>
      <c r="L62">
        <v>10802.564791346207</v>
      </c>
      <c r="M62">
        <v>10664.801344971584</v>
      </c>
      <c r="N62">
        <v>16723.759517401624</v>
      </c>
      <c r="O62">
        <v>20825.937428157344</v>
      </c>
      <c r="P62">
        <v>22103.613798515198</v>
      </c>
      <c r="Q62">
        <v>21318.335612773157</v>
      </c>
      <c r="R62">
        <v>23337.341185319998</v>
      </c>
      <c r="S62">
        <v>23082.043318541004</v>
      </c>
      <c r="T62">
        <v>18209.545650217133</v>
      </c>
      <c r="U62">
        <v>11956.069130673366</v>
      </c>
      <c r="V62">
        <v>9495.8027335380848</v>
      </c>
      <c r="W62">
        <v>8676.9682449460797</v>
      </c>
      <c r="X62">
        <v>6743.8740965768957</v>
      </c>
      <c r="Y62">
        <v>9007.9627486684658</v>
      </c>
      <c r="Z62">
        <v>10328.632371914638</v>
      </c>
      <c r="AA62">
        <v>13191.25453142233</v>
      </c>
      <c r="AB62">
        <v>17386.344636847534</v>
      </c>
      <c r="AC62">
        <v>12508.857358579018</v>
      </c>
      <c r="AD62">
        <v>13633.946415721479</v>
      </c>
      <c r="AE62">
        <v>18083.975625045769</v>
      </c>
      <c r="AF62">
        <v>13369.422985331319</v>
      </c>
      <c r="AG62">
        <v>12307.670294710111</v>
      </c>
      <c r="AH62">
        <v>12224.116352552513</v>
      </c>
      <c r="AI62">
        <v>9993.6844096186542</v>
      </c>
      <c r="AJ62">
        <v>8949.8554227823061</v>
      </c>
      <c r="AK62">
        <v>11342.436297252492</v>
      </c>
      <c r="AL62">
        <v>15301.059121564835</v>
      </c>
      <c r="AM62">
        <v>23524.519297141585</v>
      </c>
    </row>
    <row r="63" spans="1:39" x14ac:dyDescent="0.25">
      <c r="A63" s="131">
        <f ca="1">Exceedance!U63</f>
        <v>44621</v>
      </c>
      <c r="B63" s="254">
        <v>9305.2536052663836</v>
      </c>
      <c r="C63" s="254">
        <v>16324.443207084103</v>
      </c>
      <c r="D63" s="254">
        <v>11602.239184576569</v>
      </c>
      <c r="E63">
        <v>22023.9810931748</v>
      </c>
      <c r="F63">
        <v>20482.540401990762</v>
      </c>
      <c r="G63">
        <v>22539.013208192006</v>
      </c>
      <c r="H63">
        <v>19808.959476845888</v>
      </c>
      <c r="I63">
        <v>15126.543873645867</v>
      </c>
      <c r="J63">
        <v>10434.042746847303</v>
      </c>
      <c r="K63">
        <v>9218.4202737453379</v>
      </c>
      <c r="L63">
        <v>11031.956203652635</v>
      </c>
      <c r="M63">
        <v>10509.700448707117</v>
      </c>
      <c r="N63">
        <v>17435.686093895551</v>
      </c>
      <c r="O63">
        <v>20687.489739232151</v>
      </c>
      <c r="P63">
        <v>22416.020146590879</v>
      </c>
      <c r="Q63">
        <v>21397.96527231035</v>
      </c>
      <c r="R63">
        <v>23348.386652597073</v>
      </c>
      <c r="S63">
        <v>22872.662905172427</v>
      </c>
      <c r="T63">
        <v>17940.915113726645</v>
      </c>
      <c r="U63">
        <v>11633.376619846355</v>
      </c>
      <c r="V63">
        <v>9309.7734213686035</v>
      </c>
      <c r="W63">
        <v>8359.1371227556119</v>
      </c>
      <c r="X63">
        <v>6781.3092306650924</v>
      </c>
      <c r="Y63">
        <v>8910.5970714204959</v>
      </c>
      <c r="Z63">
        <v>10152.120764403366</v>
      </c>
      <c r="AA63">
        <v>13395.183803287637</v>
      </c>
      <c r="AB63">
        <v>17367.98573444569</v>
      </c>
      <c r="AC63">
        <v>12439.081624434435</v>
      </c>
      <c r="AD63">
        <v>13973.673657040992</v>
      </c>
      <c r="AE63">
        <v>17660.077131588325</v>
      </c>
      <c r="AF63">
        <v>13086.524833349087</v>
      </c>
      <c r="AG63">
        <v>11945.191354878198</v>
      </c>
      <c r="AH63">
        <v>11923.274145318637</v>
      </c>
      <c r="AI63">
        <v>9869.7800977105926</v>
      </c>
      <c r="AJ63">
        <v>8738.2355822669961</v>
      </c>
      <c r="AK63">
        <v>12069.761177982184</v>
      </c>
      <c r="AL63">
        <v>16066.266542521853</v>
      </c>
      <c r="AM63">
        <v>24066.060956503312</v>
      </c>
    </row>
    <row r="64" spans="1:39" x14ac:dyDescent="0.25">
      <c r="A64" s="131" t="str">
        <f ca="1">Exceedance!U64</f>
        <v/>
      </c>
      <c r="B64" s="254">
        <v>9053.5490197802919</v>
      </c>
      <c r="C64" s="254">
        <v>16098.572908968692</v>
      </c>
      <c r="D64" s="254">
        <v>11437.923089501959</v>
      </c>
      <c r="E64">
        <v>22334.112216845046</v>
      </c>
      <c r="F64">
        <v>20501.914191815024</v>
      </c>
      <c r="G64">
        <v>22340.088107482323</v>
      </c>
      <c r="H64">
        <v>19442.488069853345</v>
      </c>
      <c r="I64">
        <v>14737.039624513616</v>
      </c>
      <c r="J64">
        <v>10178.737025915672</v>
      </c>
      <c r="K64">
        <v>9069.582312439692</v>
      </c>
      <c r="L64">
        <v>10789.252771788713</v>
      </c>
      <c r="M64">
        <v>10152.38859256455</v>
      </c>
      <c r="N64">
        <v>17641.177507809785</v>
      </c>
      <c r="O64">
        <v>20557.769906738024</v>
      </c>
      <c r="P64">
        <v>22545.24790480814</v>
      </c>
      <c r="Q64">
        <v>21449.895849981029</v>
      </c>
      <c r="R64">
        <v>23113.565758293258</v>
      </c>
      <c r="S64">
        <v>22473.77505356682</v>
      </c>
      <c r="T64">
        <v>17542.006112732706</v>
      </c>
      <c r="U64">
        <v>11182.371730419862</v>
      </c>
      <c r="V64">
        <v>8992.9332900123172</v>
      </c>
      <c r="W64">
        <v>8031.2469780157635</v>
      </c>
      <c r="X64">
        <v>6616.3625593364523</v>
      </c>
      <c r="Y64">
        <v>8666.802192070083</v>
      </c>
      <c r="Z64">
        <v>9815.522280815163</v>
      </c>
      <c r="AA64">
        <v>13355.419724972327</v>
      </c>
      <c r="AB64">
        <v>17170.310815558998</v>
      </c>
      <c r="AC64">
        <v>12247.249668355258</v>
      </c>
      <c r="AD64">
        <v>14188.287203900249</v>
      </c>
      <c r="AE64">
        <v>17168.964607978254</v>
      </c>
      <c r="AF64">
        <v>12670.486550399644</v>
      </c>
      <c r="AG64">
        <v>11578.431704354782</v>
      </c>
      <c r="AH64">
        <v>11536.270336375193</v>
      </c>
      <c r="AI64">
        <v>9620.7177547841438</v>
      </c>
      <c r="AJ64">
        <v>8433.1793699726713</v>
      </c>
      <c r="AK64">
        <v>12292.611831936105</v>
      </c>
      <c r="AL64">
        <v>16594.421897395841</v>
      </c>
      <c r="AM64">
        <v>24332.217855937448</v>
      </c>
    </row>
    <row r="65" spans="1:39" x14ac:dyDescent="0.25">
      <c r="A65" s="131" t="str">
        <f ca="1">Exceedance!U65</f>
        <v/>
      </c>
      <c r="B65" s="254">
        <v>8855.2597291185866</v>
      </c>
      <c r="C65" s="254">
        <v>15918.668416549805</v>
      </c>
      <c r="D65" s="254">
        <v>11327.589675597806</v>
      </c>
      <c r="E65">
        <v>22210.433259217116</v>
      </c>
      <c r="F65">
        <v>20509.569188431724</v>
      </c>
      <c r="G65">
        <v>22115.609762150947</v>
      </c>
      <c r="H65">
        <v>19047.972734930816</v>
      </c>
      <c r="I65">
        <v>14388.104422773938</v>
      </c>
      <c r="J65">
        <v>9943.7488417968834</v>
      </c>
      <c r="K65">
        <v>8936.318421085587</v>
      </c>
      <c r="L65">
        <v>10563.866036303469</v>
      </c>
      <c r="M65">
        <v>9906.5725248190629</v>
      </c>
      <c r="N65">
        <v>17974.162060930794</v>
      </c>
      <c r="O65">
        <v>20460.864726986154</v>
      </c>
      <c r="P65">
        <v>22693.887406298363</v>
      </c>
      <c r="Q65">
        <v>21476.683785349062</v>
      </c>
      <c r="R65">
        <v>22993.746837282895</v>
      </c>
      <c r="S65">
        <v>22194.816155232165</v>
      </c>
      <c r="T65">
        <v>17185.682957247926</v>
      </c>
      <c r="U65">
        <v>10828.924581688338</v>
      </c>
      <c r="V65">
        <v>8784.6573625837154</v>
      </c>
      <c r="W65">
        <v>7707.0523189986152</v>
      </c>
      <c r="X65">
        <v>6481.1358034017721</v>
      </c>
      <c r="Y65">
        <v>8427.0543806326186</v>
      </c>
      <c r="Z65">
        <v>9539.3627582529934</v>
      </c>
      <c r="AA65">
        <v>13399.653825845731</v>
      </c>
      <c r="AB65">
        <v>17083.779492242822</v>
      </c>
      <c r="AC65">
        <v>12065.897378370035</v>
      </c>
      <c r="AD65">
        <v>14445.843477782308</v>
      </c>
      <c r="AE65">
        <v>16744.547121569733</v>
      </c>
      <c r="AF65">
        <v>12328.942994013725</v>
      </c>
      <c r="AG65">
        <v>11216.069987710531</v>
      </c>
      <c r="AH65">
        <v>11230.668309038309</v>
      </c>
      <c r="AI65">
        <v>9474.508030778321</v>
      </c>
      <c r="AJ65">
        <v>8222.3629666219131</v>
      </c>
      <c r="AK65">
        <v>12725.701726498351</v>
      </c>
      <c r="AL65">
        <v>17011.831572826439</v>
      </c>
      <c r="AM65">
        <v>24334.084888689606</v>
      </c>
    </row>
    <row r="66" spans="1:39" x14ac:dyDescent="0.25">
      <c r="A66" s="131" t="str">
        <f ca="1">Exceedance!U66</f>
        <v/>
      </c>
      <c r="B66" s="254">
        <v>8739.1731796520125</v>
      </c>
      <c r="C66" s="254">
        <v>15837.268397362866</v>
      </c>
      <c r="D66" s="254">
        <v>11380.258998761896</v>
      </c>
      <c r="E66">
        <v>22273.926865760335</v>
      </c>
      <c r="F66">
        <v>20671.358931583578</v>
      </c>
      <c r="G66">
        <v>21988.638771445116</v>
      </c>
      <c r="H66">
        <v>18799.934813873246</v>
      </c>
      <c r="I66">
        <v>14286.147774421652</v>
      </c>
      <c r="J66">
        <v>9926.3819331531413</v>
      </c>
      <c r="K66">
        <v>8833.1637996125028</v>
      </c>
      <c r="L66">
        <v>10422.747113709906</v>
      </c>
      <c r="M66">
        <v>9803.2885600965583</v>
      </c>
      <c r="N66">
        <v>18449.31710190398</v>
      </c>
      <c r="O66">
        <v>20468.518069243466</v>
      </c>
      <c r="P66">
        <v>22938.738963164942</v>
      </c>
      <c r="Q66">
        <v>21542.811952827906</v>
      </c>
      <c r="R66">
        <v>23037.263431799234</v>
      </c>
      <c r="S66">
        <v>22062.671973897111</v>
      </c>
      <c r="T66">
        <v>16937.649662795491</v>
      </c>
      <c r="U66">
        <v>10639.619516089</v>
      </c>
      <c r="V66">
        <v>8661.2406143335375</v>
      </c>
      <c r="W66">
        <v>7449.0719545791881</v>
      </c>
      <c r="X66">
        <v>6338.7562705610608</v>
      </c>
      <c r="Y66">
        <v>8326.0569724956567</v>
      </c>
      <c r="Z66">
        <v>9437.1942646774824</v>
      </c>
      <c r="AA66">
        <v>13606.399606420577</v>
      </c>
      <c r="AB66">
        <v>17082.490451963979</v>
      </c>
      <c r="AC66">
        <v>12030.910960768684</v>
      </c>
      <c r="AD66">
        <v>14864.615015598614</v>
      </c>
      <c r="AE66">
        <v>16387.502460146046</v>
      </c>
      <c r="AF66">
        <v>12119.636293328269</v>
      </c>
      <c r="AG66">
        <v>11013.699139292461</v>
      </c>
      <c r="AH66">
        <v>11077.057103499157</v>
      </c>
      <c r="AI66">
        <v>9365.3784293700101</v>
      </c>
      <c r="AJ66">
        <v>8062.5101467339446</v>
      </c>
      <c r="AK66">
        <v>12921.947438930616</v>
      </c>
      <c r="AL66">
        <v>17631.034652829949</v>
      </c>
      <c r="AM66">
        <v>24631.160231661739</v>
      </c>
    </row>
    <row r="67" spans="1:39" x14ac:dyDescent="0.25">
      <c r="A67" s="131" t="str">
        <f ca="1">Exceedance!U67</f>
        <v/>
      </c>
      <c r="B67" s="254">
        <v>8794.4176971078577</v>
      </c>
      <c r="C67" s="254">
        <v>15983.324823930358</v>
      </c>
      <c r="D67" s="254">
        <v>11629.51883872584</v>
      </c>
      <c r="E67">
        <v>21922.700832705792</v>
      </c>
      <c r="F67">
        <v>20958.976382119945</v>
      </c>
      <c r="G67">
        <v>21996.131248277165</v>
      </c>
      <c r="H67">
        <v>18735.118638481683</v>
      </c>
      <c r="I67">
        <v>14203.917834931934</v>
      </c>
      <c r="J67">
        <v>9884.9473309291916</v>
      </c>
      <c r="K67">
        <v>8901.1324110130845</v>
      </c>
      <c r="L67">
        <v>10304.855297659258</v>
      </c>
      <c r="M67">
        <v>9786.9241037678676</v>
      </c>
      <c r="N67">
        <v>19106.163741818713</v>
      </c>
      <c r="O67">
        <v>20663.665746789629</v>
      </c>
      <c r="P67">
        <v>23383.924010846262</v>
      </c>
      <c r="Q67">
        <v>21764.87844402124</v>
      </c>
      <c r="R67">
        <v>23326.44429136044</v>
      </c>
      <c r="S67">
        <v>21958.185128269444</v>
      </c>
      <c r="T67">
        <v>16751.467211049239</v>
      </c>
      <c r="U67">
        <v>10526.363059690613</v>
      </c>
      <c r="V67">
        <v>8666.2856725563361</v>
      </c>
      <c r="W67">
        <v>7329.504277811443</v>
      </c>
      <c r="X67">
        <v>6254.7435166924506</v>
      </c>
      <c r="Y67">
        <v>8348.4681035512167</v>
      </c>
      <c r="Z67">
        <v>9447.8608780006034</v>
      </c>
      <c r="AA67">
        <v>13930.983112432263</v>
      </c>
      <c r="AB67">
        <v>17244.457778618937</v>
      </c>
      <c r="AC67">
        <v>11975.187922099902</v>
      </c>
      <c r="AD67">
        <v>15443.140405898488</v>
      </c>
      <c r="AE67">
        <v>16261.84998162864</v>
      </c>
      <c r="AF67">
        <v>12068.49985944189</v>
      </c>
      <c r="AG67">
        <v>10938.376670690954</v>
      </c>
      <c r="AH67">
        <v>11026.037275313727</v>
      </c>
      <c r="AI67">
        <v>9365.8336545554339</v>
      </c>
      <c r="AJ67">
        <v>7971.8522441055311</v>
      </c>
      <c r="AK67">
        <v>13694.68374690408</v>
      </c>
      <c r="AL67">
        <v>18607.698415207331</v>
      </c>
      <c r="AM67">
        <v>24755.332225103371</v>
      </c>
    </row>
    <row r="68" spans="1:39" x14ac:dyDescent="0.25">
      <c r="A68" s="131" t="str">
        <f ca="1">Exceedance!U68</f>
        <v/>
      </c>
      <c r="B68" s="254">
        <v>9025.7632436234144</v>
      </c>
      <c r="C68" s="254">
        <v>16336.120229458154</v>
      </c>
      <c r="D68" s="254">
        <v>12075.803537354626</v>
      </c>
      <c r="E68">
        <v>21791.894562315298</v>
      </c>
      <c r="F68">
        <v>21544.017634383246</v>
      </c>
      <c r="G68">
        <v>22273.891095226347</v>
      </c>
      <c r="H68">
        <v>18806.781874747034</v>
      </c>
      <c r="I68">
        <v>14308.689590739348</v>
      </c>
      <c r="J68">
        <v>10076.492056588299</v>
      </c>
      <c r="K68">
        <v>9173.7167718880501</v>
      </c>
      <c r="L68">
        <v>10423.83155502473</v>
      </c>
      <c r="M68">
        <v>9907.3406947359126</v>
      </c>
      <c r="N68">
        <v>19910.036024558642</v>
      </c>
      <c r="O68">
        <v>21013.904114785677</v>
      </c>
      <c r="P68">
        <v>24068.64632003997</v>
      </c>
      <c r="Q68">
        <v>22130.654145516371</v>
      </c>
      <c r="R68">
        <v>23721.597561576666</v>
      </c>
      <c r="S68">
        <v>22075.559053565161</v>
      </c>
      <c r="T68">
        <v>16828.747901896935</v>
      </c>
      <c r="U68">
        <v>10552.051755459092</v>
      </c>
      <c r="V68">
        <v>8894.2157102081237</v>
      </c>
      <c r="W68">
        <v>7362.2381872184897</v>
      </c>
      <c r="X68">
        <v>6384.2984842265087</v>
      </c>
      <c r="Y68">
        <v>8556.1388405133312</v>
      </c>
      <c r="Z68">
        <v>9641.1853009719143</v>
      </c>
      <c r="AA68">
        <v>14497.007140973592</v>
      </c>
      <c r="AB68">
        <v>17569.906493059836</v>
      </c>
      <c r="AC68">
        <v>12208.58144686268</v>
      </c>
      <c r="AD68">
        <v>16208.264894489295</v>
      </c>
      <c r="AE68">
        <v>16346.196741383834</v>
      </c>
      <c r="AF68">
        <v>12182.557905952555</v>
      </c>
      <c r="AG68">
        <v>11062.552072785391</v>
      </c>
      <c r="AH68">
        <v>11104.000884680485</v>
      </c>
      <c r="AI68">
        <v>9617.7501926132136</v>
      </c>
      <c r="AJ68">
        <v>8120.5416565745536</v>
      </c>
      <c r="AK68">
        <v>14663.184242227017</v>
      </c>
      <c r="AL68">
        <v>19840.450996352174</v>
      </c>
      <c r="AM68">
        <v>24496.089576075756</v>
      </c>
    </row>
    <row r="69" spans="1:39" x14ac:dyDescent="0.25">
      <c r="A69" s="131" t="str">
        <f ca="1">Exceedance!U69</f>
        <v/>
      </c>
      <c r="B69" s="254">
        <v>9039.4825093239488</v>
      </c>
      <c r="C69" s="254">
        <v>16373.202914931086</v>
      </c>
      <c r="D69" s="254">
        <v>12185.262994206825</v>
      </c>
      <c r="E69">
        <v>21303.764086396935</v>
      </c>
      <c r="F69">
        <v>21704.106542793856</v>
      </c>
      <c r="G69">
        <v>22211.924676481205</v>
      </c>
      <c r="H69">
        <v>18692.561646483966</v>
      </c>
      <c r="I69">
        <v>14313.340416433612</v>
      </c>
      <c r="J69">
        <v>10057.026221528613</v>
      </c>
      <c r="K69">
        <v>9240.6860861785317</v>
      </c>
      <c r="L69">
        <v>10328.930321078249</v>
      </c>
      <c r="M69">
        <v>9874.7069771382539</v>
      </c>
      <c r="N69">
        <v>20317.187578896497</v>
      </c>
      <c r="O69">
        <v>21095.434244391392</v>
      </c>
      <c r="P69">
        <v>24451.523861008485</v>
      </c>
      <c r="Q69">
        <v>22255.72203995378</v>
      </c>
      <c r="R69">
        <v>23819.517023049157</v>
      </c>
      <c r="S69">
        <v>21889.564836283065</v>
      </c>
      <c r="T69">
        <v>16700.894916254987</v>
      </c>
      <c r="U69">
        <v>10507.928193093872</v>
      </c>
      <c r="V69">
        <v>8809.7637953958983</v>
      </c>
      <c r="W69">
        <v>7300.3457243433213</v>
      </c>
      <c r="X69">
        <v>6312.4351727847588</v>
      </c>
      <c r="Y69">
        <v>8528.7897744990132</v>
      </c>
      <c r="Z69">
        <v>9562.3937665999092</v>
      </c>
      <c r="AA69">
        <v>14703.270876544153</v>
      </c>
      <c r="AB69">
        <v>17599.670718251702</v>
      </c>
      <c r="AC69">
        <v>12185.625291244449</v>
      </c>
      <c r="AD69">
        <v>16595.583994835433</v>
      </c>
      <c r="AE69">
        <v>16134.569721178492</v>
      </c>
      <c r="AF69">
        <v>12099.859430208115</v>
      </c>
      <c r="AG69">
        <v>10998.120745007725</v>
      </c>
      <c r="AH69">
        <v>10977.186806065189</v>
      </c>
      <c r="AI69">
        <v>9628.0969331780398</v>
      </c>
      <c r="AJ69">
        <v>8076.3957448494111</v>
      </c>
      <c r="AK69">
        <v>15079.108389080655</v>
      </c>
      <c r="AL69">
        <v>20488.688018205885</v>
      </c>
      <c r="AM69">
        <v>23955.356562004086</v>
      </c>
    </row>
    <row r="70" spans="1:39" x14ac:dyDescent="0.25">
      <c r="A70" s="131" t="str">
        <f ca="1">Exceedance!U70</f>
        <v/>
      </c>
      <c r="B70" s="254"/>
      <c r="C70" s="254"/>
      <c r="D70" s="254"/>
    </row>
    <row r="71" spans="1:39" x14ac:dyDescent="0.25">
      <c r="A71" s="131" t="str">
        <f ca="1">Exceedance!U71</f>
        <v/>
      </c>
      <c r="B71" s="254"/>
      <c r="C71" s="254"/>
      <c r="D71" s="254"/>
    </row>
    <row r="72" spans="1:39" x14ac:dyDescent="0.25">
      <c r="A72" s="131" t="str">
        <f ca="1">Exceedance!U72</f>
        <v/>
      </c>
      <c r="B72" s="254"/>
      <c r="C72" s="254"/>
      <c r="D72" s="254"/>
    </row>
    <row r="73" spans="1:39" x14ac:dyDescent="0.25">
      <c r="A73" s="131" t="str">
        <f ca="1">Exceedance!U73</f>
        <v/>
      </c>
      <c r="B73" s="254"/>
      <c r="C73" s="254"/>
      <c r="D73" s="254"/>
    </row>
    <row r="74" spans="1:39" x14ac:dyDescent="0.25">
      <c r="A74" s="131" t="str">
        <f ca="1">Exceedance!U74</f>
        <v/>
      </c>
      <c r="B74" s="254"/>
      <c r="C74" s="254"/>
      <c r="D74" s="254"/>
    </row>
    <row r="75" spans="1:39" x14ac:dyDescent="0.25">
      <c r="A75" s="131" t="str">
        <f ca="1">Exceedance!U75</f>
        <v/>
      </c>
      <c r="B75" s="254"/>
      <c r="C75" s="254"/>
      <c r="D75" s="254"/>
    </row>
    <row r="76" spans="1:39" x14ac:dyDescent="0.25">
      <c r="A76" s="131" t="str">
        <f ca="1">Exceedance!U76</f>
        <v/>
      </c>
      <c r="B76" s="254"/>
      <c r="C76" s="254"/>
      <c r="D76" s="254"/>
    </row>
    <row r="77" spans="1:39" x14ac:dyDescent="0.25">
      <c r="A77" s="131" t="str">
        <f ca="1">Exceedance!U77</f>
        <v/>
      </c>
      <c r="B77" s="254"/>
      <c r="C77" s="254"/>
      <c r="D77" s="254"/>
    </row>
    <row r="78" spans="1:39" x14ac:dyDescent="0.25">
      <c r="A78" s="131" t="str">
        <f ca="1">Exceedance!U78</f>
        <v/>
      </c>
      <c r="B78" s="254"/>
      <c r="C78" s="254"/>
      <c r="D78" s="254"/>
    </row>
    <row r="79" spans="1:39" x14ac:dyDescent="0.25">
      <c r="A79" s="131" t="str">
        <f ca="1">Exceedance!U79</f>
        <v/>
      </c>
      <c r="B79" s="254"/>
      <c r="C79" s="254"/>
      <c r="D79" s="254"/>
    </row>
    <row r="80" spans="1:39" x14ac:dyDescent="0.25">
      <c r="A80" s="131" t="str">
        <f ca="1">Exceedance!U80</f>
        <v/>
      </c>
      <c r="B80" s="254"/>
      <c r="C80" s="254"/>
      <c r="D80" s="254"/>
    </row>
    <row r="81" spans="1:4" x14ac:dyDescent="0.25">
      <c r="A81" s="131" t="str">
        <f ca="1">Exceedance!U81</f>
        <v/>
      </c>
      <c r="B81" s="254"/>
      <c r="C81" s="254"/>
      <c r="D81" s="254"/>
    </row>
    <row r="82" spans="1:4" x14ac:dyDescent="0.25">
      <c r="A82" s="131" t="str">
        <f ca="1">Exceedance!U82</f>
        <v/>
      </c>
      <c r="B82" s="254"/>
      <c r="C82" s="254"/>
      <c r="D82" s="254"/>
    </row>
    <row r="83" spans="1:4" x14ac:dyDescent="0.25">
      <c r="A83" s="131" t="str">
        <f ca="1">Exceedance!U83</f>
        <v/>
      </c>
      <c r="B83" s="254"/>
      <c r="C83" s="254"/>
      <c r="D83" s="254"/>
    </row>
    <row r="84" spans="1:4" x14ac:dyDescent="0.25">
      <c r="A84" s="131" t="str">
        <f ca="1">Exceedance!U84</f>
        <v/>
      </c>
      <c r="B84" s="254"/>
      <c r="C84" s="254"/>
      <c r="D84" s="254"/>
    </row>
    <row r="85" spans="1:4" x14ac:dyDescent="0.25">
      <c r="A85" s="131" t="str">
        <f ca="1">Exceedance!U85</f>
        <v/>
      </c>
      <c r="B85" s="254"/>
      <c r="C85" s="254"/>
      <c r="D85" s="254"/>
    </row>
    <row r="86" spans="1:4" x14ac:dyDescent="0.25">
      <c r="A86" s="131" t="str">
        <f ca="1">Exceedance!U86</f>
        <v/>
      </c>
      <c r="B86" s="254"/>
      <c r="C86" s="254"/>
      <c r="D86" s="254"/>
    </row>
    <row r="87" spans="1:4" x14ac:dyDescent="0.25">
      <c r="A87" s="131" t="str">
        <f ca="1">Exceedance!U87</f>
        <v/>
      </c>
      <c r="B87" s="254"/>
      <c r="C87" s="254"/>
      <c r="D87" s="254"/>
    </row>
    <row r="88" spans="1:4" x14ac:dyDescent="0.25">
      <c r="A88" s="131" t="str">
        <f ca="1">Exceedance!U88</f>
        <v/>
      </c>
      <c r="B88" s="254"/>
      <c r="C88" s="254"/>
      <c r="D88" s="254"/>
    </row>
    <row r="89" spans="1:4" x14ac:dyDescent="0.25">
      <c r="A89" s="131" t="str">
        <f ca="1">Exceedance!U89</f>
        <v/>
      </c>
      <c r="B89" s="254"/>
      <c r="C89" s="254"/>
      <c r="D89" s="254"/>
    </row>
    <row r="90" spans="1:4" x14ac:dyDescent="0.25">
      <c r="A90" s="131" t="str">
        <f ca="1">Exceedance!U90</f>
        <v/>
      </c>
      <c r="B90" s="254"/>
      <c r="C90" s="254"/>
      <c r="D90" s="254"/>
    </row>
    <row r="91" spans="1:4" x14ac:dyDescent="0.25">
      <c r="A91" s="131" t="str">
        <f ca="1">Exceedance!U91</f>
        <v/>
      </c>
      <c r="B91" s="254"/>
      <c r="C91" s="254"/>
      <c r="D91" s="254"/>
    </row>
    <row r="92" spans="1:4" x14ac:dyDescent="0.25">
      <c r="A92" s="131" t="str">
        <f ca="1">Exceedance!U92</f>
        <v/>
      </c>
      <c r="B92" s="254"/>
      <c r="C92" s="254"/>
      <c r="D92" s="254"/>
    </row>
    <row r="93" spans="1:4" x14ac:dyDescent="0.25">
      <c r="A93" s="131" t="str">
        <f ca="1">Exceedance!U93</f>
        <v/>
      </c>
      <c r="B93" s="254"/>
      <c r="C93" s="254"/>
      <c r="D93" s="254"/>
    </row>
    <row r="94" spans="1:4" x14ac:dyDescent="0.25">
      <c r="A94" s="131" t="str">
        <f ca="1">Exceedance!U94</f>
        <v/>
      </c>
      <c r="B94" s="254"/>
      <c r="C94" s="254"/>
      <c r="D94" s="254"/>
    </row>
    <row r="95" spans="1:4" x14ac:dyDescent="0.25">
      <c r="A95" s="131" t="str">
        <f ca="1">Exceedance!U95</f>
        <v/>
      </c>
      <c r="B95" s="254"/>
      <c r="C95" s="254"/>
      <c r="D95" s="254"/>
    </row>
    <row r="96" spans="1:4" x14ac:dyDescent="0.25">
      <c r="A96" s="131" t="str">
        <f ca="1">Exceedance!U96</f>
        <v/>
      </c>
      <c r="B96" s="254"/>
      <c r="C96" s="254"/>
      <c r="D96" s="254"/>
    </row>
    <row r="97" spans="1:4" x14ac:dyDescent="0.25">
      <c r="A97" s="131" t="str">
        <f ca="1">Exceedance!U97</f>
        <v/>
      </c>
      <c r="B97" s="254"/>
      <c r="C97" s="254"/>
      <c r="D97" s="254"/>
    </row>
    <row r="98" spans="1:4" x14ac:dyDescent="0.25">
      <c r="A98" s="131" t="str">
        <f ca="1">Exceedance!U98</f>
        <v/>
      </c>
      <c r="B98" s="254"/>
      <c r="C98" s="254"/>
      <c r="D98" s="254"/>
    </row>
    <row r="99" spans="1:4" x14ac:dyDescent="0.25">
      <c r="A99" s="131" t="str">
        <f ca="1">Exceedance!U99</f>
        <v/>
      </c>
      <c r="B99" s="254"/>
      <c r="C99" s="254"/>
      <c r="D99" s="254"/>
    </row>
    <row r="100" spans="1:4" x14ac:dyDescent="0.25">
      <c r="A100" s="131" t="str">
        <f ca="1">Exceedance!U100</f>
        <v/>
      </c>
      <c r="B100" s="254"/>
      <c r="C100" s="254"/>
      <c r="D100" s="254"/>
    </row>
  </sheetData>
  <mergeCells count="1">
    <mergeCell ref="B1:AH1"/>
  </mergeCell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C000"/>
  </sheetPr>
  <dimension ref="A1:BD100"/>
  <sheetViews>
    <sheetView zoomScale="80" zoomScaleNormal="80" workbookViewId="0">
      <selection activeCell="B4" sqref="B4:AM69"/>
    </sheetView>
  </sheetViews>
  <sheetFormatPr defaultColWidth="8.85546875" defaultRowHeight="15" x14ac:dyDescent="0.25"/>
  <cols>
    <col min="1" max="1" width="8.85546875" style="128"/>
    <col min="2" max="4" width="8.85546875" style="255"/>
    <col min="5" max="16384" width="8.85546875" style="1"/>
  </cols>
  <sheetData>
    <row r="1" spans="1:56" s="128" customFormat="1" x14ac:dyDescent="0.25">
      <c r="A1" s="127"/>
      <c r="B1" s="752" t="s">
        <v>99</v>
      </c>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row>
    <row r="2" spans="1:56" s="128" customFormat="1" x14ac:dyDescent="0.25">
      <c r="A2" s="127"/>
      <c r="B2" s="268" t="s">
        <v>295</v>
      </c>
      <c r="C2" s="268" t="s">
        <v>296</v>
      </c>
      <c r="D2" s="268" t="s">
        <v>297</v>
      </c>
      <c r="E2" s="128">
        <v>1981</v>
      </c>
      <c r="F2" s="128">
        <v>1982</v>
      </c>
      <c r="G2" s="128">
        <v>1983</v>
      </c>
      <c r="H2" s="128">
        <v>1984</v>
      </c>
      <c r="I2" s="128">
        <v>1985</v>
      </c>
      <c r="J2" s="128">
        <v>1986</v>
      </c>
      <c r="K2" s="128">
        <v>1987</v>
      </c>
      <c r="L2" s="128">
        <v>1988</v>
      </c>
      <c r="M2" s="128">
        <v>1989</v>
      </c>
      <c r="N2" s="128">
        <v>1990</v>
      </c>
      <c r="O2" s="128">
        <v>1991</v>
      </c>
      <c r="P2" s="128">
        <v>1992</v>
      </c>
      <c r="Q2" s="128">
        <v>1993</v>
      </c>
      <c r="R2" s="128">
        <v>1994</v>
      </c>
      <c r="S2" s="128">
        <v>1995</v>
      </c>
      <c r="T2" s="128">
        <v>1996</v>
      </c>
      <c r="U2" s="128">
        <v>1997</v>
      </c>
      <c r="V2" s="128">
        <v>1998</v>
      </c>
      <c r="W2" s="128">
        <v>1999</v>
      </c>
      <c r="X2" s="128">
        <v>2000</v>
      </c>
      <c r="Y2" s="128">
        <v>2001</v>
      </c>
      <c r="Z2" s="128">
        <v>2002</v>
      </c>
      <c r="AA2" s="128">
        <v>2003</v>
      </c>
      <c r="AB2" s="128">
        <v>2004</v>
      </c>
      <c r="AC2" s="128">
        <v>2005</v>
      </c>
      <c r="AD2" s="128">
        <v>2006</v>
      </c>
      <c r="AE2" s="128">
        <v>2007</v>
      </c>
      <c r="AF2" s="189">
        <v>2008</v>
      </c>
      <c r="AG2" s="189">
        <v>2009</v>
      </c>
      <c r="AH2" s="128">
        <v>2010</v>
      </c>
      <c r="AI2" s="128">
        <v>2011</v>
      </c>
      <c r="AJ2" s="128">
        <v>2012</v>
      </c>
      <c r="AK2" s="128">
        <v>2013</v>
      </c>
      <c r="AL2" s="128">
        <v>2014</v>
      </c>
      <c r="AM2" s="128">
        <v>2015</v>
      </c>
      <c r="AN2" s="128">
        <v>2016</v>
      </c>
      <c r="AO2" s="128">
        <v>2017</v>
      </c>
      <c r="AP2" s="128">
        <v>2018</v>
      </c>
      <c r="AQ2" s="128">
        <v>2019</v>
      </c>
      <c r="AR2" s="128">
        <v>2020</v>
      </c>
      <c r="AS2" s="128">
        <v>2021</v>
      </c>
      <c r="AT2" s="128">
        <v>2022</v>
      </c>
      <c r="AU2" s="128">
        <v>2023</v>
      </c>
      <c r="AV2" s="128">
        <v>2024</v>
      </c>
      <c r="AW2" s="128">
        <v>2025</v>
      </c>
      <c r="AX2" s="128">
        <v>2026</v>
      </c>
      <c r="AY2" s="128">
        <v>2027</v>
      </c>
      <c r="AZ2" s="128">
        <v>2028</v>
      </c>
      <c r="BA2" s="128">
        <v>2029</v>
      </c>
      <c r="BB2" s="128">
        <v>2030</v>
      </c>
      <c r="BC2" s="128">
        <v>2031</v>
      </c>
      <c r="BD2" s="128">
        <v>2032</v>
      </c>
    </row>
    <row r="3" spans="1:56" s="130" customFormat="1" x14ac:dyDescent="0.25">
      <c r="A3" s="129"/>
      <c r="B3" s="130" t="s">
        <v>332</v>
      </c>
      <c r="C3" s="130" t="s">
        <v>333</v>
      </c>
      <c r="D3" s="130" t="s">
        <v>334</v>
      </c>
      <c r="E3" s="130" t="s">
        <v>335</v>
      </c>
      <c r="F3" s="130" t="s">
        <v>336</v>
      </c>
      <c r="G3" s="130" t="s">
        <v>337</v>
      </c>
      <c r="H3" s="130" t="s">
        <v>338</v>
      </c>
      <c r="I3" s="130" t="s">
        <v>339</v>
      </c>
      <c r="J3" s="130" t="s">
        <v>340</v>
      </c>
      <c r="K3" s="130" t="s">
        <v>341</v>
      </c>
      <c r="L3" s="130" t="s">
        <v>342</v>
      </c>
      <c r="M3" s="130" t="s">
        <v>343</v>
      </c>
      <c r="N3" s="130" t="s">
        <v>344</v>
      </c>
      <c r="O3" s="130" t="s">
        <v>345</v>
      </c>
      <c r="P3" s="130" t="s">
        <v>346</v>
      </c>
      <c r="Q3" s="130" t="s">
        <v>347</v>
      </c>
      <c r="R3" s="130" t="s">
        <v>348</v>
      </c>
      <c r="S3" s="130" t="s">
        <v>349</v>
      </c>
      <c r="T3" s="130" t="s">
        <v>350</v>
      </c>
      <c r="U3" s="130" t="s">
        <v>351</v>
      </c>
      <c r="V3" s="130" t="s">
        <v>352</v>
      </c>
      <c r="W3" s="130" t="s">
        <v>353</v>
      </c>
      <c r="X3" s="130" t="s">
        <v>354</v>
      </c>
      <c r="Y3" s="130" t="s">
        <v>355</v>
      </c>
      <c r="Z3" s="130" t="s">
        <v>356</v>
      </c>
      <c r="AA3" s="130" t="s">
        <v>357</v>
      </c>
      <c r="AB3" s="130" t="s">
        <v>358</v>
      </c>
      <c r="AC3" s="130" t="s">
        <v>359</v>
      </c>
      <c r="AD3" s="130" t="s">
        <v>360</v>
      </c>
      <c r="AE3" s="130" t="s">
        <v>361</v>
      </c>
      <c r="AF3" s="130" t="s">
        <v>362</v>
      </c>
      <c r="AG3" s="130" t="s">
        <v>363</v>
      </c>
      <c r="AH3" s="130" t="s">
        <v>364</v>
      </c>
      <c r="AI3" s="130" t="s">
        <v>384</v>
      </c>
      <c r="AJ3" s="130" t="s">
        <v>385</v>
      </c>
      <c r="AK3" s="130" t="s">
        <v>386</v>
      </c>
      <c r="AL3" s="130" t="s">
        <v>387</v>
      </c>
      <c r="AM3" s="130" t="s">
        <v>388</v>
      </c>
      <c r="AN3" s="130" t="s">
        <v>389</v>
      </c>
      <c r="AO3" s="130" t="s">
        <v>390</v>
      </c>
      <c r="AP3" s="130" t="s">
        <v>391</v>
      </c>
      <c r="AQ3" s="130" t="s">
        <v>392</v>
      </c>
      <c r="AR3" s="130" t="s">
        <v>393</v>
      </c>
      <c r="AS3" s="130" t="s">
        <v>394</v>
      </c>
      <c r="AT3" s="130" t="s">
        <v>395</v>
      </c>
      <c r="AU3" s="130" t="s">
        <v>396</v>
      </c>
      <c r="AV3" s="130" t="s">
        <v>397</v>
      </c>
      <c r="AW3" s="130" t="s">
        <v>398</v>
      </c>
      <c r="AX3" s="130" t="s">
        <v>399</v>
      </c>
      <c r="AY3" s="130" t="s">
        <v>400</v>
      </c>
      <c r="AZ3" s="130" t="s">
        <v>401</v>
      </c>
      <c r="BA3" s="130" t="s">
        <v>402</v>
      </c>
      <c r="BB3" s="130" t="s">
        <v>403</v>
      </c>
      <c r="BC3" s="130" t="s">
        <v>404</v>
      </c>
      <c r="BD3" s="130" t="s">
        <v>405</v>
      </c>
    </row>
    <row r="4" spans="1:56" x14ac:dyDescent="0.25">
      <c r="A4" s="131">
        <f ca="1">Exceedance!U4</f>
        <v>42826</v>
      </c>
      <c r="B4" s="273">
        <v>375.60958341836164</v>
      </c>
      <c r="C4" s="273">
        <v>375.71567492913601</v>
      </c>
      <c r="D4" s="273">
        <v>375.66988842498648</v>
      </c>
      <c r="E4" s="1">
        <v>372.14686870861033</v>
      </c>
      <c r="F4" s="1">
        <v>377.03396336730373</v>
      </c>
      <c r="G4" s="1">
        <v>380.9832137368665</v>
      </c>
      <c r="H4" s="1">
        <v>362.07815202747014</v>
      </c>
      <c r="I4" s="1">
        <v>354.57742649554382</v>
      </c>
      <c r="J4" s="1">
        <v>367.75547258547385</v>
      </c>
      <c r="K4" s="1">
        <v>374.75538323398314</v>
      </c>
      <c r="L4" s="1">
        <v>366.97415916941071</v>
      </c>
      <c r="M4" s="1">
        <v>367.93835972176373</v>
      </c>
      <c r="N4" s="1">
        <v>368.33745383364948</v>
      </c>
      <c r="O4" s="1">
        <v>365.90233701885194</v>
      </c>
      <c r="P4" s="1">
        <v>372.96850562228775</v>
      </c>
      <c r="Q4" s="1">
        <v>368.7974288124646</v>
      </c>
      <c r="R4" s="1">
        <v>379.87812395162376</v>
      </c>
      <c r="S4" s="1">
        <v>380.62077659580962</v>
      </c>
      <c r="T4" s="1">
        <v>381.3424414306308</v>
      </c>
      <c r="U4" s="1">
        <v>380.44396609908131</v>
      </c>
      <c r="V4" s="1">
        <v>370.86149958518973</v>
      </c>
      <c r="W4" s="1">
        <v>378.88332365556636</v>
      </c>
      <c r="X4" s="1">
        <v>378.63147275472409</v>
      </c>
      <c r="Y4" s="1">
        <v>378.20004578882219</v>
      </c>
      <c r="Z4" s="1">
        <v>380.2078938840944</v>
      </c>
      <c r="AA4" s="1">
        <v>377.53431412248477</v>
      </c>
      <c r="AB4" s="1">
        <v>373.59529221968711</v>
      </c>
      <c r="AC4" s="1">
        <v>375.69740828046372</v>
      </c>
      <c r="AD4" s="1">
        <v>377.32377161700123</v>
      </c>
      <c r="AE4" s="1">
        <v>375.89207154988014</v>
      </c>
      <c r="AF4" s="1">
        <v>378.05084741974696</v>
      </c>
      <c r="AG4" s="1">
        <v>380.02960311541739</v>
      </c>
      <c r="AH4" s="1">
        <v>373.48271722064806</v>
      </c>
      <c r="AI4" s="1">
        <v>378.40427902885182</v>
      </c>
      <c r="AJ4" s="1">
        <v>380.70183802113894</v>
      </c>
      <c r="AK4" s="1">
        <v>377.47992104231162</v>
      </c>
      <c r="AL4" s="1">
        <v>379.3744860319502</v>
      </c>
      <c r="AM4" s="1">
        <v>377.48553824074884</v>
      </c>
    </row>
    <row r="5" spans="1:56" x14ac:dyDescent="0.25">
      <c r="A5" s="131">
        <f ca="1">Exceedance!U5</f>
        <v>42856</v>
      </c>
      <c r="B5" s="273">
        <v>350.9491909456147</v>
      </c>
      <c r="C5" s="273">
        <v>351.22216923059631</v>
      </c>
      <c r="D5" s="273">
        <v>351.10213103770161</v>
      </c>
      <c r="E5" s="1">
        <v>334.3992844053721</v>
      </c>
      <c r="F5" s="1">
        <v>345.59326738223643</v>
      </c>
      <c r="G5" s="1">
        <v>366.95664918419533</v>
      </c>
      <c r="H5" s="1">
        <v>361.54976832138499</v>
      </c>
      <c r="I5" s="1">
        <v>374.225111977658</v>
      </c>
      <c r="J5" s="1">
        <v>418.48425773084085</v>
      </c>
      <c r="K5" s="1">
        <v>352.65890387842774</v>
      </c>
      <c r="L5" s="1">
        <v>351.92500370606086</v>
      </c>
      <c r="M5" s="1">
        <v>349.78718600447127</v>
      </c>
      <c r="N5" s="1">
        <v>340.00421125194708</v>
      </c>
      <c r="O5" s="1">
        <v>354.11210096549564</v>
      </c>
      <c r="P5" s="1">
        <v>355.56739919385842</v>
      </c>
      <c r="Q5" s="1">
        <v>370.1936167481087</v>
      </c>
      <c r="R5" s="1">
        <v>357.32859958744802</v>
      </c>
      <c r="S5" s="1">
        <v>357.71741269991617</v>
      </c>
      <c r="T5" s="1">
        <v>352.36969025858087</v>
      </c>
      <c r="U5" s="1">
        <v>358.71140026425337</v>
      </c>
      <c r="V5" s="1">
        <v>354.18459900057024</v>
      </c>
      <c r="W5" s="1">
        <v>353.05509908104028</v>
      </c>
      <c r="X5" s="1">
        <v>353.30015904798051</v>
      </c>
      <c r="Y5" s="1">
        <v>356.39066514280881</v>
      </c>
      <c r="Z5" s="1">
        <v>350.72991105629626</v>
      </c>
      <c r="AA5" s="1">
        <v>357.42442394679841</v>
      </c>
      <c r="AB5" s="1">
        <v>370.32819808840338</v>
      </c>
      <c r="AC5" s="1">
        <v>369.03961602518837</v>
      </c>
      <c r="AD5" s="1">
        <v>372.36604977560228</v>
      </c>
      <c r="AE5" s="1">
        <v>359.71614415209052</v>
      </c>
      <c r="AF5" s="1">
        <v>356.71883167532292</v>
      </c>
      <c r="AG5" s="1">
        <v>351.95091896077741</v>
      </c>
      <c r="AH5" s="1">
        <v>367.15971639216252</v>
      </c>
      <c r="AI5" s="1">
        <v>356.82426952436219</v>
      </c>
      <c r="AJ5" s="1">
        <v>353.05794724727605</v>
      </c>
      <c r="AK5" s="1">
        <v>351.4593201981811</v>
      </c>
      <c r="AL5" s="1">
        <v>361.42309532009375</v>
      </c>
      <c r="AM5" s="1">
        <v>346.98988534954248</v>
      </c>
    </row>
    <row r="6" spans="1:56" x14ac:dyDescent="0.25">
      <c r="A6" s="131">
        <f ca="1">Exceedance!U6</f>
        <v>42887</v>
      </c>
      <c r="B6" s="273">
        <v>321.66882602911591</v>
      </c>
      <c r="C6" s="273">
        <v>322.02528966283307</v>
      </c>
      <c r="D6" s="273">
        <v>321.86987607998492</v>
      </c>
      <c r="E6" s="1">
        <v>320.50583042602744</v>
      </c>
      <c r="F6" s="1">
        <v>294.26455720458114</v>
      </c>
      <c r="G6" s="1">
        <v>419.78218533159196</v>
      </c>
      <c r="H6" s="1">
        <v>327.78547415363812</v>
      </c>
      <c r="I6" s="1">
        <v>318.8278502851627</v>
      </c>
      <c r="J6" s="1">
        <v>285.28297314525361</v>
      </c>
      <c r="K6" s="1">
        <v>306.02813057937112</v>
      </c>
      <c r="L6" s="1">
        <v>302.85008923775018</v>
      </c>
      <c r="M6" s="1">
        <v>310.46579754092562</v>
      </c>
      <c r="N6" s="1">
        <v>294.20213749399494</v>
      </c>
      <c r="O6" s="1">
        <v>325.52156591648742</v>
      </c>
      <c r="P6" s="1">
        <v>315.54585502206351</v>
      </c>
      <c r="Q6" s="1">
        <v>320.40486811708348</v>
      </c>
      <c r="R6" s="1">
        <v>318.40171648447944</v>
      </c>
      <c r="S6" s="1">
        <v>321.02789437404994</v>
      </c>
      <c r="T6" s="1">
        <v>319.38956113989326</v>
      </c>
      <c r="U6" s="1">
        <v>323.09294368824754</v>
      </c>
      <c r="V6" s="1">
        <v>310.12698875098187</v>
      </c>
      <c r="W6" s="1">
        <v>314.17177752194272</v>
      </c>
      <c r="X6" s="1">
        <v>308.44948020086605</v>
      </c>
      <c r="Y6" s="1">
        <v>312.63738839886258</v>
      </c>
      <c r="Z6" s="1">
        <v>312.40087314702515</v>
      </c>
      <c r="AA6" s="1">
        <v>316.58727274374456</v>
      </c>
      <c r="AB6" s="1">
        <v>329.08873124989123</v>
      </c>
      <c r="AC6" s="1">
        <v>315.97031043371385</v>
      </c>
      <c r="AD6" s="1">
        <v>319.48413251978712</v>
      </c>
      <c r="AE6" s="1">
        <v>325.37099968790568</v>
      </c>
      <c r="AF6" s="1">
        <v>328.00369903458846</v>
      </c>
      <c r="AG6" s="1">
        <v>308.93661502722506</v>
      </c>
      <c r="AH6" s="1">
        <v>321.82718310018674</v>
      </c>
      <c r="AI6" s="1">
        <v>322.5993789062797</v>
      </c>
      <c r="AJ6" s="1">
        <v>328.56156502220813</v>
      </c>
      <c r="AK6" s="1">
        <v>324.69745220720864</v>
      </c>
      <c r="AL6" s="1">
        <v>330.74636639840804</v>
      </c>
      <c r="AM6" s="1">
        <v>311.71808080654085</v>
      </c>
    </row>
    <row r="7" spans="1:56" x14ac:dyDescent="0.25">
      <c r="A7" s="131">
        <f ca="1">Exceedance!U7</f>
        <v>42917</v>
      </c>
      <c r="B7" s="273">
        <v>305.44157799538823</v>
      </c>
      <c r="C7" s="273">
        <v>305.83894942236145</v>
      </c>
      <c r="D7" s="273">
        <v>305.66090292342568</v>
      </c>
      <c r="E7" s="1">
        <v>302.0633507445516</v>
      </c>
      <c r="F7" s="1">
        <v>308.11902617153606</v>
      </c>
      <c r="G7" s="1">
        <v>308.12497647217151</v>
      </c>
      <c r="H7" s="1">
        <v>319.23927686821952</v>
      </c>
      <c r="I7" s="1">
        <v>310.74057766507292</v>
      </c>
      <c r="J7" s="1">
        <v>302.86578171182327</v>
      </c>
      <c r="K7" s="1">
        <v>304.07720242969094</v>
      </c>
      <c r="L7" s="1">
        <v>313.76311549254262</v>
      </c>
      <c r="M7" s="1">
        <v>304.52249334343009</v>
      </c>
      <c r="N7" s="1">
        <v>291.01619614401392</v>
      </c>
      <c r="O7" s="1">
        <v>317.04989920982052</v>
      </c>
      <c r="P7" s="1">
        <v>301.6629097484784</v>
      </c>
      <c r="Q7" s="1">
        <v>315.19629116730187</v>
      </c>
      <c r="R7" s="1">
        <v>313.93011982817728</v>
      </c>
      <c r="S7" s="1">
        <v>310.92530968123981</v>
      </c>
      <c r="T7" s="1">
        <v>310.23042101736684</v>
      </c>
      <c r="U7" s="1">
        <v>316.82647925328837</v>
      </c>
      <c r="V7" s="1">
        <v>311.55079820745982</v>
      </c>
      <c r="W7" s="1">
        <v>285.75978288228129</v>
      </c>
      <c r="X7" s="1">
        <v>314.21088565200324</v>
      </c>
      <c r="Y7" s="1">
        <v>315.57674881066885</v>
      </c>
      <c r="Z7" s="1">
        <v>308.29230518953591</v>
      </c>
      <c r="AA7" s="1">
        <v>312.98349668610916</v>
      </c>
      <c r="AB7" s="1">
        <v>309.97866260251715</v>
      </c>
      <c r="AC7" s="1">
        <v>325.5383655236534</v>
      </c>
      <c r="AD7" s="1">
        <v>311.87352408461032</v>
      </c>
      <c r="AE7" s="1">
        <v>313.60432572776801</v>
      </c>
      <c r="AF7" s="1">
        <v>313.22876600444511</v>
      </c>
      <c r="AG7" s="1">
        <v>309.98868441106373</v>
      </c>
      <c r="AH7" s="1">
        <v>325.09657176677041</v>
      </c>
      <c r="AI7" s="1">
        <v>313.14307017345857</v>
      </c>
      <c r="AJ7" s="1">
        <v>296.98644360104794</v>
      </c>
      <c r="AK7" s="1">
        <v>309.89249274085063</v>
      </c>
      <c r="AL7" s="1">
        <v>302.01395360349039</v>
      </c>
      <c r="AM7" s="1">
        <v>303.16067071346401</v>
      </c>
    </row>
    <row r="8" spans="1:56" x14ac:dyDescent="0.25">
      <c r="A8" s="131">
        <f ca="1">Exceedance!U8</f>
        <v>42948</v>
      </c>
      <c r="B8" s="273">
        <v>281.5504330137519</v>
      </c>
      <c r="C8" s="273">
        <v>281.90439224940064</v>
      </c>
      <c r="D8" s="273">
        <v>281.72496658766539</v>
      </c>
      <c r="E8" s="1">
        <v>266.43681482527819</v>
      </c>
      <c r="F8" s="1">
        <v>253.46687568726642</v>
      </c>
      <c r="G8" s="1">
        <v>254.84192986614931</v>
      </c>
      <c r="H8" s="1">
        <v>262.03696104969379</v>
      </c>
      <c r="I8" s="1">
        <v>290.21227614995718</v>
      </c>
      <c r="J8" s="1">
        <v>268.59174951555929</v>
      </c>
      <c r="K8" s="1">
        <v>281.62230835039009</v>
      </c>
      <c r="L8" s="1">
        <v>256.82995095837367</v>
      </c>
      <c r="M8" s="1">
        <v>267.09095746316609</v>
      </c>
      <c r="N8" s="1">
        <v>256.49399779848869</v>
      </c>
      <c r="O8" s="1">
        <v>282.62618879351578</v>
      </c>
      <c r="P8" s="1">
        <v>271.80730498949146</v>
      </c>
      <c r="Q8" s="1">
        <v>277.33776570884078</v>
      </c>
      <c r="R8" s="1">
        <v>289.29336091204704</v>
      </c>
      <c r="S8" s="1">
        <v>294.4794931322042</v>
      </c>
      <c r="T8" s="1">
        <v>280.18507793157755</v>
      </c>
      <c r="U8" s="1">
        <v>299.57710861958986</v>
      </c>
      <c r="V8" s="1">
        <v>288.95200127729669</v>
      </c>
      <c r="W8" s="1">
        <v>283.01101527525265</v>
      </c>
      <c r="X8" s="1">
        <v>276.59147993528592</v>
      </c>
      <c r="Y8" s="1">
        <v>271.61160916908119</v>
      </c>
      <c r="Z8" s="1">
        <v>281.35646883349284</v>
      </c>
      <c r="AA8" s="1">
        <v>279.30209110581239</v>
      </c>
      <c r="AB8" s="1">
        <v>295.27313735171879</v>
      </c>
      <c r="AC8" s="1">
        <v>273.84450294742879</v>
      </c>
      <c r="AD8" s="1">
        <v>291.81740080513572</v>
      </c>
      <c r="AE8" s="1">
        <v>293.02778961683725</v>
      </c>
      <c r="AF8" s="1">
        <v>288.96649853316575</v>
      </c>
      <c r="AG8" s="1">
        <v>293.94992120522284</v>
      </c>
      <c r="AH8" s="1">
        <v>297.42585604613532</v>
      </c>
      <c r="AI8" s="1">
        <v>289.18723278371681</v>
      </c>
      <c r="AJ8" s="1">
        <v>281.44920718276256</v>
      </c>
      <c r="AK8" s="1">
        <v>276.2237718683553</v>
      </c>
      <c r="AL8" s="1">
        <v>268.74417048271641</v>
      </c>
      <c r="AM8" s="1">
        <v>291.42419333183847</v>
      </c>
    </row>
    <row r="9" spans="1:56" x14ac:dyDescent="0.25">
      <c r="A9" s="131">
        <f ca="1">Exceedance!U9</f>
        <v>42979</v>
      </c>
      <c r="B9" s="273">
        <v>309.56033605465626</v>
      </c>
      <c r="C9" s="273">
        <v>310.02252353972733</v>
      </c>
      <c r="D9" s="273">
        <v>309.76946725399029</v>
      </c>
      <c r="E9" s="1">
        <v>258.22484923520568</v>
      </c>
      <c r="F9" s="1">
        <v>295.18508150590151</v>
      </c>
      <c r="G9" s="1">
        <v>289.14954078682325</v>
      </c>
      <c r="H9" s="1">
        <v>301.02035349611947</v>
      </c>
      <c r="I9" s="1">
        <v>272.82217431952046</v>
      </c>
      <c r="J9" s="1">
        <v>305.58652524521546</v>
      </c>
      <c r="K9" s="1">
        <v>297.08608997334738</v>
      </c>
      <c r="L9" s="1">
        <v>297.17321897697462</v>
      </c>
      <c r="M9" s="1">
        <v>293.61406923999544</v>
      </c>
      <c r="N9" s="1">
        <v>284.41868331874525</v>
      </c>
      <c r="O9" s="1">
        <v>302.55059836888017</v>
      </c>
      <c r="P9" s="1">
        <v>296.63709465967372</v>
      </c>
      <c r="Q9" s="1">
        <v>304.08929251107281</v>
      </c>
      <c r="R9" s="1">
        <v>292.4172883306835</v>
      </c>
      <c r="S9" s="1">
        <v>299.21578728791729</v>
      </c>
      <c r="T9" s="1">
        <v>301.57808517207803</v>
      </c>
      <c r="U9" s="1">
        <v>278.81537294793145</v>
      </c>
      <c r="V9" s="1">
        <v>328.54032084339349</v>
      </c>
      <c r="W9" s="1">
        <v>322.03315890707944</v>
      </c>
      <c r="X9" s="1">
        <v>307.74192612541486</v>
      </c>
      <c r="Y9" s="1">
        <v>301.01194879236363</v>
      </c>
      <c r="Z9" s="1">
        <v>303.26618564170974</v>
      </c>
      <c r="AA9" s="1">
        <v>311.52843658380129</v>
      </c>
      <c r="AB9" s="1">
        <v>293.39097952254286</v>
      </c>
      <c r="AC9" s="1">
        <v>309.06583554437879</v>
      </c>
      <c r="AD9" s="1">
        <v>311.82249416505681</v>
      </c>
      <c r="AE9" s="1">
        <v>308.84833253083366</v>
      </c>
      <c r="AF9" s="1">
        <v>303.27160962314889</v>
      </c>
      <c r="AG9" s="1">
        <v>309.02189320179292</v>
      </c>
      <c r="AH9" s="1">
        <v>310.41746372738095</v>
      </c>
      <c r="AI9" s="1">
        <v>301.06986789281279</v>
      </c>
      <c r="AJ9" s="1">
        <v>311.68866887020522</v>
      </c>
      <c r="AK9" s="1">
        <v>313.94857753419109</v>
      </c>
      <c r="AL9" s="1">
        <v>303.93336080085163</v>
      </c>
      <c r="AM9" s="1">
        <v>304.03137822992181</v>
      </c>
    </row>
    <row r="10" spans="1:56" x14ac:dyDescent="0.25">
      <c r="A10" s="131">
        <f ca="1">Exceedance!U10</f>
        <v>43009</v>
      </c>
      <c r="B10" s="273">
        <v>237.11038432346379</v>
      </c>
      <c r="C10" s="273">
        <v>237.54767498283428</v>
      </c>
      <c r="D10" s="273">
        <v>237.3211098394371</v>
      </c>
      <c r="E10" s="1">
        <v>209.00407785016671</v>
      </c>
      <c r="F10" s="1">
        <v>229.63993250790116</v>
      </c>
      <c r="G10" s="1">
        <v>202.10851864012673</v>
      </c>
      <c r="H10" s="1">
        <v>254.71097934897003</v>
      </c>
      <c r="I10" s="1">
        <v>208.23551590651601</v>
      </c>
      <c r="J10" s="1">
        <v>219.38701642546272</v>
      </c>
      <c r="K10" s="1">
        <v>215.07114582445877</v>
      </c>
      <c r="L10" s="1">
        <v>222.00042793044898</v>
      </c>
      <c r="M10" s="1">
        <v>237.33471416455967</v>
      </c>
      <c r="N10" s="1">
        <v>231.25110598603689</v>
      </c>
      <c r="O10" s="1">
        <v>240.4236354429971</v>
      </c>
      <c r="P10" s="1">
        <v>232.81235949852527</v>
      </c>
      <c r="Q10" s="1">
        <v>243.04366099350094</v>
      </c>
      <c r="R10" s="1">
        <v>235.5949716581554</v>
      </c>
      <c r="S10" s="1">
        <v>239.82960884800681</v>
      </c>
      <c r="T10" s="1">
        <v>230.90636164961583</v>
      </c>
      <c r="U10" s="1">
        <v>236.9766144826898</v>
      </c>
      <c r="V10" s="1">
        <v>235.96410513005367</v>
      </c>
      <c r="W10" s="1">
        <v>241.77277212786569</v>
      </c>
      <c r="X10" s="1">
        <v>238.67260408518408</v>
      </c>
      <c r="Y10" s="1">
        <v>226.29272134372889</v>
      </c>
      <c r="Z10" s="1">
        <v>230.10562542069675</v>
      </c>
      <c r="AA10" s="1">
        <v>244.73219736426071</v>
      </c>
      <c r="AB10" s="1">
        <v>215.32677550822334</v>
      </c>
      <c r="AC10" s="1">
        <v>229.94664429769441</v>
      </c>
      <c r="AD10" s="1">
        <v>228.45594783541171</v>
      </c>
      <c r="AE10" s="1">
        <v>237.52602553429708</v>
      </c>
      <c r="AF10" s="1">
        <v>237.78524527784407</v>
      </c>
      <c r="AG10" s="1">
        <v>245.84589276767863</v>
      </c>
      <c r="AH10" s="1">
        <v>240.40214222092322</v>
      </c>
      <c r="AI10" s="1">
        <v>238.1121417352476</v>
      </c>
      <c r="AJ10" s="1">
        <v>234.55211506495934</v>
      </c>
      <c r="AK10" s="1">
        <v>241.55866723802373</v>
      </c>
      <c r="AL10" s="1">
        <v>232.77986557401167</v>
      </c>
      <c r="AM10" s="1">
        <v>237.3108183806477</v>
      </c>
    </row>
    <row r="11" spans="1:56" x14ac:dyDescent="0.25">
      <c r="A11" s="131">
        <f ca="1">Exceedance!U11</f>
        <v>43040</v>
      </c>
      <c r="B11" s="273">
        <v>306.85445125226346</v>
      </c>
      <c r="C11" s="273">
        <v>307.57580906672393</v>
      </c>
      <c r="D11" s="273">
        <v>307.22494578544195</v>
      </c>
      <c r="E11" s="1">
        <v>292.40582739528202</v>
      </c>
      <c r="F11" s="1">
        <v>300.45951697886397</v>
      </c>
      <c r="G11" s="1">
        <v>282.18480037054684</v>
      </c>
      <c r="H11" s="1">
        <v>331.46412283517736</v>
      </c>
      <c r="I11" s="1">
        <v>314.6563276739962</v>
      </c>
      <c r="J11" s="1">
        <v>326.22511883586213</v>
      </c>
      <c r="K11" s="1">
        <v>305.48535495435635</v>
      </c>
      <c r="L11" s="1">
        <v>299.37437701494576</v>
      </c>
      <c r="M11" s="1">
        <v>304.58378268483688</v>
      </c>
      <c r="N11" s="1">
        <v>293.87922542739722</v>
      </c>
      <c r="O11" s="1">
        <v>301.78965828799903</v>
      </c>
      <c r="P11" s="1">
        <v>309.5101297912442</v>
      </c>
      <c r="Q11" s="1">
        <v>318.0591995841902</v>
      </c>
      <c r="R11" s="1">
        <v>310.11839720462183</v>
      </c>
      <c r="S11" s="1">
        <v>293.50352833567428</v>
      </c>
      <c r="T11" s="1">
        <v>294.23218964903617</v>
      </c>
      <c r="U11" s="1">
        <v>298.42242267101267</v>
      </c>
      <c r="V11" s="1">
        <v>335.09461872373527</v>
      </c>
      <c r="W11" s="1">
        <v>297.23560432745239</v>
      </c>
      <c r="X11" s="1">
        <v>305.06737532615909</v>
      </c>
      <c r="Y11" s="1">
        <v>304.924701097011</v>
      </c>
      <c r="Z11" s="1">
        <v>301.21227397608891</v>
      </c>
      <c r="AA11" s="1">
        <v>301.47837657786249</v>
      </c>
      <c r="AB11" s="1">
        <v>290.79276099492631</v>
      </c>
      <c r="AC11" s="1">
        <v>315.78629697738052</v>
      </c>
      <c r="AD11" s="1">
        <v>300.76293559155255</v>
      </c>
      <c r="AE11" s="1">
        <v>303.40606521401088</v>
      </c>
      <c r="AF11" s="1">
        <v>310.12123601016492</v>
      </c>
      <c r="AG11" s="1">
        <v>310.17697834085391</v>
      </c>
      <c r="AH11" s="1">
        <v>318.42006874392234</v>
      </c>
      <c r="AI11" s="1">
        <v>302.03083238979428</v>
      </c>
      <c r="AJ11" s="1">
        <v>306.41014156761355</v>
      </c>
      <c r="AK11" s="1">
        <v>296.15230345727372</v>
      </c>
      <c r="AL11" s="1">
        <v>308.54815351592089</v>
      </c>
      <c r="AM11" s="1">
        <v>310.78662545457235</v>
      </c>
    </row>
    <row r="12" spans="1:56" x14ac:dyDescent="0.25">
      <c r="A12" s="131">
        <f ca="1">Exceedance!U12</f>
        <v>43070</v>
      </c>
      <c r="B12" s="273">
        <v>286.13110577399078</v>
      </c>
      <c r="C12" s="273">
        <v>286.89214529792184</v>
      </c>
      <c r="D12" s="273">
        <v>286.5284861166262</v>
      </c>
      <c r="E12" s="1">
        <v>295.99391912158143</v>
      </c>
      <c r="F12" s="1">
        <v>320.28474934648995</v>
      </c>
      <c r="G12" s="1">
        <v>299.57362633265154</v>
      </c>
      <c r="H12" s="1">
        <v>295.47385774725439</v>
      </c>
      <c r="I12" s="1">
        <v>320.8523104433429</v>
      </c>
      <c r="J12" s="1">
        <v>333.91871106464413</v>
      </c>
      <c r="K12" s="1">
        <v>304.77543338638691</v>
      </c>
      <c r="L12" s="1">
        <v>296.34488569526366</v>
      </c>
      <c r="M12" s="1">
        <v>286.6410660982836</v>
      </c>
      <c r="N12" s="1">
        <v>288.02742324180582</v>
      </c>
      <c r="O12" s="1">
        <v>282.37521203470664</v>
      </c>
      <c r="P12" s="1">
        <v>280.852027975309</v>
      </c>
      <c r="Q12" s="1">
        <v>288.26794111387369</v>
      </c>
      <c r="R12" s="1">
        <v>275.41721185566803</v>
      </c>
      <c r="S12" s="1">
        <v>255.87571761680772</v>
      </c>
      <c r="T12" s="1">
        <v>302.03588285793126</v>
      </c>
      <c r="U12" s="1">
        <v>311.09639565411885</v>
      </c>
      <c r="V12" s="1">
        <v>325.6488675977879</v>
      </c>
      <c r="W12" s="1">
        <v>270.85787784304398</v>
      </c>
      <c r="X12" s="1">
        <v>297.42707924721759</v>
      </c>
      <c r="Y12" s="1">
        <v>290.96620915157126</v>
      </c>
      <c r="Z12" s="1">
        <v>293.04812825771802</v>
      </c>
      <c r="AA12" s="1">
        <v>294.26868856459538</v>
      </c>
      <c r="AB12" s="1">
        <v>276.79137384679115</v>
      </c>
      <c r="AC12" s="1">
        <v>283.52062665825258</v>
      </c>
      <c r="AD12" s="1">
        <v>291.4997799868309</v>
      </c>
      <c r="AE12" s="1">
        <v>293.40288314446985</v>
      </c>
      <c r="AF12" s="1">
        <v>281.68006412030866</v>
      </c>
      <c r="AG12" s="1">
        <v>295.56620616269385</v>
      </c>
      <c r="AH12" s="1">
        <v>273.3480747889563</v>
      </c>
      <c r="AI12" s="1">
        <v>294.21751011377199</v>
      </c>
      <c r="AJ12" s="1">
        <v>289.83227014676947</v>
      </c>
      <c r="AK12" s="1">
        <v>294.56913060178363</v>
      </c>
      <c r="AL12" s="1">
        <v>277.51614586463523</v>
      </c>
      <c r="AM12" s="1">
        <v>287.37383947442879</v>
      </c>
    </row>
    <row r="13" spans="1:56" x14ac:dyDescent="0.25">
      <c r="A13" s="131">
        <f ca="1">Exceedance!U13</f>
        <v>43101</v>
      </c>
      <c r="B13" s="273">
        <v>282.47105875036033</v>
      </c>
      <c r="C13" s="273">
        <v>285.56098517339592</v>
      </c>
      <c r="D13" s="273">
        <v>283.92136078731926</v>
      </c>
      <c r="E13" s="1">
        <v>253.93497587859937</v>
      </c>
      <c r="F13" s="1">
        <v>333.68054560285555</v>
      </c>
      <c r="G13" s="1">
        <v>306.52752366121086</v>
      </c>
      <c r="H13" s="1">
        <v>279.01211135288008</v>
      </c>
      <c r="I13" s="1">
        <v>273.80887244066844</v>
      </c>
      <c r="J13" s="1">
        <v>301.0974798983346</v>
      </c>
      <c r="K13" s="1">
        <v>273.46588395731902</v>
      </c>
      <c r="L13" s="1">
        <v>279.01271316729691</v>
      </c>
      <c r="M13" s="1">
        <v>260.04944436806221</v>
      </c>
      <c r="N13" s="1">
        <v>270.16382373134587</v>
      </c>
      <c r="O13" s="1">
        <v>277.87299225715128</v>
      </c>
      <c r="P13" s="1">
        <v>227.45802880538514</v>
      </c>
      <c r="Q13" s="1">
        <v>283.29915432118338</v>
      </c>
      <c r="R13" s="1">
        <v>254.14134724760328</v>
      </c>
      <c r="S13" s="1">
        <v>284.6159782835648</v>
      </c>
      <c r="T13" s="1">
        <v>299.16252165882565</v>
      </c>
      <c r="U13" s="1">
        <v>338.00510519571077</v>
      </c>
      <c r="V13" s="1">
        <v>244.25526011692884</v>
      </c>
      <c r="W13" s="1">
        <v>275.23321575409096</v>
      </c>
      <c r="X13" s="1">
        <v>262.75963539647876</v>
      </c>
      <c r="Y13" s="1">
        <v>280.03860425867788</v>
      </c>
      <c r="Z13" s="1">
        <v>281.59607872043631</v>
      </c>
      <c r="AA13" s="1">
        <v>281.06823513085766</v>
      </c>
      <c r="AB13" s="1">
        <v>208.35553607848763</v>
      </c>
      <c r="AC13" s="1">
        <v>303.0231995709471</v>
      </c>
      <c r="AD13" s="1">
        <v>285.01292601366174</v>
      </c>
      <c r="AE13" s="1">
        <v>262.17293092650311</v>
      </c>
      <c r="AF13" s="1">
        <v>297.93403121103898</v>
      </c>
      <c r="AG13" s="1">
        <v>251.7359059365665</v>
      </c>
      <c r="AH13" s="1">
        <v>282.96895146122927</v>
      </c>
      <c r="AI13" s="1">
        <v>296.31962873288205</v>
      </c>
      <c r="AJ13" s="1">
        <v>277.85557608786274</v>
      </c>
      <c r="AK13" s="1">
        <v>282.38252265858802</v>
      </c>
      <c r="AL13" s="1">
        <v>282.34726806522673</v>
      </c>
      <c r="AM13" s="1">
        <v>236.11433928195638</v>
      </c>
    </row>
    <row r="14" spans="1:56" x14ac:dyDescent="0.25">
      <c r="A14" s="131">
        <f ca="1">Exceedance!U14</f>
        <v>43132</v>
      </c>
      <c r="B14" s="273">
        <v>238.20625191183731</v>
      </c>
      <c r="C14" s="273">
        <v>244.19941556911016</v>
      </c>
      <c r="D14" s="273">
        <v>241.0002787437719</v>
      </c>
      <c r="E14" s="1">
        <v>259.7204638720637</v>
      </c>
      <c r="F14" s="1">
        <v>178.33412908754207</v>
      </c>
      <c r="G14" s="1">
        <v>238.71207720957727</v>
      </c>
      <c r="H14" s="1">
        <v>260.01708005598061</v>
      </c>
      <c r="I14" s="1">
        <v>229.99137771690326</v>
      </c>
      <c r="J14" s="1">
        <v>215.26085705365136</v>
      </c>
      <c r="K14" s="1">
        <v>219.73660873270637</v>
      </c>
      <c r="L14" s="1">
        <v>234.86191767330055</v>
      </c>
      <c r="M14" s="1">
        <v>241.74838150008281</v>
      </c>
      <c r="N14" s="1">
        <v>222.51622826827432</v>
      </c>
      <c r="O14" s="1">
        <v>225.43928594427723</v>
      </c>
      <c r="P14" s="1">
        <v>172.8912134080166</v>
      </c>
      <c r="Q14" s="1">
        <v>244.16460594329257</v>
      </c>
      <c r="R14" s="1">
        <v>227.25591378145828</v>
      </c>
      <c r="S14" s="1">
        <v>249.17712727315859</v>
      </c>
      <c r="T14" s="1">
        <v>257.41775744283922</v>
      </c>
      <c r="U14" s="1">
        <v>229.48978031046656</v>
      </c>
      <c r="V14" s="1">
        <v>237.46467910945796</v>
      </c>
      <c r="W14" s="1">
        <v>236.48130867110385</v>
      </c>
      <c r="X14" s="1">
        <v>226.47309268665796</v>
      </c>
      <c r="Y14" s="1">
        <v>261.21263894402568</v>
      </c>
      <c r="Z14" s="1">
        <v>223.24530935958825</v>
      </c>
      <c r="AA14" s="1">
        <v>228.2282689475218</v>
      </c>
      <c r="AB14" s="1">
        <v>174.83823322364458</v>
      </c>
      <c r="AC14" s="1">
        <v>235.10540610608484</v>
      </c>
      <c r="AD14" s="1">
        <v>248.17082527952016</v>
      </c>
      <c r="AE14" s="1">
        <v>254.18727696002296</v>
      </c>
      <c r="AF14" s="1">
        <v>231.35060960325089</v>
      </c>
      <c r="AG14" s="1">
        <v>244.34519755877548</v>
      </c>
      <c r="AH14" s="1">
        <v>250.51691512056311</v>
      </c>
      <c r="AI14" s="1">
        <v>270.52991053707865</v>
      </c>
      <c r="AJ14" s="1">
        <v>263.64991827357284</v>
      </c>
      <c r="AK14" s="1">
        <v>238.38150675598737</v>
      </c>
      <c r="AL14" s="1">
        <v>232.44971480885931</v>
      </c>
      <c r="AM14" s="1">
        <v>245.21171006506495</v>
      </c>
    </row>
    <row r="15" spans="1:56" x14ac:dyDescent="0.25">
      <c r="A15" s="131">
        <f ca="1">Exceedance!U15</f>
        <v>43160</v>
      </c>
      <c r="B15" s="273">
        <v>415.91513804870254</v>
      </c>
      <c r="C15" s="273">
        <v>433.13633807230184</v>
      </c>
      <c r="D15" s="273">
        <v>424.02511258508207</v>
      </c>
      <c r="E15" s="1">
        <v>403.1825585324176</v>
      </c>
      <c r="F15" s="1">
        <v>358.70001133502262</v>
      </c>
      <c r="G15" s="1">
        <v>380.11941113907102</v>
      </c>
      <c r="H15" s="1">
        <v>353.91749367790464</v>
      </c>
      <c r="I15" s="1">
        <v>409.15963903303071</v>
      </c>
      <c r="J15" s="1">
        <v>389.95344925992106</v>
      </c>
      <c r="K15" s="1">
        <v>397.60969690567828</v>
      </c>
      <c r="L15" s="1">
        <v>398.64913431187756</v>
      </c>
      <c r="M15" s="1">
        <v>373.33546646457563</v>
      </c>
      <c r="N15" s="1">
        <v>409.31693537251459</v>
      </c>
      <c r="O15" s="1">
        <v>372.66734061562886</v>
      </c>
      <c r="P15" s="1">
        <v>323.04890174383701</v>
      </c>
      <c r="Q15" s="1">
        <v>413.48729048412116</v>
      </c>
      <c r="R15" s="1">
        <v>374.86333907738424</v>
      </c>
      <c r="S15" s="1">
        <v>441.75746349162506</v>
      </c>
      <c r="T15" s="1">
        <v>400.79830985073352</v>
      </c>
      <c r="U15" s="1">
        <v>400.06967054906153</v>
      </c>
      <c r="V15" s="1">
        <v>399.13941695742784</v>
      </c>
      <c r="W15" s="1">
        <v>409.87549301018123</v>
      </c>
      <c r="X15" s="1">
        <v>408.16811489779161</v>
      </c>
      <c r="Y15" s="1">
        <v>399.91872627082114</v>
      </c>
      <c r="Z15" s="1">
        <v>428.82392721311186</v>
      </c>
      <c r="AA15" s="1">
        <v>423.88775332710998</v>
      </c>
      <c r="AB15" s="1">
        <v>346.9332145012545</v>
      </c>
      <c r="AC15" s="1">
        <v>405.91044332429573</v>
      </c>
      <c r="AD15" s="1">
        <v>401.97681369563685</v>
      </c>
      <c r="AE15" s="1">
        <v>402.50862887840913</v>
      </c>
      <c r="AF15" s="1">
        <v>423.12131853788787</v>
      </c>
      <c r="AG15" s="1">
        <v>395.70964322081653</v>
      </c>
      <c r="AH15" s="1">
        <v>415.52175948207542</v>
      </c>
      <c r="AI15" s="1">
        <v>417.76869253388355</v>
      </c>
      <c r="AJ15" s="1">
        <v>411.17947126227165</v>
      </c>
      <c r="AK15" s="1">
        <v>453.79308670065683</v>
      </c>
      <c r="AL15" s="1">
        <v>426.68102018422604</v>
      </c>
      <c r="AM15" s="1">
        <v>381.15739606899916</v>
      </c>
    </row>
    <row r="16" spans="1:56" x14ac:dyDescent="0.25">
      <c r="A16" s="131">
        <f ca="1">Exceedance!U16</f>
        <v>43191</v>
      </c>
      <c r="B16" s="273">
        <v>446.68490361044866</v>
      </c>
      <c r="C16" s="273">
        <v>472.49109162540992</v>
      </c>
      <c r="D16" s="273">
        <v>458.86617720827519</v>
      </c>
      <c r="E16" s="1">
        <v>438.36461015205293</v>
      </c>
      <c r="F16" s="1">
        <v>505.0331535951799</v>
      </c>
      <c r="G16" s="1">
        <v>450.20903207898976</v>
      </c>
      <c r="H16" s="1">
        <v>457.64826193365849</v>
      </c>
      <c r="I16" s="1">
        <v>444.74697680793003</v>
      </c>
      <c r="J16" s="1">
        <v>446.05411617657899</v>
      </c>
      <c r="K16" s="1">
        <v>441.20950848770792</v>
      </c>
      <c r="L16" s="1">
        <v>452.18769347063829</v>
      </c>
      <c r="M16" s="1">
        <v>406.8233332986531</v>
      </c>
      <c r="N16" s="1">
        <v>464.46131527520112</v>
      </c>
      <c r="O16" s="1">
        <v>457.49225335967378</v>
      </c>
      <c r="P16" s="1">
        <v>497.26262311939843</v>
      </c>
      <c r="Q16" s="1">
        <v>474.47158615810076</v>
      </c>
      <c r="R16" s="1">
        <v>463.12360767753211</v>
      </c>
      <c r="S16" s="1">
        <v>503.66676862190508</v>
      </c>
      <c r="T16" s="1">
        <v>456.73934396051055</v>
      </c>
      <c r="U16" s="1">
        <v>426.44338984406647</v>
      </c>
      <c r="V16" s="1">
        <v>453.798289521421</v>
      </c>
      <c r="W16" s="1">
        <v>483.80578467668221</v>
      </c>
      <c r="X16" s="1">
        <v>456.95963331966885</v>
      </c>
      <c r="Y16" s="1">
        <v>444.33783064272382</v>
      </c>
      <c r="Z16" s="1">
        <v>450.31230854263578</v>
      </c>
      <c r="AA16" s="1">
        <v>442.4836588359463</v>
      </c>
      <c r="AB16" s="1">
        <v>455.94606368215466</v>
      </c>
      <c r="AC16" s="1">
        <v>470.49797184834989</v>
      </c>
      <c r="AD16" s="1">
        <v>455.44126284978245</v>
      </c>
      <c r="AE16" s="1">
        <v>451.11482524698192</v>
      </c>
      <c r="AF16" s="1">
        <v>471.97592253827884</v>
      </c>
      <c r="AG16" s="1">
        <v>452.56401805119071</v>
      </c>
      <c r="AH16" s="1">
        <v>468.43009477021923</v>
      </c>
      <c r="AI16" s="1">
        <v>461.15887992882961</v>
      </c>
      <c r="AJ16" s="1">
        <v>453.26100381090413</v>
      </c>
      <c r="AK16" s="1">
        <v>447.11886753969702</v>
      </c>
      <c r="AL16" s="1">
        <v>448.05464006133695</v>
      </c>
      <c r="AM16" s="1">
        <v>402.2624534151762</v>
      </c>
    </row>
    <row r="17" spans="1:39" x14ac:dyDescent="0.25">
      <c r="A17" s="131">
        <f ca="1">Exceedance!U17</f>
        <v>43221</v>
      </c>
      <c r="B17" s="273">
        <v>371.52278326728919</v>
      </c>
      <c r="C17" s="273">
        <v>398.31636761446293</v>
      </c>
      <c r="D17" s="273">
        <v>384.19413934150299</v>
      </c>
      <c r="E17" s="1">
        <v>362.0795218130632</v>
      </c>
      <c r="F17" s="1">
        <v>404.04729212488644</v>
      </c>
      <c r="G17" s="1">
        <v>410.12980751239473</v>
      </c>
      <c r="H17" s="1">
        <v>412.73732751043673</v>
      </c>
      <c r="I17" s="1">
        <v>463.28326982278293</v>
      </c>
      <c r="J17" s="1">
        <v>383.853138700123</v>
      </c>
      <c r="K17" s="1">
        <v>382.75777998214545</v>
      </c>
      <c r="L17" s="1">
        <v>371.5368269631054</v>
      </c>
      <c r="M17" s="1">
        <v>340.27378050516518</v>
      </c>
      <c r="N17" s="1">
        <v>395.5159869805812</v>
      </c>
      <c r="O17" s="1">
        <v>379.01760631053583</v>
      </c>
      <c r="P17" s="1">
        <v>421.08271023251189</v>
      </c>
      <c r="Q17" s="1">
        <v>378.16584421925563</v>
      </c>
      <c r="R17" s="1">
        <v>399.43186111107815</v>
      </c>
      <c r="S17" s="1">
        <v>410.06770488186538</v>
      </c>
      <c r="T17" s="1">
        <v>392.50808406863553</v>
      </c>
      <c r="U17" s="1">
        <v>385.83033724340339</v>
      </c>
      <c r="V17" s="1">
        <v>380.82773442614098</v>
      </c>
      <c r="W17" s="1">
        <v>387.69570670595806</v>
      </c>
      <c r="X17" s="1">
        <v>374.47397572407175</v>
      </c>
      <c r="Y17" s="1">
        <v>367.8530136120819</v>
      </c>
      <c r="Z17" s="1">
        <v>374.17392408625631</v>
      </c>
      <c r="AA17" s="1">
        <v>385.82640861381651</v>
      </c>
      <c r="AB17" s="1">
        <v>407.1793334709995</v>
      </c>
      <c r="AC17" s="1">
        <v>403.39913362506366</v>
      </c>
      <c r="AD17" s="1">
        <v>376.49262218446603</v>
      </c>
      <c r="AE17" s="1">
        <v>378.96860461495311</v>
      </c>
      <c r="AF17" s="1">
        <v>381.28174812881429</v>
      </c>
      <c r="AG17" s="1">
        <v>385.14447955139917</v>
      </c>
      <c r="AH17" s="1">
        <v>395.82966532467447</v>
      </c>
      <c r="AI17" s="1">
        <v>374.13548081854594</v>
      </c>
      <c r="AJ17" s="1">
        <v>371.93786653645799</v>
      </c>
      <c r="AK17" s="1">
        <v>394.52108321587764</v>
      </c>
      <c r="AL17" s="1">
        <v>365.50039941928065</v>
      </c>
      <c r="AM17" s="1">
        <v>341.43339544194384</v>
      </c>
    </row>
    <row r="18" spans="1:39" x14ac:dyDescent="0.25">
      <c r="A18" s="131">
        <f ca="1">Exceedance!U18</f>
        <v>43252</v>
      </c>
      <c r="B18" s="273">
        <v>323.93978293287267</v>
      </c>
      <c r="C18" s="273">
        <v>351.71430638024765</v>
      </c>
      <c r="D18" s="273">
        <v>337.08889846753107</v>
      </c>
      <c r="E18" s="1">
        <v>304.18721029203351</v>
      </c>
      <c r="F18" s="1">
        <v>451.6811937113132</v>
      </c>
      <c r="G18" s="1">
        <v>364.01432324751693</v>
      </c>
      <c r="H18" s="1">
        <v>350.10091896264601</v>
      </c>
      <c r="I18" s="1">
        <v>310.59049674379872</v>
      </c>
      <c r="J18" s="1">
        <v>333.16106894301589</v>
      </c>
      <c r="K18" s="1">
        <v>321.50067076119223</v>
      </c>
      <c r="L18" s="1">
        <v>326.74450648863262</v>
      </c>
      <c r="M18" s="1">
        <v>285.01457026215633</v>
      </c>
      <c r="N18" s="1">
        <v>348.36789090864016</v>
      </c>
      <c r="O18" s="1">
        <v>333.37295521174701</v>
      </c>
      <c r="P18" s="1">
        <v>355.53792159171405</v>
      </c>
      <c r="Q18" s="1">
        <v>326.8930971915733</v>
      </c>
      <c r="R18" s="1">
        <v>349.97432266026107</v>
      </c>
      <c r="S18" s="1">
        <v>359.00338586455547</v>
      </c>
      <c r="T18" s="1">
        <v>345.23186873986037</v>
      </c>
      <c r="U18" s="1">
        <v>337.28207832721529</v>
      </c>
      <c r="V18" s="1">
        <v>336.0119835676677</v>
      </c>
      <c r="W18" s="1">
        <v>338.41244954767825</v>
      </c>
      <c r="X18" s="1">
        <v>325.7029733541778</v>
      </c>
      <c r="Y18" s="1">
        <v>315.37371807717506</v>
      </c>
      <c r="Z18" s="1">
        <v>321.47851654971794</v>
      </c>
      <c r="AA18" s="1">
        <v>332.84540056601702</v>
      </c>
      <c r="AB18" s="1">
        <v>338.97712366586433</v>
      </c>
      <c r="AC18" s="1">
        <v>338.39548362148628</v>
      </c>
      <c r="AD18" s="1">
        <v>330.13871982959137</v>
      </c>
      <c r="AE18" s="1">
        <v>338.37792296037247</v>
      </c>
      <c r="AF18" s="1">
        <v>334.08648930833027</v>
      </c>
      <c r="AG18" s="1">
        <v>327.89711924571816</v>
      </c>
      <c r="AH18" s="1">
        <v>349.52719985465188</v>
      </c>
      <c r="AI18" s="1">
        <v>334.70588081886672</v>
      </c>
      <c r="AJ18" s="1">
        <v>323.37147767210081</v>
      </c>
      <c r="AK18" s="1">
        <v>352.91249346876907</v>
      </c>
      <c r="AL18" s="1">
        <v>325.05477050556732</v>
      </c>
      <c r="AM18" s="1">
        <v>313.97325171125249</v>
      </c>
    </row>
    <row r="19" spans="1:39" x14ac:dyDescent="0.25">
      <c r="A19" s="131">
        <f ca="1">Exceedance!U19</f>
        <v>43282</v>
      </c>
      <c r="B19" s="273">
        <v>312.69653957397554</v>
      </c>
      <c r="C19" s="273">
        <v>343.48266854128752</v>
      </c>
      <c r="D19" s="273">
        <v>327.32921171602493</v>
      </c>
      <c r="E19" s="1">
        <v>320.34153957142985</v>
      </c>
      <c r="F19" s="1">
        <v>334.72598148674268</v>
      </c>
      <c r="G19" s="1">
        <v>358.7898875687975</v>
      </c>
      <c r="H19" s="1">
        <v>344.85320788626825</v>
      </c>
      <c r="I19" s="1">
        <v>333.91399886298177</v>
      </c>
      <c r="J19" s="1">
        <v>331.24689539325783</v>
      </c>
      <c r="K19" s="1">
        <v>329.9645682980057</v>
      </c>
      <c r="L19" s="1">
        <v>318.63750136245523</v>
      </c>
      <c r="M19" s="1">
        <v>283.99488982799159</v>
      </c>
      <c r="N19" s="1">
        <v>346.65923558069568</v>
      </c>
      <c r="O19" s="1">
        <v>317.35324670114716</v>
      </c>
      <c r="P19" s="1">
        <v>353.03880456979135</v>
      </c>
      <c r="Q19" s="1">
        <v>327.01590245591262</v>
      </c>
      <c r="R19" s="1">
        <v>342.67711412775753</v>
      </c>
      <c r="S19" s="1">
        <v>359.06890685110363</v>
      </c>
      <c r="T19" s="1">
        <v>342.42839599201596</v>
      </c>
      <c r="U19" s="1">
        <v>338.58342898293699</v>
      </c>
      <c r="V19" s="1">
        <v>306.739554152251</v>
      </c>
      <c r="W19" s="1">
        <v>344.47611021212055</v>
      </c>
      <c r="X19" s="1">
        <v>326.19231904140059</v>
      </c>
      <c r="Y19" s="1">
        <v>312.38135963520432</v>
      </c>
      <c r="Z19" s="1">
        <v>322.49584873099485</v>
      </c>
      <c r="AA19" s="1">
        <v>318.73753334613468</v>
      </c>
      <c r="AB19" s="1">
        <v>351.92527750858096</v>
      </c>
      <c r="AC19" s="1">
        <v>337.25111972115383</v>
      </c>
      <c r="AD19" s="1">
        <v>323.16820562240218</v>
      </c>
      <c r="AE19" s="1">
        <v>325.28893486782704</v>
      </c>
      <c r="AF19" s="1">
        <v>334.92112690007798</v>
      </c>
      <c r="AG19" s="1">
        <v>335.57539984810586</v>
      </c>
      <c r="AH19" s="1">
        <v>343.1772219290051</v>
      </c>
      <c r="AI19" s="1">
        <v>312.66430995784287</v>
      </c>
      <c r="AJ19" s="1">
        <v>316.9432351541073</v>
      </c>
      <c r="AK19" s="1">
        <v>330.67972425366389</v>
      </c>
      <c r="AL19" s="1">
        <v>314.47319520504618</v>
      </c>
      <c r="AM19" s="1">
        <v>297.33264674357747</v>
      </c>
    </row>
    <row r="20" spans="1:39" x14ac:dyDescent="0.25">
      <c r="A20" s="131">
        <f ca="1">Exceedance!U20</f>
        <v>43313</v>
      </c>
      <c r="B20" s="273">
        <v>289.76122755731899</v>
      </c>
      <c r="C20" s="273">
        <v>321.33938839020146</v>
      </c>
      <c r="D20" s="273">
        <v>305.01352800470659</v>
      </c>
      <c r="E20" s="1">
        <v>262.50938777748797</v>
      </c>
      <c r="F20" s="1">
        <v>276.12977506065874</v>
      </c>
      <c r="G20" s="1">
        <v>294.00510902381831</v>
      </c>
      <c r="H20" s="1">
        <v>322.50958507027514</v>
      </c>
      <c r="I20" s="1">
        <v>296.57911808784189</v>
      </c>
      <c r="J20" s="1">
        <v>310.40572003589955</v>
      </c>
      <c r="K20" s="1">
        <v>273.62361293712024</v>
      </c>
      <c r="L20" s="1">
        <v>281.90793702692673</v>
      </c>
      <c r="M20" s="1">
        <v>247.83916296088836</v>
      </c>
      <c r="N20" s="1">
        <v>312.8689629010658</v>
      </c>
      <c r="O20" s="1">
        <v>287.88717867707879</v>
      </c>
      <c r="P20" s="1">
        <v>310.05770020103739</v>
      </c>
      <c r="Q20" s="1">
        <v>302.61303522616316</v>
      </c>
      <c r="R20" s="1">
        <v>325.21744782652598</v>
      </c>
      <c r="S20" s="1">
        <v>330.0341967889193</v>
      </c>
      <c r="T20" s="1">
        <v>324.62310437300988</v>
      </c>
      <c r="U20" s="1">
        <v>317.42682034616507</v>
      </c>
      <c r="V20" s="1">
        <v>307.71816347129482</v>
      </c>
      <c r="W20" s="1">
        <v>307.62814165221926</v>
      </c>
      <c r="X20" s="1">
        <v>283.47880556186175</v>
      </c>
      <c r="Y20" s="1">
        <v>282.49355435046539</v>
      </c>
      <c r="Z20" s="1">
        <v>289.92504501461985</v>
      </c>
      <c r="AA20" s="1">
        <v>304.46807753311896</v>
      </c>
      <c r="AB20" s="1">
        <v>295.25058373168787</v>
      </c>
      <c r="AC20" s="1">
        <v>318.39995705132412</v>
      </c>
      <c r="AD20" s="1">
        <v>303.24445693131048</v>
      </c>
      <c r="AE20" s="1">
        <v>299.79441592682889</v>
      </c>
      <c r="AF20" s="1">
        <v>320.61857851803182</v>
      </c>
      <c r="AG20" s="1">
        <v>308.61017196803954</v>
      </c>
      <c r="AH20" s="1">
        <v>317.55627583456527</v>
      </c>
      <c r="AI20" s="1">
        <v>294.12957630612721</v>
      </c>
      <c r="AJ20" s="1">
        <v>280.27004318691161</v>
      </c>
      <c r="AK20" s="1">
        <v>298.59483840685448</v>
      </c>
      <c r="AL20" s="1">
        <v>303.03965398434912</v>
      </c>
      <c r="AM20" s="1">
        <v>260.15326869266676</v>
      </c>
    </row>
    <row r="21" spans="1:39" x14ac:dyDescent="0.25">
      <c r="A21" s="131">
        <f ca="1">Exceedance!U21</f>
        <v>43344</v>
      </c>
      <c r="B21" s="273">
        <v>261.71995578144424</v>
      </c>
      <c r="C21" s="273">
        <v>292.46692342461199</v>
      </c>
      <c r="D21" s="273">
        <v>276.67155239341935</v>
      </c>
      <c r="E21" s="1">
        <v>273.51856397662203</v>
      </c>
      <c r="F21" s="1">
        <v>280.56545279985545</v>
      </c>
      <c r="G21" s="1">
        <v>304.33185290325957</v>
      </c>
      <c r="H21" s="1">
        <v>268.0376598561437</v>
      </c>
      <c r="I21" s="1">
        <v>305.37996042922043</v>
      </c>
      <c r="J21" s="1">
        <v>268.45017235832273</v>
      </c>
      <c r="K21" s="1">
        <v>256.73831524671823</v>
      </c>
      <c r="L21" s="1">
        <v>251.77850186512828</v>
      </c>
      <c r="M21" s="1">
        <v>242.22486082133582</v>
      </c>
      <c r="N21" s="1">
        <v>275.46036149352915</v>
      </c>
      <c r="O21" s="1">
        <v>255.62509235564488</v>
      </c>
      <c r="P21" s="1">
        <v>305.32854113238551</v>
      </c>
      <c r="Q21" s="1">
        <v>249.63958155785363</v>
      </c>
      <c r="R21" s="1">
        <v>296.827403301853</v>
      </c>
      <c r="S21" s="1">
        <v>293.27408082064755</v>
      </c>
      <c r="T21" s="1">
        <v>268.52605117777301</v>
      </c>
      <c r="U21" s="1">
        <v>300.45872523311306</v>
      </c>
      <c r="V21" s="1">
        <v>289.09750948354247</v>
      </c>
      <c r="W21" s="1">
        <v>282.51453754968219</v>
      </c>
      <c r="X21" s="1">
        <v>256.81819919898317</v>
      </c>
      <c r="Y21" s="1">
        <v>272.54670435021671</v>
      </c>
      <c r="Z21" s="1">
        <v>266.12526658018345</v>
      </c>
      <c r="AA21" s="1">
        <v>247.97508355033798</v>
      </c>
      <c r="AB21" s="1">
        <v>300.18638456094442</v>
      </c>
      <c r="AC21" s="1">
        <v>281.90446420193746</v>
      </c>
      <c r="AD21" s="1">
        <v>263.63368167310989</v>
      </c>
      <c r="AE21" s="1">
        <v>282.94967084061454</v>
      </c>
      <c r="AF21" s="1">
        <v>279.13436762696404</v>
      </c>
      <c r="AG21" s="1">
        <v>265.85444830509095</v>
      </c>
      <c r="AH21" s="1">
        <v>297.43653820939608</v>
      </c>
      <c r="AI21" s="1">
        <v>292.85552491373613</v>
      </c>
      <c r="AJ21" s="1">
        <v>285.42984548528665</v>
      </c>
      <c r="AK21" s="1">
        <v>277.83048063423979</v>
      </c>
      <c r="AL21" s="1">
        <v>259.88813622092613</v>
      </c>
      <c r="AM21" s="1">
        <v>227.56711260896935</v>
      </c>
    </row>
    <row r="22" spans="1:39" x14ac:dyDescent="0.25">
      <c r="A22" s="131">
        <f ca="1">Exceedance!U22</f>
        <v>43374</v>
      </c>
      <c r="B22" s="273">
        <v>188.23038979554178</v>
      </c>
      <c r="C22" s="273">
        <v>208.83011399215562</v>
      </c>
      <c r="D22" s="273">
        <v>198.24438940495585</v>
      </c>
      <c r="E22" s="1">
        <v>203.90696290973696</v>
      </c>
      <c r="F22" s="1">
        <v>175.51890906312684</v>
      </c>
      <c r="G22" s="1">
        <v>247.06176777924583</v>
      </c>
      <c r="H22" s="1">
        <v>193.43918719569822</v>
      </c>
      <c r="I22" s="1">
        <v>206.36084401472243</v>
      </c>
      <c r="J22" s="1">
        <v>179.51690573476185</v>
      </c>
      <c r="K22" s="1">
        <v>179.09669368245966</v>
      </c>
      <c r="L22" s="1">
        <v>193.26352223049597</v>
      </c>
      <c r="M22" s="1">
        <v>189.37974849523027</v>
      </c>
      <c r="N22" s="1">
        <v>206.92409323526786</v>
      </c>
      <c r="O22" s="1">
        <v>189.28953516233398</v>
      </c>
      <c r="P22" s="1">
        <v>226.96043037482616</v>
      </c>
      <c r="Q22" s="1">
        <v>190.78910400390902</v>
      </c>
      <c r="R22" s="1">
        <v>228.69289943970284</v>
      </c>
      <c r="S22" s="1">
        <v>209.60479952047433</v>
      </c>
      <c r="T22" s="1">
        <v>221.61736188708531</v>
      </c>
      <c r="U22" s="1">
        <v>200.71025654979161</v>
      </c>
      <c r="V22" s="1">
        <v>201.38243432520161</v>
      </c>
      <c r="W22" s="1">
        <v>206.37325242092277</v>
      </c>
      <c r="X22" s="1">
        <v>181.18978049702122</v>
      </c>
      <c r="Y22" s="1">
        <v>195.72040807592532</v>
      </c>
      <c r="Z22" s="1">
        <v>198.41954137111634</v>
      </c>
      <c r="AA22" s="1">
        <v>169.7186780357473</v>
      </c>
      <c r="AB22" s="1">
        <v>211.98175228862308</v>
      </c>
      <c r="AC22" s="1">
        <v>192.45191926177813</v>
      </c>
      <c r="AD22" s="1">
        <v>191.56407779399561</v>
      </c>
      <c r="AE22" s="1">
        <v>213.31509353197637</v>
      </c>
      <c r="AF22" s="1">
        <v>210.46944441531954</v>
      </c>
      <c r="AG22" s="1">
        <v>194.67857449219241</v>
      </c>
      <c r="AH22" s="1">
        <v>225.68234496766115</v>
      </c>
      <c r="AI22" s="1">
        <v>208.14604696957929</v>
      </c>
      <c r="AJ22" s="1">
        <v>208.58599157287927</v>
      </c>
      <c r="AK22" s="1">
        <v>199.64266559623633</v>
      </c>
      <c r="AL22" s="1">
        <v>191.8696566336566</v>
      </c>
      <c r="AM22" s="1">
        <v>174.91195044588238</v>
      </c>
    </row>
    <row r="23" spans="1:39" x14ac:dyDescent="0.25">
      <c r="A23" s="131">
        <f ca="1">Exceedance!U23</f>
        <v>43405</v>
      </c>
      <c r="B23" s="273">
        <v>244.53098647974625</v>
      </c>
      <c r="C23" s="273">
        <v>272.60625660614153</v>
      </c>
      <c r="D23" s="273">
        <v>258.13879715018703</v>
      </c>
      <c r="E23" s="1">
        <v>266.16742332303608</v>
      </c>
      <c r="F23" s="1">
        <v>262.21430830773897</v>
      </c>
      <c r="G23" s="1">
        <v>325.6824044733566</v>
      </c>
      <c r="H23" s="1">
        <v>300.29064945615619</v>
      </c>
      <c r="I23" s="1">
        <v>315.42127629297346</v>
      </c>
      <c r="J23" s="1">
        <v>260.86767378382308</v>
      </c>
      <c r="K23" s="1">
        <v>247.15516322021037</v>
      </c>
      <c r="L23" s="1">
        <v>247.56554236745552</v>
      </c>
      <c r="M23" s="1">
        <v>244.68671222953094</v>
      </c>
      <c r="N23" s="1">
        <v>258.55770529660896</v>
      </c>
      <c r="O23" s="1">
        <v>253.01332598344021</v>
      </c>
      <c r="P23" s="1">
        <v>306.21289322224442</v>
      </c>
      <c r="Q23" s="1">
        <v>251.19490802311503</v>
      </c>
      <c r="R23" s="1">
        <v>275.9658408470616</v>
      </c>
      <c r="S23" s="1">
        <v>271.64682075229626</v>
      </c>
      <c r="T23" s="1">
        <v>276.89530216455529</v>
      </c>
      <c r="U23" s="1">
        <v>291.45612555323277</v>
      </c>
      <c r="V23" s="1">
        <v>256.2727508367006</v>
      </c>
      <c r="W23" s="1">
        <v>263.74782629827183</v>
      </c>
      <c r="X23" s="1">
        <v>246.0655333518479</v>
      </c>
      <c r="Y23" s="1">
        <v>259.29386515860023</v>
      </c>
      <c r="Z23" s="1">
        <v>241.94814925751521</v>
      </c>
      <c r="AA23" s="1">
        <v>234.38222429085883</v>
      </c>
      <c r="AB23" s="1">
        <v>293.87836704683502</v>
      </c>
      <c r="AC23" s="1">
        <v>254.58421808319906</v>
      </c>
      <c r="AD23" s="1">
        <v>243.92912051896707</v>
      </c>
      <c r="AE23" s="1">
        <v>277.55226049371436</v>
      </c>
      <c r="AF23" s="1">
        <v>264.89410254608924</v>
      </c>
      <c r="AG23" s="1">
        <v>259.0210741098652</v>
      </c>
      <c r="AH23" s="1">
        <v>284.62502921496429</v>
      </c>
      <c r="AI23" s="1">
        <v>275.49243954448343</v>
      </c>
      <c r="AJ23" s="1">
        <v>256.50933431813053</v>
      </c>
      <c r="AK23" s="1">
        <v>266.69339912003329</v>
      </c>
      <c r="AL23" s="1">
        <v>251.80322717081108</v>
      </c>
      <c r="AM23" s="1">
        <v>250.50183572952957</v>
      </c>
    </row>
    <row r="24" spans="1:39" x14ac:dyDescent="0.25">
      <c r="A24" s="131">
        <f ca="1">Exceedance!U24</f>
        <v>43435</v>
      </c>
      <c r="B24" s="273">
        <v>229.21802061616589</v>
      </c>
      <c r="C24" s="273">
        <v>255.10220562981607</v>
      </c>
      <c r="D24" s="273">
        <v>241.7418784449176</v>
      </c>
      <c r="E24" s="1">
        <v>288.66341287374905</v>
      </c>
      <c r="F24" s="1">
        <v>282.15698957605451</v>
      </c>
      <c r="G24" s="1">
        <v>288.50253450989908</v>
      </c>
      <c r="H24" s="1">
        <v>308.14602037735739</v>
      </c>
      <c r="I24" s="1">
        <v>326.07239207073229</v>
      </c>
      <c r="J24" s="1">
        <v>265.22589276546773</v>
      </c>
      <c r="K24" s="1">
        <v>245.46782428352245</v>
      </c>
      <c r="L24" s="1">
        <v>234.77229442931903</v>
      </c>
      <c r="M24" s="1">
        <v>246.31256002408355</v>
      </c>
      <c r="N24" s="1">
        <v>243.24976328510036</v>
      </c>
      <c r="O24" s="1">
        <v>229.41420346914111</v>
      </c>
      <c r="P24" s="1">
        <v>276.89026465775817</v>
      </c>
      <c r="Q24" s="1">
        <v>221.50797484180094</v>
      </c>
      <c r="R24" s="1">
        <v>233.45125431241061</v>
      </c>
      <c r="S24" s="1">
        <v>281.84298694838708</v>
      </c>
      <c r="T24" s="1">
        <v>292.5566370433084</v>
      </c>
      <c r="U24" s="1">
        <v>283.08352327767136</v>
      </c>
      <c r="V24" s="1">
        <v>232.58959767150526</v>
      </c>
      <c r="W24" s="1">
        <v>260.92055857186796</v>
      </c>
      <c r="X24" s="1">
        <v>237.28365963337137</v>
      </c>
      <c r="Y24" s="1">
        <v>252.23015851224005</v>
      </c>
      <c r="Z24" s="1">
        <v>239.77054787551921</v>
      </c>
      <c r="AA24" s="1">
        <v>222.02396564522385</v>
      </c>
      <c r="AB24" s="1">
        <v>263.20392973951562</v>
      </c>
      <c r="AC24" s="1">
        <v>250.15197287947976</v>
      </c>
      <c r="AD24" s="1">
        <v>238.99036555993754</v>
      </c>
      <c r="AE24" s="1">
        <v>252.14640182168415</v>
      </c>
      <c r="AF24" s="1">
        <v>254.8607054052122</v>
      </c>
      <c r="AG24" s="1">
        <v>219.40821465671334</v>
      </c>
      <c r="AH24" s="1">
        <v>281.06233408426294</v>
      </c>
      <c r="AI24" s="1">
        <v>259.51175371591739</v>
      </c>
      <c r="AJ24" s="1">
        <v>255.81302525881972</v>
      </c>
      <c r="AK24" s="1">
        <v>239.03939015419405</v>
      </c>
      <c r="AL24" s="1">
        <v>233.75397800049026</v>
      </c>
      <c r="AM24" s="1">
        <v>257.71744884340274</v>
      </c>
    </row>
    <row r="25" spans="1:39" x14ac:dyDescent="0.25">
      <c r="A25" s="131">
        <f ca="1">Exceedance!U25</f>
        <v>43466</v>
      </c>
      <c r="B25" s="273">
        <v>258.99411784222832</v>
      </c>
      <c r="C25" s="273">
        <v>316.59274886691873</v>
      </c>
      <c r="D25" s="273">
        <v>298.68378040512698</v>
      </c>
      <c r="E25" s="1">
        <v>355.24998473558639</v>
      </c>
      <c r="F25" s="1">
        <v>338.01826379804885</v>
      </c>
      <c r="G25" s="1">
        <v>330.38181659891166</v>
      </c>
      <c r="H25" s="1">
        <v>319.53874101600422</v>
      </c>
      <c r="I25" s="1">
        <v>332.69637247563873</v>
      </c>
      <c r="J25" s="1">
        <v>288.5319619330208</v>
      </c>
      <c r="K25" s="1">
        <v>281.28023094702627</v>
      </c>
      <c r="L25" s="1">
        <v>259.23518924300663</v>
      </c>
      <c r="M25" s="1">
        <v>270.8988617556866</v>
      </c>
      <c r="N25" s="1">
        <v>294.48107364065788</v>
      </c>
      <c r="O25" s="1">
        <v>226.99319793649133</v>
      </c>
      <c r="P25" s="1">
        <v>313.32856088708161</v>
      </c>
      <c r="Q25" s="1">
        <v>251.228869313594</v>
      </c>
      <c r="R25" s="1">
        <v>309.49324403178048</v>
      </c>
      <c r="S25" s="1">
        <v>336.88144272985551</v>
      </c>
      <c r="T25" s="1">
        <v>379.260315538763</v>
      </c>
      <c r="U25" s="1">
        <v>257.28656263461068</v>
      </c>
      <c r="V25" s="1">
        <v>291.13661248610089</v>
      </c>
      <c r="W25" s="1">
        <v>279.99484788271985</v>
      </c>
      <c r="X25" s="1">
        <v>258.46281335479563</v>
      </c>
      <c r="Y25" s="1">
        <v>252.76615200097871</v>
      </c>
      <c r="Z25" s="1">
        <v>254.03042025049282</v>
      </c>
      <c r="AA25" s="1">
        <v>199.851917331187</v>
      </c>
      <c r="AB25" s="1">
        <v>336.44517350309889</v>
      </c>
      <c r="AC25" s="1">
        <v>298.13657504718742</v>
      </c>
      <c r="AD25" s="1">
        <v>253.79805591244684</v>
      </c>
      <c r="AE25" s="1">
        <v>318.33885907032703</v>
      </c>
      <c r="AF25" s="1">
        <v>260.10996014987512</v>
      </c>
      <c r="AG25" s="1">
        <v>278.53419383404855</v>
      </c>
      <c r="AH25" s="1">
        <v>328.63138199395678</v>
      </c>
      <c r="AI25" s="1">
        <v>278.89408452508906</v>
      </c>
      <c r="AJ25" s="1">
        <v>254.01271698178891</v>
      </c>
      <c r="AK25" s="1">
        <v>300.23546679227769</v>
      </c>
      <c r="AL25" s="1">
        <v>233.5531639768727</v>
      </c>
      <c r="AM25" s="1">
        <v>273.15431290253116</v>
      </c>
    </row>
    <row r="26" spans="1:39" x14ac:dyDescent="0.25">
      <c r="A26" s="131">
        <f ca="1">Exceedance!U26</f>
        <v>43497</v>
      </c>
      <c r="B26" s="273">
        <v>247.24927961201368</v>
      </c>
      <c r="C26" s="273">
        <v>265.47088379021397</v>
      </c>
      <c r="D26" s="273">
        <v>249.84078189900853</v>
      </c>
      <c r="E26" s="1">
        <v>188.21895170597477</v>
      </c>
      <c r="F26" s="1">
        <v>259.16156173388185</v>
      </c>
      <c r="G26" s="1">
        <v>343.44198392886022</v>
      </c>
      <c r="H26" s="1">
        <v>300.4483198673517</v>
      </c>
      <c r="I26" s="1">
        <v>295.69382540308357</v>
      </c>
      <c r="J26" s="1">
        <v>229.56113590380193</v>
      </c>
      <c r="K26" s="1">
        <v>235.22852120177404</v>
      </c>
      <c r="L26" s="1">
        <v>240.81933970927778</v>
      </c>
      <c r="M26" s="1">
        <v>220.23184000896302</v>
      </c>
      <c r="N26" s="1">
        <v>236.56516604277144</v>
      </c>
      <c r="O26" s="1">
        <v>171.79312806385525</v>
      </c>
      <c r="P26" s="1">
        <v>336.37039623028022</v>
      </c>
      <c r="Q26" s="1">
        <v>223.89143487548199</v>
      </c>
      <c r="R26" s="1">
        <v>333.9266128364315</v>
      </c>
      <c r="S26" s="1">
        <v>286.89144222198246</v>
      </c>
      <c r="T26" s="1">
        <v>254.12805450407646</v>
      </c>
      <c r="U26" s="1">
        <v>248.0395183221211</v>
      </c>
      <c r="V26" s="1">
        <v>245.87205564223217</v>
      </c>
      <c r="W26" s="1">
        <v>239.01524658994273</v>
      </c>
      <c r="X26" s="1">
        <v>247.61989855713577</v>
      </c>
      <c r="Y26" s="1">
        <v>224.37768893359487</v>
      </c>
      <c r="Z26" s="1">
        <v>230.82735095939205</v>
      </c>
      <c r="AA26" s="1">
        <v>172.6989381195751</v>
      </c>
      <c r="AB26" s="1">
        <v>257.56436097383954</v>
      </c>
      <c r="AC26" s="1">
        <v>257.36575618573625</v>
      </c>
      <c r="AD26" s="1">
        <v>252.51151638302528</v>
      </c>
      <c r="AE26" s="1">
        <v>244.36388699371375</v>
      </c>
      <c r="AF26" s="1">
        <v>253.85808358959338</v>
      </c>
      <c r="AG26" s="1">
        <v>246.08000865990948</v>
      </c>
      <c r="AH26" s="1">
        <v>336.55458010092946</v>
      </c>
      <c r="AI26" s="1">
        <v>264.71591893847591</v>
      </c>
      <c r="AJ26" s="1">
        <v>241.26132057763374</v>
      </c>
      <c r="AK26" s="1">
        <v>244.81892448496899</v>
      </c>
      <c r="AL26" s="1">
        <v>242.37909199735822</v>
      </c>
      <c r="AM26" s="1">
        <v>250.23500902274156</v>
      </c>
    </row>
    <row r="27" spans="1:39" x14ac:dyDescent="0.25">
      <c r="A27" s="131">
        <f ca="1">Exceedance!U27</f>
        <v>43525</v>
      </c>
      <c r="B27" s="273">
        <v>399.2276435453843</v>
      </c>
      <c r="C27" s="273">
        <v>467.39995553086379</v>
      </c>
      <c r="D27" s="273">
        <v>436.64157101600006</v>
      </c>
      <c r="E27" s="1">
        <v>379.86223053698001</v>
      </c>
      <c r="F27" s="1">
        <v>409.97358148563762</v>
      </c>
      <c r="G27" s="1">
        <v>423.33728328739039</v>
      </c>
      <c r="H27" s="1">
        <v>474.54266456756108</v>
      </c>
      <c r="I27" s="1">
        <v>445.11235696019787</v>
      </c>
      <c r="J27" s="1">
        <v>417.25819911604685</v>
      </c>
      <c r="K27" s="1">
        <v>395.76879652293093</v>
      </c>
      <c r="L27" s="1">
        <v>371.61364836019249</v>
      </c>
      <c r="M27" s="1">
        <v>403.62559365273808</v>
      </c>
      <c r="N27" s="1">
        <v>392.5029877384041</v>
      </c>
      <c r="O27" s="1">
        <v>319.89448958447804</v>
      </c>
      <c r="P27" s="1">
        <v>479.25019751214091</v>
      </c>
      <c r="Q27" s="1">
        <v>373.72343854349799</v>
      </c>
      <c r="R27" s="1">
        <v>490.66769729882168</v>
      </c>
      <c r="S27" s="1">
        <v>445.193668204576</v>
      </c>
      <c r="T27" s="1">
        <v>446.54802401793336</v>
      </c>
      <c r="U27" s="1">
        <v>418.8568894790651</v>
      </c>
      <c r="V27" s="1">
        <v>424.32422740531877</v>
      </c>
      <c r="W27" s="1">
        <v>432.77918880753981</v>
      </c>
      <c r="X27" s="1">
        <v>385.56359239906135</v>
      </c>
      <c r="Y27" s="1">
        <v>404.62588554364459</v>
      </c>
      <c r="Z27" s="1">
        <v>402.71640931732645</v>
      </c>
      <c r="AA27" s="1">
        <v>342.63561067230626</v>
      </c>
      <c r="AB27" s="1">
        <v>446.74385000724465</v>
      </c>
      <c r="AC27" s="1">
        <v>418.28207391397768</v>
      </c>
      <c r="AD27" s="1">
        <v>397.33936540276056</v>
      </c>
      <c r="AE27" s="1">
        <v>448.49484054001459</v>
      </c>
      <c r="AF27" s="1">
        <v>412.49867756764701</v>
      </c>
      <c r="AG27" s="1">
        <v>407.31352483503275</v>
      </c>
      <c r="AH27" s="1">
        <v>478.51115745823461</v>
      </c>
      <c r="AI27" s="1">
        <v>414.43943546374106</v>
      </c>
      <c r="AJ27" s="1">
        <v>422.6789799535905</v>
      </c>
      <c r="AK27" s="1">
        <v>451.5504387914869</v>
      </c>
      <c r="AL27" s="1">
        <v>376.3257196369704</v>
      </c>
      <c r="AM27" s="1">
        <v>421.76038541798624</v>
      </c>
    </row>
    <row r="28" spans="1:39" x14ac:dyDescent="0.25">
      <c r="A28" s="131">
        <f ca="1">Exceedance!U28</f>
        <v>43556</v>
      </c>
      <c r="B28" s="273">
        <v>415.34535351492264</v>
      </c>
      <c r="C28" s="273">
        <v>505.10808194500697</v>
      </c>
      <c r="D28" s="273">
        <v>468.67418644504534</v>
      </c>
      <c r="E28" s="1">
        <v>535.75046768129323</v>
      </c>
      <c r="F28" s="1">
        <v>482.379358539652</v>
      </c>
      <c r="G28" s="1">
        <v>517.92480124804354</v>
      </c>
      <c r="H28" s="1">
        <v>497.5518095080327</v>
      </c>
      <c r="I28" s="1">
        <v>486.89282955679937</v>
      </c>
      <c r="J28" s="1">
        <v>462.61084479535413</v>
      </c>
      <c r="K28" s="1">
        <v>454.22185505710974</v>
      </c>
      <c r="L28" s="1">
        <v>404.80908846934977</v>
      </c>
      <c r="M28" s="1">
        <v>454.40309552003117</v>
      </c>
      <c r="N28" s="1">
        <v>481.43895496171797</v>
      </c>
      <c r="O28" s="1">
        <v>491.06517914983152</v>
      </c>
      <c r="P28" s="1">
        <v>531.19421597270832</v>
      </c>
      <c r="Q28" s="1">
        <v>453.45678560306317</v>
      </c>
      <c r="R28" s="1">
        <v>532.72716419537915</v>
      </c>
      <c r="S28" s="1">
        <v>505.5517682259287</v>
      </c>
      <c r="T28" s="1">
        <v>476.52677180764204</v>
      </c>
      <c r="U28" s="1">
        <v>476.18493419995343</v>
      </c>
      <c r="V28" s="1">
        <v>496.49666107070522</v>
      </c>
      <c r="W28" s="1">
        <v>484.62963760801114</v>
      </c>
      <c r="X28" s="1">
        <v>418.71646494613992</v>
      </c>
      <c r="Y28" s="1">
        <v>411.4161292175466</v>
      </c>
      <c r="Z28" s="1">
        <v>406.88190918817378</v>
      </c>
      <c r="AA28" s="1">
        <v>434.45147858148306</v>
      </c>
      <c r="AB28" s="1">
        <v>517.81965321171765</v>
      </c>
      <c r="AC28" s="1">
        <v>473.7162551627261</v>
      </c>
      <c r="AD28" s="1">
        <v>437.89794178258808</v>
      </c>
      <c r="AE28" s="1">
        <v>499.73263759455142</v>
      </c>
      <c r="AF28" s="1">
        <v>471.43918308956665</v>
      </c>
      <c r="AG28" s="1">
        <v>458.30296567680466</v>
      </c>
      <c r="AH28" s="1">
        <v>509.93118019060597</v>
      </c>
      <c r="AI28" s="1">
        <v>458.26538255719254</v>
      </c>
      <c r="AJ28" s="1">
        <v>398.17187127247115</v>
      </c>
      <c r="AK28" s="1">
        <v>474.22924238990356</v>
      </c>
      <c r="AL28" s="1">
        <v>396.89504527148807</v>
      </c>
      <c r="AM28" s="1">
        <v>458.32439961232251</v>
      </c>
    </row>
    <row r="29" spans="1:39" x14ac:dyDescent="0.25">
      <c r="A29" s="131">
        <f ca="1">Exceedance!U29</f>
        <v>43586</v>
      </c>
      <c r="B29" s="273">
        <v>348.04657853667754</v>
      </c>
      <c r="C29" s="273">
        <v>422.25902138168954</v>
      </c>
      <c r="D29" s="273">
        <v>389.9951848631182</v>
      </c>
      <c r="E29" s="1">
        <v>428.09315574206062</v>
      </c>
      <c r="F29" s="1">
        <v>436.04770818436964</v>
      </c>
      <c r="G29" s="1">
        <v>470.02704701186104</v>
      </c>
      <c r="H29" s="1">
        <v>521.02450094258893</v>
      </c>
      <c r="I29" s="1">
        <v>424.83194814883745</v>
      </c>
      <c r="J29" s="1">
        <v>401.30284169901995</v>
      </c>
      <c r="K29" s="1">
        <v>373.46866428930514</v>
      </c>
      <c r="L29" s="1">
        <v>338.64259911267914</v>
      </c>
      <c r="M29" s="1">
        <v>378.08252435586991</v>
      </c>
      <c r="N29" s="1">
        <v>398.80439042815846</v>
      </c>
      <c r="O29" s="1">
        <v>414.69421447307678</v>
      </c>
      <c r="P29" s="1">
        <v>437.75121835605137</v>
      </c>
      <c r="Q29" s="1">
        <v>390.2247062819979</v>
      </c>
      <c r="R29" s="1">
        <v>436.01581363639758</v>
      </c>
      <c r="S29" s="1">
        <v>431.89022372896005</v>
      </c>
      <c r="T29" s="1">
        <v>431.1150938371261</v>
      </c>
      <c r="U29" s="1">
        <v>399.7650454217503</v>
      </c>
      <c r="V29" s="1">
        <v>394.83318265910611</v>
      </c>
      <c r="W29" s="1">
        <v>397.26655423583361</v>
      </c>
      <c r="X29" s="1">
        <v>346.14496797348409</v>
      </c>
      <c r="Y29" s="1">
        <v>350.03624178705479</v>
      </c>
      <c r="Z29" s="1">
        <v>364.12015354018803</v>
      </c>
      <c r="AA29" s="1">
        <v>389.69778892453866</v>
      </c>
      <c r="AB29" s="1">
        <v>443.29074207541157</v>
      </c>
      <c r="AC29" s="1">
        <v>391.47264888199527</v>
      </c>
      <c r="AD29" s="1">
        <v>370.39433934584537</v>
      </c>
      <c r="AE29" s="1">
        <v>403.05232729555428</v>
      </c>
      <c r="AF29" s="1">
        <v>401.01819027942275</v>
      </c>
      <c r="AG29" s="1">
        <v>386.7930993914452</v>
      </c>
      <c r="AH29" s="1">
        <v>416.06305510366718</v>
      </c>
      <c r="AI29" s="1">
        <v>375.5096184424392</v>
      </c>
      <c r="AJ29" s="1">
        <v>358.03097147926894</v>
      </c>
      <c r="AK29" s="1">
        <v>386.9783788906152</v>
      </c>
      <c r="AL29" s="1">
        <v>336.90118152647904</v>
      </c>
      <c r="AM29" s="1">
        <v>379.11067356386633</v>
      </c>
    </row>
    <row r="30" spans="1:39" x14ac:dyDescent="0.25">
      <c r="A30" s="131">
        <f ca="1">Exceedance!U30</f>
        <v>43617</v>
      </c>
      <c r="B30" s="273">
        <v>333.74222918850643</v>
      </c>
      <c r="C30" s="273">
        <v>369.65652743139839</v>
      </c>
      <c r="D30" s="273">
        <v>339.76154217048452</v>
      </c>
      <c r="E30" s="1">
        <v>479.14045525196508</v>
      </c>
      <c r="F30" s="1">
        <v>384.09074052765573</v>
      </c>
      <c r="G30" s="1">
        <v>421.24260171665071</v>
      </c>
      <c r="H30" s="1">
        <v>382.20585479693057</v>
      </c>
      <c r="I30" s="1">
        <v>386.59360298482841</v>
      </c>
      <c r="J30" s="1">
        <v>336.46824470559278</v>
      </c>
      <c r="K30" s="1">
        <v>328.45116728825627</v>
      </c>
      <c r="L30" s="1">
        <v>283.52206589163859</v>
      </c>
      <c r="M30" s="1">
        <v>336.7186864824551</v>
      </c>
      <c r="N30" s="1">
        <v>350.23723933153889</v>
      </c>
      <c r="O30" s="1">
        <v>349.19609965532391</v>
      </c>
      <c r="P30" s="1">
        <v>400.63851447068384</v>
      </c>
      <c r="Q30" s="1">
        <v>340.98950140577796</v>
      </c>
      <c r="R30" s="1">
        <v>406.38273522634682</v>
      </c>
      <c r="S30" s="1">
        <v>377.55318704910422</v>
      </c>
      <c r="T30" s="1">
        <v>376.39991507285782</v>
      </c>
      <c r="U30" s="1">
        <v>352.36962768416396</v>
      </c>
      <c r="V30" s="1">
        <v>341.50487860887256</v>
      </c>
      <c r="W30" s="1">
        <v>345.15847933025623</v>
      </c>
      <c r="X30" s="1">
        <v>323.03923063733799</v>
      </c>
      <c r="Y30" s="1">
        <v>324.74346838881326</v>
      </c>
      <c r="Z30" s="1">
        <v>338.493043038346</v>
      </c>
      <c r="AA30" s="1">
        <v>352.32687843054833</v>
      </c>
      <c r="AB30" s="1">
        <v>370.55279542662987</v>
      </c>
      <c r="AC30" s="1">
        <v>342.83966308473947</v>
      </c>
      <c r="AD30" s="1">
        <v>359.63668629104609</v>
      </c>
      <c r="AE30" s="1">
        <v>352.31195803704207</v>
      </c>
      <c r="AF30" s="1">
        <v>340.85747592059528</v>
      </c>
      <c r="AG30" s="1">
        <v>341.03109997553662</v>
      </c>
      <c r="AH30" s="1">
        <v>402.48160510900095</v>
      </c>
      <c r="AI30" s="1">
        <v>333.66748386487762</v>
      </c>
      <c r="AJ30" s="1">
        <v>342.39510550879078</v>
      </c>
      <c r="AK30" s="1">
        <v>343.69355847058051</v>
      </c>
      <c r="AL30" s="1">
        <v>309.6982399588577</v>
      </c>
      <c r="AM30" s="1">
        <v>322.80175867754582</v>
      </c>
    </row>
    <row r="31" spans="1:39" x14ac:dyDescent="0.25">
      <c r="A31" s="131">
        <f ca="1">Exceedance!U31</f>
        <v>43647</v>
      </c>
      <c r="B31" s="273">
        <v>306.50419769804853</v>
      </c>
      <c r="C31" s="273">
        <v>357.78776629566289</v>
      </c>
      <c r="D31" s="273">
        <v>327.2934623675801</v>
      </c>
      <c r="E31" s="1">
        <v>353.89730135816285</v>
      </c>
      <c r="F31" s="1">
        <v>375.87370659486118</v>
      </c>
      <c r="G31" s="1">
        <v>396.99195615225949</v>
      </c>
      <c r="H31" s="1">
        <v>381.61231602850057</v>
      </c>
      <c r="I31" s="1">
        <v>370.15325706056785</v>
      </c>
      <c r="J31" s="1">
        <v>344.5729781924278</v>
      </c>
      <c r="K31" s="1">
        <v>320.35833463989889</v>
      </c>
      <c r="L31" s="1">
        <v>282.55069873000303</v>
      </c>
      <c r="M31" s="1">
        <v>333.0255585138346</v>
      </c>
      <c r="N31" s="1">
        <v>332.56125823616293</v>
      </c>
      <c r="O31" s="1">
        <v>346.14505586199789</v>
      </c>
      <c r="P31" s="1">
        <v>380.6215943569087</v>
      </c>
      <c r="Q31" s="1">
        <v>333.48665864536633</v>
      </c>
      <c r="R31" s="1">
        <v>381.62405522707741</v>
      </c>
      <c r="S31" s="1">
        <v>372.18901697359229</v>
      </c>
      <c r="T31" s="1">
        <v>377.02537390544398</v>
      </c>
      <c r="U31" s="1">
        <v>320.95462085813455</v>
      </c>
      <c r="V31" s="1">
        <v>344.22931761427748</v>
      </c>
      <c r="W31" s="1">
        <v>344.95448233201421</v>
      </c>
      <c r="X31" s="1">
        <v>307.59619501479489</v>
      </c>
      <c r="Y31" s="1">
        <v>309.79846372065572</v>
      </c>
      <c r="Z31" s="1">
        <v>308.57820807831621</v>
      </c>
      <c r="AA31" s="1">
        <v>351.67199137195524</v>
      </c>
      <c r="AB31" s="1">
        <v>367.85161322556621</v>
      </c>
      <c r="AC31" s="1">
        <v>334.91753160417977</v>
      </c>
      <c r="AD31" s="1">
        <v>335.09095531540714</v>
      </c>
      <c r="AE31" s="1">
        <v>352.25948841532625</v>
      </c>
      <c r="AF31" s="1">
        <v>348.25259901578215</v>
      </c>
      <c r="AG31" s="1">
        <v>334.8389251825858</v>
      </c>
      <c r="AH31" s="1">
        <v>351.38025633480089</v>
      </c>
      <c r="AI31" s="1">
        <v>319.68276317178203</v>
      </c>
      <c r="AJ31" s="1">
        <v>303.10215118427374</v>
      </c>
      <c r="AK31" s="1">
        <v>331.62872568505855</v>
      </c>
      <c r="AL31" s="1">
        <v>293.32856354296138</v>
      </c>
      <c r="AM31" s="1">
        <v>336.71807372790335</v>
      </c>
    </row>
    <row r="32" spans="1:39" x14ac:dyDescent="0.25">
      <c r="A32" s="131">
        <f ca="1">Exceedance!U32</f>
        <v>43678</v>
      </c>
      <c r="B32" s="273">
        <v>281.79180640730084</v>
      </c>
      <c r="C32" s="273">
        <v>331.78689328544613</v>
      </c>
      <c r="D32" s="273">
        <v>302.53546691839614</v>
      </c>
      <c r="E32" s="1">
        <v>290.82507348475389</v>
      </c>
      <c r="F32" s="1">
        <v>305.36284802571788</v>
      </c>
      <c r="G32" s="1">
        <v>363.29588691889484</v>
      </c>
      <c r="H32" s="1">
        <v>332.5103846177746</v>
      </c>
      <c r="I32" s="1">
        <v>335.38881038703431</v>
      </c>
      <c r="J32" s="1">
        <v>284.9455235003503</v>
      </c>
      <c r="K32" s="1">
        <v>283.62186856590245</v>
      </c>
      <c r="L32" s="1">
        <v>246.65156372512271</v>
      </c>
      <c r="M32" s="1">
        <v>299.12349125696511</v>
      </c>
      <c r="N32" s="1">
        <v>300.87029938207087</v>
      </c>
      <c r="O32" s="1">
        <v>303.70690913306424</v>
      </c>
      <c r="P32" s="1">
        <v>342.51800550473371</v>
      </c>
      <c r="Q32" s="1">
        <v>316.43881071076294</v>
      </c>
      <c r="R32" s="1">
        <v>337.84909903856089</v>
      </c>
      <c r="S32" s="1">
        <v>350.64136660594477</v>
      </c>
      <c r="T32" s="1">
        <v>352.4557169727666</v>
      </c>
      <c r="U32" s="1">
        <v>321.50307258279622</v>
      </c>
      <c r="V32" s="1">
        <v>304.61273569004965</v>
      </c>
      <c r="W32" s="1">
        <v>298.88952257438564</v>
      </c>
      <c r="X32" s="1">
        <v>280.18757008528047</v>
      </c>
      <c r="Y32" s="1">
        <v>276.35370595242017</v>
      </c>
      <c r="Z32" s="1">
        <v>292.83537141619928</v>
      </c>
      <c r="AA32" s="1">
        <v>297.27167027558937</v>
      </c>
      <c r="AB32" s="1">
        <v>345.69387574317722</v>
      </c>
      <c r="AC32" s="1">
        <v>313.46555354562099</v>
      </c>
      <c r="AD32" s="1">
        <v>310.7954203603602</v>
      </c>
      <c r="AE32" s="1">
        <v>336.40657142289069</v>
      </c>
      <c r="AF32" s="1">
        <v>319.50677031429876</v>
      </c>
      <c r="AG32" s="1">
        <v>310.06742237975624</v>
      </c>
      <c r="AH32" s="1">
        <v>323.87215108938705</v>
      </c>
      <c r="AI32" s="1">
        <v>282.52911678548156</v>
      </c>
      <c r="AJ32" s="1">
        <v>269.57234107613283</v>
      </c>
      <c r="AK32" s="1">
        <v>318.75913475457975</v>
      </c>
      <c r="AL32" s="1">
        <v>256.8180631190977</v>
      </c>
      <c r="AM32" s="1">
        <v>282.24275020292833</v>
      </c>
    </row>
    <row r="33" spans="1:39" x14ac:dyDescent="0.25">
      <c r="A33" s="131">
        <f ca="1">Exceedance!U33</f>
        <v>43709</v>
      </c>
      <c r="B33" s="273">
        <v>241.78993006337706</v>
      </c>
      <c r="C33" s="273">
        <v>298.42525161421798</v>
      </c>
      <c r="D33" s="273">
        <v>271.57629200475048</v>
      </c>
      <c r="E33" s="1">
        <v>295.56028920451416</v>
      </c>
      <c r="F33" s="1">
        <v>314.77359164669713</v>
      </c>
      <c r="G33" s="1">
        <v>297.62271779384912</v>
      </c>
      <c r="H33" s="1">
        <v>336.02290946572128</v>
      </c>
      <c r="I33" s="1">
        <v>312.08327309719249</v>
      </c>
      <c r="J33" s="1">
        <v>265.80533292085192</v>
      </c>
      <c r="K33" s="1">
        <v>252.26129299560213</v>
      </c>
      <c r="L33" s="1">
        <v>241.22160619232159</v>
      </c>
      <c r="M33" s="1">
        <v>261.26552515945866</v>
      </c>
      <c r="N33" s="1">
        <v>265.47988539020054</v>
      </c>
      <c r="O33" s="1">
        <v>298.83875109151819</v>
      </c>
      <c r="P33" s="1">
        <v>303.53997782502853</v>
      </c>
      <c r="Q33" s="1">
        <v>288.78890341266526</v>
      </c>
      <c r="R33" s="1">
        <v>321.90121949117719</v>
      </c>
      <c r="S33" s="1">
        <v>288.31036351084208</v>
      </c>
      <c r="T33" s="1">
        <v>331.82156271321361</v>
      </c>
      <c r="U33" s="1">
        <v>300.65572865780399</v>
      </c>
      <c r="V33" s="1">
        <v>276.57844478988221</v>
      </c>
      <c r="W33" s="1">
        <v>269.08370505527114</v>
      </c>
      <c r="X33" s="1">
        <v>235.07389868213727</v>
      </c>
      <c r="Y33" s="1">
        <v>241.22776962697418</v>
      </c>
      <c r="Z33" s="1">
        <v>229.02701126346935</v>
      </c>
      <c r="AA33" s="1">
        <v>261.37046874886619</v>
      </c>
      <c r="AB33" s="1">
        <v>303.49323689360182</v>
      </c>
      <c r="AC33" s="1">
        <v>270.68875073390501</v>
      </c>
      <c r="AD33" s="1">
        <v>254.87718411664795</v>
      </c>
      <c r="AE33" s="1">
        <v>291.24335479118247</v>
      </c>
      <c r="AF33" s="1">
        <v>273.39934728065043</v>
      </c>
      <c r="AG33" s="1">
        <v>290.59855587145273</v>
      </c>
      <c r="AH33" s="1">
        <v>316.89190860358019</v>
      </c>
      <c r="AI33" s="1">
        <v>287.98176583553175</v>
      </c>
      <c r="AJ33" s="1">
        <v>236.71234195925894</v>
      </c>
      <c r="AK33" s="1">
        <v>271.64666377957496</v>
      </c>
      <c r="AL33" s="1">
        <v>224.82711815698562</v>
      </c>
      <c r="AM33" s="1">
        <v>266.08747503878618</v>
      </c>
    </row>
    <row r="34" spans="1:39" x14ac:dyDescent="0.25">
      <c r="A34" s="131">
        <f ca="1">Exceedance!U34</f>
        <v>43739</v>
      </c>
      <c r="B34" s="273">
        <v>173.12041198045506</v>
      </c>
      <c r="C34" s="273">
        <v>212.19719143307512</v>
      </c>
      <c r="D34" s="273">
        <v>194.59528782987047</v>
      </c>
      <c r="E34" s="1">
        <v>183.29024343920406</v>
      </c>
      <c r="F34" s="1">
        <v>254.35451510628266</v>
      </c>
      <c r="G34" s="1">
        <v>221.6687292777394</v>
      </c>
      <c r="H34" s="1">
        <v>234.65202508298165</v>
      </c>
      <c r="I34" s="1">
        <v>220.20515064970073</v>
      </c>
      <c r="J34" s="1">
        <v>184.20157579556843</v>
      </c>
      <c r="K34" s="1">
        <v>193.14104453355313</v>
      </c>
      <c r="L34" s="1">
        <v>188.32952191158901</v>
      </c>
      <c r="M34" s="1">
        <v>196.31639868633198</v>
      </c>
      <c r="N34" s="1">
        <v>195.34984318304427</v>
      </c>
      <c r="O34" s="1">
        <v>221.86973051418224</v>
      </c>
      <c r="P34" s="1">
        <v>234.03576173648659</v>
      </c>
      <c r="Q34" s="1">
        <v>222.3641715585145</v>
      </c>
      <c r="R34" s="1">
        <v>234.53374069843943</v>
      </c>
      <c r="S34" s="1">
        <v>236.37118873208405</v>
      </c>
      <c r="T34" s="1">
        <v>218.95276377410207</v>
      </c>
      <c r="U34" s="1">
        <v>208.22239122871551</v>
      </c>
      <c r="V34" s="1">
        <v>201.41131795500755</v>
      </c>
      <c r="W34" s="1">
        <v>188.37849915501832</v>
      </c>
      <c r="X34" s="1">
        <v>166.14372789370248</v>
      </c>
      <c r="Y34" s="1">
        <v>179.28481887931179</v>
      </c>
      <c r="Z34" s="1">
        <v>152.11688206671894</v>
      </c>
      <c r="AA34" s="1">
        <v>178.76245450282372</v>
      </c>
      <c r="AB34" s="1">
        <v>204.85920736131828</v>
      </c>
      <c r="AC34" s="1">
        <v>195.55798461185444</v>
      </c>
      <c r="AD34" s="1">
        <v>187.26556187430108</v>
      </c>
      <c r="AE34" s="1">
        <v>218.41467202616619</v>
      </c>
      <c r="AF34" s="1">
        <v>199.03231654740944</v>
      </c>
      <c r="AG34" s="1">
        <v>220.36943990208729</v>
      </c>
      <c r="AH34" s="1">
        <v>227.073588075369</v>
      </c>
      <c r="AI34" s="1">
        <v>208.68057359261368</v>
      </c>
      <c r="AJ34" s="1">
        <v>169.59461322918943</v>
      </c>
      <c r="AK34" s="1">
        <v>199.16585725718824</v>
      </c>
      <c r="AL34" s="1">
        <v>172.68497063874565</v>
      </c>
      <c r="AM34" s="1">
        <v>193.96576822232436</v>
      </c>
    </row>
    <row r="35" spans="1:39" x14ac:dyDescent="0.25">
      <c r="A35" s="131">
        <f ca="1">Exceedance!U35</f>
        <v>43770</v>
      </c>
      <c r="B35" s="273">
        <v>232.30931161759352</v>
      </c>
      <c r="C35" s="273">
        <v>277.18245795152512</v>
      </c>
      <c r="D35" s="273">
        <v>253.14111143593726</v>
      </c>
      <c r="E35" s="1">
        <v>275.74613231602859</v>
      </c>
      <c r="F35" s="1">
        <v>336.49060501517107</v>
      </c>
      <c r="G35" s="1">
        <v>337.73691837099358</v>
      </c>
      <c r="H35" s="1">
        <v>352.06557689381503</v>
      </c>
      <c r="I35" s="1">
        <v>312.14495100490325</v>
      </c>
      <c r="J35" s="1">
        <v>255.17267653910875</v>
      </c>
      <c r="K35" s="1">
        <v>247.96049281745931</v>
      </c>
      <c r="L35" s="1">
        <v>243.81485987076218</v>
      </c>
      <c r="M35" s="1">
        <v>245.35758937224517</v>
      </c>
      <c r="N35" s="1">
        <v>262.0238892561311</v>
      </c>
      <c r="O35" s="1">
        <v>299.70880084116942</v>
      </c>
      <c r="P35" s="1">
        <v>313.36316694729771</v>
      </c>
      <c r="Q35" s="1">
        <v>268.66386614409697</v>
      </c>
      <c r="R35" s="1">
        <v>303.78425529741838</v>
      </c>
      <c r="S35" s="1">
        <v>296.83759815382376</v>
      </c>
      <c r="T35" s="1">
        <v>320.60847369263831</v>
      </c>
      <c r="U35" s="1">
        <v>265.8505173394658</v>
      </c>
      <c r="V35" s="1">
        <v>257.59061300792712</v>
      </c>
      <c r="W35" s="1">
        <v>256.93262759589976</v>
      </c>
      <c r="X35" s="1">
        <v>224.89596857310664</v>
      </c>
      <c r="Y35" s="1">
        <v>225.13019890041409</v>
      </c>
      <c r="Z35" s="1">
        <v>215.7481677868052</v>
      </c>
      <c r="AA35" s="1">
        <v>260.10320604857992</v>
      </c>
      <c r="AB35" s="1">
        <v>272.42580637524384</v>
      </c>
      <c r="AC35" s="1">
        <v>249.77601594079448</v>
      </c>
      <c r="AD35" s="1">
        <v>254.27423376101348</v>
      </c>
      <c r="AE35" s="1">
        <v>275.77707106237335</v>
      </c>
      <c r="AF35" s="1">
        <v>265.73135732649905</v>
      </c>
      <c r="AG35" s="1">
        <v>278.28169071796248</v>
      </c>
      <c r="AH35" s="1">
        <v>301.83807304489278</v>
      </c>
      <c r="AI35" s="1">
        <v>258.10712851233183</v>
      </c>
      <c r="AJ35" s="1">
        <v>234.22932163949125</v>
      </c>
      <c r="AK35" s="1">
        <v>262.27627808423347</v>
      </c>
      <c r="AL35" s="1">
        <v>247.75032790508442</v>
      </c>
      <c r="AM35" s="1">
        <v>255.45538379558116</v>
      </c>
    </row>
    <row r="36" spans="1:39" x14ac:dyDescent="0.25">
      <c r="A36" s="131">
        <f ca="1">Exceedance!U36</f>
        <v>43800</v>
      </c>
      <c r="B36" s="273">
        <v>208.33860488424602</v>
      </c>
      <c r="C36" s="273">
        <v>259.64762703718242</v>
      </c>
      <c r="D36" s="273">
        <v>237.45131446280161</v>
      </c>
      <c r="E36" s="1">
        <v>296.99094064724738</v>
      </c>
      <c r="F36" s="1">
        <v>298.00423110582307</v>
      </c>
      <c r="G36" s="1">
        <v>337.39042956669959</v>
      </c>
      <c r="H36" s="1">
        <v>354.63190745892632</v>
      </c>
      <c r="I36" s="1">
        <v>303.85940894939995</v>
      </c>
      <c r="J36" s="1">
        <v>253.53207133172774</v>
      </c>
      <c r="K36" s="1">
        <v>235.32560119045181</v>
      </c>
      <c r="L36" s="1">
        <v>245.61698572004141</v>
      </c>
      <c r="M36" s="1">
        <v>231.22366999269661</v>
      </c>
      <c r="N36" s="1">
        <v>237.51113581923329</v>
      </c>
      <c r="O36" s="1">
        <v>271.28921343060119</v>
      </c>
      <c r="P36" s="1">
        <v>270.05557460870875</v>
      </c>
      <c r="Q36" s="1">
        <v>227.66047208165222</v>
      </c>
      <c r="R36" s="1">
        <v>305.59863987392885</v>
      </c>
      <c r="S36" s="1">
        <v>314.01107415347985</v>
      </c>
      <c r="T36" s="1">
        <v>311.54135866158362</v>
      </c>
      <c r="U36" s="1">
        <v>241.22782614479331</v>
      </c>
      <c r="V36" s="1">
        <v>255.019073957931</v>
      </c>
      <c r="W36" s="1">
        <v>247.86142422935282</v>
      </c>
      <c r="X36" s="1">
        <v>212.61948884972213</v>
      </c>
      <c r="Y36" s="1">
        <v>214.5429709066386</v>
      </c>
      <c r="Z36" s="1">
        <v>198.30772684190848</v>
      </c>
      <c r="AA36" s="1">
        <v>221.40001955150575</v>
      </c>
      <c r="AB36" s="1">
        <v>267.78479594426489</v>
      </c>
      <c r="AC36" s="1">
        <v>244.87593027901505</v>
      </c>
      <c r="AD36" s="1">
        <v>219.71173676684924</v>
      </c>
      <c r="AE36" s="1">
        <v>265.4373807313662</v>
      </c>
      <c r="AF36" s="1">
        <v>224.96127806044711</v>
      </c>
      <c r="AG36" s="1">
        <v>275.04221998213245</v>
      </c>
      <c r="AH36" s="1">
        <v>276.3636275518661</v>
      </c>
      <c r="AI36" s="1">
        <v>257.63439395525751</v>
      </c>
      <c r="AJ36" s="1">
        <v>200.34770824171423</v>
      </c>
      <c r="AK36" s="1">
        <v>243.49917864702488</v>
      </c>
      <c r="AL36" s="1">
        <v>255.06319323790549</v>
      </c>
      <c r="AM36" s="1">
        <v>277.92087680138809</v>
      </c>
    </row>
    <row r="37" spans="1:39" x14ac:dyDescent="0.25">
      <c r="A37" s="131">
        <f ca="1">Exceedance!U37</f>
        <v>43831</v>
      </c>
      <c r="B37" s="254">
        <v>294.61486958891305</v>
      </c>
      <c r="C37" s="254">
        <v>361.80423848434413</v>
      </c>
      <c r="D37" s="254">
        <v>329.98453067784141</v>
      </c>
      <c r="E37" s="1">
        <v>470.68717670552178</v>
      </c>
      <c r="F37" s="1">
        <v>448.47550544272059</v>
      </c>
      <c r="G37" s="1">
        <v>443.69467635992754</v>
      </c>
      <c r="H37" s="1">
        <v>406.46899181326131</v>
      </c>
      <c r="I37" s="1">
        <v>356.66554255451013</v>
      </c>
      <c r="J37" s="1">
        <v>327.56000132737319</v>
      </c>
      <c r="K37" s="1">
        <v>300.15934867770903</v>
      </c>
      <c r="L37" s="1">
        <v>305.7987430642923</v>
      </c>
      <c r="M37" s="1">
        <v>314.56228317627199</v>
      </c>
      <c r="N37" s="1">
        <v>278.66035916576209</v>
      </c>
      <c r="O37" s="1">
        <v>359.70423880043307</v>
      </c>
      <c r="P37" s="1">
        <v>344.76451943781592</v>
      </c>
      <c r="Q37" s="1">
        <v>353.2665377087535</v>
      </c>
      <c r="R37" s="1">
        <v>412.99377811534117</v>
      </c>
      <c r="S37" s="1">
        <v>444.63962475597936</v>
      </c>
      <c r="T37" s="1">
        <v>314.88245757541097</v>
      </c>
      <c r="U37" s="1">
        <v>341.731801944859</v>
      </c>
      <c r="V37" s="1">
        <v>309.45656805964393</v>
      </c>
      <c r="W37" s="1">
        <v>336.61825430076925</v>
      </c>
      <c r="X37" s="1">
        <v>283.20192349998945</v>
      </c>
      <c r="Y37" s="1">
        <v>284.71576981220556</v>
      </c>
      <c r="Z37" s="1">
        <v>232.70482048483191</v>
      </c>
      <c r="AA37" s="1">
        <v>362.17199891798805</v>
      </c>
      <c r="AB37" s="1">
        <v>360.39202323658549</v>
      </c>
      <c r="AC37" s="1">
        <v>320.56494027660671</v>
      </c>
      <c r="AD37" s="1">
        <v>354.47282660551679</v>
      </c>
      <c r="AE37" s="1">
        <v>310.08417970333045</v>
      </c>
      <c r="AF37" s="1">
        <v>332.02507415839477</v>
      </c>
      <c r="AG37" s="1">
        <v>380.00089408773715</v>
      </c>
      <c r="AH37" s="1">
        <v>359.44200650218698</v>
      </c>
      <c r="AI37" s="1">
        <v>320.35567708949594</v>
      </c>
      <c r="AJ37" s="1">
        <v>289.35322028500678</v>
      </c>
      <c r="AK37" s="1">
        <v>280.33910064565259</v>
      </c>
      <c r="AL37" s="1">
        <v>304.51176427488815</v>
      </c>
      <c r="AM37" s="1">
        <v>393.6945141137416</v>
      </c>
    </row>
    <row r="38" spans="1:39" x14ac:dyDescent="0.25">
      <c r="A38" s="131">
        <f ca="1">Exceedance!U38</f>
        <v>43862</v>
      </c>
      <c r="B38" s="254">
        <v>282.90361907635707</v>
      </c>
      <c r="C38" s="254">
        <v>310.09811630286441</v>
      </c>
      <c r="D38" s="254">
        <v>284.44472677574589</v>
      </c>
      <c r="E38" s="1">
        <v>364.46443027023929</v>
      </c>
      <c r="F38" s="1">
        <v>403.36635939341608</v>
      </c>
      <c r="G38" s="1">
        <v>364.50556521191578</v>
      </c>
      <c r="H38" s="1">
        <v>333.57793509806703</v>
      </c>
      <c r="I38" s="1">
        <v>326.2971193833223</v>
      </c>
      <c r="J38" s="1">
        <v>279.44307616662076</v>
      </c>
      <c r="K38" s="1">
        <v>257.36940628143788</v>
      </c>
      <c r="L38" s="1">
        <v>252.09284666261945</v>
      </c>
      <c r="M38" s="1">
        <v>256.78954493573832</v>
      </c>
      <c r="N38" s="1">
        <v>196.21730282775027</v>
      </c>
      <c r="O38" s="1">
        <v>313.16265624559878</v>
      </c>
      <c r="P38" s="1">
        <v>317.45920851885904</v>
      </c>
      <c r="Q38" s="1">
        <v>309.16851406588745</v>
      </c>
      <c r="R38" s="1">
        <v>366.82361581307538</v>
      </c>
      <c r="S38" s="1">
        <v>355.51106810576539</v>
      </c>
      <c r="T38" s="1">
        <v>345.24999044339842</v>
      </c>
      <c r="U38" s="1">
        <v>294.61659936944818</v>
      </c>
      <c r="V38" s="1">
        <v>266.26306556700831</v>
      </c>
      <c r="W38" s="1">
        <v>288.16014010229463</v>
      </c>
      <c r="X38" s="1">
        <v>254.44136625299288</v>
      </c>
      <c r="Y38" s="1">
        <v>261.95544905088417</v>
      </c>
      <c r="Z38" s="1">
        <v>200.20703053457956</v>
      </c>
      <c r="AA38" s="1">
        <v>286.63882532975248</v>
      </c>
      <c r="AB38" s="1">
        <v>316.83120484437387</v>
      </c>
      <c r="AC38" s="1">
        <v>283.76307004308092</v>
      </c>
      <c r="AD38" s="1">
        <v>279.69094273040258</v>
      </c>
      <c r="AE38" s="1">
        <v>303.89098649591074</v>
      </c>
      <c r="AF38" s="1">
        <v>269.80760183593384</v>
      </c>
      <c r="AG38" s="1">
        <v>318.71447564140135</v>
      </c>
      <c r="AH38" s="1">
        <v>312.27535368438311</v>
      </c>
      <c r="AI38" s="1">
        <v>272.62323703600867</v>
      </c>
      <c r="AJ38" s="1">
        <v>272.52509769688839</v>
      </c>
      <c r="AK38" s="1">
        <v>267.87453655109255</v>
      </c>
      <c r="AL38" s="1">
        <v>280.37268350344829</v>
      </c>
      <c r="AM38" s="1">
        <v>199.62081443811061</v>
      </c>
    </row>
    <row r="39" spans="1:39" x14ac:dyDescent="0.25">
      <c r="A39" s="131">
        <f ca="1">Exceedance!U39</f>
        <v>43891</v>
      </c>
      <c r="B39" s="254">
        <v>386.125125368059</v>
      </c>
      <c r="C39" s="254">
        <v>458.81707833107504</v>
      </c>
      <c r="D39" s="254">
        <v>421.00382702333144</v>
      </c>
      <c r="E39" s="1">
        <v>451.91317480575509</v>
      </c>
      <c r="F39" s="1">
        <v>433.42429083949469</v>
      </c>
      <c r="G39" s="1">
        <v>502.60977459982763</v>
      </c>
      <c r="H39" s="1">
        <v>465.62868176769547</v>
      </c>
      <c r="I39" s="1">
        <v>458.23935740247333</v>
      </c>
      <c r="J39" s="1">
        <v>398.89054618602961</v>
      </c>
      <c r="K39" s="1">
        <v>370.66030057666518</v>
      </c>
      <c r="L39" s="1">
        <v>393.95406014685119</v>
      </c>
      <c r="M39" s="1">
        <v>358.4254565369971</v>
      </c>
      <c r="N39" s="1">
        <v>324.4446459312494</v>
      </c>
      <c r="O39" s="1">
        <v>450.61343881445282</v>
      </c>
      <c r="P39" s="1">
        <v>436.64518704074271</v>
      </c>
      <c r="Q39" s="1">
        <v>459.76214499739046</v>
      </c>
      <c r="R39" s="1">
        <v>476.9041730162449</v>
      </c>
      <c r="S39" s="1">
        <v>479.18713261879833</v>
      </c>
      <c r="T39" s="1">
        <v>462.47304099368267</v>
      </c>
      <c r="U39" s="1">
        <v>432.25102827448029</v>
      </c>
      <c r="V39" s="1">
        <v>407.48275882585995</v>
      </c>
      <c r="W39" s="1">
        <v>408.75938781933894</v>
      </c>
      <c r="X39" s="1">
        <v>382.75997997283702</v>
      </c>
      <c r="Y39" s="1">
        <v>383.83144863036125</v>
      </c>
      <c r="Z39" s="1">
        <v>322.25777483920854</v>
      </c>
      <c r="AA39" s="1">
        <v>420.40885973559267</v>
      </c>
      <c r="AB39" s="1">
        <v>437.14057135970876</v>
      </c>
      <c r="AC39" s="1">
        <v>406.35939173215928</v>
      </c>
      <c r="AD39" s="1">
        <v>427.06981463304527</v>
      </c>
      <c r="AE39" s="1">
        <v>422.52772220012378</v>
      </c>
      <c r="AF39" s="1">
        <v>410.73427064524918</v>
      </c>
      <c r="AG39" s="1">
        <v>456.35806762318936</v>
      </c>
      <c r="AH39" s="1">
        <v>452.53206873096758</v>
      </c>
      <c r="AI39" s="1">
        <v>434.62017066338518</v>
      </c>
      <c r="AJ39" s="1">
        <v>391.05830496274848</v>
      </c>
      <c r="AK39" s="1">
        <v>388.50529210385019</v>
      </c>
      <c r="AL39" s="1">
        <v>396.65548066038167</v>
      </c>
      <c r="AM39" s="1">
        <v>370.9560536957066</v>
      </c>
    </row>
    <row r="40" spans="1:39" x14ac:dyDescent="0.25">
      <c r="A40" s="131">
        <f ca="1">Exceedance!U40</f>
        <v>43922</v>
      </c>
      <c r="B40" s="254">
        <v>373.92010584508552</v>
      </c>
      <c r="C40" s="254">
        <v>463.65575967100079</v>
      </c>
      <c r="D40" s="254">
        <v>425.95872743911559</v>
      </c>
      <c r="E40" s="1">
        <v>467.66570465481431</v>
      </c>
      <c r="F40" s="1">
        <v>490.9361054119542</v>
      </c>
      <c r="G40" s="1">
        <v>478.98088691910874</v>
      </c>
      <c r="H40" s="1">
        <v>476.52163351481425</v>
      </c>
      <c r="I40" s="1">
        <v>456.63105728874791</v>
      </c>
      <c r="J40" s="1">
        <v>423.36793091226832</v>
      </c>
      <c r="K40" s="1">
        <v>384.85129878567727</v>
      </c>
      <c r="L40" s="1">
        <v>410.49556592238184</v>
      </c>
      <c r="M40" s="1">
        <v>412.27699362076316</v>
      </c>
      <c r="N40" s="1">
        <v>467.97694750349001</v>
      </c>
      <c r="O40" s="1">
        <v>488.46309607318369</v>
      </c>
      <c r="P40" s="1">
        <v>479.70453699859951</v>
      </c>
      <c r="Q40" s="1">
        <v>488.54955499947118</v>
      </c>
      <c r="R40" s="1">
        <v>492.31747424058352</v>
      </c>
      <c r="S40" s="1">
        <v>459.88228229452841</v>
      </c>
      <c r="T40" s="1">
        <v>476.69088926482721</v>
      </c>
      <c r="U40" s="1">
        <v>470.62085259329109</v>
      </c>
      <c r="V40" s="1">
        <v>427.6712514262174</v>
      </c>
      <c r="W40" s="1">
        <v>427.02521419493598</v>
      </c>
      <c r="X40" s="1">
        <v>360.5705944830093</v>
      </c>
      <c r="Y40" s="1">
        <v>363.89723739330122</v>
      </c>
      <c r="Z40" s="1">
        <v>383.21178083937184</v>
      </c>
      <c r="AA40" s="1">
        <v>450.45110520379444</v>
      </c>
      <c r="AB40" s="1">
        <v>466.92057687316361</v>
      </c>
      <c r="AC40" s="1">
        <v>431.24445453658734</v>
      </c>
      <c r="AD40" s="1">
        <v>443.76191152159589</v>
      </c>
      <c r="AE40" s="1">
        <v>447.79594232730358</v>
      </c>
      <c r="AF40" s="1">
        <v>432.46093281922981</v>
      </c>
      <c r="AG40" s="1">
        <v>473.20159829093501</v>
      </c>
      <c r="AH40" s="1">
        <v>470.58251752862606</v>
      </c>
      <c r="AI40" s="1">
        <v>395.24778283801783</v>
      </c>
      <c r="AJ40" s="1">
        <v>373.46492323303158</v>
      </c>
      <c r="AK40" s="1">
        <v>390.0697864074229</v>
      </c>
      <c r="AL40" s="1">
        <v>400.1968642015463</v>
      </c>
      <c r="AM40" s="1">
        <v>493.04303674709064</v>
      </c>
    </row>
    <row r="41" spans="1:39" x14ac:dyDescent="0.25">
      <c r="A41" s="131">
        <f ca="1">Exceedance!U41</f>
        <v>43952</v>
      </c>
      <c r="B41" s="254">
        <v>332.91270084204064</v>
      </c>
      <c r="C41" s="254">
        <v>401.97643703578365</v>
      </c>
      <c r="D41" s="254">
        <v>370.2568670409413</v>
      </c>
      <c r="E41" s="1">
        <v>504.70420823265653</v>
      </c>
      <c r="F41" s="1">
        <v>531.58182593276013</v>
      </c>
      <c r="G41" s="1">
        <v>593.32922383567791</v>
      </c>
      <c r="H41" s="1">
        <v>429.3894883736354</v>
      </c>
      <c r="I41" s="1">
        <v>418.11137522884701</v>
      </c>
      <c r="J41" s="1">
        <v>360.54367172368825</v>
      </c>
      <c r="K41" s="1">
        <v>328.33264026797787</v>
      </c>
      <c r="L41" s="1">
        <v>360.93856916002352</v>
      </c>
      <c r="M41" s="1">
        <v>353.68982674815516</v>
      </c>
      <c r="N41" s="1">
        <v>407.22047874307583</v>
      </c>
      <c r="O41" s="1">
        <v>409.84051767777697</v>
      </c>
      <c r="P41" s="1">
        <v>431.64228651624245</v>
      </c>
      <c r="Q41" s="1">
        <v>407.47575131640048</v>
      </c>
      <c r="R41" s="1">
        <v>441.29093251033373</v>
      </c>
      <c r="S41" s="1">
        <v>433.5425571210028</v>
      </c>
      <c r="T41" s="1">
        <v>418.74189231102457</v>
      </c>
      <c r="U41" s="1">
        <v>394.04384522073605</v>
      </c>
      <c r="V41" s="1">
        <v>369.44908309751463</v>
      </c>
      <c r="W41" s="1">
        <v>364.9293228544235</v>
      </c>
      <c r="X41" s="1">
        <v>324.47022374108434</v>
      </c>
      <c r="Y41" s="1">
        <v>337.08543927421721</v>
      </c>
      <c r="Z41" s="1">
        <v>353.42015683658468</v>
      </c>
      <c r="AA41" s="1">
        <v>407.06920675927188</v>
      </c>
      <c r="AB41" s="1">
        <v>408.40963953061498</v>
      </c>
      <c r="AC41" s="1">
        <v>375.28672821146108</v>
      </c>
      <c r="AD41" s="1">
        <v>368.27029425957357</v>
      </c>
      <c r="AE41" s="1">
        <v>402.95507544722568</v>
      </c>
      <c r="AF41" s="1">
        <v>376.09387800955545</v>
      </c>
      <c r="AG41" s="1">
        <v>395.00523377353181</v>
      </c>
      <c r="AH41" s="1">
        <v>399.0778837462488</v>
      </c>
      <c r="AI41" s="1">
        <v>367.25180683848123</v>
      </c>
      <c r="AJ41" s="1">
        <v>321.8770093999716</v>
      </c>
      <c r="AK41" s="1">
        <v>337.29388752359614</v>
      </c>
      <c r="AL41" s="1">
        <v>341.08649635189829</v>
      </c>
      <c r="AM41" s="1">
        <v>405.17858940800744</v>
      </c>
    </row>
    <row r="42" spans="1:39" x14ac:dyDescent="0.25">
      <c r="A42" s="131">
        <f ca="1">Exceedance!U42</f>
        <v>43983</v>
      </c>
      <c r="B42" s="254">
        <v>300.22513776783825</v>
      </c>
      <c r="C42" s="254">
        <v>334.589225625864</v>
      </c>
      <c r="D42" s="254">
        <v>309.18892699385947</v>
      </c>
      <c r="E42" s="1">
        <v>447.0006316124589</v>
      </c>
      <c r="F42" s="1">
        <v>444.77397661919179</v>
      </c>
      <c r="G42" s="1">
        <v>410.29219909530917</v>
      </c>
      <c r="H42" s="1">
        <v>376.05899980054176</v>
      </c>
      <c r="I42" s="1">
        <v>355.69093787427687</v>
      </c>
      <c r="J42" s="1">
        <v>294.04169724724511</v>
      </c>
      <c r="K42" s="1">
        <v>257.0739915209013</v>
      </c>
      <c r="L42" s="1">
        <v>300.99108467446894</v>
      </c>
      <c r="M42" s="1">
        <v>288.68356155629436</v>
      </c>
      <c r="N42" s="1">
        <v>319.72049238583014</v>
      </c>
      <c r="O42" s="1">
        <v>330.62984390427363</v>
      </c>
      <c r="P42" s="1">
        <v>385.18706017032667</v>
      </c>
      <c r="Q42" s="1">
        <v>335.7634803796405</v>
      </c>
      <c r="R42" s="1">
        <v>395.64737984153362</v>
      </c>
      <c r="S42" s="1">
        <v>383.17442305621313</v>
      </c>
      <c r="T42" s="1">
        <v>368.11051951036904</v>
      </c>
      <c r="U42" s="1">
        <v>310.12102710456168</v>
      </c>
      <c r="V42" s="1">
        <v>292.71356353186667</v>
      </c>
      <c r="W42" s="1">
        <v>293.13518481021339</v>
      </c>
      <c r="X42" s="1">
        <v>281.33054329454245</v>
      </c>
      <c r="Y42" s="1">
        <v>300.39992706510606</v>
      </c>
      <c r="Z42" s="1">
        <v>303.26932672777286</v>
      </c>
      <c r="AA42" s="1">
        <v>317.22280169836603</v>
      </c>
      <c r="AB42" s="1">
        <v>335.33624911376182</v>
      </c>
      <c r="AC42" s="1">
        <v>315.04398082520868</v>
      </c>
      <c r="AD42" s="1">
        <v>296.82549426198648</v>
      </c>
      <c r="AE42" s="1">
        <v>319.7921608822366</v>
      </c>
      <c r="AF42" s="1">
        <v>309.87747640251985</v>
      </c>
      <c r="AG42" s="1">
        <v>338.86138366080183</v>
      </c>
      <c r="AH42" s="1">
        <v>333.43459837390924</v>
      </c>
      <c r="AI42" s="1">
        <v>305.57529822280264</v>
      </c>
      <c r="AJ42" s="1">
        <v>289.74340727588185</v>
      </c>
      <c r="AK42" s="1">
        <v>292.23051741167075</v>
      </c>
      <c r="AL42" s="1">
        <v>266.40882619074006</v>
      </c>
      <c r="AM42" s="1">
        <v>433.58994651604485</v>
      </c>
    </row>
    <row r="43" spans="1:39" x14ac:dyDescent="0.25">
      <c r="A43" s="131">
        <f ca="1">Exceedance!U43</f>
        <v>44013</v>
      </c>
      <c r="B43" s="254">
        <v>288.0247574598356</v>
      </c>
      <c r="C43" s="254">
        <v>339.04118780988159</v>
      </c>
      <c r="D43" s="254">
        <v>314.43670613093781</v>
      </c>
      <c r="E43" s="1">
        <v>438.3048571446314</v>
      </c>
      <c r="F43" s="1">
        <v>435.856091331409</v>
      </c>
      <c r="G43" s="1">
        <v>425.42787280664794</v>
      </c>
      <c r="H43" s="1">
        <v>373.54289433199648</v>
      </c>
      <c r="I43" s="1">
        <v>367.2924025299514</v>
      </c>
      <c r="J43" s="1">
        <v>307.50849816425466</v>
      </c>
      <c r="K43" s="1">
        <v>273.99176317526548</v>
      </c>
      <c r="L43" s="1">
        <v>312.50931530288437</v>
      </c>
      <c r="M43" s="1">
        <v>294.10258109857739</v>
      </c>
      <c r="N43" s="1">
        <v>337.28394857651506</v>
      </c>
      <c r="O43" s="1">
        <v>347.80212603815573</v>
      </c>
      <c r="P43" s="1">
        <v>374.60087747272439</v>
      </c>
      <c r="Q43" s="1">
        <v>349.36916056930454</v>
      </c>
      <c r="R43" s="1">
        <v>389.60746199900365</v>
      </c>
      <c r="S43" s="1">
        <v>385.03967807720096</v>
      </c>
      <c r="T43" s="1">
        <v>332.20063825318414</v>
      </c>
      <c r="U43" s="1">
        <v>337.39317152980374</v>
      </c>
      <c r="V43" s="1">
        <v>315.04271255897788</v>
      </c>
      <c r="W43" s="1">
        <v>309.05463297357176</v>
      </c>
      <c r="X43" s="1">
        <v>279.92004537392995</v>
      </c>
      <c r="Y43" s="1">
        <v>285.72842669697911</v>
      </c>
      <c r="Z43" s="1">
        <v>316.25324406259739</v>
      </c>
      <c r="AA43" s="1">
        <v>330.41696374801597</v>
      </c>
      <c r="AB43" s="1">
        <v>344.2212838157003</v>
      </c>
      <c r="AC43" s="1">
        <v>322.22102545692172</v>
      </c>
      <c r="AD43" s="1">
        <v>317.79798319338823</v>
      </c>
      <c r="AE43" s="1">
        <v>344.38737510373562</v>
      </c>
      <c r="AF43" s="1">
        <v>323.58122756052262</v>
      </c>
      <c r="AG43" s="1">
        <v>326.49692477812795</v>
      </c>
      <c r="AH43" s="1">
        <v>339.40192344176484</v>
      </c>
      <c r="AI43" s="1">
        <v>296.98889322331871</v>
      </c>
      <c r="AJ43" s="1">
        <v>284.93829577145362</v>
      </c>
      <c r="AK43" s="1">
        <v>292.86315712967996</v>
      </c>
      <c r="AL43" s="1">
        <v>299.4852563446147</v>
      </c>
      <c r="AM43" s="1">
        <v>333.53333227899986</v>
      </c>
    </row>
    <row r="44" spans="1:39" x14ac:dyDescent="0.25">
      <c r="A44" s="131">
        <f ca="1">Exceedance!U44</f>
        <v>44044</v>
      </c>
      <c r="B44" s="254">
        <v>252.19254878878937</v>
      </c>
      <c r="C44" s="254">
        <v>299.03214300464725</v>
      </c>
      <c r="D44" s="254">
        <v>279.03960176124775</v>
      </c>
      <c r="E44" s="1">
        <v>359.74097010466176</v>
      </c>
      <c r="F44" s="1">
        <v>402.69710482008111</v>
      </c>
      <c r="G44" s="1">
        <v>375.12037504737816</v>
      </c>
      <c r="H44" s="1">
        <v>325.5367582669117</v>
      </c>
      <c r="I44" s="1">
        <v>281.39845522126097</v>
      </c>
      <c r="J44" s="1">
        <v>257.14292698023064</v>
      </c>
      <c r="K44" s="1">
        <v>233.76521526828955</v>
      </c>
      <c r="L44" s="1">
        <v>267.1839574054145</v>
      </c>
      <c r="M44" s="1">
        <v>253.18028551035735</v>
      </c>
      <c r="N44" s="1">
        <v>283.63772904664</v>
      </c>
      <c r="O44" s="1">
        <v>306.62295807696671</v>
      </c>
      <c r="P44" s="1">
        <v>336.57646768165904</v>
      </c>
      <c r="Q44" s="1">
        <v>302.4685680406696</v>
      </c>
      <c r="R44" s="1">
        <v>349.60159859019552</v>
      </c>
      <c r="S44" s="1">
        <v>336.78224766466582</v>
      </c>
      <c r="T44" s="1">
        <v>310.47747766183721</v>
      </c>
      <c r="U44" s="1">
        <v>283.16448832430086</v>
      </c>
      <c r="V44" s="1">
        <v>258.85981202060896</v>
      </c>
      <c r="W44" s="1">
        <v>269.34373224782041</v>
      </c>
      <c r="X44" s="1">
        <v>236.56656308783931</v>
      </c>
      <c r="Y44" s="1">
        <v>259.62958848954889</v>
      </c>
      <c r="Z44" s="1">
        <v>251.22068555249751</v>
      </c>
      <c r="AA44" s="1">
        <v>296.52671118440816</v>
      </c>
      <c r="AB44" s="1">
        <v>308.14335127878491</v>
      </c>
      <c r="AC44" s="1">
        <v>286.83591392932141</v>
      </c>
      <c r="AD44" s="1">
        <v>288.65387248830831</v>
      </c>
      <c r="AE44" s="1">
        <v>302.08731310253921</v>
      </c>
      <c r="AF44" s="1">
        <v>288.25247491353036</v>
      </c>
      <c r="AG44" s="1">
        <v>294.62688397934534</v>
      </c>
      <c r="AH44" s="1">
        <v>287.91392724121351</v>
      </c>
      <c r="AI44" s="1">
        <v>252.99820363819535</v>
      </c>
      <c r="AJ44" s="1">
        <v>260.91476009248089</v>
      </c>
      <c r="AK44" s="1">
        <v>245.75875171943821</v>
      </c>
      <c r="AL44" s="1">
        <v>239.39766678746724</v>
      </c>
      <c r="AM44" s="1">
        <v>266.73095782399105</v>
      </c>
    </row>
    <row r="45" spans="1:39" x14ac:dyDescent="0.25">
      <c r="A45" s="131">
        <f ca="1">Exceedance!U45</f>
        <v>44075</v>
      </c>
      <c r="B45" s="254">
        <v>254.29333739820984</v>
      </c>
      <c r="C45" s="254">
        <v>315.01376142138508</v>
      </c>
      <c r="D45" s="254">
        <v>294.84502893342363</v>
      </c>
      <c r="E45" s="1">
        <v>391.07702331389663</v>
      </c>
      <c r="F45" s="1">
        <v>362.73001205095215</v>
      </c>
      <c r="G45" s="1">
        <v>405.41333465720646</v>
      </c>
      <c r="H45" s="1">
        <v>322.1795140025979</v>
      </c>
      <c r="I45" s="1">
        <v>306.32897891426057</v>
      </c>
      <c r="J45" s="1">
        <v>269.23260703379577</v>
      </c>
      <c r="K45" s="1">
        <v>240.60455880471341</v>
      </c>
      <c r="L45" s="1">
        <v>272.83705521818257</v>
      </c>
      <c r="M45" s="1">
        <v>262.86681369125097</v>
      </c>
      <c r="N45" s="1">
        <v>298.54017294428456</v>
      </c>
      <c r="O45" s="1">
        <v>293.50651981775519</v>
      </c>
      <c r="P45" s="1">
        <v>322.02260129329613</v>
      </c>
      <c r="Q45" s="1">
        <v>312.27382936673604</v>
      </c>
      <c r="R45" s="1">
        <v>302.99357866108244</v>
      </c>
      <c r="S45" s="1">
        <v>363.51774173350378</v>
      </c>
      <c r="T45" s="1">
        <v>339.7654326959161</v>
      </c>
      <c r="U45" s="1">
        <v>301.37462325879812</v>
      </c>
      <c r="V45" s="1">
        <v>273.54604413110098</v>
      </c>
      <c r="W45" s="1">
        <v>276.41431045844723</v>
      </c>
      <c r="X45" s="1">
        <v>241.55959591893281</v>
      </c>
      <c r="Y45" s="1">
        <v>233.71967275805932</v>
      </c>
      <c r="Z45" s="1">
        <v>260.15761951681179</v>
      </c>
      <c r="AA45" s="1">
        <v>303.33373088220509</v>
      </c>
      <c r="AB45" s="1">
        <v>310.2958153257419</v>
      </c>
      <c r="AC45" s="1">
        <v>288.47251805120789</v>
      </c>
      <c r="AD45" s="1">
        <v>289.32654083347722</v>
      </c>
      <c r="AE45" s="1">
        <v>300.63293754139505</v>
      </c>
      <c r="AF45" s="1">
        <v>287.9153503901868</v>
      </c>
      <c r="AG45" s="1">
        <v>311.656586029599</v>
      </c>
      <c r="AH45" s="1">
        <v>312.97515567511527</v>
      </c>
      <c r="AI45" s="1">
        <v>273.77880467218813</v>
      </c>
      <c r="AJ45" s="1">
        <v>248.17110889679083</v>
      </c>
      <c r="AK45" s="1">
        <v>228.9083478606716</v>
      </c>
      <c r="AL45" s="1">
        <v>261.96797787486707</v>
      </c>
      <c r="AM45" s="1">
        <v>287.05780703626948</v>
      </c>
    </row>
    <row r="46" spans="1:39" x14ac:dyDescent="0.25">
      <c r="A46" s="131">
        <f ca="1">Exceedance!U46</f>
        <v>44105</v>
      </c>
      <c r="B46" s="254">
        <v>181.47393586947089</v>
      </c>
      <c r="C46" s="254">
        <v>223.29323927271764</v>
      </c>
      <c r="D46" s="254">
        <v>210.42147582360045</v>
      </c>
      <c r="E46" s="1">
        <v>330.27254152582299</v>
      </c>
      <c r="F46" s="1">
        <v>276.89867599743025</v>
      </c>
      <c r="G46" s="1">
        <v>643.50594032994707</v>
      </c>
      <c r="H46" s="1">
        <v>217.05754424587516</v>
      </c>
      <c r="I46" s="1">
        <v>214.97108014876017</v>
      </c>
      <c r="J46" s="1">
        <v>204.10121493878324</v>
      </c>
      <c r="K46" s="1">
        <v>180.70167857004856</v>
      </c>
      <c r="L46" s="1">
        <v>203.56471426372516</v>
      </c>
      <c r="M46" s="1">
        <v>193.04233477636822</v>
      </c>
      <c r="N46" s="1">
        <v>220.05259738538774</v>
      </c>
      <c r="O46" s="1">
        <v>219.92337522922503</v>
      </c>
      <c r="P46" s="1">
        <v>237.85699102390697</v>
      </c>
      <c r="Q46" s="1">
        <v>220.69872331601925</v>
      </c>
      <c r="R46" s="1">
        <v>238.74447816039094</v>
      </c>
      <c r="S46" s="1">
        <v>244.30861702820758</v>
      </c>
      <c r="T46" s="1">
        <v>231.68710964512692</v>
      </c>
      <c r="U46" s="1">
        <v>217.41553365482443</v>
      </c>
      <c r="V46" s="1">
        <v>190.98965654784996</v>
      </c>
      <c r="W46" s="1">
        <v>196.46446966598208</v>
      </c>
      <c r="X46" s="1">
        <v>178.36810955004918</v>
      </c>
      <c r="Y46" s="1">
        <v>157.2843411797717</v>
      </c>
      <c r="Z46" s="1">
        <v>178.06674065856137</v>
      </c>
      <c r="AA46" s="1">
        <v>204.99345737150949</v>
      </c>
      <c r="AB46" s="1">
        <v>221.40833126083947</v>
      </c>
      <c r="AC46" s="1">
        <v>211.40812917874754</v>
      </c>
      <c r="AD46" s="1">
        <v>209.31754935315695</v>
      </c>
      <c r="AE46" s="1">
        <v>216.75714680165703</v>
      </c>
      <c r="AF46" s="1">
        <v>209.73174045553873</v>
      </c>
      <c r="AG46" s="1">
        <v>218.52867850371095</v>
      </c>
      <c r="AH46" s="1">
        <v>218.45724976440911</v>
      </c>
      <c r="AI46" s="1">
        <v>195.80260178134799</v>
      </c>
      <c r="AJ46" s="1">
        <v>181.07155146632999</v>
      </c>
      <c r="AK46" s="1">
        <v>168.35136283629339</v>
      </c>
      <c r="AL46" s="1">
        <v>190.5146717574047</v>
      </c>
      <c r="AM46" s="1">
        <v>169.17818626575084</v>
      </c>
    </row>
    <row r="47" spans="1:39" x14ac:dyDescent="0.25">
      <c r="A47" s="131">
        <f ca="1">Exceedance!U47</f>
        <v>44136</v>
      </c>
      <c r="B47" s="254">
        <v>260.84457396789117</v>
      </c>
      <c r="C47" s="254">
        <v>316.62734563780452</v>
      </c>
      <c r="D47" s="254">
        <v>297.22902713955625</v>
      </c>
      <c r="E47" s="1">
        <v>426.35892379527843</v>
      </c>
      <c r="F47" s="1">
        <v>425.31721246485483</v>
      </c>
      <c r="G47" s="1">
        <v>798.18401382972081</v>
      </c>
      <c r="H47" s="1">
        <v>342.67982893225457</v>
      </c>
      <c r="I47" s="1">
        <v>318.34886994191299</v>
      </c>
      <c r="J47" s="1">
        <v>284.83463832667019</v>
      </c>
      <c r="K47" s="1">
        <v>256.3681137626773</v>
      </c>
      <c r="L47" s="1">
        <v>276.90273312287985</v>
      </c>
      <c r="M47" s="1">
        <v>280.09586461790019</v>
      </c>
      <c r="N47" s="1">
        <v>318.2127026595436</v>
      </c>
      <c r="O47" s="1">
        <v>316.43936809478652</v>
      </c>
      <c r="P47" s="1">
        <v>325.8776204253478</v>
      </c>
      <c r="Q47" s="1">
        <v>308.46468303413019</v>
      </c>
      <c r="R47" s="1">
        <v>338.568110371442</v>
      </c>
      <c r="S47" s="1">
        <v>382.77211637312263</v>
      </c>
      <c r="T47" s="1">
        <v>323.82533940404596</v>
      </c>
      <c r="U47" s="1">
        <v>302.76143251219867</v>
      </c>
      <c r="V47" s="1">
        <v>282.05811184996401</v>
      </c>
      <c r="W47" s="1">
        <v>278.99309232438287</v>
      </c>
      <c r="X47" s="1">
        <v>239.23183084108823</v>
      </c>
      <c r="Y47" s="1">
        <v>238.59609501990346</v>
      </c>
      <c r="Z47" s="1">
        <v>275.87725600820329</v>
      </c>
      <c r="AA47" s="1">
        <v>295.80045188296231</v>
      </c>
      <c r="AB47" s="1">
        <v>308.70196406530533</v>
      </c>
      <c r="AC47" s="1">
        <v>300.90674038451402</v>
      </c>
      <c r="AD47" s="1">
        <v>295.0999999356456</v>
      </c>
      <c r="AE47" s="1">
        <v>313.58729371202048</v>
      </c>
      <c r="AF47" s="1">
        <v>294.11092025421425</v>
      </c>
      <c r="AG47" s="1">
        <v>310.20243877203143</v>
      </c>
      <c r="AH47" s="1">
        <v>297.83496047231228</v>
      </c>
      <c r="AI47" s="1">
        <v>283.21091692745364</v>
      </c>
      <c r="AJ47" s="1">
        <v>263.72274552360574</v>
      </c>
      <c r="AK47" s="1">
        <v>266.72332142951598</v>
      </c>
      <c r="AL47" s="1">
        <v>271.99114310117722</v>
      </c>
      <c r="AM47" s="1">
        <v>282.9695591125531</v>
      </c>
    </row>
    <row r="48" spans="1:39" x14ac:dyDescent="0.25">
      <c r="A48" s="131">
        <f ca="1">Exceedance!U48</f>
        <v>44166</v>
      </c>
      <c r="B48" s="254">
        <v>251.80447149718034</v>
      </c>
      <c r="C48" s="254">
        <v>312.531718036965</v>
      </c>
      <c r="D48" s="254">
        <v>293.30760054853721</v>
      </c>
      <c r="E48" s="1">
        <v>473.07671737746688</v>
      </c>
      <c r="F48" s="1">
        <v>692.72506271528096</v>
      </c>
      <c r="G48" s="1">
        <v>707.28040652192453</v>
      </c>
      <c r="H48" s="1">
        <v>353.97245045590353</v>
      </c>
      <c r="I48" s="1">
        <v>326.27263100967821</v>
      </c>
      <c r="J48" s="1">
        <v>283.83645652824373</v>
      </c>
      <c r="K48" s="1">
        <v>267.58187346051938</v>
      </c>
      <c r="L48" s="1">
        <v>274.4437432172939</v>
      </c>
      <c r="M48" s="1">
        <v>268.66958894643875</v>
      </c>
      <c r="N48" s="1">
        <v>303.63922733898971</v>
      </c>
      <c r="O48" s="1">
        <v>295.83227015373387</v>
      </c>
      <c r="P48" s="1">
        <v>291.56529576332252</v>
      </c>
      <c r="Q48" s="1">
        <v>337.53776741560262</v>
      </c>
      <c r="R48" s="1">
        <v>366.89172643256671</v>
      </c>
      <c r="S48" s="1">
        <v>383.97972256078725</v>
      </c>
      <c r="T48" s="1">
        <v>304.26676800810287</v>
      </c>
      <c r="U48" s="1">
        <v>313.02402056062931</v>
      </c>
      <c r="V48" s="1">
        <v>285.02381459060086</v>
      </c>
      <c r="W48" s="1">
        <v>287.57022808303537</v>
      </c>
      <c r="X48" s="1">
        <v>241.76807834301883</v>
      </c>
      <c r="Y48" s="1">
        <v>238.71726269425088</v>
      </c>
      <c r="Z48" s="1">
        <v>254.98879591924327</v>
      </c>
      <c r="AA48" s="1">
        <v>304.19652678627114</v>
      </c>
      <c r="AB48" s="1">
        <v>316.50059647598226</v>
      </c>
      <c r="AC48" s="1">
        <v>288.67718303006455</v>
      </c>
      <c r="AD48" s="1">
        <v>297.49536351329084</v>
      </c>
      <c r="AE48" s="1">
        <v>282.94469901485115</v>
      </c>
      <c r="AF48" s="1">
        <v>304.65887263367262</v>
      </c>
      <c r="AG48" s="1">
        <v>310.66590407113415</v>
      </c>
      <c r="AH48" s="1">
        <v>314.60151919643289</v>
      </c>
      <c r="AI48" s="1">
        <v>269.12756861323686</v>
      </c>
      <c r="AJ48" s="1">
        <v>252.06575594329448</v>
      </c>
      <c r="AK48" s="1">
        <v>288.45250195246405</v>
      </c>
      <c r="AL48" s="1">
        <v>308.25583634406445</v>
      </c>
      <c r="AM48" s="1">
        <v>322.84164726112465</v>
      </c>
    </row>
    <row r="49" spans="1:39" x14ac:dyDescent="0.25">
      <c r="A49" s="131">
        <f ca="1">Exceedance!U49</f>
        <v>44197</v>
      </c>
      <c r="B49" s="254">
        <v>293.73305164085241</v>
      </c>
      <c r="C49" s="254">
        <v>363.86088302198999</v>
      </c>
      <c r="D49" s="254">
        <v>340.21990732698316</v>
      </c>
      <c r="E49" s="1">
        <v>454.76372187396339</v>
      </c>
      <c r="F49" s="1">
        <v>450.04603478999985</v>
      </c>
      <c r="G49" s="1">
        <v>427.26101478710177</v>
      </c>
      <c r="H49" s="1">
        <v>370.92907788025298</v>
      </c>
      <c r="I49" s="1">
        <v>358.02312246654208</v>
      </c>
      <c r="J49" s="1">
        <v>304.23691932146278</v>
      </c>
      <c r="K49" s="1">
        <v>302.84818454874949</v>
      </c>
      <c r="L49" s="1">
        <v>313.76644113338568</v>
      </c>
      <c r="M49" s="1">
        <v>262.92272002307783</v>
      </c>
      <c r="N49" s="1">
        <v>360.55247079988135</v>
      </c>
      <c r="O49" s="1">
        <v>326.65461266988353</v>
      </c>
      <c r="P49" s="1">
        <v>378.95714194189372</v>
      </c>
      <c r="Q49" s="1">
        <v>406.80270752247446</v>
      </c>
      <c r="R49" s="1">
        <v>449.45112514144841</v>
      </c>
      <c r="S49" s="1">
        <v>328.61261476498521</v>
      </c>
      <c r="T49" s="1">
        <v>365.88778230796419</v>
      </c>
      <c r="U49" s="1">
        <v>322.94933545424448</v>
      </c>
      <c r="V49" s="1">
        <v>327.79431117166087</v>
      </c>
      <c r="W49" s="1">
        <v>315.96179070505463</v>
      </c>
      <c r="X49" s="1">
        <v>263.57652780484659</v>
      </c>
      <c r="Y49" s="1">
        <v>226.84966744400353</v>
      </c>
      <c r="Z49" s="1">
        <v>342.15905800582846</v>
      </c>
      <c r="AA49" s="1">
        <v>345.04728689426861</v>
      </c>
      <c r="AB49" s="1">
        <v>351.26148499952046</v>
      </c>
      <c r="AC49" s="1">
        <v>352.52517124808156</v>
      </c>
      <c r="AD49" s="1">
        <v>294.48219593956901</v>
      </c>
      <c r="AE49" s="1">
        <v>349.25761400001682</v>
      </c>
      <c r="AF49" s="1">
        <v>378.17274756366356</v>
      </c>
      <c r="AG49" s="1">
        <v>351.3612838785794</v>
      </c>
      <c r="AH49" s="1">
        <v>342.70162447759122</v>
      </c>
      <c r="AI49" s="1">
        <v>293.59091152850345</v>
      </c>
      <c r="AJ49" s="1">
        <v>256.67848015893782</v>
      </c>
      <c r="AK49" s="1">
        <v>311.15162009606297</v>
      </c>
      <c r="AL49" s="1">
        <v>367.55722269141415</v>
      </c>
      <c r="AM49" s="1">
        <v>413.58588443933451</v>
      </c>
    </row>
    <row r="50" spans="1:39" x14ac:dyDescent="0.25">
      <c r="A50" s="131">
        <f ca="1">Exceedance!U50</f>
        <v>44228</v>
      </c>
      <c r="B50" s="254">
        <v>283.27018432658292</v>
      </c>
      <c r="C50" s="254">
        <v>313.47526615295055</v>
      </c>
      <c r="D50" s="254">
        <v>292.32504681000739</v>
      </c>
      <c r="E50" s="1">
        <v>404.71415480613348</v>
      </c>
      <c r="F50" s="1">
        <v>371.51489210648066</v>
      </c>
      <c r="G50" s="1">
        <v>353.72542266518531</v>
      </c>
      <c r="H50" s="1">
        <v>341.53010950747773</v>
      </c>
      <c r="I50" s="1">
        <v>344.48614910573207</v>
      </c>
      <c r="J50" s="1">
        <v>261.51521829348621</v>
      </c>
      <c r="K50" s="1">
        <v>250.18939280418732</v>
      </c>
      <c r="L50" s="1">
        <v>257.39426889068875</v>
      </c>
      <c r="M50" s="1">
        <v>185.45344660795908</v>
      </c>
      <c r="N50" s="1">
        <v>315.55200497626561</v>
      </c>
      <c r="O50" s="1">
        <v>265.37278268478155</v>
      </c>
      <c r="P50" s="1">
        <v>372.80987953772973</v>
      </c>
      <c r="Q50" s="1">
        <v>363.42475793353071</v>
      </c>
      <c r="R50" s="1">
        <v>361.05125584198714</v>
      </c>
      <c r="S50" s="1">
        <v>362.77579957235594</v>
      </c>
      <c r="T50" s="1">
        <v>356.8427679306771</v>
      </c>
      <c r="U50" s="1">
        <v>279.20940554233687</v>
      </c>
      <c r="V50" s="1">
        <v>282.4340120154078</v>
      </c>
      <c r="W50" s="1">
        <v>254.45456891079161</v>
      </c>
      <c r="X50" s="1">
        <v>242.20117940645335</v>
      </c>
      <c r="Y50" s="1">
        <v>195.92829668955315</v>
      </c>
      <c r="Z50" s="1">
        <v>272.15907373321193</v>
      </c>
      <c r="AA50" s="1">
        <v>304.95355617534159</v>
      </c>
      <c r="AB50" s="1">
        <v>311.63801532513179</v>
      </c>
      <c r="AC50" s="1">
        <v>280.54095833026179</v>
      </c>
      <c r="AD50" s="1">
        <v>291.33311529539219</v>
      </c>
      <c r="AE50" s="1">
        <v>285.144273652469</v>
      </c>
      <c r="AF50" s="1">
        <v>318.69454469163048</v>
      </c>
      <c r="AG50" s="1">
        <v>306.74016132868604</v>
      </c>
      <c r="AH50" s="1">
        <v>292.34680570801987</v>
      </c>
      <c r="AI50" s="1">
        <v>277.74072994060646</v>
      </c>
      <c r="AJ50" s="1">
        <v>277.03252092220964</v>
      </c>
      <c r="AK50" s="1">
        <v>287.1674864942413</v>
      </c>
      <c r="AL50" s="1">
        <v>188.16398833610754</v>
      </c>
      <c r="AM50" s="1">
        <v>335.699158905101</v>
      </c>
    </row>
    <row r="51" spans="1:39" x14ac:dyDescent="0.25">
      <c r="A51" s="131">
        <f ca="1">Exceedance!U51</f>
        <v>44256</v>
      </c>
      <c r="B51" s="254">
        <v>384.9421865927817</v>
      </c>
      <c r="C51" s="254">
        <v>461.45852374356917</v>
      </c>
      <c r="D51" s="254">
        <v>427.7808524843125</v>
      </c>
      <c r="E51" s="1">
        <v>446.33331748690989</v>
      </c>
      <c r="F51" s="1">
        <v>510.17319032261992</v>
      </c>
      <c r="G51" s="1">
        <v>483.07343360616068</v>
      </c>
      <c r="H51" s="1">
        <v>471.8510660925059</v>
      </c>
      <c r="I51" s="1">
        <v>447.41629005997481</v>
      </c>
      <c r="J51" s="1">
        <v>374.44486804556976</v>
      </c>
      <c r="K51" s="1">
        <v>387.6852736704131</v>
      </c>
      <c r="L51" s="1">
        <v>357.54953947263874</v>
      </c>
      <c r="M51" s="1">
        <v>302.73652010287094</v>
      </c>
      <c r="N51" s="1">
        <v>451.55005510671702</v>
      </c>
      <c r="O51" s="1">
        <v>408.65059573973645</v>
      </c>
      <c r="P51" s="1">
        <v>509.74148520189601</v>
      </c>
      <c r="Q51" s="1">
        <v>470.58202602356948</v>
      </c>
      <c r="R51" s="1">
        <v>484.36079312705709</v>
      </c>
      <c r="S51" s="1">
        <v>484.31352858825448</v>
      </c>
      <c r="T51" s="1">
        <v>476.1429605416414</v>
      </c>
      <c r="U51" s="1">
        <v>425.9414162700877</v>
      </c>
      <c r="V51" s="1">
        <v>399.32483935991445</v>
      </c>
      <c r="W51" s="1">
        <v>413.11759947693434</v>
      </c>
      <c r="X51" s="1">
        <v>351.02848962542168</v>
      </c>
      <c r="Y51" s="1">
        <v>312.41123511807092</v>
      </c>
      <c r="Z51" s="1">
        <v>395.99237028471958</v>
      </c>
      <c r="AA51" s="1">
        <v>418.19255789077926</v>
      </c>
      <c r="AB51" s="1">
        <v>444.58090269274345</v>
      </c>
      <c r="AC51" s="1">
        <v>427.46531738246642</v>
      </c>
      <c r="AD51" s="1">
        <v>404.73259463325007</v>
      </c>
      <c r="AE51" s="1">
        <v>433.20471545831026</v>
      </c>
      <c r="AF51" s="1">
        <v>454.21370398868561</v>
      </c>
      <c r="AG51" s="1">
        <v>442.12557705228301</v>
      </c>
      <c r="AH51" s="1">
        <v>464.64956566972734</v>
      </c>
      <c r="AI51" s="1">
        <v>396.98325204138388</v>
      </c>
      <c r="AJ51" s="1">
        <v>368.83305031946304</v>
      </c>
      <c r="AK51" s="1">
        <v>403.95735053565085</v>
      </c>
      <c r="AL51" s="1">
        <v>345.97001327031228</v>
      </c>
      <c r="AM51" s="1">
        <v>439.09171692098249</v>
      </c>
    </row>
    <row r="52" spans="1:39" x14ac:dyDescent="0.25">
      <c r="A52" s="131">
        <f ca="1">Exceedance!U52</f>
        <v>44287</v>
      </c>
      <c r="B52" s="254">
        <v>372.79880108148427</v>
      </c>
      <c r="C52" s="254">
        <v>466.44416436310479</v>
      </c>
      <c r="D52" s="254">
        <v>429.9314061978086</v>
      </c>
      <c r="E52" s="1">
        <v>497.86924154569687</v>
      </c>
      <c r="F52" s="1">
        <v>486.30916758684992</v>
      </c>
      <c r="G52" s="1">
        <v>500.31941481758855</v>
      </c>
      <c r="H52" s="1">
        <v>476.95885225769291</v>
      </c>
      <c r="I52" s="1">
        <v>463.5843863584127</v>
      </c>
      <c r="J52" s="1">
        <v>388.23631543188571</v>
      </c>
      <c r="K52" s="1">
        <v>402.5807589021137</v>
      </c>
      <c r="L52" s="1">
        <v>411.36753066230904</v>
      </c>
      <c r="M52" s="1">
        <v>432.73473972586703</v>
      </c>
      <c r="N52" s="1">
        <v>489.38235211577359</v>
      </c>
      <c r="O52" s="1">
        <v>463.85570829369834</v>
      </c>
      <c r="P52" s="1">
        <v>520.9462409221245</v>
      </c>
      <c r="Q52" s="1">
        <v>486.21832786011095</v>
      </c>
      <c r="R52" s="1">
        <v>464.95002346659481</v>
      </c>
      <c r="S52" s="1">
        <v>499.95084304036902</v>
      </c>
      <c r="T52" s="1">
        <v>506.41246774943863</v>
      </c>
      <c r="U52" s="1">
        <v>447.96172608885553</v>
      </c>
      <c r="V52" s="1">
        <v>417.56310825506785</v>
      </c>
      <c r="W52" s="1">
        <v>405.92831037813647</v>
      </c>
      <c r="X52" s="1">
        <v>329.89380829074338</v>
      </c>
      <c r="Y52" s="1">
        <v>370.02121915301399</v>
      </c>
      <c r="Z52" s="1">
        <v>423.36558150731992</v>
      </c>
      <c r="AA52" s="1">
        <v>446.09619374044559</v>
      </c>
      <c r="AB52" s="1">
        <v>472.66215979970866</v>
      </c>
      <c r="AC52" s="1">
        <v>445.57245100274656</v>
      </c>
      <c r="AD52" s="1">
        <v>430.83582773476411</v>
      </c>
      <c r="AE52" s="1">
        <v>457.48538007082306</v>
      </c>
      <c r="AF52" s="1">
        <v>471.00354718347</v>
      </c>
      <c r="AG52" s="1">
        <v>459.44889100632099</v>
      </c>
      <c r="AH52" s="1">
        <v>422.72574078850857</v>
      </c>
      <c r="AI52" s="1">
        <v>379.39759575564057</v>
      </c>
      <c r="AJ52" s="1">
        <v>359.34744702474859</v>
      </c>
      <c r="AK52" s="1">
        <v>407.06826825198033</v>
      </c>
      <c r="AL52" s="1">
        <v>458.18524907753931</v>
      </c>
      <c r="AM52" s="1">
        <v>467.75462869390799</v>
      </c>
    </row>
    <row r="53" spans="1:39" x14ac:dyDescent="0.25">
      <c r="A53" s="131">
        <f ca="1">Exceedance!U53</f>
        <v>44317</v>
      </c>
      <c r="B53" s="254">
        <v>331.8397986576046</v>
      </c>
      <c r="C53" s="254">
        <v>404.29633828847608</v>
      </c>
      <c r="D53" s="254">
        <v>371.32726684990763</v>
      </c>
      <c r="E53" s="1">
        <v>538.83475128314012</v>
      </c>
      <c r="F53" s="1">
        <v>602.23070267104072</v>
      </c>
      <c r="G53" s="1">
        <v>452.50602341094714</v>
      </c>
      <c r="H53" s="1">
        <v>435.78529656786503</v>
      </c>
      <c r="I53" s="1">
        <v>400.45631082985119</v>
      </c>
      <c r="J53" s="1">
        <v>330.52815236635377</v>
      </c>
      <c r="K53" s="1">
        <v>352.64121729091408</v>
      </c>
      <c r="L53" s="1">
        <v>352.80269841186089</v>
      </c>
      <c r="M53" s="1">
        <v>373.78175030603751</v>
      </c>
      <c r="N53" s="1">
        <v>410.41705002838262</v>
      </c>
      <c r="O53" s="1">
        <v>411.42537624165391</v>
      </c>
      <c r="P53" s="1">
        <v>438.07666799346754</v>
      </c>
      <c r="Q53" s="1">
        <v>436.23255758415854</v>
      </c>
      <c r="R53" s="1">
        <v>438.06144459595055</v>
      </c>
      <c r="S53" s="1">
        <v>437.82432970850806</v>
      </c>
      <c r="T53" s="1">
        <v>429.21602783129146</v>
      </c>
      <c r="U53" s="1">
        <v>387.39170339703958</v>
      </c>
      <c r="V53" s="1">
        <v>357.29014128920142</v>
      </c>
      <c r="W53" s="1">
        <v>356.28072660212325</v>
      </c>
      <c r="X53" s="1">
        <v>303.58895844674572</v>
      </c>
      <c r="Y53" s="1">
        <v>340.18639448967417</v>
      </c>
      <c r="Z53" s="1">
        <v>381.65125390168942</v>
      </c>
      <c r="AA53" s="1">
        <v>389.95123505684796</v>
      </c>
      <c r="AB53" s="1">
        <v>410.99721814292815</v>
      </c>
      <c r="AC53" s="1">
        <v>370.65893739963406</v>
      </c>
      <c r="AD53" s="1">
        <v>389.05048332795945</v>
      </c>
      <c r="AE53" s="1">
        <v>398.17383464941599</v>
      </c>
      <c r="AF53" s="1">
        <v>393.05411643727751</v>
      </c>
      <c r="AG53" s="1">
        <v>389.43258740083536</v>
      </c>
      <c r="AH53" s="1">
        <v>392.86240141921922</v>
      </c>
      <c r="AI53" s="1">
        <v>326.97221774785532</v>
      </c>
      <c r="AJ53" s="1">
        <v>314.19079970370899</v>
      </c>
      <c r="AK53" s="1">
        <v>346.22510391694783</v>
      </c>
      <c r="AL53" s="1">
        <v>375.74852031816852</v>
      </c>
      <c r="AM53" s="1">
        <v>444.91527364557209</v>
      </c>
    </row>
    <row r="54" spans="1:39" x14ac:dyDescent="0.25">
      <c r="A54" s="131">
        <f ca="1">Exceedance!U54</f>
        <v>44348</v>
      </c>
      <c r="B54" s="254">
        <v>299.29560621649631</v>
      </c>
      <c r="C54" s="254">
        <v>336.53507130748585</v>
      </c>
      <c r="D54" s="254">
        <v>308.11813388919364</v>
      </c>
      <c r="E54" s="1">
        <v>552.15453714400655</v>
      </c>
      <c r="F54" s="1">
        <v>552.85472152139471</v>
      </c>
      <c r="G54" s="1">
        <v>394.25313916743835</v>
      </c>
      <c r="H54" s="1">
        <v>370.90748206888384</v>
      </c>
      <c r="I54" s="1">
        <v>358.089852014401</v>
      </c>
      <c r="J54" s="1">
        <v>258.15090567110258</v>
      </c>
      <c r="K54" s="1">
        <v>293.17141907146316</v>
      </c>
      <c r="L54" s="1">
        <v>287.9951375668976</v>
      </c>
      <c r="M54" s="1">
        <v>291.88366838160761</v>
      </c>
      <c r="N54" s="1">
        <v>331.1890547708764</v>
      </c>
      <c r="O54" s="1">
        <v>334.89491017187316</v>
      </c>
      <c r="P54" s="1">
        <v>393.88827223877018</v>
      </c>
      <c r="Q54" s="1">
        <v>391.43990831881842</v>
      </c>
      <c r="R54" s="1">
        <v>387.07401153990008</v>
      </c>
      <c r="S54" s="1">
        <v>384.83458552788949</v>
      </c>
      <c r="T54" s="1">
        <v>370.94559452709137</v>
      </c>
      <c r="U54" s="1">
        <v>306.90187143133284</v>
      </c>
      <c r="V54" s="1">
        <v>287.62311296434854</v>
      </c>
      <c r="W54" s="1">
        <v>285.97893307993883</v>
      </c>
      <c r="X54" s="1">
        <v>269.04990771443175</v>
      </c>
      <c r="Y54" s="1">
        <v>291.06560512952308</v>
      </c>
      <c r="Z54" s="1">
        <v>297.3532819214135</v>
      </c>
      <c r="AA54" s="1">
        <v>320.27059988913925</v>
      </c>
      <c r="AB54" s="1">
        <v>344.58329339873603</v>
      </c>
      <c r="AC54" s="1">
        <v>299.61856561333661</v>
      </c>
      <c r="AD54" s="1">
        <v>310.33831718876883</v>
      </c>
      <c r="AE54" s="1">
        <v>327.87014542499611</v>
      </c>
      <c r="AF54" s="1">
        <v>337.17552616348763</v>
      </c>
      <c r="AG54" s="1">
        <v>325.3098212517537</v>
      </c>
      <c r="AH54" s="1">
        <v>326.37533931651308</v>
      </c>
      <c r="AI54" s="1">
        <v>294.40223923807878</v>
      </c>
      <c r="AJ54" s="1">
        <v>299.31731329361457</v>
      </c>
      <c r="AK54" s="1">
        <v>269.77645765019452</v>
      </c>
      <c r="AL54" s="1">
        <v>401.02135260617638</v>
      </c>
      <c r="AM54" s="1">
        <v>401.68339892593707</v>
      </c>
    </row>
    <row r="55" spans="1:39" x14ac:dyDescent="0.25">
      <c r="A55" s="131">
        <f ca="1">Exceedance!U55</f>
        <v>44378</v>
      </c>
      <c r="B55" s="254">
        <v>287.095154502144</v>
      </c>
      <c r="C55" s="254">
        <v>340.88322001434267</v>
      </c>
      <c r="D55" s="254">
        <v>311.12253505035608</v>
      </c>
      <c r="E55" s="1">
        <v>840.70867807229922</v>
      </c>
      <c r="F55" s="1">
        <v>881.47469530957972</v>
      </c>
      <c r="G55" s="1">
        <v>389.10782602882205</v>
      </c>
      <c r="H55" s="1">
        <v>383.64594487040989</v>
      </c>
      <c r="I55" s="1">
        <v>350.14165894248447</v>
      </c>
      <c r="J55" s="1">
        <v>274.45112842924408</v>
      </c>
      <c r="K55" s="1">
        <v>303.16269208079171</v>
      </c>
      <c r="L55" s="1">
        <v>293.32287521286554</v>
      </c>
      <c r="M55" s="1">
        <v>305.71375276887329</v>
      </c>
      <c r="N55" s="1">
        <v>348.32022810283235</v>
      </c>
      <c r="O55" s="1">
        <v>347.72977871358535</v>
      </c>
      <c r="P55" s="1">
        <v>383.0448817751813</v>
      </c>
      <c r="Q55" s="1">
        <v>385.81188566179975</v>
      </c>
      <c r="R55" s="1">
        <v>388.87480201016007</v>
      </c>
      <c r="S55" s="1">
        <v>346.99470625100537</v>
      </c>
      <c r="T55" s="1">
        <v>377.34668170059024</v>
      </c>
      <c r="U55" s="1">
        <v>330.35477143765326</v>
      </c>
      <c r="V55" s="1">
        <v>303.95997751076976</v>
      </c>
      <c r="W55" s="1">
        <v>301.7562166902822</v>
      </c>
      <c r="X55" s="1">
        <v>255.05657820060941</v>
      </c>
      <c r="Y55" s="1">
        <v>302.31931436772203</v>
      </c>
      <c r="Z55" s="1">
        <v>309.6452423330046</v>
      </c>
      <c r="AA55" s="1">
        <v>328.69035281124627</v>
      </c>
      <c r="AB55" s="1">
        <v>351.78189293307196</v>
      </c>
      <c r="AC55" s="1">
        <v>321.93607018913826</v>
      </c>
      <c r="AD55" s="1">
        <v>335.70537044289506</v>
      </c>
      <c r="AE55" s="1">
        <v>342.21799694511679</v>
      </c>
      <c r="AF55" s="1">
        <v>324.80391429041475</v>
      </c>
      <c r="AG55" s="1">
        <v>331.04462416815608</v>
      </c>
      <c r="AH55" s="1">
        <v>316.16371475970453</v>
      </c>
      <c r="AI55" s="1">
        <v>289.40464497859915</v>
      </c>
      <c r="AJ55" s="1">
        <v>282.18469217894159</v>
      </c>
      <c r="AK55" s="1">
        <v>302.50471135051725</v>
      </c>
      <c r="AL55" s="1">
        <v>308.92290233523408</v>
      </c>
      <c r="AM55" s="1">
        <v>392.54070256990411</v>
      </c>
    </row>
    <row r="56" spans="1:39" x14ac:dyDescent="0.25">
      <c r="A56" s="131">
        <f ca="1">Exceedance!U56</f>
        <v>44409</v>
      </c>
      <c r="B56" s="254">
        <v>251.46835652302573</v>
      </c>
      <c r="C56" s="254">
        <v>300.65095518865127</v>
      </c>
      <c r="D56" s="254">
        <v>274.2360459460096</v>
      </c>
      <c r="E56" s="1">
        <v>876.68945692960904</v>
      </c>
      <c r="F56" s="1">
        <v>877.67012397537303</v>
      </c>
      <c r="G56" s="1">
        <v>339.32204319216396</v>
      </c>
      <c r="H56" s="1">
        <v>293.62110230111125</v>
      </c>
      <c r="I56" s="1">
        <v>288.01958393791404</v>
      </c>
      <c r="J56" s="1">
        <v>233.53857583665899</v>
      </c>
      <c r="K56" s="1">
        <v>258.52013072431396</v>
      </c>
      <c r="L56" s="1">
        <v>252.57009369620283</v>
      </c>
      <c r="M56" s="1">
        <v>256.11744333810208</v>
      </c>
      <c r="N56" s="1">
        <v>307.11515597121684</v>
      </c>
      <c r="O56" s="1">
        <v>317.06282821077912</v>
      </c>
      <c r="P56" s="1">
        <v>326.0507389065819</v>
      </c>
      <c r="Q56" s="1">
        <v>346.62452405075112</v>
      </c>
      <c r="R56" s="1">
        <v>340.06330944534017</v>
      </c>
      <c r="S56" s="1">
        <v>323.72992213197142</v>
      </c>
      <c r="T56" s="1">
        <v>312.40995897437614</v>
      </c>
      <c r="U56" s="1">
        <v>271.01547122453849</v>
      </c>
      <c r="V56" s="1">
        <v>265.73553250013094</v>
      </c>
      <c r="W56" s="1">
        <v>258.48966179562842</v>
      </c>
      <c r="X56" s="1">
        <v>231.3483213260123</v>
      </c>
      <c r="Y56" s="1">
        <v>239.92723135933397</v>
      </c>
      <c r="Z56" s="1">
        <v>278.32362410203694</v>
      </c>
      <c r="AA56" s="1">
        <v>294.56773124715039</v>
      </c>
      <c r="AB56" s="1">
        <v>311.92491174872384</v>
      </c>
      <c r="AC56" s="1">
        <v>293.55064217485193</v>
      </c>
      <c r="AD56" s="1">
        <v>295.91938236712514</v>
      </c>
      <c r="AE56" s="1">
        <v>304.57861850491184</v>
      </c>
      <c r="AF56" s="1">
        <v>293.1328985673361</v>
      </c>
      <c r="AG56" s="1">
        <v>281.03115162848388</v>
      </c>
      <c r="AH56" s="1">
        <v>268.07096189199444</v>
      </c>
      <c r="AI56" s="1">
        <v>264.89267634291753</v>
      </c>
      <c r="AJ56" s="1">
        <v>237.04311430820695</v>
      </c>
      <c r="AK56" s="1">
        <v>241.07466943332139</v>
      </c>
      <c r="AL56" s="1">
        <v>247.92260360577242</v>
      </c>
      <c r="AM56" s="1">
        <v>302.81951796129681</v>
      </c>
    </row>
    <row r="57" spans="1:39" x14ac:dyDescent="0.25">
      <c r="A57" s="131">
        <f ca="1">Exceedance!U57</f>
        <v>44440</v>
      </c>
      <c r="B57" s="254">
        <v>253.59831469478149</v>
      </c>
      <c r="C57" s="254">
        <v>316.80870161520784</v>
      </c>
      <c r="D57" s="254">
        <v>287.86033438528034</v>
      </c>
      <c r="E57" s="1">
        <v>720.86912073605606</v>
      </c>
      <c r="F57" s="1">
        <v>845.4735158521371</v>
      </c>
      <c r="G57" s="1">
        <v>340.69119950201559</v>
      </c>
      <c r="H57" s="1">
        <v>319.90464038831101</v>
      </c>
      <c r="I57" s="1">
        <v>296.89368572734986</v>
      </c>
      <c r="J57" s="1">
        <v>239.88622189048075</v>
      </c>
      <c r="K57" s="1">
        <v>263.11612343594891</v>
      </c>
      <c r="L57" s="1">
        <v>262.23888092775934</v>
      </c>
      <c r="M57" s="1">
        <v>267.52943988803992</v>
      </c>
      <c r="N57" s="1">
        <v>293.96244603842132</v>
      </c>
      <c r="O57" s="1">
        <v>307.75876045994448</v>
      </c>
      <c r="P57" s="1">
        <v>330.84674258799276</v>
      </c>
      <c r="Q57" s="1">
        <v>300.63359720941185</v>
      </c>
      <c r="R57" s="1">
        <v>367.17703091348693</v>
      </c>
      <c r="S57" s="1">
        <v>354.28831846381934</v>
      </c>
      <c r="T57" s="1">
        <v>327.85051855867016</v>
      </c>
      <c r="U57" s="1">
        <v>286.74847645365304</v>
      </c>
      <c r="V57" s="1">
        <v>273.33901360438529</v>
      </c>
      <c r="W57" s="1">
        <v>276.05437234139339</v>
      </c>
      <c r="X57" s="1">
        <v>206.93729085920404</v>
      </c>
      <c r="Y57" s="1">
        <v>247.66669138143587</v>
      </c>
      <c r="Z57" s="1">
        <v>284.23241922679853</v>
      </c>
      <c r="AA57" s="1">
        <v>296.43081504575372</v>
      </c>
      <c r="AB57" s="1">
        <v>313.50991455488861</v>
      </c>
      <c r="AC57" s="1">
        <v>295.15468048787841</v>
      </c>
      <c r="AD57" s="1">
        <v>295.65407747919659</v>
      </c>
      <c r="AE57" s="1">
        <v>304.52423750037627</v>
      </c>
      <c r="AF57" s="1">
        <v>310.09466136266423</v>
      </c>
      <c r="AG57" s="1">
        <v>305.44540501766716</v>
      </c>
      <c r="AH57" s="1">
        <v>289.85841177805497</v>
      </c>
      <c r="AI57" s="1">
        <v>251.86815078061082</v>
      </c>
      <c r="AJ57" s="1">
        <v>215.21747358504044</v>
      </c>
      <c r="AK57" s="1">
        <v>263.25673454515322</v>
      </c>
      <c r="AL57" s="1">
        <v>266.21297036353292</v>
      </c>
      <c r="AM57" s="1">
        <v>329.34457892747889</v>
      </c>
    </row>
    <row r="58" spans="1:39" x14ac:dyDescent="0.25">
      <c r="A58" s="131">
        <f ca="1">Exceedance!U58</f>
        <v>44470</v>
      </c>
      <c r="B58" s="254">
        <v>181.02587751433796</v>
      </c>
      <c r="C58" s="254">
        <v>224.46600708333486</v>
      </c>
      <c r="D58" s="254">
        <v>205.37589854153114</v>
      </c>
      <c r="E58" s="1">
        <v>813.75589350706844</v>
      </c>
      <c r="F58" s="1">
        <v>892.32927794369323</v>
      </c>
      <c r="G58" s="1">
        <v>233.68955352732388</v>
      </c>
      <c r="H58" s="1">
        <v>223.64358902428953</v>
      </c>
      <c r="I58" s="1">
        <v>221.44092346296537</v>
      </c>
      <c r="J58" s="1">
        <v>180.26201686251832</v>
      </c>
      <c r="K58" s="1">
        <v>196.62571049007695</v>
      </c>
      <c r="L58" s="1">
        <v>192.56217709853232</v>
      </c>
      <c r="M58" s="1">
        <v>198.23578479694561</v>
      </c>
      <c r="N58" s="1">
        <v>220.15239149817535</v>
      </c>
      <c r="O58" s="1">
        <v>226.43321451309535</v>
      </c>
      <c r="P58" s="1">
        <v>238.71609848675919</v>
      </c>
      <c r="Q58" s="1">
        <v>236.97214796348621</v>
      </c>
      <c r="R58" s="1">
        <v>246.49942425320069</v>
      </c>
      <c r="S58" s="1">
        <v>240.76524719962711</v>
      </c>
      <c r="T58" s="1">
        <v>233.21467058112972</v>
      </c>
      <c r="U58" s="1">
        <v>199.35512394974407</v>
      </c>
      <c r="V58" s="1">
        <v>194.58958237784</v>
      </c>
      <c r="W58" s="1">
        <v>197.58086283891237</v>
      </c>
      <c r="X58" s="1">
        <v>140.40890882384579</v>
      </c>
      <c r="Y58" s="1">
        <v>170.34212241298397</v>
      </c>
      <c r="Z58" s="1">
        <v>193.10724389919392</v>
      </c>
      <c r="AA58" s="1">
        <v>212.19722156128435</v>
      </c>
      <c r="AB58" s="1">
        <v>228.2899384476668</v>
      </c>
      <c r="AC58" s="1">
        <v>213.35927915715999</v>
      </c>
      <c r="AD58" s="1">
        <v>213.66425507970305</v>
      </c>
      <c r="AE58" s="1">
        <v>220.73909048210578</v>
      </c>
      <c r="AF58" s="1">
        <v>217.35251530264767</v>
      </c>
      <c r="AG58" s="1">
        <v>213.49088875591914</v>
      </c>
      <c r="AH58" s="1">
        <v>206.07392197305512</v>
      </c>
      <c r="AI58" s="1">
        <v>183.47356112324616</v>
      </c>
      <c r="AJ58" s="1">
        <v>161.31090481852564</v>
      </c>
      <c r="AK58" s="1">
        <v>191.13845413073975</v>
      </c>
      <c r="AL58" s="1">
        <v>158.15801395877702</v>
      </c>
      <c r="AM58" s="1">
        <v>264.50651476111148</v>
      </c>
    </row>
    <row r="59" spans="1:39" x14ac:dyDescent="0.25">
      <c r="A59" s="131">
        <f ca="1">Exceedance!U59</f>
        <v>44501</v>
      </c>
      <c r="B59" s="254">
        <v>260.14616892841661</v>
      </c>
      <c r="C59" s="254">
        <v>318.39294806559764</v>
      </c>
      <c r="D59" s="254">
        <v>289.65335763614206</v>
      </c>
      <c r="E59" s="1">
        <v>729.38767613644234</v>
      </c>
      <c r="F59" s="1">
        <v>849.86496873519059</v>
      </c>
      <c r="G59" s="1">
        <v>362.05897778330893</v>
      </c>
      <c r="H59" s="1">
        <v>332.525194565395</v>
      </c>
      <c r="I59" s="1">
        <v>318.86774907631599</v>
      </c>
      <c r="J59" s="1">
        <v>256.80363822967047</v>
      </c>
      <c r="K59" s="1">
        <v>267.01779705817319</v>
      </c>
      <c r="L59" s="1">
        <v>279.44804539358046</v>
      </c>
      <c r="M59" s="1">
        <v>285.03048820534201</v>
      </c>
      <c r="N59" s="1">
        <v>316.90308717494509</v>
      </c>
      <c r="O59" s="1">
        <v>305.66937771609207</v>
      </c>
      <c r="P59" s="1">
        <v>332.63883403326372</v>
      </c>
      <c r="Q59" s="1">
        <v>335.98656275204235</v>
      </c>
      <c r="R59" s="1">
        <v>386.73627861637084</v>
      </c>
      <c r="S59" s="1">
        <v>337.87022498249735</v>
      </c>
      <c r="T59" s="1">
        <v>334.94731755045956</v>
      </c>
      <c r="U59" s="1">
        <v>295.29359345232467</v>
      </c>
      <c r="V59" s="1">
        <v>276.25267148025449</v>
      </c>
      <c r="W59" s="1">
        <v>269.54873040202284</v>
      </c>
      <c r="X59" s="1">
        <v>212.19719106139243</v>
      </c>
      <c r="Y59" s="1">
        <v>262.77078392242083</v>
      </c>
      <c r="Z59" s="1">
        <v>277.87024772451599</v>
      </c>
      <c r="AA59" s="1">
        <v>295.16855760116994</v>
      </c>
      <c r="AB59" s="1">
        <v>326.48943017832727</v>
      </c>
      <c r="AC59" s="1">
        <v>301.30087241226425</v>
      </c>
      <c r="AD59" s="1">
        <v>309.11736631893734</v>
      </c>
      <c r="AE59" s="1">
        <v>310.14249190415779</v>
      </c>
      <c r="AF59" s="1">
        <v>308.65706135869863</v>
      </c>
      <c r="AG59" s="1">
        <v>290.90972118817314</v>
      </c>
      <c r="AH59" s="1">
        <v>299.01819484012969</v>
      </c>
      <c r="AI59" s="1">
        <v>267.46899523324578</v>
      </c>
      <c r="AJ59" s="1">
        <v>254.0532955552936</v>
      </c>
      <c r="AK59" s="1">
        <v>273.03953817964185</v>
      </c>
      <c r="AL59" s="1">
        <v>262.99630568029619</v>
      </c>
      <c r="AM59" s="1">
        <v>378.54817942050192</v>
      </c>
    </row>
    <row r="60" spans="1:39" x14ac:dyDescent="0.25">
      <c r="A60" s="131">
        <f ca="1">Exceedance!U60</f>
        <v>44531</v>
      </c>
      <c r="B60" s="254">
        <v>251.13288685253093</v>
      </c>
      <c r="C60" s="254">
        <v>314.27322080911364</v>
      </c>
      <c r="D60" s="254">
        <v>285.83379375595763</v>
      </c>
      <c r="E60" s="1">
        <v>670.72394931086387</v>
      </c>
      <c r="F60" s="1">
        <v>808.50832200590276</v>
      </c>
      <c r="G60" s="1">
        <v>372.3694796703939</v>
      </c>
      <c r="H60" s="1">
        <v>340.98618805841721</v>
      </c>
      <c r="I60" s="1">
        <v>309.73950049362776</v>
      </c>
      <c r="J60" s="1">
        <v>268.91934778187408</v>
      </c>
      <c r="K60" s="1">
        <v>264.60357667283296</v>
      </c>
      <c r="L60" s="1">
        <v>268.04005894002398</v>
      </c>
      <c r="M60" s="1">
        <v>272.12141787926777</v>
      </c>
      <c r="N60" s="1">
        <v>296.24554715221632</v>
      </c>
      <c r="O60" s="1">
        <v>280.28432218419488</v>
      </c>
      <c r="P60" s="1">
        <v>354.56077322977018</v>
      </c>
      <c r="Q60" s="1">
        <v>364.12651150042029</v>
      </c>
      <c r="R60" s="1">
        <v>387.96957268045384</v>
      </c>
      <c r="S60" s="1">
        <v>317.3818882196976</v>
      </c>
      <c r="T60" s="1">
        <v>337.77960018142738</v>
      </c>
      <c r="U60" s="1">
        <v>298.4573177041446</v>
      </c>
      <c r="V60" s="1">
        <v>284.70795609196125</v>
      </c>
      <c r="W60" s="1">
        <v>277.78388960842813</v>
      </c>
      <c r="X60" s="1">
        <v>212.37974573730514</v>
      </c>
      <c r="Y60" s="1">
        <v>243.00391877713153</v>
      </c>
      <c r="Z60" s="1">
        <v>285.60443128290257</v>
      </c>
      <c r="AA60" s="1">
        <v>302.48717315643432</v>
      </c>
      <c r="AB60" s="1">
        <v>313.12334926566683</v>
      </c>
      <c r="AC60" s="1">
        <v>303.78051323360427</v>
      </c>
      <c r="AD60" s="1">
        <v>278.80867336324724</v>
      </c>
      <c r="AE60" s="1">
        <v>320.82337934829599</v>
      </c>
      <c r="AF60" s="1">
        <v>309.11516682223152</v>
      </c>
      <c r="AG60" s="1">
        <v>307.18183490520386</v>
      </c>
      <c r="AH60" s="1">
        <v>284.03584628616062</v>
      </c>
      <c r="AI60" s="1">
        <v>255.63368028712415</v>
      </c>
      <c r="AJ60" s="1">
        <v>267.80237687117994</v>
      </c>
      <c r="AK60" s="1">
        <v>309.51303451764903</v>
      </c>
      <c r="AL60" s="1">
        <v>300.0636986708534</v>
      </c>
      <c r="AM60" s="1">
        <v>345.96387580064561</v>
      </c>
    </row>
    <row r="61" spans="1:39" x14ac:dyDescent="0.25">
      <c r="A61" s="131">
        <f ca="1">Exceedance!U61</f>
        <v>44562</v>
      </c>
      <c r="B61" s="254">
        <v>292.97987315990076</v>
      </c>
      <c r="C61" s="254">
        <v>367.31594415120327</v>
      </c>
      <c r="D61" s="254">
        <v>332.54062805934552</v>
      </c>
      <c r="E61" s="1">
        <v>437.85294782203431</v>
      </c>
      <c r="F61" s="1">
        <v>420.39025448835872</v>
      </c>
      <c r="G61" s="1">
        <v>391.11078678147658</v>
      </c>
      <c r="H61" s="1">
        <v>374.58850040246347</v>
      </c>
      <c r="I61" s="1">
        <v>353.68095618245911</v>
      </c>
      <c r="J61" s="1">
        <v>305.81241119155845</v>
      </c>
      <c r="K61" s="1">
        <v>279.56288052119606</v>
      </c>
      <c r="L61" s="1">
        <v>262.6973804393545</v>
      </c>
      <c r="M61" s="1">
        <v>321.99336059440697</v>
      </c>
      <c r="N61" s="1">
        <v>327.55784071352616</v>
      </c>
      <c r="O61" s="1">
        <v>378.8819359652378</v>
      </c>
      <c r="P61" s="1">
        <v>427.78743761212218</v>
      </c>
      <c r="Q61" s="1">
        <v>446.2134524730385</v>
      </c>
      <c r="R61" s="1">
        <v>336.26402253255424</v>
      </c>
      <c r="S61" s="1">
        <v>382.09015043585731</v>
      </c>
      <c r="T61" s="1">
        <v>349.04451514046588</v>
      </c>
      <c r="U61" s="1">
        <v>343.52021337313937</v>
      </c>
      <c r="V61" s="1">
        <v>289.29084134500715</v>
      </c>
      <c r="W61" s="1">
        <v>283.10503202953083</v>
      </c>
      <c r="X61" s="1">
        <v>198.46331757527</v>
      </c>
      <c r="Y61" s="1">
        <v>301.85385788032323</v>
      </c>
      <c r="Z61" s="1">
        <v>323.0085365783396</v>
      </c>
      <c r="AA61" s="1">
        <v>335.85218461260843</v>
      </c>
      <c r="AB61" s="1">
        <v>383.64947019183808</v>
      </c>
      <c r="AC61" s="1">
        <v>300.83676637247481</v>
      </c>
      <c r="AD61" s="1">
        <v>344.44956042469715</v>
      </c>
      <c r="AE61" s="1">
        <v>391.51234139268354</v>
      </c>
      <c r="AF61" s="1">
        <v>350.33804304999103</v>
      </c>
      <c r="AG61" s="1">
        <v>334.87564042048666</v>
      </c>
      <c r="AH61" s="1">
        <v>335.8792514513836</v>
      </c>
      <c r="AI61" s="1">
        <v>260.42851397169875</v>
      </c>
      <c r="AJ61" s="1">
        <v>273.1701362436803</v>
      </c>
      <c r="AK61" s="1">
        <v>370.65533338548028</v>
      </c>
      <c r="AL61" s="1">
        <v>375.35938269706105</v>
      </c>
      <c r="AM61" s="1">
        <v>453.24266746975769</v>
      </c>
    </row>
    <row r="62" spans="1:39" x14ac:dyDescent="0.25">
      <c r="A62" s="131">
        <f ca="1">Exceedance!U62</f>
        <v>44593</v>
      </c>
      <c r="B62" s="254">
        <v>282.52446815928033</v>
      </c>
      <c r="C62" s="254">
        <v>353.8962221919752</v>
      </c>
      <c r="D62" s="254">
        <v>287.55488443825504</v>
      </c>
      <c r="E62" s="1">
        <v>362.25907636837155</v>
      </c>
      <c r="F62" s="1">
        <v>349.17522655701333</v>
      </c>
      <c r="G62" s="1">
        <v>360.49447515732436</v>
      </c>
      <c r="H62" s="1">
        <v>360.77906451488951</v>
      </c>
      <c r="I62" s="1">
        <v>302.55972500037655</v>
      </c>
      <c r="J62" s="1">
        <v>253.35590373847225</v>
      </c>
      <c r="K62" s="1">
        <v>258.93145607617464</v>
      </c>
      <c r="L62" s="1">
        <v>185.36414016180592</v>
      </c>
      <c r="M62" s="1">
        <v>282.21215409807081</v>
      </c>
      <c r="N62" s="1">
        <v>266.08931897438157</v>
      </c>
      <c r="O62" s="1">
        <v>372.5910874215715</v>
      </c>
      <c r="P62" s="1">
        <v>381.6467320078221</v>
      </c>
      <c r="Q62" s="1">
        <v>358.49833971973362</v>
      </c>
      <c r="R62" s="1">
        <v>372.43557260102665</v>
      </c>
      <c r="S62" s="1">
        <v>372.77540424883176</v>
      </c>
      <c r="T62" s="1">
        <v>340.2507901323732</v>
      </c>
      <c r="U62" s="1">
        <v>295.41155142589355</v>
      </c>
      <c r="V62" s="1">
        <v>261.73385669819839</v>
      </c>
      <c r="W62" s="1">
        <v>260.63307616595591</v>
      </c>
      <c r="X62" s="1">
        <v>171.41308560303392</v>
      </c>
      <c r="Y62" s="1">
        <v>268.59639094212582</v>
      </c>
      <c r="Z62" s="1">
        <v>285.54561206388547</v>
      </c>
      <c r="AA62" s="1">
        <v>298.51862690890408</v>
      </c>
      <c r="AB62" s="1">
        <v>343.10606751868318</v>
      </c>
      <c r="AC62" s="1">
        <v>296.85228016616986</v>
      </c>
      <c r="AD62" s="1">
        <v>280.72989146024418</v>
      </c>
      <c r="AE62" s="1">
        <v>368.5731261500664</v>
      </c>
      <c r="AF62" s="1">
        <v>305.85329531837959</v>
      </c>
      <c r="AG62" s="1">
        <v>285.70212479569341</v>
      </c>
      <c r="AH62" s="1">
        <v>282.26051620552596</v>
      </c>
      <c r="AI62" s="1">
        <v>281.16805033599479</v>
      </c>
      <c r="AJ62" s="1">
        <v>282.96246600956647</v>
      </c>
      <c r="AK62" s="1">
        <v>190.49043953150149</v>
      </c>
      <c r="AL62" s="1">
        <v>269.05887414921455</v>
      </c>
      <c r="AM62" s="1">
        <v>404.23848119116332</v>
      </c>
    </row>
    <row r="63" spans="1:39" x14ac:dyDescent="0.25">
      <c r="A63" s="131">
        <f ca="1">Exceedance!U63</f>
        <v>44621</v>
      </c>
      <c r="B63" s="254">
        <v>383.9084110680443</v>
      </c>
      <c r="C63" s="254">
        <v>481.60062126516954</v>
      </c>
      <c r="D63" s="254">
        <v>423.11847130110573</v>
      </c>
      <c r="E63" s="1">
        <v>497.76988519535087</v>
      </c>
      <c r="F63" s="1">
        <v>476.93454535833968</v>
      </c>
      <c r="G63" s="1">
        <v>497.13709398461515</v>
      </c>
      <c r="H63" s="1">
        <v>469.35844553042381</v>
      </c>
      <c r="I63" s="1">
        <v>436.27129360013828</v>
      </c>
      <c r="J63" s="1">
        <v>394.07061488401143</v>
      </c>
      <c r="K63" s="1">
        <v>337.52892749338611</v>
      </c>
      <c r="L63" s="1">
        <v>302.47708374044686</v>
      </c>
      <c r="M63" s="1">
        <v>403.13495836649889</v>
      </c>
      <c r="N63" s="1">
        <v>409.7462816723455</v>
      </c>
      <c r="O63" s="1">
        <v>509.32429164941721</v>
      </c>
      <c r="P63" s="1">
        <v>494.09716352088259</v>
      </c>
      <c r="Q63" s="1">
        <v>480.72538291806171</v>
      </c>
      <c r="R63" s="1">
        <v>492.04345694834865</v>
      </c>
      <c r="S63" s="1">
        <v>498.13463519046167</v>
      </c>
      <c r="T63" s="1">
        <v>478.33545605317312</v>
      </c>
      <c r="U63" s="1">
        <v>417.55057176355325</v>
      </c>
      <c r="V63" s="1">
        <v>393.45777334558426</v>
      </c>
      <c r="W63" s="1">
        <v>378.62646507943936</v>
      </c>
      <c r="X63" s="1">
        <v>274.31266950871651</v>
      </c>
      <c r="Y63" s="1">
        <v>361.56796148847269</v>
      </c>
      <c r="Z63" s="1">
        <v>395.89966190204387</v>
      </c>
      <c r="AA63" s="1">
        <v>425.91473555885926</v>
      </c>
      <c r="AB63" s="1">
        <v>483.22523089820857</v>
      </c>
      <c r="AC63" s="1">
        <v>411.52956104299028</v>
      </c>
      <c r="AD63" s="1">
        <v>425.1466967184769</v>
      </c>
      <c r="AE63" s="1">
        <v>487.95823321003149</v>
      </c>
      <c r="AF63" s="1">
        <v>440.71501235861075</v>
      </c>
      <c r="AG63" s="1">
        <v>453.5238379548465</v>
      </c>
      <c r="AH63" s="1">
        <v>434.70060125251331</v>
      </c>
      <c r="AI63" s="1">
        <v>374.50992680131094</v>
      </c>
      <c r="AJ63" s="1">
        <v>373.31791805722196</v>
      </c>
      <c r="AK63" s="1">
        <v>351.81170509022496</v>
      </c>
      <c r="AL63" s="1">
        <v>394.98854824106479</v>
      </c>
      <c r="AM63" s="1">
        <v>446.58337550958527</v>
      </c>
    </row>
    <row r="64" spans="1:39" x14ac:dyDescent="0.25">
      <c r="A64" s="131" t="str">
        <f ca="1">Exceedance!U64</f>
        <v/>
      </c>
      <c r="B64" s="254">
        <v>371.7508349299689</v>
      </c>
      <c r="C64" s="254">
        <v>468.07193905273976</v>
      </c>
      <c r="D64" s="254">
        <v>427.69086037930555</v>
      </c>
      <c r="E64" s="1">
        <v>475.28120117920929</v>
      </c>
      <c r="F64" s="1">
        <v>494.20942351713234</v>
      </c>
      <c r="G64" s="1">
        <v>502.68611063803843</v>
      </c>
      <c r="H64" s="1">
        <v>487.0323951411296</v>
      </c>
      <c r="I64" s="1">
        <v>450.54979667246118</v>
      </c>
      <c r="J64" s="1">
        <v>410.73046652076425</v>
      </c>
      <c r="K64" s="1">
        <v>374.50173357567854</v>
      </c>
      <c r="L64" s="1">
        <v>432.24027593047708</v>
      </c>
      <c r="M64" s="1">
        <v>435.62468148986841</v>
      </c>
      <c r="N64" s="1">
        <v>465.10642252806326</v>
      </c>
      <c r="O64" s="1">
        <v>520.20697686985307</v>
      </c>
      <c r="P64" s="1">
        <v>510.43776952639757</v>
      </c>
      <c r="Q64" s="1">
        <v>461.26862562159602</v>
      </c>
      <c r="R64" s="1">
        <v>515.57436286202903</v>
      </c>
      <c r="S64" s="1">
        <v>530.52847281627021</v>
      </c>
      <c r="T64" s="1">
        <v>484.86194502751761</v>
      </c>
      <c r="U64" s="1">
        <v>436.72419667691963</v>
      </c>
      <c r="V64" s="1">
        <v>372.12765300642002</v>
      </c>
      <c r="W64" s="1">
        <v>357.37203727628321</v>
      </c>
      <c r="X64" s="1">
        <v>325.35957842896499</v>
      </c>
      <c r="Y64" s="1">
        <v>373.08427772742164</v>
      </c>
      <c r="Z64" s="1">
        <v>416.20997775708474</v>
      </c>
      <c r="AA64" s="1">
        <v>452.73101628221491</v>
      </c>
      <c r="AB64" s="1">
        <v>486.45818246263201</v>
      </c>
      <c r="AC64" s="1">
        <v>437.07326546386366</v>
      </c>
      <c r="AD64" s="1">
        <v>447.70810206149281</v>
      </c>
      <c r="AE64" s="1">
        <v>488.76935892850156</v>
      </c>
      <c r="AF64" s="1">
        <v>457.88342580150908</v>
      </c>
      <c r="AG64" s="1">
        <v>412.28314467671453</v>
      </c>
      <c r="AH64" s="1">
        <v>426.91651188663582</v>
      </c>
      <c r="AI64" s="1">
        <v>364.87936127186634</v>
      </c>
      <c r="AJ64" s="1">
        <v>360.65995578893495</v>
      </c>
      <c r="AK64" s="1">
        <v>468.23774182716113</v>
      </c>
      <c r="AL64" s="1">
        <v>435.69967220613222</v>
      </c>
      <c r="AM64" s="1">
        <v>498.97143276493836</v>
      </c>
    </row>
    <row r="65" spans="1:39" x14ac:dyDescent="0.25">
      <c r="A65" s="131" t="str">
        <f ca="1">Exceedance!U65</f>
        <v/>
      </c>
      <c r="B65" s="254">
        <v>330.9069695228884</v>
      </c>
      <c r="C65" s="254">
        <v>411.45824132431926</v>
      </c>
      <c r="D65" s="254">
        <v>371.29020309080619</v>
      </c>
      <c r="E65" s="1">
        <v>589.78485596569521</v>
      </c>
      <c r="F65" s="1">
        <v>448.59835126363004</v>
      </c>
      <c r="G65" s="1">
        <v>461.24923634991609</v>
      </c>
      <c r="H65" s="1">
        <v>419.94406256362743</v>
      </c>
      <c r="I65" s="1">
        <v>383.67425306589229</v>
      </c>
      <c r="J65" s="1">
        <v>361.04345253331752</v>
      </c>
      <c r="K65" s="1">
        <v>328.09437743472535</v>
      </c>
      <c r="L65" s="1">
        <v>373.36505655575462</v>
      </c>
      <c r="M65" s="1">
        <v>365.1989573005331</v>
      </c>
      <c r="N65" s="1">
        <v>412.51534951260606</v>
      </c>
      <c r="O65" s="1">
        <v>437.4109127120779</v>
      </c>
      <c r="P65" s="1">
        <v>456.15013793646557</v>
      </c>
      <c r="Q65" s="1">
        <v>434.73908010683704</v>
      </c>
      <c r="R65" s="1">
        <v>452.34923848353895</v>
      </c>
      <c r="S65" s="1">
        <v>448.84147533540789</v>
      </c>
      <c r="T65" s="1">
        <v>424.90857404741996</v>
      </c>
      <c r="U65" s="1">
        <v>373.45797254818518</v>
      </c>
      <c r="V65" s="1">
        <v>336.14474380233236</v>
      </c>
      <c r="W65" s="1">
        <v>329.56647939185683</v>
      </c>
      <c r="X65" s="1">
        <v>305.78978282026912</v>
      </c>
      <c r="Y65" s="1">
        <v>339.83907470983166</v>
      </c>
      <c r="Z65" s="1">
        <v>363.11827934493493</v>
      </c>
      <c r="AA65" s="1">
        <v>394.0927344168075</v>
      </c>
      <c r="AB65" s="1">
        <v>410.40055018186195</v>
      </c>
      <c r="AC65" s="1">
        <v>394.01261203803989</v>
      </c>
      <c r="AD65" s="1">
        <v>389.03489958906817</v>
      </c>
      <c r="AE65" s="1">
        <v>410.81599583143327</v>
      </c>
      <c r="AF65" s="1">
        <v>388.10395270077601</v>
      </c>
      <c r="AG65" s="1">
        <v>382.85124524555579</v>
      </c>
      <c r="AH65" s="1">
        <v>360.80469512160897</v>
      </c>
      <c r="AI65" s="1">
        <v>318.95105812414727</v>
      </c>
      <c r="AJ65" s="1">
        <v>312.15092909806737</v>
      </c>
      <c r="AK65" s="1">
        <v>385.63656336191065</v>
      </c>
      <c r="AL65" s="1">
        <v>410.5793350956327</v>
      </c>
      <c r="AM65" s="1">
        <v>540.81636626624459</v>
      </c>
    </row>
    <row r="66" spans="1:39" x14ac:dyDescent="0.25">
      <c r="A66" s="131" t="str">
        <f ca="1">Exceedance!U66</f>
        <v/>
      </c>
      <c r="B66" s="254">
        <v>298.41507177875633</v>
      </c>
      <c r="C66" s="254">
        <v>373.74757363425806</v>
      </c>
      <c r="D66" s="254">
        <v>309.73564832768858</v>
      </c>
      <c r="E66" s="1">
        <v>583.67642553057374</v>
      </c>
      <c r="F66" s="1">
        <v>391.56618322022484</v>
      </c>
      <c r="G66" s="1">
        <v>391.15517735786034</v>
      </c>
      <c r="H66" s="1">
        <v>375.64138140101244</v>
      </c>
      <c r="I66" s="1">
        <v>303.35971923734826</v>
      </c>
      <c r="J66" s="1">
        <v>301.11662994278538</v>
      </c>
      <c r="K66" s="1">
        <v>291.70194060072856</v>
      </c>
      <c r="L66" s="1">
        <v>291.58240816387968</v>
      </c>
      <c r="M66" s="1">
        <v>295.05903855226586</v>
      </c>
      <c r="N66" s="1">
        <v>335.74946375342148</v>
      </c>
      <c r="O66" s="1">
        <v>393.33452799052537</v>
      </c>
      <c r="P66" s="1">
        <v>408.66430816452544</v>
      </c>
      <c r="Q66" s="1">
        <v>384.18647358023384</v>
      </c>
      <c r="R66" s="1">
        <v>399.04325515301684</v>
      </c>
      <c r="S66" s="1">
        <v>387.67695409055142</v>
      </c>
      <c r="T66" s="1">
        <v>368.69831874315918</v>
      </c>
      <c r="U66" s="1">
        <v>299.96368335013125</v>
      </c>
      <c r="V66" s="1">
        <v>292.77506340441624</v>
      </c>
      <c r="W66" s="1">
        <v>292.33594935573404</v>
      </c>
      <c r="X66" s="1">
        <v>257.26653730784818</v>
      </c>
      <c r="Y66" s="1">
        <v>292.2050457654139</v>
      </c>
      <c r="Z66" s="1">
        <v>298.2563886155786</v>
      </c>
      <c r="AA66" s="1">
        <v>330.8452928368373</v>
      </c>
      <c r="AB66" s="1">
        <v>363.94408379109757</v>
      </c>
      <c r="AC66" s="1">
        <v>313.60396043747301</v>
      </c>
      <c r="AD66" s="1">
        <v>319.95887870489639</v>
      </c>
      <c r="AE66" s="1">
        <v>376.13446136052778</v>
      </c>
      <c r="AF66" s="1">
        <v>324.19585541717714</v>
      </c>
      <c r="AG66" s="1">
        <v>317.96735211131084</v>
      </c>
      <c r="AH66" s="1">
        <v>297.92897540340186</v>
      </c>
      <c r="AI66" s="1">
        <v>303.87539425928304</v>
      </c>
      <c r="AJ66" s="1">
        <v>264.99390267940026</v>
      </c>
      <c r="AK66" s="1">
        <v>413.32772989442725</v>
      </c>
      <c r="AL66" s="1">
        <v>340.01447157315295</v>
      </c>
      <c r="AM66" s="1">
        <v>452.94551214858529</v>
      </c>
    </row>
    <row r="67" spans="1:39" x14ac:dyDescent="0.25">
      <c r="A67" s="131" t="str">
        <f ca="1">Exceedance!U67</f>
        <v/>
      </c>
      <c r="B67" s="254">
        <v>286.24953338970528</v>
      </c>
      <c r="C67" s="254">
        <v>355.37891165112029</v>
      </c>
      <c r="D67" s="254">
        <v>314.75788090505893</v>
      </c>
      <c r="E67" s="1">
        <v>864.41252650296428</v>
      </c>
      <c r="F67" s="1">
        <v>387.46175839754761</v>
      </c>
      <c r="G67" s="1">
        <v>401.83798330862896</v>
      </c>
      <c r="H67" s="1">
        <v>367.3688558027236</v>
      </c>
      <c r="I67" s="1">
        <v>322.21629420427718</v>
      </c>
      <c r="J67" s="1">
        <v>312.55695722985558</v>
      </c>
      <c r="K67" s="1">
        <v>281.81557370420353</v>
      </c>
      <c r="L67" s="1">
        <v>305.38821778813349</v>
      </c>
      <c r="M67" s="1">
        <v>310.27681947817746</v>
      </c>
      <c r="N67" s="1">
        <v>348.67293614514369</v>
      </c>
      <c r="O67" s="1">
        <v>382.38465360071257</v>
      </c>
      <c r="P67" s="1">
        <v>402.20377231418826</v>
      </c>
      <c r="Q67" s="1">
        <v>385.95329768277941</v>
      </c>
      <c r="R67" s="1">
        <v>362.74698898582977</v>
      </c>
      <c r="S67" s="1">
        <v>394.29861443294527</v>
      </c>
      <c r="T67" s="1">
        <v>371.13866441410011</v>
      </c>
      <c r="U67" s="1">
        <v>316.18405691219692</v>
      </c>
      <c r="V67" s="1">
        <v>292.59997553256034</v>
      </c>
      <c r="W67" s="1">
        <v>276.76791328794775</v>
      </c>
      <c r="X67" s="1">
        <v>268.46061477690989</v>
      </c>
      <c r="Y67" s="1">
        <v>288.31697691848973</v>
      </c>
      <c r="Z67" s="1">
        <v>306.20459873482446</v>
      </c>
      <c r="AA67" s="1">
        <v>338.13373075466598</v>
      </c>
      <c r="AB67" s="1">
        <v>365.49647626282797</v>
      </c>
      <c r="AC67" s="1">
        <v>338.05580085734806</v>
      </c>
      <c r="AD67" s="1">
        <v>333.57772423362951</v>
      </c>
      <c r="AE67" s="1">
        <v>346.59355018382854</v>
      </c>
      <c r="AF67" s="1">
        <v>329.90399379440112</v>
      </c>
      <c r="AG67" s="1">
        <v>308.01549966202856</v>
      </c>
      <c r="AH67" s="1">
        <v>308.77228441998471</v>
      </c>
      <c r="AI67" s="1">
        <v>286.40581687224341</v>
      </c>
      <c r="AJ67" s="1">
        <v>279.9133546473002</v>
      </c>
      <c r="AK67" s="1">
        <v>319.10332037660248</v>
      </c>
      <c r="AL67" s="1">
        <v>355.73721844951086</v>
      </c>
      <c r="AM67" s="1">
        <v>622.93877816153645</v>
      </c>
    </row>
    <row r="68" spans="1:39" x14ac:dyDescent="0.25">
      <c r="A68" s="131" t="str">
        <f ca="1">Exceedance!U68</f>
        <v/>
      </c>
      <c r="B68" s="254">
        <v>250.75509278704777</v>
      </c>
      <c r="C68" s="254">
        <v>309.2209149629299</v>
      </c>
      <c r="D68" s="254">
        <v>279.32923243085685</v>
      </c>
      <c r="E68" s="1">
        <v>862.18986178851526</v>
      </c>
      <c r="F68" s="1">
        <v>338.61452542614268</v>
      </c>
      <c r="G68" s="1">
        <v>308.84620482187057</v>
      </c>
      <c r="H68" s="1">
        <v>301.61826217655215</v>
      </c>
      <c r="I68" s="1">
        <v>269.17968971870971</v>
      </c>
      <c r="J68" s="1">
        <v>267.24910507662497</v>
      </c>
      <c r="K68" s="1">
        <v>240.69577670627561</v>
      </c>
      <c r="L68" s="1">
        <v>255.87447207034032</v>
      </c>
      <c r="M68" s="1">
        <v>274.47360858881621</v>
      </c>
      <c r="N68" s="1">
        <v>317.90288806398632</v>
      </c>
      <c r="O68" s="1">
        <v>325.3824451760118</v>
      </c>
      <c r="P68" s="1">
        <v>360.4361158503142</v>
      </c>
      <c r="Q68" s="1">
        <v>337.49968009201922</v>
      </c>
      <c r="R68" s="1">
        <v>337.85748552548608</v>
      </c>
      <c r="S68" s="1">
        <v>325.97496654056152</v>
      </c>
      <c r="T68" s="1">
        <v>299.99044366778537</v>
      </c>
      <c r="U68" s="1">
        <v>275.41228573385695</v>
      </c>
      <c r="V68" s="1">
        <v>247.93658284165531</v>
      </c>
      <c r="W68" s="1">
        <v>250.51715433434808</v>
      </c>
      <c r="X68" s="1">
        <v>214.03956564049696</v>
      </c>
      <c r="Y68" s="1">
        <v>257.11866924291292</v>
      </c>
      <c r="Z68" s="1">
        <v>275.05376260648933</v>
      </c>
      <c r="AA68" s="1">
        <v>300.65213365334904</v>
      </c>
      <c r="AB68" s="1">
        <v>328.25452135987996</v>
      </c>
      <c r="AC68" s="1">
        <v>297.04386745047628</v>
      </c>
      <c r="AD68" s="1">
        <v>296.72590563083708</v>
      </c>
      <c r="AE68" s="1">
        <v>308.43767267889564</v>
      </c>
      <c r="AF68" s="1">
        <v>280.1165333538201</v>
      </c>
      <c r="AG68" s="1">
        <v>261.40197226985043</v>
      </c>
      <c r="AH68" s="1">
        <v>284.26620285514139</v>
      </c>
      <c r="AI68" s="1">
        <v>240.38711430112826</v>
      </c>
      <c r="AJ68" s="1">
        <v>220.44065818199633</v>
      </c>
      <c r="AK68" s="1">
        <v>256.28344047746413</v>
      </c>
      <c r="AL68" s="1">
        <v>282.19408729057187</v>
      </c>
      <c r="AM68" s="1">
        <v>889.7962391382232</v>
      </c>
    </row>
    <row r="69" spans="1:39" x14ac:dyDescent="0.25">
      <c r="A69" s="131" t="str">
        <f ca="1">Exceedance!U69</f>
        <v/>
      </c>
      <c r="B69" s="254">
        <v>252.93268495366704</v>
      </c>
      <c r="C69" s="254">
        <v>321.14381295754737</v>
      </c>
      <c r="D69" s="254">
        <v>295.02382645282768</v>
      </c>
      <c r="E69" s="1">
        <v>831.9637423900474</v>
      </c>
      <c r="F69" s="1">
        <v>340.55789284648836</v>
      </c>
      <c r="G69" s="1">
        <v>340.80111310632373</v>
      </c>
      <c r="H69" s="1">
        <v>310.9345719782217</v>
      </c>
      <c r="I69" s="1">
        <v>283.57684418790529</v>
      </c>
      <c r="J69" s="1">
        <v>272.90262416360957</v>
      </c>
      <c r="K69" s="1">
        <v>239.50688904106079</v>
      </c>
      <c r="L69" s="1">
        <v>267.26004557854941</v>
      </c>
      <c r="M69" s="1">
        <v>262.95333499131061</v>
      </c>
      <c r="N69" s="1">
        <v>308.55645718202436</v>
      </c>
      <c r="O69" s="1">
        <v>330.12259765323847</v>
      </c>
      <c r="P69" s="1">
        <v>311.97005105009873</v>
      </c>
      <c r="Q69" s="1">
        <v>364.36831269029301</v>
      </c>
      <c r="R69" s="1">
        <v>364.79215639557162</v>
      </c>
      <c r="S69" s="1">
        <v>342.15218224696366</v>
      </c>
      <c r="T69" s="1">
        <v>312.68032071783</v>
      </c>
      <c r="U69" s="1">
        <v>282.8788155208793</v>
      </c>
      <c r="V69" s="1">
        <v>253.92405275883519</v>
      </c>
      <c r="W69" s="1">
        <v>224.88476798766703</v>
      </c>
      <c r="X69" s="1">
        <v>219.0002858291663</v>
      </c>
      <c r="Y69" s="1">
        <v>251.81286930144807</v>
      </c>
      <c r="Z69" s="1">
        <v>276.7825541917868</v>
      </c>
      <c r="AA69" s="1">
        <v>302.71757011717995</v>
      </c>
      <c r="AB69" s="1">
        <v>325.79393889297796</v>
      </c>
      <c r="AC69" s="1">
        <v>296.31045696320882</v>
      </c>
      <c r="AD69" s="1">
        <v>296.33694785484352</v>
      </c>
      <c r="AE69" s="1">
        <v>321.52177577643619</v>
      </c>
      <c r="AF69" s="1">
        <v>304.41631089661126</v>
      </c>
      <c r="AG69" s="1">
        <v>282.56210182683043</v>
      </c>
      <c r="AH69" s="1">
        <v>282.29680635325212</v>
      </c>
      <c r="AI69" s="1">
        <v>218.1880778963712</v>
      </c>
      <c r="AJ69" s="1">
        <v>230.18073245623191</v>
      </c>
      <c r="AK69" s="1">
        <v>275.86683171506053</v>
      </c>
      <c r="AL69" s="1">
        <v>308.73035399281883</v>
      </c>
      <c r="AM69" s="1">
        <v>857.99616333867493</v>
      </c>
    </row>
    <row r="70" spans="1:39" x14ac:dyDescent="0.25">
      <c r="A70" s="131" t="str">
        <f ca="1">Exceedance!U70</f>
        <v/>
      </c>
      <c r="B70" s="254"/>
      <c r="C70" s="254"/>
      <c r="D70" s="254"/>
    </row>
    <row r="71" spans="1:39" x14ac:dyDescent="0.25">
      <c r="A71" s="131" t="str">
        <f ca="1">Exceedance!U71</f>
        <v/>
      </c>
      <c r="B71" s="254"/>
      <c r="C71" s="254"/>
      <c r="D71" s="254"/>
    </row>
    <row r="72" spans="1:39" x14ac:dyDescent="0.25">
      <c r="A72" s="131" t="str">
        <f ca="1">Exceedance!U72</f>
        <v/>
      </c>
      <c r="B72" s="254"/>
      <c r="C72" s="254"/>
      <c r="D72" s="254"/>
    </row>
    <row r="73" spans="1:39" x14ac:dyDescent="0.25">
      <c r="A73" s="131" t="str">
        <f ca="1">Exceedance!U73</f>
        <v/>
      </c>
      <c r="B73" s="254"/>
      <c r="C73" s="254"/>
      <c r="D73" s="254"/>
    </row>
    <row r="74" spans="1:39" x14ac:dyDescent="0.25">
      <c r="A74" s="131" t="str">
        <f ca="1">Exceedance!U74</f>
        <v/>
      </c>
      <c r="B74" s="254"/>
      <c r="C74" s="254"/>
      <c r="D74" s="254"/>
    </row>
    <row r="75" spans="1:39" x14ac:dyDescent="0.25">
      <c r="A75" s="131" t="str">
        <f ca="1">Exceedance!U75</f>
        <v/>
      </c>
      <c r="B75" s="254"/>
      <c r="C75" s="254"/>
      <c r="D75" s="254"/>
    </row>
    <row r="76" spans="1:39" x14ac:dyDescent="0.25">
      <c r="A76" s="131" t="str">
        <f ca="1">Exceedance!U76</f>
        <v/>
      </c>
      <c r="B76" s="254"/>
      <c r="C76" s="254"/>
      <c r="D76" s="254"/>
    </row>
    <row r="77" spans="1:39" x14ac:dyDescent="0.25">
      <c r="A77" s="131" t="str">
        <f ca="1">Exceedance!U77</f>
        <v/>
      </c>
      <c r="B77" s="254"/>
      <c r="C77" s="254"/>
      <c r="D77" s="254"/>
    </row>
    <row r="78" spans="1:39" x14ac:dyDescent="0.25">
      <c r="A78" s="131" t="str">
        <f ca="1">Exceedance!U78</f>
        <v/>
      </c>
      <c r="B78" s="254"/>
      <c r="C78" s="254"/>
      <c r="D78" s="254"/>
    </row>
    <row r="79" spans="1:39" x14ac:dyDescent="0.25">
      <c r="A79" s="131" t="str">
        <f ca="1">Exceedance!U79</f>
        <v/>
      </c>
      <c r="B79" s="254"/>
      <c r="C79" s="254"/>
      <c r="D79" s="254"/>
    </row>
    <row r="80" spans="1:39" x14ac:dyDescent="0.25">
      <c r="A80" s="131" t="str">
        <f ca="1">Exceedance!U80</f>
        <v/>
      </c>
      <c r="B80" s="254"/>
      <c r="C80" s="254"/>
      <c r="D80" s="254"/>
    </row>
    <row r="81" spans="1:4" x14ac:dyDescent="0.25">
      <c r="A81" s="131" t="str">
        <f ca="1">Exceedance!U81</f>
        <v/>
      </c>
      <c r="B81" s="254"/>
      <c r="C81" s="254"/>
      <c r="D81" s="254"/>
    </row>
    <row r="82" spans="1:4" x14ac:dyDescent="0.25">
      <c r="A82" s="131" t="str">
        <f ca="1">Exceedance!U82</f>
        <v/>
      </c>
      <c r="B82" s="254"/>
      <c r="C82" s="254"/>
      <c r="D82" s="254"/>
    </row>
    <row r="83" spans="1:4" x14ac:dyDescent="0.25">
      <c r="A83" s="131" t="str">
        <f ca="1">Exceedance!U83</f>
        <v/>
      </c>
      <c r="B83" s="254"/>
      <c r="C83" s="254"/>
      <c r="D83" s="254"/>
    </row>
    <row r="84" spans="1:4" x14ac:dyDescent="0.25">
      <c r="A84" s="131" t="str">
        <f ca="1">Exceedance!U84</f>
        <v/>
      </c>
      <c r="B84" s="254"/>
      <c r="C84" s="254"/>
      <c r="D84" s="254"/>
    </row>
    <row r="85" spans="1:4" x14ac:dyDescent="0.25">
      <c r="A85" s="131" t="str">
        <f ca="1">Exceedance!U85</f>
        <v/>
      </c>
      <c r="B85" s="254"/>
      <c r="C85" s="254"/>
      <c r="D85" s="254"/>
    </row>
    <row r="86" spans="1:4" x14ac:dyDescent="0.25">
      <c r="A86" s="131" t="str">
        <f ca="1">Exceedance!U86</f>
        <v/>
      </c>
      <c r="B86" s="254"/>
      <c r="C86" s="254"/>
      <c r="D86" s="254"/>
    </row>
    <row r="87" spans="1:4" x14ac:dyDescent="0.25">
      <c r="A87" s="131" t="str">
        <f ca="1">Exceedance!U87</f>
        <v/>
      </c>
      <c r="B87" s="254"/>
      <c r="C87" s="254"/>
      <c r="D87" s="254"/>
    </row>
    <row r="88" spans="1:4" x14ac:dyDescent="0.25">
      <c r="A88" s="131" t="str">
        <f ca="1">Exceedance!U88</f>
        <v/>
      </c>
      <c r="B88" s="254"/>
      <c r="C88" s="254"/>
      <c r="D88" s="254"/>
    </row>
    <row r="89" spans="1:4" x14ac:dyDescent="0.25">
      <c r="A89" s="131" t="str">
        <f ca="1">Exceedance!U89</f>
        <v/>
      </c>
      <c r="B89" s="254"/>
      <c r="C89" s="254"/>
      <c r="D89" s="254"/>
    </row>
    <row r="90" spans="1:4" x14ac:dyDescent="0.25">
      <c r="A90" s="131" t="str">
        <f ca="1">Exceedance!U90</f>
        <v/>
      </c>
      <c r="B90" s="254"/>
      <c r="C90" s="254"/>
      <c r="D90" s="254"/>
    </row>
    <row r="91" spans="1:4" x14ac:dyDescent="0.25">
      <c r="A91" s="131" t="str">
        <f ca="1">Exceedance!U91</f>
        <v/>
      </c>
      <c r="B91" s="254"/>
      <c r="C91" s="254"/>
      <c r="D91" s="254"/>
    </row>
    <row r="92" spans="1:4" x14ac:dyDescent="0.25">
      <c r="A92" s="131" t="str">
        <f ca="1">Exceedance!U92</f>
        <v/>
      </c>
      <c r="B92" s="254"/>
      <c r="C92" s="254"/>
      <c r="D92" s="254"/>
    </row>
    <row r="93" spans="1:4" x14ac:dyDescent="0.25">
      <c r="A93" s="131" t="str">
        <f ca="1">Exceedance!U93</f>
        <v/>
      </c>
      <c r="B93" s="254"/>
      <c r="C93" s="254"/>
      <c r="D93" s="254"/>
    </row>
    <row r="94" spans="1:4" x14ac:dyDescent="0.25">
      <c r="A94" s="131" t="str">
        <f ca="1">Exceedance!U94</f>
        <v/>
      </c>
      <c r="B94" s="254"/>
      <c r="C94" s="254"/>
      <c r="D94" s="254"/>
    </row>
    <row r="95" spans="1:4" x14ac:dyDescent="0.25">
      <c r="A95" s="131" t="str">
        <f ca="1">Exceedance!U95</f>
        <v/>
      </c>
      <c r="B95" s="254"/>
      <c r="C95" s="254"/>
      <c r="D95" s="254"/>
    </row>
    <row r="96" spans="1:4" x14ac:dyDescent="0.25">
      <c r="A96" s="131" t="str">
        <f ca="1">Exceedance!U96</f>
        <v/>
      </c>
      <c r="B96" s="254"/>
      <c r="C96" s="254"/>
      <c r="D96" s="254"/>
    </row>
    <row r="97" spans="1:4" x14ac:dyDescent="0.25">
      <c r="A97" s="131" t="str">
        <f ca="1">Exceedance!U97</f>
        <v/>
      </c>
      <c r="B97" s="254"/>
      <c r="C97" s="254"/>
      <c r="D97" s="254"/>
    </row>
    <row r="98" spans="1:4" x14ac:dyDescent="0.25">
      <c r="A98" s="131" t="str">
        <f ca="1">Exceedance!U98</f>
        <v/>
      </c>
      <c r="B98" s="254"/>
      <c r="C98" s="254"/>
      <c r="D98" s="254"/>
    </row>
    <row r="99" spans="1:4" x14ac:dyDescent="0.25">
      <c r="A99" s="131" t="str">
        <f ca="1">Exceedance!U99</f>
        <v/>
      </c>
      <c r="B99" s="254"/>
      <c r="C99" s="254"/>
      <c r="D99" s="254"/>
    </row>
    <row r="100" spans="1:4" x14ac:dyDescent="0.25">
      <c r="A100" s="131" t="str">
        <f ca="1">Exceedance!U100</f>
        <v/>
      </c>
      <c r="B100" s="254"/>
      <c r="C100" s="254"/>
      <c r="D100" s="254"/>
    </row>
  </sheetData>
  <mergeCells count="1">
    <mergeCell ref="B1:AH1"/>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00B050"/>
  </sheetPr>
  <dimension ref="A1:BD100"/>
  <sheetViews>
    <sheetView zoomScale="90" zoomScaleNormal="90" workbookViewId="0">
      <selection activeCell="B4" sqref="B4:AM69"/>
    </sheetView>
  </sheetViews>
  <sheetFormatPr defaultColWidth="8.85546875" defaultRowHeight="15" x14ac:dyDescent="0.25"/>
  <cols>
    <col min="1" max="1" width="8.85546875" style="135"/>
    <col min="2" max="4" width="8.85546875" style="255"/>
    <col min="5" max="16384" width="8.85546875" style="1"/>
  </cols>
  <sheetData>
    <row r="1" spans="1:56" s="135" customFormat="1" x14ac:dyDescent="0.25">
      <c r="A1" s="132"/>
      <c r="B1" s="754" t="s">
        <v>101</v>
      </c>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row>
    <row r="2" spans="1:56" s="135" customFormat="1" x14ac:dyDescent="0.25">
      <c r="A2" s="132"/>
      <c r="B2" s="269" t="s">
        <v>295</v>
      </c>
      <c r="C2" s="269" t="s">
        <v>296</v>
      </c>
      <c r="D2" s="269" t="s">
        <v>297</v>
      </c>
      <c r="E2" s="135">
        <v>1981</v>
      </c>
      <c r="F2" s="135">
        <v>1982</v>
      </c>
      <c r="G2" s="135">
        <v>1983</v>
      </c>
      <c r="H2" s="135">
        <v>1984</v>
      </c>
      <c r="I2" s="135">
        <v>1985</v>
      </c>
      <c r="J2" s="135">
        <v>1986</v>
      </c>
      <c r="K2" s="135">
        <v>1987</v>
      </c>
      <c r="L2" s="135">
        <v>1988</v>
      </c>
      <c r="M2" s="135">
        <v>1989</v>
      </c>
      <c r="N2" s="135">
        <v>1990</v>
      </c>
      <c r="O2" s="135">
        <v>1991</v>
      </c>
      <c r="P2" s="135">
        <v>1992</v>
      </c>
      <c r="Q2" s="135">
        <v>1993</v>
      </c>
      <c r="R2" s="135">
        <v>1994</v>
      </c>
      <c r="S2" s="135">
        <v>1995</v>
      </c>
      <c r="T2" s="135">
        <v>1996</v>
      </c>
      <c r="U2" s="135">
        <v>1997</v>
      </c>
      <c r="V2" s="135">
        <v>1998</v>
      </c>
      <c r="W2" s="135">
        <v>1999</v>
      </c>
      <c r="X2" s="135">
        <v>2000</v>
      </c>
      <c r="Y2" s="135">
        <v>2001</v>
      </c>
      <c r="Z2" s="135">
        <v>2002</v>
      </c>
      <c r="AA2" s="135">
        <v>2003</v>
      </c>
      <c r="AB2" s="135">
        <v>2004</v>
      </c>
      <c r="AC2" s="135">
        <v>2005</v>
      </c>
      <c r="AD2" s="135">
        <v>2006</v>
      </c>
      <c r="AE2" s="135">
        <v>2007</v>
      </c>
      <c r="AF2" s="135">
        <v>2008</v>
      </c>
      <c r="AG2" s="190">
        <v>2009</v>
      </c>
      <c r="AH2" s="135">
        <v>2010</v>
      </c>
      <c r="AI2" s="135">
        <v>2011</v>
      </c>
      <c r="AJ2" s="135">
        <v>2012</v>
      </c>
      <c r="AK2" s="135">
        <v>2013</v>
      </c>
      <c r="AL2" s="135">
        <v>2014</v>
      </c>
      <c r="AM2" s="135">
        <v>2015</v>
      </c>
      <c r="AN2" s="135">
        <v>2016</v>
      </c>
      <c r="AO2" s="135">
        <v>2017</v>
      </c>
      <c r="AP2" s="135">
        <v>2018</v>
      </c>
      <c r="AQ2" s="135">
        <v>2019</v>
      </c>
      <c r="AR2" s="135">
        <v>2020</v>
      </c>
      <c r="AS2" s="135">
        <v>2021</v>
      </c>
      <c r="AT2" s="135">
        <v>2022</v>
      </c>
      <c r="AU2" s="135">
        <v>2023</v>
      </c>
      <c r="AV2" s="135">
        <v>2024</v>
      </c>
      <c r="AW2" s="135">
        <v>2025</v>
      </c>
      <c r="AX2" s="135">
        <v>2026</v>
      </c>
      <c r="AY2" s="135">
        <v>2027</v>
      </c>
      <c r="AZ2" s="135">
        <v>2028</v>
      </c>
      <c r="BA2" s="135">
        <v>2029</v>
      </c>
      <c r="BB2" s="135">
        <v>2030</v>
      </c>
      <c r="BC2" s="135">
        <v>2031</v>
      </c>
      <c r="BD2" s="135">
        <v>2032</v>
      </c>
    </row>
    <row r="3" spans="1:56" s="136" customFormat="1" x14ac:dyDescent="0.25">
      <c r="A3" s="133"/>
      <c r="B3" s="136" t="s">
        <v>332</v>
      </c>
      <c r="C3" s="136" t="s">
        <v>333</v>
      </c>
      <c r="D3" s="136" t="s">
        <v>334</v>
      </c>
      <c r="E3" s="136" t="s">
        <v>335</v>
      </c>
      <c r="F3" s="136" t="s">
        <v>336</v>
      </c>
      <c r="G3" s="136" t="s">
        <v>337</v>
      </c>
      <c r="H3" s="136" t="s">
        <v>338</v>
      </c>
      <c r="I3" s="136" t="s">
        <v>339</v>
      </c>
      <c r="J3" s="136" t="s">
        <v>340</v>
      </c>
      <c r="K3" s="136" t="s">
        <v>341</v>
      </c>
      <c r="L3" s="136" t="s">
        <v>342</v>
      </c>
      <c r="M3" s="136" t="s">
        <v>343</v>
      </c>
      <c r="N3" s="136" t="s">
        <v>344</v>
      </c>
      <c r="O3" s="136" t="s">
        <v>345</v>
      </c>
      <c r="P3" s="136" t="s">
        <v>346</v>
      </c>
      <c r="Q3" s="136" t="s">
        <v>347</v>
      </c>
      <c r="R3" s="136" t="s">
        <v>348</v>
      </c>
      <c r="S3" s="136" t="s">
        <v>349</v>
      </c>
      <c r="T3" s="136" t="s">
        <v>350</v>
      </c>
      <c r="U3" s="136" t="s">
        <v>351</v>
      </c>
      <c r="V3" s="136" t="s">
        <v>352</v>
      </c>
      <c r="W3" s="136" t="s">
        <v>353</v>
      </c>
      <c r="X3" s="136" t="s">
        <v>354</v>
      </c>
      <c r="Y3" s="136" t="s">
        <v>355</v>
      </c>
      <c r="Z3" s="136" t="s">
        <v>356</v>
      </c>
      <c r="AA3" s="136" t="s">
        <v>357</v>
      </c>
      <c r="AB3" s="136" t="s">
        <v>358</v>
      </c>
      <c r="AC3" s="136" t="s">
        <v>359</v>
      </c>
      <c r="AD3" s="136" t="s">
        <v>360</v>
      </c>
      <c r="AE3" s="136" t="s">
        <v>361</v>
      </c>
      <c r="AF3" s="136" t="s">
        <v>362</v>
      </c>
      <c r="AG3" s="136" t="s">
        <v>363</v>
      </c>
      <c r="AH3" s="136" t="s">
        <v>364</v>
      </c>
      <c r="AI3" s="136" t="s">
        <v>384</v>
      </c>
      <c r="AJ3" s="136" t="s">
        <v>385</v>
      </c>
      <c r="AK3" s="136" t="s">
        <v>386</v>
      </c>
      <c r="AL3" s="136" t="s">
        <v>387</v>
      </c>
      <c r="AM3" s="136" t="s">
        <v>388</v>
      </c>
      <c r="AN3" s="136" t="s">
        <v>389</v>
      </c>
      <c r="AO3" s="136" t="s">
        <v>390</v>
      </c>
      <c r="AP3" s="136" t="s">
        <v>391</v>
      </c>
      <c r="AQ3" s="136" t="s">
        <v>392</v>
      </c>
      <c r="AR3" s="136" t="s">
        <v>393</v>
      </c>
      <c r="AS3" s="136" t="s">
        <v>394</v>
      </c>
      <c r="AT3" s="136" t="s">
        <v>395</v>
      </c>
      <c r="AU3" s="136" t="s">
        <v>396</v>
      </c>
      <c r="AV3" s="136" t="s">
        <v>397</v>
      </c>
      <c r="AW3" s="136" t="s">
        <v>398</v>
      </c>
      <c r="AX3" s="136" t="s">
        <v>399</v>
      </c>
      <c r="AY3" s="136" t="s">
        <v>400</v>
      </c>
      <c r="AZ3" s="136" t="s">
        <v>401</v>
      </c>
      <c r="BA3" s="136" t="s">
        <v>402</v>
      </c>
      <c r="BB3" s="136" t="s">
        <v>403</v>
      </c>
      <c r="BC3" s="136" t="s">
        <v>404</v>
      </c>
      <c r="BD3" s="136" t="s">
        <v>405</v>
      </c>
    </row>
    <row r="4" spans="1:56" x14ac:dyDescent="0.25">
      <c r="A4" s="134">
        <f ca="1">Exceedance!U4</f>
        <v>42826</v>
      </c>
      <c r="B4" s="273">
        <v>642.9998167021007</v>
      </c>
      <c r="C4" s="273">
        <v>642.9998167021007</v>
      </c>
      <c r="D4" s="273">
        <v>642.9998167021007</v>
      </c>
      <c r="E4" s="1">
        <v>642.99981670210082</v>
      </c>
      <c r="F4" s="1">
        <v>642.99981670210082</v>
      </c>
      <c r="G4" s="1">
        <v>642.99981670210082</v>
      </c>
      <c r="H4" s="1">
        <v>642.9998167021007</v>
      </c>
      <c r="I4" s="1">
        <v>642.99981670210082</v>
      </c>
      <c r="J4" s="1">
        <v>642.9998167021007</v>
      </c>
      <c r="K4" s="1">
        <v>642.9998167021007</v>
      </c>
      <c r="L4" s="1">
        <v>642.9998167021007</v>
      </c>
      <c r="M4" s="1">
        <v>642.9998167021007</v>
      </c>
      <c r="N4" s="1">
        <v>642.99981670210082</v>
      </c>
      <c r="O4" s="1">
        <v>642.99981670210082</v>
      </c>
      <c r="P4" s="1">
        <v>642.9998167021007</v>
      </c>
      <c r="Q4" s="1">
        <v>642.9998167021007</v>
      </c>
      <c r="R4" s="1">
        <v>642.99981670210082</v>
      </c>
      <c r="S4" s="1">
        <v>642.9998167021007</v>
      </c>
      <c r="T4" s="1">
        <v>642.9998167021007</v>
      </c>
      <c r="U4" s="1">
        <v>642.9998167021007</v>
      </c>
      <c r="V4" s="1">
        <v>642.9998167021007</v>
      </c>
      <c r="W4" s="1">
        <v>642.9998167021007</v>
      </c>
      <c r="X4" s="1">
        <v>642.9998167021007</v>
      </c>
      <c r="Y4" s="1">
        <v>642.9998167021007</v>
      </c>
      <c r="Z4" s="1">
        <v>642.9998167021007</v>
      </c>
      <c r="AA4" s="1">
        <v>642.9998167021007</v>
      </c>
      <c r="AB4" s="1">
        <v>642.9998167021007</v>
      </c>
      <c r="AC4" s="1">
        <v>642.9998167021007</v>
      </c>
      <c r="AD4" s="1">
        <v>642.9998167021007</v>
      </c>
      <c r="AE4" s="1">
        <v>642.9998167021007</v>
      </c>
      <c r="AF4" s="1">
        <v>642.9998167021007</v>
      </c>
      <c r="AG4" s="1">
        <v>642.99981670210082</v>
      </c>
      <c r="AH4" s="1">
        <v>642.9998167021007</v>
      </c>
      <c r="AI4" s="1">
        <v>642.9998167021007</v>
      </c>
      <c r="AJ4" s="1">
        <v>642.9998167021007</v>
      </c>
      <c r="AK4" s="1">
        <v>642.99981670210082</v>
      </c>
      <c r="AL4" s="1">
        <v>642.9998167021007</v>
      </c>
      <c r="AM4" s="1">
        <v>642.99981670210082</v>
      </c>
    </row>
    <row r="5" spans="1:56" x14ac:dyDescent="0.25">
      <c r="A5" s="134">
        <f ca="1">Exceedance!U5</f>
        <v>42856</v>
      </c>
      <c r="B5" s="273">
        <v>642.99981670207944</v>
      </c>
      <c r="C5" s="273">
        <v>642.99981670207944</v>
      </c>
      <c r="D5" s="273">
        <v>642.99981670207944</v>
      </c>
      <c r="E5" s="1">
        <v>642.99981670207944</v>
      </c>
      <c r="F5" s="1">
        <v>642.99981670207944</v>
      </c>
      <c r="G5" s="1">
        <v>642.99981670207944</v>
      </c>
      <c r="H5" s="1">
        <v>642.99981670207944</v>
      </c>
      <c r="I5" s="1">
        <v>642.99981670207944</v>
      </c>
      <c r="J5" s="1">
        <v>642.99981670207944</v>
      </c>
      <c r="K5" s="1">
        <v>642.99981670207944</v>
      </c>
      <c r="L5" s="1">
        <v>642.99981670207944</v>
      </c>
      <c r="M5" s="1">
        <v>642.99981670207944</v>
      </c>
      <c r="N5" s="1">
        <v>642.99981670207944</v>
      </c>
      <c r="O5" s="1">
        <v>642.99981670207944</v>
      </c>
      <c r="P5" s="1">
        <v>642.99981670207944</v>
      </c>
      <c r="Q5" s="1">
        <v>642.99981670207944</v>
      </c>
      <c r="R5" s="1">
        <v>642.99981670207944</v>
      </c>
      <c r="S5" s="1">
        <v>642.99981670207944</v>
      </c>
      <c r="T5" s="1">
        <v>642.99981670207944</v>
      </c>
      <c r="U5" s="1">
        <v>642.99981670207944</v>
      </c>
      <c r="V5" s="1">
        <v>642.99981670207944</v>
      </c>
      <c r="W5" s="1">
        <v>642.99981670207944</v>
      </c>
      <c r="X5" s="1">
        <v>642.99981670207944</v>
      </c>
      <c r="Y5" s="1">
        <v>642.99981670207944</v>
      </c>
      <c r="Z5" s="1">
        <v>642.99981670207944</v>
      </c>
      <c r="AA5" s="1">
        <v>642.99981670207944</v>
      </c>
      <c r="AB5" s="1">
        <v>642.99981670207944</v>
      </c>
      <c r="AC5" s="1">
        <v>642.99981670207944</v>
      </c>
      <c r="AD5" s="1">
        <v>642.99981670207944</v>
      </c>
      <c r="AE5" s="1">
        <v>642.99981670207944</v>
      </c>
      <c r="AF5" s="1">
        <v>642.99981670207944</v>
      </c>
      <c r="AG5" s="1">
        <v>642.99981670207944</v>
      </c>
      <c r="AH5" s="1">
        <v>642.99981670207944</v>
      </c>
      <c r="AI5" s="1">
        <v>642.99981670207944</v>
      </c>
      <c r="AJ5" s="1">
        <v>642.99981670207944</v>
      </c>
      <c r="AK5" s="1">
        <v>642.99981670207944</v>
      </c>
      <c r="AL5" s="1">
        <v>642.99981670207944</v>
      </c>
      <c r="AM5" s="1">
        <v>642.99981670207944</v>
      </c>
    </row>
    <row r="6" spans="1:56" x14ac:dyDescent="0.25">
      <c r="A6" s="134">
        <f ca="1">Exceedance!U6</f>
        <v>42887</v>
      </c>
      <c r="B6" s="273">
        <v>641.99704448094656</v>
      </c>
      <c r="C6" s="273">
        <v>641.99704448094656</v>
      </c>
      <c r="D6" s="273">
        <v>641.99704448094656</v>
      </c>
      <c r="E6" s="1">
        <v>641.99704448094656</v>
      </c>
      <c r="F6" s="1">
        <v>641.99704448094656</v>
      </c>
      <c r="G6" s="1">
        <v>641.99704448094656</v>
      </c>
      <c r="H6" s="1">
        <v>641.99704448094656</v>
      </c>
      <c r="I6" s="1">
        <v>641.99704448094656</v>
      </c>
      <c r="J6" s="1">
        <v>641.99704448094656</v>
      </c>
      <c r="K6" s="1">
        <v>641.99704448094656</v>
      </c>
      <c r="L6" s="1">
        <v>641.99704448094656</v>
      </c>
      <c r="M6" s="1">
        <v>641.99704448094656</v>
      </c>
      <c r="N6" s="1">
        <v>641.99704448094656</v>
      </c>
      <c r="O6" s="1">
        <v>641.99704448094656</v>
      </c>
      <c r="P6" s="1">
        <v>641.99704448094656</v>
      </c>
      <c r="Q6" s="1">
        <v>641.99704448094656</v>
      </c>
      <c r="R6" s="1">
        <v>641.99704448094656</v>
      </c>
      <c r="S6" s="1">
        <v>641.99704448094656</v>
      </c>
      <c r="T6" s="1">
        <v>641.99704448094656</v>
      </c>
      <c r="U6" s="1">
        <v>641.99704448094656</v>
      </c>
      <c r="V6" s="1">
        <v>641.99704448094656</v>
      </c>
      <c r="W6" s="1">
        <v>641.99704448094656</v>
      </c>
      <c r="X6" s="1">
        <v>641.99704448094656</v>
      </c>
      <c r="Y6" s="1">
        <v>641.99704448094656</v>
      </c>
      <c r="Z6" s="1">
        <v>641.99704448094656</v>
      </c>
      <c r="AA6" s="1">
        <v>641.99704448094656</v>
      </c>
      <c r="AB6" s="1">
        <v>641.99704448094656</v>
      </c>
      <c r="AC6" s="1">
        <v>641.99704448094656</v>
      </c>
      <c r="AD6" s="1">
        <v>641.99704448094656</v>
      </c>
      <c r="AE6" s="1">
        <v>641.99704448094656</v>
      </c>
      <c r="AF6" s="1">
        <v>641.99704448094656</v>
      </c>
      <c r="AG6" s="1">
        <v>641.99704448094656</v>
      </c>
      <c r="AH6" s="1">
        <v>641.99704448094656</v>
      </c>
      <c r="AI6" s="1">
        <v>641.99704448094656</v>
      </c>
      <c r="AJ6" s="1">
        <v>641.99704448094656</v>
      </c>
      <c r="AK6" s="1">
        <v>641.99704448094656</v>
      </c>
      <c r="AL6" s="1">
        <v>641.99704448094656</v>
      </c>
      <c r="AM6" s="1">
        <v>641.99704448094656</v>
      </c>
    </row>
    <row r="7" spans="1:56" x14ac:dyDescent="0.25">
      <c r="A7" s="134">
        <f ca="1">Exceedance!U7</f>
        <v>42917</v>
      </c>
      <c r="B7" s="273">
        <v>641.49829389533272</v>
      </c>
      <c r="C7" s="273">
        <v>641.49829389533272</v>
      </c>
      <c r="D7" s="273">
        <v>641.49829389533272</v>
      </c>
      <c r="E7" s="1">
        <v>641.49829389533272</v>
      </c>
      <c r="F7" s="1">
        <v>641.49829389533272</v>
      </c>
      <c r="G7" s="1">
        <v>641.49829389533272</v>
      </c>
      <c r="H7" s="1">
        <v>641.49829389533272</v>
      </c>
      <c r="I7" s="1">
        <v>641.49829389533272</v>
      </c>
      <c r="J7" s="1">
        <v>641.49829389533272</v>
      </c>
      <c r="K7" s="1">
        <v>641.49829389533272</v>
      </c>
      <c r="L7" s="1">
        <v>641.49829389533272</v>
      </c>
      <c r="M7" s="1">
        <v>641.49829389533272</v>
      </c>
      <c r="N7" s="1">
        <v>641.49829389533272</v>
      </c>
      <c r="O7" s="1">
        <v>641.49829389533272</v>
      </c>
      <c r="P7" s="1">
        <v>641.49829389533272</v>
      </c>
      <c r="Q7" s="1">
        <v>641.49829389533272</v>
      </c>
      <c r="R7" s="1">
        <v>641.49829389533272</v>
      </c>
      <c r="S7" s="1">
        <v>641.49829389533272</v>
      </c>
      <c r="T7" s="1">
        <v>641.49829389533272</v>
      </c>
      <c r="U7" s="1">
        <v>641.49829389533272</v>
      </c>
      <c r="V7" s="1">
        <v>641.49829389533272</v>
      </c>
      <c r="W7" s="1">
        <v>641.49829389533272</v>
      </c>
      <c r="X7" s="1">
        <v>641.49829389533272</v>
      </c>
      <c r="Y7" s="1">
        <v>641.49829389533272</v>
      </c>
      <c r="Z7" s="1">
        <v>641.49829389533272</v>
      </c>
      <c r="AA7" s="1">
        <v>641.49829389533272</v>
      </c>
      <c r="AB7" s="1">
        <v>641.49829389533272</v>
      </c>
      <c r="AC7" s="1">
        <v>641.49829389533272</v>
      </c>
      <c r="AD7" s="1">
        <v>641.49829389533272</v>
      </c>
      <c r="AE7" s="1">
        <v>641.49829389533272</v>
      </c>
      <c r="AF7" s="1">
        <v>641.49829389533272</v>
      </c>
      <c r="AG7" s="1">
        <v>641.49829389533272</v>
      </c>
      <c r="AH7" s="1">
        <v>641.49829389533272</v>
      </c>
      <c r="AI7" s="1">
        <v>641.49829389533272</v>
      </c>
      <c r="AJ7" s="1">
        <v>641.49829389533272</v>
      </c>
      <c r="AK7" s="1">
        <v>641.49829389533272</v>
      </c>
      <c r="AL7" s="1">
        <v>641.49829389533272</v>
      </c>
      <c r="AM7" s="1">
        <v>641.49829389533272</v>
      </c>
    </row>
    <row r="8" spans="1:56" x14ac:dyDescent="0.25">
      <c r="A8" s="134">
        <f ca="1">Exceedance!U8</f>
        <v>42948</v>
      </c>
      <c r="B8" s="273">
        <v>641.49829389524666</v>
      </c>
      <c r="C8" s="273">
        <v>641.49829389524666</v>
      </c>
      <c r="D8" s="273">
        <v>641.49829389524666</v>
      </c>
      <c r="E8" s="1">
        <v>641.49829389524666</v>
      </c>
      <c r="F8" s="1">
        <v>641.49829389524666</v>
      </c>
      <c r="G8" s="1">
        <v>641.49829389524666</v>
      </c>
      <c r="H8" s="1">
        <v>641.49829389524666</v>
      </c>
      <c r="I8" s="1">
        <v>641.49829389524666</v>
      </c>
      <c r="J8" s="1">
        <v>641.49829389524666</v>
      </c>
      <c r="K8" s="1">
        <v>641.49829389524666</v>
      </c>
      <c r="L8" s="1">
        <v>641.49829389524666</v>
      </c>
      <c r="M8" s="1">
        <v>641.49829389524666</v>
      </c>
      <c r="N8" s="1">
        <v>641.49829389524666</v>
      </c>
      <c r="O8" s="1">
        <v>641.49829389524666</v>
      </c>
      <c r="P8" s="1">
        <v>641.49829389524666</v>
      </c>
      <c r="Q8" s="1">
        <v>641.49829389524666</v>
      </c>
      <c r="R8" s="1">
        <v>641.49829389524666</v>
      </c>
      <c r="S8" s="1">
        <v>641.49829389524666</v>
      </c>
      <c r="T8" s="1">
        <v>641.49829389524666</v>
      </c>
      <c r="U8" s="1">
        <v>641.49829389524666</v>
      </c>
      <c r="V8" s="1">
        <v>641.49829389524666</v>
      </c>
      <c r="W8" s="1">
        <v>641.49829389524666</v>
      </c>
      <c r="X8" s="1">
        <v>641.49829389524666</v>
      </c>
      <c r="Y8" s="1">
        <v>641.49829389524666</v>
      </c>
      <c r="Z8" s="1">
        <v>641.49829389524666</v>
      </c>
      <c r="AA8" s="1">
        <v>641.49829389524666</v>
      </c>
      <c r="AB8" s="1">
        <v>641.49829389524666</v>
      </c>
      <c r="AC8" s="1">
        <v>641.49829389524666</v>
      </c>
      <c r="AD8" s="1">
        <v>641.49829389524666</v>
      </c>
      <c r="AE8" s="1">
        <v>641.49829389524666</v>
      </c>
      <c r="AF8" s="1">
        <v>641.49829389524666</v>
      </c>
      <c r="AG8" s="1">
        <v>641.49829389524666</v>
      </c>
      <c r="AH8" s="1">
        <v>641.49829389524666</v>
      </c>
      <c r="AI8" s="1">
        <v>641.49829389524666</v>
      </c>
      <c r="AJ8" s="1">
        <v>641.49829389524666</v>
      </c>
      <c r="AK8" s="1">
        <v>641.49829389524666</v>
      </c>
      <c r="AL8" s="1">
        <v>641.49829389524666</v>
      </c>
      <c r="AM8" s="1">
        <v>641.49829389524666</v>
      </c>
    </row>
    <row r="9" spans="1:56" x14ac:dyDescent="0.25">
      <c r="A9" s="134">
        <f ca="1">Exceedance!U9</f>
        <v>42979</v>
      </c>
      <c r="B9" s="273">
        <v>640.00753110675305</v>
      </c>
      <c r="C9" s="273">
        <v>640.00753110675305</v>
      </c>
      <c r="D9" s="273">
        <v>640.00753110675305</v>
      </c>
      <c r="E9" s="1">
        <v>640.00753110675305</v>
      </c>
      <c r="F9" s="1">
        <v>640.00753110675305</v>
      </c>
      <c r="G9" s="1">
        <v>640.00753110675305</v>
      </c>
      <c r="H9" s="1">
        <v>640.00753110675305</v>
      </c>
      <c r="I9" s="1">
        <v>640.00753110675305</v>
      </c>
      <c r="J9" s="1">
        <v>640.00753110675305</v>
      </c>
      <c r="K9" s="1">
        <v>640.00753110675305</v>
      </c>
      <c r="L9" s="1">
        <v>640.00753110675305</v>
      </c>
      <c r="M9" s="1">
        <v>640.00753110675305</v>
      </c>
      <c r="N9" s="1">
        <v>640.00753110675305</v>
      </c>
      <c r="O9" s="1">
        <v>640.00753110675305</v>
      </c>
      <c r="P9" s="1">
        <v>640.00753110675305</v>
      </c>
      <c r="Q9" s="1">
        <v>640.00753110675305</v>
      </c>
      <c r="R9" s="1">
        <v>640.00753110675305</v>
      </c>
      <c r="S9" s="1">
        <v>640.00753110675305</v>
      </c>
      <c r="T9" s="1">
        <v>640.00753110675305</v>
      </c>
      <c r="U9" s="1">
        <v>640.00753110675305</v>
      </c>
      <c r="V9" s="1">
        <v>640.00753110675305</v>
      </c>
      <c r="W9" s="1">
        <v>640.00753110675305</v>
      </c>
      <c r="X9" s="1">
        <v>640.00753110675305</v>
      </c>
      <c r="Y9" s="1">
        <v>640.00753110675305</v>
      </c>
      <c r="Z9" s="1">
        <v>640.00753110675305</v>
      </c>
      <c r="AA9" s="1">
        <v>640.00753110675305</v>
      </c>
      <c r="AB9" s="1">
        <v>640.00753110675305</v>
      </c>
      <c r="AC9" s="1">
        <v>640.00753110675305</v>
      </c>
      <c r="AD9" s="1">
        <v>640.00753110675305</v>
      </c>
      <c r="AE9" s="1">
        <v>640.00753110675305</v>
      </c>
      <c r="AF9" s="1">
        <v>640.00753110675305</v>
      </c>
      <c r="AG9" s="1">
        <v>640.00753110675305</v>
      </c>
      <c r="AH9" s="1">
        <v>640.00753110675305</v>
      </c>
      <c r="AI9" s="1">
        <v>640.00753110675305</v>
      </c>
      <c r="AJ9" s="1">
        <v>640.00753110675305</v>
      </c>
      <c r="AK9" s="1">
        <v>640.00753110675305</v>
      </c>
      <c r="AL9" s="1">
        <v>640.00753110675305</v>
      </c>
      <c r="AM9" s="1">
        <v>640.00753110675305</v>
      </c>
    </row>
    <row r="10" spans="1:56" x14ac:dyDescent="0.25">
      <c r="A10" s="134">
        <f ca="1">Exceedance!U10</f>
        <v>43009</v>
      </c>
      <c r="B10" s="273">
        <v>632.99732935379734</v>
      </c>
      <c r="C10" s="273">
        <v>632.99732935379734</v>
      </c>
      <c r="D10" s="273">
        <v>632.99732935379734</v>
      </c>
      <c r="E10" s="1">
        <v>632.99732935379734</v>
      </c>
      <c r="F10" s="1">
        <v>632.99732935379734</v>
      </c>
      <c r="G10" s="1">
        <v>632.99732935379734</v>
      </c>
      <c r="H10" s="1">
        <v>632.99732935379734</v>
      </c>
      <c r="I10" s="1">
        <v>632.99732935379734</v>
      </c>
      <c r="J10" s="1">
        <v>632.99732935379734</v>
      </c>
      <c r="K10" s="1">
        <v>632.99732935379734</v>
      </c>
      <c r="L10" s="1">
        <v>632.99732935379734</v>
      </c>
      <c r="M10" s="1">
        <v>632.99732935379734</v>
      </c>
      <c r="N10" s="1">
        <v>632.99732935379734</v>
      </c>
      <c r="O10" s="1">
        <v>632.99732935379734</v>
      </c>
      <c r="P10" s="1">
        <v>632.99732935379734</v>
      </c>
      <c r="Q10" s="1">
        <v>632.99732935379734</v>
      </c>
      <c r="R10" s="1">
        <v>632.99732935379734</v>
      </c>
      <c r="S10" s="1">
        <v>632.99732935379734</v>
      </c>
      <c r="T10" s="1">
        <v>632.99732935379734</v>
      </c>
      <c r="U10" s="1">
        <v>632.99732935379734</v>
      </c>
      <c r="V10" s="1">
        <v>632.99732935379734</v>
      </c>
      <c r="W10" s="1">
        <v>632.99732935379734</v>
      </c>
      <c r="X10" s="1">
        <v>632.99732935379734</v>
      </c>
      <c r="Y10" s="1">
        <v>632.99732935379734</v>
      </c>
      <c r="Z10" s="1">
        <v>632.99732935379734</v>
      </c>
      <c r="AA10" s="1">
        <v>632.99732935379734</v>
      </c>
      <c r="AB10" s="1">
        <v>632.99732935379734</v>
      </c>
      <c r="AC10" s="1">
        <v>632.99732935379734</v>
      </c>
      <c r="AD10" s="1">
        <v>632.99732935379734</v>
      </c>
      <c r="AE10" s="1">
        <v>632.99732935379734</v>
      </c>
      <c r="AF10" s="1">
        <v>632.99732935379734</v>
      </c>
      <c r="AG10" s="1">
        <v>632.99732935379734</v>
      </c>
      <c r="AH10" s="1">
        <v>632.99732935379734</v>
      </c>
      <c r="AI10" s="1">
        <v>632.99732935379734</v>
      </c>
      <c r="AJ10" s="1">
        <v>632.99732935379734</v>
      </c>
      <c r="AK10" s="1">
        <v>632.99732935379734</v>
      </c>
      <c r="AL10" s="1">
        <v>632.99732935379734</v>
      </c>
      <c r="AM10" s="1">
        <v>632.99732935379734</v>
      </c>
    </row>
    <row r="11" spans="1:56" x14ac:dyDescent="0.25">
      <c r="A11" s="134">
        <f ca="1">Exceedance!U11</f>
        <v>43040</v>
      </c>
      <c r="B11" s="273">
        <v>634.99500232439834</v>
      </c>
      <c r="C11" s="273">
        <v>634.99500232439834</v>
      </c>
      <c r="D11" s="273">
        <v>634.99500232439834</v>
      </c>
      <c r="E11" s="1">
        <v>634.99500232439834</v>
      </c>
      <c r="F11" s="1">
        <v>634.99500232439834</v>
      </c>
      <c r="G11" s="1">
        <v>634.99500232439834</v>
      </c>
      <c r="H11" s="1">
        <v>634.99500232439834</v>
      </c>
      <c r="I11" s="1">
        <v>634.99500232439834</v>
      </c>
      <c r="J11" s="1">
        <v>634.99500232439834</v>
      </c>
      <c r="K11" s="1">
        <v>634.99500232439834</v>
      </c>
      <c r="L11" s="1">
        <v>634.99500232439834</v>
      </c>
      <c r="M11" s="1">
        <v>634.99500232439834</v>
      </c>
      <c r="N11" s="1">
        <v>634.99500232439834</v>
      </c>
      <c r="O11" s="1">
        <v>634.99500232439834</v>
      </c>
      <c r="P11" s="1">
        <v>634.99500232439834</v>
      </c>
      <c r="Q11" s="1">
        <v>634.99500232439834</v>
      </c>
      <c r="R11" s="1">
        <v>634.99500232439834</v>
      </c>
      <c r="S11" s="1">
        <v>634.99500232439834</v>
      </c>
      <c r="T11" s="1">
        <v>634.99500232439834</v>
      </c>
      <c r="U11" s="1">
        <v>634.99500232439834</v>
      </c>
      <c r="V11" s="1">
        <v>634.99500232439834</v>
      </c>
      <c r="W11" s="1">
        <v>634.99500232439834</v>
      </c>
      <c r="X11" s="1">
        <v>634.99500232439834</v>
      </c>
      <c r="Y11" s="1">
        <v>634.99500232439834</v>
      </c>
      <c r="Z11" s="1">
        <v>634.99500232439834</v>
      </c>
      <c r="AA11" s="1">
        <v>634.99500232439834</v>
      </c>
      <c r="AB11" s="1">
        <v>634.99500232439834</v>
      </c>
      <c r="AC11" s="1">
        <v>634.99500232439834</v>
      </c>
      <c r="AD11" s="1">
        <v>634.99500232439834</v>
      </c>
      <c r="AE11" s="1">
        <v>634.99500232439834</v>
      </c>
      <c r="AF11" s="1">
        <v>634.99500232439834</v>
      </c>
      <c r="AG11" s="1">
        <v>634.99500232439834</v>
      </c>
      <c r="AH11" s="1">
        <v>634.99500232439834</v>
      </c>
      <c r="AI11" s="1">
        <v>634.99500232439834</v>
      </c>
      <c r="AJ11" s="1">
        <v>634.99500232439834</v>
      </c>
      <c r="AK11" s="1">
        <v>634.99500232439834</v>
      </c>
      <c r="AL11" s="1">
        <v>634.99500232439834</v>
      </c>
      <c r="AM11" s="1">
        <v>634.99500232439834</v>
      </c>
    </row>
    <row r="12" spans="1:56" x14ac:dyDescent="0.25">
      <c r="A12" s="134">
        <f ca="1">Exceedance!U12</f>
        <v>43070</v>
      </c>
      <c r="B12" s="273">
        <v>638.71142964928504</v>
      </c>
      <c r="C12" s="273">
        <v>638.71142964928504</v>
      </c>
      <c r="D12" s="273">
        <v>638.71142964928504</v>
      </c>
      <c r="E12" s="1">
        <v>638.71142964928504</v>
      </c>
      <c r="F12" s="1">
        <v>638.71142964928504</v>
      </c>
      <c r="G12" s="1">
        <v>638.71142964928504</v>
      </c>
      <c r="H12" s="1">
        <v>638.71142964928504</v>
      </c>
      <c r="I12" s="1">
        <v>638.71142964928504</v>
      </c>
      <c r="J12" s="1">
        <v>638.71142964928504</v>
      </c>
      <c r="K12" s="1">
        <v>638.71142964928504</v>
      </c>
      <c r="L12" s="1">
        <v>638.71142964928504</v>
      </c>
      <c r="M12" s="1">
        <v>638.71142964928504</v>
      </c>
      <c r="N12" s="1">
        <v>638.71142964928504</v>
      </c>
      <c r="O12" s="1">
        <v>638.71142964928504</v>
      </c>
      <c r="P12" s="1">
        <v>638.71142964928504</v>
      </c>
      <c r="Q12" s="1">
        <v>638.71142964928504</v>
      </c>
      <c r="R12" s="1">
        <v>638.71142964928504</v>
      </c>
      <c r="S12" s="1">
        <v>638.71142964928504</v>
      </c>
      <c r="T12" s="1">
        <v>638.71142964928504</v>
      </c>
      <c r="U12" s="1">
        <v>638.71142964928504</v>
      </c>
      <c r="V12" s="1">
        <v>638.71142964928504</v>
      </c>
      <c r="W12" s="1">
        <v>638.71142964928504</v>
      </c>
      <c r="X12" s="1">
        <v>638.71142964928504</v>
      </c>
      <c r="Y12" s="1">
        <v>638.71142964928504</v>
      </c>
      <c r="Z12" s="1">
        <v>638.71142964928504</v>
      </c>
      <c r="AA12" s="1">
        <v>638.71142964928504</v>
      </c>
      <c r="AB12" s="1">
        <v>638.71142964928504</v>
      </c>
      <c r="AC12" s="1">
        <v>638.71142964928504</v>
      </c>
      <c r="AD12" s="1">
        <v>638.71142964928504</v>
      </c>
      <c r="AE12" s="1">
        <v>638.71142964928504</v>
      </c>
      <c r="AF12" s="1">
        <v>638.71142964928504</v>
      </c>
      <c r="AG12" s="1">
        <v>638.71142964928504</v>
      </c>
      <c r="AH12" s="1">
        <v>638.71142964928504</v>
      </c>
      <c r="AI12" s="1">
        <v>638.71142964928504</v>
      </c>
      <c r="AJ12" s="1">
        <v>638.71142964928504</v>
      </c>
      <c r="AK12" s="1">
        <v>638.71142964928504</v>
      </c>
      <c r="AL12" s="1">
        <v>638.71142964928504</v>
      </c>
      <c r="AM12" s="1">
        <v>638.71142964928504</v>
      </c>
    </row>
    <row r="13" spans="1:56" x14ac:dyDescent="0.25">
      <c r="A13" s="134">
        <f ca="1">Exceedance!U13</f>
        <v>43101</v>
      </c>
      <c r="B13" s="273">
        <v>641.79754691886035</v>
      </c>
      <c r="C13" s="273">
        <v>641.79754691886035</v>
      </c>
      <c r="D13" s="273">
        <v>641.79754691886035</v>
      </c>
      <c r="E13" s="1">
        <v>641.79754691886046</v>
      </c>
      <c r="F13" s="1">
        <v>641.79754691886046</v>
      </c>
      <c r="G13" s="1">
        <v>641.79754691886046</v>
      </c>
      <c r="H13" s="1">
        <v>641.79754691886046</v>
      </c>
      <c r="I13" s="1">
        <v>641.79754691886046</v>
      </c>
      <c r="J13" s="1">
        <v>641.79754691886046</v>
      </c>
      <c r="K13" s="1">
        <v>641.79754691886035</v>
      </c>
      <c r="L13" s="1">
        <v>641.79754691886035</v>
      </c>
      <c r="M13" s="1">
        <v>641.79754691886035</v>
      </c>
      <c r="N13" s="1">
        <v>641.79754691886046</v>
      </c>
      <c r="O13" s="1">
        <v>641.79754691886035</v>
      </c>
      <c r="P13" s="1">
        <v>641.79754691886046</v>
      </c>
      <c r="Q13" s="1">
        <v>641.79754691886035</v>
      </c>
      <c r="R13" s="1">
        <v>641.79754691886046</v>
      </c>
      <c r="S13" s="1">
        <v>641.79754691886035</v>
      </c>
      <c r="T13" s="1">
        <v>641.79754691886046</v>
      </c>
      <c r="U13" s="1">
        <v>641.79754691886046</v>
      </c>
      <c r="V13" s="1">
        <v>641.79754691886035</v>
      </c>
      <c r="W13" s="1">
        <v>641.79754691886035</v>
      </c>
      <c r="X13" s="1">
        <v>641.79754691886046</v>
      </c>
      <c r="Y13" s="1">
        <v>641.79754691886035</v>
      </c>
      <c r="Z13" s="1">
        <v>641.79754691886046</v>
      </c>
      <c r="AA13" s="1">
        <v>641.79754691886046</v>
      </c>
      <c r="AB13" s="1">
        <v>641.79754691886035</v>
      </c>
      <c r="AC13" s="1">
        <v>641.79754691886046</v>
      </c>
      <c r="AD13" s="1">
        <v>641.79754691886046</v>
      </c>
      <c r="AE13" s="1">
        <v>641.79754691886046</v>
      </c>
      <c r="AF13" s="1">
        <v>641.79754691886035</v>
      </c>
      <c r="AG13" s="1">
        <v>641.79754691886046</v>
      </c>
      <c r="AH13" s="1">
        <v>641.79754691886046</v>
      </c>
      <c r="AI13" s="1">
        <v>641.79754691886035</v>
      </c>
      <c r="AJ13" s="1">
        <v>641.79754691886046</v>
      </c>
      <c r="AK13" s="1">
        <v>641.79754691886035</v>
      </c>
      <c r="AL13" s="1">
        <v>641.79754691886046</v>
      </c>
      <c r="AM13" s="1">
        <v>641.79754691886046</v>
      </c>
    </row>
    <row r="14" spans="1:56" x14ac:dyDescent="0.25">
      <c r="A14" s="134">
        <f ca="1">Exceedance!U14</f>
        <v>43132</v>
      </c>
      <c r="B14" s="273">
        <v>641.79754691887081</v>
      </c>
      <c r="C14" s="273">
        <v>641.79754691887081</v>
      </c>
      <c r="D14" s="273">
        <v>641.79754691887081</v>
      </c>
      <c r="E14" s="1">
        <v>641.79754691887081</v>
      </c>
      <c r="F14" s="1">
        <v>641.79754691887081</v>
      </c>
      <c r="G14" s="1">
        <v>641.79754691887081</v>
      </c>
      <c r="H14" s="1">
        <v>641.79754691887081</v>
      </c>
      <c r="I14" s="1">
        <v>641.79754691887081</v>
      </c>
      <c r="J14" s="1">
        <v>641.79754691887081</v>
      </c>
      <c r="K14" s="1">
        <v>641.79754691887081</v>
      </c>
      <c r="L14" s="1">
        <v>641.79754691887081</v>
      </c>
      <c r="M14" s="1">
        <v>641.79754691887081</v>
      </c>
      <c r="N14" s="1">
        <v>641.79754691887081</v>
      </c>
      <c r="O14" s="1">
        <v>641.79754691887081</v>
      </c>
      <c r="P14" s="1">
        <v>641.79754691887081</v>
      </c>
      <c r="Q14" s="1">
        <v>641.79754691887081</v>
      </c>
      <c r="R14" s="1">
        <v>641.79754691887081</v>
      </c>
      <c r="S14" s="1">
        <v>641.79754691887081</v>
      </c>
      <c r="T14" s="1">
        <v>641.79754691887081</v>
      </c>
      <c r="U14" s="1">
        <v>641.79754691887081</v>
      </c>
      <c r="V14" s="1">
        <v>641.79754691887081</v>
      </c>
      <c r="W14" s="1">
        <v>641.79754691887081</v>
      </c>
      <c r="X14" s="1">
        <v>641.79754691887081</v>
      </c>
      <c r="Y14" s="1">
        <v>641.79754691887081</v>
      </c>
      <c r="Z14" s="1">
        <v>641.79754691887081</v>
      </c>
      <c r="AA14" s="1">
        <v>641.79754691887081</v>
      </c>
      <c r="AB14" s="1">
        <v>641.79754691887081</v>
      </c>
      <c r="AC14" s="1">
        <v>641.79754691887081</v>
      </c>
      <c r="AD14" s="1">
        <v>641.79754691887081</v>
      </c>
      <c r="AE14" s="1">
        <v>641.79754691887081</v>
      </c>
      <c r="AF14" s="1">
        <v>641.79754691887081</v>
      </c>
      <c r="AG14" s="1">
        <v>641.79754691887081</v>
      </c>
      <c r="AH14" s="1">
        <v>641.79754691887081</v>
      </c>
      <c r="AI14" s="1">
        <v>641.79754691887081</v>
      </c>
      <c r="AJ14" s="1">
        <v>641.79754691887081</v>
      </c>
      <c r="AK14" s="1">
        <v>641.79754691887081</v>
      </c>
      <c r="AL14" s="1">
        <v>641.79754691887081</v>
      </c>
      <c r="AM14" s="1">
        <v>641.79754691887081</v>
      </c>
    </row>
    <row r="15" spans="1:56" x14ac:dyDescent="0.25">
      <c r="A15" s="134">
        <f ca="1">Exceedance!U15</f>
        <v>43160</v>
      </c>
      <c r="B15" s="273">
        <v>643.05459791109934</v>
      </c>
      <c r="C15" s="273">
        <v>643.05459791109934</v>
      </c>
      <c r="D15" s="273">
        <v>643.05459791109934</v>
      </c>
      <c r="E15" s="1">
        <v>643.05459791109934</v>
      </c>
      <c r="F15" s="1">
        <v>643.05459791109934</v>
      </c>
      <c r="G15" s="1">
        <v>643.05459791109934</v>
      </c>
      <c r="H15" s="1">
        <v>643.05459791109934</v>
      </c>
      <c r="I15" s="1">
        <v>643.05459791109934</v>
      </c>
      <c r="J15" s="1">
        <v>643.05459791109934</v>
      </c>
      <c r="K15" s="1">
        <v>643.05459791109934</v>
      </c>
      <c r="L15" s="1">
        <v>643.05459791109934</v>
      </c>
      <c r="M15" s="1">
        <v>643.05459791109934</v>
      </c>
      <c r="N15" s="1">
        <v>643.05459791109934</v>
      </c>
      <c r="O15" s="1">
        <v>643.05459791109934</v>
      </c>
      <c r="P15" s="1">
        <v>643.05459791109934</v>
      </c>
      <c r="Q15" s="1">
        <v>643.05459791109934</v>
      </c>
      <c r="R15" s="1">
        <v>643.05459791109934</v>
      </c>
      <c r="S15" s="1">
        <v>643.05459791109934</v>
      </c>
      <c r="T15" s="1">
        <v>643.05459791109934</v>
      </c>
      <c r="U15" s="1">
        <v>643.05459791109934</v>
      </c>
      <c r="V15" s="1">
        <v>643.05459791109934</v>
      </c>
      <c r="W15" s="1">
        <v>643.05459791109934</v>
      </c>
      <c r="X15" s="1">
        <v>643.05459791109934</v>
      </c>
      <c r="Y15" s="1">
        <v>643.05459791109934</v>
      </c>
      <c r="Z15" s="1">
        <v>643.05459791109934</v>
      </c>
      <c r="AA15" s="1">
        <v>643.05459791109934</v>
      </c>
      <c r="AB15" s="1">
        <v>643.05459791109934</v>
      </c>
      <c r="AC15" s="1">
        <v>643.05459791109934</v>
      </c>
      <c r="AD15" s="1">
        <v>643.05459791109934</v>
      </c>
      <c r="AE15" s="1">
        <v>643.05459791109922</v>
      </c>
      <c r="AF15" s="1">
        <v>643.05459791109934</v>
      </c>
      <c r="AG15" s="1">
        <v>643.05459791109934</v>
      </c>
      <c r="AH15" s="1">
        <v>643.05459791109934</v>
      </c>
      <c r="AI15" s="1">
        <v>643.05459791109934</v>
      </c>
      <c r="AJ15" s="1">
        <v>643.05459791109934</v>
      </c>
      <c r="AK15" s="1">
        <v>643.05459791109934</v>
      </c>
      <c r="AL15" s="1">
        <v>643.05459791109934</v>
      </c>
      <c r="AM15" s="1">
        <v>643.05459791109934</v>
      </c>
    </row>
    <row r="16" spans="1:56" x14ac:dyDescent="0.25">
      <c r="A16" s="134">
        <f ca="1">Exceedance!U16</f>
        <v>43191</v>
      </c>
      <c r="B16" s="273">
        <v>642.99981670137026</v>
      </c>
      <c r="C16" s="273">
        <v>642.99981670137026</v>
      </c>
      <c r="D16" s="273">
        <v>642.99981670137026</v>
      </c>
      <c r="E16" s="1">
        <v>642.99981670137026</v>
      </c>
      <c r="F16" s="1">
        <v>642.99981670137026</v>
      </c>
      <c r="G16" s="1">
        <v>642.99981670137026</v>
      </c>
      <c r="H16" s="1">
        <v>642.99981670137026</v>
      </c>
      <c r="I16" s="1">
        <v>642.99981670137026</v>
      </c>
      <c r="J16" s="1">
        <v>642.99981670137026</v>
      </c>
      <c r="K16" s="1">
        <v>642.99981670137026</v>
      </c>
      <c r="L16" s="1">
        <v>642.99981670137026</v>
      </c>
      <c r="M16" s="1">
        <v>642.99981670137026</v>
      </c>
      <c r="N16" s="1">
        <v>642.99981670137026</v>
      </c>
      <c r="O16" s="1">
        <v>642.99981670137026</v>
      </c>
      <c r="P16" s="1">
        <v>642.99981670137026</v>
      </c>
      <c r="Q16" s="1">
        <v>642.99981670137026</v>
      </c>
      <c r="R16" s="1">
        <v>642.99981670137026</v>
      </c>
      <c r="S16" s="1">
        <v>642.99981670137026</v>
      </c>
      <c r="T16" s="1">
        <v>642.99981670137026</v>
      </c>
      <c r="U16" s="1">
        <v>642.99981670137026</v>
      </c>
      <c r="V16" s="1">
        <v>642.99981670137026</v>
      </c>
      <c r="W16" s="1">
        <v>642.99981670137026</v>
      </c>
      <c r="X16" s="1">
        <v>642.99981670137026</v>
      </c>
      <c r="Y16" s="1">
        <v>642.99981670137026</v>
      </c>
      <c r="Z16" s="1">
        <v>642.99981670137026</v>
      </c>
      <c r="AA16" s="1">
        <v>642.99981670137026</v>
      </c>
      <c r="AB16" s="1">
        <v>642.99981670137026</v>
      </c>
      <c r="AC16" s="1">
        <v>642.99981670137026</v>
      </c>
      <c r="AD16" s="1">
        <v>642.99981670137026</v>
      </c>
      <c r="AE16" s="1">
        <v>642.99981670137026</v>
      </c>
      <c r="AF16" s="1">
        <v>642.99981670137026</v>
      </c>
      <c r="AG16" s="1">
        <v>642.99981670137026</v>
      </c>
      <c r="AH16" s="1">
        <v>642.99981670137026</v>
      </c>
      <c r="AI16" s="1">
        <v>642.99981670137026</v>
      </c>
      <c r="AJ16" s="1">
        <v>642.99981670137026</v>
      </c>
      <c r="AK16" s="1">
        <v>642.99981670137026</v>
      </c>
      <c r="AL16" s="1">
        <v>642.99981670137026</v>
      </c>
      <c r="AM16" s="1">
        <v>642.99981670137026</v>
      </c>
    </row>
    <row r="17" spans="1:39" x14ac:dyDescent="0.25">
      <c r="A17" s="134">
        <f ca="1">Exceedance!U17</f>
        <v>43221</v>
      </c>
      <c r="B17" s="273">
        <v>642.9998167020816</v>
      </c>
      <c r="C17" s="273">
        <v>642.9998167020816</v>
      </c>
      <c r="D17" s="273">
        <v>642.9998167020816</v>
      </c>
      <c r="E17" s="1">
        <v>642.9998167020816</v>
      </c>
      <c r="F17" s="1">
        <v>642.9998167020816</v>
      </c>
      <c r="G17" s="1">
        <v>642.9998167020816</v>
      </c>
      <c r="H17" s="1">
        <v>642.9998167020816</v>
      </c>
      <c r="I17" s="1">
        <v>642.9998167020816</v>
      </c>
      <c r="J17" s="1">
        <v>642.9998167020816</v>
      </c>
      <c r="K17" s="1">
        <v>642.9998167020816</v>
      </c>
      <c r="L17" s="1">
        <v>642.9998167020816</v>
      </c>
      <c r="M17" s="1">
        <v>642.9998167020816</v>
      </c>
      <c r="N17" s="1">
        <v>642.9998167020816</v>
      </c>
      <c r="O17" s="1">
        <v>642.9998167020816</v>
      </c>
      <c r="P17" s="1">
        <v>642.9998167020816</v>
      </c>
      <c r="Q17" s="1">
        <v>642.9998167020816</v>
      </c>
      <c r="R17" s="1">
        <v>642.9998167020816</v>
      </c>
      <c r="S17" s="1">
        <v>642.9998167020816</v>
      </c>
      <c r="T17" s="1">
        <v>642.9998167020816</v>
      </c>
      <c r="U17" s="1">
        <v>642.9998167020816</v>
      </c>
      <c r="V17" s="1">
        <v>642.9998167020816</v>
      </c>
      <c r="W17" s="1">
        <v>642.9998167020816</v>
      </c>
      <c r="X17" s="1">
        <v>642.9998167020816</v>
      </c>
      <c r="Y17" s="1">
        <v>642.9998167020816</v>
      </c>
      <c r="Z17" s="1">
        <v>642.9998167020816</v>
      </c>
      <c r="AA17" s="1">
        <v>642.9998167020816</v>
      </c>
      <c r="AB17" s="1">
        <v>642.9998167020816</v>
      </c>
      <c r="AC17" s="1">
        <v>642.9998167020816</v>
      </c>
      <c r="AD17" s="1">
        <v>642.9998167020816</v>
      </c>
      <c r="AE17" s="1">
        <v>642.9998167020816</v>
      </c>
      <c r="AF17" s="1">
        <v>642.9998167020816</v>
      </c>
      <c r="AG17" s="1">
        <v>642.9998167020816</v>
      </c>
      <c r="AH17" s="1">
        <v>642.9998167020816</v>
      </c>
      <c r="AI17" s="1">
        <v>642.9998167020816</v>
      </c>
      <c r="AJ17" s="1">
        <v>642.9998167020816</v>
      </c>
      <c r="AK17" s="1">
        <v>642.9998167020816</v>
      </c>
      <c r="AL17" s="1">
        <v>642.9998167020816</v>
      </c>
      <c r="AM17" s="1">
        <v>642.9998167020816</v>
      </c>
    </row>
    <row r="18" spans="1:39" x14ac:dyDescent="0.25">
      <c r="A18" s="134">
        <f ca="1">Exceedance!U18</f>
        <v>43252</v>
      </c>
      <c r="B18" s="273">
        <v>641.99704448094656</v>
      </c>
      <c r="C18" s="273">
        <v>641.99704448094656</v>
      </c>
      <c r="D18" s="273">
        <v>641.99704448094656</v>
      </c>
      <c r="E18" s="1">
        <v>641.99704448094656</v>
      </c>
      <c r="F18" s="1">
        <v>641.99704448094656</v>
      </c>
      <c r="G18" s="1">
        <v>641.99704448094656</v>
      </c>
      <c r="H18" s="1">
        <v>641.99704448094656</v>
      </c>
      <c r="I18" s="1">
        <v>641.99704448094656</v>
      </c>
      <c r="J18" s="1">
        <v>641.99704448094656</v>
      </c>
      <c r="K18" s="1">
        <v>641.99704448094656</v>
      </c>
      <c r="L18" s="1">
        <v>641.99704448094656</v>
      </c>
      <c r="M18" s="1">
        <v>641.99704448094656</v>
      </c>
      <c r="N18" s="1">
        <v>641.99704448094656</v>
      </c>
      <c r="O18" s="1">
        <v>641.99704448094656</v>
      </c>
      <c r="P18" s="1">
        <v>641.99704448094656</v>
      </c>
      <c r="Q18" s="1">
        <v>641.99704448094656</v>
      </c>
      <c r="R18" s="1">
        <v>641.99704448094656</v>
      </c>
      <c r="S18" s="1">
        <v>641.99704448094656</v>
      </c>
      <c r="T18" s="1">
        <v>641.99704448094656</v>
      </c>
      <c r="U18" s="1">
        <v>641.99704448094656</v>
      </c>
      <c r="V18" s="1">
        <v>641.99704448094656</v>
      </c>
      <c r="W18" s="1">
        <v>641.99704448094656</v>
      </c>
      <c r="X18" s="1">
        <v>641.99704448094656</v>
      </c>
      <c r="Y18" s="1">
        <v>641.99704448094656</v>
      </c>
      <c r="Z18" s="1">
        <v>641.99704448094656</v>
      </c>
      <c r="AA18" s="1">
        <v>641.99704448094656</v>
      </c>
      <c r="AB18" s="1">
        <v>641.99704448094656</v>
      </c>
      <c r="AC18" s="1">
        <v>641.99704448094656</v>
      </c>
      <c r="AD18" s="1">
        <v>641.99704448094656</v>
      </c>
      <c r="AE18" s="1">
        <v>641.99704448094656</v>
      </c>
      <c r="AF18" s="1">
        <v>641.99704448094656</v>
      </c>
      <c r="AG18" s="1">
        <v>641.99704448094656</v>
      </c>
      <c r="AH18" s="1">
        <v>641.99704448094656</v>
      </c>
      <c r="AI18" s="1">
        <v>641.99704448094656</v>
      </c>
      <c r="AJ18" s="1">
        <v>641.99704448094656</v>
      </c>
      <c r="AK18" s="1">
        <v>641.99704448094656</v>
      </c>
      <c r="AL18" s="1">
        <v>641.99704448094656</v>
      </c>
      <c r="AM18" s="1">
        <v>641.99704448094656</v>
      </c>
    </row>
    <row r="19" spans="1:39" x14ac:dyDescent="0.25">
      <c r="A19" s="134">
        <f ca="1">Exceedance!U19</f>
        <v>43282</v>
      </c>
      <c r="B19" s="273">
        <v>641.49829389533272</v>
      </c>
      <c r="C19" s="273">
        <v>641.49829389533272</v>
      </c>
      <c r="D19" s="273">
        <v>641.49829389533272</v>
      </c>
      <c r="E19" s="1">
        <v>641.49829389533272</v>
      </c>
      <c r="F19" s="1">
        <v>641.49829389533272</v>
      </c>
      <c r="G19" s="1">
        <v>641.49829389533272</v>
      </c>
      <c r="H19" s="1">
        <v>641.49829389533272</v>
      </c>
      <c r="I19" s="1">
        <v>641.49829389533272</v>
      </c>
      <c r="J19" s="1">
        <v>641.49829389533272</v>
      </c>
      <c r="K19" s="1">
        <v>641.49829389533272</v>
      </c>
      <c r="L19" s="1">
        <v>641.49829389533272</v>
      </c>
      <c r="M19" s="1">
        <v>641.49829389533272</v>
      </c>
      <c r="N19" s="1">
        <v>641.49829389533272</v>
      </c>
      <c r="O19" s="1">
        <v>641.49829389533272</v>
      </c>
      <c r="P19" s="1">
        <v>641.49829389533272</v>
      </c>
      <c r="Q19" s="1">
        <v>641.49829389533272</v>
      </c>
      <c r="R19" s="1">
        <v>641.49829389533272</v>
      </c>
      <c r="S19" s="1">
        <v>641.49829389533272</v>
      </c>
      <c r="T19" s="1">
        <v>641.49829389533272</v>
      </c>
      <c r="U19" s="1">
        <v>641.49829389533272</v>
      </c>
      <c r="V19" s="1">
        <v>641.49829389533272</v>
      </c>
      <c r="W19" s="1">
        <v>641.49829389533272</v>
      </c>
      <c r="X19" s="1">
        <v>641.49829389533272</v>
      </c>
      <c r="Y19" s="1">
        <v>641.49829389533272</v>
      </c>
      <c r="Z19" s="1">
        <v>641.49829389533272</v>
      </c>
      <c r="AA19" s="1">
        <v>641.49829389533272</v>
      </c>
      <c r="AB19" s="1">
        <v>641.49829389533272</v>
      </c>
      <c r="AC19" s="1">
        <v>641.49829389533272</v>
      </c>
      <c r="AD19" s="1">
        <v>641.49829389533272</v>
      </c>
      <c r="AE19" s="1">
        <v>641.49829389533272</v>
      </c>
      <c r="AF19" s="1">
        <v>641.49829389533272</v>
      </c>
      <c r="AG19" s="1">
        <v>641.49829389533272</v>
      </c>
      <c r="AH19" s="1">
        <v>641.49829389533272</v>
      </c>
      <c r="AI19" s="1">
        <v>641.49829389533272</v>
      </c>
      <c r="AJ19" s="1">
        <v>641.49829389533272</v>
      </c>
      <c r="AK19" s="1">
        <v>641.49829389533272</v>
      </c>
      <c r="AL19" s="1">
        <v>641.49829389533272</v>
      </c>
      <c r="AM19" s="1">
        <v>641.49829389533272</v>
      </c>
    </row>
    <row r="20" spans="1:39" x14ac:dyDescent="0.25">
      <c r="A20" s="134">
        <f ca="1">Exceedance!U20</f>
        <v>43313</v>
      </c>
      <c r="B20" s="273">
        <v>641.49829389524666</v>
      </c>
      <c r="C20" s="273">
        <v>641.49829389524666</v>
      </c>
      <c r="D20" s="273">
        <v>641.49829389524666</v>
      </c>
      <c r="E20" s="1">
        <v>641.49829389524666</v>
      </c>
      <c r="F20" s="1">
        <v>641.49829389524666</v>
      </c>
      <c r="G20" s="1">
        <v>641.49829389524666</v>
      </c>
      <c r="H20" s="1">
        <v>641.49829389524666</v>
      </c>
      <c r="I20" s="1">
        <v>641.49829389524666</v>
      </c>
      <c r="J20" s="1">
        <v>641.49829389524666</v>
      </c>
      <c r="K20" s="1">
        <v>641.49829389524666</v>
      </c>
      <c r="L20" s="1">
        <v>641.49829389524666</v>
      </c>
      <c r="M20" s="1">
        <v>641.49829389524666</v>
      </c>
      <c r="N20" s="1">
        <v>641.49829389524666</v>
      </c>
      <c r="O20" s="1">
        <v>641.49829389524666</v>
      </c>
      <c r="P20" s="1">
        <v>641.49829389524666</v>
      </c>
      <c r="Q20" s="1">
        <v>641.49829389524666</v>
      </c>
      <c r="R20" s="1">
        <v>641.49829389524666</v>
      </c>
      <c r="S20" s="1">
        <v>641.49829389524666</v>
      </c>
      <c r="T20" s="1">
        <v>641.49829389524666</v>
      </c>
      <c r="U20" s="1">
        <v>641.49829389524666</v>
      </c>
      <c r="V20" s="1">
        <v>641.49829389524666</v>
      </c>
      <c r="W20" s="1">
        <v>641.49829389524666</v>
      </c>
      <c r="X20" s="1">
        <v>641.49829389524666</v>
      </c>
      <c r="Y20" s="1">
        <v>641.49829389524666</v>
      </c>
      <c r="Z20" s="1">
        <v>641.49829389524666</v>
      </c>
      <c r="AA20" s="1">
        <v>641.49829389524666</v>
      </c>
      <c r="AB20" s="1">
        <v>641.49829389524666</v>
      </c>
      <c r="AC20" s="1">
        <v>641.49829389524666</v>
      </c>
      <c r="AD20" s="1">
        <v>641.49829389524666</v>
      </c>
      <c r="AE20" s="1">
        <v>641.49829389524666</v>
      </c>
      <c r="AF20" s="1">
        <v>641.49829389524666</v>
      </c>
      <c r="AG20" s="1">
        <v>641.49829389524666</v>
      </c>
      <c r="AH20" s="1">
        <v>641.49829389524666</v>
      </c>
      <c r="AI20" s="1">
        <v>641.49829389524666</v>
      </c>
      <c r="AJ20" s="1">
        <v>641.49829389524666</v>
      </c>
      <c r="AK20" s="1">
        <v>641.49829389524666</v>
      </c>
      <c r="AL20" s="1">
        <v>641.49829389524666</v>
      </c>
      <c r="AM20" s="1">
        <v>641.49829389524666</v>
      </c>
    </row>
    <row r="21" spans="1:39" x14ac:dyDescent="0.25">
      <c r="A21" s="134">
        <f ca="1">Exceedance!U21</f>
        <v>43344</v>
      </c>
      <c r="B21" s="273">
        <v>640.00753110675305</v>
      </c>
      <c r="C21" s="273">
        <v>640.00753110675305</v>
      </c>
      <c r="D21" s="273">
        <v>640.00753110675305</v>
      </c>
      <c r="E21" s="1">
        <v>640.00753110675305</v>
      </c>
      <c r="F21" s="1">
        <v>640.00753110675305</v>
      </c>
      <c r="G21" s="1">
        <v>640.00753110675305</v>
      </c>
      <c r="H21" s="1">
        <v>640.00753110675305</v>
      </c>
      <c r="I21" s="1">
        <v>640.00753110675305</v>
      </c>
      <c r="J21" s="1">
        <v>640.00753110675305</v>
      </c>
      <c r="K21" s="1">
        <v>640.00753110675305</v>
      </c>
      <c r="L21" s="1">
        <v>640.00753110675305</v>
      </c>
      <c r="M21" s="1">
        <v>640.00753110675305</v>
      </c>
      <c r="N21" s="1">
        <v>640.00753110675305</v>
      </c>
      <c r="O21" s="1">
        <v>640.00753110675305</v>
      </c>
      <c r="P21" s="1">
        <v>640.00753110675305</v>
      </c>
      <c r="Q21" s="1">
        <v>640.00753110675305</v>
      </c>
      <c r="R21" s="1">
        <v>640.00753110675305</v>
      </c>
      <c r="S21" s="1">
        <v>640.00753110675305</v>
      </c>
      <c r="T21" s="1">
        <v>640.00753110675305</v>
      </c>
      <c r="U21" s="1">
        <v>640.00753110675305</v>
      </c>
      <c r="V21" s="1">
        <v>640.00753110675305</v>
      </c>
      <c r="W21" s="1">
        <v>640.00753110675305</v>
      </c>
      <c r="X21" s="1">
        <v>640.00753110675305</v>
      </c>
      <c r="Y21" s="1">
        <v>640.00753110675305</v>
      </c>
      <c r="Z21" s="1">
        <v>640.00753110675305</v>
      </c>
      <c r="AA21" s="1">
        <v>640.00753110675305</v>
      </c>
      <c r="AB21" s="1">
        <v>640.00753110675305</v>
      </c>
      <c r="AC21" s="1">
        <v>640.00753110675305</v>
      </c>
      <c r="AD21" s="1">
        <v>640.00753110675305</v>
      </c>
      <c r="AE21" s="1">
        <v>640.00753110675305</v>
      </c>
      <c r="AF21" s="1">
        <v>640.00753110675305</v>
      </c>
      <c r="AG21" s="1">
        <v>640.00753110675305</v>
      </c>
      <c r="AH21" s="1">
        <v>640.00753110675305</v>
      </c>
      <c r="AI21" s="1">
        <v>640.00753110675305</v>
      </c>
      <c r="AJ21" s="1">
        <v>640.00753110675305</v>
      </c>
      <c r="AK21" s="1">
        <v>640.00753110675305</v>
      </c>
      <c r="AL21" s="1">
        <v>640.00753110675305</v>
      </c>
      <c r="AM21" s="1">
        <v>640.00753110675305</v>
      </c>
    </row>
    <row r="22" spans="1:39" x14ac:dyDescent="0.25">
      <c r="A22" s="134">
        <f ca="1">Exceedance!U22</f>
        <v>43374</v>
      </c>
      <c r="B22" s="273">
        <v>632.99732935379734</v>
      </c>
      <c r="C22" s="273">
        <v>632.99732935379734</v>
      </c>
      <c r="D22" s="273">
        <v>632.99732935379734</v>
      </c>
      <c r="E22" s="1">
        <v>632.99732935379734</v>
      </c>
      <c r="F22" s="1">
        <v>632.99732935379734</v>
      </c>
      <c r="G22" s="1">
        <v>632.99732935379734</v>
      </c>
      <c r="H22" s="1">
        <v>632.99732935379734</v>
      </c>
      <c r="I22" s="1">
        <v>632.99732935379734</v>
      </c>
      <c r="J22" s="1">
        <v>632.99732935379734</v>
      </c>
      <c r="K22" s="1">
        <v>632.99732935379734</v>
      </c>
      <c r="L22" s="1">
        <v>632.99732935379734</v>
      </c>
      <c r="M22" s="1">
        <v>632.99732935379734</v>
      </c>
      <c r="N22" s="1">
        <v>632.99732935379734</v>
      </c>
      <c r="O22" s="1">
        <v>632.99732935379734</v>
      </c>
      <c r="P22" s="1">
        <v>632.99732935379734</v>
      </c>
      <c r="Q22" s="1">
        <v>632.99732935379734</v>
      </c>
      <c r="R22" s="1">
        <v>632.99732935379734</v>
      </c>
      <c r="S22" s="1">
        <v>632.99732935379734</v>
      </c>
      <c r="T22" s="1">
        <v>632.99732935379734</v>
      </c>
      <c r="U22" s="1">
        <v>632.99732935379734</v>
      </c>
      <c r="V22" s="1">
        <v>632.99732935379734</v>
      </c>
      <c r="W22" s="1">
        <v>632.99732935379734</v>
      </c>
      <c r="X22" s="1">
        <v>632.99732935379734</v>
      </c>
      <c r="Y22" s="1">
        <v>632.99732935379734</v>
      </c>
      <c r="Z22" s="1">
        <v>632.99732935379734</v>
      </c>
      <c r="AA22" s="1">
        <v>632.99732935379734</v>
      </c>
      <c r="AB22" s="1">
        <v>632.99732935379734</v>
      </c>
      <c r="AC22" s="1">
        <v>632.99732935379734</v>
      </c>
      <c r="AD22" s="1">
        <v>632.99732935379734</v>
      </c>
      <c r="AE22" s="1">
        <v>632.99732935379734</v>
      </c>
      <c r="AF22" s="1">
        <v>632.99732935379734</v>
      </c>
      <c r="AG22" s="1">
        <v>632.99732935379734</v>
      </c>
      <c r="AH22" s="1">
        <v>632.99732935379734</v>
      </c>
      <c r="AI22" s="1">
        <v>632.99732935379734</v>
      </c>
      <c r="AJ22" s="1">
        <v>632.99732935379734</v>
      </c>
      <c r="AK22" s="1">
        <v>632.99732935379734</v>
      </c>
      <c r="AL22" s="1">
        <v>632.99732935379734</v>
      </c>
      <c r="AM22" s="1">
        <v>632.99732935379734</v>
      </c>
    </row>
    <row r="23" spans="1:39" x14ac:dyDescent="0.25">
      <c r="A23" s="134">
        <f ca="1">Exceedance!U23</f>
        <v>43405</v>
      </c>
      <c r="B23" s="273">
        <v>634.99500232439834</v>
      </c>
      <c r="C23" s="273">
        <v>634.99500232439834</v>
      </c>
      <c r="D23" s="273">
        <v>634.99500232439834</v>
      </c>
      <c r="E23" s="1">
        <v>634.99500232439834</v>
      </c>
      <c r="F23" s="1">
        <v>634.99500232439834</v>
      </c>
      <c r="G23" s="1">
        <v>634.99500232439834</v>
      </c>
      <c r="H23" s="1">
        <v>634.99500232439834</v>
      </c>
      <c r="I23" s="1">
        <v>634.99500232439834</v>
      </c>
      <c r="J23" s="1">
        <v>634.99500232439834</v>
      </c>
      <c r="K23" s="1">
        <v>634.99500232439834</v>
      </c>
      <c r="L23" s="1">
        <v>634.99500232439834</v>
      </c>
      <c r="M23" s="1">
        <v>634.99500232439834</v>
      </c>
      <c r="N23" s="1">
        <v>634.99500232439834</v>
      </c>
      <c r="O23" s="1">
        <v>634.99500232439834</v>
      </c>
      <c r="P23" s="1">
        <v>634.99500232439834</v>
      </c>
      <c r="Q23" s="1">
        <v>634.99500232439834</v>
      </c>
      <c r="R23" s="1">
        <v>634.99500232439834</v>
      </c>
      <c r="S23" s="1">
        <v>634.99500232439834</v>
      </c>
      <c r="T23" s="1">
        <v>634.99500232439834</v>
      </c>
      <c r="U23" s="1">
        <v>634.99500232439834</v>
      </c>
      <c r="V23" s="1">
        <v>634.99500232439834</v>
      </c>
      <c r="W23" s="1">
        <v>634.99500232439834</v>
      </c>
      <c r="X23" s="1">
        <v>634.99500232439834</v>
      </c>
      <c r="Y23" s="1">
        <v>634.99500232439834</v>
      </c>
      <c r="Z23" s="1">
        <v>634.99500232439834</v>
      </c>
      <c r="AA23" s="1">
        <v>634.99500232439834</v>
      </c>
      <c r="AB23" s="1">
        <v>634.99500232439834</v>
      </c>
      <c r="AC23" s="1">
        <v>634.99500232439834</v>
      </c>
      <c r="AD23" s="1">
        <v>634.99500232439834</v>
      </c>
      <c r="AE23" s="1">
        <v>634.99500232439834</v>
      </c>
      <c r="AF23" s="1">
        <v>634.99500232439834</v>
      </c>
      <c r="AG23" s="1">
        <v>634.99500232439834</v>
      </c>
      <c r="AH23" s="1">
        <v>634.99500232439834</v>
      </c>
      <c r="AI23" s="1">
        <v>634.99500232439834</v>
      </c>
      <c r="AJ23" s="1">
        <v>634.99500232439834</v>
      </c>
      <c r="AK23" s="1">
        <v>634.99500232439834</v>
      </c>
      <c r="AL23" s="1">
        <v>634.99500232439834</v>
      </c>
      <c r="AM23" s="1">
        <v>634.99500232439834</v>
      </c>
    </row>
    <row r="24" spans="1:39" x14ac:dyDescent="0.25">
      <c r="A24" s="134">
        <f ca="1">Exceedance!U24</f>
        <v>43435</v>
      </c>
      <c r="B24" s="273">
        <v>638.71142964928504</v>
      </c>
      <c r="C24" s="273">
        <v>638.71142964928504</v>
      </c>
      <c r="D24" s="273">
        <v>638.71142964928504</v>
      </c>
      <c r="E24" s="1">
        <v>638.71142964928504</v>
      </c>
      <c r="F24" s="1">
        <v>638.71142964928504</v>
      </c>
      <c r="G24" s="1">
        <v>638.71142964928504</v>
      </c>
      <c r="H24" s="1">
        <v>638.71142964928504</v>
      </c>
      <c r="I24" s="1">
        <v>638.71142964928504</v>
      </c>
      <c r="J24" s="1">
        <v>638.71142964928504</v>
      </c>
      <c r="K24" s="1">
        <v>638.71142964928504</v>
      </c>
      <c r="L24" s="1">
        <v>638.71142964928504</v>
      </c>
      <c r="M24" s="1">
        <v>638.71142964928504</v>
      </c>
      <c r="N24" s="1">
        <v>638.71142964928504</v>
      </c>
      <c r="O24" s="1">
        <v>638.71142964928504</v>
      </c>
      <c r="P24" s="1">
        <v>638.71142964928504</v>
      </c>
      <c r="Q24" s="1">
        <v>638.71142964928504</v>
      </c>
      <c r="R24" s="1">
        <v>638.71142964928504</v>
      </c>
      <c r="S24" s="1">
        <v>638.71142964928504</v>
      </c>
      <c r="T24" s="1">
        <v>638.71142964928504</v>
      </c>
      <c r="U24" s="1">
        <v>638.71142964928504</v>
      </c>
      <c r="V24" s="1">
        <v>638.71142964928504</v>
      </c>
      <c r="W24" s="1">
        <v>638.71142964928504</v>
      </c>
      <c r="X24" s="1">
        <v>638.71142964928504</v>
      </c>
      <c r="Y24" s="1">
        <v>638.71142964928504</v>
      </c>
      <c r="Z24" s="1">
        <v>638.71142964928504</v>
      </c>
      <c r="AA24" s="1">
        <v>638.71142964928504</v>
      </c>
      <c r="AB24" s="1">
        <v>638.71142964928504</v>
      </c>
      <c r="AC24" s="1">
        <v>638.71142964928504</v>
      </c>
      <c r="AD24" s="1">
        <v>638.71142964928504</v>
      </c>
      <c r="AE24" s="1">
        <v>638.71142964928504</v>
      </c>
      <c r="AF24" s="1">
        <v>638.71142964928504</v>
      </c>
      <c r="AG24" s="1">
        <v>638.71142964928504</v>
      </c>
      <c r="AH24" s="1">
        <v>638.71142964928504</v>
      </c>
      <c r="AI24" s="1">
        <v>638.71142964928504</v>
      </c>
      <c r="AJ24" s="1">
        <v>638.71142964928504</v>
      </c>
      <c r="AK24" s="1">
        <v>638.71142964928504</v>
      </c>
      <c r="AL24" s="1">
        <v>638.71142964928504</v>
      </c>
      <c r="AM24" s="1">
        <v>638.71142964928504</v>
      </c>
    </row>
    <row r="25" spans="1:39" x14ac:dyDescent="0.25">
      <c r="A25" s="134">
        <f ca="1">Exceedance!U25</f>
        <v>43466</v>
      </c>
      <c r="B25" s="273">
        <v>641.79754691886046</v>
      </c>
      <c r="C25" s="273">
        <v>641.79754691886035</v>
      </c>
      <c r="D25" s="273">
        <v>641.79754691886035</v>
      </c>
      <c r="E25" s="1">
        <v>641.79754691886035</v>
      </c>
      <c r="F25" s="1">
        <v>641.79754691886046</v>
      </c>
      <c r="G25" s="1">
        <v>641.79754691886046</v>
      </c>
      <c r="H25" s="1">
        <v>641.79754691886035</v>
      </c>
      <c r="I25" s="1">
        <v>641.79754691886046</v>
      </c>
      <c r="J25" s="1">
        <v>641.79754691886046</v>
      </c>
      <c r="K25" s="1">
        <v>641.79754691886035</v>
      </c>
      <c r="L25" s="1">
        <v>641.79754691886035</v>
      </c>
      <c r="M25" s="1">
        <v>641.79754691886046</v>
      </c>
      <c r="N25" s="1">
        <v>641.79754691886046</v>
      </c>
      <c r="O25" s="1">
        <v>641.79754691886035</v>
      </c>
      <c r="P25" s="1">
        <v>641.79754691886035</v>
      </c>
      <c r="Q25" s="1">
        <v>641.79754691886035</v>
      </c>
      <c r="R25" s="1">
        <v>641.79754691886035</v>
      </c>
      <c r="S25" s="1">
        <v>641.79754691886046</v>
      </c>
      <c r="T25" s="1">
        <v>641.79754691886046</v>
      </c>
      <c r="U25" s="1">
        <v>641.79754691886035</v>
      </c>
      <c r="V25" s="1">
        <v>641.79754691886035</v>
      </c>
      <c r="W25" s="1">
        <v>641.79754691886046</v>
      </c>
      <c r="X25" s="1">
        <v>641.79754691886035</v>
      </c>
      <c r="Y25" s="1">
        <v>641.79754691886035</v>
      </c>
      <c r="Z25" s="1">
        <v>641.79754691886046</v>
      </c>
      <c r="AA25" s="1">
        <v>641.79754691886035</v>
      </c>
      <c r="AB25" s="1">
        <v>641.79754691886035</v>
      </c>
      <c r="AC25" s="1">
        <v>641.79754691886035</v>
      </c>
      <c r="AD25" s="1">
        <v>641.79754691886035</v>
      </c>
      <c r="AE25" s="1">
        <v>641.79754691886046</v>
      </c>
      <c r="AF25" s="1">
        <v>641.79754691886046</v>
      </c>
      <c r="AG25" s="1">
        <v>641.79754691886035</v>
      </c>
      <c r="AH25" s="1">
        <v>641.79754691886035</v>
      </c>
      <c r="AI25" s="1">
        <v>641.79754691886035</v>
      </c>
      <c r="AJ25" s="1">
        <v>641.79754691886035</v>
      </c>
      <c r="AK25" s="1">
        <v>641.79754691886035</v>
      </c>
      <c r="AL25" s="1">
        <v>641.79754691886046</v>
      </c>
      <c r="AM25" s="1">
        <v>641.79754691886046</v>
      </c>
    </row>
    <row r="26" spans="1:39" x14ac:dyDescent="0.25">
      <c r="A26" s="134">
        <f ca="1">Exceedance!U26</f>
        <v>43497</v>
      </c>
      <c r="B26" s="273">
        <v>641.79754691887081</v>
      </c>
      <c r="C26" s="273">
        <v>641.79754691887081</v>
      </c>
      <c r="D26" s="273">
        <v>641.79754691887081</v>
      </c>
      <c r="E26" s="1">
        <v>641.79754691887081</v>
      </c>
      <c r="F26" s="1">
        <v>641.79754691887081</v>
      </c>
      <c r="G26" s="1">
        <v>641.79754691887081</v>
      </c>
      <c r="H26" s="1">
        <v>641.79754691887081</v>
      </c>
      <c r="I26" s="1">
        <v>641.79754691887081</v>
      </c>
      <c r="J26" s="1">
        <v>641.79754691887081</v>
      </c>
      <c r="K26" s="1">
        <v>641.79754691887081</v>
      </c>
      <c r="L26" s="1">
        <v>641.79754691887081</v>
      </c>
      <c r="M26" s="1">
        <v>641.79754691887081</v>
      </c>
      <c r="N26" s="1">
        <v>641.79754691887081</v>
      </c>
      <c r="O26" s="1">
        <v>641.79754691887081</v>
      </c>
      <c r="P26" s="1">
        <v>641.79754691887081</v>
      </c>
      <c r="Q26" s="1">
        <v>641.79754691887081</v>
      </c>
      <c r="R26" s="1">
        <v>641.79754691887081</v>
      </c>
      <c r="S26" s="1">
        <v>641.79754691887081</v>
      </c>
      <c r="T26" s="1">
        <v>641.79754691887081</v>
      </c>
      <c r="U26" s="1">
        <v>641.79754691887081</v>
      </c>
      <c r="V26" s="1">
        <v>641.79754691887081</v>
      </c>
      <c r="W26" s="1">
        <v>641.79754691887081</v>
      </c>
      <c r="X26" s="1">
        <v>641.79754691887081</v>
      </c>
      <c r="Y26" s="1">
        <v>641.79754691887081</v>
      </c>
      <c r="Z26" s="1">
        <v>641.79754691887081</v>
      </c>
      <c r="AA26" s="1">
        <v>641.79754691887081</v>
      </c>
      <c r="AB26" s="1">
        <v>641.79754691887081</v>
      </c>
      <c r="AC26" s="1">
        <v>641.79754691887081</v>
      </c>
      <c r="AD26" s="1">
        <v>641.79754691887081</v>
      </c>
      <c r="AE26" s="1">
        <v>641.79754691887081</v>
      </c>
      <c r="AF26" s="1">
        <v>641.79754691887081</v>
      </c>
      <c r="AG26" s="1">
        <v>641.79754691887081</v>
      </c>
      <c r="AH26" s="1">
        <v>641.79754691887081</v>
      </c>
      <c r="AI26" s="1">
        <v>641.79754691887081</v>
      </c>
      <c r="AJ26" s="1">
        <v>641.79754691887081</v>
      </c>
      <c r="AK26" s="1">
        <v>641.79754691887081</v>
      </c>
      <c r="AL26" s="1">
        <v>641.79754691887081</v>
      </c>
      <c r="AM26" s="1">
        <v>641.79754691887081</v>
      </c>
    </row>
    <row r="27" spans="1:39" x14ac:dyDescent="0.25">
      <c r="A27" s="134">
        <f ca="1">Exceedance!U27</f>
        <v>43525</v>
      </c>
      <c r="B27" s="273">
        <v>643.05459791109934</v>
      </c>
      <c r="C27" s="273">
        <v>643.05459791109934</v>
      </c>
      <c r="D27" s="273">
        <v>643.05459791109934</v>
      </c>
      <c r="E27" s="1">
        <v>643.05459791109934</v>
      </c>
      <c r="F27" s="1">
        <v>643.05459791109934</v>
      </c>
      <c r="G27" s="1">
        <v>643.05459791109934</v>
      </c>
      <c r="H27" s="1">
        <v>643.05459791109934</v>
      </c>
      <c r="I27" s="1">
        <v>643.05459791109934</v>
      </c>
      <c r="J27" s="1">
        <v>643.05459791109934</v>
      </c>
      <c r="K27" s="1">
        <v>643.05459791109934</v>
      </c>
      <c r="L27" s="1">
        <v>643.05459791109934</v>
      </c>
      <c r="M27" s="1">
        <v>643.05459791109934</v>
      </c>
      <c r="N27" s="1">
        <v>643.05459791109934</v>
      </c>
      <c r="O27" s="1">
        <v>643.05459791109934</v>
      </c>
      <c r="P27" s="1">
        <v>643.05459791109934</v>
      </c>
      <c r="Q27" s="1">
        <v>643.05459791109934</v>
      </c>
      <c r="R27" s="1">
        <v>643.05459791109934</v>
      </c>
      <c r="S27" s="1">
        <v>643.05459791109934</v>
      </c>
      <c r="T27" s="1">
        <v>643.05459791109934</v>
      </c>
      <c r="U27" s="1">
        <v>643.05459791109934</v>
      </c>
      <c r="V27" s="1">
        <v>643.05459791109934</v>
      </c>
      <c r="W27" s="1">
        <v>643.05459791109934</v>
      </c>
      <c r="X27" s="1">
        <v>643.05459791109934</v>
      </c>
      <c r="Y27" s="1">
        <v>643.05459791109934</v>
      </c>
      <c r="Z27" s="1">
        <v>643.05459791109934</v>
      </c>
      <c r="AA27" s="1">
        <v>643.05459791109934</v>
      </c>
      <c r="AB27" s="1">
        <v>643.05459791109922</v>
      </c>
      <c r="AC27" s="1">
        <v>643.05459791109934</v>
      </c>
      <c r="AD27" s="1">
        <v>643.05459791109934</v>
      </c>
      <c r="AE27" s="1">
        <v>643.05459791109934</v>
      </c>
      <c r="AF27" s="1">
        <v>643.05459791109934</v>
      </c>
      <c r="AG27" s="1">
        <v>643.05459791109934</v>
      </c>
      <c r="AH27" s="1">
        <v>643.05459791109934</v>
      </c>
      <c r="AI27" s="1">
        <v>643.05459791109934</v>
      </c>
      <c r="AJ27" s="1">
        <v>643.05459791109934</v>
      </c>
      <c r="AK27" s="1">
        <v>643.05459791109934</v>
      </c>
      <c r="AL27" s="1">
        <v>643.05459791109934</v>
      </c>
      <c r="AM27" s="1">
        <v>643.05459791109934</v>
      </c>
    </row>
    <row r="28" spans="1:39" x14ac:dyDescent="0.25">
      <c r="A28" s="134">
        <f ca="1">Exceedance!U28</f>
        <v>43556</v>
      </c>
      <c r="B28" s="273">
        <v>642.99981670137026</v>
      </c>
      <c r="C28" s="273">
        <v>642.99981670137026</v>
      </c>
      <c r="D28" s="273">
        <v>642.99981670137026</v>
      </c>
      <c r="E28" s="1">
        <v>642.99981670137026</v>
      </c>
      <c r="F28" s="1">
        <v>642.99981670137026</v>
      </c>
      <c r="G28" s="1">
        <v>642.99981670137026</v>
      </c>
      <c r="H28" s="1">
        <v>642.99981670137026</v>
      </c>
      <c r="I28" s="1">
        <v>642.99981670137026</v>
      </c>
      <c r="J28" s="1">
        <v>642.99981670137026</v>
      </c>
      <c r="K28" s="1">
        <v>642.99981670137026</v>
      </c>
      <c r="L28" s="1">
        <v>642.99981670137026</v>
      </c>
      <c r="M28" s="1">
        <v>642.99981670137026</v>
      </c>
      <c r="N28" s="1">
        <v>642.99981670137026</v>
      </c>
      <c r="O28" s="1">
        <v>642.99981670137026</v>
      </c>
      <c r="P28" s="1">
        <v>642.99981670137026</v>
      </c>
      <c r="Q28" s="1">
        <v>642.99981670137026</v>
      </c>
      <c r="R28" s="1">
        <v>642.99981670137026</v>
      </c>
      <c r="S28" s="1">
        <v>642.99981670137026</v>
      </c>
      <c r="T28" s="1">
        <v>642.99981670137026</v>
      </c>
      <c r="U28" s="1">
        <v>642.99981670137026</v>
      </c>
      <c r="V28" s="1">
        <v>642.99981670137026</v>
      </c>
      <c r="W28" s="1">
        <v>642.99981670137026</v>
      </c>
      <c r="X28" s="1">
        <v>642.99981670137026</v>
      </c>
      <c r="Y28" s="1">
        <v>642.99981670137026</v>
      </c>
      <c r="Z28" s="1">
        <v>642.99981670137026</v>
      </c>
      <c r="AA28" s="1">
        <v>642.99981670137026</v>
      </c>
      <c r="AB28" s="1">
        <v>642.99981670137026</v>
      </c>
      <c r="AC28" s="1">
        <v>642.99981670137026</v>
      </c>
      <c r="AD28" s="1">
        <v>642.99981670137026</v>
      </c>
      <c r="AE28" s="1">
        <v>642.99981670137026</v>
      </c>
      <c r="AF28" s="1">
        <v>642.99981670137026</v>
      </c>
      <c r="AG28" s="1">
        <v>642.99981670137026</v>
      </c>
      <c r="AH28" s="1">
        <v>642.99981670137026</v>
      </c>
      <c r="AI28" s="1">
        <v>642.99981670137026</v>
      </c>
      <c r="AJ28" s="1">
        <v>642.99981670137026</v>
      </c>
      <c r="AK28" s="1">
        <v>642.99981670137026</v>
      </c>
      <c r="AL28" s="1">
        <v>642.99981670137026</v>
      </c>
      <c r="AM28" s="1">
        <v>642.99981670137026</v>
      </c>
    </row>
    <row r="29" spans="1:39" x14ac:dyDescent="0.25">
      <c r="A29" s="134">
        <f ca="1">Exceedance!U29</f>
        <v>43586</v>
      </c>
      <c r="B29" s="273">
        <v>642.9998167020816</v>
      </c>
      <c r="C29" s="273">
        <v>642.9998167020816</v>
      </c>
      <c r="D29" s="273">
        <v>642.9998167020816</v>
      </c>
      <c r="E29" s="1">
        <v>642.9998167020816</v>
      </c>
      <c r="F29" s="1">
        <v>642.9998167020816</v>
      </c>
      <c r="G29" s="1">
        <v>642.9998167020816</v>
      </c>
      <c r="H29" s="1">
        <v>642.9998167020816</v>
      </c>
      <c r="I29" s="1">
        <v>642.9998167020816</v>
      </c>
      <c r="J29" s="1">
        <v>642.9998167020816</v>
      </c>
      <c r="K29" s="1">
        <v>642.9998167020816</v>
      </c>
      <c r="L29" s="1">
        <v>642.9998167020816</v>
      </c>
      <c r="M29" s="1">
        <v>642.9998167020816</v>
      </c>
      <c r="N29" s="1">
        <v>642.9998167020816</v>
      </c>
      <c r="O29" s="1">
        <v>642.9998167020816</v>
      </c>
      <c r="P29" s="1">
        <v>642.9998167020816</v>
      </c>
      <c r="Q29" s="1">
        <v>642.9998167020816</v>
      </c>
      <c r="R29" s="1">
        <v>642.9998167020816</v>
      </c>
      <c r="S29" s="1">
        <v>642.9998167020816</v>
      </c>
      <c r="T29" s="1">
        <v>642.9998167020816</v>
      </c>
      <c r="U29" s="1">
        <v>642.9998167020816</v>
      </c>
      <c r="V29" s="1">
        <v>642.9998167020816</v>
      </c>
      <c r="W29" s="1">
        <v>642.9998167020816</v>
      </c>
      <c r="X29" s="1">
        <v>642.9998167020816</v>
      </c>
      <c r="Y29" s="1">
        <v>642.9998167020816</v>
      </c>
      <c r="Z29" s="1">
        <v>642.9998167020816</v>
      </c>
      <c r="AA29" s="1">
        <v>642.9998167020816</v>
      </c>
      <c r="AB29" s="1">
        <v>642.9998167020816</v>
      </c>
      <c r="AC29" s="1">
        <v>642.9998167020816</v>
      </c>
      <c r="AD29" s="1">
        <v>642.9998167020816</v>
      </c>
      <c r="AE29" s="1">
        <v>642.9998167020816</v>
      </c>
      <c r="AF29" s="1">
        <v>642.9998167020816</v>
      </c>
      <c r="AG29" s="1">
        <v>642.9998167020816</v>
      </c>
      <c r="AH29" s="1">
        <v>642.9998167020816</v>
      </c>
      <c r="AI29" s="1">
        <v>642.9998167020816</v>
      </c>
      <c r="AJ29" s="1">
        <v>642.9998167020816</v>
      </c>
      <c r="AK29" s="1">
        <v>642.9998167020816</v>
      </c>
      <c r="AL29" s="1">
        <v>642.9998167020816</v>
      </c>
      <c r="AM29" s="1">
        <v>642.9998167020816</v>
      </c>
    </row>
    <row r="30" spans="1:39" x14ac:dyDescent="0.25">
      <c r="A30" s="134">
        <f ca="1">Exceedance!U30</f>
        <v>43617</v>
      </c>
      <c r="B30" s="273">
        <v>641.99704448094656</v>
      </c>
      <c r="C30" s="273">
        <v>641.99704448094656</v>
      </c>
      <c r="D30" s="273">
        <v>641.99704448094656</v>
      </c>
      <c r="E30" s="1">
        <v>641.99704448094656</v>
      </c>
      <c r="F30" s="1">
        <v>641.99704448094656</v>
      </c>
      <c r="G30" s="1">
        <v>641.99704448094656</v>
      </c>
      <c r="H30" s="1">
        <v>641.99704448094656</v>
      </c>
      <c r="I30" s="1">
        <v>641.99704448094656</v>
      </c>
      <c r="J30" s="1">
        <v>641.99704448094656</v>
      </c>
      <c r="K30" s="1">
        <v>641.99704448094656</v>
      </c>
      <c r="L30" s="1">
        <v>641.99704448094656</v>
      </c>
      <c r="M30" s="1">
        <v>641.99704448094656</v>
      </c>
      <c r="N30" s="1">
        <v>641.99704448094656</v>
      </c>
      <c r="O30" s="1">
        <v>641.99704448094656</v>
      </c>
      <c r="P30" s="1">
        <v>641.99704448094656</v>
      </c>
      <c r="Q30" s="1">
        <v>641.99704448094656</v>
      </c>
      <c r="R30" s="1">
        <v>641.99704448094656</v>
      </c>
      <c r="S30" s="1">
        <v>641.99704448094656</v>
      </c>
      <c r="T30" s="1">
        <v>641.99704448094656</v>
      </c>
      <c r="U30" s="1">
        <v>641.99704448094656</v>
      </c>
      <c r="V30" s="1">
        <v>641.99704448094656</v>
      </c>
      <c r="W30" s="1">
        <v>641.99704448094656</v>
      </c>
      <c r="X30" s="1">
        <v>641.99704448094656</v>
      </c>
      <c r="Y30" s="1">
        <v>641.99704448094656</v>
      </c>
      <c r="Z30" s="1">
        <v>641.99704448094656</v>
      </c>
      <c r="AA30" s="1">
        <v>641.99704448094656</v>
      </c>
      <c r="AB30" s="1">
        <v>641.99704448094656</v>
      </c>
      <c r="AC30" s="1">
        <v>641.99704448094656</v>
      </c>
      <c r="AD30" s="1">
        <v>641.99704448094656</v>
      </c>
      <c r="AE30" s="1">
        <v>641.99704448094656</v>
      </c>
      <c r="AF30" s="1">
        <v>641.99704448094656</v>
      </c>
      <c r="AG30" s="1">
        <v>641.99704448094656</v>
      </c>
      <c r="AH30" s="1">
        <v>641.99704448094656</v>
      </c>
      <c r="AI30" s="1">
        <v>641.99704448094656</v>
      </c>
      <c r="AJ30" s="1">
        <v>641.99704448094656</v>
      </c>
      <c r="AK30" s="1">
        <v>641.99704448094656</v>
      </c>
      <c r="AL30" s="1">
        <v>641.99704448094656</v>
      </c>
      <c r="AM30" s="1">
        <v>641.99704448094656</v>
      </c>
    </row>
    <row r="31" spans="1:39" x14ac:dyDescent="0.25">
      <c r="A31" s="134">
        <f ca="1">Exceedance!U31</f>
        <v>43647</v>
      </c>
      <c r="B31" s="273">
        <v>641.49829389533272</v>
      </c>
      <c r="C31" s="273">
        <v>641.49829389533272</v>
      </c>
      <c r="D31" s="273">
        <v>641.49829389533272</v>
      </c>
      <c r="E31" s="1">
        <v>641.49829389533272</v>
      </c>
      <c r="F31" s="1">
        <v>641.49829389533272</v>
      </c>
      <c r="G31" s="1">
        <v>641.49829389533272</v>
      </c>
      <c r="H31" s="1">
        <v>641.49829389533272</v>
      </c>
      <c r="I31" s="1">
        <v>641.49829389533272</v>
      </c>
      <c r="J31" s="1">
        <v>641.49829389533272</v>
      </c>
      <c r="K31" s="1">
        <v>641.49829389533272</v>
      </c>
      <c r="L31" s="1">
        <v>641.49829389533272</v>
      </c>
      <c r="M31" s="1">
        <v>641.49829389533272</v>
      </c>
      <c r="N31" s="1">
        <v>641.49829389533272</v>
      </c>
      <c r="O31" s="1">
        <v>641.49829389533272</v>
      </c>
      <c r="P31" s="1">
        <v>641.49829389533272</v>
      </c>
      <c r="Q31" s="1">
        <v>641.49829389533272</v>
      </c>
      <c r="R31" s="1">
        <v>641.49829389533272</v>
      </c>
      <c r="S31" s="1">
        <v>641.49829389533272</v>
      </c>
      <c r="T31" s="1">
        <v>641.49829389533272</v>
      </c>
      <c r="U31" s="1">
        <v>641.49829389533272</v>
      </c>
      <c r="V31" s="1">
        <v>641.49829389533272</v>
      </c>
      <c r="W31" s="1">
        <v>641.49829389533272</v>
      </c>
      <c r="X31" s="1">
        <v>641.49829389533272</v>
      </c>
      <c r="Y31" s="1">
        <v>641.49829389533272</v>
      </c>
      <c r="Z31" s="1">
        <v>641.49829389533272</v>
      </c>
      <c r="AA31" s="1">
        <v>641.49829389533272</v>
      </c>
      <c r="AB31" s="1">
        <v>641.49829389533272</v>
      </c>
      <c r="AC31" s="1">
        <v>641.49829389533272</v>
      </c>
      <c r="AD31" s="1">
        <v>641.49829389533272</v>
      </c>
      <c r="AE31" s="1">
        <v>641.49829389533272</v>
      </c>
      <c r="AF31" s="1">
        <v>641.49829389533272</v>
      </c>
      <c r="AG31" s="1">
        <v>641.49829389533272</v>
      </c>
      <c r="AH31" s="1">
        <v>641.49829389533272</v>
      </c>
      <c r="AI31" s="1">
        <v>641.49829389533272</v>
      </c>
      <c r="AJ31" s="1">
        <v>641.49829389533272</v>
      </c>
      <c r="AK31" s="1">
        <v>641.49829389533272</v>
      </c>
      <c r="AL31" s="1">
        <v>641.49829389533272</v>
      </c>
      <c r="AM31" s="1">
        <v>641.49829389533272</v>
      </c>
    </row>
    <row r="32" spans="1:39" x14ac:dyDescent="0.25">
      <c r="A32" s="134">
        <f ca="1">Exceedance!U32</f>
        <v>43678</v>
      </c>
      <c r="B32" s="273">
        <v>641.49829389524666</v>
      </c>
      <c r="C32" s="273">
        <v>641.49829389524666</v>
      </c>
      <c r="D32" s="273">
        <v>641.49829389524666</v>
      </c>
      <c r="E32" s="1">
        <v>641.49829389524666</v>
      </c>
      <c r="F32" s="1">
        <v>641.49829389524666</v>
      </c>
      <c r="G32" s="1">
        <v>641.49829389524666</v>
      </c>
      <c r="H32" s="1">
        <v>641.49829389524666</v>
      </c>
      <c r="I32" s="1">
        <v>641.49829389524666</v>
      </c>
      <c r="J32" s="1">
        <v>641.49829389524666</v>
      </c>
      <c r="K32" s="1">
        <v>641.49829389524666</v>
      </c>
      <c r="L32" s="1">
        <v>641.49829389524666</v>
      </c>
      <c r="M32" s="1">
        <v>641.49829389524666</v>
      </c>
      <c r="N32" s="1">
        <v>641.49829389524666</v>
      </c>
      <c r="O32" s="1">
        <v>641.49829389524666</v>
      </c>
      <c r="P32" s="1">
        <v>641.49829389524666</v>
      </c>
      <c r="Q32" s="1">
        <v>641.49829389524666</v>
      </c>
      <c r="R32" s="1">
        <v>641.49829389524666</v>
      </c>
      <c r="S32" s="1">
        <v>641.49829389524666</v>
      </c>
      <c r="T32" s="1">
        <v>641.49829389524666</v>
      </c>
      <c r="U32" s="1">
        <v>641.49829389524666</v>
      </c>
      <c r="V32" s="1">
        <v>641.49829389524666</v>
      </c>
      <c r="W32" s="1">
        <v>641.49829389524666</v>
      </c>
      <c r="X32" s="1">
        <v>641.49829389524666</v>
      </c>
      <c r="Y32" s="1">
        <v>641.49829389524666</v>
      </c>
      <c r="Z32" s="1">
        <v>641.49829389524666</v>
      </c>
      <c r="AA32" s="1">
        <v>641.49829389524666</v>
      </c>
      <c r="AB32" s="1">
        <v>641.49829389524666</v>
      </c>
      <c r="AC32" s="1">
        <v>641.49829389524666</v>
      </c>
      <c r="AD32" s="1">
        <v>641.49829389524666</v>
      </c>
      <c r="AE32" s="1">
        <v>641.49829389524666</v>
      </c>
      <c r="AF32" s="1">
        <v>641.49829389524666</v>
      </c>
      <c r="AG32" s="1">
        <v>641.49829389524666</v>
      </c>
      <c r="AH32" s="1">
        <v>641.49829389524666</v>
      </c>
      <c r="AI32" s="1">
        <v>641.49829389524666</v>
      </c>
      <c r="AJ32" s="1">
        <v>641.49829389524666</v>
      </c>
      <c r="AK32" s="1">
        <v>641.49829389524666</v>
      </c>
      <c r="AL32" s="1">
        <v>641.49829389524666</v>
      </c>
      <c r="AM32" s="1">
        <v>641.49829389524666</v>
      </c>
    </row>
    <row r="33" spans="1:39" x14ac:dyDescent="0.25">
      <c r="A33" s="134">
        <f ca="1">Exceedance!U33</f>
        <v>43709</v>
      </c>
      <c r="B33" s="273">
        <v>640.00753110675305</v>
      </c>
      <c r="C33" s="273">
        <v>640.00753110675305</v>
      </c>
      <c r="D33" s="273">
        <v>640.00753110675305</v>
      </c>
      <c r="E33" s="1">
        <v>640.00753110675305</v>
      </c>
      <c r="F33" s="1">
        <v>640.00753110675305</v>
      </c>
      <c r="G33" s="1">
        <v>640.00753110675305</v>
      </c>
      <c r="H33" s="1">
        <v>640.00753110675305</v>
      </c>
      <c r="I33" s="1">
        <v>640.00753110675305</v>
      </c>
      <c r="J33" s="1">
        <v>640.00753110675305</v>
      </c>
      <c r="K33" s="1">
        <v>640.00753110675305</v>
      </c>
      <c r="L33" s="1">
        <v>640.00753110675305</v>
      </c>
      <c r="M33" s="1">
        <v>640.00753110675305</v>
      </c>
      <c r="N33" s="1">
        <v>640.00753110675305</v>
      </c>
      <c r="O33" s="1">
        <v>640.00753110675305</v>
      </c>
      <c r="P33" s="1">
        <v>640.00753110675305</v>
      </c>
      <c r="Q33" s="1">
        <v>640.00753110675305</v>
      </c>
      <c r="R33" s="1">
        <v>640.00753110675305</v>
      </c>
      <c r="S33" s="1">
        <v>640.00753110675305</v>
      </c>
      <c r="T33" s="1">
        <v>640.00753110675305</v>
      </c>
      <c r="U33" s="1">
        <v>640.00753110675305</v>
      </c>
      <c r="V33" s="1">
        <v>640.00753110675305</v>
      </c>
      <c r="W33" s="1">
        <v>640.00753110675305</v>
      </c>
      <c r="X33" s="1">
        <v>640.00753110675305</v>
      </c>
      <c r="Y33" s="1">
        <v>640.00753110675305</v>
      </c>
      <c r="Z33" s="1">
        <v>640.00753110675305</v>
      </c>
      <c r="AA33" s="1">
        <v>640.00753110675305</v>
      </c>
      <c r="AB33" s="1">
        <v>640.00753110675305</v>
      </c>
      <c r="AC33" s="1">
        <v>640.00753110675305</v>
      </c>
      <c r="AD33" s="1">
        <v>640.00753110675305</v>
      </c>
      <c r="AE33" s="1">
        <v>640.00753110675305</v>
      </c>
      <c r="AF33" s="1">
        <v>640.00753110675305</v>
      </c>
      <c r="AG33" s="1">
        <v>640.00753110675305</v>
      </c>
      <c r="AH33" s="1">
        <v>640.00753110675305</v>
      </c>
      <c r="AI33" s="1">
        <v>640.00753110675305</v>
      </c>
      <c r="AJ33" s="1">
        <v>640.00753110675305</v>
      </c>
      <c r="AK33" s="1">
        <v>640.00753110675305</v>
      </c>
      <c r="AL33" s="1">
        <v>640.00753110675305</v>
      </c>
      <c r="AM33" s="1">
        <v>640.00753110675305</v>
      </c>
    </row>
    <row r="34" spans="1:39" x14ac:dyDescent="0.25">
      <c r="A34" s="134">
        <f ca="1">Exceedance!U34</f>
        <v>43739</v>
      </c>
      <c r="B34" s="273">
        <v>632.99732935379734</v>
      </c>
      <c r="C34" s="273">
        <v>632.99732935379734</v>
      </c>
      <c r="D34" s="273">
        <v>632.99732935379734</v>
      </c>
      <c r="E34" s="1">
        <v>632.99732935379734</v>
      </c>
      <c r="F34" s="1">
        <v>632.99732935379734</v>
      </c>
      <c r="G34" s="1">
        <v>632.99732935379734</v>
      </c>
      <c r="H34" s="1">
        <v>632.99732935379734</v>
      </c>
      <c r="I34" s="1">
        <v>632.99732935379734</v>
      </c>
      <c r="J34" s="1">
        <v>632.99732935379734</v>
      </c>
      <c r="K34" s="1">
        <v>632.99732935379734</v>
      </c>
      <c r="L34" s="1">
        <v>632.99732935379734</v>
      </c>
      <c r="M34" s="1">
        <v>632.99732935379734</v>
      </c>
      <c r="N34" s="1">
        <v>632.99732935379734</v>
      </c>
      <c r="O34" s="1">
        <v>632.99732935379734</v>
      </c>
      <c r="P34" s="1">
        <v>632.99732935379734</v>
      </c>
      <c r="Q34" s="1">
        <v>632.99732935379734</v>
      </c>
      <c r="R34" s="1">
        <v>632.99732935379734</v>
      </c>
      <c r="S34" s="1">
        <v>632.99732935379734</v>
      </c>
      <c r="T34" s="1">
        <v>632.99732935379734</v>
      </c>
      <c r="U34" s="1">
        <v>632.99732935379734</v>
      </c>
      <c r="V34" s="1">
        <v>632.99732935379734</v>
      </c>
      <c r="W34" s="1">
        <v>632.99732935379734</v>
      </c>
      <c r="X34" s="1">
        <v>632.99732935379734</v>
      </c>
      <c r="Y34" s="1">
        <v>632.99732935379734</v>
      </c>
      <c r="Z34" s="1">
        <v>632.99732935379734</v>
      </c>
      <c r="AA34" s="1">
        <v>632.99732935379734</v>
      </c>
      <c r="AB34" s="1">
        <v>632.99732935379734</v>
      </c>
      <c r="AC34" s="1">
        <v>632.99732935379734</v>
      </c>
      <c r="AD34" s="1">
        <v>632.99732935379734</v>
      </c>
      <c r="AE34" s="1">
        <v>632.99732935379734</v>
      </c>
      <c r="AF34" s="1">
        <v>632.99732935379734</v>
      </c>
      <c r="AG34" s="1">
        <v>632.99732935379734</v>
      </c>
      <c r="AH34" s="1">
        <v>632.99732935379734</v>
      </c>
      <c r="AI34" s="1">
        <v>632.99732935379734</v>
      </c>
      <c r="AJ34" s="1">
        <v>632.99732935379734</v>
      </c>
      <c r="AK34" s="1">
        <v>632.99732935379734</v>
      </c>
      <c r="AL34" s="1">
        <v>632.99732935379734</v>
      </c>
      <c r="AM34" s="1">
        <v>632.99732935379734</v>
      </c>
    </row>
    <row r="35" spans="1:39" x14ac:dyDescent="0.25">
      <c r="A35" s="134">
        <f ca="1">Exceedance!U35</f>
        <v>43770</v>
      </c>
      <c r="B35" s="273">
        <v>634.99500232439834</v>
      </c>
      <c r="C35" s="273">
        <v>634.99500232439834</v>
      </c>
      <c r="D35" s="273">
        <v>634.99500232439834</v>
      </c>
      <c r="E35" s="1">
        <v>634.99500232439834</v>
      </c>
      <c r="F35" s="1">
        <v>634.99500232439834</v>
      </c>
      <c r="G35" s="1">
        <v>634.99500232439834</v>
      </c>
      <c r="H35" s="1">
        <v>634.99500232439834</v>
      </c>
      <c r="I35" s="1">
        <v>634.99500232439834</v>
      </c>
      <c r="J35" s="1">
        <v>634.99500232439834</v>
      </c>
      <c r="K35" s="1">
        <v>634.99500232439834</v>
      </c>
      <c r="L35" s="1">
        <v>634.99500232439834</v>
      </c>
      <c r="M35" s="1">
        <v>634.99500232439834</v>
      </c>
      <c r="N35" s="1">
        <v>634.99500232439834</v>
      </c>
      <c r="O35" s="1">
        <v>634.99500232439834</v>
      </c>
      <c r="P35" s="1">
        <v>634.99500232439834</v>
      </c>
      <c r="Q35" s="1">
        <v>634.99500232439834</v>
      </c>
      <c r="R35" s="1">
        <v>634.99500232439834</v>
      </c>
      <c r="S35" s="1">
        <v>634.99500232439834</v>
      </c>
      <c r="T35" s="1">
        <v>634.99500232439834</v>
      </c>
      <c r="U35" s="1">
        <v>634.99500232439834</v>
      </c>
      <c r="V35" s="1">
        <v>634.99500232439834</v>
      </c>
      <c r="W35" s="1">
        <v>634.99500232439834</v>
      </c>
      <c r="X35" s="1">
        <v>634.99500232439834</v>
      </c>
      <c r="Y35" s="1">
        <v>634.99500232439834</v>
      </c>
      <c r="Z35" s="1">
        <v>634.99500232439834</v>
      </c>
      <c r="AA35" s="1">
        <v>634.99500232439834</v>
      </c>
      <c r="AB35" s="1">
        <v>634.99500232439834</v>
      </c>
      <c r="AC35" s="1">
        <v>634.99500232439834</v>
      </c>
      <c r="AD35" s="1">
        <v>634.99500232439834</v>
      </c>
      <c r="AE35" s="1">
        <v>634.99500232439834</v>
      </c>
      <c r="AF35" s="1">
        <v>634.99500232439834</v>
      </c>
      <c r="AG35" s="1">
        <v>634.99500232439834</v>
      </c>
      <c r="AH35" s="1">
        <v>634.99500232439834</v>
      </c>
      <c r="AI35" s="1">
        <v>634.99500232439834</v>
      </c>
      <c r="AJ35" s="1">
        <v>634.99500232439834</v>
      </c>
      <c r="AK35" s="1">
        <v>634.99500232439834</v>
      </c>
      <c r="AL35" s="1">
        <v>634.99500232439834</v>
      </c>
      <c r="AM35" s="1">
        <v>634.99500232439834</v>
      </c>
    </row>
    <row r="36" spans="1:39" x14ac:dyDescent="0.25">
      <c r="A36" s="134">
        <f ca="1">Exceedance!U36</f>
        <v>43800</v>
      </c>
      <c r="B36" s="273">
        <v>638.71142964928504</v>
      </c>
      <c r="C36" s="273">
        <v>638.71142964928504</v>
      </c>
      <c r="D36" s="273">
        <v>638.71142964928504</v>
      </c>
      <c r="E36" s="1">
        <v>638.71142964928504</v>
      </c>
      <c r="F36" s="1">
        <v>638.71142964928504</v>
      </c>
      <c r="G36" s="1">
        <v>638.71142964928504</v>
      </c>
      <c r="H36" s="1">
        <v>638.71142964928504</v>
      </c>
      <c r="I36" s="1">
        <v>638.71142964928504</v>
      </c>
      <c r="J36" s="1">
        <v>638.71142964928504</v>
      </c>
      <c r="K36" s="1">
        <v>638.71142964928504</v>
      </c>
      <c r="L36" s="1">
        <v>638.71142964928504</v>
      </c>
      <c r="M36" s="1">
        <v>638.71142964928504</v>
      </c>
      <c r="N36" s="1">
        <v>638.71142964928504</v>
      </c>
      <c r="O36" s="1">
        <v>638.71142964928504</v>
      </c>
      <c r="P36" s="1">
        <v>638.71142964928504</v>
      </c>
      <c r="Q36" s="1">
        <v>638.71142964928504</v>
      </c>
      <c r="R36" s="1">
        <v>638.71142964928504</v>
      </c>
      <c r="S36" s="1">
        <v>638.71142964928504</v>
      </c>
      <c r="T36" s="1">
        <v>638.71142964928504</v>
      </c>
      <c r="U36" s="1">
        <v>638.71142964928504</v>
      </c>
      <c r="V36" s="1">
        <v>638.71142964928504</v>
      </c>
      <c r="W36" s="1">
        <v>638.71142964928504</v>
      </c>
      <c r="X36" s="1">
        <v>638.71142964928504</v>
      </c>
      <c r="Y36" s="1">
        <v>638.71142964928504</v>
      </c>
      <c r="Z36" s="1">
        <v>638.71142964928504</v>
      </c>
      <c r="AA36" s="1">
        <v>638.71142964928504</v>
      </c>
      <c r="AB36" s="1">
        <v>638.71142964928504</v>
      </c>
      <c r="AC36" s="1">
        <v>638.71142964928504</v>
      </c>
      <c r="AD36" s="1">
        <v>638.71142964928504</v>
      </c>
      <c r="AE36" s="1">
        <v>638.71142964928504</v>
      </c>
      <c r="AF36" s="1">
        <v>638.71142964928504</v>
      </c>
      <c r="AG36" s="1">
        <v>638.71142964928504</v>
      </c>
      <c r="AH36" s="1">
        <v>638.71142964928504</v>
      </c>
      <c r="AI36" s="1">
        <v>638.71142964928504</v>
      </c>
      <c r="AJ36" s="1">
        <v>638.71142964928504</v>
      </c>
      <c r="AK36" s="1">
        <v>638.71142964928504</v>
      </c>
      <c r="AL36" s="1">
        <v>638.71142964928504</v>
      </c>
      <c r="AM36" s="1">
        <v>638.71142964928504</v>
      </c>
    </row>
    <row r="37" spans="1:39" x14ac:dyDescent="0.25">
      <c r="A37" s="134">
        <f ca="1">Exceedance!U37</f>
        <v>43831</v>
      </c>
      <c r="B37" s="254">
        <v>641.79754691886035</v>
      </c>
      <c r="C37" s="254">
        <v>641.79754691886046</v>
      </c>
      <c r="D37" s="254">
        <v>641.79754691886046</v>
      </c>
      <c r="E37" s="1">
        <v>641.79754691886046</v>
      </c>
      <c r="F37" s="1">
        <v>641.79754691886035</v>
      </c>
      <c r="G37" s="1">
        <v>641.79754691886035</v>
      </c>
      <c r="H37" s="1">
        <v>641.79754691886046</v>
      </c>
      <c r="I37" s="1">
        <v>641.79754691886046</v>
      </c>
      <c r="J37" s="1">
        <v>641.79754691886046</v>
      </c>
      <c r="K37" s="1">
        <v>641.79754691886046</v>
      </c>
      <c r="L37" s="1">
        <v>641.79754691886035</v>
      </c>
      <c r="M37" s="1">
        <v>641.79754691886035</v>
      </c>
      <c r="N37" s="1">
        <v>641.79754691886035</v>
      </c>
      <c r="O37" s="1">
        <v>641.79754691886035</v>
      </c>
      <c r="P37" s="1">
        <v>641.79754691886046</v>
      </c>
      <c r="Q37" s="1">
        <v>641.79754691886035</v>
      </c>
      <c r="R37" s="1">
        <v>641.79754691886046</v>
      </c>
      <c r="S37" s="1">
        <v>641.79754691886035</v>
      </c>
      <c r="T37" s="1">
        <v>641.79754691886046</v>
      </c>
      <c r="U37" s="1">
        <v>641.79754691886046</v>
      </c>
      <c r="V37" s="1">
        <v>641.79754691886035</v>
      </c>
      <c r="W37" s="1">
        <v>641.79754691886035</v>
      </c>
      <c r="X37" s="1">
        <v>641.79754691886035</v>
      </c>
      <c r="Y37" s="1">
        <v>641.79754691886035</v>
      </c>
      <c r="Z37" s="1">
        <v>641.79754691886035</v>
      </c>
      <c r="AA37" s="1">
        <v>641.79754691886035</v>
      </c>
      <c r="AB37" s="1">
        <v>641.79754691886035</v>
      </c>
      <c r="AC37" s="1">
        <v>641.79754691886046</v>
      </c>
      <c r="AD37" s="1">
        <v>641.79754691886035</v>
      </c>
      <c r="AE37" s="1">
        <v>641.79754691886046</v>
      </c>
      <c r="AF37" s="1">
        <v>641.79754691886046</v>
      </c>
      <c r="AG37" s="1">
        <v>641.79754691886035</v>
      </c>
      <c r="AH37" s="1">
        <v>641.79754691886035</v>
      </c>
      <c r="AI37" s="1">
        <v>641.79754691886046</v>
      </c>
      <c r="AJ37" s="1">
        <v>641.79754691886046</v>
      </c>
      <c r="AK37" s="1">
        <v>641.79754691886035</v>
      </c>
      <c r="AL37" s="1">
        <v>641.79754691886035</v>
      </c>
      <c r="AM37" s="1">
        <v>641.79754691886035</v>
      </c>
    </row>
    <row r="38" spans="1:39" x14ac:dyDescent="0.25">
      <c r="A38" s="134">
        <f ca="1">Exceedance!U38</f>
        <v>43862</v>
      </c>
      <c r="B38" s="254">
        <v>641.79754691887081</v>
      </c>
      <c r="C38" s="254">
        <v>641.79754691887081</v>
      </c>
      <c r="D38" s="254">
        <v>641.79754691887081</v>
      </c>
      <c r="E38" s="1">
        <v>641.79754691887081</v>
      </c>
      <c r="F38" s="1">
        <v>641.79754691887081</v>
      </c>
      <c r="G38" s="1">
        <v>641.79754691887081</v>
      </c>
      <c r="H38" s="1">
        <v>641.79754691887081</v>
      </c>
      <c r="I38" s="1">
        <v>641.79754691887081</v>
      </c>
      <c r="J38" s="1">
        <v>641.79754691887081</v>
      </c>
      <c r="K38" s="1">
        <v>641.79754691887081</v>
      </c>
      <c r="L38" s="1">
        <v>641.79754691887081</v>
      </c>
      <c r="M38" s="1">
        <v>641.79754691887081</v>
      </c>
      <c r="N38" s="1">
        <v>641.79754691887081</v>
      </c>
      <c r="O38" s="1">
        <v>641.79754691887081</v>
      </c>
      <c r="P38" s="1">
        <v>641.79754691887081</v>
      </c>
      <c r="Q38" s="1">
        <v>641.79754691887081</v>
      </c>
      <c r="R38" s="1">
        <v>641.79754691887081</v>
      </c>
      <c r="S38" s="1">
        <v>641.79754691887081</v>
      </c>
      <c r="T38" s="1">
        <v>641.79754691887081</v>
      </c>
      <c r="U38" s="1">
        <v>641.79754691887081</v>
      </c>
      <c r="V38" s="1">
        <v>641.79754691887081</v>
      </c>
      <c r="W38" s="1">
        <v>641.79754691887081</v>
      </c>
      <c r="X38" s="1">
        <v>641.79754691887081</v>
      </c>
      <c r="Y38" s="1">
        <v>641.79754691887081</v>
      </c>
      <c r="Z38" s="1">
        <v>641.79754691887081</v>
      </c>
      <c r="AA38" s="1">
        <v>641.79754691887081</v>
      </c>
      <c r="AB38" s="1">
        <v>641.79754691887081</v>
      </c>
      <c r="AC38" s="1">
        <v>641.79754691887081</v>
      </c>
      <c r="AD38" s="1">
        <v>641.79754691887081</v>
      </c>
      <c r="AE38" s="1">
        <v>641.79754691887081</v>
      </c>
      <c r="AF38" s="1">
        <v>641.79754691887081</v>
      </c>
      <c r="AG38" s="1">
        <v>641.79754691887081</v>
      </c>
      <c r="AH38" s="1">
        <v>641.79754691887081</v>
      </c>
      <c r="AI38" s="1">
        <v>641.79754691887081</v>
      </c>
      <c r="AJ38" s="1">
        <v>641.79754691887081</v>
      </c>
      <c r="AK38" s="1">
        <v>641.79754691887081</v>
      </c>
      <c r="AL38" s="1">
        <v>641.79754691887081</v>
      </c>
      <c r="AM38" s="1">
        <v>641.79754691887081</v>
      </c>
    </row>
    <row r="39" spans="1:39" x14ac:dyDescent="0.25">
      <c r="A39" s="134">
        <f ca="1">Exceedance!U39</f>
        <v>43891</v>
      </c>
      <c r="B39" s="254">
        <v>643.05459791109934</v>
      </c>
      <c r="C39" s="254">
        <v>643.05459791109934</v>
      </c>
      <c r="D39" s="254">
        <v>643.05459791109934</v>
      </c>
      <c r="E39" s="1">
        <v>643.05459791109934</v>
      </c>
      <c r="F39" s="1">
        <v>643.05459791109934</v>
      </c>
      <c r="G39" s="1">
        <v>643.05459791109934</v>
      </c>
      <c r="H39" s="1">
        <v>643.05459791109934</v>
      </c>
      <c r="I39" s="1">
        <v>643.05459791109934</v>
      </c>
      <c r="J39" s="1">
        <v>643.05459791109934</v>
      </c>
      <c r="K39" s="1">
        <v>643.05459791109934</v>
      </c>
      <c r="L39" s="1">
        <v>643.05459791109934</v>
      </c>
      <c r="M39" s="1">
        <v>643.05459791109934</v>
      </c>
      <c r="N39" s="1">
        <v>643.05459791109934</v>
      </c>
      <c r="O39" s="1">
        <v>643.05459791109934</v>
      </c>
      <c r="P39" s="1">
        <v>643.05459791109934</v>
      </c>
      <c r="Q39" s="1">
        <v>643.05459791109934</v>
      </c>
      <c r="R39" s="1">
        <v>643.05459791109934</v>
      </c>
      <c r="S39" s="1">
        <v>643.05459791109934</v>
      </c>
      <c r="T39" s="1">
        <v>643.05459791109934</v>
      </c>
      <c r="U39" s="1">
        <v>643.05459791109934</v>
      </c>
      <c r="V39" s="1">
        <v>643.05459791109934</v>
      </c>
      <c r="W39" s="1">
        <v>643.05459791109934</v>
      </c>
      <c r="X39" s="1">
        <v>643.05459791109922</v>
      </c>
      <c r="Y39" s="1">
        <v>643.05459791109934</v>
      </c>
      <c r="Z39" s="1">
        <v>643.05459791109934</v>
      </c>
      <c r="AA39" s="1">
        <v>643.05459791109934</v>
      </c>
      <c r="AB39" s="1">
        <v>643.05459791109934</v>
      </c>
      <c r="AC39" s="1">
        <v>643.05459791109934</v>
      </c>
      <c r="AD39" s="1">
        <v>643.05459791109934</v>
      </c>
      <c r="AE39" s="1">
        <v>643.05459791109934</v>
      </c>
      <c r="AF39" s="1">
        <v>643.05459791109934</v>
      </c>
      <c r="AG39" s="1">
        <v>643.05459791109934</v>
      </c>
      <c r="AH39" s="1">
        <v>643.05459791109934</v>
      </c>
      <c r="AI39" s="1">
        <v>643.05459791109934</v>
      </c>
      <c r="AJ39" s="1">
        <v>643.05459791109934</v>
      </c>
      <c r="AK39" s="1">
        <v>643.05459791109934</v>
      </c>
      <c r="AL39" s="1">
        <v>643.05459791109934</v>
      </c>
      <c r="AM39" s="1">
        <v>643.05459791109934</v>
      </c>
    </row>
    <row r="40" spans="1:39" x14ac:dyDescent="0.25">
      <c r="A40" s="134">
        <f ca="1">Exceedance!U40</f>
        <v>43922</v>
      </c>
      <c r="B40" s="254">
        <v>642.99981670137026</v>
      </c>
      <c r="C40" s="254">
        <v>642.99981670137026</v>
      </c>
      <c r="D40" s="254">
        <v>642.99981670137026</v>
      </c>
      <c r="E40" s="1">
        <v>642.99981670137026</v>
      </c>
      <c r="F40" s="1">
        <v>642.99981670137026</v>
      </c>
      <c r="G40" s="1">
        <v>642.99981670137026</v>
      </c>
      <c r="H40" s="1">
        <v>642.99981670137026</v>
      </c>
      <c r="I40" s="1">
        <v>642.99981670137026</v>
      </c>
      <c r="J40" s="1">
        <v>642.99981670137026</v>
      </c>
      <c r="K40" s="1">
        <v>642.99981670137026</v>
      </c>
      <c r="L40" s="1">
        <v>642.99981670137026</v>
      </c>
      <c r="M40" s="1">
        <v>642.99981670137026</v>
      </c>
      <c r="N40" s="1">
        <v>642.99981670137026</v>
      </c>
      <c r="O40" s="1">
        <v>642.99981670137026</v>
      </c>
      <c r="P40" s="1">
        <v>642.99981670137026</v>
      </c>
      <c r="Q40" s="1">
        <v>642.99981670137026</v>
      </c>
      <c r="R40" s="1">
        <v>642.99981670137026</v>
      </c>
      <c r="S40" s="1">
        <v>642.99981670137026</v>
      </c>
      <c r="T40" s="1">
        <v>642.99981670137026</v>
      </c>
      <c r="U40" s="1">
        <v>642.99981670137026</v>
      </c>
      <c r="V40" s="1">
        <v>642.99981670137026</v>
      </c>
      <c r="W40" s="1">
        <v>642.99981670137026</v>
      </c>
      <c r="X40" s="1">
        <v>642.99981670137026</v>
      </c>
      <c r="Y40" s="1">
        <v>642.99981670137026</v>
      </c>
      <c r="Z40" s="1">
        <v>642.99981670137026</v>
      </c>
      <c r="AA40" s="1">
        <v>642.99981670137026</v>
      </c>
      <c r="AB40" s="1">
        <v>642.99981670137026</v>
      </c>
      <c r="AC40" s="1">
        <v>642.99981670137026</v>
      </c>
      <c r="AD40" s="1">
        <v>642.99981670137026</v>
      </c>
      <c r="AE40" s="1">
        <v>642.99981670137026</v>
      </c>
      <c r="AF40" s="1">
        <v>642.99981670137026</v>
      </c>
      <c r="AG40" s="1">
        <v>642.99981670137026</v>
      </c>
      <c r="AH40" s="1">
        <v>642.99981670137026</v>
      </c>
      <c r="AI40" s="1">
        <v>642.99981670137026</v>
      </c>
      <c r="AJ40" s="1">
        <v>642.99981670137026</v>
      </c>
      <c r="AK40" s="1">
        <v>642.99981670137026</v>
      </c>
      <c r="AL40" s="1">
        <v>642.99981670137026</v>
      </c>
      <c r="AM40" s="1">
        <v>642.99981670137026</v>
      </c>
    </row>
    <row r="41" spans="1:39" x14ac:dyDescent="0.25">
      <c r="A41" s="134">
        <f ca="1">Exceedance!U41</f>
        <v>43952</v>
      </c>
      <c r="B41" s="254">
        <v>642.9998167020816</v>
      </c>
      <c r="C41" s="254">
        <v>642.9998167020816</v>
      </c>
      <c r="D41" s="254">
        <v>642.9998167020816</v>
      </c>
      <c r="E41" s="1">
        <v>642.9998167020816</v>
      </c>
      <c r="F41" s="1">
        <v>642.9998167020816</v>
      </c>
      <c r="G41" s="1">
        <v>642.9998167020816</v>
      </c>
      <c r="H41" s="1">
        <v>642.9998167020816</v>
      </c>
      <c r="I41" s="1">
        <v>642.9998167020816</v>
      </c>
      <c r="J41" s="1">
        <v>642.9998167020816</v>
      </c>
      <c r="K41" s="1">
        <v>642.9998167020816</v>
      </c>
      <c r="L41" s="1">
        <v>642.9998167020816</v>
      </c>
      <c r="M41" s="1">
        <v>642.9998167020816</v>
      </c>
      <c r="N41" s="1">
        <v>642.9998167020816</v>
      </c>
      <c r="O41" s="1">
        <v>642.9998167020816</v>
      </c>
      <c r="P41" s="1">
        <v>642.9998167020816</v>
      </c>
      <c r="Q41" s="1">
        <v>642.9998167020816</v>
      </c>
      <c r="R41" s="1">
        <v>642.9998167020816</v>
      </c>
      <c r="S41" s="1">
        <v>642.9998167020816</v>
      </c>
      <c r="T41" s="1">
        <v>642.9998167020816</v>
      </c>
      <c r="U41" s="1">
        <v>642.9998167020816</v>
      </c>
      <c r="V41" s="1">
        <v>642.9998167020816</v>
      </c>
      <c r="W41" s="1">
        <v>642.9998167020816</v>
      </c>
      <c r="X41" s="1">
        <v>642.9998167020816</v>
      </c>
      <c r="Y41" s="1">
        <v>642.9998167020816</v>
      </c>
      <c r="Z41" s="1">
        <v>642.9998167020816</v>
      </c>
      <c r="AA41" s="1">
        <v>642.9998167020816</v>
      </c>
      <c r="AB41" s="1">
        <v>642.9998167020816</v>
      </c>
      <c r="AC41" s="1">
        <v>642.9998167020816</v>
      </c>
      <c r="AD41" s="1">
        <v>642.9998167020816</v>
      </c>
      <c r="AE41" s="1">
        <v>642.9998167020816</v>
      </c>
      <c r="AF41" s="1">
        <v>642.9998167020816</v>
      </c>
      <c r="AG41" s="1">
        <v>642.9998167020816</v>
      </c>
      <c r="AH41" s="1">
        <v>642.9998167020816</v>
      </c>
      <c r="AI41" s="1">
        <v>642.9998167020816</v>
      </c>
      <c r="AJ41" s="1">
        <v>642.9998167020816</v>
      </c>
      <c r="AK41" s="1">
        <v>642.9998167020816</v>
      </c>
      <c r="AL41" s="1">
        <v>642.9998167020816</v>
      </c>
      <c r="AM41" s="1">
        <v>642.9998167020816</v>
      </c>
    </row>
    <row r="42" spans="1:39" x14ac:dyDescent="0.25">
      <c r="A42" s="134">
        <f ca="1">Exceedance!U42</f>
        <v>43983</v>
      </c>
      <c r="B42" s="254">
        <v>641.99704448094656</v>
      </c>
      <c r="C42" s="254">
        <v>641.99704448094656</v>
      </c>
      <c r="D42" s="254">
        <v>641.99704448094656</v>
      </c>
      <c r="E42" s="1">
        <v>641.99704448094656</v>
      </c>
      <c r="F42" s="1">
        <v>641.99704448094656</v>
      </c>
      <c r="G42" s="1">
        <v>641.99704448094656</v>
      </c>
      <c r="H42" s="1">
        <v>641.99704448094656</v>
      </c>
      <c r="I42" s="1">
        <v>641.99704448094656</v>
      </c>
      <c r="J42" s="1">
        <v>641.99704448094656</v>
      </c>
      <c r="K42" s="1">
        <v>641.99704448094656</v>
      </c>
      <c r="L42" s="1">
        <v>641.99704448094656</v>
      </c>
      <c r="M42" s="1">
        <v>641.99704448094656</v>
      </c>
      <c r="N42" s="1">
        <v>641.99704448094656</v>
      </c>
      <c r="O42" s="1">
        <v>641.99704448094656</v>
      </c>
      <c r="P42" s="1">
        <v>641.99704448094656</v>
      </c>
      <c r="Q42" s="1">
        <v>641.99704448094656</v>
      </c>
      <c r="R42" s="1">
        <v>641.99704448094656</v>
      </c>
      <c r="S42" s="1">
        <v>641.99704448094656</v>
      </c>
      <c r="T42" s="1">
        <v>641.99704448094656</v>
      </c>
      <c r="U42" s="1">
        <v>641.99704448094656</v>
      </c>
      <c r="V42" s="1">
        <v>641.99704448094656</v>
      </c>
      <c r="W42" s="1">
        <v>641.99704448094656</v>
      </c>
      <c r="X42" s="1">
        <v>641.99704448094656</v>
      </c>
      <c r="Y42" s="1">
        <v>641.99704448094656</v>
      </c>
      <c r="Z42" s="1">
        <v>641.99704448094656</v>
      </c>
      <c r="AA42" s="1">
        <v>641.99704448094656</v>
      </c>
      <c r="AB42" s="1">
        <v>641.99704448094656</v>
      </c>
      <c r="AC42" s="1">
        <v>641.99704448094656</v>
      </c>
      <c r="AD42" s="1">
        <v>641.99704448094656</v>
      </c>
      <c r="AE42" s="1">
        <v>641.99704448094656</v>
      </c>
      <c r="AF42" s="1">
        <v>641.99704448094656</v>
      </c>
      <c r="AG42" s="1">
        <v>641.99704448094656</v>
      </c>
      <c r="AH42" s="1">
        <v>641.99704448094656</v>
      </c>
      <c r="AI42" s="1">
        <v>641.99704448094656</v>
      </c>
      <c r="AJ42" s="1">
        <v>641.99704448094656</v>
      </c>
      <c r="AK42" s="1">
        <v>641.99704448094656</v>
      </c>
      <c r="AL42" s="1">
        <v>641.99704448094656</v>
      </c>
      <c r="AM42" s="1">
        <v>641.99704448094656</v>
      </c>
    </row>
    <row r="43" spans="1:39" x14ac:dyDescent="0.25">
      <c r="A43" s="134">
        <f ca="1">Exceedance!U43</f>
        <v>44013</v>
      </c>
      <c r="B43" s="254">
        <v>641.49829389533272</v>
      </c>
      <c r="C43" s="254">
        <v>641.49829389533272</v>
      </c>
      <c r="D43" s="254">
        <v>641.49829389533272</v>
      </c>
      <c r="E43" s="1">
        <v>641.49829389533272</v>
      </c>
      <c r="F43" s="1">
        <v>641.49829389533272</v>
      </c>
      <c r="G43" s="1">
        <v>641.49829389533272</v>
      </c>
      <c r="H43" s="1">
        <v>641.49829389533272</v>
      </c>
      <c r="I43" s="1">
        <v>641.49829389533272</v>
      </c>
      <c r="J43" s="1">
        <v>641.49829389533272</v>
      </c>
      <c r="K43" s="1">
        <v>641.49829389533272</v>
      </c>
      <c r="L43" s="1">
        <v>641.49829389533272</v>
      </c>
      <c r="M43" s="1">
        <v>641.49829389533272</v>
      </c>
      <c r="N43" s="1">
        <v>641.49829389533272</v>
      </c>
      <c r="O43" s="1">
        <v>641.49829389533272</v>
      </c>
      <c r="P43" s="1">
        <v>641.49829389533272</v>
      </c>
      <c r="Q43" s="1">
        <v>641.49829389533272</v>
      </c>
      <c r="R43" s="1">
        <v>641.49829389533272</v>
      </c>
      <c r="S43" s="1">
        <v>641.49829389533272</v>
      </c>
      <c r="T43" s="1">
        <v>641.49829389533272</v>
      </c>
      <c r="U43" s="1">
        <v>641.49829389533272</v>
      </c>
      <c r="V43" s="1">
        <v>641.49829389533272</v>
      </c>
      <c r="W43" s="1">
        <v>641.49829389533272</v>
      </c>
      <c r="X43" s="1">
        <v>641.49829389533272</v>
      </c>
      <c r="Y43" s="1">
        <v>641.49829389533272</v>
      </c>
      <c r="Z43" s="1">
        <v>641.49829389533272</v>
      </c>
      <c r="AA43" s="1">
        <v>641.49829389533272</v>
      </c>
      <c r="AB43" s="1">
        <v>641.49829389533272</v>
      </c>
      <c r="AC43" s="1">
        <v>641.49829389533272</v>
      </c>
      <c r="AD43" s="1">
        <v>641.49829389533272</v>
      </c>
      <c r="AE43" s="1">
        <v>641.49829389533272</v>
      </c>
      <c r="AF43" s="1">
        <v>641.49829389533272</v>
      </c>
      <c r="AG43" s="1">
        <v>641.49829389533272</v>
      </c>
      <c r="AH43" s="1">
        <v>641.49829389533272</v>
      </c>
      <c r="AI43" s="1">
        <v>641.49829389533272</v>
      </c>
      <c r="AJ43" s="1">
        <v>641.49829389533272</v>
      </c>
      <c r="AK43" s="1">
        <v>641.49829389533272</v>
      </c>
      <c r="AL43" s="1">
        <v>641.49829389533272</v>
      </c>
      <c r="AM43" s="1">
        <v>641.49829389533272</v>
      </c>
    </row>
    <row r="44" spans="1:39" x14ac:dyDescent="0.25">
      <c r="A44" s="134">
        <f ca="1">Exceedance!U44</f>
        <v>44044</v>
      </c>
      <c r="B44" s="254">
        <v>641.49829389524666</v>
      </c>
      <c r="C44" s="254">
        <v>641.49829389524666</v>
      </c>
      <c r="D44" s="254">
        <v>641.49829389524666</v>
      </c>
      <c r="E44" s="1">
        <v>641.49829389524666</v>
      </c>
      <c r="F44" s="1">
        <v>641.49829389524666</v>
      </c>
      <c r="G44" s="1">
        <v>641.49829389524666</v>
      </c>
      <c r="H44" s="1">
        <v>641.49829389524666</v>
      </c>
      <c r="I44" s="1">
        <v>641.49829389524666</v>
      </c>
      <c r="J44" s="1">
        <v>641.49829389524666</v>
      </c>
      <c r="K44" s="1">
        <v>641.49829389524666</v>
      </c>
      <c r="L44" s="1">
        <v>641.49829389524666</v>
      </c>
      <c r="M44" s="1">
        <v>641.49829389524666</v>
      </c>
      <c r="N44" s="1">
        <v>641.49829389524666</v>
      </c>
      <c r="O44" s="1">
        <v>641.49829389524666</v>
      </c>
      <c r="P44" s="1">
        <v>641.49829389524666</v>
      </c>
      <c r="Q44" s="1">
        <v>641.49829389524666</v>
      </c>
      <c r="R44" s="1">
        <v>641.49829389524666</v>
      </c>
      <c r="S44" s="1">
        <v>641.49829389524666</v>
      </c>
      <c r="T44" s="1">
        <v>641.49829389524666</v>
      </c>
      <c r="U44" s="1">
        <v>641.49829389524666</v>
      </c>
      <c r="V44" s="1">
        <v>641.49829389524666</v>
      </c>
      <c r="W44" s="1">
        <v>641.49829389524666</v>
      </c>
      <c r="X44" s="1">
        <v>641.49829389524666</v>
      </c>
      <c r="Y44" s="1">
        <v>641.49829389524666</v>
      </c>
      <c r="Z44" s="1">
        <v>641.49829389524666</v>
      </c>
      <c r="AA44" s="1">
        <v>641.49829389524666</v>
      </c>
      <c r="AB44" s="1">
        <v>641.49829389524666</v>
      </c>
      <c r="AC44" s="1">
        <v>641.49829389524666</v>
      </c>
      <c r="AD44" s="1">
        <v>641.49829389524666</v>
      </c>
      <c r="AE44" s="1">
        <v>641.49829389524666</v>
      </c>
      <c r="AF44" s="1">
        <v>641.49829389524666</v>
      </c>
      <c r="AG44" s="1">
        <v>641.49829389524666</v>
      </c>
      <c r="AH44" s="1">
        <v>641.49829389524666</v>
      </c>
      <c r="AI44" s="1">
        <v>641.49829389524666</v>
      </c>
      <c r="AJ44" s="1">
        <v>641.49829389524666</v>
      </c>
      <c r="AK44" s="1">
        <v>641.49829389524666</v>
      </c>
      <c r="AL44" s="1">
        <v>641.49829389524666</v>
      </c>
      <c r="AM44" s="1">
        <v>641.49829389524666</v>
      </c>
    </row>
    <row r="45" spans="1:39" x14ac:dyDescent="0.25">
      <c r="A45" s="134">
        <f ca="1">Exceedance!U45</f>
        <v>44075</v>
      </c>
      <c r="B45" s="254">
        <v>640.00753110675305</v>
      </c>
      <c r="C45" s="254">
        <v>640.00753110675305</v>
      </c>
      <c r="D45" s="254">
        <v>640.00753110675305</v>
      </c>
      <c r="E45" s="1">
        <v>640.00753110675305</v>
      </c>
      <c r="F45" s="1">
        <v>640.00753110675305</v>
      </c>
      <c r="G45" s="1">
        <v>640.00753110675305</v>
      </c>
      <c r="H45" s="1">
        <v>640.00753110675305</v>
      </c>
      <c r="I45" s="1">
        <v>640.00753110675305</v>
      </c>
      <c r="J45" s="1">
        <v>640.00753110675305</v>
      </c>
      <c r="K45" s="1">
        <v>640.00753110675305</v>
      </c>
      <c r="L45" s="1">
        <v>640.00753110675305</v>
      </c>
      <c r="M45" s="1">
        <v>640.00753110675305</v>
      </c>
      <c r="N45" s="1">
        <v>640.00753110675305</v>
      </c>
      <c r="O45" s="1">
        <v>640.00753110675305</v>
      </c>
      <c r="P45" s="1">
        <v>640.00753110675305</v>
      </c>
      <c r="Q45" s="1">
        <v>640.00753110675305</v>
      </c>
      <c r="R45" s="1">
        <v>640.00753110675305</v>
      </c>
      <c r="S45" s="1">
        <v>640.00753110675305</v>
      </c>
      <c r="T45" s="1">
        <v>640.00753110675305</v>
      </c>
      <c r="U45" s="1">
        <v>640.00753110675305</v>
      </c>
      <c r="V45" s="1">
        <v>640.00753110675305</v>
      </c>
      <c r="W45" s="1">
        <v>640.00753110675305</v>
      </c>
      <c r="X45" s="1">
        <v>640.00753110675305</v>
      </c>
      <c r="Y45" s="1">
        <v>640.00753110675305</v>
      </c>
      <c r="Z45" s="1">
        <v>640.00753110675305</v>
      </c>
      <c r="AA45" s="1">
        <v>640.00753110675305</v>
      </c>
      <c r="AB45" s="1">
        <v>640.00753110675305</v>
      </c>
      <c r="AC45" s="1">
        <v>640.00753110675305</v>
      </c>
      <c r="AD45" s="1">
        <v>640.00753110675305</v>
      </c>
      <c r="AE45" s="1">
        <v>640.00753110675305</v>
      </c>
      <c r="AF45" s="1">
        <v>640.00753110675305</v>
      </c>
      <c r="AG45" s="1">
        <v>640.00753110675305</v>
      </c>
      <c r="AH45" s="1">
        <v>640.00753110675305</v>
      </c>
      <c r="AI45" s="1">
        <v>640.00753110675305</v>
      </c>
      <c r="AJ45" s="1">
        <v>640.00753110675305</v>
      </c>
      <c r="AK45" s="1">
        <v>640.00753110675305</v>
      </c>
      <c r="AL45" s="1">
        <v>640.00753110675305</v>
      </c>
      <c r="AM45" s="1">
        <v>640.00753110675305</v>
      </c>
    </row>
    <row r="46" spans="1:39" x14ac:dyDescent="0.25">
      <c r="A46" s="134">
        <f ca="1">Exceedance!U46</f>
        <v>44105</v>
      </c>
      <c r="B46" s="254">
        <v>632.99732935379734</v>
      </c>
      <c r="C46" s="254">
        <v>632.99732935379734</v>
      </c>
      <c r="D46" s="254">
        <v>632.99732935379734</v>
      </c>
      <c r="E46" s="1">
        <v>632.99732935379734</v>
      </c>
      <c r="F46" s="1">
        <v>632.99732935379734</v>
      </c>
      <c r="G46" s="1">
        <v>632.99732935379734</v>
      </c>
      <c r="H46" s="1">
        <v>632.99732935379734</v>
      </c>
      <c r="I46" s="1">
        <v>632.99732935379734</v>
      </c>
      <c r="J46" s="1">
        <v>632.99732935379734</v>
      </c>
      <c r="K46" s="1">
        <v>632.99732935379734</v>
      </c>
      <c r="L46" s="1">
        <v>632.99732935379734</v>
      </c>
      <c r="M46" s="1">
        <v>632.99732935379734</v>
      </c>
      <c r="N46" s="1">
        <v>632.99732935379734</v>
      </c>
      <c r="O46" s="1">
        <v>632.99732935379734</v>
      </c>
      <c r="P46" s="1">
        <v>632.99732935379734</v>
      </c>
      <c r="Q46" s="1">
        <v>632.99732935379734</v>
      </c>
      <c r="R46" s="1">
        <v>632.99732935379734</v>
      </c>
      <c r="S46" s="1">
        <v>632.99732935379734</v>
      </c>
      <c r="T46" s="1">
        <v>632.99732935379734</v>
      </c>
      <c r="U46" s="1">
        <v>632.99732935379734</v>
      </c>
      <c r="V46" s="1">
        <v>632.99732935379734</v>
      </c>
      <c r="W46" s="1">
        <v>632.99732935379734</v>
      </c>
      <c r="X46" s="1">
        <v>632.99732935379734</v>
      </c>
      <c r="Y46" s="1">
        <v>632.99732935379734</v>
      </c>
      <c r="Z46" s="1">
        <v>632.99732935379734</v>
      </c>
      <c r="AA46" s="1">
        <v>632.99732935379734</v>
      </c>
      <c r="AB46" s="1">
        <v>632.99732935379734</v>
      </c>
      <c r="AC46" s="1">
        <v>632.99732935379734</v>
      </c>
      <c r="AD46" s="1">
        <v>632.99732935379734</v>
      </c>
      <c r="AE46" s="1">
        <v>632.99732935379734</v>
      </c>
      <c r="AF46" s="1">
        <v>632.99732935379734</v>
      </c>
      <c r="AG46" s="1">
        <v>632.99732935379734</v>
      </c>
      <c r="AH46" s="1">
        <v>632.99732935379734</v>
      </c>
      <c r="AI46" s="1">
        <v>632.99732935379734</v>
      </c>
      <c r="AJ46" s="1">
        <v>632.99732935379734</v>
      </c>
      <c r="AK46" s="1">
        <v>632.99732935379734</v>
      </c>
      <c r="AL46" s="1">
        <v>632.99732935379734</v>
      </c>
      <c r="AM46" s="1">
        <v>632.99732935379734</v>
      </c>
    </row>
    <row r="47" spans="1:39" x14ac:dyDescent="0.25">
      <c r="A47" s="134">
        <f ca="1">Exceedance!U47</f>
        <v>44136</v>
      </c>
      <c r="B47" s="254">
        <v>634.99500232439834</v>
      </c>
      <c r="C47" s="254">
        <v>634.99500232439834</v>
      </c>
      <c r="D47" s="254">
        <v>634.99500232439834</v>
      </c>
      <c r="E47" s="1">
        <v>634.99500232439834</v>
      </c>
      <c r="F47" s="1">
        <v>634.99500232439834</v>
      </c>
      <c r="G47" s="1">
        <v>634.99500232439834</v>
      </c>
      <c r="H47" s="1">
        <v>634.99500232439834</v>
      </c>
      <c r="I47" s="1">
        <v>634.99500232439834</v>
      </c>
      <c r="J47" s="1">
        <v>634.99500232439834</v>
      </c>
      <c r="K47" s="1">
        <v>634.99500232439834</v>
      </c>
      <c r="L47" s="1">
        <v>634.99500232439834</v>
      </c>
      <c r="M47" s="1">
        <v>634.99500232439834</v>
      </c>
      <c r="N47" s="1">
        <v>634.99500232439834</v>
      </c>
      <c r="O47" s="1">
        <v>634.99500232439834</v>
      </c>
      <c r="P47" s="1">
        <v>634.99500232439834</v>
      </c>
      <c r="Q47" s="1">
        <v>634.99500232439834</v>
      </c>
      <c r="R47" s="1">
        <v>634.99500232439834</v>
      </c>
      <c r="S47" s="1">
        <v>634.99500232439834</v>
      </c>
      <c r="T47" s="1">
        <v>634.99500232439834</v>
      </c>
      <c r="U47" s="1">
        <v>634.99500232439834</v>
      </c>
      <c r="V47" s="1">
        <v>634.99500232439834</v>
      </c>
      <c r="W47" s="1">
        <v>634.99500232439834</v>
      </c>
      <c r="X47" s="1">
        <v>634.99500232439834</v>
      </c>
      <c r="Y47" s="1">
        <v>634.99500232439834</v>
      </c>
      <c r="Z47" s="1">
        <v>634.99500232439834</v>
      </c>
      <c r="AA47" s="1">
        <v>634.99500232439834</v>
      </c>
      <c r="AB47" s="1">
        <v>634.99500232439834</v>
      </c>
      <c r="AC47" s="1">
        <v>634.99500232439834</v>
      </c>
      <c r="AD47" s="1">
        <v>634.99500232439834</v>
      </c>
      <c r="AE47" s="1">
        <v>634.99500232439834</v>
      </c>
      <c r="AF47" s="1">
        <v>634.99500232439834</v>
      </c>
      <c r="AG47" s="1">
        <v>634.99500232439834</v>
      </c>
      <c r="AH47" s="1">
        <v>634.99500232439834</v>
      </c>
      <c r="AI47" s="1">
        <v>634.99500232439834</v>
      </c>
      <c r="AJ47" s="1">
        <v>634.99500232439834</v>
      </c>
      <c r="AK47" s="1">
        <v>634.99500232439834</v>
      </c>
      <c r="AL47" s="1">
        <v>634.99500232439834</v>
      </c>
      <c r="AM47" s="1">
        <v>634.99500232439834</v>
      </c>
    </row>
    <row r="48" spans="1:39" x14ac:dyDescent="0.25">
      <c r="A48" s="134">
        <f ca="1">Exceedance!U48</f>
        <v>44166</v>
      </c>
      <c r="B48" s="254">
        <v>638.71142964928504</v>
      </c>
      <c r="C48" s="254">
        <v>638.71142964928504</v>
      </c>
      <c r="D48" s="254">
        <v>638.71142964928504</v>
      </c>
      <c r="E48" s="1">
        <v>638.71142964928504</v>
      </c>
      <c r="F48" s="1">
        <v>638.71142964928504</v>
      </c>
      <c r="G48" s="1">
        <v>638.71142964928504</v>
      </c>
      <c r="H48" s="1">
        <v>638.71142964928504</v>
      </c>
      <c r="I48" s="1">
        <v>638.71142964928504</v>
      </c>
      <c r="J48" s="1">
        <v>638.71142964928504</v>
      </c>
      <c r="K48" s="1">
        <v>638.71142964928504</v>
      </c>
      <c r="L48" s="1">
        <v>638.71142964928504</v>
      </c>
      <c r="M48" s="1">
        <v>638.71142964928504</v>
      </c>
      <c r="N48" s="1">
        <v>638.71142964928504</v>
      </c>
      <c r="O48" s="1">
        <v>638.71142964928504</v>
      </c>
      <c r="P48" s="1">
        <v>638.71142964928504</v>
      </c>
      <c r="Q48" s="1">
        <v>638.71142964928504</v>
      </c>
      <c r="R48" s="1">
        <v>638.71142964928504</v>
      </c>
      <c r="S48" s="1">
        <v>638.71142964928504</v>
      </c>
      <c r="T48" s="1">
        <v>638.71142964928504</v>
      </c>
      <c r="U48" s="1">
        <v>638.71142964928504</v>
      </c>
      <c r="V48" s="1">
        <v>638.71142964928504</v>
      </c>
      <c r="W48" s="1">
        <v>638.71142964928504</v>
      </c>
      <c r="X48" s="1">
        <v>638.71142964928504</v>
      </c>
      <c r="Y48" s="1">
        <v>638.71142964928504</v>
      </c>
      <c r="Z48" s="1">
        <v>638.71142964928504</v>
      </c>
      <c r="AA48" s="1">
        <v>638.71142964928504</v>
      </c>
      <c r="AB48" s="1">
        <v>638.71142964928504</v>
      </c>
      <c r="AC48" s="1">
        <v>638.71142964928504</v>
      </c>
      <c r="AD48" s="1">
        <v>638.71142964928504</v>
      </c>
      <c r="AE48" s="1">
        <v>638.71142964928504</v>
      </c>
      <c r="AF48" s="1">
        <v>638.71142964928504</v>
      </c>
      <c r="AG48" s="1">
        <v>638.71142964928504</v>
      </c>
      <c r="AH48" s="1">
        <v>638.71142964928504</v>
      </c>
      <c r="AI48" s="1">
        <v>638.71142964928504</v>
      </c>
      <c r="AJ48" s="1">
        <v>638.71142964928504</v>
      </c>
      <c r="AK48" s="1">
        <v>638.71142964928504</v>
      </c>
      <c r="AL48" s="1">
        <v>638.71142964928504</v>
      </c>
      <c r="AM48" s="1">
        <v>638.71142964928504</v>
      </c>
    </row>
    <row r="49" spans="1:39" x14ac:dyDescent="0.25">
      <c r="A49" s="134">
        <f ca="1">Exceedance!U49</f>
        <v>44197</v>
      </c>
      <c r="B49" s="254">
        <v>641.79754691886035</v>
      </c>
      <c r="C49" s="254">
        <v>641.79754691886046</v>
      </c>
      <c r="D49" s="254">
        <v>641.79754691886046</v>
      </c>
      <c r="E49" s="1">
        <v>641.79754691886035</v>
      </c>
      <c r="F49" s="1">
        <v>641.79754691886035</v>
      </c>
      <c r="G49" s="1">
        <v>641.79754691886035</v>
      </c>
      <c r="H49" s="1">
        <v>641.79754691886035</v>
      </c>
      <c r="I49" s="1">
        <v>641.79754691886035</v>
      </c>
      <c r="J49" s="1">
        <v>641.79754691886035</v>
      </c>
      <c r="K49" s="1">
        <v>641.79754691886046</v>
      </c>
      <c r="L49" s="1">
        <v>641.79754691886035</v>
      </c>
      <c r="M49" s="1">
        <v>641.79754691886046</v>
      </c>
      <c r="N49" s="1">
        <v>641.79754691886046</v>
      </c>
      <c r="O49" s="1">
        <v>641.79754691886046</v>
      </c>
      <c r="P49" s="1">
        <v>641.79754691886035</v>
      </c>
      <c r="Q49" s="1">
        <v>641.79754691886046</v>
      </c>
      <c r="R49" s="1">
        <v>641.79754691886046</v>
      </c>
      <c r="S49" s="1">
        <v>641.79754691886046</v>
      </c>
      <c r="T49" s="1">
        <v>641.79754691886046</v>
      </c>
      <c r="U49" s="1">
        <v>641.79754691886046</v>
      </c>
      <c r="V49" s="1">
        <v>641.79754691886046</v>
      </c>
      <c r="W49" s="1">
        <v>641.79754691886035</v>
      </c>
      <c r="X49" s="1">
        <v>641.79754691886046</v>
      </c>
      <c r="Y49" s="1">
        <v>641.79754691886035</v>
      </c>
      <c r="Z49" s="1">
        <v>641.79754691886035</v>
      </c>
      <c r="AA49" s="1">
        <v>641.79754691886035</v>
      </c>
      <c r="AB49" s="1">
        <v>641.79754691886035</v>
      </c>
      <c r="AC49" s="1">
        <v>641.79754691886046</v>
      </c>
      <c r="AD49" s="1">
        <v>641.79754691886035</v>
      </c>
      <c r="AE49" s="1">
        <v>641.79754691886046</v>
      </c>
      <c r="AF49" s="1">
        <v>641.79754691886046</v>
      </c>
      <c r="AG49" s="1">
        <v>641.79754691886046</v>
      </c>
      <c r="AH49" s="1">
        <v>641.79754691886046</v>
      </c>
      <c r="AI49" s="1">
        <v>641.79754691886046</v>
      </c>
      <c r="AJ49" s="1">
        <v>641.79754691886035</v>
      </c>
      <c r="AK49" s="1">
        <v>641.79754691886035</v>
      </c>
      <c r="AL49" s="1">
        <v>641.79754691886035</v>
      </c>
      <c r="AM49" s="1">
        <v>641.79754691886035</v>
      </c>
    </row>
    <row r="50" spans="1:39" x14ac:dyDescent="0.25">
      <c r="A50" s="134">
        <f ca="1">Exceedance!U50</f>
        <v>44228</v>
      </c>
      <c r="B50" s="254">
        <v>641.79754691887081</v>
      </c>
      <c r="C50" s="254">
        <v>641.79754691887081</v>
      </c>
      <c r="D50" s="254">
        <v>641.79754691887081</v>
      </c>
      <c r="E50" s="1">
        <v>641.79754691887081</v>
      </c>
      <c r="F50" s="1">
        <v>641.79754691887081</v>
      </c>
      <c r="G50" s="1">
        <v>641.79754691887081</v>
      </c>
      <c r="H50" s="1">
        <v>641.79754691887081</v>
      </c>
      <c r="I50" s="1">
        <v>641.79754691887081</v>
      </c>
      <c r="J50" s="1">
        <v>641.79754691887081</v>
      </c>
      <c r="K50" s="1">
        <v>641.79754691887081</v>
      </c>
      <c r="L50" s="1">
        <v>641.79754691887081</v>
      </c>
      <c r="M50" s="1">
        <v>641.79754691887081</v>
      </c>
      <c r="N50" s="1">
        <v>641.79754691887081</v>
      </c>
      <c r="O50" s="1">
        <v>641.79754691887081</v>
      </c>
      <c r="P50" s="1">
        <v>641.79754691887081</v>
      </c>
      <c r="Q50" s="1">
        <v>641.79754691887081</v>
      </c>
      <c r="R50" s="1">
        <v>641.79754691887081</v>
      </c>
      <c r="S50" s="1">
        <v>641.79754691887081</v>
      </c>
      <c r="T50" s="1">
        <v>641.79754691887081</v>
      </c>
      <c r="U50" s="1">
        <v>641.79754691887081</v>
      </c>
      <c r="V50" s="1">
        <v>641.79754691887081</v>
      </c>
      <c r="W50" s="1">
        <v>641.79754691887081</v>
      </c>
      <c r="X50" s="1">
        <v>641.79754691887081</v>
      </c>
      <c r="Y50" s="1">
        <v>641.79754691887081</v>
      </c>
      <c r="Z50" s="1">
        <v>641.79754691887081</v>
      </c>
      <c r="AA50" s="1">
        <v>641.79754691887081</v>
      </c>
      <c r="AB50" s="1">
        <v>641.79754691887081</v>
      </c>
      <c r="AC50" s="1">
        <v>641.79754691887081</v>
      </c>
      <c r="AD50" s="1">
        <v>641.79754691887081</v>
      </c>
      <c r="AE50" s="1">
        <v>641.79754691887081</v>
      </c>
      <c r="AF50" s="1">
        <v>641.79754691887081</v>
      </c>
      <c r="AG50" s="1">
        <v>641.79754691887081</v>
      </c>
      <c r="AH50" s="1">
        <v>641.79754691887081</v>
      </c>
      <c r="AI50" s="1">
        <v>641.79754691887081</v>
      </c>
      <c r="AJ50" s="1">
        <v>641.79754691887081</v>
      </c>
      <c r="AK50" s="1">
        <v>641.79754691887081</v>
      </c>
      <c r="AL50" s="1">
        <v>641.79754691887081</v>
      </c>
      <c r="AM50" s="1">
        <v>641.79754691887081</v>
      </c>
    </row>
    <row r="51" spans="1:39" x14ac:dyDescent="0.25">
      <c r="A51" s="134">
        <f ca="1">Exceedance!U51</f>
        <v>44256</v>
      </c>
      <c r="B51" s="254">
        <v>643.05459791109934</v>
      </c>
      <c r="C51" s="254">
        <v>643.05459791109934</v>
      </c>
      <c r="D51" s="254">
        <v>643.05459791109934</v>
      </c>
      <c r="E51" s="1">
        <v>643.05459791109934</v>
      </c>
      <c r="F51" s="1">
        <v>643.05459791109934</v>
      </c>
      <c r="G51" s="1">
        <v>643.05459791109934</v>
      </c>
      <c r="H51" s="1">
        <v>643.05459791109934</v>
      </c>
      <c r="I51" s="1">
        <v>643.05459791109922</v>
      </c>
      <c r="J51" s="1">
        <v>643.05459791109934</v>
      </c>
      <c r="K51" s="1">
        <v>643.05459791109934</v>
      </c>
      <c r="L51" s="1">
        <v>643.05459791109934</v>
      </c>
      <c r="M51" s="1">
        <v>643.05459791109934</v>
      </c>
      <c r="N51" s="1">
        <v>643.05459791109934</v>
      </c>
      <c r="O51" s="1">
        <v>643.05459791109934</v>
      </c>
      <c r="P51" s="1">
        <v>643.05459791109934</v>
      </c>
      <c r="Q51" s="1">
        <v>643.05459791109934</v>
      </c>
      <c r="R51" s="1">
        <v>643.05459791109934</v>
      </c>
      <c r="S51" s="1">
        <v>643.05459791109934</v>
      </c>
      <c r="T51" s="1">
        <v>643.05459791109934</v>
      </c>
      <c r="U51" s="1">
        <v>643.05459791109934</v>
      </c>
      <c r="V51" s="1">
        <v>643.05459791109934</v>
      </c>
      <c r="W51" s="1">
        <v>643.05459791109934</v>
      </c>
      <c r="X51" s="1">
        <v>643.05459791109934</v>
      </c>
      <c r="Y51" s="1">
        <v>643.05459791109934</v>
      </c>
      <c r="Z51" s="1">
        <v>643.05459791109922</v>
      </c>
      <c r="AA51" s="1">
        <v>643.05459791109934</v>
      </c>
      <c r="AB51" s="1">
        <v>643.05459791109934</v>
      </c>
      <c r="AC51" s="1">
        <v>643.05459791109934</v>
      </c>
      <c r="AD51" s="1">
        <v>643.05459791109934</v>
      </c>
      <c r="AE51" s="1">
        <v>643.05459791109922</v>
      </c>
      <c r="AF51" s="1">
        <v>643.05459791109934</v>
      </c>
      <c r="AG51" s="1">
        <v>643.05459791109934</v>
      </c>
      <c r="AH51" s="1">
        <v>643.05459791109934</v>
      </c>
      <c r="AI51" s="1">
        <v>643.05459791109934</v>
      </c>
      <c r="AJ51" s="1">
        <v>643.05459791109934</v>
      </c>
      <c r="AK51" s="1">
        <v>643.05459791109934</v>
      </c>
      <c r="AL51" s="1">
        <v>643.05459791109934</v>
      </c>
      <c r="AM51" s="1">
        <v>643.05459791109934</v>
      </c>
    </row>
    <row r="52" spans="1:39" x14ac:dyDescent="0.25">
      <c r="A52" s="134">
        <f ca="1">Exceedance!U52</f>
        <v>44287</v>
      </c>
      <c r="B52" s="254">
        <v>642.99981670137026</v>
      </c>
      <c r="C52" s="254">
        <v>642.99981670137026</v>
      </c>
      <c r="D52" s="254">
        <v>642.99981670137026</v>
      </c>
      <c r="E52" s="1">
        <v>642.99981670137026</v>
      </c>
      <c r="F52" s="1">
        <v>642.99981670137026</v>
      </c>
      <c r="G52" s="1">
        <v>642.99981670137026</v>
      </c>
      <c r="H52" s="1">
        <v>642.99981670137026</v>
      </c>
      <c r="I52" s="1">
        <v>642.99981670137026</v>
      </c>
      <c r="J52" s="1">
        <v>642.99981670137026</v>
      </c>
      <c r="K52" s="1">
        <v>642.99981670137026</v>
      </c>
      <c r="L52" s="1">
        <v>642.99981670137026</v>
      </c>
      <c r="M52" s="1">
        <v>642.99981670137026</v>
      </c>
      <c r="N52" s="1">
        <v>642.99981670137026</v>
      </c>
      <c r="O52" s="1">
        <v>642.99981670137026</v>
      </c>
      <c r="P52" s="1">
        <v>642.99981670137026</v>
      </c>
      <c r="Q52" s="1">
        <v>642.99981670137026</v>
      </c>
      <c r="R52" s="1">
        <v>642.99981670137026</v>
      </c>
      <c r="S52" s="1">
        <v>642.99981670137026</v>
      </c>
      <c r="T52" s="1">
        <v>642.99981670137026</v>
      </c>
      <c r="U52" s="1">
        <v>642.99981670137026</v>
      </c>
      <c r="V52" s="1">
        <v>642.99981670137026</v>
      </c>
      <c r="W52" s="1">
        <v>642.99981670137026</v>
      </c>
      <c r="X52" s="1">
        <v>642.99981670137026</v>
      </c>
      <c r="Y52" s="1">
        <v>642.99981670137026</v>
      </c>
      <c r="Z52" s="1">
        <v>642.99981670137026</v>
      </c>
      <c r="AA52" s="1">
        <v>642.99981670137026</v>
      </c>
      <c r="AB52" s="1">
        <v>642.99981670137026</v>
      </c>
      <c r="AC52" s="1">
        <v>642.99981670137026</v>
      </c>
      <c r="AD52" s="1">
        <v>642.99981670137026</v>
      </c>
      <c r="AE52" s="1">
        <v>642.99981670137026</v>
      </c>
      <c r="AF52" s="1">
        <v>642.99981670137026</v>
      </c>
      <c r="AG52" s="1">
        <v>642.99981670137026</v>
      </c>
      <c r="AH52" s="1">
        <v>642.99981670137026</v>
      </c>
      <c r="AI52" s="1">
        <v>642.99981670137026</v>
      </c>
      <c r="AJ52" s="1">
        <v>642.99981670137026</v>
      </c>
      <c r="AK52" s="1">
        <v>642.99981670137026</v>
      </c>
      <c r="AL52" s="1">
        <v>642.99981670137026</v>
      </c>
      <c r="AM52" s="1">
        <v>642.99981670137026</v>
      </c>
    </row>
    <row r="53" spans="1:39" x14ac:dyDescent="0.25">
      <c r="A53" s="134">
        <f ca="1">Exceedance!U53</f>
        <v>44317</v>
      </c>
      <c r="B53" s="254">
        <v>642.9998167020816</v>
      </c>
      <c r="C53" s="254">
        <v>642.9998167020816</v>
      </c>
      <c r="D53" s="254">
        <v>642.9998167020816</v>
      </c>
      <c r="E53" s="1">
        <v>642.9998167020816</v>
      </c>
      <c r="F53" s="1">
        <v>642.9998167020816</v>
      </c>
      <c r="G53" s="1">
        <v>642.9998167020816</v>
      </c>
      <c r="H53" s="1">
        <v>642.9998167020816</v>
      </c>
      <c r="I53" s="1">
        <v>642.9998167020816</v>
      </c>
      <c r="J53" s="1">
        <v>642.9998167020816</v>
      </c>
      <c r="K53" s="1">
        <v>642.9998167020816</v>
      </c>
      <c r="L53" s="1">
        <v>642.9998167020816</v>
      </c>
      <c r="M53" s="1">
        <v>642.9998167020816</v>
      </c>
      <c r="N53" s="1">
        <v>642.9998167020816</v>
      </c>
      <c r="O53" s="1">
        <v>642.9998167020816</v>
      </c>
      <c r="P53" s="1">
        <v>642.9998167020816</v>
      </c>
      <c r="Q53" s="1">
        <v>642.9998167020816</v>
      </c>
      <c r="R53" s="1">
        <v>642.9998167020816</v>
      </c>
      <c r="S53" s="1">
        <v>642.9998167020816</v>
      </c>
      <c r="T53" s="1">
        <v>642.9998167020816</v>
      </c>
      <c r="U53" s="1">
        <v>642.9998167020816</v>
      </c>
      <c r="V53" s="1">
        <v>642.9998167020816</v>
      </c>
      <c r="W53" s="1">
        <v>642.9998167020816</v>
      </c>
      <c r="X53" s="1">
        <v>642.9998167020816</v>
      </c>
      <c r="Y53" s="1">
        <v>642.9998167020816</v>
      </c>
      <c r="Z53" s="1">
        <v>642.9998167020816</v>
      </c>
      <c r="AA53" s="1">
        <v>642.9998167020816</v>
      </c>
      <c r="AB53" s="1">
        <v>642.9998167020816</v>
      </c>
      <c r="AC53" s="1">
        <v>642.9998167020816</v>
      </c>
      <c r="AD53" s="1">
        <v>642.9998167020816</v>
      </c>
      <c r="AE53" s="1">
        <v>642.9998167020816</v>
      </c>
      <c r="AF53" s="1">
        <v>642.9998167020816</v>
      </c>
      <c r="AG53" s="1">
        <v>642.9998167020816</v>
      </c>
      <c r="AH53" s="1">
        <v>642.9998167020816</v>
      </c>
      <c r="AI53" s="1">
        <v>642.9998167020816</v>
      </c>
      <c r="AJ53" s="1">
        <v>642.9998167020816</v>
      </c>
      <c r="AK53" s="1">
        <v>642.9998167020816</v>
      </c>
      <c r="AL53" s="1">
        <v>642.9998167020816</v>
      </c>
      <c r="AM53" s="1">
        <v>642.9998167020816</v>
      </c>
    </row>
    <row r="54" spans="1:39" x14ac:dyDescent="0.25">
      <c r="A54" s="134">
        <f ca="1">Exceedance!U54</f>
        <v>44348</v>
      </c>
      <c r="B54" s="254">
        <v>641.99704448094656</v>
      </c>
      <c r="C54" s="254">
        <v>641.99704448094656</v>
      </c>
      <c r="D54" s="254">
        <v>641.99704448094656</v>
      </c>
      <c r="E54" s="1">
        <v>641.99704448094656</v>
      </c>
      <c r="F54" s="1">
        <v>641.99704448094656</v>
      </c>
      <c r="G54" s="1">
        <v>641.99704448094656</v>
      </c>
      <c r="H54" s="1">
        <v>641.99704448094656</v>
      </c>
      <c r="I54" s="1">
        <v>641.99704448094656</v>
      </c>
      <c r="J54" s="1">
        <v>641.99704448094656</v>
      </c>
      <c r="K54" s="1">
        <v>641.99704448094656</v>
      </c>
      <c r="L54" s="1">
        <v>641.99704448094656</v>
      </c>
      <c r="M54" s="1">
        <v>641.99704448094656</v>
      </c>
      <c r="N54" s="1">
        <v>641.99704448094656</v>
      </c>
      <c r="O54" s="1">
        <v>641.99704448094656</v>
      </c>
      <c r="P54" s="1">
        <v>641.99704448094656</v>
      </c>
      <c r="Q54" s="1">
        <v>641.99704448094656</v>
      </c>
      <c r="R54" s="1">
        <v>641.99704448094656</v>
      </c>
      <c r="S54" s="1">
        <v>641.99704448094656</v>
      </c>
      <c r="T54" s="1">
        <v>641.99704448094656</v>
      </c>
      <c r="U54" s="1">
        <v>641.99704448094656</v>
      </c>
      <c r="V54" s="1">
        <v>641.99704448094656</v>
      </c>
      <c r="W54" s="1">
        <v>641.99704448094656</v>
      </c>
      <c r="X54" s="1">
        <v>641.99704448094656</v>
      </c>
      <c r="Y54" s="1">
        <v>641.99704448094656</v>
      </c>
      <c r="Z54" s="1">
        <v>641.99704448094656</v>
      </c>
      <c r="AA54" s="1">
        <v>641.99704448094656</v>
      </c>
      <c r="AB54" s="1">
        <v>641.99704448094656</v>
      </c>
      <c r="AC54" s="1">
        <v>641.99704448094656</v>
      </c>
      <c r="AD54" s="1">
        <v>641.99704448094656</v>
      </c>
      <c r="AE54" s="1">
        <v>641.99704448094656</v>
      </c>
      <c r="AF54" s="1">
        <v>641.99704448094656</v>
      </c>
      <c r="AG54" s="1">
        <v>641.99704448094656</v>
      </c>
      <c r="AH54" s="1">
        <v>641.99704448094656</v>
      </c>
      <c r="AI54" s="1">
        <v>641.99704448094656</v>
      </c>
      <c r="AJ54" s="1">
        <v>641.99704448094656</v>
      </c>
      <c r="AK54" s="1">
        <v>641.99704448094656</v>
      </c>
      <c r="AL54" s="1">
        <v>641.99704448094656</v>
      </c>
      <c r="AM54" s="1">
        <v>641.99704448094656</v>
      </c>
    </row>
    <row r="55" spans="1:39" x14ac:dyDescent="0.25">
      <c r="A55" s="134">
        <f ca="1">Exceedance!U55</f>
        <v>44378</v>
      </c>
      <c r="B55" s="254">
        <v>641.49829389533272</v>
      </c>
      <c r="C55" s="254">
        <v>641.49829389533272</v>
      </c>
      <c r="D55" s="254">
        <v>641.49829389533272</v>
      </c>
      <c r="E55" s="1">
        <v>641.49829389533272</v>
      </c>
      <c r="F55" s="1">
        <v>641.49829389533272</v>
      </c>
      <c r="G55" s="1">
        <v>641.49829389533272</v>
      </c>
      <c r="H55" s="1">
        <v>641.49829389533272</v>
      </c>
      <c r="I55" s="1">
        <v>641.49829389533272</v>
      </c>
      <c r="J55" s="1">
        <v>641.49829389533272</v>
      </c>
      <c r="K55" s="1">
        <v>641.49829389533272</v>
      </c>
      <c r="L55" s="1">
        <v>641.49829389533272</v>
      </c>
      <c r="M55" s="1">
        <v>641.49829389533272</v>
      </c>
      <c r="N55" s="1">
        <v>641.49829389533272</v>
      </c>
      <c r="O55" s="1">
        <v>641.49829389533272</v>
      </c>
      <c r="P55" s="1">
        <v>641.49829389533272</v>
      </c>
      <c r="Q55" s="1">
        <v>641.49829389533272</v>
      </c>
      <c r="R55" s="1">
        <v>641.49829389533272</v>
      </c>
      <c r="S55" s="1">
        <v>641.49829389533272</v>
      </c>
      <c r="T55" s="1">
        <v>641.49829389533272</v>
      </c>
      <c r="U55" s="1">
        <v>641.49829389533272</v>
      </c>
      <c r="V55" s="1">
        <v>641.49829389533272</v>
      </c>
      <c r="W55" s="1">
        <v>641.49829389533272</v>
      </c>
      <c r="X55" s="1">
        <v>641.49829389533272</v>
      </c>
      <c r="Y55" s="1">
        <v>641.49829389533272</v>
      </c>
      <c r="Z55" s="1">
        <v>641.49829389533272</v>
      </c>
      <c r="AA55" s="1">
        <v>641.49829389533272</v>
      </c>
      <c r="AB55" s="1">
        <v>641.49829389533272</v>
      </c>
      <c r="AC55" s="1">
        <v>641.49829389533272</v>
      </c>
      <c r="AD55" s="1">
        <v>641.49829389533272</v>
      </c>
      <c r="AE55" s="1">
        <v>641.49829389533272</v>
      </c>
      <c r="AF55" s="1">
        <v>641.49829389533272</v>
      </c>
      <c r="AG55" s="1">
        <v>641.49829389533272</v>
      </c>
      <c r="AH55" s="1">
        <v>641.49829389533272</v>
      </c>
      <c r="AI55" s="1">
        <v>641.49829389533272</v>
      </c>
      <c r="AJ55" s="1">
        <v>641.49829389533272</v>
      </c>
      <c r="AK55" s="1">
        <v>641.49829389533272</v>
      </c>
      <c r="AL55" s="1">
        <v>641.49829389533272</v>
      </c>
      <c r="AM55" s="1">
        <v>641.49829389533272</v>
      </c>
    </row>
    <row r="56" spans="1:39" x14ac:dyDescent="0.25">
      <c r="A56" s="134">
        <f ca="1">Exceedance!U56</f>
        <v>44409</v>
      </c>
      <c r="B56" s="254">
        <v>641.49829389524666</v>
      </c>
      <c r="C56" s="254">
        <v>641.49829389524666</v>
      </c>
      <c r="D56" s="254">
        <v>641.49829389524666</v>
      </c>
      <c r="E56" s="1">
        <v>641.49829389524666</v>
      </c>
      <c r="F56" s="1">
        <v>641.49829389524666</v>
      </c>
      <c r="G56" s="1">
        <v>641.49829389524666</v>
      </c>
      <c r="H56" s="1">
        <v>641.49829389524666</v>
      </c>
      <c r="I56" s="1">
        <v>641.49829389524666</v>
      </c>
      <c r="J56" s="1">
        <v>641.49829389524666</v>
      </c>
      <c r="K56" s="1">
        <v>641.49829389524666</v>
      </c>
      <c r="L56" s="1">
        <v>641.49829389524666</v>
      </c>
      <c r="M56" s="1">
        <v>641.49829389524666</v>
      </c>
      <c r="N56" s="1">
        <v>641.49829389524666</v>
      </c>
      <c r="O56" s="1">
        <v>641.49829389524666</v>
      </c>
      <c r="P56" s="1">
        <v>641.49829389524666</v>
      </c>
      <c r="Q56" s="1">
        <v>641.49829389524666</v>
      </c>
      <c r="R56" s="1">
        <v>641.49829389524666</v>
      </c>
      <c r="S56" s="1">
        <v>641.49829389524666</v>
      </c>
      <c r="T56" s="1">
        <v>641.49829389524666</v>
      </c>
      <c r="U56" s="1">
        <v>641.49829389524666</v>
      </c>
      <c r="V56" s="1">
        <v>641.49829389524666</v>
      </c>
      <c r="W56" s="1">
        <v>641.49829389524666</v>
      </c>
      <c r="X56" s="1">
        <v>641.49829389524666</v>
      </c>
      <c r="Y56" s="1">
        <v>641.49829389524666</v>
      </c>
      <c r="Z56" s="1">
        <v>641.49829389524666</v>
      </c>
      <c r="AA56" s="1">
        <v>641.49829389524666</v>
      </c>
      <c r="AB56" s="1">
        <v>641.49829389524666</v>
      </c>
      <c r="AC56" s="1">
        <v>641.49829389524666</v>
      </c>
      <c r="AD56" s="1">
        <v>641.49829389524666</v>
      </c>
      <c r="AE56" s="1">
        <v>641.49829389524666</v>
      </c>
      <c r="AF56" s="1">
        <v>641.49829389524666</v>
      </c>
      <c r="AG56" s="1">
        <v>641.49829389524666</v>
      </c>
      <c r="AH56" s="1">
        <v>641.49829389524666</v>
      </c>
      <c r="AI56" s="1">
        <v>641.49829389524666</v>
      </c>
      <c r="AJ56" s="1">
        <v>641.49829389524666</v>
      </c>
      <c r="AK56" s="1">
        <v>641.49829389524666</v>
      </c>
      <c r="AL56" s="1">
        <v>641.49829389524666</v>
      </c>
      <c r="AM56" s="1">
        <v>641.49829389524666</v>
      </c>
    </row>
    <row r="57" spans="1:39" x14ac:dyDescent="0.25">
      <c r="A57" s="134">
        <f ca="1">Exceedance!U57</f>
        <v>44440</v>
      </c>
      <c r="B57" s="254">
        <v>640.00753110675305</v>
      </c>
      <c r="C57" s="254">
        <v>640.00753110675305</v>
      </c>
      <c r="D57" s="254">
        <v>640.00753110675305</v>
      </c>
      <c r="E57" s="1">
        <v>640.00753110675305</v>
      </c>
      <c r="F57" s="1">
        <v>640.00753110675305</v>
      </c>
      <c r="G57" s="1">
        <v>640.00753110675305</v>
      </c>
      <c r="H57" s="1">
        <v>640.00753110675305</v>
      </c>
      <c r="I57" s="1">
        <v>640.00753110675305</v>
      </c>
      <c r="J57" s="1">
        <v>640.00753110675305</v>
      </c>
      <c r="K57" s="1">
        <v>640.00753110675305</v>
      </c>
      <c r="L57" s="1">
        <v>640.00753110675305</v>
      </c>
      <c r="M57" s="1">
        <v>640.00753110675305</v>
      </c>
      <c r="N57" s="1">
        <v>640.00753110675305</v>
      </c>
      <c r="O57" s="1">
        <v>640.00753110675305</v>
      </c>
      <c r="P57" s="1">
        <v>640.00753110675305</v>
      </c>
      <c r="Q57" s="1">
        <v>640.00753110675305</v>
      </c>
      <c r="R57" s="1">
        <v>640.00753110675305</v>
      </c>
      <c r="S57" s="1">
        <v>640.00753110675305</v>
      </c>
      <c r="T57" s="1">
        <v>640.00753110675305</v>
      </c>
      <c r="U57" s="1">
        <v>640.00753110675305</v>
      </c>
      <c r="V57" s="1">
        <v>640.00753110675305</v>
      </c>
      <c r="W57" s="1">
        <v>640.00753110675305</v>
      </c>
      <c r="X57" s="1">
        <v>640.00753110675305</v>
      </c>
      <c r="Y57" s="1">
        <v>640.00753110675305</v>
      </c>
      <c r="Z57" s="1">
        <v>640.00753110675305</v>
      </c>
      <c r="AA57" s="1">
        <v>640.00753110675305</v>
      </c>
      <c r="AB57" s="1">
        <v>640.00753110675305</v>
      </c>
      <c r="AC57" s="1">
        <v>640.00753110675305</v>
      </c>
      <c r="AD57" s="1">
        <v>640.00753110675305</v>
      </c>
      <c r="AE57" s="1">
        <v>640.00753110675305</v>
      </c>
      <c r="AF57" s="1">
        <v>640.00753110675305</v>
      </c>
      <c r="AG57" s="1">
        <v>640.00753110675305</v>
      </c>
      <c r="AH57" s="1">
        <v>640.00753110675305</v>
      </c>
      <c r="AI57" s="1">
        <v>640.00753110675305</v>
      </c>
      <c r="AJ57" s="1">
        <v>640.00753110675305</v>
      </c>
      <c r="AK57" s="1">
        <v>640.00753110675305</v>
      </c>
      <c r="AL57" s="1">
        <v>640.00753110675305</v>
      </c>
      <c r="AM57" s="1">
        <v>640.00753110675305</v>
      </c>
    </row>
    <row r="58" spans="1:39" x14ac:dyDescent="0.25">
      <c r="A58" s="134">
        <f ca="1">Exceedance!U58</f>
        <v>44470</v>
      </c>
      <c r="B58" s="254">
        <v>632.99732935379734</v>
      </c>
      <c r="C58" s="254">
        <v>632.99732935379734</v>
      </c>
      <c r="D58" s="254">
        <v>632.99732935379734</v>
      </c>
      <c r="E58" s="1">
        <v>632.99732935379734</v>
      </c>
      <c r="F58" s="1">
        <v>632.99732935379734</v>
      </c>
      <c r="G58" s="1">
        <v>632.99732935379734</v>
      </c>
      <c r="H58" s="1">
        <v>632.99732935379734</v>
      </c>
      <c r="I58" s="1">
        <v>632.99732935379734</v>
      </c>
      <c r="J58" s="1">
        <v>632.99732935379734</v>
      </c>
      <c r="K58" s="1">
        <v>632.99732935379734</v>
      </c>
      <c r="L58" s="1">
        <v>632.99732935379734</v>
      </c>
      <c r="M58" s="1">
        <v>632.99732935379734</v>
      </c>
      <c r="N58" s="1">
        <v>632.99732935379734</v>
      </c>
      <c r="O58" s="1">
        <v>632.99732935379734</v>
      </c>
      <c r="P58" s="1">
        <v>632.99732935379734</v>
      </c>
      <c r="Q58" s="1">
        <v>632.99732935379734</v>
      </c>
      <c r="R58" s="1">
        <v>632.99732935379734</v>
      </c>
      <c r="S58" s="1">
        <v>632.99732935379734</v>
      </c>
      <c r="T58" s="1">
        <v>632.99732935379734</v>
      </c>
      <c r="U58" s="1">
        <v>632.99732935379734</v>
      </c>
      <c r="V58" s="1">
        <v>632.99732935379734</v>
      </c>
      <c r="W58" s="1">
        <v>632.99732935379734</v>
      </c>
      <c r="X58" s="1">
        <v>632.99732935379734</v>
      </c>
      <c r="Y58" s="1">
        <v>632.99732935379734</v>
      </c>
      <c r="Z58" s="1">
        <v>632.99732935379734</v>
      </c>
      <c r="AA58" s="1">
        <v>632.99732935379734</v>
      </c>
      <c r="AB58" s="1">
        <v>632.99732935379734</v>
      </c>
      <c r="AC58" s="1">
        <v>632.99732935379734</v>
      </c>
      <c r="AD58" s="1">
        <v>632.99732935379734</v>
      </c>
      <c r="AE58" s="1">
        <v>632.99732935379734</v>
      </c>
      <c r="AF58" s="1">
        <v>632.99732935379734</v>
      </c>
      <c r="AG58" s="1">
        <v>632.99732935379734</v>
      </c>
      <c r="AH58" s="1">
        <v>632.99732935379734</v>
      </c>
      <c r="AI58" s="1">
        <v>632.99732935379734</v>
      </c>
      <c r="AJ58" s="1">
        <v>632.99732935379734</v>
      </c>
      <c r="AK58" s="1">
        <v>632.99732935379734</v>
      </c>
      <c r="AL58" s="1">
        <v>632.99732935379734</v>
      </c>
      <c r="AM58" s="1">
        <v>632.99732935379734</v>
      </c>
    </row>
    <row r="59" spans="1:39" x14ac:dyDescent="0.25">
      <c r="A59" s="134">
        <f ca="1">Exceedance!U59</f>
        <v>44501</v>
      </c>
      <c r="B59" s="254">
        <v>634.99500232439834</v>
      </c>
      <c r="C59" s="254">
        <v>634.99500232439834</v>
      </c>
      <c r="D59" s="254">
        <v>634.99500232439834</v>
      </c>
      <c r="E59" s="1">
        <v>634.99500232439834</v>
      </c>
      <c r="F59" s="1">
        <v>634.99500232439834</v>
      </c>
      <c r="G59" s="1">
        <v>634.99500232439834</v>
      </c>
      <c r="H59" s="1">
        <v>634.99500232439834</v>
      </c>
      <c r="I59" s="1">
        <v>634.99500232439834</v>
      </c>
      <c r="J59" s="1">
        <v>634.99500232439834</v>
      </c>
      <c r="K59" s="1">
        <v>634.99500232439834</v>
      </c>
      <c r="L59" s="1">
        <v>634.99500232439834</v>
      </c>
      <c r="M59" s="1">
        <v>634.99500232439834</v>
      </c>
      <c r="N59" s="1">
        <v>634.99500232439834</v>
      </c>
      <c r="O59" s="1">
        <v>634.99500232439834</v>
      </c>
      <c r="P59" s="1">
        <v>634.99500232439834</v>
      </c>
      <c r="Q59" s="1">
        <v>634.99500232439834</v>
      </c>
      <c r="R59" s="1">
        <v>634.99500232439834</v>
      </c>
      <c r="S59" s="1">
        <v>634.99500232439834</v>
      </c>
      <c r="T59" s="1">
        <v>634.99500232439834</v>
      </c>
      <c r="U59" s="1">
        <v>634.99500232439834</v>
      </c>
      <c r="V59" s="1">
        <v>634.99500232439834</v>
      </c>
      <c r="W59" s="1">
        <v>634.99500232439834</v>
      </c>
      <c r="X59" s="1">
        <v>634.99500232439834</v>
      </c>
      <c r="Y59" s="1">
        <v>634.99500232439834</v>
      </c>
      <c r="Z59" s="1">
        <v>634.99500232439834</v>
      </c>
      <c r="AA59" s="1">
        <v>634.99500232439834</v>
      </c>
      <c r="AB59" s="1">
        <v>634.99500232439834</v>
      </c>
      <c r="AC59" s="1">
        <v>634.99500232439834</v>
      </c>
      <c r="AD59" s="1">
        <v>634.99500232439834</v>
      </c>
      <c r="AE59" s="1">
        <v>634.99500232439834</v>
      </c>
      <c r="AF59" s="1">
        <v>634.99500232439834</v>
      </c>
      <c r="AG59" s="1">
        <v>634.99500232439834</v>
      </c>
      <c r="AH59" s="1">
        <v>634.99500232439834</v>
      </c>
      <c r="AI59" s="1">
        <v>634.99500232439834</v>
      </c>
      <c r="AJ59" s="1">
        <v>634.99500232439834</v>
      </c>
      <c r="AK59" s="1">
        <v>634.99500232439834</v>
      </c>
      <c r="AL59" s="1">
        <v>634.99500232439834</v>
      </c>
      <c r="AM59" s="1">
        <v>634.99500232439834</v>
      </c>
    </row>
    <row r="60" spans="1:39" x14ac:dyDescent="0.25">
      <c r="A60" s="134">
        <f ca="1">Exceedance!U60</f>
        <v>44531</v>
      </c>
      <c r="B60" s="254">
        <v>638.71142964928504</v>
      </c>
      <c r="C60" s="254">
        <v>638.71142964928504</v>
      </c>
      <c r="D60" s="254">
        <v>638.71142964928504</v>
      </c>
      <c r="E60" s="1">
        <v>638.71142964928504</v>
      </c>
      <c r="F60" s="1">
        <v>638.71142964928504</v>
      </c>
      <c r="G60" s="1">
        <v>638.71142964928504</v>
      </c>
      <c r="H60" s="1">
        <v>638.71142964928504</v>
      </c>
      <c r="I60" s="1">
        <v>638.71142964928504</v>
      </c>
      <c r="J60" s="1">
        <v>638.71142964928504</v>
      </c>
      <c r="K60" s="1">
        <v>638.71142964928504</v>
      </c>
      <c r="L60" s="1">
        <v>638.71142964928504</v>
      </c>
      <c r="M60" s="1">
        <v>638.71142964928504</v>
      </c>
      <c r="N60" s="1">
        <v>638.71142964928504</v>
      </c>
      <c r="O60" s="1">
        <v>638.71142964928504</v>
      </c>
      <c r="P60" s="1">
        <v>638.71142964928504</v>
      </c>
      <c r="Q60" s="1">
        <v>638.71142964928504</v>
      </c>
      <c r="R60" s="1">
        <v>638.71142964928504</v>
      </c>
      <c r="S60" s="1">
        <v>638.71142964928504</v>
      </c>
      <c r="T60" s="1">
        <v>638.71142964928504</v>
      </c>
      <c r="U60" s="1">
        <v>638.71142964928504</v>
      </c>
      <c r="V60" s="1">
        <v>638.71142964928504</v>
      </c>
      <c r="W60" s="1">
        <v>638.71142964928504</v>
      </c>
      <c r="X60" s="1">
        <v>638.71142964928504</v>
      </c>
      <c r="Y60" s="1">
        <v>638.71142964928504</v>
      </c>
      <c r="Z60" s="1">
        <v>638.71142964928504</v>
      </c>
      <c r="AA60" s="1">
        <v>638.71142964928504</v>
      </c>
      <c r="AB60" s="1">
        <v>638.71142964928504</v>
      </c>
      <c r="AC60" s="1">
        <v>638.71142964928504</v>
      </c>
      <c r="AD60" s="1">
        <v>638.71142964928504</v>
      </c>
      <c r="AE60" s="1">
        <v>638.71142964928504</v>
      </c>
      <c r="AF60" s="1">
        <v>638.71142964928504</v>
      </c>
      <c r="AG60" s="1">
        <v>638.71142964928504</v>
      </c>
      <c r="AH60" s="1">
        <v>638.71142964928504</v>
      </c>
      <c r="AI60" s="1">
        <v>638.71142964928504</v>
      </c>
      <c r="AJ60" s="1">
        <v>638.71142964928504</v>
      </c>
      <c r="AK60" s="1">
        <v>638.71142964928504</v>
      </c>
      <c r="AL60" s="1">
        <v>638.71142964928504</v>
      </c>
      <c r="AM60" s="1">
        <v>638.71142964928504</v>
      </c>
    </row>
    <row r="61" spans="1:39" x14ac:dyDescent="0.25">
      <c r="A61" s="134">
        <f ca="1">Exceedance!U61</f>
        <v>44562</v>
      </c>
      <c r="B61" s="254">
        <v>641.79754691886046</v>
      </c>
      <c r="C61" s="254">
        <v>641.79754691886035</v>
      </c>
      <c r="D61" s="254">
        <v>641.79754691886046</v>
      </c>
      <c r="E61" s="1">
        <v>641.79754691886046</v>
      </c>
      <c r="F61" s="1">
        <v>641.79754691886046</v>
      </c>
      <c r="G61" s="1">
        <v>641.79754691886046</v>
      </c>
      <c r="H61" s="1">
        <v>641.79754691886035</v>
      </c>
      <c r="I61" s="1">
        <v>641.79754691886035</v>
      </c>
      <c r="J61" s="1">
        <v>641.79754691886046</v>
      </c>
      <c r="K61" s="1">
        <v>641.79754691886035</v>
      </c>
      <c r="L61" s="1">
        <v>641.79754691886035</v>
      </c>
      <c r="M61" s="1">
        <v>641.79754691886046</v>
      </c>
      <c r="N61" s="1">
        <v>641.79754691886035</v>
      </c>
      <c r="O61" s="1">
        <v>641.79754691886035</v>
      </c>
      <c r="P61" s="1">
        <v>641.79754691886035</v>
      </c>
      <c r="Q61" s="1">
        <v>641.79754691886046</v>
      </c>
      <c r="R61" s="1">
        <v>641.79754691886035</v>
      </c>
      <c r="S61" s="1">
        <v>641.79754691886046</v>
      </c>
      <c r="T61" s="1">
        <v>641.79754691886035</v>
      </c>
      <c r="U61" s="1">
        <v>641.79754691886046</v>
      </c>
      <c r="V61" s="1">
        <v>641.79754691886035</v>
      </c>
      <c r="W61" s="1">
        <v>641.79754691886046</v>
      </c>
      <c r="X61" s="1">
        <v>641.79754691886046</v>
      </c>
      <c r="Y61" s="1">
        <v>641.79754691886035</v>
      </c>
      <c r="Z61" s="1">
        <v>641.79754691886046</v>
      </c>
      <c r="AA61" s="1">
        <v>641.79754691886035</v>
      </c>
      <c r="AB61" s="1">
        <v>641.79754691886035</v>
      </c>
      <c r="AC61" s="1">
        <v>641.79754691886046</v>
      </c>
      <c r="AD61" s="1">
        <v>641.79754691886035</v>
      </c>
      <c r="AE61" s="1">
        <v>641.79754691886035</v>
      </c>
      <c r="AF61" s="1">
        <v>641.79754691886046</v>
      </c>
      <c r="AG61" s="1">
        <v>641.79754691886035</v>
      </c>
      <c r="AH61" s="1">
        <v>641.79754691886046</v>
      </c>
      <c r="AI61" s="1">
        <v>641.79754691886035</v>
      </c>
      <c r="AJ61" s="1">
        <v>641.79754691886035</v>
      </c>
      <c r="AK61" s="1">
        <v>641.79754691886035</v>
      </c>
      <c r="AL61" s="1">
        <v>641.79754691886046</v>
      </c>
      <c r="AM61" s="1">
        <v>641.79754691886046</v>
      </c>
    </row>
    <row r="62" spans="1:39" x14ac:dyDescent="0.25">
      <c r="A62" s="134">
        <f ca="1">Exceedance!U62</f>
        <v>44593</v>
      </c>
      <c r="B62" s="254">
        <v>641.79754691887081</v>
      </c>
      <c r="C62" s="254">
        <v>641.79754691887081</v>
      </c>
      <c r="D62" s="254">
        <v>641.79754691887081</v>
      </c>
      <c r="E62" s="1">
        <v>641.79754691887081</v>
      </c>
      <c r="F62" s="1">
        <v>641.79754691887081</v>
      </c>
      <c r="G62" s="1">
        <v>641.79754691887081</v>
      </c>
      <c r="H62" s="1">
        <v>641.79754691887081</v>
      </c>
      <c r="I62" s="1">
        <v>641.79754691887081</v>
      </c>
      <c r="J62" s="1">
        <v>641.79754691887081</v>
      </c>
      <c r="K62" s="1">
        <v>641.79754691887081</v>
      </c>
      <c r="L62" s="1">
        <v>641.79754691887081</v>
      </c>
      <c r="M62" s="1">
        <v>641.79754691887081</v>
      </c>
      <c r="N62" s="1">
        <v>641.79754691887081</v>
      </c>
      <c r="O62" s="1">
        <v>641.79754691887081</v>
      </c>
      <c r="P62" s="1">
        <v>641.79754691887081</v>
      </c>
      <c r="Q62" s="1">
        <v>641.79754691887081</v>
      </c>
      <c r="R62" s="1">
        <v>641.79754691887081</v>
      </c>
      <c r="S62" s="1">
        <v>641.79754691887081</v>
      </c>
      <c r="T62" s="1">
        <v>641.79754691887081</v>
      </c>
      <c r="U62" s="1">
        <v>641.79754691887081</v>
      </c>
      <c r="V62" s="1">
        <v>641.79754691887081</v>
      </c>
      <c r="W62" s="1">
        <v>641.79754691887081</v>
      </c>
      <c r="X62" s="1">
        <v>641.79754691887081</v>
      </c>
      <c r="Y62" s="1">
        <v>641.79754691887081</v>
      </c>
      <c r="Z62" s="1">
        <v>641.79754691887081</v>
      </c>
      <c r="AA62" s="1">
        <v>641.79754691887081</v>
      </c>
      <c r="AB62" s="1">
        <v>641.79754691887081</v>
      </c>
      <c r="AC62" s="1">
        <v>641.79754691887081</v>
      </c>
      <c r="AD62" s="1">
        <v>641.79754691887081</v>
      </c>
      <c r="AE62" s="1">
        <v>641.79754691887081</v>
      </c>
      <c r="AF62" s="1">
        <v>641.79754691887081</v>
      </c>
      <c r="AG62" s="1">
        <v>641.79754691887081</v>
      </c>
      <c r="AH62" s="1">
        <v>641.79754691887081</v>
      </c>
      <c r="AI62" s="1">
        <v>641.79754691887081</v>
      </c>
      <c r="AJ62" s="1">
        <v>641.79754691887081</v>
      </c>
      <c r="AK62" s="1">
        <v>641.79754691887081</v>
      </c>
      <c r="AL62" s="1">
        <v>641.79754691887081</v>
      </c>
      <c r="AM62" s="1">
        <v>641.79754691887081</v>
      </c>
    </row>
    <row r="63" spans="1:39" x14ac:dyDescent="0.25">
      <c r="A63" s="134">
        <f ca="1">Exceedance!U63</f>
        <v>44621</v>
      </c>
      <c r="B63" s="254">
        <v>643.05459791109934</v>
      </c>
      <c r="C63" s="254">
        <v>643.05459791109934</v>
      </c>
      <c r="D63" s="254">
        <v>643.05459791109934</v>
      </c>
      <c r="E63" s="1">
        <v>643.05459791109934</v>
      </c>
      <c r="F63" s="1">
        <v>643.05459791109934</v>
      </c>
      <c r="G63" s="1">
        <v>643.05459791109934</v>
      </c>
      <c r="H63" s="1">
        <v>643.05459791109934</v>
      </c>
      <c r="I63" s="1">
        <v>643.05459791109922</v>
      </c>
      <c r="J63" s="1">
        <v>643.05459791109934</v>
      </c>
      <c r="K63" s="1">
        <v>643.05459791109934</v>
      </c>
      <c r="L63" s="1">
        <v>643.05459791109934</v>
      </c>
      <c r="M63" s="1">
        <v>643.05459791109934</v>
      </c>
      <c r="N63" s="1">
        <v>643.05459791109934</v>
      </c>
      <c r="O63" s="1">
        <v>643.05459791109934</v>
      </c>
      <c r="P63" s="1">
        <v>643.05459791109934</v>
      </c>
      <c r="Q63" s="1">
        <v>643.05459791109934</v>
      </c>
      <c r="R63" s="1">
        <v>643.05459791109922</v>
      </c>
      <c r="S63" s="1">
        <v>643.05459791109934</v>
      </c>
      <c r="T63" s="1">
        <v>643.05459791109934</v>
      </c>
      <c r="U63" s="1">
        <v>643.05459791109934</v>
      </c>
      <c r="V63" s="1">
        <v>643.05459791109934</v>
      </c>
      <c r="W63" s="1">
        <v>643.05459791109934</v>
      </c>
      <c r="X63" s="1">
        <v>643.05459791109934</v>
      </c>
      <c r="Y63" s="1">
        <v>643.05459791109934</v>
      </c>
      <c r="Z63" s="1">
        <v>643.05459791109934</v>
      </c>
      <c r="AA63" s="1">
        <v>643.05459791109934</v>
      </c>
      <c r="AB63" s="1">
        <v>643.05459791109934</v>
      </c>
      <c r="AC63" s="1">
        <v>643.05459791109934</v>
      </c>
      <c r="AD63" s="1">
        <v>643.05459791109934</v>
      </c>
      <c r="AE63" s="1">
        <v>643.05459791109934</v>
      </c>
      <c r="AF63" s="1">
        <v>643.05459791109934</v>
      </c>
      <c r="AG63" s="1">
        <v>643.05459791109934</v>
      </c>
      <c r="AH63" s="1">
        <v>643.05459791109934</v>
      </c>
      <c r="AI63" s="1">
        <v>643.05459791109934</v>
      </c>
      <c r="AJ63" s="1">
        <v>643.05459791109934</v>
      </c>
      <c r="AK63" s="1">
        <v>643.05459791109934</v>
      </c>
      <c r="AL63" s="1">
        <v>643.05459791109934</v>
      </c>
      <c r="AM63" s="1">
        <v>643.05459791109934</v>
      </c>
    </row>
    <row r="64" spans="1:39" x14ac:dyDescent="0.25">
      <c r="A64" s="134" t="str">
        <f ca="1">Exceedance!U64</f>
        <v/>
      </c>
      <c r="B64" s="254">
        <v>642.99981670137026</v>
      </c>
      <c r="C64" s="254">
        <v>642.99981670137026</v>
      </c>
      <c r="D64" s="254">
        <v>642.99981670137026</v>
      </c>
      <c r="E64" s="1">
        <v>642.99981670137026</v>
      </c>
      <c r="F64" s="1">
        <v>642.99981670137026</v>
      </c>
      <c r="G64" s="1">
        <v>642.99981670137026</v>
      </c>
      <c r="H64" s="1">
        <v>642.99981670137026</v>
      </c>
      <c r="I64" s="1">
        <v>642.99981670137026</v>
      </c>
      <c r="J64" s="1">
        <v>642.99981670137026</v>
      </c>
      <c r="K64" s="1">
        <v>642.99981670137026</v>
      </c>
      <c r="L64" s="1">
        <v>642.99981670137026</v>
      </c>
      <c r="M64" s="1">
        <v>642.99981670137026</v>
      </c>
      <c r="N64" s="1">
        <v>642.99981670137026</v>
      </c>
      <c r="O64" s="1">
        <v>642.99981670137026</v>
      </c>
      <c r="P64" s="1">
        <v>642.99981670137026</v>
      </c>
      <c r="Q64" s="1">
        <v>642.99981670137026</v>
      </c>
      <c r="R64" s="1">
        <v>642.99981670137026</v>
      </c>
      <c r="S64" s="1">
        <v>642.99981670137026</v>
      </c>
      <c r="T64" s="1">
        <v>642.99981670137026</v>
      </c>
      <c r="U64" s="1">
        <v>642.99981670137026</v>
      </c>
      <c r="V64" s="1">
        <v>642.99981670137026</v>
      </c>
      <c r="W64" s="1">
        <v>642.99981670137026</v>
      </c>
      <c r="X64" s="1">
        <v>642.99981670137026</v>
      </c>
      <c r="Y64" s="1">
        <v>642.99981670137026</v>
      </c>
      <c r="Z64" s="1">
        <v>642.99981670137026</v>
      </c>
      <c r="AA64" s="1">
        <v>642.99981670137026</v>
      </c>
      <c r="AB64" s="1">
        <v>642.99981670137026</v>
      </c>
      <c r="AC64" s="1">
        <v>642.99981670137026</v>
      </c>
      <c r="AD64" s="1">
        <v>642.99981670137026</v>
      </c>
      <c r="AE64" s="1">
        <v>642.99981670137026</v>
      </c>
      <c r="AF64" s="1">
        <v>642.99981670137026</v>
      </c>
      <c r="AG64" s="1">
        <v>642.99981670137026</v>
      </c>
      <c r="AH64" s="1">
        <v>642.99981670137026</v>
      </c>
      <c r="AI64" s="1">
        <v>642.99981670137026</v>
      </c>
      <c r="AJ64" s="1">
        <v>642.99981670137026</v>
      </c>
      <c r="AK64" s="1">
        <v>642.99981670137026</v>
      </c>
      <c r="AL64" s="1">
        <v>642.99981670137026</v>
      </c>
      <c r="AM64" s="1">
        <v>642.99981670137026</v>
      </c>
    </row>
    <row r="65" spans="1:39" x14ac:dyDescent="0.25">
      <c r="A65" s="134" t="str">
        <f ca="1">Exceedance!U65</f>
        <v/>
      </c>
      <c r="B65" s="254">
        <v>642.9998167020816</v>
      </c>
      <c r="C65" s="254">
        <v>642.9998167020816</v>
      </c>
      <c r="D65" s="254">
        <v>642.9998167020816</v>
      </c>
      <c r="E65" s="1">
        <v>642.9998167020816</v>
      </c>
      <c r="F65" s="1">
        <v>642.9998167020816</v>
      </c>
      <c r="G65" s="1">
        <v>642.9998167020816</v>
      </c>
      <c r="H65" s="1">
        <v>642.9998167020816</v>
      </c>
      <c r="I65" s="1">
        <v>642.9998167020816</v>
      </c>
      <c r="J65" s="1">
        <v>642.9998167020816</v>
      </c>
      <c r="K65" s="1">
        <v>642.9998167020816</v>
      </c>
      <c r="L65" s="1">
        <v>642.9998167020816</v>
      </c>
      <c r="M65" s="1">
        <v>642.9998167020816</v>
      </c>
      <c r="N65" s="1">
        <v>642.9998167020816</v>
      </c>
      <c r="O65" s="1">
        <v>642.9998167020816</v>
      </c>
      <c r="P65" s="1">
        <v>642.9998167020816</v>
      </c>
      <c r="Q65" s="1">
        <v>642.9998167020816</v>
      </c>
      <c r="R65" s="1">
        <v>642.9998167020816</v>
      </c>
      <c r="S65" s="1">
        <v>642.9998167020816</v>
      </c>
      <c r="T65" s="1">
        <v>642.9998167020816</v>
      </c>
      <c r="U65" s="1">
        <v>642.9998167020816</v>
      </c>
      <c r="V65" s="1">
        <v>642.9998167020816</v>
      </c>
      <c r="W65" s="1">
        <v>642.9998167020816</v>
      </c>
      <c r="X65" s="1">
        <v>642.9998167020816</v>
      </c>
      <c r="Y65" s="1">
        <v>642.9998167020816</v>
      </c>
      <c r="Z65" s="1">
        <v>642.9998167020816</v>
      </c>
      <c r="AA65" s="1">
        <v>642.9998167020816</v>
      </c>
      <c r="AB65" s="1">
        <v>642.9998167020816</v>
      </c>
      <c r="AC65" s="1">
        <v>642.9998167020816</v>
      </c>
      <c r="AD65" s="1">
        <v>642.9998167020816</v>
      </c>
      <c r="AE65" s="1">
        <v>642.9998167020816</v>
      </c>
      <c r="AF65" s="1">
        <v>642.9998167020816</v>
      </c>
      <c r="AG65" s="1">
        <v>642.9998167020816</v>
      </c>
      <c r="AH65" s="1">
        <v>642.9998167020816</v>
      </c>
      <c r="AI65" s="1">
        <v>642.9998167020816</v>
      </c>
      <c r="AJ65" s="1">
        <v>642.9998167020816</v>
      </c>
      <c r="AK65" s="1">
        <v>642.9998167020816</v>
      </c>
      <c r="AL65" s="1">
        <v>642.9998167020816</v>
      </c>
      <c r="AM65" s="1">
        <v>642.9998167020816</v>
      </c>
    </row>
    <row r="66" spans="1:39" x14ac:dyDescent="0.25">
      <c r="A66" s="134" t="str">
        <f ca="1">Exceedance!U66</f>
        <v/>
      </c>
      <c r="B66" s="254">
        <v>641.99704448094656</v>
      </c>
      <c r="C66" s="254">
        <v>641.99704448094656</v>
      </c>
      <c r="D66" s="254">
        <v>641.99704448094656</v>
      </c>
      <c r="E66" s="1">
        <v>641.99704448094656</v>
      </c>
      <c r="F66" s="1">
        <v>641.99704448094656</v>
      </c>
      <c r="G66" s="1">
        <v>641.99704448094656</v>
      </c>
      <c r="H66" s="1">
        <v>641.99704448094656</v>
      </c>
      <c r="I66" s="1">
        <v>641.99704448094656</v>
      </c>
      <c r="J66" s="1">
        <v>641.99704448094656</v>
      </c>
      <c r="K66" s="1">
        <v>641.99704448094656</v>
      </c>
      <c r="L66" s="1">
        <v>641.99704448094656</v>
      </c>
      <c r="M66" s="1">
        <v>641.99704448094656</v>
      </c>
      <c r="N66" s="1">
        <v>641.99704448094656</v>
      </c>
      <c r="O66" s="1">
        <v>641.99704448094656</v>
      </c>
      <c r="P66" s="1">
        <v>641.99704448094656</v>
      </c>
      <c r="Q66" s="1">
        <v>641.99704448094656</v>
      </c>
      <c r="R66" s="1">
        <v>641.99704448094656</v>
      </c>
      <c r="S66" s="1">
        <v>641.99704448094656</v>
      </c>
      <c r="T66" s="1">
        <v>641.99704448094656</v>
      </c>
      <c r="U66" s="1">
        <v>641.99704448094656</v>
      </c>
      <c r="V66" s="1">
        <v>641.99704448094656</v>
      </c>
      <c r="W66" s="1">
        <v>641.99704448094656</v>
      </c>
      <c r="X66" s="1">
        <v>641.99704448094656</v>
      </c>
      <c r="Y66" s="1">
        <v>641.99704448094656</v>
      </c>
      <c r="Z66" s="1">
        <v>641.99704448094656</v>
      </c>
      <c r="AA66" s="1">
        <v>641.99704448094656</v>
      </c>
      <c r="AB66" s="1">
        <v>641.99704448094656</v>
      </c>
      <c r="AC66" s="1">
        <v>641.99704448094656</v>
      </c>
      <c r="AD66" s="1">
        <v>641.99704448094656</v>
      </c>
      <c r="AE66" s="1">
        <v>641.99704448094656</v>
      </c>
      <c r="AF66" s="1">
        <v>641.99704448094656</v>
      </c>
      <c r="AG66" s="1">
        <v>641.99704448094656</v>
      </c>
      <c r="AH66" s="1">
        <v>641.99704448094656</v>
      </c>
      <c r="AI66" s="1">
        <v>641.99704448094656</v>
      </c>
      <c r="AJ66" s="1">
        <v>641.99704448094656</v>
      </c>
      <c r="AK66" s="1">
        <v>641.99704448094656</v>
      </c>
      <c r="AL66" s="1">
        <v>641.99704448094656</v>
      </c>
      <c r="AM66" s="1">
        <v>641.99704448094656</v>
      </c>
    </row>
    <row r="67" spans="1:39" x14ac:dyDescent="0.25">
      <c r="A67" s="134" t="str">
        <f ca="1">Exceedance!U67</f>
        <v/>
      </c>
      <c r="B67" s="254">
        <v>641.49829389533272</v>
      </c>
      <c r="C67" s="254">
        <v>641.49829389533272</v>
      </c>
      <c r="D67" s="254">
        <v>641.49829389533272</v>
      </c>
      <c r="E67" s="1">
        <v>641.49829389533272</v>
      </c>
      <c r="F67" s="1">
        <v>641.49829389533272</v>
      </c>
      <c r="G67" s="1">
        <v>641.49829389533272</v>
      </c>
      <c r="H67" s="1">
        <v>641.49829389533272</v>
      </c>
      <c r="I67" s="1">
        <v>641.49829389533272</v>
      </c>
      <c r="J67" s="1">
        <v>641.49829389533272</v>
      </c>
      <c r="K67" s="1">
        <v>641.49829389533272</v>
      </c>
      <c r="L67" s="1">
        <v>641.49829389533272</v>
      </c>
      <c r="M67" s="1">
        <v>641.49829389533272</v>
      </c>
      <c r="N67" s="1">
        <v>641.49829389533272</v>
      </c>
      <c r="O67" s="1">
        <v>641.49829389533272</v>
      </c>
      <c r="P67" s="1">
        <v>641.49829389533272</v>
      </c>
      <c r="Q67" s="1">
        <v>641.49829389533272</v>
      </c>
      <c r="R67" s="1">
        <v>641.49829389533272</v>
      </c>
      <c r="S67" s="1">
        <v>641.49829389533272</v>
      </c>
      <c r="T67" s="1">
        <v>641.49829389533272</v>
      </c>
      <c r="U67" s="1">
        <v>641.49829389533272</v>
      </c>
      <c r="V67" s="1">
        <v>641.49829389533272</v>
      </c>
      <c r="W67" s="1">
        <v>641.49829389533272</v>
      </c>
      <c r="X67" s="1">
        <v>641.49829389533272</v>
      </c>
      <c r="Y67" s="1">
        <v>641.49829389533272</v>
      </c>
      <c r="Z67" s="1">
        <v>641.49829389533272</v>
      </c>
      <c r="AA67" s="1">
        <v>641.49829389533272</v>
      </c>
      <c r="AB67" s="1">
        <v>641.49829389533272</v>
      </c>
      <c r="AC67" s="1">
        <v>641.49829389533272</v>
      </c>
      <c r="AD67" s="1">
        <v>641.49829389533272</v>
      </c>
      <c r="AE67" s="1">
        <v>641.49829389533272</v>
      </c>
      <c r="AF67" s="1">
        <v>641.49829389533272</v>
      </c>
      <c r="AG67" s="1">
        <v>641.49829389533272</v>
      </c>
      <c r="AH67" s="1">
        <v>641.49829389533272</v>
      </c>
      <c r="AI67" s="1">
        <v>641.49829389533272</v>
      </c>
      <c r="AJ67" s="1">
        <v>641.49829389533272</v>
      </c>
      <c r="AK67" s="1">
        <v>641.49829389533272</v>
      </c>
      <c r="AL67" s="1">
        <v>641.49829389533272</v>
      </c>
      <c r="AM67" s="1">
        <v>641.49829389533272</v>
      </c>
    </row>
    <row r="68" spans="1:39" x14ac:dyDescent="0.25">
      <c r="A68" s="134" t="str">
        <f ca="1">Exceedance!U68</f>
        <v/>
      </c>
      <c r="B68" s="254">
        <v>641.49829389524666</v>
      </c>
      <c r="C68" s="254">
        <v>641.49829389524666</v>
      </c>
      <c r="D68" s="254">
        <v>641.49829389524666</v>
      </c>
      <c r="E68" s="1">
        <v>641.49829389524666</v>
      </c>
      <c r="F68" s="1">
        <v>641.49829389524666</v>
      </c>
      <c r="G68" s="1">
        <v>641.49829389524666</v>
      </c>
      <c r="H68" s="1">
        <v>641.49829389524666</v>
      </c>
      <c r="I68" s="1">
        <v>641.49829389524666</v>
      </c>
      <c r="J68" s="1">
        <v>641.49829389524666</v>
      </c>
      <c r="K68" s="1">
        <v>641.49829389524666</v>
      </c>
      <c r="L68" s="1">
        <v>641.49829389524666</v>
      </c>
      <c r="M68" s="1">
        <v>641.49829389524666</v>
      </c>
      <c r="N68" s="1">
        <v>641.49829389524666</v>
      </c>
      <c r="O68" s="1">
        <v>641.49829389524666</v>
      </c>
      <c r="P68" s="1">
        <v>641.49829389524666</v>
      </c>
      <c r="Q68" s="1">
        <v>641.49829389524666</v>
      </c>
      <c r="R68" s="1">
        <v>641.49829389524666</v>
      </c>
      <c r="S68" s="1">
        <v>641.49829389524666</v>
      </c>
      <c r="T68" s="1">
        <v>641.49829389524666</v>
      </c>
      <c r="U68" s="1">
        <v>641.49829389524666</v>
      </c>
      <c r="V68" s="1">
        <v>641.49829389524666</v>
      </c>
      <c r="W68" s="1">
        <v>641.49829389524666</v>
      </c>
      <c r="X68" s="1">
        <v>641.49829389524666</v>
      </c>
      <c r="Y68" s="1">
        <v>641.49829389524666</v>
      </c>
      <c r="Z68" s="1">
        <v>641.49829389524666</v>
      </c>
      <c r="AA68" s="1">
        <v>641.49829389524666</v>
      </c>
      <c r="AB68" s="1">
        <v>641.49829389524666</v>
      </c>
      <c r="AC68" s="1">
        <v>641.49829389524666</v>
      </c>
      <c r="AD68" s="1">
        <v>641.49829389524666</v>
      </c>
      <c r="AE68" s="1">
        <v>641.49829389524666</v>
      </c>
      <c r="AF68" s="1">
        <v>641.49829389524666</v>
      </c>
      <c r="AG68" s="1">
        <v>641.49829389524666</v>
      </c>
      <c r="AH68" s="1">
        <v>641.49829389524666</v>
      </c>
      <c r="AI68" s="1">
        <v>641.49829389524666</v>
      </c>
      <c r="AJ68" s="1">
        <v>641.49829389524666</v>
      </c>
      <c r="AK68" s="1">
        <v>641.49829389524666</v>
      </c>
      <c r="AL68" s="1">
        <v>641.49829389524666</v>
      </c>
      <c r="AM68" s="1">
        <v>641.49829389524666</v>
      </c>
    </row>
    <row r="69" spans="1:39" x14ac:dyDescent="0.25">
      <c r="A69" s="134" t="str">
        <f ca="1">Exceedance!U69</f>
        <v/>
      </c>
      <c r="B69" s="254">
        <v>640.00753110675305</v>
      </c>
      <c r="C69" s="254">
        <v>640.00753110675305</v>
      </c>
      <c r="D69" s="254">
        <v>640.00753110675305</v>
      </c>
      <c r="E69" s="1">
        <v>640.00753110675305</v>
      </c>
      <c r="F69" s="1">
        <v>640.00753110675305</v>
      </c>
      <c r="G69" s="1">
        <v>640.00753110675305</v>
      </c>
      <c r="H69" s="1">
        <v>640.00753110675305</v>
      </c>
      <c r="I69" s="1">
        <v>640.00753110675305</v>
      </c>
      <c r="J69" s="1">
        <v>640.00753110675305</v>
      </c>
      <c r="K69" s="1">
        <v>640.00753110675305</v>
      </c>
      <c r="L69" s="1">
        <v>640.00753110675305</v>
      </c>
      <c r="M69" s="1">
        <v>640.00753110675305</v>
      </c>
      <c r="N69" s="1">
        <v>640.00753110675305</v>
      </c>
      <c r="O69" s="1">
        <v>640.00753110675305</v>
      </c>
      <c r="P69" s="1">
        <v>640.00753110675305</v>
      </c>
      <c r="Q69" s="1">
        <v>640.00753110675305</v>
      </c>
      <c r="R69" s="1">
        <v>640.00753110675305</v>
      </c>
      <c r="S69" s="1">
        <v>640.00753110675305</v>
      </c>
      <c r="T69" s="1">
        <v>640.00753110675305</v>
      </c>
      <c r="U69" s="1">
        <v>640.00753110675305</v>
      </c>
      <c r="V69" s="1">
        <v>640.00753110675305</v>
      </c>
      <c r="W69" s="1">
        <v>640.00753110675305</v>
      </c>
      <c r="X69" s="1">
        <v>640.00753110675305</v>
      </c>
      <c r="Y69" s="1">
        <v>640.00753110675305</v>
      </c>
      <c r="Z69" s="1">
        <v>640.00753110675305</v>
      </c>
      <c r="AA69" s="1">
        <v>640.00753110675305</v>
      </c>
      <c r="AB69" s="1">
        <v>640.00753110675305</v>
      </c>
      <c r="AC69" s="1">
        <v>640.00753110675305</v>
      </c>
      <c r="AD69" s="1">
        <v>640.00753110675305</v>
      </c>
      <c r="AE69" s="1">
        <v>640.00753110675305</v>
      </c>
      <c r="AF69" s="1">
        <v>640.00753110675305</v>
      </c>
      <c r="AG69" s="1">
        <v>640.00753110675305</v>
      </c>
      <c r="AH69" s="1">
        <v>640.00753110675305</v>
      </c>
      <c r="AI69" s="1">
        <v>640.00753110675305</v>
      </c>
      <c r="AJ69" s="1">
        <v>640.00753110675305</v>
      </c>
      <c r="AK69" s="1">
        <v>640.00753110675305</v>
      </c>
      <c r="AL69" s="1">
        <v>640.00753110675305</v>
      </c>
      <c r="AM69" s="1">
        <v>640.00753110675305</v>
      </c>
    </row>
    <row r="70" spans="1:39" x14ac:dyDescent="0.25">
      <c r="A70" s="134" t="str">
        <f ca="1">Exceedance!U70</f>
        <v/>
      </c>
      <c r="B70" s="254"/>
      <c r="C70" s="254"/>
      <c r="D70" s="254"/>
    </row>
    <row r="71" spans="1:39" x14ac:dyDescent="0.25">
      <c r="A71" s="134" t="str">
        <f ca="1">Exceedance!U71</f>
        <v/>
      </c>
      <c r="B71" s="254"/>
      <c r="C71" s="254"/>
      <c r="D71" s="254"/>
    </row>
    <row r="72" spans="1:39" x14ac:dyDescent="0.25">
      <c r="A72" s="134" t="str">
        <f ca="1">Exceedance!U72</f>
        <v/>
      </c>
      <c r="B72" s="254"/>
      <c r="C72" s="254"/>
      <c r="D72" s="254"/>
    </row>
    <row r="73" spans="1:39" x14ac:dyDescent="0.25">
      <c r="A73" s="134" t="str">
        <f ca="1">Exceedance!U73</f>
        <v/>
      </c>
      <c r="B73" s="254"/>
      <c r="C73" s="254"/>
      <c r="D73" s="254"/>
    </row>
    <row r="74" spans="1:39" x14ac:dyDescent="0.25">
      <c r="A74" s="134" t="str">
        <f ca="1">Exceedance!U74</f>
        <v/>
      </c>
      <c r="B74" s="254"/>
      <c r="C74" s="254"/>
      <c r="D74" s="254"/>
    </row>
    <row r="75" spans="1:39" x14ac:dyDescent="0.25">
      <c r="A75" s="134" t="str">
        <f ca="1">Exceedance!U75</f>
        <v/>
      </c>
      <c r="B75" s="254"/>
      <c r="C75" s="254"/>
      <c r="D75" s="254"/>
    </row>
    <row r="76" spans="1:39" x14ac:dyDescent="0.25">
      <c r="A76" s="134" t="str">
        <f ca="1">Exceedance!U76</f>
        <v/>
      </c>
      <c r="B76" s="254"/>
      <c r="C76" s="254"/>
      <c r="D76" s="254"/>
    </row>
    <row r="77" spans="1:39" x14ac:dyDescent="0.25">
      <c r="A77" s="134" t="str">
        <f ca="1">Exceedance!U77</f>
        <v/>
      </c>
      <c r="B77" s="254"/>
      <c r="C77" s="254"/>
      <c r="D77" s="254"/>
    </row>
    <row r="78" spans="1:39" x14ac:dyDescent="0.25">
      <c r="A78" s="134" t="str">
        <f ca="1">Exceedance!U78</f>
        <v/>
      </c>
      <c r="B78" s="254"/>
      <c r="C78" s="254"/>
      <c r="D78" s="254"/>
    </row>
    <row r="79" spans="1:39" x14ac:dyDescent="0.25">
      <c r="A79" s="134" t="str">
        <f ca="1">Exceedance!U79</f>
        <v/>
      </c>
      <c r="B79" s="254"/>
      <c r="C79" s="254"/>
      <c r="D79" s="254"/>
    </row>
    <row r="80" spans="1:39" x14ac:dyDescent="0.25">
      <c r="A80" s="134" t="str">
        <f ca="1">Exceedance!U80</f>
        <v/>
      </c>
      <c r="B80" s="254"/>
      <c r="C80" s="254"/>
      <c r="D80" s="254"/>
    </row>
    <row r="81" spans="1:4" x14ac:dyDescent="0.25">
      <c r="A81" s="134" t="str">
        <f ca="1">Exceedance!U81</f>
        <v/>
      </c>
      <c r="B81" s="254"/>
      <c r="C81" s="254"/>
      <c r="D81" s="254"/>
    </row>
    <row r="82" spans="1:4" x14ac:dyDescent="0.25">
      <c r="A82" s="134" t="str">
        <f ca="1">Exceedance!U82</f>
        <v/>
      </c>
      <c r="B82" s="254"/>
      <c r="C82" s="254"/>
      <c r="D82" s="254"/>
    </row>
    <row r="83" spans="1:4" x14ac:dyDescent="0.25">
      <c r="A83" s="134" t="str">
        <f ca="1">Exceedance!U83</f>
        <v/>
      </c>
      <c r="B83" s="254"/>
      <c r="C83" s="254"/>
      <c r="D83" s="254"/>
    </row>
    <row r="84" spans="1:4" x14ac:dyDescent="0.25">
      <c r="A84" s="134" t="str">
        <f ca="1">Exceedance!U84</f>
        <v/>
      </c>
      <c r="B84" s="254"/>
      <c r="C84" s="254"/>
      <c r="D84" s="254"/>
    </row>
    <row r="85" spans="1:4" x14ac:dyDescent="0.25">
      <c r="A85" s="134" t="str">
        <f ca="1">Exceedance!U85</f>
        <v/>
      </c>
      <c r="B85" s="254"/>
      <c r="C85" s="254"/>
      <c r="D85" s="254"/>
    </row>
    <row r="86" spans="1:4" x14ac:dyDescent="0.25">
      <c r="A86" s="134" t="str">
        <f ca="1">Exceedance!U86</f>
        <v/>
      </c>
      <c r="B86" s="254"/>
      <c r="C86" s="254"/>
      <c r="D86" s="254"/>
    </row>
    <row r="87" spans="1:4" x14ac:dyDescent="0.25">
      <c r="A87" s="134" t="str">
        <f ca="1">Exceedance!U87</f>
        <v/>
      </c>
      <c r="B87" s="254"/>
      <c r="C87" s="254"/>
      <c r="D87" s="254"/>
    </row>
    <row r="88" spans="1:4" x14ac:dyDescent="0.25">
      <c r="A88" s="134" t="str">
        <f ca="1">Exceedance!U88</f>
        <v/>
      </c>
      <c r="B88" s="254"/>
      <c r="C88" s="254"/>
      <c r="D88" s="254"/>
    </row>
    <row r="89" spans="1:4" x14ac:dyDescent="0.25">
      <c r="A89" s="134" t="str">
        <f ca="1">Exceedance!U89</f>
        <v/>
      </c>
      <c r="B89" s="254"/>
      <c r="C89" s="254"/>
      <c r="D89" s="254"/>
    </row>
    <row r="90" spans="1:4" x14ac:dyDescent="0.25">
      <c r="A90" s="134" t="str">
        <f ca="1">Exceedance!U90</f>
        <v/>
      </c>
      <c r="B90" s="254"/>
      <c r="C90" s="254"/>
      <c r="D90" s="254"/>
    </row>
    <row r="91" spans="1:4" x14ac:dyDescent="0.25">
      <c r="A91" s="134" t="str">
        <f ca="1">Exceedance!U91</f>
        <v/>
      </c>
      <c r="B91" s="254"/>
      <c r="C91" s="254"/>
      <c r="D91" s="254"/>
    </row>
    <row r="92" spans="1:4" x14ac:dyDescent="0.25">
      <c r="A92" s="134" t="str">
        <f ca="1">Exceedance!U92</f>
        <v/>
      </c>
      <c r="B92" s="254"/>
      <c r="C92" s="254"/>
      <c r="D92" s="254"/>
    </row>
    <row r="93" spans="1:4" x14ac:dyDescent="0.25">
      <c r="A93" s="134" t="str">
        <f ca="1">Exceedance!U93</f>
        <v/>
      </c>
      <c r="B93" s="254"/>
      <c r="C93" s="254"/>
      <c r="D93" s="254"/>
    </row>
    <row r="94" spans="1:4" x14ac:dyDescent="0.25">
      <c r="A94" s="134" t="str">
        <f ca="1">Exceedance!U94</f>
        <v/>
      </c>
      <c r="B94" s="254"/>
      <c r="C94" s="254"/>
      <c r="D94" s="254"/>
    </row>
    <row r="95" spans="1:4" x14ac:dyDescent="0.25">
      <c r="A95" s="134" t="str">
        <f ca="1">Exceedance!U95</f>
        <v/>
      </c>
      <c r="B95" s="254"/>
      <c r="C95" s="254"/>
      <c r="D95" s="254"/>
    </row>
    <row r="96" spans="1:4" x14ac:dyDescent="0.25">
      <c r="A96" s="134" t="str">
        <f ca="1">Exceedance!U96</f>
        <v/>
      </c>
      <c r="B96" s="254"/>
      <c r="C96" s="254"/>
      <c r="D96" s="254"/>
    </row>
    <row r="97" spans="1:4" x14ac:dyDescent="0.25">
      <c r="A97" s="134" t="str">
        <f ca="1">Exceedance!U97</f>
        <v/>
      </c>
      <c r="B97" s="254"/>
      <c r="C97" s="254"/>
      <c r="D97" s="254"/>
    </row>
    <row r="98" spans="1:4" x14ac:dyDescent="0.25">
      <c r="A98" s="134" t="str">
        <f ca="1">Exceedance!U98</f>
        <v/>
      </c>
      <c r="B98" s="254"/>
      <c r="C98" s="254"/>
      <c r="D98" s="254"/>
    </row>
    <row r="99" spans="1:4" x14ac:dyDescent="0.25">
      <c r="A99" s="134" t="str">
        <f ca="1">Exceedance!U99</f>
        <v/>
      </c>
      <c r="B99" s="254"/>
      <c r="C99" s="254"/>
      <c r="D99" s="254"/>
    </row>
    <row r="100" spans="1:4" x14ac:dyDescent="0.25">
      <c r="A100" s="134" t="str">
        <f ca="1">Exceedance!U100</f>
        <v/>
      </c>
      <c r="B100" s="254"/>
      <c r="C100" s="254"/>
      <c r="D100" s="254"/>
    </row>
  </sheetData>
  <mergeCells count="1">
    <mergeCell ref="B1:AH1"/>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00B050"/>
  </sheetPr>
  <dimension ref="A1:BD100"/>
  <sheetViews>
    <sheetView zoomScale="90" zoomScaleNormal="90" workbookViewId="0">
      <selection activeCell="B4" sqref="B4:AM69"/>
    </sheetView>
  </sheetViews>
  <sheetFormatPr defaultColWidth="8.85546875" defaultRowHeight="15" x14ac:dyDescent="0.25"/>
  <cols>
    <col min="1" max="1" width="8.85546875" style="135"/>
    <col min="2" max="4" width="8.85546875" style="255"/>
    <col min="5" max="16384" width="8.85546875" style="1"/>
  </cols>
  <sheetData>
    <row r="1" spans="1:56" s="135" customFormat="1" x14ac:dyDescent="0.25">
      <c r="A1" s="132"/>
      <c r="B1" s="754" t="s">
        <v>103</v>
      </c>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row>
    <row r="2" spans="1:56" s="135" customFormat="1" x14ac:dyDescent="0.25">
      <c r="A2" s="132"/>
      <c r="B2" s="269" t="s">
        <v>295</v>
      </c>
      <c r="C2" s="269" t="s">
        <v>296</v>
      </c>
      <c r="D2" s="269" t="s">
        <v>297</v>
      </c>
      <c r="E2" s="135">
        <v>1981</v>
      </c>
      <c r="F2" s="135">
        <v>1982</v>
      </c>
      <c r="G2" s="135">
        <v>1983</v>
      </c>
      <c r="H2" s="135">
        <v>1984</v>
      </c>
      <c r="I2" s="135">
        <v>1985</v>
      </c>
      <c r="J2" s="135">
        <v>1986</v>
      </c>
      <c r="K2" s="135">
        <v>1987</v>
      </c>
      <c r="L2" s="135">
        <v>1988</v>
      </c>
      <c r="M2" s="135">
        <v>1989</v>
      </c>
      <c r="N2" s="135">
        <v>1990</v>
      </c>
      <c r="O2" s="135">
        <v>1991</v>
      </c>
      <c r="P2" s="135">
        <v>1992</v>
      </c>
      <c r="Q2" s="135">
        <v>1993</v>
      </c>
      <c r="R2" s="135">
        <v>1994</v>
      </c>
      <c r="S2" s="135">
        <v>1995</v>
      </c>
      <c r="T2" s="135">
        <v>1996</v>
      </c>
      <c r="U2" s="135">
        <v>1997</v>
      </c>
      <c r="V2" s="135">
        <v>1998</v>
      </c>
      <c r="W2" s="135">
        <v>1999</v>
      </c>
      <c r="X2" s="135">
        <v>2000</v>
      </c>
      <c r="Y2" s="135">
        <v>2001</v>
      </c>
      <c r="Z2" s="135">
        <v>2002</v>
      </c>
      <c r="AA2" s="135">
        <v>2003</v>
      </c>
      <c r="AB2" s="135">
        <v>2004</v>
      </c>
      <c r="AC2" s="135">
        <v>2005</v>
      </c>
      <c r="AD2" s="135">
        <v>2006</v>
      </c>
      <c r="AE2" s="135">
        <v>2007</v>
      </c>
      <c r="AF2" s="190">
        <v>2008</v>
      </c>
      <c r="AG2" s="190">
        <v>2009</v>
      </c>
      <c r="AH2" s="135">
        <v>2010</v>
      </c>
      <c r="AI2" s="135">
        <v>2011</v>
      </c>
      <c r="AJ2" s="135">
        <v>2012</v>
      </c>
      <c r="AK2" s="135">
        <v>2013</v>
      </c>
      <c r="AL2" s="135">
        <v>2014</v>
      </c>
      <c r="AM2" s="135">
        <v>2015</v>
      </c>
      <c r="AN2" s="135">
        <v>2016</v>
      </c>
      <c r="AO2" s="135">
        <v>2017</v>
      </c>
      <c r="AP2" s="135">
        <v>2018</v>
      </c>
      <c r="AQ2" s="135">
        <v>2019</v>
      </c>
      <c r="AR2" s="135">
        <v>2020</v>
      </c>
      <c r="AS2" s="135">
        <v>2021</v>
      </c>
      <c r="AT2" s="135">
        <v>2022</v>
      </c>
      <c r="AU2" s="135">
        <v>2023</v>
      </c>
      <c r="AV2" s="135">
        <v>2024</v>
      </c>
      <c r="AW2" s="135">
        <v>2025</v>
      </c>
      <c r="AX2" s="135">
        <v>2026</v>
      </c>
      <c r="AY2" s="135">
        <v>2027</v>
      </c>
      <c r="AZ2" s="135">
        <v>2028</v>
      </c>
      <c r="BA2" s="135">
        <v>2029</v>
      </c>
      <c r="BB2" s="135">
        <v>2030</v>
      </c>
      <c r="BC2" s="135">
        <v>2031</v>
      </c>
      <c r="BD2" s="135">
        <v>2032</v>
      </c>
    </row>
    <row r="3" spans="1:56" s="136" customFormat="1" x14ac:dyDescent="0.25">
      <c r="A3" s="133"/>
      <c r="B3" s="136" t="s">
        <v>332</v>
      </c>
      <c r="C3" s="136" t="s">
        <v>333</v>
      </c>
      <c r="D3" s="136" t="s">
        <v>334</v>
      </c>
      <c r="E3" s="136" t="s">
        <v>335</v>
      </c>
      <c r="F3" s="136" t="s">
        <v>336</v>
      </c>
      <c r="G3" s="136" t="s">
        <v>337</v>
      </c>
      <c r="H3" s="136" t="s">
        <v>338</v>
      </c>
      <c r="I3" s="136" t="s">
        <v>339</v>
      </c>
      <c r="J3" s="136" t="s">
        <v>340</v>
      </c>
      <c r="K3" s="136" t="s">
        <v>341</v>
      </c>
      <c r="L3" s="136" t="s">
        <v>342</v>
      </c>
      <c r="M3" s="136" t="s">
        <v>343</v>
      </c>
      <c r="N3" s="136" t="s">
        <v>344</v>
      </c>
      <c r="O3" s="136" t="s">
        <v>345</v>
      </c>
      <c r="P3" s="136" t="s">
        <v>346</v>
      </c>
      <c r="Q3" s="136" t="s">
        <v>347</v>
      </c>
      <c r="R3" s="136" t="s">
        <v>348</v>
      </c>
      <c r="S3" s="136" t="s">
        <v>349</v>
      </c>
      <c r="T3" s="136" t="s">
        <v>350</v>
      </c>
      <c r="U3" s="136" t="s">
        <v>351</v>
      </c>
      <c r="V3" s="136" t="s">
        <v>352</v>
      </c>
      <c r="W3" s="136" t="s">
        <v>353</v>
      </c>
      <c r="X3" s="136" t="s">
        <v>354</v>
      </c>
      <c r="Y3" s="136" t="s">
        <v>355</v>
      </c>
      <c r="Z3" s="136" t="s">
        <v>356</v>
      </c>
      <c r="AA3" s="136" t="s">
        <v>357</v>
      </c>
      <c r="AB3" s="136" t="s">
        <v>358</v>
      </c>
      <c r="AC3" s="136" t="s">
        <v>359</v>
      </c>
      <c r="AD3" s="136" t="s">
        <v>360</v>
      </c>
      <c r="AE3" s="136" t="s">
        <v>361</v>
      </c>
      <c r="AF3" s="136" t="s">
        <v>362</v>
      </c>
      <c r="AG3" s="136" t="s">
        <v>363</v>
      </c>
      <c r="AH3" s="136" t="s">
        <v>364</v>
      </c>
      <c r="AI3" s="136" t="s">
        <v>384</v>
      </c>
      <c r="AJ3" s="136" t="s">
        <v>385</v>
      </c>
      <c r="AK3" s="136" t="s">
        <v>386</v>
      </c>
      <c r="AL3" s="136" t="s">
        <v>387</v>
      </c>
      <c r="AM3" s="136" t="s">
        <v>388</v>
      </c>
      <c r="AN3" s="136" t="s">
        <v>389</v>
      </c>
      <c r="AO3" s="136" t="s">
        <v>390</v>
      </c>
      <c r="AP3" s="136" t="s">
        <v>391</v>
      </c>
      <c r="AQ3" s="136" t="s">
        <v>392</v>
      </c>
      <c r="AR3" s="136" t="s">
        <v>393</v>
      </c>
      <c r="AS3" s="136" t="s">
        <v>394</v>
      </c>
      <c r="AT3" s="136" t="s">
        <v>395</v>
      </c>
      <c r="AU3" s="136" t="s">
        <v>396</v>
      </c>
      <c r="AV3" s="136" t="s">
        <v>397</v>
      </c>
      <c r="AW3" s="136" t="s">
        <v>398</v>
      </c>
      <c r="AX3" s="136" t="s">
        <v>399</v>
      </c>
      <c r="AY3" s="136" t="s">
        <v>400</v>
      </c>
      <c r="AZ3" s="136" t="s">
        <v>401</v>
      </c>
      <c r="BA3" s="136" t="s">
        <v>402</v>
      </c>
      <c r="BB3" s="136" t="s">
        <v>403</v>
      </c>
      <c r="BC3" s="136" t="s">
        <v>404</v>
      </c>
      <c r="BD3" s="136" t="s">
        <v>405</v>
      </c>
    </row>
    <row r="4" spans="1:56" x14ac:dyDescent="0.25">
      <c r="A4" s="134">
        <f ca="1">Exceedance!U4</f>
        <v>42826</v>
      </c>
      <c r="B4" s="273">
        <v>936.05598634750254</v>
      </c>
      <c r="C4" s="273">
        <v>936.05598634750254</v>
      </c>
      <c r="D4" s="273">
        <v>936.05598634750254</v>
      </c>
      <c r="E4" s="1">
        <v>989.88898634749182</v>
      </c>
      <c r="F4" s="1">
        <v>958.16398634750271</v>
      </c>
      <c r="G4" s="1">
        <v>1043.7499863475027</v>
      </c>
      <c r="H4" s="1">
        <v>905.19598634750275</v>
      </c>
      <c r="I4" s="1">
        <v>901.26498634750271</v>
      </c>
      <c r="J4" s="1">
        <v>929.07198634750284</v>
      </c>
      <c r="K4" s="1">
        <v>970.25998634750283</v>
      </c>
      <c r="L4" s="1">
        <v>951.88198634750256</v>
      </c>
      <c r="M4" s="1">
        <v>944.58698634750272</v>
      </c>
      <c r="N4" s="1">
        <v>940.31398634750269</v>
      </c>
      <c r="O4" s="1">
        <v>886.04898634750271</v>
      </c>
      <c r="P4" s="1">
        <v>920.48398634750254</v>
      </c>
      <c r="Q4" s="1">
        <v>913.8759863475027</v>
      </c>
      <c r="R4" s="1">
        <v>940.80298634750272</v>
      </c>
      <c r="S4" s="1">
        <v>938.5389863475026</v>
      </c>
      <c r="T4" s="1">
        <v>940.37498634750284</v>
      </c>
      <c r="U4" s="1">
        <v>943.64698634750278</v>
      </c>
      <c r="V4" s="1">
        <v>923.39798634750264</v>
      </c>
      <c r="W4" s="1">
        <v>945.34798634750291</v>
      </c>
      <c r="X4" s="1">
        <v>949.51598634750269</v>
      </c>
      <c r="Y4" s="1">
        <v>901.18298634750261</v>
      </c>
      <c r="Z4" s="1">
        <v>944.36598634750271</v>
      </c>
      <c r="AA4" s="1">
        <v>932.22998634750275</v>
      </c>
      <c r="AB4" s="1">
        <v>942.02698634750277</v>
      </c>
      <c r="AC4" s="1">
        <v>937.85798634750279</v>
      </c>
      <c r="AD4" s="1">
        <v>940.0979863475028</v>
      </c>
      <c r="AE4" s="1">
        <v>938.86298634750256</v>
      </c>
      <c r="AF4" s="1">
        <v>942.36598634750294</v>
      </c>
      <c r="AG4" s="1">
        <v>939.36498634750274</v>
      </c>
      <c r="AH4" s="1">
        <v>920.44510634750281</v>
      </c>
      <c r="AI4" s="1">
        <v>935.62713634750276</v>
      </c>
      <c r="AJ4" s="1">
        <v>930.85611634750273</v>
      </c>
      <c r="AK4" s="1">
        <v>940.23578634750265</v>
      </c>
      <c r="AL4" s="1">
        <v>930.57478185860271</v>
      </c>
      <c r="AM4" s="1">
        <v>941.93070377320271</v>
      </c>
    </row>
    <row r="5" spans="1:56" x14ac:dyDescent="0.25">
      <c r="A5" s="134">
        <f ca="1">Exceedance!U5</f>
        <v>42856</v>
      </c>
      <c r="B5" s="273">
        <v>863.09592664675654</v>
      </c>
      <c r="C5" s="273">
        <v>863.09592664675654</v>
      </c>
      <c r="D5" s="273">
        <v>863.09592664675654</v>
      </c>
      <c r="E5" s="1">
        <v>847.3499266467835</v>
      </c>
      <c r="F5" s="1">
        <v>892.95692664675607</v>
      </c>
      <c r="G5" s="1">
        <v>989.37992664675585</v>
      </c>
      <c r="H5" s="1">
        <v>929.48192664675616</v>
      </c>
      <c r="I5" s="1">
        <v>957.81792664675618</v>
      </c>
      <c r="J5" s="1">
        <v>1055.5569266467562</v>
      </c>
      <c r="K5" s="1">
        <v>872.13992664675618</v>
      </c>
      <c r="L5" s="1">
        <v>924.60892664675669</v>
      </c>
      <c r="M5" s="1">
        <v>849.09692664675651</v>
      </c>
      <c r="N5" s="1">
        <v>846.35492664675598</v>
      </c>
      <c r="O5" s="1">
        <v>837.20092664675599</v>
      </c>
      <c r="P5" s="1">
        <v>844.7229266467566</v>
      </c>
      <c r="Q5" s="1">
        <v>902.50192664675626</v>
      </c>
      <c r="R5" s="1">
        <v>866.27192664675613</v>
      </c>
      <c r="S5" s="1">
        <v>873.36392664675645</v>
      </c>
      <c r="T5" s="1">
        <v>881.05892664675616</v>
      </c>
      <c r="U5" s="1">
        <v>883.14292664675634</v>
      </c>
      <c r="V5" s="1">
        <v>850.78792664675632</v>
      </c>
      <c r="W5" s="1">
        <v>871.69992664675624</v>
      </c>
      <c r="X5" s="1">
        <v>883.41992664675627</v>
      </c>
      <c r="Y5" s="1">
        <v>893.84092664675643</v>
      </c>
      <c r="Z5" s="1">
        <v>865.01692664675636</v>
      </c>
      <c r="AA5" s="1">
        <v>878.80092664675624</v>
      </c>
      <c r="AB5" s="1">
        <v>896.34392664675602</v>
      </c>
      <c r="AC5" s="1">
        <v>896.42992664675603</v>
      </c>
      <c r="AD5" s="1">
        <v>933.64792664675633</v>
      </c>
      <c r="AE5" s="1">
        <v>880.43192664675621</v>
      </c>
      <c r="AF5" s="1">
        <v>865.58992664675623</v>
      </c>
      <c r="AG5" s="1">
        <v>856.93792664675607</v>
      </c>
      <c r="AH5" s="1">
        <v>890.24285664675631</v>
      </c>
      <c r="AI5" s="1">
        <v>876.06424664675626</v>
      </c>
      <c r="AJ5" s="1">
        <v>850.86426664675628</v>
      </c>
      <c r="AK5" s="1">
        <v>861.22014664675612</v>
      </c>
      <c r="AL5" s="1">
        <v>882.44392805635221</v>
      </c>
      <c r="AM5" s="1">
        <v>841.09467561045631</v>
      </c>
    </row>
    <row r="6" spans="1:56" x14ac:dyDescent="0.25">
      <c r="A6" s="134">
        <f ca="1">Exceedance!U6</f>
        <v>42887</v>
      </c>
      <c r="B6" s="273">
        <v>810.16950103297711</v>
      </c>
      <c r="C6" s="273">
        <v>810.16950103297711</v>
      </c>
      <c r="D6" s="273">
        <v>810.16950103297711</v>
      </c>
      <c r="E6" s="1">
        <v>859.77050103293982</v>
      </c>
      <c r="F6" s="1">
        <v>808.58250103297701</v>
      </c>
      <c r="G6" s="1">
        <v>1144.457501032977</v>
      </c>
      <c r="H6" s="1">
        <v>882.93950103297698</v>
      </c>
      <c r="I6" s="1">
        <v>855.18550103297719</v>
      </c>
      <c r="J6" s="1">
        <v>756.41250103297727</v>
      </c>
      <c r="K6" s="1">
        <v>795.81350103297711</v>
      </c>
      <c r="L6" s="1">
        <v>821.13650103297687</v>
      </c>
      <c r="M6" s="1">
        <v>812.35350103297719</v>
      </c>
      <c r="N6" s="1">
        <v>779.36050103297703</v>
      </c>
      <c r="O6" s="1">
        <v>787.00550103297701</v>
      </c>
      <c r="P6" s="1">
        <v>790.00450103297692</v>
      </c>
      <c r="Q6" s="1">
        <v>826.96350103297721</v>
      </c>
      <c r="R6" s="1">
        <v>810.04750103297715</v>
      </c>
      <c r="S6" s="1">
        <v>805.9285010329769</v>
      </c>
      <c r="T6" s="1">
        <v>810.62850103297706</v>
      </c>
      <c r="U6" s="1">
        <v>833.78850103297691</v>
      </c>
      <c r="V6" s="1">
        <v>791.83850103297709</v>
      </c>
      <c r="W6" s="1">
        <v>809.15250103297728</v>
      </c>
      <c r="X6" s="1">
        <v>757.71750103297688</v>
      </c>
      <c r="Y6" s="1">
        <v>799.33150103297714</v>
      </c>
      <c r="Z6" s="1">
        <v>809.00150103297699</v>
      </c>
      <c r="AA6" s="1">
        <v>824.25850103297716</v>
      </c>
      <c r="AB6" s="1">
        <v>845.72350103297697</v>
      </c>
      <c r="AC6" s="1">
        <v>801.82850103297699</v>
      </c>
      <c r="AD6" s="1">
        <v>836.284501032977</v>
      </c>
      <c r="AE6" s="1">
        <v>828.289501032977</v>
      </c>
      <c r="AF6" s="1">
        <v>833.64950103297701</v>
      </c>
      <c r="AG6" s="1">
        <v>793.95750103297701</v>
      </c>
      <c r="AH6" s="1">
        <v>801.47245103297735</v>
      </c>
      <c r="AI6" s="1">
        <v>816.94080103297711</v>
      </c>
      <c r="AJ6" s="1">
        <v>824.46511103297701</v>
      </c>
      <c r="AK6" s="1">
        <v>818.59485103297686</v>
      </c>
      <c r="AL6" s="1">
        <v>830.54264011195414</v>
      </c>
      <c r="AM6" s="1">
        <v>785.28653043200688</v>
      </c>
    </row>
    <row r="7" spans="1:56" x14ac:dyDescent="0.25">
      <c r="A7" s="134">
        <f ca="1">Exceedance!U7</f>
        <v>42917</v>
      </c>
      <c r="B7" s="273">
        <v>763.31423433019484</v>
      </c>
      <c r="C7" s="273">
        <v>763.31423433019484</v>
      </c>
      <c r="D7" s="273">
        <v>763.31423433019484</v>
      </c>
      <c r="E7" s="1">
        <v>842.68523433019641</v>
      </c>
      <c r="F7" s="1">
        <v>849.59623433019476</v>
      </c>
      <c r="G7" s="1">
        <v>845.30423433019462</v>
      </c>
      <c r="H7" s="1">
        <v>856.51523433019452</v>
      </c>
      <c r="I7" s="1">
        <v>820.93023433019448</v>
      </c>
      <c r="J7" s="1">
        <v>784.87023433019453</v>
      </c>
      <c r="K7" s="1">
        <v>779.00023433019476</v>
      </c>
      <c r="L7" s="1">
        <v>837.5272343301948</v>
      </c>
      <c r="M7" s="1">
        <v>801.27823433019455</v>
      </c>
      <c r="N7" s="1">
        <v>759.64223433019447</v>
      </c>
      <c r="O7" s="1">
        <v>770.90323433019478</v>
      </c>
      <c r="P7" s="1">
        <v>737.95723433019441</v>
      </c>
      <c r="Q7" s="1">
        <v>782.97023433019478</v>
      </c>
      <c r="R7" s="1">
        <v>791.09523433019444</v>
      </c>
      <c r="S7" s="1">
        <v>781.29423433019463</v>
      </c>
      <c r="T7" s="1">
        <v>792.1702343301946</v>
      </c>
      <c r="U7" s="1">
        <v>807.5032343301948</v>
      </c>
      <c r="V7" s="1">
        <v>781.30823433019464</v>
      </c>
      <c r="W7" s="1">
        <v>729.54323433019465</v>
      </c>
      <c r="X7" s="1">
        <v>787.71423433019504</v>
      </c>
      <c r="Y7" s="1">
        <v>790.69423433019483</v>
      </c>
      <c r="Z7" s="1">
        <v>782.47223433019474</v>
      </c>
      <c r="AA7" s="1">
        <v>791.42223433019467</v>
      </c>
      <c r="AB7" s="1">
        <v>791.55523433019448</v>
      </c>
      <c r="AC7" s="1">
        <v>817.01723433019481</v>
      </c>
      <c r="AD7" s="1">
        <v>809.75723433019493</v>
      </c>
      <c r="AE7" s="1">
        <v>792.91923433019485</v>
      </c>
      <c r="AF7" s="1">
        <v>799.15923433019475</v>
      </c>
      <c r="AG7" s="1">
        <v>793.7632343301949</v>
      </c>
      <c r="AH7" s="1">
        <v>808.42431433019453</v>
      </c>
      <c r="AI7" s="1">
        <v>782.24429433019452</v>
      </c>
      <c r="AJ7" s="1">
        <v>750.39965433019461</v>
      </c>
      <c r="AK7" s="1">
        <v>765.29818433019477</v>
      </c>
      <c r="AL7" s="1">
        <v>762.62652912010481</v>
      </c>
      <c r="AM7" s="1">
        <v>759.30168410688452</v>
      </c>
    </row>
    <row r="8" spans="1:56" x14ac:dyDescent="0.25">
      <c r="A8" s="134">
        <f ca="1">Exceedance!U8</f>
        <v>42948</v>
      </c>
      <c r="B8" s="273">
        <v>698.34871809576111</v>
      </c>
      <c r="C8" s="273">
        <v>698.34871809576111</v>
      </c>
      <c r="D8" s="273">
        <v>698.34871809576111</v>
      </c>
      <c r="E8" s="1">
        <v>748.87271809576293</v>
      </c>
      <c r="F8" s="1">
        <v>725.34471809576087</v>
      </c>
      <c r="G8" s="1">
        <v>710.80771809576095</v>
      </c>
      <c r="H8" s="1">
        <v>690.21871809576112</v>
      </c>
      <c r="I8" s="1">
        <v>754.40071809576091</v>
      </c>
      <c r="J8" s="1">
        <v>729.90571809576079</v>
      </c>
      <c r="K8" s="1">
        <v>702.93271809576117</v>
      </c>
      <c r="L8" s="1">
        <v>658.58771809576092</v>
      </c>
      <c r="M8" s="1">
        <v>676.53271809576063</v>
      </c>
      <c r="N8" s="1">
        <v>660.34871809576089</v>
      </c>
      <c r="O8" s="1">
        <v>680.82071809576075</v>
      </c>
      <c r="P8" s="1">
        <v>646.17671809576098</v>
      </c>
      <c r="Q8" s="1">
        <v>697.59871809576077</v>
      </c>
      <c r="R8" s="1">
        <v>708.35271809576079</v>
      </c>
      <c r="S8" s="1">
        <v>703.829718095761</v>
      </c>
      <c r="T8" s="1">
        <v>703.01471809576105</v>
      </c>
      <c r="U8" s="1">
        <v>756.98171809576093</v>
      </c>
      <c r="V8" s="1">
        <v>709.02271809576098</v>
      </c>
      <c r="W8" s="1">
        <v>701.12571809576082</v>
      </c>
      <c r="X8" s="1">
        <v>687.223718095761</v>
      </c>
      <c r="Y8" s="1">
        <v>682.58871809576112</v>
      </c>
      <c r="Z8" s="1">
        <v>704.89971809576105</v>
      </c>
      <c r="AA8" s="1">
        <v>705.53371809576106</v>
      </c>
      <c r="AB8" s="1">
        <v>741.08771809576081</v>
      </c>
      <c r="AC8" s="1">
        <v>682.39171809576078</v>
      </c>
      <c r="AD8" s="1">
        <v>742.47971809576086</v>
      </c>
      <c r="AE8" s="1">
        <v>732.0907180957613</v>
      </c>
      <c r="AF8" s="1">
        <v>724.19371809576103</v>
      </c>
      <c r="AG8" s="1">
        <v>731.09071809576142</v>
      </c>
      <c r="AH8" s="1">
        <v>733.88579809576095</v>
      </c>
      <c r="AI8" s="1">
        <v>718.80638809576089</v>
      </c>
      <c r="AJ8" s="1">
        <v>698.98710809576096</v>
      </c>
      <c r="AK8" s="1">
        <v>681.21740809576102</v>
      </c>
      <c r="AL8" s="1">
        <v>675.7656705949812</v>
      </c>
      <c r="AM8" s="1">
        <v>716.13369413936107</v>
      </c>
    </row>
    <row r="9" spans="1:56" x14ac:dyDescent="0.25">
      <c r="A9" s="134">
        <f ca="1">Exceedance!U9</f>
        <v>42979</v>
      </c>
      <c r="B9" s="273">
        <v>806.3128503943127</v>
      </c>
      <c r="C9" s="273">
        <v>806.3128503943127</v>
      </c>
      <c r="D9" s="273">
        <v>806.3128503943127</v>
      </c>
      <c r="E9" s="1">
        <v>712.25485039428543</v>
      </c>
      <c r="F9" s="1">
        <v>796.93885039431302</v>
      </c>
      <c r="G9" s="1">
        <v>857.24985039431272</v>
      </c>
      <c r="H9" s="1">
        <v>827.32785039431292</v>
      </c>
      <c r="I9" s="1">
        <v>761.08985039431286</v>
      </c>
      <c r="J9" s="1">
        <v>832.56985039431288</v>
      </c>
      <c r="K9" s="1">
        <v>777.62885039431274</v>
      </c>
      <c r="L9" s="1">
        <v>771.64185039431266</v>
      </c>
      <c r="M9" s="1">
        <v>783.37585039431303</v>
      </c>
      <c r="N9" s="1">
        <v>766.16885039431281</v>
      </c>
      <c r="O9" s="1">
        <v>767.16985039431302</v>
      </c>
      <c r="P9" s="1">
        <v>767.81985039431265</v>
      </c>
      <c r="Q9" s="1">
        <v>807.06485039431288</v>
      </c>
      <c r="R9" s="1">
        <v>782.20485039431287</v>
      </c>
      <c r="S9" s="1">
        <v>793.37185039431279</v>
      </c>
      <c r="T9" s="1">
        <v>795.05485039431289</v>
      </c>
      <c r="U9" s="1">
        <v>747.65485039431292</v>
      </c>
      <c r="V9" s="1">
        <v>839.43585039431275</v>
      </c>
      <c r="W9" s="1">
        <v>854.58585039431284</v>
      </c>
      <c r="X9" s="1">
        <v>815.84085039431295</v>
      </c>
      <c r="Y9" s="1">
        <v>795.49485039431283</v>
      </c>
      <c r="Z9" s="1">
        <v>808.44285039431293</v>
      </c>
      <c r="AA9" s="1">
        <v>821.15385039431283</v>
      </c>
      <c r="AB9" s="1">
        <v>786.8618503943128</v>
      </c>
      <c r="AC9" s="1">
        <v>807.61685039431291</v>
      </c>
      <c r="AD9" s="1">
        <v>826.21085039431284</v>
      </c>
      <c r="AE9" s="1">
        <v>817.58885039431311</v>
      </c>
      <c r="AF9" s="1">
        <v>806.91485039431302</v>
      </c>
      <c r="AG9" s="1">
        <v>819.73285039431266</v>
      </c>
      <c r="AH9" s="1">
        <v>816.54936039431277</v>
      </c>
      <c r="AI9" s="1">
        <v>788.38880039431285</v>
      </c>
      <c r="AJ9" s="1">
        <v>816.5542103943128</v>
      </c>
      <c r="AK9" s="1">
        <v>815.19542039431281</v>
      </c>
      <c r="AL9" s="1">
        <v>799.10327250072271</v>
      </c>
      <c r="AM9" s="1">
        <v>788.20523784959289</v>
      </c>
    </row>
    <row r="10" spans="1:56" x14ac:dyDescent="0.25">
      <c r="A10" s="134">
        <f ca="1">Exceedance!U10</f>
        <v>43009</v>
      </c>
      <c r="B10" s="273">
        <v>775.92472441906887</v>
      </c>
      <c r="C10" s="273">
        <v>775.92472441906887</v>
      </c>
      <c r="D10" s="273">
        <v>775.92472441906887</v>
      </c>
      <c r="E10" s="1">
        <v>725.25872441904926</v>
      </c>
      <c r="F10" s="1">
        <v>788.80372441906877</v>
      </c>
      <c r="G10" s="1">
        <v>816.26172441906897</v>
      </c>
      <c r="H10" s="1">
        <v>814.34472441906883</v>
      </c>
      <c r="I10" s="1">
        <v>727.19272441906878</v>
      </c>
      <c r="J10" s="1">
        <v>747.63572441906899</v>
      </c>
      <c r="K10" s="1">
        <v>721.52272441906916</v>
      </c>
      <c r="L10" s="1">
        <v>758.52472441906878</v>
      </c>
      <c r="M10" s="1">
        <v>781.08072441906893</v>
      </c>
      <c r="N10" s="1">
        <v>760.78772441906892</v>
      </c>
      <c r="O10" s="1">
        <v>754.08072441906916</v>
      </c>
      <c r="P10" s="1">
        <v>757.01072441906888</v>
      </c>
      <c r="Q10" s="1">
        <v>778.61372441906883</v>
      </c>
      <c r="R10" s="1">
        <v>771.6107244190689</v>
      </c>
      <c r="S10" s="1">
        <v>774.01672441906874</v>
      </c>
      <c r="T10" s="1">
        <v>774.35972441906881</v>
      </c>
      <c r="U10" s="1">
        <v>784.64372441906914</v>
      </c>
      <c r="V10" s="1">
        <v>757.91872441906889</v>
      </c>
      <c r="W10" s="1">
        <v>800.47472441906893</v>
      </c>
      <c r="X10" s="1">
        <v>782.40672441906895</v>
      </c>
      <c r="Y10" s="1">
        <v>768.60372441906873</v>
      </c>
      <c r="Z10" s="1">
        <v>774.40772441906904</v>
      </c>
      <c r="AA10" s="1">
        <v>805.91572441906885</v>
      </c>
      <c r="AB10" s="1">
        <v>748.55272441906891</v>
      </c>
      <c r="AC10" s="1">
        <v>777.15072441906887</v>
      </c>
      <c r="AD10" s="1">
        <v>780.33172441906902</v>
      </c>
      <c r="AE10" s="1">
        <v>783.00472441906902</v>
      </c>
      <c r="AF10" s="1">
        <v>778.39272441906883</v>
      </c>
      <c r="AG10" s="1">
        <v>793.62172441906898</v>
      </c>
      <c r="AH10" s="1">
        <v>792.44155441906901</v>
      </c>
      <c r="AI10" s="1">
        <v>786.63021441906892</v>
      </c>
      <c r="AJ10" s="1">
        <v>770.29234441906885</v>
      </c>
      <c r="AK10" s="1">
        <v>776.44599441906882</v>
      </c>
      <c r="AL10" s="1">
        <v>779.60810391196912</v>
      </c>
      <c r="AM10" s="1">
        <v>772.44165588534884</v>
      </c>
    </row>
    <row r="11" spans="1:56" x14ac:dyDescent="0.25">
      <c r="A11" s="134">
        <f ca="1">Exceedance!U11</f>
        <v>43040</v>
      </c>
      <c r="B11" s="273">
        <v>696.13013478364576</v>
      </c>
      <c r="C11" s="273">
        <v>696.13013478364576</v>
      </c>
      <c r="D11" s="273">
        <v>696.13013478364576</v>
      </c>
      <c r="E11" s="1">
        <v>678.52525503352774</v>
      </c>
      <c r="F11" s="1">
        <v>685.62413478364579</v>
      </c>
      <c r="G11" s="1">
        <v>698.43913478364561</v>
      </c>
      <c r="H11" s="1">
        <v>772.55013478364549</v>
      </c>
      <c r="I11" s="1">
        <v>729.59913478364524</v>
      </c>
      <c r="J11" s="1">
        <v>748.05813478364541</v>
      </c>
      <c r="K11" s="1">
        <v>713.14013478364564</v>
      </c>
      <c r="L11" s="1">
        <v>697.37113478364529</v>
      </c>
      <c r="M11" s="1">
        <v>731.63713478364525</v>
      </c>
      <c r="N11" s="1">
        <v>670.6231347836457</v>
      </c>
      <c r="O11" s="1">
        <v>670.84513478364568</v>
      </c>
      <c r="P11" s="1">
        <v>689.38313478364523</v>
      </c>
      <c r="Q11" s="1">
        <v>717.12413478364579</v>
      </c>
      <c r="R11" s="1">
        <v>676.02113478364549</v>
      </c>
      <c r="S11" s="1">
        <v>682.08013478364558</v>
      </c>
      <c r="T11" s="1">
        <v>686.9721347836454</v>
      </c>
      <c r="U11" s="1">
        <v>680.96613478364554</v>
      </c>
      <c r="V11" s="1">
        <v>744.96213478364564</v>
      </c>
      <c r="W11" s="1">
        <v>681.06513478364536</v>
      </c>
      <c r="X11" s="1">
        <v>719.46113478364532</v>
      </c>
      <c r="Y11" s="1">
        <v>705.51513478364552</v>
      </c>
      <c r="Z11" s="1">
        <v>694.82113478364568</v>
      </c>
      <c r="AA11" s="1">
        <v>696.46513478364534</v>
      </c>
      <c r="AB11" s="1">
        <v>662.75313478364569</v>
      </c>
      <c r="AC11" s="1">
        <v>695.79813478364565</v>
      </c>
      <c r="AD11" s="1">
        <v>708.71113478364555</v>
      </c>
      <c r="AE11" s="1">
        <v>695.30813478364553</v>
      </c>
      <c r="AF11" s="1">
        <v>702.61713478364561</v>
      </c>
      <c r="AG11" s="1">
        <v>702.12513478364576</v>
      </c>
      <c r="AH11" s="1">
        <v>703.30819478364549</v>
      </c>
      <c r="AI11" s="1">
        <v>681.61137478364572</v>
      </c>
      <c r="AJ11" s="1">
        <v>693.78448478364567</v>
      </c>
      <c r="AK11" s="1">
        <v>685.79973478364536</v>
      </c>
      <c r="AL11" s="1">
        <v>705.27425918182553</v>
      </c>
      <c r="AM11" s="1">
        <v>701.35897014178556</v>
      </c>
    </row>
    <row r="12" spans="1:56" x14ac:dyDescent="0.25">
      <c r="A12" s="134">
        <f ca="1">Exceedance!U12</f>
        <v>43070</v>
      </c>
      <c r="B12" s="273">
        <v>609.68476053388429</v>
      </c>
      <c r="C12" s="273">
        <v>609.68476053388429</v>
      </c>
      <c r="D12" s="273">
        <v>609.68476053388429</v>
      </c>
      <c r="E12" s="1">
        <v>637.38888078376658</v>
      </c>
      <c r="F12" s="1">
        <v>688.773760533884</v>
      </c>
      <c r="G12" s="1">
        <v>692.67476053388407</v>
      </c>
      <c r="H12" s="1">
        <v>663.72476053388425</v>
      </c>
      <c r="I12" s="1">
        <v>720.88576053388419</v>
      </c>
      <c r="J12" s="1">
        <v>722.46576053388412</v>
      </c>
      <c r="K12" s="1">
        <v>621.38176053388429</v>
      </c>
      <c r="L12" s="1">
        <v>619.04976053388407</v>
      </c>
      <c r="M12" s="1">
        <v>618.9047605338842</v>
      </c>
      <c r="N12" s="1">
        <v>602.10576053388399</v>
      </c>
      <c r="O12" s="1">
        <v>593.3847605338841</v>
      </c>
      <c r="P12" s="1">
        <v>577.15276053388436</v>
      </c>
      <c r="Q12" s="1">
        <v>599.61776053388417</v>
      </c>
      <c r="R12" s="1">
        <v>570.63176053388418</v>
      </c>
      <c r="S12" s="1">
        <v>529.97676053388454</v>
      </c>
      <c r="T12" s="1">
        <v>646.38676053388417</v>
      </c>
      <c r="U12" s="1">
        <v>632.89376053388435</v>
      </c>
      <c r="V12" s="1">
        <v>681.41676053388426</v>
      </c>
      <c r="W12" s="1">
        <v>560.32676053388434</v>
      </c>
      <c r="X12" s="1">
        <v>626.54776053388423</v>
      </c>
      <c r="Y12" s="1">
        <v>615.67176053388425</v>
      </c>
      <c r="Z12" s="1">
        <v>621.9817605338842</v>
      </c>
      <c r="AA12" s="1">
        <v>630.5257605338843</v>
      </c>
      <c r="AB12" s="1">
        <v>580.78876053388444</v>
      </c>
      <c r="AC12" s="1">
        <v>598.52576053388441</v>
      </c>
      <c r="AD12" s="1">
        <v>633.79676053388425</v>
      </c>
      <c r="AE12" s="1">
        <v>622.48276053388429</v>
      </c>
      <c r="AF12" s="1">
        <v>595.55576053388427</v>
      </c>
      <c r="AG12" s="1">
        <v>619.51476053388399</v>
      </c>
      <c r="AH12" s="1">
        <v>573.78092053388423</v>
      </c>
      <c r="AI12" s="1">
        <v>605.81029053388443</v>
      </c>
      <c r="AJ12" s="1">
        <v>620.24226053388418</v>
      </c>
      <c r="AK12" s="1">
        <v>626.21914053388446</v>
      </c>
      <c r="AL12" s="1">
        <v>598.06870460580421</v>
      </c>
      <c r="AM12" s="1">
        <v>608.52369785737437</v>
      </c>
    </row>
    <row r="13" spans="1:56" x14ac:dyDescent="0.25">
      <c r="A13" s="134">
        <f ca="1">Exceedance!U13</f>
        <v>43101</v>
      </c>
      <c r="B13" s="273">
        <v>607.94881754485891</v>
      </c>
      <c r="C13" s="273">
        <v>607.94881754485891</v>
      </c>
      <c r="D13" s="273">
        <v>607.94881754485891</v>
      </c>
      <c r="E13" s="1">
        <v>551.76260921145263</v>
      </c>
      <c r="F13" s="1">
        <v>763.0326092114525</v>
      </c>
      <c r="G13" s="1">
        <v>694.29960921145266</v>
      </c>
      <c r="H13" s="1">
        <v>595.54607587812006</v>
      </c>
      <c r="I13" s="1">
        <v>587.86360921145274</v>
      </c>
      <c r="J13" s="1">
        <v>654.24815087819456</v>
      </c>
      <c r="K13" s="1">
        <v>532.61215087819448</v>
      </c>
      <c r="L13" s="1">
        <v>619.64115087819459</v>
      </c>
      <c r="M13" s="1">
        <v>563.6105350448604</v>
      </c>
      <c r="N13" s="1">
        <v>580.59215087819462</v>
      </c>
      <c r="O13" s="1">
        <v>608.71515087819466</v>
      </c>
      <c r="P13" s="1">
        <v>469.62107587811983</v>
      </c>
      <c r="Q13" s="1">
        <v>625.15993004486199</v>
      </c>
      <c r="R13" s="1">
        <v>538.78360921145259</v>
      </c>
      <c r="S13" s="1">
        <v>615.84383087819572</v>
      </c>
      <c r="T13" s="1">
        <v>644.98360921145274</v>
      </c>
      <c r="U13" s="1">
        <v>725.6311508781946</v>
      </c>
      <c r="V13" s="1">
        <v>503.33911837826724</v>
      </c>
      <c r="W13" s="1">
        <v>596.18815087819462</v>
      </c>
      <c r="X13" s="1">
        <v>586.00915087819476</v>
      </c>
      <c r="Y13" s="1">
        <v>614.97315921152699</v>
      </c>
      <c r="Z13" s="1">
        <v>619.33915087819435</v>
      </c>
      <c r="AA13" s="1">
        <v>615.45515087819444</v>
      </c>
      <c r="AB13" s="1">
        <v>444.02060921145295</v>
      </c>
      <c r="AC13" s="1">
        <v>641.71315087819448</v>
      </c>
      <c r="AD13" s="1">
        <v>622.3471508781945</v>
      </c>
      <c r="AE13" s="1">
        <v>562.1346092114527</v>
      </c>
      <c r="AF13" s="1">
        <v>644.54783087819578</v>
      </c>
      <c r="AG13" s="1">
        <v>536.16825087819473</v>
      </c>
      <c r="AH13" s="1">
        <v>609.36970921145246</v>
      </c>
      <c r="AI13" s="1">
        <v>629.9277392115265</v>
      </c>
      <c r="AJ13" s="1">
        <v>604.36857921152625</v>
      </c>
      <c r="AK13" s="1">
        <v>615.26024000452446</v>
      </c>
      <c r="AL13" s="1">
        <v>604.35399951839452</v>
      </c>
      <c r="AM13" s="1">
        <v>545.7845350448606</v>
      </c>
    </row>
    <row r="14" spans="1:56" x14ac:dyDescent="0.25">
      <c r="A14" s="134">
        <f ca="1">Exceedance!U14</f>
        <v>43132</v>
      </c>
      <c r="B14" s="273">
        <v>585.13346013107343</v>
      </c>
      <c r="C14" s="273">
        <v>585.13346013107343</v>
      </c>
      <c r="D14" s="273">
        <v>585.13346013107343</v>
      </c>
      <c r="E14" s="1">
        <v>639.53925179766168</v>
      </c>
      <c r="F14" s="1">
        <v>457.82625179766194</v>
      </c>
      <c r="G14" s="1">
        <v>602.97725179766178</v>
      </c>
      <c r="H14" s="1">
        <v>611.51466846432777</v>
      </c>
      <c r="I14" s="1">
        <v>557.94825179766178</v>
      </c>
      <c r="J14" s="1">
        <v>563.59579346440694</v>
      </c>
      <c r="K14" s="1">
        <v>545.42379346440725</v>
      </c>
      <c r="L14" s="1">
        <v>571.57679346440693</v>
      </c>
      <c r="M14" s="1">
        <v>613.66217763100212</v>
      </c>
      <c r="N14" s="1">
        <v>528.62979346440693</v>
      </c>
      <c r="O14" s="1">
        <v>558.19979346440675</v>
      </c>
      <c r="P14" s="1">
        <v>427.14066846432803</v>
      </c>
      <c r="Q14" s="1">
        <v>605.11252263107303</v>
      </c>
      <c r="R14" s="1">
        <v>549.48225179766177</v>
      </c>
      <c r="S14" s="1">
        <v>586.02195346440783</v>
      </c>
      <c r="T14" s="1">
        <v>615.30925179766166</v>
      </c>
      <c r="U14" s="1">
        <v>593.35979346440706</v>
      </c>
      <c r="V14" s="1">
        <v>574.38276096441189</v>
      </c>
      <c r="W14" s="1">
        <v>578.04879346440703</v>
      </c>
      <c r="X14" s="1">
        <v>560.90779346440684</v>
      </c>
      <c r="Y14" s="1">
        <v>649.52085179772803</v>
      </c>
      <c r="Z14" s="1">
        <v>557.70279346440714</v>
      </c>
      <c r="AA14" s="1">
        <v>565.10979346440706</v>
      </c>
      <c r="AB14" s="1">
        <v>424.26625179766148</v>
      </c>
      <c r="AC14" s="1">
        <v>579.00179346440711</v>
      </c>
      <c r="AD14" s="1">
        <v>617.57479346440721</v>
      </c>
      <c r="AE14" s="1">
        <v>627.57025179766185</v>
      </c>
      <c r="AF14" s="1">
        <v>572.71195346440766</v>
      </c>
      <c r="AG14" s="1">
        <v>611.394443464407</v>
      </c>
      <c r="AH14" s="1">
        <v>599.36907179766172</v>
      </c>
      <c r="AI14" s="1">
        <v>649.78444179772714</v>
      </c>
      <c r="AJ14" s="1">
        <v>646.01061179772717</v>
      </c>
      <c r="AK14" s="1">
        <v>571.99734751381698</v>
      </c>
      <c r="AL14" s="1">
        <v>579.8404518104669</v>
      </c>
      <c r="AM14" s="1">
        <v>641.768177631002</v>
      </c>
    </row>
    <row r="15" spans="1:56" x14ac:dyDescent="0.25">
      <c r="A15" s="134">
        <f ca="1">Exceedance!U15</f>
        <v>43160</v>
      </c>
      <c r="B15" s="273">
        <v>975.29894274714457</v>
      </c>
      <c r="C15" s="273">
        <v>975.29894274714457</v>
      </c>
      <c r="D15" s="273">
        <v>975.29894274714457</v>
      </c>
      <c r="E15" s="1">
        <v>948.23973441373812</v>
      </c>
      <c r="F15" s="1">
        <v>839.15573441373795</v>
      </c>
      <c r="G15" s="1">
        <v>854.00873441373824</v>
      </c>
      <c r="H15" s="1">
        <v>806.76060108040451</v>
      </c>
      <c r="I15" s="1">
        <v>926.49373441373848</v>
      </c>
      <c r="J15" s="1">
        <v>917.80927608048</v>
      </c>
      <c r="K15" s="1">
        <v>912.69127608047995</v>
      </c>
      <c r="L15" s="1">
        <v>959.82827608048035</v>
      </c>
      <c r="M15" s="1">
        <v>882.18156024704444</v>
      </c>
      <c r="N15" s="1">
        <v>922.1332760804803</v>
      </c>
      <c r="O15" s="1">
        <v>877.28427608048037</v>
      </c>
      <c r="P15" s="1">
        <v>708.04360108040407</v>
      </c>
      <c r="Q15" s="1">
        <v>956.78445524714618</v>
      </c>
      <c r="R15" s="1">
        <v>824.76873441373812</v>
      </c>
      <c r="S15" s="1">
        <v>989.15495608048116</v>
      </c>
      <c r="T15" s="1">
        <v>892.16773441373812</v>
      </c>
      <c r="U15" s="1">
        <v>902.36927608048018</v>
      </c>
      <c r="V15" s="1">
        <v>902.37114358045085</v>
      </c>
      <c r="W15" s="1">
        <v>942.83927608048043</v>
      </c>
      <c r="X15" s="1">
        <v>930.58427608048021</v>
      </c>
      <c r="Y15" s="1">
        <v>951.64628441381308</v>
      </c>
      <c r="Z15" s="1">
        <v>1014.91727608048</v>
      </c>
      <c r="AA15" s="1">
        <v>1000.2592760804803</v>
      </c>
      <c r="AB15" s="1">
        <v>763.48673441373808</v>
      </c>
      <c r="AC15" s="1">
        <v>936.26327608048018</v>
      </c>
      <c r="AD15" s="1">
        <v>947.88827608048018</v>
      </c>
      <c r="AE15" s="1">
        <v>918.14273441373837</v>
      </c>
      <c r="AF15" s="1">
        <v>977.56895608048148</v>
      </c>
      <c r="AG15" s="1">
        <v>929.29064608048031</v>
      </c>
      <c r="AH15" s="1">
        <v>933.19777441373833</v>
      </c>
      <c r="AI15" s="1">
        <v>962.22865441381191</v>
      </c>
      <c r="AJ15" s="1">
        <v>970.40955441381163</v>
      </c>
      <c r="AK15" s="1">
        <v>1039.2607017079704</v>
      </c>
      <c r="AL15" s="1">
        <v>992.22157902627998</v>
      </c>
      <c r="AM15" s="1">
        <v>963.02556024704404</v>
      </c>
    </row>
    <row r="16" spans="1:56" x14ac:dyDescent="0.25">
      <c r="A16" s="134">
        <f ca="1">Exceedance!U16</f>
        <v>43191</v>
      </c>
      <c r="B16" s="273">
        <v>1063.5650572441409</v>
      </c>
      <c r="C16" s="273">
        <v>1063.5650572441409</v>
      </c>
      <c r="D16" s="273">
        <v>1063.5650572441409</v>
      </c>
      <c r="E16" s="1">
        <v>1040.8218489106926</v>
      </c>
      <c r="F16" s="1">
        <v>1212.7378489106932</v>
      </c>
      <c r="G16" s="1">
        <v>997.36084891069299</v>
      </c>
      <c r="H16" s="1">
        <v>1033.7579655773573</v>
      </c>
      <c r="I16" s="1">
        <v>1013.2788489106927</v>
      </c>
      <c r="J16" s="1">
        <v>1084.9093905774746</v>
      </c>
      <c r="K16" s="1">
        <v>1083.6263905774749</v>
      </c>
      <c r="L16" s="1">
        <v>1103.2763905774746</v>
      </c>
      <c r="M16" s="1">
        <v>1003.3530747440304</v>
      </c>
      <c r="N16" s="1">
        <v>1048.8433905774748</v>
      </c>
      <c r="O16" s="1">
        <v>1075.1523905774745</v>
      </c>
      <c r="P16" s="1">
        <v>1077.8589655773571</v>
      </c>
      <c r="Q16" s="1">
        <v>1112.4178197441393</v>
      </c>
      <c r="R16" s="1">
        <v>1027.5998489106923</v>
      </c>
      <c r="S16" s="1">
        <v>1102.7895505774752</v>
      </c>
      <c r="T16" s="1">
        <v>1038.6638489106929</v>
      </c>
      <c r="U16" s="1">
        <v>1004.0603905774748</v>
      </c>
      <c r="V16" s="1">
        <v>1044.6026580774771</v>
      </c>
      <c r="W16" s="1">
        <v>1113.2573905774746</v>
      </c>
      <c r="X16" s="1">
        <v>1043.9383905774746</v>
      </c>
      <c r="Y16" s="1">
        <v>1075.6664489107591</v>
      </c>
      <c r="Z16" s="1">
        <v>1078.1133905774745</v>
      </c>
      <c r="AA16" s="1">
        <v>1082.0313905774749</v>
      </c>
      <c r="AB16" s="1">
        <v>1015.7718489106925</v>
      </c>
      <c r="AC16" s="1">
        <v>1085.6383905774744</v>
      </c>
      <c r="AD16" s="1">
        <v>1086.4123905774745</v>
      </c>
      <c r="AE16" s="1">
        <v>1053.4628489106926</v>
      </c>
      <c r="AF16" s="1">
        <v>1098.7035505774757</v>
      </c>
      <c r="AG16" s="1">
        <v>1076.6284305774745</v>
      </c>
      <c r="AH16" s="1">
        <v>1046.322138910693</v>
      </c>
      <c r="AI16" s="1">
        <v>1074.8360489107583</v>
      </c>
      <c r="AJ16" s="1">
        <v>1076.8905189107581</v>
      </c>
      <c r="AK16" s="1">
        <v>1033.2636924816545</v>
      </c>
      <c r="AL16" s="1">
        <v>1066.6899192929848</v>
      </c>
      <c r="AM16" s="1">
        <v>1035.8860747440299</v>
      </c>
    </row>
    <row r="17" spans="1:39" x14ac:dyDescent="0.25">
      <c r="A17" s="134">
        <f ca="1">Exceedance!U17</f>
        <v>43221</v>
      </c>
      <c r="B17" s="273">
        <v>935.16915185066205</v>
      </c>
      <c r="C17" s="273">
        <v>935.16915185066205</v>
      </c>
      <c r="D17" s="273">
        <v>935.16915185066205</v>
      </c>
      <c r="E17" s="1">
        <v>931.8529435172552</v>
      </c>
      <c r="F17" s="1">
        <v>1028.2759435172557</v>
      </c>
      <c r="G17" s="1">
        <v>968.37794351725586</v>
      </c>
      <c r="H17" s="1">
        <v>1000.2566101839246</v>
      </c>
      <c r="I17" s="1">
        <v>1094.4529435172569</v>
      </c>
      <c r="J17" s="1">
        <v>952.82648518399753</v>
      </c>
      <c r="K17" s="1">
        <v>1005.2954851839978</v>
      </c>
      <c r="L17" s="1">
        <v>929.78348518399753</v>
      </c>
      <c r="M17" s="1">
        <v>861.80016935055517</v>
      </c>
      <c r="N17" s="1">
        <v>917.88748518399802</v>
      </c>
      <c r="O17" s="1">
        <v>925.40948518399784</v>
      </c>
      <c r="P17" s="1">
        <v>944.94061018392426</v>
      </c>
      <c r="Q17" s="1">
        <v>949.11346435066639</v>
      </c>
      <c r="R17" s="1">
        <v>912.25994351725649</v>
      </c>
      <c r="S17" s="1">
        <v>960.62516518399866</v>
      </c>
      <c r="T17" s="1">
        <v>922.03894351725557</v>
      </c>
      <c r="U17" s="1">
        <v>931.47448518399813</v>
      </c>
      <c r="V17" s="1">
        <v>921.33275268396176</v>
      </c>
      <c r="W17" s="1">
        <v>964.10648518399773</v>
      </c>
      <c r="X17" s="1">
        <v>974.5274851839979</v>
      </c>
      <c r="Y17" s="1">
        <v>935.01649351732999</v>
      </c>
      <c r="Z17" s="1">
        <v>959.48748518399827</v>
      </c>
      <c r="AA17" s="1">
        <v>977.03048518399817</v>
      </c>
      <c r="AB17" s="1">
        <v>935.32594351725641</v>
      </c>
      <c r="AC17" s="1">
        <v>1014.334485183998</v>
      </c>
      <c r="AD17" s="1">
        <v>961.11848518399768</v>
      </c>
      <c r="AE17" s="1">
        <v>904.48594351725524</v>
      </c>
      <c r="AF17" s="1">
        <v>936.50416518399879</v>
      </c>
      <c r="AG17" s="1">
        <v>970.92941518399789</v>
      </c>
      <c r="AH17" s="1">
        <v>914.96026351725561</v>
      </c>
      <c r="AI17" s="1">
        <v>921.9841535173291</v>
      </c>
      <c r="AJ17" s="1">
        <v>932.3400335173294</v>
      </c>
      <c r="AK17" s="1">
        <v>963.13048659359413</v>
      </c>
      <c r="AL17" s="1">
        <v>921.78123414769857</v>
      </c>
      <c r="AM17" s="1">
        <v>879.2951693505546</v>
      </c>
    </row>
    <row r="18" spans="1:39" x14ac:dyDescent="0.25">
      <c r="A18" s="134">
        <f ca="1">Exceedance!U18</f>
        <v>43252</v>
      </c>
      <c r="B18" s="273">
        <v>851.43895607306808</v>
      </c>
      <c r="C18" s="273">
        <v>851.43895607306808</v>
      </c>
      <c r="D18" s="273">
        <v>851.43895607306808</v>
      </c>
      <c r="E18" s="1">
        <v>812.08374773961953</v>
      </c>
      <c r="F18" s="1">
        <v>1147.9587477396199</v>
      </c>
      <c r="G18" s="1">
        <v>886.44074773961972</v>
      </c>
      <c r="H18" s="1">
        <v>862.13331440628622</v>
      </c>
      <c r="I18" s="1">
        <v>759.91374773961934</v>
      </c>
      <c r="J18" s="1">
        <v>845.27628940640159</v>
      </c>
      <c r="K18" s="1">
        <v>870.59928940640157</v>
      </c>
      <c r="L18" s="1">
        <v>861.81628940640132</v>
      </c>
      <c r="M18" s="1">
        <v>767.03277357293496</v>
      </c>
      <c r="N18" s="1">
        <v>836.46828940640137</v>
      </c>
      <c r="O18" s="1">
        <v>839.46728940640173</v>
      </c>
      <c r="P18" s="1">
        <v>833.91131440628646</v>
      </c>
      <c r="Q18" s="1">
        <v>861.56916857306805</v>
      </c>
      <c r="R18" s="1">
        <v>809.42974773961976</v>
      </c>
      <c r="S18" s="1">
        <v>859.09544940640205</v>
      </c>
      <c r="T18" s="1">
        <v>837.28974773961954</v>
      </c>
      <c r="U18" s="1">
        <v>841.30128940640145</v>
      </c>
      <c r="V18" s="1">
        <v>839.18335690638207</v>
      </c>
      <c r="W18" s="1">
        <v>807.1802894064017</v>
      </c>
      <c r="X18" s="1">
        <v>848.79428940640196</v>
      </c>
      <c r="Y18" s="1">
        <v>840.15034773968591</v>
      </c>
      <c r="Z18" s="1">
        <v>873.72128940640141</v>
      </c>
      <c r="AA18" s="1">
        <v>895.18628940640133</v>
      </c>
      <c r="AB18" s="1">
        <v>805.32974773961951</v>
      </c>
      <c r="AC18" s="1">
        <v>885.74728940640148</v>
      </c>
      <c r="AD18" s="1">
        <v>877.75228940640159</v>
      </c>
      <c r="AE18" s="1">
        <v>837.15074773961965</v>
      </c>
      <c r="AF18" s="1">
        <v>842.42444940640223</v>
      </c>
      <c r="AG18" s="1">
        <v>850.93523940640159</v>
      </c>
      <c r="AH18" s="1">
        <v>820.44204773961962</v>
      </c>
      <c r="AI18" s="1">
        <v>856.60979773968484</v>
      </c>
      <c r="AJ18" s="1">
        <v>850.73953773968492</v>
      </c>
      <c r="AK18" s="1">
        <v>880.00542848537827</v>
      </c>
      <c r="AL18" s="1">
        <v>834.74931880543147</v>
      </c>
      <c r="AM18" s="1">
        <v>855.94277357293538</v>
      </c>
    </row>
    <row r="19" spans="1:39" x14ac:dyDescent="0.25">
      <c r="A19" s="134">
        <f ca="1">Exceedance!U19</f>
        <v>43282</v>
      </c>
      <c r="B19" s="273">
        <v>799.63475932230187</v>
      </c>
      <c r="C19" s="273">
        <v>799.63475932230187</v>
      </c>
      <c r="D19" s="273">
        <v>799.63475932230187</v>
      </c>
      <c r="E19" s="1">
        <v>852.73955098889542</v>
      </c>
      <c r="F19" s="1">
        <v>848.44755098889561</v>
      </c>
      <c r="G19" s="1">
        <v>859.65855098889517</v>
      </c>
      <c r="H19" s="1">
        <v>827.45201765556362</v>
      </c>
      <c r="I19" s="1">
        <v>788.0135509888953</v>
      </c>
      <c r="J19" s="1">
        <v>823.93409265563753</v>
      </c>
      <c r="K19" s="1">
        <v>882.46109265563746</v>
      </c>
      <c r="L19" s="1">
        <v>846.21209265563732</v>
      </c>
      <c r="M19" s="1">
        <v>752.03537682219792</v>
      </c>
      <c r="N19" s="1">
        <v>815.83709265563755</v>
      </c>
      <c r="O19" s="1">
        <v>782.89109265563741</v>
      </c>
      <c r="P19" s="1">
        <v>789.49201765556347</v>
      </c>
      <c r="Q19" s="1">
        <v>838.01987182230562</v>
      </c>
      <c r="R19" s="1">
        <v>784.43755098889551</v>
      </c>
      <c r="S19" s="1">
        <v>835.98377265563829</v>
      </c>
      <c r="T19" s="1">
        <v>810.64655098889546</v>
      </c>
      <c r="U19" s="1">
        <v>826.24209265563752</v>
      </c>
      <c r="V19" s="1">
        <v>756.12396015560455</v>
      </c>
      <c r="W19" s="1">
        <v>832.64809265563781</v>
      </c>
      <c r="X19" s="1">
        <v>835.62809265563749</v>
      </c>
      <c r="Y19" s="1">
        <v>816.71910098897013</v>
      </c>
      <c r="Z19" s="1">
        <v>836.35609265563755</v>
      </c>
      <c r="AA19" s="1">
        <v>836.48909265563748</v>
      </c>
      <c r="AB19" s="1">
        <v>820.16055098889535</v>
      </c>
      <c r="AC19" s="1">
        <v>854.69109265563736</v>
      </c>
      <c r="AD19" s="1">
        <v>837.85309265563751</v>
      </c>
      <c r="AE19" s="1">
        <v>802.30255098889529</v>
      </c>
      <c r="AF19" s="1">
        <v>837.57677265563825</v>
      </c>
      <c r="AG19" s="1">
        <v>853.35817265563799</v>
      </c>
      <c r="AH19" s="1">
        <v>785.38761098889529</v>
      </c>
      <c r="AI19" s="1">
        <v>785.76684098896885</v>
      </c>
      <c r="AJ19" s="1">
        <v>800.66537098896856</v>
      </c>
      <c r="AK19" s="1">
        <v>807.56038744554746</v>
      </c>
      <c r="AL19" s="1">
        <v>804.23554243232741</v>
      </c>
      <c r="AM19" s="1">
        <v>842.27837682219786</v>
      </c>
    </row>
    <row r="20" spans="1:39" x14ac:dyDescent="0.25">
      <c r="A20" s="134">
        <f ca="1">Exceedance!U20</f>
        <v>43313</v>
      </c>
      <c r="B20" s="273">
        <v>735.45000858401022</v>
      </c>
      <c r="C20" s="273">
        <v>735.45000858401022</v>
      </c>
      <c r="D20" s="273">
        <v>735.45000858401022</v>
      </c>
      <c r="E20" s="1">
        <v>722.62580025060038</v>
      </c>
      <c r="F20" s="1">
        <v>708.08880025060034</v>
      </c>
      <c r="G20" s="1">
        <v>687.49980025060063</v>
      </c>
      <c r="H20" s="1">
        <v>754.5369169172692</v>
      </c>
      <c r="I20" s="1">
        <v>727.1868002506003</v>
      </c>
      <c r="J20" s="1">
        <v>748.22734191734401</v>
      </c>
      <c r="K20" s="1">
        <v>703.88234191734398</v>
      </c>
      <c r="L20" s="1">
        <v>721.82734191734414</v>
      </c>
      <c r="M20" s="1">
        <v>647.41432608395382</v>
      </c>
      <c r="N20" s="1">
        <v>726.11534191734415</v>
      </c>
      <c r="O20" s="1">
        <v>691.47134191734403</v>
      </c>
      <c r="P20" s="1">
        <v>697.73491691726917</v>
      </c>
      <c r="Q20" s="1">
        <v>755.11477108401289</v>
      </c>
      <c r="R20" s="1">
        <v>701.11080025060062</v>
      </c>
      <c r="S20" s="1">
        <v>747.31350191734498</v>
      </c>
      <c r="T20" s="1">
        <v>754.26280025060043</v>
      </c>
      <c r="U20" s="1">
        <v>754.3173419173437</v>
      </c>
      <c r="V20" s="1">
        <v>732.60190941736221</v>
      </c>
      <c r="W20" s="1">
        <v>732.51834191734406</v>
      </c>
      <c r="X20" s="1">
        <v>727.88334191734384</v>
      </c>
      <c r="Y20" s="1">
        <v>729.82840025066696</v>
      </c>
      <c r="Z20" s="1">
        <v>750.82834191734378</v>
      </c>
      <c r="AA20" s="1">
        <v>786.38234191734421</v>
      </c>
      <c r="AB20" s="1">
        <v>679.67280025060052</v>
      </c>
      <c r="AC20" s="1">
        <v>787.77434191734415</v>
      </c>
      <c r="AD20" s="1">
        <v>777.38534191734391</v>
      </c>
      <c r="AE20" s="1">
        <v>721.47480025060054</v>
      </c>
      <c r="AF20" s="1">
        <v>775.38950191734477</v>
      </c>
      <c r="AG20" s="1">
        <v>779.18042191734401</v>
      </c>
      <c r="AH20" s="1">
        <v>716.08747025060063</v>
      </c>
      <c r="AI20" s="1">
        <v>724.91163025066589</v>
      </c>
      <c r="AJ20" s="1">
        <v>707.14193025066595</v>
      </c>
      <c r="AK20" s="1">
        <v>721.06029441656392</v>
      </c>
      <c r="AL20" s="1">
        <v>761.42831796094413</v>
      </c>
      <c r="AM20" s="1">
        <v>743.13832608395421</v>
      </c>
    </row>
    <row r="21" spans="1:39" x14ac:dyDescent="0.25">
      <c r="A21" s="134">
        <f ca="1">Exceedance!U21</f>
        <v>43344</v>
      </c>
      <c r="B21" s="273">
        <v>709.79257539426055</v>
      </c>
      <c r="C21" s="273">
        <v>709.79257539426055</v>
      </c>
      <c r="D21" s="273">
        <v>709.79257539426055</v>
      </c>
      <c r="E21" s="1">
        <v>717.63636706082161</v>
      </c>
      <c r="F21" s="1">
        <v>777.94736706082165</v>
      </c>
      <c r="G21" s="1">
        <v>748.02536706082162</v>
      </c>
      <c r="H21" s="1">
        <v>683.19803372748686</v>
      </c>
      <c r="I21" s="1">
        <v>753.2673670608217</v>
      </c>
      <c r="J21" s="1">
        <v>689.30190872759408</v>
      </c>
      <c r="K21" s="1">
        <v>683.31490872759389</v>
      </c>
      <c r="L21" s="1">
        <v>695.04890872759381</v>
      </c>
      <c r="M21" s="1">
        <v>674.09329289417849</v>
      </c>
      <c r="N21" s="1">
        <v>678.84290872759357</v>
      </c>
      <c r="O21" s="1">
        <v>679.492908727594</v>
      </c>
      <c r="P21" s="1">
        <v>729.17303372748722</v>
      </c>
      <c r="Q21" s="1">
        <v>693.90088789425886</v>
      </c>
      <c r="R21" s="1">
        <v>714.06936706082183</v>
      </c>
      <c r="S21" s="1">
        <v>705.73206872759488</v>
      </c>
      <c r="T21" s="1">
        <v>668.35236706082185</v>
      </c>
      <c r="U21" s="1">
        <v>751.10890872759398</v>
      </c>
      <c r="V21" s="1">
        <v>749.88287622761527</v>
      </c>
      <c r="W21" s="1">
        <v>727.51390872759384</v>
      </c>
      <c r="X21" s="1">
        <v>707.16790872759407</v>
      </c>
      <c r="Y21" s="1">
        <v>756.78796706088747</v>
      </c>
      <c r="Z21" s="1">
        <v>732.82690872759406</v>
      </c>
      <c r="AA21" s="1">
        <v>698.5349087275938</v>
      </c>
      <c r="AB21" s="1">
        <v>728.31436706082172</v>
      </c>
      <c r="AC21" s="1">
        <v>737.88390872759373</v>
      </c>
      <c r="AD21" s="1">
        <v>729.26190872759389</v>
      </c>
      <c r="AE21" s="1">
        <v>727.61236706082173</v>
      </c>
      <c r="AF21" s="1">
        <v>730.41006872759499</v>
      </c>
      <c r="AG21" s="1">
        <v>728.22241872759389</v>
      </c>
      <c r="AH21" s="1">
        <v>709.08631706082201</v>
      </c>
      <c r="AI21" s="1">
        <v>765.89516706088693</v>
      </c>
      <c r="AJ21" s="1">
        <v>764.53637706088693</v>
      </c>
      <c r="AK21" s="1">
        <v>710.77633083400394</v>
      </c>
      <c r="AL21" s="1">
        <v>699.87829618287367</v>
      </c>
      <c r="AM21" s="1">
        <v>637.88129289417805</v>
      </c>
    </row>
    <row r="22" spans="1:39" x14ac:dyDescent="0.25">
      <c r="A22" s="134">
        <f ca="1">Exceedance!U22</f>
        <v>43374</v>
      </c>
      <c r="B22" s="273">
        <v>656.84344941875713</v>
      </c>
      <c r="C22" s="273">
        <v>656.84344941875713</v>
      </c>
      <c r="D22" s="273">
        <v>656.84344941875713</v>
      </c>
      <c r="E22" s="1">
        <v>693.57024108528606</v>
      </c>
      <c r="F22" s="1">
        <v>721.02824108528625</v>
      </c>
      <c r="G22" s="1">
        <v>719.11124108528588</v>
      </c>
      <c r="H22" s="1">
        <v>632.86785775195142</v>
      </c>
      <c r="I22" s="1">
        <v>652.40224108528662</v>
      </c>
      <c r="J22" s="1">
        <v>610.63478275209093</v>
      </c>
      <c r="K22" s="1">
        <v>647.63678275209099</v>
      </c>
      <c r="L22" s="1">
        <v>670.19278275209081</v>
      </c>
      <c r="M22" s="1">
        <v>653.08666691862459</v>
      </c>
      <c r="N22" s="1">
        <v>643.19278275209092</v>
      </c>
      <c r="O22" s="1">
        <v>646.12278275209087</v>
      </c>
      <c r="P22" s="1">
        <v>684.28885775195181</v>
      </c>
      <c r="Q22" s="1">
        <v>660.24371191875673</v>
      </c>
      <c r="R22" s="1">
        <v>678.78324108528602</v>
      </c>
      <c r="S22" s="1">
        <v>662.47594275209156</v>
      </c>
      <c r="T22" s="1">
        <v>689.41024108528575</v>
      </c>
      <c r="U22" s="1">
        <v>647.03078275209054</v>
      </c>
      <c r="V22" s="1">
        <v>673.51625025209387</v>
      </c>
      <c r="W22" s="1">
        <v>671.51878275209083</v>
      </c>
      <c r="X22" s="1">
        <v>657.71578275209117</v>
      </c>
      <c r="Y22" s="1">
        <v>706.82184108535273</v>
      </c>
      <c r="Z22" s="1">
        <v>695.02778275209073</v>
      </c>
      <c r="AA22" s="1">
        <v>637.66478275209101</v>
      </c>
      <c r="AB22" s="1">
        <v>681.91724108528615</v>
      </c>
      <c r="AC22" s="1">
        <v>669.4437827520909</v>
      </c>
      <c r="AD22" s="1">
        <v>672.1167827520909</v>
      </c>
      <c r="AE22" s="1">
        <v>683.15924108528623</v>
      </c>
      <c r="AF22" s="1">
        <v>681.7379427520915</v>
      </c>
      <c r="AG22" s="1">
        <v>681.55361275209123</v>
      </c>
      <c r="AH22" s="1">
        <v>691.39673108528586</v>
      </c>
      <c r="AI22" s="1">
        <v>703.70230108535145</v>
      </c>
      <c r="AJ22" s="1">
        <v>709.85595108535165</v>
      </c>
      <c r="AK22" s="1">
        <v>668.72016224499089</v>
      </c>
      <c r="AL22" s="1">
        <v>661.55371421837083</v>
      </c>
      <c r="AM22" s="1">
        <v>635.45966691862429</v>
      </c>
    </row>
    <row r="23" spans="1:39" x14ac:dyDescent="0.25">
      <c r="A23" s="134">
        <f ca="1">Exceedance!U23</f>
        <v>43405</v>
      </c>
      <c r="B23" s="273">
        <v>564.37486228243358</v>
      </c>
      <c r="C23" s="273">
        <v>564.37486228243358</v>
      </c>
      <c r="D23" s="273">
        <v>564.37486228243358</v>
      </c>
      <c r="E23" s="1">
        <v>578.06065394894915</v>
      </c>
      <c r="F23" s="1">
        <v>590.87565394894909</v>
      </c>
      <c r="G23" s="1">
        <v>664.98665394894954</v>
      </c>
      <c r="H23" s="1">
        <v>621.06547061561628</v>
      </c>
      <c r="I23" s="1">
        <v>640.49465394894912</v>
      </c>
      <c r="J23" s="1">
        <v>589.57819561576719</v>
      </c>
      <c r="K23" s="1">
        <v>573.80919561576707</v>
      </c>
      <c r="L23" s="1">
        <v>608.07519561576703</v>
      </c>
      <c r="M23" s="1">
        <v>562.48837978229437</v>
      </c>
      <c r="N23" s="1">
        <v>547.283195615767</v>
      </c>
      <c r="O23" s="1">
        <v>565.8211956157669</v>
      </c>
      <c r="P23" s="1">
        <v>608.59047061561603</v>
      </c>
      <c r="Q23" s="1">
        <v>550.10132478243418</v>
      </c>
      <c r="R23" s="1">
        <v>574.51665394894883</v>
      </c>
      <c r="S23" s="1">
        <v>562.41435561576793</v>
      </c>
      <c r="T23" s="1">
        <v>573.40265394894925</v>
      </c>
      <c r="U23" s="1">
        <v>621.40019561576753</v>
      </c>
      <c r="V23" s="1">
        <v>553.32896311577701</v>
      </c>
      <c r="W23" s="1">
        <v>595.89919561576676</v>
      </c>
      <c r="X23" s="1">
        <v>581.95319561576719</v>
      </c>
      <c r="Y23" s="1">
        <v>614.90525394901545</v>
      </c>
      <c r="Z23" s="1">
        <v>572.903195615767</v>
      </c>
      <c r="AA23" s="1">
        <v>539.19119561576713</v>
      </c>
      <c r="AB23" s="1">
        <v>588.23465394894913</v>
      </c>
      <c r="AC23" s="1">
        <v>585.14919561576698</v>
      </c>
      <c r="AD23" s="1">
        <v>571.74619561576708</v>
      </c>
      <c r="AE23" s="1">
        <v>595.05365394894932</v>
      </c>
      <c r="AF23" s="1">
        <v>577.56735561576772</v>
      </c>
      <c r="AG23" s="1">
        <v>579.7462556157667</v>
      </c>
      <c r="AH23" s="1">
        <v>574.04789394894897</v>
      </c>
      <c r="AI23" s="1">
        <v>614.86444394901446</v>
      </c>
      <c r="AJ23" s="1">
        <v>606.87969394901427</v>
      </c>
      <c r="AK23" s="1">
        <v>581.71232001394731</v>
      </c>
      <c r="AL23" s="1">
        <v>577.79703097390734</v>
      </c>
      <c r="AM23" s="1">
        <v>588.29237978229435</v>
      </c>
    </row>
    <row r="24" spans="1:39" x14ac:dyDescent="0.25">
      <c r="A24" s="134">
        <f ca="1">Exceedance!U24</f>
        <v>43435</v>
      </c>
      <c r="B24" s="273">
        <v>479.09808803241992</v>
      </c>
      <c r="C24" s="273">
        <v>479.09808803241992</v>
      </c>
      <c r="D24" s="273">
        <v>479.09808803241992</v>
      </c>
      <c r="E24" s="1">
        <v>582.03387969897915</v>
      </c>
      <c r="F24" s="1">
        <v>585.93487969897922</v>
      </c>
      <c r="G24" s="1">
        <v>556.98487969897928</v>
      </c>
      <c r="H24" s="1">
        <v>612.77534636564553</v>
      </c>
      <c r="I24" s="1">
        <v>615.72587969897916</v>
      </c>
      <c r="J24" s="1">
        <v>498.9884213657536</v>
      </c>
      <c r="K24" s="1">
        <v>496.65642136575337</v>
      </c>
      <c r="L24" s="1">
        <v>496.51142136575351</v>
      </c>
      <c r="M24" s="1">
        <v>500.92800553231808</v>
      </c>
      <c r="N24" s="1">
        <v>470.99142136575318</v>
      </c>
      <c r="O24" s="1">
        <v>454.75942136575338</v>
      </c>
      <c r="P24" s="1">
        <v>491.50734636564556</v>
      </c>
      <c r="Q24" s="1">
        <v>445.48020053241964</v>
      </c>
      <c r="R24" s="1">
        <v>423.23687969897952</v>
      </c>
      <c r="S24" s="1">
        <v>522.9975813657544</v>
      </c>
      <c r="T24" s="1">
        <v>526.15387969897927</v>
      </c>
      <c r="U24" s="1">
        <v>559.02342136575328</v>
      </c>
      <c r="V24" s="1">
        <v>439.89258886575766</v>
      </c>
      <c r="W24" s="1">
        <v>504.15442136575348</v>
      </c>
      <c r="X24" s="1">
        <v>493.27842136575339</v>
      </c>
      <c r="Y24" s="1">
        <v>542.88947969904552</v>
      </c>
      <c r="Z24" s="1">
        <v>508.13242136575337</v>
      </c>
      <c r="AA24" s="1">
        <v>458.39542136575335</v>
      </c>
      <c r="AB24" s="1">
        <v>491.78587969897933</v>
      </c>
      <c r="AC24" s="1">
        <v>511.40342136575339</v>
      </c>
      <c r="AD24" s="1">
        <v>500.08942136575359</v>
      </c>
      <c r="AE24" s="1">
        <v>488.81587969897896</v>
      </c>
      <c r="AF24" s="1">
        <v>496.12558136575421</v>
      </c>
      <c r="AG24" s="1">
        <v>451.38758136575376</v>
      </c>
      <c r="AH24" s="1">
        <v>499.07040969897935</v>
      </c>
      <c r="AI24" s="1">
        <v>542.14581969904464</v>
      </c>
      <c r="AJ24" s="1">
        <v>548.12269969904492</v>
      </c>
      <c r="AK24" s="1">
        <v>475.67536543767324</v>
      </c>
      <c r="AL24" s="1">
        <v>486.13035868924351</v>
      </c>
      <c r="AM24" s="1">
        <v>554.11300553231854</v>
      </c>
    </row>
    <row r="25" spans="1:39" x14ac:dyDescent="0.25">
      <c r="A25" s="134">
        <f ca="1">Exceedance!U25</f>
        <v>43466</v>
      </c>
      <c r="B25" s="273">
        <v>560.22592421186778</v>
      </c>
      <c r="C25" s="273">
        <v>615.04865087875476</v>
      </c>
      <c r="D25" s="273">
        <v>615.04865087875476</v>
      </c>
      <c r="E25" s="1">
        <v>763.31228421248306</v>
      </c>
      <c r="F25" s="1">
        <v>694.57928421248346</v>
      </c>
      <c r="G25" s="1">
        <v>616.27319671227588</v>
      </c>
      <c r="H25" s="1">
        <v>610.1382592122751</v>
      </c>
      <c r="I25" s="1">
        <v>634.73225921227493</v>
      </c>
      <c r="J25" s="1">
        <v>536.39457587918014</v>
      </c>
      <c r="K25" s="1">
        <v>622.5476508791802</v>
      </c>
      <c r="L25" s="1">
        <v>563.07391004578767</v>
      </c>
      <c r="M25" s="1">
        <v>583.4986508791801</v>
      </c>
      <c r="N25" s="1">
        <v>612.49757587918032</v>
      </c>
      <c r="O25" s="1">
        <v>469.02482587915057</v>
      </c>
      <c r="P25" s="1">
        <v>605.48419671227543</v>
      </c>
      <c r="Q25" s="1">
        <v>538.18735921248287</v>
      </c>
      <c r="R25" s="1">
        <v>597.44825921227505</v>
      </c>
      <c r="S25" s="1">
        <v>645.2632842124832</v>
      </c>
      <c r="T25" s="1">
        <v>729.41357587918037</v>
      </c>
      <c r="U25" s="1">
        <v>506.93116837915863</v>
      </c>
      <c r="V25" s="1">
        <v>599.97057587918039</v>
      </c>
      <c r="W25" s="1">
        <v>589.79157587918007</v>
      </c>
      <c r="X25" s="1">
        <v>572.40725754559469</v>
      </c>
      <c r="Y25" s="1">
        <v>566.08625754559455</v>
      </c>
      <c r="Z25" s="1">
        <v>562.20225754559465</v>
      </c>
      <c r="AA25" s="1">
        <v>432.55825754559493</v>
      </c>
      <c r="AB25" s="1">
        <v>645.49557587918025</v>
      </c>
      <c r="AC25" s="1">
        <v>625.25365087918021</v>
      </c>
      <c r="AD25" s="1">
        <v>550.67225754559445</v>
      </c>
      <c r="AE25" s="1">
        <v>648.31225587918186</v>
      </c>
      <c r="AF25" s="1">
        <v>539.0747508791801</v>
      </c>
      <c r="AG25" s="1">
        <v>608.77345921248309</v>
      </c>
      <c r="AH25" s="1">
        <v>619.97851921227505</v>
      </c>
      <c r="AI25" s="1">
        <v>594.84527421250743</v>
      </c>
      <c r="AJ25" s="1">
        <v>562.00734667192444</v>
      </c>
      <c r="AK25" s="1">
        <v>608.13642451938051</v>
      </c>
      <c r="AL25" s="1">
        <v>545.24791004578776</v>
      </c>
      <c r="AM25" s="1">
        <v>596.45965087917978</v>
      </c>
    </row>
    <row r="26" spans="1:39" x14ac:dyDescent="0.25">
      <c r="A26" s="134">
        <f ca="1">Exceedance!U26</f>
        <v>43497</v>
      </c>
      <c r="B26" s="273">
        <v>610.28874679736759</v>
      </c>
      <c r="C26" s="273">
        <v>588.39029346407347</v>
      </c>
      <c r="D26" s="273">
        <v>588.39029346407347</v>
      </c>
      <c r="E26" s="1">
        <v>457.64840179783647</v>
      </c>
      <c r="F26" s="1">
        <v>602.79940179783637</v>
      </c>
      <c r="G26" s="1">
        <v>704.30711846447332</v>
      </c>
      <c r="H26" s="1">
        <v>651.97522846447373</v>
      </c>
      <c r="I26" s="1">
        <v>675.1502284644738</v>
      </c>
      <c r="J26" s="1">
        <v>545.35169346449538</v>
      </c>
      <c r="K26" s="1">
        <v>570.68029346449509</v>
      </c>
      <c r="L26" s="1">
        <v>612.76015263115949</v>
      </c>
      <c r="M26" s="1">
        <v>527.73329346449532</v>
      </c>
      <c r="N26" s="1">
        <v>558.12769346449522</v>
      </c>
      <c r="O26" s="1">
        <v>426.13841846450231</v>
      </c>
      <c r="P26" s="1">
        <v>716.82011846447313</v>
      </c>
      <c r="Q26" s="1">
        <v>548.48000179783639</v>
      </c>
      <c r="R26" s="1">
        <v>698.57222846447382</v>
      </c>
      <c r="S26" s="1">
        <v>615.13140179783625</v>
      </c>
      <c r="T26" s="1">
        <v>593.28769346449542</v>
      </c>
      <c r="U26" s="1">
        <v>574.16088596449163</v>
      </c>
      <c r="V26" s="1">
        <v>577.97669346449516</v>
      </c>
      <c r="W26" s="1">
        <v>560.83569346449542</v>
      </c>
      <c r="X26" s="1">
        <v>624.39108013109399</v>
      </c>
      <c r="Y26" s="1">
        <v>577.74808013109407</v>
      </c>
      <c r="Z26" s="1">
        <v>585.15508013109411</v>
      </c>
      <c r="AA26" s="1">
        <v>426.78408013109413</v>
      </c>
      <c r="AB26" s="1">
        <v>578.92969346449524</v>
      </c>
      <c r="AC26" s="1">
        <v>616.67829346449514</v>
      </c>
      <c r="AD26" s="1">
        <v>630.08808013109399</v>
      </c>
      <c r="AE26" s="1">
        <v>572.62385346449651</v>
      </c>
      <c r="AF26" s="1">
        <v>610.49794346449528</v>
      </c>
      <c r="AG26" s="1">
        <v>598.36682179783588</v>
      </c>
      <c r="AH26" s="1">
        <v>715.16797846447389</v>
      </c>
      <c r="AI26" s="1">
        <v>637.07320179785813</v>
      </c>
      <c r="AJ26" s="1">
        <v>592.04263418050391</v>
      </c>
      <c r="AK26" s="1">
        <v>579.76835181055526</v>
      </c>
      <c r="AL26" s="1">
        <v>640.86615263115925</v>
      </c>
      <c r="AM26" s="1">
        <v>621.11529346449527</v>
      </c>
    </row>
    <row r="27" spans="1:39" x14ac:dyDescent="0.25">
      <c r="A27" s="134">
        <f ca="1">Exceedance!U27</f>
        <v>43525</v>
      </c>
      <c r="B27" s="273">
        <v>947.23050941379609</v>
      </c>
      <c r="C27" s="273">
        <v>980.8477760804725</v>
      </c>
      <c r="D27" s="273">
        <v>980.8477760804725</v>
      </c>
      <c r="E27" s="1">
        <v>838.0389844142004</v>
      </c>
      <c r="F27" s="1">
        <v>852.89198441420024</v>
      </c>
      <c r="G27" s="1">
        <v>857.21597191420335</v>
      </c>
      <c r="H27" s="1">
        <v>978.93607441420352</v>
      </c>
      <c r="I27" s="1">
        <v>928.46107441420361</v>
      </c>
      <c r="J27" s="1">
        <v>915.0772760808976</v>
      </c>
      <c r="K27" s="1">
        <v>961.18377608089747</v>
      </c>
      <c r="L27" s="1">
        <v>880.24893524746039</v>
      </c>
      <c r="M27" s="1">
        <v>923.48877608089742</v>
      </c>
      <c r="N27" s="1">
        <v>879.67027608089768</v>
      </c>
      <c r="O27" s="1">
        <v>705.89635108086657</v>
      </c>
      <c r="P27" s="1">
        <v>966.8369719142031</v>
      </c>
      <c r="Q27" s="1">
        <v>822.62148441420106</v>
      </c>
      <c r="R27" s="1">
        <v>1000.9270744142036</v>
      </c>
      <c r="S27" s="1">
        <v>891.05098441420046</v>
      </c>
      <c r="T27" s="1">
        <v>904.75527608089749</v>
      </c>
      <c r="U27" s="1">
        <v>904.72176858083139</v>
      </c>
      <c r="V27" s="1">
        <v>945.22527608089763</v>
      </c>
      <c r="W27" s="1">
        <v>932.97027608089775</v>
      </c>
      <c r="X27" s="1">
        <v>928.73484274752263</v>
      </c>
      <c r="Y27" s="1">
        <v>981.31884274752258</v>
      </c>
      <c r="Z27" s="1">
        <v>966.66084274752291</v>
      </c>
      <c r="AA27" s="1">
        <v>771.67884274752271</v>
      </c>
      <c r="AB27" s="1">
        <v>938.64927608089772</v>
      </c>
      <c r="AC27" s="1">
        <v>949.24377608089787</v>
      </c>
      <c r="AD27" s="1">
        <v>926.33484274752254</v>
      </c>
      <c r="AE27" s="1">
        <v>979.93695608089922</v>
      </c>
      <c r="AF27" s="1">
        <v>930.64614608089767</v>
      </c>
      <c r="AG27" s="1">
        <v>931.05052441420059</v>
      </c>
      <c r="AH27" s="1">
        <v>982.44712441420381</v>
      </c>
      <c r="AI27" s="1">
        <v>959.33524941422513</v>
      </c>
      <c r="AJ27" s="1">
        <v>1005.6622683750129</v>
      </c>
      <c r="AK27" s="1">
        <v>994.60757902669764</v>
      </c>
      <c r="AL27" s="1">
        <v>961.09293524746045</v>
      </c>
      <c r="AM27" s="1">
        <v>991.3857760808977</v>
      </c>
    </row>
    <row r="28" spans="1:39" x14ac:dyDescent="0.25">
      <c r="A28" s="134">
        <f ca="1">Exceedance!U28</f>
        <v>43556</v>
      </c>
      <c r="B28" s="273">
        <v>1003.4266239107001</v>
      </c>
      <c r="C28" s="273">
        <v>1068.5588905771244</v>
      </c>
      <c r="D28" s="273">
        <v>1068.5588905771244</v>
      </c>
      <c r="E28" s="1">
        <v>1211.1930989108364</v>
      </c>
      <c r="F28" s="1">
        <v>995.81609891083667</v>
      </c>
      <c r="G28" s="1">
        <v>1048.5507489110819</v>
      </c>
      <c r="H28" s="1">
        <v>1029.8920789110834</v>
      </c>
      <c r="I28" s="1">
        <v>1055.5610789110835</v>
      </c>
      <c r="J28" s="1">
        <v>1085.4973905775466</v>
      </c>
      <c r="K28" s="1">
        <v>1104.1168905775467</v>
      </c>
      <c r="L28" s="1">
        <v>1001.03534974416</v>
      </c>
      <c r="M28" s="1">
        <v>1049.6838905775462</v>
      </c>
      <c r="N28" s="1">
        <v>1077.0233905775463</v>
      </c>
      <c r="O28" s="1">
        <v>1075.2837155775017</v>
      </c>
      <c r="P28" s="1">
        <v>1082.6367489110821</v>
      </c>
      <c r="Q28" s="1">
        <v>1025.0245989108362</v>
      </c>
      <c r="R28" s="1">
        <v>1074.4370789110835</v>
      </c>
      <c r="S28" s="1">
        <v>1037.1190989108366</v>
      </c>
      <c r="T28" s="1">
        <v>1005.9313905775463</v>
      </c>
      <c r="U28" s="1">
        <v>1046.4811830775436</v>
      </c>
      <c r="V28" s="1">
        <v>1115.1283905775463</v>
      </c>
      <c r="W28" s="1">
        <v>1045.8093905775463</v>
      </c>
      <c r="X28" s="1">
        <v>1028.7319572444267</v>
      </c>
      <c r="Y28" s="1">
        <v>1012.8649572444268</v>
      </c>
      <c r="Z28" s="1">
        <v>1016.7829572444271</v>
      </c>
      <c r="AA28" s="1">
        <v>996.48495724442694</v>
      </c>
      <c r="AB28" s="1">
        <v>1087.5093905775461</v>
      </c>
      <c r="AC28" s="1">
        <v>1087.2528905775466</v>
      </c>
      <c r="AD28" s="1">
        <v>1034.1759572444271</v>
      </c>
      <c r="AE28" s="1">
        <v>1100.5585505775482</v>
      </c>
      <c r="AF28" s="1">
        <v>1077.4689305775464</v>
      </c>
      <c r="AG28" s="1">
        <v>1043.7468889108366</v>
      </c>
      <c r="AH28" s="1">
        <v>1062.8058389110836</v>
      </c>
      <c r="AI28" s="1">
        <v>1066.3801089108581</v>
      </c>
      <c r="AJ28" s="1">
        <v>968.01525914860667</v>
      </c>
      <c r="AK28" s="1">
        <v>1068.5609192930565</v>
      </c>
      <c r="AL28" s="1">
        <v>1033.5683497441598</v>
      </c>
      <c r="AM28" s="1">
        <v>1087.6238905775463</v>
      </c>
    </row>
    <row r="29" spans="1:39" x14ac:dyDescent="0.25">
      <c r="A29" s="134">
        <f ca="1">Exceedance!U29</f>
        <v>43586</v>
      </c>
      <c r="B29" s="273">
        <v>886.16135851720583</v>
      </c>
      <c r="C29" s="273">
        <v>940.65998518375864</v>
      </c>
      <c r="D29" s="273">
        <v>940.65998518375864</v>
      </c>
      <c r="E29" s="1">
        <v>1027.2042435174867</v>
      </c>
      <c r="F29" s="1">
        <v>967.30624351748656</v>
      </c>
      <c r="G29" s="1">
        <v>1027.3951476842685</v>
      </c>
      <c r="H29" s="1">
        <v>1123.8714101842672</v>
      </c>
      <c r="I29" s="1">
        <v>940.45441018426709</v>
      </c>
      <c r="J29" s="1">
        <v>1007.7265351841843</v>
      </c>
      <c r="K29" s="1">
        <v>931.08098518418421</v>
      </c>
      <c r="L29" s="1">
        <v>859.81544435076353</v>
      </c>
      <c r="M29" s="1">
        <v>919.18498518418437</v>
      </c>
      <c r="N29" s="1">
        <v>927.8405351841842</v>
      </c>
      <c r="O29" s="1">
        <v>942.7353601841545</v>
      </c>
      <c r="P29" s="1">
        <v>935.8491476842687</v>
      </c>
      <c r="Q29" s="1">
        <v>910.05469351748695</v>
      </c>
      <c r="R29" s="1">
        <v>949.37341018426673</v>
      </c>
      <c r="S29" s="1">
        <v>920.96724351748639</v>
      </c>
      <c r="T29" s="1">
        <v>933.90553518418415</v>
      </c>
      <c r="U29" s="1">
        <v>923.73432768413397</v>
      </c>
      <c r="V29" s="1">
        <v>966.53753518418398</v>
      </c>
      <c r="W29" s="1">
        <v>976.95853518418437</v>
      </c>
      <c r="X29" s="1">
        <v>891.1656918509326</v>
      </c>
      <c r="Y29" s="1">
        <v>904.94969185093237</v>
      </c>
      <c r="Z29" s="1">
        <v>922.4926918509326</v>
      </c>
      <c r="AA29" s="1">
        <v>922.57869185093239</v>
      </c>
      <c r="AB29" s="1">
        <v>1016.7655351841843</v>
      </c>
      <c r="AC29" s="1">
        <v>962.41598518418391</v>
      </c>
      <c r="AD29" s="1">
        <v>891.7386918509327</v>
      </c>
      <c r="AE29" s="1">
        <v>938.91721518418558</v>
      </c>
      <c r="AF29" s="1">
        <v>972.22691518418412</v>
      </c>
      <c r="AG29" s="1">
        <v>912.75501351748665</v>
      </c>
      <c r="AH29" s="1">
        <v>919.17875018426696</v>
      </c>
      <c r="AI29" s="1">
        <v>921.20772851751065</v>
      </c>
      <c r="AJ29" s="1">
        <v>908.59269326052834</v>
      </c>
      <c r="AK29" s="1">
        <v>924.2122841478847</v>
      </c>
      <c r="AL29" s="1">
        <v>877.3104443507624</v>
      </c>
      <c r="AM29" s="1">
        <v>974.94098518418411</v>
      </c>
    </row>
    <row r="30" spans="1:39" x14ac:dyDescent="0.25">
      <c r="A30" s="134">
        <f ca="1">Exceedance!U30</f>
        <v>43617</v>
      </c>
      <c r="B30" s="273">
        <v>880.15524273937433</v>
      </c>
      <c r="C30" s="273">
        <v>856.75678940608009</v>
      </c>
      <c r="D30" s="273">
        <v>856.75678940608009</v>
      </c>
      <c r="E30" s="1">
        <v>1146.5318977397922</v>
      </c>
      <c r="F30" s="1">
        <v>885.01389773979179</v>
      </c>
      <c r="G30" s="1">
        <v>951.63176440643122</v>
      </c>
      <c r="H30" s="1">
        <v>850.64672440643108</v>
      </c>
      <c r="I30" s="1">
        <v>890.04772440643126</v>
      </c>
      <c r="J30" s="1">
        <v>872.58818940650144</v>
      </c>
      <c r="K30" s="1">
        <v>862.9807894065018</v>
      </c>
      <c r="L30" s="1">
        <v>765.00664857308982</v>
      </c>
      <c r="M30" s="1">
        <v>837.63278940650184</v>
      </c>
      <c r="N30" s="1">
        <v>841.45618940650195</v>
      </c>
      <c r="O30" s="1">
        <v>831.66006440645822</v>
      </c>
      <c r="P30" s="1">
        <v>906.49376440643096</v>
      </c>
      <c r="Q30" s="1">
        <v>807.17849773979162</v>
      </c>
      <c r="R30" s="1">
        <v>904.86272440643131</v>
      </c>
      <c r="S30" s="1">
        <v>835.86289773979161</v>
      </c>
      <c r="T30" s="1">
        <v>843.29018940650167</v>
      </c>
      <c r="U30" s="1">
        <v>841.14738190647415</v>
      </c>
      <c r="V30" s="1">
        <v>809.16918940650169</v>
      </c>
      <c r="W30" s="1">
        <v>850.78318940650183</v>
      </c>
      <c r="X30" s="1">
        <v>882.07057607310094</v>
      </c>
      <c r="Y30" s="1">
        <v>897.327576073101</v>
      </c>
      <c r="Z30" s="1">
        <v>918.79257607310115</v>
      </c>
      <c r="AA30" s="1">
        <v>874.89757607310094</v>
      </c>
      <c r="AB30" s="1">
        <v>887.73618940650158</v>
      </c>
      <c r="AC30" s="1">
        <v>878.91678940650161</v>
      </c>
      <c r="AD30" s="1">
        <v>906.7185760731013</v>
      </c>
      <c r="AE30" s="1">
        <v>844.39734940650305</v>
      </c>
      <c r="AF30" s="1">
        <v>852.09973940650184</v>
      </c>
      <c r="AG30" s="1">
        <v>818.19079773979183</v>
      </c>
      <c r="AH30" s="1">
        <v>918.69933440643138</v>
      </c>
      <c r="AI30" s="1">
        <v>840.55312773981336</v>
      </c>
      <c r="AJ30" s="1">
        <v>903.6117151520782</v>
      </c>
      <c r="AK30" s="1">
        <v>836.73821880553146</v>
      </c>
      <c r="AL30" s="1">
        <v>853.91664857309036</v>
      </c>
      <c r="AM30" s="1">
        <v>859.20978940650207</v>
      </c>
    </row>
    <row r="31" spans="1:39" x14ac:dyDescent="0.25">
      <c r="A31" s="134">
        <f ca="1">Exceedance!U31</f>
        <v>43647</v>
      </c>
      <c r="B31" s="273">
        <v>790.14212598815686</v>
      </c>
      <c r="C31" s="273">
        <v>805.15059265496166</v>
      </c>
      <c r="D31" s="273">
        <v>805.15059265496166</v>
      </c>
      <c r="E31" s="1">
        <v>846.78255098868965</v>
      </c>
      <c r="F31" s="1">
        <v>857.99355098868944</v>
      </c>
      <c r="G31" s="1">
        <v>872.18855515523762</v>
      </c>
      <c r="H31" s="1">
        <v>833.27225765523656</v>
      </c>
      <c r="I31" s="1">
        <v>827.40225765523667</v>
      </c>
      <c r="J31" s="1">
        <v>884.29884265538658</v>
      </c>
      <c r="K31" s="1">
        <v>847.53459265538675</v>
      </c>
      <c r="L31" s="1">
        <v>750.07315182201251</v>
      </c>
      <c r="M31" s="1">
        <v>817.15959265538675</v>
      </c>
      <c r="N31" s="1">
        <v>784.72884265538676</v>
      </c>
      <c r="O31" s="1">
        <v>787.31176765535781</v>
      </c>
      <c r="P31" s="1">
        <v>842.35355515523793</v>
      </c>
      <c r="Q31" s="1">
        <v>782.25730098868974</v>
      </c>
      <c r="R31" s="1">
        <v>840.57225765523674</v>
      </c>
      <c r="S31" s="1">
        <v>808.98155098868972</v>
      </c>
      <c r="T31" s="1">
        <v>828.07984265538664</v>
      </c>
      <c r="U31" s="1">
        <v>757.92973515538358</v>
      </c>
      <c r="V31" s="1">
        <v>834.48584265538705</v>
      </c>
      <c r="W31" s="1">
        <v>837.46584265538661</v>
      </c>
      <c r="X31" s="1">
        <v>812.38345932188372</v>
      </c>
      <c r="Y31" s="1">
        <v>821.33345932188354</v>
      </c>
      <c r="Z31" s="1">
        <v>821.46645932188324</v>
      </c>
      <c r="AA31" s="1">
        <v>846.92845932188368</v>
      </c>
      <c r="AB31" s="1">
        <v>856.52884265538682</v>
      </c>
      <c r="AC31" s="1">
        <v>839.17559265538705</v>
      </c>
      <c r="AD31" s="1">
        <v>829.07045932188339</v>
      </c>
      <c r="AE31" s="1">
        <v>839.39652265538848</v>
      </c>
      <c r="AF31" s="1">
        <v>854.68067265538696</v>
      </c>
      <c r="AG31" s="1">
        <v>783.20736098868952</v>
      </c>
      <c r="AH31" s="1">
        <v>798.80167765523652</v>
      </c>
      <c r="AI31" s="1">
        <v>789.55806598871391</v>
      </c>
      <c r="AJ31" s="1">
        <v>792.53775411179333</v>
      </c>
      <c r="AK31" s="1">
        <v>806.07329243207676</v>
      </c>
      <c r="AL31" s="1">
        <v>840.3161518220129</v>
      </c>
      <c r="AM31" s="1">
        <v>895.85259265538673</v>
      </c>
    </row>
    <row r="32" spans="1:39" x14ac:dyDescent="0.25">
      <c r="A32" s="134">
        <f ca="1">Exceedance!U32</f>
        <v>43678</v>
      </c>
      <c r="B32" s="273">
        <v>721.00755525077716</v>
      </c>
      <c r="C32" s="273">
        <v>741.33384191759808</v>
      </c>
      <c r="D32" s="273">
        <v>741.33384191759808</v>
      </c>
      <c r="E32" s="1">
        <v>706.76027525136249</v>
      </c>
      <c r="F32" s="1">
        <v>686.17127525136266</v>
      </c>
      <c r="G32" s="1">
        <v>787.0787835845606</v>
      </c>
      <c r="H32" s="1">
        <v>759.93783358455926</v>
      </c>
      <c r="I32" s="1">
        <v>732.96483358455919</v>
      </c>
      <c r="J32" s="1">
        <v>706.07656691801969</v>
      </c>
      <c r="K32" s="1">
        <v>723.55784191801979</v>
      </c>
      <c r="L32" s="1">
        <v>645.80120108463962</v>
      </c>
      <c r="M32" s="1">
        <v>727.84584191801957</v>
      </c>
      <c r="N32" s="1">
        <v>693.66556691801964</v>
      </c>
      <c r="O32" s="1">
        <v>695.94266691803125</v>
      </c>
      <c r="P32" s="1">
        <v>741.03078358456071</v>
      </c>
      <c r="Q32" s="1">
        <v>699.31855025136235</v>
      </c>
      <c r="R32" s="1">
        <v>733.04683358455964</v>
      </c>
      <c r="S32" s="1">
        <v>752.93427525136235</v>
      </c>
      <c r="T32" s="1">
        <v>756.51156691801975</v>
      </c>
      <c r="U32" s="1">
        <v>734.72525941797085</v>
      </c>
      <c r="V32" s="1">
        <v>734.71256691801977</v>
      </c>
      <c r="W32" s="1">
        <v>730.0775669180199</v>
      </c>
      <c r="X32" s="1">
        <v>730.64188858450382</v>
      </c>
      <c r="Y32" s="1">
        <v>731.27588858450372</v>
      </c>
      <c r="Z32" s="1">
        <v>766.82988858450358</v>
      </c>
      <c r="AA32" s="1">
        <v>708.13388858450355</v>
      </c>
      <c r="AB32" s="1">
        <v>789.96856691801929</v>
      </c>
      <c r="AC32" s="1">
        <v>779.11584191801967</v>
      </c>
      <c r="AD32" s="1">
        <v>749.93588858450369</v>
      </c>
      <c r="AE32" s="1">
        <v>777.56772691802109</v>
      </c>
      <c r="AF32" s="1">
        <v>780.91092191801943</v>
      </c>
      <c r="AG32" s="1">
        <v>714.29522025136237</v>
      </c>
      <c r="AH32" s="1">
        <v>729.01922358455943</v>
      </c>
      <c r="AI32" s="1">
        <v>697.41452025138392</v>
      </c>
      <c r="AJ32" s="1">
        <v>701.50784108372375</v>
      </c>
      <c r="AK32" s="1">
        <v>763.62254296161962</v>
      </c>
      <c r="AL32" s="1">
        <v>741.52520108464</v>
      </c>
      <c r="AM32" s="1">
        <v>772.36984191801969</v>
      </c>
    </row>
    <row r="33" spans="1:39" x14ac:dyDescent="0.25">
      <c r="A33" s="134">
        <f ca="1">Exceedance!U33</f>
        <v>43709</v>
      </c>
      <c r="B33" s="273">
        <v>665.60750206077284</v>
      </c>
      <c r="C33" s="273">
        <v>713.1124087276429</v>
      </c>
      <c r="D33" s="273">
        <v>713.1124087276429</v>
      </c>
      <c r="E33" s="1">
        <v>777.49156706135523</v>
      </c>
      <c r="F33" s="1">
        <v>747.56956706135531</v>
      </c>
      <c r="G33" s="1">
        <v>706.46365039449267</v>
      </c>
      <c r="H33" s="1">
        <v>778.06047039449413</v>
      </c>
      <c r="I33" s="1">
        <v>723.11947039449421</v>
      </c>
      <c r="J33" s="1">
        <v>683.40885872806462</v>
      </c>
      <c r="K33" s="1">
        <v>694.21540872806429</v>
      </c>
      <c r="L33" s="1">
        <v>672.84846789465848</v>
      </c>
      <c r="M33" s="1">
        <v>678.00940872806461</v>
      </c>
      <c r="N33" s="1">
        <v>679.58685872806461</v>
      </c>
      <c r="O33" s="1">
        <v>727.78978372801998</v>
      </c>
      <c r="P33" s="1">
        <v>727.57865039449257</v>
      </c>
      <c r="Q33" s="1">
        <v>712.68611706135528</v>
      </c>
      <c r="R33" s="1">
        <v>740.54547039449415</v>
      </c>
      <c r="S33" s="1">
        <v>667.8965670613552</v>
      </c>
      <c r="T33" s="1">
        <v>751.20285872806426</v>
      </c>
      <c r="U33" s="1">
        <v>749.86525122804096</v>
      </c>
      <c r="V33" s="1">
        <v>727.60785872806468</v>
      </c>
      <c r="W33" s="1">
        <v>707.26185872806468</v>
      </c>
      <c r="X33" s="1">
        <v>670.82083539449934</v>
      </c>
      <c r="Y33" s="1">
        <v>683.53183539449947</v>
      </c>
      <c r="Z33" s="1">
        <v>649.23983539449944</v>
      </c>
      <c r="AA33" s="1">
        <v>669.99483539449932</v>
      </c>
      <c r="AB33" s="1">
        <v>737.97785872806469</v>
      </c>
      <c r="AC33" s="1">
        <v>728.42840872806437</v>
      </c>
      <c r="AD33" s="1">
        <v>669.29283539449943</v>
      </c>
      <c r="AE33" s="1">
        <v>730.48801872806609</v>
      </c>
      <c r="AF33" s="1">
        <v>727.38891872806448</v>
      </c>
      <c r="AG33" s="1">
        <v>707.70306706135523</v>
      </c>
      <c r="AH33" s="1">
        <v>762.04483039449428</v>
      </c>
      <c r="AI33" s="1">
        <v>755.21796706137695</v>
      </c>
      <c r="AJ33" s="1">
        <v>661.48125750090946</v>
      </c>
      <c r="AK33" s="1">
        <v>699.97224618334462</v>
      </c>
      <c r="AL33" s="1">
        <v>636.63646789465827</v>
      </c>
      <c r="AM33" s="1">
        <v>707.77840872806451</v>
      </c>
    </row>
    <row r="34" spans="1:39" x14ac:dyDescent="0.25">
      <c r="A34" s="134">
        <f ca="1">Exceedance!U34</f>
        <v>43739</v>
      </c>
      <c r="B34" s="273">
        <v>622.84837608545411</v>
      </c>
      <c r="C34" s="273">
        <v>659.34828275186715</v>
      </c>
      <c r="D34" s="273">
        <v>659.34828275186715</v>
      </c>
      <c r="E34" s="1">
        <v>720.10344108563538</v>
      </c>
      <c r="F34" s="1">
        <v>718.18644108563524</v>
      </c>
      <c r="G34" s="1">
        <v>665.29647441923248</v>
      </c>
      <c r="H34" s="1">
        <v>686.3583444192335</v>
      </c>
      <c r="I34" s="1">
        <v>660.24534441923333</v>
      </c>
      <c r="J34" s="1">
        <v>646.91573275228893</v>
      </c>
      <c r="K34" s="1">
        <v>668.54428275228906</v>
      </c>
      <c r="L34" s="1">
        <v>651.41964191893851</v>
      </c>
      <c r="M34" s="1">
        <v>641.54428275228918</v>
      </c>
      <c r="N34" s="1">
        <v>645.40173275228915</v>
      </c>
      <c r="O34" s="1">
        <v>682.4366077523008</v>
      </c>
      <c r="P34" s="1">
        <v>709.7144744192326</v>
      </c>
      <c r="Q34" s="1">
        <v>676.93099108563524</v>
      </c>
      <c r="R34" s="1">
        <v>713.08234441923332</v>
      </c>
      <c r="S34" s="1">
        <v>688.48544108563522</v>
      </c>
      <c r="T34" s="1">
        <v>646.30973275228928</v>
      </c>
      <c r="U34" s="1">
        <v>672.73042525226651</v>
      </c>
      <c r="V34" s="1">
        <v>670.79773275228899</v>
      </c>
      <c r="W34" s="1">
        <v>656.994732752289</v>
      </c>
      <c r="X34" s="1">
        <v>624.41470941918101</v>
      </c>
      <c r="Y34" s="1">
        <v>655.92270941918071</v>
      </c>
      <c r="Z34" s="1">
        <v>598.55970941918076</v>
      </c>
      <c r="AA34" s="1">
        <v>627.15770941918083</v>
      </c>
      <c r="AB34" s="1">
        <v>668.72273275228906</v>
      </c>
      <c r="AC34" s="1">
        <v>670.46828275228904</v>
      </c>
      <c r="AD34" s="1">
        <v>628.39970941918091</v>
      </c>
      <c r="AE34" s="1">
        <v>681.0008927522905</v>
      </c>
      <c r="AF34" s="1">
        <v>679.90511275228903</v>
      </c>
      <c r="AG34" s="1">
        <v>689.54448108563531</v>
      </c>
      <c r="AH34" s="1">
        <v>709.01496441923325</v>
      </c>
      <c r="AI34" s="1">
        <v>700.06854108565688</v>
      </c>
      <c r="AJ34" s="1">
        <v>629.61508891208086</v>
      </c>
      <c r="AK34" s="1">
        <v>660.83266421856911</v>
      </c>
      <c r="AL34" s="1">
        <v>633.79264191893867</v>
      </c>
      <c r="AM34" s="1">
        <v>676.26728275228902</v>
      </c>
    </row>
    <row r="35" spans="1:39" x14ac:dyDescent="0.25">
      <c r="A35" s="134">
        <f ca="1">Exceedance!U35</f>
        <v>43770</v>
      </c>
      <c r="B35" s="273">
        <v>530.13978894934428</v>
      </c>
      <c r="C35" s="273">
        <v>567.63969561575766</v>
      </c>
      <c r="D35" s="273">
        <v>567.63969561575766</v>
      </c>
      <c r="E35" s="1">
        <v>590.72885394945115</v>
      </c>
      <c r="F35" s="1">
        <v>664.83985394945114</v>
      </c>
      <c r="G35" s="1">
        <v>655.34908728304231</v>
      </c>
      <c r="H35" s="1">
        <v>676.305757283042</v>
      </c>
      <c r="I35" s="1">
        <v>641.38775728304211</v>
      </c>
      <c r="J35" s="1">
        <v>573.84814561617929</v>
      </c>
      <c r="K35" s="1">
        <v>607.18669561617969</v>
      </c>
      <c r="L35" s="1">
        <v>561.5215547827454</v>
      </c>
      <c r="M35" s="1">
        <v>546.39469561617955</v>
      </c>
      <c r="N35" s="1">
        <v>565.86014561617935</v>
      </c>
      <c r="O35" s="1">
        <v>607.51622061611795</v>
      </c>
      <c r="P35" s="1">
        <v>601.77108728304233</v>
      </c>
      <c r="Q35" s="1">
        <v>573.44240394945086</v>
      </c>
      <c r="R35" s="1">
        <v>615.21975728304199</v>
      </c>
      <c r="S35" s="1">
        <v>573.25585394945097</v>
      </c>
      <c r="T35" s="1">
        <v>621.43914561617953</v>
      </c>
      <c r="U35" s="1">
        <v>553.22533811614835</v>
      </c>
      <c r="V35" s="1">
        <v>595.93814561617967</v>
      </c>
      <c r="W35" s="1">
        <v>581.99214561617953</v>
      </c>
      <c r="X35" s="1">
        <v>531.9141222830707</v>
      </c>
      <c r="Y35" s="1">
        <v>533.55812228307093</v>
      </c>
      <c r="Z35" s="1">
        <v>499.84612228307077</v>
      </c>
      <c r="AA35" s="1">
        <v>532.8911222830709</v>
      </c>
      <c r="AB35" s="1">
        <v>585.18814561617944</v>
      </c>
      <c r="AC35" s="1">
        <v>570.85769561617951</v>
      </c>
      <c r="AD35" s="1">
        <v>539.71012228307086</v>
      </c>
      <c r="AE35" s="1">
        <v>577.5903056161809</v>
      </c>
      <c r="AF35" s="1">
        <v>578.85775561617959</v>
      </c>
      <c r="AG35" s="1">
        <v>572.97364394945089</v>
      </c>
      <c r="AH35" s="1">
        <v>622.03210728304191</v>
      </c>
      <c r="AI35" s="1">
        <v>597.87028394947231</v>
      </c>
      <c r="AJ35" s="1">
        <v>542.36724668125112</v>
      </c>
      <c r="AK35" s="1">
        <v>577.8359809743198</v>
      </c>
      <c r="AL35" s="1">
        <v>587.32555478274583</v>
      </c>
      <c r="AM35" s="1">
        <v>561.17369561617954</v>
      </c>
    </row>
    <row r="36" spans="1:39" x14ac:dyDescent="0.25">
      <c r="A36" s="134">
        <f ca="1">Exceedance!U36</f>
        <v>43800</v>
      </c>
      <c r="B36" s="273">
        <v>432.43237469885457</v>
      </c>
      <c r="C36" s="273">
        <v>482.81892136543291</v>
      </c>
      <c r="D36" s="273">
        <v>482.81892136543291</v>
      </c>
      <c r="E36" s="1">
        <v>586.12402969920049</v>
      </c>
      <c r="F36" s="1">
        <v>557.1740296992009</v>
      </c>
      <c r="G36" s="1">
        <v>631.48979636596459</v>
      </c>
      <c r="H36" s="1">
        <v>635.67485636596507</v>
      </c>
      <c r="I36" s="1">
        <v>534.59085636596512</v>
      </c>
      <c r="J36" s="1">
        <v>497.04832136585458</v>
      </c>
      <c r="K36" s="1">
        <v>496.07892136585463</v>
      </c>
      <c r="L36" s="1">
        <v>500.3563805325179</v>
      </c>
      <c r="M36" s="1">
        <v>470.55892136585464</v>
      </c>
      <c r="N36" s="1">
        <v>455.15132136585447</v>
      </c>
      <c r="O36" s="1">
        <v>490.87209636586743</v>
      </c>
      <c r="P36" s="1">
        <v>481.2357963659648</v>
      </c>
      <c r="Q36" s="1">
        <v>422.60162969920088</v>
      </c>
      <c r="R36" s="1">
        <v>559.59585636596523</v>
      </c>
      <c r="S36" s="1">
        <v>526.34302969920066</v>
      </c>
      <c r="T36" s="1">
        <v>559.41532136585454</v>
      </c>
      <c r="U36" s="1">
        <v>440.09811386584551</v>
      </c>
      <c r="V36" s="1">
        <v>504.54632136585428</v>
      </c>
      <c r="W36" s="1">
        <v>493.67032136585493</v>
      </c>
      <c r="X36" s="1">
        <v>447.81270803258127</v>
      </c>
      <c r="Y36" s="1">
        <v>456.35670803258131</v>
      </c>
      <c r="Z36" s="1">
        <v>406.6197080325814</v>
      </c>
      <c r="AA36" s="1">
        <v>424.35670803258137</v>
      </c>
      <c r="AB36" s="1">
        <v>511.79532136585465</v>
      </c>
      <c r="AC36" s="1">
        <v>499.65692136585454</v>
      </c>
      <c r="AD36" s="1">
        <v>421.38670803258134</v>
      </c>
      <c r="AE36" s="1">
        <v>496.50148136585602</v>
      </c>
      <c r="AF36" s="1">
        <v>450.95508136585437</v>
      </c>
      <c r="AG36" s="1">
        <v>498.43515969920088</v>
      </c>
      <c r="AH36" s="1">
        <v>533.45135636596535</v>
      </c>
      <c r="AI36" s="1">
        <v>539.55228969922223</v>
      </c>
      <c r="AJ36" s="1">
        <v>423.89965210450117</v>
      </c>
      <c r="AK36" s="1">
        <v>486.52225868934431</v>
      </c>
      <c r="AL36" s="1">
        <v>553.54138053251756</v>
      </c>
      <c r="AM36" s="1">
        <v>565.94792136585454</v>
      </c>
    </row>
    <row r="37" spans="1:39" x14ac:dyDescent="0.25">
      <c r="A37" s="134">
        <f ca="1">Exceedance!U37</f>
        <v>43831</v>
      </c>
      <c r="B37" s="254">
        <v>643.39254087880181</v>
      </c>
      <c r="C37" s="254">
        <v>698.23244254512679</v>
      </c>
      <c r="D37" s="254">
        <v>698.23244254512679</v>
      </c>
      <c r="E37" s="1">
        <v>917.98698254553631</v>
      </c>
      <c r="F37" s="1">
        <v>821.67478254553612</v>
      </c>
      <c r="G37" s="1">
        <v>811.55098254553627</v>
      </c>
      <c r="H37" s="1">
        <v>737.97733421250621</v>
      </c>
      <c r="I37" s="1">
        <v>615.5663342125066</v>
      </c>
      <c r="J37" s="1">
        <v>703.07403421214963</v>
      </c>
      <c r="K37" s="1">
        <v>653.49973504519107</v>
      </c>
      <c r="L37" s="1">
        <v>663.14910921214982</v>
      </c>
      <c r="M37" s="1">
        <v>691.27210921214964</v>
      </c>
      <c r="N37" s="1">
        <v>572.36100087846</v>
      </c>
      <c r="O37" s="1">
        <v>708.59281337881669</v>
      </c>
      <c r="P37" s="1">
        <v>663.52833421250671</v>
      </c>
      <c r="Q37" s="1">
        <v>699.23621421215057</v>
      </c>
      <c r="R37" s="1">
        <v>769.72833421250675</v>
      </c>
      <c r="S37" s="1">
        <v>809.36033421250625</v>
      </c>
      <c r="T37" s="1">
        <v>577.85055071215265</v>
      </c>
      <c r="U37" s="1">
        <v>679.62103421214943</v>
      </c>
      <c r="V37" s="1">
        <v>668.56610921214985</v>
      </c>
      <c r="W37" s="1">
        <v>719.12882921214452</v>
      </c>
      <c r="X37" s="1">
        <v>646.1695408791453</v>
      </c>
      <c r="Y37" s="1">
        <v>642.28554087914517</v>
      </c>
      <c r="Z37" s="1">
        <v>512.64154087914517</v>
      </c>
      <c r="AA37" s="1">
        <v>725.14603421214963</v>
      </c>
      <c r="AB37" s="1">
        <v>705.78003421214976</v>
      </c>
      <c r="AC37" s="1">
        <v>686.48210921214957</v>
      </c>
      <c r="AD37" s="1">
        <v>727.94021421215052</v>
      </c>
      <c r="AE37" s="1">
        <v>619.60113421214976</v>
      </c>
      <c r="AF37" s="1">
        <v>711.23370921179253</v>
      </c>
      <c r="AG37" s="1">
        <v>736.44379421179281</v>
      </c>
      <c r="AH37" s="1">
        <v>710.88463421179267</v>
      </c>
      <c r="AI37" s="1">
        <v>697.81719833847956</v>
      </c>
      <c r="AJ37" s="1">
        <v>631.18438951934513</v>
      </c>
      <c r="AK37" s="1">
        <v>635.67373504519105</v>
      </c>
      <c r="AL37" s="1">
        <v>676.11010921214984</v>
      </c>
      <c r="AM37" s="1">
        <v>865.77253421179262</v>
      </c>
    </row>
    <row r="38" spans="1:39" x14ac:dyDescent="0.25">
      <c r="A38" s="134">
        <f ca="1">Exceedance!U38</f>
        <v>43862</v>
      </c>
      <c r="B38" s="254">
        <v>697.33288846409368</v>
      </c>
      <c r="C38" s="254">
        <v>675.40008513070779</v>
      </c>
      <c r="D38" s="254">
        <v>675.40008513070779</v>
      </c>
      <c r="E38" s="1">
        <v>785.72581513084867</v>
      </c>
      <c r="F38" s="1">
        <v>796.70456513084719</v>
      </c>
      <c r="G38" s="1">
        <v>740.69681513084879</v>
      </c>
      <c r="H38" s="1">
        <v>721.25982846442253</v>
      </c>
      <c r="I38" s="1">
        <v>701.98782846442316</v>
      </c>
      <c r="J38" s="1">
        <v>655.03115179772919</v>
      </c>
      <c r="K38" s="1">
        <v>652.23197763074108</v>
      </c>
      <c r="L38" s="1">
        <v>611.25975179772911</v>
      </c>
      <c r="M38" s="1">
        <v>640.82975179772927</v>
      </c>
      <c r="N38" s="1">
        <v>471.91406846403964</v>
      </c>
      <c r="O38" s="1">
        <v>688.56688096439507</v>
      </c>
      <c r="P38" s="1">
        <v>688.51882846442334</v>
      </c>
      <c r="Q38" s="1">
        <v>669.44031179772969</v>
      </c>
      <c r="R38" s="1">
        <v>754.34582846442311</v>
      </c>
      <c r="S38" s="1">
        <v>751.02382846442276</v>
      </c>
      <c r="T38" s="1">
        <v>718.51276046411033</v>
      </c>
      <c r="U38" s="1">
        <v>661.50315179772929</v>
      </c>
      <c r="V38" s="1">
        <v>643.53775179772924</v>
      </c>
      <c r="W38" s="1">
        <v>695.50689179768642</v>
      </c>
      <c r="X38" s="1">
        <v>661.70888846443711</v>
      </c>
      <c r="Y38" s="1">
        <v>669.11588846443715</v>
      </c>
      <c r="Z38" s="1">
        <v>510.744888464437</v>
      </c>
      <c r="AA38" s="1">
        <v>662.45615179772904</v>
      </c>
      <c r="AB38" s="1">
        <v>701.02915179772913</v>
      </c>
      <c r="AC38" s="1">
        <v>692.67275179772923</v>
      </c>
      <c r="AD38" s="1">
        <v>656.13031179772975</v>
      </c>
      <c r="AE38" s="1">
        <v>694.84880179772938</v>
      </c>
      <c r="AF38" s="1">
        <v>643.3180717973737</v>
      </c>
      <c r="AG38" s="1">
        <v>697.91440179737344</v>
      </c>
      <c r="AH38" s="1">
        <v>694.14057179737358</v>
      </c>
      <c r="AI38" s="1">
        <v>654.6273058471395</v>
      </c>
      <c r="AJ38" s="1">
        <v>683.8465468104971</v>
      </c>
      <c r="AK38" s="1">
        <v>680.33797763074074</v>
      </c>
      <c r="AL38" s="1">
        <v>704.64175179772906</v>
      </c>
      <c r="AM38" s="1">
        <v>502.59965179737389</v>
      </c>
    </row>
    <row r="39" spans="1:39" x14ac:dyDescent="0.25">
      <c r="A39" s="134">
        <f ca="1">Exceedance!U39</f>
        <v>43891</v>
      </c>
      <c r="B39" s="254">
        <v>924.01255107947281</v>
      </c>
      <c r="C39" s="254">
        <v>957.80156774644729</v>
      </c>
      <c r="D39" s="254">
        <v>957.80156774644729</v>
      </c>
      <c r="E39" s="1">
        <v>910.37310774627315</v>
      </c>
      <c r="F39" s="1">
        <v>865.56630774627183</v>
      </c>
      <c r="G39" s="1">
        <v>982.85810774627305</v>
      </c>
      <c r="H39" s="1">
        <v>926.14657441317661</v>
      </c>
      <c r="I39" s="1">
        <v>919.4285744131779</v>
      </c>
      <c r="J39" s="1">
        <v>935.63473441347003</v>
      </c>
      <c r="K39" s="1">
        <v>878.09646024644383</v>
      </c>
      <c r="L39" s="1">
        <v>896.90923441347013</v>
      </c>
      <c r="M39" s="1">
        <v>852.06023441346952</v>
      </c>
      <c r="N39" s="1">
        <v>703.15710107977884</v>
      </c>
      <c r="O39" s="1">
        <v>932.59091358013609</v>
      </c>
      <c r="P39" s="1">
        <v>873.29657441317784</v>
      </c>
      <c r="Q39" s="1">
        <v>964.92091441347065</v>
      </c>
      <c r="R39" s="1">
        <v>940.69557441317784</v>
      </c>
      <c r="S39" s="1">
        <v>910.70657441317678</v>
      </c>
      <c r="T39" s="1">
        <v>915.42767441282115</v>
      </c>
      <c r="U39" s="1">
        <v>918.64573441346977</v>
      </c>
      <c r="V39" s="1">
        <v>905.36023441346993</v>
      </c>
      <c r="W39" s="1">
        <v>948.02095441346478</v>
      </c>
      <c r="X39" s="1">
        <v>955.01755107981603</v>
      </c>
      <c r="Y39" s="1">
        <v>940.35955107981579</v>
      </c>
      <c r="Z39" s="1">
        <v>745.37755107981593</v>
      </c>
      <c r="AA39" s="1">
        <v>912.06973441346997</v>
      </c>
      <c r="AB39" s="1">
        <v>923.69473441346997</v>
      </c>
      <c r="AC39" s="1">
        <v>934.70923441346974</v>
      </c>
      <c r="AD39" s="1">
        <v>953.3349144134703</v>
      </c>
      <c r="AE39" s="1">
        <v>905.09710441346988</v>
      </c>
      <c r="AF39" s="1">
        <v>927.28077441311314</v>
      </c>
      <c r="AG39" s="1">
        <v>961.11828441311332</v>
      </c>
      <c r="AH39" s="1">
        <v>969.29918441311315</v>
      </c>
      <c r="AI39" s="1">
        <v>1014.03666004096</v>
      </c>
      <c r="AJ39" s="1">
        <v>932.32185402561595</v>
      </c>
      <c r="AK39" s="1">
        <v>958.9404602464441</v>
      </c>
      <c r="AL39" s="1">
        <v>964.80623441347018</v>
      </c>
      <c r="AM39" s="1">
        <v>834.26923441311305</v>
      </c>
    </row>
    <row r="40" spans="1:39" x14ac:dyDescent="0.25">
      <c r="A40" s="134">
        <f ca="1">Exceedance!U40</f>
        <v>43922</v>
      </c>
      <c r="B40" s="254">
        <v>917.19166557659958</v>
      </c>
      <c r="C40" s="254">
        <v>982.49568224332234</v>
      </c>
      <c r="D40" s="254">
        <v>982.49568224332234</v>
      </c>
      <c r="E40" s="1">
        <v>937.0614122433999</v>
      </c>
      <c r="F40" s="1">
        <v>975.89986224339737</v>
      </c>
      <c r="G40" s="1">
        <v>952.97941224340013</v>
      </c>
      <c r="H40" s="1">
        <v>995.69057891025579</v>
      </c>
      <c r="I40" s="1">
        <v>992.80757891025701</v>
      </c>
      <c r="J40" s="1">
        <v>1015.6008489103442</v>
      </c>
      <c r="K40" s="1">
        <v>949.29857474334995</v>
      </c>
      <c r="L40" s="1">
        <v>960.1373489103438</v>
      </c>
      <c r="M40" s="1">
        <v>986.44634891034389</v>
      </c>
      <c r="N40" s="1">
        <v>1014.9914655766532</v>
      </c>
      <c r="O40" s="1">
        <v>1024.7422780770087</v>
      </c>
      <c r="P40" s="1">
        <v>982.74257891025707</v>
      </c>
      <c r="Q40" s="1">
        <v>1015.0780089103446</v>
      </c>
      <c r="R40" s="1">
        <v>993.8065789102576</v>
      </c>
      <c r="S40" s="1">
        <v>914.84157891025643</v>
      </c>
      <c r="T40" s="1">
        <v>969.57668890994796</v>
      </c>
      <c r="U40" s="1">
        <v>1025.5818489103442</v>
      </c>
      <c r="V40" s="1">
        <v>955.23234891034417</v>
      </c>
      <c r="W40" s="1">
        <v>1013.8054889103008</v>
      </c>
      <c r="X40" s="1">
        <v>923.54666557694327</v>
      </c>
      <c r="Y40" s="1">
        <v>927.46466557694305</v>
      </c>
      <c r="Z40" s="1">
        <v>907.16666557694271</v>
      </c>
      <c r="AA40" s="1">
        <v>997.96284891034418</v>
      </c>
      <c r="AB40" s="1">
        <v>998.73684891034407</v>
      </c>
      <c r="AC40" s="1">
        <v>1010.7183489103444</v>
      </c>
      <c r="AD40" s="1">
        <v>1010.9920089103447</v>
      </c>
      <c r="AE40" s="1">
        <v>988.9528889103442</v>
      </c>
      <c r="AF40" s="1">
        <v>982.42413890998876</v>
      </c>
      <c r="AG40" s="1">
        <v>1015.3251089099883</v>
      </c>
      <c r="AH40" s="1">
        <v>1017.3795789099881</v>
      </c>
      <c r="AI40" s="1">
        <v>944.55765081452375</v>
      </c>
      <c r="AJ40" s="1">
        <v>912.12319429245292</v>
      </c>
      <c r="AK40" s="1">
        <v>981.83157474334962</v>
      </c>
      <c r="AL40" s="1">
        <v>998.0773489103442</v>
      </c>
      <c r="AM40" s="1">
        <v>1149.8703489099885</v>
      </c>
    </row>
    <row r="41" spans="1:39" x14ac:dyDescent="0.25">
      <c r="A41" s="134">
        <f ca="1">Exceedance!U41</f>
        <v>43952</v>
      </c>
      <c r="B41" s="254">
        <v>837.42335018334222</v>
      </c>
      <c r="C41" s="254">
        <v>892.19677685022634</v>
      </c>
      <c r="D41" s="254">
        <v>892.19677685022634</v>
      </c>
      <c r="E41" s="1">
        <v>1078.5773168500627</v>
      </c>
      <c r="F41" s="1">
        <v>1112.8973168500634</v>
      </c>
      <c r="G41" s="1">
        <v>1204.6523168500632</v>
      </c>
      <c r="H41" s="1">
        <v>911.59486018370069</v>
      </c>
      <c r="I41" s="1">
        <v>963.48886018370149</v>
      </c>
      <c r="J41" s="1">
        <v>880.2179935172494</v>
      </c>
      <c r="K41" s="1">
        <v>834.37466935022587</v>
      </c>
      <c r="L41" s="1">
        <v>867.18844351724954</v>
      </c>
      <c r="M41" s="1">
        <v>874.71044351724925</v>
      </c>
      <c r="N41" s="1">
        <v>914.68216018356077</v>
      </c>
      <c r="O41" s="1">
        <v>899.54797268391758</v>
      </c>
      <c r="P41" s="1">
        <v>912.24386018370126</v>
      </c>
      <c r="Q41" s="1">
        <v>911.01917351725012</v>
      </c>
      <c r="R41" s="1">
        <v>922.02286018370137</v>
      </c>
      <c r="S41" s="1">
        <v>890.24286018370128</v>
      </c>
      <c r="T41" s="1">
        <v>892.64364918333774</v>
      </c>
      <c r="U41" s="1">
        <v>914.54099351724915</v>
      </c>
      <c r="V41" s="1">
        <v>923.82844351724941</v>
      </c>
      <c r="W41" s="1">
        <v>905.91616351724406</v>
      </c>
      <c r="X41" s="1">
        <v>853.12835018368582</v>
      </c>
      <c r="Y41" s="1">
        <v>870.6713501836856</v>
      </c>
      <c r="Z41" s="1">
        <v>870.75735018368573</v>
      </c>
      <c r="AA41" s="1">
        <v>964.76899351724944</v>
      </c>
      <c r="AB41" s="1">
        <v>911.55299351724943</v>
      </c>
      <c r="AC41" s="1">
        <v>895.57744351724943</v>
      </c>
      <c r="AD41" s="1">
        <v>886.89817351725014</v>
      </c>
      <c r="AE41" s="1">
        <v>921.3639235172493</v>
      </c>
      <c r="AF41" s="1">
        <v>883.56826351689244</v>
      </c>
      <c r="AG41" s="1">
        <v>895.50183351689236</v>
      </c>
      <c r="AH41" s="1">
        <v>905.85771351689243</v>
      </c>
      <c r="AI41" s="1">
        <v>912.43144492684553</v>
      </c>
      <c r="AJ41" s="1">
        <v>815.42209914738567</v>
      </c>
      <c r="AK41" s="1">
        <v>851.86966935022565</v>
      </c>
      <c r="AL41" s="1">
        <v>922.94444351724917</v>
      </c>
      <c r="AM41" s="1">
        <v>998.01749351689239</v>
      </c>
    </row>
    <row r="42" spans="1:39" x14ac:dyDescent="0.25">
      <c r="A42" s="134">
        <f ca="1">Exceedance!U42</f>
        <v>43983</v>
      </c>
      <c r="B42" s="254">
        <v>784.08238440609216</v>
      </c>
      <c r="C42" s="254">
        <v>760.64958107270536</v>
      </c>
      <c r="D42" s="254">
        <v>760.64958107270536</v>
      </c>
      <c r="E42" s="1">
        <v>995.06431107282231</v>
      </c>
      <c r="F42" s="1">
        <v>973.19821107282155</v>
      </c>
      <c r="G42" s="1">
        <v>868.53731107282249</v>
      </c>
      <c r="H42" s="1">
        <v>819.38932440642247</v>
      </c>
      <c r="I42" s="1">
        <v>844.06232440642282</v>
      </c>
      <c r="J42" s="1">
        <v>764.2146477397265</v>
      </c>
      <c r="K42" s="1">
        <v>700.76977357274052</v>
      </c>
      <c r="L42" s="1">
        <v>738.04224773972635</v>
      </c>
      <c r="M42" s="1">
        <v>741.04124773972705</v>
      </c>
      <c r="N42" s="1">
        <v>761.11771440603786</v>
      </c>
      <c r="O42" s="1">
        <v>763.96752690639346</v>
      </c>
      <c r="P42" s="1">
        <v>828.85432440642262</v>
      </c>
      <c r="Q42" s="1">
        <v>761.45780773972717</v>
      </c>
      <c r="R42" s="1">
        <v>856.71432440642297</v>
      </c>
      <c r="S42" s="1">
        <v>815.41432440642268</v>
      </c>
      <c r="T42" s="1">
        <v>812.94655640611143</v>
      </c>
      <c r="U42" s="1">
        <v>709.57864773972699</v>
      </c>
      <c r="V42" s="1">
        <v>750.36824773972717</v>
      </c>
      <c r="W42" s="1">
        <v>768.56938773968386</v>
      </c>
      <c r="X42" s="1">
        <v>798.17138440643555</v>
      </c>
      <c r="Y42" s="1">
        <v>819.63638440643535</v>
      </c>
      <c r="Z42" s="1">
        <v>775.74138440643549</v>
      </c>
      <c r="AA42" s="1">
        <v>788.14564773972666</v>
      </c>
      <c r="AB42" s="1">
        <v>780.15064773972665</v>
      </c>
      <c r="AC42" s="1">
        <v>784.6862477397267</v>
      </c>
      <c r="AD42" s="1">
        <v>744.78680773972701</v>
      </c>
      <c r="AE42" s="1">
        <v>753.33359773972688</v>
      </c>
      <c r="AF42" s="1">
        <v>746.82404773937139</v>
      </c>
      <c r="AG42" s="1">
        <v>787.1727577393716</v>
      </c>
      <c r="AH42" s="1">
        <v>781.30249773937157</v>
      </c>
      <c r="AI42" s="1">
        <v>781.57938681870405</v>
      </c>
      <c r="AJ42" s="1">
        <v>759.1994138054655</v>
      </c>
      <c r="AK42" s="1">
        <v>789.6797735727406</v>
      </c>
      <c r="AL42" s="1">
        <v>759.61924773972669</v>
      </c>
      <c r="AM42" s="1">
        <v>1075.1651477393714</v>
      </c>
    </row>
    <row r="43" spans="1:39" x14ac:dyDescent="0.25">
      <c r="A43" s="134">
        <f ca="1">Exceedance!U43</f>
        <v>44013</v>
      </c>
      <c r="B43" s="254">
        <v>744.88241765466546</v>
      </c>
      <c r="C43" s="254">
        <v>759.54738432127874</v>
      </c>
      <c r="D43" s="254">
        <v>759.54738432127874</v>
      </c>
      <c r="E43" s="1">
        <v>970.7029243214007</v>
      </c>
      <c r="F43" s="1">
        <v>940.93772432140167</v>
      </c>
      <c r="G43" s="1">
        <v>899.05792432140083</v>
      </c>
      <c r="H43" s="1">
        <v>802.39600765504224</v>
      </c>
      <c r="I43" s="1">
        <v>859.97300765504269</v>
      </c>
      <c r="J43" s="1">
        <v>798.91330098830156</v>
      </c>
      <c r="K43" s="1">
        <v>727.3048768213082</v>
      </c>
      <c r="L43" s="1">
        <v>768.02305098830141</v>
      </c>
      <c r="M43" s="1">
        <v>735.07705098830161</v>
      </c>
      <c r="N43" s="1">
        <v>761.5002676546128</v>
      </c>
      <c r="O43" s="1">
        <v>790.72108015496997</v>
      </c>
      <c r="P43" s="1">
        <v>803.74000765504252</v>
      </c>
      <c r="Q43" s="1">
        <v>788.64448098830178</v>
      </c>
      <c r="R43" s="1">
        <v>829.94900765504269</v>
      </c>
      <c r="S43" s="1">
        <v>804.70400765504223</v>
      </c>
      <c r="T43" s="1">
        <v>729.08606265468404</v>
      </c>
      <c r="U43" s="1">
        <v>785.34930098830148</v>
      </c>
      <c r="V43" s="1">
        <v>787.81405098830135</v>
      </c>
      <c r="W43" s="1">
        <v>790.5037709882962</v>
      </c>
      <c r="X43" s="1">
        <v>772.9904176550084</v>
      </c>
      <c r="Y43" s="1">
        <v>773.1234176550081</v>
      </c>
      <c r="Z43" s="1">
        <v>798.58541765500865</v>
      </c>
      <c r="AA43" s="1">
        <v>807.3923009883016</v>
      </c>
      <c r="AB43" s="1">
        <v>790.55430098830141</v>
      </c>
      <c r="AC43" s="1">
        <v>796.27905098830138</v>
      </c>
      <c r="AD43" s="1">
        <v>790.23748098830242</v>
      </c>
      <c r="AE43" s="1">
        <v>806.05938098830097</v>
      </c>
      <c r="AF43" s="1">
        <v>756.88061098794458</v>
      </c>
      <c r="AG43" s="1">
        <v>761.55122098794436</v>
      </c>
      <c r="AH43" s="1">
        <v>776.44975098794441</v>
      </c>
      <c r="AI43" s="1">
        <v>759.74634577821166</v>
      </c>
      <c r="AJ43" s="1">
        <v>740.86986743169837</v>
      </c>
      <c r="AK43" s="1">
        <v>817.54787682130825</v>
      </c>
      <c r="AL43" s="1">
        <v>846.71605098830128</v>
      </c>
      <c r="AM43" s="1">
        <v>820.4558009879446</v>
      </c>
    </row>
    <row r="44" spans="1:39" x14ac:dyDescent="0.25">
      <c r="A44" s="134">
        <f ca="1">Exceedance!U44</f>
        <v>44044</v>
      </c>
      <c r="B44" s="254">
        <v>648.21037191682922</v>
      </c>
      <c r="C44" s="254">
        <v>668.14163358344274</v>
      </c>
      <c r="D44" s="254">
        <v>668.14163358344274</v>
      </c>
      <c r="E44" s="1">
        <v>772.44536358354128</v>
      </c>
      <c r="F44" s="1">
        <v>841.92381358354237</v>
      </c>
      <c r="G44" s="1">
        <v>812.13236358354118</v>
      </c>
      <c r="H44" s="1">
        <v>687.76610858383219</v>
      </c>
      <c r="I44" s="1">
        <v>642.74610858383267</v>
      </c>
      <c r="J44" s="1">
        <v>647.34602525046398</v>
      </c>
      <c r="K44" s="1">
        <v>603.14942608347224</v>
      </c>
      <c r="L44" s="1">
        <v>651.1703002504637</v>
      </c>
      <c r="M44" s="1">
        <v>616.52630025046358</v>
      </c>
      <c r="N44" s="1">
        <v>650.11364191677683</v>
      </c>
      <c r="O44" s="1">
        <v>680.63345441713238</v>
      </c>
      <c r="P44" s="1">
        <v>687.98810858383251</v>
      </c>
      <c r="Q44" s="1">
        <v>672.79618525046465</v>
      </c>
      <c r="R44" s="1">
        <v>741.14010858383256</v>
      </c>
      <c r="S44" s="1">
        <v>693.85610858383188</v>
      </c>
      <c r="T44" s="1">
        <v>664.77647908351685</v>
      </c>
      <c r="U44" s="1">
        <v>658.03702525046356</v>
      </c>
      <c r="V44" s="1">
        <v>652.93830025046361</v>
      </c>
      <c r="W44" s="1">
        <v>683.78044025042084</v>
      </c>
      <c r="X44" s="1">
        <v>655.39537191717238</v>
      </c>
      <c r="Y44" s="1">
        <v>690.94937191717236</v>
      </c>
      <c r="Z44" s="1">
        <v>632.25337191717244</v>
      </c>
      <c r="AA44" s="1">
        <v>713.29302525046387</v>
      </c>
      <c r="AB44" s="1">
        <v>702.90402525046341</v>
      </c>
      <c r="AC44" s="1">
        <v>694.54330025046386</v>
      </c>
      <c r="AD44" s="1">
        <v>700.87218525046421</v>
      </c>
      <c r="AE44" s="1">
        <v>704.69910525046384</v>
      </c>
      <c r="AF44" s="1">
        <v>668.00247025010844</v>
      </c>
      <c r="AG44" s="1">
        <v>680.64691525010824</v>
      </c>
      <c r="AH44" s="1">
        <v>662.87721525010829</v>
      </c>
      <c r="AI44" s="1">
        <v>646.11525274968358</v>
      </c>
      <c r="AJ44" s="1">
        <v>665.99534796077239</v>
      </c>
      <c r="AK44" s="1">
        <v>698.87342608347228</v>
      </c>
      <c r="AL44" s="1">
        <v>695.69430025046393</v>
      </c>
      <c r="AM44" s="1">
        <v>660.46752525010822</v>
      </c>
    </row>
    <row r="45" spans="1:39" x14ac:dyDescent="0.25">
      <c r="A45" s="134">
        <f ca="1">Exceedance!U45</f>
        <v>44075</v>
      </c>
      <c r="B45" s="254">
        <v>693.8295937270733</v>
      </c>
      <c r="C45" s="254">
        <v>741.40320039339781</v>
      </c>
      <c r="D45" s="254">
        <v>741.40320039339781</v>
      </c>
      <c r="E45" s="1">
        <v>874.36493039378649</v>
      </c>
      <c r="F45" s="1">
        <v>811.97893039378391</v>
      </c>
      <c r="G45" s="1">
        <v>879.60693039378646</v>
      </c>
      <c r="H45" s="1">
        <v>718.70402039406758</v>
      </c>
      <c r="I45" s="1">
        <v>712.26702039406825</v>
      </c>
      <c r="J45" s="1">
        <v>719.9503170604188</v>
      </c>
      <c r="K45" s="1">
        <v>668.57889289346474</v>
      </c>
      <c r="L45" s="1">
        <v>702.8168670604191</v>
      </c>
      <c r="M45" s="1">
        <v>703.46686706041896</v>
      </c>
      <c r="N45" s="1">
        <v>723.89648372672832</v>
      </c>
      <c r="O45" s="1">
        <v>718.80229622708373</v>
      </c>
      <c r="P45" s="1">
        <v>733.99702039406827</v>
      </c>
      <c r="Q45" s="1">
        <v>730.59747706041912</v>
      </c>
      <c r="R45" s="1">
        <v>688.28002039406829</v>
      </c>
      <c r="S45" s="1">
        <v>780.51102039406805</v>
      </c>
      <c r="T45" s="1">
        <v>781.86064139375981</v>
      </c>
      <c r="U45" s="1">
        <v>752.41531706041928</v>
      </c>
      <c r="V45" s="1">
        <v>731.1418670604188</v>
      </c>
      <c r="W45" s="1">
        <v>752.6210070603762</v>
      </c>
      <c r="X45" s="1">
        <v>708.6705937274163</v>
      </c>
      <c r="Y45" s="1">
        <v>674.3785937274165</v>
      </c>
      <c r="Z45" s="1">
        <v>695.1335937274165</v>
      </c>
      <c r="AA45" s="1">
        <v>762.78531706041895</v>
      </c>
      <c r="AB45" s="1">
        <v>754.16331706041933</v>
      </c>
      <c r="AC45" s="1">
        <v>742.56186706041933</v>
      </c>
      <c r="AD45" s="1">
        <v>755.27547706041946</v>
      </c>
      <c r="AE45" s="1">
        <v>753.12382706041922</v>
      </c>
      <c r="AF45" s="1">
        <v>702.88231706006354</v>
      </c>
      <c r="AG45" s="1">
        <v>763.97517706006283</v>
      </c>
      <c r="AH45" s="1">
        <v>762.61638706006306</v>
      </c>
      <c r="AI45" s="1">
        <v>734.75028916682891</v>
      </c>
      <c r="AJ45" s="1">
        <v>675.72198118269648</v>
      </c>
      <c r="AK45" s="1">
        <v>632.36689289346486</v>
      </c>
      <c r="AL45" s="1">
        <v>732.58586706041899</v>
      </c>
      <c r="AM45" s="1">
        <v>772.67081706006331</v>
      </c>
    </row>
    <row r="46" spans="1:39" x14ac:dyDescent="0.25">
      <c r="A46" s="134">
        <f ca="1">Exceedance!U46</f>
        <v>44105</v>
      </c>
      <c r="B46" s="254">
        <v>641.77346775160584</v>
      </c>
      <c r="C46" s="254">
        <v>678.34207441828414</v>
      </c>
      <c r="D46" s="254">
        <v>678.34207441828414</v>
      </c>
      <c r="E46" s="1">
        <v>854.18880441831482</v>
      </c>
      <c r="F46" s="1">
        <v>770.38675441831288</v>
      </c>
      <c r="G46" s="1">
        <v>1441.1542709464663</v>
      </c>
      <c r="H46" s="1">
        <v>639.40689441860297</v>
      </c>
      <c r="I46" s="1">
        <v>676.10889441860297</v>
      </c>
      <c r="J46" s="1">
        <v>684.98219108530554</v>
      </c>
      <c r="K46" s="1">
        <v>632.55246691831337</v>
      </c>
      <c r="L46" s="1">
        <v>657.05474108530518</v>
      </c>
      <c r="M46" s="1">
        <v>659.98474108530536</v>
      </c>
      <c r="N46" s="1">
        <v>662.27030775161563</v>
      </c>
      <c r="O46" s="1">
        <v>675.03312025197124</v>
      </c>
      <c r="P46" s="1">
        <v>691.60089441860305</v>
      </c>
      <c r="Q46" s="1">
        <v>677.22935108530623</v>
      </c>
      <c r="R46" s="1">
        <v>702.227894418603</v>
      </c>
      <c r="S46" s="1">
        <v>675.80289441860305</v>
      </c>
      <c r="T46" s="1">
        <v>705.68571541829169</v>
      </c>
      <c r="U46" s="1">
        <v>686.30819108530522</v>
      </c>
      <c r="V46" s="1">
        <v>671.57774108530543</v>
      </c>
      <c r="W46" s="1">
        <v>685.91288108526214</v>
      </c>
      <c r="X46" s="1">
        <v>671.76446775194916</v>
      </c>
      <c r="Y46" s="1">
        <v>614.40146775194921</v>
      </c>
      <c r="Z46" s="1">
        <v>642.99946775194894</v>
      </c>
      <c r="AA46" s="1">
        <v>684.23319108530541</v>
      </c>
      <c r="AB46" s="1">
        <v>686.90619108530541</v>
      </c>
      <c r="AC46" s="1">
        <v>681.36674108530542</v>
      </c>
      <c r="AD46" s="1">
        <v>696.49135108530618</v>
      </c>
      <c r="AE46" s="1">
        <v>696.34302108530517</v>
      </c>
      <c r="AF46" s="1">
        <v>668.45073108494989</v>
      </c>
      <c r="AG46" s="1">
        <v>685.04031108495008</v>
      </c>
      <c r="AH46" s="1">
        <v>691.19396108494982</v>
      </c>
      <c r="AI46" s="1">
        <v>682.58212057820549</v>
      </c>
      <c r="AJ46" s="1">
        <v>638.29039921822914</v>
      </c>
      <c r="AK46" s="1">
        <v>614.9254669183133</v>
      </c>
      <c r="AL46" s="1">
        <v>691.77774108530548</v>
      </c>
      <c r="AM46" s="1">
        <v>699.00969108494985</v>
      </c>
    </row>
    <row r="47" spans="1:39" x14ac:dyDescent="0.25">
      <c r="A47" s="134">
        <f ca="1">Exceedance!U47</f>
        <v>44136</v>
      </c>
      <c r="B47" s="254">
        <v>603.07788061504675</v>
      </c>
      <c r="C47" s="254">
        <v>640.64648728172551</v>
      </c>
      <c r="D47" s="254">
        <v>640.64648728172551</v>
      </c>
      <c r="E47" s="1">
        <v>824.62221728176598</v>
      </c>
      <c r="F47" s="1">
        <v>795.66289229517452</v>
      </c>
      <c r="G47" s="1">
        <v>1452.3673948982653</v>
      </c>
      <c r="H47" s="1">
        <v>674.50030728203694</v>
      </c>
      <c r="I47" s="1">
        <v>658.13130728203703</v>
      </c>
      <c r="J47" s="1">
        <v>677.63760394874657</v>
      </c>
      <c r="K47" s="1">
        <v>589.76557978174844</v>
      </c>
      <c r="L47" s="1">
        <v>615.91815394874652</v>
      </c>
      <c r="M47" s="1">
        <v>634.45615394874642</v>
      </c>
      <c r="N47" s="1">
        <v>641.00092061505825</v>
      </c>
      <c r="O47" s="1">
        <v>619.66373311541361</v>
      </c>
      <c r="P47" s="1">
        <v>642.84030728203697</v>
      </c>
      <c r="Q47" s="1">
        <v>631.94076394874719</v>
      </c>
      <c r="R47" s="1">
        <v>641.72630728203694</v>
      </c>
      <c r="S47" s="1">
        <v>706.32230728203683</v>
      </c>
      <c r="T47" s="1">
        <v>634.73082828172051</v>
      </c>
      <c r="U47" s="1">
        <v>665.46160394874676</v>
      </c>
      <c r="V47" s="1">
        <v>650.58815394874705</v>
      </c>
      <c r="W47" s="1">
        <v>648.42529394870405</v>
      </c>
      <c r="X47" s="1">
        <v>603.41288061539012</v>
      </c>
      <c r="Y47" s="1">
        <v>569.70088061538979</v>
      </c>
      <c r="Z47" s="1">
        <v>602.74588061538964</v>
      </c>
      <c r="AA47" s="1">
        <v>654.71160394874653</v>
      </c>
      <c r="AB47" s="1">
        <v>641.30860394874685</v>
      </c>
      <c r="AC47" s="1">
        <v>647.69015394874657</v>
      </c>
      <c r="AD47" s="1">
        <v>647.0937639487471</v>
      </c>
      <c r="AE47" s="1">
        <v>649.30866394874681</v>
      </c>
      <c r="AF47" s="1">
        <v>605.53089394839128</v>
      </c>
      <c r="AG47" s="1">
        <v>650.63145394839125</v>
      </c>
      <c r="AH47" s="1">
        <v>642.64670394839095</v>
      </c>
      <c r="AI47" s="1">
        <v>650.34727834692671</v>
      </c>
      <c r="AJ47" s="1">
        <v>608.30671597352955</v>
      </c>
      <c r="AK47" s="1">
        <v>615.56957978174898</v>
      </c>
      <c r="AL47" s="1">
        <v>630.69715394874686</v>
      </c>
      <c r="AM47" s="1">
        <v>623.28610394839109</v>
      </c>
    </row>
    <row r="48" spans="1:39" x14ac:dyDescent="0.25">
      <c r="A48" s="134">
        <f ca="1">Exceedance!U48</f>
        <v>44166</v>
      </c>
      <c r="B48" s="254">
        <v>541.16051636532268</v>
      </c>
      <c r="C48" s="254">
        <v>591.51271303213275</v>
      </c>
      <c r="D48" s="254">
        <v>591.51271303213275</v>
      </c>
      <c r="E48" s="1">
        <v>876.68483132025528</v>
      </c>
      <c r="F48" s="1">
        <v>1253.6908885391024</v>
      </c>
      <c r="G48" s="1">
        <v>1258.3513659840116</v>
      </c>
      <c r="H48" s="1">
        <v>603.9804563656503</v>
      </c>
      <c r="I48" s="1">
        <v>600.92345636565085</v>
      </c>
      <c r="J48" s="1">
        <v>602.11377969915407</v>
      </c>
      <c r="K48" s="1">
        <v>560.29390553214444</v>
      </c>
      <c r="L48" s="1">
        <v>575.76937969915423</v>
      </c>
      <c r="M48" s="1">
        <v>559.53737969915426</v>
      </c>
      <c r="N48" s="1">
        <v>560.30274636546483</v>
      </c>
      <c r="O48" s="1">
        <v>551.08255886582037</v>
      </c>
      <c r="P48" s="1">
        <v>511.8504563656511</v>
      </c>
      <c r="Q48" s="1">
        <v>628.56393969915496</v>
      </c>
      <c r="R48" s="1">
        <v>614.7674563656509</v>
      </c>
      <c r="S48" s="1">
        <v>664.01545636565049</v>
      </c>
      <c r="T48" s="1">
        <v>535.853188365336</v>
      </c>
      <c r="U48" s="1">
        <v>609.75677969915375</v>
      </c>
      <c r="V48" s="1">
        <v>598.05637969915404</v>
      </c>
      <c r="W48" s="1">
        <v>612.89751969911072</v>
      </c>
      <c r="X48" s="1">
        <v>562.00151636566557</v>
      </c>
      <c r="Y48" s="1">
        <v>512.26451636566571</v>
      </c>
      <c r="Z48" s="1">
        <v>530.00151636566568</v>
      </c>
      <c r="AA48" s="1">
        <v>617.00577969915389</v>
      </c>
      <c r="AB48" s="1">
        <v>605.6917796991537</v>
      </c>
      <c r="AC48" s="1">
        <v>577.94037969915382</v>
      </c>
      <c r="AD48" s="1">
        <v>601.69193969915466</v>
      </c>
      <c r="AE48" s="1">
        <v>556.98993969915409</v>
      </c>
      <c r="AF48" s="1">
        <v>567.04140969879859</v>
      </c>
      <c r="AG48" s="1">
        <v>614.29777969879842</v>
      </c>
      <c r="AH48" s="1">
        <v>620.27465969879859</v>
      </c>
      <c r="AI48" s="1">
        <v>580.45332377107434</v>
      </c>
      <c r="AJ48" s="1">
        <v>539.99945368915576</v>
      </c>
      <c r="AK48" s="1">
        <v>613.47890553214427</v>
      </c>
      <c r="AL48" s="1">
        <v>671.15837969915412</v>
      </c>
      <c r="AM48" s="1">
        <v>654.73027969879854</v>
      </c>
    </row>
    <row r="49" spans="1:39" x14ac:dyDescent="0.25">
      <c r="A49" s="134">
        <f ca="1">Exceedance!U49</f>
        <v>44197</v>
      </c>
      <c r="B49" s="254">
        <v>643.30716587882273</v>
      </c>
      <c r="C49" s="254">
        <v>698.14706754514748</v>
      </c>
      <c r="D49" s="254">
        <v>698.14706754514748</v>
      </c>
      <c r="E49" s="1">
        <v>820.53178254581769</v>
      </c>
      <c r="F49" s="1">
        <v>810.40798254632489</v>
      </c>
      <c r="G49" s="1">
        <v>762.51760754584222</v>
      </c>
      <c r="H49" s="1">
        <v>615.80133421252719</v>
      </c>
      <c r="I49" s="1">
        <v>702.05533421252778</v>
      </c>
      <c r="J49" s="1">
        <v>652.47103504544395</v>
      </c>
      <c r="K49" s="1">
        <v>662.52373421219113</v>
      </c>
      <c r="L49" s="1">
        <v>690.6467342121914</v>
      </c>
      <c r="M49" s="1">
        <v>570.3420758787413</v>
      </c>
      <c r="N49" s="1">
        <v>707.96743837885833</v>
      </c>
      <c r="O49" s="1">
        <v>640.38053421207405</v>
      </c>
      <c r="P49" s="1">
        <v>700.1533342125274</v>
      </c>
      <c r="Q49" s="1">
        <v>769.18833421252759</v>
      </c>
      <c r="R49" s="1">
        <v>808.82033421252697</v>
      </c>
      <c r="S49" s="1">
        <v>577.59685071240517</v>
      </c>
      <c r="T49" s="1">
        <v>679.37733421252699</v>
      </c>
      <c r="U49" s="1">
        <v>668.81665921219133</v>
      </c>
      <c r="V49" s="1">
        <v>718.56182921216589</v>
      </c>
      <c r="W49" s="1">
        <v>701.2707342121912</v>
      </c>
      <c r="X49" s="1">
        <v>634.48893087915565</v>
      </c>
      <c r="Y49" s="1">
        <v>512.55616587916586</v>
      </c>
      <c r="Z49" s="1">
        <v>723.64473421219134</v>
      </c>
      <c r="AA49" s="1">
        <v>705.1546592121914</v>
      </c>
      <c r="AB49" s="1">
        <v>686.73265921219127</v>
      </c>
      <c r="AC49" s="1">
        <v>727.28783921219303</v>
      </c>
      <c r="AD49" s="1">
        <v>618.09983421219124</v>
      </c>
      <c r="AE49" s="1">
        <v>710.96663421207427</v>
      </c>
      <c r="AF49" s="1">
        <v>735.30079421207381</v>
      </c>
      <c r="AG49" s="1">
        <v>709.7416342120739</v>
      </c>
      <c r="AH49" s="1">
        <v>698.06774833852126</v>
      </c>
      <c r="AI49" s="1">
        <v>631.09901451936571</v>
      </c>
      <c r="AJ49" s="1">
        <v>611.18031404583269</v>
      </c>
      <c r="AK49" s="1">
        <v>675.48473421219092</v>
      </c>
      <c r="AL49" s="1">
        <v>863.7536092120738</v>
      </c>
      <c r="AM49" s="1">
        <v>818.50433421252774</v>
      </c>
    </row>
    <row r="50" spans="1:39" x14ac:dyDescent="0.25">
      <c r="A50" s="134">
        <f ca="1">Exceedance!U50</f>
        <v>44228</v>
      </c>
      <c r="B50" s="254">
        <v>697.37451346408341</v>
      </c>
      <c r="C50" s="254">
        <v>675.44171013069729</v>
      </c>
      <c r="D50" s="254">
        <v>675.44171013069729</v>
      </c>
      <c r="E50" s="1">
        <v>795.68856513109699</v>
      </c>
      <c r="F50" s="1">
        <v>739.68081513109689</v>
      </c>
      <c r="G50" s="1">
        <v>743.92361513109211</v>
      </c>
      <c r="H50" s="1">
        <v>702.6078284644409</v>
      </c>
      <c r="I50" s="1">
        <v>727.66082846444147</v>
      </c>
      <c r="J50" s="1">
        <v>651.31757763096562</v>
      </c>
      <c r="K50" s="1">
        <v>610.821376797737</v>
      </c>
      <c r="L50" s="1">
        <v>640.39137679773683</v>
      </c>
      <c r="M50" s="1">
        <v>470.0736684642896</v>
      </c>
      <c r="N50" s="1">
        <v>688.12850596440319</v>
      </c>
      <c r="O50" s="1">
        <v>593.23965179762354</v>
      </c>
      <c r="P50" s="1">
        <v>744.20182846444072</v>
      </c>
      <c r="Q50" s="1">
        <v>753.86582846444151</v>
      </c>
      <c r="R50" s="1">
        <v>750.54382846444105</v>
      </c>
      <c r="S50" s="1">
        <v>718.6983604643342</v>
      </c>
      <c r="T50" s="1">
        <v>735.23282846444113</v>
      </c>
      <c r="U50" s="1">
        <v>643.92377679773733</v>
      </c>
      <c r="V50" s="1">
        <v>695.00289179770562</v>
      </c>
      <c r="W50" s="1">
        <v>639.89437679773687</v>
      </c>
      <c r="X50" s="1">
        <v>661.15109346441795</v>
      </c>
      <c r="Y50" s="1">
        <v>510.78651346442638</v>
      </c>
      <c r="Z50" s="1">
        <v>661.19337679773707</v>
      </c>
      <c r="AA50" s="1">
        <v>700.59077679773713</v>
      </c>
      <c r="AB50" s="1">
        <v>693.05877679773698</v>
      </c>
      <c r="AC50" s="1">
        <v>655.66793679773843</v>
      </c>
      <c r="AD50" s="1">
        <v>693.58602679773662</v>
      </c>
      <c r="AE50" s="1">
        <v>643.12647179762337</v>
      </c>
      <c r="AF50" s="1">
        <v>696.89840179762348</v>
      </c>
      <c r="AG50" s="1">
        <v>693.12457179762328</v>
      </c>
      <c r="AH50" s="1">
        <v>655.01333084714702</v>
      </c>
      <c r="AI50" s="1">
        <v>683.8881718104866</v>
      </c>
      <c r="AJ50" s="1">
        <v>726.83416713109489</v>
      </c>
      <c r="AK50" s="1">
        <v>704.20337679773684</v>
      </c>
      <c r="AL50" s="1">
        <v>500.75925179762362</v>
      </c>
      <c r="AM50" s="1">
        <v>741.53382846444163</v>
      </c>
    </row>
    <row r="51" spans="1:39" x14ac:dyDescent="0.25">
      <c r="A51" s="134">
        <f ca="1">Exceedance!U51</f>
        <v>44256</v>
      </c>
      <c r="B51" s="254">
        <v>923.92717607949339</v>
      </c>
      <c r="C51" s="254">
        <v>957.71619274646775</v>
      </c>
      <c r="D51" s="254">
        <v>957.71619274646775</v>
      </c>
      <c r="E51" s="1">
        <v>864.42330774655284</v>
      </c>
      <c r="F51" s="1">
        <v>981.71510774655405</v>
      </c>
      <c r="G51" s="1">
        <v>953.55630774651536</v>
      </c>
      <c r="H51" s="1">
        <v>920.48857441319763</v>
      </c>
      <c r="I51" s="1">
        <v>966.02557441319868</v>
      </c>
      <c r="J51" s="1">
        <v>877.06776024669716</v>
      </c>
      <c r="K51" s="1">
        <v>896.28385941351144</v>
      </c>
      <c r="L51" s="1">
        <v>851.43485941351139</v>
      </c>
      <c r="M51" s="1">
        <v>700.98360108005988</v>
      </c>
      <c r="N51" s="1">
        <v>931.96553858017762</v>
      </c>
      <c r="O51" s="1">
        <v>818.73923441339377</v>
      </c>
      <c r="P51" s="1">
        <v>998.07257441319769</v>
      </c>
      <c r="Q51" s="1">
        <v>940.15557441319856</v>
      </c>
      <c r="R51" s="1">
        <v>910.16657441319751</v>
      </c>
      <c r="S51" s="1">
        <v>915.9989744130728</v>
      </c>
      <c r="T51" s="1">
        <v>950.63657441319754</v>
      </c>
      <c r="U51" s="1">
        <v>905.76535941351108</v>
      </c>
      <c r="V51" s="1">
        <v>947.45395441348603</v>
      </c>
      <c r="W51" s="1">
        <v>989.06785941351131</v>
      </c>
      <c r="X51" s="1">
        <v>929.86775607982679</v>
      </c>
      <c r="Y51" s="1">
        <v>745.29217607983651</v>
      </c>
      <c r="Z51" s="1">
        <v>910.4138594135112</v>
      </c>
      <c r="AA51" s="1">
        <v>923.06935941351139</v>
      </c>
      <c r="AB51" s="1">
        <v>935.11435941351112</v>
      </c>
      <c r="AC51" s="1">
        <v>952.68253941351304</v>
      </c>
      <c r="AD51" s="1">
        <v>903.44122941351134</v>
      </c>
      <c r="AE51" s="1">
        <v>927.16827441339422</v>
      </c>
      <c r="AF51" s="1">
        <v>959.97528441339387</v>
      </c>
      <c r="AG51" s="1">
        <v>968.1561844133937</v>
      </c>
      <c r="AH51" s="1">
        <v>1014.4417850410013</v>
      </c>
      <c r="AI51" s="1">
        <v>932.23647902563664</v>
      </c>
      <c r="AJ51" s="1">
        <v>956.45320774650099</v>
      </c>
      <c r="AK51" s="1">
        <v>964.18085941351114</v>
      </c>
      <c r="AL51" s="1">
        <v>832.0957344133941</v>
      </c>
      <c r="AM51" s="1">
        <v>901.99657441319857</v>
      </c>
    </row>
    <row r="52" spans="1:39" x14ac:dyDescent="0.25">
      <c r="A52" s="134">
        <f ca="1">Exceedance!U52</f>
        <v>44287</v>
      </c>
      <c r="B52" s="254">
        <v>917.2332905765893</v>
      </c>
      <c r="C52" s="254">
        <v>982.53730724331228</v>
      </c>
      <c r="D52" s="254">
        <v>982.53730724331228</v>
      </c>
      <c r="E52" s="1">
        <v>974.88386224364729</v>
      </c>
      <c r="F52" s="1">
        <v>951.96341224364994</v>
      </c>
      <c r="G52" s="1">
        <v>1022.1803122435965</v>
      </c>
      <c r="H52" s="1">
        <v>993.92757891027463</v>
      </c>
      <c r="I52" s="1">
        <v>1011.9719739103214</v>
      </c>
      <c r="J52" s="1">
        <v>948.38417474357504</v>
      </c>
      <c r="K52" s="1">
        <v>959.69897391035215</v>
      </c>
      <c r="L52" s="1">
        <v>986.00797391035223</v>
      </c>
      <c r="M52" s="1">
        <v>1012.9449655769035</v>
      </c>
      <c r="N52" s="1">
        <v>1024.3039030770169</v>
      </c>
      <c r="O52" s="1">
        <v>963.71634891023837</v>
      </c>
      <c r="P52" s="1">
        <v>1014.0865789102747</v>
      </c>
      <c r="Q52" s="1">
        <v>993.32097391032164</v>
      </c>
      <c r="R52" s="1">
        <v>914.36157891027494</v>
      </c>
      <c r="S52" s="1">
        <v>970.26228891017206</v>
      </c>
      <c r="T52" s="1">
        <v>1023.5585789102748</v>
      </c>
      <c r="U52" s="1">
        <v>955.82447391035225</v>
      </c>
      <c r="V52" s="1">
        <v>1013.3014889103204</v>
      </c>
      <c r="W52" s="1">
        <v>988.96897391035247</v>
      </c>
      <c r="X52" s="1">
        <v>916.90308057692255</v>
      </c>
      <c r="Y52" s="1">
        <v>907.20829057693277</v>
      </c>
      <c r="Z52" s="1">
        <v>996.49397391035211</v>
      </c>
      <c r="AA52" s="1">
        <v>998.29847391035185</v>
      </c>
      <c r="AB52" s="1">
        <v>1011.3104739103527</v>
      </c>
      <c r="AC52" s="1">
        <v>1010.5296339103538</v>
      </c>
      <c r="AD52" s="1">
        <v>987.48401391035236</v>
      </c>
      <c r="AE52" s="1">
        <v>982.43863891023841</v>
      </c>
      <c r="AF52" s="1">
        <v>1014.3091089102381</v>
      </c>
      <c r="AG52" s="1">
        <v>1016.3635789102383</v>
      </c>
      <c r="AH52" s="1">
        <v>945.14977581453206</v>
      </c>
      <c r="AI52" s="1">
        <v>912.16481929244276</v>
      </c>
      <c r="AJ52" s="1">
        <v>954.09512224360458</v>
      </c>
      <c r="AK52" s="1">
        <v>997.63897391035232</v>
      </c>
      <c r="AL52" s="1">
        <v>1147.8238489102387</v>
      </c>
      <c r="AM52" s="1">
        <v>952.01797391032164</v>
      </c>
    </row>
    <row r="53" spans="1:39" x14ac:dyDescent="0.25">
      <c r="A53" s="134">
        <f ca="1">Exceedance!U53</f>
        <v>44317</v>
      </c>
      <c r="B53" s="254">
        <v>837.33797518336348</v>
      </c>
      <c r="C53" s="254">
        <v>892.11140185024749</v>
      </c>
      <c r="D53" s="254">
        <v>892.11140185024749</v>
      </c>
      <c r="E53" s="1">
        <v>1111.7543168503444</v>
      </c>
      <c r="F53" s="1">
        <v>1203.5093168503442</v>
      </c>
      <c r="G53" s="1">
        <v>940.91756685037512</v>
      </c>
      <c r="H53" s="1">
        <v>963.52386018372192</v>
      </c>
      <c r="I53" s="1">
        <v>887.4368601837225</v>
      </c>
      <c r="J53" s="1">
        <v>833.34596935047887</v>
      </c>
      <c r="K53" s="1">
        <v>866.56306851729107</v>
      </c>
      <c r="L53" s="1">
        <v>874.08506851729101</v>
      </c>
      <c r="M53" s="1">
        <v>912.40561018384187</v>
      </c>
      <c r="N53" s="1">
        <v>898.92259768395968</v>
      </c>
      <c r="O53" s="1">
        <v>880.85849351717332</v>
      </c>
      <c r="P53" s="1">
        <v>919.97386018372197</v>
      </c>
      <c r="Q53" s="1">
        <v>921.48286018372198</v>
      </c>
      <c r="R53" s="1">
        <v>889.7028601837219</v>
      </c>
      <c r="S53" s="1">
        <v>892.18994918359022</v>
      </c>
      <c r="T53" s="1">
        <v>922.33486018372173</v>
      </c>
      <c r="U53" s="1">
        <v>924.33661851729096</v>
      </c>
      <c r="V53" s="1">
        <v>905.34916351726656</v>
      </c>
      <c r="W53" s="1">
        <v>908.16306851729075</v>
      </c>
      <c r="X53" s="1">
        <v>860.28597518369213</v>
      </c>
      <c r="Y53" s="1">
        <v>870.67197518370699</v>
      </c>
      <c r="Z53" s="1">
        <v>963.0100685172913</v>
      </c>
      <c r="AA53" s="1">
        <v>910.92761851729131</v>
      </c>
      <c r="AB53" s="1">
        <v>896.08561851729087</v>
      </c>
      <c r="AC53" s="1">
        <v>886.24579851729231</v>
      </c>
      <c r="AD53" s="1">
        <v>919.60499851729105</v>
      </c>
      <c r="AE53" s="1">
        <v>883.55881351717369</v>
      </c>
      <c r="AF53" s="1">
        <v>894.35883351717416</v>
      </c>
      <c r="AG53" s="1">
        <v>904.71471351717366</v>
      </c>
      <c r="AH53" s="1">
        <v>912.9396199268873</v>
      </c>
      <c r="AI53" s="1">
        <v>815.33672414740647</v>
      </c>
      <c r="AJ53" s="1">
        <v>833.061695850364</v>
      </c>
      <c r="AK53" s="1">
        <v>922.31906851729048</v>
      </c>
      <c r="AL53" s="1">
        <v>995.74094351717338</v>
      </c>
      <c r="AM53" s="1">
        <v>967.82186018372215</v>
      </c>
    </row>
    <row r="54" spans="1:39" x14ac:dyDescent="0.25">
      <c r="A54" s="134">
        <f ca="1">Exceedance!U54</f>
        <v>44348</v>
      </c>
      <c r="B54" s="254">
        <v>784.12400940608177</v>
      </c>
      <c r="C54" s="254">
        <v>760.69120607269508</v>
      </c>
      <c r="D54" s="254">
        <v>760.69120607269508</v>
      </c>
      <c r="E54" s="1">
        <v>1169.378618257784</v>
      </c>
      <c r="F54" s="1">
        <v>1144.5284282577838</v>
      </c>
      <c r="G54" s="1">
        <v>842.05311107309251</v>
      </c>
      <c r="H54" s="1">
        <v>844.23232440644108</v>
      </c>
      <c r="I54" s="1">
        <v>834.799324406442</v>
      </c>
      <c r="J54" s="1">
        <v>699.85537357296516</v>
      </c>
      <c r="K54" s="1">
        <v>737.60387273973504</v>
      </c>
      <c r="L54" s="1">
        <v>740.60287273973506</v>
      </c>
      <c r="M54" s="1">
        <v>759.27731440628759</v>
      </c>
      <c r="N54" s="1">
        <v>763.52915190640181</v>
      </c>
      <c r="O54" s="1">
        <v>735.62014773962142</v>
      </c>
      <c r="P54" s="1">
        <v>833.72432440644116</v>
      </c>
      <c r="Q54" s="1">
        <v>856.23432440644149</v>
      </c>
      <c r="R54" s="1">
        <v>814.93432440644108</v>
      </c>
      <c r="S54" s="1">
        <v>812.68215640633593</v>
      </c>
      <c r="T54" s="1">
        <v>780.8133244064411</v>
      </c>
      <c r="U54" s="1">
        <v>750.75427273973537</v>
      </c>
      <c r="V54" s="1">
        <v>768.06538773970328</v>
      </c>
      <c r="W54" s="1">
        <v>774.85687273973519</v>
      </c>
      <c r="X54" s="1">
        <v>811.28763940641477</v>
      </c>
      <c r="Y54" s="1">
        <v>775.78300940642498</v>
      </c>
      <c r="Z54" s="1">
        <v>786.88287273973492</v>
      </c>
      <c r="AA54" s="1">
        <v>779.71227273973454</v>
      </c>
      <c r="AB54" s="1">
        <v>785.07227273973501</v>
      </c>
      <c r="AC54" s="1">
        <v>744.32443273973649</v>
      </c>
      <c r="AD54" s="1">
        <v>752.07082273973526</v>
      </c>
      <c r="AE54" s="1">
        <v>746.6324477396214</v>
      </c>
      <c r="AF54" s="1">
        <v>786.15675773962141</v>
      </c>
      <c r="AG54" s="1">
        <v>780.28649773962104</v>
      </c>
      <c r="AH54" s="1">
        <v>781.96541181871203</v>
      </c>
      <c r="AI54" s="1">
        <v>759.2410388054551</v>
      </c>
      <c r="AJ54" s="1">
        <v>837.67596307309486</v>
      </c>
      <c r="AK54" s="1">
        <v>759.18087273973492</v>
      </c>
      <c r="AL54" s="1">
        <v>1073.3247477396212</v>
      </c>
      <c r="AM54" s="1">
        <v>905.38532440644144</v>
      </c>
    </row>
    <row r="55" spans="1:39" x14ac:dyDescent="0.25">
      <c r="A55" s="134">
        <f ca="1">Exceedance!U55</f>
        <v>44378</v>
      </c>
      <c r="B55" s="254">
        <v>744.79704265468615</v>
      </c>
      <c r="C55" s="254">
        <v>759.46200932129977</v>
      </c>
      <c r="D55" s="254">
        <v>759.46200932129977</v>
      </c>
      <c r="E55" s="1">
        <v>1671.9126960560225</v>
      </c>
      <c r="F55" s="1">
        <v>1720.5177124340937</v>
      </c>
      <c r="G55" s="1">
        <v>820.24087432170472</v>
      </c>
      <c r="H55" s="1">
        <v>860.38300765506301</v>
      </c>
      <c r="I55" s="1">
        <v>823.18400765506362</v>
      </c>
      <c r="J55" s="1">
        <v>726.27617682156153</v>
      </c>
      <c r="K55" s="1">
        <v>767.39767598834328</v>
      </c>
      <c r="L55" s="1">
        <v>734.45167598834314</v>
      </c>
      <c r="M55" s="1">
        <v>759.84201765489399</v>
      </c>
      <c r="N55" s="1">
        <v>790.0957051550115</v>
      </c>
      <c r="O55" s="1">
        <v>755.30280098822607</v>
      </c>
      <c r="P55" s="1">
        <v>815.02600765506281</v>
      </c>
      <c r="Q55" s="1">
        <v>829.40900765506365</v>
      </c>
      <c r="R55" s="1">
        <v>804.16400765506307</v>
      </c>
      <c r="S55" s="1">
        <v>729.0073626549364</v>
      </c>
      <c r="T55" s="1">
        <v>810.57000765506291</v>
      </c>
      <c r="U55" s="1">
        <v>787.70392598834337</v>
      </c>
      <c r="V55" s="1">
        <v>789.93677098831824</v>
      </c>
      <c r="W55" s="1">
        <v>787.91667598834351</v>
      </c>
      <c r="X55" s="1">
        <v>766.25730265502409</v>
      </c>
      <c r="Y55" s="1">
        <v>798.50004265502923</v>
      </c>
      <c r="Z55" s="1">
        <v>806.25167598834355</v>
      </c>
      <c r="AA55" s="1">
        <v>789.92892598834328</v>
      </c>
      <c r="AB55" s="1">
        <v>796.16892598834306</v>
      </c>
      <c r="AC55" s="1">
        <v>789.58510598834516</v>
      </c>
      <c r="AD55" s="1">
        <v>804.91875598834338</v>
      </c>
      <c r="AE55" s="1">
        <v>756.25286098822562</v>
      </c>
      <c r="AF55" s="1">
        <v>760.40822098822582</v>
      </c>
      <c r="AG55" s="1">
        <v>775.30675098822576</v>
      </c>
      <c r="AH55" s="1">
        <v>759.63622077825323</v>
      </c>
      <c r="AI55" s="1">
        <v>740.78449243171917</v>
      </c>
      <c r="AJ55" s="1">
        <v>821.37102932169137</v>
      </c>
      <c r="AK55" s="1">
        <v>846.09067598834304</v>
      </c>
      <c r="AL55" s="1">
        <v>818.79755098822625</v>
      </c>
      <c r="AM55" s="1">
        <v>878.42100765506359</v>
      </c>
    </row>
    <row r="56" spans="1:39" x14ac:dyDescent="0.25">
      <c r="A56" s="134">
        <f ca="1">Exceedance!U56</f>
        <v>44409</v>
      </c>
      <c r="B56" s="254">
        <v>648.25199691681883</v>
      </c>
      <c r="C56" s="254">
        <v>668.18325858343201</v>
      </c>
      <c r="D56" s="254">
        <v>668.18325858343201</v>
      </c>
      <c r="E56" s="1">
        <v>1724.5824609663273</v>
      </c>
      <c r="F56" s="1">
        <v>1746.2863401759432</v>
      </c>
      <c r="G56" s="1">
        <v>703.73448858382892</v>
      </c>
      <c r="H56" s="1">
        <v>642.94110858385079</v>
      </c>
      <c r="I56" s="1">
        <v>660.21110858385111</v>
      </c>
      <c r="J56" s="1">
        <v>602.23502608369688</v>
      </c>
      <c r="K56" s="1">
        <v>650.73192525047159</v>
      </c>
      <c r="L56" s="1">
        <v>616.08792525047159</v>
      </c>
      <c r="M56" s="1">
        <v>648.63391691702691</v>
      </c>
      <c r="N56" s="1">
        <v>680.19507941713982</v>
      </c>
      <c r="O56" s="1">
        <v>652.47352525035819</v>
      </c>
      <c r="P56" s="1">
        <v>687.36810858385104</v>
      </c>
      <c r="Q56" s="1">
        <v>740.66010858385141</v>
      </c>
      <c r="R56" s="1">
        <v>693.37610858385074</v>
      </c>
      <c r="S56" s="1">
        <v>664.53707908374156</v>
      </c>
      <c r="T56" s="1">
        <v>671.57710858385087</v>
      </c>
      <c r="U56" s="1">
        <v>652.96365025047191</v>
      </c>
      <c r="V56" s="1">
        <v>683.27644025044015</v>
      </c>
      <c r="W56" s="1">
        <v>675.44492525047144</v>
      </c>
      <c r="X56" s="1">
        <v>685.10865191715675</v>
      </c>
      <c r="Y56" s="1">
        <v>632.29499691716217</v>
      </c>
      <c r="Z56" s="1">
        <v>712.39092525047181</v>
      </c>
      <c r="AA56" s="1">
        <v>702.46565025047187</v>
      </c>
      <c r="AB56" s="1">
        <v>694.56865025047171</v>
      </c>
      <c r="AC56" s="1">
        <v>700.40981025047347</v>
      </c>
      <c r="AD56" s="1">
        <v>703.79700525047167</v>
      </c>
      <c r="AE56" s="1">
        <v>667.45019525035809</v>
      </c>
      <c r="AF56" s="1">
        <v>679.6309152503577</v>
      </c>
      <c r="AG56" s="1">
        <v>661.86121525035799</v>
      </c>
      <c r="AH56" s="1">
        <v>646.14060274969154</v>
      </c>
      <c r="AI56" s="1">
        <v>666.03697296076189</v>
      </c>
      <c r="AJ56" s="1">
        <v>700.05108908382761</v>
      </c>
      <c r="AK56" s="1">
        <v>695.25592525047182</v>
      </c>
      <c r="AL56" s="1">
        <v>658.98780025035785</v>
      </c>
      <c r="AM56" s="1">
        <v>673.89710858385138</v>
      </c>
    </row>
    <row r="57" spans="1:39" x14ac:dyDescent="0.25">
      <c r="A57" s="134">
        <f ca="1">Exceedance!U57</f>
        <v>44440</v>
      </c>
      <c r="B57" s="254">
        <v>693.8712187270628</v>
      </c>
      <c r="C57" s="254">
        <v>741.44482539338742</v>
      </c>
      <c r="D57" s="254">
        <v>741.44482539338742</v>
      </c>
      <c r="E57" s="1">
        <v>1495.4422994392085</v>
      </c>
      <c r="F57" s="1">
        <v>1709.6121775795366</v>
      </c>
      <c r="G57" s="1">
        <v>743.28078039407296</v>
      </c>
      <c r="H57" s="1">
        <v>712.23702039408647</v>
      </c>
      <c r="I57" s="1">
        <v>723.5210203940868</v>
      </c>
      <c r="J57" s="1">
        <v>667.66449289368984</v>
      </c>
      <c r="K57" s="1">
        <v>702.37849206042722</v>
      </c>
      <c r="L57" s="1">
        <v>703.02849206042708</v>
      </c>
      <c r="M57" s="1">
        <v>721.95303372697856</v>
      </c>
      <c r="N57" s="1">
        <v>718.36392122709219</v>
      </c>
      <c r="O57" s="1">
        <v>707.77681706031353</v>
      </c>
      <c r="P57" s="1">
        <v>735.65002039408648</v>
      </c>
      <c r="Q57" s="1">
        <v>687.8000203940868</v>
      </c>
      <c r="R57" s="1">
        <v>780.03102039408657</v>
      </c>
      <c r="S57" s="1">
        <v>781.39624139398438</v>
      </c>
      <c r="T57" s="1">
        <v>756.43602039408654</v>
      </c>
      <c r="U57" s="1">
        <v>731.63094206042695</v>
      </c>
      <c r="V57" s="1">
        <v>752.11700706039574</v>
      </c>
      <c r="W57" s="1">
        <v>756.36249206042726</v>
      </c>
      <c r="X57" s="1">
        <v>666.02021872739408</v>
      </c>
      <c r="Y57" s="1">
        <v>695.1752187274061</v>
      </c>
      <c r="Z57" s="1">
        <v>761.41949206042693</v>
      </c>
      <c r="AA57" s="1">
        <v>753.72494206042677</v>
      </c>
      <c r="AB57" s="1">
        <v>743.05094206042725</v>
      </c>
      <c r="AC57" s="1">
        <v>754.81310206042849</v>
      </c>
      <c r="AD57" s="1">
        <v>751.7580020604272</v>
      </c>
      <c r="AE57" s="1">
        <v>702.79376706031337</v>
      </c>
      <c r="AF57" s="1">
        <v>762.95917706031321</v>
      </c>
      <c r="AG57" s="1">
        <v>761.6003870603131</v>
      </c>
      <c r="AH57" s="1">
        <v>735.23936416683694</v>
      </c>
      <c r="AI57" s="1">
        <v>675.76360618268609</v>
      </c>
      <c r="AJ57" s="1">
        <v>618.74756139407884</v>
      </c>
      <c r="AK57" s="1">
        <v>732.14749206042734</v>
      </c>
      <c r="AL57" s="1">
        <v>770.72736706031333</v>
      </c>
      <c r="AM57" s="1">
        <v>767.4730203940868</v>
      </c>
    </row>
    <row r="58" spans="1:39" x14ac:dyDescent="0.25">
      <c r="A58" s="134">
        <f ca="1">Exceedance!U58</f>
        <v>44470</v>
      </c>
      <c r="B58" s="254">
        <v>641.81509275159544</v>
      </c>
      <c r="C58" s="254">
        <v>678.38369941827364</v>
      </c>
      <c r="D58" s="254">
        <v>678.38369941827364</v>
      </c>
      <c r="E58" s="1">
        <v>1765.7491478053589</v>
      </c>
      <c r="F58" s="1">
        <v>1896.5691532150088</v>
      </c>
      <c r="G58" s="1">
        <v>663.9836544186079</v>
      </c>
      <c r="H58" s="1">
        <v>675.92889441862144</v>
      </c>
      <c r="I58" s="1">
        <v>698.18489441862141</v>
      </c>
      <c r="J58" s="1">
        <v>631.63806691853836</v>
      </c>
      <c r="K58" s="1">
        <v>656.61636608531364</v>
      </c>
      <c r="L58" s="1">
        <v>659.54636608531382</v>
      </c>
      <c r="M58" s="1">
        <v>660.32685775186553</v>
      </c>
      <c r="N58" s="1">
        <v>674.59474525197925</v>
      </c>
      <c r="O58" s="1">
        <v>655.74869108519999</v>
      </c>
      <c r="P58" s="1">
        <v>691.76389441862148</v>
      </c>
      <c r="Q58" s="1">
        <v>701.74789441862151</v>
      </c>
      <c r="R58" s="1">
        <v>675.32289441862144</v>
      </c>
      <c r="S58" s="1">
        <v>705.07131541851663</v>
      </c>
      <c r="T58" s="1">
        <v>699.81089441862127</v>
      </c>
      <c r="U58" s="1">
        <v>672.06681608531369</v>
      </c>
      <c r="V58" s="1">
        <v>685.40888108528168</v>
      </c>
      <c r="W58" s="1">
        <v>708.45136608531368</v>
      </c>
      <c r="X58" s="1">
        <v>606.24309275192638</v>
      </c>
      <c r="Y58" s="1">
        <v>643.04109275193866</v>
      </c>
      <c r="Z58" s="1">
        <v>682.86736608531385</v>
      </c>
      <c r="AA58" s="1">
        <v>686.46781608531364</v>
      </c>
      <c r="AB58" s="1">
        <v>681.85581608531379</v>
      </c>
      <c r="AC58" s="1">
        <v>696.02897608531532</v>
      </c>
      <c r="AD58" s="1">
        <v>694.97719608531384</v>
      </c>
      <c r="AE58" s="1">
        <v>668.36218108519995</v>
      </c>
      <c r="AF58" s="1">
        <v>684.02431108520022</v>
      </c>
      <c r="AG58" s="1">
        <v>690.17796108520031</v>
      </c>
      <c r="AH58" s="1">
        <v>683.07119557821352</v>
      </c>
      <c r="AI58" s="1">
        <v>638.33202421821863</v>
      </c>
      <c r="AJ58" s="1">
        <v>611.26063541860879</v>
      </c>
      <c r="AK58" s="1">
        <v>691.33936608531326</v>
      </c>
      <c r="AL58" s="1">
        <v>697.06624108519986</v>
      </c>
      <c r="AM58" s="1">
        <v>731.44889441862131</v>
      </c>
    </row>
    <row r="59" spans="1:39" x14ac:dyDescent="0.25">
      <c r="A59" s="134">
        <f ca="1">Exceedance!U59</f>
        <v>44501</v>
      </c>
      <c r="B59" s="254">
        <v>603.11950561503636</v>
      </c>
      <c r="C59" s="254">
        <v>640.68811228171489</v>
      </c>
      <c r="D59" s="254">
        <v>640.68811228171489</v>
      </c>
      <c r="E59" s="1">
        <v>1370.2067924863129</v>
      </c>
      <c r="F59" s="1">
        <v>1599.534454708715</v>
      </c>
      <c r="G59" s="1">
        <v>699.07706728204164</v>
      </c>
      <c r="H59" s="1">
        <v>658.25130728205534</v>
      </c>
      <c r="I59" s="1">
        <v>691.9173072820555</v>
      </c>
      <c r="J59" s="1">
        <v>588.8511797819732</v>
      </c>
      <c r="K59" s="1">
        <v>615.47977894875464</v>
      </c>
      <c r="L59" s="1">
        <v>634.01777894875477</v>
      </c>
      <c r="M59" s="1">
        <v>639.05747061530815</v>
      </c>
      <c r="N59" s="1">
        <v>619.22535811542161</v>
      </c>
      <c r="O59" s="1">
        <v>605.9111039486412</v>
      </c>
      <c r="P59" s="1">
        <v>647.85230728205545</v>
      </c>
      <c r="Q59" s="1">
        <v>641.24630728205534</v>
      </c>
      <c r="R59" s="1">
        <v>705.84230728205534</v>
      </c>
      <c r="S59" s="1">
        <v>634.41642828194483</v>
      </c>
      <c r="T59" s="1">
        <v>680.34130728205514</v>
      </c>
      <c r="U59" s="1">
        <v>651.07722894875462</v>
      </c>
      <c r="V59" s="1">
        <v>647.92129394872313</v>
      </c>
      <c r="W59" s="1">
        <v>641.09977894875465</v>
      </c>
      <c r="X59" s="1">
        <v>561.73287561536813</v>
      </c>
      <c r="Y59" s="1">
        <v>602.78750561537925</v>
      </c>
      <c r="Z59" s="1">
        <v>653.34577894875474</v>
      </c>
      <c r="AA59" s="1">
        <v>640.87022894875452</v>
      </c>
      <c r="AB59" s="1">
        <v>648.17922894875471</v>
      </c>
      <c r="AC59" s="1">
        <v>646.63138894875624</v>
      </c>
      <c r="AD59" s="1">
        <v>647.94283894875468</v>
      </c>
      <c r="AE59" s="1">
        <v>605.44234394864111</v>
      </c>
      <c r="AF59" s="1">
        <v>649.61545394864095</v>
      </c>
      <c r="AG59" s="1">
        <v>641.63070394864087</v>
      </c>
      <c r="AH59" s="1">
        <v>650.83635334693463</v>
      </c>
      <c r="AI59" s="1">
        <v>608.34834097351938</v>
      </c>
      <c r="AJ59" s="1">
        <v>610.9047482820439</v>
      </c>
      <c r="AK59" s="1">
        <v>630.25877894875475</v>
      </c>
      <c r="AL59" s="1">
        <v>621.34265394864155</v>
      </c>
      <c r="AM59" s="1">
        <v>732.83030728205563</v>
      </c>
    </row>
    <row r="60" spans="1:39" x14ac:dyDescent="0.25">
      <c r="A60" s="134">
        <f ca="1">Exceedance!U60</f>
        <v>44531</v>
      </c>
      <c r="B60" s="254">
        <v>541.20214136531217</v>
      </c>
      <c r="C60" s="254">
        <v>591.55433803212247</v>
      </c>
      <c r="D60" s="254">
        <v>591.55433803212247</v>
      </c>
      <c r="E60" s="1">
        <v>1250.850780646748</v>
      </c>
      <c r="F60" s="1">
        <v>1607.3278588864989</v>
      </c>
      <c r="G60" s="1">
        <v>626.64424303232033</v>
      </c>
      <c r="H60" s="1">
        <v>601.16845636566904</v>
      </c>
      <c r="I60" s="1">
        <v>600.29845636566949</v>
      </c>
      <c r="J60" s="1">
        <v>559.37950553236942</v>
      </c>
      <c r="K60" s="1">
        <v>575.33100469916201</v>
      </c>
      <c r="L60" s="1">
        <v>559.09900469916204</v>
      </c>
      <c r="M60" s="1">
        <v>558.46234636571467</v>
      </c>
      <c r="N60" s="1">
        <v>550.64418386582861</v>
      </c>
      <c r="O60" s="1">
        <v>491.01627969904871</v>
      </c>
      <c r="P60" s="1">
        <v>628.50545636566903</v>
      </c>
      <c r="Q60" s="1">
        <v>614.28745636566953</v>
      </c>
      <c r="R60" s="1">
        <v>663.53545636566901</v>
      </c>
      <c r="S60" s="1">
        <v>535.66378836556055</v>
      </c>
      <c r="T60" s="1">
        <v>608.66645636566898</v>
      </c>
      <c r="U60" s="1">
        <v>598.44240469916224</v>
      </c>
      <c r="V60" s="1">
        <v>612.39351969913059</v>
      </c>
      <c r="W60" s="1">
        <v>612.4720046991622</v>
      </c>
      <c r="X60" s="1">
        <v>504.99651136564557</v>
      </c>
      <c r="Y60" s="1">
        <v>530.04314136565552</v>
      </c>
      <c r="Z60" s="1">
        <v>615.74300469916193</v>
      </c>
      <c r="AA60" s="1">
        <v>605.25340469916227</v>
      </c>
      <c r="AB60" s="1">
        <v>578.32640469916225</v>
      </c>
      <c r="AC60" s="1">
        <v>601.22956469916369</v>
      </c>
      <c r="AD60" s="1">
        <v>555.72716469916202</v>
      </c>
      <c r="AE60" s="1">
        <v>566.84980969904859</v>
      </c>
      <c r="AF60" s="1">
        <v>613.28177969904834</v>
      </c>
      <c r="AG60" s="1">
        <v>619.25865969904862</v>
      </c>
      <c r="AH60" s="1">
        <v>580.83934877108231</v>
      </c>
      <c r="AI60" s="1">
        <v>540.04107868914525</v>
      </c>
      <c r="AJ60" s="1">
        <v>595.04359503232149</v>
      </c>
      <c r="AK60" s="1">
        <v>670.72000469916225</v>
      </c>
      <c r="AL60" s="1">
        <v>652.88987969904838</v>
      </c>
      <c r="AM60" s="1">
        <v>645.11845636566966</v>
      </c>
    </row>
    <row r="61" spans="1:39" x14ac:dyDescent="0.25">
      <c r="A61" s="134">
        <f ca="1">Exceedance!U61</f>
        <v>44562</v>
      </c>
      <c r="B61" s="254">
        <v>643.48824921245648</v>
      </c>
      <c r="C61" s="254">
        <v>700.93750421249717</v>
      </c>
      <c r="D61" s="254">
        <v>698.32448421211836</v>
      </c>
      <c r="E61" s="1">
        <v>810.65098254650661</v>
      </c>
      <c r="F61" s="1">
        <v>768.26379254550602</v>
      </c>
      <c r="G61" s="1">
        <v>640.97160754584172</v>
      </c>
      <c r="H61" s="1">
        <v>702.65733421232824</v>
      </c>
      <c r="I61" s="1">
        <v>692.5668675449848</v>
      </c>
      <c r="J61" s="1">
        <v>662.35840087864403</v>
      </c>
      <c r="K61" s="1">
        <v>635.74849921230134</v>
      </c>
      <c r="L61" s="1">
        <v>570.76840921165217</v>
      </c>
      <c r="M61" s="1">
        <v>705.71586004531207</v>
      </c>
      <c r="N61" s="1">
        <v>640.80686754498481</v>
      </c>
      <c r="O61" s="1">
        <v>699.98033421232799</v>
      </c>
      <c r="P61" s="1">
        <v>769.79033421232828</v>
      </c>
      <c r="Q61" s="1">
        <v>808.64733421232802</v>
      </c>
      <c r="R61" s="1">
        <v>584.89133421232816</v>
      </c>
      <c r="S61" s="1">
        <v>679.20433421232804</v>
      </c>
      <c r="T61" s="1">
        <v>668.25033421232877</v>
      </c>
      <c r="U61" s="1">
        <v>719.23858754530283</v>
      </c>
      <c r="V61" s="1">
        <v>646.37249921230102</v>
      </c>
      <c r="W61" s="1">
        <v>642.48849921230112</v>
      </c>
      <c r="X61" s="1">
        <v>494.08960921230431</v>
      </c>
      <c r="Y61" s="1">
        <v>668.7464992123015</v>
      </c>
      <c r="Z61" s="1">
        <v>702.90308087864491</v>
      </c>
      <c r="AA61" s="1">
        <v>686.56732587864462</v>
      </c>
      <c r="AB61" s="1">
        <v>727.90933421232853</v>
      </c>
      <c r="AC61" s="1">
        <v>618.81042587864442</v>
      </c>
      <c r="AD61" s="1">
        <v>711.3929675449848</v>
      </c>
      <c r="AE61" s="1">
        <v>721.73559421232892</v>
      </c>
      <c r="AF61" s="1">
        <v>710.167967544985</v>
      </c>
      <c r="AG61" s="1">
        <v>697.90241500497427</v>
      </c>
      <c r="AH61" s="1">
        <v>686.99617451884444</v>
      </c>
      <c r="AI61" s="1">
        <v>611.4668473789701</v>
      </c>
      <c r="AJ61" s="1">
        <v>620.58649921230142</v>
      </c>
      <c r="AK61" s="1">
        <v>864.17994254498444</v>
      </c>
      <c r="AL61" s="1">
        <v>796.32286754498489</v>
      </c>
      <c r="AM61" s="1">
        <v>820.77478254557093</v>
      </c>
    </row>
    <row r="62" spans="1:39" x14ac:dyDescent="0.25">
      <c r="A62" s="134">
        <f ca="1">Exceedance!U62</f>
        <v>44593</v>
      </c>
      <c r="B62" s="254">
        <v>697.51759679775512</v>
      </c>
      <c r="C62" s="254">
        <v>751.16386846440525</v>
      </c>
      <c r="D62" s="254">
        <v>675.59212679769564</v>
      </c>
      <c r="E62" s="1">
        <v>739.89681513087623</v>
      </c>
      <c r="F62" s="1">
        <v>749.03133513079354</v>
      </c>
      <c r="G62" s="1">
        <v>725.83161513109178</v>
      </c>
      <c r="H62" s="1">
        <v>728.61682846425447</v>
      </c>
      <c r="I62" s="1">
        <v>683.68998513056135</v>
      </c>
      <c r="J62" s="1">
        <v>610.67904346421983</v>
      </c>
      <c r="K62" s="1">
        <v>662.49784679759955</v>
      </c>
      <c r="L62" s="1">
        <v>470.47300179722788</v>
      </c>
      <c r="M62" s="1">
        <v>686.08593263088665</v>
      </c>
      <c r="N62" s="1">
        <v>593.63898513056165</v>
      </c>
      <c r="O62" s="1">
        <v>744.05782846425473</v>
      </c>
      <c r="P62" s="1">
        <v>754.82182846425462</v>
      </c>
      <c r="Q62" s="1">
        <v>750.3998284642546</v>
      </c>
      <c r="R62" s="1">
        <v>728.89682846425467</v>
      </c>
      <c r="S62" s="1">
        <v>735.08882846425479</v>
      </c>
      <c r="T62" s="1">
        <v>716.84782846425537</v>
      </c>
      <c r="U62" s="1">
        <v>695.67062513084454</v>
      </c>
      <c r="V62" s="1">
        <v>662.00084679759959</v>
      </c>
      <c r="W62" s="1">
        <v>669.40784679759986</v>
      </c>
      <c r="X62" s="1">
        <v>491.21976679761207</v>
      </c>
      <c r="Y62" s="1">
        <v>683.2998467975998</v>
      </c>
      <c r="Z62" s="1">
        <v>698.54820346422036</v>
      </c>
      <c r="AA62" s="1">
        <v>692.91644346421924</v>
      </c>
      <c r="AB62" s="1">
        <v>729.64782846425521</v>
      </c>
      <c r="AC62" s="1">
        <v>694.26809346421976</v>
      </c>
      <c r="AD62" s="1">
        <v>643.52580513056182</v>
      </c>
      <c r="AE62" s="1">
        <v>759.55357846425534</v>
      </c>
      <c r="AF62" s="1">
        <v>693.52390513056184</v>
      </c>
      <c r="AG62" s="1">
        <v>654.8709975136295</v>
      </c>
      <c r="AH62" s="1">
        <v>662.71410181027977</v>
      </c>
      <c r="AI62" s="1">
        <v>727.08540046426685</v>
      </c>
      <c r="AJ62" s="1">
        <v>726.30984679759968</v>
      </c>
      <c r="AK62" s="1">
        <v>501.15858513056168</v>
      </c>
      <c r="AL62" s="1">
        <v>647.13398513056211</v>
      </c>
      <c r="AM62" s="1">
        <v>795.90456513087815</v>
      </c>
    </row>
    <row r="63" spans="1:39" x14ac:dyDescent="0.25">
      <c r="A63" s="134">
        <f ca="1">Exceedance!U63</f>
        <v>44621</v>
      </c>
      <c r="B63" s="254">
        <v>924.14125941309555</v>
      </c>
      <c r="C63" s="254">
        <v>992.10374441313672</v>
      </c>
      <c r="D63" s="254">
        <v>957.89360941343853</v>
      </c>
      <c r="E63" s="1">
        <v>981.95810774630775</v>
      </c>
      <c r="F63" s="1">
        <v>959.30249274617927</v>
      </c>
      <c r="G63" s="1">
        <v>948.52830774651511</v>
      </c>
      <c r="H63" s="1">
        <v>967.48557441296668</v>
      </c>
      <c r="I63" s="1">
        <v>926.05456774630534</v>
      </c>
      <c r="J63" s="1">
        <v>896.11852607996423</v>
      </c>
      <c r="K63" s="1">
        <v>817.62050941294035</v>
      </c>
      <c r="L63" s="1">
        <v>701.4099344129711</v>
      </c>
      <c r="M63" s="1">
        <v>929.559385246631</v>
      </c>
      <c r="N63" s="1">
        <v>819.1655677463051</v>
      </c>
      <c r="O63" s="1">
        <v>997.9325744129668</v>
      </c>
      <c r="P63" s="1">
        <v>941.61557441296679</v>
      </c>
      <c r="Q63" s="1">
        <v>910.02657441296674</v>
      </c>
      <c r="R63" s="1">
        <v>931.10757441296698</v>
      </c>
      <c r="S63" s="1">
        <v>950.49657441296677</v>
      </c>
      <c r="T63" s="1">
        <v>936.641574412968</v>
      </c>
      <c r="U63" s="1">
        <v>948.28528774662334</v>
      </c>
      <c r="V63" s="1">
        <v>955.25350941294039</v>
      </c>
      <c r="W63" s="1">
        <v>940.59550941294026</v>
      </c>
      <c r="X63" s="1">
        <v>719.5964294129609</v>
      </c>
      <c r="Y63" s="1">
        <v>876.59950941294051</v>
      </c>
      <c r="Z63" s="1">
        <v>920.66320607996511</v>
      </c>
      <c r="AA63" s="1">
        <v>934.94902607996426</v>
      </c>
      <c r="AB63" s="1">
        <v>984.74657441296802</v>
      </c>
      <c r="AC63" s="1">
        <v>904.3063960799642</v>
      </c>
      <c r="AD63" s="1">
        <v>927.59460774630475</v>
      </c>
      <c r="AE63" s="1">
        <v>977.85262441296834</v>
      </c>
      <c r="AF63" s="1">
        <v>968.58251774630492</v>
      </c>
      <c r="AG63" s="1">
        <v>1014.2764517074546</v>
      </c>
      <c r="AH63" s="1">
        <v>967.2373290257641</v>
      </c>
      <c r="AI63" s="1">
        <v>956.77274107960636</v>
      </c>
      <c r="AJ63" s="1">
        <v>930.36650941294033</v>
      </c>
      <c r="AK63" s="1">
        <v>832.52206774630497</v>
      </c>
      <c r="AL63" s="1">
        <v>848.40556774630477</v>
      </c>
      <c r="AM63" s="1">
        <v>864.6663077463063</v>
      </c>
    </row>
    <row r="64" spans="1:39" x14ac:dyDescent="0.25">
      <c r="A64" s="134" t="str">
        <f ca="1">Exceedance!U64</f>
        <v/>
      </c>
      <c r="B64" s="254">
        <v>917.42037391021881</v>
      </c>
      <c r="C64" s="254">
        <v>982.25661891019729</v>
      </c>
      <c r="D64" s="254">
        <v>982.68772391031041</v>
      </c>
      <c r="E64" s="1">
        <v>952.17941224343065</v>
      </c>
      <c r="F64" s="1">
        <v>1027.2880322432977</v>
      </c>
      <c r="G64" s="1">
        <v>1020.9773122435962</v>
      </c>
      <c r="H64" s="1">
        <v>1013.4775789100462</v>
      </c>
      <c r="I64" s="1">
        <v>1001.0536822431766</v>
      </c>
      <c r="J64" s="1">
        <v>959.55664057683441</v>
      </c>
      <c r="K64" s="1">
        <v>920.92162391006377</v>
      </c>
      <c r="L64" s="1">
        <v>1013.3442989098412</v>
      </c>
      <c r="M64" s="1">
        <v>1022.0552297435003</v>
      </c>
      <c r="N64" s="1">
        <v>964.11568224317648</v>
      </c>
      <c r="O64" s="1">
        <v>1013.9865789100465</v>
      </c>
      <c r="P64" s="1">
        <v>994.82657891004646</v>
      </c>
      <c r="Q64" s="1">
        <v>914.2615789100463</v>
      </c>
      <c r="R64" s="1">
        <v>987.59157891004645</v>
      </c>
      <c r="S64" s="1">
        <v>1023.4585789100464</v>
      </c>
      <c r="T64" s="1">
        <v>952.53957891004723</v>
      </c>
      <c r="U64" s="1">
        <v>1014.1753222434594</v>
      </c>
      <c r="V64" s="1">
        <v>923.8826239100639</v>
      </c>
      <c r="W64" s="1">
        <v>927.80062391006379</v>
      </c>
      <c r="X64" s="1">
        <v>881.2440839100841</v>
      </c>
      <c r="Y64" s="1">
        <v>931.40762391006365</v>
      </c>
      <c r="Z64" s="1">
        <v>996.04980057683554</v>
      </c>
      <c r="AA64" s="1">
        <v>1011.1681405768348</v>
      </c>
      <c r="AB64" s="1">
        <v>1008.3005789100475</v>
      </c>
      <c r="AC64" s="1">
        <v>988.37218057683481</v>
      </c>
      <c r="AD64" s="1">
        <v>982.83797224317675</v>
      </c>
      <c r="AE64" s="1">
        <v>1000.7553389100473</v>
      </c>
      <c r="AF64" s="1">
        <v>1016.7629122431767</v>
      </c>
      <c r="AG64" s="1">
        <v>945.00744248101444</v>
      </c>
      <c r="AH64" s="1">
        <v>978.43366929234446</v>
      </c>
      <c r="AI64" s="1">
        <v>954.39035557673481</v>
      </c>
      <c r="AJ64" s="1">
        <v>932.55262391006352</v>
      </c>
      <c r="AK64" s="1">
        <v>1148.2231822431768</v>
      </c>
      <c r="AL64" s="1">
        <v>933.87668224317679</v>
      </c>
      <c r="AM64" s="1">
        <v>975.09986224342799</v>
      </c>
    </row>
    <row r="65" spans="1:39" x14ac:dyDescent="0.25">
      <c r="A65" s="134" t="str">
        <f ca="1">Exceedance!U65</f>
        <v/>
      </c>
      <c r="B65" s="254">
        <v>837.57405851694421</v>
      </c>
      <c r="C65" s="254">
        <v>903.45203018363918</v>
      </c>
      <c r="D65" s="254">
        <v>892.28881851721826</v>
      </c>
      <c r="E65" s="1">
        <v>1203.7523168500975</v>
      </c>
      <c r="F65" s="1">
        <v>946.66375185003892</v>
      </c>
      <c r="G65" s="1">
        <v>993.47656685037498</v>
      </c>
      <c r="H65" s="1">
        <v>887.89386018347022</v>
      </c>
      <c r="I65" s="1">
        <v>890.27582685008451</v>
      </c>
      <c r="J65" s="1">
        <v>866.39773518374375</v>
      </c>
      <c r="K65" s="1">
        <v>819.30830851678911</v>
      </c>
      <c r="L65" s="1">
        <v>912.83194351675297</v>
      </c>
      <c r="M65" s="1">
        <v>896.41339435041334</v>
      </c>
      <c r="N65" s="1">
        <v>881.28482685008464</v>
      </c>
      <c r="O65" s="1">
        <v>919.85586018346987</v>
      </c>
      <c r="P65" s="1">
        <v>921.9398601834697</v>
      </c>
      <c r="Q65" s="1">
        <v>889.58486018347003</v>
      </c>
      <c r="R65" s="1">
        <v>910.49686018347029</v>
      </c>
      <c r="S65" s="1">
        <v>922.21686018347009</v>
      </c>
      <c r="T65" s="1">
        <v>932.06286018347043</v>
      </c>
      <c r="U65" s="1">
        <v>906.2835468504029</v>
      </c>
      <c r="V65" s="1">
        <v>853.38630851678897</v>
      </c>
      <c r="W65" s="1">
        <v>870.92930851678921</v>
      </c>
      <c r="X65" s="1">
        <v>847.79030851678203</v>
      </c>
      <c r="Y65" s="1">
        <v>908.23330851678895</v>
      </c>
      <c r="Z65" s="1">
        <v>908.41841518374451</v>
      </c>
      <c r="AA65" s="1">
        <v>895.920285183744</v>
      </c>
      <c r="AB65" s="1">
        <v>895.1598601834703</v>
      </c>
      <c r="AC65" s="1">
        <v>920.57321518374431</v>
      </c>
      <c r="AD65" s="1">
        <v>883.9851468500849</v>
      </c>
      <c r="AE65" s="1">
        <v>889.08620018347028</v>
      </c>
      <c r="AF65" s="1">
        <v>905.14104685008442</v>
      </c>
      <c r="AG65" s="1">
        <v>912.77428659334021</v>
      </c>
      <c r="AH65" s="1">
        <v>871.42503414744442</v>
      </c>
      <c r="AI65" s="1">
        <v>833.40322918344827</v>
      </c>
      <c r="AJ65" s="1">
        <v>867.54230851678892</v>
      </c>
      <c r="AK65" s="1">
        <v>996.16727685008402</v>
      </c>
      <c r="AL65" s="1">
        <v>937.40282685008492</v>
      </c>
      <c r="AM65" s="1">
        <v>1111.9973168500976</v>
      </c>
    </row>
    <row r="66" spans="1:39" x14ac:dyDescent="0.25">
      <c r="A66" s="134" t="str">
        <f ca="1">Exceedance!U66</f>
        <v/>
      </c>
      <c r="B66" s="254">
        <v>784.26709273975359</v>
      </c>
      <c r="C66" s="254">
        <v>834.36836440640525</v>
      </c>
      <c r="D66" s="254">
        <v>760.84162273969343</v>
      </c>
      <c r="E66" s="1">
        <v>1220.1923700254574</v>
      </c>
      <c r="F66" s="1">
        <v>847.16083107279348</v>
      </c>
      <c r="G66" s="1">
        <v>867.45611107309219</v>
      </c>
      <c r="H66" s="1">
        <v>835.30532440625518</v>
      </c>
      <c r="I66" s="1">
        <v>741.45148107255966</v>
      </c>
      <c r="J66" s="1">
        <v>737.46153940621764</v>
      </c>
      <c r="K66" s="1">
        <v>764.20934273959813</v>
      </c>
      <c r="L66" s="1">
        <v>759.67664773922638</v>
      </c>
      <c r="M66" s="1">
        <v>761.48657857288481</v>
      </c>
      <c r="N66" s="1">
        <v>736.01948107255998</v>
      </c>
      <c r="O66" s="1">
        <v>833.58032440625459</v>
      </c>
      <c r="P66" s="1">
        <v>856.74032440625467</v>
      </c>
      <c r="Q66" s="1">
        <v>814.79032440625474</v>
      </c>
      <c r="R66" s="1">
        <v>832.10432440625493</v>
      </c>
      <c r="S66" s="1">
        <v>780.66932440625476</v>
      </c>
      <c r="T66" s="1">
        <v>821.63332440625561</v>
      </c>
      <c r="U66" s="1">
        <v>768.73312107284244</v>
      </c>
      <c r="V66" s="1">
        <v>798.46334273959837</v>
      </c>
      <c r="W66" s="1">
        <v>819.92834273959818</v>
      </c>
      <c r="X66" s="1">
        <v>757.25896273959813</v>
      </c>
      <c r="Y66" s="1">
        <v>810.48934273959821</v>
      </c>
      <c r="Z66" s="1">
        <v>777.66969940621834</v>
      </c>
      <c r="AA66" s="1">
        <v>784.92993940621773</v>
      </c>
      <c r="AB66" s="1">
        <v>816.25932440625513</v>
      </c>
      <c r="AC66" s="1">
        <v>752.75288940621772</v>
      </c>
      <c r="AD66" s="1">
        <v>747.03178107255906</v>
      </c>
      <c r="AE66" s="1">
        <v>846.76693440625536</v>
      </c>
      <c r="AF66" s="1">
        <v>780.68583107255972</v>
      </c>
      <c r="AG66" s="1">
        <v>781.82307848519451</v>
      </c>
      <c r="AH66" s="1">
        <v>736.5669688052476</v>
      </c>
      <c r="AI66" s="1">
        <v>837.92719640626717</v>
      </c>
      <c r="AJ66" s="1">
        <v>782.78734273959822</v>
      </c>
      <c r="AK66" s="1">
        <v>1073.7240810725602</v>
      </c>
      <c r="AL66" s="1">
        <v>813.03048107255904</v>
      </c>
      <c r="AM66" s="1">
        <v>972.39821107285218</v>
      </c>
    </row>
    <row r="67" spans="1:39" x14ac:dyDescent="0.25">
      <c r="A67" s="134" t="str">
        <f ca="1">Exceedance!U67</f>
        <v/>
      </c>
      <c r="B67" s="254">
        <v>744.90112598839403</v>
      </c>
      <c r="C67" s="254">
        <v>787.10417765510738</v>
      </c>
      <c r="D67" s="254">
        <v>759.63942598827032</v>
      </c>
      <c r="E67" s="1">
        <v>1720.5177124340939</v>
      </c>
      <c r="F67" s="1">
        <v>825.98705932136841</v>
      </c>
      <c r="G67" s="1">
        <v>878.85787432170434</v>
      </c>
      <c r="H67" s="1">
        <v>823.88400765493793</v>
      </c>
      <c r="I67" s="1">
        <v>770.07713432113678</v>
      </c>
      <c r="J67" s="1">
        <v>767.23234265479641</v>
      </c>
      <c r="K67" s="1">
        <v>719.6513759882381</v>
      </c>
      <c r="L67" s="1">
        <v>760.26835098780487</v>
      </c>
      <c r="M67" s="1">
        <v>788.20480182146503</v>
      </c>
      <c r="N67" s="1">
        <v>755.7291343211366</v>
      </c>
      <c r="O67" s="1">
        <v>814.77600765493776</v>
      </c>
      <c r="P67" s="1">
        <v>830.10900765493784</v>
      </c>
      <c r="Q67" s="1">
        <v>803.91400765493779</v>
      </c>
      <c r="R67" s="1">
        <v>752.14900765493758</v>
      </c>
      <c r="S67" s="1">
        <v>810.32000765493797</v>
      </c>
      <c r="T67" s="1">
        <v>812.35000765493839</v>
      </c>
      <c r="U67" s="1">
        <v>790.25285432145563</v>
      </c>
      <c r="V67" s="1">
        <v>773.11637598823847</v>
      </c>
      <c r="W67" s="1">
        <v>773.24937598823828</v>
      </c>
      <c r="X67" s="1">
        <v>783.26261598825158</v>
      </c>
      <c r="Y67" s="1">
        <v>791.45137598823851</v>
      </c>
      <c r="Z67" s="1">
        <v>788.03802265479726</v>
      </c>
      <c r="AA67" s="1">
        <v>796.00359265479608</v>
      </c>
      <c r="AB67" s="1">
        <v>815.41900765493858</v>
      </c>
      <c r="AC67" s="1">
        <v>805.26867265479609</v>
      </c>
      <c r="AD67" s="1">
        <v>756.67919432113638</v>
      </c>
      <c r="AE67" s="1">
        <v>772.05542765493863</v>
      </c>
      <c r="AF67" s="1">
        <v>775.73308432113674</v>
      </c>
      <c r="AG67" s="1">
        <v>759.47088744470614</v>
      </c>
      <c r="AH67" s="1">
        <v>756.14604243148597</v>
      </c>
      <c r="AI67" s="1">
        <v>821.58056265490234</v>
      </c>
      <c r="AJ67" s="1">
        <v>831.29037598823845</v>
      </c>
      <c r="AK67" s="1">
        <v>819.22388432113655</v>
      </c>
      <c r="AL67" s="1">
        <v>830.95013432113649</v>
      </c>
      <c r="AM67" s="1">
        <v>1272.4802733804552</v>
      </c>
    </row>
    <row r="68" spans="1:39" x14ac:dyDescent="0.25">
      <c r="A68" s="134" t="str">
        <f ca="1">Exceedance!U68</f>
        <v/>
      </c>
      <c r="B68" s="254">
        <v>648.31808025056455</v>
      </c>
      <c r="C68" s="254">
        <v>683.70314858388872</v>
      </c>
      <c r="D68" s="254">
        <v>668.33367525043025</v>
      </c>
      <c r="E68" s="1">
        <v>1746.2863253459718</v>
      </c>
      <c r="F68" s="1">
        <v>708.84220858352967</v>
      </c>
      <c r="G68" s="1">
        <v>659.46948858382825</v>
      </c>
      <c r="H68" s="1">
        <v>660.6651085837384</v>
      </c>
      <c r="I68" s="1">
        <v>641.39185858329608</v>
      </c>
      <c r="J68" s="1">
        <v>650.58959191695408</v>
      </c>
      <c r="K68" s="1">
        <v>596.25333025040936</v>
      </c>
      <c r="L68" s="1">
        <v>649.03325024996479</v>
      </c>
      <c r="M68" s="1">
        <v>678.51318108362318</v>
      </c>
      <c r="N68" s="1">
        <v>652.87285858329631</v>
      </c>
      <c r="O68" s="1">
        <v>687.14710858373849</v>
      </c>
      <c r="P68" s="1">
        <v>741.1141085837387</v>
      </c>
      <c r="Q68" s="1">
        <v>693.15510858373852</v>
      </c>
      <c r="R68" s="1">
        <v>685.25810858373836</v>
      </c>
      <c r="S68" s="1">
        <v>671.35610858373843</v>
      </c>
      <c r="T68" s="1">
        <v>666.04610858373871</v>
      </c>
      <c r="U68" s="1">
        <v>683.58349858357894</v>
      </c>
      <c r="V68" s="1">
        <v>655.61033025040899</v>
      </c>
      <c r="W68" s="1">
        <v>691.16433025040897</v>
      </c>
      <c r="X68" s="1">
        <v>619.44030025041661</v>
      </c>
      <c r="Y68" s="1">
        <v>692.55633025040902</v>
      </c>
      <c r="Z68" s="1">
        <v>700.78375191695488</v>
      </c>
      <c r="AA68" s="1">
        <v>694.42631691695408</v>
      </c>
      <c r="AB68" s="1">
        <v>714.54810858373878</v>
      </c>
      <c r="AC68" s="1">
        <v>704.11839691695411</v>
      </c>
      <c r="AD68" s="1">
        <v>667.84952858329643</v>
      </c>
      <c r="AE68" s="1">
        <v>682.44449858373866</v>
      </c>
      <c r="AF68" s="1">
        <v>662.26054858329633</v>
      </c>
      <c r="AG68" s="1">
        <v>645.99826941617403</v>
      </c>
      <c r="AH68" s="1">
        <v>686.36629296055412</v>
      </c>
      <c r="AI68" s="1">
        <v>700.2253224170737</v>
      </c>
      <c r="AJ68" s="1">
        <v>675.42133025040891</v>
      </c>
      <c r="AK68" s="1">
        <v>659.38713358329608</v>
      </c>
      <c r="AL68" s="1">
        <v>639.26185858329643</v>
      </c>
      <c r="AM68" s="1">
        <v>1724.5824597832273</v>
      </c>
    </row>
    <row r="69" spans="1:39" x14ac:dyDescent="0.25">
      <c r="A69" s="134" t="str">
        <f ca="1">Exceedance!U69</f>
        <v/>
      </c>
      <c r="B69" s="254">
        <v>694.03630206071352</v>
      </c>
      <c r="C69" s="254">
        <v>748.23306039402939</v>
      </c>
      <c r="D69" s="254">
        <v>741.59524206038566</v>
      </c>
      <c r="E69" s="1">
        <v>1709.6121767156303</v>
      </c>
      <c r="F69" s="1">
        <v>748.38850039377417</v>
      </c>
      <c r="G69" s="1">
        <v>737.3737803940727</v>
      </c>
      <c r="H69" s="1">
        <v>723.84902039387919</v>
      </c>
      <c r="I69" s="1">
        <v>712.97315039325179</v>
      </c>
      <c r="J69" s="1">
        <v>702.23615872690971</v>
      </c>
      <c r="K69" s="1">
        <v>655.6505520605582</v>
      </c>
      <c r="L69" s="1">
        <v>722.3523670599169</v>
      </c>
      <c r="M69" s="1">
        <v>716.21829789357537</v>
      </c>
      <c r="N69" s="1">
        <v>708.17615039325187</v>
      </c>
      <c r="O69" s="1">
        <v>735.52802039387916</v>
      </c>
      <c r="P69" s="1">
        <v>688.12802039387918</v>
      </c>
      <c r="Q69" s="1">
        <v>779.90902039387913</v>
      </c>
      <c r="R69" s="1">
        <v>795.05902039387911</v>
      </c>
      <c r="S69" s="1">
        <v>756.31402039387922</v>
      </c>
      <c r="T69" s="1">
        <v>735.51802039387951</v>
      </c>
      <c r="U69" s="1">
        <v>752.88779039353483</v>
      </c>
      <c r="V69" s="1">
        <v>708.98455206055837</v>
      </c>
      <c r="W69" s="1">
        <v>674.69255206055823</v>
      </c>
      <c r="X69" s="1">
        <v>676.54755206055199</v>
      </c>
      <c r="Y69" s="1">
        <v>714.04155206055827</v>
      </c>
      <c r="Z69" s="1">
        <v>751.57931872691051</v>
      </c>
      <c r="AA69" s="1">
        <v>742.90860872690985</v>
      </c>
      <c r="AB69" s="1">
        <v>759.75602039387957</v>
      </c>
      <c r="AC69" s="1">
        <v>752.54311872690971</v>
      </c>
      <c r="AD69" s="1">
        <v>703.1931003932516</v>
      </c>
      <c r="AE69" s="1">
        <v>756.57738039387925</v>
      </c>
      <c r="AF69" s="1">
        <v>761.99972039325144</v>
      </c>
      <c r="AG69" s="1">
        <v>735.09703083331976</v>
      </c>
      <c r="AH69" s="1">
        <v>724.19899618218972</v>
      </c>
      <c r="AI69" s="1">
        <v>619.02079472723017</v>
      </c>
      <c r="AJ69" s="1">
        <v>684.76955206055845</v>
      </c>
      <c r="AK69" s="1">
        <v>771.12670039325144</v>
      </c>
      <c r="AL69" s="1">
        <v>742.13215039325178</v>
      </c>
      <c r="AM69" s="1">
        <v>1717.9332570096676</v>
      </c>
    </row>
    <row r="70" spans="1:39" x14ac:dyDescent="0.25">
      <c r="A70" s="134" t="str">
        <f ca="1">Exceedance!U70</f>
        <v/>
      </c>
      <c r="B70" s="254"/>
      <c r="C70" s="254"/>
      <c r="D70" s="254"/>
    </row>
    <row r="71" spans="1:39" x14ac:dyDescent="0.25">
      <c r="A71" s="134" t="str">
        <f ca="1">Exceedance!U71</f>
        <v/>
      </c>
      <c r="B71" s="254"/>
      <c r="C71" s="254"/>
      <c r="D71" s="254"/>
    </row>
    <row r="72" spans="1:39" x14ac:dyDescent="0.25">
      <c r="A72" s="134" t="str">
        <f ca="1">Exceedance!U72</f>
        <v/>
      </c>
      <c r="B72" s="254"/>
      <c r="C72" s="254"/>
      <c r="D72" s="254"/>
    </row>
    <row r="73" spans="1:39" x14ac:dyDescent="0.25">
      <c r="A73" s="134" t="str">
        <f ca="1">Exceedance!U73</f>
        <v/>
      </c>
      <c r="B73" s="254"/>
      <c r="C73" s="254"/>
      <c r="D73" s="254"/>
    </row>
    <row r="74" spans="1:39" x14ac:dyDescent="0.25">
      <c r="A74" s="134" t="str">
        <f ca="1">Exceedance!U74</f>
        <v/>
      </c>
      <c r="B74" s="254"/>
      <c r="C74" s="254"/>
      <c r="D74" s="254"/>
    </row>
    <row r="75" spans="1:39" x14ac:dyDescent="0.25">
      <c r="A75" s="134" t="str">
        <f ca="1">Exceedance!U75</f>
        <v/>
      </c>
      <c r="B75" s="254"/>
      <c r="C75" s="254"/>
      <c r="D75" s="254"/>
    </row>
    <row r="76" spans="1:39" x14ac:dyDescent="0.25">
      <c r="A76" s="134" t="str">
        <f ca="1">Exceedance!U76</f>
        <v/>
      </c>
      <c r="B76" s="254"/>
      <c r="C76" s="254"/>
      <c r="D76" s="254"/>
    </row>
    <row r="77" spans="1:39" x14ac:dyDescent="0.25">
      <c r="A77" s="134" t="str">
        <f ca="1">Exceedance!U77</f>
        <v/>
      </c>
      <c r="B77" s="254"/>
      <c r="C77" s="254"/>
      <c r="D77" s="254"/>
    </row>
    <row r="78" spans="1:39" x14ac:dyDescent="0.25">
      <c r="A78" s="134" t="str">
        <f ca="1">Exceedance!U78</f>
        <v/>
      </c>
      <c r="B78" s="254"/>
      <c r="C78" s="254"/>
      <c r="D78" s="254"/>
    </row>
    <row r="79" spans="1:39" x14ac:dyDescent="0.25">
      <c r="A79" s="134" t="str">
        <f ca="1">Exceedance!U79</f>
        <v/>
      </c>
      <c r="B79" s="254"/>
      <c r="C79" s="254"/>
      <c r="D79" s="254"/>
    </row>
    <row r="80" spans="1:39" x14ac:dyDescent="0.25">
      <c r="A80" s="134" t="str">
        <f ca="1">Exceedance!U80</f>
        <v/>
      </c>
      <c r="B80" s="254"/>
      <c r="C80" s="254"/>
      <c r="D80" s="254"/>
    </row>
    <row r="81" spans="1:4" x14ac:dyDescent="0.25">
      <c r="A81" s="134" t="str">
        <f ca="1">Exceedance!U81</f>
        <v/>
      </c>
      <c r="B81" s="254"/>
      <c r="C81" s="254"/>
      <c r="D81" s="254"/>
    </row>
    <row r="82" spans="1:4" x14ac:dyDescent="0.25">
      <c r="A82" s="134" t="str">
        <f ca="1">Exceedance!U82</f>
        <v/>
      </c>
      <c r="B82" s="254"/>
      <c r="C82" s="254"/>
      <c r="D82" s="254"/>
    </row>
    <row r="83" spans="1:4" x14ac:dyDescent="0.25">
      <c r="A83" s="134" t="str">
        <f ca="1">Exceedance!U83</f>
        <v/>
      </c>
      <c r="B83" s="254"/>
      <c r="C83" s="254"/>
      <c r="D83" s="254"/>
    </row>
    <row r="84" spans="1:4" x14ac:dyDescent="0.25">
      <c r="A84" s="134" t="str">
        <f ca="1">Exceedance!U84</f>
        <v/>
      </c>
      <c r="B84" s="254"/>
      <c r="C84" s="254"/>
      <c r="D84" s="254"/>
    </row>
    <row r="85" spans="1:4" x14ac:dyDescent="0.25">
      <c r="A85" s="134" t="str">
        <f ca="1">Exceedance!U85</f>
        <v/>
      </c>
      <c r="B85" s="254"/>
      <c r="C85" s="254"/>
      <c r="D85" s="254"/>
    </row>
    <row r="86" spans="1:4" x14ac:dyDescent="0.25">
      <c r="A86" s="134" t="str">
        <f ca="1">Exceedance!U86</f>
        <v/>
      </c>
      <c r="B86" s="254"/>
      <c r="C86" s="254"/>
      <c r="D86" s="254"/>
    </row>
    <row r="87" spans="1:4" x14ac:dyDescent="0.25">
      <c r="A87" s="134" t="str">
        <f ca="1">Exceedance!U87</f>
        <v/>
      </c>
      <c r="B87" s="254"/>
      <c r="C87" s="254"/>
      <c r="D87" s="254"/>
    </row>
    <row r="88" spans="1:4" x14ac:dyDescent="0.25">
      <c r="A88" s="134" t="str">
        <f ca="1">Exceedance!U88</f>
        <v/>
      </c>
      <c r="B88" s="254"/>
      <c r="C88" s="254"/>
      <c r="D88" s="254"/>
    </row>
    <row r="89" spans="1:4" x14ac:dyDescent="0.25">
      <c r="A89" s="134" t="str">
        <f ca="1">Exceedance!U89</f>
        <v/>
      </c>
      <c r="B89" s="254"/>
      <c r="C89" s="254"/>
      <c r="D89" s="254"/>
    </row>
    <row r="90" spans="1:4" x14ac:dyDescent="0.25">
      <c r="A90" s="134" t="str">
        <f ca="1">Exceedance!U90</f>
        <v/>
      </c>
      <c r="B90" s="254"/>
      <c r="C90" s="254"/>
      <c r="D90" s="254"/>
    </row>
    <row r="91" spans="1:4" x14ac:dyDescent="0.25">
      <c r="A91" s="134" t="str">
        <f ca="1">Exceedance!U91</f>
        <v/>
      </c>
      <c r="B91" s="254"/>
      <c r="C91" s="254"/>
      <c r="D91" s="254"/>
    </row>
    <row r="92" spans="1:4" x14ac:dyDescent="0.25">
      <c r="A92" s="134" t="str">
        <f ca="1">Exceedance!U92</f>
        <v/>
      </c>
      <c r="B92" s="254"/>
      <c r="C92" s="254"/>
      <c r="D92" s="254"/>
    </row>
    <row r="93" spans="1:4" x14ac:dyDescent="0.25">
      <c r="A93" s="134" t="str">
        <f ca="1">Exceedance!U93</f>
        <v/>
      </c>
      <c r="B93" s="254"/>
      <c r="C93" s="254"/>
      <c r="D93" s="254"/>
    </row>
    <row r="94" spans="1:4" x14ac:dyDescent="0.25">
      <c r="A94" s="134" t="str">
        <f ca="1">Exceedance!U94</f>
        <v/>
      </c>
      <c r="B94" s="254"/>
      <c r="C94" s="254"/>
      <c r="D94" s="254"/>
    </row>
    <row r="95" spans="1:4" x14ac:dyDescent="0.25">
      <c r="A95" s="134" t="str">
        <f ca="1">Exceedance!U95</f>
        <v/>
      </c>
      <c r="B95" s="254"/>
      <c r="C95" s="254"/>
      <c r="D95" s="254"/>
    </row>
    <row r="96" spans="1:4" x14ac:dyDescent="0.25">
      <c r="A96" s="134" t="str">
        <f ca="1">Exceedance!U96</f>
        <v/>
      </c>
      <c r="B96" s="254"/>
      <c r="C96" s="254"/>
      <c r="D96" s="254"/>
    </row>
    <row r="97" spans="1:4" x14ac:dyDescent="0.25">
      <c r="A97" s="134" t="str">
        <f ca="1">Exceedance!U97</f>
        <v/>
      </c>
      <c r="B97" s="254"/>
      <c r="C97" s="254"/>
      <c r="D97" s="254"/>
    </row>
    <row r="98" spans="1:4" x14ac:dyDescent="0.25">
      <c r="A98" s="134" t="str">
        <f ca="1">Exceedance!U98</f>
        <v/>
      </c>
      <c r="B98" s="254"/>
      <c r="C98" s="254"/>
      <c r="D98" s="254"/>
    </row>
    <row r="99" spans="1:4" x14ac:dyDescent="0.25">
      <c r="A99" s="134" t="str">
        <f ca="1">Exceedance!U99</f>
        <v/>
      </c>
      <c r="B99" s="254"/>
      <c r="C99" s="254"/>
      <c r="D99" s="254"/>
    </row>
    <row r="100" spans="1:4" x14ac:dyDescent="0.25">
      <c r="A100" s="134" t="str">
        <f ca="1">Exceedance!U100</f>
        <v/>
      </c>
      <c r="B100" s="254"/>
      <c r="C100" s="254"/>
      <c r="D100" s="254"/>
    </row>
  </sheetData>
  <mergeCells count="1">
    <mergeCell ref="B1:AH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50"/>
  </sheetPr>
  <dimension ref="A1:BD100"/>
  <sheetViews>
    <sheetView zoomScale="90" zoomScaleNormal="90" workbookViewId="0">
      <selection activeCell="B4" sqref="B4:AM69"/>
    </sheetView>
  </sheetViews>
  <sheetFormatPr defaultColWidth="8.85546875" defaultRowHeight="15" x14ac:dyDescent="0.25"/>
  <cols>
    <col min="1" max="1" width="8.85546875" style="135"/>
    <col min="2" max="4" width="8.85546875" style="255"/>
    <col min="5" max="16384" width="8.85546875" style="1"/>
  </cols>
  <sheetData>
    <row r="1" spans="1:56" s="135" customFormat="1" x14ac:dyDescent="0.25">
      <c r="A1" s="132"/>
      <c r="B1" s="754" t="s">
        <v>105</v>
      </c>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row>
    <row r="2" spans="1:56" s="135" customFormat="1" x14ac:dyDescent="0.25">
      <c r="A2" s="132"/>
      <c r="B2" s="269" t="s">
        <v>295</v>
      </c>
      <c r="C2" s="269" t="s">
        <v>296</v>
      </c>
      <c r="D2" s="269" t="s">
        <v>297</v>
      </c>
      <c r="E2" s="135">
        <v>1981</v>
      </c>
      <c r="F2" s="135">
        <v>1982</v>
      </c>
      <c r="G2" s="135">
        <v>1983</v>
      </c>
      <c r="H2" s="135">
        <v>1984</v>
      </c>
      <c r="I2" s="135">
        <v>1985</v>
      </c>
      <c r="J2" s="135">
        <v>1986</v>
      </c>
      <c r="K2" s="135">
        <v>1987</v>
      </c>
      <c r="L2" s="135">
        <v>1988</v>
      </c>
      <c r="M2" s="135">
        <v>1989</v>
      </c>
      <c r="N2" s="135">
        <v>1990</v>
      </c>
      <c r="O2" s="135">
        <v>1991</v>
      </c>
      <c r="P2" s="135">
        <v>1992</v>
      </c>
      <c r="Q2" s="135">
        <v>1993</v>
      </c>
      <c r="R2" s="135">
        <v>1994</v>
      </c>
      <c r="S2" s="135">
        <v>1995</v>
      </c>
      <c r="T2" s="135">
        <v>1996</v>
      </c>
      <c r="U2" s="135">
        <v>1997</v>
      </c>
      <c r="V2" s="135">
        <v>1998</v>
      </c>
      <c r="W2" s="135">
        <v>1999</v>
      </c>
      <c r="X2" s="135">
        <v>2000</v>
      </c>
      <c r="Y2" s="135">
        <v>2001</v>
      </c>
      <c r="Z2" s="135">
        <v>2002</v>
      </c>
      <c r="AA2" s="135">
        <v>2003</v>
      </c>
      <c r="AB2" s="135">
        <v>2004</v>
      </c>
      <c r="AC2" s="135">
        <v>2005</v>
      </c>
      <c r="AD2" s="135">
        <v>2006</v>
      </c>
      <c r="AE2" s="135">
        <v>2007</v>
      </c>
      <c r="AF2" s="190">
        <v>2008</v>
      </c>
      <c r="AG2" s="190">
        <v>2009</v>
      </c>
      <c r="AH2" s="135">
        <v>2010</v>
      </c>
      <c r="AI2" s="135">
        <v>2011</v>
      </c>
      <c r="AJ2" s="135">
        <v>2012</v>
      </c>
      <c r="AK2" s="135">
        <v>2013</v>
      </c>
      <c r="AL2" s="135">
        <v>2014</v>
      </c>
      <c r="AM2" s="135">
        <v>2015</v>
      </c>
      <c r="AN2" s="135">
        <v>2016</v>
      </c>
      <c r="AO2" s="135">
        <v>2017</v>
      </c>
      <c r="AP2" s="135">
        <v>2018</v>
      </c>
      <c r="AQ2" s="135">
        <v>2019</v>
      </c>
      <c r="AR2" s="135">
        <v>2020</v>
      </c>
      <c r="AS2" s="135">
        <v>2021</v>
      </c>
      <c r="AT2" s="135">
        <v>2022</v>
      </c>
      <c r="AU2" s="135">
        <v>2023</v>
      </c>
      <c r="AV2" s="135">
        <v>2024</v>
      </c>
      <c r="AW2" s="135">
        <v>2025</v>
      </c>
      <c r="AX2" s="135">
        <v>2026</v>
      </c>
      <c r="AY2" s="135">
        <v>2027</v>
      </c>
      <c r="AZ2" s="135">
        <v>2028</v>
      </c>
      <c r="BA2" s="135">
        <v>2029</v>
      </c>
      <c r="BB2" s="135">
        <v>2030</v>
      </c>
      <c r="BC2" s="135">
        <v>2031</v>
      </c>
      <c r="BD2" s="135">
        <v>2032</v>
      </c>
    </row>
    <row r="3" spans="1:56" s="136" customFormat="1" x14ac:dyDescent="0.25">
      <c r="A3" s="133"/>
      <c r="B3" s="136" t="s">
        <v>332</v>
      </c>
      <c r="C3" s="136" t="s">
        <v>333</v>
      </c>
      <c r="D3" s="136" t="s">
        <v>334</v>
      </c>
      <c r="E3" s="136" t="s">
        <v>335</v>
      </c>
      <c r="F3" s="136" t="s">
        <v>336</v>
      </c>
      <c r="G3" s="136" t="s">
        <v>337</v>
      </c>
      <c r="H3" s="136" t="s">
        <v>338</v>
      </c>
      <c r="I3" s="136" t="s">
        <v>339</v>
      </c>
      <c r="J3" s="136" t="s">
        <v>340</v>
      </c>
      <c r="K3" s="136" t="s">
        <v>341</v>
      </c>
      <c r="L3" s="136" t="s">
        <v>342</v>
      </c>
      <c r="M3" s="136" t="s">
        <v>343</v>
      </c>
      <c r="N3" s="136" t="s">
        <v>344</v>
      </c>
      <c r="O3" s="136" t="s">
        <v>345</v>
      </c>
      <c r="P3" s="136" t="s">
        <v>346</v>
      </c>
      <c r="Q3" s="136" t="s">
        <v>347</v>
      </c>
      <c r="R3" s="136" t="s">
        <v>348</v>
      </c>
      <c r="S3" s="136" t="s">
        <v>349</v>
      </c>
      <c r="T3" s="136" t="s">
        <v>350</v>
      </c>
      <c r="U3" s="136" t="s">
        <v>351</v>
      </c>
      <c r="V3" s="136" t="s">
        <v>352</v>
      </c>
      <c r="W3" s="136" t="s">
        <v>353</v>
      </c>
      <c r="X3" s="136" t="s">
        <v>354</v>
      </c>
      <c r="Y3" s="136" t="s">
        <v>355</v>
      </c>
      <c r="Z3" s="136" t="s">
        <v>356</v>
      </c>
      <c r="AA3" s="136" t="s">
        <v>357</v>
      </c>
      <c r="AB3" s="136" t="s">
        <v>358</v>
      </c>
      <c r="AC3" s="136" t="s">
        <v>359</v>
      </c>
      <c r="AD3" s="136" t="s">
        <v>360</v>
      </c>
      <c r="AE3" s="136" t="s">
        <v>361</v>
      </c>
      <c r="AF3" s="136" t="s">
        <v>362</v>
      </c>
      <c r="AG3" s="136" t="s">
        <v>363</v>
      </c>
      <c r="AH3" s="136" t="s">
        <v>364</v>
      </c>
      <c r="AI3" s="136" t="s">
        <v>384</v>
      </c>
      <c r="AJ3" s="136" t="s">
        <v>385</v>
      </c>
      <c r="AK3" s="136" t="s">
        <v>386</v>
      </c>
      <c r="AL3" s="136" t="s">
        <v>387</v>
      </c>
      <c r="AM3" s="136" t="s">
        <v>388</v>
      </c>
      <c r="AN3" s="136" t="s">
        <v>389</v>
      </c>
      <c r="AO3" s="136" t="s">
        <v>390</v>
      </c>
      <c r="AP3" s="136" t="s">
        <v>391</v>
      </c>
      <c r="AQ3" s="136" t="s">
        <v>392</v>
      </c>
      <c r="AR3" s="136" t="s">
        <v>393</v>
      </c>
      <c r="AS3" s="136" t="s">
        <v>394</v>
      </c>
      <c r="AT3" s="136" t="s">
        <v>395</v>
      </c>
      <c r="AU3" s="136" t="s">
        <v>396</v>
      </c>
      <c r="AV3" s="136" t="s">
        <v>397</v>
      </c>
      <c r="AW3" s="136" t="s">
        <v>398</v>
      </c>
      <c r="AX3" s="136" t="s">
        <v>399</v>
      </c>
      <c r="AY3" s="136" t="s">
        <v>400</v>
      </c>
      <c r="AZ3" s="136" t="s">
        <v>401</v>
      </c>
      <c r="BA3" s="136" t="s">
        <v>402</v>
      </c>
      <c r="BB3" s="136" t="s">
        <v>403</v>
      </c>
      <c r="BC3" s="136" t="s">
        <v>404</v>
      </c>
      <c r="BD3" s="136" t="s">
        <v>405</v>
      </c>
    </row>
    <row r="4" spans="1:56" x14ac:dyDescent="0.25">
      <c r="A4" s="134">
        <f ca="1">Exceedance!U4</f>
        <v>42826</v>
      </c>
      <c r="B4" s="273">
        <v>111.36198938588582</v>
      </c>
      <c r="C4" s="273">
        <v>111.36198938588582</v>
      </c>
      <c r="D4" s="273">
        <v>111.36198938588582</v>
      </c>
      <c r="E4" s="1">
        <v>117.10394701769565</v>
      </c>
      <c r="F4" s="1">
        <v>113.72008199309846</v>
      </c>
      <c r="G4" s="1">
        <v>122.84889119704721</v>
      </c>
      <c r="H4" s="1">
        <v>108.07038734777379</v>
      </c>
      <c r="I4" s="1">
        <v>107.65109740571873</v>
      </c>
      <c r="J4" s="1">
        <v>110.61705909961964</v>
      </c>
      <c r="K4" s="1">
        <v>115.01027053013681</v>
      </c>
      <c r="L4" s="1">
        <v>113.05002872014251</v>
      </c>
      <c r="M4" s="1">
        <v>112.27192642370612</v>
      </c>
      <c r="N4" s="1">
        <v>111.81615793670504</v>
      </c>
      <c r="O4" s="1">
        <v>106.02812214285697</v>
      </c>
      <c r="P4" s="1">
        <v>109.70104230430834</v>
      </c>
      <c r="Q4" s="1">
        <v>108.99621708500038</v>
      </c>
      <c r="R4" s="1">
        <v>111.86831585623314</v>
      </c>
      <c r="S4" s="1">
        <v>111.62683215518693</v>
      </c>
      <c r="T4" s="1">
        <v>111.82266434384455</v>
      </c>
      <c r="U4" s="1">
        <v>112.17166375631064</v>
      </c>
      <c r="V4" s="1">
        <v>110.01185657323443</v>
      </c>
      <c r="W4" s="1">
        <v>112.35309651933164</v>
      </c>
      <c r="X4" s="1">
        <v>112.79766545305978</v>
      </c>
      <c r="Y4" s="1">
        <v>107.64235108792465</v>
      </c>
      <c r="Z4" s="1">
        <v>112.24835403062696</v>
      </c>
      <c r="AA4" s="1">
        <v>110.95389899710371</v>
      </c>
      <c r="AB4" s="1">
        <v>111.99887064867156</v>
      </c>
      <c r="AC4" s="1">
        <v>111.55419505253124</v>
      </c>
      <c r="AD4" s="1">
        <v>111.79311885568652</v>
      </c>
      <c r="AE4" s="1">
        <v>111.66139077671474</v>
      </c>
      <c r="AF4" s="1">
        <v>112.03502920638122</v>
      </c>
      <c r="AG4" s="1">
        <v>111.71493530760044</v>
      </c>
      <c r="AH4" s="1">
        <v>109.696895269725</v>
      </c>
      <c r="AI4" s="1">
        <v>111.31624721044695</v>
      </c>
      <c r="AJ4" s="1">
        <v>110.80735870896042</v>
      </c>
      <c r="AK4" s="1">
        <v>111.80781693607703</v>
      </c>
      <c r="AL4" s="1">
        <v>110.777350893761</v>
      </c>
      <c r="AM4" s="1">
        <v>111.98860091705129</v>
      </c>
    </row>
    <row r="5" spans="1:56" x14ac:dyDescent="0.25">
      <c r="A5" s="134">
        <f ca="1">Exceedance!U5</f>
        <v>42856</v>
      </c>
      <c r="B5" s="273">
        <v>104.62719109785749</v>
      </c>
      <c r="C5" s="273">
        <v>104.62719109785749</v>
      </c>
      <c r="D5" s="273">
        <v>104.62719109785749</v>
      </c>
      <c r="E5" s="1">
        <v>102.93558380143941</v>
      </c>
      <c r="F5" s="1">
        <v>107.83518585706145</v>
      </c>
      <c r="G5" s="1">
        <v>118.1939976405492</v>
      </c>
      <c r="H5" s="1">
        <v>111.75910027988476</v>
      </c>
      <c r="I5" s="1">
        <v>114.80326288317347</v>
      </c>
      <c r="J5" s="1">
        <v>125.303453759897</v>
      </c>
      <c r="K5" s="1">
        <v>105.59879635562648</v>
      </c>
      <c r="L5" s="1">
        <v>111.2355893974093</v>
      </c>
      <c r="M5" s="1">
        <v>103.12326562201618</v>
      </c>
      <c r="N5" s="1">
        <v>102.82869003413437</v>
      </c>
      <c r="O5" s="1">
        <v>101.84526737495506</v>
      </c>
      <c r="P5" s="1">
        <v>102.65336276957461</v>
      </c>
      <c r="Q5" s="1">
        <v>108.86061400670823</v>
      </c>
      <c r="R5" s="1">
        <v>104.96839170584887</v>
      </c>
      <c r="S5" s="1">
        <v>105.73029180404639</v>
      </c>
      <c r="T5" s="1">
        <v>106.55697274815654</v>
      </c>
      <c r="U5" s="1">
        <v>106.78085878942049</v>
      </c>
      <c r="V5" s="1">
        <v>103.3049313109688</v>
      </c>
      <c r="W5" s="1">
        <v>105.55152674998534</v>
      </c>
      <c r="X5" s="1">
        <v>106.81061715478998</v>
      </c>
      <c r="Y5" s="1">
        <v>107.93015479203137</v>
      </c>
      <c r="Z5" s="1">
        <v>104.83356589884976</v>
      </c>
      <c r="AA5" s="1">
        <v>106.31439372648003</v>
      </c>
      <c r="AB5" s="1">
        <v>108.19905438957625</v>
      </c>
      <c r="AC5" s="1">
        <v>108.20829344886064</v>
      </c>
      <c r="AD5" s="1">
        <v>112.20665750056874</v>
      </c>
      <c r="AE5" s="1">
        <v>106.48961356011797</v>
      </c>
      <c r="AF5" s="1">
        <v>104.89512381710514</v>
      </c>
      <c r="AG5" s="1">
        <v>103.96563148072545</v>
      </c>
      <c r="AH5" s="1">
        <v>107.54361081482871</v>
      </c>
      <c r="AI5" s="1">
        <v>106.02038967110283</v>
      </c>
      <c r="AJ5" s="1">
        <v>103.31313258754751</v>
      </c>
      <c r="AK5" s="1">
        <v>104.42567432315398</v>
      </c>
      <c r="AL5" s="1">
        <v>106.70576472643842</v>
      </c>
      <c r="AM5" s="1">
        <v>102.26357641581794</v>
      </c>
    </row>
    <row r="6" spans="1:56" x14ac:dyDescent="0.25">
      <c r="A6" s="134">
        <f ca="1">Exceedance!U6</f>
        <v>42887</v>
      </c>
      <c r="B6" s="273">
        <v>98.222291189158113</v>
      </c>
      <c r="C6" s="273">
        <v>98.222291189158113</v>
      </c>
      <c r="D6" s="273">
        <v>98.222291189158113</v>
      </c>
      <c r="E6" s="1">
        <v>103.53046477479296</v>
      </c>
      <c r="F6" s="1">
        <v>98.052454462470948</v>
      </c>
      <c r="G6" s="1">
        <v>133.99694757907019</v>
      </c>
      <c r="H6" s="1">
        <v>106.00995256346381</v>
      </c>
      <c r="I6" s="1">
        <v>103.03978966965482</v>
      </c>
      <c r="J6" s="1">
        <v>92.469352993493004</v>
      </c>
      <c r="K6" s="1">
        <v>96.685948373581212</v>
      </c>
      <c r="L6" s="1">
        <v>99.39595179506729</v>
      </c>
      <c r="M6" s="1">
        <v>98.456017346111338</v>
      </c>
      <c r="N6" s="1">
        <v>94.925189921039589</v>
      </c>
      <c r="O6" s="1">
        <v>95.743338487846898</v>
      </c>
      <c r="P6" s="1">
        <v>96.064283883773001</v>
      </c>
      <c r="Q6" s="1">
        <v>100.01954259935587</v>
      </c>
      <c r="R6" s="1">
        <v>98.209235057679948</v>
      </c>
      <c r="S6" s="1">
        <v>97.768430094085531</v>
      </c>
      <c r="T6" s="1">
        <v>98.271412208407881</v>
      </c>
      <c r="U6" s="1">
        <v>100.74993683983458</v>
      </c>
      <c r="V6" s="1">
        <v>96.260553925829868</v>
      </c>
      <c r="W6" s="1">
        <v>98.113454421016471</v>
      </c>
      <c r="X6" s="1">
        <v>92.609010793320763</v>
      </c>
      <c r="Y6" s="1">
        <v>97.062435837025049</v>
      </c>
      <c r="Z6" s="1">
        <v>98.097294782875466</v>
      </c>
      <c r="AA6" s="1">
        <v>99.730060339942682</v>
      </c>
      <c r="AB6" s="1">
        <v>102.02719035779992</v>
      </c>
      <c r="AC6" s="1">
        <v>97.329658462442652</v>
      </c>
      <c r="AD6" s="1">
        <v>101.01705244778107</v>
      </c>
      <c r="AE6" s="1">
        <v>100.16144776607744</v>
      </c>
      <c r="AF6" s="1">
        <v>100.73506141134717</v>
      </c>
      <c r="AG6" s="1">
        <v>96.487323947159425</v>
      </c>
      <c r="AH6" s="1">
        <v>97.291554891846005</v>
      </c>
      <c r="AI6" s="1">
        <v>98.946938591437018</v>
      </c>
      <c r="AJ6" s="1">
        <v>99.752171219653349</v>
      </c>
      <c r="AK6" s="1">
        <v>99.123950839563577</v>
      </c>
      <c r="AL6" s="1">
        <v>100.4025730124192</v>
      </c>
      <c r="AM6" s="1">
        <v>95.559378601180114</v>
      </c>
    </row>
    <row r="7" spans="1:56" x14ac:dyDescent="0.25">
      <c r="A7" s="134">
        <f ca="1">Exceedance!U7</f>
        <v>42917</v>
      </c>
      <c r="B7" s="273">
        <v>93.118768428155036</v>
      </c>
      <c r="C7" s="273">
        <v>93.118768428155036</v>
      </c>
      <c r="D7" s="273">
        <v>93.118768428155036</v>
      </c>
      <c r="E7" s="1">
        <v>101.56364878672406</v>
      </c>
      <c r="F7" s="1">
        <v>102.29896229112813</v>
      </c>
      <c r="G7" s="1">
        <v>101.84230398395073</v>
      </c>
      <c r="H7" s="1">
        <v>103.03512697597445</v>
      </c>
      <c r="I7" s="1">
        <v>99.248969972035056</v>
      </c>
      <c r="J7" s="1">
        <v>95.412274129346983</v>
      </c>
      <c r="K7" s="1">
        <v>94.787720479968783</v>
      </c>
      <c r="L7" s="1">
        <v>101.01485019669101</v>
      </c>
      <c r="M7" s="1">
        <v>97.158045216058753</v>
      </c>
      <c r="N7" s="1">
        <v>92.728076605238982</v>
      </c>
      <c r="O7" s="1">
        <v>93.926219475025775</v>
      </c>
      <c r="P7" s="1">
        <v>90.420845619418415</v>
      </c>
      <c r="Q7" s="1">
        <v>95.210118774352367</v>
      </c>
      <c r="R7" s="1">
        <v>96.074598910842653</v>
      </c>
      <c r="S7" s="1">
        <v>95.03179647173603</v>
      </c>
      <c r="T7" s="1">
        <v>96.188976282747532</v>
      </c>
      <c r="U7" s="1">
        <v>97.820369997554423</v>
      </c>
      <c r="V7" s="1">
        <v>95.033286037509669</v>
      </c>
      <c r="W7" s="1">
        <v>89.525616589457869</v>
      </c>
      <c r="X7" s="1">
        <v>95.714868776507473</v>
      </c>
      <c r="Y7" s="1">
        <v>96.031933491183267</v>
      </c>
      <c r="Z7" s="1">
        <v>95.157132791832723</v>
      </c>
      <c r="AA7" s="1">
        <v>96.109390911412802</v>
      </c>
      <c r="AB7" s="1">
        <v>96.123541786262408</v>
      </c>
      <c r="AC7" s="1">
        <v>98.832636338301342</v>
      </c>
      <c r="AD7" s="1">
        <v>98.060190087111252</v>
      </c>
      <c r="AE7" s="1">
        <v>96.268668051637562</v>
      </c>
      <c r="AF7" s="1">
        <v>96.932588796462113</v>
      </c>
      <c r="AG7" s="1">
        <v>96.358467588277279</v>
      </c>
      <c r="AH7" s="1">
        <v>97.918370657753599</v>
      </c>
      <c r="AI7" s="1">
        <v>95.132880533086649</v>
      </c>
      <c r="AJ7" s="1">
        <v>91.74468868894084</v>
      </c>
      <c r="AK7" s="1">
        <v>93.32985585791377</v>
      </c>
      <c r="AL7" s="1">
        <v>93.045598275061636</v>
      </c>
      <c r="AM7" s="1">
        <v>92.69184289403546</v>
      </c>
    </row>
    <row r="8" spans="1:56" x14ac:dyDescent="0.25">
      <c r="A8" s="134">
        <f ca="1">Exceedance!U8</f>
        <v>42948</v>
      </c>
      <c r="B8" s="273">
        <v>86.060904389961621</v>
      </c>
      <c r="C8" s="273">
        <v>86.060904389961621</v>
      </c>
      <c r="D8" s="273">
        <v>86.060904389961621</v>
      </c>
      <c r="E8" s="1">
        <v>91.425993979608137</v>
      </c>
      <c r="F8" s="1">
        <v>88.927580792504799</v>
      </c>
      <c r="G8" s="1">
        <v>87.383912291105688</v>
      </c>
      <c r="H8" s="1">
        <v>85.197588374526902</v>
      </c>
      <c r="I8" s="1">
        <v>92.013006394530848</v>
      </c>
      <c r="J8" s="1">
        <v>89.411908510388898</v>
      </c>
      <c r="K8" s="1">
        <v>86.547674453276869</v>
      </c>
      <c r="L8" s="1">
        <v>81.838726273147273</v>
      </c>
      <c r="M8" s="1">
        <v>83.744286654079147</v>
      </c>
      <c r="N8" s="1">
        <v>82.025724982025551</v>
      </c>
      <c r="O8" s="1">
        <v>84.199624793585201</v>
      </c>
      <c r="P8" s="1">
        <v>80.520815440728995</v>
      </c>
      <c r="Q8" s="1">
        <v>85.981262691120762</v>
      </c>
      <c r="R8" s="1">
        <v>87.123218463566644</v>
      </c>
      <c r="S8" s="1">
        <v>86.642925925090495</v>
      </c>
      <c r="T8" s="1">
        <v>86.556381945683455</v>
      </c>
      <c r="U8" s="1">
        <v>92.287080027475113</v>
      </c>
      <c r="V8" s="1">
        <v>87.19436504786448</v>
      </c>
      <c r="W8" s="1">
        <v>86.355791053536279</v>
      </c>
      <c r="X8" s="1">
        <v>84.879552523822454</v>
      </c>
      <c r="Y8" s="1">
        <v>84.387366824986046</v>
      </c>
      <c r="Z8" s="1">
        <v>86.756548082103436</v>
      </c>
      <c r="AA8" s="1">
        <v>86.823871864856883</v>
      </c>
      <c r="AB8" s="1">
        <v>90.599313145639968</v>
      </c>
      <c r="AC8" s="1">
        <v>84.366447605423815</v>
      </c>
      <c r="AD8" s="1">
        <v>90.747128138688595</v>
      </c>
      <c r="AE8" s="1">
        <v>89.643931326345268</v>
      </c>
      <c r="AF8" s="1">
        <v>88.805357332017053</v>
      </c>
      <c r="AG8" s="1">
        <v>89.537742394557483</v>
      </c>
      <c r="AH8" s="1">
        <v>89.834548954018871</v>
      </c>
      <c r="AI8" s="1">
        <v>88.233282514128717</v>
      </c>
      <c r="AJ8" s="1">
        <v>86.128694342125598</v>
      </c>
      <c r="AK8" s="1">
        <v>84.241748880936129</v>
      </c>
      <c r="AL8" s="1">
        <v>83.662834699340877</v>
      </c>
      <c r="AM8" s="1">
        <v>87.949471997902933</v>
      </c>
    </row>
    <row r="9" spans="1:56" x14ac:dyDescent="0.25">
      <c r="A9" s="134">
        <f ca="1">Exceedance!U9</f>
        <v>42979</v>
      </c>
      <c r="B9" s="273">
        <v>96.64486375211807</v>
      </c>
      <c r="C9" s="273">
        <v>96.64486375211807</v>
      </c>
      <c r="D9" s="273">
        <v>96.64486375211807</v>
      </c>
      <c r="E9" s="1">
        <v>86.714878845039465</v>
      </c>
      <c r="F9" s="1">
        <v>95.655222482699969</v>
      </c>
      <c r="G9" s="1">
        <v>102.0224354760726</v>
      </c>
      <c r="H9" s="1">
        <v>98.863480274074703</v>
      </c>
      <c r="I9" s="1">
        <v>91.87053613030298</v>
      </c>
      <c r="J9" s="1">
        <v>99.416893921854708</v>
      </c>
      <c r="K9" s="1">
        <v>93.616607919817156</v>
      </c>
      <c r="L9" s="1">
        <v>92.984542389626583</v>
      </c>
      <c r="M9" s="1">
        <v>94.223335930841884</v>
      </c>
      <c r="N9" s="1">
        <v>92.406741379649503</v>
      </c>
      <c r="O9" s="1">
        <v>92.51241994917028</v>
      </c>
      <c r="P9" s="1">
        <v>92.581042396910988</v>
      </c>
      <c r="Q9" s="1">
        <v>96.724254645504303</v>
      </c>
      <c r="R9" s="1">
        <v>94.099709951912004</v>
      </c>
      <c r="S9" s="1">
        <v>95.278643604098065</v>
      </c>
      <c r="T9" s="1">
        <v>95.456322957248332</v>
      </c>
      <c r="U9" s="1">
        <v>90.452162921999985</v>
      </c>
      <c r="V9" s="1">
        <v>100.14175811599003</v>
      </c>
      <c r="W9" s="1">
        <v>101.74118901333206</v>
      </c>
      <c r="X9" s="1">
        <v>97.650763263000925</v>
      </c>
      <c r="Y9" s="1">
        <v>95.502775075719001</v>
      </c>
      <c r="Z9" s="1">
        <v>96.869734234714684</v>
      </c>
      <c r="AA9" s="1">
        <v>98.211672593534132</v>
      </c>
      <c r="AB9" s="1">
        <v>94.591363396725328</v>
      </c>
      <c r="AC9" s="1">
        <v>96.782530939585669</v>
      </c>
      <c r="AD9" s="1">
        <v>98.745555236957145</v>
      </c>
      <c r="AE9" s="1">
        <v>97.835304860925277</v>
      </c>
      <c r="AF9" s="1">
        <v>96.70841869602566</v>
      </c>
      <c r="AG9" s="1">
        <v>98.061653365473191</v>
      </c>
      <c r="AH9" s="1">
        <v>97.725562786768279</v>
      </c>
      <c r="AI9" s="1">
        <v>94.752568083768011</v>
      </c>
      <c r="AJ9" s="1">
        <v>97.726074815801425</v>
      </c>
      <c r="AK9" s="1">
        <v>97.582623283854261</v>
      </c>
      <c r="AL9" s="1">
        <v>95.883727010216944</v>
      </c>
      <c r="AM9" s="1">
        <v>94.733188835872312</v>
      </c>
    </row>
    <row r="10" spans="1:56" x14ac:dyDescent="0.25">
      <c r="A10" s="134">
        <f ca="1">Exceedance!U10</f>
        <v>43009</v>
      </c>
      <c r="B10" s="273">
        <v>90.574725537103049</v>
      </c>
      <c r="C10" s="273">
        <v>90.574725537103049</v>
      </c>
      <c r="D10" s="273">
        <v>90.574725537103049</v>
      </c>
      <c r="E10" s="1">
        <v>85.437718228760545</v>
      </c>
      <c r="F10" s="1">
        <v>91.880522661883319</v>
      </c>
      <c r="G10" s="1">
        <v>94.664479293005073</v>
      </c>
      <c r="H10" s="1">
        <v>94.470115360385776</v>
      </c>
      <c r="I10" s="1">
        <v>85.633805785197424</v>
      </c>
      <c r="J10" s="1">
        <v>87.706514118288766</v>
      </c>
      <c r="K10" s="1">
        <v>85.058926547872787</v>
      </c>
      <c r="L10" s="1">
        <v>88.810545867006226</v>
      </c>
      <c r="M10" s="1">
        <v>91.097490501414498</v>
      </c>
      <c r="N10" s="1">
        <v>89.039990613755009</v>
      </c>
      <c r="O10" s="1">
        <v>88.359970323678084</v>
      </c>
      <c r="P10" s="1">
        <v>88.657041957780578</v>
      </c>
      <c r="Q10" s="1">
        <v>90.847362268878342</v>
      </c>
      <c r="R10" s="1">
        <v>90.137330646482482</v>
      </c>
      <c r="S10" s="1">
        <v>90.381274111209677</v>
      </c>
      <c r="T10" s="1">
        <v>90.416050756430536</v>
      </c>
      <c r="U10" s="1">
        <v>91.458741775239503</v>
      </c>
      <c r="V10" s="1">
        <v>88.749103747461476</v>
      </c>
      <c r="W10" s="1">
        <v>93.063841106118943</v>
      </c>
      <c r="X10" s="1">
        <v>91.231933159032209</v>
      </c>
      <c r="Y10" s="1">
        <v>89.83245201039162</v>
      </c>
      <c r="Z10" s="1">
        <v>90.420917458968759</v>
      </c>
      <c r="AA10" s="1">
        <v>93.61550211675096</v>
      </c>
      <c r="AB10" s="1">
        <v>87.799488414695588</v>
      </c>
      <c r="AC10" s="1">
        <v>90.69902923109953</v>
      </c>
      <c r="AD10" s="1">
        <v>91.021549663891363</v>
      </c>
      <c r="AE10" s="1">
        <v>91.292564161487277</v>
      </c>
      <c r="AF10" s="1">
        <v>90.824955159275376</v>
      </c>
      <c r="AG10" s="1">
        <v>92.369017929154978</v>
      </c>
      <c r="AH10" s="1">
        <v>92.249360922186113</v>
      </c>
      <c r="AI10" s="1">
        <v>91.660151273679176</v>
      </c>
      <c r="AJ10" s="1">
        <v>90.003660577892688</v>
      </c>
      <c r="AK10" s="1">
        <v>90.627576912771502</v>
      </c>
      <c r="AL10" s="1">
        <v>90.948182043920625</v>
      </c>
      <c r="AM10" s="1">
        <v>90.221578485566113</v>
      </c>
    </row>
    <row r="11" spans="1:56" x14ac:dyDescent="0.25">
      <c r="A11" s="134">
        <f ca="1">Exceedance!U11</f>
        <v>43040</v>
      </c>
      <c r="B11" s="273">
        <v>80.08145581487139</v>
      </c>
      <c r="C11" s="273">
        <v>80.08145581487139</v>
      </c>
      <c r="D11" s="273">
        <v>80.08145581487139</v>
      </c>
      <c r="E11" s="1">
        <v>78.347561353473054</v>
      </c>
      <c r="F11" s="1">
        <v>79.046725929179971</v>
      </c>
      <c r="G11" s="1">
        <v>80.308867894260445</v>
      </c>
      <c r="H11" s="1">
        <v>87.608017576201902</v>
      </c>
      <c r="I11" s="1">
        <v>83.377798337639874</v>
      </c>
      <c r="J11" s="1">
        <v>85.195814610243929</v>
      </c>
      <c r="K11" s="1">
        <v>81.756760912492851</v>
      </c>
      <c r="L11" s="1">
        <v>80.203681189718395</v>
      </c>
      <c r="M11" s="1">
        <v>83.57851978319853</v>
      </c>
      <c r="N11" s="1">
        <v>77.569286083829013</v>
      </c>
      <c r="O11" s="1">
        <v>77.591150735896719</v>
      </c>
      <c r="P11" s="1">
        <v>79.416947672975283</v>
      </c>
      <c r="Q11" s="1">
        <v>82.14914277662713</v>
      </c>
      <c r="R11" s="1">
        <v>78.100931993115324</v>
      </c>
      <c r="S11" s="1">
        <v>78.697679411486206</v>
      </c>
      <c r="T11" s="1">
        <v>79.179489672365918</v>
      </c>
      <c r="U11" s="1">
        <v>78.587962193452668</v>
      </c>
      <c r="V11" s="1">
        <v>84.890891354380585</v>
      </c>
      <c r="W11" s="1">
        <v>78.597712646401789</v>
      </c>
      <c r="X11" s="1">
        <v>82.379312559880532</v>
      </c>
      <c r="Y11" s="1">
        <v>81.005779056563156</v>
      </c>
      <c r="Z11" s="1">
        <v>79.952533159210802</v>
      </c>
      <c r="AA11" s="1">
        <v>80.114449771820404</v>
      </c>
      <c r="AB11" s="1">
        <v>76.794174319085869</v>
      </c>
      <c r="AC11" s="1">
        <v>80.048757326193524</v>
      </c>
      <c r="AD11" s="1">
        <v>81.320551254799398</v>
      </c>
      <c r="AE11" s="1">
        <v>80.000497508566554</v>
      </c>
      <c r="AF11" s="1">
        <v>80.720356706598039</v>
      </c>
      <c r="AG11" s="1">
        <v>80.671899910123642</v>
      </c>
      <c r="AH11" s="1">
        <v>80.788418807759825</v>
      </c>
      <c r="AI11" s="1">
        <v>78.651511509219262</v>
      </c>
      <c r="AJ11" s="1">
        <v>79.850434098102681</v>
      </c>
      <c r="AK11" s="1">
        <v>79.06402067198664</v>
      </c>
      <c r="AL11" s="1">
        <v>80.982055357349665</v>
      </c>
      <c r="AM11" s="1">
        <v>80.596440796065679</v>
      </c>
    </row>
    <row r="12" spans="1:56" x14ac:dyDescent="0.25">
      <c r="A12" s="134">
        <f ca="1">Exceedance!U12</f>
        <v>43070</v>
      </c>
      <c r="B12" s="273">
        <v>73.286343004189717</v>
      </c>
      <c r="C12" s="273">
        <v>73.286343004189717</v>
      </c>
      <c r="D12" s="273">
        <v>73.286343004189717</v>
      </c>
      <c r="E12" s="1">
        <v>76.07556117378688</v>
      </c>
      <c r="F12" s="1">
        <v>81.248930295378145</v>
      </c>
      <c r="G12" s="1">
        <v>81.641678376943545</v>
      </c>
      <c r="H12" s="1">
        <v>78.727026502727128</v>
      </c>
      <c r="I12" s="1">
        <v>84.48192860228103</v>
      </c>
      <c r="J12" s="1">
        <v>84.641001139803052</v>
      </c>
      <c r="K12" s="1">
        <v>74.463983175958646</v>
      </c>
      <c r="L12" s="1">
        <v>74.22920016488186</v>
      </c>
      <c r="M12" s="1">
        <v>74.214601735805488</v>
      </c>
      <c r="N12" s="1">
        <v>72.523298218190178</v>
      </c>
      <c r="O12" s="1">
        <v>71.645278218361469</v>
      </c>
      <c r="P12" s="1">
        <v>70.011059592375943</v>
      </c>
      <c r="Q12" s="1">
        <v>72.272809311003655</v>
      </c>
      <c r="R12" s="1">
        <v>69.354532999223423</v>
      </c>
      <c r="S12" s="1">
        <v>65.26143552266835</v>
      </c>
      <c r="T12" s="1">
        <v>76.981457100476149</v>
      </c>
      <c r="U12" s="1">
        <v>75.622997765802523</v>
      </c>
      <c r="V12" s="1">
        <v>80.508236207688682</v>
      </c>
      <c r="W12" s="1">
        <v>68.317037746587815</v>
      </c>
      <c r="X12" s="1">
        <v>74.984089966362873</v>
      </c>
      <c r="Y12" s="1">
        <v>73.889107106812659</v>
      </c>
      <c r="Z12" s="1">
        <v>74.524390468688509</v>
      </c>
      <c r="AA12" s="1">
        <v>75.384590317161951</v>
      </c>
      <c r="AB12" s="1">
        <v>70.377127786318994</v>
      </c>
      <c r="AC12" s="1">
        <v>72.162868038235288</v>
      </c>
      <c r="AD12" s="1">
        <v>75.713910741360962</v>
      </c>
      <c r="AE12" s="1">
        <v>74.574830558117952</v>
      </c>
      <c r="AF12" s="1">
        <v>71.863851939222414</v>
      </c>
      <c r="AG12" s="1">
        <v>74.276015816747488</v>
      </c>
      <c r="AH12" s="1">
        <v>69.671586715845422</v>
      </c>
      <c r="AI12" s="1">
        <v>72.89626593175123</v>
      </c>
      <c r="AJ12" s="1">
        <v>74.349259659182479</v>
      </c>
      <c r="AK12" s="1">
        <v>74.951004892134719</v>
      </c>
      <c r="AL12" s="1">
        <v>72.116852186166184</v>
      </c>
      <c r="AM12" s="1">
        <v>73.169448582560292</v>
      </c>
    </row>
    <row r="13" spans="1:56" x14ac:dyDescent="0.25">
      <c r="A13" s="134">
        <f ca="1">Exceedance!U13</f>
        <v>43101</v>
      </c>
      <c r="B13" s="273">
        <v>74.75222497811248</v>
      </c>
      <c r="C13" s="273">
        <v>74.75222497811248</v>
      </c>
      <c r="D13" s="273">
        <v>74.75222497811248</v>
      </c>
      <c r="E13" s="1">
        <v>68.943835587266349</v>
      </c>
      <c r="F13" s="1">
        <v>90.784398654314472</v>
      </c>
      <c r="G13" s="1">
        <v>83.678953388600377</v>
      </c>
      <c r="H13" s="1">
        <v>73.47006063117864</v>
      </c>
      <c r="I13" s="1">
        <v>72.6758664827248</v>
      </c>
      <c r="J13" s="1">
        <v>79.538534012187355</v>
      </c>
      <c r="K13" s="1">
        <v>66.964109204010796</v>
      </c>
      <c r="L13" s="1">
        <v>75.960949092126157</v>
      </c>
      <c r="M13" s="1">
        <v>70.168644463956142</v>
      </c>
      <c r="N13" s="1">
        <v>71.92416134561617</v>
      </c>
      <c r="O13" s="1">
        <v>74.831446597353747</v>
      </c>
      <c r="P13" s="1">
        <v>60.452249753069871</v>
      </c>
      <c r="Q13" s="1">
        <v>76.531466649956002</v>
      </c>
      <c r="R13" s="1">
        <v>67.602099098189711</v>
      </c>
      <c r="S13" s="1">
        <v>75.568391668233787</v>
      </c>
      <c r="T13" s="1">
        <v>78.580788915582218</v>
      </c>
      <c r="U13" s="1">
        <v>86.917929635868433</v>
      </c>
      <c r="V13" s="1">
        <v>63.937936474903907</v>
      </c>
      <c r="W13" s="1">
        <v>73.536436735371851</v>
      </c>
      <c r="X13" s="1">
        <v>72.484157228298059</v>
      </c>
      <c r="Y13" s="1">
        <v>75.478383813609057</v>
      </c>
      <c r="Z13" s="1">
        <v>75.929729089067266</v>
      </c>
      <c r="AA13" s="1">
        <v>75.528210904031937</v>
      </c>
      <c r="AB13" s="1">
        <v>57.805737674785199</v>
      </c>
      <c r="AC13" s="1">
        <v>78.2426971302569</v>
      </c>
      <c r="AD13" s="1">
        <v>76.240688589733153</v>
      </c>
      <c r="AE13" s="1">
        <v>70.016066950599637</v>
      </c>
      <c r="AF13" s="1">
        <v>78.535739243736941</v>
      </c>
      <c r="AG13" s="1">
        <v>67.331729908903725</v>
      </c>
      <c r="AH13" s="1">
        <v>74.899113197242897</v>
      </c>
      <c r="AI13" s="1">
        <v>77.024350811437444</v>
      </c>
      <c r="AJ13" s="1">
        <v>74.382108912820613</v>
      </c>
      <c r="AK13" s="1">
        <v>75.508061506441933</v>
      </c>
      <c r="AL13" s="1">
        <v>74.380601700687592</v>
      </c>
      <c r="AM13" s="1">
        <v>68.325837263533941</v>
      </c>
    </row>
    <row r="14" spans="1:56" x14ac:dyDescent="0.25">
      <c r="A14" s="134">
        <f ca="1">Exceedance!U14</f>
        <v>43132</v>
      </c>
      <c r="B14" s="273">
        <v>71.343073376219635</v>
      </c>
      <c r="C14" s="273">
        <v>71.343073376219635</v>
      </c>
      <c r="D14" s="273">
        <v>71.343073376219635</v>
      </c>
      <c r="E14" s="1">
        <v>76.976839926201478</v>
      </c>
      <c r="F14" s="1">
        <v>58.16030238971085</v>
      </c>
      <c r="G14" s="1">
        <v>73.190813360082544</v>
      </c>
      <c r="H14" s="1">
        <v>74.074870203417817</v>
      </c>
      <c r="I14" s="1">
        <v>68.528021657063832</v>
      </c>
      <c r="J14" s="1">
        <v>69.112829457062773</v>
      </c>
      <c r="K14" s="1">
        <v>67.231103217811295</v>
      </c>
      <c r="L14" s="1">
        <v>69.939268875699483</v>
      </c>
      <c r="M14" s="1">
        <v>74.297246625823945</v>
      </c>
      <c r="N14" s="1">
        <v>65.492070064499046</v>
      </c>
      <c r="O14" s="1">
        <v>68.554069013137962</v>
      </c>
      <c r="P14" s="1">
        <v>54.982783826807861</v>
      </c>
      <c r="Q14" s="1">
        <v>73.41192249254668</v>
      </c>
      <c r="R14" s="1">
        <v>67.651360071024698</v>
      </c>
      <c r="S14" s="1">
        <v>71.435077625544707</v>
      </c>
      <c r="T14" s="1">
        <v>74.467802573292389</v>
      </c>
      <c r="U14" s="1">
        <v>72.194917272662707</v>
      </c>
      <c r="V14" s="1">
        <v>70.229829225206743</v>
      </c>
      <c r="W14" s="1">
        <v>70.609450045655223</v>
      </c>
      <c r="X14" s="1">
        <v>68.834484743706611</v>
      </c>
      <c r="Y14" s="1">
        <v>78.010443196608549</v>
      </c>
      <c r="Z14" s="1">
        <v>68.502604235408086</v>
      </c>
      <c r="AA14" s="1">
        <v>69.269605460046876</v>
      </c>
      <c r="AB14" s="1">
        <v>54.685135507183809</v>
      </c>
      <c r="AC14" s="1">
        <v>70.708134015829472</v>
      </c>
      <c r="AD14" s="1">
        <v>74.702401362662442</v>
      </c>
      <c r="AE14" s="1">
        <v>75.737439675397979</v>
      </c>
      <c r="AF14" s="1">
        <v>70.056815670644994</v>
      </c>
      <c r="AG14" s="1">
        <v>74.062420801207537</v>
      </c>
      <c r="AH14" s="1">
        <v>72.817183215797783</v>
      </c>
      <c r="AI14" s="1">
        <v>78.037738167960242</v>
      </c>
      <c r="AJ14" s="1">
        <v>77.6469548236132</v>
      </c>
      <c r="AK14" s="1">
        <v>69.982817609454614</v>
      </c>
      <c r="AL14" s="1">
        <v>70.794977809333133</v>
      </c>
      <c r="AM14" s="1">
        <v>77.207647114509967</v>
      </c>
    </row>
    <row r="15" spans="1:56" x14ac:dyDescent="0.25">
      <c r="A15" s="134">
        <f ca="1">Exceedance!U15</f>
        <v>43160</v>
      </c>
      <c r="B15" s="273">
        <v>112.89704488672406</v>
      </c>
      <c r="C15" s="273">
        <v>112.89704488672406</v>
      </c>
      <c r="D15" s="273">
        <v>112.89704488672406</v>
      </c>
      <c r="E15" s="1">
        <v>110.09504057600738</v>
      </c>
      <c r="F15" s="1">
        <v>98.79929849574593</v>
      </c>
      <c r="G15" s="1">
        <v>100.33733942858784</v>
      </c>
      <c r="H15" s="1">
        <v>95.444754559063966</v>
      </c>
      <c r="I15" s="1">
        <v>107.8432235608873</v>
      </c>
      <c r="J15" s="1">
        <v>106.94394042642882</v>
      </c>
      <c r="K15" s="1">
        <v>106.41396712175741</v>
      </c>
      <c r="L15" s="1">
        <v>111.29504403897062</v>
      </c>
      <c r="M15" s="1">
        <v>103.25465978982461</v>
      </c>
      <c r="N15" s="1">
        <v>107.39169434776517</v>
      </c>
      <c r="O15" s="1">
        <v>102.74754179965872</v>
      </c>
      <c r="P15" s="1">
        <v>85.222524250887048</v>
      </c>
      <c r="Q15" s="1">
        <v>110.97985377209493</v>
      </c>
      <c r="R15" s="1">
        <v>97.309512263954645</v>
      </c>
      <c r="S15" s="1">
        <v>114.33184699220274</v>
      </c>
      <c r="T15" s="1">
        <v>104.2887367191226</v>
      </c>
      <c r="U15" s="1">
        <v>105.34511513840096</v>
      </c>
      <c r="V15" s="1">
        <v>105.34530851963012</v>
      </c>
      <c r="W15" s="1">
        <v>109.53581846783682</v>
      </c>
      <c r="X15" s="1">
        <v>108.26680267089495</v>
      </c>
      <c r="Y15" s="1">
        <v>110.44779176027237</v>
      </c>
      <c r="Z15" s="1">
        <v>116.9995573998624</v>
      </c>
      <c r="AA15" s="1">
        <v>115.48170888484216</v>
      </c>
      <c r="AB15" s="1">
        <v>90.963708423221078</v>
      </c>
      <c r="AC15" s="1">
        <v>108.8548680083762</v>
      </c>
      <c r="AD15" s="1">
        <v>110.0586467631252</v>
      </c>
      <c r="AE15" s="1">
        <v>106.97847032381985</v>
      </c>
      <c r="AF15" s="1">
        <v>113.13210672101809</v>
      </c>
      <c r="AG15" s="1">
        <v>108.13284617106652</v>
      </c>
      <c r="AH15" s="1">
        <v>108.5374326725421</v>
      </c>
      <c r="AI15" s="1">
        <v>111.54360528120927</v>
      </c>
      <c r="AJ15" s="1">
        <v>112.39074451688464</v>
      </c>
      <c r="AK15" s="1">
        <v>119.52034007411488</v>
      </c>
      <c r="AL15" s="1">
        <v>114.64939843744818</v>
      </c>
      <c r="AM15" s="1">
        <v>111.62612556607641</v>
      </c>
    </row>
    <row r="16" spans="1:56" x14ac:dyDescent="0.25">
      <c r="A16" s="134">
        <f ca="1">Exceedance!U16</f>
        <v>43191</v>
      </c>
      <c r="B16" s="273">
        <v>116.6354870619766</v>
      </c>
      <c r="C16" s="273">
        <v>116.6354870619766</v>
      </c>
      <c r="D16" s="273">
        <v>116.6354870619766</v>
      </c>
      <c r="E16" s="1">
        <v>116.6354870619766</v>
      </c>
      <c r="F16" s="1">
        <v>116.6354870619766</v>
      </c>
      <c r="G16" s="1">
        <v>114.79757425695595</v>
      </c>
      <c r="H16" s="1">
        <v>116.6354870619766</v>
      </c>
      <c r="I16" s="1">
        <v>116.44589685636188</v>
      </c>
      <c r="J16" s="1">
        <v>116.6354870619766</v>
      </c>
      <c r="K16" s="1">
        <v>116.6354870619766</v>
      </c>
      <c r="L16" s="1">
        <v>116.6354870619766</v>
      </c>
      <c r="M16" s="1">
        <v>115.41807439904883</v>
      </c>
      <c r="N16" s="1">
        <v>116.6354870619766</v>
      </c>
      <c r="O16" s="1">
        <v>116.6354870619766</v>
      </c>
      <c r="P16" s="1">
        <v>116.6354870619766</v>
      </c>
      <c r="Q16" s="1">
        <v>116.6354870619766</v>
      </c>
      <c r="R16" s="1">
        <v>116.6354870619766</v>
      </c>
      <c r="S16" s="1">
        <v>116.6354870619766</v>
      </c>
      <c r="T16" s="1">
        <v>116.6354870619766</v>
      </c>
      <c r="U16" s="1">
        <v>115.49131756233464</v>
      </c>
      <c r="V16" s="1">
        <v>116.6354870619766</v>
      </c>
      <c r="W16" s="1">
        <v>116.6354870619766</v>
      </c>
      <c r="X16" s="1">
        <v>116.6354870619766</v>
      </c>
      <c r="Y16" s="1">
        <v>116.6354870619766</v>
      </c>
      <c r="Z16" s="1">
        <v>116.6354870619766</v>
      </c>
      <c r="AA16" s="1">
        <v>116.6354870619766</v>
      </c>
      <c r="AB16" s="1">
        <v>116.6354870619766</v>
      </c>
      <c r="AC16" s="1">
        <v>116.6354870619766</v>
      </c>
      <c r="AD16" s="1">
        <v>116.6354870619766</v>
      </c>
      <c r="AE16" s="1">
        <v>116.6354870619766</v>
      </c>
      <c r="AF16" s="1">
        <v>116.6354870619766</v>
      </c>
      <c r="AG16" s="1">
        <v>116.6354870619766</v>
      </c>
      <c r="AH16" s="1">
        <v>116.6354870619766</v>
      </c>
      <c r="AI16" s="1">
        <v>116.6354870619766</v>
      </c>
      <c r="AJ16" s="1">
        <v>116.6354870619766</v>
      </c>
      <c r="AK16" s="1">
        <v>116.6354870619766</v>
      </c>
      <c r="AL16" s="1">
        <v>116.6354870619766</v>
      </c>
      <c r="AM16" s="1">
        <v>116.6354870619766</v>
      </c>
    </row>
    <row r="17" spans="1:39" x14ac:dyDescent="0.25">
      <c r="A17" s="134">
        <f ca="1">Exceedance!U17</f>
        <v>43221</v>
      </c>
      <c r="B17" s="273">
        <v>108.74157050274944</v>
      </c>
      <c r="C17" s="273">
        <v>108.74157050274944</v>
      </c>
      <c r="D17" s="273">
        <v>108.74157050274944</v>
      </c>
      <c r="E17" s="1">
        <v>108.39817427581812</v>
      </c>
      <c r="F17" s="1">
        <v>118.38285890972458</v>
      </c>
      <c r="G17" s="1">
        <v>112.18036946009406</v>
      </c>
      <c r="H17" s="1">
        <v>115.48143282895948</v>
      </c>
      <c r="I17" s="1">
        <v>120.52333663070917</v>
      </c>
      <c r="J17" s="1">
        <v>110.57000256573357</v>
      </c>
      <c r="K17" s="1">
        <v>116.00321267179164</v>
      </c>
      <c r="L17" s="1">
        <v>108.18388008438465</v>
      </c>
      <c r="M17" s="1">
        <v>101.14414922178777</v>
      </c>
      <c r="N17" s="1">
        <v>106.95203904640674</v>
      </c>
      <c r="O17" s="1">
        <v>107.73094862001722</v>
      </c>
      <c r="P17" s="1">
        <v>109.75341342270609</v>
      </c>
      <c r="Q17" s="1">
        <v>110.18551606292885</v>
      </c>
      <c r="R17" s="1">
        <v>106.36930226362064</v>
      </c>
      <c r="S17" s="1">
        <v>111.37756259146148</v>
      </c>
      <c r="T17" s="1">
        <v>107.38192612965845</v>
      </c>
      <c r="U17" s="1">
        <v>108.35898458969919</v>
      </c>
      <c r="V17" s="1">
        <v>107.30879946110639</v>
      </c>
      <c r="W17" s="1">
        <v>111.73805627356747</v>
      </c>
      <c r="X17" s="1">
        <v>112.81715979212568</v>
      </c>
      <c r="Y17" s="1">
        <v>108.72576260095155</v>
      </c>
      <c r="Z17" s="1">
        <v>111.25975484834723</v>
      </c>
      <c r="AA17" s="1">
        <v>113.0763475962665</v>
      </c>
      <c r="AB17" s="1">
        <v>108.75780641476389</v>
      </c>
      <c r="AC17" s="1">
        <v>116.93920890096814</v>
      </c>
      <c r="AD17" s="1">
        <v>111.42864630202421</v>
      </c>
      <c r="AE17" s="1">
        <v>105.56429787313287</v>
      </c>
      <c r="AF17" s="1">
        <v>108.87981228236042</v>
      </c>
      <c r="AG17" s="1">
        <v>112.44457654704185</v>
      </c>
      <c r="AH17" s="1">
        <v>106.6489227235796</v>
      </c>
      <c r="AI17" s="1">
        <v>107.3762525780125</v>
      </c>
      <c r="AJ17" s="1">
        <v>108.44861286452692</v>
      </c>
      <c r="AK17" s="1">
        <v>111.63699077956376</v>
      </c>
      <c r="AL17" s="1">
        <v>107.35524010265004</v>
      </c>
      <c r="AM17" s="1">
        <v>102.95577152839707</v>
      </c>
    </row>
    <row r="18" spans="1:39" x14ac:dyDescent="0.25">
      <c r="A18" s="134">
        <f ca="1">Exceedance!U18</f>
        <v>43252</v>
      </c>
      <c r="B18" s="273">
        <v>99.687236669799631</v>
      </c>
      <c r="C18" s="273">
        <v>99.687236669799631</v>
      </c>
      <c r="D18" s="273">
        <v>99.687236669799631</v>
      </c>
      <c r="E18" s="1">
        <v>95.611970976851168</v>
      </c>
      <c r="F18" s="1">
        <v>116.6354870619766</v>
      </c>
      <c r="G18" s="1">
        <v>103.31170232023793</v>
      </c>
      <c r="H18" s="1">
        <v>100.79464667902121</v>
      </c>
      <c r="I18" s="1">
        <v>90.209722578119539</v>
      </c>
      <c r="J18" s="1">
        <v>99.04908723273013</v>
      </c>
      <c r="K18" s="1">
        <v>101.67130567630078</v>
      </c>
      <c r="L18" s="1">
        <v>100.76181846744394</v>
      </c>
      <c r="M18" s="1">
        <v>90.946903829960803</v>
      </c>
      <c r="N18" s="1">
        <v>98.137011252357709</v>
      </c>
      <c r="O18" s="1">
        <v>98.447560283367821</v>
      </c>
      <c r="P18" s="1">
        <v>97.87223429050286</v>
      </c>
      <c r="Q18" s="1">
        <v>100.73622889247427</v>
      </c>
      <c r="R18" s="1">
        <v>95.33714699275626</v>
      </c>
      <c r="S18" s="1">
        <v>100.480073143825</v>
      </c>
      <c r="T18" s="1">
        <v>98.222073969728854</v>
      </c>
      <c r="U18" s="1">
        <v>98.637472561751437</v>
      </c>
      <c r="V18" s="1">
        <v>98.418158828631817</v>
      </c>
      <c r="W18" s="1">
        <v>95.104213646414635</v>
      </c>
      <c r="X18" s="1">
        <v>99.413379160403892</v>
      </c>
      <c r="Y18" s="1">
        <v>98.518291561635507</v>
      </c>
      <c r="Z18" s="1">
        <v>101.99459146316755</v>
      </c>
      <c r="AA18" s="1">
        <v>104.21731068645245</v>
      </c>
      <c r="AB18" s="1">
        <v>94.912588464199587</v>
      </c>
      <c r="AC18" s="1">
        <v>103.23989411302659</v>
      </c>
      <c r="AD18" s="1">
        <v>102.41200498234117</v>
      </c>
      <c r="AE18" s="1">
        <v>98.207680400102177</v>
      </c>
      <c r="AF18" s="1">
        <v>98.753776746369468</v>
      </c>
      <c r="AG18" s="1">
        <v>99.635076375455895</v>
      </c>
      <c r="AH18" s="1">
        <v>96.477480135201148</v>
      </c>
      <c r="AI18" s="1">
        <v>100.22268177452601</v>
      </c>
      <c r="AJ18" s="1">
        <v>99.614811299441925</v>
      </c>
      <c r="AK18" s="1">
        <v>102.6453194730738</v>
      </c>
      <c r="AL18" s="1">
        <v>97.959010367240651</v>
      </c>
      <c r="AM18" s="1">
        <v>100.15361084800237</v>
      </c>
    </row>
    <row r="19" spans="1:39" x14ac:dyDescent="0.25">
      <c r="A19" s="134">
        <f ca="1">Exceedance!U19</f>
        <v>43282</v>
      </c>
      <c r="B19" s="273">
        <v>94.70686751234507</v>
      </c>
      <c r="C19" s="273">
        <v>94.70686751234507</v>
      </c>
      <c r="D19" s="273">
        <v>94.70686751234507</v>
      </c>
      <c r="E19" s="1">
        <v>100.20591439265621</v>
      </c>
      <c r="F19" s="1">
        <v>99.761474098859836</v>
      </c>
      <c r="G19" s="1">
        <v>100.92238279731063</v>
      </c>
      <c r="H19" s="1">
        <v>97.587368552942479</v>
      </c>
      <c r="I19" s="1">
        <v>93.503481387935039</v>
      </c>
      <c r="J19" s="1">
        <v>97.223084391590987</v>
      </c>
      <c r="K19" s="1">
        <v>103.28360561130661</v>
      </c>
      <c r="L19" s="1">
        <v>99.529990464562829</v>
      </c>
      <c r="M19" s="1">
        <v>89.777910489308852</v>
      </c>
      <c r="N19" s="1">
        <v>96.384633073121933</v>
      </c>
      <c r="O19" s="1">
        <v>92.973046419017805</v>
      </c>
      <c r="P19" s="1">
        <v>93.656577883671787</v>
      </c>
      <c r="Q19" s="1">
        <v>98.681678946852998</v>
      </c>
      <c r="R19" s="1">
        <v>93.133183510345162</v>
      </c>
      <c r="S19" s="1">
        <v>98.470839125829684</v>
      </c>
      <c r="T19" s="1">
        <v>95.847148016428307</v>
      </c>
      <c r="U19" s="1">
        <v>97.462079777910176</v>
      </c>
      <c r="V19" s="1">
        <v>90.201286812214278</v>
      </c>
      <c r="W19" s="1">
        <v>98.125426591064766</v>
      </c>
      <c r="X19" s="1">
        <v>98.434008155722992</v>
      </c>
      <c r="Y19" s="1">
        <v>96.475965795115684</v>
      </c>
      <c r="Z19" s="1">
        <v>98.509393182256929</v>
      </c>
      <c r="AA19" s="1">
        <v>98.523165446719887</v>
      </c>
      <c r="AB19" s="1">
        <v>96.832330904400919</v>
      </c>
      <c r="AC19" s="1">
        <v>100.40799821179009</v>
      </c>
      <c r="AD19" s="1">
        <v>98.664408820610433</v>
      </c>
      <c r="AE19" s="1">
        <v>94.983119635385208</v>
      </c>
      <c r="AF19" s="1">
        <v>98.635795646803018</v>
      </c>
      <c r="AG19" s="1">
        <v>100.26997319864778</v>
      </c>
      <c r="AH19" s="1">
        <v>93.231563040989187</v>
      </c>
      <c r="AI19" s="1">
        <v>93.270832633871095</v>
      </c>
      <c r="AJ19" s="1">
        <v>94.813588237397113</v>
      </c>
      <c r="AK19" s="1">
        <v>95.527573125489525</v>
      </c>
      <c r="AL19" s="1">
        <v>95.1832825629306</v>
      </c>
      <c r="AM19" s="1">
        <v>99.122650804561601</v>
      </c>
    </row>
    <row r="20" spans="1:39" x14ac:dyDescent="0.25">
      <c r="A20" s="134">
        <f ca="1">Exceedance!U20</f>
        <v>43313</v>
      </c>
      <c r="B20" s="273">
        <v>88.060481334485715</v>
      </c>
      <c r="C20" s="273">
        <v>88.060481334485715</v>
      </c>
      <c r="D20" s="273">
        <v>88.060481334485715</v>
      </c>
      <c r="E20" s="1">
        <v>86.732523524745162</v>
      </c>
      <c r="F20" s="1">
        <v>85.22720466386032</v>
      </c>
      <c r="G20" s="1">
        <v>83.095195994481713</v>
      </c>
      <c r="H20" s="1">
        <v>90.036947119037848</v>
      </c>
      <c r="I20" s="1">
        <v>87.20481900004927</v>
      </c>
      <c r="J20" s="1">
        <v>89.38358519762663</v>
      </c>
      <c r="K20" s="1">
        <v>84.79162228327445</v>
      </c>
      <c r="L20" s="1">
        <v>86.649842477164412</v>
      </c>
      <c r="M20" s="1">
        <v>78.944310646021563</v>
      </c>
      <c r="N20" s="1">
        <v>87.0938685675183</v>
      </c>
      <c r="O20" s="1">
        <v>83.506452552075345</v>
      </c>
      <c r="P20" s="1">
        <v>84.155051133897857</v>
      </c>
      <c r="Q20" s="1">
        <v>90.096784415319064</v>
      </c>
      <c r="R20" s="1">
        <v>84.504626758429097</v>
      </c>
      <c r="S20" s="1">
        <v>89.28895627915449</v>
      </c>
      <c r="T20" s="1">
        <v>90.008562102293027</v>
      </c>
      <c r="U20" s="1">
        <v>90.014209938824138</v>
      </c>
      <c r="V20" s="1">
        <v>87.765558214638034</v>
      </c>
      <c r="W20" s="1">
        <v>87.756904728090987</v>
      </c>
      <c r="X20" s="1">
        <v>87.276946489100709</v>
      </c>
      <c r="Y20" s="1">
        <v>87.478358953479372</v>
      </c>
      <c r="Z20" s="1">
        <v>89.652920986108512</v>
      </c>
      <c r="AA20" s="1">
        <v>93.334568284718941</v>
      </c>
      <c r="AB20" s="1">
        <v>82.284703408381006</v>
      </c>
      <c r="AC20" s="1">
        <v>93.478711082706923</v>
      </c>
      <c r="AD20" s="1">
        <v>92.402921191688662</v>
      </c>
      <c r="AE20" s="1">
        <v>86.613336484167434</v>
      </c>
      <c r="AF20" s="1">
        <v>92.196250242021804</v>
      </c>
      <c r="AG20" s="1">
        <v>92.588803270576832</v>
      </c>
      <c r="AH20" s="1">
        <v>86.055473826204278</v>
      </c>
      <c r="AI20" s="1">
        <v>86.969223188491114</v>
      </c>
      <c r="AJ20" s="1">
        <v>85.129155460468496</v>
      </c>
      <c r="AK20" s="1">
        <v>86.570414048319464</v>
      </c>
      <c r="AL20" s="1">
        <v>90.750557628012544</v>
      </c>
      <c r="AM20" s="1">
        <v>88.856613228352131</v>
      </c>
    </row>
    <row r="21" spans="1:39" x14ac:dyDescent="0.25">
      <c r="A21" s="134">
        <f ca="1">Exceedance!U21</f>
        <v>43344</v>
      </c>
      <c r="B21" s="273">
        <v>86.454929095020148</v>
      </c>
      <c r="C21" s="273">
        <v>86.454929095020148</v>
      </c>
      <c r="D21" s="273">
        <v>86.454929095020148</v>
      </c>
      <c r="E21" s="1">
        <v>87.283021685370755</v>
      </c>
      <c r="F21" s="1">
        <v>93.650234678743374</v>
      </c>
      <c r="G21" s="1">
        <v>90.49127947674549</v>
      </c>
      <c r="H21" s="1">
        <v>83.647263640070449</v>
      </c>
      <c r="I21" s="1">
        <v>91.044693124525494</v>
      </c>
      <c r="J21" s="1">
        <v>84.291668014241068</v>
      </c>
      <c r="K21" s="1">
        <v>83.659602484050509</v>
      </c>
      <c r="L21" s="1">
        <v>84.898396025265782</v>
      </c>
      <c r="M21" s="1">
        <v>82.686048867721595</v>
      </c>
      <c r="N21" s="1">
        <v>83.187480043594149</v>
      </c>
      <c r="O21" s="1">
        <v>83.256102491334929</v>
      </c>
      <c r="P21" s="1">
        <v>88.500982155271814</v>
      </c>
      <c r="Q21" s="1">
        <v>84.77719602581837</v>
      </c>
      <c r="R21" s="1">
        <v>86.906442806768865</v>
      </c>
      <c r="S21" s="1">
        <v>86.026249238813676</v>
      </c>
      <c r="T21" s="1">
        <v>82.079962124670786</v>
      </c>
      <c r="U21" s="1">
        <v>90.816818210413942</v>
      </c>
      <c r="V21" s="1">
        <v>90.687382285555117</v>
      </c>
      <c r="W21" s="1">
        <v>88.32582335742481</v>
      </c>
      <c r="X21" s="1">
        <v>86.177835170142913</v>
      </c>
      <c r="Y21" s="1">
        <v>91.416373416095624</v>
      </c>
      <c r="Z21" s="1">
        <v>88.886732687958045</v>
      </c>
      <c r="AA21" s="1">
        <v>85.26642349114924</v>
      </c>
      <c r="AB21" s="1">
        <v>88.41033014225647</v>
      </c>
      <c r="AC21" s="1">
        <v>89.420615331381043</v>
      </c>
      <c r="AD21" s="1">
        <v>88.510364955349161</v>
      </c>
      <c r="AE21" s="1">
        <v>88.336217898696461</v>
      </c>
      <c r="AF21" s="1">
        <v>88.631579647038521</v>
      </c>
      <c r="AG21" s="1">
        <v>88.400622881192191</v>
      </c>
      <c r="AH21" s="1">
        <v>86.38036728643884</v>
      </c>
      <c r="AI21" s="1">
        <v>92.377847810041004</v>
      </c>
      <c r="AJ21" s="1">
        <v>92.234396278093854</v>
      </c>
      <c r="AK21" s="1">
        <v>86.558787104640871</v>
      </c>
      <c r="AL21" s="1">
        <v>85.408248930296196</v>
      </c>
      <c r="AM21" s="1">
        <v>78.863039517586259</v>
      </c>
    </row>
    <row r="22" spans="1:39" x14ac:dyDescent="0.25">
      <c r="A22" s="134">
        <f ca="1">Exceedance!U22</f>
        <v>43374</v>
      </c>
      <c r="B22" s="273">
        <v>78.501118385105471</v>
      </c>
      <c r="C22" s="273">
        <v>78.501118385105471</v>
      </c>
      <c r="D22" s="273">
        <v>78.501118385105471</v>
      </c>
      <c r="E22" s="1">
        <v>82.224834431425677</v>
      </c>
      <c r="F22" s="1">
        <v>85.008791062547417</v>
      </c>
      <c r="G22" s="1">
        <v>84.814427129928106</v>
      </c>
      <c r="H22" s="1">
        <v>76.070241868029555</v>
      </c>
      <c r="I22" s="1">
        <v>78.050825887831138</v>
      </c>
      <c r="J22" s="1">
        <v>73.816038481909345</v>
      </c>
      <c r="K22" s="1">
        <v>77.567657801042827</v>
      </c>
      <c r="L22" s="1">
        <v>79.854602435451042</v>
      </c>
      <c r="M22" s="1">
        <v>78.120219574087699</v>
      </c>
      <c r="N22" s="1">
        <v>77.117082257714628</v>
      </c>
      <c r="O22" s="1">
        <v>77.414153891817136</v>
      </c>
      <c r="P22" s="1">
        <v>81.283798351710502</v>
      </c>
      <c r="Q22" s="1">
        <v>78.8458697630073</v>
      </c>
      <c r="R22" s="1">
        <v>80.725585880752021</v>
      </c>
      <c r="S22" s="1">
        <v>79.07219483514136</v>
      </c>
      <c r="T22" s="1">
        <v>81.803053544781818</v>
      </c>
      <c r="U22" s="1">
        <v>77.506215681498034</v>
      </c>
      <c r="V22" s="1">
        <v>80.191567596240304</v>
      </c>
      <c r="W22" s="1">
        <v>79.989045093068768</v>
      </c>
      <c r="X22" s="1">
        <v>78.589563944428235</v>
      </c>
      <c r="Y22" s="1">
        <v>83.568409334665475</v>
      </c>
      <c r="Z22" s="1">
        <v>82.372614050787476</v>
      </c>
      <c r="AA22" s="1">
        <v>76.556600348732161</v>
      </c>
      <c r="AB22" s="1">
        <v>81.043341000641874</v>
      </c>
      <c r="AC22" s="1">
        <v>79.778661597927922</v>
      </c>
      <c r="AD22" s="1">
        <v>80.049676095523836</v>
      </c>
      <c r="AE22" s="1">
        <v>81.169266928817763</v>
      </c>
      <c r="AF22" s="1">
        <v>81.02516200786576</v>
      </c>
      <c r="AG22" s="1">
        <v>81.0064728562227</v>
      </c>
      <c r="AH22" s="1">
        <v>82.00446304322152</v>
      </c>
      <c r="AI22" s="1">
        <v>83.25212030891511</v>
      </c>
      <c r="AJ22" s="1">
        <v>83.876036643793938</v>
      </c>
      <c r="AK22" s="1">
        <v>79.705293977957197</v>
      </c>
      <c r="AL22" s="1">
        <v>78.978690419602671</v>
      </c>
      <c r="AM22" s="1">
        <v>76.333024456570641</v>
      </c>
    </row>
    <row r="23" spans="1:39" x14ac:dyDescent="0.25">
      <c r="A23" s="134">
        <f ca="1">Exceedance!U23</f>
        <v>43405</v>
      </c>
      <c r="B23" s="273">
        <v>67.104954953037961</v>
      </c>
      <c r="C23" s="273">
        <v>67.104954953037961</v>
      </c>
      <c r="D23" s="273">
        <v>67.104954953037961</v>
      </c>
      <c r="E23" s="1">
        <v>68.452860687541133</v>
      </c>
      <c r="F23" s="1">
        <v>69.715002652621621</v>
      </c>
      <c r="G23" s="1">
        <v>77.01415233456315</v>
      </c>
      <c r="H23" s="1">
        <v>72.688380298590175</v>
      </c>
      <c r="I23" s="1">
        <v>74.601949368605148</v>
      </c>
      <c r="J23" s="1">
        <v>69.587216729074811</v>
      </c>
      <c r="K23" s="1">
        <v>68.034137006300384</v>
      </c>
      <c r="L23" s="1">
        <v>71.408975599780533</v>
      </c>
      <c r="M23" s="1">
        <v>66.91915637872539</v>
      </c>
      <c r="N23" s="1">
        <v>65.421606552478693</v>
      </c>
      <c r="O23" s="1">
        <v>67.247403489557257</v>
      </c>
      <c r="P23" s="1">
        <v>71.459724737577346</v>
      </c>
      <c r="Q23" s="1">
        <v>65.699162470096155</v>
      </c>
      <c r="R23" s="1">
        <v>68.103814169847368</v>
      </c>
      <c r="S23" s="1">
        <v>66.911865781222204</v>
      </c>
      <c r="T23" s="1">
        <v>67.994096951813873</v>
      </c>
      <c r="U23" s="1">
        <v>72.721347170962574</v>
      </c>
      <c r="V23" s="1">
        <v>66.017050709551043</v>
      </c>
      <c r="W23" s="1">
        <v>70.209768376462506</v>
      </c>
      <c r="X23" s="1">
        <v>68.836234873145145</v>
      </c>
      <c r="Y23" s="1">
        <v>72.081664109054046</v>
      </c>
      <c r="Z23" s="1">
        <v>67.944905588402364</v>
      </c>
      <c r="AA23" s="1">
        <v>64.624630135667815</v>
      </c>
      <c r="AB23" s="1">
        <v>69.454892084554714</v>
      </c>
      <c r="AC23" s="1">
        <v>69.151007071381358</v>
      </c>
      <c r="AD23" s="1">
        <v>67.830953325148528</v>
      </c>
      <c r="AE23" s="1">
        <v>70.126491464959244</v>
      </c>
      <c r="AF23" s="1">
        <v>68.404276018979871</v>
      </c>
      <c r="AG23" s="1">
        <v>68.618874624341771</v>
      </c>
      <c r="AH23" s="1">
        <v>68.057646267580409</v>
      </c>
      <c r="AI23" s="1">
        <v>72.077644755671599</v>
      </c>
      <c r="AJ23" s="1">
        <v>71.2912313295556</v>
      </c>
      <c r="AK23" s="1">
        <v>68.812511173931654</v>
      </c>
      <c r="AL23" s="1">
        <v>68.426896612647681</v>
      </c>
      <c r="AM23" s="1">
        <v>69.460577468615128</v>
      </c>
    </row>
    <row r="24" spans="1:39" x14ac:dyDescent="0.25">
      <c r="A24" s="134">
        <f ca="1">Exceedance!U24</f>
        <v>43435</v>
      </c>
      <c r="B24" s="273">
        <v>60.139030750162696</v>
      </c>
      <c r="C24" s="273">
        <v>60.139030750162696</v>
      </c>
      <c r="D24" s="273">
        <v>60.139030750162696</v>
      </c>
      <c r="E24" s="1">
        <v>70.502484916134748</v>
      </c>
      <c r="F24" s="1">
        <v>70.895232997700148</v>
      </c>
      <c r="G24" s="1">
        <v>67.980581123483717</v>
      </c>
      <c r="H24" s="1">
        <v>73.597499542599749</v>
      </c>
      <c r="I24" s="1">
        <v>73.894555760559641</v>
      </c>
      <c r="J24" s="1">
        <v>62.141566063765147</v>
      </c>
      <c r="K24" s="1">
        <v>61.906783052688347</v>
      </c>
      <c r="L24" s="1">
        <v>61.892184623611975</v>
      </c>
      <c r="M24" s="1">
        <v>62.33684111130497</v>
      </c>
      <c r="N24" s="1">
        <v>59.322861106167942</v>
      </c>
      <c r="O24" s="1">
        <v>57.688642480182416</v>
      </c>
      <c r="P24" s="1">
        <v>61.388380251322374</v>
      </c>
      <c r="Q24" s="1">
        <v>56.754421464875186</v>
      </c>
      <c r="R24" s="1">
        <v>54.514990143424953</v>
      </c>
      <c r="S24" s="1">
        <v>64.558779990962563</v>
      </c>
      <c r="T24" s="1">
        <v>64.876552386559112</v>
      </c>
      <c r="U24" s="1">
        <v>68.185819095495162</v>
      </c>
      <c r="V24" s="1">
        <v>56.191867308860331</v>
      </c>
      <c r="W24" s="1">
        <v>62.66167285416936</v>
      </c>
      <c r="X24" s="1">
        <v>61.566689994619153</v>
      </c>
      <c r="Y24" s="1">
        <v>66.561472866915921</v>
      </c>
      <c r="Z24" s="1">
        <v>63.062173204968417</v>
      </c>
      <c r="AA24" s="1">
        <v>58.054710674125459</v>
      </c>
      <c r="AB24" s="1">
        <v>61.416422658991891</v>
      </c>
      <c r="AC24" s="1">
        <v>63.391493629167449</v>
      </c>
      <c r="AD24" s="1">
        <v>62.252413445924454</v>
      </c>
      <c r="AE24" s="1">
        <v>61.117406559978967</v>
      </c>
      <c r="AF24" s="1">
        <v>61.853338707233888</v>
      </c>
      <c r="AG24" s="1">
        <v>57.349169603651958</v>
      </c>
      <c r="AH24" s="1">
        <v>62.149820552507826</v>
      </c>
      <c r="AI24" s="1">
        <v>66.486602054730014</v>
      </c>
      <c r="AJ24" s="1">
        <v>67.088347287682268</v>
      </c>
      <c r="AK24" s="1">
        <v>59.794435073972672</v>
      </c>
      <c r="AL24" s="1">
        <v>60.847031470366787</v>
      </c>
      <c r="AM24" s="1">
        <v>67.691444217702298</v>
      </c>
    </row>
    <row r="25" spans="1:39" x14ac:dyDescent="0.25">
      <c r="A25" s="134">
        <f ca="1">Exceedance!U25</f>
        <v>43466</v>
      </c>
      <c r="B25" s="273">
        <v>70.505888172609673</v>
      </c>
      <c r="C25" s="273">
        <v>76.240566199104336</v>
      </c>
      <c r="D25" s="273">
        <v>76.240566199104336</v>
      </c>
      <c r="E25" s="1">
        <v>91.749539427915664</v>
      </c>
      <c r="F25" s="1">
        <v>84.559790782430483</v>
      </c>
      <c r="G25" s="1">
        <v>76.368658625564578</v>
      </c>
      <c r="H25" s="1">
        <v>75.726919452521543</v>
      </c>
      <c r="I25" s="1">
        <v>78.299550913203646</v>
      </c>
      <c r="J25" s="1">
        <v>68.013033148166855</v>
      </c>
      <c r="K25" s="1">
        <v>77.024991803916464</v>
      </c>
      <c r="L25" s="1">
        <v>70.803798962067248</v>
      </c>
      <c r="M25" s="1">
        <v>72.940309120815854</v>
      </c>
      <c r="N25" s="1">
        <v>75.973713478828444</v>
      </c>
      <c r="O25" s="1">
        <v>60.96588594363061</v>
      </c>
      <c r="P25" s="1">
        <v>75.240085769205294</v>
      </c>
      <c r="Q25" s="1">
        <v>68.200565505873669</v>
      </c>
      <c r="R25" s="1">
        <v>74.399494339239595</v>
      </c>
      <c r="S25" s="1">
        <v>79.401138545502789</v>
      </c>
      <c r="T25" s="1">
        <v>88.203597997699305</v>
      </c>
      <c r="U25" s="1">
        <v>64.931042049791145</v>
      </c>
      <c r="V25" s="1">
        <v>74.663338822084341</v>
      </c>
      <c r="W25" s="1">
        <v>73.598574422707088</v>
      </c>
      <c r="X25" s="1">
        <v>71.780104703771798</v>
      </c>
      <c r="Y25" s="1">
        <v>71.118902643798947</v>
      </c>
      <c r="Z25" s="1">
        <v>70.712620599670743</v>
      </c>
      <c r="AA25" s="1">
        <v>57.151336014460114</v>
      </c>
      <c r="AB25" s="1">
        <v>79.425437189472845</v>
      </c>
      <c r="AC25" s="1">
        <v>77.308050303249857</v>
      </c>
      <c r="AD25" s="1">
        <v>69.506536158682508</v>
      </c>
      <c r="AE25" s="1">
        <v>79.720073262607684</v>
      </c>
      <c r="AF25" s="1">
        <v>68.293390248481316</v>
      </c>
      <c r="AG25" s="1">
        <v>75.584155875348088</v>
      </c>
      <c r="AH25" s="1">
        <v>76.756250283508422</v>
      </c>
      <c r="AI25" s="1">
        <v>74.127211623858372</v>
      </c>
      <c r="AJ25" s="1">
        <v>70.692232137215157</v>
      </c>
      <c r="AK25" s="1">
        <v>75.517519480576141</v>
      </c>
      <c r="AL25" s="1">
        <v>68.939127561802167</v>
      </c>
      <c r="AM25" s="1">
        <v>74.296081925642255</v>
      </c>
    </row>
    <row r="26" spans="1:39" x14ac:dyDescent="0.25">
      <c r="A26" s="134">
        <f ca="1">Exceedance!U26</f>
        <v>43497</v>
      </c>
      <c r="B26" s="273">
        <v>74.665043793211211</v>
      </c>
      <c r="C26" s="273">
        <v>72.371708361025824</v>
      </c>
      <c r="D26" s="273">
        <v>72.371708361025824</v>
      </c>
      <c r="E26" s="1">
        <v>58.679644904961584</v>
      </c>
      <c r="F26" s="1">
        <v>73.880715329923291</v>
      </c>
      <c r="G26" s="1">
        <v>84.511203233737945</v>
      </c>
      <c r="H26" s="1">
        <v>79.03069848102291</v>
      </c>
      <c r="I26" s="1">
        <v>81.457721423327754</v>
      </c>
      <c r="J26" s="1">
        <v>67.864451851698703</v>
      </c>
      <c r="K26" s="1">
        <v>70.517012511740162</v>
      </c>
      <c r="L26" s="1">
        <v>74.923864015794123</v>
      </c>
      <c r="M26" s="1">
        <v>66.019348895638132</v>
      </c>
      <c r="N26" s="1">
        <v>69.202430065760666</v>
      </c>
      <c r="O26" s="1">
        <v>55.379733256131189</v>
      </c>
      <c r="P26" s="1">
        <v>85.821638533718968</v>
      </c>
      <c r="Q26" s="1">
        <v>68.192066785706118</v>
      </c>
      <c r="R26" s="1">
        <v>83.910611665168673</v>
      </c>
      <c r="S26" s="1">
        <v>75.172195240365696</v>
      </c>
      <c r="T26" s="1">
        <v>72.884593028066519</v>
      </c>
      <c r="U26" s="1">
        <v>70.881520725345609</v>
      </c>
      <c r="V26" s="1">
        <v>71.281134634554988</v>
      </c>
      <c r="W26" s="1">
        <v>69.486027827476406</v>
      </c>
      <c r="X26" s="1">
        <v>76.141923471355085</v>
      </c>
      <c r="Y26" s="1">
        <v>71.257192895392905</v>
      </c>
      <c r="Z26" s="1">
        <v>72.032897703748958</v>
      </c>
      <c r="AA26" s="1">
        <v>55.447350761105739</v>
      </c>
      <c r="AB26" s="1">
        <v>71.380938425882547</v>
      </c>
      <c r="AC26" s="1">
        <v>75.334194876363142</v>
      </c>
      <c r="AD26" s="1">
        <v>76.738546975230406</v>
      </c>
      <c r="AE26" s="1">
        <v>70.7205535995395</v>
      </c>
      <c r="AF26" s="1">
        <v>74.686952104347029</v>
      </c>
      <c r="AG26" s="1">
        <v>73.416509359972778</v>
      </c>
      <c r="AH26" s="1">
        <v>85.648616670336111</v>
      </c>
      <c r="AI26" s="1">
        <v>77.470070191628551</v>
      </c>
      <c r="AJ26" s="1">
        <v>72.754203062725551</v>
      </c>
      <c r="AK26" s="1">
        <v>71.468767683558639</v>
      </c>
      <c r="AL26" s="1">
        <v>77.867290415639602</v>
      </c>
      <c r="AM26" s="1">
        <v>75.798863734831613</v>
      </c>
    </row>
    <row r="27" spans="1:39" x14ac:dyDescent="0.25">
      <c r="A27" s="134">
        <f ca="1">Exceedance!U27</f>
        <v>43525</v>
      </c>
      <c r="B27" s="273">
        <v>111.28756180905027</v>
      </c>
      <c r="C27" s="273">
        <v>114.81469028138649</v>
      </c>
      <c r="D27" s="273">
        <v>114.81469028138649</v>
      </c>
      <c r="E27" s="1">
        <v>99.831171240995658</v>
      </c>
      <c r="F27" s="1">
        <v>101.38955014547513</v>
      </c>
      <c r="G27" s="1">
        <v>101.84322353827375</v>
      </c>
      <c r="H27" s="1">
        <v>114.61411426654962</v>
      </c>
      <c r="I27" s="1">
        <v>109.31826997895774</v>
      </c>
      <c r="J27" s="1">
        <v>107.91403992547144</v>
      </c>
      <c r="K27" s="1">
        <v>112.75154056233832</v>
      </c>
      <c r="L27" s="1">
        <v>104.25984537670352</v>
      </c>
      <c r="M27" s="1">
        <v>108.79657571992571</v>
      </c>
      <c r="N27" s="1">
        <v>104.1991323734008</v>
      </c>
      <c r="O27" s="1">
        <v>85.966747072879016</v>
      </c>
      <c r="P27" s="1">
        <v>113.34467468537846</v>
      </c>
      <c r="Q27" s="1">
        <v>98.213564915013592</v>
      </c>
      <c r="R27" s="1">
        <v>116.92141316161519</v>
      </c>
      <c r="S27" s="1">
        <v>105.39319793488018</v>
      </c>
      <c r="T27" s="1">
        <v>106.83105419517877</v>
      </c>
      <c r="U27" s="1">
        <v>106.82753858343399</v>
      </c>
      <c r="V27" s="1">
        <v>111.07717243824652</v>
      </c>
      <c r="W27" s="1">
        <v>109.79137606886684</v>
      </c>
      <c r="X27" s="1">
        <v>109.34699379201632</v>
      </c>
      <c r="Y27" s="1">
        <v>114.8641146641061</v>
      </c>
      <c r="Z27" s="1">
        <v>113.32619518778077</v>
      </c>
      <c r="AA27" s="1">
        <v>92.868655596235598</v>
      </c>
      <c r="AB27" s="1">
        <v>110.38721756880216</v>
      </c>
      <c r="AC27" s="1">
        <v>111.49879403843846</v>
      </c>
      <c r="AD27" s="1">
        <v>109.09518544550377</v>
      </c>
      <c r="AE27" s="1">
        <v>114.71912691552687</v>
      </c>
      <c r="AF27" s="1">
        <v>109.54752801370842</v>
      </c>
      <c r="AG27" s="1">
        <v>109.5899554468228</v>
      </c>
      <c r="AH27" s="1">
        <v>114.98249413947583</v>
      </c>
      <c r="AI27" s="1">
        <v>112.55759287758036</v>
      </c>
      <c r="AJ27" s="1">
        <v>117.41823039565168</v>
      </c>
      <c r="AK27" s="1">
        <v>116.25837079314789</v>
      </c>
      <c r="AL27" s="1">
        <v>112.74200952897849</v>
      </c>
      <c r="AM27" s="1">
        <v>115.92033876290991</v>
      </c>
    </row>
    <row r="28" spans="1:39" x14ac:dyDescent="0.25">
      <c r="A28" s="134">
        <f ca="1">Exceedance!U28</f>
        <v>43556</v>
      </c>
      <c r="B28" s="273">
        <v>119.31904727742868</v>
      </c>
      <c r="C28" s="273">
        <v>126.31626673159859</v>
      </c>
      <c r="D28" s="273">
        <v>126.31626673159859</v>
      </c>
      <c r="E28" s="1">
        <v>141.6395912290287</v>
      </c>
      <c r="F28" s="1">
        <v>118.50144156046163</v>
      </c>
      <c r="G28" s="1">
        <v>124.16677362667657</v>
      </c>
      <c r="H28" s="1">
        <v>122.16225550693136</v>
      </c>
      <c r="I28" s="1">
        <v>124.91989984148172</v>
      </c>
      <c r="J28" s="1">
        <v>128.13598540244456</v>
      </c>
      <c r="K28" s="1">
        <v>130.13629545297863</v>
      </c>
      <c r="L28" s="1">
        <v>119.06215048917376</v>
      </c>
      <c r="M28" s="1">
        <v>124.28850808056137</v>
      </c>
      <c r="N28" s="1">
        <v>127.22561577016512</v>
      </c>
      <c r="O28" s="1">
        <v>127.03872088108366</v>
      </c>
      <c r="P28" s="1">
        <v>127.82866403095736</v>
      </c>
      <c r="Q28" s="1">
        <v>121.63933764311824</v>
      </c>
      <c r="R28" s="1">
        <v>126.94776592348617</v>
      </c>
      <c r="S28" s="1">
        <v>122.93866092817881</v>
      </c>
      <c r="T28" s="1">
        <v>119.58813666962158</v>
      </c>
      <c r="U28" s="1">
        <v>123.9444382612227</v>
      </c>
      <c r="V28" s="1">
        <v>131.31927104960883</v>
      </c>
      <c r="W28" s="1">
        <v>123.87226697361466</v>
      </c>
      <c r="X28" s="1">
        <v>122.03762256675273</v>
      </c>
      <c r="Y28" s="1">
        <v>120.33301612878047</v>
      </c>
      <c r="Z28" s="1">
        <v>120.75393048083038</v>
      </c>
      <c r="AA28" s="1">
        <v>118.57329762786753</v>
      </c>
      <c r="AB28" s="1">
        <v>128.35213641733077</v>
      </c>
      <c r="AC28" s="1">
        <v>128.32458038586043</v>
      </c>
      <c r="AD28" s="1">
        <v>122.62247650563985</v>
      </c>
      <c r="AE28" s="1">
        <v>129.75401970630369</v>
      </c>
      <c r="AF28" s="1">
        <v>127.27348054311366</v>
      </c>
      <c r="AG28" s="1">
        <v>123.65069051811571</v>
      </c>
      <c r="AH28" s="1">
        <v>125.6982110873104</v>
      </c>
      <c r="AI28" s="1">
        <v>126.08219820854735</v>
      </c>
      <c r="AJ28" s="1">
        <v>115.514771714887</v>
      </c>
      <c r="AK28" s="1">
        <v>126.31648467842146</v>
      </c>
      <c r="AL28" s="1">
        <v>122.55720067172568</v>
      </c>
      <c r="AM28" s="1">
        <v>128.36443725788965</v>
      </c>
    </row>
    <row r="29" spans="1:39" x14ac:dyDescent="0.25">
      <c r="A29" s="134">
        <f ca="1">Exceedance!U29</f>
        <v>43586</v>
      </c>
      <c r="B29" s="273">
        <v>107.10513170799038</v>
      </c>
      <c r="C29" s="273">
        <v>112.95996941369741</v>
      </c>
      <c r="D29" s="273">
        <v>112.95996941369741</v>
      </c>
      <c r="E29" s="1">
        <v>122.25749887265047</v>
      </c>
      <c r="F29" s="1">
        <v>115.82260151198599</v>
      </c>
      <c r="G29" s="1">
        <v>122.27800788328462</v>
      </c>
      <c r="H29" s="1">
        <v>132.64254170625054</v>
      </c>
      <c r="I29" s="1">
        <v>112.93788430198005</v>
      </c>
      <c r="J29" s="1">
        <v>120.16499070967743</v>
      </c>
      <c r="K29" s="1">
        <v>111.93088861275135</v>
      </c>
      <c r="L29" s="1">
        <v>104.2747658604841</v>
      </c>
      <c r="M29" s="1">
        <v>110.65289036569031</v>
      </c>
      <c r="N29" s="1">
        <v>111.58276408184274</v>
      </c>
      <c r="O29" s="1">
        <v>113.18292886330234</v>
      </c>
      <c r="P29" s="1">
        <v>112.44313670596001</v>
      </c>
      <c r="Q29" s="1">
        <v>109.67201471461465</v>
      </c>
      <c r="R29" s="1">
        <v>113.89606069451007</v>
      </c>
      <c r="S29" s="1">
        <v>110.84436002152168</v>
      </c>
      <c r="T29" s="1">
        <v>112.23433262323692</v>
      </c>
      <c r="U29" s="1">
        <v>111.14163042455176</v>
      </c>
      <c r="V29" s="1">
        <v>115.74001846705812</v>
      </c>
      <c r="W29" s="1">
        <v>116.85955610429956</v>
      </c>
      <c r="X29" s="1">
        <v>107.6427518515859</v>
      </c>
      <c r="Y29" s="1">
        <v>109.12357967921615</v>
      </c>
      <c r="Z29" s="1">
        <v>111.00824034231238</v>
      </c>
      <c r="AA29" s="1">
        <v>111.01747940159676</v>
      </c>
      <c r="AB29" s="1">
        <v>121.13605881283691</v>
      </c>
      <c r="AC29" s="1">
        <v>115.29723655085313</v>
      </c>
      <c r="AD29" s="1">
        <v>107.70430976984129</v>
      </c>
      <c r="AE29" s="1">
        <v>112.77274202596328</v>
      </c>
      <c r="AF29" s="1">
        <v>116.35123380556388</v>
      </c>
      <c r="AG29" s="1">
        <v>109.96211258167112</v>
      </c>
      <c r="AH29" s="1">
        <v>110.65222053390104</v>
      </c>
      <c r="AI29" s="1">
        <v>110.8701955467802</v>
      </c>
      <c r="AJ29" s="1">
        <v>109.51495067917452</v>
      </c>
      <c r="AK29" s="1">
        <v>111.19297772808615</v>
      </c>
      <c r="AL29" s="1">
        <v>106.15426983932842</v>
      </c>
      <c r="AM29" s="1">
        <v>116.64280884779664</v>
      </c>
    </row>
    <row r="30" spans="1:39" x14ac:dyDescent="0.25">
      <c r="A30" s="134">
        <f ca="1">Exceedance!U30</f>
        <v>43617</v>
      </c>
      <c r="B30" s="273">
        <v>105.71198828190379</v>
      </c>
      <c r="C30" s="273">
        <v>103.20794497776484</v>
      </c>
      <c r="D30" s="273">
        <v>103.20794497776484</v>
      </c>
      <c r="E30" s="1">
        <v>134.21894426876003</v>
      </c>
      <c r="F30" s="1">
        <v>106.23194925315332</v>
      </c>
      <c r="G30" s="1">
        <v>113.36122487605341</v>
      </c>
      <c r="H30" s="1">
        <v>102.55406127304775</v>
      </c>
      <c r="I30" s="1">
        <v>106.770656653136</v>
      </c>
      <c r="J30" s="1">
        <v>104.90218137029564</v>
      </c>
      <c r="K30" s="1">
        <v>103.87402171813812</v>
      </c>
      <c r="L30" s="1">
        <v>93.389076929775399</v>
      </c>
      <c r="M30" s="1">
        <v>101.16134285987368</v>
      </c>
      <c r="N30" s="1">
        <v>101.57051345900138</v>
      </c>
      <c r="O30" s="1">
        <v>100.52215693459968</v>
      </c>
      <c r="P30" s="1">
        <v>108.53067026407851</v>
      </c>
      <c r="Q30" s="1">
        <v>97.902201580573418</v>
      </c>
      <c r="R30" s="1">
        <v>108.35612048796271</v>
      </c>
      <c r="S30" s="1">
        <v>100.97193352952405</v>
      </c>
      <c r="T30" s="1">
        <v>101.76678350105821</v>
      </c>
      <c r="U30" s="1">
        <v>101.53746566128167</v>
      </c>
      <c r="V30" s="1">
        <v>98.115240368549109</v>
      </c>
      <c r="W30" s="1">
        <v>102.5686654122534</v>
      </c>
      <c r="X30" s="1">
        <v>105.91696241165484</v>
      </c>
      <c r="Y30" s="1">
        <v>107.5497279687221</v>
      </c>
      <c r="Z30" s="1">
        <v>109.84685798657937</v>
      </c>
      <c r="AA30" s="1">
        <v>105.14932609122204</v>
      </c>
      <c r="AB30" s="1">
        <v>106.52328202300949</v>
      </c>
      <c r="AC30" s="1">
        <v>105.57945213810424</v>
      </c>
      <c r="AD30" s="1">
        <v>108.55472904012659</v>
      </c>
      <c r="AE30" s="1">
        <v>101.88526896439731</v>
      </c>
      <c r="AF30" s="1">
        <v>102.70955926387278</v>
      </c>
      <c r="AG30" s="1">
        <v>99.08071007792492</v>
      </c>
      <c r="AH30" s="1">
        <v>109.83687949920819</v>
      </c>
      <c r="AI30" s="1">
        <v>101.47387008315576</v>
      </c>
      <c r="AJ30" s="1">
        <v>108.2222406411986</v>
      </c>
      <c r="AK30" s="1">
        <v>101.06560817640846</v>
      </c>
      <c r="AL30" s="1">
        <v>102.90400028815839</v>
      </c>
      <c r="AM30" s="1">
        <v>103.47045883449782</v>
      </c>
    </row>
    <row r="31" spans="1:39" x14ac:dyDescent="0.25">
      <c r="A31" s="134">
        <f ca="1">Exceedance!U31</f>
        <v>43647</v>
      </c>
      <c r="B31" s="273">
        <v>95.973190513351597</v>
      </c>
      <c r="C31" s="273">
        <v>97.570054674906004</v>
      </c>
      <c r="D31" s="273">
        <v>97.570054674906004</v>
      </c>
      <c r="E31" s="1">
        <v>101.99959326231523</v>
      </c>
      <c r="F31" s="1">
        <v>103.19241625433894</v>
      </c>
      <c r="G31" s="1">
        <v>104.70272999457008</v>
      </c>
      <c r="H31" s="1">
        <v>100.56213108078568</v>
      </c>
      <c r="I31" s="1">
        <v>99.937577431407448</v>
      </c>
      <c r="J31" s="1">
        <v>105.99123497808584</v>
      </c>
      <c r="K31" s="1">
        <v>102.07960865710571</v>
      </c>
      <c r="L31" s="1">
        <v>91.709949620283908</v>
      </c>
      <c r="M31" s="1">
        <v>98.847782916072731</v>
      </c>
      <c r="N31" s="1">
        <v>95.397230400813285</v>
      </c>
      <c r="O31" s="1">
        <v>95.672047306231036</v>
      </c>
      <c r="P31" s="1">
        <v>101.5283589333777</v>
      </c>
      <c r="Q31" s="1">
        <v>95.134264409752632</v>
      </c>
      <c r="R31" s="1">
        <v>101.33883323418621</v>
      </c>
      <c r="S31" s="1">
        <v>97.977659275918924</v>
      </c>
      <c r="T31" s="1">
        <v>100.00967081890451</v>
      </c>
      <c r="U31" s="1">
        <v>92.545870879653791</v>
      </c>
      <c r="V31" s="1">
        <v>100.69125355790231</v>
      </c>
      <c r="W31" s="1">
        <v>101.00831827257811</v>
      </c>
      <c r="X31" s="1">
        <v>98.339614005790565</v>
      </c>
      <c r="Y31" s="1">
        <v>99.291872125370631</v>
      </c>
      <c r="Z31" s="1">
        <v>99.306023000220222</v>
      </c>
      <c r="AA31" s="1">
        <v>102.01511755225917</v>
      </c>
      <c r="AB31" s="1">
        <v>103.03657486850609</v>
      </c>
      <c r="AC31" s="1">
        <v>101.19023149268452</v>
      </c>
      <c r="AD31" s="1">
        <v>100.1150700104199</v>
      </c>
      <c r="AE31" s="1">
        <v>101.21373790456835</v>
      </c>
      <c r="AF31" s="1">
        <v>102.83993409880058</v>
      </c>
      <c r="AG31" s="1">
        <v>95.235348471103251</v>
      </c>
      <c r="AH31" s="1">
        <v>96.894545640379548</v>
      </c>
      <c r="AI31" s="1">
        <v>95.911047957285518</v>
      </c>
      <c r="AJ31" s="1">
        <v>96.228079489019436</v>
      </c>
      <c r="AK31" s="1">
        <v>97.66822767543033</v>
      </c>
      <c r="AL31" s="1">
        <v>101.31158419964329</v>
      </c>
      <c r="AM31" s="1">
        <v>107.22052573217508</v>
      </c>
    </row>
    <row r="32" spans="1:39" x14ac:dyDescent="0.25">
      <c r="A32" s="134">
        <f ca="1">Exceedance!U32</f>
        <v>43678</v>
      </c>
      <c r="B32" s="273">
        <v>88.467022103006272</v>
      </c>
      <c r="C32" s="273">
        <v>90.625448771368383</v>
      </c>
      <c r="D32" s="273">
        <v>90.625448771368383</v>
      </c>
      <c r="E32" s="1">
        <v>86.954118658986872</v>
      </c>
      <c r="F32" s="1">
        <v>84.767794742408086</v>
      </c>
      <c r="G32" s="1">
        <v>95.483055261677919</v>
      </c>
      <c r="H32" s="1">
        <v>92.600986773471959</v>
      </c>
      <c r="I32" s="1">
        <v>89.736752716359888</v>
      </c>
      <c r="J32" s="1">
        <v>86.8815164014148</v>
      </c>
      <c r="K32" s="1">
        <v>88.737834319953421</v>
      </c>
      <c r="L32" s="1">
        <v>80.480939690449887</v>
      </c>
      <c r="M32" s="1">
        <v>89.193172459459447</v>
      </c>
      <c r="N32" s="1">
        <v>85.563605568996536</v>
      </c>
      <c r="O32" s="1">
        <v>85.805408385571738</v>
      </c>
      <c r="P32" s="1">
        <v>90.593267330713758</v>
      </c>
      <c r="Q32" s="1">
        <v>86.16388983057837</v>
      </c>
      <c r="R32" s="1">
        <v>89.745460208766531</v>
      </c>
      <c r="S32" s="1">
        <v>91.857286395356297</v>
      </c>
      <c r="T32" s="1">
        <v>92.237155176132006</v>
      </c>
      <c r="U32" s="1">
        <v>89.923690455101493</v>
      </c>
      <c r="V32" s="1">
        <v>89.922342652089966</v>
      </c>
      <c r="W32" s="1">
        <v>89.430156953253572</v>
      </c>
      <c r="X32" s="1">
        <v>89.490081668202208</v>
      </c>
      <c r="Y32" s="1">
        <v>89.557405450955656</v>
      </c>
      <c r="Z32" s="1">
        <v>93.332846731738726</v>
      </c>
      <c r="AA32" s="1">
        <v>87.099981191522588</v>
      </c>
      <c r="AB32" s="1">
        <v>95.789918266956064</v>
      </c>
      <c r="AC32" s="1">
        <v>94.637478992219471</v>
      </c>
      <c r="AD32" s="1">
        <v>91.538890918115811</v>
      </c>
      <c r="AE32" s="1">
        <v>94.473086314084952</v>
      </c>
      <c r="AF32" s="1">
        <v>94.82809661989306</v>
      </c>
      <c r="AG32" s="1">
        <v>87.754246419616635</v>
      </c>
      <c r="AH32" s="1">
        <v>89.317772605208674</v>
      </c>
      <c r="AI32" s="1">
        <v>85.961702918788745</v>
      </c>
      <c r="AJ32" s="1">
        <v>86.396368285439635</v>
      </c>
      <c r="AK32" s="1">
        <v>92.992262126170445</v>
      </c>
      <c r="AL32" s="1">
        <v>90.64576899690438</v>
      </c>
      <c r="AM32" s="1">
        <v>93.92112845837903</v>
      </c>
    </row>
    <row r="33" spans="1:39" x14ac:dyDescent="0.25">
      <c r="A33" s="134">
        <f ca="1">Exceedance!U33</f>
        <v>43709</v>
      </c>
      <c r="B33" s="273">
        <v>81.790178501561158</v>
      </c>
      <c r="C33" s="273">
        <v>86.80541384798633</v>
      </c>
      <c r="D33" s="273">
        <v>86.80541384798633</v>
      </c>
      <c r="E33" s="1">
        <v>93.60211450698398</v>
      </c>
      <c r="F33" s="1">
        <v>90.443159304986096</v>
      </c>
      <c r="G33" s="1">
        <v>86.103484507590238</v>
      </c>
      <c r="H33" s="1">
        <v>93.662175336596079</v>
      </c>
      <c r="I33" s="1">
        <v>87.861889334558555</v>
      </c>
      <c r="J33" s="1">
        <v>83.669521067123654</v>
      </c>
      <c r="K33" s="1">
        <v>84.810400932712497</v>
      </c>
      <c r="L33" s="1">
        <v>82.554628962373982</v>
      </c>
      <c r="M33" s="1">
        <v>83.099484951040935</v>
      </c>
      <c r="N33" s="1">
        <v>83.266021074408073</v>
      </c>
      <c r="O33" s="1">
        <v>88.354948307885905</v>
      </c>
      <c r="P33" s="1">
        <v>88.33265832919929</v>
      </c>
      <c r="Q33" s="1">
        <v>86.760408959383028</v>
      </c>
      <c r="R33" s="1">
        <v>89.701604371989717</v>
      </c>
      <c r="S33" s="1">
        <v>82.031841952911378</v>
      </c>
      <c r="T33" s="1">
        <v>90.826736793487029</v>
      </c>
      <c r="U33" s="1">
        <v>90.685521561536333</v>
      </c>
      <c r="V33" s="1">
        <v>88.335741940497982</v>
      </c>
      <c r="W33" s="1">
        <v>86.187753753216057</v>
      </c>
      <c r="X33" s="1">
        <v>82.340565723482285</v>
      </c>
      <c r="Y33" s="1">
        <v>83.682504082301747</v>
      </c>
      <c r="Z33" s="1">
        <v>80.062194885492971</v>
      </c>
      <c r="AA33" s="1">
        <v>82.253362428353284</v>
      </c>
      <c r="AB33" s="1">
        <v>89.430533914454216</v>
      </c>
      <c r="AC33" s="1">
        <v>88.422369862795875</v>
      </c>
      <c r="AD33" s="1">
        <v>82.17925018479329</v>
      </c>
      <c r="AE33" s="1">
        <v>88.639809062167316</v>
      </c>
      <c r="AF33" s="1">
        <v>88.312627788638935</v>
      </c>
      <c r="AG33" s="1">
        <v>86.234333439052975</v>
      </c>
      <c r="AH33" s="1">
        <v>91.971356230542824</v>
      </c>
      <c r="AI33" s="1">
        <v>91.250623811604257</v>
      </c>
      <c r="AJ33" s="1">
        <v>81.354558498984602</v>
      </c>
      <c r="AK33" s="1">
        <v>85.418167513369369</v>
      </c>
      <c r="AL33" s="1">
        <v>78.731619612238674</v>
      </c>
      <c r="AM33" s="1">
        <v>86.242287484570625</v>
      </c>
    </row>
    <row r="34" spans="1:39" x14ac:dyDescent="0.25">
      <c r="A34" s="134">
        <f ca="1">Exceedance!U34</f>
        <v>43739</v>
      </c>
      <c r="B34" s="273">
        <v>75.05437026682597</v>
      </c>
      <c r="C34" s="273">
        <v>78.75508252552234</v>
      </c>
      <c r="D34" s="273">
        <v>78.75508252552234</v>
      </c>
      <c r="E34" s="1">
        <v>84.915025927013531</v>
      </c>
      <c r="F34" s="1">
        <v>84.720661994394234</v>
      </c>
      <c r="G34" s="1">
        <v>79.358167514798495</v>
      </c>
      <c r="H34" s="1">
        <v>81.493622852052738</v>
      </c>
      <c r="I34" s="1">
        <v>78.846035281636759</v>
      </c>
      <c r="J34" s="1">
        <v>77.494550803871874</v>
      </c>
      <c r="K34" s="1">
        <v>79.687461620174901</v>
      </c>
      <c r="L34" s="1">
        <v>77.951200515812459</v>
      </c>
      <c r="M34" s="1">
        <v>76.949941442438472</v>
      </c>
      <c r="N34" s="1">
        <v>77.34104689464624</v>
      </c>
      <c r="O34" s="1">
        <v>81.095999398071385</v>
      </c>
      <c r="P34" s="1">
        <v>83.861692376083582</v>
      </c>
      <c r="Q34" s="1">
        <v>80.53778692711289</v>
      </c>
      <c r="R34" s="1">
        <v>84.203159490194523</v>
      </c>
      <c r="S34" s="1">
        <v>81.709288409247947</v>
      </c>
      <c r="T34" s="1">
        <v>77.433108684327166</v>
      </c>
      <c r="U34" s="1">
        <v>80.111893085381141</v>
      </c>
      <c r="V34" s="1">
        <v>79.915938095897872</v>
      </c>
      <c r="W34" s="1">
        <v>78.516456947257282</v>
      </c>
      <c r="X34" s="1">
        <v>75.213180233719982</v>
      </c>
      <c r="Y34" s="1">
        <v>78.407764891502168</v>
      </c>
      <c r="Z34" s="1">
        <v>72.591751189446811</v>
      </c>
      <c r="AA34" s="1">
        <v>75.491292005850752</v>
      </c>
      <c r="AB34" s="1">
        <v>79.705554600757026</v>
      </c>
      <c r="AC34" s="1">
        <v>79.88253528024768</v>
      </c>
      <c r="AD34" s="1">
        <v>75.617217934026613</v>
      </c>
      <c r="AE34" s="1">
        <v>80.950432776515541</v>
      </c>
      <c r="AF34" s="1">
        <v>80.839332040946516</v>
      </c>
      <c r="AG34" s="1">
        <v>81.816664089582403</v>
      </c>
      <c r="AH34" s="1">
        <v>83.790769311656675</v>
      </c>
      <c r="AI34" s="1">
        <v>82.883694704462684</v>
      </c>
      <c r="AJ34" s="1">
        <v>75.740444818671833</v>
      </c>
      <c r="AK34" s="1">
        <v>78.905583422431761</v>
      </c>
      <c r="AL34" s="1">
        <v>76.16400539829543</v>
      </c>
      <c r="AM34" s="1">
        <v>80.470493780643721</v>
      </c>
    </row>
    <row r="35" spans="1:39" x14ac:dyDescent="0.25">
      <c r="A35" s="134">
        <f ca="1">Exceedance!U35</f>
        <v>43770</v>
      </c>
      <c r="B35" s="273">
        <v>63.733162309159695</v>
      </c>
      <c r="C35" s="273">
        <v>67.426506506606586</v>
      </c>
      <c r="D35" s="273">
        <v>67.426506506606586</v>
      </c>
      <c r="E35" s="1">
        <v>69.700544405267721</v>
      </c>
      <c r="F35" s="1">
        <v>76.999694087209207</v>
      </c>
      <c r="G35" s="1">
        <v>76.064953947493109</v>
      </c>
      <c r="H35" s="1">
        <v>78.128964299061067</v>
      </c>
      <c r="I35" s="1">
        <v>74.689910601309933</v>
      </c>
      <c r="J35" s="1">
        <v>68.037973169395201</v>
      </c>
      <c r="K35" s="1">
        <v>71.321467746838408</v>
      </c>
      <c r="L35" s="1">
        <v>66.823934341673521</v>
      </c>
      <c r="M35" s="1">
        <v>65.334098699536554</v>
      </c>
      <c r="N35" s="1">
        <v>67.251239652652103</v>
      </c>
      <c r="O35" s="1">
        <v>71.353922474186461</v>
      </c>
      <c r="P35" s="1">
        <v>70.78808760296856</v>
      </c>
      <c r="Q35" s="1">
        <v>67.998011906456483</v>
      </c>
      <c r="R35" s="1">
        <v>72.112639361183028</v>
      </c>
      <c r="S35" s="1">
        <v>67.979638704459958</v>
      </c>
      <c r="T35" s="1">
        <v>72.725183334057391</v>
      </c>
      <c r="U35" s="1">
        <v>66.006844743053747</v>
      </c>
      <c r="V35" s="1">
        <v>70.213604539557409</v>
      </c>
      <c r="W35" s="1">
        <v>68.840071036239991</v>
      </c>
      <c r="X35" s="1">
        <v>63.907915376700643</v>
      </c>
      <c r="Y35" s="1">
        <v>64.069831989310288</v>
      </c>
      <c r="Z35" s="1">
        <v>60.749556536575703</v>
      </c>
      <c r="AA35" s="1">
        <v>64.00413954368338</v>
      </c>
      <c r="AB35" s="1">
        <v>69.154843234476203</v>
      </c>
      <c r="AC35" s="1">
        <v>67.743445472206389</v>
      </c>
      <c r="AD35" s="1">
        <v>64.675738924087895</v>
      </c>
      <c r="AE35" s="1">
        <v>68.406536351295145</v>
      </c>
      <c r="AF35" s="1">
        <v>68.531366771399675</v>
      </c>
      <c r="AG35" s="1">
        <v>67.951844004189539</v>
      </c>
      <c r="AH35" s="1">
        <v>72.783583786919749</v>
      </c>
      <c r="AI35" s="1">
        <v>70.40389973056709</v>
      </c>
      <c r="AJ35" s="1">
        <v>64.937437574839549</v>
      </c>
      <c r="AK35" s="1">
        <v>68.430732775742527</v>
      </c>
      <c r="AL35" s="1">
        <v>69.365355431563302</v>
      </c>
      <c r="AM35" s="1">
        <v>66.789673892819764</v>
      </c>
    </row>
    <row r="36" spans="1:39" x14ac:dyDescent="0.25">
      <c r="A36" s="134">
        <f ca="1">Exceedance!U36</f>
        <v>43800</v>
      </c>
      <c r="B36" s="273">
        <v>55.440781740514211</v>
      </c>
      <c r="C36" s="273">
        <v>60.513639864073362</v>
      </c>
      <c r="D36" s="273">
        <v>60.513639864073362</v>
      </c>
      <c r="E36" s="1">
        <v>70.91427639675554</v>
      </c>
      <c r="F36" s="1">
        <v>67.999624522539122</v>
      </c>
      <c r="G36" s="1">
        <v>75.481648308346209</v>
      </c>
      <c r="H36" s="1">
        <v>75.902995215866397</v>
      </c>
      <c r="I36" s="1">
        <v>65.725977252021991</v>
      </c>
      <c r="J36" s="1">
        <v>61.946239082733271</v>
      </c>
      <c r="K36" s="1">
        <v>61.848641033446043</v>
      </c>
      <c r="L36" s="1">
        <v>62.279290580147233</v>
      </c>
      <c r="M36" s="1">
        <v>59.279317516002045</v>
      </c>
      <c r="N36" s="1">
        <v>57.728098510227333</v>
      </c>
      <c r="O36" s="1">
        <v>61.324424030166938</v>
      </c>
      <c r="P36" s="1">
        <v>60.354252705288602</v>
      </c>
      <c r="Q36" s="1">
        <v>54.451033922269481</v>
      </c>
      <c r="R36" s="1">
        <v>68.243451176539523</v>
      </c>
      <c r="S36" s="1">
        <v>64.895595785614503</v>
      </c>
      <c r="T36" s="1">
        <v>68.22527512554008</v>
      </c>
      <c r="U36" s="1">
        <v>56.212559323599685</v>
      </c>
      <c r="V36" s="1">
        <v>62.701128884214242</v>
      </c>
      <c r="W36" s="1">
        <v>61.606146024664106</v>
      </c>
      <c r="X36" s="1">
        <v>56.989255570470007</v>
      </c>
      <c r="Y36" s="1">
        <v>57.849455418943421</v>
      </c>
      <c r="Z36" s="1">
        <v>52.841992888100471</v>
      </c>
      <c r="AA36" s="1">
        <v>54.627733140016787</v>
      </c>
      <c r="AB36" s="1">
        <v>63.430949659212388</v>
      </c>
      <c r="AC36" s="1">
        <v>62.208869855758515</v>
      </c>
      <c r="AD36" s="1">
        <v>54.328717041003898</v>
      </c>
      <c r="AE36" s="1">
        <v>61.891183876139401</v>
      </c>
      <c r="AF36" s="1">
        <v>57.305626013485977</v>
      </c>
      <c r="AG36" s="1">
        <v>62.085864331352383</v>
      </c>
      <c r="AH36" s="1">
        <v>65.611253735245867</v>
      </c>
      <c r="AI36" s="1">
        <v>66.225488511558368</v>
      </c>
      <c r="AJ36" s="1">
        <v>54.581717287947676</v>
      </c>
      <c r="AK36" s="1">
        <v>60.886487500411654</v>
      </c>
      <c r="AL36" s="1">
        <v>67.633893686544482</v>
      </c>
      <c r="AM36" s="1">
        <v>68.8829695930187</v>
      </c>
    </row>
    <row r="37" spans="1:39" x14ac:dyDescent="0.25">
      <c r="A37" s="134">
        <f ca="1">Exceedance!U37</f>
        <v>43831</v>
      </c>
      <c r="B37" s="254">
        <v>78.416308259250286</v>
      </c>
      <c r="C37" s="254">
        <v>84.085519841273722</v>
      </c>
      <c r="D37" s="254">
        <v>84.085519841273722</v>
      </c>
      <c r="E37" s="1">
        <v>106.80319338767923</v>
      </c>
      <c r="F37" s="1">
        <v>96.846679551232242</v>
      </c>
      <c r="G37" s="1">
        <v>95.800106481803653</v>
      </c>
      <c r="H37" s="1">
        <v>88.194247124155325</v>
      </c>
      <c r="I37" s="1">
        <v>75.539704758460161</v>
      </c>
      <c r="J37" s="1">
        <v>84.586031452711737</v>
      </c>
      <c r="K37" s="1">
        <v>79.461164659221538</v>
      </c>
      <c r="L37" s="1">
        <v>80.458692775144343</v>
      </c>
      <c r="M37" s="1">
        <v>83.365978026881891</v>
      </c>
      <c r="N37" s="1">
        <v>71.07324568942488</v>
      </c>
      <c r="O37" s="1">
        <v>85.156549010541539</v>
      </c>
      <c r="P37" s="1">
        <v>80.497896105181241</v>
      </c>
      <c r="Q37" s="1">
        <v>84.189287240329662</v>
      </c>
      <c r="R37" s="1">
        <v>91.476585922573733</v>
      </c>
      <c r="S37" s="1">
        <v>95.573642747836374</v>
      </c>
      <c r="T37" s="1">
        <v>71.640741592072985</v>
      </c>
      <c r="U37" s="1">
        <v>82.161519095957402</v>
      </c>
      <c r="V37" s="1">
        <v>81.018688657826218</v>
      </c>
      <c r="W37" s="1">
        <v>86.245735919630448</v>
      </c>
      <c r="X37" s="1">
        <v>78.70338755893647</v>
      </c>
      <c r="Y37" s="1">
        <v>78.301869373901113</v>
      </c>
      <c r="Z37" s="1">
        <v>64.89959759719649</v>
      </c>
      <c r="AA37" s="1">
        <v>86.867779490842494</v>
      </c>
      <c r="AB37" s="1">
        <v>84.865770950318748</v>
      </c>
      <c r="AC37" s="1">
        <v>82.870799832669917</v>
      </c>
      <c r="AD37" s="1">
        <v>87.156634815832803</v>
      </c>
      <c r="AE37" s="1">
        <v>75.956812269489305</v>
      </c>
      <c r="AF37" s="1">
        <v>85.429558202540463</v>
      </c>
      <c r="AG37" s="1">
        <v>88.035713602588487</v>
      </c>
      <c r="AH37" s="1">
        <v>85.393471703971684</v>
      </c>
      <c r="AI37" s="1">
        <v>84.042592935970049</v>
      </c>
      <c r="AJ37" s="1">
        <v>77.154260170556768</v>
      </c>
      <c r="AK37" s="1">
        <v>77.618357458799323</v>
      </c>
      <c r="AL37" s="1">
        <v>81.798568469336672</v>
      </c>
      <c r="AM37" s="1">
        <v>101.40539459066947</v>
      </c>
    </row>
    <row r="38" spans="1:39" x14ac:dyDescent="0.25">
      <c r="A38" s="134">
        <f ca="1">Exceedance!U38</f>
        <v>43862</v>
      </c>
      <c r="B38" s="254">
        <v>83.345420741576376</v>
      </c>
      <c r="C38" s="254">
        <v>81.07426008051678</v>
      </c>
      <c r="D38" s="254">
        <v>81.07426008051678</v>
      </c>
      <c r="E38" s="1">
        <v>92.498584370954902</v>
      </c>
      <c r="F38" s="1">
        <v>93.635443382025755</v>
      </c>
      <c r="G38" s="1">
        <v>87.835792667936218</v>
      </c>
      <c r="H38" s="1">
        <v>85.823075970698937</v>
      </c>
      <c r="I38" s="1">
        <v>83.827443784761584</v>
      </c>
      <c r="J38" s="1">
        <v>78.96503950390273</v>
      </c>
      <c r="K38" s="1">
        <v>78.675182609875861</v>
      </c>
      <c r="L38" s="1">
        <v>74.432473363204224</v>
      </c>
      <c r="M38" s="1">
        <v>77.494472311843182</v>
      </c>
      <c r="N38" s="1">
        <v>60.003107929821333</v>
      </c>
      <c r="O38" s="1">
        <v>82.437693120749927</v>
      </c>
      <c r="P38" s="1">
        <v>82.432717243022722</v>
      </c>
      <c r="Q38" s="1">
        <v>80.457120422765485</v>
      </c>
      <c r="R38" s="1">
        <v>89.249159745290399</v>
      </c>
      <c r="S38" s="1">
        <v>88.905163786298857</v>
      </c>
      <c r="T38" s="1">
        <v>85.538614715075141</v>
      </c>
      <c r="U38" s="1">
        <v>79.635220673858498</v>
      </c>
      <c r="V38" s="1">
        <v>77.774888042411803</v>
      </c>
      <c r="W38" s="1">
        <v>83.156337215274135</v>
      </c>
      <c r="X38" s="1">
        <v>79.656524882757893</v>
      </c>
      <c r="Y38" s="1">
        <v>80.423526107396683</v>
      </c>
      <c r="Z38" s="1">
        <v>64.024072759581372</v>
      </c>
      <c r="AA38" s="1">
        <v>79.733904644032719</v>
      </c>
      <c r="AB38" s="1">
        <v>83.728171990865647</v>
      </c>
      <c r="AC38" s="1">
        <v>82.862859579150893</v>
      </c>
      <c r="AD38" s="1">
        <v>79.0788584678658</v>
      </c>
      <c r="AE38" s="1">
        <v>83.088191429410813</v>
      </c>
      <c r="AF38" s="1">
        <v>77.752139989313193</v>
      </c>
      <c r="AG38" s="1">
        <v>83.405636947701566</v>
      </c>
      <c r="AH38" s="1">
        <v>83.014853603354538</v>
      </c>
      <c r="AI38" s="1">
        <v>78.923220908159834</v>
      </c>
      <c r="AJ38" s="1">
        <v>81.948898456682954</v>
      </c>
      <c r="AK38" s="1">
        <v>81.58558309856187</v>
      </c>
      <c r="AL38" s="1">
        <v>84.102259829954363</v>
      </c>
      <c r="AM38" s="1">
        <v>63.180626492724336</v>
      </c>
    </row>
    <row r="39" spans="1:39" x14ac:dyDescent="0.25">
      <c r="A39" s="134">
        <f ca="1">Exceedance!U39</f>
        <v>43891</v>
      </c>
      <c r="B39" s="254">
        <v>107.58629489125923</v>
      </c>
      <c r="C39" s="254">
        <v>111.08517664674855</v>
      </c>
      <c r="D39" s="254">
        <v>111.08517664674855</v>
      </c>
      <c r="E39" s="1">
        <v>106.17391879568</v>
      </c>
      <c r="F39" s="1">
        <v>101.5341360938917</v>
      </c>
      <c r="G39" s="1">
        <v>113.67980292797938</v>
      </c>
      <c r="H39" s="1">
        <v>107.80727484405502</v>
      </c>
      <c r="I39" s="1">
        <v>107.11162016238602</v>
      </c>
      <c r="J39" s="1">
        <v>108.78978197781952</v>
      </c>
      <c r="K39" s="1">
        <v>102.83164416902909</v>
      </c>
      <c r="L39" s="1">
        <v>104.77972312474151</v>
      </c>
      <c r="M39" s="1">
        <v>100.13557057663498</v>
      </c>
      <c r="N39" s="1">
        <v>84.716522970385242</v>
      </c>
      <c r="O39" s="1">
        <v>108.47459171094388</v>
      </c>
      <c r="P39" s="1">
        <v>102.3346118600995</v>
      </c>
      <c r="Q39" s="1">
        <v>111.82239112119636</v>
      </c>
      <c r="R39" s="1">
        <v>109.31383631526747</v>
      </c>
      <c r="S39" s="1">
        <v>106.20844955602715</v>
      </c>
      <c r="T39" s="1">
        <v>106.69732352408023</v>
      </c>
      <c r="U39" s="1">
        <v>107.03055640668569</v>
      </c>
      <c r="V39" s="1">
        <v>105.65483144787126</v>
      </c>
      <c r="W39" s="1">
        <v>110.07238571869185</v>
      </c>
      <c r="X39" s="1">
        <v>110.79688932492853</v>
      </c>
      <c r="Y39" s="1">
        <v>109.27904080990821</v>
      </c>
      <c r="Z39" s="1">
        <v>89.088486903803442</v>
      </c>
      <c r="AA39" s="1">
        <v>106.34960594722514</v>
      </c>
      <c r="AB39" s="1">
        <v>107.55338470197412</v>
      </c>
      <c r="AC39" s="1">
        <v>108.69394565631239</v>
      </c>
      <c r="AD39" s="1">
        <v>110.62265085001165</v>
      </c>
      <c r="AE39" s="1">
        <v>105.62758410991539</v>
      </c>
      <c r="AF39" s="1">
        <v>107.92472223016772</v>
      </c>
      <c r="AG39" s="1">
        <v>111.42862551202634</v>
      </c>
      <c r="AH39" s="1">
        <v>112.27576474770169</v>
      </c>
      <c r="AI39" s="1">
        <v>116.90836885109121</v>
      </c>
      <c r="AJ39" s="1">
        <v>108.4467303625143</v>
      </c>
      <c r="AK39" s="1">
        <v>111.20310994528094</v>
      </c>
      <c r="AL39" s="1">
        <v>111.81051590849998</v>
      </c>
      <c r="AM39" s="1">
        <v>98.293297215244152</v>
      </c>
    </row>
    <row r="40" spans="1:39" x14ac:dyDescent="0.25">
      <c r="A40" s="134">
        <f ca="1">Exceedance!U40</f>
        <v>43922</v>
      </c>
      <c r="B40" s="254">
        <v>106.49598632722186</v>
      </c>
      <c r="C40" s="254">
        <v>113.25827345523695</v>
      </c>
      <c r="D40" s="254">
        <v>113.25827345523695</v>
      </c>
      <c r="E40" s="1">
        <v>108.55351569494134</v>
      </c>
      <c r="F40" s="1">
        <v>112.57527061772656</v>
      </c>
      <c r="G40" s="1">
        <v>110.20183829434734</v>
      </c>
      <c r="H40" s="1">
        <v>114.62461636093694</v>
      </c>
      <c r="I40" s="1">
        <v>114.32607922975933</v>
      </c>
      <c r="J40" s="1">
        <v>116.6354870619766</v>
      </c>
      <c r="K40" s="1">
        <v>109.82068440340163</v>
      </c>
      <c r="L40" s="1">
        <v>110.94304879649837</v>
      </c>
      <c r="M40" s="1">
        <v>113.66736838864384</v>
      </c>
      <c r="N40" s="1">
        <v>116.62323978604036</v>
      </c>
      <c r="O40" s="1">
        <v>116.6354870619766</v>
      </c>
      <c r="P40" s="1">
        <v>113.28383981758311</v>
      </c>
      <c r="Q40" s="1">
        <v>116.63220142272536</v>
      </c>
      <c r="R40" s="1">
        <v>114.42952653952233</v>
      </c>
      <c r="S40" s="1">
        <v>106.25263283038205</v>
      </c>
      <c r="T40" s="1">
        <v>111.92050057717584</v>
      </c>
      <c r="U40" s="1">
        <v>116.6354870619766</v>
      </c>
      <c r="V40" s="1">
        <v>110.43513182513979</v>
      </c>
      <c r="W40" s="1">
        <v>116.50043088156009</v>
      </c>
      <c r="X40" s="1">
        <v>107.15405204652023</v>
      </c>
      <c r="Y40" s="1">
        <v>107.55976431844336</v>
      </c>
      <c r="Z40" s="1">
        <v>105.45788894950611</v>
      </c>
      <c r="AA40" s="1">
        <v>114.85991187501521</v>
      </c>
      <c r="AB40" s="1">
        <v>114.94006024113784</v>
      </c>
      <c r="AC40" s="1">
        <v>116.18075487769919</v>
      </c>
      <c r="AD40" s="1">
        <v>116.20909260621744</v>
      </c>
      <c r="AE40" s="1">
        <v>113.92692276283128</v>
      </c>
      <c r="AF40" s="1">
        <v>113.25086508149835</v>
      </c>
      <c r="AG40" s="1">
        <v>116.6354870619766</v>
      </c>
      <c r="AH40" s="1">
        <v>116.6354870619766</v>
      </c>
      <c r="AI40" s="1">
        <v>109.3297576504208</v>
      </c>
      <c r="AJ40" s="1">
        <v>105.97114176370265</v>
      </c>
      <c r="AK40" s="1">
        <v>113.18950455206817</v>
      </c>
      <c r="AL40" s="1">
        <v>114.87176844855662</v>
      </c>
      <c r="AM40" s="1">
        <v>116.6354870619766</v>
      </c>
    </row>
    <row r="41" spans="1:39" x14ac:dyDescent="0.25">
      <c r="A41" s="134">
        <f ca="1">Exceedance!U41</f>
        <v>43952</v>
      </c>
      <c r="B41" s="254">
        <v>98.619908617757773</v>
      </c>
      <c r="C41" s="254">
        <v>104.29174408841558</v>
      </c>
      <c r="D41" s="254">
        <v>104.29174408841558</v>
      </c>
      <c r="E41" s="1">
        <v>120.52333663070917</v>
      </c>
      <c r="F41" s="1">
        <v>120.52333663070917</v>
      </c>
      <c r="G41" s="1">
        <v>120.52333663070917</v>
      </c>
      <c r="H41" s="1">
        <v>106.30043231204456</v>
      </c>
      <c r="I41" s="1">
        <v>111.67410067324413</v>
      </c>
      <c r="J41" s="1">
        <v>103.05133076506253</v>
      </c>
      <c r="K41" s="1">
        <v>98.304215093721979</v>
      </c>
      <c r="L41" s="1">
        <v>101.70210964902473</v>
      </c>
      <c r="M41" s="1">
        <v>102.48101922263518</v>
      </c>
      <c r="N41" s="1">
        <v>106.62012488403322</v>
      </c>
      <c r="O41" s="1">
        <v>105.0529667436067</v>
      </c>
      <c r="P41" s="1">
        <v>106.36763682058931</v>
      </c>
      <c r="Q41" s="1">
        <v>106.24081946228407</v>
      </c>
      <c r="R41" s="1">
        <v>107.38026068662721</v>
      </c>
      <c r="S41" s="1">
        <v>104.08941433601018</v>
      </c>
      <c r="T41" s="1">
        <v>104.33801810309811</v>
      </c>
      <c r="U41" s="1">
        <v>106.60550695424529</v>
      </c>
      <c r="V41" s="1">
        <v>107.56723039474369</v>
      </c>
      <c r="W41" s="1">
        <v>105.71239838501276</v>
      </c>
      <c r="X41" s="1">
        <v>100.2461748838865</v>
      </c>
      <c r="Y41" s="1">
        <v>102.06276763180576</v>
      </c>
      <c r="Z41" s="1">
        <v>102.07167300581938</v>
      </c>
      <c r="AA41" s="1">
        <v>111.80665958164595</v>
      </c>
      <c r="AB41" s="1">
        <v>106.29609698270208</v>
      </c>
      <c r="AC41" s="1">
        <v>104.64181503126724</v>
      </c>
      <c r="AD41" s="1">
        <v>103.74306915318297</v>
      </c>
      <c r="AE41" s="1">
        <v>107.31202722771968</v>
      </c>
      <c r="AF41" s="1">
        <v>103.39825410684691</v>
      </c>
      <c r="AG41" s="1">
        <v>104.63398555065851</v>
      </c>
      <c r="AH41" s="1">
        <v>105.7063458371729</v>
      </c>
      <c r="AI41" s="1">
        <v>106.38706138218174</v>
      </c>
      <c r="AJ41" s="1">
        <v>96.341660138189269</v>
      </c>
      <c r="AK41" s="1">
        <v>100.11583740033132</v>
      </c>
      <c r="AL41" s="1">
        <v>107.47569143395242</v>
      </c>
      <c r="AM41" s="1">
        <v>115.24957037105172</v>
      </c>
    </row>
    <row r="42" spans="1:39" x14ac:dyDescent="0.25">
      <c r="A42" s="134">
        <f ca="1">Exceedance!U42</f>
        <v>43983</v>
      </c>
      <c r="B42" s="254">
        <v>92.712405705031145</v>
      </c>
      <c r="C42" s="254">
        <v>90.285918753036114</v>
      </c>
      <c r="D42" s="254">
        <v>90.285918753036114</v>
      </c>
      <c r="E42" s="1">
        <v>114.55976578738984</v>
      </c>
      <c r="F42" s="1">
        <v>112.29551231390873</v>
      </c>
      <c r="G42" s="1">
        <v>101.45778604527152</v>
      </c>
      <c r="H42" s="1">
        <v>96.368469728050073</v>
      </c>
      <c r="I42" s="1">
        <v>98.92338011221544</v>
      </c>
      <c r="J42" s="1">
        <v>90.655084474586531</v>
      </c>
      <c r="K42" s="1">
        <v>84.085313152441088</v>
      </c>
      <c r="L42" s="1">
        <v>87.94490993000224</v>
      </c>
      <c r="M42" s="1">
        <v>88.255458961012366</v>
      </c>
      <c r="N42" s="1">
        <v>90.334394362589265</v>
      </c>
      <c r="O42" s="1">
        <v>90.629494899616901</v>
      </c>
      <c r="P42" s="1">
        <v>97.348578623852191</v>
      </c>
      <c r="Q42" s="1">
        <v>90.36961131998514</v>
      </c>
      <c r="R42" s="1">
        <v>100.23350560082486</v>
      </c>
      <c r="S42" s="1">
        <v>95.956855057071422</v>
      </c>
      <c r="T42" s="1">
        <v>95.701315556819893</v>
      </c>
      <c r="U42" s="1">
        <v>84.997479653557264</v>
      </c>
      <c r="V42" s="1">
        <v>89.221277838048408</v>
      </c>
      <c r="W42" s="1">
        <v>91.106021549374006</v>
      </c>
      <c r="X42" s="1">
        <v>94.171333780392175</v>
      </c>
      <c r="Y42" s="1">
        <v>96.394053003677072</v>
      </c>
      <c r="Z42" s="1">
        <v>91.848687976605504</v>
      </c>
      <c r="AA42" s="1">
        <v>93.133160120169194</v>
      </c>
      <c r="AB42" s="1">
        <v>92.305270989483759</v>
      </c>
      <c r="AC42" s="1">
        <v>92.774936272928016</v>
      </c>
      <c r="AD42" s="1">
        <v>88.643314922529598</v>
      </c>
      <c r="AE42" s="1">
        <v>89.528342382598495</v>
      </c>
      <c r="AF42" s="1">
        <v>88.854272877789526</v>
      </c>
      <c r="AG42" s="1">
        <v>93.032416523340359</v>
      </c>
      <c r="AH42" s="1">
        <v>92.424546048256246</v>
      </c>
      <c r="AI42" s="1">
        <v>92.453218150718399</v>
      </c>
      <c r="AJ42" s="1">
        <v>90.135752684465288</v>
      </c>
      <c r="AK42" s="1">
        <v>93.292020170482644</v>
      </c>
      <c r="AL42" s="1">
        <v>90.179226849677008</v>
      </c>
      <c r="AM42" s="1">
        <v>116.6354870619766</v>
      </c>
    </row>
    <row r="43" spans="1:39" x14ac:dyDescent="0.25">
      <c r="A43" s="134">
        <f ca="1">Exceedance!U43</f>
        <v>44013</v>
      </c>
      <c r="B43" s="254">
        <v>89.037215411505599</v>
      </c>
      <c r="C43" s="254">
        <v>90.555785330849375</v>
      </c>
      <c r="D43" s="254">
        <v>90.555785330849375</v>
      </c>
      <c r="E43" s="1">
        <v>112.42112322329652</v>
      </c>
      <c r="F43" s="1">
        <v>109.33891114666397</v>
      </c>
      <c r="G43" s="1">
        <v>105.0022218139209</v>
      </c>
      <c r="H43" s="1">
        <v>94.992797153595745</v>
      </c>
      <c r="I43" s="1">
        <v>100.95494505571904</v>
      </c>
      <c r="J43" s="1">
        <v>94.632159880955314</v>
      </c>
      <c r="K43" s="1">
        <v>87.217045930565547</v>
      </c>
      <c r="L43" s="1">
        <v>91.43344790857806</v>
      </c>
      <c r="M43" s="1">
        <v>88.02186125447399</v>
      </c>
      <c r="N43" s="1">
        <v>90.758008080713537</v>
      </c>
      <c r="O43" s="1">
        <v>93.783848363245482</v>
      </c>
      <c r="P43" s="1">
        <v>95.131969510273848</v>
      </c>
      <c r="Q43" s="1">
        <v>93.568814732366803</v>
      </c>
      <c r="R43" s="1">
        <v>97.845934016356978</v>
      </c>
      <c r="S43" s="1">
        <v>95.231792539914949</v>
      </c>
      <c r="T43" s="1">
        <v>87.401489256542121</v>
      </c>
      <c r="U43" s="1">
        <v>93.227596007457194</v>
      </c>
      <c r="V43" s="1">
        <v>93.482822991179148</v>
      </c>
      <c r="W43" s="1">
        <v>93.761345812015037</v>
      </c>
      <c r="X43" s="1">
        <v>91.947823001948407</v>
      </c>
      <c r="Y43" s="1">
        <v>91.961595266411322</v>
      </c>
      <c r="Z43" s="1">
        <v>94.598207279608673</v>
      </c>
      <c r="AA43" s="1">
        <v>95.510167628182558</v>
      </c>
      <c r="AB43" s="1">
        <v>93.766578237002861</v>
      </c>
      <c r="AC43" s="1">
        <v>94.359381026357653</v>
      </c>
      <c r="AD43" s="1">
        <v>93.733771253340208</v>
      </c>
      <c r="AE43" s="1">
        <v>95.372142615040133</v>
      </c>
      <c r="AF43" s="1">
        <v>90.279638657094623</v>
      </c>
      <c r="AG43" s="1">
        <v>90.763284342231671</v>
      </c>
      <c r="AH43" s="1">
        <v>92.306039945757746</v>
      </c>
      <c r="AI43" s="1">
        <v>90.576387960945709</v>
      </c>
      <c r="AJ43" s="1">
        <v>88.621712382622093</v>
      </c>
      <c r="AK43" s="1">
        <v>96.561786245818311</v>
      </c>
      <c r="AL43" s="1">
        <v>99.5821757836286</v>
      </c>
      <c r="AM43" s="1">
        <v>96.862904295901586</v>
      </c>
    </row>
    <row r="44" spans="1:39" x14ac:dyDescent="0.25">
      <c r="A44" s="134">
        <f ca="1">Exceedance!U44</f>
        <v>44044</v>
      </c>
      <c r="B44" s="254">
        <v>79.026741877111618</v>
      </c>
      <c r="C44" s="254">
        <v>81.090641176003004</v>
      </c>
      <c r="D44" s="254">
        <v>81.090641176003004</v>
      </c>
      <c r="E44" s="1">
        <v>91.891382183761593</v>
      </c>
      <c r="F44" s="1">
        <v>99.085935476053351</v>
      </c>
      <c r="G44" s="1">
        <v>96.001005189329177</v>
      </c>
      <c r="H44" s="1">
        <v>83.122772451579067</v>
      </c>
      <c r="I44" s="1">
        <v>78.460912706306004</v>
      </c>
      <c r="J44" s="1">
        <v>78.937238035932396</v>
      </c>
      <c r="K44" s="1">
        <v>74.360642155555439</v>
      </c>
      <c r="L44" s="1">
        <v>79.333245003443565</v>
      </c>
      <c r="M44" s="1">
        <v>75.745828988000611</v>
      </c>
      <c r="N44" s="1">
        <v>79.22382712360519</v>
      </c>
      <c r="O44" s="1">
        <v>82.38417997408699</v>
      </c>
      <c r="P44" s="1">
        <v>83.145760742637506</v>
      </c>
      <c r="Q44" s="1">
        <v>81.572624006939989</v>
      </c>
      <c r="R44" s="1">
        <v>88.649696086501478</v>
      </c>
      <c r="S44" s="1">
        <v>83.753397192776575</v>
      </c>
      <c r="T44" s="1">
        <v>80.742176531404411</v>
      </c>
      <c r="U44" s="1">
        <v>80.044300286858913</v>
      </c>
      <c r="V44" s="1">
        <v>79.516322925026017</v>
      </c>
      <c r="W44" s="1">
        <v>82.710053065494193</v>
      </c>
      <c r="X44" s="1">
        <v>79.770754810727482</v>
      </c>
      <c r="Y44" s="1">
        <v>83.452402109337868</v>
      </c>
      <c r="Z44" s="1">
        <v>77.374380794176844</v>
      </c>
      <c r="AA44" s="1">
        <v>85.766106641474892</v>
      </c>
      <c r="AB44" s="1">
        <v>84.690316750456574</v>
      </c>
      <c r="AC44" s="1">
        <v>83.824556481269624</v>
      </c>
      <c r="AD44" s="1">
        <v>84.479917969807275</v>
      </c>
      <c r="AE44" s="1">
        <v>84.876198829344787</v>
      </c>
      <c r="AF44" s="1">
        <v>81.076230693068979</v>
      </c>
      <c r="AG44" s="1">
        <v>82.385573854926349</v>
      </c>
      <c r="AH44" s="1">
        <v>80.545506126903732</v>
      </c>
      <c r="AI44" s="1">
        <v>78.809790484244743</v>
      </c>
      <c r="AJ44" s="1">
        <v>80.868391452631499</v>
      </c>
      <c r="AK44" s="1">
        <v>84.272944737886021</v>
      </c>
      <c r="AL44" s="1">
        <v>83.943743521847352</v>
      </c>
      <c r="AM44" s="1">
        <v>80.295980653567696</v>
      </c>
    </row>
    <row r="45" spans="1:39" x14ac:dyDescent="0.25">
      <c r="A45" s="134">
        <f ca="1">Exceedance!U45</f>
        <v>44075</v>
      </c>
      <c r="B45" s="254">
        <v>84.769669286953899</v>
      </c>
      <c r="C45" s="254">
        <v>89.792157498182704</v>
      </c>
      <c r="D45" s="254">
        <v>89.792157498182704</v>
      </c>
      <c r="E45" s="1">
        <v>103.82932575736891</v>
      </c>
      <c r="F45" s="1">
        <v>97.243048796208242</v>
      </c>
      <c r="G45" s="1">
        <v>104.38273940514888</v>
      </c>
      <c r="H45" s="1">
        <v>87.395737047010613</v>
      </c>
      <c r="I45" s="1">
        <v>86.71616366838424</v>
      </c>
      <c r="J45" s="1">
        <v>87.52731232063546</v>
      </c>
      <c r="K45" s="1">
        <v>82.103877135613047</v>
      </c>
      <c r="L45" s="1">
        <v>85.718482663337497</v>
      </c>
      <c r="M45" s="1">
        <v>85.787105111078233</v>
      </c>
      <c r="N45" s="1">
        <v>87.943920960381789</v>
      </c>
      <c r="O45" s="1">
        <v>87.406112321188033</v>
      </c>
      <c r="P45" s="1">
        <v>89.010264882855694</v>
      </c>
      <c r="Q45" s="1">
        <v>88.651364906308402</v>
      </c>
      <c r="R45" s="1">
        <v>84.183784200757628</v>
      </c>
      <c r="S45" s="1">
        <v>93.920887243183529</v>
      </c>
      <c r="T45" s="1">
        <v>94.063370776293027</v>
      </c>
      <c r="U45" s="1">
        <v>90.954739652794515</v>
      </c>
      <c r="V45" s="1">
        <v>88.708837789886189</v>
      </c>
      <c r="W45" s="1">
        <v>90.976454962445061</v>
      </c>
      <c r="X45" s="1">
        <v>86.336478128406156</v>
      </c>
      <c r="Y45" s="1">
        <v>82.716168931597394</v>
      </c>
      <c r="Z45" s="1">
        <v>84.907336474457708</v>
      </c>
      <c r="AA45" s="1">
        <v>92.049531626750721</v>
      </c>
      <c r="AB45" s="1">
        <v>91.139281250718895</v>
      </c>
      <c r="AC45" s="1">
        <v>89.914481410192892</v>
      </c>
      <c r="AD45" s="1">
        <v>91.256695314533289</v>
      </c>
      <c r="AE45" s="1">
        <v>91.029539176561912</v>
      </c>
      <c r="AF45" s="1">
        <v>85.725392415922457</v>
      </c>
      <c r="AG45" s="1">
        <v>92.175148712357455</v>
      </c>
      <c r="AH45" s="1">
        <v>92.031697180410305</v>
      </c>
      <c r="AI45" s="1">
        <v>89.089789724384147</v>
      </c>
      <c r="AJ45" s="1">
        <v>82.857994370744365</v>
      </c>
      <c r="AK45" s="1">
        <v>78.280867785477781</v>
      </c>
      <c r="AL45" s="1">
        <v>88.861285196867172</v>
      </c>
      <c r="AM45" s="1">
        <v>93.093173483853434</v>
      </c>
    </row>
    <row r="46" spans="1:39" x14ac:dyDescent="0.25">
      <c r="A46" s="134">
        <f ca="1">Exceedance!U46</f>
        <v>44105</v>
      </c>
      <c r="B46" s="254">
        <v>76.973178426144557</v>
      </c>
      <c r="C46" s="254">
        <v>80.68085615287562</v>
      </c>
      <c r="D46" s="254">
        <v>80.68085615287562</v>
      </c>
      <c r="E46" s="1">
        <v>98.509892136729491</v>
      </c>
      <c r="F46" s="1">
        <v>90.013232773370873</v>
      </c>
      <c r="G46" s="1">
        <v>145.32026685377255</v>
      </c>
      <c r="H46" s="1">
        <v>76.733232416841275</v>
      </c>
      <c r="I46" s="1">
        <v>80.45443484511101</v>
      </c>
      <c r="J46" s="1">
        <v>81.354095166153215</v>
      </c>
      <c r="K46" s="1">
        <v>76.038264506142241</v>
      </c>
      <c r="L46" s="1">
        <v>78.522541170311513</v>
      </c>
      <c r="M46" s="1">
        <v>78.819612804414021</v>
      </c>
      <c r="N46" s="1">
        <v>79.051345577250558</v>
      </c>
      <c r="O46" s="1">
        <v>80.345362493709459</v>
      </c>
      <c r="P46" s="1">
        <v>82.025163089314447</v>
      </c>
      <c r="Q46" s="1">
        <v>80.56803753893989</v>
      </c>
      <c r="R46" s="1">
        <v>83.102630753344272</v>
      </c>
      <c r="S46" s="1">
        <v>80.423409616430007</v>
      </c>
      <c r="T46" s="1">
        <v>83.453217966590515</v>
      </c>
      <c r="U46" s="1">
        <v>81.488537823770912</v>
      </c>
      <c r="V46" s="1">
        <v>79.995022857025106</v>
      </c>
      <c r="W46" s="1">
        <v>81.448457486675395</v>
      </c>
      <c r="X46" s="1">
        <v>80.013955005827256</v>
      </c>
      <c r="Y46" s="1">
        <v>74.197941303771898</v>
      </c>
      <c r="Z46" s="1">
        <v>77.097482120175812</v>
      </c>
      <c r="AA46" s="1">
        <v>81.27815432863008</v>
      </c>
      <c r="AB46" s="1">
        <v>81.549168826225966</v>
      </c>
      <c r="AC46" s="1">
        <v>80.987526005908876</v>
      </c>
      <c r="AD46" s="1">
        <v>82.52100471166429</v>
      </c>
      <c r="AE46" s="1">
        <v>82.505965586924788</v>
      </c>
      <c r="AF46" s="1">
        <v>79.677976450656303</v>
      </c>
      <c r="AG46" s="1">
        <v>81.359987931773858</v>
      </c>
      <c r="AH46" s="1">
        <v>81.98390426665263</v>
      </c>
      <c r="AI46" s="1">
        <v>81.110752890554082</v>
      </c>
      <c r="AJ46" s="1">
        <v>76.620031374642423</v>
      </c>
      <c r="AK46" s="1">
        <v>74.251069388625183</v>
      </c>
      <c r="AL46" s="1">
        <v>82.043093508516804</v>
      </c>
      <c r="AM46" s="1">
        <v>82.776338288087459</v>
      </c>
    </row>
    <row r="47" spans="1:39" x14ac:dyDescent="0.25">
      <c r="A47" s="134">
        <f ca="1">Exceedance!U47</f>
        <v>44136</v>
      </c>
      <c r="B47" s="254">
        <v>70.916792925169887</v>
      </c>
      <c r="C47" s="254">
        <v>74.616903346053078</v>
      </c>
      <c r="D47" s="254">
        <v>74.616903346053078</v>
      </c>
      <c r="E47" s="1">
        <v>92.736566973783738</v>
      </c>
      <c r="F47" s="1">
        <v>89.884379744288537</v>
      </c>
      <c r="G47" s="1">
        <v>118.15967060358578</v>
      </c>
      <c r="H47" s="1">
        <v>77.951146568891474</v>
      </c>
      <c r="I47" s="1">
        <v>76.338973191879973</v>
      </c>
      <c r="J47" s="1">
        <v>78.260137109661002</v>
      </c>
      <c r="K47" s="1">
        <v>69.605672087598151</v>
      </c>
      <c r="L47" s="1">
        <v>72.181424046322149</v>
      </c>
      <c r="M47" s="1">
        <v>74.007220983400742</v>
      </c>
      <c r="N47" s="1">
        <v>74.651811280803173</v>
      </c>
      <c r="O47" s="1">
        <v>72.550323979976596</v>
      </c>
      <c r="P47" s="1">
        <v>74.832971413647755</v>
      </c>
      <c r="Q47" s="1">
        <v>73.759481671848434</v>
      </c>
      <c r="R47" s="1">
        <v>74.723254195614246</v>
      </c>
      <c r="S47" s="1">
        <v>81.085277010779194</v>
      </c>
      <c r="T47" s="1">
        <v>74.034273500168368</v>
      </c>
      <c r="U47" s="1">
        <v>77.060929886343033</v>
      </c>
      <c r="V47" s="1">
        <v>75.596052366988658</v>
      </c>
      <c r="W47" s="1">
        <v>75.383033531979052</v>
      </c>
      <c r="X47" s="1">
        <v>70.949786882152736</v>
      </c>
      <c r="Y47" s="1">
        <v>67.629511429418145</v>
      </c>
      <c r="Z47" s="1">
        <v>70.8840944365258</v>
      </c>
      <c r="AA47" s="1">
        <v>76.002168581261813</v>
      </c>
      <c r="AB47" s="1">
        <v>74.682114835028997</v>
      </c>
      <c r="AC47" s="1">
        <v>75.310630017023485</v>
      </c>
      <c r="AD47" s="1">
        <v>75.251891909606101</v>
      </c>
      <c r="AE47" s="1">
        <v>75.470036134222298</v>
      </c>
      <c r="AF47" s="1">
        <v>71.158388794769266</v>
      </c>
      <c r="AG47" s="1">
        <v>75.600316959001063</v>
      </c>
      <c r="AH47" s="1">
        <v>74.81390353288505</v>
      </c>
      <c r="AI47" s="1">
        <v>75.572328667775139</v>
      </c>
      <c r="AJ47" s="1">
        <v>71.431777906397954</v>
      </c>
      <c r="AK47" s="1">
        <v>72.147093177487932</v>
      </c>
      <c r="AL47" s="1">
        <v>73.636999239605416</v>
      </c>
      <c r="AM47" s="1">
        <v>72.907089195847405</v>
      </c>
    </row>
    <row r="48" spans="1:39" x14ac:dyDescent="0.25">
      <c r="A48" s="134">
        <f ca="1">Exceedance!U48</f>
        <v>44166</v>
      </c>
      <c r="B48" s="254">
        <v>66.387402876550226</v>
      </c>
      <c r="C48" s="254">
        <v>71.45680268262393</v>
      </c>
      <c r="D48" s="254">
        <v>71.45680268262393</v>
      </c>
      <c r="E48" s="1">
        <v>100.16759539567234</v>
      </c>
      <c r="F48" s="1">
        <v>120.52333663070917</v>
      </c>
      <c r="G48" s="1">
        <v>120.52333663070917</v>
      </c>
      <c r="H48" s="1">
        <v>72.712040384671823</v>
      </c>
      <c r="I48" s="1">
        <v>72.404265228213163</v>
      </c>
      <c r="J48" s="1">
        <v>72.524105578296698</v>
      </c>
      <c r="K48" s="1">
        <v>68.313729943741592</v>
      </c>
      <c r="L48" s="1">
        <v>69.87178244064188</v>
      </c>
      <c r="M48" s="1">
        <v>68.23756381465634</v>
      </c>
      <c r="N48" s="1">
        <v>68.314620028418872</v>
      </c>
      <c r="O48" s="1">
        <v>67.386342419559952</v>
      </c>
      <c r="P48" s="1">
        <v>63.43650058599966</v>
      </c>
      <c r="Q48" s="1">
        <v>75.187076508083479</v>
      </c>
      <c r="R48" s="1">
        <v>73.798062829133812</v>
      </c>
      <c r="S48" s="1">
        <v>78.75629341640186</v>
      </c>
      <c r="T48" s="1">
        <v>65.853067349702485</v>
      </c>
      <c r="U48" s="1">
        <v>73.293593808854055</v>
      </c>
      <c r="V48" s="1">
        <v>72.11561132909307</v>
      </c>
      <c r="W48" s="1">
        <v>73.60979980979711</v>
      </c>
      <c r="X48" s="1">
        <v>68.485650189556949</v>
      </c>
      <c r="Y48" s="1">
        <v>63.478187658714013</v>
      </c>
      <c r="Z48" s="1">
        <v>65.263927910630329</v>
      </c>
      <c r="AA48" s="1">
        <v>74.023414583852173</v>
      </c>
      <c r="AB48" s="1">
        <v>72.884334400609148</v>
      </c>
      <c r="AC48" s="1">
        <v>70.090356161502768</v>
      </c>
      <c r="AD48" s="1">
        <v>72.481635224354818</v>
      </c>
      <c r="AE48" s="1">
        <v>67.981090558336689</v>
      </c>
      <c r="AF48" s="1">
        <v>68.993060709393475</v>
      </c>
      <c r="AG48" s="1">
        <v>73.750776335962215</v>
      </c>
      <c r="AH48" s="1">
        <v>74.352521568914455</v>
      </c>
      <c r="AI48" s="1">
        <v>70.34335640844661</v>
      </c>
      <c r="AJ48" s="1">
        <v>66.270508454955319</v>
      </c>
      <c r="AK48" s="1">
        <v>73.66833305013887</v>
      </c>
      <c r="AL48" s="1">
        <v>79.475434517658556</v>
      </c>
      <c r="AM48" s="1">
        <v>77.821472774796675</v>
      </c>
    </row>
    <row r="49" spans="1:39" x14ac:dyDescent="0.25">
      <c r="A49" s="134">
        <f ca="1">Exceedance!U49</f>
        <v>44197</v>
      </c>
      <c r="B49" s="254">
        <v>78.407482405738719</v>
      </c>
      <c r="C49" s="254">
        <v>84.076693987762141</v>
      </c>
      <c r="D49" s="254">
        <v>84.076693987762141</v>
      </c>
      <c r="E49" s="1">
        <v>96.728519076108057</v>
      </c>
      <c r="F49" s="1">
        <v>95.681946006731891</v>
      </c>
      <c r="G49" s="1">
        <v>90.731159072938027</v>
      </c>
      <c r="H49" s="1">
        <v>75.563998469451789</v>
      </c>
      <c r="I49" s="1">
        <v>84.480720800048573</v>
      </c>
      <c r="J49" s="1">
        <v>79.35482023160975</v>
      </c>
      <c r="K49" s="1">
        <v>80.394043075105742</v>
      </c>
      <c r="L49" s="1">
        <v>83.301328326843347</v>
      </c>
      <c r="M49" s="1">
        <v>70.864534283243231</v>
      </c>
      <c r="N49" s="1">
        <v>85.091899310502981</v>
      </c>
      <c r="O49" s="1">
        <v>78.104934559420528</v>
      </c>
      <c r="P49" s="1">
        <v>84.284096807273755</v>
      </c>
      <c r="Q49" s="1">
        <v>91.420762076046771</v>
      </c>
      <c r="R49" s="1">
        <v>95.517818901309411</v>
      </c>
      <c r="S49" s="1">
        <v>71.614514721979774</v>
      </c>
      <c r="T49" s="1">
        <v>82.136326000812844</v>
      </c>
      <c r="U49" s="1">
        <v>81.044589888845081</v>
      </c>
      <c r="V49" s="1">
        <v>86.187120880777087</v>
      </c>
      <c r="W49" s="1">
        <v>84.399610818556852</v>
      </c>
      <c r="X49" s="1">
        <v>77.495875373740418</v>
      </c>
      <c r="Y49" s="1">
        <v>64.890771743684866</v>
      </c>
      <c r="Z49" s="1">
        <v>86.7125788597465</v>
      </c>
      <c r="AA49" s="1">
        <v>84.80112125028019</v>
      </c>
      <c r="AB49" s="1">
        <v>82.896701063688809</v>
      </c>
      <c r="AC49" s="1">
        <v>87.089193923467874</v>
      </c>
      <c r="AD49" s="1">
        <v>75.801611638393311</v>
      </c>
      <c r="AE49" s="1">
        <v>85.4019486584737</v>
      </c>
      <c r="AF49" s="1">
        <v>87.917553127464259</v>
      </c>
      <c r="AG49" s="1">
        <v>85.275311228847457</v>
      </c>
      <c r="AH49" s="1">
        <v>84.068494166988941</v>
      </c>
      <c r="AI49" s="1">
        <v>77.145434317045158</v>
      </c>
      <c r="AJ49" s="1">
        <v>75.086288986871253</v>
      </c>
      <c r="AK49" s="1">
        <v>81.733918769298057</v>
      </c>
      <c r="AL49" s="1">
        <v>101.19668318448781</v>
      </c>
      <c r="AM49" s="1">
        <v>96.518926549064943</v>
      </c>
    </row>
    <row r="50" spans="1:39" x14ac:dyDescent="0.25">
      <c r="A50" s="134">
        <f ca="1">Exceedance!U50</f>
        <v>44228</v>
      </c>
      <c r="B50" s="254">
        <v>82.965731046148761</v>
      </c>
      <c r="C50" s="254">
        <v>80.69457038508915</v>
      </c>
      <c r="D50" s="254">
        <v>80.69457038508915</v>
      </c>
      <c r="E50" s="1">
        <v>93.146235707658079</v>
      </c>
      <c r="F50" s="1">
        <v>87.346584993568371</v>
      </c>
      <c r="G50" s="1">
        <v>87.785930585021546</v>
      </c>
      <c r="H50" s="1">
        <v>83.507645318350029</v>
      </c>
      <c r="I50" s="1">
        <v>86.101905029552356</v>
      </c>
      <c r="J50" s="1">
        <v>78.196495702944915</v>
      </c>
      <c r="K50" s="1">
        <v>74.003079254679179</v>
      </c>
      <c r="L50" s="1">
        <v>77.065078203318123</v>
      </c>
      <c r="M50" s="1">
        <v>59.428532925955587</v>
      </c>
      <c r="N50" s="1">
        <v>82.00829901222491</v>
      </c>
      <c r="O50" s="1">
        <v>72.1824764996705</v>
      </c>
      <c r="P50" s="1">
        <v>87.814739815126742</v>
      </c>
      <c r="Q50" s="1">
        <v>88.815455332192997</v>
      </c>
      <c r="R50" s="1">
        <v>88.471459373201455</v>
      </c>
      <c r="S50" s="1">
        <v>85.173833754830056</v>
      </c>
      <c r="T50" s="1">
        <v>86.885992146193999</v>
      </c>
      <c r="U50" s="1">
        <v>77.430861263384855</v>
      </c>
      <c r="V50" s="1">
        <v>82.720147581521843</v>
      </c>
      <c r="W50" s="1">
        <v>77.01361342558819</v>
      </c>
      <c r="X50" s="1">
        <v>79.214764730454391</v>
      </c>
      <c r="Y50" s="1">
        <v>63.644383064153722</v>
      </c>
      <c r="Z50" s="1">
        <v>79.219143206009619</v>
      </c>
      <c r="AA50" s="1">
        <v>83.298777882340644</v>
      </c>
      <c r="AB50" s="1">
        <v>82.518832800123903</v>
      </c>
      <c r="AC50" s="1">
        <v>78.646979138685879</v>
      </c>
      <c r="AD50" s="1">
        <v>82.573429991387641</v>
      </c>
      <c r="AE50" s="1">
        <v>77.348299644443586</v>
      </c>
      <c r="AF50" s="1">
        <v>82.916429273333932</v>
      </c>
      <c r="AG50" s="1">
        <v>82.525645928986862</v>
      </c>
      <c r="AH50" s="1">
        <v>78.579194129132816</v>
      </c>
      <c r="AI50" s="1">
        <v>81.569208761255325</v>
      </c>
      <c r="AJ50" s="1">
        <v>86.016303537040102</v>
      </c>
      <c r="AK50" s="1">
        <v>83.672865721429304</v>
      </c>
      <c r="AL50" s="1">
        <v>62.606051488858576</v>
      </c>
      <c r="AM50" s="1">
        <v>87.538466118983138</v>
      </c>
    </row>
    <row r="51" spans="1:39" x14ac:dyDescent="0.25">
      <c r="A51" s="134">
        <f ca="1">Exceedance!U51</f>
        <v>44256</v>
      </c>
      <c r="B51" s="254">
        <v>107.57745423653559</v>
      </c>
      <c r="C51" s="254">
        <v>111.07633599202494</v>
      </c>
      <c r="D51" s="254">
        <v>111.07633599202494</v>
      </c>
      <c r="E51" s="1">
        <v>101.41577746022806</v>
      </c>
      <c r="F51" s="1">
        <v>113.56144429431575</v>
      </c>
      <c r="G51" s="1">
        <v>110.64557632018479</v>
      </c>
      <c r="H51" s="1">
        <v>107.22138407464904</v>
      </c>
      <c r="I51" s="1">
        <v>111.93677961486462</v>
      </c>
      <c r="J51" s="1">
        <v>102.72512139873186</v>
      </c>
      <c r="K51" s="1">
        <v>104.71496500528332</v>
      </c>
      <c r="L51" s="1">
        <v>100.07081245717684</v>
      </c>
      <c r="M51" s="1">
        <v>84.491455174849008</v>
      </c>
      <c r="N51" s="1">
        <v>108.40983359148568</v>
      </c>
      <c r="O51" s="1">
        <v>96.685152349789206</v>
      </c>
      <c r="P51" s="1">
        <v>115.25527404526807</v>
      </c>
      <c r="Q51" s="1">
        <v>109.25791885053286</v>
      </c>
      <c r="R51" s="1">
        <v>106.15253209129256</v>
      </c>
      <c r="S51" s="1">
        <v>106.75648213078054</v>
      </c>
      <c r="T51" s="1">
        <v>110.34323542072839</v>
      </c>
      <c r="U51" s="1">
        <v>105.69678249028566</v>
      </c>
      <c r="V51" s="1">
        <v>110.01367238072051</v>
      </c>
      <c r="W51" s="1">
        <v>114.32282805738058</v>
      </c>
      <c r="X51" s="1">
        <v>108.1926064081733</v>
      </c>
      <c r="Y51" s="1">
        <v>89.079646249079843</v>
      </c>
      <c r="Z51" s="1">
        <v>106.17813866589434</v>
      </c>
      <c r="AA51" s="1">
        <v>107.48862658251593</v>
      </c>
      <c r="AB51" s="1">
        <v>108.73589669872679</v>
      </c>
      <c r="AC51" s="1">
        <v>110.55509685731678</v>
      </c>
      <c r="AD51" s="1">
        <v>105.45611682858464</v>
      </c>
      <c r="AE51" s="1">
        <v>107.91307275837664</v>
      </c>
      <c r="AF51" s="1">
        <v>111.31026687836265</v>
      </c>
      <c r="AG51" s="1">
        <v>112.157406114038</v>
      </c>
      <c r="AH51" s="1">
        <v>116.95031989350559</v>
      </c>
      <c r="AI51" s="1">
        <v>108.4378897077907</v>
      </c>
      <c r="AJ51" s="1">
        <v>110.94555280832371</v>
      </c>
      <c r="AK51" s="1">
        <v>111.74575778904179</v>
      </c>
      <c r="AL51" s="1">
        <v>98.068229419707933</v>
      </c>
      <c r="AM51" s="1">
        <v>105.3065215599981</v>
      </c>
    </row>
    <row r="52" spans="1:39" x14ac:dyDescent="0.25">
      <c r="A52" s="134">
        <f ca="1">Exceedance!U52</f>
        <v>44287</v>
      </c>
      <c r="B52" s="254">
        <v>106.50029663179426</v>
      </c>
      <c r="C52" s="254">
        <v>113.26258375980932</v>
      </c>
      <c r="D52" s="254">
        <v>113.26258375980932</v>
      </c>
      <c r="E52" s="1">
        <v>112.47006294335888</v>
      </c>
      <c r="F52" s="1">
        <v>110.09663061997963</v>
      </c>
      <c r="G52" s="1">
        <v>116.6354870619766</v>
      </c>
      <c r="H52" s="1">
        <v>114.44205619365955</v>
      </c>
      <c r="I52" s="1">
        <v>116.310568825346</v>
      </c>
      <c r="J52" s="1">
        <v>109.72599749647075</v>
      </c>
      <c r="K52" s="1">
        <v>110.89765468797336</v>
      </c>
      <c r="L52" s="1">
        <v>113.62197428011885</v>
      </c>
      <c r="M52" s="1">
        <v>116.41132294980017</v>
      </c>
      <c r="N52" s="1">
        <v>116.6354870619766</v>
      </c>
      <c r="O52" s="1">
        <v>111.3136573266592</v>
      </c>
      <c r="P52" s="1">
        <v>116.52953799297009</v>
      </c>
      <c r="Q52" s="1">
        <v>114.37924172385584</v>
      </c>
      <c r="R52" s="1">
        <v>106.20292841728465</v>
      </c>
      <c r="S52" s="1">
        <v>111.99149504724258</v>
      </c>
      <c r="T52" s="1">
        <v>116.6354870619766</v>
      </c>
      <c r="U52" s="1">
        <v>110.49644687848733</v>
      </c>
      <c r="V52" s="1">
        <v>116.44824124780787</v>
      </c>
      <c r="W52" s="1">
        <v>113.92858837842526</v>
      </c>
      <c r="X52" s="1">
        <v>106.46610310214224</v>
      </c>
      <c r="Y52" s="1">
        <v>105.46219925407854</v>
      </c>
      <c r="Z52" s="1">
        <v>114.7078086046176</v>
      </c>
      <c r="AA52" s="1">
        <v>114.8946661326128</v>
      </c>
      <c r="AB52" s="1">
        <v>116.24206993104676</v>
      </c>
      <c r="AC52" s="1">
        <v>116.16121327703758</v>
      </c>
      <c r="AD52" s="1">
        <v>113.77481949243369</v>
      </c>
      <c r="AE52" s="1">
        <v>113.25236656900324</v>
      </c>
      <c r="AF52" s="1">
        <v>116.55258116598087</v>
      </c>
      <c r="AG52" s="1">
        <v>116.6354870619766</v>
      </c>
      <c r="AH52" s="1">
        <v>109.39107270376839</v>
      </c>
      <c r="AI52" s="1">
        <v>105.97545206827505</v>
      </c>
      <c r="AJ52" s="1">
        <v>110.31737102507485</v>
      </c>
      <c r="AK52" s="1">
        <v>114.82637434003159</v>
      </c>
      <c r="AL52" s="1">
        <v>116.6354870619766</v>
      </c>
      <c r="AM52" s="1">
        <v>110.10228052752055</v>
      </c>
    </row>
    <row r="53" spans="1:39" x14ac:dyDescent="0.25">
      <c r="A53" s="134">
        <f ca="1">Exceedance!U53</f>
        <v>44317</v>
      </c>
      <c r="B53" s="254">
        <v>98.611067963034216</v>
      </c>
      <c r="C53" s="254">
        <v>104.28290343369201</v>
      </c>
      <c r="D53" s="254">
        <v>104.28290343369201</v>
      </c>
      <c r="E53" s="1">
        <v>120.52333663070917</v>
      </c>
      <c r="F53" s="1">
        <v>120.52333663070917</v>
      </c>
      <c r="G53" s="1">
        <v>109.33682382319115</v>
      </c>
      <c r="H53" s="1">
        <v>111.67772495336807</v>
      </c>
      <c r="I53" s="1">
        <v>103.7988506211026</v>
      </c>
      <c r="J53" s="1">
        <v>98.197692323424704</v>
      </c>
      <c r="K53" s="1">
        <v>101.63735152956657</v>
      </c>
      <c r="L53" s="1">
        <v>102.41626110317702</v>
      </c>
      <c r="M53" s="1">
        <v>106.38438617230973</v>
      </c>
      <c r="N53" s="1">
        <v>104.98820862414858</v>
      </c>
      <c r="O53" s="1">
        <v>103.11765509128406</v>
      </c>
      <c r="P53" s="1">
        <v>107.16808497321163</v>
      </c>
      <c r="Q53" s="1">
        <v>107.3243432218926</v>
      </c>
      <c r="R53" s="1">
        <v>104.03349687127557</v>
      </c>
      <c r="S53" s="1">
        <v>104.29103707765933</v>
      </c>
      <c r="T53" s="1">
        <v>107.41256855514386</v>
      </c>
      <c r="U53" s="1">
        <v>107.61985235334535</v>
      </c>
      <c r="V53" s="1">
        <v>105.65368504704153</v>
      </c>
      <c r="W53" s="1">
        <v>105.94506733150699</v>
      </c>
      <c r="X53" s="1">
        <v>100.98735311265793</v>
      </c>
      <c r="Y53" s="1">
        <v>102.06283235109585</v>
      </c>
      <c r="Z53" s="1">
        <v>111.62452138412797</v>
      </c>
      <c r="AA53" s="1">
        <v>106.23133886324395</v>
      </c>
      <c r="AB53" s="1">
        <v>104.69443698986889</v>
      </c>
      <c r="AC53" s="1">
        <v>103.67551516048805</v>
      </c>
      <c r="AD53" s="1">
        <v>107.12988903020167</v>
      </c>
      <c r="AE53" s="1">
        <v>103.39727555124314</v>
      </c>
      <c r="AF53" s="1">
        <v>104.51562691699493</v>
      </c>
      <c r="AG53" s="1">
        <v>105.58798720350929</v>
      </c>
      <c r="AH53" s="1">
        <v>106.43968334078345</v>
      </c>
      <c r="AI53" s="1">
        <v>96.332819483465684</v>
      </c>
      <c r="AJ53" s="1">
        <v>98.168255557835352</v>
      </c>
      <c r="AK53" s="1">
        <v>107.41093331449422</v>
      </c>
      <c r="AL53" s="1">
        <v>115.01383165932823</v>
      </c>
      <c r="AM53" s="1">
        <v>112.12278655232821</v>
      </c>
    </row>
    <row r="54" spans="1:39" x14ac:dyDescent="0.25">
      <c r="A54" s="134">
        <f ca="1">Exceedance!U54</f>
        <v>44348</v>
      </c>
      <c r="B54" s="254">
        <v>92.716716009603545</v>
      </c>
      <c r="C54" s="254">
        <v>90.290229057608499</v>
      </c>
      <c r="D54" s="254">
        <v>90.290229057608499</v>
      </c>
      <c r="E54" s="1">
        <v>116.6354870619766</v>
      </c>
      <c r="F54" s="1">
        <v>116.6354870619766</v>
      </c>
      <c r="G54" s="1">
        <v>98.715324342372739</v>
      </c>
      <c r="H54" s="1">
        <v>98.94098375852333</v>
      </c>
      <c r="I54" s="1">
        <v>97.964188490261293</v>
      </c>
      <c r="J54" s="1">
        <v>83.990626245510157</v>
      </c>
      <c r="K54" s="1">
        <v>87.899515821477252</v>
      </c>
      <c r="L54" s="1">
        <v>88.210064852487349</v>
      </c>
      <c r="M54" s="1">
        <v>90.143819358723505</v>
      </c>
      <c r="N54" s="1">
        <v>90.584100791091899</v>
      </c>
      <c r="O54" s="1">
        <v>87.694099390475003</v>
      </c>
      <c r="P54" s="1">
        <v>97.852871315090894</v>
      </c>
      <c r="Q54" s="1">
        <v>100.18380118772745</v>
      </c>
      <c r="R54" s="1">
        <v>95.907150643973992</v>
      </c>
      <c r="S54" s="1">
        <v>95.673936709294239</v>
      </c>
      <c r="T54" s="1">
        <v>92.373891728637204</v>
      </c>
      <c r="U54" s="1">
        <v>89.261251059021461</v>
      </c>
      <c r="V54" s="1">
        <v>91.053831915621743</v>
      </c>
      <c r="W54" s="1">
        <v>91.757096032287109</v>
      </c>
      <c r="X54" s="1">
        <v>95.529533273798208</v>
      </c>
      <c r="Y54" s="1">
        <v>91.852998281177875</v>
      </c>
      <c r="Z54" s="1">
        <v>93.002398682146151</v>
      </c>
      <c r="AA54" s="1">
        <v>92.259876880958728</v>
      </c>
      <c r="AB54" s="1">
        <v>92.814909493901084</v>
      </c>
      <c r="AC54" s="1">
        <v>88.595435593349762</v>
      </c>
      <c r="AD54" s="1">
        <v>89.397580944575424</v>
      </c>
      <c r="AE54" s="1">
        <v>88.834432532919934</v>
      </c>
      <c r="AF54" s="1">
        <v>92.927208848972697</v>
      </c>
      <c r="AG54" s="1">
        <v>92.319338373888527</v>
      </c>
      <c r="AH54" s="1">
        <v>92.493191371691424</v>
      </c>
      <c r="AI54" s="1">
        <v>90.140062989037673</v>
      </c>
      <c r="AJ54" s="1">
        <v>98.262066899896254</v>
      </c>
      <c r="AK54" s="1">
        <v>90.133832741152005</v>
      </c>
      <c r="AL54" s="1">
        <v>116.6354870619766</v>
      </c>
      <c r="AM54" s="1">
        <v>105.27342953823651</v>
      </c>
    </row>
    <row r="55" spans="1:39" x14ac:dyDescent="0.25">
      <c r="A55" s="134">
        <f ca="1">Exceedance!U55</f>
        <v>44378</v>
      </c>
      <c r="B55" s="254">
        <v>89.028374756782028</v>
      </c>
      <c r="C55" s="254">
        <v>90.546944676125818</v>
      </c>
      <c r="D55" s="254">
        <v>90.546944676125818</v>
      </c>
      <c r="E55" s="1">
        <v>120.52333663070917</v>
      </c>
      <c r="F55" s="1">
        <v>120.52333663070917</v>
      </c>
      <c r="G55" s="1">
        <v>96.84064845464151</v>
      </c>
      <c r="H55" s="1">
        <v>100.99740090857681</v>
      </c>
      <c r="I55" s="1">
        <v>97.145412444240719</v>
      </c>
      <c r="J55" s="1">
        <v>87.110523160268286</v>
      </c>
      <c r="K55" s="1">
        <v>91.368689789119955</v>
      </c>
      <c r="L55" s="1">
        <v>87.957103135015814</v>
      </c>
      <c r="M55" s="1">
        <v>90.586294866113619</v>
      </c>
      <c r="N55" s="1">
        <v>93.719090243787306</v>
      </c>
      <c r="O55" s="1">
        <v>90.116255073723295</v>
      </c>
      <c r="P55" s="1">
        <v>96.300644523273547</v>
      </c>
      <c r="Q55" s="1">
        <v>97.790016551622429</v>
      </c>
      <c r="R55" s="1">
        <v>95.175875075180372</v>
      </c>
      <c r="S55" s="1">
        <v>87.393339803837165</v>
      </c>
      <c r="T55" s="1">
        <v>95.839221888334947</v>
      </c>
      <c r="U55" s="1">
        <v>93.471419452657315</v>
      </c>
      <c r="V55" s="1">
        <v>93.702632474043725</v>
      </c>
      <c r="W55" s="1">
        <v>93.49344989825498</v>
      </c>
      <c r="X55" s="1">
        <v>91.250603149022581</v>
      </c>
      <c r="Y55" s="1">
        <v>94.589366624885102</v>
      </c>
      <c r="Z55" s="1">
        <v>95.392054927788124</v>
      </c>
      <c r="AA55" s="1">
        <v>93.701820117544727</v>
      </c>
      <c r="AB55" s="1">
        <v>94.347977487835792</v>
      </c>
      <c r="AC55" s="1">
        <v>93.666217260645325</v>
      </c>
      <c r="AD55" s="1">
        <v>95.254029914645756</v>
      </c>
      <c r="AE55" s="1">
        <v>90.214634604367305</v>
      </c>
      <c r="AF55" s="1">
        <v>90.644925708568081</v>
      </c>
      <c r="AG55" s="1">
        <v>92.187681312094128</v>
      </c>
      <c r="AH55" s="1">
        <v>90.564984422423834</v>
      </c>
      <c r="AI55" s="1">
        <v>88.612871727898494</v>
      </c>
      <c r="AJ55" s="1">
        <v>96.957676977528138</v>
      </c>
      <c r="AK55" s="1">
        <v>99.517417664170466</v>
      </c>
      <c r="AL55" s="1">
        <v>96.69119108130171</v>
      </c>
      <c r="AM55" s="1">
        <v>102.86525133250483</v>
      </c>
    </row>
    <row r="56" spans="1:39" x14ac:dyDescent="0.25">
      <c r="A56" s="134">
        <f ca="1">Exceedance!U56</f>
        <v>44409</v>
      </c>
      <c r="B56" s="254">
        <v>79.031052181684004</v>
      </c>
      <c r="C56" s="254">
        <v>81.094951480575361</v>
      </c>
      <c r="D56" s="254">
        <v>81.094951480575361</v>
      </c>
      <c r="E56" s="1">
        <v>120.52333663070917</v>
      </c>
      <c r="F56" s="1">
        <v>120.52333663070917</v>
      </c>
      <c r="G56" s="1">
        <v>84.776311943342904</v>
      </c>
      <c r="H56" s="1">
        <v>78.481105124129485</v>
      </c>
      <c r="I56" s="1">
        <v>80.26942848709858</v>
      </c>
      <c r="J56" s="1">
        <v>74.265955248624522</v>
      </c>
      <c r="K56" s="1">
        <v>79.287850894918506</v>
      </c>
      <c r="L56" s="1">
        <v>75.700434879475566</v>
      </c>
      <c r="M56" s="1">
        <v>79.070600326394896</v>
      </c>
      <c r="N56" s="1">
        <v>82.338785865561917</v>
      </c>
      <c r="O56" s="1">
        <v>79.468195073768769</v>
      </c>
      <c r="P56" s="1">
        <v>83.081559209052813</v>
      </c>
      <c r="Q56" s="1">
        <v>88.599991673404119</v>
      </c>
      <c r="R56" s="1">
        <v>83.703692779679201</v>
      </c>
      <c r="S56" s="1">
        <v>80.71738645539439</v>
      </c>
      <c r="T56" s="1">
        <v>81.446387568946008</v>
      </c>
      <c r="U56" s="1">
        <v>79.518947939343676</v>
      </c>
      <c r="V56" s="1">
        <v>82.657863431741916</v>
      </c>
      <c r="W56" s="1">
        <v>81.84690331350879</v>
      </c>
      <c r="X56" s="1">
        <v>82.847590526674978</v>
      </c>
      <c r="Y56" s="1">
        <v>77.378691098749258</v>
      </c>
      <c r="Z56" s="1">
        <v>85.6726934101072</v>
      </c>
      <c r="AA56" s="1">
        <v>84.644922641931601</v>
      </c>
      <c r="AB56" s="1">
        <v>83.82718149558724</v>
      </c>
      <c r="AC56" s="1">
        <v>84.432038640627397</v>
      </c>
      <c r="AD56" s="1">
        <v>84.782785597977067</v>
      </c>
      <c r="AE56" s="1">
        <v>81.019042141543949</v>
      </c>
      <c r="AF56" s="1">
        <v>82.280366180558644</v>
      </c>
      <c r="AG56" s="1">
        <v>80.440298452536027</v>
      </c>
      <c r="AH56" s="1">
        <v>78.812415498562373</v>
      </c>
      <c r="AI56" s="1">
        <v>80.872701757203842</v>
      </c>
      <c r="AJ56" s="1">
        <v>84.394892755097331</v>
      </c>
      <c r="AK56" s="1">
        <v>83.898349413322336</v>
      </c>
      <c r="AL56" s="1">
        <v>80.142753856357345</v>
      </c>
      <c r="AM56" s="1">
        <v>81.686625565592749</v>
      </c>
    </row>
    <row r="57" spans="1:39" x14ac:dyDescent="0.25">
      <c r="A57" s="134">
        <f ca="1">Exceedance!U57</f>
        <v>44440</v>
      </c>
      <c r="B57" s="254">
        <v>84.77406376293311</v>
      </c>
      <c r="C57" s="254">
        <v>89.796551974161929</v>
      </c>
      <c r="D57" s="254">
        <v>89.796551974161929</v>
      </c>
      <c r="E57" s="1">
        <v>169.39832468087707</v>
      </c>
      <c r="F57" s="1">
        <v>177.23064437316</v>
      </c>
      <c r="G57" s="1">
        <v>89.990379245067928</v>
      </c>
      <c r="H57" s="1">
        <v>86.712996478490453</v>
      </c>
      <c r="I57" s="1">
        <v>87.904282171269841</v>
      </c>
      <c r="J57" s="1">
        <v>82.007341187615083</v>
      </c>
      <c r="K57" s="1">
        <v>85.672202100987036</v>
      </c>
      <c r="L57" s="1">
        <v>85.740824548727772</v>
      </c>
      <c r="M57" s="1">
        <v>87.738745120313197</v>
      </c>
      <c r="N57" s="1">
        <v>87.359831758837629</v>
      </c>
      <c r="O57" s="1">
        <v>86.242119447436664</v>
      </c>
      <c r="P57" s="1">
        <v>89.184777046112146</v>
      </c>
      <c r="Q57" s="1">
        <v>84.133109162427942</v>
      </c>
      <c r="R57" s="1">
        <v>93.870212204853857</v>
      </c>
      <c r="S57" s="1">
        <v>94.014342676730891</v>
      </c>
      <c r="T57" s="1">
        <v>91.379217351864739</v>
      </c>
      <c r="U57" s="1">
        <v>88.760470903162116</v>
      </c>
      <c r="V57" s="1">
        <v>90.923246172198915</v>
      </c>
      <c r="W57" s="1">
        <v>91.371454745350889</v>
      </c>
      <c r="X57" s="1">
        <v>81.833750236771849</v>
      </c>
      <c r="Y57" s="1">
        <v>84.911730950436947</v>
      </c>
      <c r="Z57" s="1">
        <v>91.905337388773887</v>
      </c>
      <c r="AA57" s="1">
        <v>91.093000688368377</v>
      </c>
      <c r="AB57" s="1">
        <v>89.966114523468818</v>
      </c>
      <c r="AC57" s="1">
        <v>91.207881000266354</v>
      </c>
      <c r="AD57" s="1">
        <v>90.885344938585035</v>
      </c>
      <c r="AE57" s="1">
        <v>85.716043927106611</v>
      </c>
      <c r="AF57" s="1">
        <v>92.067886547915265</v>
      </c>
      <c r="AG57" s="1">
        <v>91.924435015968101</v>
      </c>
      <c r="AH57" s="1">
        <v>89.141422837660087</v>
      </c>
      <c r="AI57" s="1">
        <v>82.862388846723576</v>
      </c>
      <c r="AJ57" s="1">
        <v>76.843034148430817</v>
      </c>
      <c r="AK57" s="1">
        <v>88.81500463451674</v>
      </c>
      <c r="AL57" s="1">
        <v>92.887997643784828</v>
      </c>
      <c r="AM57" s="1">
        <v>92.544426514502646</v>
      </c>
    </row>
    <row r="58" spans="1:39" x14ac:dyDescent="0.25">
      <c r="A58" s="134">
        <f ca="1">Exceedance!U58</f>
        <v>44470</v>
      </c>
      <c r="B58" s="254">
        <v>76.977398769750849</v>
      </c>
      <c r="C58" s="254">
        <v>80.685076496481912</v>
      </c>
      <c r="D58" s="254">
        <v>80.685076496481912</v>
      </c>
      <c r="E58" s="1">
        <v>145.32026685377255</v>
      </c>
      <c r="F58" s="1">
        <v>145.32026685377255</v>
      </c>
      <c r="G58" s="1">
        <v>79.225061172522743</v>
      </c>
      <c r="H58" s="1">
        <v>80.436184710594631</v>
      </c>
      <c r="I58" s="1">
        <v>82.692712454139169</v>
      </c>
      <c r="J58" s="1">
        <v>75.945553822812357</v>
      </c>
      <c r="K58" s="1">
        <v>78.478094488537707</v>
      </c>
      <c r="L58" s="1">
        <v>78.775166122640258</v>
      </c>
      <c r="M58" s="1">
        <v>78.854299888778797</v>
      </c>
      <c r="N58" s="1">
        <v>80.30091581193561</v>
      </c>
      <c r="O58" s="1">
        <v>78.390121235925562</v>
      </c>
      <c r="P58" s="1">
        <v>82.041689600018955</v>
      </c>
      <c r="Q58" s="1">
        <v>83.05396372796416</v>
      </c>
      <c r="R58" s="1">
        <v>80.374742591049895</v>
      </c>
      <c r="S58" s="1">
        <v>83.390924174124393</v>
      </c>
      <c r="T58" s="1">
        <v>82.8575720026206</v>
      </c>
      <c r="U58" s="1">
        <v>80.044609993356531</v>
      </c>
      <c r="V58" s="1">
        <v>81.397357110026292</v>
      </c>
      <c r="W58" s="1">
        <v>83.733626281610626</v>
      </c>
      <c r="X58" s="1">
        <v>73.370766630434744</v>
      </c>
      <c r="Y58" s="1">
        <v>77.101702463782104</v>
      </c>
      <c r="Z58" s="1">
        <v>81.139673828751057</v>
      </c>
      <c r="AA58" s="1">
        <v>81.504722144452174</v>
      </c>
      <c r="AB58" s="1">
        <v>81.037113142240329</v>
      </c>
      <c r="AC58" s="1">
        <v>82.474124678621479</v>
      </c>
      <c r="AD58" s="1">
        <v>82.367485087045793</v>
      </c>
      <c r="AE58" s="1">
        <v>79.668998398395047</v>
      </c>
      <c r="AF58" s="1">
        <v>81.256976061407343</v>
      </c>
      <c r="AG58" s="1">
        <v>81.880892396286171</v>
      </c>
      <c r="AH58" s="1">
        <v>81.160340026885521</v>
      </c>
      <c r="AI58" s="1">
        <v>76.624251718248715</v>
      </c>
      <c r="AJ58" s="1">
        <v>73.879493456090174</v>
      </c>
      <c r="AK58" s="1">
        <v>81.998646826742942</v>
      </c>
      <c r="AL58" s="1">
        <v>82.579292599615684</v>
      </c>
      <c r="AM58" s="1">
        <v>86.065337313110433</v>
      </c>
    </row>
    <row r="59" spans="1:39" x14ac:dyDescent="0.25">
      <c r="A59" s="134">
        <f ca="1">Exceedance!U59</f>
        <v>44501</v>
      </c>
      <c r="B59" s="254">
        <v>70.920892547431563</v>
      </c>
      <c r="C59" s="254">
        <v>74.621002968314727</v>
      </c>
      <c r="D59" s="254">
        <v>74.621002968314727</v>
      </c>
      <c r="E59" s="1">
        <v>118.15967060358578</v>
      </c>
      <c r="F59" s="1">
        <v>118.15967060358578</v>
      </c>
      <c r="G59" s="1">
        <v>80.37169749840514</v>
      </c>
      <c r="H59" s="1">
        <v>76.350791922729201</v>
      </c>
      <c r="I59" s="1">
        <v>79.666536861972276</v>
      </c>
      <c r="J59" s="1">
        <v>69.515613358562973</v>
      </c>
      <c r="K59" s="1">
        <v>72.138248745195995</v>
      </c>
      <c r="L59" s="1">
        <v>73.964045682274602</v>
      </c>
      <c r="M59" s="1">
        <v>74.460402010282678</v>
      </c>
      <c r="N59" s="1">
        <v>72.507148678850427</v>
      </c>
      <c r="O59" s="1">
        <v>71.195835458589684</v>
      </c>
      <c r="P59" s="1">
        <v>75.326600405376723</v>
      </c>
      <c r="Q59" s="1">
        <v>74.675979272226385</v>
      </c>
      <c r="R59" s="1">
        <v>81.038002087391362</v>
      </c>
      <c r="S59" s="1">
        <v>74.003308425370236</v>
      </c>
      <c r="T59" s="1">
        <v>78.526423292891323</v>
      </c>
      <c r="U59" s="1">
        <v>75.644221081899417</v>
      </c>
      <c r="V59" s="1">
        <v>75.33339486242177</v>
      </c>
      <c r="W59" s="1">
        <v>74.661547781119694</v>
      </c>
      <c r="X59" s="1">
        <v>66.844747208700355</v>
      </c>
      <c r="Y59" s="1">
        <v>70.888194058787477</v>
      </c>
      <c r="Z59" s="1">
        <v>75.867649264098674</v>
      </c>
      <c r="AA59" s="1">
        <v>74.6389395339028</v>
      </c>
      <c r="AB59" s="1">
        <v>75.3587987319343</v>
      </c>
      <c r="AC59" s="1">
        <v>75.206352862310553</v>
      </c>
      <c r="AD59" s="1">
        <v>75.335516817059101</v>
      </c>
      <c r="AE59" s="1">
        <v>71.149667556322726</v>
      </c>
      <c r="AF59" s="1">
        <v>75.500251704517524</v>
      </c>
      <c r="AG59" s="1">
        <v>74.713838278401525</v>
      </c>
      <c r="AH59" s="1">
        <v>75.620497382685926</v>
      </c>
      <c r="AI59" s="1">
        <v>71.43587752865966</v>
      </c>
      <c r="AJ59" s="1">
        <v>71.687656611291501</v>
      </c>
      <c r="AK59" s="1">
        <v>73.593823938479233</v>
      </c>
      <c r="AL59" s="1">
        <v>72.715679925326953</v>
      </c>
      <c r="AM59" s="1">
        <v>83.696034654975634</v>
      </c>
    </row>
    <row r="60" spans="1:39" x14ac:dyDescent="0.25">
      <c r="A60" s="134">
        <f ca="1">Exceedance!U60</f>
        <v>44531</v>
      </c>
      <c r="B60" s="254">
        <v>66.391593632482298</v>
      </c>
      <c r="C60" s="254">
        <v>71.460993438556017</v>
      </c>
      <c r="D60" s="254">
        <v>71.460993438556017</v>
      </c>
      <c r="E60" s="1">
        <v>120.52333663070917</v>
      </c>
      <c r="F60" s="1">
        <v>120.52333663070917</v>
      </c>
      <c r="G60" s="1">
        <v>74.993803710573417</v>
      </c>
      <c r="H60" s="1">
        <v>72.428931539413028</v>
      </c>
      <c r="I60" s="1">
        <v>72.341340964954753</v>
      </c>
      <c r="J60" s="1">
        <v>68.221669229643922</v>
      </c>
      <c r="K60" s="1">
        <v>69.827647362391886</v>
      </c>
      <c r="L60" s="1">
        <v>68.193428736406361</v>
      </c>
      <c r="M60" s="1">
        <v>68.129330725877239</v>
      </c>
      <c r="N60" s="1">
        <v>67.342207341310001</v>
      </c>
      <c r="O60" s="1">
        <v>61.338940238190695</v>
      </c>
      <c r="P60" s="1">
        <v>75.181188475007303</v>
      </c>
      <c r="Q60" s="1">
        <v>73.74973699495176</v>
      </c>
      <c r="R60" s="1">
        <v>78.707967582219837</v>
      </c>
      <c r="S60" s="1">
        <v>65.83399878098669</v>
      </c>
      <c r="T60" s="1">
        <v>73.183821340894028</v>
      </c>
      <c r="U60" s="1">
        <v>72.154475871053961</v>
      </c>
      <c r="V60" s="1">
        <v>73.559057683906005</v>
      </c>
      <c r="W60" s="1">
        <v>73.566959461192369</v>
      </c>
      <c r="X60" s="1">
        <v>62.74645348271666</v>
      </c>
      <c r="Y60" s="1">
        <v>65.268118666562415</v>
      </c>
      <c r="Z60" s="1">
        <v>73.89627988539138</v>
      </c>
      <c r="AA60" s="1">
        <v>72.840199322359254</v>
      </c>
      <c r="AB60" s="1">
        <v>70.129220703463716</v>
      </c>
      <c r="AC60" s="1">
        <v>72.435083854395771</v>
      </c>
      <c r="AD60" s="1">
        <v>67.853955859875867</v>
      </c>
      <c r="AE60" s="1">
        <v>68.973770647273554</v>
      </c>
      <c r="AF60" s="1">
        <v>73.648486653631466</v>
      </c>
      <c r="AG60" s="1">
        <v>74.250231886583705</v>
      </c>
      <c r="AH60" s="1">
        <v>70.382220950407515</v>
      </c>
      <c r="AI60" s="1">
        <v>66.274699210887405</v>
      </c>
      <c r="AJ60" s="1">
        <v>71.812287720257345</v>
      </c>
      <c r="AK60" s="1">
        <v>79.431299439408605</v>
      </c>
      <c r="AL60" s="1">
        <v>77.636183472255041</v>
      </c>
      <c r="AM60" s="1">
        <v>76.853765731876393</v>
      </c>
    </row>
    <row r="61" spans="1:39" x14ac:dyDescent="0.25">
      <c r="A61" s="134">
        <f ca="1">Exceedance!U61</f>
        <v>44562</v>
      </c>
      <c r="B61" s="254">
        <v>78.426202346897526</v>
      </c>
      <c r="C61" s="254">
        <v>84.365162336405348</v>
      </c>
      <c r="D61" s="254">
        <v>84.09503487811152</v>
      </c>
      <c r="E61" s="1">
        <v>95.707066737688777</v>
      </c>
      <c r="F61" s="1">
        <v>91.325185275806817</v>
      </c>
      <c r="G61" s="1">
        <v>78.166038239182939</v>
      </c>
      <c r="H61" s="1">
        <v>84.542954051158546</v>
      </c>
      <c r="I61" s="1">
        <v>83.499826898112389</v>
      </c>
      <c r="J61" s="1">
        <v>80.376951329479667</v>
      </c>
      <c r="K61" s="1">
        <v>77.626086391004236</v>
      </c>
      <c r="L61" s="1">
        <v>70.908607554625945</v>
      </c>
      <c r="M61" s="1">
        <v>84.859136785798967</v>
      </c>
      <c r="N61" s="1">
        <v>78.149007830803214</v>
      </c>
      <c r="O61" s="1">
        <v>84.266212500865109</v>
      </c>
      <c r="P61" s="1">
        <v>91.482995327156772</v>
      </c>
      <c r="Q61" s="1">
        <v>95.499934594900836</v>
      </c>
      <c r="R61" s="1">
        <v>72.368600143107301</v>
      </c>
      <c r="S61" s="1">
        <v>82.11844169440424</v>
      </c>
      <c r="T61" s="1">
        <v>80.986044629811857</v>
      </c>
      <c r="U61" s="1">
        <v>86.257082461011024</v>
      </c>
      <c r="V61" s="1">
        <v>78.724368882717727</v>
      </c>
      <c r="W61" s="1">
        <v>78.322850697682412</v>
      </c>
      <c r="X61" s="1">
        <v>62.981745400551404</v>
      </c>
      <c r="Y61" s="1">
        <v>81.037336923907432</v>
      </c>
      <c r="Z61" s="1">
        <v>84.568358725576161</v>
      </c>
      <c r="AA61" s="1">
        <v>82.879609318062762</v>
      </c>
      <c r="AB61" s="1">
        <v>87.153442518849687</v>
      </c>
      <c r="AC61" s="1">
        <v>75.8750708238247</v>
      </c>
      <c r="AD61" s="1">
        <v>85.4460219298564</v>
      </c>
      <c r="AE61" s="1">
        <v>86.515216751681848</v>
      </c>
      <c r="AF61" s="1">
        <v>85.3193845002302</v>
      </c>
      <c r="AG61" s="1">
        <v>84.05140242136288</v>
      </c>
      <c r="AH61" s="1">
        <v>82.923942615608567</v>
      </c>
      <c r="AI61" s="1">
        <v>75.11591008467596</v>
      </c>
      <c r="AJ61" s="1">
        <v>76.058676833459003</v>
      </c>
      <c r="AK61" s="1">
        <v>101.2407564558705</v>
      </c>
      <c r="AL61" s="1">
        <v>94.225862121213865</v>
      </c>
      <c r="AM61" s="1">
        <v>96.753639807020662</v>
      </c>
    </row>
    <row r="62" spans="1:39" x14ac:dyDescent="0.25">
      <c r="A62" s="134">
        <f ca="1">Exceedance!U62</f>
        <v>44593</v>
      </c>
      <c r="B62" s="254">
        <v>82.980547448491379</v>
      </c>
      <c r="C62" s="254">
        <v>88.535665048818785</v>
      </c>
      <c r="D62" s="254">
        <v>80.710146160408939</v>
      </c>
      <c r="E62" s="1">
        <v>87.368951979440197</v>
      </c>
      <c r="F62" s="1">
        <v>88.314839386814853</v>
      </c>
      <c r="G62" s="1">
        <v>85.912488414619887</v>
      </c>
      <c r="H62" s="1">
        <v>86.200899652289124</v>
      </c>
      <c r="I62" s="1">
        <v>81.548686359984941</v>
      </c>
      <c r="J62" s="1">
        <v>73.988340515498038</v>
      </c>
      <c r="K62" s="1">
        <v>79.354222197153021</v>
      </c>
      <c r="L62" s="1">
        <v>59.46988423625703</v>
      </c>
      <c r="M62" s="1">
        <v>81.796788785652524</v>
      </c>
      <c r="N62" s="1">
        <v>72.223827809971922</v>
      </c>
      <c r="O62" s="1">
        <v>87.799828491177692</v>
      </c>
      <c r="P62" s="1">
        <v>88.914449954929765</v>
      </c>
      <c r="Q62" s="1">
        <v>88.456548049252362</v>
      </c>
      <c r="R62" s="1">
        <v>86.229893893263736</v>
      </c>
      <c r="S62" s="1">
        <v>86.871080822244906</v>
      </c>
      <c r="T62" s="1">
        <v>84.982209573610419</v>
      </c>
      <c r="U62" s="1">
        <v>82.789291942835419</v>
      </c>
      <c r="V62" s="1">
        <v>79.302757419423102</v>
      </c>
      <c r="W62" s="1">
        <v>80.069758644061906</v>
      </c>
      <c r="X62" s="1">
        <v>61.618229607201755</v>
      </c>
      <c r="Y62" s="1">
        <v>81.508287199844546</v>
      </c>
      <c r="Z62" s="1">
        <v>83.08726765576823</v>
      </c>
      <c r="AA62" s="1">
        <v>82.50409406094272</v>
      </c>
      <c r="AB62" s="1">
        <v>86.307660589592103</v>
      </c>
      <c r="AC62" s="1">
        <v>82.644058581704599</v>
      </c>
      <c r="AD62" s="1">
        <v>77.389650954745022</v>
      </c>
      <c r="AE62" s="1">
        <v>89.404426739685434</v>
      </c>
      <c r="AF62" s="1">
        <v>82.566997239288327</v>
      </c>
      <c r="AG62" s="1">
        <v>78.564455389951661</v>
      </c>
      <c r="AH62" s="1">
        <v>79.376615589830209</v>
      </c>
      <c r="AI62" s="1">
        <v>86.042318964907395</v>
      </c>
      <c r="AJ62" s="1">
        <v>85.96200971526423</v>
      </c>
      <c r="AK62" s="1">
        <v>62.647402799159991</v>
      </c>
      <c r="AL62" s="1">
        <v>77.763281099029825</v>
      </c>
      <c r="AM62" s="1">
        <v>93.168602693530119</v>
      </c>
    </row>
    <row r="63" spans="1:39" x14ac:dyDescent="0.25">
      <c r="A63" s="134">
        <f ca="1">Exceedance!U63</f>
        <v>44621</v>
      </c>
      <c r="B63" s="254">
        <v>107.59962274997527</v>
      </c>
      <c r="C63" s="254">
        <v>114.63719656184595</v>
      </c>
      <c r="D63" s="254">
        <v>111.09470764057872</v>
      </c>
      <c r="E63" s="1">
        <v>113.58660715342178</v>
      </c>
      <c r="F63" s="1">
        <v>111.24059872220221</v>
      </c>
      <c r="G63" s="1">
        <v>110.12492259296945</v>
      </c>
      <c r="H63" s="1">
        <v>112.08796387135101</v>
      </c>
      <c r="I63" s="1">
        <v>107.79774747451739</v>
      </c>
      <c r="J63" s="1">
        <v>104.69784459630475</v>
      </c>
      <c r="K63" s="1">
        <v>96.569307413191126</v>
      </c>
      <c r="L63" s="1">
        <v>84.53560235838448</v>
      </c>
      <c r="M63" s="1">
        <v>108.16067434300469</v>
      </c>
      <c r="N63" s="1">
        <v>96.729299533324678</v>
      </c>
      <c r="O63" s="1">
        <v>115.24077692475686</v>
      </c>
      <c r="P63" s="1">
        <v>109.40910310701931</v>
      </c>
      <c r="Q63" s="1">
        <v>106.13803497078136</v>
      </c>
      <c r="R63" s="1">
        <v>108.32099066358685</v>
      </c>
      <c r="S63" s="1">
        <v>110.3287383002172</v>
      </c>
      <c r="T63" s="1">
        <v>108.89404112627777</v>
      </c>
      <c r="U63" s="1">
        <v>110.09975766283193</v>
      </c>
      <c r="V63" s="1">
        <v>110.82132301339485</v>
      </c>
      <c r="W63" s="1">
        <v>109.30347449837456</v>
      </c>
      <c r="X63" s="1">
        <v>86.418829567359651</v>
      </c>
      <c r="Y63" s="1">
        <v>102.67663362190864</v>
      </c>
      <c r="Z63" s="1">
        <v>107.23946733403496</v>
      </c>
      <c r="AA63" s="1">
        <v>108.71877628974825</v>
      </c>
      <c r="AB63" s="1">
        <v>113.87535527657458</v>
      </c>
      <c r="AC63" s="1">
        <v>105.54570558147866</v>
      </c>
      <c r="AD63" s="1">
        <v>107.95721994191206</v>
      </c>
      <c r="AE63" s="1">
        <v>113.16148082097877</v>
      </c>
      <c r="AF63" s="1">
        <v>112.20155329757347</v>
      </c>
      <c r="AG63" s="1">
        <v>116.93319948452705</v>
      </c>
      <c r="AH63" s="1">
        <v>112.06225784786037</v>
      </c>
      <c r="AI63" s="1">
        <v>110.97864075996468</v>
      </c>
      <c r="AJ63" s="1">
        <v>108.24425274505609</v>
      </c>
      <c r="AK63" s="1">
        <v>98.112376603243348</v>
      </c>
      <c r="AL63" s="1">
        <v>99.757126697957816</v>
      </c>
      <c r="AM63" s="1">
        <v>101.44094031933406</v>
      </c>
    </row>
    <row r="64" spans="1:39" x14ac:dyDescent="0.25">
      <c r="A64" s="134" t="str">
        <f ca="1">Exceedance!U64</f>
        <v/>
      </c>
      <c r="B64" s="254">
        <v>106.51966927199992</v>
      </c>
      <c r="C64" s="254">
        <v>113.23351824134828</v>
      </c>
      <c r="D64" s="254">
        <v>113.27815953512912</v>
      </c>
      <c r="E64" s="1">
        <v>110.11899760585165</v>
      </c>
      <c r="F64" s="1">
        <v>116.6354870619766</v>
      </c>
      <c r="G64" s="1">
        <v>116.6354870619766</v>
      </c>
      <c r="H64" s="1">
        <v>116.46647551882666</v>
      </c>
      <c r="I64" s="1">
        <v>115.17997032667402</v>
      </c>
      <c r="J64" s="1">
        <v>110.88291594879219</v>
      </c>
      <c r="K64" s="1">
        <v>106.88222672274213</v>
      </c>
      <c r="L64" s="1">
        <v>116.45267426010155</v>
      </c>
      <c r="M64" s="1">
        <v>116.6354870619766</v>
      </c>
      <c r="N64" s="1">
        <v>111.35500863696062</v>
      </c>
      <c r="O64" s="1">
        <v>116.5191829068841</v>
      </c>
      <c r="P64" s="1">
        <v>114.53514841733649</v>
      </c>
      <c r="Q64" s="1">
        <v>106.19257333119863</v>
      </c>
      <c r="R64" s="1">
        <v>113.78595794072498</v>
      </c>
      <c r="S64" s="1">
        <v>116.6354870619766</v>
      </c>
      <c r="T64" s="1">
        <v>110.15629317414771</v>
      </c>
      <c r="U64" s="1">
        <v>116.53872744149595</v>
      </c>
      <c r="V64" s="1">
        <v>107.18884082104854</v>
      </c>
      <c r="W64" s="1">
        <v>107.59455309297168</v>
      </c>
      <c r="X64" s="1">
        <v>102.77358330831814</v>
      </c>
      <c r="Y64" s="1">
        <v>107.96806104724087</v>
      </c>
      <c r="Z64" s="1">
        <v>114.66181407366592</v>
      </c>
      <c r="AA64" s="1">
        <v>116.22733119186556</v>
      </c>
      <c r="AB64" s="1">
        <v>115.93039271337859</v>
      </c>
      <c r="AC64" s="1">
        <v>113.86678991512512</v>
      </c>
      <c r="AD64" s="1">
        <v>113.29371787930471</v>
      </c>
      <c r="AE64" s="1">
        <v>115.14907661776719</v>
      </c>
      <c r="AF64" s="1">
        <v>116.6354870619766</v>
      </c>
      <c r="AG64" s="1">
        <v>109.37633396458722</v>
      </c>
      <c r="AH64" s="1">
        <v>112.83764851829908</v>
      </c>
      <c r="AI64" s="1">
        <v>110.34794269080523</v>
      </c>
      <c r="AJ64" s="1">
        <v>108.08662678265485</v>
      </c>
      <c r="AK64" s="1">
        <v>116.6354870619766</v>
      </c>
      <c r="AL64" s="1">
        <v>108.22373416256453</v>
      </c>
      <c r="AM64" s="1">
        <v>112.49242992923087</v>
      </c>
    </row>
    <row r="65" spans="1:39" x14ac:dyDescent="0.25">
      <c r="A65" s="134" t="str">
        <f ca="1">Exceedance!U65</f>
        <v/>
      </c>
      <c r="B65" s="254">
        <v>98.635514595405368</v>
      </c>
      <c r="C65" s="254">
        <v>105.45723525762676</v>
      </c>
      <c r="D65" s="254">
        <v>104.30127508224579</v>
      </c>
      <c r="E65" s="1">
        <v>120.52333663070917</v>
      </c>
      <c r="F65" s="1">
        <v>109.93184622520859</v>
      </c>
      <c r="G65" s="1">
        <v>114.77935350670533</v>
      </c>
      <c r="H65" s="1">
        <v>103.84617336438147</v>
      </c>
      <c r="I65" s="1">
        <v>104.09282806268602</v>
      </c>
      <c r="J65" s="1">
        <v>101.62023112058797</v>
      </c>
      <c r="K65" s="1">
        <v>96.744080462954372</v>
      </c>
      <c r="L65" s="1">
        <v>106.4285333558452</v>
      </c>
      <c r="M65" s="1">
        <v>104.72837845948033</v>
      </c>
      <c r="N65" s="1">
        <v>103.16180227481954</v>
      </c>
      <c r="O65" s="1">
        <v>107.15586597163195</v>
      </c>
      <c r="P65" s="1">
        <v>107.37166596517147</v>
      </c>
      <c r="Q65" s="1">
        <v>104.02127786969592</v>
      </c>
      <c r="R65" s="1">
        <v>106.18673346705603</v>
      </c>
      <c r="S65" s="1">
        <v>107.40034955356423</v>
      </c>
      <c r="T65" s="1">
        <v>108.41991132726392</v>
      </c>
      <c r="U65" s="1">
        <v>105.75044124534013</v>
      </c>
      <c r="V65" s="1">
        <v>100.27288669128436</v>
      </c>
      <c r="W65" s="1">
        <v>102.08947943920364</v>
      </c>
      <c r="X65" s="1">
        <v>99.693416075234126</v>
      </c>
      <c r="Y65" s="1">
        <v>105.95234074390525</v>
      </c>
      <c r="Z65" s="1">
        <v>105.97150869857563</v>
      </c>
      <c r="AA65" s="1">
        <v>104.67731658089035</v>
      </c>
      <c r="AB65" s="1">
        <v>104.59857391767234</v>
      </c>
      <c r="AC65" s="1">
        <v>107.23014869928299</v>
      </c>
      <c r="AD65" s="1">
        <v>103.44142273477861</v>
      </c>
      <c r="AE65" s="1">
        <v>103.96964119753738</v>
      </c>
      <c r="AF65" s="1">
        <v>105.63213438704472</v>
      </c>
      <c r="AG65" s="1">
        <v>106.42256293180489</v>
      </c>
      <c r="AH65" s="1">
        <v>102.14081225489113</v>
      </c>
      <c r="AI65" s="1">
        <v>98.203621628407859</v>
      </c>
      <c r="AJ65" s="1">
        <v>101.73875267427155</v>
      </c>
      <c r="AK65" s="1">
        <v>115.05797884286366</v>
      </c>
      <c r="AL65" s="1">
        <v>108.97286947129305</v>
      </c>
      <c r="AM65" s="1">
        <v>120.52333663070917</v>
      </c>
    </row>
    <row r="66" spans="1:39" x14ac:dyDescent="0.25">
      <c r="A66" s="134" t="str">
        <f ca="1">Exceedance!U66</f>
        <v/>
      </c>
      <c r="B66" s="254">
        <v>92.731532411946134</v>
      </c>
      <c r="C66" s="254">
        <v>97.919562211363171</v>
      </c>
      <c r="D66" s="254">
        <v>90.305804832928303</v>
      </c>
      <c r="E66" s="1">
        <v>116.6354870619766</v>
      </c>
      <c r="F66" s="1">
        <v>99.244233144165975</v>
      </c>
      <c r="G66" s="1">
        <v>101.34582685479324</v>
      </c>
      <c r="H66" s="1">
        <v>98.016585225717478</v>
      </c>
      <c r="I66" s="1">
        <v>88.297938975683664</v>
      </c>
      <c r="J66" s="1">
        <v>87.884777082296111</v>
      </c>
      <c r="K66" s="1">
        <v>90.654535137257639</v>
      </c>
      <c r="L66" s="1">
        <v>90.185170669024984</v>
      </c>
      <c r="M66" s="1">
        <v>90.372590564519456</v>
      </c>
      <c r="N66" s="1">
        <v>87.735450700776482</v>
      </c>
      <c r="O66" s="1">
        <v>97.837959991141773</v>
      </c>
      <c r="P66" s="1">
        <v>100.23619792318365</v>
      </c>
      <c r="Q66" s="1">
        <v>95.892239320024913</v>
      </c>
      <c r="R66" s="1">
        <v>97.685118920861413</v>
      </c>
      <c r="S66" s="1">
        <v>92.358980404688126</v>
      </c>
      <c r="T66" s="1">
        <v>96.600837859272104</v>
      </c>
      <c r="U66" s="1">
        <v>91.122976276935333</v>
      </c>
      <c r="V66" s="1">
        <v>94.201566317057384</v>
      </c>
      <c r="W66" s="1">
        <v>96.424285540342311</v>
      </c>
      <c r="X66" s="1">
        <v>89.934817306596798</v>
      </c>
      <c r="Y66" s="1">
        <v>95.446868966916426</v>
      </c>
      <c r="Z66" s="1">
        <v>92.048366654386356</v>
      </c>
      <c r="AA66" s="1">
        <v>92.800170754719957</v>
      </c>
      <c r="AB66" s="1">
        <v>96.044355534280996</v>
      </c>
      <c r="AC66" s="1">
        <v>89.468209534892353</v>
      </c>
      <c r="AD66" s="1">
        <v>88.875783843221328</v>
      </c>
      <c r="AE66" s="1">
        <v>99.203444805349221</v>
      </c>
      <c r="AF66" s="1">
        <v>92.360689684190007</v>
      </c>
      <c r="AG66" s="1">
        <v>92.478452632510269</v>
      </c>
      <c r="AH66" s="1">
        <v>87.792143526677123</v>
      </c>
      <c r="AI66" s="1">
        <v>98.288082327763547</v>
      </c>
      <c r="AJ66" s="1">
        <v>92.578303025922324</v>
      </c>
      <c r="AK66" s="1">
        <v>116.6354870619766</v>
      </c>
      <c r="AL66" s="1">
        <v>95.710006028258078</v>
      </c>
      <c r="AM66" s="1">
        <v>112.21267162541307</v>
      </c>
    </row>
    <row r="67" spans="1:39" x14ac:dyDescent="0.25">
      <c r="A67" s="134" t="str">
        <f ca="1">Exceedance!U67</f>
        <v/>
      </c>
      <c r="B67" s="254">
        <v>89.03915267556404</v>
      </c>
      <c r="C67" s="254">
        <v>93.409314996593167</v>
      </c>
      <c r="D67" s="254">
        <v>90.565316324679571</v>
      </c>
      <c r="E67" s="1">
        <v>120.52333663070917</v>
      </c>
      <c r="F67" s="1">
        <v>97.435670856658916</v>
      </c>
      <c r="G67" s="1">
        <v>102.9104892518132</v>
      </c>
      <c r="H67" s="1">
        <v>97.217898046664203</v>
      </c>
      <c r="I67" s="1">
        <v>91.646150005485694</v>
      </c>
      <c r="J67" s="1">
        <v>91.351569380141399</v>
      </c>
      <c r="K67" s="1">
        <v>86.424519332517917</v>
      </c>
      <c r="L67" s="1">
        <v>90.630442049649048</v>
      </c>
      <c r="M67" s="1">
        <v>93.523285576242586</v>
      </c>
      <c r="N67" s="1">
        <v>90.16040225725871</v>
      </c>
      <c r="O67" s="1">
        <v>96.274756808104712</v>
      </c>
      <c r="P67" s="1">
        <v>97.862502154045913</v>
      </c>
      <c r="Q67" s="1">
        <v>95.149987360011494</v>
      </c>
      <c r="R67" s="1">
        <v>89.789677059832428</v>
      </c>
      <c r="S67" s="1">
        <v>95.813334173166112</v>
      </c>
      <c r="T67" s="1">
        <v>96.02354242023199</v>
      </c>
      <c r="U67" s="1">
        <v>93.735363175218865</v>
      </c>
      <c r="V67" s="1">
        <v>91.960866095757083</v>
      </c>
      <c r="W67" s="1">
        <v>91.974638360220013</v>
      </c>
      <c r="X67" s="1">
        <v>93.011517979851746</v>
      </c>
      <c r="Y67" s="1">
        <v>93.859471125290241</v>
      </c>
      <c r="Z67" s="1">
        <v>93.506015450000078</v>
      </c>
      <c r="AA67" s="1">
        <v>94.330857078857235</v>
      </c>
      <c r="AB67" s="1">
        <v>96.341340011485741</v>
      </c>
      <c r="AC67" s="1">
        <v>95.290264086603457</v>
      </c>
      <c r="AD67" s="1">
        <v>90.258781787902734</v>
      </c>
      <c r="AE67" s="1">
        <v>91.85100398276677</v>
      </c>
      <c r="AF67" s="1">
        <v>92.231828495629571</v>
      </c>
      <c r="AG67" s="1">
        <v>90.547864013445263</v>
      </c>
      <c r="AH67" s="1">
        <v>90.203573450886324</v>
      </c>
      <c r="AI67" s="1">
        <v>96.979374334511462</v>
      </c>
      <c r="AJ67" s="1">
        <v>97.984833861672612</v>
      </c>
      <c r="AK67" s="1">
        <v>96.735338264837097</v>
      </c>
      <c r="AL67" s="1">
        <v>97.949601544224208</v>
      </c>
      <c r="AM67" s="1">
        <v>120.52333663070917</v>
      </c>
    </row>
    <row r="68" spans="1:39" x14ac:dyDescent="0.25">
      <c r="A68" s="134" t="str">
        <f ca="1">Exceedance!U68</f>
        <v/>
      </c>
      <c r="B68" s="254">
        <v>79.037895167766237</v>
      </c>
      <c r="C68" s="254">
        <v>82.702049446905761</v>
      </c>
      <c r="D68" s="254">
        <v>81.110527255895136</v>
      </c>
      <c r="E68" s="1">
        <v>120.52333663070917</v>
      </c>
      <c r="F68" s="1">
        <v>85.30522074513614</v>
      </c>
      <c r="G68" s="1">
        <v>80.192633097840528</v>
      </c>
      <c r="H68" s="1">
        <v>80.316440577809985</v>
      </c>
      <c r="I68" s="1">
        <v>78.320678953250976</v>
      </c>
      <c r="J68" s="1">
        <v>79.273112155737351</v>
      </c>
      <c r="K68" s="1">
        <v>73.646545497099169</v>
      </c>
      <c r="L68" s="1">
        <v>79.111951636696276</v>
      </c>
      <c r="M68" s="1">
        <v>82.164623845644925</v>
      </c>
      <c r="N68" s="1">
        <v>79.509546384070191</v>
      </c>
      <c r="O68" s="1">
        <v>83.058674468843336</v>
      </c>
      <c r="P68" s="1">
        <v>88.647003764115553</v>
      </c>
      <c r="Q68" s="1">
        <v>83.680808039469767</v>
      </c>
      <c r="R68" s="1">
        <v>82.863066893125406</v>
      </c>
      <c r="S68" s="1">
        <v>81.423502828736574</v>
      </c>
      <c r="T68" s="1">
        <v>80.873647758825442</v>
      </c>
      <c r="U68" s="1">
        <v>82.689659586400083</v>
      </c>
      <c r="V68" s="1">
        <v>79.79301393113235</v>
      </c>
      <c r="W68" s="1">
        <v>83.47466122974275</v>
      </c>
      <c r="X68" s="1">
        <v>76.047576195852827</v>
      </c>
      <c r="Y68" s="1">
        <v>83.618804027730746</v>
      </c>
      <c r="Z68" s="1">
        <v>84.470760622014566</v>
      </c>
      <c r="AA68" s="1">
        <v>83.812442756406071</v>
      </c>
      <c r="AB68" s="1">
        <v>85.896071600789796</v>
      </c>
      <c r="AC68" s="1">
        <v>84.816065981638573</v>
      </c>
      <c r="AD68" s="1">
        <v>81.0603934518454</v>
      </c>
      <c r="AE68" s="1">
        <v>82.571715156166377</v>
      </c>
      <c r="AF68" s="1">
        <v>80.481649762837463</v>
      </c>
      <c r="AG68" s="1">
        <v>78.797676759381233</v>
      </c>
      <c r="AH68" s="1">
        <v>82.977820339074285</v>
      </c>
      <c r="AI68" s="1">
        <v>84.412934766704296</v>
      </c>
      <c r="AJ68" s="1">
        <v>81.844460030945882</v>
      </c>
      <c r="AK68" s="1">
        <v>80.184105166658782</v>
      </c>
      <c r="AL68" s="1">
        <v>78.100115620122807</v>
      </c>
      <c r="AM68" s="1">
        <v>120.52333663070917</v>
      </c>
    </row>
    <row r="69" spans="1:39" x14ac:dyDescent="0.25">
      <c r="A69" s="134" t="str">
        <f ca="1">Exceedance!U69</f>
        <v/>
      </c>
      <c r="B69" s="254">
        <v>84.791492105142822</v>
      </c>
      <c r="C69" s="254">
        <v>90.513206284290334</v>
      </c>
      <c r="D69" s="254">
        <v>89.812431912424117</v>
      </c>
      <c r="E69" s="1">
        <v>177.23064437316</v>
      </c>
      <c r="F69" s="1">
        <v>90.529616550843116</v>
      </c>
      <c r="G69" s="1">
        <v>89.366759554599284</v>
      </c>
      <c r="H69" s="1">
        <v>87.93891011410787</v>
      </c>
      <c r="I69" s="1">
        <v>86.790711928333693</v>
      </c>
      <c r="J69" s="1">
        <v>85.657175544462319</v>
      </c>
      <c r="K69" s="1">
        <v>80.73899345379661</v>
      </c>
      <c r="L69" s="1">
        <v>87.780903936883504</v>
      </c>
      <c r="M69" s="1">
        <v>87.133311874105956</v>
      </c>
      <c r="N69" s="1">
        <v>86.284278264007</v>
      </c>
      <c r="O69" s="1">
        <v>89.171897140514332</v>
      </c>
      <c r="P69" s="1">
        <v>84.167737105265957</v>
      </c>
      <c r="Q69" s="1">
        <v>93.857332299256015</v>
      </c>
      <c r="R69" s="1">
        <v>95.456763196598061</v>
      </c>
      <c r="S69" s="1">
        <v>91.366337446266897</v>
      </c>
      <c r="T69" s="1">
        <v>89.170841410549087</v>
      </c>
      <c r="U69" s="1">
        <v>91.004620078349348</v>
      </c>
      <c r="V69" s="1">
        <v>86.369623650419697</v>
      </c>
      <c r="W69" s="1">
        <v>82.749314453610921</v>
      </c>
      <c r="X69" s="1">
        <v>82.945152362162702</v>
      </c>
      <c r="Y69" s="1">
        <v>86.90350629384271</v>
      </c>
      <c r="Z69" s="1">
        <v>90.866480803636748</v>
      </c>
      <c r="AA69" s="1">
        <v>89.951087966944101</v>
      </c>
      <c r="AB69" s="1">
        <v>91.72971970030332</v>
      </c>
      <c r="AC69" s="1">
        <v>90.96823205768672</v>
      </c>
      <c r="AD69" s="1">
        <v>85.758202743676918</v>
      </c>
      <c r="AE69" s="1">
        <v>91.394141150631526</v>
      </c>
      <c r="AF69" s="1">
        <v>91.966593832538408</v>
      </c>
      <c r="AG69" s="1">
        <v>89.126396281135399</v>
      </c>
      <c r="AH69" s="1">
        <v>87.975858106790739</v>
      </c>
      <c r="AI69" s="1">
        <v>76.871880210161891</v>
      </c>
      <c r="AJ69" s="1">
        <v>83.813173539585577</v>
      </c>
      <c r="AK69" s="1">
        <v>92.930156460355093</v>
      </c>
      <c r="AL69" s="1">
        <v>89.869114933983624</v>
      </c>
      <c r="AM69" s="1">
        <v>177.23064437316</v>
      </c>
    </row>
    <row r="70" spans="1:39" x14ac:dyDescent="0.25">
      <c r="A70" s="134" t="str">
        <f ca="1">Exceedance!U70</f>
        <v/>
      </c>
      <c r="B70" s="254"/>
      <c r="C70" s="254"/>
      <c r="D70" s="254"/>
    </row>
    <row r="71" spans="1:39" x14ac:dyDescent="0.25">
      <c r="A71" s="134" t="str">
        <f ca="1">Exceedance!U71</f>
        <v/>
      </c>
      <c r="B71" s="254"/>
      <c r="C71" s="254"/>
      <c r="D71" s="254"/>
    </row>
    <row r="72" spans="1:39" x14ac:dyDescent="0.25">
      <c r="A72" s="134" t="str">
        <f ca="1">Exceedance!U72</f>
        <v/>
      </c>
      <c r="B72" s="254"/>
      <c r="C72" s="254"/>
      <c r="D72" s="254"/>
    </row>
    <row r="73" spans="1:39" x14ac:dyDescent="0.25">
      <c r="A73" s="134" t="str">
        <f ca="1">Exceedance!U73</f>
        <v/>
      </c>
      <c r="B73" s="254"/>
      <c r="C73" s="254"/>
      <c r="D73" s="254"/>
    </row>
    <row r="74" spans="1:39" x14ac:dyDescent="0.25">
      <c r="A74" s="134" t="str">
        <f ca="1">Exceedance!U74</f>
        <v/>
      </c>
      <c r="B74" s="254"/>
      <c r="C74" s="254"/>
      <c r="D74" s="254"/>
    </row>
    <row r="75" spans="1:39" x14ac:dyDescent="0.25">
      <c r="A75" s="134" t="str">
        <f ca="1">Exceedance!U75</f>
        <v/>
      </c>
      <c r="B75" s="254"/>
      <c r="C75" s="254"/>
      <c r="D75" s="254"/>
    </row>
    <row r="76" spans="1:39" x14ac:dyDescent="0.25">
      <c r="A76" s="134" t="str">
        <f ca="1">Exceedance!U76</f>
        <v/>
      </c>
      <c r="B76" s="254"/>
      <c r="C76" s="254"/>
      <c r="D76" s="254"/>
    </row>
    <row r="77" spans="1:39" x14ac:dyDescent="0.25">
      <c r="A77" s="134" t="str">
        <f ca="1">Exceedance!U77</f>
        <v/>
      </c>
      <c r="B77" s="254"/>
      <c r="C77" s="254"/>
      <c r="D77" s="254"/>
    </row>
    <row r="78" spans="1:39" x14ac:dyDescent="0.25">
      <c r="A78" s="134" t="str">
        <f ca="1">Exceedance!U78</f>
        <v/>
      </c>
      <c r="B78" s="254"/>
      <c r="C78" s="254"/>
      <c r="D78" s="254"/>
    </row>
    <row r="79" spans="1:39" x14ac:dyDescent="0.25">
      <c r="A79" s="134" t="str">
        <f ca="1">Exceedance!U79</f>
        <v/>
      </c>
      <c r="B79" s="254"/>
      <c r="C79" s="254"/>
      <c r="D79" s="254"/>
    </row>
    <row r="80" spans="1:39" x14ac:dyDescent="0.25">
      <c r="A80" s="134" t="str">
        <f ca="1">Exceedance!U80</f>
        <v/>
      </c>
      <c r="B80" s="254"/>
      <c r="C80" s="254"/>
      <c r="D80" s="254"/>
    </row>
    <row r="81" spans="1:4" x14ac:dyDescent="0.25">
      <c r="A81" s="134" t="str">
        <f ca="1">Exceedance!U81</f>
        <v/>
      </c>
      <c r="B81" s="254"/>
      <c r="C81" s="254"/>
      <c r="D81" s="254"/>
    </row>
    <row r="82" spans="1:4" x14ac:dyDescent="0.25">
      <c r="A82" s="134" t="str">
        <f ca="1">Exceedance!U82</f>
        <v/>
      </c>
      <c r="B82" s="254"/>
      <c r="C82" s="254"/>
      <c r="D82" s="254"/>
    </row>
    <row r="83" spans="1:4" x14ac:dyDescent="0.25">
      <c r="A83" s="134" t="str">
        <f ca="1">Exceedance!U83</f>
        <v/>
      </c>
      <c r="B83" s="254"/>
      <c r="C83" s="254"/>
      <c r="D83" s="254"/>
    </row>
    <row r="84" spans="1:4" x14ac:dyDescent="0.25">
      <c r="A84" s="134" t="str">
        <f ca="1">Exceedance!U84</f>
        <v/>
      </c>
      <c r="B84" s="254"/>
      <c r="C84" s="254"/>
      <c r="D84" s="254"/>
    </row>
    <row r="85" spans="1:4" x14ac:dyDescent="0.25">
      <c r="A85" s="134" t="str">
        <f ca="1">Exceedance!U85</f>
        <v/>
      </c>
      <c r="B85" s="254"/>
      <c r="C85" s="254"/>
      <c r="D85" s="254"/>
    </row>
    <row r="86" spans="1:4" x14ac:dyDescent="0.25">
      <c r="A86" s="134" t="str">
        <f ca="1">Exceedance!U86</f>
        <v/>
      </c>
      <c r="B86" s="254"/>
      <c r="C86" s="254"/>
      <c r="D86" s="254"/>
    </row>
    <row r="87" spans="1:4" x14ac:dyDescent="0.25">
      <c r="A87" s="134" t="str">
        <f ca="1">Exceedance!U87</f>
        <v/>
      </c>
      <c r="B87" s="254"/>
      <c r="C87" s="254"/>
      <c r="D87" s="254"/>
    </row>
    <row r="88" spans="1:4" x14ac:dyDescent="0.25">
      <c r="A88" s="134" t="str">
        <f ca="1">Exceedance!U88</f>
        <v/>
      </c>
      <c r="B88" s="254"/>
      <c r="C88" s="254"/>
      <c r="D88" s="254"/>
    </row>
    <row r="89" spans="1:4" x14ac:dyDescent="0.25">
      <c r="A89" s="134" t="str">
        <f ca="1">Exceedance!U89</f>
        <v/>
      </c>
      <c r="B89" s="254"/>
      <c r="C89" s="254"/>
      <c r="D89" s="254"/>
    </row>
    <row r="90" spans="1:4" x14ac:dyDescent="0.25">
      <c r="A90" s="134" t="str">
        <f ca="1">Exceedance!U90</f>
        <v/>
      </c>
      <c r="B90" s="254"/>
      <c r="C90" s="254"/>
      <c r="D90" s="254"/>
    </row>
    <row r="91" spans="1:4" x14ac:dyDescent="0.25">
      <c r="A91" s="134" t="str">
        <f ca="1">Exceedance!U91</f>
        <v/>
      </c>
      <c r="B91" s="254"/>
      <c r="C91" s="254"/>
      <c r="D91" s="254"/>
    </row>
    <row r="92" spans="1:4" x14ac:dyDescent="0.25">
      <c r="A92" s="134" t="str">
        <f ca="1">Exceedance!U92</f>
        <v/>
      </c>
      <c r="B92" s="254"/>
      <c r="C92" s="254"/>
      <c r="D92" s="254"/>
    </row>
    <row r="93" spans="1:4" x14ac:dyDescent="0.25">
      <c r="A93" s="134" t="str">
        <f ca="1">Exceedance!U93</f>
        <v/>
      </c>
      <c r="B93" s="254"/>
      <c r="C93" s="254"/>
      <c r="D93" s="254"/>
    </row>
    <row r="94" spans="1:4" x14ac:dyDescent="0.25">
      <c r="A94" s="134" t="str">
        <f ca="1">Exceedance!U94</f>
        <v/>
      </c>
      <c r="B94" s="254"/>
      <c r="C94" s="254"/>
      <c r="D94" s="254"/>
    </row>
    <row r="95" spans="1:4" x14ac:dyDescent="0.25">
      <c r="A95" s="134" t="str">
        <f ca="1">Exceedance!U95</f>
        <v/>
      </c>
      <c r="B95" s="254"/>
      <c r="C95" s="254"/>
      <c r="D95" s="254"/>
    </row>
    <row r="96" spans="1:4" x14ac:dyDescent="0.25">
      <c r="A96" s="134" t="str">
        <f ca="1">Exceedance!U96</f>
        <v/>
      </c>
      <c r="B96" s="254"/>
      <c r="C96" s="254"/>
      <c r="D96" s="254"/>
    </row>
    <row r="97" spans="1:4" x14ac:dyDescent="0.25">
      <c r="A97" s="134" t="str">
        <f ca="1">Exceedance!U97</f>
        <v/>
      </c>
      <c r="B97" s="254"/>
      <c r="C97" s="254"/>
      <c r="D97" s="254"/>
    </row>
    <row r="98" spans="1:4" x14ac:dyDescent="0.25">
      <c r="A98" s="134" t="str">
        <f ca="1">Exceedance!U98</f>
        <v/>
      </c>
      <c r="B98" s="254"/>
      <c r="C98" s="254"/>
      <c r="D98" s="254"/>
    </row>
    <row r="99" spans="1:4" x14ac:dyDescent="0.25">
      <c r="A99" s="134" t="str">
        <f ca="1">Exceedance!U99</f>
        <v/>
      </c>
      <c r="B99" s="254"/>
      <c r="C99" s="254"/>
      <c r="D99" s="254"/>
    </row>
    <row r="100" spans="1:4" x14ac:dyDescent="0.25">
      <c r="A100" s="134" t="str">
        <f ca="1">Exceedance!U100</f>
        <v/>
      </c>
      <c r="B100" s="254"/>
      <c r="C100" s="254"/>
      <c r="D100" s="254"/>
    </row>
  </sheetData>
  <mergeCells count="1">
    <mergeCell ref="B1:AH1"/>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00B050"/>
  </sheetPr>
  <dimension ref="A1:BD100"/>
  <sheetViews>
    <sheetView zoomScale="80" zoomScaleNormal="80" workbookViewId="0">
      <selection activeCell="B4" sqref="B4:AM69"/>
    </sheetView>
  </sheetViews>
  <sheetFormatPr defaultRowHeight="15" x14ac:dyDescent="0.25"/>
  <cols>
    <col min="1" max="1" width="8.85546875" style="135"/>
    <col min="2" max="4" width="9.140625" style="255"/>
  </cols>
  <sheetData>
    <row r="1" spans="1:56" s="135" customFormat="1" x14ac:dyDescent="0.25">
      <c r="A1" s="132"/>
      <c r="B1" s="754" t="s">
        <v>133</v>
      </c>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row>
    <row r="2" spans="1:56" s="135" customFormat="1" x14ac:dyDescent="0.25">
      <c r="A2" s="132"/>
      <c r="B2" s="269" t="s">
        <v>295</v>
      </c>
      <c r="C2" s="269" t="s">
        <v>296</v>
      </c>
      <c r="D2" s="269" t="s">
        <v>297</v>
      </c>
      <c r="E2" s="135">
        <v>1981</v>
      </c>
      <c r="F2" s="135">
        <v>1982</v>
      </c>
      <c r="G2" s="135">
        <v>1983</v>
      </c>
      <c r="H2" s="135">
        <v>1984</v>
      </c>
      <c r="I2" s="135">
        <v>1985</v>
      </c>
      <c r="J2" s="135">
        <v>1986</v>
      </c>
      <c r="K2" s="135">
        <v>1987</v>
      </c>
      <c r="L2" s="135">
        <v>1988</v>
      </c>
      <c r="M2" s="135">
        <v>1989</v>
      </c>
      <c r="N2" s="135">
        <v>1990</v>
      </c>
      <c r="O2" s="135">
        <v>1991</v>
      </c>
      <c r="P2" s="135">
        <v>1992</v>
      </c>
      <c r="Q2" s="135">
        <v>1993</v>
      </c>
      <c r="R2" s="135">
        <v>1994</v>
      </c>
      <c r="S2" s="135">
        <v>1995</v>
      </c>
      <c r="T2" s="135">
        <v>1996</v>
      </c>
      <c r="U2" s="135">
        <v>1997</v>
      </c>
      <c r="V2" s="135">
        <v>1998</v>
      </c>
      <c r="W2" s="135">
        <v>1999</v>
      </c>
      <c r="X2" s="135">
        <v>2000</v>
      </c>
      <c r="Y2" s="135">
        <v>2001</v>
      </c>
      <c r="Z2" s="135">
        <v>2002</v>
      </c>
      <c r="AA2" s="135">
        <v>2003</v>
      </c>
      <c r="AB2" s="135">
        <v>2004</v>
      </c>
      <c r="AC2" s="135">
        <v>2005</v>
      </c>
      <c r="AD2" s="135">
        <v>2006</v>
      </c>
      <c r="AE2" s="135">
        <v>2007</v>
      </c>
      <c r="AF2" s="190">
        <v>2008</v>
      </c>
      <c r="AG2" s="190">
        <v>2009</v>
      </c>
      <c r="AH2" s="135">
        <v>2010</v>
      </c>
      <c r="AI2" s="135">
        <v>2011</v>
      </c>
      <c r="AJ2" s="135">
        <v>2012</v>
      </c>
      <c r="AK2" s="135">
        <v>2013</v>
      </c>
      <c r="AL2" s="135">
        <v>2014</v>
      </c>
      <c r="AM2" s="135">
        <v>2015</v>
      </c>
      <c r="AN2" s="135">
        <v>2016</v>
      </c>
      <c r="AO2" s="135">
        <v>2017</v>
      </c>
      <c r="AP2" s="135">
        <v>2018</v>
      </c>
      <c r="AQ2" s="135">
        <v>2019</v>
      </c>
      <c r="AR2" s="135">
        <v>2020</v>
      </c>
      <c r="AS2" s="135">
        <v>2021</v>
      </c>
      <c r="AT2" s="135">
        <v>2022</v>
      </c>
      <c r="AU2" s="135">
        <v>2023</v>
      </c>
      <c r="AV2" s="135">
        <v>2024</v>
      </c>
      <c r="AW2" s="135">
        <v>2025</v>
      </c>
      <c r="AX2" s="135">
        <v>2026</v>
      </c>
      <c r="AY2" s="135">
        <v>2027</v>
      </c>
      <c r="AZ2" s="135">
        <v>2028</v>
      </c>
      <c r="BA2" s="135">
        <v>2029</v>
      </c>
      <c r="BB2" s="135">
        <v>2030</v>
      </c>
      <c r="BC2" s="135">
        <v>2031</v>
      </c>
      <c r="BD2" s="135">
        <v>2032</v>
      </c>
    </row>
    <row r="3" spans="1:56" s="136" customFormat="1" x14ac:dyDescent="0.25">
      <c r="A3" s="133"/>
      <c r="B3" s="136" t="s">
        <v>332</v>
      </c>
      <c r="C3" s="136" t="s">
        <v>333</v>
      </c>
      <c r="D3" s="136" t="s">
        <v>334</v>
      </c>
      <c r="E3" s="136" t="s">
        <v>335</v>
      </c>
      <c r="F3" s="136" t="s">
        <v>336</v>
      </c>
      <c r="G3" s="136" t="s">
        <v>337</v>
      </c>
      <c r="H3" s="136" t="s">
        <v>338</v>
      </c>
      <c r="I3" s="136" t="s">
        <v>339</v>
      </c>
      <c r="J3" s="136" t="s">
        <v>340</v>
      </c>
      <c r="K3" s="136" t="s">
        <v>341</v>
      </c>
      <c r="L3" s="136" t="s">
        <v>342</v>
      </c>
      <c r="M3" s="136" t="s">
        <v>343</v>
      </c>
      <c r="N3" s="136" t="s">
        <v>344</v>
      </c>
      <c r="O3" s="136" t="s">
        <v>345</v>
      </c>
      <c r="P3" s="136" t="s">
        <v>346</v>
      </c>
      <c r="Q3" s="136" t="s">
        <v>347</v>
      </c>
      <c r="R3" s="136" t="s">
        <v>348</v>
      </c>
      <c r="S3" s="136" t="s">
        <v>349</v>
      </c>
      <c r="T3" s="136" t="s">
        <v>350</v>
      </c>
      <c r="U3" s="136" t="s">
        <v>351</v>
      </c>
      <c r="V3" s="136" t="s">
        <v>352</v>
      </c>
      <c r="W3" s="136" t="s">
        <v>353</v>
      </c>
      <c r="X3" s="136" t="s">
        <v>354</v>
      </c>
      <c r="Y3" s="136" t="s">
        <v>355</v>
      </c>
      <c r="Z3" s="136" t="s">
        <v>356</v>
      </c>
      <c r="AA3" s="136" t="s">
        <v>357</v>
      </c>
      <c r="AB3" s="136" t="s">
        <v>358</v>
      </c>
      <c r="AC3" s="136" t="s">
        <v>359</v>
      </c>
      <c r="AD3" s="136" t="s">
        <v>360</v>
      </c>
      <c r="AE3" s="136" t="s">
        <v>361</v>
      </c>
      <c r="AF3" s="136" t="s">
        <v>362</v>
      </c>
      <c r="AG3" s="136" t="s">
        <v>363</v>
      </c>
      <c r="AH3" s="136" t="s">
        <v>364</v>
      </c>
      <c r="AI3" s="136" t="s">
        <v>384</v>
      </c>
      <c r="AJ3" s="136" t="s">
        <v>385</v>
      </c>
      <c r="AK3" s="136" t="s">
        <v>386</v>
      </c>
      <c r="AL3" s="136" t="s">
        <v>387</v>
      </c>
      <c r="AM3" s="136" t="s">
        <v>388</v>
      </c>
      <c r="AN3" s="136" t="s">
        <v>389</v>
      </c>
      <c r="AO3" s="136" t="s">
        <v>390</v>
      </c>
      <c r="AP3" s="136" t="s">
        <v>391</v>
      </c>
      <c r="AQ3" s="136" t="s">
        <v>392</v>
      </c>
      <c r="AR3" s="136" t="s">
        <v>393</v>
      </c>
      <c r="AS3" s="136" t="s">
        <v>394</v>
      </c>
      <c r="AT3" s="136" t="s">
        <v>395</v>
      </c>
      <c r="AU3" s="136" t="s">
        <v>396</v>
      </c>
      <c r="AV3" s="136" t="s">
        <v>397</v>
      </c>
      <c r="AW3" s="136" t="s">
        <v>398</v>
      </c>
      <c r="AX3" s="136" t="s">
        <v>399</v>
      </c>
      <c r="AY3" s="136" t="s">
        <v>400</v>
      </c>
      <c r="AZ3" s="136" t="s">
        <v>401</v>
      </c>
      <c r="BA3" s="136" t="s">
        <v>402</v>
      </c>
      <c r="BB3" s="136" t="s">
        <v>403</v>
      </c>
      <c r="BC3" s="136" t="s">
        <v>404</v>
      </c>
      <c r="BD3" s="136" t="s">
        <v>405</v>
      </c>
    </row>
    <row r="4" spans="1:56" x14ac:dyDescent="0.25">
      <c r="A4" s="134">
        <f ca="1">Exceedance!U4</f>
        <v>42826</v>
      </c>
      <c r="B4" s="273">
        <v>1698.699999998983</v>
      </c>
      <c r="C4" s="273">
        <v>1698.699999998983</v>
      </c>
      <c r="D4" s="273">
        <v>1698.699999998983</v>
      </c>
      <c r="E4">
        <v>1698.699999998983</v>
      </c>
      <c r="F4">
        <v>1698.699999998983</v>
      </c>
      <c r="G4">
        <v>1698.699999998983</v>
      </c>
      <c r="H4">
        <v>1698.699999998983</v>
      </c>
      <c r="I4">
        <v>1698.699999998983</v>
      </c>
      <c r="J4">
        <v>1698.699999998983</v>
      </c>
      <c r="K4">
        <v>1698.699999998983</v>
      </c>
      <c r="L4">
        <v>1698.699999998983</v>
      </c>
      <c r="M4">
        <v>1698.699999998983</v>
      </c>
      <c r="N4">
        <v>1698.699999998983</v>
      </c>
      <c r="O4">
        <v>1698.699999998983</v>
      </c>
      <c r="P4">
        <v>1698.699999998983</v>
      </c>
      <c r="Q4">
        <v>1698.699999998983</v>
      </c>
      <c r="R4">
        <v>1698.699999998983</v>
      </c>
      <c r="S4">
        <v>1698.699999998983</v>
      </c>
      <c r="T4">
        <v>1698.699999998983</v>
      </c>
      <c r="U4">
        <v>1698.699999998983</v>
      </c>
      <c r="V4">
        <v>1698.699999998983</v>
      </c>
      <c r="W4">
        <v>1698.699999998983</v>
      </c>
      <c r="X4">
        <v>1698.699999998983</v>
      </c>
      <c r="Y4">
        <v>1698.699999998983</v>
      </c>
      <c r="Z4">
        <v>1698.699999998983</v>
      </c>
      <c r="AA4">
        <v>1698.699999998983</v>
      </c>
      <c r="AB4">
        <v>1698.699999998983</v>
      </c>
      <c r="AC4">
        <v>1698.699999998983</v>
      </c>
      <c r="AD4">
        <v>1698.699999998983</v>
      </c>
      <c r="AE4">
        <v>1698.699999998983</v>
      </c>
      <c r="AF4">
        <v>1698.699999998983</v>
      </c>
      <c r="AG4">
        <v>1698.699999998983</v>
      </c>
      <c r="AH4">
        <v>1698.699999998983</v>
      </c>
      <c r="AI4">
        <v>1698.699999998983</v>
      </c>
      <c r="AJ4">
        <v>1698.6999999989828</v>
      </c>
      <c r="AK4">
        <v>1698.699999998983</v>
      </c>
      <c r="AL4">
        <v>1698.699999998983</v>
      </c>
      <c r="AM4">
        <v>1698.699999998983</v>
      </c>
    </row>
    <row r="5" spans="1:56" x14ac:dyDescent="0.25">
      <c r="A5" s="134">
        <f ca="1">Exceedance!U5</f>
        <v>42856</v>
      </c>
      <c r="B5" s="273">
        <v>1698.6999999983982</v>
      </c>
      <c r="C5" s="273">
        <v>1698.6999999983982</v>
      </c>
      <c r="D5" s="273">
        <v>1698.6999999983982</v>
      </c>
      <c r="E5">
        <v>1698.6999999983982</v>
      </c>
      <c r="F5">
        <v>1698.6999999983982</v>
      </c>
      <c r="G5">
        <v>1698.6999999983982</v>
      </c>
      <c r="H5">
        <v>1698.6999999983982</v>
      </c>
      <c r="I5">
        <v>1698.6999999983982</v>
      </c>
      <c r="J5">
        <v>1698.6999999983982</v>
      </c>
      <c r="K5">
        <v>1698.6999999983982</v>
      </c>
      <c r="L5">
        <v>1698.6999999983982</v>
      </c>
      <c r="M5">
        <v>1698.6999999983982</v>
      </c>
      <c r="N5">
        <v>1698.6999999983982</v>
      </c>
      <c r="O5">
        <v>1698.6999999983982</v>
      </c>
      <c r="P5">
        <v>1698.6999999983982</v>
      </c>
      <c r="Q5">
        <v>1698.6999999983982</v>
      </c>
      <c r="R5">
        <v>1698.6999999983982</v>
      </c>
      <c r="S5">
        <v>1698.6999999983982</v>
      </c>
      <c r="T5">
        <v>1698.6999999983982</v>
      </c>
      <c r="U5">
        <v>1698.6999999983982</v>
      </c>
      <c r="V5">
        <v>1698.6999999983982</v>
      </c>
      <c r="W5">
        <v>1698.6999999983982</v>
      </c>
      <c r="X5">
        <v>1698.6999999983982</v>
      </c>
      <c r="Y5">
        <v>1698.6999999983982</v>
      </c>
      <c r="Z5">
        <v>1698.6999999983982</v>
      </c>
      <c r="AA5">
        <v>1698.6999999983982</v>
      </c>
      <c r="AB5">
        <v>1698.6999999983982</v>
      </c>
      <c r="AC5">
        <v>1698.6999999983982</v>
      </c>
      <c r="AD5">
        <v>1698.6999999983982</v>
      </c>
      <c r="AE5">
        <v>1698.6999999983982</v>
      </c>
      <c r="AF5">
        <v>1698.6999999983982</v>
      </c>
      <c r="AG5">
        <v>1698.6999999983982</v>
      </c>
      <c r="AH5">
        <v>1698.6999999983982</v>
      </c>
      <c r="AI5">
        <v>1698.6999999983982</v>
      </c>
      <c r="AJ5">
        <v>1698.6999999983982</v>
      </c>
      <c r="AK5">
        <v>1698.6999999983982</v>
      </c>
      <c r="AL5">
        <v>1698.6999999983982</v>
      </c>
      <c r="AM5">
        <v>1698.6999999983982</v>
      </c>
    </row>
    <row r="6" spans="1:56" x14ac:dyDescent="0.25">
      <c r="A6" s="134">
        <f ca="1">Exceedance!U6</f>
        <v>42887</v>
      </c>
      <c r="B6" s="273">
        <v>1671.4000000070894</v>
      </c>
      <c r="C6" s="273">
        <v>1671.4000000070894</v>
      </c>
      <c r="D6" s="273">
        <v>1671.4000000070894</v>
      </c>
      <c r="E6">
        <v>1671.4000000070894</v>
      </c>
      <c r="F6">
        <v>1671.4000000070894</v>
      </c>
      <c r="G6">
        <v>1671.4000000070894</v>
      </c>
      <c r="H6">
        <v>1671.4000000070894</v>
      </c>
      <c r="I6">
        <v>1671.4000000070894</v>
      </c>
      <c r="J6">
        <v>1671.4000000070891</v>
      </c>
      <c r="K6">
        <v>1671.4000000070891</v>
      </c>
      <c r="L6">
        <v>1671.4000000070894</v>
      </c>
      <c r="M6">
        <v>1671.4000000070894</v>
      </c>
      <c r="N6">
        <v>1671.4000000070896</v>
      </c>
      <c r="O6">
        <v>1671.4000000070894</v>
      </c>
      <c r="P6">
        <v>1671.4000000070896</v>
      </c>
      <c r="Q6">
        <v>1671.4000000070894</v>
      </c>
      <c r="R6">
        <v>1671.4000000070896</v>
      </c>
      <c r="S6">
        <v>1671.4000000070894</v>
      </c>
      <c r="T6">
        <v>1671.4000000070894</v>
      </c>
      <c r="U6">
        <v>1671.4000000070894</v>
      </c>
      <c r="V6">
        <v>1671.4000000070894</v>
      </c>
      <c r="W6">
        <v>1671.4000000070894</v>
      </c>
      <c r="X6">
        <v>1671.4000000070894</v>
      </c>
      <c r="Y6">
        <v>1671.4000000070894</v>
      </c>
      <c r="Z6">
        <v>1671.4000000070894</v>
      </c>
      <c r="AA6">
        <v>1671.4000000070896</v>
      </c>
      <c r="AB6">
        <v>1671.4000000070894</v>
      </c>
      <c r="AC6">
        <v>1671.4000000070894</v>
      </c>
      <c r="AD6">
        <v>1671.4000000070894</v>
      </c>
      <c r="AE6">
        <v>1671.4000000070894</v>
      </c>
      <c r="AF6">
        <v>1671.4000000070894</v>
      </c>
      <c r="AG6">
        <v>1671.4000000070894</v>
      </c>
      <c r="AH6">
        <v>1671.4000000070891</v>
      </c>
      <c r="AI6">
        <v>1671.4000000070894</v>
      </c>
      <c r="AJ6">
        <v>1671.4000000070894</v>
      </c>
      <c r="AK6">
        <v>1671.4000000070894</v>
      </c>
      <c r="AL6">
        <v>1671.4000000070894</v>
      </c>
      <c r="AM6">
        <v>1671.4000000070896</v>
      </c>
    </row>
    <row r="7" spans="1:56" x14ac:dyDescent="0.25">
      <c r="A7" s="134">
        <f ca="1">Exceedance!U7</f>
        <v>42917</v>
      </c>
      <c r="B7" s="273">
        <v>1657.9000000022854</v>
      </c>
      <c r="C7" s="273">
        <v>1657.9000000022854</v>
      </c>
      <c r="D7" s="273">
        <v>1657.9000000022854</v>
      </c>
      <c r="E7">
        <v>1657.9000000022854</v>
      </c>
      <c r="F7">
        <v>1657.9000000022854</v>
      </c>
      <c r="G7">
        <v>1657.9000000022854</v>
      </c>
      <c r="H7">
        <v>1657.9000000022854</v>
      </c>
      <c r="I7">
        <v>1657.9000000022854</v>
      </c>
      <c r="J7">
        <v>1657.9000000022854</v>
      </c>
      <c r="K7">
        <v>1657.9000000022854</v>
      </c>
      <c r="L7">
        <v>1657.9000000022854</v>
      </c>
      <c r="M7">
        <v>1657.9000000022854</v>
      </c>
      <c r="N7">
        <v>1657.9000000022854</v>
      </c>
      <c r="O7">
        <v>1657.9000000022854</v>
      </c>
      <c r="P7">
        <v>1657.9000000022854</v>
      </c>
      <c r="Q7">
        <v>1657.9000000022854</v>
      </c>
      <c r="R7">
        <v>1657.9000000022854</v>
      </c>
      <c r="S7">
        <v>1657.9000000022852</v>
      </c>
      <c r="T7">
        <v>1657.9000000022854</v>
      </c>
      <c r="U7">
        <v>1657.9000000022854</v>
      </c>
      <c r="V7">
        <v>1657.9000000022852</v>
      </c>
      <c r="W7">
        <v>1657.9000000022854</v>
      </c>
      <c r="X7">
        <v>1657.9000000022854</v>
      </c>
      <c r="Y7">
        <v>1657.900000002285</v>
      </c>
      <c r="Z7">
        <v>1657.9000000022854</v>
      </c>
      <c r="AA7">
        <v>1657.900000002285</v>
      </c>
      <c r="AB7">
        <v>1657.9000000022854</v>
      </c>
      <c r="AC7">
        <v>1657.9000000022854</v>
      </c>
      <c r="AD7">
        <v>1657.9000000022854</v>
      </c>
      <c r="AE7">
        <v>1657.900000002285</v>
      </c>
      <c r="AF7">
        <v>1657.9000000022854</v>
      </c>
      <c r="AG7">
        <v>1657.9000000022852</v>
      </c>
      <c r="AH7">
        <v>1657.9000000022854</v>
      </c>
      <c r="AI7">
        <v>1657.9000000022854</v>
      </c>
      <c r="AJ7">
        <v>1657.9000000022854</v>
      </c>
      <c r="AK7">
        <v>1657.9000000022854</v>
      </c>
      <c r="AL7">
        <v>1657.9000000022852</v>
      </c>
      <c r="AM7">
        <v>1657.900000002285</v>
      </c>
    </row>
    <row r="8" spans="1:56" x14ac:dyDescent="0.25">
      <c r="A8" s="134">
        <f ca="1">Exceedance!U8</f>
        <v>42948</v>
      </c>
      <c r="B8" s="273">
        <v>1657.8999999999642</v>
      </c>
      <c r="C8" s="273">
        <v>1657.8999999999642</v>
      </c>
      <c r="D8" s="273">
        <v>1657.8999999999642</v>
      </c>
      <c r="E8">
        <v>1657.8999999999642</v>
      </c>
      <c r="F8">
        <v>1657.8999999999642</v>
      </c>
      <c r="G8">
        <v>1657.8999999999642</v>
      </c>
      <c r="H8">
        <v>1657.8999999999642</v>
      </c>
      <c r="I8">
        <v>1657.8999999999642</v>
      </c>
      <c r="J8">
        <v>1657.8999999999642</v>
      </c>
      <c r="K8">
        <v>1657.8999999999642</v>
      </c>
      <c r="L8">
        <v>1657.8999999999642</v>
      </c>
      <c r="M8">
        <v>1657.8999999999642</v>
      </c>
      <c r="N8">
        <v>1657.8999999999642</v>
      </c>
      <c r="O8">
        <v>1657.8999999999644</v>
      </c>
      <c r="P8">
        <v>1657.8999999999642</v>
      </c>
      <c r="Q8">
        <v>1657.8999999999642</v>
      </c>
      <c r="R8">
        <v>1657.8999999999642</v>
      </c>
      <c r="S8">
        <v>1657.8999999999642</v>
      </c>
      <c r="T8">
        <v>1657.8999999999642</v>
      </c>
      <c r="U8">
        <v>1657.8999999999642</v>
      </c>
      <c r="V8">
        <v>1657.8999999999639</v>
      </c>
      <c r="W8">
        <v>1657.8999999999642</v>
      </c>
      <c r="X8">
        <v>1657.8999999999642</v>
      </c>
      <c r="Y8">
        <v>1657.8999999999642</v>
      </c>
      <c r="Z8">
        <v>1657.8999999999644</v>
      </c>
      <c r="AA8">
        <v>1657.8999999999642</v>
      </c>
      <c r="AB8">
        <v>1657.8999999999642</v>
      </c>
      <c r="AC8">
        <v>1657.8999999999642</v>
      </c>
      <c r="AD8">
        <v>1657.8999999999642</v>
      </c>
      <c r="AE8">
        <v>1657.8999999999642</v>
      </c>
      <c r="AF8">
        <v>1657.8999999999642</v>
      </c>
      <c r="AG8">
        <v>1657.8999999999639</v>
      </c>
      <c r="AH8">
        <v>1657.8999999999642</v>
      </c>
      <c r="AI8">
        <v>1657.8999999999642</v>
      </c>
      <c r="AJ8">
        <v>1657.8999999999644</v>
      </c>
      <c r="AK8">
        <v>1657.8999999999642</v>
      </c>
      <c r="AL8">
        <v>1657.8999999999642</v>
      </c>
      <c r="AM8">
        <v>1657.8999999999642</v>
      </c>
    </row>
    <row r="9" spans="1:56" x14ac:dyDescent="0.25">
      <c r="A9" s="134">
        <f ca="1">Exceedance!U9</f>
        <v>42979</v>
      </c>
      <c r="B9" s="273">
        <v>1617.4999999980903</v>
      </c>
      <c r="C9" s="273">
        <v>1617.4999999980903</v>
      </c>
      <c r="D9" s="273">
        <v>1617.4999999980903</v>
      </c>
      <c r="E9">
        <v>1617.4999999980903</v>
      </c>
      <c r="F9">
        <v>1617.4999999980903</v>
      </c>
      <c r="G9">
        <v>1617.4999999980903</v>
      </c>
      <c r="H9">
        <v>1617.4999999980903</v>
      </c>
      <c r="I9">
        <v>1617.4999999980901</v>
      </c>
      <c r="J9">
        <v>1617.4999999980903</v>
      </c>
      <c r="K9">
        <v>1617.4999999980903</v>
      </c>
      <c r="L9">
        <v>1617.4999999980903</v>
      </c>
      <c r="M9">
        <v>1617.4999999980903</v>
      </c>
      <c r="N9">
        <v>1617.4999999980903</v>
      </c>
      <c r="O9">
        <v>1617.4999999980903</v>
      </c>
      <c r="P9">
        <v>1617.4999999980903</v>
      </c>
      <c r="Q9">
        <v>1617.4999999980903</v>
      </c>
      <c r="R9">
        <v>1617.4999999980903</v>
      </c>
      <c r="S9">
        <v>1617.4999999980903</v>
      </c>
      <c r="T9">
        <v>1617.4999999980903</v>
      </c>
      <c r="U9">
        <v>1617.4999999980903</v>
      </c>
      <c r="V9">
        <v>1617.4999999980903</v>
      </c>
      <c r="W9">
        <v>1617.4999999980903</v>
      </c>
      <c r="X9">
        <v>1617.4999999980903</v>
      </c>
      <c r="Y9">
        <v>1617.4999999980903</v>
      </c>
      <c r="Z9">
        <v>1617.4999999980903</v>
      </c>
      <c r="AA9">
        <v>1617.4999999980903</v>
      </c>
      <c r="AB9">
        <v>1617.4999999980903</v>
      </c>
      <c r="AC9">
        <v>1617.4999999980903</v>
      </c>
      <c r="AD9">
        <v>1617.4999999980903</v>
      </c>
      <c r="AE9">
        <v>1617.4999999980903</v>
      </c>
      <c r="AF9">
        <v>1617.4999999980903</v>
      </c>
      <c r="AG9">
        <v>1617.4999999980903</v>
      </c>
      <c r="AH9">
        <v>1617.4999999980903</v>
      </c>
      <c r="AI9">
        <v>1617.4999999980903</v>
      </c>
      <c r="AJ9">
        <v>1617.4999999980903</v>
      </c>
      <c r="AK9">
        <v>1617.4999999980903</v>
      </c>
      <c r="AL9">
        <v>1617.4999999980903</v>
      </c>
      <c r="AM9">
        <v>1617.4999999980903</v>
      </c>
    </row>
    <row r="10" spans="1:56" x14ac:dyDescent="0.25">
      <c r="A10" s="134">
        <f ca="1">Exceedance!U10</f>
        <v>43009</v>
      </c>
      <c r="B10" s="273">
        <v>1434.4000000038943</v>
      </c>
      <c r="C10" s="273">
        <v>1434.4000000038943</v>
      </c>
      <c r="D10" s="273">
        <v>1434.4000000038943</v>
      </c>
      <c r="E10">
        <v>1434.4000000038943</v>
      </c>
      <c r="F10">
        <v>1434.4000000038943</v>
      </c>
      <c r="G10">
        <v>1434.4000000038943</v>
      </c>
      <c r="H10">
        <v>1434.4000000038943</v>
      </c>
      <c r="I10">
        <v>1434.4000000038945</v>
      </c>
      <c r="J10">
        <v>1434.4000000038945</v>
      </c>
      <c r="K10">
        <v>1434.4000000038943</v>
      </c>
      <c r="L10">
        <v>1434.4000000038945</v>
      </c>
      <c r="M10">
        <v>1434.4000000038945</v>
      </c>
      <c r="N10">
        <v>1434.4000000038943</v>
      </c>
      <c r="O10">
        <v>1434.4000000038943</v>
      </c>
      <c r="P10">
        <v>1434.4000000038945</v>
      </c>
      <c r="Q10">
        <v>1434.4000000038943</v>
      </c>
      <c r="R10">
        <v>1434.4000000038945</v>
      </c>
      <c r="S10">
        <v>1434.4000000038943</v>
      </c>
      <c r="T10">
        <v>1434.4000000038945</v>
      </c>
      <c r="U10">
        <v>1434.4000000038943</v>
      </c>
      <c r="V10">
        <v>1434.4000000038945</v>
      </c>
      <c r="W10">
        <v>1434.4000000038945</v>
      </c>
      <c r="X10">
        <v>1434.4000000038945</v>
      </c>
      <c r="Y10">
        <v>1434.4000000038943</v>
      </c>
      <c r="Z10">
        <v>1434.4000000038943</v>
      </c>
      <c r="AA10">
        <v>1434.4000000038945</v>
      </c>
      <c r="AB10">
        <v>1434.4000000038943</v>
      </c>
      <c r="AC10">
        <v>1434.4000000038943</v>
      </c>
      <c r="AD10">
        <v>1434.4000000038945</v>
      </c>
      <c r="AE10">
        <v>1434.4000000038943</v>
      </c>
      <c r="AF10">
        <v>1434.4000000038943</v>
      </c>
      <c r="AG10">
        <v>1434.4000000038943</v>
      </c>
      <c r="AH10">
        <v>1434.4000000038943</v>
      </c>
      <c r="AI10">
        <v>1434.4000000038943</v>
      </c>
      <c r="AJ10">
        <v>1434.4000000038943</v>
      </c>
      <c r="AK10">
        <v>1434.4000000038945</v>
      </c>
      <c r="AL10">
        <v>1434.4000000038943</v>
      </c>
      <c r="AM10">
        <v>1434.4000000038943</v>
      </c>
    </row>
    <row r="11" spans="1:56" x14ac:dyDescent="0.25">
      <c r="A11" s="134">
        <f ca="1">Exceedance!U11</f>
        <v>43040</v>
      </c>
      <c r="B11" s="273">
        <v>1485.6999999963007</v>
      </c>
      <c r="C11" s="273">
        <v>1485.6999999963007</v>
      </c>
      <c r="D11" s="273">
        <v>1485.6999999963007</v>
      </c>
      <c r="E11">
        <v>1485.6999999963007</v>
      </c>
      <c r="F11">
        <v>1485.6999999963007</v>
      </c>
      <c r="G11">
        <v>1485.6999999963007</v>
      </c>
      <c r="H11">
        <v>1485.6999999963007</v>
      </c>
      <c r="I11">
        <v>1485.6999999963007</v>
      </c>
      <c r="J11">
        <v>1485.6999999963007</v>
      </c>
      <c r="K11">
        <v>1485.6999999963007</v>
      </c>
      <c r="L11">
        <v>1485.6999999963007</v>
      </c>
      <c r="M11">
        <v>1485.6999999963007</v>
      </c>
      <c r="N11">
        <v>1485.6999999963004</v>
      </c>
      <c r="O11">
        <v>1485.6999999963007</v>
      </c>
      <c r="P11">
        <v>1485.6999999963007</v>
      </c>
      <c r="Q11">
        <v>1485.6999999963004</v>
      </c>
      <c r="R11">
        <v>1485.6999999963007</v>
      </c>
      <c r="S11">
        <v>1485.6999999963007</v>
      </c>
      <c r="T11">
        <v>1485.6999999963007</v>
      </c>
      <c r="U11">
        <v>1485.6999999963007</v>
      </c>
      <c r="V11">
        <v>1485.6999999963007</v>
      </c>
      <c r="W11">
        <v>1485.6999999963007</v>
      </c>
      <c r="X11">
        <v>1485.6999999963007</v>
      </c>
      <c r="Y11">
        <v>1485.6999999963007</v>
      </c>
      <c r="Z11">
        <v>1485.6999999963007</v>
      </c>
      <c r="AA11">
        <v>1485.6999999963007</v>
      </c>
      <c r="AB11">
        <v>1485.6999999963007</v>
      </c>
      <c r="AC11">
        <v>1485.6999999963007</v>
      </c>
      <c r="AD11">
        <v>1485.6999999963007</v>
      </c>
      <c r="AE11">
        <v>1485.6999999963007</v>
      </c>
      <c r="AF11">
        <v>1485.6999999963007</v>
      </c>
      <c r="AG11">
        <v>1485.6999999963004</v>
      </c>
      <c r="AH11">
        <v>1485.6999999963007</v>
      </c>
      <c r="AI11">
        <v>1485.6999999963007</v>
      </c>
      <c r="AJ11">
        <v>1485.6999999963007</v>
      </c>
      <c r="AK11">
        <v>1485.6999999963007</v>
      </c>
      <c r="AL11">
        <v>1485.6999999963007</v>
      </c>
      <c r="AM11">
        <v>1485.6999999963007</v>
      </c>
    </row>
    <row r="12" spans="1:56" x14ac:dyDescent="0.25">
      <c r="A12" s="134">
        <f ca="1">Exceedance!U12</f>
        <v>43070</v>
      </c>
      <c r="B12" s="273">
        <v>1583.0000000016712</v>
      </c>
      <c r="C12" s="273">
        <v>1583.0000000016712</v>
      </c>
      <c r="D12" s="273">
        <v>1583.0000000016712</v>
      </c>
      <c r="E12">
        <v>1583.0000000016712</v>
      </c>
      <c r="F12">
        <v>1583.0000000016712</v>
      </c>
      <c r="G12">
        <v>1583.0000000016712</v>
      </c>
      <c r="H12">
        <v>1583.0000000016712</v>
      </c>
      <c r="I12">
        <v>1583.0000000016712</v>
      </c>
      <c r="J12">
        <v>1583.0000000016712</v>
      </c>
      <c r="K12">
        <v>1583.0000000016712</v>
      </c>
      <c r="L12">
        <v>1583.0000000016712</v>
      </c>
      <c r="M12">
        <v>1583.0000000016712</v>
      </c>
      <c r="N12">
        <v>1583.0000000016712</v>
      </c>
      <c r="O12">
        <v>1583.0000000016712</v>
      </c>
      <c r="P12">
        <v>1583.0000000016712</v>
      </c>
      <c r="Q12">
        <v>1583.0000000016712</v>
      </c>
      <c r="R12">
        <v>1583.0000000016712</v>
      </c>
      <c r="S12">
        <v>1583.000000001671</v>
      </c>
      <c r="T12">
        <v>1583.0000000016712</v>
      </c>
      <c r="U12">
        <v>1583.0000000016712</v>
      </c>
      <c r="V12">
        <v>1583.0000000016712</v>
      </c>
      <c r="W12">
        <v>1583.0000000016712</v>
      </c>
      <c r="X12">
        <v>1583.0000000016712</v>
      </c>
      <c r="Y12">
        <v>1583.0000000016712</v>
      </c>
      <c r="Z12">
        <v>1583.0000000016712</v>
      </c>
      <c r="AA12">
        <v>1583.0000000016712</v>
      </c>
      <c r="AB12">
        <v>1583.000000001671</v>
      </c>
      <c r="AC12">
        <v>1583.0000000016712</v>
      </c>
      <c r="AD12">
        <v>1583.0000000016712</v>
      </c>
      <c r="AE12">
        <v>1583.0000000016712</v>
      </c>
      <c r="AF12">
        <v>1583.000000001671</v>
      </c>
      <c r="AG12">
        <v>1583.0000000016712</v>
      </c>
      <c r="AH12">
        <v>1583.0000000016712</v>
      </c>
      <c r="AI12">
        <v>1583.000000001671</v>
      </c>
      <c r="AJ12">
        <v>1583.0000000016712</v>
      </c>
      <c r="AK12">
        <v>1583.0000000016712</v>
      </c>
      <c r="AL12">
        <v>1583.0000000016712</v>
      </c>
      <c r="AM12">
        <v>1583.0000000016712</v>
      </c>
    </row>
    <row r="13" spans="1:56" x14ac:dyDescent="0.25">
      <c r="A13" s="134">
        <f ca="1">Exceedance!U13</f>
        <v>43101</v>
      </c>
      <c r="B13" s="273">
        <v>1665.9999999963388</v>
      </c>
      <c r="C13" s="273">
        <v>1665.9999999963388</v>
      </c>
      <c r="D13" s="273">
        <v>1665.9999999963388</v>
      </c>
      <c r="E13">
        <v>1665.9999999963391</v>
      </c>
      <c r="F13">
        <v>1665.9999999963391</v>
      </c>
      <c r="G13">
        <v>1665.9999999963391</v>
      </c>
      <c r="H13">
        <v>1665.9999999963391</v>
      </c>
      <c r="I13">
        <v>1665.9999999963391</v>
      </c>
      <c r="J13">
        <v>1665.9999999963391</v>
      </c>
      <c r="K13">
        <v>1665.9999999963388</v>
      </c>
      <c r="L13">
        <v>1665.9999999963388</v>
      </c>
      <c r="M13">
        <v>1665.9999999963388</v>
      </c>
      <c r="N13">
        <v>1665.9999999963391</v>
      </c>
      <c r="O13">
        <v>1665.9999999963386</v>
      </c>
      <c r="P13">
        <v>1665.9999999963391</v>
      </c>
      <c r="Q13">
        <v>1665.9999999963386</v>
      </c>
      <c r="R13">
        <v>1665.9999999963391</v>
      </c>
      <c r="S13">
        <v>1665.9999999963386</v>
      </c>
      <c r="T13">
        <v>1665.9999999963391</v>
      </c>
      <c r="U13">
        <v>1665.9999999963391</v>
      </c>
      <c r="V13">
        <v>1665.9999999963388</v>
      </c>
      <c r="W13">
        <v>1665.9999999963388</v>
      </c>
      <c r="X13">
        <v>1665.9999999963391</v>
      </c>
      <c r="Y13">
        <v>1665.9999999963388</v>
      </c>
      <c r="Z13">
        <v>1665.9999999963391</v>
      </c>
      <c r="AA13">
        <v>1665.9999999963391</v>
      </c>
      <c r="AB13">
        <v>1665.9999999963386</v>
      </c>
      <c r="AC13">
        <v>1665.9999999963391</v>
      </c>
      <c r="AD13">
        <v>1665.9999999963391</v>
      </c>
      <c r="AE13">
        <v>1665.9999999963391</v>
      </c>
      <c r="AF13">
        <v>1665.9999999963388</v>
      </c>
      <c r="AG13">
        <v>1665.9999999963391</v>
      </c>
      <c r="AH13">
        <v>1665.9999999963391</v>
      </c>
      <c r="AI13">
        <v>1665.9999999963386</v>
      </c>
      <c r="AJ13">
        <v>1665.9999999963391</v>
      </c>
      <c r="AK13">
        <v>1665.9999999963386</v>
      </c>
      <c r="AL13">
        <v>1665.9999999963391</v>
      </c>
      <c r="AM13">
        <v>1665.9999999963391</v>
      </c>
    </row>
    <row r="14" spans="1:56" x14ac:dyDescent="0.25">
      <c r="A14" s="134">
        <f ca="1">Exceedance!U14</f>
        <v>43132</v>
      </c>
      <c r="B14" s="273">
        <v>1665.9999999966203</v>
      </c>
      <c r="C14" s="273">
        <v>1665.9999999966203</v>
      </c>
      <c r="D14" s="273">
        <v>1665.9999999966203</v>
      </c>
      <c r="E14">
        <v>1665.9999999966203</v>
      </c>
      <c r="F14">
        <v>1665.9999999966199</v>
      </c>
      <c r="G14">
        <v>1665.9999999966199</v>
      </c>
      <c r="H14">
        <v>1665.9999999966199</v>
      </c>
      <c r="I14">
        <v>1665.9999999966203</v>
      </c>
      <c r="J14">
        <v>1665.9999999966199</v>
      </c>
      <c r="K14">
        <v>1665.9999999966201</v>
      </c>
      <c r="L14">
        <v>1665.9999999966205</v>
      </c>
      <c r="M14">
        <v>1665.9999999966205</v>
      </c>
      <c r="N14">
        <v>1665.9999999966203</v>
      </c>
      <c r="O14">
        <v>1665.9999999966203</v>
      </c>
      <c r="P14">
        <v>1665.9999999966199</v>
      </c>
      <c r="Q14">
        <v>1665.9999999966201</v>
      </c>
      <c r="R14">
        <v>1665.9999999966199</v>
      </c>
      <c r="S14">
        <v>1665.9999999966205</v>
      </c>
      <c r="T14">
        <v>1665.9999999966199</v>
      </c>
      <c r="U14">
        <v>1665.9999999966203</v>
      </c>
      <c r="V14">
        <v>1665.9999999966203</v>
      </c>
      <c r="W14">
        <v>1665.9999999966205</v>
      </c>
      <c r="X14">
        <v>1665.9999999966203</v>
      </c>
      <c r="Y14">
        <v>1665.9999999966203</v>
      </c>
      <c r="Z14">
        <v>1665.9999999966199</v>
      </c>
      <c r="AA14">
        <v>1665.9999999966203</v>
      </c>
      <c r="AB14">
        <v>1665.9999999966201</v>
      </c>
      <c r="AC14">
        <v>1665.9999999966203</v>
      </c>
      <c r="AD14">
        <v>1665.9999999966203</v>
      </c>
      <c r="AE14">
        <v>1665.9999999966203</v>
      </c>
      <c r="AF14">
        <v>1665.9999999966203</v>
      </c>
      <c r="AG14">
        <v>1665.9999999966203</v>
      </c>
      <c r="AH14">
        <v>1665.9999999966203</v>
      </c>
      <c r="AI14">
        <v>1665.9999999966203</v>
      </c>
      <c r="AJ14">
        <v>1665.9999999966203</v>
      </c>
      <c r="AK14">
        <v>1665.9999999966201</v>
      </c>
      <c r="AL14">
        <v>1665.9999999966203</v>
      </c>
      <c r="AM14">
        <v>1665.9999999966199</v>
      </c>
    </row>
    <row r="15" spans="1:56" x14ac:dyDescent="0.25">
      <c r="A15" s="134">
        <f ca="1">Exceedance!U15</f>
        <v>43160</v>
      </c>
      <c r="B15" s="273">
        <v>1700.2000000009871</v>
      </c>
      <c r="C15" s="273">
        <v>1700.2000000009871</v>
      </c>
      <c r="D15" s="273">
        <v>1700.2000000009871</v>
      </c>
      <c r="E15">
        <v>1700.2000000009871</v>
      </c>
      <c r="F15">
        <v>1700.2000000009873</v>
      </c>
      <c r="G15">
        <v>1700.2000000009873</v>
      </c>
      <c r="H15">
        <v>1700.2000000009873</v>
      </c>
      <c r="I15">
        <v>1700.2000000009873</v>
      </c>
      <c r="J15">
        <v>1700.2000000009873</v>
      </c>
      <c r="K15">
        <v>1700.2000000009871</v>
      </c>
      <c r="L15">
        <v>1700.2000000009871</v>
      </c>
      <c r="M15">
        <v>1700.2000000009871</v>
      </c>
      <c r="N15">
        <v>1700.2000000009871</v>
      </c>
      <c r="O15">
        <v>1700.2000000009871</v>
      </c>
      <c r="P15">
        <v>1700.2000000009873</v>
      </c>
      <c r="Q15">
        <v>1700.2000000009873</v>
      </c>
      <c r="R15">
        <v>1700.2000000009873</v>
      </c>
      <c r="S15">
        <v>1700.2000000009871</v>
      </c>
      <c r="T15">
        <v>1700.2000000009873</v>
      </c>
      <c r="U15">
        <v>1700.2000000009871</v>
      </c>
      <c r="V15">
        <v>1700.2000000009871</v>
      </c>
      <c r="W15">
        <v>1700.2000000009871</v>
      </c>
      <c r="X15">
        <v>1700.2000000009873</v>
      </c>
      <c r="Y15">
        <v>1700.2000000009871</v>
      </c>
      <c r="Z15">
        <v>1700.2000000009873</v>
      </c>
      <c r="AA15">
        <v>1700.2000000009871</v>
      </c>
      <c r="AB15">
        <v>1700.2000000009873</v>
      </c>
      <c r="AC15">
        <v>1700.2000000009873</v>
      </c>
      <c r="AD15">
        <v>1700.2000000009871</v>
      </c>
      <c r="AE15">
        <v>1700.2000000009871</v>
      </c>
      <c r="AF15">
        <v>1700.2000000009871</v>
      </c>
      <c r="AG15">
        <v>1700.2000000009871</v>
      </c>
      <c r="AH15">
        <v>1700.2000000009871</v>
      </c>
      <c r="AI15">
        <v>1700.2000000009873</v>
      </c>
      <c r="AJ15">
        <v>1700.2000000009871</v>
      </c>
      <c r="AK15">
        <v>1700.2000000009873</v>
      </c>
      <c r="AL15">
        <v>1700.2000000009873</v>
      </c>
      <c r="AM15">
        <v>1700.2000000009873</v>
      </c>
    </row>
    <row r="16" spans="1:56" x14ac:dyDescent="0.25">
      <c r="A16" s="134">
        <f ca="1">Exceedance!U16</f>
        <v>43191</v>
      </c>
      <c r="B16" s="273">
        <v>1698.6999999790551</v>
      </c>
      <c r="C16" s="273">
        <v>1698.6999999790551</v>
      </c>
      <c r="D16" s="273">
        <v>1698.6999999790551</v>
      </c>
      <c r="E16">
        <v>1698.6999999790548</v>
      </c>
      <c r="F16">
        <v>1698.6999999790548</v>
      </c>
      <c r="G16">
        <v>1698.6999999790548</v>
      </c>
      <c r="H16">
        <v>1698.6999999790548</v>
      </c>
      <c r="I16">
        <v>1698.6999999790551</v>
      </c>
      <c r="J16">
        <v>1698.6999999790551</v>
      </c>
      <c r="K16">
        <v>1698.6999999790551</v>
      </c>
      <c r="L16">
        <v>1698.6999999790551</v>
      </c>
      <c r="M16">
        <v>1698.6999999790551</v>
      </c>
      <c r="N16">
        <v>1698.6999999790551</v>
      </c>
      <c r="O16">
        <v>1698.6999999790551</v>
      </c>
      <c r="P16">
        <v>1698.6999999790551</v>
      </c>
      <c r="Q16">
        <v>1698.6999999790553</v>
      </c>
      <c r="R16">
        <v>1698.6999999790551</v>
      </c>
      <c r="S16">
        <v>1698.6999999790553</v>
      </c>
      <c r="T16">
        <v>1698.6999999790551</v>
      </c>
      <c r="U16">
        <v>1698.6999999790551</v>
      </c>
      <c r="V16">
        <v>1698.6999999790548</v>
      </c>
      <c r="W16">
        <v>1698.6999999790551</v>
      </c>
      <c r="X16">
        <v>1698.6999999790548</v>
      </c>
      <c r="Y16">
        <v>1698.6999999790551</v>
      </c>
      <c r="Z16">
        <v>1698.6999999790551</v>
      </c>
      <c r="AA16">
        <v>1698.6999999790553</v>
      </c>
      <c r="AB16">
        <v>1698.6999999790548</v>
      </c>
      <c r="AC16">
        <v>1698.6999999790551</v>
      </c>
      <c r="AD16">
        <v>1698.6999999790551</v>
      </c>
      <c r="AE16">
        <v>1698.6999999790548</v>
      </c>
      <c r="AF16">
        <v>1698.6999999790548</v>
      </c>
      <c r="AG16">
        <v>1698.6999999790551</v>
      </c>
      <c r="AH16">
        <v>1698.6999999790548</v>
      </c>
      <c r="AI16">
        <v>1698.6999999790551</v>
      </c>
      <c r="AJ16">
        <v>1698.6999999790551</v>
      </c>
      <c r="AK16">
        <v>1698.6999999790548</v>
      </c>
      <c r="AL16">
        <v>1698.6999999790548</v>
      </c>
      <c r="AM16">
        <v>1698.6999999790548</v>
      </c>
    </row>
    <row r="17" spans="1:39" x14ac:dyDescent="0.25">
      <c r="A17" s="134">
        <f ca="1">Exceedance!U17</f>
        <v>43221</v>
      </c>
      <c r="B17" s="273">
        <v>1698.6999999984603</v>
      </c>
      <c r="C17" s="273">
        <v>1698.6999999984603</v>
      </c>
      <c r="D17" s="273">
        <v>1698.6999999984603</v>
      </c>
      <c r="E17">
        <v>1698.6999999984598</v>
      </c>
      <c r="F17">
        <v>1698.6999999984598</v>
      </c>
      <c r="G17">
        <v>1698.69999999846</v>
      </c>
      <c r="H17">
        <v>1698.69999999846</v>
      </c>
      <c r="I17">
        <v>1698.69999999846</v>
      </c>
      <c r="J17">
        <v>1698.6999999984603</v>
      </c>
      <c r="K17">
        <v>1698.6999999984605</v>
      </c>
      <c r="L17">
        <v>1698.6999999984603</v>
      </c>
      <c r="M17">
        <v>1698.6999999984603</v>
      </c>
      <c r="N17">
        <v>1698.6999999984603</v>
      </c>
      <c r="O17">
        <v>1698.6999999984603</v>
      </c>
      <c r="P17">
        <v>1698.69999999846</v>
      </c>
      <c r="Q17">
        <v>1698.6999999984603</v>
      </c>
      <c r="R17">
        <v>1698.6999999984603</v>
      </c>
      <c r="S17">
        <v>1698.6999999984603</v>
      </c>
      <c r="T17">
        <v>1698.6999999984603</v>
      </c>
      <c r="U17">
        <v>1698.6999999984603</v>
      </c>
      <c r="V17">
        <v>1698.69999999846</v>
      </c>
      <c r="W17">
        <v>1698.6999999984603</v>
      </c>
      <c r="X17">
        <v>1698.69999999846</v>
      </c>
      <c r="Y17">
        <v>1698.6999999984603</v>
      </c>
      <c r="Z17">
        <v>1698.6999999984603</v>
      </c>
      <c r="AA17">
        <v>1698.6999999984603</v>
      </c>
      <c r="AB17">
        <v>1698.69999999846</v>
      </c>
      <c r="AC17">
        <v>1698.6999999984603</v>
      </c>
      <c r="AD17">
        <v>1698.6999999984605</v>
      </c>
      <c r="AE17">
        <v>1698.6999999984603</v>
      </c>
      <c r="AF17">
        <v>1698.69999999846</v>
      </c>
      <c r="AG17">
        <v>1698.6999999984603</v>
      </c>
      <c r="AH17">
        <v>1698.6999999984603</v>
      </c>
      <c r="AI17">
        <v>1698.6999999984603</v>
      </c>
      <c r="AJ17">
        <v>1698.6999999984603</v>
      </c>
      <c r="AK17">
        <v>1698.69999999846</v>
      </c>
      <c r="AL17">
        <v>1698.69999999846</v>
      </c>
      <c r="AM17">
        <v>1698.69999999846</v>
      </c>
    </row>
    <row r="18" spans="1:39" x14ac:dyDescent="0.25">
      <c r="A18" s="134">
        <f ca="1">Exceedance!U18</f>
        <v>43252</v>
      </c>
      <c r="B18" s="273">
        <v>1671.4000000070896</v>
      </c>
      <c r="C18" s="273">
        <v>1671.4000000070896</v>
      </c>
      <c r="D18" s="273">
        <v>1671.4000000070896</v>
      </c>
      <c r="E18">
        <v>1671.4000000070891</v>
      </c>
      <c r="F18">
        <v>1671.4000000070894</v>
      </c>
      <c r="G18">
        <v>1671.4000000070896</v>
      </c>
      <c r="H18">
        <v>1671.4000000070896</v>
      </c>
      <c r="I18">
        <v>1671.4000000070894</v>
      </c>
      <c r="J18">
        <v>1671.4000000070896</v>
      </c>
      <c r="K18">
        <v>1671.4000000070896</v>
      </c>
      <c r="L18">
        <v>1671.4000000070896</v>
      </c>
      <c r="M18">
        <v>1671.4000000070896</v>
      </c>
      <c r="N18">
        <v>1671.4000000070896</v>
      </c>
      <c r="O18">
        <v>1671.4000000070896</v>
      </c>
      <c r="P18">
        <v>1671.4000000070894</v>
      </c>
      <c r="Q18">
        <v>1671.4000000070896</v>
      </c>
      <c r="R18">
        <v>1671.4000000070896</v>
      </c>
      <c r="S18">
        <v>1671.4000000070896</v>
      </c>
      <c r="T18">
        <v>1671.4000000070896</v>
      </c>
      <c r="U18">
        <v>1671.4000000070896</v>
      </c>
      <c r="V18">
        <v>1671.4000000070896</v>
      </c>
      <c r="W18">
        <v>1671.4000000070896</v>
      </c>
      <c r="X18">
        <v>1671.4000000070896</v>
      </c>
      <c r="Y18">
        <v>1671.4000000070896</v>
      </c>
      <c r="Z18">
        <v>1671.4000000070896</v>
      </c>
      <c r="AA18">
        <v>1671.4000000070896</v>
      </c>
      <c r="AB18">
        <v>1671.4000000070896</v>
      </c>
      <c r="AC18">
        <v>1671.4000000070896</v>
      </c>
      <c r="AD18">
        <v>1671.4000000070896</v>
      </c>
      <c r="AE18">
        <v>1671.4000000070896</v>
      </c>
      <c r="AF18">
        <v>1671.4000000070896</v>
      </c>
      <c r="AG18">
        <v>1671.4000000070896</v>
      </c>
      <c r="AH18">
        <v>1671.4000000070896</v>
      </c>
      <c r="AI18">
        <v>1671.4000000070896</v>
      </c>
      <c r="AJ18">
        <v>1671.4000000070896</v>
      </c>
      <c r="AK18">
        <v>1671.4000000070894</v>
      </c>
      <c r="AL18">
        <v>1671.4000000070896</v>
      </c>
      <c r="AM18">
        <v>1671.4000000070896</v>
      </c>
    </row>
    <row r="19" spans="1:39" x14ac:dyDescent="0.25">
      <c r="A19" s="134">
        <f ca="1">Exceedance!U19</f>
        <v>43282</v>
      </c>
      <c r="B19" s="273">
        <v>1657.9000000022854</v>
      </c>
      <c r="C19" s="273">
        <v>1657.9000000022854</v>
      </c>
      <c r="D19" s="273">
        <v>1657.9000000022854</v>
      </c>
      <c r="E19">
        <v>1657.9000000022852</v>
      </c>
      <c r="F19">
        <v>1657.9000000022854</v>
      </c>
      <c r="G19">
        <v>1657.9000000022854</v>
      </c>
      <c r="H19">
        <v>1657.900000002285</v>
      </c>
      <c r="I19">
        <v>1657.9000000022854</v>
      </c>
      <c r="J19">
        <v>1657.9000000022852</v>
      </c>
      <c r="K19">
        <v>1657.9000000022854</v>
      </c>
      <c r="L19">
        <v>1657.9000000022854</v>
      </c>
      <c r="M19">
        <v>1657.9000000022854</v>
      </c>
      <c r="N19">
        <v>1657.9000000022852</v>
      </c>
      <c r="O19">
        <v>1657.9000000022854</v>
      </c>
      <c r="P19">
        <v>1657.9000000022854</v>
      </c>
      <c r="Q19">
        <v>1657.9000000022852</v>
      </c>
      <c r="R19">
        <v>1657.9000000022854</v>
      </c>
      <c r="S19">
        <v>1657.9000000022852</v>
      </c>
      <c r="T19">
        <v>1657.9000000022854</v>
      </c>
      <c r="U19">
        <v>1657.9000000022854</v>
      </c>
      <c r="V19">
        <v>1657.9000000022852</v>
      </c>
      <c r="W19">
        <v>1657.9000000022852</v>
      </c>
      <c r="X19">
        <v>1657.9000000022854</v>
      </c>
      <c r="Y19">
        <v>1657.9000000022852</v>
      </c>
      <c r="Z19">
        <v>1657.9000000022852</v>
      </c>
      <c r="AA19">
        <v>1657.9000000022852</v>
      </c>
      <c r="AB19">
        <v>1657.9000000022854</v>
      </c>
      <c r="AC19">
        <v>1657.9000000022852</v>
      </c>
      <c r="AD19">
        <v>1657.9000000022852</v>
      </c>
      <c r="AE19">
        <v>1657.9000000022852</v>
      </c>
      <c r="AF19">
        <v>1657.900000002285</v>
      </c>
      <c r="AG19">
        <v>1657.9000000022852</v>
      </c>
      <c r="AH19">
        <v>1657.9000000022854</v>
      </c>
      <c r="AI19">
        <v>1657.9000000022852</v>
      </c>
      <c r="AJ19">
        <v>1657.9000000022852</v>
      </c>
      <c r="AK19">
        <v>1657.9000000022854</v>
      </c>
      <c r="AL19">
        <v>1657.9000000022852</v>
      </c>
      <c r="AM19">
        <v>1657.9000000022852</v>
      </c>
    </row>
    <row r="20" spans="1:39" x14ac:dyDescent="0.25">
      <c r="A20" s="134">
        <f ca="1">Exceedance!U20</f>
        <v>43313</v>
      </c>
      <c r="B20" s="273">
        <v>1657.8999999999642</v>
      </c>
      <c r="C20" s="273">
        <v>1657.8999999999642</v>
      </c>
      <c r="D20" s="273">
        <v>1657.8999999999642</v>
      </c>
      <c r="E20">
        <v>1657.8999999999642</v>
      </c>
      <c r="F20">
        <v>1657.8999999999642</v>
      </c>
      <c r="G20">
        <v>1657.8999999999642</v>
      </c>
      <c r="H20">
        <v>1657.8999999999642</v>
      </c>
      <c r="I20">
        <v>1657.8999999999642</v>
      </c>
      <c r="J20">
        <v>1657.8999999999642</v>
      </c>
      <c r="K20">
        <v>1657.8999999999642</v>
      </c>
      <c r="L20">
        <v>1657.8999999999642</v>
      </c>
      <c r="M20">
        <v>1657.8999999999642</v>
      </c>
      <c r="N20">
        <v>1657.8999999999639</v>
      </c>
      <c r="O20">
        <v>1657.8999999999642</v>
      </c>
      <c r="P20">
        <v>1657.8999999999642</v>
      </c>
      <c r="Q20">
        <v>1657.8999999999642</v>
      </c>
      <c r="R20">
        <v>1657.8999999999642</v>
      </c>
      <c r="S20">
        <v>1657.8999999999642</v>
      </c>
      <c r="T20">
        <v>1657.8999999999642</v>
      </c>
      <c r="U20">
        <v>1657.8999999999642</v>
      </c>
      <c r="V20">
        <v>1657.8999999999642</v>
      </c>
      <c r="W20">
        <v>1657.8999999999639</v>
      </c>
      <c r="X20">
        <v>1657.8999999999642</v>
      </c>
      <c r="Y20">
        <v>1657.8999999999639</v>
      </c>
      <c r="Z20">
        <v>1657.8999999999642</v>
      </c>
      <c r="AA20">
        <v>1657.8999999999639</v>
      </c>
      <c r="AB20">
        <v>1657.8999999999642</v>
      </c>
      <c r="AC20">
        <v>1657.8999999999642</v>
      </c>
      <c r="AD20">
        <v>1657.8999999999639</v>
      </c>
      <c r="AE20">
        <v>1657.8999999999642</v>
      </c>
      <c r="AF20">
        <v>1657.8999999999642</v>
      </c>
      <c r="AG20">
        <v>1657.8999999999639</v>
      </c>
      <c r="AH20">
        <v>1657.8999999999642</v>
      </c>
      <c r="AI20">
        <v>1657.8999999999642</v>
      </c>
      <c r="AJ20">
        <v>1657.8999999999642</v>
      </c>
      <c r="AK20">
        <v>1657.8999999999642</v>
      </c>
      <c r="AL20">
        <v>1657.8999999999642</v>
      </c>
      <c r="AM20">
        <v>1657.8999999999642</v>
      </c>
    </row>
    <row r="21" spans="1:39" x14ac:dyDescent="0.25">
      <c r="A21" s="134">
        <f ca="1">Exceedance!U21</f>
        <v>43344</v>
      </c>
      <c r="B21" s="273">
        <v>1617.4999999980903</v>
      </c>
      <c r="C21" s="273">
        <v>1617.4999999980903</v>
      </c>
      <c r="D21" s="273">
        <v>1617.4999999980903</v>
      </c>
      <c r="E21">
        <v>1617.4999999980903</v>
      </c>
      <c r="F21">
        <v>1617.4999999980903</v>
      </c>
      <c r="G21">
        <v>1617.4999999980903</v>
      </c>
      <c r="H21">
        <v>1617.4999999980903</v>
      </c>
      <c r="I21">
        <v>1617.4999999980903</v>
      </c>
      <c r="J21">
        <v>1617.4999999980903</v>
      </c>
      <c r="K21">
        <v>1617.4999999980903</v>
      </c>
      <c r="L21">
        <v>1617.4999999980903</v>
      </c>
      <c r="M21">
        <v>1617.4999999980903</v>
      </c>
      <c r="N21">
        <v>1617.4999999980905</v>
      </c>
      <c r="O21">
        <v>1617.4999999980903</v>
      </c>
      <c r="P21">
        <v>1617.4999999980903</v>
      </c>
      <c r="Q21">
        <v>1617.4999999980903</v>
      </c>
      <c r="R21">
        <v>1617.4999999980903</v>
      </c>
      <c r="S21">
        <v>1617.4999999980903</v>
      </c>
      <c r="T21">
        <v>1617.4999999980903</v>
      </c>
      <c r="U21">
        <v>1617.4999999980903</v>
      </c>
      <c r="V21">
        <v>1617.4999999980905</v>
      </c>
      <c r="W21">
        <v>1617.4999999980903</v>
      </c>
      <c r="X21">
        <v>1617.4999999980903</v>
      </c>
      <c r="Y21">
        <v>1617.4999999980903</v>
      </c>
      <c r="Z21">
        <v>1617.4999999980903</v>
      </c>
      <c r="AA21">
        <v>1617.4999999980903</v>
      </c>
      <c r="AB21">
        <v>1617.4999999980903</v>
      </c>
      <c r="AC21">
        <v>1617.4999999980903</v>
      </c>
      <c r="AD21">
        <v>1617.4999999980903</v>
      </c>
      <c r="AE21">
        <v>1617.4999999980903</v>
      </c>
      <c r="AF21">
        <v>1617.4999999980903</v>
      </c>
      <c r="AG21">
        <v>1617.4999999980905</v>
      </c>
      <c r="AH21">
        <v>1617.4999999980903</v>
      </c>
      <c r="AI21">
        <v>1617.4999999980903</v>
      </c>
      <c r="AJ21">
        <v>1617.4999999980903</v>
      </c>
      <c r="AK21">
        <v>1617.4999999980903</v>
      </c>
      <c r="AL21">
        <v>1617.4999999980903</v>
      </c>
      <c r="AM21">
        <v>1617.4999999980903</v>
      </c>
    </row>
    <row r="22" spans="1:39" x14ac:dyDescent="0.25">
      <c r="A22" s="134">
        <f ca="1">Exceedance!U22</f>
        <v>43374</v>
      </c>
      <c r="B22" s="273">
        <v>1434.4000000038945</v>
      </c>
      <c r="C22" s="273">
        <v>1434.4000000038945</v>
      </c>
      <c r="D22" s="273">
        <v>1434.4000000038945</v>
      </c>
      <c r="E22">
        <v>1434.4000000038945</v>
      </c>
      <c r="F22">
        <v>1434.4000000038948</v>
      </c>
      <c r="G22">
        <v>1434.4000000038948</v>
      </c>
      <c r="H22">
        <v>1434.4000000038945</v>
      </c>
      <c r="I22">
        <v>1434.4000000038943</v>
      </c>
      <c r="J22">
        <v>1434.4000000038943</v>
      </c>
      <c r="K22">
        <v>1434.4000000038943</v>
      </c>
      <c r="L22">
        <v>1434.4000000038945</v>
      </c>
      <c r="M22">
        <v>1434.4000000038943</v>
      </c>
      <c r="N22">
        <v>1434.4000000038948</v>
      </c>
      <c r="O22">
        <v>1434.4000000038943</v>
      </c>
      <c r="P22">
        <v>1434.4000000038943</v>
      </c>
      <c r="Q22">
        <v>1434.4000000038943</v>
      </c>
      <c r="R22">
        <v>1434.4000000038945</v>
      </c>
      <c r="S22">
        <v>1434.4000000038945</v>
      </c>
      <c r="T22">
        <v>1434.4000000038943</v>
      </c>
      <c r="U22">
        <v>1434.4000000038943</v>
      </c>
      <c r="V22">
        <v>1434.4000000038943</v>
      </c>
      <c r="W22">
        <v>1434.4000000038945</v>
      </c>
      <c r="X22">
        <v>1434.4000000038943</v>
      </c>
      <c r="Y22">
        <v>1434.4000000038943</v>
      </c>
      <c r="Z22">
        <v>1434.4000000038945</v>
      </c>
      <c r="AA22">
        <v>1434.4000000038943</v>
      </c>
      <c r="AB22">
        <v>1434.4000000038945</v>
      </c>
      <c r="AC22">
        <v>1434.4000000038943</v>
      </c>
      <c r="AD22">
        <v>1434.4000000038943</v>
      </c>
      <c r="AE22">
        <v>1434.4000000038943</v>
      </c>
      <c r="AF22">
        <v>1434.4000000038948</v>
      </c>
      <c r="AG22">
        <v>1434.4000000038945</v>
      </c>
      <c r="AH22">
        <v>1434.4000000038948</v>
      </c>
      <c r="AI22">
        <v>1434.4000000038945</v>
      </c>
      <c r="AJ22">
        <v>1434.4000000038945</v>
      </c>
      <c r="AK22">
        <v>1434.4000000038943</v>
      </c>
      <c r="AL22">
        <v>1434.4000000038943</v>
      </c>
      <c r="AM22">
        <v>1434.4000000038943</v>
      </c>
    </row>
    <row r="23" spans="1:39" x14ac:dyDescent="0.25">
      <c r="A23" s="134">
        <f ca="1">Exceedance!U23</f>
        <v>43405</v>
      </c>
      <c r="B23" s="273">
        <v>1485.6999999963007</v>
      </c>
      <c r="C23" s="273">
        <v>1485.6999999963007</v>
      </c>
      <c r="D23" s="273">
        <v>1485.6999999963007</v>
      </c>
      <c r="E23">
        <v>1485.6999999963007</v>
      </c>
      <c r="F23">
        <v>1485.6999999963007</v>
      </c>
      <c r="G23">
        <v>1485.6999999963007</v>
      </c>
      <c r="H23">
        <v>1485.6999999963007</v>
      </c>
      <c r="I23">
        <v>1485.6999999963007</v>
      </c>
      <c r="J23">
        <v>1485.6999999963007</v>
      </c>
      <c r="K23">
        <v>1485.6999999963007</v>
      </c>
      <c r="L23">
        <v>1485.6999999963007</v>
      </c>
      <c r="M23">
        <v>1485.6999999963007</v>
      </c>
      <c r="N23">
        <v>1485.6999999963007</v>
      </c>
      <c r="O23">
        <v>1485.6999999963007</v>
      </c>
      <c r="P23">
        <v>1485.6999999963007</v>
      </c>
      <c r="Q23">
        <v>1485.6999999963007</v>
      </c>
      <c r="R23">
        <v>1485.6999999963007</v>
      </c>
      <c r="S23">
        <v>1485.6999999963007</v>
      </c>
      <c r="T23">
        <v>1485.6999999963007</v>
      </c>
      <c r="U23">
        <v>1485.6999999963007</v>
      </c>
      <c r="V23">
        <v>1485.6999999963007</v>
      </c>
      <c r="W23">
        <v>1485.6999999963007</v>
      </c>
      <c r="X23">
        <v>1485.6999999963007</v>
      </c>
      <c r="Y23">
        <v>1485.6999999963007</v>
      </c>
      <c r="Z23">
        <v>1485.6999999963007</v>
      </c>
      <c r="AA23">
        <v>1485.6999999963007</v>
      </c>
      <c r="AB23">
        <v>1485.6999999963007</v>
      </c>
      <c r="AC23">
        <v>1485.6999999963007</v>
      </c>
      <c r="AD23">
        <v>1485.6999999963007</v>
      </c>
      <c r="AE23">
        <v>1485.6999999963007</v>
      </c>
      <c r="AF23">
        <v>1485.6999999963007</v>
      </c>
      <c r="AG23">
        <v>1485.6999999963011</v>
      </c>
      <c r="AH23">
        <v>1485.6999999963007</v>
      </c>
      <c r="AI23">
        <v>1485.6999999963007</v>
      </c>
      <c r="AJ23">
        <v>1485.6999999963007</v>
      </c>
      <c r="AK23">
        <v>1485.6999999963007</v>
      </c>
      <c r="AL23">
        <v>1485.6999999963007</v>
      </c>
      <c r="AM23">
        <v>1485.6999999963007</v>
      </c>
    </row>
    <row r="24" spans="1:39" x14ac:dyDescent="0.25">
      <c r="A24" s="134">
        <f ca="1">Exceedance!U24</f>
        <v>43435</v>
      </c>
      <c r="B24" s="273">
        <v>1583.0000000016712</v>
      </c>
      <c r="C24" s="273">
        <v>1583.0000000016712</v>
      </c>
      <c r="D24" s="273">
        <v>1583.0000000016712</v>
      </c>
      <c r="E24">
        <v>1583.0000000016712</v>
      </c>
      <c r="F24">
        <v>1583.0000000016712</v>
      </c>
      <c r="G24">
        <v>1583.0000000016712</v>
      </c>
      <c r="H24">
        <v>1583.000000001671</v>
      </c>
      <c r="I24">
        <v>1583.0000000016712</v>
      </c>
      <c r="J24">
        <v>1583.0000000016712</v>
      </c>
      <c r="K24">
        <v>1583.000000001671</v>
      </c>
      <c r="L24">
        <v>1583.0000000016712</v>
      </c>
      <c r="M24">
        <v>1583.0000000016712</v>
      </c>
      <c r="N24">
        <v>1583.0000000016712</v>
      </c>
      <c r="O24">
        <v>1583.000000001671</v>
      </c>
      <c r="P24">
        <v>1583.0000000016712</v>
      </c>
      <c r="Q24">
        <v>1583.0000000016712</v>
      </c>
      <c r="R24">
        <v>1583.000000001671</v>
      </c>
      <c r="S24">
        <v>1583.0000000016712</v>
      </c>
      <c r="T24">
        <v>1583.0000000016712</v>
      </c>
      <c r="U24">
        <v>1583.0000000016712</v>
      </c>
      <c r="V24">
        <v>1583.0000000016712</v>
      </c>
      <c r="W24">
        <v>1583.0000000016712</v>
      </c>
      <c r="X24">
        <v>1583.000000001671</v>
      </c>
      <c r="Y24">
        <v>1583.0000000016712</v>
      </c>
      <c r="Z24">
        <v>1583.0000000016712</v>
      </c>
      <c r="AA24">
        <v>1583.000000001671</v>
      </c>
      <c r="AB24">
        <v>1583.0000000016712</v>
      </c>
      <c r="AC24">
        <v>1583.0000000016707</v>
      </c>
      <c r="AD24">
        <v>1583.0000000016712</v>
      </c>
      <c r="AE24">
        <v>1583.0000000016712</v>
      </c>
      <c r="AF24">
        <v>1583.0000000016712</v>
      </c>
      <c r="AG24">
        <v>1583.000000001671</v>
      </c>
      <c r="AH24">
        <v>1583.000000001671</v>
      </c>
      <c r="AI24">
        <v>1583.0000000016712</v>
      </c>
      <c r="AJ24">
        <v>1583.0000000016707</v>
      </c>
      <c r="AK24">
        <v>1583.0000000016707</v>
      </c>
      <c r="AL24">
        <v>1583.0000000016712</v>
      </c>
      <c r="AM24">
        <v>1583.0000000016712</v>
      </c>
    </row>
    <row r="25" spans="1:39" x14ac:dyDescent="0.25">
      <c r="A25" s="134">
        <f ca="1">Exceedance!U25</f>
        <v>43466</v>
      </c>
      <c r="B25" s="273">
        <v>1665.9999999963391</v>
      </c>
      <c r="C25" s="273">
        <v>1665.9999999963388</v>
      </c>
      <c r="D25" s="273">
        <v>1665.9999999963388</v>
      </c>
      <c r="E25">
        <v>1665.9999999963388</v>
      </c>
      <c r="F25">
        <v>1665.9999999963391</v>
      </c>
      <c r="G25">
        <v>1665.9999999963391</v>
      </c>
      <c r="H25">
        <v>1665.9999999963386</v>
      </c>
      <c r="I25">
        <v>1665.9999999963391</v>
      </c>
      <c r="J25">
        <v>1665.9999999963391</v>
      </c>
      <c r="K25">
        <v>1665.9999999963388</v>
      </c>
      <c r="L25">
        <v>1665.9999999963388</v>
      </c>
      <c r="M25">
        <v>1665.9999999963391</v>
      </c>
      <c r="N25">
        <v>1665.9999999963391</v>
      </c>
      <c r="O25">
        <v>1665.9999999963386</v>
      </c>
      <c r="P25">
        <v>1665.9999999963388</v>
      </c>
      <c r="Q25">
        <v>1665.9999999963388</v>
      </c>
      <c r="R25">
        <v>1665.9999999963388</v>
      </c>
      <c r="S25">
        <v>1665.9999999963391</v>
      </c>
      <c r="T25">
        <v>1665.9999999963391</v>
      </c>
      <c r="U25">
        <v>1665.9999999963388</v>
      </c>
      <c r="V25">
        <v>1665.9999999963388</v>
      </c>
      <c r="W25">
        <v>1665.9999999963391</v>
      </c>
      <c r="X25">
        <v>1665.9999999963388</v>
      </c>
      <c r="Y25">
        <v>1665.9999999963388</v>
      </c>
      <c r="Z25">
        <v>1665.9999999963391</v>
      </c>
      <c r="AA25">
        <v>1665.9999999963386</v>
      </c>
      <c r="AB25">
        <v>1665.9999999963388</v>
      </c>
      <c r="AC25">
        <v>1665.9999999963388</v>
      </c>
      <c r="AD25">
        <v>1665.9999999963388</v>
      </c>
      <c r="AE25">
        <v>1665.9999999963391</v>
      </c>
      <c r="AF25">
        <v>1665.9999999963391</v>
      </c>
      <c r="AG25">
        <v>1665.9999999963386</v>
      </c>
      <c r="AH25">
        <v>1665.9999999963386</v>
      </c>
      <c r="AI25">
        <v>1665.9999999963388</v>
      </c>
      <c r="AJ25">
        <v>1665.9999999963386</v>
      </c>
      <c r="AK25">
        <v>1665.9999999963386</v>
      </c>
      <c r="AL25">
        <v>1665.9999999963391</v>
      </c>
      <c r="AM25">
        <v>1665.9999999963391</v>
      </c>
    </row>
    <row r="26" spans="1:39" x14ac:dyDescent="0.25">
      <c r="A26" s="134">
        <f ca="1">Exceedance!U26</f>
        <v>43497</v>
      </c>
      <c r="B26" s="273">
        <v>1665.9999999966203</v>
      </c>
      <c r="C26" s="273">
        <v>1665.9999999966201</v>
      </c>
      <c r="D26" s="273">
        <v>1665.9999999966201</v>
      </c>
      <c r="E26">
        <v>1665.9999999966203</v>
      </c>
      <c r="F26">
        <v>1665.9999999966199</v>
      </c>
      <c r="G26">
        <v>1665.9999999966199</v>
      </c>
      <c r="H26">
        <v>1665.9999999966205</v>
      </c>
      <c r="I26">
        <v>1665.9999999966203</v>
      </c>
      <c r="J26">
        <v>1665.9999999966199</v>
      </c>
      <c r="K26">
        <v>1665.9999999966205</v>
      </c>
      <c r="L26">
        <v>1665.9999999966201</v>
      </c>
      <c r="M26">
        <v>1665.9999999966199</v>
      </c>
      <c r="N26">
        <v>1665.9999999966203</v>
      </c>
      <c r="O26">
        <v>1665.9999999966201</v>
      </c>
      <c r="P26">
        <v>1665.9999999966203</v>
      </c>
      <c r="Q26">
        <v>1665.9999999966205</v>
      </c>
      <c r="R26">
        <v>1665.9999999966203</v>
      </c>
      <c r="S26">
        <v>1665.9999999966203</v>
      </c>
      <c r="T26">
        <v>1665.9999999966199</v>
      </c>
      <c r="U26">
        <v>1665.9999999966205</v>
      </c>
      <c r="V26">
        <v>1665.9999999966201</v>
      </c>
      <c r="W26">
        <v>1665.9999999966199</v>
      </c>
      <c r="X26">
        <v>1665.9999999966201</v>
      </c>
      <c r="Y26">
        <v>1665.9999999966203</v>
      </c>
      <c r="Z26">
        <v>1665.9999999966203</v>
      </c>
      <c r="AA26">
        <v>1665.9999999966203</v>
      </c>
      <c r="AB26">
        <v>1665.9999999966203</v>
      </c>
      <c r="AC26">
        <v>1665.9999999966205</v>
      </c>
      <c r="AD26">
        <v>1665.9999999966201</v>
      </c>
      <c r="AE26">
        <v>1665.9999999966203</v>
      </c>
      <c r="AF26">
        <v>1665.9999999966199</v>
      </c>
      <c r="AG26">
        <v>1665.9999999966203</v>
      </c>
      <c r="AH26">
        <v>1665.9999999966203</v>
      </c>
      <c r="AI26">
        <v>1665.9999999966205</v>
      </c>
      <c r="AJ26">
        <v>1665.9999999966201</v>
      </c>
      <c r="AK26">
        <v>1665.9999999966203</v>
      </c>
      <c r="AL26">
        <v>1665.9999999966199</v>
      </c>
      <c r="AM26">
        <v>1665.9999999966199</v>
      </c>
    </row>
    <row r="27" spans="1:39" x14ac:dyDescent="0.25">
      <c r="A27" s="134">
        <f ca="1">Exceedance!U27</f>
        <v>43525</v>
      </c>
      <c r="B27" s="273">
        <v>1700.2000000009871</v>
      </c>
      <c r="C27" s="273">
        <v>1700.2000000009871</v>
      </c>
      <c r="D27" s="273">
        <v>1700.2000000009871</v>
      </c>
      <c r="E27">
        <v>1700.2000000009873</v>
      </c>
      <c r="F27">
        <v>1700.2000000009873</v>
      </c>
      <c r="G27">
        <v>1700.2000000009873</v>
      </c>
      <c r="H27">
        <v>1700.2000000009871</v>
      </c>
      <c r="I27">
        <v>1700.2000000009871</v>
      </c>
      <c r="J27">
        <v>1700.2000000009873</v>
      </c>
      <c r="K27">
        <v>1700.2000000009871</v>
      </c>
      <c r="L27">
        <v>1700.2000000009871</v>
      </c>
      <c r="M27">
        <v>1700.2000000009873</v>
      </c>
      <c r="N27">
        <v>1700.2000000009871</v>
      </c>
      <c r="O27">
        <v>1700.2000000009871</v>
      </c>
      <c r="P27">
        <v>1700.2000000009871</v>
      </c>
      <c r="Q27">
        <v>1700.2000000009871</v>
      </c>
      <c r="R27">
        <v>1700.2000000009871</v>
      </c>
      <c r="S27">
        <v>1700.2000000009871</v>
      </c>
      <c r="T27">
        <v>1700.2000000009871</v>
      </c>
      <c r="U27">
        <v>1700.2000000009871</v>
      </c>
      <c r="V27">
        <v>1700.2000000009871</v>
      </c>
      <c r="W27">
        <v>1700.2000000009873</v>
      </c>
      <c r="X27">
        <v>1700.2000000009873</v>
      </c>
      <c r="Y27">
        <v>1700.2000000009871</v>
      </c>
      <c r="Z27">
        <v>1700.2000000009871</v>
      </c>
      <c r="AA27">
        <v>1700.2000000009871</v>
      </c>
      <c r="AB27">
        <v>1700.2000000009871</v>
      </c>
      <c r="AC27">
        <v>1700.2000000009871</v>
      </c>
      <c r="AD27">
        <v>1700.2000000009871</v>
      </c>
      <c r="AE27">
        <v>1700.2000000009873</v>
      </c>
      <c r="AF27">
        <v>1700.2000000009873</v>
      </c>
      <c r="AG27">
        <v>1700.2000000009871</v>
      </c>
      <c r="AH27">
        <v>1700.2000000009871</v>
      </c>
      <c r="AI27">
        <v>1700.2000000009871</v>
      </c>
      <c r="AJ27">
        <v>1700.2000000009873</v>
      </c>
      <c r="AK27">
        <v>1700.2000000009873</v>
      </c>
      <c r="AL27">
        <v>1700.2000000009871</v>
      </c>
      <c r="AM27">
        <v>1700.2000000009873</v>
      </c>
    </row>
    <row r="28" spans="1:39" x14ac:dyDescent="0.25">
      <c r="A28" s="134">
        <f ca="1">Exceedance!U28</f>
        <v>43556</v>
      </c>
      <c r="B28" s="273">
        <v>1698.6999999790551</v>
      </c>
      <c r="C28" s="273">
        <v>1698.6999999790551</v>
      </c>
      <c r="D28" s="273">
        <v>1698.6999999790551</v>
      </c>
      <c r="E28">
        <v>1698.6999999790553</v>
      </c>
      <c r="F28">
        <v>1698.6999999790551</v>
      </c>
      <c r="G28">
        <v>1698.6999999790551</v>
      </c>
      <c r="H28">
        <v>1698.6999999790551</v>
      </c>
      <c r="I28">
        <v>1698.6999999790548</v>
      </c>
      <c r="J28">
        <v>1698.6999999790551</v>
      </c>
      <c r="K28">
        <v>1698.6999999790551</v>
      </c>
      <c r="L28">
        <v>1698.6999999790548</v>
      </c>
      <c r="M28">
        <v>1698.6999999790551</v>
      </c>
      <c r="N28">
        <v>1698.6999999790551</v>
      </c>
      <c r="O28">
        <v>1698.6999999790551</v>
      </c>
      <c r="P28">
        <v>1698.6999999790553</v>
      </c>
      <c r="Q28">
        <v>1698.6999999790551</v>
      </c>
      <c r="R28">
        <v>1698.6999999790551</v>
      </c>
      <c r="S28">
        <v>1698.6999999790553</v>
      </c>
      <c r="T28">
        <v>1698.6999999790551</v>
      </c>
      <c r="U28">
        <v>1698.6999999790551</v>
      </c>
      <c r="V28">
        <v>1698.6999999790551</v>
      </c>
      <c r="W28">
        <v>1698.6999999790548</v>
      </c>
      <c r="X28">
        <v>1698.6999999790548</v>
      </c>
      <c r="Y28">
        <v>1698.6999999790551</v>
      </c>
      <c r="Z28">
        <v>1698.6999999790548</v>
      </c>
      <c r="AA28">
        <v>1698.6999999790551</v>
      </c>
      <c r="AB28">
        <v>1698.6999999790548</v>
      </c>
      <c r="AC28">
        <v>1698.6999999790551</v>
      </c>
      <c r="AD28">
        <v>1698.6999999790548</v>
      </c>
      <c r="AE28">
        <v>1698.6999999790551</v>
      </c>
      <c r="AF28">
        <v>1698.6999999790551</v>
      </c>
      <c r="AG28">
        <v>1698.6999999790548</v>
      </c>
      <c r="AH28">
        <v>1698.6999999790551</v>
      </c>
      <c r="AI28">
        <v>1698.6999999790548</v>
      </c>
      <c r="AJ28">
        <v>1698.6999999790551</v>
      </c>
      <c r="AK28">
        <v>1698.6999999790548</v>
      </c>
      <c r="AL28">
        <v>1698.6999999790551</v>
      </c>
      <c r="AM28">
        <v>1698.6999999790551</v>
      </c>
    </row>
    <row r="29" spans="1:39" x14ac:dyDescent="0.25">
      <c r="A29" s="134">
        <f ca="1">Exceedance!U29</f>
        <v>43586</v>
      </c>
      <c r="B29" s="273">
        <v>1698.6999999984603</v>
      </c>
      <c r="C29" s="273">
        <v>1698.6999999984603</v>
      </c>
      <c r="D29" s="273">
        <v>1698.6999999984603</v>
      </c>
      <c r="E29">
        <v>1698.6999999984603</v>
      </c>
      <c r="F29">
        <v>1698.6999999984603</v>
      </c>
      <c r="G29">
        <v>1698.6999999984603</v>
      </c>
      <c r="H29">
        <v>1698.6999999984603</v>
      </c>
      <c r="I29">
        <v>1698.69999999846</v>
      </c>
      <c r="J29">
        <v>1698.69999999846</v>
      </c>
      <c r="K29">
        <v>1698.6999999984605</v>
      </c>
      <c r="L29">
        <v>1698.69999999846</v>
      </c>
      <c r="M29">
        <v>1698.6999999984603</v>
      </c>
      <c r="N29">
        <v>1698.6999999984603</v>
      </c>
      <c r="O29">
        <v>1698.6999999984603</v>
      </c>
      <c r="P29">
        <v>1698.6999999984603</v>
      </c>
      <c r="Q29">
        <v>1698.6999999984605</v>
      </c>
      <c r="R29">
        <v>1698.6999999984603</v>
      </c>
      <c r="S29">
        <v>1698.6999999984603</v>
      </c>
      <c r="T29">
        <v>1698.6999999984603</v>
      </c>
      <c r="U29">
        <v>1698.6999999984603</v>
      </c>
      <c r="V29">
        <v>1698.6999999984605</v>
      </c>
      <c r="W29">
        <v>1698.69999999846</v>
      </c>
      <c r="X29">
        <v>1698.69999999846</v>
      </c>
      <c r="Y29">
        <v>1698.6999999984605</v>
      </c>
      <c r="Z29">
        <v>1698.6999999984603</v>
      </c>
      <c r="AA29">
        <v>1698.6999999984603</v>
      </c>
      <c r="AB29">
        <v>1698.69999999846</v>
      </c>
      <c r="AC29">
        <v>1698.6999999984603</v>
      </c>
      <c r="AD29">
        <v>1698.69999999846</v>
      </c>
      <c r="AE29">
        <v>1698.6999999984603</v>
      </c>
      <c r="AF29">
        <v>1698.6999999984603</v>
      </c>
      <c r="AG29">
        <v>1698.69999999846</v>
      </c>
      <c r="AH29">
        <v>1698.6999999984605</v>
      </c>
      <c r="AI29">
        <v>1698.69999999846</v>
      </c>
      <c r="AJ29">
        <v>1698.6999999984603</v>
      </c>
      <c r="AK29">
        <v>1698.6999999984598</v>
      </c>
      <c r="AL29">
        <v>1698.6999999984603</v>
      </c>
      <c r="AM29">
        <v>1698.6999999984605</v>
      </c>
    </row>
    <row r="30" spans="1:39" x14ac:dyDescent="0.25">
      <c r="A30" s="134">
        <f ca="1">Exceedance!U30</f>
        <v>43617</v>
      </c>
      <c r="B30" s="273">
        <v>1671.4000000070896</v>
      </c>
      <c r="C30" s="273">
        <v>1671.4000000070896</v>
      </c>
      <c r="D30" s="273">
        <v>1671.4000000070896</v>
      </c>
      <c r="E30">
        <v>1671.4000000070896</v>
      </c>
      <c r="F30">
        <v>1671.4000000070896</v>
      </c>
      <c r="G30">
        <v>1671.4000000070896</v>
      </c>
      <c r="H30">
        <v>1671.4000000070896</v>
      </c>
      <c r="I30">
        <v>1671.4000000070896</v>
      </c>
      <c r="J30">
        <v>1671.4000000070896</v>
      </c>
      <c r="K30">
        <v>1671.4000000070896</v>
      </c>
      <c r="L30">
        <v>1671.4000000070896</v>
      </c>
      <c r="M30">
        <v>1671.4000000070896</v>
      </c>
      <c r="N30">
        <v>1671.4000000070896</v>
      </c>
      <c r="O30">
        <v>1671.4000000070896</v>
      </c>
      <c r="P30">
        <v>1671.4000000070896</v>
      </c>
      <c r="Q30">
        <v>1671.4000000070896</v>
      </c>
      <c r="R30">
        <v>1671.4000000070896</v>
      </c>
      <c r="S30">
        <v>1671.4000000070896</v>
      </c>
      <c r="T30">
        <v>1671.4000000070896</v>
      </c>
      <c r="U30">
        <v>1671.4000000070896</v>
      </c>
      <c r="V30">
        <v>1671.4000000070896</v>
      </c>
      <c r="W30">
        <v>1671.4000000070896</v>
      </c>
      <c r="X30">
        <v>1671.4000000070894</v>
      </c>
      <c r="Y30">
        <v>1671.4000000070896</v>
      </c>
      <c r="Z30">
        <v>1671.4000000070896</v>
      </c>
      <c r="AA30">
        <v>1671.4000000070896</v>
      </c>
      <c r="AB30">
        <v>1671.4000000070894</v>
      </c>
      <c r="AC30">
        <v>1671.4000000070896</v>
      </c>
      <c r="AD30">
        <v>1671.4000000070896</v>
      </c>
      <c r="AE30">
        <v>1671.4000000070896</v>
      </c>
      <c r="AF30">
        <v>1671.4000000070896</v>
      </c>
      <c r="AG30">
        <v>1671.4000000070896</v>
      </c>
      <c r="AH30">
        <v>1671.4000000070896</v>
      </c>
      <c r="AI30">
        <v>1671.4000000070896</v>
      </c>
      <c r="AJ30">
        <v>1671.4000000070896</v>
      </c>
      <c r="AK30">
        <v>1671.4000000070896</v>
      </c>
      <c r="AL30">
        <v>1671.4000000070896</v>
      </c>
      <c r="AM30">
        <v>1671.4000000070896</v>
      </c>
    </row>
    <row r="31" spans="1:39" x14ac:dyDescent="0.25">
      <c r="A31" s="134">
        <f ca="1">Exceedance!U31</f>
        <v>43647</v>
      </c>
      <c r="B31" s="273">
        <v>1657.900000002285</v>
      </c>
      <c r="C31" s="273">
        <v>1657.9000000022852</v>
      </c>
      <c r="D31" s="273">
        <v>1657.9000000022852</v>
      </c>
      <c r="E31">
        <v>1657.9000000022852</v>
      </c>
      <c r="F31">
        <v>1657.9000000022854</v>
      </c>
      <c r="G31">
        <v>1657.9000000022854</v>
      </c>
      <c r="H31">
        <v>1657.9000000022854</v>
      </c>
      <c r="I31">
        <v>1657.9000000022854</v>
      </c>
      <c r="J31">
        <v>1657.9000000022854</v>
      </c>
      <c r="K31">
        <v>1657.9000000022852</v>
      </c>
      <c r="L31">
        <v>1657.9000000022854</v>
      </c>
      <c r="M31">
        <v>1657.9000000022854</v>
      </c>
      <c r="N31">
        <v>1657.9000000022854</v>
      </c>
      <c r="O31">
        <v>1657.900000002285</v>
      </c>
      <c r="P31">
        <v>1657.9000000022854</v>
      </c>
      <c r="Q31">
        <v>1657.9000000022854</v>
      </c>
      <c r="R31">
        <v>1657.9000000022852</v>
      </c>
      <c r="S31">
        <v>1657.9000000022854</v>
      </c>
      <c r="T31">
        <v>1657.9000000022852</v>
      </c>
      <c r="U31">
        <v>1657.9000000022852</v>
      </c>
      <c r="V31">
        <v>1657.9000000022854</v>
      </c>
      <c r="W31">
        <v>1657.9000000022852</v>
      </c>
      <c r="X31">
        <v>1657.9000000022854</v>
      </c>
      <c r="Y31">
        <v>1657.9000000022852</v>
      </c>
      <c r="Z31">
        <v>1657.9000000022854</v>
      </c>
      <c r="AA31">
        <v>1657.9000000022854</v>
      </c>
      <c r="AB31">
        <v>1657.9000000022854</v>
      </c>
      <c r="AC31">
        <v>1657.9000000022852</v>
      </c>
      <c r="AD31">
        <v>1657.9000000022854</v>
      </c>
      <c r="AE31">
        <v>1657.900000002285</v>
      </c>
      <c r="AF31">
        <v>1657.900000002285</v>
      </c>
      <c r="AG31">
        <v>1657.9000000022854</v>
      </c>
      <c r="AH31">
        <v>1657.9000000022854</v>
      </c>
      <c r="AI31">
        <v>1657.9000000022854</v>
      </c>
      <c r="AJ31">
        <v>1657.9000000022852</v>
      </c>
      <c r="AK31">
        <v>1657.900000002285</v>
      </c>
      <c r="AL31">
        <v>1657.9000000022852</v>
      </c>
      <c r="AM31">
        <v>1657.9000000022854</v>
      </c>
    </row>
    <row r="32" spans="1:39" x14ac:dyDescent="0.25">
      <c r="A32" s="134">
        <f ca="1">Exceedance!U32</f>
        <v>43678</v>
      </c>
      <c r="B32" s="273">
        <v>1657.8999999999642</v>
      </c>
      <c r="C32" s="273">
        <v>1657.8999999999642</v>
      </c>
      <c r="D32" s="273">
        <v>1657.8999999999642</v>
      </c>
      <c r="E32">
        <v>1657.8999999999642</v>
      </c>
      <c r="F32">
        <v>1657.8999999999642</v>
      </c>
      <c r="G32">
        <v>1657.8999999999642</v>
      </c>
      <c r="H32">
        <v>1657.8999999999642</v>
      </c>
      <c r="I32">
        <v>1657.8999999999642</v>
      </c>
      <c r="J32">
        <v>1657.8999999999644</v>
      </c>
      <c r="K32">
        <v>1657.8999999999642</v>
      </c>
      <c r="L32">
        <v>1657.8999999999642</v>
      </c>
      <c r="M32">
        <v>1657.8999999999644</v>
      </c>
      <c r="N32">
        <v>1657.8999999999642</v>
      </c>
      <c r="O32">
        <v>1657.8999999999642</v>
      </c>
      <c r="P32">
        <v>1657.8999999999642</v>
      </c>
      <c r="Q32">
        <v>1657.8999999999642</v>
      </c>
      <c r="R32">
        <v>1657.8999999999639</v>
      </c>
      <c r="S32">
        <v>1657.8999999999642</v>
      </c>
      <c r="T32">
        <v>1657.8999999999639</v>
      </c>
      <c r="U32">
        <v>1657.8999999999642</v>
      </c>
      <c r="V32">
        <v>1657.8999999999642</v>
      </c>
      <c r="W32">
        <v>1657.8999999999642</v>
      </c>
      <c r="X32">
        <v>1657.8999999999642</v>
      </c>
      <c r="Y32">
        <v>1657.8999999999642</v>
      </c>
      <c r="Z32">
        <v>1657.8999999999642</v>
      </c>
      <c r="AA32">
        <v>1657.8999999999642</v>
      </c>
      <c r="AB32">
        <v>1657.8999999999642</v>
      </c>
      <c r="AC32">
        <v>1657.8999999999642</v>
      </c>
      <c r="AD32">
        <v>1657.8999999999642</v>
      </c>
      <c r="AE32">
        <v>1657.8999999999642</v>
      </c>
      <c r="AF32">
        <v>1657.8999999999642</v>
      </c>
      <c r="AG32">
        <v>1657.8999999999642</v>
      </c>
      <c r="AH32">
        <v>1657.8999999999642</v>
      </c>
      <c r="AI32">
        <v>1657.8999999999642</v>
      </c>
      <c r="AJ32">
        <v>1657.8999999999642</v>
      </c>
      <c r="AK32">
        <v>1657.8999999999642</v>
      </c>
      <c r="AL32">
        <v>1657.8999999999642</v>
      </c>
      <c r="AM32">
        <v>1657.8999999999642</v>
      </c>
    </row>
    <row r="33" spans="1:39" x14ac:dyDescent="0.25">
      <c r="A33" s="134">
        <f ca="1">Exceedance!U33</f>
        <v>43709</v>
      </c>
      <c r="B33" s="273">
        <v>1617.4999999980903</v>
      </c>
      <c r="C33" s="273">
        <v>1617.4999999980903</v>
      </c>
      <c r="D33" s="273">
        <v>1617.4999999980903</v>
      </c>
      <c r="E33">
        <v>1617.4999999980905</v>
      </c>
      <c r="F33">
        <v>1617.4999999980903</v>
      </c>
      <c r="G33">
        <v>1617.4999999980903</v>
      </c>
      <c r="H33">
        <v>1617.4999999980903</v>
      </c>
      <c r="I33">
        <v>1617.4999999980903</v>
      </c>
      <c r="J33">
        <v>1617.4999999980903</v>
      </c>
      <c r="K33">
        <v>1617.4999999980903</v>
      </c>
      <c r="L33">
        <v>1617.4999999980903</v>
      </c>
      <c r="M33">
        <v>1617.4999999980903</v>
      </c>
      <c r="N33">
        <v>1617.4999999980903</v>
      </c>
      <c r="O33">
        <v>1617.4999999980903</v>
      </c>
      <c r="P33">
        <v>1617.4999999980903</v>
      </c>
      <c r="Q33">
        <v>1617.4999999980905</v>
      </c>
      <c r="R33">
        <v>1617.4999999980903</v>
      </c>
      <c r="S33">
        <v>1617.4999999980903</v>
      </c>
      <c r="T33">
        <v>1617.4999999980903</v>
      </c>
      <c r="U33">
        <v>1617.4999999980903</v>
      </c>
      <c r="V33">
        <v>1617.4999999980903</v>
      </c>
      <c r="W33">
        <v>1617.4999999980903</v>
      </c>
      <c r="X33">
        <v>1617.4999999980903</v>
      </c>
      <c r="Y33">
        <v>1617.4999999980905</v>
      </c>
      <c r="Z33">
        <v>1617.4999999980903</v>
      </c>
      <c r="AA33">
        <v>1617.4999999980903</v>
      </c>
      <c r="AB33">
        <v>1617.4999999980903</v>
      </c>
      <c r="AC33">
        <v>1617.4999999980903</v>
      </c>
      <c r="AD33">
        <v>1617.4999999980903</v>
      </c>
      <c r="AE33">
        <v>1617.4999999980903</v>
      </c>
      <c r="AF33">
        <v>1617.4999999980901</v>
      </c>
      <c r="AG33">
        <v>1617.4999999980903</v>
      </c>
      <c r="AH33">
        <v>1617.4999999980903</v>
      </c>
      <c r="AI33">
        <v>1617.4999999980901</v>
      </c>
      <c r="AJ33">
        <v>1617.4999999980903</v>
      </c>
      <c r="AK33">
        <v>1617.4999999980905</v>
      </c>
      <c r="AL33">
        <v>1617.4999999980903</v>
      </c>
      <c r="AM33">
        <v>1617.4999999980903</v>
      </c>
    </row>
    <row r="34" spans="1:39" x14ac:dyDescent="0.25">
      <c r="A34" s="134">
        <f ca="1">Exceedance!U34</f>
        <v>43739</v>
      </c>
      <c r="B34" s="273">
        <v>1434.4000000038943</v>
      </c>
      <c r="C34" s="273">
        <v>1434.4000000038945</v>
      </c>
      <c r="D34" s="273">
        <v>1434.4000000038945</v>
      </c>
      <c r="E34">
        <v>1434.4000000038943</v>
      </c>
      <c r="F34">
        <v>1434.4000000038948</v>
      </c>
      <c r="G34">
        <v>1434.4000000038945</v>
      </c>
      <c r="H34">
        <v>1434.4000000038943</v>
      </c>
      <c r="I34">
        <v>1434.4000000038943</v>
      </c>
      <c r="J34">
        <v>1434.4000000038945</v>
      </c>
      <c r="K34">
        <v>1434.4000000038943</v>
      </c>
      <c r="L34">
        <v>1434.4000000038948</v>
      </c>
      <c r="M34">
        <v>1434.4000000038943</v>
      </c>
      <c r="N34">
        <v>1434.4000000038943</v>
      </c>
      <c r="O34">
        <v>1434.4000000038945</v>
      </c>
      <c r="P34">
        <v>1434.4000000038943</v>
      </c>
      <c r="Q34">
        <v>1434.4000000038943</v>
      </c>
      <c r="R34">
        <v>1434.4000000038945</v>
      </c>
      <c r="S34">
        <v>1434.4000000038943</v>
      </c>
      <c r="T34">
        <v>1434.4000000038943</v>
      </c>
      <c r="U34">
        <v>1434.4000000038943</v>
      </c>
      <c r="V34">
        <v>1434.4000000038943</v>
      </c>
      <c r="W34">
        <v>1434.4000000038945</v>
      </c>
      <c r="X34">
        <v>1434.4000000038945</v>
      </c>
      <c r="Y34">
        <v>1434.4000000038943</v>
      </c>
      <c r="Z34">
        <v>1434.4000000038945</v>
      </c>
      <c r="AA34">
        <v>1434.4000000038943</v>
      </c>
      <c r="AB34">
        <v>1434.4000000038948</v>
      </c>
      <c r="AC34">
        <v>1434.4000000038943</v>
      </c>
      <c r="AD34">
        <v>1434.4000000038943</v>
      </c>
      <c r="AE34">
        <v>1434.4000000038948</v>
      </c>
      <c r="AF34">
        <v>1434.4000000038943</v>
      </c>
      <c r="AG34">
        <v>1434.4000000038945</v>
      </c>
      <c r="AH34">
        <v>1434.4000000038945</v>
      </c>
      <c r="AI34">
        <v>1434.4000000038943</v>
      </c>
      <c r="AJ34">
        <v>1434.4000000038943</v>
      </c>
      <c r="AK34">
        <v>1434.4000000038943</v>
      </c>
      <c r="AL34">
        <v>1434.4000000038943</v>
      </c>
      <c r="AM34">
        <v>1434.4000000038948</v>
      </c>
    </row>
    <row r="35" spans="1:39" x14ac:dyDescent="0.25">
      <c r="A35" s="134">
        <f ca="1">Exceedance!U35</f>
        <v>43770</v>
      </c>
      <c r="B35" s="273">
        <v>1485.6999999963007</v>
      </c>
      <c r="C35" s="273">
        <v>1485.6999999963007</v>
      </c>
      <c r="D35" s="273">
        <v>1485.6999999963007</v>
      </c>
      <c r="E35">
        <v>1485.6999999963007</v>
      </c>
      <c r="F35">
        <v>1485.6999999963007</v>
      </c>
      <c r="G35">
        <v>1485.6999999963007</v>
      </c>
      <c r="H35">
        <v>1485.6999999963007</v>
      </c>
      <c r="I35">
        <v>1485.6999999963007</v>
      </c>
      <c r="J35">
        <v>1485.6999999963007</v>
      </c>
      <c r="K35">
        <v>1485.6999999963007</v>
      </c>
      <c r="L35">
        <v>1485.6999999963007</v>
      </c>
      <c r="M35">
        <v>1485.6999999963007</v>
      </c>
      <c r="N35">
        <v>1485.6999999963007</v>
      </c>
      <c r="O35">
        <v>1485.6999999963007</v>
      </c>
      <c r="P35">
        <v>1485.6999999963007</v>
      </c>
      <c r="Q35">
        <v>1485.6999999963007</v>
      </c>
      <c r="R35">
        <v>1485.6999999963007</v>
      </c>
      <c r="S35">
        <v>1485.6999999963007</v>
      </c>
      <c r="T35">
        <v>1485.6999999963007</v>
      </c>
      <c r="U35">
        <v>1485.6999999963007</v>
      </c>
      <c r="V35">
        <v>1485.6999999963007</v>
      </c>
      <c r="W35">
        <v>1485.6999999963007</v>
      </c>
      <c r="X35">
        <v>1485.6999999963011</v>
      </c>
      <c r="Y35">
        <v>1485.6999999963007</v>
      </c>
      <c r="Z35">
        <v>1485.6999999963014</v>
      </c>
      <c r="AA35">
        <v>1485.6999999963007</v>
      </c>
      <c r="AB35">
        <v>1485.6999999963007</v>
      </c>
      <c r="AC35">
        <v>1485.6999999963007</v>
      </c>
      <c r="AD35">
        <v>1485.6999999963007</v>
      </c>
      <c r="AE35">
        <v>1485.6999999963007</v>
      </c>
      <c r="AF35">
        <v>1485.6999999963007</v>
      </c>
      <c r="AG35">
        <v>1485.6999999963007</v>
      </c>
      <c r="AH35">
        <v>1485.6999999963007</v>
      </c>
      <c r="AI35">
        <v>1485.6999999963007</v>
      </c>
      <c r="AJ35">
        <v>1485.6999999963004</v>
      </c>
      <c r="AK35">
        <v>1485.6999999963007</v>
      </c>
      <c r="AL35">
        <v>1485.6999999963007</v>
      </c>
      <c r="AM35">
        <v>1485.6999999963007</v>
      </c>
    </row>
    <row r="36" spans="1:39" x14ac:dyDescent="0.25">
      <c r="A36" s="134">
        <f ca="1">Exceedance!U36</f>
        <v>43800</v>
      </c>
      <c r="B36" s="273">
        <v>1583.0000000016712</v>
      </c>
      <c r="C36" s="273">
        <v>1583.0000000016712</v>
      </c>
      <c r="D36" s="273">
        <v>1583.0000000016712</v>
      </c>
      <c r="E36">
        <v>1583.0000000016712</v>
      </c>
      <c r="F36">
        <v>1583.000000001671</v>
      </c>
      <c r="G36">
        <v>1583.0000000016712</v>
      </c>
      <c r="H36">
        <v>1583.0000000016712</v>
      </c>
      <c r="I36">
        <v>1583.0000000016712</v>
      </c>
      <c r="J36">
        <v>1583.0000000016712</v>
      </c>
      <c r="K36">
        <v>1583.0000000016712</v>
      </c>
      <c r="L36">
        <v>1583.0000000016712</v>
      </c>
      <c r="M36">
        <v>1583.0000000016712</v>
      </c>
      <c r="N36">
        <v>1583.0000000016712</v>
      </c>
      <c r="O36">
        <v>1583.000000001671</v>
      </c>
      <c r="P36">
        <v>1583.0000000016712</v>
      </c>
      <c r="Q36">
        <v>1583.0000000016712</v>
      </c>
      <c r="R36">
        <v>1583.0000000016712</v>
      </c>
      <c r="S36">
        <v>1583.0000000016712</v>
      </c>
      <c r="T36">
        <v>1583.0000000016712</v>
      </c>
      <c r="U36">
        <v>1583.0000000016712</v>
      </c>
      <c r="V36">
        <v>1583.0000000016707</v>
      </c>
      <c r="W36">
        <v>1583.000000001671</v>
      </c>
      <c r="X36">
        <v>1583.0000000016707</v>
      </c>
      <c r="Y36">
        <v>1583.0000000016712</v>
      </c>
      <c r="Z36">
        <v>1583.000000001671</v>
      </c>
      <c r="AA36">
        <v>1583.0000000016707</v>
      </c>
      <c r="AB36">
        <v>1583.000000001671</v>
      </c>
      <c r="AC36">
        <v>1583.0000000016712</v>
      </c>
      <c r="AD36">
        <v>1583.0000000016712</v>
      </c>
      <c r="AE36">
        <v>1583.0000000016712</v>
      </c>
      <c r="AF36">
        <v>1583.0000000016712</v>
      </c>
      <c r="AG36">
        <v>1583.000000001671</v>
      </c>
      <c r="AH36">
        <v>1583.0000000016712</v>
      </c>
      <c r="AI36">
        <v>1583.0000000016712</v>
      </c>
      <c r="AJ36">
        <v>1583.0000000016712</v>
      </c>
      <c r="AK36">
        <v>1583.0000000016712</v>
      </c>
      <c r="AL36">
        <v>1583.000000001671</v>
      </c>
      <c r="AM36">
        <v>1583.000000001671</v>
      </c>
    </row>
    <row r="37" spans="1:39" x14ac:dyDescent="0.25">
      <c r="A37" s="134">
        <f ca="1">Exceedance!U37</f>
        <v>43831</v>
      </c>
      <c r="B37" s="254">
        <v>1665.9999999963388</v>
      </c>
      <c r="C37" s="254">
        <v>1665.9999999963391</v>
      </c>
      <c r="D37" s="254">
        <v>1665.9999999963391</v>
      </c>
      <c r="E37">
        <v>1665.9999999963391</v>
      </c>
      <c r="F37" s="1">
        <v>1665.9999999963386</v>
      </c>
      <c r="G37" s="1">
        <v>1665.9999999963388</v>
      </c>
      <c r="H37" s="1">
        <v>1665.9999999963391</v>
      </c>
      <c r="I37" s="1">
        <v>1665.9999999963391</v>
      </c>
      <c r="J37" s="1">
        <v>1665.9999999963391</v>
      </c>
      <c r="K37" s="1">
        <v>1665.9999999963391</v>
      </c>
      <c r="L37" s="1">
        <v>1665.9999999963386</v>
      </c>
      <c r="M37" s="1">
        <v>1665.9999999963388</v>
      </c>
      <c r="N37" s="1">
        <v>1665.9999999963386</v>
      </c>
      <c r="O37" s="1">
        <v>1665.9999999963386</v>
      </c>
      <c r="P37" s="1">
        <v>1665.9999999963391</v>
      </c>
      <c r="Q37" s="1">
        <v>1665.9999999963386</v>
      </c>
      <c r="R37" s="1">
        <v>1665.9999999963391</v>
      </c>
      <c r="S37" s="1">
        <v>1665.9999999963388</v>
      </c>
      <c r="T37" s="1">
        <v>1665.9999999963391</v>
      </c>
      <c r="U37" s="1">
        <v>1665.9999999963391</v>
      </c>
      <c r="V37" s="1">
        <v>1665.9999999963388</v>
      </c>
      <c r="W37" s="1">
        <v>1665.9999999963386</v>
      </c>
      <c r="X37" s="1">
        <v>1665.9999999963388</v>
      </c>
      <c r="Y37" s="1">
        <v>1665.9999999963388</v>
      </c>
      <c r="Z37" s="1">
        <v>1665.9999999963388</v>
      </c>
      <c r="AA37" s="1">
        <v>1665.9999999963386</v>
      </c>
      <c r="AB37" s="1">
        <v>1665.9999999963388</v>
      </c>
      <c r="AC37" s="1">
        <v>1665.9999999963391</v>
      </c>
      <c r="AD37" s="1">
        <v>1665.9999999963388</v>
      </c>
      <c r="AE37" s="1">
        <v>1665.9999999963391</v>
      </c>
      <c r="AF37" s="1">
        <v>1665.9999999963391</v>
      </c>
      <c r="AG37" s="1">
        <v>1665.9999999963386</v>
      </c>
      <c r="AH37">
        <v>1665.9999999963388</v>
      </c>
      <c r="AI37">
        <v>1665.9999999963391</v>
      </c>
      <c r="AJ37">
        <v>1665.9999999963391</v>
      </c>
      <c r="AK37">
        <v>1665.9999999963388</v>
      </c>
      <c r="AL37">
        <v>1665.9999999963386</v>
      </c>
      <c r="AM37">
        <v>1665.9999999963386</v>
      </c>
    </row>
    <row r="38" spans="1:39" x14ac:dyDescent="0.25">
      <c r="A38" s="134">
        <f ca="1">Exceedance!U38</f>
        <v>43862</v>
      </c>
      <c r="B38" s="254">
        <v>1665.9999999966201</v>
      </c>
      <c r="C38" s="254">
        <v>1665.9999999966203</v>
      </c>
      <c r="D38" s="254">
        <v>1665.9999999966203</v>
      </c>
      <c r="E38">
        <v>1665.9999999966203</v>
      </c>
      <c r="F38">
        <v>1665.9999999966201</v>
      </c>
      <c r="G38">
        <v>1665.9999999966201</v>
      </c>
      <c r="H38">
        <v>1665.9999999966199</v>
      </c>
      <c r="I38">
        <v>1665.9999999966199</v>
      </c>
      <c r="J38">
        <v>1665.9999999966199</v>
      </c>
      <c r="K38">
        <v>1665.9999999966199</v>
      </c>
      <c r="L38">
        <v>1665.9999999966203</v>
      </c>
      <c r="M38">
        <v>1665.9999999966201</v>
      </c>
      <c r="N38">
        <v>1665.9999999966203</v>
      </c>
      <c r="O38">
        <v>1665.9999999966201</v>
      </c>
      <c r="P38">
        <v>1665.9999999966199</v>
      </c>
      <c r="Q38">
        <v>1665.9999999966201</v>
      </c>
      <c r="R38">
        <v>1665.9999999966199</v>
      </c>
      <c r="S38">
        <v>1665.9999999966201</v>
      </c>
      <c r="T38">
        <v>1665.9999999966199</v>
      </c>
      <c r="U38">
        <v>1665.9999999966199</v>
      </c>
      <c r="V38">
        <v>1665.9999999966201</v>
      </c>
      <c r="W38">
        <v>1665.9999999966201</v>
      </c>
      <c r="X38">
        <v>1665.9999999966203</v>
      </c>
      <c r="Y38">
        <v>1665.9999999966201</v>
      </c>
      <c r="Z38">
        <v>1665.9999999966201</v>
      </c>
      <c r="AA38">
        <v>1665.9999999966203</v>
      </c>
      <c r="AB38">
        <v>1665.9999999966203</v>
      </c>
      <c r="AC38">
        <v>1665.9999999966199</v>
      </c>
      <c r="AD38">
        <v>1665.9999999966201</v>
      </c>
      <c r="AE38">
        <v>1665.9999999966199</v>
      </c>
      <c r="AF38">
        <v>1665.9999999966199</v>
      </c>
      <c r="AG38">
        <v>1665.9999999966201</v>
      </c>
      <c r="AH38">
        <v>1665.9999999966201</v>
      </c>
      <c r="AI38">
        <v>1665.9999999966199</v>
      </c>
      <c r="AJ38">
        <v>1665.9999999966203</v>
      </c>
      <c r="AK38">
        <v>1665.9999999966201</v>
      </c>
      <c r="AL38">
        <v>1665.9999999966205</v>
      </c>
      <c r="AM38">
        <v>1665.9999999966201</v>
      </c>
    </row>
    <row r="39" spans="1:39" x14ac:dyDescent="0.25">
      <c r="A39" s="134">
        <f ca="1">Exceedance!U39</f>
        <v>43891</v>
      </c>
      <c r="B39" s="254">
        <v>1700.2000000009871</v>
      </c>
      <c r="C39" s="254">
        <v>1700.2000000009871</v>
      </c>
      <c r="D39" s="254">
        <v>1700.2000000009871</v>
      </c>
      <c r="E39">
        <v>1700.2000000009871</v>
      </c>
      <c r="F39">
        <v>1700.2000000009871</v>
      </c>
      <c r="G39">
        <v>1700.2000000009871</v>
      </c>
      <c r="H39">
        <v>1700.2000000009873</v>
      </c>
      <c r="I39">
        <v>1700.2000000009873</v>
      </c>
      <c r="J39">
        <v>1700.2000000009871</v>
      </c>
      <c r="K39">
        <v>1700.2000000009873</v>
      </c>
      <c r="L39">
        <v>1700.2000000009871</v>
      </c>
      <c r="M39">
        <v>1700.2000000009873</v>
      </c>
      <c r="N39">
        <v>1700.2000000009873</v>
      </c>
      <c r="O39">
        <v>1700.2000000009871</v>
      </c>
      <c r="P39">
        <v>1700.2000000009873</v>
      </c>
      <c r="Q39">
        <v>1700.2000000009871</v>
      </c>
      <c r="R39">
        <v>1700.2000000009871</v>
      </c>
      <c r="S39">
        <v>1700.2000000009871</v>
      </c>
      <c r="T39">
        <v>1700.2000000009873</v>
      </c>
      <c r="U39">
        <v>1700.2000000009873</v>
      </c>
      <c r="V39">
        <v>1700.2000000009871</v>
      </c>
      <c r="W39">
        <v>1700.2000000009873</v>
      </c>
      <c r="X39">
        <v>1700.2000000009871</v>
      </c>
      <c r="Y39">
        <v>1700.2000000009871</v>
      </c>
      <c r="Z39">
        <v>1700.2000000009873</v>
      </c>
      <c r="AA39">
        <v>1700.2000000009871</v>
      </c>
      <c r="AB39">
        <v>1700.2000000009871</v>
      </c>
      <c r="AC39">
        <v>1700.2000000009873</v>
      </c>
      <c r="AD39">
        <v>1700.2000000009873</v>
      </c>
      <c r="AE39">
        <v>1700.2000000009871</v>
      </c>
      <c r="AF39">
        <v>1700.2000000009871</v>
      </c>
      <c r="AG39">
        <v>1700.2000000009873</v>
      </c>
      <c r="AH39">
        <v>1700.2000000009873</v>
      </c>
      <c r="AI39">
        <v>1700.2000000009873</v>
      </c>
      <c r="AJ39">
        <v>1700.2000000009871</v>
      </c>
      <c r="AK39">
        <v>1700.2000000009871</v>
      </c>
      <c r="AL39">
        <v>1700.2000000009871</v>
      </c>
      <c r="AM39">
        <v>1700.2000000009873</v>
      </c>
    </row>
    <row r="40" spans="1:39" x14ac:dyDescent="0.25">
      <c r="A40" s="134">
        <f ca="1">Exceedance!U40</f>
        <v>43922</v>
      </c>
      <c r="B40" s="254">
        <v>1698.6999999790551</v>
      </c>
      <c r="C40" s="254">
        <v>1698.6999999790551</v>
      </c>
      <c r="D40" s="254">
        <v>1698.6999999790551</v>
      </c>
      <c r="E40">
        <v>1698.6999999790551</v>
      </c>
      <c r="F40">
        <v>1698.6999999790548</v>
      </c>
      <c r="G40">
        <v>1698.6999999790551</v>
      </c>
      <c r="H40">
        <v>1698.6999999790551</v>
      </c>
      <c r="I40">
        <v>1698.6999999790548</v>
      </c>
      <c r="J40">
        <v>1698.6999999790548</v>
      </c>
      <c r="K40">
        <v>1698.6999999790551</v>
      </c>
      <c r="L40">
        <v>1698.6999999790548</v>
      </c>
      <c r="M40">
        <v>1698.6999999790548</v>
      </c>
      <c r="N40">
        <v>1698.6999999790551</v>
      </c>
      <c r="O40">
        <v>1698.6999999790548</v>
      </c>
      <c r="P40">
        <v>1698.6999999790551</v>
      </c>
      <c r="Q40">
        <v>1698.6999999790548</v>
      </c>
      <c r="R40">
        <v>1698.6999999790551</v>
      </c>
      <c r="S40">
        <v>1698.6999999790548</v>
      </c>
      <c r="T40">
        <v>1698.6999999790551</v>
      </c>
      <c r="U40">
        <v>1698.6999999790548</v>
      </c>
      <c r="V40">
        <v>1698.6999999790548</v>
      </c>
      <c r="W40">
        <v>1698.6999999790551</v>
      </c>
      <c r="X40">
        <v>1698.6999999790548</v>
      </c>
      <c r="Y40">
        <v>1698.6999999790551</v>
      </c>
      <c r="Z40">
        <v>1698.6999999790548</v>
      </c>
      <c r="AA40">
        <v>1698.6999999790548</v>
      </c>
      <c r="AB40">
        <v>1698.6999999790548</v>
      </c>
      <c r="AC40">
        <v>1698.6999999790548</v>
      </c>
      <c r="AD40">
        <v>1698.6999999790551</v>
      </c>
      <c r="AE40">
        <v>1698.6999999790548</v>
      </c>
      <c r="AF40">
        <v>1698.6999999790551</v>
      </c>
      <c r="AG40">
        <v>1698.6999999790548</v>
      </c>
      <c r="AH40">
        <v>1698.6999999790551</v>
      </c>
      <c r="AI40">
        <v>1698.6999999790551</v>
      </c>
      <c r="AJ40">
        <v>1698.6999999790548</v>
      </c>
      <c r="AK40">
        <v>1698.6999999790551</v>
      </c>
      <c r="AL40">
        <v>1698.6999999790551</v>
      </c>
      <c r="AM40">
        <v>1698.6999999790551</v>
      </c>
    </row>
    <row r="41" spans="1:39" x14ac:dyDescent="0.25">
      <c r="A41" s="134">
        <f ca="1">Exceedance!U41</f>
        <v>43952</v>
      </c>
      <c r="B41" s="254">
        <v>1698.6999999984603</v>
      </c>
      <c r="C41" s="254">
        <v>1698.6999999984603</v>
      </c>
      <c r="D41" s="254">
        <v>1698.6999999984603</v>
      </c>
      <c r="E41">
        <v>1698.6999999984603</v>
      </c>
      <c r="F41">
        <v>1698.69999999846</v>
      </c>
      <c r="G41">
        <v>1698.69999999846</v>
      </c>
      <c r="H41">
        <v>1698.6999999984603</v>
      </c>
      <c r="I41">
        <v>1698.6999999984603</v>
      </c>
      <c r="J41">
        <v>1698.6999999984603</v>
      </c>
      <c r="K41">
        <v>1698.6999999984603</v>
      </c>
      <c r="L41">
        <v>1698.6999999984598</v>
      </c>
      <c r="M41">
        <v>1698.69999999846</v>
      </c>
      <c r="N41">
        <v>1698.6999999984603</v>
      </c>
      <c r="O41">
        <v>1698.69999999846</v>
      </c>
      <c r="P41">
        <v>1698.6999999984603</v>
      </c>
      <c r="Q41">
        <v>1698.69999999846</v>
      </c>
      <c r="R41">
        <v>1698.6999999984603</v>
      </c>
      <c r="S41">
        <v>1698.69999999846</v>
      </c>
      <c r="T41">
        <v>1698.6999999984603</v>
      </c>
      <c r="U41">
        <v>1698.69999999846</v>
      </c>
      <c r="V41">
        <v>1698.69999999846</v>
      </c>
      <c r="W41">
        <v>1698.6999999984605</v>
      </c>
      <c r="X41">
        <v>1698.6999999984603</v>
      </c>
      <c r="Y41">
        <v>1698.6999999984605</v>
      </c>
      <c r="Z41">
        <v>1698.69999999846</v>
      </c>
      <c r="AA41">
        <v>1698.6999999984603</v>
      </c>
      <c r="AB41">
        <v>1698.69999999846</v>
      </c>
      <c r="AC41">
        <v>1698.69999999846</v>
      </c>
      <c r="AD41">
        <v>1698.6999999984603</v>
      </c>
      <c r="AE41">
        <v>1698.69999999846</v>
      </c>
      <c r="AF41">
        <v>1698.6999999984603</v>
      </c>
      <c r="AG41">
        <v>1698.69999999846</v>
      </c>
      <c r="AH41">
        <v>1698.6999999984603</v>
      </c>
      <c r="AI41">
        <v>1698.6999999984603</v>
      </c>
      <c r="AJ41">
        <v>1698.69999999846</v>
      </c>
      <c r="AK41">
        <v>1698.6999999984603</v>
      </c>
      <c r="AL41">
        <v>1698.6999999984605</v>
      </c>
      <c r="AM41">
        <v>1698.6999999984603</v>
      </c>
    </row>
    <row r="42" spans="1:39" x14ac:dyDescent="0.25">
      <c r="A42" s="134">
        <f ca="1">Exceedance!U42</f>
        <v>43983</v>
      </c>
      <c r="B42" s="254">
        <v>1671.4000000070896</v>
      </c>
      <c r="C42" s="254">
        <v>1671.4000000070896</v>
      </c>
      <c r="D42" s="254">
        <v>1671.4000000070896</v>
      </c>
      <c r="E42">
        <v>1671.4000000070896</v>
      </c>
      <c r="F42">
        <v>1671.4000000070896</v>
      </c>
      <c r="G42">
        <v>1671.4000000070894</v>
      </c>
      <c r="H42">
        <v>1671.4000000070896</v>
      </c>
      <c r="I42">
        <v>1671.4000000070896</v>
      </c>
      <c r="J42">
        <v>1671.4000000070896</v>
      </c>
      <c r="K42">
        <v>1671.4000000070896</v>
      </c>
      <c r="L42">
        <v>1671.4000000070896</v>
      </c>
      <c r="M42">
        <v>1671.4000000070896</v>
      </c>
      <c r="N42">
        <v>1671.4000000070896</v>
      </c>
      <c r="O42">
        <v>1671.4000000070896</v>
      </c>
      <c r="P42">
        <v>1671.4000000070896</v>
      </c>
      <c r="Q42">
        <v>1671.4000000070896</v>
      </c>
      <c r="R42">
        <v>1671.4000000070896</v>
      </c>
      <c r="S42">
        <v>1671.4000000070896</v>
      </c>
      <c r="T42">
        <v>1671.4000000070896</v>
      </c>
      <c r="U42">
        <v>1671.4000000070896</v>
      </c>
      <c r="V42">
        <v>1671.4000000070896</v>
      </c>
      <c r="W42">
        <v>1671.4000000070896</v>
      </c>
      <c r="X42">
        <v>1671.4000000070896</v>
      </c>
      <c r="Y42">
        <v>1671.4000000070896</v>
      </c>
      <c r="Z42">
        <v>1671.4000000070894</v>
      </c>
      <c r="AA42">
        <v>1671.4000000070896</v>
      </c>
      <c r="AB42">
        <v>1671.4000000070894</v>
      </c>
      <c r="AC42">
        <v>1671.4000000070896</v>
      </c>
      <c r="AD42">
        <v>1671.4000000070896</v>
      </c>
      <c r="AE42">
        <v>1671.4000000070896</v>
      </c>
      <c r="AF42">
        <v>1671.4000000070896</v>
      </c>
      <c r="AG42">
        <v>1671.4000000070896</v>
      </c>
      <c r="AH42">
        <v>1671.4000000070896</v>
      </c>
      <c r="AI42">
        <v>1671.4000000070896</v>
      </c>
      <c r="AJ42">
        <v>1671.4000000070896</v>
      </c>
      <c r="AK42">
        <v>1671.4000000070896</v>
      </c>
      <c r="AL42">
        <v>1671.4000000070896</v>
      </c>
      <c r="AM42">
        <v>1671.4000000070896</v>
      </c>
    </row>
    <row r="43" spans="1:39" x14ac:dyDescent="0.25">
      <c r="A43" s="134">
        <f ca="1">Exceedance!U43</f>
        <v>44013</v>
      </c>
      <c r="B43" s="254">
        <v>1657.900000002285</v>
      </c>
      <c r="C43" s="254">
        <v>1657.9000000022852</v>
      </c>
      <c r="D43" s="254">
        <v>1657.9000000022852</v>
      </c>
      <c r="E43">
        <v>1657.9000000022852</v>
      </c>
      <c r="F43">
        <v>1657.9000000022852</v>
      </c>
      <c r="G43">
        <v>1657.9000000022854</v>
      </c>
      <c r="H43">
        <v>1657.9000000022852</v>
      </c>
      <c r="I43">
        <v>1657.9000000022854</v>
      </c>
      <c r="J43">
        <v>1657.9000000022852</v>
      </c>
      <c r="K43">
        <v>1657.900000002285</v>
      </c>
      <c r="L43">
        <v>1657.9000000022854</v>
      </c>
      <c r="M43">
        <v>1657.9000000022854</v>
      </c>
      <c r="N43">
        <v>1657.9000000022854</v>
      </c>
      <c r="O43">
        <v>1657.9000000022852</v>
      </c>
      <c r="P43">
        <v>1657.9000000022854</v>
      </c>
      <c r="Q43">
        <v>1657.9000000022852</v>
      </c>
      <c r="R43">
        <v>1657.9000000022854</v>
      </c>
      <c r="S43">
        <v>1657.9000000022854</v>
      </c>
      <c r="T43">
        <v>1657.9000000022852</v>
      </c>
      <c r="U43">
        <v>1657.9000000022854</v>
      </c>
      <c r="V43">
        <v>1657.900000002285</v>
      </c>
      <c r="W43">
        <v>1657.9000000022854</v>
      </c>
      <c r="X43">
        <v>1657.900000002285</v>
      </c>
      <c r="Y43">
        <v>1657.9000000022854</v>
      </c>
      <c r="Z43">
        <v>1657.9000000022852</v>
      </c>
      <c r="AA43">
        <v>1657.9000000022852</v>
      </c>
      <c r="AB43">
        <v>1657.9000000022854</v>
      </c>
      <c r="AC43">
        <v>1657.9000000022854</v>
      </c>
      <c r="AD43">
        <v>1657.9000000022852</v>
      </c>
      <c r="AE43">
        <v>1657.9000000022854</v>
      </c>
      <c r="AF43">
        <v>1657.9000000022854</v>
      </c>
      <c r="AG43">
        <v>1657.900000002285</v>
      </c>
      <c r="AH43">
        <v>1657.9000000022852</v>
      </c>
      <c r="AI43">
        <v>1657.900000002285</v>
      </c>
      <c r="AJ43">
        <v>1657.9000000022852</v>
      </c>
      <c r="AK43">
        <v>1657.9000000022854</v>
      </c>
      <c r="AL43">
        <v>1657.9000000022854</v>
      </c>
      <c r="AM43">
        <v>1657.9000000022852</v>
      </c>
    </row>
    <row r="44" spans="1:39" x14ac:dyDescent="0.25">
      <c r="A44" s="134">
        <f ca="1">Exceedance!U44</f>
        <v>44044</v>
      </c>
      <c r="B44" s="254">
        <v>1657.8999999999642</v>
      </c>
      <c r="C44" s="254">
        <v>1657.8999999999642</v>
      </c>
      <c r="D44" s="254">
        <v>1657.8999999999642</v>
      </c>
      <c r="E44">
        <v>1657.8999999999642</v>
      </c>
      <c r="F44">
        <v>1657.8999999999642</v>
      </c>
      <c r="G44">
        <v>1657.8999999999642</v>
      </c>
      <c r="H44">
        <v>1657.8999999999639</v>
      </c>
      <c r="I44">
        <v>1657.8999999999642</v>
      </c>
      <c r="J44">
        <v>1657.8999999999642</v>
      </c>
      <c r="K44">
        <v>1657.8999999999642</v>
      </c>
      <c r="L44">
        <v>1657.8999999999642</v>
      </c>
      <c r="M44">
        <v>1657.8999999999642</v>
      </c>
      <c r="N44">
        <v>1657.8999999999642</v>
      </c>
      <c r="O44">
        <v>1657.8999999999642</v>
      </c>
      <c r="P44">
        <v>1657.8999999999642</v>
      </c>
      <c r="Q44">
        <v>1657.8999999999639</v>
      </c>
      <c r="R44">
        <v>1657.8999999999642</v>
      </c>
      <c r="S44">
        <v>1657.8999999999642</v>
      </c>
      <c r="T44">
        <v>1657.8999999999642</v>
      </c>
      <c r="U44">
        <v>1657.8999999999642</v>
      </c>
      <c r="V44">
        <v>1657.8999999999642</v>
      </c>
      <c r="W44">
        <v>1657.8999999999642</v>
      </c>
      <c r="X44">
        <v>1657.8999999999642</v>
      </c>
      <c r="Y44">
        <v>1657.8999999999642</v>
      </c>
      <c r="Z44">
        <v>1657.8999999999642</v>
      </c>
      <c r="AA44">
        <v>1657.8999999999642</v>
      </c>
      <c r="AB44">
        <v>1657.8999999999642</v>
      </c>
      <c r="AC44">
        <v>1657.8999999999644</v>
      </c>
      <c r="AD44">
        <v>1657.8999999999642</v>
      </c>
      <c r="AE44">
        <v>1657.8999999999642</v>
      </c>
      <c r="AF44">
        <v>1657.8999999999642</v>
      </c>
      <c r="AG44">
        <v>1657.8999999999642</v>
      </c>
      <c r="AH44">
        <v>1657.8999999999642</v>
      </c>
      <c r="AI44">
        <v>1657.8999999999642</v>
      </c>
      <c r="AJ44">
        <v>1657.8999999999642</v>
      </c>
      <c r="AK44">
        <v>1657.8999999999642</v>
      </c>
      <c r="AL44">
        <v>1657.8999999999642</v>
      </c>
      <c r="AM44">
        <v>1657.8999999999642</v>
      </c>
    </row>
    <row r="45" spans="1:39" x14ac:dyDescent="0.25">
      <c r="A45" s="134">
        <f ca="1">Exceedance!U45</f>
        <v>44075</v>
      </c>
      <c r="B45" s="254">
        <v>1617.4999999980903</v>
      </c>
      <c r="C45" s="254">
        <v>1617.4999999980905</v>
      </c>
      <c r="D45" s="254">
        <v>1617.4999999980905</v>
      </c>
      <c r="E45">
        <v>1617.4999999980901</v>
      </c>
      <c r="F45">
        <v>1617.4999999980903</v>
      </c>
      <c r="G45">
        <v>1617.4999999980903</v>
      </c>
      <c r="H45">
        <v>1617.4999999980903</v>
      </c>
      <c r="I45">
        <v>1617.4999999980903</v>
      </c>
      <c r="J45">
        <v>1617.4999999980905</v>
      </c>
      <c r="K45">
        <v>1617.4999999980903</v>
      </c>
      <c r="L45">
        <v>1617.4999999980903</v>
      </c>
      <c r="M45">
        <v>1617.4999999980903</v>
      </c>
      <c r="N45">
        <v>1617.4999999980903</v>
      </c>
      <c r="O45">
        <v>1617.4999999980903</v>
      </c>
      <c r="P45">
        <v>1617.4999999980903</v>
      </c>
      <c r="Q45">
        <v>1617.4999999980903</v>
      </c>
      <c r="R45">
        <v>1617.4999999980903</v>
      </c>
      <c r="S45">
        <v>1617.4999999980903</v>
      </c>
      <c r="T45">
        <v>1617.4999999980903</v>
      </c>
      <c r="U45">
        <v>1617.4999999980903</v>
      </c>
      <c r="V45">
        <v>1617.4999999980903</v>
      </c>
      <c r="W45">
        <v>1617.4999999980903</v>
      </c>
      <c r="X45">
        <v>1617.4999999980903</v>
      </c>
      <c r="Y45">
        <v>1617.4999999980903</v>
      </c>
      <c r="Z45">
        <v>1617.4999999980903</v>
      </c>
      <c r="AA45">
        <v>1617.4999999980903</v>
      </c>
      <c r="AB45">
        <v>1617.4999999980903</v>
      </c>
      <c r="AC45">
        <v>1617.4999999980903</v>
      </c>
      <c r="AD45">
        <v>1617.4999999980903</v>
      </c>
      <c r="AE45">
        <v>1617.4999999980905</v>
      </c>
      <c r="AF45">
        <v>1617.4999999980903</v>
      </c>
      <c r="AG45">
        <v>1617.4999999980903</v>
      </c>
      <c r="AH45">
        <v>1617.4999999980903</v>
      </c>
      <c r="AI45">
        <v>1617.4999999980903</v>
      </c>
      <c r="AJ45">
        <v>1617.4999999980903</v>
      </c>
      <c r="AK45">
        <v>1617.4999999980903</v>
      </c>
      <c r="AL45">
        <v>1617.4999999980903</v>
      </c>
      <c r="AM45">
        <v>1617.4999999980903</v>
      </c>
    </row>
    <row r="46" spans="1:39" x14ac:dyDescent="0.25">
      <c r="A46" s="134">
        <f ca="1">Exceedance!U46</f>
        <v>44105</v>
      </c>
      <c r="B46" s="254">
        <v>1434.4000000038943</v>
      </c>
      <c r="C46" s="254">
        <v>1434.4000000038943</v>
      </c>
      <c r="D46" s="254">
        <v>1434.4000000038943</v>
      </c>
      <c r="E46">
        <v>1434.4000000038945</v>
      </c>
      <c r="F46">
        <v>1434.4000000038945</v>
      </c>
      <c r="G46">
        <v>1434.4000000038948</v>
      </c>
      <c r="H46">
        <v>1434.4000000038943</v>
      </c>
      <c r="I46">
        <v>1434.4000000038945</v>
      </c>
      <c r="J46">
        <v>1434.4000000038943</v>
      </c>
      <c r="K46">
        <v>1434.4000000038945</v>
      </c>
      <c r="L46">
        <v>1434.4000000038945</v>
      </c>
      <c r="M46">
        <v>1434.4000000038945</v>
      </c>
      <c r="N46">
        <v>1434.4000000038943</v>
      </c>
      <c r="O46">
        <v>1434.4000000038945</v>
      </c>
      <c r="P46">
        <v>1434.4000000038945</v>
      </c>
      <c r="Q46">
        <v>1434.4000000038945</v>
      </c>
      <c r="R46">
        <v>1434.4000000038948</v>
      </c>
      <c r="S46">
        <v>1434.4000000038945</v>
      </c>
      <c r="T46">
        <v>1434.4000000038943</v>
      </c>
      <c r="U46">
        <v>1434.4000000038945</v>
      </c>
      <c r="V46">
        <v>1434.4000000038943</v>
      </c>
      <c r="W46">
        <v>1434.4000000038943</v>
      </c>
      <c r="X46">
        <v>1434.4000000038943</v>
      </c>
      <c r="Y46">
        <v>1434.4000000038945</v>
      </c>
      <c r="Z46">
        <v>1434.4000000038948</v>
      </c>
      <c r="AA46">
        <v>1434.4000000038945</v>
      </c>
      <c r="AB46">
        <v>1434.4000000038943</v>
      </c>
      <c r="AC46">
        <v>1434.4000000038943</v>
      </c>
      <c r="AD46">
        <v>1434.4000000038943</v>
      </c>
      <c r="AE46">
        <v>1434.4000000038945</v>
      </c>
      <c r="AF46">
        <v>1434.4000000038945</v>
      </c>
      <c r="AG46">
        <v>1434.4000000038943</v>
      </c>
      <c r="AH46">
        <v>1434.4000000038945</v>
      </c>
      <c r="AI46">
        <v>1434.4000000038945</v>
      </c>
      <c r="AJ46">
        <v>1434.4000000038945</v>
      </c>
      <c r="AK46">
        <v>1434.4000000038943</v>
      </c>
      <c r="AL46">
        <v>1434.4000000038943</v>
      </c>
      <c r="AM46">
        <v>1434.4000000038948</v>
      </c>
    </row>
    <row r="47" spans="1:39" x14ac:dyDescent="0.25">
      <c r="A47" s="134">
        <f ca="1">Exceedance!U47</f>
        <v>44136</v>
      </c>
      <c r="B47" s="254">
        <v>1485.6999999963007</v>
      </c>
      <c r="C47" s="254">
        <v>1485.6999999963007</v>
      </c>
      <c r="D47" s="254">
        <v>1485.6999999963007</v>
      </c>
      <c r="E47">
        <v>1485.6999999963007</v>
      </c>
      <c r="F47">
        <v>1485.6999999963007</v>
      </c>
      <c r="G47">
        <v>1485.6999999963007</v>
      </c>
      <c r="H47">
        <v>1485.6999999963007</v>
      </c>
      <c r="I47">
        <v>1485.6999999963007</v>
      </c>
      <c r="J47">
        <v>1485.6999999963007</v>
      </c>
      <c r="K47">
        <v>1485.6999999963007</v>
      </c>
      <c r="L47">
        <v>1485.6999999963007</v>
      </c>
      <c r="M47">
        <v>1485.6999999963007</v>
      </c>
      <c r="N47">
        <v>1485.6999999963007</v>
      </c>
      <c r="O47">
        <v>1485.6999999963007</v>
      </c>
      <c r="P47">
        <v>1485.6999999963007</v>
      </c>
      <c r="Q47">
        <v>1485.6999999963007</v>
      </c>
      <c r="R47">
        <v>1485.6999999963007</v>
      </c>
      <c r="S47">
        <v>1485.6999999963007</v>
      </c>
      <c r="T47">
        <v>1485.6999999963007</v>
      </c>
      <c r="U47">
        <v>1485.6999999963007</v>
      </c>
      <c r="V47">
        <v>1485.6999999963007</v>
      </c>
      <c r="W47">
        <v>1485.6999999963004</v>
      </c>
      <c r="X47">
        <v>1485.6999999963007</v>
      </c>
      <c r="Y47">
        <v>1485.6999999963007</v>
      </c>
      <c r="Z47">
        <v>1485.6999999963007</v>
      </c>
      <c r="AA47">
        <v>1485.6999999963007</v>
      </c>
      <c r="AB47">
        <v>1485.6999999963007</v>
      </c>
      <c r="AC47">
        <v>1485.6999999963007</v>
      </c>
      <c r="AD47">
        <v>1485.6999999963007</v>
      </c>
      <c r="AE47">
        <v>1485.6999999963007</v>
      </c>
      <c r="AF47">
        <v>1485.6999999963007</v>
      </c>
      <c r="AG47">
        <v>1485.6999999963007</v>
      </c>
      <c r="AH47">
        <v>1485.6999999963007</v>
      </c>
      <c r="AI47">
        <v>1485.6999999963007</v>
      </c>
      <c r="AJ47">
        <v>1485.6999999963011</v>
      </c>
      <c r="AK47">
        <v>1485.6999999963007</v>
      </c>
      <c r="AL47">
        <v>1485.6999999963007</v>
      </c>
      <c r="AM47">
        <v>1485.6999999963007</v>
      </c>
    </row>
    <row r="48" spans="1:39" x14ac:dyDescent="0.25">
      <c r="A48" s="134">
        <f ca="1">Exceedance!U48</f>
        <v>44166</v>
      </c>
      <c r="B48" s="254">
        <v>1583.0000000016707</v>
      </c>
      <c r="C48" s="254">
        <v>1583.0000000016712</v>
      </c>
      <c r="D48" s="254">
        <v>1583.0000000016712</v>
      </c>
      <c r="E48">
        <v>1583.000000001671</v>
      </c>
      <c r="F48">
        <v>1583.000000001671</v>
      </c>
      <c r="G48">
        <v>1583.000000001671</v>
      </c>
      <c r="H48">
        <v>1583.0000000016712</v>
      </c>
      <c r="I48">
        <v>1583.000000001671</v>
      </c>
      <c r="J48">
        <v>1583.0000000016712</v>
      </c>
      <c r="K48">
        <v>1583.0000000016712</v>
      </c>
      <c r="L48">
        <v>1583.0000000016712</v>
      </c>
      <c r="M48">
        <v>1583.0000000016712</v>
      </c>
      <c r="N48">
        <v>1583.0000000016712</v>
      </c>
      <c r="O48">
        <v>1583.0000000016712</v>
      </c>
      <c r="P48">
        <v>1583.000000001671</v>
      </c>
      <c r="Q48">
        <v>1583.0000000016712</v>
      </c>
      <c r="R48">
        <v>1583.0000000016712</v>
      </c>
      <c r="S48">
        <v>1583.0000000016712</v>
      </c>
      <c r="T48">
        <v>1583.0000000016712</v>
      </c>
      <c r="U48">
        <v>1583.0000000016712</v>
      </c>
      <c r="V48">
        <v>1583.0000000016712</v>
      </c>
      <c r="W48">
        <v>1583.0000000016712</v>
      </c>
      <c r="X48">
        <v>1583.0000000016712</v>
      </c>
      <c r="Y48">
        <v>1583.0000000016712</v>
      </c>
      <c r="Z48">
        <v>1583.0000000016707</v>
      </c>
      <c r="AA48">
        <v>1583.0000000016712</v>
      </c>
      <c r="AB48">
        <v>1583.0000000016712</v>
      </c>
      <c r="AC48">
        <v>1583.0000000016712</v>
      </c>
      <c r="AD48">
        <v>1583.000000001671</v>
      </c>
      <c r="AE48">
        <v>1583.0000000016712</v>
      </c>
      <c r="AF48">
        <v>1583.0000000016712</v>
      </c>
      <c r="AG48">
        <v>1583.0000000016712</v>
      </c>
      <c r="AH48">
        <v>1583.0000000016712</v>
      </c>
      <c r="AI48">
        <v>1583.0000000016712</v>
      </c>
      <c r="AJ48">
        <v>1583.0000000016712</v>
      </c>
      <c r="AK48">
        <v>1583.0000000016712</v>
      </c>
      <c r="AL48">
        <v>1583.0000000016712</v>
      </c>
      <c r="AM48">
        <v>1583.0000000016712</v>
      </c>
    </row>
    <row r="49" spans="1:39" x14ac:dyDescent="0.25">
      <c r="A49" s="134">
        <f ca="1">Exceedance!U49</f>
        <v>44197</v>
      </c>
      <c r="B49" s="254">
        <v>1665.9999999963388</v>
      </c>
      <c r="C49" s="254">
        <v>1665.9999999963391</v>
      </c>
      <c r="D49" s="254">
        <v>1665.9999999963391</v>
      </c>
      <c r="E49">
        <v>1665.9999999963388</v>
      </c>
      <c r="F49">
        <v>1665.9999999963386</v>
      </c>
      <c r="G49">
        <v>1665.9999999963386</v>
      </c>
      <c r="H49">
        <v>1665.9999999963388</v>
      </c>
      <c r="I49">
        <v>1665.9999999963388</v>
      </c>
      <c r="J49">
        <v>1665.9999999963386</v>
      </c>
      <c r="K49">
        <v>1665.9999999963391</v>
      </c>
      <c r="L49">
        <v>1665.9999999963388</v>
      </c>
      <c r="M49">
        <v>1665.9999999963391</v>
      </c>
      <c r="N49">
        <v>1665.9999999963391</v>
      </c>
      <c r="O49">
        <v>1665.9999999963391</v>
      </c>
      <c r="P49">
        <v>1665.9999999963386</v>
      </c>
      <c r="Q49">
        <v>1665.9999999963391</v>
      </c>
      <c r="R49">
        <v>1665.9999999963391</v>
      </c>
      <c r="S49">
        <v>1665.9999999963391</v>
      </c>
      <c r="T49">
        <v>1665.9999999963391</v>
      </c>
      <c r="U49">
        <v>1665.9999999963391</v>
      </c>
      <c r="V49">
        <v>1665.9999999963391</v>
      </c>
      <c r="W49">
        <v>1665.9999999963388</v>
      </c>
      <c r="X49">
        <v>1665.9999999963391</v>
      </c>
      <c r="Y49">
        <v>1665.9999999963388</v>
      </c>
      <c r="Z49">
        <v>1665.9999999963388</v>
      </c>
      <c r="AA49">
        <v>1665.9999999963388</v>
      </c>
      <c r="AB49">
        <v>1665.9999999963388</v>
      </c>
      <c r="AC49">
        <v>1665.9999999963391</v>
      </c>
      <c r="AD49">
        <v>1665.9999999963386</v>
      </c>
      <c r="AE49">
        <v>1665.9999999963391</v>
      </c>
      <c r="AF49">
        <v>1665.9999999963391</v>
      </c>
      <c r="AG49">
        <v>1665.9999999963391</v>
      </c>
      <c r="AH49">
        <v>1665.9999999963391</v>
      </c>
      <c r="AI49">
        <v>1665.9999999963391</v>
      </c>
      <c r="AJ49">
        <v>1665.9999999963388</v>
      </c>
      <c r="AK49">
        <v>1665.9999999963386</v>
      </c>
      <c r="AL49">
        <v>1665.9999999963388</v>
      </c>
      <c r="AM49">
        <v>1665.9999999963388</v>
      </c>
    </row>
    <row r="50" spans="1:39" x14ac:dyDescent="0.25">
      <c r="A50" s="134">
        <f ca="1">Exceedance!U50</f>
        <v>44228</v>
      </c>
      <c r="B50" s="254">
        <v>1665.9999999966201</v>
      </c>
      <c r="C50" s="254">
        <v>1665.9999999966199</v>
      </c>
      <c r="D50" s="254">
        <v>1665.9999999966199</v>
      </c>
      <c r="E50">
        <v>1665.9999999966203</v>
      </c>
      <c r="F50">
        <v>1665.9999999966201</v>
      </c>
      <c r="G50">
        <v>1665.9999999966203</v>
      </c>
      <c r="H50">
        <v>1665.9999999966203</v>
      </c>
      <c r="I50">
        <v>1665.9999999966203</v>
      </c>
      <c r="J50">
        <v>1665.9999999966203</v>
      </c>
      <c r="K50">
        <v>1665.9999999966203</v>
      </c>
      <c r="L50">
        <v>1665.9999999966205</v>
      </c>
      <c r="M50">
        <v>1665.9999999966203</v>
      </c>
      <c r="N50">
        <v>1665.9999999966199</v>
      </c>
      <c r="O50">
        <v>1665.9999999966199</v>
      </c>
      <c r="P50">
        <v>1665.9999999966203</v>
      </c>
      <c r="Q50">
        <v>1665.9999999966199</v>
      </c>
      <c r="R50">
        <v>1665.9999999966203</v>
      </c>
      <c r="S50">
        <v>1665.9999999966199</v>
      </c>
      <c r="T50">
        <v>1665.9999999966199</v>
      </c>
      <c r="U50">
        <v>1665.9999999966199</v>
      </c>
      <c r="V50">
        <v>1665.9999999966199</v>
      </c>
      <c r="W50">
        <v>1665.9999999966201</v>
      </c>
      <c r="X50">
        <v>1665.9999999966203</v>
      </c>
      <c r="Y50">
        <v>1665.9999999966201</v>
      </c>
      <c r="Z50">
        <v>1665.9999999966205</v>
      </c>
      <c r="AA50">
        <v>1665.9999999966205</v>
      </c>
      <c r="AB50">
        <v>1665.9999999966201</v>
      </c>
      <c r="AC50">
        <v>1665.9999999966203</v>
      </c>
      <c r="AD50">
        <v>1665.9999999966205</v>
      </c>
      <c r="AE50">
        <v>1665.9999999966203</v>
      </c>
      <c r="AF50">
        <v>1665.9999999966199</v>
      </c>
      <c r="AG50">
        <v>1665.9999999966199</v>
      </c>
      <c r="AH50">
        <v>1665.9999999966203</v>
      </c>
      <c r="AI50">
        <v>1665.9999999966199</v>
      </c>
      <c r="AJ50">
        <v>1665.9999999966201</v>
      </c>
      <c r="AK50">
        <v>1665.9999999966201</v>
      </c>
      <c r="AL50">
        <v>1665.9999999966201</v>
      </c>
      <c r="AM50">
        <v>1665.9999999966203</v>
      </c>
    </row>
    <row r="51" spans="1:39" x14ac:dyDescent="0.25">
      <c r="A51" s="134">
        <f ca="1">Exceedance!U51</f>
        <v>44256</v>
      </c>
      <c r="B51" s="254">
        <v>1700.2000000009873</v>
      </c>
      <c r="C51" s="254">
        <v>1700.2000000009873</v>
      </c>
      <c r="D51" s="254">
        <v>1700.2000000009873</v>
      </c>
      <c r="E51">
        <v>1700.2000000009873</v>
      </c>
      <c r="F51">
        <v>1700.2000000009873</v>
      </c>
      <c r="G51">
        <v>1700.2000000009871</v>
      </c>
      <c r="H51">
        <v>1700.2000000009871</v>
      </c>
      <c r="I51">
        <v>1700.2000000009871</v>
      </c>
      <c r="J51">
        <v>1700.2000000009871</v>
      </c>
      <c r="K51">
        <v>1700.2000000009871</v>
      </c>
      <c r="L51">
        <v>1700.2000000009871</v>
      </c>
      <c r="M51">
        <v>1700.2000000009873</v>
      </c>
      <c r="N51">
        <v>1700.2000000009873</v>
      </c>
      <c r="O51">
        <v>1700.2000000009873</v>
      </c>
      <c r="P51">
        <v>1700.2000000009871</v>
      </c>
      <c r="Q51">
        <v>1700.2000000009871</v>
      </c>
      <c r="R51">
        <v>1700.2000000009871</v>
      </c>
      <c r="S51">
        <v>1700.2000000009873</v>
      </c>
      <c r="T51">
        <v>1700.2000000009871</v>
      </c>
      <c r="U51">
        <v>1700.2000000009871</v>
      </c>
      <c r="V51">
        <v>1700.2000000009873</v>
      </c>
      <c r="W51">
        <v>1700.2000000009871</v>
      </c>
      <c r="X51">
        <v>1700.2000000009871</v>
      </c>
      <c r="Y51">
        <v>1700.2000000009871</v>
      </c>
      <c r="Z51">
        <v>1700.2000000009871</v>
      </c>
      <c r="AA51">
        <v>1700.2000000009871</v>
      </c>
      <c r="AB51">
        <v>1700.2000000009871</v>
      </c>
      <c r="AC51">
        <v>1700.2000000009871</v>
      </c>
      <c r="AD51">
        <v>1700.2000000009871</v>
      </c>
      <c r="AE51">
        <v>1700.2000000009871</v>
      </c>
      <c r="AF51">
        <v>1700.2000000009873</v>
      </c>
      <c r="AG51">
        <v>1700.2000000009873</v>
      </c>
      <c r="AH51">
        <v>1700.2000000009871</v>
      </c>
      <c r="AI51">
        <v>1700.2000000009871</v>
      </c>
      <c r="AJ51">
        <v>1700.2000000009871</v>
      </c>
      <c r="AK51">
        <v>1700.2000000009871</v>
      </c>
      <c r="AL51">
        <v>1700.2000000009871</v>
      </c>
      <c r="AM51">
        <v>1700.2000000009871</v>
      </c>
    </row>
    <row r="52" spans="1:39" x14ac:dyDescent="0.25">
      <c r="A52" s="134">
        <f ca="1">Exceedance!U52</f>
        <v>44287</v>
      </c>
      <c r="B52" s="254">
        <v>1698.6999999790548</v>
      </c>
      <c r="C52" s="254">
        <v>1698.6999999790548</v>
      </c>
      <c r="D52" s="254">
        <v>1698.6999999790548</v>
      </c>
      <c r="E52">
        <v>1698.6999999790551</v>
      </c>
      <c r="F52">
        <v>1698.6999999790551</v>
      </c>
      <c r="G52">
        <v>1698.6999999790551</v>
      </c>
      <c r="H52">
        <v>1698.6999999790551</v>
      </c>
      <c r="I52">
        <v>1698.6999999790548</v>
      </c>
      <c r="J52">
        <v>1698.6999999790551</v>
      </c>
      <c r="K52">
        <v>1698.6999999790548</v>
      </c>
      <c r="L52">
        <v>1698.6999999790551</v>
      </c>
      <c r="M52">
        <v>1698.6999999790548</v>
      </c>
      <c r="N52">
        <v>1698.6999999790548</v>
      </c>
      <c r="O52">
        <v>1698.6999999790551</v>
      </c>
      <c r="P52">
        <v>1698.6999999790548</v>
      </c>
      <c r="Q52">
        <v>1698.6999999790551</v>
      </c>
      <c r="R52">
        <v>1698.6999999790551</v>
      </c>
      <c r="S52">
        <v>1698.6999999790551</v>
      </c>
      <c r="T52">
        <v>1698.6999999790551</v>
      </c>
      <c r="U52">
        <v>1698.6999999790548</v>
      </c>
      <c r="V52">
        <v>1698.6999999790548</v>
      </c>
      <c r="W52">
        <v>1698.6999999790551</v>
      </c>
      <c r="X52">
        <v>1698.6999999790548</v>
      </c>
      <c r="Y52">
        <v>1698.6999999790548</v>
      </c>
      <c r="Z52">
        <v>1698.6999999790546</v>
      </c>
      <c r="AA52">
        <v>1698.6999999790548</v>
      </c>
      <c r="AB52">
        <v>1698.6999999790551</v>
      </c>
      <c r="AC52">
        <v>1698.6999999790551</v>
      </c>
      <c r="AD52">
        <v>1698.6999999790551</v>
      </c>
      <c r="AE52">
        <v>1698.6999999790548</v>
      </c>
      <c r="AF52">
        <v>1698.6999999790551</v>
      </c>
      <c r="AG52">
        <v>1698.6999999790551</v>
      </c>
      <c r="AH52">
        <v>1698.6999999790551</v>
      </c>
      <c r="AI52">
        <v>1698.6999999790551</v>
      </c>
      <c r="AJ52">
        <v>1698.6999999790548</v>
      </c>
      <c r="AK52">
        <v>1698.6999999790551</v>
      </c>
      <c r="AL52">
        <v>1698.6999999790551</v>
      </c>
      <c r="AM52">
        <v>1698.6999999790551</v>
      </c>
    </row>
    <row r="53" spans="1:39" x14ac:dyDescent="0.25">
      <c r="A53" s="134">
        <f ca="1">Exceedance!U53</f>
        <v>44317</v>
      </c>
      <c r="B53" s="254">
        <v>1698.6999999984603</v>
      </c>
      <c r="C53" s="254">
        <v>1698.6999999984603</v>
      </c>
      <c r="D53" s="254">
        <v>1698.6999999984603</v>
      </c>
      <c r="E53">
        <v>1698.6999999984605</v>
      </c>
      <c r="F53">
        <v>1698.6999999984603</v>
      </c>
      <c r="G53">
        <v>1698.6999999984605</v>
      </c>
      <c r="H53">
        <v>1698.6999999984603</v>
      </c>
      <c r="I53">
        <v>1698.69999999846</v>
      </c>
      <c r="J53">
        <v>1698.6999999984603</v>
      </c>
      <c r="K53">
        <v>1698.6999999984603</v>
      </c>
      <c r="L53">
        <v>1698.6999999984605</v>
      </c>
      <c r="M53">
        <v>1698.69999999846</v>
      </c>
      <c r="N53">
        <v>1698.69999999846</v>
      </c>
      <c r="O53">
        <v>1698.6999999984603</v>
      </c>
      <c r="P53">
        <v>1698.69999999846</v>
      </c>
      <c r="Q53">
        <v>1698.6999999984603</v>
      </c>
      <c r="R53">
        <v>1698.6999999984603</v>
      </c>
      <c r="S53">
        <v>1698.6999999984605</v>
      </c>
      <c r="T53">
        <v>1698.6999999984603</v>
      </c>
      <c r="U53">
        <v>1698.69999999846</v>
      </c>
      <c r="V53">
        <v>1698.69999999846</v>
      </c>
      <c r="W53">
        <v>1698.6999999984605</v>
      </c>
      <c r="X53">
        <v>1698.6999999984603</v>
      </c>
      <c r="Y53">
        <v>1698.6999999984598</v>
      </c>
      <c r="Z53">
        <v>1698.6999999984603</v>
      </c>
      <c r="AA53">
        <v>1698.6999999984603</v>
      </c>
      <c r="AB53">
        <v>1698.6999999984605</v>
      </c>
      <c r="AC53">
        <v>1698.6999999984603</v>
      </c>
      <c r="AD53">
        <v>1698.6999999984603</v>
      </c>
      <c r="AE53">
        <v>1698.69999999846</v>
      </c>
      <c r="AF53">
        <v>1698.69999999846</v>
      </c>
      <c r="AG53">
        <v>1698.6999999984603</v>
      </c>
      <c r="AH53">
        <v>1698.6999999984603</v>
      </c>
      <c r="AI53">
        <v>1698.6999999984603</v>
      </c>
      <c r="AJ53">
        <v>1698.6999999984598</v>
      </c>
      <c r="AK53">
        <v>1698.6999999984605</v>
      </c>
      <c r="AL53">
        <v>1698.6999999984603</v>
      </c>
      <c r="AM53">
        <v>1698.6999999984603</v>
      </c>
    </row>
    <row r="54" spans="1:39" x14ac:dyDescent="0.25">
      <c r="A54" s="134">
        <f ca="1">Exceedance!U54</f>
        <v>44348</v>
      </c>
      <c r="B54" s="254">
        <v>1671.4000000070896</v>
      </c>
      <c r="C54" s="254">
        <v>1671.4000000070896</v>
      </c>
      <c r="D54" s="254">
        <v>1671.4000000070896</v>
      </c>
      <c r="E54">
        <v>1671.4000000070896</v>
      </c>
      <c r="F54">
        <v>1671.4000000070896</v>
      </c>
      <c r="G54">
        <v>1671.4000000070896</v>
      </c>
      <c r="H54">
        <v>1671.4000000070896</v>
      </c>
      <c r="I54">
        <v>1671.4000000070896</v>
      </c>
      <c r="J54">
        <v>1671.4000000070896</v>
      </c>
      <c r="K54">
        <v>1671.4000000070896</v>
      </c>
      <c r="L54">
        <v>1671.4000000070896</v>
      </c>
      <c r="M54">
        <v>1671.4000000070896</v>
      </c>
      <c r="N54">
        <v>1671.4000000070894</v>
      </c>
      <c r="O54">
        <v>1671.4000000070896</v>
      </c>
      <c r="P54">
        <v>1671.4000000070896</v>
      </c>
      <c r="Q54">
        <v>1671.4000000070896</v>
      </c>
      <c r="R54">
        <v>1671.4000000070896</v>
      </c>
      <c r="S54">
        <v>1671.4000000070896</v>
      </c>
      <c r="T54">
        <v>1671.4000000070896</v>
      </c>
      <c r="U54">
        <v>1671.4000000070896</v>
      </c>
      <c r="V54">
        <v>1671.4000000070896</v>
      </c>
      <c r="W54">
        <v>1671.4000000070896</v>
      </c>
      <c r="X54">
        <v>1671.4000000070896</v>
      </c>
      <c r="Y54">
        <v>1671.4000000070896</v>
      </c>
      <c r="Z54">
        <v>1671.4000000070896</v>
      </c>
      <c r="AA54">
        <v>1671.4000000070896</v>
      </c>
      <c r="AB54">
        <v>1671.4000000070896</v>
      </c>
      <c r="AC54">
        <v>1671.4000000070896</v>
      </c>
      <c r="AD54">
        <v>1671.4000000070896</v>
      </c>
      <c r="AE54">
        <v>1671.4000000070896</v>
      </c>
      <c r="AF54">
        <v>1671.4000000070896</v>
      </c>
      <c r="AG54">
        <v>1671.4000000070896</v>
      </c>
      <c r="AH54">
        <v>1671.4000000070896</v>
      </c>
      <c r="AI54">
        <v>1671.4000000070896</v>
      </c>
      <c r="AJ54">
        <v>1671.4000000070896</v>
      </c>
      <c r="AK54">
        <v>1671.4000000070896</v>
      </c>
      <c r="AL54">
        <v>1671.4000000070896</v>
      </c>
      <c r="AM54">
        <v>1671.4000000070896</v>
      </c>
    </row>
    <row r="55" spans="1:39" x14ac:dyDescent="0.25">
      <c r="A55" s="134">
        <f ca="1">Exceedance!U55</f>
        <v>44378</v>
      </c>
      <c r="B55" s="254">
        <v>1657.9000000022852</v>
      </c>
      <c r="C55" s="254">
        <v>1657.9000000022852</v>
      </c>
      <c r="D55" s="254">
        <v>1657.9000000022852</v>
      </c>
      <c r="E55">
        <v>1657.9000000022857</v>
      </c>
      <c r="F55">
        <v>1657.9000000022857</v>
      </c>
      <c r="G55">
        <v>1657.9000000022852</v>
      </c>
      <c r="H55">
        <v>1657.9000000022852</v>
      </c>
      <c r="I55">
        <v>1657.900000002285</v>
      </c>
      <c r="J55">
        <v>1657.9000000022854</v>
      </c>
      <c r="K55">
        <v>1657.9000000022854</v>
      </c>
      <c r="L55">
        <v>1657.9000000022854</v>
      </c>
      <c r="M55">
        <v>1657.9000000022854</v>
      </c>
      <c r="N55">
        <v>1657.9000000022854</v>
      </c>
      <c r="O55">
        <v>1657.9000000022854</v>
      </c>
      <c r="P55">
        <v>1657.9000000022852</v>
      </c>
      <c r="Q55">
        <v>1657.900000002285</v>
      </c>
      <c r="R55">
        <v>1657.900000002285</v>
      </c>
      <c r="S55">
        <v>1657.900000002285</v>
      </c>
      <c r="T55">
        <v>1657.9000000022852</v>
      </c>
      <c r="U55">
        <v>1657.9000000022852</v>
      </c>
      <c r="V55">
        <v>1657.9000000022854</v>
      </c>
      <c r="W55">
        <v>1657.900000002285</v>
      </c>
      <c r="X55">
        <v>1657.900000002285</v>
      </c>
      <c r="Y55">
        <v>1657.9000000022854</v>
      </c>
      <c r="Z55">
        <v>1657.9000000022852</v>
      </c>
      <c r="AA55">
        <v>1657.9000000022854</v>
      </c>
      <c r="AB55">
        <v>1657.9000000022854</v>
      </c>
      <c r="AC55">
        <v>1657.9000000022854</v>
      </c>
      <c r="AD55">
        <v>1657.9000000022854</v>
      </c>
      <c r="AE55">
        <v>1657.9000000022854</v>
      </c>
      <c r="AF55">
        <v>1657.9000000022852</v>
      </c>
      <c r="AG55">
        <v>1657.900000002285</v>
      </c>
      <c r="AH55">
        <v>1657.9000000022854</v>
      </c>
      <c r="AI55">
        <v>1657.9000000022854</v>
      </c>
      <c r="AJ55">
        <v>1657.9000000022852</v>
      </c>
      <c r="AK55">
        <v>1657.9000000022854</v>
      </c>
      <c r="AL55">
        <v>1657.9000000022852</v>
      </c>
      <c r="AM55">
        <v>1657.900000002285</v>
      </c>
    </row>
    <row r="56" spans="1:39" x14ac:dyDescent="0.25">
      <c r="A56" s="134">
        <f ca="1">Exceedance!U56</f>
        <v>44409</v>
      </c>
      <c r="B56" s="254">
        <v>1657.8999999999642</v>
      </c>
      <c r="C56" s="254">
        <v>1657.8999999999642</v>
      </c>
      <c r="D56" s="254">
        <v>1657.8999999999642</v>
      </c>
      <c r="E56">
        <v>1657.8999999999644</v>
      </c>
      <c r="F56">
        <v>1657.8999999999646</v>
      </c>
      <c r="G56">
        <v>1657.8999999999642</v>
      </c>
      <c r="H56">
        <v>1657.8999999999642</v>
      </c>
      <c r="I56">
        <v>1657.8999999999642</v>
      </c>
      <c r="J56">
        <v>1657.8999999999642</v>
      </c>
      <c r="K56">
        <v>1657.8999999999642</v>
      </c>
      <c r="L56">
        <v>1657.8999999999642</v>
      </c>
      <c r="M56">
        <v>1657.8999999999642</v>
      </c>
      <c r="N56">
        <v>1657.8999999999642</v>
      </c>
      <c r="O56">
        <v>1657.8999999999642</v>
      </c>
      <c r="P56">
        <v>1657.8999999999642</v>
      </c>
      <c r="Q56">
        <v>1657.8999999999642</v>
      </c>
      <c r="R56">
        <v>1657.8999999999642</v>
      </c>
      <c r="S56">
        <v>1657.8999999999642</v>
      </c>
      <c r="T56">
        <v>1657.8999999999639</v>
      </c>
      <c r="U56">
        <v>1657.8999999999642</v>
      </c>
      <c r="V56">
        <v>1657.8999999999642</v>
      </c>
      <c r="W56">
        <v>1657.8999999999642</v>
      </c>
      <c r="X56">
        <v>1657.8999999999642</v>
      </c>
      <c r="Y56">
        <v>1657.8999999999642</v>
      </c>
      <c r="Z56">
        <v>1657.8999999999642</v>
      </c>
      <c r="AA56">
        <v>1657.8999999999642</v>
      </c>
      <c r="AB56">
        <v>1657.8999999999642</v>
      </c>
      <c r="AC56">
        <v>1657.8999999999642</v>
      </c>
      <c r="AD56">
        <v>1657.8999999999642</v>
      </c>
      <c r="AE56">
        <v>1657.8999999999642</v>
      </c>
      <c r="AF56">
        <v>1657.8999999999639</v>
      </c>
      <c r="AG56">
        <v>1657.8999999999642</v>
      </c>
      <c r="AH56">
        <v>1657.8999999999642</v>
      </c>
      <c r="AI56">
        <v>1657.8999999999642</v>
      </c>
      <c r="AJ56">
        <v>1657.8999999999642</v>
      </c>
      <c r="AK56">
        <v>1657.8999999999644</v>
      </c>
      <c r="AL56">
        <v>1657.8999999999642</v>
      </c>
      <c r="AM56">
        <v>1657.8999999999642</v>
      </c>
    </row>
    <row r="57" spans="1:39" x14ac:dyDescent="0.25">
      <c r="A57" s="134">
        <f ca="1">Exceedance!U57</f>
        <v>44440</v>
      </c>
      <c r="B57" s="254">
        <v>1617.4999999980903</v>
      </c>
      <c r="C57" s="254">
        <v>1617.4999999980903</v>
      </c>
      <c r="D57" s="254">
        <v>1617.4999999980903</v>
      </c>
      <c r="E57">
        <v>1617.4999999980901</v>
      </c>
      <c r="F57">
        <v>1617.4999999980903</v>
      </c>
      <c r="G57">
        <v>1617.4999999980903</v>
      </c>
      <c r="H57">
        <v>1617.4999999980903</v>
      </c>
      <c r="I57">
        <v>1617.4999999980903</v>
      </c>
      <c r="J57">
        <v>1617.4999999980903</v>
      </c>
      <c r="K57">
        <v>1617.4999999980903</v>
      </c>
      <c r="L57">
        <v>1617.4999999980903</v>
      </c>
      <c r="M57">
        <v>1617.4999999980905</v>
      </c>
      <c r="N57">
        <v>1617.4999999980901</v>
      </c>
      <c r="O57">
        <v>1617.4999999980903</v>
      </c>
      <c r="P57">
        <v>1617.4999999980903</v>
      </c>
      <c r="Q57">
        <v>1617.4999999980903</v>
      </c>
      <c r="R57">
        <v>1617.4999999980903</v>
      </c>
      <c r="S57">
        <v>1617.4999999980903</v>
      </c>
      <c r="T57">
        <v>1617.4999999980903</v>
      </c>
      <c r="U57">
        <v>1617.4999999980903</v>
      </c>
      <c r="V57">
        <v>1617.4999999980903</v>
      </c>
      <c r="W57">
        <v>1617.4999999980903</v>
      </c>
      <c r="X57">
        <v>1617.4999999980903</v>
      </c>
      <c r="Y57">
        <v>1617.4999999980903</v>
      </c>
      <c r="Z57">
        <v>1617.4999999980903</v>
      </c>
      <c r="AA57">
        <v>1617.4999999980903</v>
      </c>
      <c r="AB57">
        <v>1617.4999999980903</v>
      </c>
      <c r="AC57">
        <v>1617.4999999980903</v>
      </c>
      <c r="AD57">
        <v>1617.4999999980903</v>
      </c>
      <c r="AE57">
        <v>1617.4999999980903</v>
      </c>
      <c r="AF57">
        <v>1617.4999999980905</v>
      </c>
      <c r="AG57">
        <v>1617.4999999980903</v>
      </c>
      <c r="AH57">
        <v>1617.4999999980903</v>
      </c>
      <c r="AI57">
        <v>1617.4999999980903</v>
      </c>
      <c r="AJ57">
        <v>1617.4999999980903</v>
      </c>
      <c r="AK57">
        <v>1617.4999999980901</v>
      </c>
      <c r="AL57">
        <v>1617.4999999980903</v>
      </c>
      <c r="AM57">
        <v>1617.4999999980903</v>
      </c>
    </row>
    <row r="58" spans="1:39" x14ac:dyDescent="0.25">
      <c r="A58" s="134">
        <f ca="1">Exceedance!U58</f>
        <v>44470</v>
      </c>
      <c r="B58" s="254">
        <v>1434.4000000038943</v>
      </c>
      <c r="C58" s="254">
        <v>1434.4000000038945</v>
      </c>
      <c r="D58" s="254">
        <v>1434.4000000038945</v>
      </c>
      <c r="E58">
        <v>1434.4000000038948</v>
      </c>
      <c r="F58">
        <v>1434.400000003895</v>
      </c>
      <c r="G58">
        <v>1434.4000000038945</v>
      </c>
      <c r="H58">
        <v>1434.4000000038943</v>
      </c>
      <c r="I58">
        <v>1434.4000000038948</v>
      </c>
      <c r="J58">
        <v>1434.4000000038943</v>
      </c>
      <c r="K58">
        <v>1434.4000000038943</v>
      </c>
      <c r="L58">
        <v>1434.4000000038943</v>
      </c>
      <c r="M58">
        <v>1434.4000000038943</v>
      </c>
      <c r="N58">
        <v>1434.4000000038945</v>
      </c>
      <c r="O58">
        <v>1434.4000000038945</v>
      </c>
      <c r="P58">
        <v>1434.4000000038943</v>
      </c>
      <c r="Q58">
        <v>1434.4000000038945</v>
      </c>
      <c r="R58">
        <v>1434.4000000038945</v>
      </c>
      <c r="S58">
        <v>1434.4000000038943</v>
      </c>
      <c r="T58">
        <v>1434.4000000038945</v>
      </c>
      <c r="U58">
        <v>1434.4000000038943</v>
      </c>
      <c r="V58">
        <v>1434.4000000038943</v>
      </c>
      <c r="W58">
        <v>1434.4000000038943</v>
      </c>
      <c r="X58">
        <v>1434.4000000038943</v>
      </c>
      <c r="Y58">
        <v>1434.4000000038945</v>
      </c>
      <c r="Z58">
        <v>1434.4000000038943</v>
      </c>
      <c r="AA58">
        <v>1434.4000000038945</v>
      </c>
      <c r="AB58">
        <v>1434.4000000038943</v>
      </c>
      <c r="AC58">
        <v>1434.4000000038943</v>
      </c>
      <c r="AD58">
        <v>1434.4000000038943</v>
      </c>
      <c r="AE58">
        <v>1434.4000000038945</v>
      </c>
      <c r="AF58">
        <v>1434.4000000038943</v>
      </c>
      <c r="AG58">
        <v>1434.4000000038943</v>
      </c>
      <c r="AH58">
        <v>1434.4000000038945</v>
      </c>
      <c r="AI58">
        <v>1434.4000000038945</v>
      </c>
      <c r="AJ58">
        <v>1434.4000000038945</v>
      </c>
      <c r="AK58">
        <v>1434.4000000038945</v>
      </c>
      <c r="AL58">
        <v>1434.4000000038943</v>
      </c>
      <c r="AM58">
        <v>1434.4000000038948</v>
      </c>
    </row>
    <row r="59" spans="1:39" x14ac:dyDescent="0.25">
      <c r="A59" s="134">
        <f ca="1">Exceedance!U59</f>
        <v>44501</v>
      </c>
      <c r="B59" s="254">
        <v>1485.6999999963007</v>
      </c>
      <c r="C59" s="254">
        <v>1485.6999999963007</v>
      </c>
      <c r="D59" s="254">
        <v>1485.6999999963007</v>
      </c>
      <c r="E59">
        <v>1485.6999999963014</v>
      </c>
      <c r="F59">
        <v>1485.6999999963007</v>
      </c>
      <c r="G59">
        <v>1485.6999999963007</v>
      </c>
      <c r="H59">
        <v>1485.6999999963007</v>
      </c>
      <c r="I59">
        <v>1485.6999999963007</v>
      </c>
      <c r="J59">
        <v>1485.6999999963007</v>
      </c>
      <c r="K59">
        <v>1485.6999999963007</v>
      </c>
      <c r="L59">
        <v>1485.6999999963007</v>
      </c>
      <c r="M59">
        <v>1485.6999999963007</v>
      </c>
      <c r="N59">
        <v>1485.6999999963007</v>
      </c>
      <c r="O59">
        <v>1485.6999999963007</v>
      </c>
      <c r="P59">
        <v>1485.6999999963007</v>
      </c>
      <c r="Q59">
        <v>1485.6999999963007</v>
      </c>
      <c r="R59">
        <v>1485.6999999963007</v>
      </c>
      <c r="S59">
        <v>1485.6999999963007</v>
      </c>
      <c r="T59">
        <v>1485.6999999963007</v>
      </c>
      <c r="U59">
        <v>1485.6999999963007</v>
      </c>
      <c r="V59">
        <v>1485.6999999963007</v>
      </c>
      <c r="W59">
        <v>1485.6999999963007</v>
      </c>
      <c r="X59">
        <v>1485.6999999963007</v>
      </c>
      <c r="Y59">
        <v>1485.6999999963007</v>
      </c>
      <c r="Z59">
        <v>1485.6999999963007</v>
      </c>
      <c r="AA59">
        <v>1485.6999999963007</v>
      </c>
      <c r="AB59">
        <v>1485.6999999963007</v>
      </c>
      <c r="AC59">
        <v>1485.6999999963007</v>
      </c>
      <c r="AD59">
        <v>1485.6999999963007</v>
      </c>
      <c r="AE59">
        <v>1485.6999999963007</v>
      </c>
      <c r="AF59">
        <v>1485.6999999963007</v>
      </c>
      <c r="AG59">
        <v>1485.6999999963007</v>
      </c>
      <c r="AH59">
        <v>1485.6999999963007</v>
      </c>
      <c r="AI59">
        <v>1485.6999999963007</v>
      </c>
      <c r="AJ59">
        <v>1485.6999999963011</v>
      </c>
      <c r="AK59">
        <v>1485.6999999963007</v>
      </c>
      <c r="AL59">
        <v>1485.6999999963007</v>
      </c>
      <c r="AM59">
        <v>1485.6999999963007</v>
      </c>
    </row>
    <row r="60" spans="1:39" x14ac:dyDescent="0.25">
      <c r="A60" s="134">
        <f ca="1">Exceedance!U60</f>
        <v>44531</v>
      </c>
      <c r="B60" s="254">
        <v>1583.0000000016712</v>
      </c>
      <c r="C60" s="254">
        <v>1583.0000000016712</v>
      </c>
      <c r="D60" s="254">
        <v>1583.0000000016712</v>
      </c>
      <c r="E60">
        <v>1583.0000000016712</v>
      </c>
      <c r="F60">
        <v>1583.0000000016714</v>
      </c>
      <c r="G60">
        <v>1583.0000000016712</v>
      </c>
      <c r="H60">
        <v>1583.000000001671</v>
      </c>
      <c r="I60">
        <v>1583.000000001671</v>
      </c>
      <c r="J60">
        <v>1583.0000000016712</v>
      </c>
      <c r="K60">
        <v>1583.0000000016712</v>
      </c>
      <c r="L60">
        <v>1583.0000000016712</v>
      </c>
      <c r="M60">
        <v>1583.0000000016712</v>
      </c>
      <c r="N60">
        <v>1583.0000000016707</v>
      </c>
      <c r="O60">
        <v>1583.0000000016712</v>
      </c>
      <c r="P60">
        <v>1583.0000000016712</v>
      </c>
      <c r="Q60">
        <v>1583.0000000016712</v>
      </c>
      <c r="R60">
        <v>1583.000000001671</v>
      </c>
      <c r="S60">
        <v>1583.0000000016712</v>
      </c>
      <c r="T60">
        <v>1583.0000000016712</v>
      </c>
      <c r="U60">
        <v>1583.0000000016712</v>
      </c>
      <c r="V60">
        <v>1583.000000001671</v>
      </c>
      <c r="W60">
        <v>1583.0000000016712</v>
      </c>
      <c r="X60">
        <v>1583.0000000016712</v>
      </c>
      <c r="Y60">
        <v>1583.000000001671</v>
      </c>
      <c r="Z60">
        <v>1583.0000000016712</v>
      </c>
      <c r="AA60">
        <v>1583.000000001671</v>
      </c>
      <c r="AB60">
        <v>1583.000000001671</v>
      </c>
      <c r="AC60">
        <v>1583.0000000016712</v>
      </c>
      <c r="AD60">
        <v>1583.000000001671</v>
      </c>
      <c r="AE60">
        <v>1583.0000000016712</v>
      </c>
      <c r="AF60">
        <v>1583.0000000016712</v>
      </c>
      <c r="AG60">
        <v>1583.0000000016712</v>
      </c>
      <c r="AH60">
        <v>1583.0000000016712</v>
      </c>
      <c r="AI60">
        <v>1583.0000000016707</v>
      </c>
      <c r="AJ60">
        <v>1583.000000001671</v>
      </c>
      <c r="AK60">
        <v>1583.0000000016712</v>
      </c>
      <c r="AL60">
        <v>1583.0000000016712</v>
      </c>
      <c r="AM60">
        <v>1583.0000000016712</v>
      </c>
    </row>
    <row r="61" spans="1:39" x14ac:dyDescent="0.25">
      <c r="A61" s="134">
        <f ca="1">Exceedance!U61</f>
        <v>44562</v>
      </c>
      <c r="B61" s="254">
        <v>1665.9999999963391</v>
      </c>
      <c r="C61" s="254">
        <v>1665.9999999963388</v>
      </c>
      <c r="D61" s="254">
        <v>1665.9999999963391</v>
      </c>
      <c r="E61">
        <v>1665.9999999963391</v>
      </c>
      <c r="F61">
        <v>1665.9999999963391</v>
      </c>
      <c r="G61">
        <v>1665.9999999963391</v>
      </c>
      <c r="H61">
        <v>1665.9999999963388</v>
      </c>
      <c r="I61">
        <v>1665.9999999963386</v>
      </c>
      <c r="J61">
        <v>1665.9999999963391</v>
      </c>
      <c r="K61">
        <v>1665.9999999963386</v>
      </c>
      <c r="L61">
        <v>1665.9999999963386</v>
      </c>
      <c r="M61">
        <v>1665.9999999963391</v>
      </c>
      <c r="N61">
        <v>1665.9999999963386</v>
      </c>
      <c r="O61">
        <v>1665.9999999963388</v>
      </c>
      <c r="P61">
        <v>1665.9999999963388</v>
      </c>
      <c r="Q61">
        <v>1665.9999999963391</v>
      </c>
      <c r="R61">
        <v>1665.9999999963386</v>
      </c>
      <c r="S61">
        <v>1665.9999999963391</v>
      </c>
      <c r="T61">
        <v>1665.9999999963388</v>
      </c>
      <c r="U61">
        <v>1665.9999999963391</v>
      </c>
      <c r="V61">
        <v>1665.9999999963386</v>
      </c>
      <c r="W61">
        <v>1665.9999999963391</v>
      </c>
      <c r="X61">
        <v>1665.9999999963391</v>
      </c>
      <c r="Y61">
        <v>1665.9999999963386</v>
      </c>
      <c r="Z61">
        <v>1665.9999999963391</v>
      </c>
      <c r="AA61">
        <v>1665.9999999963388</v>
      </c>
      <c r="AB61">
        <v>1665.9999999963386</v>
      </c>
      <c r="AC61">
        <v>1665.9999999963391</v>
      </c>
      <c r="AD61">
        <v>1665.9999999963386</v>
      </c>
      <c r="AE61">
        <v>1665.9999999963386</v>
      </c>
      <c r="AF61">
        <v>1665.9999999963391</v>
      </c>
      <c r="AG61">
        <v>1665.9999999963388</v>
      </c>
      <c r="AH61">
        <v>1665.9999999963391</v>
      </c>
      <c r="AI61">
        <v>1665.9999999963386</v>
      </c>
      <c r="AJ61">
        <v>1665.9999999963388</v>
      </c>
      <c r="AK61">
        <v>1665.9999999963388</v>
      </c>
      <c r="AL61">
        <v>1665.9999999963391</v>
      </c>
      <c r="AM61">
        <v>1665.9999999963391</v>
      </c>
    </row>
    <row r="62" spans="1:39" x14ac:dyDescent="0.25">
      <c r="A62" s="134">
        <f ca="1">Exceedance!U62</f>
        <v>44593</v>
      </c>
      <c r="B62" s="254">
        <v>1665.9999999966199</v>
      </c>
      <c r="C62" s="254">
        <v>1665.9999999966203</v>
      </c>
      <c r="D62" s="254">
        <v>1665.9999999966203</v>
      </c>
      <c r="E62">
        <v>1665.9999999966203</v>
      </c>
      <c r="F62">
        <v>1665.9999999966199</v>
      </c>
      <c r="G62">
        <v>1665.9999999966203</v>
      </c>
      <c r="H62">
        <v>1665.9999999966203</v>
      </c>
      <c r="I62">
        <v>1665.9999999966205</v>
      </c>
      <c r="J62">
        <v>1665.9999999966199</v>
      </c>
      <c r="K62">
        <v>1665.9999999966205</v>
      </c>
      <c r="L62">
        <v>1665.9999999966201</v>
      </c>
      <c r="M62">
        <v>1665.9999999966203</v>
      </c>
      <c r="N62">
        <v>1665.9999999966205</v>
      </c>
      <c r="O62">
        <v>1665.9999999966203</v>
      </c>
      <c r="P62">
        <v>1665.9999999966201</v>
      </c>
      <c r="Q62">
        <v>1665.9999999966199</v>
      </c>
      <c r="R62">
        <v>1665.9999999966205</v>
      </c>
      <c r="S62">
        <v>1665.9999999966199</v>
      </c>
      <c r="T62">
        <v>1665.9999999966205</v>
      </c>
      <c r="U62">
        <v>1665.9999999966203</v>
      </c>
      <c r="V62">
        <v>1665.9999999966203</v>
      </c>
      <c r="W62">
        <v>1665.9999999966199</v>
      </c>
      <c r="X62">
        <v>1665.9999999966199</v>
      </c>
      <c r="Y62">
        <v>1665.9999999966203</v>
      </c>
      <c r="Z62">
        <v>1665.9999999966199</v>
      </c>
      <c r="AA62">
        <v>1665.9999999966205</v>
      </c>
      <c r="AB62">
        <v>1665.9999999966205</v>
      </c>
      <c r="AC62">
        <v>1665.9999999966203</v>
      </c>
      <c r="AD62">
        <v>1665.9999999966201</v>
      </c>
      <c r="AE62">
        <v>1665.9999999966203</v>
      </c>
      <c r="AF62">
        <v>1665.9999999966203</v>
      </c>
      <c r="AG62">
        <v>1665.9999999966201</v>
      </c>
      <c r="AH62">
        <v>1665.9999999966199</v>
      </c>
      <c r="AI62">
        <v>1665.9999999966205</v>
      </c>
      <c r="AJ62">
        <v>1665.9999999966201</v>
      </c>
      <c r="AK62">
        <v>1665.9999999966201</v>
      </c>
      <c r="AL62">
        <v>1665.9999999966203</v>
      </c>
      <c r="AM62">
        <v>1665.9999999966199</v>
      </c>
    </row>
    <row r="63" spans="1:39" x14ac:dyDescent="0.25">
      <c r="A63" s="134">
        <f ca="1">Exceedance!U63</f>
        <v>44621</v>
      </c>
      <c r="B63" s="254">
        <v>1700.2000000009873</v>
      </c>
      <c r="C63" s="254">
        <v>1700.2000000009871</v>
      </c>
      <c r="D63" s="254">
        <v>1700.2000000009871</v>
      </c>
      <c r="E63">
        <v>1700.2000000009871</v>
      </c>
      <c r="F63">
        <v>1700.2000000009873</v>
      </c>
      <c r="G63">
        <v>1700.2000000009871</v>
      </c>
      <c r="H63">
        <v>1700.2000000009871</v>
      </c>
      <c r="I63">
        <v>1700.2000000009871</v>
      </c>
      <c r="J63">
        <v>1700.2000000009871</v>
      </c>
      <c r="K63">
        <v>1700.2000000009871</v>
      </c>
      <c r="L63">
        <v>1700.2000000009873</v>
      </c>
      <c r="M63">
        <v>1700.2000000009871</v>
      </c>
      <c r="N63">
        <v>1700.2000000009871</v>
      </c>
      <c r="O63">
        <v>1700.2000000009871</v>
      </c>
      <c r="P63">
        <v>1700.2000000009871</v>
      </c>
      <c r="Q63">
        <v>1700.2000000009873</v>
      </c>
      <c r="R63">
        <v>1700.2000000009871</v>
      </c>
      <c r="S63">
        <v>1700.2000000009873</v>
      </c>
      <c r="T63">
        <v>1700.2000000009871</v>
      </c>
      <c r="U63">
        <v>1700.2000000009871</v>
      </c>
      <c r="V63">
        <v>1700.2000000009873</v>
      </c>
      <c r="W63">
        <v>1700.2000000009873</v>
      </c>
      <c r="X63">
        <v>1700.2000000009873</v>
      </c>
      <c r="Y63">
        <v>1700.2000000009871</v>
      </c>
      <c r="Z63">
        <v>1700.2000000009871</v>
      </c>
      <c r="AA63">
        <v>1700.2000000009871</v>
      </c>
      <c r="AB63">
        <v>1700.2000000009871</v>
      </c>
      <c r="AC63">
        <v>1700.2000000009871</v>
      </c>
      <c r="AD63">
        <v>1700.2000000009871</v>
      </c>
      <c r="AE63">
        <v>1700.2000000009871</v>
      </c>
      <c r="AF63">
        <v>1700.2000000009871</v>
      </c>
      <c r="AG63">
        <v>1700.2000000009873</v>
      </c>
      <c r="AH63">
        <v>1700.2000000009873</v>
      </c>
      <c r="AI63">
        <v>1700.2000000009871</v>
      </c>
      <c r="AJ63">
        <v>1700.2000000009871</v>
      </c>
      <c r="AK63">
        <v>1700.2000000009871</v>
      </c>
      <c r="AL63">
        <v>1700.2000000009873</v>
      </c>
      <c r="AM63">
        <v>1700.2000000009873</v>
      </c>
    </row>
    <row r="64" spans="1:39" x14ac:dyDescent="0.25">
      <c r="A64" s="134" t="str">
        <f ca="1">Exceedance!U64</f>
        <v/>
      </c>
      <c r="B64" s="254">
        <v>1698.6999999790551</v>
      </c>
      <c r="C64" s="254">
        <v>1698.6999999790551</v>
      </c>
      <c r="D64" s="254">
        <v>1698.6999999790551</v>
      </c>
      <c r="E64">
        <v>1698.6999999790551</v>
      </c>
      <c r="F64">
        <v>1698.6999999790548</v>
      </c>
      <c r="G64">
        <v>1698.6999999790548</v>
      </c>
      <c r="H64">
        <v>1698.6999999790548</v>
      </c>
      <c r="I64">
        <v>1698.6999999790548</v>
      </c>
      <c r="J64">
        <v>1698.6999999790551</v>
      </c>
      <c r="K64">
        <v>1698.6999999790551</v>
      </c>
      <c r="L64">
        <v>1698.6999999790548</v>
      </c>
      <c r="M64">
        <v>1698.6999999790548</v>
      </c>
      <c r="N64">
        <v>1698.6999999790551</v>
      </c>
      <c r="O64">
        <v>1698.6999999790551</v>
      </c>
      <c r="P64">
        <v>1698.6999999790551</v>
      </c>
      <c r="Q64">
        <v>1698.6999999790551</v>
      </c>
      <c r="R64">
        <v>1698.6999999790548</v>
      </c>
      <c r="S64">
        <v>1698.6999999790551</v>
      </c>
      <c r="T64">
        <v>1698.6999999790548</v>
      </c>
      <c r="U64">
        <v>1698.6999999790551</v>
      </c>
      <c r="V64">
        <v>1698.6999999790548</v>
      </c>
      <c r="W64">
        <v>1698.6999999790548</v>
      </c>
      <c r="X64">
        <v>1698.6999999790551</v>
      </c>
      <c r="Y64">
        <v>1698.6999999790551</v>
      </c>
      <c r="Z64">
        <v>1698.6999999790548</v>
      </c>
      <c r="AA64">
        <v>1698.6999999790551</v>
      </c>
      <c r="AB64">
        <v>1698.6999999790551</v>
      </c>
      <c r="AC64">
        <v>1698.6999999790548</v>
      </c>
      <c r="AD64">
        <v>1698.6999999790548</v>
      </c>
      <c r="AE64">
        <v>1698.6999999790551</v>
      </c>
      <c r="AF64">
        <v>1698.6999999790551</v>
      </c>
      <c r="AG64">
        <v>1698.6999999790551</v>
      </c>
      <c r="AH64">
        <v>1698.6999999790551</v>
      </c>
      <c r="AI64">
        <v>1698.6999999790551</v>
      </c>
      <c r="AJ64">
        <v>1698.6999999790551</v>
      </c>
      <c r="AK64">
        <v>1698.6999999790551</v>
      </c>
      <c r="AL64">
        <v>1698.6999999790548</v>
      </c>
      <c r="AM64">
        <v>1698.6999999790551</v>
      </c>
    </row>
    <row r="65" spans="1:39" x14ac:dyDescent="0.25">
      <c r="A65" s="134" t="str">
        <f ca="1">Exceedance!U65</f>
        <v/>
      </c>
      <c r="B65" s="254">
        <v>1698.6999999984603</v>
      </c>
      <c r="C65" s="254">
        <v>1698.6999999984603</v>
      </c>
      <c r="D65" s="254">
        <v>1698.6999999984603</v>
      </c>
      <c r="E65">
        <v>1698.6999999984605</v>
      </c>
      <c r="F65">
        <v>1698.6999999984603</v>
      </c>
      <c r="G65">
        <v>1698.69999999846</v>
      </c>
      <c r="H65">
        <v>1698.69999999846</v>
      </c>
      <c r="I65">
        <v>1698.69999999846</v>
      </c>
      <c r="J65">
        <v>1698.6999999984603</v>
      </c>
      <c r="K65">
        <v>1698.6999999984605</v>
      </c>
      <c r="L65">
        <v>1698.69999999846</v>
      </c>
      <c r="M65">
        <v>1698.69999999846</v>
      </c>
      <c r="N65">
        <v>1698.6999999984603</v>
      </c>
      <c r="O65">
        <v>1698.6999999984603</v>
      </c>
      <c r="P65">
        <v>1698.6999999984603</v>
      </c>
      <c r="Q65">
        <v>1698.6999999984603</v>
      </c>
      <c r="R65">
        <v>1698.69999999846</v>
      </c>
      <c r="S65">
        <v>1698.6999999984603</v>
      </c>
      <c r="T65">
        <v>1698.69999999846</v>
      </c>
      <c r="U65">
        <v>1698.6999999984605</v>
      </c>
      <c r="V65">
        <v>1698.6999999984603</v>
      </c>
      <c r="W65">
        <v>1698.6999999984603</v>
      </c>
      <c r="X65">
        <v>1698.6999999984603</v>
      </c>
      <c r="Y65">
        <v>1698.6999999984605</v>
      </c>
      <c r="Z65">
        <v>1698.6999999984603</v>
      </c>
      <c r="AA65">
        <v>1698.6999999984603</v>
      </c>
      <c r="AB65">
        <v>1698.6999999984603</v>
      </c>
      <c r="AC65">
        <v>1698.69999999846</v>
      </c>
      <c r="AD65">
        <v>1698.69999999846</v>
      </c>
      <c r="AE65">
        <v>1698.6999999984603</v>
      </c>
      <c r="AF65">
        <v>1698.6999999984603</v>
      </c>
      <c r="AG65">
        <v>1698.6999999984603</v>
      </c>
      <c r="AH65">
        <v>1698.6999999984605</v>
      </c>
      <c r="AI65">
        <v>1698.6999999984603</v>
      </c>
      <c r="AJ65">
        <v>1698.6999999984603</v>
      </c>
      <c r="AK65">
        <v>1698.6999999984603</v>
      </c>
      <c r="AL65">
        <v>1698.6999999984598</v>
      </c>
      <c r="AM65">
        <v>1698.6999999984603</v>
      </c>
    </row>
    <row r="66" spans="1:39" x14ac:dyDescent="0.25">
      <c r="A66" s="134" t="str">
        <f ca="1">Exceedance!U66</f>
        <v/>
      </c>
      <c r="B66" s="254">
        <v>1671.4000000070898</v>
      </c>
      <c r="C66" s="254">
        <v>1671.4000000070896</v>
      </c>
      <c r="D66" s="254">
        <v>1671.4000000070896</v>
      </c>
      <c r="E66">
        <v>1671.4000000070896</v>
      </c>
      <c r="F66">
        <v>1671.4000000070896</v>
      </c>
      <c r="G66">
        <v>1671.4000000070896</v>
      </c>
      <c r="H66">
        <v>1671.4000000070896</v>
      </c>
      <c r="I66">
        <v>1671.4000000070894</v>
      </c>
      <c r="J66">
        <v>1671.4000000070896</v>
      </c>
      <c r="K66">
        <v>1671.4000000070896</v>
      </c>
      <c r="L66">
        <v>1671.4000000070896</v>
      </c>
      <c r="M66">
        <v>1671.4000000070896</v>
      </c>
      <c r="N66">
        <v>1671.4000000070896</v>
      </c>
      <c r="O66">
        <v>1671.4000000070896</v>
      </c>
      <c r="P66">
        <v>1671.4000000070896</v>
      </c>
      <c r="Q66">
        <v>1671.4000000070896</v>
      </c>
      <c r="R66">
        <v>1671.4000000070896</v>
      </c>
      <c r="S66">
        <v>1671.4000000070896</v>
      </c>
      <c r="T66">
        <v>1671.4000000070896</v>
      </c>
      <c r="U66">
        <v>1671.4000000070896</v>
      </c>
      <c r="V66">
        <v>1671.4000000070896</v>
      </c>
      <c r="W66">
        <v>1671.4000000070896</v>
      </c>
      <c r="X66">
        <v>1671.4000000070896</v>
      </c>
      <c r="Y66">
        <v>1671.4000000070896</v>
      </c>
      <c r="Z66">
        <v>1671.4000000070896</v>
      </c>
      <c r="AA66">
        <v>1671.4000000070896</v>
      </c>
      <c r="AB66">
        <v>1671.4000000070896</v>
      </c>
      <c r="AC66">
        <v>1671.4000000070894</v>
      </c>
      <c r="AD66">
        <v>1671.4000000070896</v>
      </c>
      <c r="AE66">
        <v>1671.4000000070896</v>
      </c>
      <c r="AF66">
        <v>1671.4000000070896</v>
      </c>
      <c r="AG66">
        <v>1671.4000000070896</v>
      </c>
      <c r="AH66">
        <v>1671.4000000070896</v>
      </c>
      <c r="AI66">
        <v>1671.4000000070896</v>
      </c>
      <c r="AJ66">
        <v>1671.4000000070896</v>
      </c>
      <c r="AK66">
        <v>1671.4000000070896</v>
      </c>
      <c r="AL66">
        <v>1671.4000000070896</v>
      </c>
      <c r="AM66">
        <v>1671.4000000070896</v>
      </c>
    </row>
    <row r="67" spans="1:39" x14ac:dyDescent="0.25">
      <c r="A67" s="134" t="str">
        <f ca="1">Exceedance!U67</f>
        <v/>
      </c>
      <c r="B67" s="254">
        <v>1657.9000000022852</v>
      </c>
      <c r="C67" s="254">
        <v>1657.900000002285</v>
      </c>
      <c r="D67" s="254">
        <v>1657.9000000022852</v>
      </c>
      <c r="E67">
        <v>1657.9000000022854</v>
      </c>
      <c r="F67">
        <v>1657.9000000022854</v>
      </c>
      <c r="G67">
        <v>1657.9000000022854</v>
      </c>
      <c r="H67">
        <v>1657.9000000022852</v>
      </c>
      <c r="I67">
        <v>1657.9000000022854</v>
      </c>
      <c r="J67">
        <v>1657.900000002285</v>
      </c>
      <c r="K67">
        <v>1657.9000000022852</v>
      </c>
      <c r="L67">
        <v>1657.9000000022854</v>
      </c>
      <c r="M67">
        <v>1657.9000000022852</v>
      </c>
      <c r="N67">
        <v>1657.9000000022854</v>
      </c>
      <c r="O67">
        <v>1657.9000000022854</v>
      </c>
      <c r="P67">
        <v>1657.9000000022852</v>
      </c>
      <c r="Q67">
        <v>1657.9000000022852</v>
      </c>
      <c r="R67">
        <v>1657.9000000022854</v>
      </c>
      <c r="S67">
        <v>1657.9000000022852</v>
      </c>
      <c r="T67">
        <v>1657.9000000022854</v>
      </c>
      <c r="U67">
        <v>1657.900000002285</v>
      </c>
      <c r="V67">
        <v>1657.9000000022854</v>
      </c>
      <c r="W67">
        <v>1657.9000000022854</v>
      </c>
      <c r="X67">
        <v>1657.9000000022852</v>
      </c>
      <c r="Y67">
        <v>1657.900000002285</v>
      </c>
      <c r="Z67">
        <v>1657.900000002285</v>
      </c>
      <c r="AA67">
        <v>1657.9000000022854</v>
      </c>
      <c r="AB67">
        <v>1657.9000000022854</v>
      </c>
      <c r="AC67">
        <v>1657.9000000022854</v>
      </c>
      <c r="AD67">
        <v>1657.900000002285</v>
      </c>
      <c r="AE67">
        <v>1657.900000002285</v>
      </c>
      <c r="AF67">
        <v>1657.9000000022852</v>
      </c>
      <c r="AG67">
        <v>1657.9000000022854</v>
      </c>
      <c r="AH67">
        <v>1657.9000000022852</v>
      </c>
      <c r="AI67">
        <v>1657.900000002285</v>
      </c>
      <c r="AJ67">
        <v>1657.9000000022854</v>
      </c>
      <c r="AK67">
        <v>1657.9000000022852</v>
      </c>
      <c r="AL67">
        <v>1657.9000000022854</v>
      </c>
      <c r="AM67">
        <v>1657.9000000022852</v>
      </c>
    </row>
    <row r="68" spans="1:39" x14ac:dyDescent="0.25">
      <c r="A68" s="134" t="str">
        <f ca="1">Exceedance!U68</f>
        <v/>
      </c>
      <c r="B68" s="254">
        <v>1657.8999999999642</v>
      </c>
      <c r="C68" s="254">
        <v>1657.8999999999642</v>
      </c>
      <c r="D68" s="254">
        <v>1657.8999999999642</v>
      </c>
      <c r="E68">
        <v>1657.8999999999642</v>
      </c>
      <c r="F68">
        <v>1657.8999999999642</v>
      </c>
      <c r="G68">
        <v>1657.8999999999642</v>
      </c>
      <c r="H68">
        <v>1657.8999999999639</v>
      </c>
      <c r="I68">
        <v>1657.8999999999642</v>
      </c>
      <c r="J68">
        <v>1657.8999999999642</v>
      </c>
      <c r="K68">
        <v>1657.8999999999642</v>
      </c>
      <c r="L68">
        <v>1657.8999999999642</v>
      </c>
      <c r="M68">
        <v>1657.8999999999642</v>
      </c>
      <c r="N68">
        <v>1657.8999999999642</v>
      </c>
      <c r="O68">
        <v>1657.8999999999642</v>
      </c>
      <c r="P68">
        <v>1657.8999999999639</v>
      </c>
      <c r="Q68">
        <v>1657.8999999999642</v>
      </c>
      <c r="R68">
        <v>1657.8999999999642</v>
      </c>
      <c r="S68">
        <v>1657.8999999999642</v>
      </c>
      <c r="T68">
        <v>1657.8999999999642</v>
      </c>
      <c r="U68">
        <v>1657.8999999999642</v>
      </c>
      <c r="V68">
        <v>1657.8999999999642</v>
      </c>
      <c r="W68">
        <v>1657.8999999999642</v>
      </c>
      <c r="X68">
        <v>1657.8999999999639</v>
      </c>
      <c r="Y68">
        <v>1657.8999999999642</v>
      </c>
      <c r="Z68">
        <v>1657.8999999999642</v>
      </c>
      <c r="AA68">
        <v>1657.8999999999642</v>
      </c>
      <c r="AB68">
        <v>1657.8999999999644</v>
      </c>
      <c r="AC68">
        <v>1657.8999999999642</v>
      </c>
      <c r="AD68">
        <v>1657.8999999999642</v>
      </c>
      <c r="AE68">
        <v>1657.8999999999642</v>
      </c>
      <c r="AF68">
        <v>1657.8999999999642</v>
      </c>
      <c r="AG68">
        <v>1657.8999999999642</v>
      </c>
      <c r="AH68">
        <v>1657.8999999999639</v>
      </c>
      <c r="AI68">
        <v>1657.8999999999642</v>
      </c>
      <c r="AJ68">
        <v>1657.8999999999644</v>
      </c>
      <c r="AK68">
        <v>1657.8999999999639</v>
      </c>
      <c r="AL68">
        <v>1657.8999999999642</v>
      </c>
      <c r="AM68">
        <v>1657.8999999999642</v>
      </c>
    </row>
    <row r="69" spans="1:39" x14ac:dyDescent="0.25">
      <c r="A69" s="134" t="str">
        <f ca="1">Exceedance!U69</f>
        <v/>
      </c>
      <c r="B69" s="254">
        <v>1617.4999999980903</v>
      </c>
      <c r="C69" s="254">
        <v>1617.4999999980903</v>
      </c>
      <c r="D69" s="254">
        <v>1617.4999999980903</v>
      </c>
      <c r="E69">
        <v>1617.4999999980898</v>
      </c>
      <c r="F69">
        <v>1617.4999999980903</v>
      </c>
      <c r="G69">
        <v>1617.4999999980903</v>
      </c>
      <c r="H69">
        <v>1617.4999999980903</v>
      </c>
      <c r="I69">
        <v>1617.4999999980903</v>
      </c>
      <c r="J69">
        <v>1617.4999999980903</v>
      </c>
      <c r="K69">
        <v>1617.4999999980903</v>
      </c>
      <c r="L69">
        <v>1617.4999999980903</v>
      </c>
      <c r="M69">
        <v>1617.4999999980903</v>
      </c>
      <c r="N69">
        <v>1617.4999999980903</v>
      </c>
      <c r="O69">
        <v>1617.4999999980903</v>
      </c>
      <c r="P69">
        <v>1617.4999999980903</v>
      </c>
      <c r="Q69">
        <v>1617.4999999980903</v>
      </c>
      <c r="R69">
        <v>1617.4999999980903</v>
      </c>
      <c r="S69">
        <v>1617.4999999980903</v>
      </c>
      <c r="T69">
        <v>1617.4999999980903</v>
      </c>
      <c r="U69">
        <v>1617.4999999980903</v>
      </c>
      <c r="V69">
        <v>1617.4999999980903</v>
      </c>
      <c r="W69">
        <v>1617.4999999980903</v>
      </c>
      <c r="X69">
        <v>1617.4999999980903</v>
      </c>
      <c r="Y69">
        <v>1617.4999999980903</v>
      </c>
      <c r="Z69">
        <v>1617.4999999980903</v>
      </c>
      <c r="AA69">
        <v>1617.4999999980903</v>
      </c>
      <c r="AB69">
        <v>1617.4999999980903</v>
      </c>
      <c r="AC69">
        <v>1617.4999999980903</v>
      </c>
      <c r="AD69">
        <v>1617.4999999980903</v>
      </c>
      <c r="AE69">
        <v>1617.4999999980903</v>
      </c>
      <c r="AF69">
        <v>1617.4999999980903</v>
      </c>
      <c r="AG69">
        <v>1617.4999999980903</v>
      </c>
      <c r="AH69">
        <v>1617.4999999980903</v>
      </c>
      <c r="AI69">
        <v>1617.4999999980903</v>
      </c>
      <c r="AJ69">
        <v>1617.4999999980901</v>
      </c>
      <c r="AK69">
        <v>1617.4999999980903</v>
      </c>
      <c r="AL69">
        <v>1617.4999999980903</v>
      </c>
      <c r="AM69">
        <v>1617.4999999980903</v>
      </c>
    </row>
    <row r="70" spans="1:39" x14ac:dyDescent="0.25">
      <c r="A70" s="134" t="str">
        <f ca="1">Exceedance!U70</f>
        <v/>
      </c>
      <c r="B70" s="254"/>
      <c r="C70" s="254"/>
      <c r="D70" s="254"/>
    </row>
    <row r="71" spans="1:39" x14ac:dyDescent="0.25">
      <c r="A71" s="134" t="str">
        <f ca="1">Exceedance!U71</f>
        <v/>
      </c>
      <c r="B71" s="254"/>
      <c r="C71" s="254"/>
      <c r="D71" s="254"/>
    </row>
    <row r="72" spans="1:39" x14ac:dyDescent="0.25">
      <c r="A72" s="134" t="str">
        <f ca="1">Exceedance!U72</f>
        <v/>
      </c>
      <c r="B72" s="254"/>
      <c r="C72" s="254"/>
      <c r="D72" s="254"/>
    </row>
    <row r="73" spans="1:39" x14ac:dyDescent="0.25">
      <c r="A73" s="134" t="str">
        <f ca="1">Exceedance!U73</f>
        <v/>
      </c>
      <c r="B73" s="254"/>
      <c r="C73" s="254"/>
      <c r="D73" s="254"/>
    </row>
    <row r="74" spans="1:39" x14ac:dyDescent="0.25">
      <c r="A74" s="134" t="str">
        <f ca="1">Exceedance!U74</f>
        <v/>
      </c>
      <c r="B74" s="254"/>
      <c r="C74" s="254"/>
      <c r="D74" s="254"/>
    </row>
    <row r="75" spans="1:39" x14ac:dyDescent="0.25">
      <c r="A75" s="134" t="str">
        <f ca="1">Exceedance!U75</f>
        <v/>
      </c>
      <c r="B75" s="254"/>
      <c r="C75" s="254"/>
      <c r="D75" s="254"/>
    </row>
    <row r="76" spans="1:39" x14ac:dyDescent="0.25">
      <c r="A76" s="134" t="str">
        <f ca="1">Exceedance!U76</f>
        <v/>
      </c>
      <c r="B76" s="254"/>
      <c r="C76" s="254"/>
      <c r="D76" s="254"/>
    </row>
    <row r="77" spans="1:39" x14ac:dyDescent="0.25">
      <c r="A77" s="134" t="str">
        <f ca="1">Exceedance!U77</f>
        <v/>
      </c>
      <c r="B77" s="254"/>
      <c r="C77" s="254"/>
      <c r="D77" s="254"/>
    </row>
    <row r="78" spans="1:39" x14ac:dyDescent="0.25">
      <c r="A78" s="134" t="str">
        <f ca="1">Exceedance!U78</f>
        <v/>
      </c>
      <c r="B78" s="254"/>
      <c r="C78" s="254"/>
      <c r="D78" s="254"/>
    </row>
    <row r="79" spans="1:39" x14ac:dyDescent="0.25">
      <c r="A79" s="134" t="str">
        <f ca="1">Exceedance!U79</f>
        <v/>
      </c>
      <c r="B79" s="254"/>
      <c r="C79" s="254"/>
      <c r="D79" s="254"/>
    </row>
    <row r="80" spans="1:39" x14ac:dyDescent="0.25">
      <c r="A80" s="134" t="str">
        <f ca="1">Exceedance!U80</f>
        <v/>
      </c>
      <c r="B80" s="254"/>
      <c r="C80" s="254"/>
      <c r="D80" s="254"/>
    </row>
    <row r="81" spans="1:4" x14ac:dyDescent="0.25">
      <c r="A81" s="134" t="str">
        <f ca="1">Exceedance!U81</f>
        <v/>
      </c>
      <c r="B81" s="254"/>
      <c r="C81" s="254"/>
      <c r="D81" s="254"/>
    </row>
    <row r="82" spans="1:4" x14ac:dyDescent="0.25">
      <c r="A82" s="134" t="str">
        <f ca="1">Exceedance!U82</f>
        <v/>
      </c>
      <c r="B82" s="254"/>
      <c r="C82" s="254"/>
      <c r="D82" s="254"/>
    </row>
    <row r="83" spans="1:4" x14ac:dyDescent="0.25">
      <c r="A83" s="134" t="str">
        <f ca="1">Exceedance!U83</f>
        <v/>
      </c>
      <c r="B83" s="254"/>
      <c r="C83" s="254"/>
      <c r="D83" s="254"/>
    </row>
    <row r="84" spans="1:4" x14ac:dyDescent="0.25">
      <c r="A84" s="134" t="str">
        <f ca="1">Exceedance!U84</f>
        <v/>
      </c>
      <c r="B84" s="254"/>
      <c r="C84" s="254"/>
      <c r="D84" s="254"/>
    </row>
    <row r="85" spans="1:4" x14ac:dyDescent="0.25">
      <c r="A85" s="134" t="str">
        <f ca="1">Exceedance!U85</f>
        <v/>
      </c>
      <c r="B85" s="254"/>
      <c r="C85" s="254"/>
      <c r="D85" s="254"/>
    </row>
    <row r="86" spans="1:4" x14ac:dyDescent="0.25">
      <c r="A86" s="134" t="str">
        <f ca="1">Exceedance!U86</f>
        <v/>
      </c>
      <c r="B86" s="254"/>
      <c r="C86" s="254"/>
      <c r="D86" s="254"/>
    </row>
    <row r="87" spans="1:4" x14ac:dyDescent="0.25">
      <c r="A87" s="134" t="str">
        <f ca="1">Exceedance!U87</f>
        <v/>
      </c>
      <c r="B87" s="254"/>
      <c r="C87" s="254"/>
      <c r="D87" s="254"/>
    </row>
    <row r="88" spans="1:4" x14ac:dyDescent="0.25">
      <c r="A88" s="134" t="str">
        <f ca="1">Exceedance!U88</f>
        <v/>
      </c>
      <c r="B88" s="254"/>
      <c r="C88" s="254"/>
      <c r="D88" s="254"/>
    </row>
    <row r="89" spans="1:4" x14ac:dyDescent="0.25">
      <c r="A89" s="134" t="str">
        <f ca="1">Exceedance!U89</f>
        <v/>
      </c>
      <c r="B89" s="254"/>
      <c r="C89" s="254"/>
      <c r="D89" s="254"/>
    </row>
    <row r="90" spans="1:4" x14ac:dyDescent="0.25">
      <c r="A90" s="134" t="str">
        <f ca="1">Exceedance!U90</f>
        <v/>
      </c>
      <c r="B90" s="254"/>
      <c r="C90" s="254"/>
      <c r="D90" s="254"/>
    </row>
    <row r="91" spans="1:4" x14ac:dyDescent="0.25">
      <c r="A91" s="134" t="str">
        <f ca="1">Exceedance!U91</f>
        <v/>
      </c>
      <c r="B91" s="254"/>
      <c r="C91" s="254"/>
      <c r="D91" s="254"/>
    </row>
    <row r="92" spans="1:4" x14ac:dyDescent="0.25">
      <c r="A92" s="134" t="str">
        <f ca="1">Exceedance!U92</f>
        <v/>
      </c>
      <c r="B92" s="254"/>
      <c r="C92" s="254"/>
      <c r="D92" s="254"/>
    </row>
    <row r="93" spans="1:4" x14ac:dyDescent="0.25">
      <c r="A93" s="134" t="str">
        <f ca="1">Exceedance!U93</f>
        <v/>
      </c>
      <c r="B93" s="254"/>
      <c r="C93" s="254"/>
      <c r="D93" s="254"/>
    </row>
    <row r="94" spans="1:4" x14ac:dyDescent="0.25">
      <c r="A94" s="134" t="str">
        <f ca="1">Exceedance!U94</f>
        <v/>
      </c>
      <c r="B94" s="254"/>
      <c r="C94" s="254"/>
      <c r="D94" s="254"/>
    </row>
    <row r="95" spans="1:4" x14ac:dyDescent="0.25">
      <c r="A95" s="134" t="str">
        <f ca="1">Exceedance!U95</f>
        <v/>
      </c>
      <c r="B95" s="254"/>
      <c r="C95" s="254"/>
      <c r="D95" s="254"/>
    </row>
    <row r="96" spans="1:4" x14ac:dyDescent="0.25">
      <c r="A96" s="134" t="str">
        <f ca="1">Exceedance!U96</f>
        <v/>
      </c>
      <c r="B96" s="254"/>
      <c r="C96" s="254"/>
      <c r="D96" s="254"/>
    </row>
    <row r="97" spans="1:4" x14ac:dyDescent="0.25">
      <c r="A97" s="134" t="str">
        <f ca="1">Exceedance!U97</f>
        <v/>
      </c>
      <c r="B97" s="254"/>
      <c r="C97" s="254"/>
      <c r="D97" s="254"/>
    </row>
    <row r="98" spans="1:4" x14ac:dyDescent="0.25">
      <c r="A98" s="134" t="str">
        <f ca="1">Exceedance!U98</f>
        <v/>
      </c>
      <c r="B98" s="254"/>
      <c r="C98" s="254"/>
      <c r="D98" s="254"/>
    </row>
    <row r="99" spans="1:4" x14ac:dyDescent="0.25">
      <c r="A99" s="134" t="str">
        <f ca="1">Exceedance!U99</f>
        <v/>
      </c>
      <c r="B99" s="254"/>
      <c r="C99" s="254"/>
      <c r="D99" s="254"/>
    </row>
    <row r="100" spans="1:4" x14ac:dyDescent="0.25">
      <c r="A100" s="134" t="str">
        <f ca="1">Exceedance!U100</f>
        <v/>
      </c>
      <c r="B100" s="254"/>
      <c r="C100" s="254"/>
      <c r="D100" s="254"/>
    </row>
  </sheetData>
  <mergeCells count="1">
    <mergeCell ref="B1:AH1"/>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FF66"/>
  </sheetPr>
  <dimension ref="A1:BD100"/>
  <sheetViews>
    <sheetView zoomScale="90" zoomScaleNormal="90" workbookViewId="0">
      <selection activeCell="B4" sqref="B4:AM69"/>
    </sheetView>
  </sheetViews>
  <sheetFormatPr defaultColWidth="8.85546875" defaultRowHeight="15" x14ac:dyDescent="0.25"/>
  <cols>
    <col min="1" max="1" width="8.85546875" style="105"/>
    <col min="2" max="4" width="8.85546875" style="255"/>
    <col min="5" max="16384" width="8.85546875" style="1"/>
  </cols>
  <sheetData>
    <row r="1" spans="1:56" s="105" customFormat="1" x14ac:dyDescent="0.25">
      <c r="A1" s="22"/>
      <c r="B1" s="756" t="s">
        <v>107</v>
      </c>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row>
    <row r="2" spans="1:56" s="105" customFormat="1" x14ac:dyDescent="0.25">
      <c r="A2" s="22"/>
      <c r="B2" s="270" t="s">
        <v>295</v>
      </c>
      <c r="C2" s="270" t="s">
        <v>296</v>
      </c>
      <c r="D2" s="270" t="s">
        <v>297</v>
      </c>
      <c r="E2" s="105">
        <v>1981</v>
      </c>
      <c r="F2" s="105">
        <v>1982</v>
      </c>
      <c r="G2" s="105">
        <v>1983</v>
      </c>
      <c r="H2" s="105">
        <v>1984</v>
      </c>
      <c r="I2" s="105">
        <v>1985</v>
      </c>
      <c r="J2" s="105">
        <v>1986</v>
      </c>
      <c r="K2" s="105">
        <v>1987</v>
      </c>
      <c r="L2" s="105">
        <v>1988</v>
      </c>
      <c r="M2" s="105">
        <v>1989</v>
      </c>
      <c r="N2" s="105">
        <v>1990</v>
      </c>
      <c r="O2" s="105">
        <v>1991</v>
      </c>
      <c r="P2" s="105">
        <v>1992</v>
      </c>
      <c r="Q2" s="105">
        <v>1993</v>
      </c>
      <c r="R2" s="105">
        <v>1994</v>
      </c>
      <c r="S2" s="105">
        <v>1995</v>
      </c>
      <c r="T2" s="105">
        <v>1996</v>
      </c>
      <c r="U2" s="105">
        <v>1997</v>
      </c>
      <c r="V2" s="105">
        <v>1998</v>
      </c>
      <c r="W2" s="105">
        <v>1999</v>
      </c>
      <c r="X2" s="105">
        <v>2000</v>
      </c>
      <c r="Y2" s="105">
        <v>2001</v>
      </c>
      <c r="Z2" s="105">
        <v>2002</v>
      </c>
      <c r="AA2" s="105">
        <v>2003</v>
      </c>
      <c r="AB2" s="105">
        <v>2004</v>
      </c>
      <c r="AC2" s="105">
        <v>2005</v>
      </c>
      <c r="AD2" s="105">
        <v>2006</v>
      </c>
      <c r="AE2" s="105">
        <v>2007</v>
      </c>
      <c r="AF2" s="105">
        <v>2008</v>
      </c>
      <c r="AG2" s="191">
        <v>2009</v>
      </c>
      <c r="AH2" s="105">
        <v>2010</v>
      </c>
      <c r="AI2" s="105">
        <v>2011</v>
      </c>
      <c r="AJ2" s="105">
        <v>2012</v>
      </c>
      <c r="AK2" s="105">
        <v>2013</v>
      </c>
      <c r="AL2" s="105">
        <v>2014</v>
      </c>
      <c r="AM2" s="105">
        <v>2015</v>
      </c>
      <c r="AN2" s="105">
        <v>2016</v>
      </c>
      <c r="AO2" s="105">
        <v>2017</v>
      </c>
      <c r="AP2" s="105">
        <v>2018</v>
      </c>
      <c r="AQ2" s="105">
        <v>2019</v>
      </c>
      <c r="AR2" s="105">
        <v>2020</v>
      </c>
      <c r="AS2" s="105">
        <v>2021</v>
      </c>
      <c r="AT2" s="105">
        <v>2022</v>
      </c>
      <c r="AU2" s="105">
        <v>2023</v>
      </c>
      <c r="AV2" s="105">
        <v>2024</v>
      </c>
      <c r="AW2" s="105">
        <v>2025</v>
      </c>
      <c r="AX2" s="105">
        <v>2026</v>
      </c>
      <c r="AY2" s="105">
        <v>2027</v>
      </c>
      <c r="AZ2" s="105">
        <v>2028</v>
      </c>
      <c r="BA2" s="105">
        <v>2029</v>
      </c>
      <c r="BB2" s="105">
        <v>2030</v>
      </c>
      <c r="BC2" s="105">
        <v>2031</v>
      </c>
      <c r="BD2" s="105">
        <v>2032</v>
      </c>
    </row>
    <row r="3" spans="1:56" s="24" customFormat="1" x14ac:dyDescent="0.25">
      <c r="A3" s="23"/>
      <c r="B3" s="24" t="s">
        <v>332</v>
      </c>
      <c r="C3" s="24" t="s">
        <v>333</v>
      </c>
      <c r="D3" s="24" t="s">
        <v>334</v>
      </c>
      <c r="E3" s="24" t="s">
        <v>335</v>
      </c>
      <c r="F3" s="24" t="s">
        <v>336</v>
      </c>
      <c r="G3" s="24" t="s">
        <v>337</v>
      </c>
      <c r="H3" s="24" t="s">
        <v>338</v>
      </c>
      <c r="I3" s="24" t="s">
        <v>339</v>
      </c>
      <c r="J3" s="24" t="s">
        <v>340</v>
      </c>
      <c r="K3" s="24" t="s">
        <v>341</v>
      </c>
      <c r="L3" s="24" t="s">
        <v>342</v>
      </c>
      <c r="M3" s="24" t="s">
        <v>343</v>
      </c>
      <c r="N3" s="24" t="s">
        <v>344</v>
      </c>
      <c r="O3" s="24" t="s">
        <v>345</v>
      </c>
      <c r="P3" s="24" t="s">
        <v>346</v>
      </c>
      <c r="Q3" s="24" t="s">
        <v>347</v>
      </c>
      <c r="R3" s="24" t="s">
        <v>348</v>
      </c>
      <c r="S3" s="24" t="s">
        <v>349</v>
      </c>
      <c r="T3" s="24" t="s">
        <v>350</v>
      </c>
      <c r="U3" s="24" t="s">
        <v>351</v>
      </c>
      <c r="V3" s="24" t="s">
        <v>352</v>
      </c>
      <c r="W3" s="24" t="s">
        <v>353</v>
      </c>
      <c r="X3" s="24" t="s">
        <v>354</v>
      </c>
      <c r="Y3" s="24" t="s">
        <v>355</v>
      </c>
      <c r="Z3" s="24" t="s">
        <v>356</v>
      </c>
      <c r="AA3" s="24" t="s">
        <v>357</v>
      </c>
      <c r="AB3" s="24" t="s">
        <v>358</v>
      </c>
      <c r="AC3" s="24" t="s">
        <v>359</v>
      </c>
      <c r="AD3" s="24" t="s">
        <v>360</v>
      </c>
      <c r="AE3" s="24" t="s">
        <v>361</v>
      </c>
      <c r="AF3" s="24" t="s">
        <v>362</v>
      </c>
      <c r="AG3" s="24" t="s">
        <v>363</v>
      </c>
      <c r="AH3" s="24" t="s">
        <v>364</v>
      </c>
      <c r="AI3" s="24" t="s">
        <v>384</v>
      </c>
      <c r="AJ3" s="24" t="s">
        <v>385</v>
      </c>
      <c r="AK3" s="24" t="s">
        <v>386</v>
      </c>
      <c r="AL3" s="24" t="s">
        <v>387</v>
      </c>
      <c r="AM3" s="24" t="s">
        <v>388</v>
      </c>
      <c r="AN3" s="24" t="s">
        <v>389</v>
      </c>
      <c r="AO3" s="24" t="s">
        <v>390</v>
      </c>
      <c r="AP3" s="24" t="s">
        <v>391</v>
      </c>
      <c r="AQ3" s="24" t="s">
        <v>392</v>
      </c>
      <c r="AR3" s="24" t="s">
        <v>393</v>
      </c>
      <c r="AS3" s="24" t="s">
        <v>394</v>
      </c>
      <c r="AT3" s="24" t="s">
        <v>395</v>
      </c>
      <c r="AU3" s="24" t="s">
        <v>396</v>
      </c>
      <c r="AV3" s="24" t="s">
        <v>397</v>
      </c>
      <c r="AW3" s="24" t="s">
        <v>398</v>
      </c>
      <c r="AX3" s="24" t="s">
        <v>399</v>
      </c>
      <c r="AY3" s="24" t="s">
        <v>400</v>
      </c>
      <c r="AZ3" s="24" t="s">
        <v>401</v>
      </c>
      <c r="BA3" s="24" t="s">
        <v>402</v>
      </c>
      <c r="BB3" s="24" t="s">
        <v>403</v>
      </c>
      <c r="BC3" s="24" t="s">
        <v>404</v>
      </c>
      <c r="BD3" s="24" t="s">
        <v>405</v>
      </c>
    </row>
    <row r="4" spans="1:56" x14ac:dyDescent="0.25">
      <c r="A4" s="25">
        <f ca="1">Exceedance!U4</f>
        <v>42826</v>
      </c>
      <c r="B4" s="273">
        <v>447.99999999988154</v>
      </c>
      <c r="C4" s="273">
        <v>447.99999999988154</v>
      </c>
      <c r="D4" s="273">
        <v>447.99999999988154</v>
      </c>
      <c r="E4" s="1">
        <v>447.99999999988154</v>
      </c>
      <c r="F4" s="1">
        <v>447.99999999988154</v>
      </c>
      <c r="G4" s="1">
        <v>447.99999999988154</v>
      </c>
      <c r="H4" s="1">
        <v>447.99999999988154</v>
      </c>
      <c r="I4" s="1">
        <v>447.99999999988154</v>
      </c>
      <c r="J4" s="1">
        <v>447.99999999988154</v>
      </c>
      <c r="K4" s="1">
        <v>447.99999999988154</v>
      </c>
      <c r="L4" s="1">
        <v>447.99999999988154</v>
      </c>
      <c r="M4" s="1">
        <v>447.99999999988154</v>
      </c>
      <c r="N4" s="1">
        <v>447.99999999988154</v>
      </c>
      <c r="O4" s="1">
        <v>447.99999999988154</v>
      </c>
      <c r="P4" s="1">
        <v>447.99999999988154</v>
      </c>
      <c r="Q4" s="1">
        <v>447.99999999988154</v>
      </c>
      <c r="R4" s="1">
        <v>447.99999999988154</v>
      </c>
      <c r="S4" s="1">
        <v>447.99999999988154</v>
      </c>
      <c r="T4" s="1">
        <v>447.99999999988154</v>
      </c>
      <c r="U4" s="1">
        <v>447.99999999988154</v>
      </c>
      <c r="V4" s="1">
        <v>447.99999999988154</v>
      </c>
      <c r="W4" s="1">
        <v>447.99999999988165</v>
      </c>
      <c r="X4" s="1">
        <v>447.99999999988154</v>
      </c>
      <c r="Y4" s="1">
        <v>447.99999999988154</v>
      </c>
      <c r="Z4" s="1">
        <v>447.99999999988154</v>
      </c>
      <c r="AA4" s="1">
        <v>447.99999999988154</v>
      </c>
      <c r="AB4" s="1">
        <v>447.99999999988154</v>
      </c>
      <c r="AC4" s="1">
        <v>447.99999999988154</v>
      </c>
      <c r="AD4" s="1">
        <v>447.99999999988154</v>
      </c>
      <c r="AE4" s="1">
        <v>447.99999999988154</v>
      </c>
      <c r="AF4" s="1">
        <v>447.99999999988165</v>
      </c>
      <c r="AG4" s="1">
        <v>447.99999999988154</v>
      </c>
      <c r="AH4" s="1">
        <v>447.99999999988154</v>
      </c>
      <c r="AI4" s="1">
        <v>447.99999999988154</v>
      </c>
      <c r="AJ4" s="1">
        <v>447.99999999988154</v>
      </c>
      <c r="AK4" s="1">
        <v>447.99999999988154</v>
      </c>
      <c r="AL4" s="1">
        <v>447.99999999988154</v>
      </c>
      <c r="AM4" s="1">
        <v>447.99999999988154</v>
      </c>
    </row>
    <row r="5" spans="1:56" x14ac:dyDescent="0.25">
      <c r="A5" s="25">
        <f ca="1">Exceedance!U5</f>
        <v>42856</v>
      </c>
      <c r="B5" s="273">
        <v>448.49999999928713</v>
      </c>
      <c r="C5" s="273">
        <v>448.49999999928713</v>
      </c>
      <c r="D5" s="273">
        <v>448.49999999928713</v>
      </c>
      <c r="E5" s="1">
        <v>448.49999999928713</v>
      </c>
      <c r="F5" s="1">
        <v>448.49999999928713</v>
      </c>
      <c r="G5" s="1">
        <v>448.49999999928713</v>
      </c>
      <c r="H5" s="1">
        <v>448.49999999928713</v>
      </c>
      <c r="I5" s="1">
        <v>448.49999999928713</v>
      </c>
      <c r="J5" s="1">
        <v>448.49999999928713</v>
      </c>
      <c r="K5" s="1">
        <v>448.49999999928713</v>
      </c>
      <c r="L5" s="1">
        <v>448.49999999928713</v>
      </c>
      <c r="M5" s="1">
        <v>448.49999999928713</v>
      </c>
      <c r="N5" s="1">
        <v>448.49999999928713</v>
      </c>
      <c r="O5" s="1">
        <v>448.49999999928713</v>
      </c>
      <c r="P5" s="1">
        <v>448.49999999928713</v>
      </c>
      <c r="Q5" s="1">
        <v>448.49999999928713</v>
      </c>
      <c r="R5" s="1">
        <v>448.49999999928713</v>
      </c>
      <c r="S5" s="1">
        <v>448.49999999928713</v>
      </c>
      <c r="T5" s="1">
        <v>448.49999999928713</v>
      </c>
      <c r="U5" s="1">
        <v>448.49999999928713</v>
      </c>
      <c r="V5" s="1">
        <v>448.49999999928713</v>
      </c>
      <c r="W5" s="1">
        <v>448.49999999928713</v>
      </c>
      <c r="X5" s="1">
        <v>448.49999999928713</v>
      </c>
      <c r="Y5" s="1">
        <v>448.49999999928713</v>
      </c>
      <c r="Z5" s="1">
        <v>448.49999999928713</v>
      </c>
      <c r="AA5" s="1">
        <v>448.49999999928713</v>
      </c>
      <c r="AB5" s="1">
        <v>448.49999999928713</v>
      </c>
      <c r="AC5" s="1">
        <v>448.49999999928713</v>
      </c>
      <c r="AD5" s="1">
        <v>448.49999999928713</v>
      </c>
      <c r="AE5" s="1">
        <v>448.49999999928713</v>
      </c>
      <c r="AF5" s="1">
        <v>448.49999999928713</v>
      </c>
      <c r="AG5" s="1">
        <v>448.49999999928713</v>
      </c>
      <c r="AH5" s="1">
        <v>448.49999999928713</v>
      </c>
      <c r="AI5" s="1">
        <v>448.49999999928713</v>
      </c>
      <c r="AJ5" s="1">
        <v>448.49999999928713</v>
      </c>
      <c r="AK5" s="1">
        <v>448.49999999928713</v>
      </c>
      <c r="AL5" s="1">
        <v>448.49999999928713</v>
      </c>
      <c r="AM5" s="1">
        <v>448.49999999928713</v>
      </c>
    </row>
    <row r="6" spans="1:56" x14ac:dyDescent="0.25">
      <c r="A6" s="25">
        <f ca="1">Exceedance!U6</f>
        <v>42887</v>
      </c>
      <c r="B6" s="273">
        <v>448.69999999960066</v>
      </c>
      <c r="C6" s="273">
        <v>448.69999999960066</v>
      </c>
      <c r="D6" s="273">
        <v>448.69999999960066</v>
      </c>
      <c r="E6" s="1">
        <v>448.69999999960066</v>
      </c>
      <c r="F6" s="1">
        <v>448.69999999960066</v>
      </c>
      <c r="G6" s="1">
        <v>448.69999999960066</v>
      </c>
      <c r="H6" s="1">
        <v>448.69999999960066</v>
      </c>
      <c r="I6" s="1">
        <v>448.69999999960066</v>
      </c>
      <c r="J6" s="1">
        <v>448.69999999960066</v>
      </c>
      <c r="K6" s="1">
        <v>448.69999999960066</v>
      </c>
      <c r="L6" s="1">
        <v>448.69999999960066</v>
      </c>
      <c r="M6" s="1">
        <v>448.69999999960066</v>
      </c>
      <c r="N6" s="1">
        <v>448.69999999960066</v>
      </c>
      <c r="O6" s="1">
        <v>448.69999999960066</v>
      </c>
      <c r="P6" s="1">
        <v>448.69999999960066</v>
      </c>
      <c r="Q6" s="1">
        <v>448.69999999960066</v>
      </c>
      <c r="R6" s="1">
        <v>448.69999999960066</v>
      </c>
      <c r="S6" s="1">
        <v>448.69999999960066</v>
      </c>
      <c r="T6" s="1">
        <v>448.69999999960066</v>
      </c>
      <c r="U6" s="1">
        <v>448.69999999960066</v>
      </c>
      <c r="V6" s="1">
        <v>448.69999999960066</v>
      </c>
      <c r="W6" s="1">
        <v>448.69999999960066</v>
      </c>
      <c r="X6" s="1">
        <v>448.69999999960066</v>
      </c>
      <c r="Y6" s="1">
        <v>448.69999999960066</v>
      </c>
      <c r="Z6" s="1">
        <v>448.69999999960066</v>
      </c>
      <c r="AA6" s="1">
        <v>448.69999999960066</v>
      </c>
      <c r="AB6" s="1">
        <v>448.69999999960066</v>
      </c>
      <c r="AC6" s="1">
        <v>448.69999999960066</v>
      </c>
      <c r="AD6" s="1">
        <v>448.69999999960066</v>
      </c>
      <c r="AE6" s="1">
        <v>448.69999999960066</v>
      </c>
      <c r="AF6" s="1">
        <v>448.69999999960066</v>
      </c>
      <c r="AG6" s="1">
        <v>448.69999999960066</v>
      </c>
      <c r="AH6" s="1">
        <v>448.69999999960066</v>
      </c>
      <c r="AI6" s="1">
        <v>448.69999999960066</v>
      </c>
      <c r="AJ6" s="1">
        <v>448.69999999960066</v>
      </c>
      <c r="AK6" s="1">
        <v>448.69999999960066</v>
      </c>
      <c r="AL6" s="1">
        <v>448.69999999960066</v>
      </c>
      <c r="AM6" s="1">
        <v>448.69999999960066</v>
      </c>
    </row>
    <row r="7" spans="1:56" x14ac:dyDescent="0.25">
      <c r="A7" s="25">
        <f ca="1">Exceedance!U7</f>
        <v>42917</v>
      </c>
      <c r="B7" s="273">
        <v>447.99999999997851</v>
      </c>
      <c r="C7" s="273">
        <v>447.99999999997851</v>
      </c>
      <c r="D7" s="273">
        <v>447.99999999997851</v>
      </c>
      <c r="E7" s="1">
        <v>447.99999999997851</v>
      </c>
      <c r="F7" s="1">
        <v>447.99999999997851</v>
      </c>
      <c r="G7" s="1">
        <v>447.99999999997851</v>
      </c>
      <c r="H7" s="1">
        <v>447.99999999997851</v>
      </c>
      <c r="I7" s="1">
        <v>447.99999999997851</v>
      </c>
      <c r="J7" s="1">
        <v>447.99999999997851</v>
      </c>
      <c r="K7" s="1">
        <v>447.99999999997851</v>
      </c>
      <c r="L7" s="1">
        <v>447.99999999997851</v>
      </c>
      <c r="M7" s="1">
        <v>447.99999999997851</v>
      </c>
      <c r="N7" s="1">
        <v>447.99999999997851</v>
      </c>
      <c r="O7" s="1">
        <v>447.99999999997851</v>
      </c>
      <c r="P7" s="1">
        <v>447.99999999997851</v>
      </c>
      <c r="Q7" s="1">
        <v>447.99999999997851</v>
      </c>
      <c r="R7" s="1">
        <v>447.99999999997851</v>
      </c>
      <c r="S7" s="1">
        <v>447.99999999997851</v>
      </c>
      <c r="T7" s="1">
        <v>447.99999999997851</v>
      </c>
      <c r="U7" s="1">
        <v>447.99999999997851</v>
      </c>
      <c r="V7" s="1">
        <v>447.99999999997851</v>
      </c>
      <c r="W7" s="1">
        <v>447.99999999997851</v>
      </c>
      <c r="X7" s="1">
        <v>447.99999999997851</v>
      </c>
      <c r="Y7" s="1">
        <v>447.99999999997851</v>
      </c>
      <c r="Z7" s="1">
        <v>447.99999999997851</v>
      </c>
      <c r="AA7" s="1">
        <v>447.99999999997851</v>
      </c>
      <c r="AB7" s="1">
        <v>447.99999999997851</v>
      </c>
      <c r="AC7" s="1">
        <v>447.99999999997851</v>
      </c>
      <c r="AD7" s="1">
        <v>447.99999999997851</v>
      </c>
      <c r="AE7" s="1">
        <v>447.99999999997851</v>
      </c>
      <c r="AF7" s="1">
        <v>447.99999999997851</v>
      </c>
      <c r="AG7" s="1">
        <v>447.99999999997851</v>
      </c>
      <c r="AH7" s="1">
        <v>447.99999999997851</v>
      </c>
      <c r="AI7" s="1">
        <v>447.99999999997851</v>
      </c>
      <c r="AJ7" s="1">
        <v>447.99999999997851</v>
      </c>
      <c r="AK7" s="1">
        <v>447.99999999997851</v>
      </c>
      <c r="AL7" s="1">
        <v>447.99999999997851</v>
      </c>
      <c r="AM7" s="1">
        <v>447.99999999997851</v>
      </c>
    </row>
    <row r="8" spans="1:56" x14ac:dyDescent="0.25">
      <c r="A8" s="25">
        <f ca="1">Exceedance!U8</f>
        <v>42948</v>
      </c>
      <c r="B8" s="273">
        <v>447.50000000180552</v>
      </c>
      <c r="C8" s="273">
        <v>447.50000000180552</v>
      </c>
      <c r="D8" s="273">
        <v>447.50000000180552</v>
      </c>
      <c r="E8" s="1">
        <v>447.50000000180552</v>
      </c>
      <c r="F8" s="1">
        <v>447.50000000180552</v>
      </c>
      <c r="G8" s="1">
        <v>447.50000000180552</v>
      </c>
      <c r="H8" s="1">
        <v>447.50000000180552</v>
      </c>
      <c r="I8" s="1">
        <v>447.50000000180552</v>
      </c>
      <c r="J8" s="1">
        <v>447.50000000180552</v>
      </c>
      <c r="K8" s="1">
        <v>447.50000000180552</v>
      </c>
      <c r="L8" s="1">
        <v>447.50000000180552</v>
      </c>
      <c r="M8" s="1">
        <v>447.50000000180552</v>
      </c>
      <c r="N8" s="1">
        <v>447.50000000180552</v>
      </c>
      <c r="O8" s="1">
        <v>447.50000000180552</v>
      </c>
      <c r="P8" s="1">
        <v>447.50000000180552</v>
      </c>
      <c r="Q8" s="1">
        <v>447.50000000180552</v>
      </c>
      <c r="R8" s="1">
        <v>447.50000000180552</v>
      </c>
      <c r="S8" s="1">
        <v>447.50000000180552</v>
      </c>
      <c r="T8" s="1">
        <v>447.50000000180552</v>
      </c>
      <c r="U8" s="1">
        <v>447.50000000180552</v>
      </c>
      <c r="V8" s="1">
        <v>447.50000000180552</v>
      </c>
      <c r="W8" s="1">
        <v>447.50000000180552</v>
      </c>
      <c r="X8" s="1">
        <v>447.50000000180552</v>
      </c>
      <c r="Y8" s="1">
        <v>447.50000000180552</v>
      </c>
      <c r="Z8" s="1">
        <v>447.50000000180552</v>
      </c>
      <c r="AA8" s="1">
        <v>447.50000000180552</v>
      </c>
      <c r="AB8" s="1">
        <v>447.50000000180552</v>
      </c>
      <c r="AC8" s="1">
        <v>447.50000000180552</v>
      </c>
      <c r="AD8" s="1">
        <v>447.50000000180552</v>
      </c>
      <c r="AE8" s="1">
        <v>447.50000000180552</v>
      </c>
      <c r="AF8" s="1">
        <v>447.50000000180552</v>
      </c>
      <c r="AG8" s="1">
        <v>447.50000000180552</v>
      </c>
      <c r="AH8" s="1">
        <v>447.50000000180552</v>
      </c>
      <c r="AI8" s="1">
        <v>447.50000000180552</v>
      </c>
      <c r="AJ8" s="1">
        <v>447.50000000180552</v>
      </c>
      <c r="AK8" s="1">
        <v>447.50000000180552</v>
      </c>
      <c r="AL8" s="1">
        <v>447.50000000180552</v>
      </c>
      <c r="AM8" s="1">
        <v>447.50000000180552</v>
      </c>
    </row>
    <row r="9" spans="1:56" x14ac:dyDescent="0.25">
      <c r="A9" s="25">
        <f ca="1">Exceedance!U9</f>
        <v>42979</v>
      </c>
      <c r="B9" s="273">
        <v>447.49999999998676</v>
      </c>
      <c r="C9" s="273">
        <v>447.49999999998676</v>
      </c>
      <c r="D9" s="273">
        <v>447.49999999998676</v>
      </c>
      <c r="E9" s="1">
        <v>447.49999999998676</v>
      </c>
      <c r="F9" s="1">
        <v>447.49999999998676</v>
      </c>
      <c r="G9" s="1">
        <v>447.49999999998676</v>
      </c>
      <c r="H9" s="1">
        <v>447.49999999998676</v>
      </c>
      <c r="I9" s="1">
        <v>447.49999999998676</v>
      </c>
      <c r="J9" s="1">
        <v>447.49999999998676</v>
      </c>
      <c r="K9" s="1">
        <v>447.49999999998676</v>
      </c>
      <c r="L9" s="1">
        <v>447.49999999998676</v>
      </c>
      <c r="M9" s="1">
        <v>447.49999999998676</v>
      </c>
      <c r="N9" s="1">
        <v>447.49999999998676</v>
      </c>
      <c r="O9" s="1">
        <v>447.49999999998676</v>
      </c>
      <c r="P9" s="1">
        <v>447.49999999998676</v>
      </c>
      <c r="Q9" s="1">
        <v>447.49999999998676</v>
      </c>
      <c r="R9" s="1">
        <v>447.49999999998676</v>
      </c>
      <c r="S9" s="1">
        <v>447.49999999998676</v>
      </c>
      <c r="T9" s="1">
        <v>447.49999999998676</v>
      </c>
      <c r="U9" s="1">
        <v>447.49999999998676</v>
      </c>
      <c r="V9" s="1">
        <v>447.49999999998676</v>
      </c>
      <c r="W9" s="1">
        <v>447.49999999998676</v>
      </c>
      <c r="X9" s="1">
        <v>447.49999999998676</v>
      </c>
      <c r="Y9" s="1">
        <v>447.49999999998676</v>
      </c>
      <c r="Z9" s="1">
        <v>447.49999999998676</v>
      </c>
      <c r="AA9" s="1">
        <v>447.49999999998676</v>
      </c>
      <c r="AB9" s="1">
        <v>447.49999999998676</v>
      </c>
      <c r="AC9" s="1">
        <v>447.49999999998676</v>
      </c>
      <c r="AD9" s="1">
        <v>447.49999999998676</v>
      </c>
      <c r="AE9" s="1">
        <v>447.49999999998676</v>
      </c>
      <c r="AF9" s="1">
        <v>447.49999999998676</v>
      </c>
      <c r="AG9" s="1">
        <v>447.49999999998676</v>
      </c>
      <c r="AH9" s="1">
        <v>447.49999999998676</v>
      </c>
      <c r="AI9" s="1">
        <v>447.49999999998676</v>
      </c>
      <c r="AJ9" s="1">
        <v>447.49999999998676</v>
      </c>
      <c r="AK9" s="1">
        <v>447.49999999998676</v>
      </c>
      <c r="AL9" s="1">
        <v>447.49999999998676</v>
      </c>
      <c r="AM9" s="1">
        <v>447.49999999998676</v>
      </c>
    </row>
    <row r="10" spans="1:56" x14ac:dyDescent="0.25">
      <c r="A10" s="25">
        <f ca="1">Exceedance!U10</f>
        <v>43009</v>
      </c>
      <c r="B10" s="273">
        <v>447.4999999999996</v>
      </c>
      <c r="C10" s="273">
        <v>447.4999999999996</v>
      </c>
      <c r="D10" s="273">
        <v>447.4999999999996</v>
      </c>
      <c r="E10" s="1">
        <v>447.4999999999996</v>
      </c>
      <c r="F10" s="1">
        <v>447.4999999999996</v>
      </c>
      <c r="G10" s="1">
        <v>447.4999999999996</v>
      </c>
      <c r="H10" s="1">
        <v>447.4999999999996</v>
      </c>
      <c r="I10" s="1">
        <v>447.4999999999996</v>
      </c>
      <c r="J10" s="1">
        <v>447.4999999999996</v>
      </c>
      <c r="K10" s="1">
        <v>447.4999999999996</v>
      </c>
      <c r="L10" s="1">
        <v>447.4999999999996</v>
      </c>
      <c r="M10" s="1">
        <v>447.4999999999996</v>
      </c>
      <c r="N10" s="1">
        <v>447.4999999999996</v>
      </c>
      <c r="O10" s="1">
        <v>447.4999999999996</v>
      </c>
      <c r="P10" s="1">
        <v>447.4999999999996</v>
      </c>
      <c r="Q10" s="1">
        <v>447.4999999999996</v>
      </c>
      <c r="R10" s="1">
        <v>447.4999999999996</v>
      </c>
      <c r="S10" s="1">
        <v>447.4999999999996</v>
      </c>
      <c r="T10" s="1">
        <v>447.4999999999996</v>
      </c>
      <c r="U10" s="1">
        <v>447.4999999999996</v>
      </c>
      <c r="V10" s="1">
        <v>447.4999999999996</v>
      </c>
      <c r="W10" s="1">
        <v>447.4999999999996</v>
      </c>
      <c r="X10" s="1">
        <v>447.4999999999996</v>
      </c>
      <c r="Y10" s="1">
        <v>447.4999999999996</v>
      </c>
      <c r="Z10" s="1">
        <v>447.4999999999996</v>
      </c>
      <c r="AA10" s="1">
        <v>447.4999999999996</v>
      </c>
      <c r="AB10" s="1">
        <v>447.4999999999996</v>
      </c>
      <c r="AC10" s="1">
        <v>447.4999999999996</v>
      </c>
      <c r="AD10" s="1">
        <v>447.4999999999996</v>
      </c>
      <c r="AE10" s="1">
        <v>447.4999999999996</v>
      </c>
      <c r="AF10" s="1">
        <v>447.4999999999996</v>
      </c>
      <c r="AG10" s="1">
        <v>447.4999999999996</v>
      </c>
      <c r="AH10" s="1">
        <v>447.4999999999996</v>
      </c>
      <c r="AI10" s="1">
        <v>447.4999999999996</v>
      </c>
      <c r="AJ10" s="1">
        <v>447.4999999999996</v>
      </c>
      <c r="AK10" s="1">
        <v>447.4999999999996</v>
      </c>
      <c r="AL10" s="1">
        <v>447.4999999999996</v>
      </c>
      <c r="AM10" s="1">
        <v>447.4999999999996</v>
      </c>
    </row>
    <row r="11" spans="1:56" x14ac:dyDescent="0.25">
      <c r="A11" s="25">
        <f ca="1">Exceedance!U11</f>
        <v>43040</v>
      </c>
      <c r="B11" s="273">
        <v>447.4999999999996</v>
      </c>
      <c r="C11" s="273">
        <v>447.4999999999996</v>
      </c>
      <c r="D11" s="273">
        <v>447.4999999999996</v>
      </c>
      <c r="E11" s="1">
        <v>447.4999999999996</v>
      </c>
      <c r="F11" s="1">
        <v>447.4999999999996</v>
      </c>
      <c r="G11" s="1">
        <v>447.4999999999996</v>
      </c>
      <c r="H11" s="1">
        <v>447.4999999999996</v>
      </c>
      <c r="I11" s="1">
        <v>447.4999999999996</v>
      </c>
      <c r="J11" s="1">
        <v>447.4999999999996</v>
      </c>
      <c r="K11" s="1">
        <v>447.4999999999996</v>
      </c>
      <c r="L11" s="1">
        <v>447.4999999999996</v>
      </c>
      <c r="M11" s="1">
        <v>447.4999999999996</v>
      </c>
      <c r="N11" s="1">
        <v>447.4999999999996</v>
      </c>
      <c r="O11" s="1">
        <v>447.4999999999996</v>
      </c>
      <c r="P11" s="1">
        <v>447.4999999999996</v>
      </c>
      <c r="Q11" s="1">
        <v>447.4999999999996</v>
      </c>
      <c r="R11" s="1">
        <v>447.4999999999996</v>
      </c>
      <c r="S11" s="1">
        <v>447.4999999999996</v>
      </c>
      <c r="T11" s="1">
        <v>447.4999999999996</v>
      </c>
      <c r="U11" s="1">
        <v>447.4999999999996</v>
      </c>
      <c r="V11" s="1">
        <v>447.49999999999949</v>
      </c>
      <c r="W11" s="1">
        <v>447.4999999999996</v>
      </c>
      <c r="X11" s="1">
        <v>447.4999999999996</v>
      </c>
      <c r="Y11" s="1">
        <v>447.4999999999996</v>
      </c>
      <c r="Z11" s="1">
        <v>447.4999999999996</v>
      </c>
      <c r="AA11" s="1">
        <v>447.4999999999996</v>
      </c>
      <c r="AB11" s="1">
        <v>447.4999999999996</v>
      </c>
      <c r="AC11" s="1">
        <v>447.4999999999996</v>
      </c>
      <c r="AD11" s="1">
        <v>447.4999999999996</v>
      </c>
      <c r="AE11" s="1">
        <v>447.4999999999996</v>
      </c>
      <c r="AF11" s="1">
        <v>447.4999999999996</v>
      </c>
      <c r="AG11" s="1">
        <v>447.4999999999996</v>
      </c>
      <c r="AH11" s="1">
        <v>447.4999999999996</v>
      </c>
      <c r="AI11" s="1">
        <v>447.4999999999996</v>
      </c>
      <c r="AJ11" s="1">
        <v>447.4999999999996</v>
      </c>
      <c r="AK11" s="1">
        <v>447.4999999999996</v>
      </c>
      <c r="AL11" s="1">
        <v>447.4999999999996</v>
      </c>
      <c r="AM11" s="1">
        <v>447.4999999999996</v>
      </c>
    </row>
    <row r="12" spans="1:56" x14ac:dyDescent="0.25">
      <c r="A12" s="25">
        <f ca="1">Exceedance!U12</f>
        <v>43070</v>
      </c>
      <c r="B12" s="273">
        <v>446.50000000010687</v>
      </c>
      <c r="C12" s="273">
        <v>446.50000000010687</v>
      </c>
      <c r="D12" s="273">
        <v>446.50000000010687</v>
      </c>
      <c r="E12" s="1">
        <v>446.50000000010687</v>
      </c>
      <c r="F12" s="1">
        <v>446.50000000010687</v>
      </c>
      <c r="G12" s="1">
        <v>446.50000000010687</v>
      </c>
      <c r="H12" s="1">
        <v>446.50000000010687</v>
      </c>
      <c r="I12" s="1">
        <v>446.50000000010687</v>
      </c>
      <c r="J12" s="1">
        <v>446.50000000010687</v>
      </c>
      <c r="K12" s="1">
        <v>446.50000000010687</v>
      </c>
      <c r="L12" s="1">
        <v>446.50000000010687</v>
      </c>
      <c r="M12" s="1">
        <v>446.50000000010687</v>
      </c>
      <c r="N12" s="1">
        <v>446.50000000010687</v>
      </c>
      <c r="O12" s="1">
        <v>446.50000000010687</v>
      </c>
      <c r="P12" s="1">
        <v>446.50000000010687</v>
      </c>
      <c r="Q12" s="1">
        <v>446.50000000010687</v>
      </c>
      <c r="R12" s="1">
        <v>446.50000000010687</v>
      </c>
      <c r="S12" s="1">
        <v>446.50000000010687</v>
      </c>
      <c r="T12" s="1">
        <v>446.50000000010687</v>
      </c>
      <c r="U12" s="1">
        <v>446.50000000010687</v>
      </c>
      <c r="V12" s="1">
        <v>446.50000000010687</v>
      </c>
      <c r="W12" s="1">
        <v>446.50000000010687</v>
      </c>
      <c r="X12" s="1">
        <v>446.50000000010687</v>
      </c>
      <c r="Y12" s="1">
        <v>446.50000000010687</v>
      </c>
      <c r="Z12" s="1">
        <v>446.50000000010687</v>
      </c>
      <c r="AA12" s="1">
        <v>446.50000000010687</v>
      </c>
      <c r="AB12" s="1">
        <v>446.50000000010687</v>
      </c>
      <c r="AC12" s="1">
        <v>446.50000000010687</v>
      </c>
      <c r="AD12" s="1">
        <v>446.50000000010687</v>
      </c>
      <c r="AE12" s="1">
        <v>446.50000000010687</v>
      </c>
      <c r="AF12" s="1">
        <v>446.50000000010687</v>
      </c>
      <c r="AG12" s="1">
        <v>446.50000000010687</v>
      </c>
      <c r="AH12" s="1">
        <v>446.50000000010687</v>
      </c>
      <c r="AI12" s="1">
        <v>446.50000000010687</v>
      </c>
      <c r="AJ12" s="1">
        <v>446.50000000010687</v>
      </c>
      <c r="AK12" s="1">
        <v>446.50000000010687</v>
      </c>
      <c r="AL12" s="1">
        <v>446.50000000010687</v>
      </c>
      <c r="AM12" s="1">
        <v>446.50000000010687</v>
      </c>
    </row>
    <row r="13" spans="1:56" x14ac:dyDescent="0.25">
      <c r="A13" s="25">
        <f ca="1">Exceedance!U13</f>
        <v>43101</v>
      </c>
      <c r="B13" s="273">
        <v>446.49999999999926</v>
      </c>
      <c r="C13" s="273">
        <v>446.49999999999926</v>
      </c>
      <c r="D13" s="273">
        <v>446.49999999999926</v>
      </c>
      <c r="E13" s="1">
        <v>446.49999999999926</v>
      </c>
      <c r="F13" s="1">
        <v>446.49999999999926</v>
      </c>
      <c r="G13" s="1">
        <v>446.49999999999926</v>
      </c>
      <c r="H13" s="1">
        <v>446.49999999999926</v>
      </c>
      <c r="I13" s="1">
        <v>446.49999999999926</v>
      </c>
      <c r="J13" s="1">
        <v>446.49999999999926</v>
      </c>
      <c r="K13" s="1">
        <v>446.49999999999926</v>
      </c>
      <c r="L13" s="1">
        <v>446.49999999999926</v>
      </c>
      <c r="M13" s="1">
        <v>446.49999999999926</v>
      </c>
      <c r="N13" s="1">
        <v>446.49999999999926</v>
      </c>
      <c r="O13" s="1">
        <v>446.49999999999926</v>
      </c>
      <c r="P13" s="1">
        <v>446.49999999999926</v>
      </c>
      <c r="Q13" s="1">
        <v>446.49999999999926</v>
      </c>
      <c r="R13" s="1">
        <v>446.49999999999926</v>
      </c>
      <c r="S13" s="1">
        <v>446.49999999999926</v>
      </c>
      <c r="T13" s="1">
        <v>446.49999999999926</v>
      </c>
      <c r="U13" s="1">
        <v>446.49999999999926</v>
      </c>
      <c r="V13" s="1">
        <v>446.49999999999926</v>
      </c>
      <c r="W13" s="1">
        <v>446.49999999999926</v>
      </c>
      <c r="X13" s="1">
        <v>446.49999999999926</v>
      </c>
      <c r="Y13" s="1">
        <v>446.49999999999926</v>
      </c>
      <c r="Z13" s="1">
        <v>446.49999999999926</v>
      </c>
      <c r="AA13" s="1">
        <v>446.49999999999926</v>
      </c>
      <c r="AB13" s="1">
        <v>446.49999999999926</v>
      </c>
      <c r="AC13" s="1">
        <v>446.49999999999926</v>
      </c>
      <c r="AD13" s="1">
        <v>446.49999999999926</v>
      </c>
      <c r="AE13" s="1">
        <v>446.49999999999926</v>
      </c>
      <c r="AF13" s="1">
        <v>446.49999999999926</v>
      </c>
      <c r="AG13" s="1">
        <v>446.49999999999926</v>
      </c>
      <c r="AH13" s="1">
        <v>446.49999999999926</v>
      </c>
      <c r="AI13" s="1">
        <v>446.49999999999926</v>
      </c>
      <c r="AJ13" s="1">
        <v>446.49999999999926</v>
      </c>
      <c r="AK13" s="1">
        <v>446.49999999999926</v>
      </c>
      <c r="AL13" s="1">
        <v>446.49999999999926</v>
      </c>
      <c r="AM13" s="1">
        <v>446.49999999999926</v>
      </c>
    </row>
    <row r="14" spans="1:56" x14ac:dyDescent="0.25">
      <c r="A14" s="25">
        <f ca="1">Exceedance!U14</f>
        <v>43132</v>
      </c>
      <c r="B14" s="273">
        <v>446.4999999999996</v>
      </c>
      <c r="C14" s="273">
        <v>446.4999999999996</v>
      </c>
      <c r="D14" s="273">
        <v>446.4999999999996</v>
      </c>
      <c r="E14" s="1">
        <v>446.4999999999996</v>
      </c>
      <c r="F14" s="1">
        <v>446.4999999999996</v>
      </c>
      <c r="G14" s="1">
        <v>446.4999999999996</v>
      </c>
      <c r="H14" s="1">
        <v>446.49999999999949</v>
      </c>
      <c r="I14" s="1">
        <v>446.4999999999996</v>
      </c>
      <c r="J14" s="1">
        <v>446.4999999999996</v>
      </c>
      <c r="K14" s="1">
        <v>446.4999999999996</v>
      </c>
      <c r="L14" s="1">
        <v>446.49999999999949</v>
      </c>
      <c r="M14" s="1">
        <v>446.4999999999996</v>
      </c>
      <c r="N14" s="1">
        <v>446.4999999999996</v>
      </c>
      <c r="O14" s="1">
        <v>446.4999999999996</v>
      </c>
      <c r="P14" s="1">
        <v>446.4999999999996</v>
      </c>
      <c r="Q14" s="1">
        <v>446.4999999999996</v>
      </c>
      <c r="R14" s="1">
        <v>446.4999999999996</v>
      </c>
      <c r="S14" s="1">
        <v>446.4999999999996</v>
      </c>
      <c r="T14" s="1">
        <v>446.49999999999949</v>
      </c>
      <c r="U14" s="1">
        <v>446.4999999999996</v>
      </c>
      <c r="V14" s="1">
        <v>446.4999999999996</v>
      </c>
      <c r="W14" s="1">
        <v>446.49999999999949</v>
      </c>
      <c r="X14" s="1">
        <v>446.49999999999949</v>
      </c>
      <c r="Y14" s="1">
        <v>446.4999999999996</v>
      </c>
      <c r="Z14" s="1">
        <v>446.4999999999996</v>
      </c>
      <c r="AA14" s="1">
        <v>446.4999999999996</v>
      </c>
      <c r="AB14" s="1">
        <v>446.4999999999996</v>
      </c>
      <c r="AC14" s="1">
        <v>446.4999999999996</v>
      </c>
      <c r="AD14" s="1">
        <v>446.4999999999996</v>
      </c>
      <c r="AE14" s="1">
        <v>446.4999999999996</v>
      </c>
      <c r="AF14" s="1">
        <v>446.49999999999949</v>
      </c>
      <c r="AG14" s="1">
        <v>446.4999999999996</v>
      </c>
      <c r="AH14" s="1">
        <v>446.49999999999949</v>
      </c>
      <c r="AI14" s="1">
        <v>446.4999999999996</v>
      </c>
      <c r="AJ14" s="1">
        <v>446.4999999999996</v>
      </c>
      <c r="AK14" s="1">
        <v>446.4999999999996</v>
      </c>
      <c r="AL14" s="1">
        <v>446.4999999999996</v>
      </c>
      <c r="AM14" s="1">
        <v>446.4999999999996</v>
      </c>
    </row>
    <row r="15" spans="1:56" x14ac:dyDescent="0.25">
      <c r="A15" s="25">
        <f ca="1">Exceedance!U15</f>
        <v>43160</v>
      </c>
      <c r="B15" s="273">
        <v>446.69999999993917</v>
      </c>
      <c r="C15" s="273">
        <v>446.69999999993917</v>
      </c>
      <c r="D15" s="273">
        <v>446.69999999993917</v>
      </c>
      <c r="E15" s="1">
        <v>446.69999999993917</v>
      </c>
      <c r="F15" s="1">
        <v>446.69999999993917</v>
      </c>
      <c r="G15" s="1">
        <v>446.69999999993917</v>
      </c>
      <c r="H15" s="1">
        <v>446.69999999993917</v>
      </c>
      <c r="I15" s="1">
        <v>446.69999999993917</v>
      </c>
      <c r="J15" s="1">
        <v>446.69999999993917</v>
      </c>
      <c r="K15" s="1">
        <v>446.69999999993917</v>
      </c>
      <c r="L15" s="1">
        <v>446.69999999993917</v>
      </c>
      <c r="M15" s="1">
        <v>446.69999999993917</v>
      </c>
      <c r="N15" s="1">
        <v>446.69999999993917</v>
      </c>
      <c r="O15" s="1">
        <v>446.69999999993917</v>
      </c>
      <c r="P15" s="1">
        <v>446.69999999993917</v>
      </c>
      <c r="Q15" s="1">
        <v>446.69999999993917</v>
      </c>
      <c r="R15" s="1">
        <v>446.69999999993917</v>
      </c>
      <c r="S15" s="1">
        <v>446.69999999993917</v>
      </c>
      <c r="T15" s="1">
        <v>446.69999999993917</v>
      </c>
      <c r="U15" s="1">
        <v>446.69999999993917</v>
      </c>
      <c r="V15" s="1">
        <v>446.69999999993917</v>
      </c>
      <c r="W15" s="1">
        <v>446.69999999993917</v>
      </c>
      <c r="X15" s="1">
        <v>446.69999999993917</v>
      </c>
      <c r="Y15" s="1">
        <v>446.69999999993917</v>
      </c>
      <c r="Z15" s="1">
        <v>446.69999999993917</v>
      </c>
      <c r="AA15" s="1">
        <v>446.69999999993917</v>
      </c>
      <c r="AB15" s="1">
        <v>446.69999999993917</v>
      </c>
      <c r="AC15" s="1">
        <v>446.69999999993917</v>
      </c>
      <c r="AD15" s="1">
        <v>446.69999999993917</v>
      </c>
      <c r="AE15" s="1">
        <v>446.69999999993917</v>
      </c>
      <c r="AF15" s="1">
        <v>446.69999999993917</v>
      </c>
      <c r="AG15" s="1">
        <v>446.69999999993917</v>
      </c>
      <c r="AH15" s="1">
        <v>446.69999999993917</v>
      </c>
      <c r="AI15" s="1">
        <v>446.69999999993917</v>
      </c>
      <c r="AJ15" s="1">
        <v>446.69999999993917</v>
      </c>
      <c r="AK15" s="1">
        <v>446.69999999993917</v>
      </c>
      <c r="AL15" s="1">
        <v>446.69999999993917</v>
      </c>
      <c r="AM15" s="1">
        <v>446.69999999993917</v>
      </c>
    </row>
    <row r="16" spans="1:56" x14ac:dyDescent="0.25">
      <c r="A16" s="25">
        <f ca="1">Exceedance!U16</f>
        <v>43191</v>
      </c>
      <c r="B16" s="273">
        <v>448.69999999887347</v>
      </c>
      <c r="C16" s="273">
        <v>448.69999999887347</v>
      </c>
      <c r="D16" s="273">
        <v>448.69999999887347</v>
      </c>
      <c r="E16" s="1">
        <v>448.69999999887352</v>
      </c>
      <c r="F16" s="1">
        <v>448.69999999887347</v>
      </c>
      <c r="G16" s="1">
        <v>448.69999999887347</v>
      </c>
      <c r="H16" s="1">
        <v>448.69999999887347</v>
      </c>
      <c r="I16" s="1">
        <v>448.69999999887347</v>
      </c>
      <c r="J16" s="1">
        <v>448.69999999887347</v>
      </c>
      <c r="K16" s="1">
        <v>448.69999999887347</v>
      </c>
      <c r="L16" s="1">
        <v>448.69999999887347</v>
      </c>
      <c r="M16" s="1">
        <v>448.69999999887347</v>
      </c>
      <c r="N16" s="1">
        <v>448.69999999887347</v>
      </c>
      <c r="O16" s="1">
        <v>448.69999999887347</v>
      </c>
      <c r="P16" s="1">
        <v>448.69999999887347</v>
      </c>
      <c r="Q16" s="1">
        <v>448.69999999887347</v>
      </c>
      <c r="R16" s="1">
        <v>448.69999999887347</v>
      </c>
      <c r="S16" s="1">
        <v>448.69999999887347</v>
      </c>
      <c r="T16" s="1">
        <v>448.69999999887347</v>
      </c>
      <c r="U16" s="1">
        <v>448.69999999887347</v>
      </c>
      <c r="V16" s="1">
        <v>448.69999999887347</v>
      </c>
      <c r="W16" s="1">
        <v>448.69999999887347</v>
      </c>
      <c r="X16" s="1">
        <v>448.69999999887347</v>
      </c>
      <c r="Y16" s="1">
        <v>448.69999999887347</v>
      </c>
      <c r="Z16" s="1">
        <v>448.69999999887347</v>
      </c>
      <c r="AA16" s="1">
        <v>448.69999999887347</v>
      </c>
      <c r="AB16" s="1">
        <v>448.69999999887347</v>
      </c>
      <c r="AC16" s="1">
        <v>448.69999999887347</v>
      </c>
      <c r="AD16" s="1">
        <v>448.69999999887347</v>
      </c>
      <c r="AE16" s="1">
        <v>448.69999999887347</v>
      </c>
      <c r="AF16" s="1">
        <v>448.69999999887347</v>
      </c>
      <c r="AG16" s="1">
        <v>448.69999999887347</v>
      </c>
      <c r="AH16" s="1">
        <v>448.69999999887347</v>
      </c>
      <c r="AI16" s="1">
        <v>448.69999999887347</v>
      </c>
      <c r="AJ16" s="1">
        <v>448.69999999887347</v>
      </c>
      <c r="AK16" s="1">
        <v>448.69999999887347</v>
      </c>
      <c r="AL16" s="1">
        <v>448.69999999887347</v>
      </c>
      <c r="AM16" s="1">
        <v>448.69999999887352</v>
      </c>
    </row>
    <row r="17" spans="1:39" x14ac:dyDescent="0.25">
      <c r="A17" s="25">
        <f ca="1">Exceedance!U17</f>
        <v>43221</v>
      </c>
      <c r="B17" s="273">
        <v>448.70000000000601</v>
      </c>
      <c r="C17" s="273">
        <v>448.70000000000601</v>
      </c>
      <c r="D17" s="273">
        <v>448.70000000000601</v>
      </c>
      <c r="E17" s="1">
        <v>448.70000000000601</v>
      </c>
      <c r="F17" s="1">
        <v>448.70000000000601</v>
      </c>
      <c r="G17" s="1">
        <v>448.70000000000601</v>
      </c>
      <c r="H17" s="1">
        <v>448.70000000000601</v>
      </c>
      <c r="I17" s="1">
        <v>448.70000000000601</v>
      </c>
      <c r="J17" s="1">
        <v>448.70000000000601</v>
      </c>
      <c r="K17" s="1">
        <v>448.70000000000601</v>
      </c>
      <c r="L17" s="1">
        <v>448.70000000000601</v>
      </c>
      <c r="M17" s="1">
        <v>448.70000000000601</v>
      </c>
      <c r="N17" s="1">
        <v>448.70000000000601</v>
      </c>
      <c r="O17" s="1">
        <v>448.70000000000601</v>
      </c>
      <c r="P17" s="1">
        <v>448.70000000000601</v>
      </c>
      <c r="Q17" s="1">
        <v>448.70000000000601</v>
      </c>
      <c r="R17" s="1">
        <v>448.70000000000601</v>
      </c>
      <c r="S17" s="1">
        <v>448.70000000000601</v>
      </c>
      <c r="T17" s="1">
        <v>448.70000000000601</v>
      </c>
      <c r="U17" s="1">
        <v>448.70000000000601</v>
      </c>
      <c r="V17" s="1">
        <v>448.70000000000601</v>
      </c>
      <c r="W17" s="1">
        <v>448.70000000000601</v>
      </c>
      <c r="X17" s="1">
        <v>448.70000000000601</v>
      </c>
      <c r="Y17" s="1">
        <v>448.70000000000601</v>
      </c>
      <c r="Z17" s="1">
        <v>448.70000000000601</v>
      </c>
      <c r="AA17" s="1">
        <v>448.70000000000601</v>
      </c>
      <c r="AB17" s="1">
        <v>448.70000000000601</v>
      </c>
      <c r="AC17" s="1">
        <v>448.70000000000601</v>
      </c>
      <c r="AD17" s="1">
        <v>448.70000000000601</v>
      </c>
      <c r="AE17" s="1">
        <v>448.70000000000601</v>
      </c>
      <c r="AF17" s="1">
        <v>448.70000000000601</v>
      </c>
      <c r="AG17" s="1">
        <v>448.70000000000601</v>
      </c>
      <c r="AH17" s="1">
        <v>448.70000000000601</v>
      </c>
      <c r="AI17" s="1">
        <v>448.70000000000601</v>
      </c>
      <c r="AJ17" s="1">
        <v>448.70000000000601</v>
      </c>
      <c r="AK17" s="1">
        <v>448.70000000000601</v>
      </c>
      <c r="AL17" s="1">
        <v>448.70000000000601</v>
      </c>
      <c r="AM17" s="1">
        <v>448.70000000000601</v>
      </c>
    </row>
    <row r="18" spans="1:39" x14ac:dyDescent="0.25">
      <c r="A18" s="25">
        <f ca="1">Exceedance!U18</f>
        <v>43252</v>
      </c>
      <c r="B18" s="273">
        <v>448.69999999999948</v>
      </c>
      <c r="C18" s="273">
        <v>448.69999999999948</v>
      </c>
      <c r="D18" s="273">
        <v>448.69999999999948</v>
      </c>
      <c r="E18" s="1">
        <v>448.69999999999948</v>
      </c>
      <c r="F18" s="1">
        <v>448.69999999999948</v>
      </c>
      <c r="G18" s="1">
        <v>448.69999999999948</v>
      </c>
      <c r="H18" s="1">
        <v>448.69999999999948</v>
      </c>
      <c r="I18" s="1">
        <v>448.69999999999948</v>
      </c>
      <c r="J18" s="1">
        <v>448.69999999999948</v>
      </c>
      <c r="K18" s="1">
        <v>448.69999999999948</v>
      </c>
      <c r="L18" s="1">
        <v>448.69999999999948</v>
      </c>
      <c r="M18" s="1">
        <v>448.69999999999948</v>
      </c>
      <c r="N18" s="1">
        <v>448.69999999999948</v>
      </c>
      <c r="O18" s="1">
        <v>448.69999999999948</v>
      </c>
      <c r="P18" s="1">
        <v>448.69999999999948</v>
      </c>
      <c r="Q18" s="1">
        <v>448.69999999999948</v>
      </c>
      <c r="R18" s="1">
        <v>448.69999999999948</v>
      </c>
      <c r="S18" s="1">
        <v>448.69999999999948</v>
      </c>
      <c r="T18" s="1">
        <v>448.69999999999948</v>
      </c>
      <c r="U18" s="1">
        <v>448.69999999999948</v>
      </c>
      <c r="V18" s="1">
        <v>448.69999999999948</v>
      </c>
      <c r="W18" s="1">
        <v>448.69999999999948</v>
      </c>
      <c r="X18" s="1">
        <v>448.69999999999948</v>
      </c>
      <c r="Y18" s="1">
        <v>448.69999999999948</v>
      </c>
      <c r="Z18" s="1">
        <v>448.69999999999948</v>
      </c>
      <c r="AA18" s="1">
        <v>448.69999999999948</v>
      </c>
      <c r="AB18" s="1">
        <v>448.69999999999948</v>
      </c>
      <c r="AC18" s="1">
        <v>448.69999999999948</v>
      </c>
      <c r="AD18" s="1">
        <v>448.69999999999948</v>
      </c>
      <c r="AE18" s="1">
        <v>448.69999999999948</v>
      </c>
      <c r="AF18" s="1">
        <v>448.69999999999948</v>
      </c>
      <c r="AG18" s="1">
        <v>448.69999999999948</v>
      </c>
      <c r="AH18" s="1">
        <v>448.69999999999948</v>
      </c>
      <c r="AI18" s="1">
        <v>448.69999999999948</v>
      </c>
      <c r="AJ18" s="1">
        <v>448.69999999999948</v>
      </c>
      <c r="AK18" s="1">
        <v>448.69999999999948</v>
      </c>
      <c r="AL18" s="1">
        <v>448.69999999999948</v>
      </c>
      <c r="AM18" s="1">
        <v>448.69999999999948</v>
      </c>
    </row>
    <row r="19" spans="1:39" x14ac:dyDescent="0.25">
      <c r="A19" s="25">
        <f ca="1">Exceedance!U19</f>
        <v>43282</v>
      </c>
      <c r="B19" s="273">
        <v>447.99999999997851</v>
      </c>
      <c r="C19" s="273">
        <v>447.99999999997851</v>
      </c>
      <c r="D19" s="273">
        <v>447.99999999997851</v>
      </c>
      <c r="E19" s="1">
        <v>447.99999999997851</v>
      </c>
      <c r="F19" s="1">
        <v>447.99999999997851</v>
      </c>
      <c r="G19" s="1">
        <v>447.99999999997851</v>
      </c>
      <c r="H19" s="1">
        <v>447.99999999997851</v>
      </c>
      <c r="I19" s="1">
        <v>447.99999999997851</v>
      </c>
      <c r="J19" s="1">
        <v>447.99999999997851</v>
      </c>
      <c r="K19" s="1">
        <v>447.99999999997851</v>
      </c>
      <c r="L19" s="1">
        <v>447.99999999997851</v>
      </c>
      <c r="M19" s="1">
        <v>447.99999999997851</v>
      </c>
      <c r="N19" s="1">
        <v>447.99999999997851</v>
      </c>
      <c r="O19" s="1">
        <v>447.99999999997851</v>
      </c>
      <c r="P19" s="1">
        <v>447.99999999997851</v>
      </c>
      <c r="Q19" s="1">
        <v>447.99999999997851</v>
      </c>
      <c r="R19" s="1">
        <v>447.99999999997851</v>
      </c>
      <c r="S19" s="1">
        <v>447.99999999997851</v>
      </c>
      <c r="T19" s="1">
        <v>447.99999999997851</v>
      </c>
      <c r="U19" s="1">
        <v>447.99999999997851</v>
      </c>
      <c r="V19" s="1">
        <v>447.99999999997851</v>
      </c>
      <c r="W19" s="1">
        <v>447.99999999997851</v>
      </c>
      <c r="X19" s="1">
        <v>447.99999999997851</v>
      </c>
      <c r="Y19" s="1">
        <v>447.99999999997851</v>
      </c>
      <c r="Z19" s="1">
        <v>447.99999999997851</v>
      </c>
      <c r="AA19" s="1">
        <v>447.99999999997851</v>
      </c>
      <c r="AB19" s="1">
        <v>447.99999999997851</v>
      </c>
      <c r="AC19" s="1">
        <v>447.99999999997851</v>
      </c>
      <c r="AD19" s="1">
        <v>447.99999999997851</v>
      </c>
      <c r="AE19" s="1">
        <v>447.99999999997851</v>
      </c>
      <c r="AF19" s="1">
        <v>447.99999999997851</v>
      </c>
      <c r="AG19" s="1">
        <v>447.99999999997851</v>
      </c>
      <c r="AH19" s="1">
        <v>447.99999999997851</v>
      </c>
      <c r="AI19" s="1">
        <v>447.99999999997851</v>
      </c>
      <c r="AJ19" s="1">
        <v>447.99999999997851</v>
      </c>
      <c r="AK19" s="1">
        <v>447.99999999997851</v>
      </c>
      <c r="AL19" s="1">
        <v>447.99999999997851</v>
      </c>
      <c r="AM19" s="1">
        <v>447.99999999997851</v>
      </c>
    </row>
    <row r="20" spans="1:39" x14ac:dyDescent="0.25">
      <c r="A20" s="25">
        <f ca="1">Exceedance!U20</f>
        <v>43313</v>
      </c>
      <c r="B20" s="273">
        <v>447.50000000180552</v>
      </c>
      <c r="C20" s="273">
        <v>447.50000000180552</v>
      </c>
      <c r="D20" s="273">
        <v>447.50000000180552</v>
      </c>
      <c r="E20" s="1">
        <v>447.50000000180552</v>
      </c>
      <c r="F20" s="1">
        <v>447.50000000180552</v>
      </c>
      <c r="G20" s="1">
        <v>447.50000000180552</v>
      </c>
      <c r="H20" s="1">
        <v>447.50000000180552</v>
      </c>
      <c r="I20" s="1">
        <v>447.50000000180552</v>
      </c>
      <c r="J20" s="1">
        <v>447.50000000180552</v>
      </c>
      <c r="K20" s="1">
        <v>447.50000000180552</v>
      </c>
      <c r="L20" s="1">
        <v>447.50000000180552</v>
      </c>
      <c r="M20" s="1">
        <v>447.50000000180552</v>
      </c>
      <c r="N20" s="1">
        <v>447.50000000180552</v>
      </c>
      <c r="O20" s="1">
        <v>447.50000000180552</v>
      </c>
      <c r="P20" s="1">
        <v>447.50000000180552</v>
      </c>
      <c r="Q20" s="1">
        <v>447.50000000180552</v>
      </c>
      <c r="R20" s="1">
        <v>447.50000000180552</v>
      </c>
      <c r="S20" s="1">
        <v>447.50000000180552</v>
      </c>
      <c r="T20" s="1">
        <v>447.50000000180552</v>
      </c>
      <c r="U20" s="1">
        <v>447.50000000180552</v>
      </c>
      <c r="V20" s="1">
        <v>447.50000000180552</v>
      </c>
      <c r="W20" s="1">
        <v>447.50000000180552</v>
      </c>
      <c r="X20" s="1">
        <v>447.50000000180552</v>
      </c>
      <c r="Y20" s="1">
        <v>447.50000000180552</v>
      </c>
      <c r="Z20" s="1">
        <v>447.50000000180552</v>
      </c>
      <c r="AA20" s="1">
        <v>447.50000000180552</v>
      </c>
      <c r="AB20" s="1">
        <v>447.50000000180552</v>
      </c>
      <c r="AC20" s="1">
        <v>447.50000000180552</v>
      </c>
      <c r="AD20" s="1">
        <v>447.50000000180552</v>
      </c>
      <c r="AE20" s="1">
        <v>447.50000000180552</v>
      </c>
      <c r="AF20" s="1">
        <v>447.50000000180552</v>
      </c>
      <c r="AG20" s="1">
        <v>447.50000000180552</v>
      </c>
      <c r="AH20" s="1">
        <v>447.50000000180552</v>
      </c>
      <c r="AI20" s="1">
        <v>447.50000000180552</v>
      </c>
      <c r="AJ20" s="1">
        <v>447.50000000180552</v>
      </c>
      <c r="AK20" s="1">
        <v>447.50000000180552</v>
      </c>
      <c r="AL20" s="1">
        <v>447.50000000180552</v>
      </c>
      <c r="AM20" s="1">
        <v>447.50000000180552</v>
      </c>
    </row>
    <row r="21" spans="1:39" x14ac:dyDescent="0.25">
      <c r="A21" s="25">
        <f ca="1">Exceedance!U21</f>
        <v>43344</v>
      </c>
      <c r="B21" s="273">
        <v>447.49999999998676</v>
      </c>
      <c r="C21" s="273">
        <v>447.49999999998676</v>
      </c>
      <c r="D21" s="273">
        <v>447.49999999998676</v>
      </c>
      <c r="E21" s="1">
        <v>447.49999999998676</v>
      </c>
      <c r="F21" s="1">
        <v>447.49999999998676</v>
      </c>
      <c r="G21" s="1">
        <v>447.49999999998676</v>
      </c>
      <c r="H21" s="1">
        <v>447.49999999998676</v>
      </c>
      <c r="I21" s="1">
        <v>447.49999999998676</v>
      </c>
      <c r="J21" s="1">
        <v>447.49999999998676</v>
      </c>
      <c r="K21" s="1">
        <v>447.49999999998676</v>
      </c>
      <c r="L21" s="1">
        <v>447.49999999998676</v>
      </c>
      <c r="M21" s="1">
        <v>447.49999999998676</v>
      </c>
      <c r="N21" s="1">
        <v>447.49999999998676</v>
      </c>
      <c r="O21" s="1">
        <v>447.49999999998676</v>
      </c>
      <c r="P21" s="1">
        <v>447.49999999998676</v>
      </c>
      <c r="Q21" s="1">
        <v>447.49999999998676</v>
      </c>
      <c r="R21" s="1">
        <v>447.49999999998676</v>
      </c>
      <c r="S21" s="1">
        <v>447.49999999998676</v>
      </c>
      <c r="T21" s="1">
        <v>447.49999999998681</v>
      </c>
      <c r="U21" s="1">
        <v>447.49999999998676</v>
      </c>
      <c r="V21" s="1">
        <v>447.49999999998676</v>
      </c>
      <c r="W21" s="1">
        <v>447.49999999998676</v>
      </c>
      <c r="X21" s="1">
        <v>447.49999999998676</v>
      </c>
      <c r="Y21" s="1">
        <v>447.49999999998676</v>
      </c>
      <c r="Z21" s="1">
        <v>447.49999999998676</v>
      </c>
      <c r="AA21" s="1">
        <v>447.49999999998676</v>
      </c>
      <c r="AB21" s="1">
        <v>447.49999999998676</v>
      </c>
      <c r="AC21" s="1">
        <v>447.49999999998676</v>
      </c>
      <c r="AD21" s="1">
        <v>447.49999999998676</v>
      </c>
      <c r="AE21" s="1">
        <v>447.49999999998676</v>
      </c>
      <c r="AF21" s="1">
        <v>447.49999999998681</v>
      </c>
      <c r="AG21" s="1">
        <v>447.49999999998676</v>
      </c>
      <c r="AH21" s="1">
        <v>447.49999999998676</v>
      </c>
      <c r="AI21" s="1">
        <v>447.49999999998676</v>
      </c>
      <c r="AJ21" s="1">
        <v>447.49999999998676</v>
      </c>
      <c r="AK21" s="1">
        <v>447.49999999998676</v>
      </c>
      <c r="AL21" s="1">
        <v>447.49999999998676</v>
      </c>
      <c r="AM21" s="1">
        <v>447.49999999998676</v>
      </c>
    </row>
    <row r="22" spans="1:39" x14ac:dyDescent="0.25">
      <c r="A22" s="25">
        <f ca="1">Exceedance!U22</f>
        <v>43374</v>
      </c>
      <c r="B22" s="273">
        <v>447.4999999999996</v>
      </c>
      <c r="C22" s="273">
        <v>447.4999999999996</v>
      </c>
      <c r="D22" s="273">
        <v>447.4999999999996</v>
      </c>
      <c r="E22" s="1">
        <v>447.4999999999996</v>
      </c>
      <c r="F22" s="1">
        <v>447.4999999999996</v>
      </c>
      <c r="G22" s="1">
        <v>447.4999999999996</v>
      </c>
      <c r="H22" s="1">
        <v>447.4999999999996</v>
      </c>
      <c r="I22" s="1">
        <v>447.4999999999996</v>
      </c>
      <c r="J22" s="1">
        <v>447.4999999999996</v>
      </c>
      <c r="K22" s="1">
        <v>447.4999999999996</v>
      </c>
      <c r="L22" s="1">
        <v>447.4999999999996</v>
      </c>
      <c r="M22" s="1">
        <v>447.4999999999996</v>
      </c>
      <c r="N22" s="1">
        <v>447.4999999999996</v>
      </c>
      <c r="O22" s="1">
        <v>447.4999999999996</v>
      </c>
      <c r="P22" s="1">
        <v>447.4999999999996</v>
      </c>
      <c r="Q22" s="1">
        <v>447.4999999999996</v>
      </c>
      <c r="R22" s="1">
        <v>447.4999999999996</v>
      </c>
      <c r="S22" s="1">
        <v>447.4999999999996</v>
      </c>
      <c r="T22" s="1">
        <v>447.4999999999996</v>
      </c>
      <c r="U22" s="1">
        <v>447.4999999999996</v>
      </c>
      <c r="V22" s="1">
        <v>447.4999999999996</v>
      </c>
      <c r="W22" s="1">
        <v>447.4999999999996</v>
      </c>
      <c r="X22" s="1">
        <v>447.4999999999996</v>
      </c>
      <c r="Y22" s="1">
        <v>447.4999999999996</v>
      </c>
      <c r="Z22" s="1">
        <v>447.4999999999996</v>
      </c>
      <c r="AA22" s="1">
        <v>447.4999999999996</v>
      </c>
      <c r="AB22" s="1">
        <v>447.4999999999996</v>
      </c>
      <c r="AC22" s="1">
        <v>447.4999999999996</v>
      </c>
      <c r="AD22" s="1">
        <v>447.4999999999996</v>
      </c>
      <c r="AE22" s="1">
        <v>447.4999999999996</v>
      </c>
      <c r="AF22" s="1">
        <v>447.4999999999996</v>
      </c>
      <c r="AG22" s="1">
        <v>447.4999999999996</v>
      </c>
      <c r="AH22" s="1">
        <v>447.4999999999996</v>
      </c>
      <c r="AI22" s="1">
        <v>447.4999999999996</v>
      </c>
      <c r="AJ22" s="1">
        <v>447.4999999999996</v>
      </c>
      <c r="AK22" s="1">
        <v>447.4999999999996</v>
      </c>
      <c r="AL22" s="1">
        <v>447.4999999999996</v>
      </c>
      <c r="AM22" s="1">
        <v>447.4999999999996</v>
      </c>
    </row>
    <row r="23" spans="1:39" x14ac:dyDescent="0.25">
      <c r="A23" s="25">
        <f ca="1">Exceedance!U23</f>
        <v>43405</v>
      </c>
      <c r="B23" s="273">
        <v>447.4999999999996</v>
      </c>
      <c r="C23" s="273">
        <v>447.4999999999996</v>
      </c>
      <c r="D23" s="273">
        <v>447.4999999999996</v>
      </c>
      <c r="E23" s="1">
        <v>447.49999999999949</v>
      </c>
      <c r="F23" s="1">
        <v>447.4999999999996</v>
      </c>
      <c r="G23" s="1">
        <v>447.49999999999949</v>
      </c>
      <c r="H23" s="1">
        <v>447.49999999999949</v>
      </c>
      <c r="I23" s="1">
        <v>447.4999999999996</v>
      </c>
      <c r="J23" s="1">
        <v>447.4999999999996</v>
      </c>
      <c r="K23" s="1">
        <v>447.4999999999996</v>
      </c>
      <c r="L23" s="1">
        <v>447.4999999999996</v>
      </c>
      <c r="M23" s="1">
        <v>447.4999999999996</v>
      </c>
      <c r="N23" s="1">
        <v>447.4999999999996</v>
      </c>
      <c r="O23" s="1">
        <v>447.4999999999996</v>
      </c>
      <c r="P23" s="1">
        <v>447.4999999999996</v>
      </c>
      <c r="Q23" s="1">
        <v>447.4999999999996</v>
      </c>
      <c r="R23" s="1">
        <v>447.49999999999949</v>
      </c>
      <c r="S23" s="1">
        <v>447.4999999999996</v>
      </c>
      <c r="T23" s="1">
        <v>447.49999999999949</v>
      </c>
      <c r="U23" s="1">
        <v>447.4999999999996</v>
      </c>
      <c r="V23" s="1">
        <v>447.49999999999949</v>
      </c>
      <c r="W23" s="1">
        <v>447.4999999999996</v>
      </c>
      <c r="X23" s="1">
        <v>447.4999999999996</v>
      </c>
      <c r="Y23" s="1">
        <v>447.49999999999949</v>
      </c>
      <c r="Z23" s="1">
        <v>447.4999999999996</v>
      </c>
      <c r="AA23" s="1">
        <v>447.4999999999996</v>
      </c>
      <c r="AB23" s="1">
        <v>447.49999999999949</v>
      </c>
      <c r="AC23" s="1">
        <v>447.4999999999996</v>
      </c>
      <c r="AD23" s="1">
        <v>447.49999999999949</v>
      </c>
      <c r="AE23" s="1">
        <v>447.4999999999996</v>
      </c>
      <c r="AF23" s="1">
        <v>447.4999999999996</v>
      </c>
      <c r="AG23" s="1">
        <v>447.49999999999949</v>
      </c>
      <c r="AH23" s="1">
        <v>447.49999999999949</v>
      </c>
      <c r="AI23" s="1">
        <v>447.49999999999949</v>
      </c>
      <c r="AJ23" s="1">
        <v>447.49999999999949</v>
      </c>
      <c r="AK23" s="1">
        <v>447.4999999999996</v>
      </c>
      <c r="AL23" s="1">
        <v>447.4999999999996</v>
      </c>
      <c r="AM23" s="1">
        <v>447.49999999999949</v>
      </c>
    </row>
    <row r="24" spans="1:39" x14ac:dyDescent="0.25">
      <c r="A24" s="25">
        <f ca="1">Exceedance!U24</f>
        <v>43435</v>
      </c>
      <c r="B24" s="273">
        <v>446.50000000010687</v>
      </c>
      <c r="C24" s="273">
        <v>446.50000000010687</v>
      </c>
      <c r="D24" s="273">
        <v>446.50000000010687</v>
      </c>
      <c r="E24" s="1">
        <v>446.50000000010687</v>
      </c>
      <c r="F24" s="1">
        <v>446.50000000010675</v>
      </c>
      <c r="G24" s="1">
        <v>446.50000000010687</v>
      </c>
      <c r="H24" s="1">
        <v>446.50000000010687</v>
      </c>
      <c r="I24" s="1">
        <v>446.50000000010687</v>
      </c>
      <c r="J24" s="1">
        <v>446.50000000010687</v>
      </c>
      <c r="K24" s="1">
        <v>446.50000000010687</v>
      </c>
      <c r="L24" s="1">
        <v>446.50000000010687</v>
      </c>
      <c r="M24" s="1">
        <v>446.50000000010687</v>
      </c>
      <c r="N24" s="1">
        <v>446.50000000010675</v>
      </c>
      <c r="O24" s="1">
        <v>446.50000000010687</v>
      </c>
      <c r="P24" s="1">
        <v>446.50000000010687</v>
      </c>
      <c r="Q24" s="1">
        <v>446.50000000010687</v>
      </c>
      <c r="R24" s="1">
        <v>446.50000000010687</v>
      </c>
      <c r="S24" s="1">
        <v>446.50000000010687</v>
      </c>
      <c r="T24" s="1">
        <v>446.50000000010675</v>
      </c>
      <c r="U24" s="1">
        <v>446.50000000010687</v>
      </c>
      <c r="V24" s="1">
        <v>446.50000000010675</v>
      </c>
      <c r="W24" s="1">
        <v>446.50000000010687</v>
      </c>
      <c r="X24" s="1">
        <v>446.50000000010675</v>
      </c>
      <c r="Y24" s="1">
        <v>446.50000000010687</v>
      </c>
      <c r="Z24" s="1">
        <v>446.50000000010687</v>
      </c>
      <c r="AA24" s="1">
        <v>446.50000000010675</v>
      </c>
      <c r="AB24" s="1">
        <v>446.50000000010675</v>
      </c>
      <c r="AC24" s="1">
        <v>446.50000000010687</v>
      </c>
      <c r="AD24" s="1">
        <v>446.50000000010687</v>
      </c>
      <c r="AE24" s="1">
        <v>446.50000000010675</v>
      </c>
      <c r="AF24" s="1">
        <v>446.50000000010687</v>
      </c>
      <c r="AG24" s="1">
        <v>446.50000000010687</v>
      </c>
      <c r="AH24" s="1">
        <v>446.50000000010687</v>
      </c>
      <c r="AI24" s="1">
        <v>446.50000000010687</v>
      </c>
      <c r="AJ24" s="1">
        <v>446.50000000010687</v>
      </c>
      <c r="AK24" s="1">
        <v>446.50000000010675</v>
      </c>
      <c r="AL24" s="1">
        <v>446.50000000010687</v>
      </c>
      <c r="AM24" s="1">
        <v>446.50000000010687</v>
      </c>
    </row>
    <row r="25" spans="1:39" x14ac:dyDescent="0.25">
      <c r="A25" s="25">
        <f ca="1">Exceedance!U25</f>
        <v>43466</v>
      </c>
      <c r="B25" s="273">
        <v>446.49999999999926</v>
      </c>
      <c r="C25" s="273">
        <v>446.49999999999926</v>
      </c>
      <c r="D25" s="273">
        <v>446.49999999999926</v>
      </c>
      <c r="E25" s="1">
        <v>446.49999999999926</v>
      </c>
      <c r="F25" s="1">
        <v>446.49999999999926</v>
      </c>
      <c r="G25" s="1">
        <v>446.49999999999926</v>
      </c>
      <c r="H25" s="1">
        <v>446.49999999999926</v>
      </c>
      <c r="I25" s="1">
        <v>446.49999999999926</v>
      </c>
      <c r="J25" s="1">
        <v>446.49999999999926</v>
      </c>
      <c r="K25" s="1">
        <v>446.49999999999926</v>
      </c>
      <c r="L25" s="1">
        <v>446.49999999999926</v>
      </c>
      <c r="M25" s="1">
        <v>446.49999999999926</v>
      </c>
      <c r="N25" s="1">
        <v>446.49999999999926</v>
      </c>
      <c r="O25" s="1">
        <v>446.49999999999926</v>
      </c>
      <c r="P25" s="1">
        <v>446.49999999999926</v>
      </c>
      <c r="Q25" s="1">
        <v>446.49999999999926</v>
      </c>
      <c r="R25" s="1">
        <v>446.49999999999926</v>
      </c>
      <c r="S25" s="1">
        <v>446.49999999999926</v>
      </c>
      <c r="T25" s="1">
        <v>446.49999999999926</v>
      </c>
      <c r="U25" s="1">
        <v>446.49999999999926</v>
      </c>
      <c r="V25" s="1">
        <v>446.49999999999926</v>
      </c>
      <c r="W25" s="1">
        <v>446.49999999999926</v>
      </c>
      <c r="X25" s="1">
        <v>446.49999999999926</v>
      </c>
      <c r="Y25" s="1">
        <v>446.49999999999926</v>
      </c>
      <c r="Z25" s="1">
        <v>446.49999999999926</v>
      </c>
      <c r="AA25" s="1">
        <v>446.49999999999926</v>
      </c>
      <c r="AB25" s="1">
        <v>446.49999999999926</v>
      </c>
      <c r="AC25" s="1">
        <v>446.49999999999926</v>
      </c>
      <c r="AD25" s="1">
        <v>446.49999999999926</v>
      </c>
      <c r="AE25" s="1">
        <v>446.49999999999926</v>
      </c>
      <c r="AF25" s="1">
        <v>446.49999999999926</v>
      </c>
      <c r="AG25" s="1">
        <v>446.49999999999926</v>
      </c>
      <c r="AH25" s="1">
        <v>446.49999999999926</v>
      </c>
      <c r="AI25" s="1">
        <v>446.49999999999926</v>
      </c>
      <c r="AJ25" s="1">
        <v>446.49999999999926</v>
      </c>
      <c r="AK25" s="1">
        <v>446.49999999999926</v>
      </c>
      <c r="AL25" s="1">
        <v>446.49999999999926</v>
      </c>
      <c r="AM25" s="1">
        <v>446.49999999999926</v>
      </c>
    </row>
    <row r="26" spans="1:39" x14ac:dyDescent="0.25">
      <c r="A26" s="25">
        <f ca="1">Exceedance!U26</f>
        <v>43497</v>
      </c>
      <c r="B26" s="273">
        <v>446.4999999999996</v>
      </c>
      <c r="C26" s="273">
        <v>446.4999999999996</v>
      </c>
      <c r="D26" s="273">
        <v>446.4999999999996</v>
      </c>
      <c r="E26" s="1">
        <v>446.4999999999996</v>
      </c>
      <c r="F26" s="1">
        <v>446.4999999999996</v>
      </c>
      <c r="G26" s="1">
        <v>446.4999999999996</v>
      </c>
      <c r="H26" s="1">
        <v>446.4999999999996</v>
      </c>
      <c r="I26" s="1">
        <v>446.4999999999996</v>
      </c>
      <c r="J26" s="1">
        <v>446.4999999999996</v>
      </c>
      <c r="K26" s="1">
        <v>446.4999999999996</v>
      </c>
      <c r="L26" s="1">
        <v>446.4999999999996</v>
      </c>
      <c r="M26" s="1">
        <v>446.4999999999996</v>
      </c>
      <c r="N26" s="1">
        <v>446.4999999999996</v>
      </c>
      <c r="O26" s="1">
        <v>446.4999999999996</v>
      </c>
      <c r="P26" s="1">
        <v>446.4999999999996</v>
      </c>
      <c r="Q26" s="1">
        <v>446.49999999999949</v>
      </c>
      <c r="R26" s="1">
        <v>446.4999999999996</v>
      </c>
      <c r="S26" s="1">
        <v>446.4999999999996</v>
      </c>
      <c r="T26" s="1">
        <v>446.4999999999996</v>
      </c>
      <c r="U26" s="1">
        <v>446.4999999999996</v>
      </c>
      <c r="V26" s="1">
        <v>446.4999999999996</v>
      </c>
      <c r="W26" s="1">
        <v>446.4999999999996</v>
      </c>
      <c r="X26" s="1">
        <v>446.4999999999996</v>
      </c>
      <c r="Y26" s="1">
        <v>446.4999999999996</v>
      </c>
      <c r="Z26" s="1">
        <v>446.4999999999996</v>
      </c>
      <c r="AA26" s="1">
        <v>446.4999999999996</v>
      </c>
      <c r="AB26" s="1">
        <v>446.4999999999996</v>
      </c>
      <c r="AC26" s="1">
        <v>446.4999999999996</v>
      </c>
      <c r="AD26" s="1">
        <v>446.4999999999996</v>
      </c>
      <c r="AE26" s="1">
        <v>446.49999999999949</v>
      </c>
      <c r="AF26" s="1">
        <v>446.49999999999949</v>
      </c>
      <c r="AG26" s="1">
        <v>446.49999999999949</v>
      </c>
      <c r="AH26" s="1">
        <v>446.4999999999996</v>
      </c>
      <c r="AI26" s="1">
        <v>446.49999999999949</v>
      </c>
      <c r="AJ26" s="1">
        <v>446.4999999999996</v>
      </c>
      <c r="AK26" s="1">
        <v>446.4999999999996</v>
      </c>
      <c r="AL26" s="1">
        <v>446.4999999999996</v>
      </c>
      <c r="AM26" s="1">
        <v>446.4999999999996</v>
      </c>
    </row>
    <row r="27" spans="1:39" x14ac:dyDescent="0.25">
      <c r="A27" s="25">
        <f ca="1">Exceedance!U27</f>
        <v>43525</v>
      </c>
      <c r="B27" s="273">
        <v>446.69999999993917</v>
      </c>
      <c r="C27" s="273">
        <v>446.69999999993917</v>
      </c>
      <c r="D27" s="273">
        <v>446.69999999993917</v>
      </c>
      <c r="E27" s="1">
        <v>446.69999999993917</v>
      </c>
      <c r="F27" s="1">
        <v>446.69999999993917</v>
      </c>
      <c r="G27" s="1">
        <v>446.69999999993917</v>
      </c>
      <c r="H27" s="1">
        <v>446.69999999993917</v>
      </c>
      <c r="I27" s="1">
        <v>446.69999999993917</v>
      </c>
      <c r="J27" s="1">
        <v>446.69999999993917</v>
      </c>
      <c r="K27" s="1">
        <v>446.69999999993917</v>
      </c>
      <c r="L27" s="1">
        <v>446.69999999993917</v>
      </c>
      <c r="M27" s="1">
        <v>446.69999999993917</v>
      </c>
      <c r="N27" s="1">
        <v>446.69999999993917</v>
      </c>
      <c r="O27" s="1">
        <v>446.69999999993917</v>
      </c>
      <c r="P27" s="1">
        <v>446.69999999993917</v>
      </c>
      <c r="Q27" s="1">
        <v>446.69999999993917</v>
      </c>
      <c r="R27" s="1">
        <v>446.69999999993917</v>
      </c>
      <c r="S27" s="1">
        <v>446.69999999993917</v>
      </c>
      <c r="T27" s="1">
        <v>446.69999999993917</v>
      </c>
      <c r="U27" s="1">
        <v>446.69999999993917</v>
      </c>
      <c r="V27" s="1">
        <v>446.69999999993917</v>
      </c>
      <c r="W27" s="1">
        <v>446.69999999993917</v>
      </c>
      <c r="X27" s="1">
        <v>446.69999999993917</v>
      </c>
      <c r="Y27" s="1">
        <v>446.69999999993917</v>
      </c>
      <c r="Z27" s="1">
        <v>446.69999999993917</v>
      </c>
      <c r="AA27" s="1">
        <v>446.69999999993917</v>
      </c>
      <c r="AB27" s="1">
        <v>446.69999999993917</v>
      </c>
      <c r="AC27" s="1">
        <v>446.69999999993917</v>
      </c>
      <c r="AD27" s="1">
        <v>446.69999999993917</v>
      </c>
      <c r="AE27" s="1">
        <v>446.69999999993917</v>
      </c>
      <c r="AF27" s="1">
        <v>446.69999999993917</v>
      </c>
      <c r="AG27" s="1">
        <v>446.69999999993917</v>
      </c>
      <c r="AH27" s="1">
        <v>446.69999999993917</v>
      </c>
      <c r="AI27" s="1">
        <v>446.69999999993917</v>
      </c>
      <c r="AJ27" s="1">
        <v>446.69999999993917</v>
      </c>
      <c r="AK27" s="1">
        <v>446.69999999993917</v>
      </c>
      <c r="AL27" s="1">
        <v>446.69999999993917</v>
      </c>
      <c r="AM27" s="1">
        <v>446.69999999993917</v>
      </c>
    </row>
    <row r="28" spans="1:39" x14ac:dyDescent="0.25">
      <c r="A28" s="25">
        <f ca="1">Exceedance!U28</f>
        <v>43556</v>
      </c>
      <c r="B28" s="273">
        <v>448.69999999887347</v>
      </c>
      <c r="C28" s="273">
        <v>448.69999999887347</v>
      </c>
      <c r="D28" s="273">
        <v>448.69999999887347</v>
      </c>
      <c r="E28" s="1">
        <v>448.69999999887347</v>
      </c>
      <c r="F28" s="1">
        <v>448.69999999887347</v>
      </c>
      <c r="G28" s="1">
        <v>448.69999999887347</v>
      </c>
      <c r="H28" s="1">
        <v>448.69999999887347</v>
      </c>
      <c r="I28" s="1">
        <v>448.69999999887347</v>
      </c>
      <c r="J28" s="1">
        <v>448.69999999887347</v>
      </c>
      <c r="K28" s="1">
        <v>448.69999999887347</v>
      </c>
      <c r="L28" s="1">
        <v>448.69999999887347</v>
      </c>
      <c r="M28" s="1">
        <v>448.69999999887347</v>
      </c>
      <c r="N28" s="1">
        <v>448.69999999887347</v>
      </c>
      <c r="O28" s="1">
        <v>448.69999999887347</v>
      </c>
      <c r="P28" s="1">
        <v>448.69999999887347</v>
      </c>
      <c r="Q28" s="1">
        <v>448.69999999887347</v>
      </c>
      <c r="R28" s="1">
        <v>448.69999999887347</v>
      </c>
      <c r="S28" s="1">
        <v>448.69999999887347</v>
      </c>
      <c r="T28" s="1">
        <v>448.69999999887347</v>
      </c>
      <c r="U28" s="1">
        <v>448.69999999887347</v>
      </c>
      <c r="V28" s="1">
        <v>448.69999999887347</v>
      </c>
      <c r="W28" s="1">
        <v>448.69999999887347</v>
      </c>
      <c r="X28" s="1">
        <v>448.69999999887347</v>
      </c>
      <c r="Y28" s="1">
        <v>448.69999999887347</v>
      </c>
      <c r="Z28" s="1">
        <v>448.69999999887347</v>
      </c>
      <c r="AA28" s="1">
        <v>448.69999999887347</v>
      </c>
      <c r="AB28" s="1">
        <v>448.69999999887347</v>
      </c>
      <c r="AC28" s="1">
        <v>448.69999999887347</v>
      </c>
      <c r="AD28" s="1">
        <v>448.69999999887347</v>
      </c>
      <c r="AE28" s="1">
        <v>448.69999999887347</v>
      </c>
      <c r="AF28" s="1">
        <v>448.69999999887347</v>
      </c>
      <c r="AG28" s="1">
        <v>448.69999999887347</v>
      </c>
      <c r="AH28" s="1">
        <v>448.69999999887347</v>
      </c>
      <c r="AI28" s="1">
        <v>448.69999999887352</v>
      </c>
      <c r="AJ28" s="1">
        <v>448.69999999887347</v>
      </c>
      <c r="AK28" s="1">
        <v>448.69999999887347</v>
      </c>
      <c r="AL28" s="1">
        <v>448.69999999887352</v>
      </c>
      <c r="AM28" s="1">
        <v>448.69999999887347</v>
      </c>
    </row>
    <row r="29" spans="1:39" x14ac:dyDescent="0.25">
      <c r="A29" s="25">
        <f ca="1">Exceedance!U29</f>
        <v>43586</v>
      </c>
      <c r="B29" s="273">
        <v>448.70000000000601</v>
      </c>
      <c r="C29" s="273">
        <v>448.70000000000601</v>
      </c>
      <c r="D29" s="273">
        <v>448.70000000000601</v>
      </c>
      <c r="E29" s="1">
        <v>448.70000000000601</v>
      </c>
      <c r="F29" s="1">
        <v>448.70000000000601</v>
      </c>
      <c r="G29" s="1">
        <v>448.70000000000601</v>
      </c>
      <c r="H29" s="1">
        <v>448.70000000000601</v>
      </c>
      <c r="I29" s="1">
        <v>448.70000000000601</v>
      </c>
      <c r="J29" s="1">
        <v>448.70000000000601</v>
      </c>
      <c r="K29" s="1">
        <v>448.70000000000601</v>
      </c>
      <c r="L29" s="1">
        <v>448.70000000000601</v>
      </c>
      <c r="M29" s="1">
        <v>448.70000000000601</v>
      </c>
      <c r="N29" s="1">
        <v>448.70000000000601</v>
      </c>
      <c r="O29" s="1">
        <v>448.70000000000601</v>
      </c>
      <c r="P29" s="1">
        <v>448.70000000000601</v>
      </c>
      <c r="Q29" s="1">
        <v>448.70000000000601</v>
      </c>
      <c r="R29" s="1">
        <v>448.70000000000601</v>
      </c>
      <c r="S29" s="1">
        <v>448.70000000000601</v>
      </c>
      <c r="T29" s="1">
        <v>448.70000000000601</v>
      </c>
      <c r="U29" s="1">
        <v>448.70000000000601</v>
      </c>
      <c r="V29" s="1">
        <v>448.70000000000601</v>
      </c>
      <c r="W29" s="1">
        <v>448.70000000000601</v>
      </c>
      <c r="X29" s="1">
        <v>448.70000000000601</v>
      </c>
      <c r="Y29" s="1">
        <v>448.70000000000601</v>
      </c>
      <c r="Z29" s="1">
        <v>448.70000000000601</v>
      </c>
      <c r="AA29" s="1">
        <v>448.70000000000601</v>
      </c>
      <c r="AB29" s="1">
        <v>448.70000000000601</v>
      </c>
      <c r="AC29" s="1">
        <v>448.70000000000601</v>
      </c>
      <c r="AD29" s="1">
        <v>448.70000000000601</v>
      </c>
      <c r="AE29" s="1">
        <v>448.70000000000601</v>
      </c>
      <c r="AF29" s="1">
        <v>448.70000000000601</v>
      </c>
      <c r="AG29" s="1">
        <v>448.70000000000601</v>
      </c>
      <c r="AH29" s="1">
        <v>448.70000000000601</v>
      </c>
      <c r="AI29" s="1">
        <v>448.70000000000601</v>
      </c>
      <c r="AJ29" s="1">
        <v>448.70000000000601</v>
      </c>
      <c r="AK29" s="1">
        <v>448.70000000000601</v>
      </c>
      <c r="AL29" s="1">
        <v>448.70000000000601</v>
      </c>
      <c r="AM29" s="1">
        <v>448.70000000000601</v>
      </c>
    </row>
    <row r="30" spans="1:39" x14ac:dyDescent="0.25">
      <c r="A30" s="25">
        <f ca="1">Exceedance!U30</f>
        <v>43617</v>
      </c>
      <c r="B30" s="273">
        <v>448.69999999999948</v>
      </c>
      <c r="C30" s="273">
        <v>448.69999999999948</v>
      </c>
      <c r="D30" s="273">
        <v>448.69999999999948</v>
      </c>
      <c r="E30" s="1">
        <v>448.69999999999948</v>
      </c>
      <c r="F30" s="1">
        <v>448.69999999999948</v>
      </c>
      <c r="G30" s="1">
        <v>448.69999999999948</v>
      </c>
      <c r="H30" s="1">
        <v>448.69999999999948</v>
      </c>
      <c r="I30" s="1">
        <v>448.69999999999948</v>
      </c>
      <c r="J30" s="1">
        <v>448.69999999999948</v>
      </c>
      <c r="K30" s="1">
        <v>448.69999999999948</v>
      </c>
      <c r="L30" s="1">
        <v>448.69999999999948</v>
      </c>
      <c r="M30" s="1">
        <v>448.69999999999948</v>
      </c>
      <c r="N30" s="1">
        <v>448.69999999999948</v>
      </c>
      <c r="O30" s="1">
        <v>448.69999999999948</v>
      </c>
      <c r="P30" s="1">
        <v>448.69999999999948</v>
      </c>
      <c r="Q30" s="1">
        <v>448.69999999999948</v>
      </c>
      <c r="R30" s="1">
        <v>448.69999999999948</v>
      </c>
      <c r="S30" s="1">
        <v>448.69999999999948</v>
      </c>
      <c r="T30" s="1">
        <v>448.69999999999948</v>
      </c>
      <c r="U30" s="1">
        <v>448.69999999999948</v>
      </c>
      <c r="V30" s="1">
        <v>448.69999999999948</v>
      </c>
      <c r="W30" s="1">
        <v>448.69999999999948</v>
      </c>
      <c r="X30" s="1">
        <v>448.69999999999948</v>
      </c>
      <c r="Y30" s="1">
        <v>448.69999999999948</v>
      </c>
      <c r="Z30" s="1">
        <v>448.69999999999948</v>
      </c>
      <c r="AA30" s="1">
        <v>448.69999999999948</v>
      </c>
      <c r="AB30" s="1">
        <v>448.69999999999948</v>
      </c>
      <c r="AC30" s="1">
        <v>448.69999999999948</v>
      </c>
      <c r="AD30" s="1">
        <v>448.69999999999948</v>
      </c>
      <c r="AE30" s="1">
        <v>448.69999999999948</v>
      </c>
      <c r="AF30" s="1">
        <v>448.69999999999948</v>
      </c>
      <c r="AG30" s="1">
        <v>448.69999999999948</v>
      </c>
      <c r="AH30" s="1">
        <v>448.69999999999948</v>
      </c>
      <c r="AI30" s="1">
        <v>448.69999999999948</v>
      </c>
      <c r="AJ30" s="1">
        <v>448.69999999999948</v>
      </c>
      <c r="AK30" s="1">
        <v>448.69999999999948</v>
      </c>
      <c r="AL30" s="1">
        <v>448.69999999999948</v>
      </c>
      <c r="AM30" s="1">
        <v>448.69999999999948</v>
      </c>
    </row>
    <row r="31" spans="1:39" x14ac:dyDescent="0.25">
      <c r="A31" s="25">
        <f ca="1">Exceedance!U31</f>
        <v>43647</v>
      </c>
      <c r="B31" s="273">
        <v>447.99999999997851</v>
      </c>
      <c r="C31" s="273">
        <v>447.99999999997851</v>
      </c>
      <c r="D31" s="273">
        <v>447.99999999997851</v>
      </c>
      <c r="E31" s="1">
        <v>447.99999999997851</v>
      </c>
      <c r="F31" s="1">
        <v>447.99999999997851</v>
      </c>
      <c r="G31" s="1">
        <v>447.99999999997851</v>
      </c>
      <c r="H31" s="1">
        <v>447.99999999997851</v>
      </c>
      <c r="I31" s="1">
        <v>447.99999999997851</v>
      </c>
      <c r="J31" s="1">
        <v>447.99999999997851</v>
      </c>
      <c r="K31" s="1">
        <v>447.99999999997851</v>
      </c>
      <c r="L31" s="1">
        <v>447.99999999997851</v>
      </c>
      <c r="M31" s="1">
        <v>447.99999999997851</v>
      </c>
      <c r="N31" s="1">
        <v>447.99999999997851</v>
      </c>
      <c r="O31" s="1">
        <v>447.99999999997851</v>
      </c>
      <c r="P31" s="1">
        <v>447.99999999997851</v>
      </c>
      <c r="Q31" s="1">
        <v>447.99999999997851</v>
      </c>
      <c r="R31" s="1">
        <v>447.99999999997851</v>
      </c>
      <c r="S31" s="1">
        <v>447.99999999997851</v>
      </c>
      <c r="T31" s="1">
        <v>447.99999999997851</v>
      </c>
      <c r="U31" s="1">
        <v>447.99999999997851</v>
      </c>
      <c r="V31" s="1">
        <v>447.99999999997851</v>
      </c>
      <c r="W31" s="1">
        <v>447.99999999997851</v>
      </c>
      <c r="X31" s="1">
        <v>447.99999999997851</v>
      </c>
      <c r="Y31" s="1">
        <v>447.99999999997851</v>
      </c>
      <c r="Z31" s="1">
        <v>447.99999999997851</v>
      </c>
      <c r="AA31" s="1">
        <v>447.99999999997851</v>
      </c>
      <c r="AB31" s="1">
        <v>447.99999999997851</v>
      </c>
      <c r="AC31" s="1">
        <v>447.99999999997851</v>
      </c>
      <c r="AD31" s="1">
        <v>447.99999999997851</v>
      </c>
      <c r="AE31" s="1">
        <v>447.99999999997851</v>
      </c>
      <c r="AF31" s="1">
        <v>447.99999999997851</v>
      </c>
      <c r="AG31" s="1">
        <v>447.99999999997851</v>
      </c>
      <c r="AH31" s="1">
        <v>447.99999999997851</v>
      </c>
      <c r="AI31" s="1">
        <v>447.99999999997851</v>
      </c>
      <c r="AJ31" s="1">
        <v>447.99999999997851</v>
      </c>
      <c r="AK31" s="1">
        <v>447.99999999997851</v>
      </c>
      <c r="AL31" s="1">
        <v>447.99999999997851</v>
      </c>
      <c r="AM31" s="1">
        <v>447.99999999997851</v>
      </c>
    </row>
    <row r="32" spans="1:39" x14ac:dyDescent="0.25">
      <c r="A32" s="25">
        <f ca="1">Exceedance!U32</f>
        <v>43678</v>
      </c>
      <c r="B32" s="273">
        <v>447.50000000180552</v>
      </c>
      <c r="C32" s="273">
        <v>447.50000000180552</v>
      </c>
      <c r="D32" s="273">
        <v>447.50000000180552</v>
      </c>
      <c r="E32" s="1">
        <v>447.50000000180552</v>
      </c>
      <c r="F32" s="1">
        <v>447.50000000180552</v>
      </c>
      <c r="G32" s="1">
        <v>447.50000000180552</v>
      </c>
      <c r="H32" s="1">
        <v>447.50000000180552</v>
      </c>
      <c r="I32" s="1">
        <v>447.50000000180552</v>
      </c>
      <c r="J32" s="1">
        <v>447.50000000180552</v>
      </c>
      <c r="K32" s="1">
        <v>447.50000000180552</v>
      </c>
      <c r="L32" s="1">
        <v>447.50000000180552</v>
      </c>
      <c r="M32" s="1">
        <v>447.50000000180552</v>
      </c>
      <c r="N32" s="1">
        <v>447.50000000180552</v>
      </c>
      <c r="O32" s="1">
        <v>447.50000000180552</v>
      </c>
      <c r="P32" s="1">
        <v>447.50000000180552</v>
      </c>
      <c r="Q32" s="1">
        <v>447.50000000180552</v>
      </c>
      <c r="R32" s="1">
        <v>447.50000000180552</v>
      </c>
      <c r="S32" s="1">
        <v>447.50000000180552</v>
      </c>
      <c r="T32" s="1">
        <v>447.50000000180552</v>
      </c>
      <c r="U32" s="1">
        <v>447.50000000180552</v>
      </c>
      <c r="V32" s="1">
        <v>447.50000000180552</v>
      </c>
      <c r="W32" s="1">
        <v>447.50000000180552</v>
      </c>
      <c r="X32" s="1">
        <v>447.50000000180552</v>
      </c>
      <c r="Y32" s="1">
        <v>447.50000000180552</v>
      </c>
      <c r="Z32" s="1">
        <v>447.50000000180552</v>
      </c>
      <c r="AA32" s="1">
        <v>447.50000000180552</v>
      </c>
      <c r="AB32" s="1">
        <v>447.50000000180552</v>
      </c>
      <c r="AC32" s="1">
        <v>447.50000000180552</v>
      </c>
      <c r="AD32" s="1">
        <v>447.50000000180552</v>
      </c>
      <c r="AE32" s="1">
        <v>447.50000000180552</v>
      </c>
      <c r="AF32" s="1">
        <v>447.50000000180552</v>
      </c>
      <c r="AG32" s="1">
        <v>447.50000000180552</v>
      </c>
      <c r="AH32" s="1">
        <v>447.50000000180552</v>
      </c>
      <c r="AI32" s="1">
        <v>447.50000000180552</v>
      </c>
      <c r="AJ32" s="1">
        <v>447.50000000180552</v>
      </c>
      <c r="AK32" s="1">
        <v>447.50000000180552</v>
      </c>
      <c r="AL32" s="1">
        <v>447.50000000180552</v>
      </c>
      <c r="AM32" s="1">
        <v>447.50000000180552</v>
      </c>
    </row>
    <row r="33" spans="1:39" x14ac:dyDescent="0.25">
      <c r="A33" s="25">
        <f ca="1">Exceedance!U33</f>
        <v>43709</v>
      </c>
      <c r="B33" s="273">
        <v>447.49999999998676</v>
      </c>
      <c r="C33" s="273">
        <v>447.49999999998676</v>
      </c>
      <c r="D33" s="273">
        <v>447.49999999998676</v>
      </c>
      <c r="E33" s="1">
        <v>447.49999999998676</v>
      </c>
      <c r="F33" s="1">
        <v>447.49999999998676</v>
      </c>
      <c r="G33" s="1">
        <v>447.49999999998676</v>
      </c>
      <c r="H33" s="1">
        <v>447.49999999998676</v>
      </c>
      <c r="I33" s="1">
        <v>447.49999999998676</v>
      </c>
      <c r="J33" s="1">
        <v>447.49999999998676</v>
      </c>
      <c r="K33" s="1">
        <v>447.49999999998676</v>
      </c>
      <c r="L33" s="1">
        <v>447.49999999998676</v>
      </c>
      <c r="M33" s="1">
        <v>447.49999999998676</v>
      </c>
      <c r="N33" s="1">
        <v>447.49999999998676</v>
      </c>
      <c r="O33" s="1">
        <v>447.49999999998676</v>
      </c>
      <c r="P33" s="1">
        <v>447.49999999998676</v>
      </c>
      <c r="Q33" s="1">
        <v>447.49999999998676</v>
      </c>
      <c r="R33" s="1">
        <v>447.49999999998676</v>
      </c>
      <c r="S33" s="1">
        <v>447.49999999998676</v>
      </c>
      <c r="T33" s="1">
        <v>447.49999999998676</v>
      </c>
      <c r="U33" s="1">
        <v>447.49999999998676</v>
      </c>
      <c r="V33" s="1">
        <v>447.49999999998676</v>
      </c>
      <c r="W33" s="1">
        <v>447.49999999998676</v>
      </c>
      <c r="X33" s="1">
        <v>447.49999999998676</v>
      </c>
      <c r="Y33" s="1">
        <v>447.49999999998676</v>
      </c>
      <c r="Z33" s="1">
        <v>447.49999999998676</v>
      </c>
      <c r="AA33" s="1">
        <v>447.49999999998676</v>
      </c>
      <c r="AB33" s="1">
        <v>447.49999999998676</v>
      </c>
      <c r="AC33" s="1">
        <v>447.49999999998676</v>
      </c>
      <c r="AD33" s="1">
        <v>447.49999999998676</v>
      </c>
      <c r="AE33" s="1">
        <v>447.49999999998676</v>
      </c>
      <c r="AF33" s="1">
        <v>447.49999999998676</v>
      </c>
      <c r="AG33" s="1">
        <v>447.49999999998676</v>
      </c>
      <c r="AH33" s="1">
        <v>447.49999999998676</v>
      </c>
      <c r="AI33" s="1">
        <v>447.49999999998676</v>
      </c>
      <c r="AJ33" s="1">
        <v>447.49999999998676</v>
      </c>
      <c r="AK33" s="1">
        <v>447.49999999998676</v>
      </c>
      <c r="AL33" s="1">
        <v>447.49999999998676</v>
      </c>
      <c r="AM33" s="1">
        <v>447.49999999998676</v>
      </c>
    </row>
    <row r="34" spans="1:39" x14ac:dyDescent="0.25">
      <c r="A34" s="25">
        <f ca="1">Exceedance!U34</f>
        <v>43739</v>
      </c>
      <c r="B34" s="273">
        <v>447.4999999999996</v>
      </c>
      <c r="C34" s="273">
        <v>447.4999999999996</v>
      </c>
      <c r="D34" s="273">
        <v>447.4999999999996</v>
      </c>
      <c r="E34" s="1">
        <v>447.4999999999996</v>
      </c>
      <c r="F34" s="1">
        <v>447.4999999999996</v>
      </c>
      <c r="G34" s="1">
        <v>447.4999999999996</v>
      </c>
      <c r="H34" s="1">
        <v>447.4999999999996</v>
      </c>
      <c r="I34" s="1">
        <v>447.4999999999996</v>
      </c>
      <c r="J34" s="1">
        <v>447.4999999999996</v>
      </c>
      <c r="K34" s="1">
        <v>447.4999999999996</v>
      </c>
      <c r="L34" s="1">
        <v>447.4999999999996</v>
      </c>
      <c r="M34" s="1">
        <v>447.4999999999996</v>
      </c>
      <c r="N34" s="1">
        <v>447.4999999999996</v>
      </c>
      <c r="O34" s="1">
        <v>447.4999999999996</v>
      </c>
      <c r="P34" s="1">
        <v>447.4999999999996</v>
      </c>
      <c r="Q34" s="1">
        <v>447.4999999999996</v>
      </c>
      <c r="R34" s="1">
        <v>447.4999999999996</v>
      </c>
      <c r="S34" s="1">
        <v>447.4999999999996</v>
      </c>
      <c r="T34" s="1">
        <v>447.4999999999996</v>
      </c>
      <c r="U34" s="1">
        <v>447.4999999999996</v>
      </c>
      <c r="V34" s="1">
        <v>447.4999999999996</v>
      </c>
      <c r="W34" s="1">
        <v>447.4999999999996</v>
      </c>
      <c r="X34" s="1">
        <v>447.4999999999996</v>
      </c>
      <c r="Y34" s="1">
        <v>447.4999999999996</v>
      </c>
      <c r="Z34" s="1">
        <v>447.4999999999996</v>
      </c>
      <c r="AA34" s="1">
        <v>447.4999999999996</v>
      </c>
      <c r="AB34" s="1">
        <v>447.4999999999996</v>
      </c>
      <c r="AC34" s="1">
        <v>447.4999999999996</v>
      </c>
      <c r="AD34" s="1">
        <v>447.4999999999996</v>
      </c>
      <c r="AE34" s="1">
        <v>447.4999999999996</v>
      </c>
      <c r="AF34" s="1">
        <v>447.4999999999996</v>
      </c>
      <c r="AG34" s="1">
        <v>447.4999999999996</v>
      </c>
      <c r="AH34" s="1">
        <v>447.4999999999996</v>
      </c>
      <c r="AI34" s="1">
        <v>447.4999999999996</v>
      </c>
      <c r="AJ34" s="1">
        <v>447.4999999999996</v>
      </c>
      <c r="AK34" s="1">
        <v>447.4999999999996</v>
      </c>
      <c r="AL34" s="1">
        <v>447.4999999999996</v>
      </c>
      <c r="AM34" s="1">
        <v>447.4999999999996</v>
      </c>
    </row>
    <row r="35" spans="1:39" x14ac:dyDescent="0.25">
      <c r="A35" s="25">
        <f ca="1">Exceedance!U35</f>
        <v>43770</v>
      </c>
      <c r="B35" s="273">
        <v>447.4999999999996</v>
      </c>
      <c r="C35" s="273">
        <v>447.4999999999996</v>
      </c>
      <c r="D35" s="273">
        <v>447.4999999999996</v>
      </c>
      <c r="E35" s="1">
        <v>447.4999999999996</v>
      </c>
      <c r="F35" s="1">
        <v>447.4999999999996</v>
      </c>
      <c r="G35" s="1">
        <v>447.4999999999996</v>
      </c>
      <c r="H35" s="1">
        <v>447.49999999999949</v>
      </c>
      <c r="I35" s="1">
        <v>447.4999999999996</v>
      </c>
      <c r="J35" s="1">
        <v>447.4999999999996</v>
      </c>
      <c r="K35" s="1">
        <v>447.4999999999996</v>
      </c>
      <c r="L35" s="1">
        <v>447.4999999999996</v>
      </c>
      <c r="M35" s="1">
        <v>447.4999999999996</v>
      </c>
      <c r="N35" s="1">
        <v>447.4999999999996</v>
      </c>
      <c r="O35" s="1">
        <v>447.49999999999949</v>
      </c>
      <c r="P35" s="1">
        <v>447.4999999999996</v>
      </c>
      <c r="Q35" s="1">
        <v>447.4999999999996</v>
      </c>
      <c r="R35" s="1">
        <v>447.4999999999996</v>
      </c>
      <c r="S35" s="1">
        <v>447.4999999999996</v>
      </c>
      <c r="T35" s="1">
        <v>447.4999999999996</v>
      </c>
      <c r="U35" s="1">
        <v>447.4999999999996</v>
      </c>
      <c r="V35" s="1">
        <v>447.4999999999996</v>
      </c>
      <c r="W35" s="1">
        <v>447.49999999999949</v>
      </c>
      <c r="X35" s="1">
        <v>447.4999999999996</v>
      </c>
      <c r="Y35" s="1">
        <v>447.4999999999996</v>
      </c>
      <c r="Z35" s="1">
        <v>447.4999999999996</v>
      </c>
      <c r="AA35" s="1">
        <v>447.4999999999996</v>
      </c>
      <c r="AB35" s="1">
        <v>447.49999999999949</v>
      </c>
      <c r="AC35" s="1">
        <v>447.4999999999996</v>
      </c>
      <c r="AD35" s="1">
        <v>447.4999999999996</v>
      </c>
      <c r="AE35" s="1">
        <v>447.4999999999996</v>
      </c>
      <c r="AF35" s="1">
        <v>447.4999999999996</v>
      </c>
      <c r="AG35" s="1">
        <v>447.4999999999996</v>
      </c>
      <c r="AH35" s="1">
        <v>447.4999999999996</v>
      </c>
      <c r="AI35" s="1">
        <v>447.4999999999996</v>
      </c>
      <c r="AJ35" s="1">
        <v>447.4999999999996</v>
      </c>
      <c r="AK35" s="1">
        <v>447.4999999999996</v>
      </c>
      <c r="AL35" s="1">
        <v>447.4999999999996</v>
      </c>
      <c r="AM35" s="1">
        <v>447.4999999999996</v>
      </c>
    </row>
    <row r="36" spans="1:39" x14ac:dyDescent="0.25">
      <c r="A36" s="25">
        <f ca="1">Exceedance!U36</f>
        <v>43800</v>
      </c>
      <c r="B36" s="273">
        <v>446.50000000010687</v>
      </c>
      <c r="C36" s="273">
        <v>446.50000000010687</v>
      </c>
      <c r="D36" s="273">
        <v>446.50000000010687</v>
      </c>
      <c r="E36" s="1">
        <v>446.50000000010675</v>
      </c>
      <c r="F36" s="1">
        <v>446.50000000010687</v>
      </c>
      <c r="G36" s="1">
        <v>446.50000000010687</v>
      </c>
      <c r="H36" s="1">
        <v>446.50000000010687</v>
      </c>
      <c r="I36" s="1">
        <v>446.50000000010687</v>
      </c>
      <c r="J36" s="1">
        <v>446.50000000010687</v>
      </c>
      <c r="K36" s="1">
        <v>446.50000000010687</v>
      </c>
      <c r="L36" s="1">
        <v>446.50000000010687</v>
      </c>
      <c r="M36" s="1">
        <v>446.50000000010687</v>
      </c>
      <c r="N36" s="1">
        <v>446.50000000010687</v>
      </c>
      <c r="O36" s="1">
        <v>446.50000000010687</v>
      </c>
      <c r="P36" s="1">
        <v>446.50000000010687</v>
      </c>
      <c r="Q36" s="1">
        <v>446.50000000010687</v>
      </c>
      <c r="R36" s="1">
        <v>446.50000000010687</v>
      </c>
      <c r="S36" s="1">
        <v>446.50000000010687</v>
      </c>
      <c r="T36" s="1">
        <v>446.50000000010687</v>
      </c>
      <c r="U36" s="1">
        <v>446.50000000010687</v>
      </c>
      <c r="V36" s="1">
        <v>446.50000000010687</v>
      </c>
      <c r="W36" s="1">
        <v>446.50000000010675</v>
      </c>
      <c r="X36" s="1">
        <v>446.50000000010687</v>
      </c>
      <c r="Y36" s="1">
        <v>446.50000000010687</v>
      </c>
      <c r="Z36" s="1">
        <v>446.50000000010687</v>
      </c>
      <c r="AA36" s="1">
        <v>446.50000000010687</v>
      </c>
      <c r="AB36" s="1">
        <v>446.50000000010687</v>
      </c>
      <c r="AC36" s="1">
        <v>446.50000000010687</v>
      </c>
      <c r="AD36" s="1">
        <v>446.50000000010687</v>
      </c>
      <c r="AE36" s="1">
        <v>446.50000000010675</v>
      </c>
      <c r="AF36" s="1">
        <v>446.50000000010687</v>
      </c>
      <c r="AG36" s="1">
        <v>446.50000000010687</v>
      </c>
      <c r="AH36" s="1">
        <v>446.50000000010687</v>
      </c>
      <c r="AI36" s="1">
        <v>446.50000000010687</v>
      </c>
      <c r="AJ36" s="1">
        <v>446.50000000010687</v>
      </c>
      <c r="AK36" s="1">
        <v>446.50000000010687</v>
      </c>
      <c r="AL36" s="1">
        <v>446.50000000010687</v>
      </c>
      <c r="AM36" s="1">
        <v>446.50000000010687</v>
      </c>
    </row>
    <row r="37" spans="1:39" x14ac:dyDescent="0.25">
      <c r="A37" s="25">
        <f ca="1">Exceedance!U37</f>
        <v>43831</v>
      </c>
      <c r="B37" s="254">
        <v>446.49999999999926</v>
      </c>
      <c r="C37" s="254">
        <v>446.49999999999926</v>
      </c>
      <c r="D37" s="254">
        <v>446.49999999999926</v>
      </c>
      <c r="E37" s="1">
        <v>446.49999999999926</v>
      </c>
      <c r="F37" s="1">
        <v>446.49999999999926</v>
      </c>
      <c r="G37" s="1">
        <v>446.49999999999926</v>
      </c>
      <c r="H37" s="1">
        <v>446.49999999999926</v>
      </c>
      <c r="I37" s="1">
        <v>446.49999999999926</v>
      </c>
      <c r="J37" s="1">
        <v>446.49999999999926</v>
      </c>
      <c r="K37" s="1">
        <v>446.49999999999926</v>
      </c>
      <c r="L37" s="1">
        <v>446.49999999999926</v>
      </c>
      <c r="M37" s="1">
        <v>446.49999999999926</v>
      </c>
      <c r="N37" s="1">
        <v>446.49999999999926</v>
      </c>
      <c r="O37" s="1">
        <v>446.49999999999926</v>
      </c>
      <c r="P37" s="1">
        <v>446.49999999999926</v>
      </c>
      <c r="Q37" s="1">
        <v>446.49999999999926</v>
      </c>
      <c r="R37" s="1">
        <v>446.49999999999926</v>
      </c>
      <c r="S37" s="1">
        <v>446.49999999999926</v>
      </c>
      <c r="T37" s="1">
        <v>446.49999999999926</v>
      </c>
      <c r="U37" s="1">
        <v>446.49999999999926</v>
      </c>
      <c r="V37" s="1">
        <v>446.49999999999926</v>
      </c>
      <c r="W37" s="1">
        <v>446.49999999999926</v>
      </c>
      <c r="X37" s="1">
        <v>446.49999999999926</v>
      </c>
      <c r="Y37" s="1">
        <v>446.49999999999926</v>
      </c>
      <c r="Z37" s="1">
        <v>446.49999999999926</v>
      </c>
      <c r="AA37" s="1">
        <v>446.49999999999926</v>
      </c>
      <c r="AB37" s="1">
        <v>446.49999999999926</v>
      </c>
      <c r="AC37" s="1">
        <v>446.49999999999926</v>
      </c>
      <c r="AD37" s="1">
        <v>446.49999999999926</v>
      </c>
      <c r="AE37" s="1">
        <v>446.49999999999926</v>
      </c>
      <c r="AF37" s="1">
        <v>446.49999999999926</v>
      </c>
      <c r="AG37" s="1">
        <v>446.49999999999926</v>
      </c>
      <c r="AH37" s="1">
        <v>446.49999999999926</v>
      </c>
      <c r="AI37" s="1">
        <v>446.49999999999926</v>
      </c>
      <c r="AJ37" s="1">
        <v>446.49999999999926</v>
      </c>
      <c r="AK37" s="1">
        <v>446.49999999999926</v>
      </c>
      <c r="AL37" s="1">
        <v>446.49999999999926</v>
      </c>
      <c r="AM37" s="1">
        <v>446.49999999999926</v>
      </c>
    </row>
    <row r="38" spans="1:39" x14ac:dyDescent="0.25">
      <c r="A38" s="25">
        <f ca="1">Exceedance!U38</f>
        <v>43862</v>
      </c>
      <c r="B38" s="254">
        <v>446.4999999999996</v>
      </c>
      <c r="C38" s="254">
        <v>446.49999999999949</v>
      </c>
      <c r="D38" s="254">
        <v>446.49999999999949</v>
      </c>
      <c r="E38" s="1">
        <v>446.49999999999949</v>
      </c>
      <c r="F38" s="1">
        <v>446.49999999999949</v>
      </c>
      <c r="G38" s="1">
        <v>446.4999999999996</v>
      </c>
      <c r="H38" s="1">
        <v>446.49999999999949</v>
      </c>
      <c r="I38" s="1">
        <v>446.4999999999996</v>
      </c>
      <c r="J38" s="1">
        <v>446.4999999999996</v>
      </c>
      <c r="K38" s="1">
        <v>446.4999999999996</v>
      </c>
      <c r="L38" s="1">
        <v>446.49999999999949</v>
      </c>
      <c r="M38" s="1">
        <v>446.4999999999996</v>
      </c>
      <c r="N38" s="1">
        <v>446.4999999999996</v>
      </c>
      <c r="O38" s="1">
        <v>446.4999999999996</v>
      </c>
      <c r="P38" s="1">
        <v>446.49999999999949</v>
      </c>
      <c r="Q38" s="1">
        <v>446.49999999999949</v>
      </c>
      <c r="R38" s="1">
        <v>446.49999999999949</v>
      </c>
      <c r="S38" s="1">
        <v>446.49999999999949</v>
      </c>
      <c r="T38" s="1">
        <v>446.4999999999996</v>
      </c>
      <c r="U38" s="1">
        <v>446.4999999999996</v>
      </c>
      <c r="V38" s="1">
        <v>446.4999999999996</v>
      </c>
      <c r="W38" s="1">
        <v>446.49999999999949</v>
      </c>
      <c r="X38" s="1">
        <v>446.49999999999949</v>
      </c>
      <c r="Y38" s="1">
        <v>446.49999999999949</v>
      </c>
      <c r="Z38" s="1">
        <v>446.49999999999949</v>
      </c>
      <c r="AA38" s="1">
        <v>446.49999999999949</v>
      </c>
      <c r="AB38" s="1">
        <v>446.49999999999949</v>
      </c>
      <c r="AC38" s="1">
        <v>446.49999999999949</v>
      </c>
      <c r="AD38" s="1">
        <v>446.4999999999996</v>
      </c>
      <c r="AE38" s="1">
        <v>446.4999999999996</v>
      </c>
      <c r="AF38" s="1">
        <v>446.49999999999949</v>
      </c>
      <c r="AG38" s="1">
        <v>446.49999999999949</v>
      </c>
      <c r="AH38" s="1">
        <v>446.49999999999949</v>
      </c>
      <c r="AI38" s="1">
        <v>446.49999999999949</v>
      </c>
      <c r="AJ38" s="1">
        <v>446.4999999999996</v>
      </c>
      <c r="AK38" s="1">
        <v>446.49999999999949</v>
      </c>
      <c r="AL38" s="1">
        <v>446.49999999999949</v>
      </c>
      <c r="AM38" s="1">
        <v>446.49999999999949</v>
      </c>
    </row>
    <row r="39" spans="1:39" x14ac:dyDescent="0.25">
      <c r="A39" s="25">
        <f ca="1">Exceedance!U39</f>
        <v>43891</v>
      </c>
      <c r="B39" s="254">
        <v>446.69999999993917</v>
      </c>
      <c r="C39" s="254">
        <v>446.69999999993917</v>
      </c>
      <c r="D39" s="254">
        <v>446.69999999993917</v>
      </c>
      <c r="E39" s="1">
        <v>446.69999999993917</v>
      </c>
      <c r="F39" s="1">
        <v>446.69999999993917</v>
      </c>
      <c r="G39" s="1">
        <v>446.69999999993917</v>
      </c>
      <c r="H39" s="1">
        <v>446.69999999993917</v>
      </c>
      <c r="I39" s="1">
        <v>446.69999999993917</v>
      </c>
      <c r="J39" s="1">
        <v>446.69999999993917</v>
      </c>
      <c r="K39" s="1">
        <v>446.69999999993917</v>
      </c>
      <c r="L39" s="1">
        <v>446.69999999993917</v>
      </c>
      <c r="M39" s="1">
        <v>446.69999999993917</v>
      </c>
      <c r="N39" s="1">
        <v>446.69999999993917</v>
      </c>
      <c r="O39" s="1">
        <v>446.69999999993917</v>
      </c>
      <c r="P39" s="1">
        <v>446.69999999993917</v>
      </c>
      <c r="Q39" s="1">
        <v>446.69999999993917</v>
      </c>
      <c r="R39" s="1">
        <v>446.69999999993917</v>
      </c>
      <c r="S39" s="1">
        <v>446.69999999993917</v>
      </c>
      <c r="T39" s="1">
        <v>446.69999999993917</v>
      </c>
      <c r="U39" s="1">
        <v>446.69999999993917</v>
      </c>
      <c r="V39" s="1">
        <v>446.69999999993917</v>
      </c>
      <c r="W39" s="1">
        <v>446.69999999993917</v>
      </c>
      <c r="X39" s="1">
        <v>446.69999999993917</v>
      </c>
      <c r="Y39" s="1">
        <v>446.69999999993917</v>
      </c>
      <c r="Z39" s="1">
        <v>446.69999999993917</v>
      </c>
      <c r="AA39" s="1">
        <v>446.69999999993917</v>
      </c>
      <c r="AB39" s="1">
        <v>446.69999999993917</v>
      </c>
      <c r="AC39" s="1">
        <v>446.69999999993917</v>
      </c>
      <c r="AD39" s="1">
        <v>446.69999999993917</v>
      </c>
      <c r="AE39" s="1">
        <v>446.69999999993917</v>
      </c>
      <c r="AF39" s="1">
        <v>446.69999999993917</v>
      </c>
      <c r="AG39" s="1">
        <v>446.69999999993917</v>
      </c>
      <c r="AH39" s="1">
        <v>446.69999999993917</v>
      </c>
      <c r="AI39" s="1">
        <v>446.69999999993917</v>
      </c>
      <c r="AJ39" s="1">
        <v>446.69999999993917</v>
      </c>
      <c r="AK39" s="1">
        <v>446.69999999993917</v>
      </c>
      <c r="AL39" s="1">
        <v>446.69999999993917</v>
      </c>
      <c r="AM39" s="1">
        <v>446.69999999993917</v>
      </c>
    </row>
    <row r="40" spans="1:39" x14ac:dyDescent="0.25">
      <c r="A40" s="25">
        <f ca="1">Exceedance!U40</f>
        <v>43922</v>
      </c>
      <c r="B40" s="254">
        <v>448.69999999887347</v>
      </c>
      <c r="C40" s="254">
        <v>448.69999999887347</v>
      </c>
      <c r="D40" s="254">
        <v>448.69999999887347</v>
      </c>
      <c r="E40" s="1">
        <v>448.69999999887347</v>
      </c>
      <c r="F40" s="1">
        <v>448.69999999887347</v>
      </c>
      <c r="G40" s="1">
        <v>448.69999999887347</v>
      </c>
      <c r="H40" s="1">
        <v>448.69999999887347</v>
      </c>
      <c r="I40" s="1">
        <v>448.69999999887347</v>
      </c>
      <c r="J40" s="1">
        <v>448.69999999887347</v>
      </c>
      <c r="K40" s="1">
        <v>448.69999999887347</v>
      </c>
      <c r="L40" s="1">
        <v>448.69999999887347</v>
      </c>
      <c r="M40" s="1">
        <v>448.69999999887347</v>
      </c>
      <c r="N40" s="1">
        <v>448.69999999887347</v>
      </c>
      <c r="O40" s="1">
        <v>448.69999999887347</v>
      </c>
      <c r="P40" s="1">
        <v>448.69999999887347</v>
      </c>
      <c r="Q40" s="1">
        <v>448.69999999887347</v>
      </c>
      <c r="R40" s="1">
        <v>448.69999999887347</v>
      </c>
      <c r="S40" s="1">
        <v>448.69999999887347</v>
      </c>
      <c r="T40" s="1">
        <v>448.69999999887347</v>
      </c>
      <c r="U40" s="1">
        <v>448.69999999887347</v>
      </c>
      <c r="V40" s="1">
        <v>448.69999999887347</v>
      </c>
      <c r="W40" s="1">
        <v>448.69999999887347</v>
      </c>
      <c r="X40" s="1">
        <v>448.69999999887347</v>
      </c>
      <c r="Y40" s="1">
        <v>448.69999999887347</v>
      </c>
      <c r="Z40" s="1">
        <v>448.69999999887347</v>
      </c>
      <c r="AA40" s="1">
        <v>448.69999999887347</v>
      </c>
      <c r="AB40" s="1">
        <v>448.69999999887347</v>
      </c>
      <c r="AC40" s="1">
        <v>448.69999999887347</v>
      </c>
      <c r="AD40" s="1">
        <v>448.69999999887347</v>
      </c>
      <c r="AE40" s="1">
        <v>448.69999999887347</v>
      </c>
      <c r="AF40" s="1">
        <v>448.69999999887347</v>
      </c>
      <c r="AG40" s="1">
        <v>448.69999999887347</v>
      </c>
      <c r="AH40" s="1">
        <v>448.69999999887347</v>
      </c>
      <c r="AI40" s="1">
        <v>448.69999999887347</v>
      </c>
      <c r="AJ40" s="1">
        <v>448.69999999887347</v>
      </c>
      <c r="AK40" s="1">
        <v>448.69999999887347</v>
      </c>
      <c r="AL40" s="1">
        <v>448.69999999887347</v>
      </c>
      <c r="AM40" s="1">
        <v>448.69999999887347</v>
      </c>
    </row>
    <row r="41" spans="1:39" x14ac:dyDescent="0.25">
      <c r="A41" s="25">
        <f ca="1">Exceedance!U41</f>
        <v>43952</v>
      </c>
      <c r="B41" s="254">
        <v>448.70000000000601</v>
      </c>
      <c r="C41" s="254">
        <v>448.70000000000601</v>
      </c>
      <c r="D41" s="254">
        <v>448.70000000000601</v>
      </c>
      <c r="E41" s="1">
        <v>448.70000000000601</v>
      </c>
      <c r="F41" s="1">
        <v>448.70000000000601</v>
      </c>
      <c r="G41" s="1">
        <v>448.70000000000601</v>
      </c>
      <c r="H41" s="1">
        <v>448.70000000000601</v>
      </c>
      <c r="I41" s="1">
        <v>448.70000000000601</v>
      </c>
      <c r="J41" s="1">
        <v>448.70000000000601</v>
      </c>
      <c r="K41" s="1">
        <v>448.70000000000601</v>
      </c>
      <c r="L41" s="1">
        <v>448.70000000000613</v>
      </c>
      <c r="M41" s="1">
        <v>448.70000000000601</v>
      </c>
      <c r="N41" s="1">
        <v>448.70000000000601</v>
      </c>
      <c r="O41" s="1">
        <v>448.70000000000601</v>
      </c>
      <c r="P41" s="1">
        <v>448.70000000000601</v>
      </c>
      <c r="Q41" s="1">
        <v>448.70000000000601</v>
      </c>
      <c r="R41" s="1">
        <v>448.70000000000601</v>
      </c>
      <c r="S41" s="1">
        <v>448.70000000000601</v>
      </c>
      <c r="T41" s="1">
        <v>448.70000000000601</v>
      </c>
      <c r="U41" s="1">
        <v>448.70000000000601</v>
      </c>
      <c r="V41" s="1">
        <v>448.70000000000601</v>
      </c>
      <c r="W41" s="1">
        <v>448.70000000000601</v>
      </c>
      <c r="X41" s="1">
        <v>448.70000000000601</v>
      </c>
      <c r="Y41" s="1">
        <v>448.70000000000601</v>
      </c>
      <c r="Z41" s="1">
        <v>448.70000000000601</v>
      </c>
      <c r="AA41" s="1">
        <v>448.70000000000601</v>
      </c>
      <c r="AB41" s="1">
        <v>448.70000000000601</v>
      </c>
      <c r="AC41" s="1">
        <v>448.70000000000601</v>
      </c>
      <c r="AD41" s="1">
        <v>448.70000000000601</v>
      </c>
      <c r="AE41" s="1">
        <v>448.70000000000601</v>
      </c>
      <c r="AF41" s="1">
        <v>448.70000000000601</v>
      </c>
      <c r="AG41" s="1">
        <v>448.70000000000601</v>
      </c>
      <c r="AH41" s="1">
        <v>448.70000000000601</v>
      </c>
      <c r="AI41" s="1">
        <v>448.70000000000601</v>
      </c>
      <c r="AJ41" s="1">
        <v>448.70000000000601</v>
      </c>
      <c r="AK41" s="1">
        <v>448.70000000000601</v>
      </c>
      <c r="AL41" s="1">
        <v>448.70000000000601</v>
      </c>
      <c r="AM41" s="1">
        <v>448.70000000000601</v>
      </c>
    </row>
    <row r="42" spans="1:39" x14ac:dyDescent="0.25">
      <c r="A42" s="25">
        <f ca="1">Exceedance!U42</f>
        <v>43983</v>
      </c>
      <c r="B42" s="254">
        <v>448.69999999999948</v>
      </c>
      <c r="C42" s="254">
        <v>448.69999999999948</v>
      </c>
      <c r="D42" s="254">
        <v>448.69999999999948</v>
      </c>
      <c r="E42" s="1">
        <v>448.69999999999948</v>
      </c>
      <c r="F42" s="1">
        <v>448.69999999999948</v>
      </c>
      <c r="G42" s="1">
        <v>448.69999999999948</v>
      </c>
      <c r="H42" s="1">
        <v>448.69999999999948</v>
      </c>
      <c r="I42" s="1">
        <v>448.69999999999948</v>
      </c>
      <c r="J42" s="1">
        <v>448.69999999999948</v>
      </c>
      <c r="K42" s="1">
        <v>448.69999999999948</v>
      </c>
      <c r="L42" s="1">
        <v>448.69999999999948</v>
      </c>
      <c r="M42" s="1">
        <v>448.69999999999948</v>
      </c>
      <c r="N42" s="1">
        <v>448.69999999999948</v>
      </c>
      <c r="O42" s="1">
        <v>448.69999999999948</v>
      </c>
      <c r="P42" s="1">
        <v>448.69999999999948</v>
      </c>
      <c r="Q42" s="1">
        <v>448.69999999999948</v>
      </c>
      <c r="R42" s="1">
        <v>448.69999999999948</v>
      </c>
      <c r="S42" s="1">
        <v>448.69999999999948</v>
      </c>
      <c r="T42" s="1">
        <v>448.69999999999948</v>
      </c>
      <c r="U42" s="1">
        <v>448.69999999999948</v>
      </c>
      <c r="V42" s="1">
        <v>448.69999999999948</v>
      </c>
      <c r="W42" s="1">
        <v>448.69999999999948</v>
      </c>
      <c r="X42" s="1">
        <v>448.69999999999948</v>
      </c>
      <c r="Y42" s="1">
        <v>448.69999999999948</v>
      </c>
      <c r="Z42" s="1">
        <v>448.69999999999948</v>
      </c>
      <c r="AA42" s="1">
        <v>448.69999999999948</v>
      </c>
      <c r="AB42" s="1">
        <v>448.69999999999948</v>
      </c>
      <c r="AC42" s="1">
        <v>448.69999999999948</v>
      </c>
      <c r="AD42" s="1">
        <v>448.69999999999948</v>
      </c>
      <c r="AE42" s="1">
        <v>448.69999999999948</v>
      </c>
      <c r="AF42" s="1">
        <v>448.69999999999948</v>
      </c>
      <c r="AG42" s="1">
        <v>448.69999999999948</v>
      </c>
      <c r="AH42" s="1">
        <v>448.69999999999948</v>
      </c>
      <c r="AI42" s="1">
        <v>448.69999999999948</v>
      </c>
      <c r="AJ42" s="1">
        <v>448.69999999999948</v>
      </c>
      <c r="AK42" s="1">
        <v>448.69999999999948</v>
      </c>
      <c r="AL42" s="1">
        <v>448.69999999999948</v>
      </c>
      <c r="AM42" s="1">
        <v>448.69999999999948</v>
      </c>
    </row>
    <row r="43" spans="1:39" x14ac:dyDescent="0.25">
      <c r="A43" s="25">
        <f ca="1">Exceedance!U43</f>
        <v>44013</v>
      </c>
      <c r="B43" s="254">
        <v>447.99999999997851</v>
      </c>
      <c r="C43" s="254">
        <v>447.99999999997851</v>
      </c>
      <c r="D43" s="254">
        <v>447.99999999997851</v>
      </c>
      <c r="E43" s="1">
        <v>447.99999999997851</v>
      </c>
      <c r="F43" s="1">
        <v>447.99999999997851</v>
      </c>
      <c r="G43" s="1">
        <v>447.99999999997851</v>
      </c>
      <c r="H43" s="1">
        <v>447.99999999997851</v>
      </c>
      <c r="I43" s="1">
        <v>447.99999999997851</v>
      </c>
      <c r="J43" s="1">
        <v>447.99999999997851</v>
      </c>
      <c r="K43" s="1">
        <v>447.99999999997851</v>
      </c>
      <c r="L43" s="1">
        <v>447.99999999997851</v>
      </c>
      <c r="M43" s="1">
        <v>447.99999999997851</v>
      </c>
      <c r="N43" s="1">
        <v>447.99999999997851</v>
      </c>
      <c r="O43" s="1">
        <v>447.99999999997851</v>
      </c>
      <c r="P43" s="1">
        <v>447.99999999997851</v>
      </c>
      <c r="Q43" s="1">
        <v>447.99999999997851</v>
      </c>
      <c r="R43" s="1">
        <v>447.99999999997851</v>
      </c>
      <c r="S43" s="1">
        <v>447.99999999997851</v>
      </c>
      <c r="T43" s="1">
        <v>447.99999999997851</v>
      </c>
      <c r="U43" s="1">
        <v>447.99999999997851</v>
      </c>
      <c r="V43" s="1">
        <v>447.99999999997851</v>
      </c>
      <c r="W43" s="1">
        <v>447.99999999997851</v>
      </c>
      <c r="X43" s="1">
        <v>447.99999999997851</v>
      </c>
      <c r="Y43" s="1">
        <v>447.99999999997851</v>
      </c>
      <c r="Z43" s="1">
        <v>447.99999999997851</v>
      </c>
      <c r="AA43" s="1">
        <v>447.99999999997851</v>
      </c>
      <c r="AB43" s="1">
        <v>447.99999999997851</v>
      </c>
      <c r="AC43" s="1">
        <v>447.99999999997846</v>
      </c>
      <c r="AD43" s="1">
        <v>447.99999999997851</v>
      </c>
      <c r="AE43" s="1">
        <v>447.99999999997851</v>
      </c>
      <c r="AF43" s="1">
        <v>447.99999999997851</v>
      </c>
      <c r="AG43" s="1">
        <v>447.99999999997851</v>
      </c>
      <c r="AH43" s="1">
        <v>447.99999999997851</v>
      </c>
      <c r="AI43" s="1">
        <v>447.99999999997851</v>
      </c>
      <c r="AJ43" s="1">
        <v>447.99999999997851</v>
      </c>
      <c r="AK43" s="1">
        <v>447.99999999997851</v>
      </c>
      <c r="AL43" s="1">
        <v>447.99999999997851</v>
      </c>
      <c r="AM43" s="1">
        <v>447.99999999997851</v>
      </c>
    </row>
    <row r="44" spans="1:39" x14ac:dyDescent="0.25">
      <c r="A44" s="25">
        <f ca="1">Exceedance!U44</f>
        <v>44044</v>
      </c>
      <c r="B44" s="254">
        <v>447.50000000180552</v>
      </c>
      <c r="C44" s="254">
        <v>447.50000000180552</v>
      </c>
      <c r="D44" s="254">
        <v>447.50000000180552</v>
      </c>
      <c r="E44" s="1">
        <v>447.50000000180552</v>
      </c>
      <c r="F44" s="1">
        <v>447.50000000180552</v>
      </c>
      <c r="G44" s="1">
        <v>447.50000000180552</v>
      </c>
      <c r="H44" s="1">
        <v>447.50000000180552</v>
      </c>
      <c r="I44" s="1">
        <v>447.50000000180552</v>
      </c>
      <c r="J44" s="1">
        <v>447.50000000180552</v>
      </c>
      <c r="K44" s="1">
        <v>447.50000000180552</v>
      </c>
      <c r="L44" s="1">
        <v>447.50000000180552</v>
      </c>
      <c r="M44" s="1">
        <v>447.50000000180552</v>
      </c>
      <c r="N44" s="1">
        <v>447.50000000180552</v>
      </c>
      <c r="O44" s="1">
        <v>447.50000000180552</v>
      </c>
      <c r="P44" s="1">
        <v>447.50000000180552</v>
      </c>
      <c r="Q44" s="1">
        <v>447.50000000180552</v>
      </c>
      <c r="R44" s="1">
        <v>447.50000000180552</v>
      </c>
      <c r="S44" s="1">
        <v>447.50000000180552</v>
      </c>
      <c r="T44" s="1">
        <v>447.50000000180552</v>
      </c>
      <c r="U44" s="1">
        <v>447.50000000180552</v>
      </c>
      <c r="V44" s="1">
        <v>447.50000000180552</v>
      </c>
      <c r="W44" s="1">
        <v>447.50000000180552</v>
      </c>
      <c r="X44" s="1">
        <v>447.50000000180552</v>
      </c>
      <c r="Y44" s="1">
        <v>447.50000000180552</v>
      </c>
      <c r="Z44" s="1">
        <v>447.50000000180552</v>
      </c>
      <c r="AA44" s="1">
        <v>447.50000000180552</v>
      </c>
      <c r="AB44" s="1">
        <v>447.50000000180552</v>
      </c>
      <c r="AC44" s="1">
        <v>447.50000000180552</v>
      </c>
      <c r="AD44" s="1">
        <v>447.50000000180552</v>
      </c>
      <c r="AE44" s="1">
        <v>447.50000000180552</v>
      </c>
      <c r="AF44" s="1">
        <v>447.50000000180552</v>
      </c>
      <c r="AG44" s="1">
        <v>447.50000000180552</v>
      </c>
      <c r="AH44" s="1">
        <v>447.50000000180552</v>
      </c>
      <c r="AI44" s="1">
        <v>447.50000000180552</v>
      </c>
      <c r="AJ44" s="1">
        <v>447.50000000180552</v>
      </c>
      <c r="AK44" s="1">
        <v>447.50000000180552</v>
      </c>
      <c r="AL44" s="1">
        <v>447.50000000180552</v>
      </c>
      <c r="AM44" s="1">
        <v>447.50000000180552</v>
      </c>
    </row>
    <row r="45" spans="1:39" x14ac:dyDescent="0.25">
      <c r="A45" s="25">
        <f ca="1">Exceedance!U45</f>
        <v>44075</v>
      </c>
      <c r="B45" s="254">
        <v>447.49999999998676</v>
      </c>
      <c r="C45" s="254">
        <v>447.49999999998676</v>
      </c>
      <c r="D45" s="254">
        <v>447.49999999998676</v>
      </c>
      <c r="E45" s="1">
        <v>447.49999999998676</v>
      </c>
      <c r="F45" s="1">
        <v>447.49999999998676</v>
      </c>
      <c r="G45" s="1">
        <v>447.49999999998676</v>
      </c>
      <c r="H45" s="1">
        <v>447.49999999998676</v>
      </c>
      <c r="I45" s="1">
        <v>447.49999999998676</v>
      </c>
      <c r="J45" s="1">
        <v>447.49999999998676</v>
      </c>
      <c r="K45" s="1">
        <v>447.49999999998676</v>
      </c>
      <c r="L45" s="1">
        <v>447.49999999998681</v>
      </c>
      <c r="M45" s="1">
        <v>447.49999999998681</v>
      </c>
      <c r="N45" s="1">
        <v>447.49999999998676</v>
      </c>
      <c r="O45" s="1">
        <v>447.49999999998676</v>
      </c>
      <c r="P45" s="1">
        <v>447.49999999998676</v>
      </c>
      <c r="Q45" s="1">
        <v>447.49999999998676</v>
      </c>
      <c r="R45" s="1">
        <v>447.49999999998676</v>
      </c>
      <c r="S45" s="1">
        <v>447.49999999998676</v>
      </c>
      <c r="T45" s="1">
        <v>447.49999999998676</v>
      </c>
      <c r="U45" s="1">
        <v>447.49999999998681</v>
      </c>
      <c r="V45" s="1">
        <v>447.49999999998676</v>
      </c>
      <c r="W45" s="1">
        <v>447.49999999998681</v>
      </c>
      <c r="X45" s="1">
        <v>447.49999999998676</v>
      </c>
      <c r="Y45" s="1">
        <v>447.49999999998676</v>
      </c>
      <c r="Z45" s="1">
        <v>447.49999999998676</v>
      </c>
      <c r="AA45" s="1">
        <v>447.49999999998676</v>
      </c>
      <c r="AB45" s="1">
        <v>447.49999999998676</v>
      </c>
      <c r="AC45" s="1">
        <v>447.49999999998676</v>
      </c>
      <c r="AD45" s="1">
        <v>447.49999999998676</v>
      </c>
      <c r="AE45" s="1">
        <v>447.49999999998681</v>
      </c>
      <c r="AF45" s="1">
        <v>447.49999999998676</v>
      </c>
      <c r="AG45" s="1">
        <v>447.49999999998676</v>
      </c>
      <c r="AH45" s="1">
        <v>447.49999999998681</v>
      </c>
      <c r="AI45" s="1">
        <v>447.49999999998676</v>
      </c>
      <c r="AJ45" s="1">
        <v>447.49999999998676</v>
      </c>
      <c r="AK45" s="1">
        <v>447.49999999998676</v>
      </c>
      <c r="AL45" s="1">
        <v>447.49999999998676</v>
      </c>
      <c r="AM45" s="1">
        <v>447.49999999998676</v>
      </c>
    </row>
    <row r="46" spans="1:39" x14ac:dyDescent="0.25">
      <c r="A46" s="25">
        <f ca="1">Exceedance!U46</f>
        <v>44105</v>
      </c>
      <c r="B46" s="254">
        <v>447.4999999999996</v>
      </c>
      <c r="C46" s="254">
        <v>447.4999999999996</v>
      </c>
      <c r="D46" s="254">
        <v>447.4999999999996</v>
      </c>
      <c r="E46" s="1">
        <v>447.4999999999996</v>
      </c>
      <c r="F46" s="1">
        <v>447.4999999999996</v>
      </c>
      <c r="G46" s="1">
        <v>447.4999999999996</v>
      </c>
      <c r="H46" s="1">
        <v>447.4999999999996</v>
      </c>
      <c r="I46" s="1">
        <v>447.4999999999996</v>
      </c>
      <c r="J46" s="1">
        <v>447.4999999999996</v>
      </c>
      <c r="K46" s="1">
        <v>447.4999999999996</v>
      </c>
      <c r="L46" s="1">
        <v>447.4999999999996</v>
      </c>
      <c r="M46" s="1">
        <v>447.4999999999996</v>
      </c>
      <c r="N46" s="1">
        <v>447.4999999999996</v>
      </c>
      <c r="O46" s="1">
        <v>447.4999999999996</v>
      </c>
      <c r="P46" s="1">
        <v>447.4999999999996</v>
      </c>
      <c r="Q46" s="1">
        <v>447.4999999999996</v>
      </c>
      <c r="R46" s="1">
        <v>447.4999999999996</v>
      </c>
      <c r="S46" s="1">
        <v>447.4999999999996</v>
      </c>
      <c r="T46" s="1">
        <v>447.4999999999996</v>
      </c>
      <c r="U46" s="1">
        <v>447.4999999999996</v>
      </c>
      <c r="V46" s="1">
        <v>447.4999999999996</v>
      </c>
      <c r="W46" s="1">
        <v>447.4999999999996</v>
      </c>
      <c r="X46" s="1">
        <v>447.4999999999996</v>
      </c>
      <c r="Y46" s="1">
        <v>447.4999999999996</v>
      </c>
      <c r="Z46" s="1">
        <v>447.4999999999996</v>
      </c>
      <c r="AA46" s="1">
        <v>447.4999999999996</v>
      </c>
      <c r="AB46" s="1">
        <v>447.4999999999996</v>
      </c>
      <c r="AC46" s="1">
        <v>447.4999999999996</v>
      </c>
      <c r="AD46" s="1">
        <v>447.4999999999996</v>
      </c>
      <c r="AE46" s="1">
        <v>447.4999999999996</v>
      </c>
      <c r="AF46" s="1">
        <v>447.4999999999996</v>
      </c>
      <c r="AG46" s="1">
        <v>447.4999999999996</v>
      </c>
      <c r="AH46" s="1">
        <v>447.4999999999996</v>
      </c>
      <c r="AI46" s="1">
        <v>447.4999999999996</v>
      </c>
      <c r="AJ46" s="1">
        <v>447.4999999999996</v>
      </c>
      <c r="AK46" s="1">
        <v>447.4999999999996</v>
      </c>
      <c r="AL46" s="1">
        <v>447.4999999999996</v>
      </c>
      <c r="AM46" s="1">
        <v>447.4999999999996</v>
      </c>
    </row>
    <row r="47" spans="1:39" x14ac:dyDescent="0.25">
      <c r="A47" s="25">
        <f ca="1">Exceedance!U47</f>
        <v>44136</v>
      </c>
      <c r="B47" s="254">
        <v>447.4999999999996</v>
      </c>
      <c r="C47" s="254">
        <v>447.4999999999996</v>
      </c>
      <c r="D47" s="254">
        <v>447.4999999999996</v>
      </c>
      <c r="E47" s="1">
        <v>447.4999999999996</v>
      </c>
      <c r="F47" s="1">
        <v>447.49999999999949</v>
      </c>
      <c r="G47" s="1">
        <v>447.49999999987944</v>
      </c>
      <c r="H47" s="1">
        <v>447.4999999999996</v>
      </c>
      <c r="I47" s="1">
        <v>447.4999999999996</v>
      </c>
      <c r="J47" s="1">
        <v>447.4999999999996</v>
      </c>
      <c r="K47" s="1">
        <v>447.4999999999996</v>
      </c>
      <c r="L47" s="1">
        <v>447.49999999999949</v>
      </c>
      <c r="M47" s="1">
        <v>447.49999999999949</v>
      </c>
      <c r="N47" s="1">
        <v>447.4999999999996</v>
      </c>
      <c r="O47" s="1">
        <v>447.49999999999949</v>
      </c>
      <c r="P47" s="1">
        <v>447.4999999999996</v>
      </c>
      <c r="Q47" s="1">
        <v>447.49999999999949</v>
      </c>
      <c r="R47" s="1">
        <v>447.4999999999996</v>
      </c>
      <c r="S47" s="1">
        <v>447.4999999999996</v>
      </c>
      <c r="T47" s="1">
        <v>447.4999999999996</v>
      </c>
      <c r="U47" s="1">
        <v>447.4999999999996</v>
      </c>
      <c r="V47" s="1">
        <v>447.4999999999996</v>
      </c>
      <c r="W47" s="1">
        <v>447.4999999999996</v>
      </c>
      <c r="X47" s="1">
        <v>447.4999999999996</v>
      </c>
      <c r="Y47" s="1">
        <v>447.4999999999996</v>
      </c>
      <c r="Z47" s="1">
        <v>447.4999999999996</v>
      </c>
      <c r="AA47" s="1">
        <v>447.4999999999996</v>
      </c>
      <c r="AB47" s="1">
        <v>447.4999999999996</v>
      </c>
      <c r="AC47" s="1">
        <v>447.4999999999996</v>
      </c>
      <c r="AD47" s="1">
        <v>447.4999999999996</v>
      </c>
      <c r="AE47" s="1">
        <v>447.49999999999949</v>
      </c>
      <c r="AF47" s="1">
        <v>447.4999999999996</v>
      </c>
      <c r="AG47" s="1">
        <v>447.4999999999996</v>
      </c>
      <c r="AH47" s="1">
        <v>447.4999999999996</v>
      </c>
      <c r="AI47" s="1">
        <v>447.49999999999949</v>
      </c>
      <c r="AJ47" s="1">
        <v>447.49999999999949</v>
      </c>
      <c r="AK47" s="1">
        <v>447.4999999999996</v>
      </c>
      <c r="AL47" s="1">
        <v>447.49999999999949</v>
      </c>
      <c r="AM47" s="1">
        <v>447.4999999999996</v>
      </c>
    </row>
    <row r="48" spans="1:39" x14ac:dyDescent="0.25">
      <c r="A48" s="25">
        <f ca="1">Exceedance!U48</f>
        <v>44166</v>
      </c>
      <c r="B48" s="254">
        <v>446.50000000010687</v>
      </c>
      <c r="C48" s="254">
        <v>446.50000000010687</v>
      </c>
      <c r="D48" s="254">
        <v>446.50000000010687</v>
      </c>
      <c r="E48" s="1">
        <v>446.50000000010687</v>
      </c>
      <c r="F48" s="1">
        <v>446.50000000007861</v>
      </c>
      <c r="G48" s="1">
        <v>446.49999999998096</v>
      </c>
      <c r="H48" s="1">
        <v>446.50000000010687</v>
      </c>
      <c r="I48" s="1">
        <v>446.50000000010687</v>
      </c>
      <c r="J48" s="1">
        <v>446.50000000010687</v>
      </c>
      <c r="K48" s="1">
        <v>446.50000000010687</v>
      </c>
      <c r="L48" s="1">
        <v>446.50000000010687</v>
      </c>
      <c r="M48" s="1">
        <v>446.50000000010687</v>
      </c>
      <c r="N48" s="1">
        <v>446.50000000010687</v>
      </c>
      <c r="O48" s="1">
        <v>446.50000000010675</v>
      </c>
      <c r="P48" s="1">
        <v>446.50000000010687</v>
      </c>
      <c r="Q48" s="1">
        <v>446.50000000010687</v>
      </c>
      <c r="R48" s="1">
        <v>446.50000000010687</v>
      </c>
      <c r="S48" s="1">
        <v>446.50000000010687</v>
      </c>
      <c r="T48" s="1">
        <v>446.50000000010687</v>
      </c>
      <c r="U48" s="1">
        <v>446.50000000010687</v>
      </c>
      <c r="V48" s="1">
        <v>446.50000000010687</v>
      </c>
      <c r="W48" s="1">
        <v>446.50000000010687</v>
      </c>
      <c r="X48" s="1">
        <v>446.50000000010687</v>
      </c>
      <c r="Y48" s="1">
        <v>446.50000000010687</v>
      </c>
      <c r="Z48" s="1">
        <v>446.50000000010687</v>
      </c>
      <c r="AA48" s="1">
        <v>446.50000000010675</v>
      </c>
      <c r="AB48" s="1">
        <v>446.50000000010675</v>
      </c>
      <c r="AC48" s="1">
        <v>446.50000000010687</v>
      </c>
      <c r="AD48" s="1">
        <v>446.50000000010687</v>
      </c>
      <c r="AE48" s="1">
        <v>446.50000000010675</v>
      </c>
      <c r="AF48" s="1">
        <v>446.50000000010687</v>
      </c>
      <c r="AG48" s="1">
        <v>446.50000000010687</v>
      </c>
      <c r="AH48" s="1">
        <v>446.50000000010675</v>
      </c>
      <c r="AI48" s="1">
        <v>446.50000000010687</v>
      </c>
      <c r="AJ48" s="1">
        <v>446.50000000010687</v>
      </c>
      <c r="AK48" s="1">
        <v>446.50000000010687</v>
      </c>
      <c r="AL48" s="1">
        <v>446.50000000010687</v>
      </c>
      <c r="AM48" s="1">
        <v>446.50000000010675</v>
      </c>
    </row>
    <row r="49" spans="1:39" x14ac:dyDescent="0.25">
      <c r="A49" s="25">
        <f ca="1">Exceedance!U49</f>
        <v>44197</v>
      </c>
      <c r="B49" s="254">
        <v>446.49999999999926</v>
      </c>
      <c r="C49" s="254">
        <v>446.49999999999926</v>
      </c>
      <c r="D49" s="254">
        <v>446.49999999999926</v>
      </c>
      <c r="E49" s="1">
        <v>446.49999999999926</v>
      </c>
      <c r="F49" s="1">
        <v>446.49999999999932</v>
      </c>
      <c r="G49" s="1">
        <v>446.49999999987421</v>
      </c>
      <c r="H49" s="1">
        <v>446.49999999999926</v>
      </c>
      <c r="I49" s="1">
        <v>446.49999999999926</v>
      </c>
      <c r="J49" s="1">
        <v>446.49999999999926</v>
      </c>
      <c r="K49" s="1">
        <v>446.49999999999926</v>
      </c>
      <c r="L49" s="1">
        <v>446.49999999999926</v>
      </c>
      <c r="M49" s="1">
        <v>446.49999999999926</v>
      </c>
      <c r="N49" s="1">
        <v>446.49999999999926</v>
      </c>
      <c r="O49" s="1">
        <v>446.49999999999926</v>
      </c>
      <c r="P49" s="1">
        <v>446.49999999999926</v>
      </c>
      <c r="Q49" s="1">
        <v>446.49999999999926</v>
      </c>
      <c r="R49" s="1">
        <v>446.49999999999926</v>
      </c>
      <c r="S49" s="1">
        <v>446.49999999999926</v>
      </c>
      <c r="T49" s="1">
        <v>446.49999999999926</v>
      </c>
      <c r="U49" s="1">
        <v>446.49999999999926</v>
      </c>
      <c r="V49" s="1">
        <v>446.49999999999926</v>
      </c>
      <c r="W49" s="1">
        <v>446.49999999999926</v>
      </c>
      <c r="X49" s="1">
        <v>446.49999999999926</v>
      </c>
      <c r="Y49" s="1">
        <v>446.49999999999926</v>
      </c>
      <c r="Z49" s="1">
        <v>446.49999999999926</v>
      </c>
      <c r="AA49" s="1">
        <v>446.49999999999926</v>
      </c>
      <c r="AB49" s="1">
        <v>446.49999999999926</v>
      </c>
      <c r="AC49" s="1">
        <v>446.49999999999926</v>
      </c>
      <c r="AD49" s="1">
        <v>446.49999999999926</v>
      </c>
      <c r="AE49" s="1">
        <v>446.49999999999926</v>
      </c>
      <c r="AF49" s="1">
        <v>446.49999999999926</v>
      </c>
      <c r="AG49" s="1">
        <v>446.49999999999926</v>
      </c>
      <c r="AH49" s="1">
        <v>446.49999999999926</v>
      </c>
      <c r="AI49" s="1">
        <v>446.49999999999926</v>
      </c>
      <c r="AJ49" s="1">
        <v>446.49999999999926</v>
      </c>
      <c r="AK49" s="1">
        <v>446.49999999999926</v>
      </c>
      <c r="AL49" s="1">
        <v>446.49999999999926</v>
      </c>
      <c r="AM49" s="1">
        <v>446.49999999999926</v>
      </c>
    </row>
    <row r="50" spans="1:39" x14ac:dyDescent="0.25">
      <c r="A50" s="25">
        <f ca="1">Exceedance!U50</f>
        <v>44228</v>
      </c>
      <c r="B50" s="254">
        <v>446.4999999999996</v>
      </c>
      <c r="C50" s="254">
        <v>446.4999999999996</v>
      </c>
      <c r="D50" s="254">
        <v>446.4999999999996</v>
      </c>
      <c r="E50" s="1">
        <v>446.4999999999996</v>
      </c>
      <c r="F50" s="1">
        <v>446.4999999999996</v>
      </c>
      <c r="G50" s="1">
        <v>446.4999999998754</v>
      </c>
      <c r="H50" s="1">
        <v>446.4999999999996</v>
      </c>
      <c r="I50" s="1">
        <v>446.4999999999996</v>
      </c>
      <c r="J50" s="1">
        <v>446.49999999999949</v>
      </c>
      <c r="K50" s="1">
        <v>446.49999999999949</v>
      </c>
      <c r="L50" s="1">
        <v>446.4999999999996</v>
      </c>
      <c r="M50" s="1">
        <v>446.4999999999996</v>
      </c>
      <c r="N50" s="1">
        <v>446.49999999999949</v>
      </c>
      <c r="O50" s="1">
        <v>446.4999999999996</v>
      </c>
      <c r="P50" s="1">
        <v>446.4999999999996</v>
      </c>
      <c r="Q50" s="1">
        <v>446.4999999999996</v>
      </c>
      <c r="R50" s="1">
        <v>446.4999999999996</v>
      </c>
      <c r="S50" s="1">
        <v>446.4999999999996</v>
      </c>
      <c r="T50" s="1">
        <v>446.4999999999996</v>
      </c>
      <c r="U50" s="1">
        <v>446.4999999999996</v>
      </c>
      <c r="V50" s="1">
        <v>446.4999999999996</v>
      </c>
      <c r="W50" s="1">
        <v>446.4999999999996</v>
      </c>
      <c r="X50" s="1">
        <v>446.4999999999996</v>
      </c>
      <c r="Y50" s="1">
        <v>446.4999999999996</v>
      </c>
      <c r="Z50" s="1">
        <v>446.4999999999996</v>
      </c>
      <c r="AA50" s="1">
        <v>446.4999999999996</v>
      </c>
      <c r="AB50" s="1">
        <v>446.4999999999996</v>
      </c>
      <c r="AC50" s="1">
        <v>446.4999999999996</v>
      </c>
      <c r="AD50" s="1">
        <v>446.4999999999996</v>
      </c>
      <c r="AE50" s="1">
        <v>446.4999999999996</v>
      </c>
      <c r="AF50" s="1">
        <v>446.4999999999996</v>
      </c>
      <c r="AG50" s="1">
        <v>446.4999999999996</v>
      </c>
      <c r="AH50" s="1">
        <v>446.4999999999996</v>
      </c>
      <c r="AI50" s="1">
        <v>446.4999999999996</v>
      </c>
      <c r="AJ50" s="1">
        <v>446.4999999999996</v>
      </c>
      <c r="AK50" s="1">
        <v>446.4999999999996</v>
      </c>
      <c r="AL50" s="1">
        <v>446.4999999999996</v>
      </c>
      <c r="AM50" s="1">
        <v>446.4999999999996</v>
      </c>
    </row>
    <row r="51" spans="1:39" x14ac:dyDescent="0.25">
      <c r="A51" s="25">
        <f ca="1">Exceedance!U51</f>
        <v>44256</v>
      </c>
      <c r="B51" s="254">
        <v>446.69999999993917</v>
      </c>
      <c r="C51" s="254">
        <v>446.69999999993917</v>
      </c>
      <c r="D51" s="254">
        <v>446.69999999993917</v>
      </c>
      <c r="E51" s="1">
        <v>446.69999999993917</v>
      </c>
      <c r="F51" s="1">
        <v>446.69999999993917</v>
      </c>
      <c r="G51" s="1">
        <v>446.69999999982258</v>
      </c>
      <c r="H51" s="1">
        <v>446.69999999993917</v>
      </c>
      <c r="I51" s="1">
        <v>446.69999999993917</v>
      </c>
      <c r="J51" s="1">
        <v>446.69999999993917</v>
      </c>
      <c r="K51" s="1">
        <v>446.69999999993917</v>
      </c>
      <c r="L51" s="1">
        <v>446.69999999993917</v>
      </c>
      <c r="M51" s="1">
        <v>446.69999999993917</v>
      </c>
      <c r="N51" s="1">
        <v>446.69999999993917</v>
      </c>
      <c r="O51" s="1">
        <v>446.69999999993917</v>
      </c>
      <c r="P51" s="1">
        <v>446.69999999993917</v>
      </c>
      <c r="Q51" s="1">
        <v>446.69999999993917</v>
      </c>
      <c r="R51" s="1">
        <v>446.69999999993917</v>
      </c>
      <c r="S51" s="1">
        <v>446.69999999993917</v>
      </c>
      <c r="T51" s="1">
        <v>446.69999999993917</v>
      </c>
      <c r="U51" s="1">
        <v>446.69999999993917</v>
      </c>
      <c r="V51" s="1">
        <v>446.69999999993917</v>
      </c>
      <c r="W51" s="1">
        <v>446.69999999993917</v>
      </c>
      <c r="X51" s="1">
        <v>446.69999999993917</v>
      </c>
      <c r="Y51" s="1">
        <v>446.69999999993917</v>
      </c>
      <c r="Z51" s="1">
        <v>446.69999999993917</v>
      </c>
      <c r="AA51" s="1">
        <v>446.69999999993917</v>
      </c>
      <c r="AB51" s="1">
        <v>446.69999999993917</v>
      </c>
      <c r="AC51" s="1">
        <v>446.69999999993917</v>
      </c>
      <c r="AD51" s="1">
        <v>446.69999999993917</v>
      </c>
      <c r="AE51" s="1">
        <v>446.69999999993917</v>
      </c>
      <c r="AF51" s="1">
        <v>446.69999999993917</v>
      </c>
      <c r="AG51" s="1">
        <v>446.69999999993917</v>
      </c>
      <c r="AH51" s="1">
        <v>446.69999999993917</v>
      </c>
      <c r="AI51" s="1">
        <v>446.69999999993917</v>
      </c>
      <c r="AJ51" s="1">
        <v>446.69999999993917</v>
      </c>
      <c r="AK51" s="1">
        <v>446.69999999993917</v>
      </c>
      <c r="AL51" s="1">
        <v>446.69999999993917</v>
      </c>
      <c r="AM51" s="1">
        <v>446.69999999993917</v>
      </c>
    </row>
    <row r="52" spans="1:39" x14ac:dyDescent="0.25">
      <c r="A52" s="25">
        <f ca="1">Exceedance!U52</f>
        <v>44287</v>
      </c>
      <c r="B52" s="254">
        <v>448.69999999887347</v>
      </c>
      <c r="C52" s="254">
        <v>448.69999999887347</v>
      </c>
      <c r="D52" s="254">
        <v>448.69999999887347</v>
      </c>
      <c r="E52" s="1">
        <v>448.69999999887347</v>
      </c>
      <c r="F52" s="1">
        <v>448.69999999887347</v>
      </c>
      <c r="G52" s="1">
        <v>448.69999999876376</v>
      </c>
      <c r="H52" s="1">
        <v>448.69999999887347</v>
      </c>
      <c r="I52" s="1">
        <v>448.69999999887347</v>
      </c>
      <c r="J52" s="1">
        <v>448.69999999887347</v>
      </c>
      <c r="K52" s="1">
        <v>448.69999999887347</v>
      </c>
      <c r="L52" s="1">
        <v>448.69999999887347</v>
      </c>
      <c r="M52" s="1">
        <v>448.69999999887347</v>
      </c>
      <c r="N52" s="1">
        <v>448.69999999887347</v>
      </c>
      <c r="O52" s="1">
        <v>448.69999999887347</v>
      </c>
      <c r="P52" s="1">
        <v>448.69999999887347</v>
      </c>
      <c r="Q52" s="1">
        <v>448.69999999887347</v>
      </c>
      <c r="R52" s="1">
        <v>448.69999999887347</v>
      </c>
      <c r="S52" s="1">
        <v>448.69999999887347</v>
      </c>
      <c r="T52" s="1">
        <v>448.69999999887347</v>
      </c>
      <c r="U52" s="1">
        <v>448.69999999887347</v>
      </c>
      <c r="V52" s="1">
        <v>448.69999999887347</v>
      </c>
      <c r="W52" s="1">
        <v>448.69999999887347</v>
      </c>
      <c r="X52" s="1">
        <v>448.69999999887347</v>
      </c>
      <c r="Y52" s="1">
        <v>448.69999999887347</v>
      </c>
      <c r="Z52" s="1">
        <v>448.69999999887347</v>
      </c>
      <c r="AA52" s="1">
        <v>448.69999999887347</v>
      </c>
      <c r="AB52" s="1">
        <v>448.69999999887347</v>
      </c>
      <c r="AC52" s="1">
        <v>448.69999999887347</v>
      </c>
      <c r="AD52" s="1">
        <v>448.69999999887347</v>
      </c>
      <c r="AE52" s="1">
        <v>448.69999999887347</v>
      </c>
      <c r="AF52" s="1">
        <v>448.69999999887347</v>
      </c>
      <c r="AG52" s="1">
        <v>448.69999999887347</v>
      </c>
      <c r="AH52" s="1">
        <v>448.69999999887347</v>
      </c>
      <c r="AI52" s="1">
        <v>448.69999999887347</v>
      </c>
      <c r="AJ52" s="1">
        <v>448.69999999887347</v>
      </c>
      <c r="AK52" s="1">
        <v>448.69999999887347</v>
      </c>
      <c r="AL52" s="1">
        <v>448.69999999887347</v>
      </c>
      <c r="AM52" s="1">
        <v>448.69999999887347</v>
      </c>
    </row>
    <row r="53" spans="1:39" x14ac:dyDescent="0.25">
      <c r="A53" s="25">
        <f ca="1">Exceedance!U53</f>
        <v>44317</v>
      </c>
      <c r="B53" s="254">
        <v>448.70000000000601</v>
      </c>
      <c r="C53" s="254">
        <v>448.70000000000601</v>
      </c>
      <c r="D53" s="254">
        <v>448.70000000000601</v>
      </c>
      <c r="E53" s="1">
        <v>448.70000000000601</v>
      </c>
      <c r="F53" s="1">
        <v>448.70000000000601</v>
      </c>
      <c r="G53" s="1">
        <v>448.69999999989767</v>
      </c>
      <c r="H53" s="1">
        <v>448.70000000000601</v>
      </c>
      <c r="I53" s="1">
        <v>448.70000000000601</v>
      </c>
      <c r="J53" s="1">
        <v>448.70000000000601</v>
      </c>
      <c r="K53" s="1">
        <v>448.70000000000601</v>
      </c>
      <c r="L53" s="1">
        <v>448.70000000000601</v>
      </c>
      <c r="M53" s="1">
        <v>448.70000000000601</v>
      </c>
      <c r="N53" s="1">
        <v>448.70000000000601</v>
      </c>
      <c r="O53" s="1">
        <v>448.70000000000601</v>
      </c>
      <c r="P53" s="1">
        <v>448.70000000000601</v>
      </c>
      <c r="Q53" s="1">
        <v>448.70000000000601</v>
      </c>
      <c r="R53" s="1">
        <v>448.70000000000601</v>
      </c>
      <c r="S53" s="1">
        <v>448.70000000000601</v>
      </c>
      <c r="T53" s="1">
        <v>448.70000000000601</v>
      </c>
      <c r="U53" s="1">
        <v>448.70000000000601</v>
      </c>
      <c r="V53" s="1">
        <v>448.70000000000601</v>
      </c>
      <c r="W53" s="1">
        <v>448.70000000000601</v>
      </c>
      <c r="X53" s="1">
        <v>448.70000000000601</v>
      </c>
      <c r="Y53" s="1">
        <v>448.70000000000601</v>
      </c>
      <c r="Z53" s="1">
        <v>448.70000000000601</v>
      </c>
      <c r="AA53" s="1">
        <v>448.70000000000601</v>
      </c>
      <c r="AB53" s="1">
        <v>448.70000000000601</v>
      </c>
      <c r="AC53" s="1">
        <v>448.70000000000601</v>
      </c>
      <c r="AD53" s="1">
        <v>448.70000000000601</v>
      </c>
      <c r="AE53" s="1">
        <v>448.70000000000601</v>
      </c>
      <c r="AF53" s="1">
        <v>448.70000000000601</v>
      </c>
      <c r="AG53" s="1">
        <v>448.70000000000601</v>
      </c>
      <c r="AH53" s="1">
        <v>448.70000000000601</v>
      </c>
      <c r="AI53" s="1">
        <v>448.70000000000601</v>
      </c>
      <c r="AJ53" s="1">
        <v>448.70000000000601</v>
      </c>
      <c r="AK53" s="1">
        <v>448.70000000000601</v>
      </c>
      <c r="AL53" s="1">
        <v>448.70000000000601</v>
      </c>
      <c r="AM53" s="1">
        <v>448.70000000000601</v>
      </c>
    </row>
    <row r="54" spans="1:39" x14ac:dyDescent="0.25">
      <c r="A54" s="25">
        <f ca="1">Exceedance!U54</f>
        <v>44348</v>
      </c>
      <c r="B54" s="254">
        <v>448.69999999999948</v>
      </c>
      <c r="C54" s="254">
        <v>448.69999999999948</v>
      </c>
      <c r="D54" s="254">
        <v>448.69999999999948</v>
      </c>
      <c r="E54" s="1">
        <v>448.69999999999948</v>
      </c>
      <c r="F54" s="1">
        <v>448.69999999999948</v>
      </c>
      <c r="G54" s="1">
        <v>448.69999999989255</v>
      </c>
      <c r="H54" s="1">
        <v>448.69999999999948</v>
      </c>
      <c r="I54" s="1">
        <v>448.69999999999948</v>
      </c>
      <c r="J54" s="1">
        <v>448.69999999999948</v>
      </c>
      <c r="K54" s="1">
        <v>448.69999999999948</v>
      </c>
      <c r="L54" s="1">
        <v>448.69999999999948</v>
      </c>
      <c r="M54" s="1">
        <v>448.69999999999948</v>
      </c>
      <c r="N54" s="1">
        <v>448.69999999999948</v>
      </c>
      <c r="O54" s="1">
        <v>448.69999999999948</v>
      </c>
      <c r="P54" s="1">
        <v>448.69999999999948</v>
      </c>
      <c r="Q54" s="1">
        <v>448.69999999999948</v>
      </c>
      <c r="R54" s="1">
        <v>448.69999999999948</v>
      </c>
      <c r="S54" s="1">
        <v>448.69999999999948</v>
      </c>
      <c r="T54" s="1">
        <v>448.69999999999948</v>
      </c>
      <c r="U54" s="1">
        <v>448.69999999999948</v>
      </c>
      <c r="V54" s="1">
        <v>448.69999999999948</v>
      </c>
      <c r="W54" s="1">
        <v>448.69999999999948</v>
      </c>
      <c r="X54" s="1">
        <v>448.69999999999948</v>
      </c>
      <c r="Y54" s="1">
        <v>448.69999999999948</v>
      </c>
      <c r="Z54" s="1">
        <v>448.69999999999948</v>
      </c>
      <c r="AA54" s="1">
        <v>448.69999999999948</v>
      </c>
      <c r="AB54" s="1">
        <v>448.69999999999948</v>
      </c>
      <c r="AC54" s="1">
        <v>448.69999999999948</v>
      </c>
      <c r="AD54" s="1">
        <v>448.69999999999948</v>
      </c>
      <c r="AE54" s="1">
        <v>448.69999999999948</v>
      </c>
      <c r="AF54" s="1">
        <v>448.69999999999948</v>
      </c>
      <c r="AG54" s="1">
        <v>448.69999999999948</v>
      </c>
      <c r="AH54" s="1">
        <v>448.69999999999948</v>
      </c>
      <c r="AI54" s="1">
        <v>448.69999999999948</v>
      </c>
      <c r="AJ54" s="1">
        <v>448.69999999999948</v>
      </c>
      <c r="AK54" s="1">
        <v>448.69999999999948</v>
      </c>
      <c r="AL54" s="1">
        <v>448.69999999999948</v>
      </c>
      <c r="AM54" s="1">
        <v>448.69999999999948</v>
      </c>
    </row>
    <row r="55" spans="1:39" x14ac:dyDescent="0.25">
      <c r="A55" s="25">
        <f ca="1">Exceedance!U55</f>
        <v>44378</v>
      </c>
      <c r="B55" s="254">
        <v>447.99999999997851</v>
      </c>
      <c r="C55" s="254">
        <v>447.99999999997851</v>
      </c>
      <c r="D55" s="254">
        <v>447.99999999997851</v>
      </c>
      <c r="E55" s="1">
        <v>447.9999999999265</v>
      </c>
      <c r="F55" s="1">
        <v>447.99999999993742</v>
      </c>
      <c r="G55" s="1">
        <v>447.99999999986767</v>
      </c>
      <c r="H55" s="1">
        <v>447.99999999997851</v>
      </c>
      <c r="I55" s="1">
        <v>447.99999999997851</v>
      </c>
      <c r="J55" s="1">
        <v>447.99999999997851</v>
      </c>
      <c r="K55" s="1">
        <v>447.99999999997851</v>
      </c>
      <c r="L55" s="1">
        <v>447.99999999997851</v>
      </c>
      <c r="M55" s="1">
        <v>447.99999999997851</v>
      </c>
      <c r="N55" s="1">
        <v>447.99999999997851</v>
      </c>
      <c r="O55" s="1">
        <v>447.99999999997846</v>
      </c>
      <c r="P55" s="1">
        <v>447.99999999997851</v>
      </c>
      <c r="Q55" s="1">
        <v>447.99999999997851</v>
      </c>
      <c r="R55" s="1">
        <v>447.99999999997851</v>
      </c>
      <c r="S55" s="1">
        <v>447.99999999997851</v>
      </c>
      <c r="T55" s="1">
        <v>447.99999999997851</v>
      </c>
      <c r="U55" s="1">
        <v>447.99999999997851</v>
      </c>
      <c r="V55" s="1">
        <v>447.99999999997851</v>
      </c>
      <c r="W55" s="1">
        <v>447.99999999997851</v>
      </c>
      <c r="X55" s="1">
        <v>447.99999999997851</v>
      </c>
      <c r="Y55" s="1">
        <v>447.99999999997851</v>
      </c>
      <c r="Z55" s="1">
        <v>447.99999999997851</v>
      </c>
      <c r="AA55" s="1">
        <v>447.99999999997851</v>
      </c>
      <c r="AB55" s="1">
        <v>447.99999999997851</v>
      </c>
      <c r="AC55" s="1">
        <v>447.99999999997851</v>
      </c>
      <c r="AD55" s="1">
        <v>447.99999999997851</v>
      </c>
      <c r="AE55" s="1">
        <v>447.99999999997851</v>
      </c>
      <c r="AF55" s="1">
        <v>447.99999999997851</v>
      </c>
      <c r="AG55" s="1">
        <v>447.99999999997851</v>
      </c>
      <c r="AH55" s="1">
        <v>447.99999999997851</v>
      </c>
      <c r="AI55" s="1">
        <v>447.99999999997851</v>
      </c>
      <c r="AJ55" s="1">
        <v>447.99999999997851</v>
      </c>
      <c r="AK55" s="1">
        <v>447.99999999997851</v>
      </c>
      <c r="AL55" s="1">
        <v>447.99999999997851</v>
      </c>
      <c r="AM55" s="1">
        <v>447.99999999997851</v>
      </c>
    </row>
    <row r="56" spans="1:39" x14ac:dyDescent="0.25">
      <c r="A56" s="25">
        <f ca="1">Exceedance!U56</f>
        <v>44409</v>
      </c>
      <c r="B56" s="254">
        <v>447.50000000180552</v>
      </c>
      <c r="C56" s="254">
        <v>447.50000000180552</v>
      </c>
      <c r="D56" s="254">
        <v>447.50000000180552</v>
      </c>
      <c r="E56" s="1">
        <v>447.50000000175424</v>
      </c>
      <c r="F56" s="1">
        <v>447.50000000176504</v>
      </c>
      <c r="G56" s="1">
        <v>447.50000000169632</v>
      </c>
      <c r="H56" s="1">
        <v>447.50000000180552</v>
      </c>
      <c r="I56" s="1">
        <v>447.50000000180552</v>
      </c>
      <c r="J56" s="1">
        <v>447.50000000180552</v>
      </c>
      <c r="K56" s="1">
        <v>447.50000000180552</v>
      </c>
      <c r="L56" s="1">
        <v>447.50000000180552</v>
      </c>
      <c r="M56" s="1">
        <v>447.50000000180552</v>
      </c>
      <c r="N56" s="1">
        <v>447.50000000180552</v>
      </c>
      <c r="O56" s="1">
        <v>447.50000000180552</v>
      </c>
      <c r="P56" s="1">
        <v>447.50000000180552</v>
      </c>
      <c r="Q56" s="1">
        <v>447.50000000180552</v>
      </c>
      <c r="R56" s="1">
        <v>447.50000000180552</v>
      </c>
      <c r="S56" s="1">
        <v>447.50000000180552</v>
      </c>
      <c r="T56" s="1">
        <v>447.50000000180552</v>
      </c>
      <c r="U56" s="1">
        <v>447.50000000180552</v>
      </c>
      <c r="V56" s="1">
        <v>447.50000000180552</v>
      </c>
      <c r="W56" s="1">
        <v>447.50000000180552</v>
      </c>
      <c r="X56" s="1">
        <v>447.50000000180552</v>
      </c>
      <c r="Y56" s="1">
        <v>447.50000000180552</v>
      </c>
      <c r="Z56" s="1">
        <v>447.50000000180552</v>
      </c>
      <c r="AA56" s="1">
        <v>447.50000000180552</v>
      </c>
      <c r="AB56" s="1">
        <v>447.50000000180552</v>
      </c>
      <c r="AC56" s="1">
        <v>447.50000000180552</v>
      </c>
      <c r="AD56" s="1">
        <v>447.50000000180552</v>
      </c>
      <c r="AE56" s="1">
        <v>447.50000000180552</v>
      </c>
      <c r="AF56" s="1">
        <v>447.50000000180552</v>
      </c>
      <c r="AG56" s="1">
        <v>447.50000000180552</v>
      </c>
      <c r="AH56" s="1">
        <v>447.50000000180552</v>
      </c>
      <c r="AI56" s="1">
        <v>447.50000000180552</v>
      </c>
      <c r="AJ56" s="1">
        <v>447.50000000180552</v>
      </c>
      <c r="AK56" s="1">
        <v>447.50000000180552</v>
      </c>
      <c r="AL56" s="1">
        <v>447.50000000180552</v>
      </c>
      <c r="AM56" s="1">
        <v>447.50000000180552</v>
      </c>
    </row>
    <row r="57" spans="1:39" x14ac:dyDescent="0.25">
      <c r="A57" s="25">
        <f ca="1">Exceedance!U57</f>
        <v>44440</v>
      </c>
      <c r="B57" s="254">
        <v>447.49999999998676</v>
      </c>
      <c r="C57" s="254">
        <v>447.49999999998676</v>
      </c>
      <c r="D57" s="254">
        <v>447.49999999998676</v>
      </c>
      <c r="E57" s="1">
        <v>447.49999999993628</v>
      </c>
      <c r="F57" s="1">
        <v>447.49999999994685</v>
      </c>
      <c r="G57" s="1">
        <v>447.49999999987921</v>
      </c>
      <c r="H57" s="1">
        <v>447.49999999998676</v>
      </c>
      <c r="I57" s="1">
        <v>447.49999999998676</v>
      </c>
      <c r="J57" s="1">
        <v>447.49999999998676</v>
      </c>
      <c r="K57" s="1">
        <v>447.49999999998681</v>
      </c>
      <c r="L57" s="1">
        <v>447.49999999998676</v>
      </c>
      <c r="M57" s="1">
        <v>447.49999999998676</v>
      </c>
      <c r="N57" s="1">
        <v>447.49999999998676</v>
      </c>
      <c r="O57" s="1">
        <v>447.49999999998676</v>
      </c>
      <c r="P57" s="1">
        <v>447.49999999998676</v>
      </c>
      <c r="Q57" s="1">
        <v>447.49999999998676</v>
      </c>
      <c r="R57" s="1">
        <v>447.49999999998676</v>
      </c>
      <c r="S57" s="1">
        <v>447.49999999998676</v>
      </c>
      <c r="T57" s="1">
        <v>447.49999999998676</v>
      </c>
      <c r="U57" s="1">
        <v>447.49999999998676</v>
      </c>
      <c r="V57" s="1">
        <v>447.49999999998681</v>
      </c>
      <c r="W57" s="1">
        <v>447.49999999998676</v>
      </c>
      <c r="X57" s="1">
        <v>447.49999999998676</v>
      </c>
      <c r="Y57" s="1">
        <v>447.49999999998676</v>
      </c>
      <c r="Z57" s="1">
        <v>447.49999999998676</v>
      </c>
      <c r="AA57" s="1">
        <v>447.49999999998676</v>
      </c>
      <c r="AB57" s="1">
        <v>447.49999999998676</v>
      </c>
      <c r="AC57" s="1">
        <v>447.49999999998676</v>
      </c>
      <c r="AD57" s="1">
        <v>447.49999999998676</v>
      </c>
      <c r="AE57" s="1">
        <v>447.49999999998676</v>
      </c>
      <c r="AF57" s="1">
        <v>447.49999999998676</v>
      </c>
      <c r="AG57" s="1">
        <v>447.49999999998676</v>
      </c>
      <c r="AH57" s="1">
        <v>447.49999999998676</v>
      </c>
      <c r="AI57" s="1">
        <v>447.49999999998676</v>
      </c>
      <c r="AJ57" s="1">
        <v>447.49999999998676</v>
      </c>
      <c r="AK57" s="1">
        <v>447.49999999998681</v>
      </c>
      <c r="AL57" s="1">
        <v>447.49999999998676</v>
      </c>
      <c r="AM57" s="1">
        <v>447.49999999998676</v>
      </c>
    </row>
    <row r="58" spans="1:39" x14ac:dyDescent="0.25">
      <c r="A58" s="25">
        <f ca="1">Exceedance!U58</f>
        <v>44470</v>
      </c>
      <c r="B58" s="254">
        <v>447.4999999999996</v>
      </c>
      <c r="C58" s="254">
        <v>447.4999999999996</v>
      </c>
      <c r="D58" s="254">
        <v>447.4999999999996</v>
      </c>
      <c r="E58" s="1">
        <v>447.49999999994969</v>
      </c>
      <c r="F58" s="1">
        <v>447.49999999996015</v>
      </c>
      <c r="G58" s="1">
        <v>447.4999999998933</v>
      </c>
      <c r="H58" s="1">
        <v>447.4999999999996</v>
      </c>
      <c r="I58" s="1">
        <v>447.4999999999996</v>
      </c>
      <c r="J58" s="1">
        <v>447.4999999999996</v>
      </c>
      <c r="K58" s="1">
        <v>447.4999999999996</v>
      </c>
      <c r="L58" s="1">
        <v>447.4999999999996</v>
      </c>
      <c r="M58" s="1">
        <v>447.4999999999996</v>
      </c>
      <c r="N58" s="1">
        <v>447.4999999999996</v>
      </c>
      <c r="O58" s="1">
        <v>447.4999999999996</v>
      </c>
      <c r="P58" s="1">
        <v>447.4999999999996</v>
      </c>
      <c r="Q58" s="1">
        <v>447.4999999999996</v>
      </c>
      <c r="R58" s="1">
        <v>447.4999999999996</v>
      </c>
      <c r="S58" s="1">
        <v>447.4999999999996</v>
      </c>
      <c r="T58" s="1">
        <v>447.4999999999996</v>
      </c>
      <c r="U58" s="1">
        <v>447.4999999999996</v>
      </c>
      <c r="V58" s="1">
        <v>447.4999999999996</v>
      </c>
      <c r="W58" s="1">
        <v>447.4999999999996</v>
      </c>
      <c r="X58" s="1">
        <v>447.4999999999996</v>
      </c>
      <c r="Y58" s="1">
        <v>447.4999999999996</v>
      </c>
      <c r="Z58" s="1">
        <v>447.4999999999996</v>
      </c>
      <c r="AA58" s="1">
        <v>447.4999999999996</v>
      </c>
      <c r="AB58" s="1">
        <v>447.4999999999996</v>
      </c>
      <c r="AC58" s="1">
        <v>447.4999999999996</v>
      </c>
      <c r="AD58" s="1">
        <v>447.4999999999996</v>
      </c>
      <c r="AE58" s="1">
        <v>447.4999999999996</v>
      </c>
      <c r="AF58" s="1">
        <v>447.4999999999996</v>
      </c>
      <c r="AG58" s="1">
        <v>447.4999999999996</v>
      </c>
      <c r="AH58" s="1">
        <v>447.4999999999996</v>
      </c>
      <c r="AI58" s="1">
        <v>447.4999999999996</v>
      </c>
      <c r="AJ58" s="1">
        <v>447.4999999999996</v>
      </c>
      <c r="AK58" s="1">
        <v>447.4999999999996</v>
      </c>
      <c r="AL58" s="1">
        <v>447.4999999999996</v>
      </c>
      <c r="AM58" s="1">
        <v>447.4999999999996</v>
      </c>
    </row>
    <row r="59" spans="1:39" x14ac:dyDescent="0.25">
      <c r="A59" s="25">
        <f ca="1">Exceedance!U59</f>
        <v>44501</v>
      </c>
      <c r="B59" s="254">
        <v>447.4999999999996</v>
      </c>
      <c r="C59" s="254">
        <v>447.4999999999996</v>
      </c>
      <c r="D59" s="254">
        <v>447.4999999999996</v>
      </c>
      <c r="E59" s="1">
        <v>447.49999999994998</v>
      </c>
      <c r="F59" s="1">
        <v>447.49999999996044</v>
      </c>
      <c r="G59" s="1">
        <v>447.49999999989404</v>
      </c>
      <c r="H59" s="1">
        <v>447.4999999999996</v>
      </c>
      <c r="I59" s="1">
        <v>447.4999999999996</v>
      </c>
      <c r="J59" s="1">
        <v>447.4999999999996</v>
      </c>
      <c r="K59" s="1">
        <v>447.4999999999996</v>
      </c>
      <c r="L59" s="1">
        <v>447.4999999999996</v>
      </c>
      <c r="M59" s="1">
        <v>447.4999999999996</v>
      </c>
      <c r="N59" s="1">
        <v>447.4999999999996</v>
      </c>
      <c r="O59" s="1">
        <v>447.4999999999996</v>
      </c>
      <c r="P59" s="1">
        <v>447.4999999999996</v>
      </c>
      <c r="Q59" s="1">
        <v>447.4999999999996</v>
      </c>
      <c r="R59" s="1">
        <v>447.4999999999996</v>
      </c>
      <c r="S59" s="1">
        <v>447.4999999999996</v>
      </c>
      <c r="T59" s="1">
        <v>447.4999999999996</v>
      </c>
      <c r="U59" s="1">
        <v>447.4999999999996</v>
      </c>
      <c r="V59" s="1">
        <v>447.4999999999996</v>
      </c>
      <c r="W59" s="1">
        <v>447.4999999999996</v>
      </c>
      <c r="X59" s="1">
        <v>447.4999999999996</v>
      </c>
      <c r="Y59" s="1">
        <v>447.49999999999949</v>
      </c>
      <c r="Z59" s="1">
        <v>447.4999999999996</v>
      </c>
      <c r="AA59" s="1">
        <v>447.49999999999949</v>
      </c>
      <c r="AB59" s="1">
        <v>447.4999999999996</v>
      </c>
      <c r="AC59" s="1">
        <v>447.4999999999996</v>
      </c>
      <c r="AD59" s="1">
        <v>447.4999999999996</v>
      </c>
      <c r="AE59" s="1">
        <v>447.49999999999949</v>
      </c>
      <c r="AF59" s="1">
        <v>447.4999999999996</v>
      </c>
      <c r="AG59" s="1">
        <v>447.4999999999996</v>
      </c>
      <c r="AH59" s="1">
        <v>447.49999999999949</v>
      </c>
      <c r="AI59" s="1">
        <v>447.4999999999996</v>
      </c>
      <c r="AJ59" s="1">
        <v>447.4999999999996</v>
      </c>
      <c r="AK59" s="1">
        <v>447.4999999999996</v>
      </c>
      <c r="AL59" s="1">
        <v>447.4999999999996</v>
      </c>
      <c r="AM59" s="1">
        <v>447.49999999999949</v>
      </c>
    </row>
    <row r="60" spans="1:39" x14ac:dyDescent="0.25">
      <c r="A60" s="25">
        <f ca="1">Exceedance!U60</f>
        <v>44531</v>
      </c>
      <c r="B60" s="254">
        <v>446.50000000010687</v>
      </c>
      <c r="C60" s="254">
        <v>446.50000000010687</v>
      </c>
      <c r="D60" s="254">
        <v>446.50000000010687</v>
      </c>
      <c r="E60" s="1">
        <v>446.5000000000548</v>
      </c>
      <c r="F60" s="1">
        <v>446.50000000006571</v>
      </c>
      <c r="G60" s="1">
        <v>446.49999999999613</v>
      </c>
      <c r="H60" s="1">
        <v>446.50000000010687</v>
      </c>
      <c r="I60" s="1">
        <v>446.50000000010687</v>
      </c>
      <c r="J60" s="1">
        <v>446.50000000010687</v>
      </c>
      <c r="K60" s="1">
        <v>446.50000000010687</v>
      </c>
      <c r="L60" s="1">
        <v>446.50000000010687</v>
      </c>
      <c r="M60" s="1">
        <v>446.50000000010687</v>
      </c>
      <c r="N60" s="1">
        <v>446.50000000010687</v>
      </c>
      <c r="O60" s="1">
        <v>446.50000000010687</v>
      </c>
      <c r="P60" s="1">
        <v>446.50000000010687</v>
      </c>
      <c r="Q60" s="1">
        <v>446.50000000010687</v>
      </c>
      <c r="R60" s="1">
        <v>446.50000000010687</v>
      </c>
      <c r="S60" s="1">
        <v>446.50000000010687</v>
      </c>
      <c r="T60" s="1">
        <v>446.50000000010687</v>
      </c>
      <c r="U60" s="1">
        <v>446.50000000010687</v>
      </c>
      <c r="V60" s="1">
        <v>446.50000000010687</v>
      </c>
      <c r="W60" s="1">
        <v>446.50000000010687</v>
      </c>
      <c r="X60" s="1">
        <v>446.50000000010687</v>
      </c>
      <c r="Y60" s="1">
        <v>446.50000000010687</v>
      </c>
      <c r="Z60" s="1">
        <v>446.50000000010687</v>
      </c>
      <c r="AA60" s="1">
        <v>446.50000000010675</v>
      </c>
      <c r="AB60" s="1">
        <v>446.50000000010687</v>
      </c>
      <c r="AC60" s="1">
        <v>446.50000000010675</v>
      </c>
      <c r="AD60" s="1">
        <v>446.50000000010687</v>
      </c>
      <c r="AE60" s="1">
        <v>446.50000000010687</v>
      </c>
      <c r="AF60" s="1">
        <v>446.50000000010675</v>
      </c>
      <c r="AG60" s="1">
        <v>446.50000000010687</v>
      </c>
      <c r="AH60" s="1">
        <v>446.50000000010675</v>
      </c>
      <c r="AI60" s="1">
        <v>446.50000000010687</v>
      </c>
      <c r="AJ60" s="1">
        <v>446.50000000010687</v>
      </c>
      <c r="AK60" s="1">
        <v>446.50000000010687</v>
      </c>
      <c r="AL60" s="1">
        <v>446.50000000010675</v>
      </c>
      <c r="AM60" s="1">
        <v>446.50000000010687</v>
      </c>
    </row>
    <row r="61" spans="1:39" x14ac:dyDescent="0.25">
      <c r="A61" s="25">
        <f ca="1">Exceedance!U61</f>
        <v>44562</v>
      </c>
      <c r="B61" s="254">
        <v>446.49999999999926</v>
      </c>
      <c r="C61" s="254">
        <v>446.49999999999926</v>
      </c>
      <c r="D61" s="254">
        <v>446.49999999999926</v>
      </c>
      <c r="E61" s="1">
        <v>446.49999999999943</v>
      </c>
      <c r="F61" s="1">
        <v>446.49999999995839</v>
      </c>
      <c r="G61" s="1">
        <v>446.49999999988921</v>
      </c>
      <c r="H61" s="1">
        <v>446.49999999999926</v>
      </c>
      <c r="I61" s="1">
        <v>446.49999999999926</v>
      </c>
      <c r="J61" s="1">
        <v>446.49999999999926</v>
      </c>
      <c r="K61" s="1">
        <v>446.49999999999926</v>
      </c>
      <c r="L61" s="1">
        <v>446.49999999999926</v>
      </c>
      <c r="M61" s="1">
        <v>446.49999999999926</v>
      </c>
      <c r="N61" s="1">
        <v>446.49999999999926</v>
      </c>
      <c r="O61" s="1">
        <v>446.49999999999926</v>
      </c>
      <c r="P61" s="1">
        <v>446.49999999999926</v>
      </c>
      <c r="Q61" s="1">
        <v>446.49999999999926</v>
      </c>
      <c r="R61" s="1">
        <v>446.49999999999926</v>
      </c>
      <c r="S61" s="1">
        <v>446.49999999999926</v>
      </c>
      <c r="T61" s="1">
        <v>446.49999999999926</v>
      </c>
      <c r="U61" s="1">
        <v>446.49999999999926</v>
      </c>
      <c r="V61" s="1">
        <v>446.49999999999926</v>
      </c>
      <c r="W61" s="1">
        <v>446.49999999999926</v>
      </c>
      <c r="X61" s="1">
        <v>446.49999999999926</v>
      </c>
      <c r="Y61" s="1">
        <v>446.49999999999926</v>
      </c>
      <c r="Z61" s="1">
        <v>446.49999999999926</v>
      </c>
      <c r="AA61" s="1">
        <v>446.49999999999926</v>
      </c>
      <c r="AB61" s="1">
        <v>446.49999999999926</v>
      </c>
      <c r="AC61" s="1">
        <v>446.49999999999926</v>
      </c>
      <c r="AD61" s="1">
        <v>446.49999999999926</v>
      </c>
      <c r="AE61" s="1">
        <v>446.49999999999926</v>
      </c>
      <c r="AF61" s="1">
        <v>446.49999999999926</v>
      </c>
      <c r="AG61" s="1">
        <v>446.49999999999926</v>
      </c>
      <c r="AH61" s="1">
        <v>446.49999999999926</v>
      </c>
      <c r="AI61" s="1">
        <v>446.49999999999926</v>
      </c>
      <c r="AJ61" s="1">
        <v>446.49999999999926</v>
      </c>
      <c r="AK61" s="1">
        <v>446.49999999999926</v>
      </c>
      <c r="AL61" s="1">
        <v>446.49999999999926</v>
      </c>
      <c r="AM61" s="1">
        <v>446.49999999999926</v>
      </c>
    </row>
    <row r="62" spans="1:39" x14ac:dyDescent="0.25">
      <c r="A62" s="25">
        <f ca="1">Exceedance!U62</f>
        <v>44593</v>
      </c>
      <c r="B62" s="254">
        <v>446.4999999999996</v>
      </c>
      <c r="C62" s="254">
        <v>446.4999999999996</v>
      </c>
      <c r="D62" s="254">
        <v>446.4999999999996</v>
      </c>
      <c r="E62" s="1">
        <v>446.4999999999996</v>
      </c>
      <c r="F62" s="1">
        <v>446.49999999995913</v>
      </c>
      <c r="G62" s="1">
        <v>446.49999999989041</v>
      </c>
      <c r="H62" s="1">
        <v>446.4999999999996</v>
      </c>
      <c r="I62" s="1">
        <v>446.4999999999996</v>
      </c>
      <c r="J62" s="1">
        <v>446.4999999999996</v>
      </c>
      <c r="K62" s="1">
        <v>446.4999999999996</v>
      </c>
      <c r="L62" s="1">
        <v>446.4999999999996</v>
      </c>
      <c r="M62" s="1">
        <v>446.4999999999996</v>
      </c>
      <c r="N62" s="1">
        <v>446.4999999999996</v>
      </c>
      <c r="O62" s="1">
        <v>446.4999999999996</v>
      </c>
      <c r="P62" s="1">
        <v>446.4999999999996</v>
      </c>
      <c r="Q62" s="1">
        <v>446.4999999999996</v>
      </c>
      <c r="R62" s="1">
        <v>446.4999999999996</v>
      </c>
      <c r="S62" s="1">
        <v>446.4999999999996</v>
      </c>
      <c r="T62" s="1">
        <v>446.4999999999996</v>
      </c>
      <c r="U62" s="1">
        <v>446.49999999999949</v>
      </c>
      <c r="V62" s="1">
        <v>446.4999999999996</v>
      </c>
      <c r="W62" s="1">
        <v>446.4999999999996</v>
      </c>
      <c r="X62" s="1">
        <v>446.4999999999996</v>
      </c>
      <c r="Y62" s="1">
        <v>446.4999999999996</v>
      </c>
      <c r="Z62" s="1">
        <v>446.4999999999996</v>
      </c>
      <c r="AA62" s="1">
        <v>446.4999999999996</v>
      </c>
      <c r="AB62" s="1">
        <v>446.4999999999996</v>
      </c>
      <c r="AC62" s="1">
        <v>446.4999999999996</v>
      </c>
      <c r="AD62" s="1">
        <v>446.4999999999996</v>
      </c>
      <c r="AE62" s="1">
        <v>446.4999999999996</v>
      </c>
      <c r="AF62" s="1">
        <v>446.4999999999996</v>
      </c>
      <c r="AG62" s="1">
        <v>446.4999999999996</v>
      </c>
      <c r="AH62" s="1">
        <v>446.4999999999996</v>
      </c>
      <c r="AI62" s="1">
        <v>446.4999999999996</v>
      </c>
      <c r="AJ62" s="1">
        <v>446.4999999999996</v>
      </c>
      <c r="AK62" s="1">
        <v>446.4999999999996</v>
      </c>
      <c r="AL62" s="1">
        <v>446.4999999999996</v>
      </c>
      <c r="AM62" s="1">
        <v>446.4999999999996</v>
      </c>
    </row>
    <row r="63" spans="1:39" x14ac:dyDescent="0.25">
      <c r="A63" s="25">
        <f ca="1">Exceedance!U63</f>
        <v>44621</v>
      </c>
      <c r="B63" s="254">
        <v>446.69999999993917</v>
      </c>
      <c r="C63" s="254">
        <v>446.69999999993917</v>
      </c>
      <c r="D63" s="254">
        <v>446.69999999993917</v>
      </c>
      <c r="E63" s="1">
        <v>446.69999999993917</v>
      </c>
      <c r="F63" s="1">
        <v>446.69999999990114</v>
      </c>
      <c r="G63" s="1">
        <v>446.69999999983668</v>
      </c>
      <c r="H63" s="1">
        <v>446.69999999993917</v>
      </c>
      <c r="I63" s="1">
        <v>446.69999999993917</v>
      </c>
      <c r="J63" s="1">
        <v>446.69999999993917</v>
      </c>
      <c r="K63" s="1">
        <v>446.69999999993917</v>
      </c>
      <c r="L63" s="1">
        <v>446.69999999993917</v>
      </c>
      <c r="M63" s="1">
        <v>446.69999999993917</v>
      </c>
      <c r="N63" s="1">
        <v>446.69999999993917</v>
      </c>
      <c r="O63" s="1">
        <v>446.69999999993917</v>
      </c>
      <c r="P63" s="1">
        <v>446.69999999993917</v>
      </c>
      <c r="Q63" s="1">
        <v>446.69999999993917</v>
      </c>
      <c r="R63" s="1">
        <v>446.69999999993917</v>
      </c>
      <c r="S63" s="1">
        <v>446.69999999993917</v>
      </c>
      <c r="T63" s="1">
        <v>446.69999999993917</v>
      </c>
      <c r="U63" s="1">
        <v>446.69999999993917</v>
      </c>
      <c r="V63" s="1">
        <v>446.69999999993917</v>
      </c>
      <c r="W63" s="1">
        <v>446.69999999993917</v>
      </c>
      <c r="X63" s="1">
        <v>446.69999999993917</v>
      </c>
      <c r="Y63" s="1">
        <v>446.69999999993917</v>
      </c>
      <c r="Z63" s="1">
        <v>446.69999999993917</v>
      </c>
      <c r="AA63" s="1">
        <v>446.69999999993917</v>
      </c>
      <c r="AB63" s="1">
        <v>446.69999999993917</v>
      </c>
      <c r="AC63" s="1">
        <v>446.69999999993917</v>
      </c>
      <c r="AD63" s="1">
        <v>446.69999999993917</v>
      </c>
      <c r="AE63" s="1">
        <v>446.69999999993917</v>
      </c>
      <c r="AF63" s="1">
        <v>446.69999999993917</v>
      </c>
      <c r="AG63" s="1">
        <v>446.69999999993917</v>
      </c>
      <c r="AH63" s="1">
        <v>446.69999999993917</v>
      </c>
      <c r="AI63" s="1">
        <v>446.69999999993917</v>
      </c>
      <c r="AJ63" s="1">
        <v>446.69999999993917</v>
      </c>
      <c r="AK63" s="1">
        <v>446.69999999993917</v>
      </c>
      <c r="AL63" s="1">
        <v>446.69999999993917</v>
      </c>
      <c r="AM63" s="1">
        <v>446.69999999993917</v>
      </c>
    </row>
    <row r="64" spans="1:39" x14ac:dyDescent="0.25">
      <c r="A64" s="25" t="str">
        <f ca="1">Exceedance!U64</f>
        <v/>
      </c>
      <c r="B64" s="254">
        <v>448.69999999887347</v>
      </c>
      <c r="C64" s="254">
        <v>448.69999999887347</v>
      </c>
      <c r="D64" s="254">
        <v>448.69999999887347</v>
      </c>
      <c r="E64" s="1">
        <v>448.69999999887347</v>
      </c>
      <c r="F64" s="1">
        <v>448.69999999883771</v>
      </c>
      <c r="G64" s="1">
        <v>448.699999998777</v>
      </c>
      <c r="H64" s="1">
        <v>448.69999999887347</v>
      </c>
      <c r="I64" s="1">
        <v>448.69999999887347</v>
      </c>
      <c r="J64" s="1">
        <v>448.69999999887347</v>
      </c>
      <c r="K64" s="1">
        <v>448.69999999887347</v>
      </c>
      <c r="L64" s="1">
        <v>448.69999999887347</v>
      </c>
      <c r="M64" s="1">
        <v>448.69999999887347</v>
      </c>
      <c r="N64" s="1">
        <v>448.69999999887347</v>
      </c>
      <c r="O64" s="1">
        <v>448.69999999887347</v>
      </c>
      <c r="P64" s="1">
        <v>448.69999999887347</v>
      </c>
      <c r="Q64" s="1">
        <v>448.69999999887347</v>
      </c>
      <c r="R64" s="1">
        <v>448.69999999887347</v>
      </c>
      <c r="S64" s="1">
        <v>448.69999999887347</v>
      </c>
      <c r="T64" s="1">
        <v>448.69999999887347</v>
      </c>
      <c r="U64" s="1">
        <v>448.69999999887347</v>
      </c>
      <c r="V64" s="1">
        <v>448.69999999887347</v>
      </c>
      <c r="W64" s="1">
        <v>448.69999999887347</v>
      </c>
      <c r="X64" s="1">
        <v>448.69999999887347</v>
      </c>
      <c r="Y64" s="1">
        <v>448.69999999887347</v>
      </c>
      <c r="Z64" s="1">
        <v>448.69999999887347</v>
      </c>
      <c r="AA64" s="1">
        <v>448.69999999887347</v>
      </c>
      <c r="AB64" s="1">
        <v>448.69999999887347</v>
      </c>
      <c r="AC64" s="1">
        <v>448.69999999887347</v>
      </c>
      <c r="AD64" s="1">
        <v>448.69999999887347</v>
      </c>
      <c r="AE64" s="1">
        <v>448.69999999887347</v>
      </c>
      <c r="AF64" s="1">
        <v>448.69999999887347</v>
      </c>
      <c r="AG64" s="1">
        <v>448.69999999887347</v>
      </c>
      <c r="AH64" s="1">
        <v>448.69999999887347</v>
      </c>
      <c r="AI64" s="1">
        <v>448.69999999887347</v>
      </c>
      <c r="AJ64" s="1">
        <v>448.69999999887347</v>
      </c>
      <c r="AK64" s="1">
        <v>448.69999999887347</v>
      </c>
      <c r="AL64" s="1">
        <v>448.69999999887347</v>
      </c>
      <c r="AM64" s="1">
        <v>448.69999999887347</v>
      </c>
    </row>
    <row r="65" spans="1:39" x14ac:dyDescent="0.25">
      <c r="A65" s="25" t="str">
        <f ca="1">Exceedance!U65</f>
        <v/>
      </c>
      <c r="B65" s="254">
        <v>448.70000000000601</v>
      </c>
      <c r="C65" s="254">
        <v>448.70000000000601</v>
      </c>
      <c r="D65" s="254">
        <v>448.70000000000601</v>
      </c>
      <c r="E65" s="1">
        <v>448.70000000000601</v>
      </c>
      <c r="F65" s="1">
        <v>448.69999999997066</v>
      </c>
      <c r="G65" s="1">
        <v>448.69999999991074</v>
      </c>
      <c r="H65" s="1">
        <v>448.70000000000601</v>
      </c>
      <c r="I65" s="1">
        <v>448.70000000000601</v>
      </c>
      <c r="J65" s="1">
        <v>448.70000000000601</v>
      </c>
      <c r="K65" s="1">
        <v>448.70000000000601</v>
      </c>
      <c r="L65" s="1">
        <v>448.70000000000601</v>
      </c>
      <c r="M65" s="1">
        <v>448.70000000000601</v>
      </c>
      <c r="N65" s="1">
        <v>448.70000000000601</v>
      </c>
      <c r="O65" s="1">
        <v>448.70000000000601</v>
      </c>
      <c r="P65" s="1">
        <v>448.70000000000601</v>
      </c>
      <c r="Q65" s="1">
        <v>448.70000000000601</v>
      </c>
      <c r="R65" s="1">
        <v>448.70000000000601</v>
      </c>
      <c r="S65" s="1">
        <v>448.70000000000601</v>
      </c>
      <c r="T65" s="1">
        <v>448.70000000000601</v>
      </c>
      <c r="U65" s="1">
        <v>448.70000000000601</v>
      </c>
      <c r="V65" s="1">
        <v>448.70000000000601</v>
      </c>
      <c r="W65" s="1">
        <v>448.70000000000601</v>
      </c>
      <c r="X65" s="1">
        <v>448.70000000000601</v>
      </c>
      <c r="Y65" s="1">
        <v>448.70000000000601</v>
      </c>
      <c r="Z65" s="1">
        <v>448.70000000000601</v>
      </c>
      <c r="AA65" s="1">
        <v>448.70000000000601</v>
      </c>
      <c r="AB65" s="1">
        <v>448.70000000000601</v>
      </c>
      <c r="AC65" s="1">
        <v>448.70000000000601</v>
      </c>
      <c r="AD65" s="1">
        <v>448.70000000000613</v>
      </c>
      <c r="AE65" s="1">
        <v>448.70000000000601</v>
      </c>
      <c r="AF65" s="1">
        <v>448.70000000000601</v>
      </c>
      <c r="AG65" s="1">
        <v>448.70000000000601</v>
      </c>
      <c r="AH65" s="1">
        <v>448.70000000000601</v>
      </c>
      <c r="AI65" s="1">
        <v>448.70000000000601</v>
      </c>
      <c r="AJ65" s="1">
        <v>448.70000000000601</v>
      </c>
      <c r="AK65" s="1">
        <v>448.70000000000601</v>
      </c>
      <c r="AL65" s="1">
        <v>448.70000000000601</v>
      </c>
      <c r="AM65" s="1">
        <v>448.70000000000601</v>
      </c>
    </row>
    <row r="66" spans="1:39" x14ac:dyDescent="0.25">
      <c r="A66" s="25" t="str">
        <f ca="1">Exceedance!U66</f>
        <v/>
      </c>
      <c r="B66" s="254">
        <v>448.69999999999948</v>
      </c>
      <c r="C66" s="254">
        <v>448.69999999999948</v>
      </c>
      <c r="D66" s="254">
        <v>448.69999999999948</v>
      </c>
      <c r="E66" s="1">
        <v>448.69999999999948</v>
      </c>
      <c r="F66" s="1">
        <v>448.69999999996463</v>
      </c>
      <c r="G66" s="1">
        <v>448.69999999990551</v>
      </c>
      <c r="H66" s="1">
        <v>448.69999999999948</v>
      </c>
      <c r="I66" s="1">
        <v>448.69999999999948</v>
      </c>
      <c r="J66" s="1">
        <v>448.69999999999948</v>
      </c>
      <c r="K66" s="1">
        <v>448.69999999999948</v>
      </c>
      <c r="L66" s="1">
        <v>448.69999999999948</v>
      </c>
      <c r="M66" s="1">
        <v>448.69999999999948</v>
      </c>
      <c r="N66" s="1">
        <v>448.69999999999948</v>
      </c>
      <c r="O66" s="1">
        <v>448.69999999999948</v>
      </c>
      <c r="P66" s="1">
        <v>448.69999999999948</v>
      </c>
      <c r="Q66" s="1">
        <v>448.69999999999948</v>
      </c>
      <c r="R66" s="1">
        <v>448.69999999999948</v>
      </c>
      <c r="S66" s="1">
        <v>448.69999999999948</v>
      </c>
      <c r="T66" s="1">
        <v>448.69999999999948</v>
      </c>
      <c r="U66" s="1">
        <v>448.69999999999948</v>
      </c>
      <c r="V66" s="1">
        <v>448.69999999999948</v>
      </c>
      <c r="W66" s="1">
        <v>448.69999999999948</v>
      </c>
      <c r="X66" s="1">
        <v>448.69999999999948</v>
      </c>
      <c r="Y66" s="1">
        <v>448.69999999999948</v>
      </c>
      <c r="Z66" s="1">
        <v>448.69999999999948</v>
      </c>
      <c r="AA66" s="1">
        <v>448.69999999999948</v>
      </c>
      <c r="AB66" s="1">
        <v>448.69999999999948</v>
      </c>
      <c r="AC66" s="1">
        <v>448.69999999999948</v>
      </c>
      <c r="AD66" s="1">
        <v>448.69999999999948</v>
      </c>
      <c r="AE66" s="1">
        <v>448.69999999999948</v>
      </c>
      <c r="AF66" s="1">
        <v>448.69999999999948</v>
      </c>
      <c r="AG66" s="1">
        <v>448.69999999999948</v>
      </c>
      <c r="AH66" s="1">
        <v>448.69999999999948</v>
      </c>
      <c r="AI66" s="1">
        <v>448.69999999999948</v>
      </c>
      <c r="AJ66" s="1">
        <v>448.69999999999948</v>
      </c>
      <c r="AK66" s="1">
        <v>448.69999999999948</v>
      </c>
      <c r="AL66" s="1">
        <v>448.69999999999948</v>
      </c>
      <c r="AM66" s="1">
        <v>448.69999999999948</v>
      </c>
    </row>
    <row r="67" spans="1:39" x14ac:dyDescent="0.25">
      <c r="A67" s="25" t="str">
        <f ca="1">Exceedance!U67</f>
        <v/>
      </c>
      <c r="B67" s="254">
        <v>447.99999999997851</v>
      </c>
      <c r="C67" s="254">
        <v>447.99999999997851</v>
      </c>
      <c r="D67" s="254">
        <v>447.99999999997851</v>
      </c>
      <c r="E67" s="1">
        <v>447.99999999979127</v>
      </c>
      <c r="F67" s="1">
        <v>447.99999999994236</v>
      </c>
      <c r="G67" s="1">
        <v>447.99999999988108</v>
      </c>
      <c r="H67" s="1">
        <v>447.99999999997851</v>
      </c>
      <c r="I67" s="1">
        <v>447.99999999997851</v>
      </c>
      <c r="J67" s="1">
        <v>447.99999999997851</v>
      </c>
      <c r="K67" s="1">
        <v>447.99999999997851</v>
      </c>
      <c r="L67" s="1">
        <v>447.99999999997851</v>
      </c>
      <c r="M67" s="1">
        <v>447.99999999997851</v>
      </c>
      <c r="N67" s="1">
        <v>447.99999999997851</v>
      </c>
      <c r="O67" s="1">
        <v>447.99999999997851</v>
      </c>
      <c r="P67" s="1">
        <v>447.99999999997851</v>
      </c>
      <c r="Q67" s="1">
        <v>447.99999999997851</v>
      </c>
      <c r="R67" s="1">
        <v>447.99999999997851</v>
      </c>
      <c r="S67" s="1">
        <v>447.99999999997851</v>
      </c>
      <c r="T67" s="1">
        <v>447.99999999997851</v>
      </c>
      <c r="U67" s="1">
        <v>447.99999999997851</v>
      </c>
      <c r="V67" s="1">
        <v>447.99999999997851</v>
      </c>
      <c r="W67" s="1">
        <v>447.99999999997851</v>
      </c>
      <c r="X67" s="1">
        <v>447.99999999997851</v>
      </c>
      <c r="Y67" s="1">
        <v>447.99999999997851</v>
      </c>
      <c r="Z67" s="1">
        <v>447.99999999997851</v>
      </c>
      <c r="AA67" s="1">
        <v>447.99999999997851</v>
      </c>
      <c r="AB67" s="1">
        <v>447.99999999997851</v>
      </c>
      <c r="AC67" s="1">
        <v>447.99999999997851</v>
      </c>
      <c r="AD67" s="1">
        <v>447.99999999997851</v>
      </c>
      <c r="AE67" s="1">
        <v>447.99999999997851</v>
      </c>
      <c r="AF67" s="1">
        <v>447.99999999997851</v>
      </c>
      <c r="AG67" s="1">
        <v>447.99999999997851</v>
      </c>
      <c r="AH67" s="1">
        <v>447.99999999997851</v>
      </c>
      <c r="AI67" s="1">
        <v>447.99999999997851</v>
      </c>
      <c r="AJ67" s="1">
        <v>447.99999999997851</v>
      </c>
      <c r="AK67" s="1">
        <v>447.99999999997851</v>
      </c>
      <c r="AL67" s="1">
        <v>447.99999999997851</v>
      </c>
      <c r="AM67" s="1">
        <v>447.99999999997851</v>
      </c>
    </row>
    <row r="68" spans="1:39" x14ac:dyDescent="0.25">
      <c r="A68" s="25" t="str">
        <f ca="1">Exceedance!U68</f>
        <v/>
      </c>
      <c r="B68" s="254">
        <v>447.50000000180552</v>
      </c>
      <c r="C68" s="254">
        <v>447.50000000180552</v>
      </c>
      <c r="D68" s="254">
        <v>447.50000000180552</v>
      </c>
      <c r="E68" s="1">
        <v>447.50000000162106</v>
      </c>
      <c r="F68" s="1">
        <v>447.50000000176988</v>
      </c>
      <c r="G68" s="1">
        <v>447.50000000170957</v>
      </c>
      <c r="H68" s="1">
        <v>447.50000000180552</v>
      </c>
      <c r="I68" s="1">
        <v>447.50000000180552</v>
      </c>
      <c r="J68" s="1">
        <v>447.50000000180552</v>
      </c>
      <c r="K68" s="1">
        <v>447.50000000180552</v>
      </c>
      <c r="L68" s="1">
        <v>447.50000000180552</v>
      </c>
      <c r="M68" s="1">
        <v>447.50000000180552</v>
      </c>
      <c r="N68" s="1">
        <v>447.50000000180552</v>
      </c>
      <c r="O68" s="1">
        <v>447.50000000180552</v>
      </c>
      <c r="P68" s="1">
        <v>447.50000000180552</v>
      </c>
      <c r="Q68" s="1">
        <v>447.50000000180552</v>
      </c>
      <c r="R68" s="1">
        <v>447.50000000180552</v>
      </c>
      <c r="S68" s="1">
        <v>447.50000000180552</v>
      </c>
      <c r="T68" s="1">
        <v>447.50000000180552</v>
      </c>
      <c r="U68" s="1">
        <v>447.50000000180552</v>
      </c>
      <c r="V68" s="1">
        <v>447.50000000180552</v>
      </c>
      <c r="W68" s="1">
        <v>447.50000000180552</v>
      </c>
      <c r="X68" s="1">
        <v>447.50000000180552</v>
      </c>
      <c r="Y68" s="1">
        <v>447.50000000180552</v>
      </c>
      <c r="Z68" s="1">
        <v>447.50000000180552</v>
      </c>
      <c r="AA68" s="1">
        <v>447.50000000180552</v>
      </c>
      <c r="AB68" s="1">
        <v>447.50000000180552</v>
      </c>
      <c r="AC68" s="1">
        <v>447.50000000180552</v>
      </c>
      <c r="AD68" s="1">
        <v>447.50000000180552</v>
      </c>
      <c r="AE68" s="1">
        <v>447.50000000180552</v>
      </c>
      <c r="AF68" s="1">
        <v>447.50000000180552</v>
      </c>
      <c r="AG68" s="1">
        <v>447.50000000180552</v>
      </c>
      <c r="AH68" s="1">
        <v>447.50000000180552</v>
      </c>
      <c r="AI68" s="1">
        <v>447.50000000180552</v>
      </c>
      <c r="AJ68" s="1">
        <v>447.50000000180552</v>
      </c>
      <c r="AK68" s="1">
        <v>447.50000000180552</v>
      </c>
      <c r="AL68" s="1">
        <v>447.50000000180552</v>
      </c>
      <c r="AM68" s="1">
        <v>447.50000000117552</v>
      </c>
    </row>
    <row r="69" spans="1:39" x14ac:dyDescent="0.25">
      <c r="A69" s="25" t="str">
        <f ca="1">Exceedance!U69</f>
        <v/>
      </c>
      <c r="B69" s="254">
        <v>447.49999999998676</v>
      </c>
      <c r="C69" s="254">
        <v>447.49999999998676</v>
      </c>
      <c r="D69" s="254">
        <v>447.49999999998676</v>
      </c>
      <c r="E69" s="1">
        <v>447.49999999980503</v>
      </c>
      <c r="F69" s="1">
        <v>447.49999999995168</v>
      </c>
      <c r="G69" s="1">
        <v>447.49999999989217</v>
      </c>
      <c r="H69" s="1">
        <v>447.49999999998676</v>
      </c>
      <c r="I69" s="1">
        <v>447.49999999998681</v>
      </c>
      <c r="J69" s="1">
        <v>447.49999999998676</v>
      </c>
      <c r="K69" s="1">
        <v>447.49999999998676</v>
      </c>
      <c r="L69" s="1">
        <v>447.49999999998676</v>
      </c>
      <c r="M69" s="1">
        <v>447.49999999998676</v>
      </c>
      <c r="N69" s="1">
        <v>447.49999999998676</v>
      </c>
      <c r="O69" s="1">
        <v>447.49999999998676</v>
      </c>
      <c r="P69" s="1">
        <v>447.49999999998676</v>
      </c>
      <c r="Q69" s="1">
        <v>447.49999999998676</v>
      </c>
      <c r="R69" s="1">
        <v>447.49999999998676</v>
      </c>
      <c r="S69" s="1">
        <v>447.49999999998676</v>
      </c>
      <c r="T69" s="1">
        <v>447.49999999998676</v>
      </c>
      <c r="U69" s="1">
        <v>447.49999999998676</v>
      </c>
      <c r="V69" s="1">
        <v>447.49999999998676</v>
      </c>
      <c r="W69" s="1">
        <v>447.49999999998676</v>
      </c>
      <c r="X69" s="1">
        <v>447.49999999998676</v>
      </c>
      <c r="Y69" s="1">
        <v>447.49999999998676</v>
      </c>
      <c r="Z69" s="1">
        <v>447.49999999998676</v>
      </c>
      <c r="AA69" s="1">
        <v>447.49999999998681</v>
      </c>
      <c r="AB69" s="1">
        <v>447.49999999998676</v>
      </c>
      <c r="AC69" s="1">
        <v>447.49999999998676</v>
      </c>
      <c r="AD69" s="1">
        <v>447.49999999998676</v>
      </c>
      <c r="AE69" s="1">
        <v>447.49999999998676</v>
      </c>
      <c r="AF69" s="1">
        <v>447.49999999998676</v>
      </c>
      <c r="AG69" s="1">
        <v>447.49999999998681</v>
      </c>
      <c r="AH69" s="1">
        <v>447.49999999998676</v>
      </c>
      <c r="AI69" s="1">
        <v>447.49999999998676</v>
      </c>
      <c r="AJ69" s="1">
        <v>447.49999999998676</v>
      </c>
      <c r="AK69" s="1">
        <v>447.49999999998676</v>
      </c>
      <c r="AL69" s="1">
        <v>447.49999999998676</v>
      </c>
      <c r="AM69" s="1">
        <v>447.49999999936574</v>
      </c>
    </row>
    <row r="70" spans="1:39" x14ac:dyDescent="0.25">
      <c r="A70" s="25" t="str">
        <f ca="1">Exceedance!U70</f>
        <v/>
      </c>
      <c r="B70" s="254"/>
      <c r="C70" s="254"/>
      <c r="D70" s="254"/>
    </row>
    <row r="71" spans="1:39" x14ac:dyDescent="0.25">
      <c r="A71" s="25" t="str">
        <f ca="1">Exceedance!U71</f>
        <v/>
      </c>
      <c r="B71" s="254"/>
      <c r="C71" s="254"/>
      <c r="D71" s="254"/>
    </row>
    <row r="72" spans="1:39" x14ac:dyDescent="0.25">
      <c r="A72" s="25" t="str">
        <f ca="1">Exceedance!U72</f>
        <v/>
      </c>
      <c r="B72" s="254"/>
      <c r="C72" s="254"/>
      <c r="D72" s="254"/>
    </row>
    <row r="73" spans="1:39" x14ac:dyDescent="0.25">
      <c r="A73" s="25" t="str">
        <f ca="1">Exceedance!U73</f>
        <v/>
      </c>
      <c r="B73" s="254"/>
      <c r="C73" s="254"/>
      <c r="D73" s="254"/>
    </row>
    <row r="74" spans="1:39" x14ac:dyDescent="0.25">
      <c r="A74" s="25" t="str">
        <f ca="1">Exceedance!U74</f>
        <v/>
      </c>
      <c r="B74" s="254"/>
      <c r="C74" s="254"/>
      <c r="D74" s="254"/>
    </row>
    <row r="75" spans="1:39" x14ac:dyDescent="0.25">
      <c r="A75" s="25" t="str">
        <f ca="1">Exceedance!U75</f>
        <v/>
      </c>
      <c r="B75" s="254"/>
      <c r="C75" s="254"/>
      <c r="D75" s="254"/>
    </row>
    <row r="76" spans="1:39" x14ac:dyDescent="0.25">
      <c r="A76" s="25" t="str">
        <f ca="1">Exceedance!U76</f>
        <v/>
      </c>
      <c r="B76" s="254"/>
      <c r="C76" s="254"/>
      <c r="D76" s="254"/>
    </row>
    <row r="77" spans="1:39" x14ac:dyDescent="0.25">
      <c r="A77" s="25" t="str">
        <f ca="1">Exceedance!U77</f>
        <v/>
      </c>
      <c r="B77" s="254"/>
      <c r="C77" s="254"/>
      <c r="D77" s="254"/>
    </row>
    <row r="78" spans="1:39" x14ac:dyDescent="0.25">
      <c r="A78" s="25" t="str">
        <f ca="1">Exceedance!U78</f>
        <v/>
      </c>
      <c r="B78" s="254"/>
      <c r="C78" s="254"/>
      <c r="D78" s="254"/>
    </row>
    <row r="79" spans="1:39" x14ac:dyDescent="0.25">
      <c r="A79" s="25" t="str">
        <f ca="1">Exceedance!U79</f>
        <v/>
      </c>
      <c r="B79" s="254"/>
      <c r="C79" s="254"/>
      <c r="D79" s="254"/>
    </row>
    <row r="80" spans="1:39" x14ac:dyDescent="0.25">
      <c r="A80" s="25" t="str">
        <f ca="1">Exceedance!U80</f>
        <v/>
      </c>
      <c r="B80" s="254"/>
      <c r="C80" s="254"/>
      <c r="D80" s="254"/>
    </row>
    <row r="81" spans="1:4" x14ac:dyDescent="0.25">
      <c r="A81" s="25" t="str">
        <f ca="1">Exceedance!U81</f>
        <v/>
      </c>
      <c r="B81" s="254"/>
      <c r="C81" s="254"/>
      <c r="D81" s="254"/>
    </row>
    <row r="82" spans="1:4" x14ac:dyDescent="0.25">
      <c r="A82" s="25" t="str">
        <f ca="1">Exceedance!U82</f>
        <v/>
      </c>
      <c r="B82" s="254"/>
      <c r="C82" s="254"/>
      <c r="D82" s="254"/>
    </row>
    <row r="83" spans="1:4" x14ac:dyDescent="0.25">
      <c r="A83" s="25" t="str">
        <f ca="1">Exceedance!U83</f>
        <v/>
      </c>
      <c r="B83" s="254"/>
      <c r="C83" s="254"/>
      <c r="D83" s="254"/>
    </row>
    <row r="84" spans="1:4" x14ac:dyDescent="0.25">
      <c r="A84" s="25" t="str">
        <f ca="1">Exceedance!U84</f>
        <v/>
      </c>
      <c r="B84" s="254"/>
      <c r="C84" s="254"/>
      <c r="D84" s="254"/>
    </row>
    <row r="85" spans="1:4" x14ac:dyDescent="0.25">
      <c r="A85" s="25" t="str">
        <f ca="1">Exceedance!U85</f>
        <v/>
      </c>
      <c r="B85" s="254"/>
      <c r="C85" s="254"/>
      <c r="D85" s="254"/>
    </row>
    <row r="86" spans="1:4" x14ac:dyDescent="0.25">
      <c r="A86" s="25" t="str">
        <f ca="1">Exceedance!U86</f>
        <v/>
      </c>
      <c r="B86" s="254"/>
      <c r="C86" s="254"/>
      <c r="D86" s="254"/>
    </row>
    <row r="87" spans="1:4" x14ac:dyDescent="0.25">
      <c r="A87" s="25" t="str">
        <f ca="1">Exceedance!U87</f>
        <v/>
      </c>
      <c r="B87" s="254"/>
      <c r="C87" s="254"/>
      <c r="D87" s="254"/>
    </row>
    <row r="88" spans="1:4" x14ac:dyDescent="0.25">
      <c r="A88" s="25" t="str">
        <f ca="1">Exceedance!U88</f>
        <v/>
      </c>
      <c r="B88" s="254"/>
      <c r="C88" s="254"/>
      <c r="D88" s="254"/>
    </row>
    <row r="89" spans="1:4" x14ac:dyDescent="0.25">
      <c r="A89" s="25" t="str">
        <f ca="1">Exceedance!U89</f>
        <v/>
      </c>
      <c r="B89" s="254"/>
      <c r="C89" s="254"/>
      <c r="D89" s="254"/>
    </row>
    <row r="90" spans="1:4" x14ac:dyDescent="0.25">
      <c r="A90" s="25" t="str">
        <f ca="1">Exceedance!U90</f>
        <v/>
      </c>
      <c r="B90" s="254"/>
      <c r="C90" s="254"/>
      <c r="D90" s="254"/>
    </row>
    <row r="91" spans="1:4" x14ac:dyDescent="0.25">
      <c r="A91" s="25" t="str">
        <f ca="1">Exceedance!U91</f>
        <v/>
      </c>
      <c r="B91" s="254"/>
      <c r="C91" s="254"/>
      <c r="D91" s="254"/>
    </row>
    <row r="92" spans="1:4" x14ac:dyDescent="0.25">
      <c r="A92" s="25" t="str">
        <f ca="1">Exceedance!U92</f>
        <v/>
      </c>
      <c r="B92" s="254"/>
      <c r="C92" s="254"/>
      <c r="D92" s="254"/>
    </row>
    <row r="93" spans="1:4" x14ac:dyDescent="0.25">
      <c r="A93" s="25" t="str">
        <f ca="1">Exceedance!U93</f>
        <v/>
      </c>
      <c r="B93" s="254"/>
      <c r="C93" s="254"/>
      <c r="D93" s="254"/>
    </row>
    <row r="94" spans="1:4" x14ac:dyDescent="0.25">
      <c r="A94" s="25" t="str">
        <f ca="1">Exceedance!U94</f>
        <v/>
      </c>
      <c r="B94" s="254"/>
      <c r="C94" s="254"/>
      <c r="D94" s="254"/>
    </row>
    <row r="95" spans="1:4" x14ac:dyDescent="0.25">
      <c r="A95" s="25" t="str">
        <f ca="1">Exceedance!U95</f>
        <v/>
      </c>
      <c r="B95" s="254"/>
      <c r="C95" s="254"/>
      <c r="D95" s="254"/>
    </row>
    <row r="96" spans="1:4" x14ac:dyDescent="0.25">
      <c r="A96" s="25" t="str">
        <f ca="1">Exceedance!U96</f>
        <v/>
      </c>
      <c r="B96" s="254"/>
      <c r="C96" s="254"/>
      <c r="D96" s="254"/>
    </row>
    <row r="97" spans="1:4" x14ac:dyDescent="0.25">
      <c r="A97" s="25" t="str">
        <f ca="1">Exceedance!U97</f>
        <v/>
      </c>
      <c r="B97" s="254"/>
      <c r="C97" s="254"/>
      <c r="D97" s="254"/>
    </row>
    <row r="98" spans="1:4" x14ac:dyDescent="0.25">
      <c r="A98" s="25" t="str">
        <f ca="1">Exceedance!U98</f>
        <v/>
      </c>
      <c r="B98" s="254"/>
      <c r="C98" s="254"/>
      <c r="D98" s="254"/>
    </row>
    <row r="99" spans="1:4" x14ac:dyDescent="0.25">
      <c r="A99" s="25" t="str">
        <f ca="1">Exceedance!U99</f>
        <v/>
      </c>
      <c r="B99" s="254"/>
      <c r="C99" s="254"/>
      <c r="D99" s="254"/>
    </row>
    <row r="100" spans="1:4" x14ac:dyDescent="0.25">
      <c r="A100" s="25" t="str">
        <f ca="1">Exceedance!U100</f>
        <v/>
      </c>
      <c r="B100" s="254"/>
      <c r="C100" s="254"/>
      <c r="D100" s="254"/>
    </row>
  </sheetData>
  <mergeCells count="1">
    <mergeCell ref="B1:AH1"/>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FF66"/>
  </sheetPr>
  <dimension ref="A1:BD100"/>
  <sheetViews>
    <sheetView zoomScale="80" zoomScaleNormal="80" workbookViewId="0">
      <selection activeCell="B4" sqref="B4:AM69"/>
    </sheetView>
  </sheetViews>
  <sheetFormatPr defaultRowHeight="15" x14ac:dyDescent="0.25"/>
  <cols>
    <col min="1" max="1" width="8.85546875" style="105"/>
    <col min="2" max="4" width="9.140625" style="255"/>
  </cols>
  <sheetData>
    <row r="1" spans="1:56" s="105" customFormat="1" x14ac:dyDescent="0.25">
      <c r="A1" s="22"/>
      <c r="B1" s="756" t="s">
        <v>130</v>
      </c>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row>
    <row r="2" spans="1:56" s="105" customFormat="1" x14ac:dyDescent="0.25">
      <c r="A2" s="22"/>
      <c r="B2" s="270" t="s">
        <v>295</v>
      </c>
      <c r="C2" s="270" t="s">
        <v>296</v>
      </c>
      <c r="D2" s="270" t="s">
        <v>297</v>
      </c>
      <c r="E2" s="105">
        <v>1981</v>
      </c>
      <c r="F2" s="105">
        <v>1982</v>
      </c>
      <c r="G2" s="105">
        <v>1983</v>
      </c>
      <c r="H2" s="105">
        <v>1984</v>
      </c>
      <c r="I2" s="105">
        <v>1985</v>
      </c>
      <c r="J2" s="105">
        <v>1986</v>
      </c>
      <c r="K2" s="105">
        <v>1987</v>
      </c>
      <c r="L2" s="105">
        <v>1988</v>
      </c>
      <c r="M2" s="105">
        <v>1989</v>
      </c>
      <c r="N2" s="105">
        <v>1990</v>
      </c>
      <c r="O2" s="105">
        <v>1991</v>
      </c>
      <c r="P2" s="105">
        <v>1992</v>
      </c>
      <c r="Q2" s="105">
        <v>1993</v>
      </c>
      <c r="R2" s="105">
        <v>1994</v>
      </c>
      <c r="S2" s="105">
        <v>1995</v>
      </c>
      <c r="T2" s="105">
        <v>1996</v>
      </c>
      <c r="U2" s="105">
        <v>1997</v>
      </c>
      <c r="V2" s="105">
        <v>1998</v>
      </c>
      <c r="W2" s="105">
        <v>1999</v>
      </c>
      <c r="X2" s="105">
        <v>2000</v>
      </c>
      <c r="Y2" s="105">
        <v>2001</v>
      </c>
      <c r="Z2" s="105">
        <v>2002</v>
      </c>
      <c r="AA2" s="105">
        <v>2003</v>
      </c>
      <c r="AB2" s="105">
        <v>2004</v>
      </c>
      <c r="AC2" s="105">
        <v>2005</v>
      </c>
      <c r="AD2" s="105">
        <v>2006</v>
      </c>
      <c r="AE2" s="105">
        <v>2007</v>
      </c>
      <c r="AF2" s="191">
        <v>2008</v>
      </c>
      <c r="AG2" s="191">
        <v>2009</v>
      </c>
      <c r="AH2" s="105">
        <v>2010</v>
      </c>
      <c r="AI2" s="105">
        <v>2011</v>
      </c>
      <c r="AJ2" s="105">
        <v>2012</v>
      </c>
      <c r="AK2" s="105">
        <v>2013</v>
      </c>
      <c r="AL2" s="105">
        <v>2014</v>
      </c>
      <c r="AM2" s="105">
        <v>2015</v>
      </c>
      <c r="AN2" s="105">
        <v>2016</v>
      </c>
      <c r="AO2" s="105">
        <v>2017</v>
      </c>
      <c r="AP2" s="105">
        <v>2018</v>
      </c>
      <c r="AQ2" s="105">
        <v>2019</v>
      </c>
      <c r="AR2" s="105">
        <v>2020</v>
      </c>
      <c r="AS2" s="105">
        <v>2021</v>
      </c>
      <c r="AT2" s="105">
        <v>2022</v>
      </c>
      <c r="AU2" s="105">
        <v>2023</v>
      </c>
      <c r="AV2" s="105">
        <v>2024</v>
      </c>
      <c r="AW2" s="105">
        <v>2025</v>
      </c>
      <c r="AX2" s="105">
        <v>2026</v>
      </c>
      <c r="AY2" s="105">
        <v>2027</v>
      </c>
      <c r="AZ2" s="105">
        <v>2028</v>
      </c>
      <c r="BA2" s="105">
        <v>2029</v>
      </c>
      <c r="BB2" s="105">
        <v>2030</v>
      </c>
      <c r="BC2" s="105">
        <v>2031</v>
      </c>
      <c r="BD2" s="105">
        <v>2032</v>
      </c>
    </row>
    <row r="3" spans="1:56" s="24" customFormat="1" x14ac:dyDescent="0.25">
      <c r="A3" s="23"/>
      <c r="B3" s="24" t="s">
        <v>332</v>
      </c>
      <c r="C3" s="24" t="s">
        <v>333</v>
      </c>
      <c r="D3" s="24" t="s">
        <v>334</v>
      </c>
      <c r="E3" s="24" t="s">
        <v>335</v>
      </c>
      <c r="F3" s="24" t="s">
        <v>336</v>
      </c>
      <c r="G3" s="24" t="s">
        <v>337</v>
      </c>
      <c r="H3" s="24" t="s">
        <v>338</v>
      </c>
      <c r="I3" s="24" t="s">
        <v>339</v>
      </c>
      <c r="J3" s="24" t="s">
        <v>340</v>
      </c>
      <c r="K3" s="24" t="s">
        <v>341</v>
      </c>
      <c r="L3" s="24" t="s">
        <v>342</v>
      </c>
      <c r="M3" s="24" t="s">
        <v>343</v>
      </c>
      <c r="N3" s="24" t="s">
        <v>344</v>
      </c>
      <c r="O3" s="24" t="s">
        <v>345</v>
      </c>
      <c r="P3" s="24" t="s">
        <v>346</v>
      </c>
      <c r="Q3" s="24" t="s">
        <v>347</v>
      </c>
      <c r="R3" s="24" t="s">
        <v>348</v>
      </c>
      <c r="S3" s="24" t="s">
        <v>349</v>
      </c>
      <c r="T3" s="24" t="s">
        <v>350</v>
      </c>
      <c r="U3" s="24" t="s">
        <v>351</v>
      </c>
      <c r="V3" s="24" t="s">
        <v>352</v>
      </c>
      <c r="W3" s="24" t="s">
        <v>353</v>
      </c>
      <c r="X3" s="24" t="s">
        <v>354</v>
      </c>
      <c r="Y3" s="24" t="s">
        <v>355</v>
      </c>
      <c r="Z3" s="24" t="s">
        <v>356</v>
      </c>
      <c r="AA3" s="24" t="s">
        <v>357</v>
      </c>
      <c r="AB3" s="24" t="s">
        <v>358</v>
      </c>
      <c r="AC3" s="24" t="s">
        <v>359</v>
      </c>
      <c r="AD3" s="24" t="s">
        <v>360</v>
      </c>
      <c r="AE3" s="24" t="s">
        <v>361</v>
      </c>
      <c r="AF3" s="24" t="s">
        <v>362</v>
      </c>
      <c r="AG3" s="24" t="s">
        <v>363</v>
      </c>
      <c r="AH3" s="24" t="s">
        <v>364</v>
      </c>
      <c r="AI3" s="24" t="s">
        <v>384</v>
      </c>
      <c r="AJ3" s="24" t="s">
        <v>385</v>
      </c>
      <c r="AK3" s="24" t="s">
        <v>386</v>
      </c>
      <c r="AL3" s="24" t="s">
        <v>387</v>
      </c>
      <c r="AM3" s="24" t="s">
        <v>388</v>
      </c>
      <c r="AN3" s="24" t="s">
        <v>389</v>
      </c>
      <c r="AO3" s="24" t="s">
        <v>390</v>
      </c>
      <c r="AP3" s="24" t="s">
        <v>391</v>
      </c>
      <c r="AQ3" s="24" t="s">
        <v>392</v>
      </c>
      <c r="AR3" s="24" t="s">
        <v>393</v>
      </c>
      <c r="AS3" s="24" t="s">
        <v>394</v>
      </c>
      <c r="AT3" s="24" t="s">
        <v>395</v>
      </c>
      <c r="AU3" s="24" t="s">
        <v>396</v>
      </c>
      <c r="AV3" s="24" t="s">
        <v>397</v>
      </c>
      <c r="AW3" s="24" t="s">
        <v>398</v>
      </c>
      <c r="AX3" s="24" t="s">
        <v>399</v>
      </c>
      <c r="AY3" s="24" t="s">
        <v>400</v>
      </c>
      <c r="AZ3" s="24" t="s">
        <v>401</v>
      </c>
      <c r="BA3" s="24" t="s">
        <v>402</v>
      </c>
      <c r="BB3" s="24" t="s">
        <v>403</v>
      </c>
      <c r="BC3" s="24" t="s">
        <v>404</v>
      </c>
      <c r="BD3" s="24" t="s">
        <v>405</v>
      </c>
    </row>
    <row r="4" spans="1:56" x14ac:dyDescent="0.25">
      <c r="A4" s="25">
        <f ca="1">Exceedance!U4</f>
        <v>42826</v>
      </c>
      <c r="B4" s="273">
        <v>579.99999999811439</v>
      </c>
      <c r="C4" s="273">
        <v>579.99999999811439</v>
      </c>
      <c r="D4" s="273">
        <v>579.99999999811439</v>
      </c>
      <c r="E4">
        <v>579.99999999811462</v>
      </c>
      <c r="F4">
        <v>579.99999999811462</v>
      </c>
      <c r="G4">
        <v>579.99999999811462</v>
      </c>
      <c r="H4">
        <v>579.99999999811462</v>
      </c>
      <c r="I4">
        <v>579.99999999811462</v>
      </c>
      <c r="J4">
        <v>579.99999999811462</v>
      </c>
      <c r="K4">
        <v>579.99999999811462</v>
      </c>
      <c r="L4">
        <v>579.99999999811439</v>
      </c>
      <c r="M4">
        <v>579.99999999811462</v>
      </c>
      <c r="N4">
        <v>579.99999999811462</v>
      </c>
      <c r="O4">
        <v>579.99999999811462</v>
      </c>
      <c r="P4">
        <v>579.99999999811439</v>
      </c>
      <c r="Q4">
        <v>579.99999999811462</v>
      </c>
      <c r="R4">
        <v>579.99999999811462</v>
      </c>
      <c r="S4">
        <v>579.99999999811439</v>
      </c>
      <c r="T4">
        <v>579.99999999811462</v>
      </c>
      <c r="U4">
        <v>579.99999999811462</v>
      </c>
      <c r="V4">
        <v>579.99999999811462</v>
      </c>
      <c r="W4">
        <v>579.99999999811473</v>
      </c>
      <c r="X4">
        <v>579.99999999811462</v>
      </c>
      <c r="Y4">
        <v>579.99999999811439</v>
      </c>
      <c r="Z4">
        <v>579.99999999811462</v>
      </c>
      <c r="AA4">
        <v>579.99999999811462</v>
      </c>
      <c r="AB4">
        <v>579.99999999811462</v>
      </c>
      <c r="AC4">
        <v>579.99999999811462</v>
      </c>
      <c r="AD4">
        <v>579.99999999811462</v>
      </c>
      <c r="AE4">
        <v>579.99999999811439</v>
      </c>
      <c r="AF4">
        <v>579.99999999811473</v>
      </c>
      <c r="AG4">
        <v>579.99999999811462</v>
      </c>
      <c r="AH4">
        <v>579.99999999811462</v>
      </c>
      <c r="AI4">
        <v>579.99999999811462</v>
      </c>
      <c r="AJ4">
        <v>579.99999999811462</v>
      </c>
      <c r="AK4">
        <v>579.99999999811462</v>
      </c>
      <c r="AL4">
        <v>579.99999999811462</v>
      </c>
      <c r="AM4">
        <v>579.99999999811462</v>
      </c>
    </row>
    <row r="5" spans="1:56" x14ac:dyDescent="0.25">
      <c r="A5" s="25">
        <f ca="1">Exceedance!U5</f>
        <v>42856</v>
      </c>
      <c r="B5" s="273">
        <v>589.49999998665555</v>
      </c>
      <c r="C5" s="273">
        <v>589.49999998665555</v>
      </c>
      <c r="D5" s="273">
        <v>589.49999998665555</v>
      </c>
      <c r="E5">
        <v>589.49999998665533</v>
      </c>
      <c r="F5">
        <v>589.49999998665544</v>
      </c>
      <c r="G5">
        <v>589.49999998665544</v>
      </c>
      <c r="H5">
        <v>589.49999998665567</v>
      </c>
      <c r="I5">
        <v>589.49999998665544</v>
      </c>
      <c r="J5">
        <v>589.49999998665555</v>
      </c>
      <c r="K5">
        <v>589.49999998665567</v>
      </c>
      <c r="L5">
        <v>589.49999998665555</v>
      </c>
      <c r="M5">
        <v>589.49999998665544</v>
      </c>
      <c r="N5">
        <v>589.49999998665555</v>
      </c>
      <c r="O5">
        <v>589.49999998665544</v>
      </c>
      <c r="P5">
        <v>589.49999998665555</v>
      </c>
      <c r="Q5">
        <v>589.49999998665544</v>
      </c>
      <c r="R5">
        <v>589.49999998665533</v>
      </c>
      <c r="S5">
        <v>589.49999998665567</v>
      </c>
      <c r="T5">
        <v>589.49999998665555</v>
      </c>
      <c r="U5">
        <v>589.49999998665555</v>
      </c>
      <c r="V5">
        <v>589.49999998665544</v>
      </c>
      <c r="W5">
        <v>589.49999998665555</v>
      </c>
      <c r="X5">
        <v>589.49999998665555</v>
      </c>
      <c r="Y5">
        <v>589.49999998665555</v>
      </c>
      <c r="Z5">
        <v>589.49999998665555</v>
      </c>
      <c r="AA5">
        <v>589.49999998665555</v>
      </c>
      <c r="AB5">
        <v>589.49999998665567</v>
      </c>
      <c r="AC5">
        <v>589.49999998665555</v>
      </c>
      <c r="AD5">
        <v>589.49999998665567</v>
      </c>
      <c r="AE5">
        <v>589.49999998665555</v>
      </c>
      <c r="AF5">
        <v>589.49999998665567</v>
      </c>
      <c r="AG5">
        <v>589.49999998665544</v>
      </c>
      <c r="AH5">
        <v>589.49999998665544</v>
      </c>
      <c r="AI5">
        <v>589.49999998665544</v>
      </c>
      <c r="AJ5">
        <v>589.49999998665544</v>
      </c>
      <c r="AK5">
        <v>589.49999998665555</v>
      </c>
      <c r="AL5">
        <v>589.49999998665555</v>
      </c>
      <c r="AM5">
        <v>589.49999998665555</v>
      </c>
    </row>
    <row r="6" spans="1:56" x14ac:dyDescent="0.25">
      <c r="A6" s="25">
        <f ca="1">Exceedance!U6</f>
        <v>42887</v>
      </c>
      <c r="B6" s="273">
        <v>593.39999999226734</v>
      </c>
      <c r="C6" s="273">
        <v>593.39999999226734</v>
      </c>
      <c r="D6" s="273">
        <v>593.39999999226734</v>
      </c>
      <c r="E6">
        <v>593.39999999226734</v>
      </c>
      <c r="F6">
        <v>593.39999999226745</v>
      </c>
      <c r="G6">
        <v>593.39999999226745</v>
      </c>
      <c r="H6">
        <v>593.39999999226745</v>
      </c>
      <c r="I6">
        <v>593.39999999226745</v>
      </c>
      <c r="J6">
        <v>593.39999999226745</v>
      </c>
      <c r="K6">
        <v>593.39999999226734</v>
      </c>
      <c r="L6">
        <v>593.39999999226734</v>
      </c>
      <c r="M6">
        <v>593.39999999226745</v>
      </c>
      <c r="N6">
        <v>593.39999999226745</v>
      </c>
      <c r="O6">
        <v>593.39999999226745</v>
      </c>
      <c r="P6">
        <v>593.39999999226745</v>
      </c>
      <c r="Q6">
        <v>593.39999999226745</v>
      </c>
      <c r="R6">
        <v>593.39999999226745</v>
      </c>
      <c r="S6">
        <v>593.39999999226734</v>
      </c>
      <c r="T6">
        <v>593.39999999226745</v>
      </c>
      <c r="U6">
        <v>593.39999999226745</v>
      </c>
      <c r="V6">
        <v>593.39999999226745</v>
      </c>
      <c r="W6">
        <v>593.39999999226745</v>
      </c>
      <c r="X6">
        <v>593.39999999226734</v>
      </c>
      <c r="Y6">
        <v>593.39999999226745</v>
      </c>
      <c r="Z6">
        <v>593.39999999226745</v>
      </c>
      <c r="AA6">
        <v>593.39999999226745</v>
      </c>
      <c r="AB6">
        <v>593.39999999226745</v>
      </c>
      <c r="AC6">
        <v>593.39999999226745</v>
      </c>
      <c r="AD6">
        <v>593.39999999226734</v>
      </c>
      <c r="AE6">
        <v>593.39999999226734</v>
      </c>
      <c r="AF6">
        <v>593.39999999226734</v>
      </c>
      <c r="AG6">
        <v>593.39999999226745</v>
      </c>
      <c r="AH6">
        <v>593.39999999226745</v>
      </c>
      <c r="AI6">
        <v>593.39999999226745</v>
      </c>
      <c r="AJ6">
        <v>593.39999999226745</v>
      </c>
      <c r="AK6">
        <v>593.39999999226745</v>
      </c>
      <c r="AL6">
        <v>593.39999999226734</v>
      </c>
      <c r="AM6">
        <v>593.39999999226745</v>
      </c>
    </row>
    <row r="7" spans="1:56" x14ac:dyDescent="0.25">
      <c r="A7" s="25">
        <f ca="1">Exceedance!U7</f>
        <v>42917</v>
      </c>
      <c r="B7" s="273">
        <v>579.99999999995589</v>
      </c>
      <c r="C7" s="273">
        <v>579.99999999995589</v>
      </c>
      <c r="D7" s="273">
        <v>579.99999999995589</v>
      </c>
      <c r="E7">
        <v>579.99999999995589</v>
      </c>
      <c r="F7">
        <v>579.999999999956</v>
      </c>
      <c r="G7">
        <v>579.999999999956</v>
      </c>
      <c r="H7">
        <v>579.99999999995589</v>
      </c>
      <c r="I7">
        <v>579.999999999956</v>
      </c>
      <c r="J7">
        <v>579.99999999995612</v>
      </c>
      <c r="K7">
        <v>579.99999999995566</v>
      </c>
      <c r="L7">
        <v>579.999999999956</v>
      </c>
      <c r="M7">
        <v>579.99999999995612</v>
      </c>
      <c r="N7">
        <v>579.99999999995589</v>
      </c>
      <c r="O7">
        <v>579.99999999995612</v>
      </c>
      <c r="P7">
        <v>579.999999999956</v>
      </c>
      <c r="Q7">
        <v>579.99999999995612</v>
      </c>
      <c r="R7">
        <v>579.999999999956</v>
      </c>
      <c r="S7">
        <v>579.999999999956</v>
      </c>
      <c r="T7">
        <v>579.99999999995589</v>
      </c>
      <c r="U7">
        <v>579.999999999956</v>
      </c>
      <c r="V7">
        <v>579.99999999995612</v>
      </c>
      <c r="W7">
        <v>579.99999999995612</v>
      </c>
      <c r="X7">
        <v>579.99999999995578</v>
      </c>
      <c r="Y7">
        <v>579.99999999995589</v>
      </c>
      <c r="Z7">
        <v>579.999999999956</v>
      </c>
      <c r="AA7">
        <v>579.99999999995578</v>
      </c>
      <c r="AB7">
        <v>579.99999999995612</v>
      </c>
      <c r="AC7">
        <v>579.99999999995612</v>
      </c>
      <c r="AD7">
        <v>579.99999999995589</v>
      </c>
      <c r="AE7">
        <v>579.99999999995578</v>
      </c>
      <c r="AF7">
        <v>579.99999999995578</v>
      </c>
      <c r="AG7">
        <v>579.999999999956</v>
      </c>
      <c r="AH7">
        <v>579.99999999995589</v>
      </c>
      <c r="AI7">
        <v>579.99999999995612</v>
      </c>
      <c r="AJ7">
        <v>579.999999999956</v>
      </c>
      <c r="AK7">
        <v>579.99999999995612</v>
      </c>
      <c r="AL7">
        <v>579.99999999995589</v>
      </c>
      <c r="AM7">
        <v>579.99999999995589</v>
      </c>
    </row>
    <row r="8" spans="1:56" x14ac:dyDescent="0.25">
      <c r="A8" s="25">
        <f ca="1">Exceedance!U8</f>
        <v>42948</v>
      </c>
      <c r="B8" s="273">
        <v>570.50000003442585</v>
      </c>
      <c r="C8" s="273">
        <v>570.50000003442585</v>
      </c>
      <c r="D8" s="273">
        <v>570.50000003442585</v>
      </c>
      <c r="E8">
        <v>570.50000003442585</v>
      </c>
      <c r="F8">
        <v>570.50000003442585</v>
      </c>
      <c r="G8">
        <v>570.50000003442585</v>
      </c>
      <c r="H8">
        <v>570.50000003442585</v>
      </c>
      <c r="I8">
        <v>570.50000003442585</v>
      </c>
      <c r="J8">
        <v>570.50000003442585</v>
      </c>
      <c r="K8">
        <v>570.50000003442585</v>
      </c>
      <c r="L8">
        <v>570.50000003442585</v>
      </c>
      <c r="M8">
        <v>570.50000003442574</v>
      </c>
      <c r="N8">
        <v>570.50000003442585</v>
      </c>
      <c r="O8">
        <v>570.50000003442563</v>
      </c>
      <c r="P8">
        <v>570.50000003442585</v>
      </c>
      <c r="Q8">
        <v>570.50000003442585</v>
      </c>
      <c r="R8">
        <v>570.50000003442585</v>
      </c>
      <c r="S8">
        <v>570.50000003442585</v>
      </c>
      <c r="T8">
        <v>570.50000003442585</v>
      </c>
      <c r="U8">
        <v>570.50000003442563</v>
      </c>
      <c r="V8">
        <v>570.50000003442585</v>
      </c>
      <c r="W8">
        <v>570.50000003442585</v>
      </c>
      <c r="X8">
        <v>570.50000003442574</v>
      </c>
      <c r="Y8">
        <v>570.50000003442585</v>
      </c>
      <c r="Z8">
        <v>570.50000003442585</v>
      </c>
      <c r="AA8">
        <v>570.50000003442585</v>
      </c>
      <c r="AB8">
        <v>570.50000003442585</v>
      </c>
      <c r="AC8">
        <v>570.50000003442574</v>
      </c>
      <c r="AD8">
        <v>570.50000003442585</v>
      </c>
      <c r="AE8">
        <v>570.50000003442574</v>
      </c>
      <c r="AF8">
        <v>570.50000003442585</v>
      </c>
      <c r="AG8">
        <v>570.50000003442585</v>
      </c>
      <c r="AH8">
        <v>570.50000003442585</v>
      </c>
      <c r="AI8">
        <v>570.50000003442585</v>
      </c>
      <c r="AJ8">
        <v>570.50000003442585</v>
      </c>
      <c r="AK8">
        <v>570.50000003442585</v>
      </c>
      <c r="AL8">
        <v>570.50000003442585</v>
      </c>
      <c r="AM8">
        <v>570.50000003442585</v>
      </c>
    </row>
    <row r="9" spans="1:56" x14ac:dyDescent="0.25">
      <c r="A9" s="25">
        <f ca="1">Exceedance!U9</f>
        <v>42979</v>
      </c>
      <c r="B9" s="273">
        <v>570.49999999987017</v>
      </c>
      <c r="C9" s="273">
        <v>570.49999999987017</v>
      </c>
      <c r="D9" s="273">
        <v>570.49999999987017</v>
      </c>
      <c r="E9">
        <v>570.49999999987028</v>
      </c>
      <c r="F9">
        <v>570.49999999987017</v>
      </c>
      <c r="G9">
        <v>570.49999999987017</v>
      </c>
      <c r="H9">
        <v>570.49999999987017</v>
      </c>
      <c r="I9">
        <v>570.49999999987017</v>
      </c>
      <c r="J9">
        <v>570.49999999987017</v>
      </c>
      <c r="K9">
        <v>570.49999999987006</v>
      </c>
      <c r="L9">
        <v>570.49999999987028</v>
      </c>
      <c r="M9">
        <v>570.49999999987006</v>
      </c>
      <c r="N9">
        <v>570.49999999987017</v>
      </c>
      <c r="O9">
        <v>570.49999999986994</v>
      </c>
      <c r="P9">
        <v>570.49999999987017</v>
      </c>
      <c r="Q9">
        <v>570.49999999987017</v>
      </c>
      <c r="R9">
        <v>570.49999999987017</v>
      </c>
      <c r="S9">
        <v>570.49999999987017</v>
      </c>
      <c r="T9">
        <v>570.49999999987028</v>
      </c>
      <c r="U9">
        <v>570.49999999986994</v>
      </c>
      <c r="V9">
        <v>570.49999999987017</v>
      </c>
      <c r="W9">
        <v>570.49999999987006</v>
      </c>
      <c r="X9">
        <v>570.49999999987006</v>
      </c>
      <c r="Y9">
        <v>570.49999999987017</v>
      </c>
      <c r="Z9">
        <v>570.49999999987006</v>
      </c>
      <c r="AA9">
        <v>570.49999999987017</v>
      </c>
      <c r="AB9">
        <v>570.49999999987017</v>
      </c>
      <c r="AC9">
        <v>570.49999999987006</v>
      </c>
      <c r="AD9">
        <v>570.49999999987017</v>
      </c>
      <c r="AE9">
        <v>570.49999999987006</v>
      </c>
      <c r="AF9">
        <v>570.49999999987017</v>
      </c>
      <c r="AG9">
        <v>570.49999999987017</v>
      </c>
      <c r="AH9">
        <v>570.49999999987017</v>
      </c>
      <c r="AI9">
        <v>570.49999999987017</v>
      </c>
      <c r="AJ9">
        <v>570.49999999987017</v>
      </c>
      <c r="AK9">
        <v>570.49999999987017</v>
      </c>
      <c r="AL9">
        <v>570.49999999987006</v>
      </c>
      <c r="AM9">
        <v>570.49999999987017</v>
      </c>
    </row>
    <row r="10" spans="1:56" x14ac:dyDescent="0.25">
      <c r="A10" s="25">
        <f ca="1">Exceedance!U10</f>
        <v>43009</v>
      </c>
      <c r="B10" s="273">
        <v>570.50000000011448</v>
      </c>
      <c r="C10" s="273">
        <v>570.50000000011448</v>
      </c>
      <c r="D10" s="273">
        <v>570.50000000011448</v>
      </c>
      <c r="E10">
        <v>570.5000000001146</v>
      </c>
      <c r="F10">
        <v>570.50000000011426</v>
      </c>
      <c r="G10">
        <v>570.50000000011426</v>
      </c>
      <c r="H10">
        <v>570.50000000011448</v>
      </c>
      <c r="I10">
        <v>570.50000000011437</v>
      </c>
      <c r="J10">
        <v>570.50000000011437</v>
      </c>
      <c r="K10">
        <v>570.50000000011437</v>
      </c>
      <c r="L10">
        <v>570.50000000011437</v>
      </c>
      <c r="M10">
        <v>570.50000000011448</v>
      </c>
      <c r="N10">
        <v>570.50000000011426</v>
      </c>
      <c r="O10">
        <v>570.50000000011437</v>
      </c>
      <c r="P10">
        <v>570.50000000011448</v>
      </c>
      <c r="Q10">
        <v>570.50000000011437</v>
      </c>
      <c r="R10">
        <v>570.50000000011437</v>
      </c>
      <c r="S10">
        <v>570.50000000011437</v>
      </c>
      <c r="T10">
        <v>570.50000000011437</v>
      </c>
      <c r="U10">
        <v>570.50000000011437</v>
      </c>
      <c r="V10">
        <v>570.50000000011448</v>
      </c>
      <c r="W10">
        <v>570.50000000011426</v>
      </c>
      <c r="X10">
        <v>570.50000000011448</v>
      </c>
      <c r="Y10">
        <v>570.50000000011448</v>
      </c>
      <c r="Z10">
        <v>570.50000000011437</v>
      </c>
      <c r="AA10">
        <v>570.50000000011437</v>
      </c>
      <c r="AB10">
        <v>570.50000000011437</v>
      </c>
      <c r="AC10">
        <v>570.50000000011437</v>
      </c>
      <c r="AD10">
        <v>570.50000000011426</v>
      </c>
      <c r="AE10">
        <v>570.50000000011448</v>
      </c>
      <c r="AF10">
        <v>570.50000000011426</v>
      </c>
      <c r="AG10">
        <v>570.50000000011437</v>
      </c>
      <c r="AH10">
        <v>570.50000000011437</v>
      </c>
      <c r="AI10">
        <v>570.50000000011437</v>
      </c>
      <c r="AJ10">
        <v>570.50000000011437</v>
      </c>
      <c r="AK10">
        <v>570.50000000011437</v>
      </c>
      <c r="AL10">
        <v>570.50000000011448</v>
      </c>
      <c r="AM10">
        <v>570.50000000011437</v>
      </c>
    </row>
    <row r="11" spans="1:56" x14ac:dyDescent="0.25">
      <c r="A11" s="25">
        <f ca="1">Exceedance!U11</f>
        <v>43040</v>
      </c>
      <c r="B11" s="273">
        <v>570.500000000113</v>
      </c>
      <c r="C11" s="273">
        <v>570.500000000113</v>
      </c>
      <c r="D11" s="273">
        <v>570.500000000113</v>
      </c>
      <c r="E11">
        <v>570.500000000113</v>
      </c>
      <c r="F11">
        <v>570.500000000113</v>
      </c>
      <c r="G11">
        <v>570.50000000011312</v>
      </c>
      <c r="H11">
        <v>570.500000000113</v>
      </c>
      <c r="I11">
        <v>570.500000000113</v>
      </c>
      <c r="J11">
        <v>570.500000000113</v>
      </c>
      <c r="K11">
        <v>570.500000000113</v>
      </c>
      <c r="L11">
        <v>570.500000000113</v>
      </c>
      <c r="M11">
        <v>570.500000000113</v>
      </c>
      <c r="N11">
        <v>570.500000000113</v>
      </c>
      <c r="O11">
        <v>570.500000000113</v>
      </c>
      <c r="P11">
        <v>570.500000000113</v>
      </c>
      <c r="Q11">
        <v>570.500000000113</v>
      </c>
      <c r="R11">
        <v>570.500000000113</v>
      </c>
      <c r="S11">
        <v>570.500000000113</v>
      </c>
      <c r="T11">
        <v>570.500000000113</v>
      </c>
      <c r="U11">
        <v>570.500000000113</v>
      </c>
      <c r="V11">
        <v>570.50000000011289</v>
      </c>
      <c r="W11">
        <v>570.500000000113</v>
      </c>
      <c r="X11">
        <v>570.500000000113</v>
      </c>
      <c r="Y11">
        <v>570.500000000113</v>
      </c>
      <c r="Z11">
        <v>570.500000000113</v>
      </c>
      <c r="AA11">
        <v>570.500000000113</v>
      </c>
      <c r="AB11">
        <v>570.500000000113</v>
      </c>
      <c r="AC11">
        <v>570.500000000113</v>
      </c>
      <c r="AD11">
        <v>570.500000000113</v>
      </c>
      <c r="AE11">
        <v>570.500000000113</v>
      </c>
      <c r="AF11">
        <v>570.500000000113</v>
      </c>
      <c r="AG11">
        <v>570.500000000113</v>
      </c>
      <c r="AH11">
        <v>570.500000000113</v>
      </c>
      <c r="AI11">
        <v>570.500000000113</v>
      </c>
      <c r="AJ11">
        <v>570.500000000113</v>
      </c>
      <c r="AK11">
        <v>570.500000000113</v>
      </c>
      <c r="AL11">
        <v>570.500000000113</v>
      </c>
      <c r="AM11">
        <v>570.500000000113</v>
      </c>
    </row>
    <row r="12" spans="1:56" x14ac:dyDescent="0.25">
      <c r="A12" s="25">
        <f ca="1">Exceedance!U12</f>
        <v>43070</v>
      </c>
      <c r="B12" s="273">
        <v>551.70000000195694</v>
      </c>
      <c r="C12" s="273">
        <v>551.70000000195694</v>
      </c>
      <c r="D12" s="273">
        <v>551.70000000195694</v>
      </c>
      <c r="E12">
        <v>551.70000000195682</v>
      </c>
      <c r="F12">
        <v>551.70000000195694</v>
      </c>
      <c r="G12">
        <v>551.70000000195694</v>
      </c>
      <c r="H12">
        <v>551.70000000195694</v>
      </c>
      <c r="I12">
        <v>551.70000000195694</v>
      </c>
      <c r="J12">
        <v>551.70000000195694</v>
      </c>
      <c r="K12">
        <v>551.70000000195694</v>
      </c>
      <c r="L12">
        <v>551.70000000195682</v>
      </c>
      <c r="M12">
        <v>551.70000000195694</v>
      </c>
      <c r="N12">
        <v>551.70000000195694</v>
      </c>
      <c r="O12">
        <v>551.70000000195694</v>
      </c>
      <c r="P12">
        <v>551.70000000195694</v>
      </c>
      <c r="Q12">
        <v>551.70000000195694</v>
      </c>
      <c r="R12">
        <v>551.70000000195694</v>
      </c>
      <c r="S12">
        <v>551.70000000195694</v>
      </c>
      <c r="T12">
        <v>551.70000000195694</v>
      </c>
      <c r="U12">
        <v>551.70000000195694</v>
      </c>
      <c r="V12">
        <v>551.70000000195694</v>
      </c>
      <c r="W12">
        <v>551.70000000195694</v>
      </c>
      <c r="X12">
        <v>551.70000000195682</v>
      </c>
      <c r="Y12">
        <v>551.70000000195694</v>
      </c>
      <c r="Z12">
        <v>551.70000000195694</v>
      </c>
      <c r="AA12">
        <v>551.70000000195694</v>
      </c>
      <c r="AB12">
        <v>551.70000000195694</v>
      </c>
      <c r="AC12">
        <v>551.70000000195694</v>
      </c>
      <c r="AD12">
        <v>551.70000000195694</v>
      </c>
      <c r="AE12">
        <v>551.70000000195694</v>
      </c>
      <c r="AF12">
        <v>551.70000000195694</v>
      </c>
      <c r="AG12">
        <v>551.70000000195694</v>
      </c>
      <c r="AH12">
        <v>551.70000000195694</v>
      </c>
      <c r="AI12">
        <v>551.70000000195694</v>
      </c>
      <c r="AJ12">
        <v>551.70000000195694</v>
      </c>
      <c r="AK12">
        <v>551.70000000195694</v>
      </c>
      <c r="AL12">
        <v>551.70000000195694</v>
      </c>
      <c r="AM12">
        <v>551.70000000195694</v>
      </c>
    </row>
    <row r="13" spans="1:56" x14ac:dyDescent="0.25">
      <c r="A13" s="25">
        <f ca="1">Exceedance!U13</f>
        <v>43101</v>
      </c>
      <c r="B13" s="273">
        <v>551.7000000000204</v>
      </c>
      <c r="C13" s="273">
        <v>551.7000000000204</v>
      </c>
      <c r="D13" s="273">
        <v>551.7000000000204</v>
      </c>
      <c r="E13">
        <v>551.70000000002051</v>
      </c>
      <c r="F13">
        <v>551.7000000000204</v>
      </c>
      <c r="G13">
        <v>551.7000000000204</v>
      </c>
      <c r="H13">
        <v>551.7000000000204</v>
      </c>
      <c r="I13">
        <v>551.70000000002028</v>
      </c>
      <c r="J13">
        <v>551.7000000000204</v>
      </c>
      <c r="K13">
        <v>551.70000000002017</v>
      </c>
      <c r="L13">
        <v>551.70000000002028</v>
      </c>
      <c r="M13">
        <v>551.70000000002028</v>
      </c>
      <c r="N13">
        <v>551.70000000002028</v>
      </c>
      <c r="O13">
        <v>551.70000000002051</v>
      </c>
      <c r="P13">
        <v>551.7000000000204</v>
      </c>
      <c r="Q13">
        <v>551.70000000002051</v>
      </c>
      <c r="R13">
        <v>551.7000000000204</v>
      </c>
      <c r="S13">
        <v>551.7000000000204</v>
      </c>
      <c r="T13">
        <v>551.7000000000204</v>
      </c>
      <c r="U13">
        <v>551.70000000002028</v>
      </c>
      <c r="V13">
        <v>551.7000000000204</v>
      </c>
      <c r="W13">
        <v>551.70000000002028</v>
      </c>
      <c r="X13">
        <v>551.7000000000204</v>
      </c>
      <c r="Y13">
        <v>551.7000000000204</v>
      </c>
      <c r="Z13">
        <v>551.7000000000204</v>
      </c>
      <c r="AA13">
        <v>551.70000000002017</v>
      </c>
      <c r="AB13">
        <v>551.70000000002074</v>
      </c>
      <c r="AC13">
        <v>551.70000000002028</v>
      </c>
      <c r="AD13">
        <v>551.70000000002017</v>
      </c>
      <c r="AE13">
        <v>551.70000000002028</v>
      </c>
      <c r="AF13">
        <v>551.7000000000204</v>
      </c>
      <c r="AG13">
        <v>551.7000000000204</v>
      </c>
      <c r="AH13">
        <v>551.7000000000204</v>
      </c>
      <c r="AI13">
        <v>551.7000000000204</v>
      </c>
      <c r="AJ13">
        <v>551.70000000002028</v>
      </c>
      <c r="AK13">
        <v>551.7000000000204</v>
      </c>
      <c r="AL13">
        <v>551.70000000002028</v>
      </c>
      <c r="AM13">
        <v>551.70000000002051</v>
      </c>
    </row>
    <row r="14" spans="1:56" x14ac:dyDescent="0.25">
      <c r="A14" s="25">
        <f ca="1">Exceedance!U14</f>
        <v>43132</v>
      </c>
      <c r="B14" s="273">
        <v>551.70000000002665</v>
      </c>
      <c r="C14" s="273">
        <v>551.70000000002665</v>
      </c>
      <c r="D14" s="273">
        <v>551.70000000002665</v>
      </c>
      <c r="E14">
        <v>551.70000000002676</v>
      </c>
      <c r="F14">
        <v>551.70000000002676</v>
      </c>
      <c r="G14">
        <v>551.70000000002653</v>
      </c>
      <c r="H14">
        <v>551.70000000002642</v>
      </c>
      <c r="I14">
        <v>551.70000000002653</v>
      </c>
      <c r="J14">
        <v>551.70000000002665</v>
      </c>
      <c r="K14">
        <v>551.70000000002665</v>
      </c>
      <c r="L14">
        <v>551.70000000002642</v>
      </c>
      <c r="M14">
        <v>551.70000000002665</v>
      </c>
      <c r="N14">
        <v>551.70000000002653</v>
      </c>
      <c r="O14">
        <v>551.70000000002653</v>
      </c>
      <c r="P14">
        <v>551.70000000002653</v>
      </c>
      <c r="Q14">
        <v>551.70000000002665</v>
      </c>
      <c r="R14">
        <v>551.70000000002665</v>
      </c>
      <c r="S14">
        <v>551.70000000002676</v>
      </c>
      <c r="T14">
        <v>551.70000000002642</v>
      </c>
      <c r="U14">
        <v>551.70000000002653</v>
      </c>
      <c r="V14">
        <v>551.70000000002665</v>
      </c>
      <c r="W14">
        <v>551.70000000002642</v>
      </c>
      <c r="X14">
        <v>551.70000000002642</v>
      </c>
      <c r="Y14">
        <v>551.70000000002653</v>
      </c>
      <c r="Z14">
        <v>551.70000000002665</v>
      </c>
      <c r="AA14">
        <v>551.70000000002653</v>
      </c>
      <c r="AB14">
        <v>551.70000000002665</v>
      </c>
      <c r="AC14">
        <v>551.70000000002665</v>
      </c>
      <c r="AD14">
        <v>551.70000000002676</v>
      </c>
      <c r="AE14">
        <v>551.70000000002665</v>
      </c>
      <c r="AF14">
        <v>551.70000000002631</v>
      </c>
      <c r="AG14">
        <v>551.70000000002653</v>
      </c>
      <c r="AH14">
        <v>551.70000000002642</v>
      </c>
      <c r="AI14">
        <v>551.70000000002676</v>
      </c>
      <c r="AJ14">
        <v>551.70000000002665</v>
      </c>
      <c r="AK14">
        <v>551.70000000002653</v>
      </c>
      <c r="AL14">
        <v>551.70000000002665</v>
      </c>
      <c r="AM14">
        <v>551.70000000002676</v>
      </c>
    </row>
    <row r="15" spans="1:56" x14ac:dyDescent="0.25">
      <c r="A15" s="25">
        <f ca="1">Exceedance!U15</f>
        <v>43160</v>
      </c>
      <c r="B15" s="273">
        <v>555.39999999893939</v>
      </c>
      <c r="C15" s="273">
        <v>555.39999999893939</v>
      </c>
      <c r="D15" s="273">
        <v>555.39999999893939</v>
      </c>
      <c r="E15">
        <v>555.39999999893951</v>
      </c>
      <c r="F15">
        <v>555.39999999893905</v>
      </c>
      <c r="G15">
        <v>555.39999999893905</v>
      </c>
      <c r="H15">
        <v>555.39999999893951</v>
      </c>
      <c r="I15">
        <v>555.39999999893928</v>
      </c>
      <c r="J15">
        <v>555.39999999893939</v>
      </c>
      <c r="K15">
        <v>555.39999999893905</v>
      </c>
      <c r="L15">
        <v>555.39999999893939</v>
      </c>
      <c r="M15">
        <v>555.39999999893928</v>
      </c>
      <c r="N15">
        <v>555.39999999893939</v>
      </c>
      <c r="O15">
        <v>555.39999999893951</v>
      </c>
      <c r="P15">
        <v>555.39999999893928</v>
      </c>
      <c r="Q15">
        <v>555.39999999893939</v>
      </c>
      <c r="R15">
        <v>555.39999999893905</v>
      </c>
      <c r="S15">
        <v>555.39999999893962</v>
      </c>
      <c r="T15">
        <v>555.39999999893894</v>
      </c>
      <c r="U15">
        <v>555.39999999893928</v>
      </c>
      <c r="V15">
        <v>555.39999999893928</v>
      </c>
      <c r="W15">
        <v>555.39999999893939</v>
      </c>
      <c r="X15">
        <v>555.39999999893905</v>
      </c>
      <c r="Y15">
        <v>555.39999999893939</v>
      </c>
      <c r="Z15">
        <v>555.39999999893939</v>
      </c>
      <c r="AA15">
        <v>555.39999999893894</v>
      </c>
      <c r="AB15">
        <v>555.39999999893905</v>
      </c>
      <c r="AC15">
        <v>555.39999999893939</v>
      </c>
      <c r="AD15">
        <v>555.39999999893939</v>
      </c>
      <c r="AE15">
        <v>555.39999999893951</v>
      </c>
      <c r="AF15">
        <v>555.39999999893951</v>
      </c>
      <c r="AG15">
        <v>555.39999999893951</v>
      </c>
      <c r="AH15">
        <v>555.39999999893894</v>
      </c>
      <c r="AI15">
        <v>555.39999999893894</v>
      </c>
      <c r="AJ15">
        <v>555.39999999893882</v>
      </c>
      <c r="AK15">
        <v>555.39999999893951</v>
      </c>
      <c r="AL15">
        <v>555.39999999893905</v>
      </c>
      <c r="AM15">
        <v>555.39999999893973</v>
      </c>
    </row>
    <row r="16" spans="1:56" x14ac:dyDescent="0.25">
      <c r="A16" s="25">
        <f ca="1">Exceedance!U16</f>
        <v>43191</v>
      </c>
      <c r="B16" s="273">
        <v>593.39999997772259</v>
      </c>
      <c r="C16" s="273">
        <v>593.39999997772259</v>
      </c>
      <c r="D16" s="273">
        <v>593.39999997772259</v>
      </c>
      <c r="E16">
        <v>593.39999997772327</v>
      </c>
      <c r="F16">
        <v>593.39999997772281</v>
      </c>
      <c r="G16">
        <v>593.39999997772259</v>
      </c>
      <c r="H16">
        <v>593.3999999777219</v>
      </c>
      <c r="I16">
        <v>593.39999997772168</v>
      </c>
      <c r="J16">
        <v>593.39999997772259</v>
      </c>
      <c r="K16">
        <v>593.39999997772259</v>
      </c>
      <c r="L16">
        <v>593.39999997772281</v>
      </c>
      <c r="M16">
        <v>593.39999997772259</v>
      </c>
      <c r="N16">
        <v>593.39999997772225</v>
      </c>
      <c r="O16">
        <v>593.39999997772236</v>
      </c>
      <c r="P16">
        <v>593.39999997772202</v>
      </c>
      <c r="Q16">
        <v>593.39999997772202</v>
      </c>
      <c r="R16">
        <v>593.39999997772168</v>
      </c>
      <c r="S16">
        <v>593.39999997772259</v>
      </c>
      <c r="T16">
        <v>593.39999997772259</v>
      </c>
      <c r="U16">
        <v>593.39999997772225</v>
      </c>
      <c r="V16">
        <v>593.39999997772259</v>
      </c>
      <c r="W16">
        <v>593.39999997772225</v>
      </c>
      <c r="X16">
        <v>593.39999997772259</v>
      </c>
      <c r="Y16">
        <v>593.3999999777227</v>
      </c>
      <c r="Z16">
        <v>593.3999999777219</v>
      </c>
      <c r="AA16">
        <v>593.39999997772202</v>
      </c>
      <c r="AB16">
        <v>593.3999999777219</v>
      </c>
      <c r="AC16">
        <v>593.39999997772225</v>
      </c>
      <c r="AD16">
        <v>593.39999997772225</v>
      </c>
      <c r="AE16">
        <v>593.39999997772304</v>
      </c>
      <c r="AF16">
        <v>593.39999997772259</v>
      </c>
      <c r="AG16">
        <v>593.39999997772225</v>
      </c>
      <c r="AH16">
        <v>593.3999999777227</v>
      </c>
      <c r="AI16">
        <v>593.39999997772259</v>
      </c>
      <c r="AJ16">
        <v>593.39999997772259</v>
      </c>
      <c r="AK16">
        <v>593.39999997772236</v>
      </c>
      <c r="AL16">
        <v>593.39999997772202</v>
      </c>
      <c r="AM16">
        <v>593.39999997772316</v>
      </c>
    </row>
    <row r="17" spans="1:39" x14ac:dyDescent="0.25">
      <c r="A17" s="25">
        <f ca="1">Exceedance!U17</f>
        <v>43221</v>
      </c>
      <c r="B17" s="273">
        <v>593.40000000037412</v>
      </c>
      <c r="C17" s="273">
        <v>593.40000000037412</v>
      </c>
      <c r="D17" s="273">
        <v>593.40000000037412</v>
      </c>
      <c r="E17">
        <v>593.40000000037423</v>
      </c>
      <c r="F17">
        <v>593.40000000037423</v>
      </c>
      <c r="G17">
        <v>593.40000000037412</v>
      </c>
      <c r="H17">
        <v>593.40000000037423</v>
      </c>
      <c r="I17">
        <v>593.40000000037446</v>
      </c>
      <c r="J17">
        <v>593.40000000037412</v>
      </c>
      <c r="K17">
        <v>593.40000000037389</v>
      </c>
      <c r="L17">
        <v>593.40000000037435</v>
      </c>
      <c r="M17">
        <v>593.40000000037435</v>
      </c>
      <c r="N17">
        <v>593.40000000037423</v>
      </c>
      <c r="O17">
        <v>593.40000000037401</v>
      </c>
      <c r="P17">
        <v>593.40000000037423</v>
      </c>
      <c r="Q17">
        <v>593.40000000037423</v>
      </c>
      <c r="R17">
        <v>593.40000000037367</v>
      </c>
      <c r="S17">
        <v>593.40000000037423</v>
      </c>
      <c r="T17">
        <v>593.40000000037389</v>
      </c>
      <c r="U17">
        <v>593.40000000037423</v>
      </c>
      <c r="V17">
        <v>593.40000000037412</v>
      </c>
      <c r="W17">
        <v>593.40000000037401</v>
      </c>
      <c r="X17">
        <v>593.40000000037401</v>
      </c>
      <c r="Y17">
        <v>593.40000000037389</v>
      </c>
      <c r="Z17">
        <v>593.40000000037423</v>
      </c>
      <c r="AA17">
        <v>593.40000000037412</v>
      </c>
      <c r="AB17">
        <v>593.40000000037423</v>
      </c>
      <c r="AC17">
        <v>593.40000000037412</v>
      </c>
      <c r="AD17">
        <v>593.40000000037401</v>
      </c>
      <c r="AE17">
        <v>593.40000000037401</v>
      </c>
      <c r="AF17">
        <v>593.40000000037423</v>
      </c>
      <c r="AG17">
        <v>593.40000000037378</v>
      </c>
      <c r="AH17">
        <v>593.40000000037412</v>
      </c>
      <c r="AI17">
        <v>593.40000000037412</v>
      </c>
      <c r="AJ17">
        <v>593.40000000037412</v>
      </c>
      <c r="AK17">
        <v>593.40000000037423</v>
      </c>
      <c r="AL17">
        <v>593.40000000037435</v>
      </c>
      <c r="AM17">
        <v>593.40000000037423</v>
      </c>
    </row>
    <row r="18" spans="1:39" x14ac:dyDescent="0.25">
      <c r="A18" s="25">
        <f ca="1">Exceedance!U18</f>
        <v>43252</v>
      </c>
      <c r="B18" s="273">
        <v>593.40000000024315</v>
      </c>
      <c r="C18" s="273">
        <v>593.40000000024315</v>
      </c>
      <c r="D18" s="273">
        <v>593.40000000024315</v>
      </c>
      <c r="E18">
        <v>593.40000000024338</v>
      </c>
      <c r="F18">
        <v>593.40000000024327</v>
      </c>
      <c r="G18">
        <v>593.40000000024338</v>
      </c>
      <c r="H18">
        <v>593.40000000024327</v>
      </c>
      <c r="I18">
        <v>593.40000000024338</v>
      </c>
      <c r="J18">
        <v>593.40000000024327</v>
      </c>
      <c r="K18">
        <v>593.40000000024315</v>
      </c>
      <c r="L18">
        <v>593.40000000024327</v>
      </c>
      <c r="M18">
        <v>593.40000000024327</v>
      </c>
      <c r="N18">
        <v>593.40000000024315</v>
      </c>
      <c r="O18">
        <v>593.40000000024315</v>
      </c>
      <c r="P18">
        <v>593.40000000024349</v>
      </c>
      <c r="Q18">
        <v>593.40000000024327</v>
      </c>
      <c r="R18">
        <v>593.40000000024315</v>
      </c>
      <c r="S18">
        <v>593.40000000024327</v>
      </c>
      <c r="T18">
        <v>593.40000000024315</v>
      </c>
      <c r="U18">
        <v>593.40000000024315</v>
      </c>
      <c r="V18">
        <v>593.40000000024315</v>
      </c>
      <c r="W18">
        <v>593.40000000024293</v>
      </c>
      <c r="X18">
        <v>593.40000000024304</v>
      </c>
      <c r="Y18">
        <v>593.40000000024304</v>
      </c>
      <c r="Z18">
        <v>593.40000000024327</v>
      </c>
      <c r="AA18">
        <v>593.40000000024304</v>
      </c>
      <c r="AB18">
        <v>593.40000000024327</v>
      </c>
      <c r="AC18">
        <v>593.40000000024315</v>
      </c>
      <c r="AD18">
        <v>593.40000000024327</v>
      </c>
      <c r="AE18">
        <v>593.40000000024338</v>
      </c>
      <c r="AF18">
        <v>593.40000000024338</v>
      </c>
      <c r="AG18">
        <v>593.40000000024281</v>
      </c>
      <c r="AH18">
        <v>593.40000000024315</v>
      </c>
      <c r="AI18">
        <v>593.40000000024327</v>
      </c>
      <c r="AJ18">
        <v>593.40000000024349</v>
      </c>
      <c r="AK18">
        <v>593.40000000024327</v>
      </c>
      <c r="AL18">
        <v>593.40000000024327</v>
      </c>
      <c r="AM18">
        <v>593.40000000024327</v>
      </c>
    </row>
    <row r="19" spans="1:39" x14ac:dyDescent="0.25">
      <c r="A19" s="25">
        <f ca="1">Exceedance!U19</f>
        <v>43282</v>
      </c>
      <c r="B19" s="273">
        <v>579.99999999995589</v>
      </c>
      <c r="C19" s="273">
        <v>579.99999999995589</v>
      </c>
      <c r="D19" s="273">
        <v>579.99999999995589</v>
      </c>
      <c r="E19">
        <v>579.99999999995612</v>
      </c>
      <c r="F19">
        <v>579.99999999995589</v>
      </c>
      <c r="G19">
        <v>579.99999999995566</v>
      </c>
      <c r="H19">
        <v>579.99999999995578</v>
      </c>
      <c r="I19">
        <v>579.999999999956</v>
      </c>
      <c r="J19">
        <v>579.99999999995589</v>
      </c>
      <c r="K19">
        <v>579.99999999995566</v>
      </c>
      <c r="L19">
        <v>579.99999999995566</v>
      </c>
      <c r="M19">
        <v>579.99999999995612</v>
      </c>
      <c r="N19">
        <v>579.99999999995578</v>
      </c>
      <c r="O19">
        <v>579.99999999995578</v>
      </c>
      <c r="P19">
        <v>579.99999999995589</v>
      </c>
      <c r="Q19">
        <v>579.99999999995566</v>
      </c>
      <c r="R19">
        <v>579.99999999995555</v>
      </c>
      <c r="S19">
        <v>579.99999999995589</v>
      </c>
      <c r="T19">
        <v>579.99999999995578</v>
      </c>
      <c r="U19">
        <v>579.999999999956</v>
      </c>
      <c r="V19">
        <v>579.99999999995612</v>
      </c>
      <c r="W19">
        <v>579.99999999995578</v>
      </c>
      <c r="X19">
        <v>579.99999999995589</v>
      </c>
      <c r="Y19">
        <v>579.99999999995589</v>
      </c>
      <c r="Z19">
        <v>579.99999999995589</v>
      </c>
      <c r="AA19">
        <v>579.99999999995566</v>
      </c>
      <c r="AB19">
        <v>579.99999999995555</v>
      </c>
      <c r="AC19">
        <v>579.99999999995566</v>
      </c>
      <c r="AD19">
        <v>579.999999999956</v>
      </c>
      <c r="AE19">
        <v>579.99999999995566</v>
      </c>
      <c r="AF19">
        <v>579.99999999995589</v>
      </c>
      <c r="AG19">
        <v>579.99999999995578</v>
      </c>
      <c r="AH19">
        <v>579.99999999995566</v>
      </c>
      <c r="AI19">
        <v>579.99999999995578</v>
      </c>
      <c r="AJ19">
        <v>579.99999999995578</v>
      </c>
      <c r="AK19">
        <v>579.99999999995589</v>
      </c>
      <c r="AL19">
        <v>579.99999999995578</v>
      </c>
      <c r="AM19">
        <v>579.999999999956</v>
      </c>
    </row>
    <row r="20" spans="1:39" x14ac:dyDescent="0.25">
      <c r="A20" s="25">
        <f ca="1">Exceedance!U20</f>
        <v>43313</v>
      </c>
      <c r="B20" s="273">
        <v>570.50000003442585</v>
      </c>
      <c r="C20" s="273">
        <v>570.50000003442585</v>
      </c>
      <c r="D20" s="273">
        <v>570.50000003442585</v>
      </c>
      <c r="E20">
        <v>570.50000003442597</v>
      </c>
      <c r="F20">
        <v>570.50000003442585</v>
      </c>
      <c r="G20">
        <v>570.50000003442585</v>
      </c>
      <c r="H20">
        <v>570.50000003442585</v>
      </c>
      <c r="I20">
        <v>570.50000003442574</v>
      </c>
      <c r="J20">
        <v>570.50000003442585</v>
      </c>
      <c r="K20">
        <v>570.50000003442585</v>
      </c>
      <c r="L20">
        <v>570.50000003442597</v>
      </c>
      <c r="M20">
        <v>570.50000003442551</v>
      </c>
      <c r="N20">
        <v>570.50000003442608</v>
      </c>
      <c r="O20">
        <v>570.50000003442585</v>
      </c>
      <c r="P20">
        <v>570.50000003442551</v>
      </c>
      <c r="Q20">
        <v>570.50000003442585</v>
      </c>
      <c r="R20">
        <v>570.50000003442563</v>
      </c>
      <c r="S20">
        <v>570.50000003442574</v>
      </c>
      <c r="T20">
        <v>570.50000003442574</v>
      </c>
      <c r="U20">
        <v>570.50000003442585</v>
      </c>
      <c r="V20">
        <v>570.50000003442563</v>
      </c>
      <c r="W20">
        <v>570.50000003442597</v>
      </c>
      <c r="X20">
        <v>570.50000003442585</v>
      </c>
      <c r="Y20">
        <v>570.50000003442619</v>
      </c>
      <c r="Z20">
        <v>570.50000003442585</v>
      </c>
      <c r="AA20">
        <v>570.50000003442585</v>
      </c>
      <c r="AB20">
        <v>570.50000003442574</v>
      </c>
      <c r="AC20">
        <v>570.50000003442597</v>
      </c>
      <c r="AD20">
        <v>570.50000003442597</v>
      </c>
      <c r="AE20">
        <v>570.50000003442585</v>
      </c>
      <c r="AF20">
        <v>570.50000003442585</v>
      </c>
      <c r="AG20">
        <v>570.50000003442585</v>
      </c>
      <c r="AH20">
        <v>570.50000003442551</v>
      </c>
      <c r="AI20">
        <v>570.50000003442585</v>
      </c>
      <c r="AJ20">
        <v>570.50000003442597</v>
      </c>
      <c r="AK20">
        <v>570.50000003442574</v>
      </c>
      <c r="AL20">
        <v>570.50000003442608</v>
      </c>
      <c r="AM20">
        <v>570.50000003442585</v>
      </c>
    </row>
    <row r="21" spans="1:39" x14ac:dyDescent="0.25">
      <c r="A21" s="25">
        <f ca="1">Exceedance!U21</f>
        <v>43344</v>
      </c>
      <c r="B21" s="273">
        <v>570.49999999987017</v>
      </c>
      <c r="C21" s="273">
        <v>570.49999999987017</v>
      </c>
      <c r="D21" s="273">
        <v>570.49999999987017</v>
      </c>
      <c r="E21">
        <v>570.49999999987017</v>
      </c>
      <c r="F21">
        <v>570.49999999986983</v>
      </c>
      <c r="G21">
        <v>570.49999999987017</v>
      </c>
      <c r="H21">
        <v>570.49999999987017</v>
      </c>
      <c r="I21">
        <v>570.49999999986983</v>
      </c>
      <c r="J21">
        <v>570.49999999987006</v>
      </c>
      <c r="K21">
        <v>570.49999999987006</v>
      </c>
      <c r="L21">
        <v>570.49999999987006</v>
      </c>
      <c r="M21">
        <v>570.49999999986983</v>
      </c>
      <c r="N21">
        <v>570.49999999986994</v>
      </c>
      <c r="O21">
        <v>570.49999999987017</v>
      </c>
      <c r="P21">
        <v>570.49999999987006</v>
      </c>
      <c r="Q21">
        <v>570.49999999986983</v>
      </c>
      <c r="R21">
        <v>570.49999999987017</v>
      </c>
      <c r="S21">
        <v>570.49999999987017</v>
      </c>
      <c r="T21">
        <v>570.4999999998704</v>
      </c>
      <c r="U21">
        <v>570.49999999987028</v>
      </c>
      <c r="V21">
        <v>570.49999999987006</v>
      </c>
      <c r="W21">
        <v>570.49999999987017</v>
      </c>
      <c r="X21">
        <v>570.49999999986983</v>
      </c>
      <c r="Y21">
        <v>570.49999999986983</v>
      </c>
      <c r="Z21">
        <v>570.49999999987017</v>
      </c>
      <c r="AA21">
        <v>570.49999999986994</v>
      </c>
      <c r="AB21">
        <v>570.49999999987006</v>
      </c>
      <c r="AC21">
        <v>570.49999999987017</v>
      </c>
      <c r="AD21">
        <v>570.49999999987006</v>
      </c>
      <c r="AE21">
        <v>570.49999999986994</v>
      </c>
      <c r="AF21">
        <v>570.4999999998704</v>
      </c>
      <c r="AG21">
        <v>570.49999999986983</v>
      </c>
      <c r="AH21">
        <v>570.49999999987017</v>
      </c>
      <c r="AI21">
        <v>570.49999999986994</v>
      </c>
      <c r="AJ21">
        <v>570.49999999986994</v>
      </c>
      <c r="AK21">
        <v>570.49999999986994</v>
      </c>
      <c r="AL21">
        <v>570.49999999987006</v>
      </c>
      <c r="AM21">
        <v>570.49999999987028</v>
      </c>
    </row>
    <row r="22" spans="1:39" x14ac:dyDescent="0.25">
      <c r="A22" s="25">
        <f ca="1">Exceedance!U22</f>
        <v>43374</v>
      </c>
      <c r="B22" s="273">
        <v>570.50000000011437</v>
      </c>
      <c r="C22" s="273">
        <v>570.50000000011437</v>
      </c>
      <c r="D22" s="273">
        <v>570.50000000011437</v>
      </c>
      <c r="E22">
        <v>570.50000000011426</v>
      </c>
      <c r="F22">
        <v>570.50000000011437</v>
      </c>
      <c r="G22">
        <v>570.50000000011391</v>
      </c>
      <c r="H22">
        <v>570.50000000011414</v>
      </c>
      <c r="I22">
        <v>570.50000000011448</v>
      </c>
      <c r="J22">
        <v>570.5000000001146</v>
      </c>
      <c r="K22">
        <v>570.5000000001146</v>
      </c>
      <c r="L22">
        <v>570.50000000011448</v>
      </c>
      <c r="M22">
        <v>570.50000000011426</v>
      </c>
      <c r="N22">
        <v>570.50000000011448</v>
      </c>
      <c r="O22">
        <v>570.5000000001146</v>
      </c>
      <c r="P22">
        <v>570.50000000011448</v>
      </c>
      <c r="Q22">
        <v>570.50000000011437</v>
      </c>
      <c r="R22">
        <v>570.50000000011437</v>
      </c>
      <c r="S22">
        <v>570.50000000011437</v>
      </c>
      <c r="T22">
        <v>570.50000000011426</v>
      </c>
      <c r="U22">
        <v>570.50000000011426</v>
      </c>
      <c r="V22">
        <v>570.50000000011437</v>
      </c>
      <c r="W22">
        <v>570.5000000001146</v>
      </c>
      <c r="X22">
        <v>570.50000000011448</v>
      </c>
      <c r="Y22">
        <v>570.50000000011437</v>
      </c>
      <c r="Z22">
        <v>570.50000000011437</v>
      </c>
      <c r="AA22">
        <v>570.5000000001146</v>
      </c>
      <c r="AB22">
        <v>570.50000000011426</v>
      </c>
      <c r="AC22">
        <v>570.5000000001146</v>
      </c>
      <c r="AD22">
        <v>570.5000000001146</v>
      </c>
      <c r="AE22">
        <v>570.50000000011437</v>
      </c>
      <c r="AF22">
        <v>570.50000000011448</v>
      </c>
      <c r="AG22">
        <v>570.5000000001146</v>
      </c>
      <c r="AH22">
        <v>570.50000000011448</v>
      </c>
      <c r="AI22">
        <v>570.50000000011437</v>
      </c>
      <c r="AJ22">
        <v>570.50000000011448</v>
      </c>
      <c r="AK22">
        <v>570.50000000011448</v>
      </c>
      <c r="AL22">
        <v>570.50000000011426</v>
      </c>
      <c r="AM22">
        <v>570.50000000011426</v>
      </c>
    </row>
    <row r="23" spans="1:39" x14ac:dyDescent="0.25">
      <c r="A23" s="25">
        <f ca="1">Exceedance!U23</f>
        <v>43405</v>
      </c>
      <c r="B23" s="273">
        <v>570.500000000113</v>
      </c>
      <c r="C23" s="273">
        <v>570.500000000113</v>
      </c>
      <c r="D23" s="273">
        <v>570.500000000113</v>
      </c>
      <c r="E23">
        <v>570.50000000011289</v>
      </c>
      <c r="F23">
        <v>570.500000000113</v>
      </c>
      <c r="G23">
        <v>570.50000000011278</v>
      </c>
      <c r="H23">
        <v>570.50000000011278</v>
      </c>
      <c r="I23">
        <v>570.500000000113</v>
      </c>
      <c r="J23">
        <v>570.500000000113</v>
      </c>
      <c r="K23">
        <v>570.50000000011312</v>
      </c>
      <c r="L23">
        <v>570.500000000113</v>
      </c>
      <c r="M23">
        <v>570.50000000011335</v>
      </c>
      <c r="N23">
        <v>570.50000000011312</v>
      </c>
      <c r="O23">
        <v>570.500000000113</v>
      </c>
      <c r="P23">
        <v>570.500000000113</v>
      </c>
      <c r="Q23">
        <v>570.500000000113</v>
      </c>
      <c r="R23">
        <v>570.50000000011266</v>
      </c>
      <c r="S23">
        <v>570.500000000113</v>
      </c>
      <c r="T23">
        <v>570.50000000011278</v>
      </c>
      <c r="U23">
        <v>570.50000000011323</v>
      </c>
      <c r="V23">
        <v>570.50000000011278</v>
      </c>
      <c r="W23">
        <v>570.500000000113</v>
      </c>
      <c r="X23">
        <v>570.50000000011312</v>
      </c>
      <c r="Y23">
        <v>570.50000000011278</v>
      </c>
      <c r="Z23">
        <v>570.500000000113</v>
      </c>
      <c r="AA23">
        <v>570.50000000011312</v>
      </c>
      <c r="AB23">
        <v>570.50000000011278</v>
      </c>
      <c r="AC23">
        <v>570.500000000113</v>
      </c>
      <c r="AD23">
        <v>570.50000000011278</v>
      </c>
      <c r="AE23">
        <v>570.50000000011323</v>
      </c>
      <c r="AF23">
        <v>570.500000000113</v>
      </c>
      <c r="AG23">
        <v>570.50000000011266</v>
      </c>
      <c r="AH23">
        <v>570.50000000011278</v>
      </c>
      <c r="AI23">
        <v>570.50000000011278</v>
      </c>
      <c r="AJ23">
        <v>570.50000000011278</v>
      </c>
      <c r="AK23">
        <v>570.50000000011312</v>
      </c>
      <c r="AL23">
        <v>570.500000000113</v>
      </c>
      <c r="AM23">
        <v>570.50000000011289</v>
      </c>
    </row>
    <row r="24" spans="1:39" x14ac:dyDescent="0.25">
      <c r="A24" s="25">
        <f ca="1">Exceedance!U24</f>
        <v>43435</v>
      </c>
      <c r="B24" s="273">
        <v>551.70000000195694</v>
      </c>
      <c r="C24" s="273">
        <v>551.70000000195694</v>
      </c>
      <c r="D24" s="273">
        <v>551.70000000195694</v>
      </c>
      <c r="E24">
        <v>551.70000000195682</v>
      </c>
      <c r="F24">
        <v>551.70000000195671</v>
      </c>
      <c r="G24">
        <v>551.70000000195682</v>
      </c>
      <c r="H24">
        <v>551.70000000195694</v>
      </c>
      <c r="I24">
        <v>551.70000000195682</v>
      </c>
      <c r="J24">
        <v>551.70000000195705</v>
      </c>
      <c r="K24">
        <v>551.70000000195705</v>
      </c>
      <c r="L24">
        <v>551.70000000195694</v>
      </c>
      <c r="M24">
        <v>551.70000000195705</v>
      </c>
      <c r="N24">
        <v>551.70000000195671</v>
      </c>
      <c r="O24">
        <v>551.70000000195694</v>
      </c>
      <c r="P24">
        <v>551.70000000195705</v>
      </c>
      <c r="Q24">
        <v>551.70000000195682</v>
      </c>
      <c r="R24">
        <v>551.70000000195694</v>
      </c>
      <c r="S24">
        <v>551.70000000195694</v>
      </c>
      <c r="T24">
        <v>551.70000000195671</v>
      </c>
      <c r="U24">
        <v>551.70000000195694</v>
      </c>
      <c r="V24">
        <v>551.70000000195671</v>
      </c>
      <c r="W24">
        <v>551.70000000195694</v>
      </c>
      <c r="X24">
        <v>551.70000000195671</v>
      </c>
      <c r="Y24">
        <v>551.70000000195682</v>
      </c>
      <c r="Z24">
        <v>551.70000000195694</v>
      </c>
      <c r="AA24">
        <v>551.70000000195671</v>
      </c>
      <c r="AB24">
        <v>551.70000000195671</v>
      </c>
      <c r="AC24">
        <v>551.70000000195694</v>
      </c>
      <c r="AD24">
        <v>551.70000000195694</v>
      </c>
      <c r="AE24">
        <v>551.70000000195671</v>
      </c>
      <c r="AF24">
        <v>551.70000000195682</v>
      </c>
      <c r="AG24">
        <v>551.70000000195694</v>
      </c>
      <c r="AH24">
        <v>551.70000000195694</v>
      </c>
      <c r="AI24">
        <v>551.70000000195694</v>
      </c>
      <c r="AJ24">
        <v>551.70000000195705</v>
      </c>
      <c r="AK24">
        <v>551.70000000195671</v>
      </c>
      <c r="AL24">
        <v>551.70000000195694</v>
      </c>
      <c r="AM24">
        <v>551.70000000195705</v>
      </c>
    </row>
    <row r="25" spans="1:39" x14ac:dyDescent="0.25">
      <c r="A25" s="25">
        <f ca="1">Exceedance!U25</f>
        <v>43466</v>
      </c>
      <c r="B25" s="273">
        <v>551.7000000000204</v>
      </c>
      <c r="C25" s="273">
        <v>551.7000000000204</v>
      </c>
      <c r="D25" s="273">
        <v>551.7000000000204</v>
      </c>
      <c r="E25">
        <v>551.7000000000204</v>
      </c>
      <c r="F25">
        <v>551.70000000002051</v>
      </c>
      <c r="G25">
        <v>551.7000000000204</v>
      </c>
      <c r="H25">
        <v>551.7000000000204</v>
      </c>
      <c r="I25">
        <v>551.7000000000204</v>
      </c>
      <c r="J25">
        <v>551.70000000002028</v>
      </c>
      <c r="K25">
        <v>551.70000000002051</v>
      </c>
      <c r="L25">
        <v>551.70000000001994</v>
      </c>
      <c r="M25">
        <v>551.70000000002017</v>
      </c>
      <c r="N25">
        <v>551.7000000000204</v>
      </c>
      <c r="O25">
        <v>551.70000000002074</v>
      </c>
      <c r="P25">
        <v>551.70000000002051</v>
      </c>
      <c r="Q25">
        <v>551.7000000000204</v>
      </c>
      <c r="R25">
        <v>551.7000000000204</v>
      </c>
      <c r="S25">
        <v>551.7000000000204</v>
      </c>
      <c r="T25">
        <v>551.70000000002005</v>
      </c>
      <c r="U25">
        <v>551.70000000002051</v>
      </c>
      <c r="V25">
        <v>551.70000000002051</v>
      </c>
      <c r="W25">
        <v>551.70000000002005</v>
      </c>
      <c r="X25">
        <v>551.7000000000204</v>
      </c>
      <c r="Y25">
        <v>551.7000000000204</v>
      </c>
      <c r="Z25">
        <v>551.7000000000204</v>
      </c>
      <c r="AA25">
        <v>551.7000000000204</v>
      </c>
      <c r="AB25">
        <v>551.70000000002051</v>
      </c>
      <c r="AC25">
        <v>551.70000000002051</v>
      </c>
      <c r="AD25">
        <v>551.7000000000204</v>
      </c>
      <c r="AE25">
        <v>551.7000000000204</v>
      </c>
      <c r="AF25">
        <v>551.70000000002028</v>
      </c>
      <c r="AG25">
        <v>551.70000000002074</v>
      </c>
      <c r="AH25">
        <v>551.7000000000204</v>
      </c>
      <c r="AI25">
        <v>551.70000000002017</v>
      </c>
      <c r="AJ25">
        <v>551.70000000002051</v>
      </c>
      <c r="AK25">
        <v>551.7000000000204</v>
      </c>
      <c r="AL25">
        <v>551.70000000002017</v>
      </c>
      <c r="AM25">
        <v>551.70000000002028</v>
      </c>
    </row>
    <row r="26" spans="1:39" x14ac:dyDescent="0.25">
      <c r="A26" s="25">
        <f ca="1">Exceedance!U26</f>
        <v>43497</v>
      </c>
      <c r="B26" s="273">
        <v>551.70000000002665</v>
      </c>
      <c r="C26" s="273">
        <v>551.70000000002653</v>
      </c>
      <c r="D26" s="273">
        <v>551.70000000002653</v>
      </c>
      <c r="E26">
        <v>551.70000000002665</v>
      </c>
      <c r="F26">
        <v>551.70000000002676</v>
      </c>
      <c r="G26">
        <v>551.70000000002665</v>
      </c>
      <c r="H26">
        <v>551.70000000002665</v>
      </c>
      <c r="I26">
        <v>551.70000000002653</v>
      </c>
      <c r="J26">
        <v>551.70000000002665</v>
      </c>
      <c r="K26">
        <v>551.70000000002665</v>
      </c>
      <c r="L26">
        <v>551.70000000002665</v>
      </c>
      <c r="M26">
        <v>551.70000000002665</v>
      </c>
      <c r="N26">
        <v>551.70000000002653</v>
      </c>
      <c r="O26">
        <v>551.70000000002665</v>
      </c>
      <c r="P26">
        <v>551.70000000002665</v>
      </c>
      <c r="Q26">
        <v>551.70000000002631</v>
      </c>
      <c r="R26">
        <v>551.70000000002665</v>
      </c>
      <c r="S26">
        <v>551.70000000002665</v>
      </c>
      <c r="T26">
        <v>551.70000000002676</v>
      </c>
      <c r="U26">
        <v>551.70000000002653</v>
      </c>
      <c r="V26">
        <v>551.70000000002653</v>
      </c>
      <c r="W26">
        <v>551.70000000002653</v>
      </c>
      <c r="X26">
        <v>551.70000000002653</v>
      </c>
      <c r="Y26">
        <v>551.70000000002653</v>
      </c>
      <c r="Z26">
        <v>551.70000000002665</v>
      </c>
      <c r="AA26">
        <v>551.70000000002665</v>
      </c>
      <c r="AB26">
        <v>551.70000000002665</v>
      </c>
      <c r="AC26">
        <v>551.70000000002653</v>
      </c>
      <c r="AD26">
        <v>551.70000000002665</v>
      </c>
      <c r="AE26">
        <v>551.70000000002642</v>
      </c>
      <c r="AF26">
        <v>551.70000000002642</v>
      </c>
      <c r="AG26">
        <v>551.70000000002642</v>
      </c>
      <c r="AH26">
        <v>551.70000000002665</v>
      </c>
      <c r="AI26">
        <v>551.70000000002642</v>
      </c>
      <c r="AJ26">
        <v>551.70000000002653</v>
      </c>
      <c r="AK26">
        <v>551.70000000002653</v>
      </c>
      <c r="AL26">
        <v>551.70000000002653</v>
      </c>
      <c r="AM26">
        <v>551.70000000002653</v>
      </c>
    </row>
    <row r="27" spans="1:39" x14ac:dyDescent="0.25">
      <c r="A27" s="25">
        <f ca="1">Exceedance!U27</f>
        <v>43525</v>
      </c>
      <c r="B27" s="273">
        <v>555.39999999893905</v>
      </c>
      <c r="C27" s="273">
        <v>555.39999999893951</v>
      </c>
      <c r="D27" s="273">
        <v>555.39999999893951</v>
      </c>
      <c r="E27">
        <v>555.39999999893928</v>
      </c>
      <c r="F27">
        <v>555.39999999893905</v>
      </c>
      <c r="G27">
        <v>555.39999999893939</v>
      </c>
      <c r="H27">
        <v>555.39999999893939</v>
      </c>
      <c r="I27">
        <v>555.39999999893928</v>
      </c>
      <c r="J27">
        <v>555.39999999893894</v>
      </c>
      <c r="K27">
        <v>555.39999999893928</v>
      </c>
      <c r="L27">
        <v>555.39999999893928</v>
      </c>
      <c r="M27">
        <v>555.39999999893939</v>
      </c>
      <c r="N27">
        <v>555.39999999893951</v>
      </c>
      <c r="O27">
        <v>555.39999999893939</v>
      </c>
      <c r="P27">
        <v>555.39999999893939</v>
      </c>
      <c r="Q27">
        <v>555.39999999893951</v>
      </c>
      <c r="R27">
        <v>555.39999999893939</v>
      </c>
      <c r="S27">
        <v>555.39999999893928</v>
      </c>
      <c r="T27">
        <v>555.39999999893951</v>
      </c>
      <c r="U27">
        <v>555.39999999893951</v>
      </c>
      <c r="V27">
        <v>555.39999999893951</v>
      </c>
      <c r="W27">
        <v>555.39999999893939</v>
      </c>
      <c r="X27">
        <v>555.39999999893951</v>
      </c>
      <c r="Y27">
        <v>555.39999999893951</v>
      </c>
      <c r="Z27">
        <v>555.39999999893939</v>
      </c>
      <c r="AA27">
        <v>555.39999999893939</v>
      </c>
      <c r="AB27">
        <v>555.39999999893951</v>
      </c>
      <c r="AC27">
        <v>555.39999999893939</v>
      </c>
      <c r="AD27">
        <v>555.39999999893939</v>
      </c>
      <c r="AE27">
        <v>555.39999999893928</v>
      </c>
      <c r="AF27">
        <v>555.39999999893928</v>
      </c>
      <c r="AG27">
        <v>555.39999999893928</v>
      </c>
      <c r="AH27">
        <v>555.39999999893939</v>
      </c>
      <c r="AI27">
        <v>555.39999999893951</v>
      </c>
      <c r="AJ27">
        <v>555.39999999893939</v>
      </c>
      <c r="AK27">
        <v>555.39999999893951</v>
      </c>
      <c r="AL27">
        <v>555.39999999893951</v>
      </c>
      <c r="AM27">
        <v>555.39999999893951</v>
      </c>
    </row>
    <row r="28" spans="1:39" x14ac:dyDescent="0.25">
      <c r="A28" s="25">
        <f ca="1">Exceedance!U28</f>
        <v>43556</v>
      </c>
      <c r="B28" s="273">
        <v>593.39999997772236</v>
      </c>
      <c r="C28" s="273">
        <v>593.39999997772236</v>
      </c>
      <c r="D28" s="273">
        <v>593.39999997772236</v>
      </c>
      <c r="E28">
        <v>593.39999997772259</v>
      </c>
      <c r="F28">
        <v>593.39999997772259</v>
      </c>
      <c r="G28">
        <v>593.39999997772236</v>
      </c>
      <c r="H28">
        <v>593.39999997772236</v>
      </c>
      <c r="I28">
        <v>593.39999997772236</v>
      </c>
      <c r="J28">
        <v>593.39999997772202</v>
      </c>
      <c r="K28">
        <v>593.39999997772236</v>
      </c>
      <c r="L28">
        <v>593.39999997772225</v>
      </c>
      <c r="M28">
        <v>593.39999997772202</v>
      </c>
      <c r="N28">
        <v>593.39999997772202</v>
      </c>
      <c r="O28">
        <v>593.39999997772293</v>
      </c>
      <c r="P28">
        <v>593.39999997772236</v>
      </c>
      <c r="Q28">
        <v>593.39999997772259</v>
      </c>
      <c r="R28">
        <v>593.39999997772225</v>
      </c>
      <c r="S28">
        <v>593.39999997772281</v>
      </c>
      <c r="T28">
        <v>593.39999997772236</v>
      </c>
      <c r="U28">
        <v>593.39999997772225</v>
      </c>
      <c r="V28">
        <v>593.39999997772236</v>
      </c>
      <c r="W28">
        <v>593.39999997772213</v>
      </c>
      <c r="X28">
        <v>593.39999997772259</v>
      </c>
      <c r="Y28">
        <v>593.39999997772259</v>
      </c>
      <c r="Z28">
        <v>593.39999997772236</v>
      </c>
      <c r="AA28">
        <v>593.39999997772236</v>
      </c>
      <c r="AB28">
        <v>593.39999997772259</v>
      </c>
      <c r="AC28">
        <v>593.39999997772225</v>
      </c>
      <c r="AD28">
        <v>593.39999997772236</v>
      </c>
      <c r="AE28">
        <v>593.39999997772259</v>
      </c>
      <c r="AF28">
        <v>593.39999997772213</v>
      </c>
      <c r="AG28">
        <v>593.3999999777227</v>
      </c>
      <c r="AH28">
        <v>593.39999997772236</v>
      </c>
      <c r="AI28">
        <v>593.39999997772316</v>
      </c>
      <c r="AJ28">
        <v>593.39999997772236</v>
      </c>
      <c r="AK28">
        <v>593.39999997772213</v>
      </c>
      <c r="AL28">
        <v>593.39999997772316</v>
      </c>
      <c r="AM28">
        <v>593.39999997772213</v>
      </c>
    </row>
    <row r="29" spans="1:39" x14ac:dyDescent="0.25">
      <c r="A29" s="25">
        <f ca="1">Exceedance!U29</f>
        <v>43586</v>
      </c>
      <c r="B29" s="273">
        <v>593.40000000037423</v>
      </c>
      <c r="C29" s="273">
        <v>593.40000000037412</v>
      </c>
      <c r="D29" s="273">
        <v>593.40000000037412</v>
      </c>
      <c r="E29">
        <v>593.40000000037389</v>
      </c>
      <c r="F29">
        <v>593.40000000037401</v>
      </c>
      <c r="G29">
        <v>593.40000000037423</v>
      </c>
      <c r="H29">
        <v>593.40000000037423</v>
      </c>
      <c r="I29">
        <v>593.40000000037423</v>
      </c>
      <c r="J29">
        <v>593.40000000037435</v>
      </c>
      <c r="K29">
        <v>593.40000000037401</v>
      </c>
      <c r="L29">
        <v>593.40000000037458</v>
      </c>
      <c r="M29">
        <v>593.40000000037401</v>
      </c>
      <c r="N29">
        <v>593.40000000037378</v>
      </c>
      <c r="O29">
        <v>593.40000000037412</v>
      </c>
      <c r="P29">
        <v>593.40000000037423</v>
      </c>
      <c r="Q29">
        <v>593.40000000037412</v>
      </c>
      <c r="R29">
        <v>593.40000000037412</v>
      </c>
      <c r="S29">
        <v>593.40000000037401</v>
      </c>
      <c r="T29">
        <v>593.40000000037412</v>
      </c>
      <c r="U29">
        <v>593.40000000037378</v>
      </c>
      <c r="V29">
        <v>593.40000000037412</v>
      </c>
      <c r="W29">
        <v>593.40000000037423</v>
      </c>
      <c r="X29">
        <v>593.40000000037423</v>
      </c>
      <c r="Y29">
        <v>593.40000000037423</v>
      </c>
      <c r="Z29">
        <v>593.40000000037423</v>
      </c>
      <c r="AA29">
        <v>593.40000000037423</v>
      </c>
      <c r="AB29">
        <v>593.40000000037435</v>
      </c>
      <c r="AC29">
        <v>593.40000000037423</v>
      </c>
      <c r="AD29">
        <v>593.40000000037423</v>
      </c>
      <c r="AE29">
        <v>593.40000000037423</v>
      </c>
      <c r="AF29">
        <v>593.40000000037389</v>
      </c>
      <c r="AG29">
        <v>593.40000000037423</v>
      </c>
      <c r="AH29">
        <v>593.40000000037423</v>
      </c>
      <c r="AI29">
        <v>593.40000000037412</v>
      </c>
      <c r="AJ29">
        <v>593.40000000037423</v>
      </c>
      <c r="AK29">
        <v>593.40000000037446</v>
      </c>
      <c r="AL29">
        <v>593.40000000037389</v>
      </c>
      <c r="AM29">
        <v>593.40000000037401</v>
      </c>
    </row>
    <row r="30" spans="1:39" x14ac:dyDescent="0.25">
      <c r="A30" s="25">
        <f ca="1">Exceedance!U30</f>
        <v>43617</v>
      </c>
      <c r="B30" s="273">
        <v>593.40000000024327</v>
      </c>
      <c r="C30" s="273">
        <v>593.40000000024315</v>
      </c>
      <c r="D30" s="273">
        <v>593.40000000024315</v>
      </c>
      <c r="E30">
        <v>593.40000000024327</v>
      </c>
      <c r="F30">
        <v>593.40000000024338</v>
      </c>
      <c r="G30">
        <v>593.40000000024338</v>
      </c>
      <c r="H30">
        <v>593.40000000024327</v>
      </c>
      <c r="I30">
        <v>593.40000000024327</v>
      </c>
      <c r="J30">
        <v>593.40000000024338</v>
      </c>
      <c r="K30">
        <v>593.40000000024315</v>
      </c>
      <c r="L30">
        <v>593.40000000024338</v>
      </c>
      <c r="M30">
        <v>593.40000000024327</v>
      </c>
      <c r="N30">
        <v>593.40000000024304</v>
      </c>
      <c r="O30">
        <v>593.40000000024338</v>
      </c>
      <c r="P30">
        <v>593.40000000024327</v>
      </c>
      <c r="Q30">
        <v>593.40000000024315</v>
      </c>
      <c r="R30">
        <v>593.40000000024315</v>
      </c>
      <c r="S30">
        <v>593.40000000024315</v>
      </c>
      <c r="T30">
        <v>593.40000000024338</v>
      </c>
      <c r="U30">
        <v>593.40000000024304</v>
      </c>
      <c r="V30">
        <v>593.40000000024304</v>
      </c>
      <c r="W30">
        <v>593.40000000024338</v>
      </c>
      <c r="X30">
        <v>593.40000000024315</v>
      </c>
      <c r="Y30">
        <v>593.40000000024327</v>
      </c>
      <c r="Z30">
        <v>593.40000000024338</v>
      </c>
      <c r="AA30">
        <v>593.40000000024315</v>
      </c>
      <c r="AB30">
        <v>593.40000000024338</v>
      </c>
      <c r="AC30">
        <v>593.40000000024315</v>
      </c>
      <c r="AD30">
        <v>593.40000000024327</v>
      </c>
      <c r="AE30">
        <v>593.40000000024327</v>
      </c>
      <c r="AF30">
        <v>593.40000000024304</v>
      </c>
      <c r="AG30">
        <v>593.40000000024338</v>
      </c>
      <c r="AH30">
        <v>593.40000000024327</v>
      </c>
      <c r="AI30">
        <v>593.40000000024315</v>
      </c>
      <c r="AJ30">
        <v>593.40000000024327</v>
      </c>
      <c r="AK30">
        <v>593.40000000024338</v>
      </c>
      <c r="AL30">
        <v>593.40000000024304</v>
      </c>
      <c r="AM30">
        <v>593.40000000024327</v>
      </c>
    </row>
    <row r="31" spans="1:39" x14ac:dyDescent="0.25">
      <c r="A31" s="25">
        <f ca="1">Exceedance!U31</f>
        <v>43647</v>
      </c>
      <c r="B31" s="273">
        <v>579.99999999995589</v>
      </c>
      <c r="C31" s="273">
        <v>579.99999999995589</v>
      </c>
      <c r="D31" s="273">
        <v>579.99999999995589</v>
      </c>
      <c r="E31">
        <v>579.99999999995566</v>
      </c>
      <c r="F31">
        <v>579.99999999995555</v>
      </c>
      <c r="G31">
        <v>579.99999999995589</v>
      </c>
      <c r="H31">
        <v>579.99999999995578</v>
      </c>
      <c r="I31">
        <v>579.99999999995589</v>
      </c>
      <c r="J31">
        <v>579.99999999995589</v>
      </c>
      <c r="K31">
        <v>579.99999999995578</v>
      </c>
      <c r="L31">
        <v>579.999999999956</v>
      </c>
      <c r="M31">
        <v>579.99999999995589</v>
      </c>
      <c r="N31">
        <v>579.99999999995578</v>
      </c>
      <c r="O31">
        <v>579.99999999995566</v>
      </c>
      <c r="P31">
        <v>579.99999999995589</v>
      </c>
      <c r="Q31">
        <v>579.99999999995566</v>
      </c>
      <c r="R31">
        <v>579.99999999995578</v>
      </c>
      <c r="S31">
        <v>579.99999999995578</v>
      </c>
      <c r="T31">
        <v>579.99999999995589</v>
      </c>
      <c r="U31">
        <v>579.99999999995589</v>
      </c>
      <c r="V31">
        <v>579.99999999995566</v>
      </c>
      <c r="W31">
        <v>579.99999999995578</v>
      </c>
      <c r="X31">
        <v>579.99999999995578</v>
      </c>
      <c r="Y31">
        <v>579.99999999995578</v>
      </c>
      <c r="Z31">
        <v>579.99999999995589</v>
      </c>
      <c r="AA31">
        <v>579.99999999995589</v>
      </c>
      <c r="AB31">
        <v>579.999999999956</v>
      </c>
      <c r="AC31">
        <v>579.999999999956</v>
      </c>
      <c r="AD31">
        <v>579.99999999995578</v>
      </c>
      <c r="AE31">
        <v>579.99999999995589</v>
      </c>
      <c r="AF31">
        <v>579.99999999995612</v>
      </c>
      <c r="AG31">
        <v>579.99999999995578</v>
      </c>
      <c r="AH31">
        <v>579.99999999995566</v>
      </c>
      <c r="AI31">
        <v>579.99999999995589</v>
      </c>
      <c r="AJ31">
        <v>579.99999999995589</v>
      </c>
      <c r="AK31">
        <v>579.99999999995589</v>
      </c>
      <c r="AL31">
        <v>579.99999999995578</v>
      </c>
      <c r="AM31">
        <v>579.99999999995589</v>
      </c>
    </row>
    <row r="32" spans="1:39" x14ac:dyDescent="0.25">
      <c r="A32" s="25">
        <f ca="1">Exceedance!U32</f>
        <v>43678</v>
      </c>
      <c r="B32" s="273">
        <v>570.50000003442585</v>
      </c>
      <c r="C32" s="273">
        <v>570.50000003442585</v>
      </c>
      <c r="D32" s="273">
        <v>570.50000003442585</v>
      </c>
      <c r="E32">
        <v>570.50000003442574</v>
      </c>
      <c r="F32">
        <v>570.50000003442551</v>
      </c>
      <c r="G32">
        <v>570.50000003442585</v>
      </c>
      <c r="H32">
        <v>570.50000003442585</v>
      </c>
      <c r="I32">
        <v>570.50000003442585</v>
      </c>
      <c r="J32">
        <v>570.50000003442585</v>
      </c>
      <c r="K32">
        <v>570.50000003442608</v>
      </c>
      <c r="L32">
        <v>570.50000003442563</v>
      </c>
      <c r="M32">
        <v>570.50000003442574</v>
      </c>
      <c r="N32">
        <v>570.50000003442563</v>
      </c>
      <c r="O32">
        <v>570.50000003442585</v>
      </c>
      <c r="P32">
        <v>570.50000003442585</v>
      </c>
      <c r="Q32">
        <v>570.50000003442563</v>
      </c>
      <c r="R32">
        <v>570.50000003442585</v>
      </c>
      <c r="S32">
        <v>570.50000003442574</v>
      </c>
      <c r="T32">
        <v>570.50000003442608</v>
      </c>
      <c r="U32">
        <v>570.50000003442585</v>
      </c>
      <c r="V32">
        <v>570.50000003442574</v>
      </c>
      <c r="W32">
        <v>570.50000003442574</v>
      </c>
      <c r="X32">
        <v>570.50000003442585</v>
      </c>
      <c r="Y32">
        <v>570.50000003442585</v>
      </c>
      <c r="Z32">
        <v>570.50000003442585</v>
      </c>
      <c r="AA32">
        <v>570.50000003442585</v>
      </c>
      <c r="AB32">
        <v>570.50000003442551</v>
      </c>
      <c r="AC32">
        <v>570.50000003442608</v>
      </c>
      <c r="AD32">
        <v>570.50000003442585</v>
      </c>
      <c r="AE32">
        <v>570.50000003442551</v>
      </c>
      <c r="AF32">
        <v>570.50000003442585</v>
      </c>
      <c r="AG32">
        <v>570.50000003442574</v>
      </c>
      <c r="AH32">
        <v>570.50000003442585</v>
      </c>
      <c r="AI32">
        <v>570.50000003442574</v>
      </c>
      <c r="AJ32">
        <v>570.50000003442574</v>
      </c>
      <c r="AK32">
        <v>570.50000003442574</v>
      </c>
      <c r="AL32">
        <v>570.50000003442574</v>
      </c>
      <c r="AM32">
        <v>570.50000003442585</v>
      </c>
    </row>
    <row r="33" spans="1:39" x14ac:dyDescent="0.25">
      <c r="A33" s="25">
        <f ca="1">Exceedance!U33</f>
        <v>43709</v>
      </c>
      <c r="B33" s="273">
        <v>570.49999999987017</v>
      </c>
      <c r="C33" s="273">
        <v>570.49999999987017</v>
      </c>
      <c r="D33" s="273">
        <v>570.49999999987017</v>
      </c>
      <c r="E33">
        <v>570.49999999987006</v>
      </c>
      <c r="F33">
        <v>570.49999999986994</v>
      </c>
      <c r="G33">
        <v>570.49999999987017</v>
      </c>
      <c r="H33">
        <v>570.49999999987017</v>
      </c>
      <c r="I33">
        <v>570.49999999987017</v>
      </c>
      <c r="J33">
        <v>570.49999999987028</v>
      </c>
      <c r="K33">
        <v>570.49999999987006</v>
      </c>
      <c r="L33">
        <v>570.49999999987028</v>
      </c>
      <c r="M33">
        <v>570.49999999987017</v>
      </c>
      <c r="N33">
        <v>570.49999999987017</v>
      </c>
      <c r="O33">
        <v>570.49999999987017</v>
      </c>
      <c r="P33">
        <v>570.49999999987017</v>
      </c>
      <c r="Q33">
        <v>570.49999999986994</v>
      </c>
      <c r="R33">
        <v>570.49999999987017</v>
      </c>
      <c r="S33">
        <v>570.49999999987006</v>
      </c>
      <c r="T33">
        <v>570.49999999987006</v>
      </c>
      <c r="U33">
        <v>570.49999999986983</v>
      </c>
      <c r="V33">
        <v>570.49999999987028</v>
      </c>
      <c r="W33">
        <v>570.49999999987028</v>
      </c>
      <c r="X33">
        <v>570.49999999987017</v>
      </c>
      <c r="Y33">
        <v>570.49999999987028</v>
      </c>
      <c r="Z33">
        <v>570.49999999987017</v>
      </c>
      <c r="AA33">
        <v>570.49999999987017</v>
      </c>
      <c r="AB33">
        <v>570.49999999987017</v>
      </c>
      <c r="AC33">
        <v>570.49999999987017</v>
      </c>
      <c r="AD33">
        <v>570.49999999987017</v>
      </c>
      <c r="AE33">
        <v>570.49999999987017</v>
      </c>
      <c r="AF33">
        <v>570.49999999987017</v>
      </c>
      <c r="AG33">
        <v>570.49999999986994</v>
      </c>
      <c r="AH33">
        <v>570.49999999987017</v>
      </c>
      <c r="AI33">
        <v>570.49999999987017</v>
      </c>
      <c r="AJ33">
        <v>570.49999999987006</v>
      </c>
      <c r="AK33">
        <v>570.49999999987028</v>
      </c>
      <c r="AL33">
        <v>570.49999999987006</v>
      </c>
      <c r="AM33">
        <v>570.49999999987028</v>
      </c>
    </row>
    <row r="34" spans="1:39" x14ac:dyDescent="0.25">
      <c r="A34" s="25">
        <f ca="1">Exceedance!U34</f>
        <v>43739</v>
      </c>
      <c r="B34" s="273">
        <v>570.50000000011426</v>
      </c>
      <c r="C34" s="273">
        <v>570.50000000011437</v>
      </c>
      <c r="D34" s="273">
        <v>570.50000000011437</v>
      </c>
      <c r="E34">
        <v>570.50000000011426</v>
      </c>
      <c r="F34">
        <v>570.50000000011391</v>
      </c>
      <c r="G34">
        <v>570.50000000011437</v>
      </c>
      <c r="H34">
        <v>570.50000000011437</v>
      </c>
      <c r="I34">
        <v>570.50000000011437</v>
      </c>
      <c r="J34">
        <v>570.50000000011426</v>
      </c>
      <c r="K34">
        <v>570.50000000011426</v>
      </c>
      <c r="L34">
        <v>570.50000000011448</v>
      </c>
      <c r="M34">
        <v>570.50000000011437</v>
      </c>
      <c r="N34">
        <v>570.5000000001146</v>
      </c>
      <c r="O34">
        <v>570.50000000011414</v>
      </c>
      <c r="P34">
        <v>570.50000000011437</v>
      </c>
      <c r="Q34">
        <v>570.50000000011437</v>
      </c>
      <c r="R34">
        <v>570.50000000011426</v>
      </c>
      <c r="S34">
        <v>570.50000000011426</v>
      </c>
      <c r="T34">
        <v>570.50000000011437</v>
      </c>
      <c r="U34">
        <v>570.50000000011414</v>
      </c>
      <c r="V34">
        <v>570.50000000011437</v>
      </c>
      <c r="W34">
        <v>570.50000000011426</v>
      </c>
      <c r="X34">
        <v>570.50000000011437</v>
      </c>
      <c r="Y34">
        <v>570.50000000011437</v>
      </c>
      <c r="Z34">
        <v>570.50000000011437</v>
      </c>
      <c r="AA34">
        <v>570.50000000011437</v>
      </c>
      <c r="AB34">
        <v>570.50000000011437</v>
      </c>
      <c r="AC34">
        <v>570.50000000011426</v>
      </c>
      <c r="AD34">
        <v>570.50000000011437</v>
      </c>
      <c r="AE34">
        <v>570.50000000011426</v>
      </c>
      <c r="AF34">
        <v>570.50000000011437</v>
      </c>
      <c r="AG34">
        <v>570.50000000011426</v>
      </c>
      <c r="AH34">
        <v>570.50000000011437</v>
      </c>
      <c r="AI34">
        <v>570.5000000001146</v>
      </c>
      <c r="AJ34">
        <v>570.50000000011437</v>
      </c>
      <c r="AK34">
        <v>570.50000000011426</v>
      </c>
      <c r="AL34">
        <v>570.50000000011437</v>
      </c>
      <c r="AM34">
        <v>570.50000000011448</v>
      </c>
    </row>
    <row r="35" spans="1:39" x14ac:dyDescent="0.25">
      <c r="A35" s="25">
        <f ca="1">Exceedance!U35</f>
        <v>43770</v>
      </c>
      <c r="B35" s="273">
        <v>570.500000000113</v>
      </c>
      <c r="C35" s="273">
        <v>570.500000000113</v>
      </c>
      <c r="D35" s="273">
        <v>570.500000000113</v>
      </c>
      <c r="E35">
        <v>570.50000000011323</v>
      </c>
      <c r="F35">
        <v>570.50000000011312</v>
      </c>
      <c r="G35">
        <v>570.500000000113</v>
      </c>
      <c r="H35">
        <v>570.50000000011289</v>
      </c>
      <c r="I35">
        <v>570.500000000113</v>
      </c>
      <c r="J35">
        <v>570.500000000113</v>
      </c>
      <c r="K35">
        <v>570.50000000011323</v>
      </c>
      <c r="L35">
        <v>570.500000000113</v>
      </c>
      <c r="M35">
        <v>570.500000000113</v>
      </c>
      <c r="N35">
        <v>570.50000000011323</v>
      </c>
      <c r="O35">
        <v>570.50000000011278</v>
      </c>
      <c r="P35">
        <v>570.500000000113</v>
      </c>
      <c r="Q35">
        <v>570.500000000113</v>
      </c>
      <c r="R35">
        <v>570.500000000113</v>
      </c>
      <c r="S35">
        <v>570.500000000113</v>
      </c>
      <c r="T35">
        <v>570.50000000011312</v>
      </c>
      <c r="U35">
        <v>570.50000000011323</v>
      </c>
      <c r="V35">
        <v>570.50000000011335</v>
      </c>
      <c r="W35">
        <v>570.50000000011278</v>
      </c>
      <c r="X35">
        <v>570.500000000113</v>
      </c>
      <c r="Y35">
        <v>570.500000000113</v>
      </c>
      <c r="Z35">
        <v>570.500000000113</v>
      </c>
      <c r="AA35">
        <v>570.500000000113</v>
      </c>
      <c r="AB35">
        <v>570.50000000011289</v>
      </c>
      <c r="AC35">
        <v>570.500000000113</v>
      </c>
      <c r="AD35">
        <v>570.500000000113</v>
      </c>
      <c r="AE35">
        <v>570.50000000011312</v>
      </c>
      <c r="AF35">
        <v>570.50000000011323</v>
      </c>
      <c r="AG35">
        <v>570.500000000113</v>
      </c>
      <c r="AH35">
        <v>570.500000000113</v>
      </c>
      <c r="AI35">
        <v>570.50000000011323</v>
      </c>
      <c r="AJ35">
        <v>570.500000000113</v>
      </c>
      <c r="AK35">
        <v>570.50000000011335</v>
      </c>
      <c r="AL35">
        <v>570.50000000011335</v>
      </c>
      <c r="AM35">
        <v>570.50000000011323</v>
      </c>
    </row>
    <row r="36" spans="1:39" x14ac:dyDescent="0.25">
      <c r="A36" s="25">
        <f ca="1">Exceedance!U36</f>
        <v>43800</v>
      </c>
      <c r="B36" s="273">
        <v>551.70000000195694</v>
      </c>
      <c r="C36" s="273">
        <v>551.70000000195694</v>
      </c>
      <c r="D36" s="273">
        <v>551.70000000195694</v>
      </c>
      <c r="E36">
        <v>551.70000000195671</v>
      </c>
      <c r="F36">
        <v>551.70000000195705</v>
      </c>
      <c r="G36">
        <v>551.70000000195694</v>
      </c>
      <c r="H36">
        <v>551.70000000195694</v>
      </c>
      <c r="I36">
        <v>551.70000000195694</v>
      </c>
      <c r="J36">
        <v>551.70000000195682</v>
      </c>
      <c r="K36">
        <v>551.70000000195694</v>
      </c>
      <c r="L36">
        <v>551.70000000195694</v>
      </c>
      <c r="M36">
        <v>551.70000000195694</v>
      </c>
      <c r="N36">
        <v>551.70000000195705</v>
      </c>
      <c r="O36">
        <v>551.70000000195728</v>
      </c>
      <c r="P36">
        <v>551.70000000195694</v>
      </c>
      <c r="Q36">
        <v>551.70000000195694</v>
      </c>
      <c r="R36">
        <v>551.70000000195694</v>
      </c>
      <c r="S36">
        <v>551.70000000195682</v>
      </c>
      <c r="T36">
        <v>551.70000000195694</v>
      </c>
      <c r="U36">
        <v>551.70000000195705</v>
      </c>
      <c r="V36">
        <v>551.70000000195694</v>
      </c>
      <c r="W36">
        <v>551.70000000195671</v>
      </c>
      <c r="X36">
        <v>551.70000000195694</v>
      </c>
      <c r="Y36">
        <v>551.70000000195694</v>
      </c>
      <c r="Z36">
        <v>551.70000000195694</v>
      </c>
      <c r="AA36">
        <v>551.70000000195694</v>
      </c>
      <c r="AB36">
        <v>551.70000000195694</v>
      </c>
      <c r="AC36">
        <v>551.70000000195694</v>
      </c>
      <c r="AD36">
        <v>551.70000000195694</v>
      </c>
      <c r="AE36">
        <v>551.70000000195671</v>
      </c>
      <c r="AF36">
        <v>551.70000000195694</v>
      </c>
      <c r="AG36">
        <v>551.70000000195705</v>
      </c>
      <c r="AH36">
        <v>551.70000000195694</v>
      </c>
      <c r="AI36">
        <v>551.70000000195694</v>
      </c>
      <c r="AJ36">
        <v>551.70000000195682</v>
      </c>
      <c r="AK36">
        <v>551.70000000195694</v>
      </c>
      <c r="AL36">
        <v>551.70000000195694</v>
      </c>
      <c r="AM36">
        <v>551.70000000195705</v>
      </c>
    </row>
    <row r="37" spans="1:39" x14ac:dyDescent="0.25">
      <c r="A37" s="25">
        <f ca="1">Exceedance!U37</f>
        <v>43831</v>
      </c>
      <c r="B37" s="254">
        <v>551.7000000000204</v>
      </c>
      <c r="C37" s="254">
        <v>551.7000000000204</v>
      </c>
      <c r="D37" s="254">
        <v>551.7000000000204</v>
      </c>
      <c r="E37">
        <v>551.70000000002028</v>
      </c>
      <c r="F37" s="1">
        <v>551.70000000002051</v>
      </c>
      <c r="G37" s="1">
        <v>551.70000000002028</v>
      </c>
      <c r="H37" s="1">
        <v>551.7000000000204</v>
      </c>
      <c r="I37" s="1">
        <v>551.7000000000204</v>
      </c>
      <c r="J37" s="1">
        <v>551.7000000000204</v>
      </c>
      <c r="K37" s="1">
        <v>551.70000000002051</v>
      </c>
      <c r="L37" s="1">
        <v>551.7000000000204</v>
      </c>
      <c r="M37" s="1">
        <v>551.70000000002051</v>
      </c>
      <c r="N37" s="1">
        <v>551.70000000002051</v>
      </c>
      <c r="O37" s="1">
        <v>551.70000000002051</v>
      </c>
      <c r="P37" s="1">
        <v>551.70000000002051</v>
      </c>
      <c r="Q37" s="1">
        <v>551.70000000002051</v>
      </c>
      <c r="R37" s="1">
        <v>551.7000000000204</v>
      </c>
      <c r="S37" s="1">
        <v>551.70000000002051</v>
      </c>
      <c r="T37" s="1">
        <v>551.7000000000204</v>
      </c>
      <c r="U37" s="1">
        <v>551.70000000002028</v>
      </c>
      <c r="V37" s="1">
        <v>551.70000000002028</v>
      </c>
      <c r="W37" s="1">
        <v>551.70000000002017</v>
      </c>
      <c r="X37" s="1">
        <v>551.7000000000204</v>
      </c>
      <c r="Y37" s="1">
        <v>551.7000000000204</v>
      </c>
      <c r="Z37" s="1">
        <v>551.7000000000204</v>
      </c>
      <c r="AA37" s="1">
        <v>551.70000000002051</v>
      </c>
      <c r="AB37" s="1">
        <v>551.70000000002051</v>
      </c>
      <c r="AC37" s="1">
        <v>551.70000000002028</v>
      </c>
      <c r="AD37" s="1">
        <v>551.70000000002051</v>
      </c>
      <c r="AE37" s="1">
        <v>551.70000000002028</v>
      </c>
      <c r="AF37" s="1">
        <v>551.7000000000204</v>
      </c>
      <c r="AG37" s="1">
        <v>551.70000000002051</v>
      </c>
      <c r="AH37">
        <v>551.7000000000204</v>
      </c>
      <c r="AI37">
        <v>551.70000000002005</v>
      </c>
      <c r="AJ37">
        <v>551.7000000000204</v>
      </c>
      <c r="AK37">
        <v>551.70000000002051</v>
      </c>
      <c r="AL37">
        <v>551.70000000002051</v>
      </c>
      <c r="AM37">
        <v>551.70000000002005</v>
      </c>
    </row>
    <row r="38" spans="1:39" x14ac:dyDescent="0.25">
      <c r="A38" s="25">
        <f ca="1">Exceedance!U38</f>
        <v>43862</v>
      </c>
      <c r="B38" s="254">
        <v>551.70000000002653</v>
      </c>
      <c r="C38" s="254">
        <v>551.70000000002642</v>
      </c>
      <c r="D38" s="254">
        <v>551.70000000002642</v>
      </c>
      <c r="E38">
        <v>551.70000000002642</v>
      </c>
      <c r="F38">
        <v>551.70000000002631</v>
      </c>
      <c r="G38">
        <v>551.70000000002653</v>
      </c>
      <c r="H38">
        <v>551.70000000002642</v>
      </c>
      <c r="I38">
        <v>551.70000000002653</v>
      </c>
      <c r="J38">
        <v>551.70000000002653</v>
      </c>
      <c r="K38">
        <v>551.70000000002665</v>
      </c>
      <c r="L38">
        <v>551.70000000002619</v>
      </c>
      <c r="M38">
        <v>551.70000000002676</v>
      </c>
      <c r="N38">
        <v>551.70000000002676</v>
      </c>
      <c r="O38">
        <v>551.70000000002653</v>
      </c>
      <c r="P38">
        <v>551.70000000002642</v>
      </c>
      <c r="Q38">
        <v>551.70000000002642</v>
      </c>
      <c r="R38">
        <v>551.70000000002642</v>
      </c>
      <c r="S38">
        <v>551.70000000002642</v>
      </c>
      <c r="T38">
        <v>551.70000000002653</v>
      </c>
      <c r="U38">
        <v>551.70000000002653</v>
      </c>
      <c r="V38">
        <v>551.70000000002653</v>
      </c>
      <c r="W38">
        <v>551.70000000002631</v>
      </c>
      <c r="X38">
        <v>551.70000000002642</v>
      </c>
      <c r="Y38">
        <v>551.70000000002642</v>
      </c>
      <c r="Z38">
        <v>551.70000000002642</v>
      </c>
      <c r="AA38">
        <v>551.70000000002642</v>
      </c>
      <c r="AB38">
        <v>551.70000000002642</v>
      </c>
      <c r="AC38">
        <v>551.70000000002642</v>
      </c>
      <c r="AD38">
        <v>551.70000000002665</v>
      </c>
      <c r="AE38">
        <v>551.70000000002653</v>
      </c>
      <c r="AF38">
        <v>551.70000000002619</v>
      </c>
      <c r="AG38">
        <v>551.70000000002619</v>
      </c>
      <c r="AH38">
        <v>551.70000000002631</v>
      </c>
      <c r="AI38">
        <v>551.70000000002642</v>
      </c>
      <c r="AJ38">
        <v>551.70000000002653</v>
      </c>
      <c r="AK38">
        <v>551.70000000002642</v>
      </c>
      <c r="AL38">
        <v>551.70000000002631</v>
      </c>
      <c r="AM38">
        <v>551.70000000002631</v>
      </c>
    </row>
    <row r="39" spans="1:39" x14ac:dyDescent="0.25">
      <c r="A39" s="25">
        <f ca="1">Exceedance!U39</f>
        <v>43891</v>
      </c>
      <c r="B39" s="254">
        <v>555.39999999893951</v>
      </c>
      <c r="C39" s="254">
        <v>555.39999999893951</v>
      </c>
      <c r="D39" s="254">
        <v>555.39999999893951</v>
      </c>
      <c r="E39">
        <v>555.39999999893928</v>
      </c>
      <c r="F39">
        <v>555.39999999893951</v>
      </c>
      <c r="G39">
        <v>555.39999999893951</v>
      </c>
      <c r="H39">
        <v>555.39999999893951</v>
      </c>
      <c r="I39">
        <v>555.39999999893951</v>
      </c>
      <c r="J39">
        <v>555.39999999893939</v>
      </c>
      <c r="K39">
        <v>555.39999999893882</v>
      </c>
      <c r="L39">
        <v>555.39999999893951</v>
      </c>
      <c r="M39">
        <v>555.39999999893951</v>
      </c>
      <c r="N39">
        <v>555.39999999893905</v>
      </c>
      <c r="O39">
        <v>555.39999999893951</v>
      </c>
      <c r="P39">
        <v>555.39999999893928</v>
      </c>
      <c r="Q39">
        <v>555.39999999893951</v>
      </c>
      <c r="R39">
        <v>555.39999999893928</v>
      </c>
      <c r="S39">
        <v>555.39999999893939</v>
      </c>
      <c r="T39">
        <v>555.39999999893951</v>
      </c>
      <c r="U39">
        <v>555.39999999893905</v>
      </c>
      <c r="V39">
        <v>555.39999999893894</v>
      </c>
      <c r="W39">
        <v>555.39999999893951</v>
      </c>
      <c r="X39">
        <v>555.39999999893928</v>
      </c>
      <c r="Y39">
        <v>555.39999999893951</v>
      </c>
      <c r="Z39">
        <v>555.39999999893951</v>
      </c>
      <c r="AA39">
        <v>555.39999999893939</v>
      </c>
      <c r="AB39">
        <v>555.39999999893951</v>
      </c>
      <c r="AC39">
        <v>555.39999999893905</v>
      </c>
      <c r="AD39">
        <v>555.39999999893928</v>
      </c>
      <c r="AE39">
        <v>555.39999999893939</v>
      </c>
      <c r="AF39">
        <v>555.39999999893905</v>
      </c>
      <c r="AG39">
        <v>555.39999999893939</v>
      </c>
      <c r="AH39">
        <v>555.39999999893951</v>
      </c>
      <c r="AI39">
        <v>555.39999999893928</v>
      </c>
      <c r="AJ39">
        <v>555.39999999893951</v>
      </c>
      <c r="AK39">
        <v>555.39999999893951</v>
      </c>
      <c r="AL39">
        <v>555.39999999893939</v>
      </c>
      <c r="AM39">
        <v>555.39999999893894</v>
      </c>
    </row>
    <row r="40" spans="1:39" x14ac:dyDescent="0.25">
      <c r="A40" s="25">
        <f ca="1">Exceedance!U40</f>
        <v>43922</v>
      </c>
      <c r="B40" s="254">
        <v>593.39999997772259</v>
      </c>
      <c r="C40" s="254">
        <v>593.39999997772259</v>
      </c>
      <c r="D40" s="254">
        <v>593.39999997772259</v>
      </c>
      <c r="E40">
        <v>593.39999997772236</v>
      </c>
      <c r="F40">
        <v>593.39999997772259</v>
      </c>
      <c r="G40">
        <v>593.39999997772259</v>
      </c>
      <c r="H40">
        <v>593.39999997772259</v>
      </c>
      <c r="I40">
        <v>593.39999997772259</v>
      </c>
      <c r="J40">
        <v>593.39999997772259</v>
      </c>
      <c r="K40">
        <v>593.39999997772213</v>
      </c>
      <c r="L40">
        <v>593.39999997772259</v>
      </c>
      <c r="M40">
        <v>593.39999997772259</v>
      </c>
      <c r="N40">
        <v>593.3999999777219</v>
      </c>
      <c r="O40">
        <v>593.39999997772236</v>
      </c>
      <c r="P40">
        <v>593.39999997772236</v>
      </c>
      <c r="Q40">
        <v>593.39999997772236</v>
      </c>
      <c r="R40">
        <v>593.39999997772236</v>
      </c>
      <c r="S40">
        <v>593.39999997772236</v>
      </c>
      <c r="T40">
        <v>593.39999997772236</v>
      </c>
      <c r="U40">
        <v>593.39999997772259</v>
      </c>
      <c r="V40">
        <v>593.39999997772225</v>
      </c>
      <c r="W40">
        <v>593.39999997772259</v>
      </c>
      <c r="X40">
        <v>593.39999997772259</v>
      </c>
      <c r="Y40">
        <v>593.39999997772236</v>
      </c>
      <c r="Z40">
        <v>593.39999997772259</v>
      </c>
      <c r="AA40">
        <v>593.39999997772236</v>
      </c>
      <c r="AB40">
        <v>593.39999997772259</v>
      </c>
      <c r="AC40">
        <v>593.39999997772236</v>
      </c>
      <c r="AD40">
        <v>593.39999997772236</v>
      </c>
      <c r="AE40">
        <v>593.39999997772259</v>
      </c>
      <c r="AF40">
        <v>593.39999997772225</v>
      </c>
      <c r="AG40">
        <v>593.39999997772236</v>
      </c>
      <c r="AH40">
        <v>593.39999997772225</v>
      </c>
      <c r="AI40">
        <v>593.39999997772213</v>
      </c>
      <c r="AJ40">
        <v>593.39999997772259</v>
      </c>
      <c r="AK40">
        <v>593.39999997772259</v>
      </c>
      <c r="AL40">
        <v>593.39999997772236</v>
      </c>
      <c r="AM40">
        <v>593.39999997772236</v>
      </c>
    </row>
    <row r="41" spans="1:39" x14ac:dyDescent="0.25">
      <c r="A41" s="25">
        <f ca="1">Exceedance!U41</f>
        <v>43952</v>
      </c>
      <c r="B41" s="254">
        <v>593.40000000037412</v>
      </c>
      <c r="C41" s="254">
        <v>593.40000000037423</v>
      </c>
      <c r="D41" s="254">
        <v>593.40000000037423</v>
      </c>
      <c r="E41">
        <v>593.40000000037401</v>
      </c>
      <c r="F41">
        <v>593.40000000037412</v>
      </c>
      <c r="G41">
        <v>593.40000000037412</v>
      </c>
      <c r="H41">
        <v>593.40000000037423</v>
      </c>
      <c r="I41">
        <v>593.40000000037412</v>
      </c>
      <c r="J41">
        <v>593.40000000037435</v>
      </c>
      <c r="K41">
        <v>593.40000000037423</v>
      </c>
      <c r="L41">
        <v>593.40000000037469</v>
      </c>
      <c r="M41">
        <v>593.40000000037401</v>
      </c>
      <c r="N41">
        <v>593.40000000037423</v>
      </c>
      <c r="O41">
        <v>593.40000000037423</v>
      </c>
      <c r="P41">
        <v>593.40000000037423</v>
      </c>
      <c r="Q41">
        <v>593.40000000037435</v>
      </c>
      <c r="R41">
        <v>593.40000000037412</v>
      </c>
      <c r="S41">
        <v>593.40000000037412</v>
      </c>
      <c r="T41">
        <v>593.40000000037423</v>
      </c>
      <c r="U41">
        <v>593.40000000037412</v>
      </c>
      <c r="V41">
        <v>593.40000000037401</v>
      </c>
      <c r="W41">
        <v>593.40000000037412</v>
      </c>
      <c r="X41">
        <v>593.40000000037412</v>
      </c>
      <c r="Y41">
        <v>593.40000000037423</v>
      </c>
      <c r="Z41">
        <v>593.40000000037412</v>
      </c>
      <c r="AA41">
        <v>593.40000000037423</v>
      </c>
      <c r="AB41">
        <v>593.40000000037435</v>
      </c>
      <c r="AC41">
        <v>593.40000000037435</v>
      </c>
      <c r="AD41">
        <v>593.40000000037435</v>
      </c>
      <c r="AE41">
        <v>593.40000000037423</v>
      </c>
      <c r="AF41">
        <v>593.40000000037389</v>
      </c>
      <c r="AG41">
        <v>593.40000000037401</v>
      </c>
      <c r="AH41">
        <v>593.40000000037367</v>
      </c>
      <c r="AI41">
        <v>593.40000000037378</v>
      </c>
      <c r="AJ41">
        <v>593.40000000037423</v>
      </c>
      <c r="AK41">
        <v>593.40000000037412</v>
      </c>
      <c r="AL41">
        <v>593.40000000037423</v>
      </c>
      <c r="AM41">
        <v>593.40000000037412</v>
      </c>
    </row>
    <row r="42" spans="1:39" x14ac:dyDescent="0.25">
      <c r="A42" s="25">
        <f ca="1">Exceedance!U42</f>
        <v>43983</v>
      </c>
      <c r="B42" s="254">
        <v>593.40000000024315</v>
      </c>
      <c r="C42" s="254">
        <v>593.40000000024327</v>
      </c>
      <c r="D42" s="254">
        <v>593.40000000024327</v>
      </c>
      <c r="E42">
        <v>593.40000000024315</v>
      </c>
      <c r="F42">
        <v>593.40000000024315</v>
      </c>
      <c r="G42">
        <v>593.40000000024327</v>
      </c>
      <c r="H42">
        <v>593.40000000024327</v>
      </c>
      <c r="I42">
        <v>593.40000000024315</v>
      </c>
      <c r="J42">
        <v>593.40000000024315</v>
      </c>
      <c r="K42">
        <v>593.40000000024338</v>
      </c>
      <c r="L42">
        <v>593.40000000024338</v>
      </c>
      <c r="M42">
        <v>593.40000000024304</v>
      </c>
      <c r="N42">
        <v>593.40000000024327</v>
      </c>
      <c r="O42">
        <v>593.40000000024304</v>
      </c>
      <c r="P42">
        <v>593.40000000024327</v>
      </c>
      <c r="Q42">
        <v>593.40000000024361</v>
      </c>
      <c r="R42">
        <v>593.40000000024315</v>
      </c>
      <c r="S42">
        <v>593.40000000024315</v>
      </c>
      <c r="T42">
        <v>593.40000000024327</v>
      </c>
      <c r="U42">
        <v>593.40000000024338</v>
      </c>
      <c r="V42">
        <v>593.40000000024338</v>
      </c>
      <c r="W42">
        <v>593.40000000024315</v>
      </c>
      <c r="X42">
        <v>593.40000000024327</v>
      </c>
      <c r="Y42">
        <v>593.40000000024327</v>
      </c>
      <c r="Z42">
        <v>593.40000000024304</v>
      </c>
      <c r="AA42">
        <v>593.40000000024315</v>
      </c>
      <c r="AB42">
        <v>593.40000000024349</v>
      </c>
      <c r="AC42">
        <v>593.40000000024338</v>
      </c>
      <c r="AD42">
        <v>593.40000000024315</v>
      </c>
      <c r="AE42">
        <v>593.40000000024361</v>
      </c>
      <c r="AF42">
        <v>593.40000000024327</v>
      </c>
      <c r="AG42">
        <v>593.40000000024338</v>
      </c>
      <c r="AH42">
        <v>593.40000000024338</v>
      </c>
      <c r="AI42">
        <v>593.40000000024315</v>
      </c>
      <c r="AJ42">
        <v>593.40000000024315</v>
      </c>
      <c r="AK42">
        <v>593.40000000024338</v>
      </c>
      <c r="AL42">
        <v>593.40000000024338</v>
      </c>
      <c r="AM42">
        <v>593.40000000024327</v>
      </c>
    </row>
    <row r="43" spans="1:39" x14ac:dyDescent="0.25">
      <c r="A43" s="25">
        <f ca="1">Exceedance!U43</f>
        <v>44013</v>
      </c>
      <c r="B43" s="254">
        <v>579.99999999995578</v>
      </c>
      <c r="C43" s="254">
        <v>579.99999999995566</v>
      </c>
      <c r="D43" s="254">
        <v>579.99999999995566</v>
      </c>
      <c r="E43">
        <v>579.99999999995589</v>
      </c>
      <c r="F43">
        <v>579.99999999995589</v>
      </c>
      <c r="G43">
        <v>579.99999999995566</v>
      </c>
      <c r="H43">
        <v>579.99999999995589</v>
      </c>
      <c r="I43">
        <v>579.99999999995578</v>
      </c>
      <c r="J43">
        <v>579.99999999995555</v>
      </c>
      <c r="K43">
        <v>579.99999999995578</v>
      </c>
      <c r="L43">
        <v>579.99999999995578</v>
      </c>
      <c r="M43">
        <v>579.99999999995589</v>
      </c>
      <c r="N43">
        <v>579.99999999995589</v>
      </c>
      <c r="O43">
        <v>579.99999999995555</v>
      </c>
      <c r="P43">
        <v>579.99999999995589</v>
      </c>
      <c r="Q43">
        <v>579.99999999995566</v>
      </c>
      <c r="R43">
        <v>579.99999999995589</v>
      </c>
      <c r="S43">
        <v>579.99999999995589</v>
      </c>
      <c r="T43">
        <v>579.999999999956</v>
      </c>
      <c r="U43">
        <v>579.99999999995589</v>
      </c>
      <c r="V43">
        <v>579.99999999995589</v>
      </c>
      <c r="W43">
        <v>579.99999999995555</v>
      </c>
      <c r="X43">
        <v>579.99999999995578</v>
      </c>
      <c r="Y43">
        <v>579.99999999995589</v>
      </c>
      <c r="Z43">
        <v>579.99999999995589</v>
      </c>
      <c r="AA43">
        <v>579.99999999995566</v>
      </c>
      <c r="AB43">
        <v>579.999999999956</v>
      </c>
      <c r="AC43">
        <v>579.99999999995555</v>
      </c>
      <c r="AD43">
        <v>579.99999999995589</v>
      </c>
      <c r="AE43">
        <v>579.99999999995555</v>
      </c>
      <c r="AF43">
        <v>579.99999999995578</v>
      </c>
      <c r="AG43">
        <v>579.99999999995578</v>
      </c>
      <c r="AH43">
        <v>579.99999999995578</v>
      </c>
      <c r="AI43">
        <v>579.99999999995589</v>
      </c>
      <c r="AJ43">
        <v>579.99999999995589</v>
      </c>
      <c r="AK43">
        <v>579.99999999995578</v>
      </c>
      <c r="AL43">
        <v>579.99999999995555</v>
      </c>
      <c r="AM43">
        <v>579.99999999995589</v>
      </c>
    </row>
    <row r="44" spans="1:39" x14ac:dyDescent="0.25">
      <c r="A44" s="25">
        <f ca="1">Exceedance!U44</f>
        <v>44044</v>
      </c>
      <c r="B44" s="254">
        <v>570.50000003442585</v>
      </c>
      <c r="C44" s="254">
        <v>570.50000003442574</v>
      </c>
      <c r="D44" s="254">
        <v>570.50000003442574</v>
      </c>
      <c r="E44">
        <v>570.50000003442585</v>
      </c>
      <c r="F44">
        <v>570.50000003442585</v>
      </c>
      <c r="G44">
        <v>570.50000003442585</v>
      </c>
      <c r="H44">
        <v>570.50000003442585</v>
      </c>
      <c r="I44">
        <v>570.50000003442585</v>
      </c>
      <c r="J44">
        <v>570.50000003442608</v>
      </c>
      <c r="K44">
        <v>570.50000003442585</v>
      </c>
      <c r="L44">
        <v>570.50000003442585</v>
      </c>
      <c r="M44">
        <v>570.50000003442585</v>
      </c>
      <c r="N44">
        <v>570.50000003442597</v>
      </c>
      <c r="O44">
        <v>570.50000003442585</v>
      </c>
      <c r="P44">
        <v>570.50000003442574</v>
      </c>
      <c r="Q44">
        <v>570.50000003442619</v>
      </c>
      <c r="R44">
        <v>570.50000003442585</v>
      </c>
      <c r="S44">
        <v>570.50000003442574</v>
      </c>
      <c r="T44">
        <v>570.50000003442585</v>
      </c>
      <c r="U44">
        <v>570.50000003442574</v>
      </c>
      <c r="V44">
        <v>570.50000003442597</v>
      </c>
      <c r="W44">
        <v>570.50000003442551</v>
      </c>
      <c r="X44">
        <v>570.50000003442585</v>
      </c>
      <c r="Y44">
        <v>570.50000003442585</v>
      </c>
      <c r="Z44">
        <v>570.50000003442585</v>
      </c>
      <c r="AA44">
        <v>570.50000003442597</v>
      </c>
      <c r="AB44">
        <v>570.50000003442551</v>
      </c>
      <c r="AC44">
        <v>570.50000003442574</v>
      </c>
      <c r="AD44">
        <v>570.50000003442585</v>
      </c>
      <c r="AE44">
        <v>570.50000003442551</v>
      </c>
      <c r="AF44">
        <v>570.50000003442585</v>
      </c>
      <c r="AG44">
        <v>570.50000003442619</v>
      </c>
      <c r="AH44">
        <v>570.50000003442619</v>
      </c>
      <c r="AI44">
        <v>570.50000003442585</v>
      </c>
      <c r="AJ44">
        <v>570.50000003442585</v>
      </c>
      <c r="AK44">
        <v>570.50000003442585</v>
      </c>
      <c r="AL44">
        <v>570.50000003442585</v>
      </c>
      <c r="AM44">
        <v>570.50000003442585</v>
      </c>
    </row>
    <row r="45" spans="1:39" x14ac:dyDescent="0.25">
      <c r="A45" s="25">
        <f ca="1">Exceedance!U45</f>
        <v>44075</v>
      </c>
      <c r="B45" s="254">
        <v>570.49999999987017</v>
      </c>
      <c r="C45" s="254">
        <v>570.49999999987017</v>
      </c>
      <c r="D45" s="254">
        <v>570.49999999987017</v>
      </c>
      <c r="E45">
        <v>570.49999999987017</v>
      </c>
      <c r="F45">
        <v>570.49999999987017</v>
      </c>
      <c r="G45">
        <v>570.49999999987017</v>
      </c>
      <c r="H45">
        <v>570.49999999987017</v>
      </c>
      <c r="I45">
        <v>570.49999999987017</v>
      </c>
      <c r="J45">
        <v>570.49999999987017</v>
      </c>
      <c r="K45">
        <v>570.49999999987006</v>
      </c>
      <c r="L45">
        <v>570.4999999998704</v>
      </c>
      <c r="M45">
        <v>570.4999999998704</v>
      </c>
      <c r="N45">
        <v>570.49999999987006</v>
      </c>
      <c r="O45">
        <v>570.49999999986994</v>
      </c>
      <c r="P45">
        <v>570.49999999987006</v>
      </c>
      <c r="Q45">
        <v>570.49999999986994</v>
      </c>
      <c r="R45">
        <v>570.49999999987006</v>
      </c>
      <c r="S45">
        <v>570.49999999986994</v>
      </c>
      <c r="T45">
        <v>570.49999999987017</v>
      </c>
      <c r="U45">
        <v>570.4999999998704</v>
      </c>
      <c r="V45">
        <v>570.49999999987017</v>
      </c>
      <c r="W45">
        <v>570.4999999998704</v>
      </c>
      <c r="X45">
        <v>570.49999999987017</v>
      </c>
      <c r="Y45">
        <v>570.49999999987017</v>
      </c>
      <c r="Z45">
        <v>570.49999999987017</v>
      </c>
      <c r="AA45">
        <v>570.49999999987028</v>
      </c>
      <c r="AB45">
        <v>570.49999999987028</v>
      </c>
      <c r="AC45">
        <v>570.49999999987017</v>
      </c>
      <c r="AD45">
        <v>570.49999999987028</v>
      </c>
      <c r="AE45">
        <v>570.4999999998704</v>
      </c>
      <c r="AF45">
        <v>570.49999999987006</v>
      </c>
      <c r="AG45">
        <v>570.49999999986983</v>
      </c>
      <c r="AH45">
        <v>570.4999999998704</v>
      </c>
      <c r="AI45">
        <v>570.49999999987017</v>
      </c>
      <c r="AJ45">
        <v>570.49999999987017</v>
      </c>
      <c r="AK45">
        <v>570.49999999987017</v>
      </c>
      <c r="AL45">
        <v>570.49999999987006</v>
      </c>
      <c r="AM45">
        <v>570.49999999987017</v>
      </c>
    </row>
    <row r="46" spans="1:39" x14ac:dyDescent="0.25">
      <c r="A46" s="25">
        <f ca="1">Exceedance!U46</f>
        <v>44105</v>
      </c>
      <c r="B46" s="254">
        <v>570.50000000011437</v>
      </c>
      <c r="C46" s="254">
        <v>570.50000000011437</v>
      </c>
      <c r="D46" s="254">
        <v>570.50000000011437</v>
      </c>
      <c r="E46">
        <v>570.50000000011437</v>
      </c>
      <c r="F46">
        <v>570.50000000011437</v>
      </c>
      <c r="G46">
        <v>570.50000000011414</v>
      </c>
      <c r="H46">
        <v>570.50000000011437</v>
      </c>
      <c r="I46">
        <v>570.50000000011437</v>
      </c>
      <c r="J46">
        <v>570.5000000001146</v>
      </c>
      <c r="K46">
        <v>570.50000000011448</v>
      </c>
      <c r="L46">
        <v>570.50000000011437</v>
      </c>
      <c r="M46">
        <v>570.50000000011437</v>
      </c>
      <c r="N46">
        <v>570.50000000011426</v>
      </c>
      <c r="O46">
        <v>570.50000000011437</v>
      </c>
      <c r="P46">
        <v>570.50000000011437</v>
      </c>
      <c r="Q46">
        <v>570.50000000011437</v>
      </c>
      <c r="R46">
        <v>570.50000000011437</v>
      </c>
      <c r="S46">
        <v>570.50000000011426</v>
      </c>
      <c r="T46">
        <v>570.50000000011426</v>
      </c>
      <c r="U46">
        <v>570.50000000011426</v>
      </c>
      <c r="V46">
        <v>570.50000000011391</v>
      </c>
      <c r="W46">
        <v>570.50000000011437</v>
      </c>
      <c r="X46">
        <v>570.50000000011426</v>
      </c>
      <c r="Y46">
        <v>570.50000000011437</v>
      </c>
      <c r="Z46">
        <v>570.50000000011448</v>
      </c>
      <c r="AA46">
        <v>570.50000000011448</v>
      </c>
      <c r="AB46">
        <v>570.50000000011448</v>
      </c>
      <c r="AC46">
        <v>570.50000000011448</v>
      </c>
      <c r="AD46">
        <v>570.5000000001146</v>
      </c>
      <c r="AE46">
        <v>570.50000000011414</v>
      </c>
      <c r="AF46">
        <v>570.50000000011437</v>
      </c>
      <c r="AG46">
        <v>570.50000000011448</v>
      </c>
      <c r="AH46">
        <v>570.50000000011448</v>
      </c>
      <c r="AI46">
        <v>570.50000000011426</v>
      </c>
      <c r="AJ46">
        <v>570.50000000011448</v>
      </c>
      <c r="AK46">
        <v>570.50000000011426</v>
      </c>
      <c r="AL46">
        <v>570.50000000011426</v>
      </c>
      <c r="AM46">
        <v>570.50000000011437</v>
      </c>
    </row>
    <row r="47" spans="1:39" x14ac:dyDescent="0.25">
      <c r="A47" s="25">
        <f ca="1">Exceedance!U47</f>
        <v>44136</v>
      </c>
      <c r="B47" s="254">
        <v>570.500000000113</v>
      </c>
      <c r="C47" s="254">
        <v>570.500000000113</v>
      </c>
      <c r="D47" s="254">
        <v>570.500000000113</v>
      </c>
      <c r="E47">
        <v>570.500000000113</v>
      </c>
      <c r="F47">
        <v>570.50000000011289</v>
      </c>
      <c r="G47">
        <v>570.49999999783086</v>
      </c>
      <c r="H47">
        <v>570.500000000113</v>
      </c>
      <c r="I47">
        <v>570.500000000113</v>
      </c>
      <c r="J47">
        <v>570.50000000011323</v>
      </c>
      <c r="K47">
        <v>570.50000000011323</v>
      </c>
      <c r="L47">
        <v>570.50000000011278</v>
      </c>
      <c r="M47">
        <v>570.50000000011278</v>
      </c>
      <c r="N47">
        <v>570.50000000011323</v>
      </c>
      <c r="O47">
        <v>570.50000000011278</v>
      </c>
      <c r="P47">
        <v>570.500000000113</v>
      </c>
      <c r="Q47">
        <v>570.50000000011278</v>
      </c>
      <c r="R47">
        <v>570.500000000113</v>
      </c>
      <c r="S47">
        <v>570.500000000113</v>
      </c>
      <c r="T47">
        <v>570.500000000113</v>
      </c>
      <c r="U47">
        <v>570.50000000011335</v>
      </c>
      <c r="V47">
        <v>570.50000000011323</v>
      </c>
      <c r="W47">
        <v>570.50000000011323</v>
      </c>
      <c r="X47">
        <v>570.500000000113</v>
      </c>
      <c r="Y47">
        <v>570.500000000113</v>
      </c>
      <c r="Z47">
        <v>570.500000000113</v>
      </c>
      <c r="AA47">
        <v>570.50000000011323</v>
      </c>
      <c r="AB47">
        <v>570.50000000011335</v>
      </c>
      <c r="AC47">
        <v>570.50000000011335</v>
      </c>
      <c r="AD47">
        <v>570.50000000011323</v>
      </c>
      <c r="AE47">
        <v>570.50000000011278</v>
      </c>
      <c r="AF47">
        <v>570.50000000011323</v>
      </c>
      <c r="AG47">
        <v>570.50000000011323</v>
      </c>
      <c r="AH47">
        <v>570.500000000113</v>
      </c>
      <c r="AI47">
        <v>570.50000000011278</v>
      </c>
      <c r="AJ47">
        <v>570.50000000011289</v>
      </c>
      <c r="AK47">
        <v>570.50000000011335</v>
      </c>
      <c r="AL47">
        <v>570.50000000011289</v>
      </c>
      <c r="AM47">
        <v>570.50000000011312</v>
      </c>
    </row>
    <row r="48" spans="1:39" x14ac:dyDescent="0.25">
      <c r="A48" s="25">
        <f ca="1">Exceedance!U48</f>
        <v>44166</v>
      </c>
      <c r="B48" s="254">
        <v>551.70000000195694</v>
      </c>
      <c r="C48" s="254">
        <v>551.70000000195694</v>
      </c>
      <c r="D48" s="254">
        <v>551.70000000195694</v>
      </c>
      <c r="E48">
        <v>551.70000000195694</v>
      </c>
      <c r="F48">
        <v>551.70000000144967</v>
      </c>
      <c r="G48">
        <v>551.6999999996915</v>
      </c>
      <c r="H48">
        <v>551.70000000195694</v>
      </c>
      <c r="I48">
        <v>551.70000000195694</v>
      </c>
      <c r="J48">
        <v>551.70000000195694</v>
      </c>
      <c r="K48">
        <v>551.70000000195705</v>
      </c>
      <c r="L48">
        <v>551.70000000195694</v>
      </c>
      <c r="M48">
        <v>551.70000000195682</v>
      </c>
      <c r="N48">
        <v>551.70000000195705</v>
      </c>
      <c r="O48">
        <v>551.70000000195671</v>
      </c>
      <c r="P48">
        <v>551.70000000195694</v>
      </c>
      <c r="Q48">
        <v>551.70000000195694</v>
      </c>
      <c r="R48">
        <v>551.70000000195694</v>
      </c>
      <c r="S48">
        <v>551.70000000195694</v>
      </c>
      <c r="T48">
        <v>551.70000000195694</v>
      </c>
      <c r="U48">
        <v>551.70000000195682</v>
      </c>
      <c r="V48">
        <v>551.70000000195694</v>
      </c>
      <c r="W48">
        <v>551.70000000195694</v>
      </c>
      <c r="X48">
        <v>551.70000000195694</v>
      </c>
      <c r="Y48">
        <v>551.70000000195694</v>
      </c>
      <c r="Z48">
        <v>551.70000000195694</v>
      </c>
      <c r="AA48">
        <v>551.70000000195671</v>
      </c>
      <c r="AB48">
        <v>551.70000000195671</v>
      </c>
      <c r="AC48">
        <v>551.70000000195694</v>
      </c>
      <c r="AD48">
        <v>551.70000000195705</v>
      </c>
      <c r="AE48">
        <v>551.70000000195648</v>
      </c>
      <c r="AF48">
        <v>551.70000000195694</v>
      </c>
      <c r="AG48">
        <v>551.70000000195694</v>
      </c>
      <c r="AH48">
        <v>551.70000000195671</v>
      </c>
      <c r="AI48">
        <v>551.70000000195705</v>
      </c>
      <c r="AJ48">
        <v>551.70000000195694</v>
      </c>
      <c r="AK48">
        <v>551.70000000195705</v>
      </c>
      <c r="AL48">
        <v>551.70000000195682</v>
      </c>
      <c r="AM48">
        <v>551.70000000195671</v>
      </c>
    </row>
    <row r="49" spans="1:39" x14ac:dyDescent="0.25">
      <c r="A49" s="25">
        <f ca="1">Exceedance!U49</f>
        <v>44197</v>
      </c>
      <c r="B49" s="254">
        <v>551.70000000002051</v>
      </c>
      <c r="C49" s="254">
        <v>551.70000000002028</v>
      </c>
      <c r="D49" s="254">
        <v>551.70000000002028</v>
      </c>
      <c r="E49">
        <v>551.7000000000204</v>
      </c>
      <c r="F49">
        <v>551.70000000002187</v>
      </c>
      <c r="G49">
        <v>551.69999999776928</v>
      </c>
      <c r="H49">
        <v>551.7000000000204</v>
      </c>
      <c r="I49">
        <v>551.7000000000204</v>
      </c>
      <c r="J49">
        <v>551.7000000000204</v>
      </c>
      <c r="K49">
        <v>551.7000000000204</v>
      </c>
      <c r="L49">
        <v>551.70000000002051</v>
      </c>
      <c r="M49">
        <v>551.70000000002028</v>
      </c>
      <c r="N49">
        <v>551.7000000000204</v>
      </c>
      <c r="O49">
        <v>551.70000000002028</v>
      </c>
      <c r="P49">
        <v>551.7000000000204</v>
      </c>
      <c r="Q49">
        <v>551.7000000000204</v>
      </c>
      <c r="R49">
        <v>551.70000000002028</v>
      </c>
      <c r="S49">
        <v>551.7000000000204</v>
      </c>
      <c r="T49">
        <v>551.7000000000204</v>
      </c>
      <c r="U49">
        <v>551.70000000001994</v>
      </c>
      <c r="V49">
        <v>551.70000000002005</v>
      </c>
      <c r="W49">
        <v>551.70000000002051</v>
      </c>
      <c r="X49">
        <v>551.7000000000204</v>
      </c>
      <c r="Y49">
        <v>551.7000000000204</v>
      </c>
      <c r="Z49">
        <v>551.70000000002051</v>
      </c>
      <c r="AA49">
        <v>551.70000000002028</v>
      </c>
      <c r="AB49">
        <v>551.70000000002028</v>
      </c>
      <c r="AC49">
        <v>551.7000000000204</v>
      </c>
      <c r="AD49">
        <v>551.70000000002074</v>
      </c>
      <c r="AE49">
        <v>551.70000000002017</v>
      </c>
      <c r="AF49">
        <v>551.70000000002028</v>
      </c>
      <c r="AG49">
        <v>551.70000000002028</v>
      </c>
      <c r="AH49">
        <v>551.70000000002028</v>
      </c>
      <c r="AI49">
        <v>551.70000000002051</v>
      </c>
      <c r="AJ49">
        <v>551.7000000000204</v>
      </c>
      <c r="AK49">
        <v>551.7000000000204</v>
      </c>
      <c r="AL49">
        <v>551.70000000002005</v>
      </c>
      <c r="AM49">
        <v>551.70000000002028</v>
      </c>
    </row>
    <row r="50" spans="1:39" x14ac:dyDescent="0.25">
      <c r="A50" s="25">
        <f ca="1">Exceedance!U50</f>
        <v>44228</v>
      </c>
      <c r="B50" s="254">
        <v>551.70000000002665</v>
      </c>
      <c r="C50" s="254">
        <v>551.70000000002653</v>
      </c>
      <c r="D50" s="254">
        <v>551.70000000002653</v>
      </c>
      <c r="E50">
        <v>551.70000000002653</v>
      </c>
      <c r="F50">
        <v>551.70000000002665</v>
      </c>
      <c r="G50">
        <v>551.69999999779259</v>
      </c>
      <c r="H50">
        <v>551.70000000002665</v>
      </c>
      <c r="I50">
        <v>551.70000000002676</v>
      </c>
      <c r="J50">
        <v>551.70000000002642</v>
      </c>
      <c r="K50">
        <v>551.70000000002642</v>
      </c>
      <c r="L50">
        <v>551.70000000002665</v>
      </c>
      <c r="M50">
        <v>551.70000000002676</v>
      </c>
      <c r="N50">
        <v>551.70000000002642</v>
      </c>
      <c r="O50">
        <v>551.70000000002676</v>
      </c>
      <c r="P50">
        <v>551.70000000002653</v>
      </c>
      <c r="Q50">
        <v>551.70000000002665</v>
      </c>
      <c r="R50">
        <v>551.70000000002665</v>
      </c>
      <c r="S50">
        <v>551.70000000002665</v>
      </c>
      <c r="T50">
        <v>551.70000000002665</v>
      </c>
      <c r="U50">
        <v>551.70000000002676</v>
      </c>
      <c r="V50">
        <v>551.70000000002676</v>
      </c>
      <c r="W50">
        <v>551.70000000002653</v>
      </c>
      <c r="X50">
        <v>551.70000000002653</v>
      </c>
      <c r="Y50">
        <v>551.70000000002665</v>
      </c>
      <c r="Z50">
        <v>551.70000000002688</v>
      </c>
      <c r="AA50">
        <v>551.70000000002676</v>
      </c>
      <c r="AB50">
        <v>551.70000000002665</v>
      </c>
      <c r="AC50">
        <v>551.70000000002665</v>
      </c>
      <c r="AD50">
        <v>551.70000000002676</v>
      </c>
      <c r="AE50">
        <v>551.70000000002665</v>
      </c>
      <c r="AF50">
        <v>551.70000000002676</v>
      </c>
      <c r="AG50">
        <v>551.70000000002665</v>
      </c>
      <c r="AH50">
        <v>551.70000000002676</v>
      </c>
      <c r="AI50">
        <v>551.70000000002653</v>
      </c>
      <c r="AJ50">
        <v>551.70000000002653</v>
      </c>
      <c r="AK50">
        <v>551.70000000002665</v>
      </c>
      <c r="AL50">
        <v>551.70000000002653</v>
      </c>
      <c r="AM50">
        <v>551.70000000002665</v>
      </c>
    </row>
    <row r="51" spans="1:39" x14ac:dyDescent="0.25">
      <c r="A51" s="25">
        <f ca="1">Exceedance!U51</f>
        <v>44256</v>
      </c>
      <c r="B51" s="254">
        <v>555.39999999893939</v>
      </c>
      <c r="C51" s="254">
        <v>555.39999999893939</v>
      </c>
      <c r="D51" s="254">
        <v>555.39999999893939</v>
      </c>
      <c r="E51">
        <v>555.39999999893939</v>
      </c>
      <c r="F51">
        <v>555.39999999893939</v>
      </c>
      <c r="G51">
        <v>555.39999999672443</v>
      </c>
      <c r="H51">
        <v>555.39999999893939</v>
      </c>
      <c r="I51">
        <v>555.39999999893939</v>
      </c>
      <c r="J51">
        <v>555.39999999893882</v>
      </c>
      <c r="K51">
        <v>555.39999999893928</v>
      </c>
      <c r="L51">
        <v>555.39999999893939</v>
      </c>
      <c r="M51">
        <v>555.39999999893882</v>
      </c>
      <c r="N51">
        <v>555.39999999893928</v>
      </c>
      <c r="O51">
        <v>555.39999999893928</v>
      </c>
      <c r="P51">
        <v>555.39999999893939</v>
      </c>
      <c r="Q51">
        <v>555.39999999893939</v>
      </c>
      <c r="R51">
        <v>555.39999999893939</v>
      </c>
      <c r="S51">
        <v>555.39999999893939</v>
      </c>
      <c r="T51">
        <v>555.39999999893939</v>
      </c>
      <c r="U51">
        <v>555.39999999893939</v>
      </c>
      <c r="V51">
        <v>555.39999999893905</v>
      </c>
      <c r="W51">
        <v>555.39999999893939</v>
      </c>
      <c r="X51">
        <v>555.39999999893939</v>
      </c>
      <c r="Y51">
        <v>555.39999999893928</v>
      </c>
      <c r="Z51">
        <v>555.39999999893962</v>
      </c>
      <c r="AA51">
        <v>555.39999999893951</v>
      </c>
      <c r="AB51">
        <v>555.39999999893882</v>
      </c>
      <c r="AC51">
        <v>555.39999999893939</v>
      </c>
      <c r="AD51">
        <v>555.39999999893939</v>
      </c>
      <c r="AE51">
        <v>555.39999999893951</v>
      </c>
      <c r="AF51">
        <v>555.39999999893928</v>
      </c>
      <c r="AG51">
        <v>555.39999999893905</v>
      </c>
      <c r="AH51">
        <v>555.39999999893928</v>
      </c>
      <c r="AI51">
        <v>555.39999999893928</v>
      </c>
      <c r="AJ51">
        <v>555.39999999893939</v>
      </c>
      <c r="AK51">
        <v>555.39999999893939</v>
      </c>
      <c r="AL51">
        <v>555.39999999893928</v>
      </c>
      <c r="AM51">
        <v>555.39999999893939</v>
      </c>
    </row>
    <row r="52" spans="1:39" x14ac:dyDescent="0.25">
      <c r="A52" s="25">
        <f ca="1">Exceedance!U52</f>
        <v>44287</v>
      </c>
      <c r="B52" s="254">
        <v>593.39999997772236</v>
      </c>
      <c r="C52" s="254">
        <v>593.39999997772236</v>
      </c>
      <c r="D52" s="254">
        <v>593.39999997772236</v>
      </c>
      <c r="E52">
        <v>593.39999997772236</v>
      </c>
      <c r="F52">
        <v>593.39999997772236</v>
      </c>
      <c r="G52">
        <v>593.39999997552945</v>
      </c>
      <c r="H52">
        <v>593.39999997772236</v>
      </c>
      <c r="I52">
        <v>593.39999997772236</v>
      </c>
      <c r="J52">
        <v>593.39999997772225</v>
      </c>
      <c r="K52">
        <v>593.39999997772259</v>
      </c>
      <c r="L52">
        <v>593.39999997772236</v>
      </c>
      <c r="M52">
        <v>593.39999997772225</v>
      </c>
      <c r="N52">
        <v>593.3999999777219</v>
      </c>
      <c r="O52">
        <v>593.39999997772259</v>
      </c>
      <c r="P52">
        <v>593.39999997772236</v>
      </c>
      <c r="Q52">
        <v>593.39999997772259</v>
      </c>
      <c r="R52">
        <v>593.39999997772236</v>
      </c>
      <c r="S52">
        <v>593.39999997772225</v>
      </c>
      <c r="T52">
        <v>593.39999997772236</v>
      </c>
      <c r="U52">
        <v>593.39999997772259</v>
      </c>
      <c r="V52">
        <v>593.3999999777219</v>
      </c>
      <c r="W52">
        <v>593.39999997772259</v>
      </c>
      <c r="X52">
        <v>593.39999997772236</v>
      </c>
      <c r="Y52">
        <v>593.39999997772236</v>
      </c>
      <c r="Z52">
        <v>593.39999997772225</v>
      </c>
      <c r="AA52">
        <v>593.39999997772213</v>
      </c>
      <c r="AB52">
        <v>593.39999997772236</v>
      </c>
      <c r="AC52">
        <v>593.3999999777227</v>
      </c>
      <c r="AD52">
        <v>593.39999997772236</v>
      </c>
      <c r="AE52">
        <v>593.39999997772259</v>
      </c>
      <c r="AF52">
        <v>593.3999999777219</v>
      </c>
      <c r="AG52">
        <v>593.39999997772236</v>
      </c>
      <c r="AH52">
        <v>593.39999997772202</v>
      </c>
      <c r="AI52">
        <v>593.39999997772236</v>
      </c>
      <c r="AJ52">
        <v>593.39999997772236</v>
      </c>
      <c r="AK52">
        <v>593.39999997772281</v>
      </c>
      <c r="AL52">
        <v>593.39999997772259</v>
      </c>
      <c r="AM52">
        <v>593.39999997772236</v>
      </c>
    </row>
    <row r="53" spans="1:39" x14ac:dyDescent="0.25">
      <c r="A53" s="25">
        <f ca="1">Exceedance!U53</f>
        <v>44317</v>
      </c>
      <c r="B53" s="254">
        <v>593.40000000037412</v>
      </c>
      <c r="C53" s="254">
        <v>593.40000000037412</v>
      </c>
      <c r="D53" s="254">
        <v>593.40000000037412</v>
      </c>
      <c r="E53">
        <v>593.40000000037412</v>
      </c>
      <c r="F53">
        <v>593.40000000037401</v>
      </c>
      <c r="G53">
        <v>593.39999999820679</v>
      </c>
      <c r="H53">
        <v>593.40000000037412</v>
      </c>
      <c r="I53">
        <v>593.40000000037401</v>
      </c>
      <c r="J53">
        <v>593.40000000037423</v>
      </c>
      <c r="K53">
        <v>593.40000000037401</v>
      </c>
      <c r="L53">
        <v>593.40000000037412</v>
      </c>
      <c r="M53">
        <v>593.40000000037446</v>
      </c>
      <c r="N53">
        <v>593.40000000037412</v>
      </c>
      <c r="O53">
        <v>593.40000000037378</v>
      </c>
      <c r="P53">
        <v>593.40000000037423</v>
      </c>
      <c r="Q53">
        <v>593.40000000037423</v>
      </c>
      <c r="R53">
        <v>593.40000000037423</v>
      </c>
      <c r="S53">
        <v>593.40000000037423</v>
      </c>
      <c r="T53">
        <v>593.40000000037423</v>
      </c>
      <c r="U53">
        <v>593.40000000037401</v>
      </c>
      <c r="V53">
        <v>593.40000000037423</v>
      </c>
      <c r="W53">
        <v>593.40000000037401</v>
      </c>
      <c r="X53">
        <v>593.40000000037423</v>
      </c>
      <c r="Y53">
        <v>593.40000000037423</v>
      </c>
      <c r="Z53">
        <v>593.40000000037412</v>
      </c>
      <c r="AA53">
        <v>593.40000000037435</v>
      </c>
      <c r="AB53">
        <v>593.40000000037423</v>
      </c>
      <c r="AC53">
        <v>593.40000000037401</v>
      </c>
      <c r="AD53">
        <v>593.40000000037389</v>
      </c>
      <c r="AE53">
        <v>593.40000000037423</v>
      </c>
      <c r="AF53">
        <v>593.40000000037423</v>
      </c>
      <c r="AG53">
        <v>593.40000000037423</v>
      </c>
      <c r="AH53">
        <v>593.40000000037401</v>
      </c>
      <c r="AI53">
        <v>593.40000000037412</v>
      </c>
      <c r="AJ53">
        <v>593.40000000037412</v>
      </c>
      <c r="AK53">
        <v>593.40000000037423</v>
      </c>
      <c r="AL53">
        <v>593.40000000037412</v>
      </c>
      <c r="AM53">
        <v>593.40000000037412</v>
      </c>
    </row>
    <row r="54" spans="1:39" x14ac:dyDescent="0.25">
      <c r="A54" s="25">
        <f ca="1">Exceedance!U54</f>
        <v>44348</v>
      </c>
      <c r="B54" s="254">
        <v>593.40000000024315</v>
      </c>
      <c r="C54" s="254">
        <v>593.40000000024315</v>
      </c>
      <c r="D54" s="254">
        <v>593.40000000024315</v>
      </c>
      <c r="E54">
        <v>593.40000000024327</v>
      </c>
      <c r="F54">
        <v>593.40000000024315</v>
      </c>
      <c r="G54">
        <v>593.39999999810493</v>
      </c>
      <c r="H54">
        <v>593.40000000024315</v>
      </c>
      <c r="I54">
        <v>593.40000000024315</v>
      </c>
      <c r="J54">
        <v>593.40000000024327</v>
      </c>
      <c r="K54">
        <v>593.40000000024315</v>
      </c>
      <c r="L54">
        <v>593.40000000024315</v>
      </c>
      <c r="M54">
        <v>593.40000000024327</v>
      </c>
      <c r="N54">
        <v>593.40000000024338</v>
      </c>
      <c r="O54">
        <v>593.40000000024293</v>
      </c>
      <c r="P54">
        <v>593.40000000024327</v>
      </c>
      <c r="Q54">
        <v>593.40000000024327</v>
      </c>
      <c r="R54">
        <v>593.40000000024327</v>
      </c>
      <c r="S54">
        <v>593.40000000024327</v>
      </c>
      <c r="T54">
        <v>593.40000000024327</v>
      </c>
      <c r="U54">
        <v>593.40000000024293</v>
      </c>
      <c r="V54">
        <v>593.40000000024315</v>
      </c>
      <c r="W54">
        <v>593.40000000024304</v>
      </c>
      <c r="X54">
        <v>593.40000000024315</v>
      </c>
      <c r="Y54">
        <v>593.40000000024327</v>
      </c>
      <c r="Z54">
        <v>593.40000000024304</v>
      </c>
      <c r="AA54">
        <v>593.40000000024315</v>
      </c>
      <c r="AB54">
        <v>593.40000000024338</v>
      </c>
      <c r="AC54">
        <v>593.40000000024315</v>
      </c>
      <c r="AD54">
        <v>593.40000000024304</v>
      </c>
      <c r="AE54">
        <v>593.40000000024327</v>
      </c>
      <c r="AF54">
        <v>593.40000000024327</v>
      </c>
      <c r="AG54">
        <v>593.40000000024315</v>
      </c>
      <c r="AH54">
        <v>593.40000000024315</v>
      </c>
      <c r="AI54">
        <v>593.40000000024315</v>
      </c>
      <c r="AJ54">
        <v>593.40000000024315</v>
      </c>
      <c r="AK54">
        <v>593.40000000024338</v>
      </c>
      <c r="AL54">
        <v>593.40000000024293</v>
      </c>
      <c r="AM54">
        <v>593.40000000024315</v>
      </c>
    </row>
    <row r="55" spans="1:39" x14ac:dyDescent="0.25">
      <c r="A55" s="25">
        <f ca="1">Exceedance!U55</f>
        <v>44378</v>
      </c>
      <c r="B55" s="254">
        <v>579.99999999995589</v>
      </c>
      <c r="C55" s="254">
        <v>579.99999999995578</v>
      </c>
      <c r="D55" s="254">
        <v>579.99999999995578</v>
      </c>
      <c r="E55">
        <v>579.99999999896704</v>
      </c>
      <c r="F55">
        <v>579.9999999991752</v>
      </c>
      <c r="G55">
        <v>579.99999999785007</v>
      </c>
      <c r="H55">
        <v>579.99999999995589</v>
      </c>
      <c r="I55">
        <v>579.99999999995589</v>
      </c>
      <c r="J55">
        <v>579.999999999956</v>
      </c>
      <c r="K55">
        <v>579.99999999995578</v>
      </c>
      <c r="L55">
        <v>579.99999999995578</v>
      </c>
      <c r="M55">
        <v>579.99999999995555</v>
      </c>
      <c r="N55">
        <v>579.99999999995612</v>
      </c>
      <c r="O55">
        <v>579.99999999995555</v>
      </c>
      <c r="P55">
        <v>579.99999999995578</v>
      </c>
      <c r="Q55">
        <v>579.99999999995578</v>
      </c>
      <c r="R55">
        <v>579.99999999995578</v>
      </c>
      <c r="S55">
        <v>579.99999999995578</v>
      </c>
      <c r="T55">
        <v>579.99999999995589</v>
      </c>
      <c r="U55">
        <v>579.99999999995578</v>
      </c>
      <c r="V55">
        <v>579.99999999995555</v>
      </c>
      <c r="W55">
        <v>579.99999999995589</v>
      </c>
      <c r="X55">
        <v>579.99999999995589</v>
      </c>
      <c r="Y55">
        <v>579.99999999995566</v>
      </c>
      <c r="Z55">
        <v>579.99999999995578</v>
      </c>
      <c r="AA55">
        <v>579.99999999995566</v>
      </c>
      <c r="AB55">
        <v>579.99999999995578</v>
      </c>
      <c r="AC55">
        <v>579.99999999995566</v>
      </c>
      <c r="AD55">
        <v>579.99999999995589</v>
      </c>
      <c r="AE55">
        <v>579.99999999995578</v>
      </c>
      <c r="AF55">
        <v>579.999999999956</v>
      </c>
      <c r="AG55">
        <v>579.99999999995578</v>
      </c>
      <c r="AH55">
        <v>579.99999999995578</v>
      </c>
      <c r="AI55">
        <v>579.99999999995589</v>
      </c>
      <c r="AJ55">
        <v>579.99999999995589</v>
      </c>
      <c r="AK55">
        <v>579.99999999995566</v>
      </c>
      <c r="AL55">
        <v>579.999999999956</v>
      </c>
      <c r="AM55">
        <v>579.99999999995589</v>
      </c>
    </row>
    <row r="56" spans="1:39" x14ac:dyDescent="0.25">
      <c r="A56" s="25">
        <f ca="1">Exceedance!U56</f>
        <v>44409</v>
      </c>
      <c r="B56" s="254">
        <v>570.50000003442585</v>
      </c>
      <c r="C56" s="254">
        <v>570.50000003442585</v>
      </c>
      <c r="D56" s="254">
        <v>570.50000003442585</v>
      </c>
      <c r="E56">
        <v>570.50000003345224</v>
      </c>
      <c r="F56">
        <v>570.50000003365676</v>
      </c>
      <c r="G56">
        <v>570.50000003235243</v>
      </c>
      <c r="H56">
        <v>570.50000003442585</v>
      </c>
      <c r="I56">
        <v>570.50000003442585</v>
      </c>
      <c r="J56">
        <v>570.50000003442574</v>
      </c>
      <c r="K56">
        <v>570.50000003442585</v>
      </c>
      <c r="L56">
        <v>570.50000003442585</v>
      </c>
      <c r="M56">
        <v>570.50000003442574</v>
      </c>
      <c r="N56">
        <v>570.50000003442585</v>
      </c>
      <c r="O56">
        <v>570.50000003442585</v>
      </c>
      <c r="P56">
        <v>570.50000003442585</v>
      </c>
      <c r="Q56">
        <v>570.50000003442574</v>
      </c>
      <c r="R56">
        <v>570.50000003442585</v>
      </c>
      <c r="S56">
        <v>570.50000003442585</v>
      </c>
      <c r="T56">
        <v>570.50000003442585</v>
      </c>
      <c r="U56">
        <v>570.50000003442619</v>
      </c>
      <c r="V56">
        <v>570.50000003442574</v>
      </c>
      <c r="W56">
        <v>570.50000003442585</v>
      </c>
      <c r="X56">
        <v>570.50000003442585</v>
      </c>
      <c r="Y56">
        <v>570.50000003442585</v>
      </c>
      <c r="Z56">
        <v>570.50000003442597</v>
      </c>
      <c r="AA56">
        <v>570.50000003442619</v>
      </c>
      <c r="AB56">
        <v>570.50000003442585</v>
      </c>
      <c r="AC56">
        <v>570.50000003442585</v>
      </c>
      <c r="AD56">
        <v>570.50000003442585</v>
      </c>
      <c r="AE56">
        <v>570.50000003442597</v>
      </c>
      <c r="AF56">
        <v>570.50000003442585</v>
      </c>
      <c r="AG56">
        <v>570.50000003442597</v>
      </c>
      <c r="AH56">
        <v>570.50000003442597</v>
      </c>
      <c r="AI56">
        <v>570.50000003442585</v>
      </c>
      <c r="AJ56">
        <v>570.50000003442585</v>
      </c>
      <c r="AK56">
        <v>570.50000003442585</v>
      </c>
      <c r="AL56">
        <v>570.50000003442585</v>
      </c>
      <c r="AM56">
        <v>570.50000003442585</v>
      </c>
    </row>
    <row r="57" spans="1:39" x14ac:dyDescent="0.25">
      <c r="A57" s="25">
        <f ca="1">Exceedance!U57</f>
        <v>44440</v>
      </c>
      <c r="B57" s="254">
        <v>570.49999999987017</v>
      </c>
      <c r="C57" s="254">
        <v>570.49999999987017</v>
      </c>
      <c r="D57" s="254">
        <v>570.49999999987017</v>
      </c>
      <c r="E57">
        <v>570.49999999891054</v>
      </c>
      <c r="F57">
        <v>570.49999999911188</v>
      </c>
      <c r="G57">
        <v>570.49999999782597</v>
      </c>
      <c r="H57">
        <v>570.49999999987017</v>
      </c>
      <c r="I57">
        <v>570.49999999987017</v>
      </c>
      <c r="J57">
        <v>570.49999999987006</v>
      </c>
      <c r="K57">
        <v>570.4999999998704</v>
      </c>
      <c r="L57">
        <v>570.49999999986994</v>
      </c>
      <c r="M57">
        <v>570.49999999987006</v>
      </c>
      <c r="N57">
        <v>570.49999999987006</v>
      </c>
      <c r="O57">
        <v>570.49999999986994</v>
      </c>
      <c r="P57">
        <v>570.49999999987017</v>
      </c>
      <c r="Q57">
        <v>570.49999999987006</v>
      </c>
      <c r="R57">
        <v>570.49999999987017</v>
      </c>
      <c r="S57">
        <v>570.49999999987017</v>
      </c>
      <c r="T57">
        <v>570.49999999987028</v>
      </c>
      <c r="U57">
        <v>570.49999999987028</v>
      </c>
      <c r="V57">
        <v>570.4999999998704</v>
      </c>
      <c r="W57">
        <v>570.49999999987006</v>
      </c>
      <c r="X57">
        <v>570.49999999987017</v>
      </c>
      <c r="Y57">
        <v>570.49999999987017</v>
      </c>
      <c r="Z57">
        <v>570.49999999986994</v>
      </c>
      <c r="AA57">
        <v>570.49999999987028</v>
      </c>
      <c r="AB57">
        <v>570.49999999986994</v>
      </c>
      <c r="AC57">
        <v>570.49999999987017</v>
      </c>
      <c r="AD57">
        <v>570.49999999987017</v>
      </c>
      <c r="AE57">
        <v>570.49999999986994</v>
      </c>
      <c r="AF57">
        <v>570.49999999986994</v>
      </c>
      <c r="AG57">
        <v>570.49999999986983</v>
      </c>
      <c r="AH57">
        <v>570.49999999987017</v>
      </c>
      <c r="AI57">
        <v>570.49999999987017</v>
      </c>
      <c r="AJ57">
        <v>570.49999999987028</v>
      </c>
      <c r="AK57">
        <v>570.4999999998704</v>
      </c>
      <c r="AL57">
        <v>570.49999999987017</v>
      </c>
      <c r="AM57">
        <v>570.49999999987017</v>
      </c>
    </row>
    <row r="58" spans="1:39" x14ac:dyDescent="0.25">
      <c r="A58" s="25">
        <f ca="1">Exceedance!U58</f>
        <v>44470</v>
      </c>
      <c r="B58" s="254">
        <v>570.50000000011437</v>
      </c>
      <c r="C58" s="254">
        <v>570.50000000011426</v>
      </c>
      <c r="D58" s="254">
        <v>570.50000000011426</v>
      </c>
      <c r="E58">
        <v>570.49999999916554</v>
      </c>
      <c r="F58">
        <v>570.4999999993646</v>
      </c>
      <c r="G58">
        <v>570.4999999980937</v>
      </c>
      <c r="H58">
        <v>570.50000000011426</v>
      </c>
      <c r="I58">
        <v>570.50000000011448</v>
      </c>
      <c r="J58">
        <v>570.5000000001146</v>
      </c>
      <c r="K58">
        <v>570.50000000011448</v>
      </c>
      <c r="L58">
        <v>570.50000000011448</v>
      </c>
      <c r="M58">
        <v>570.50000000011437</v>
      </c>
      <c r="N58">
        <v>570.50000000011448</v>
      </c>
      <c r="O58">
        <v>570.50000000011391</v>
      </c>
      <c r="P58">
        <v>570.50000000011426</v>
      </c>
      <c r="Q58">
        <v>570.50000000011448</v>
      </c>
      <c r="R58">
        <v>570.50000000011426</v>
      </c>
      <c r="S58">
        <v>570.50000000011448</v>
      </c>
      <c r="T58">
        <v>570.50000000011437</v>
      </c>
      <c r="U58">
        <v>570.5000000001146</v>
      </c>
      <c r="V58">
        <v>570.50000000011448</v>
      </c>
      <c r="W58">
        <v>570.5000000001146</v>
      </c>
      <c r="X58">
        <v>570.50000000011437</v>
      </c>
      <c r="Y58">
        <v>570.50000000011448</v>
      </c>
      <c r="Z58">
        <v>570.50000000011448</v>
      </c>
      <c r="AA58">
        <v>570.50000000011448</v>
      </c>
      <c r="AB58">
        <v>570.50000000011448</v>
      </c>
      <c r="AC58">
        <v>570.50000000011448</v>
      </c>
      <c r="AD58">
        <v>570.50000000011448</v>
      </c>
      <c r="AE58">
        <v>570.50000000011426</v>
      </c>
      <c r="AF58">
        <v>570.50000000011448</v>
      </c>
      <c r="AG58">
        <v>570.5000000001146</v>
      </c>
      <c r="AH58">
        <v>570.50000000011437</v>
      </c>
      <c r="AI58">
        <v>570.50000000011437</v>
      </c>
      <c r="AJ58">
        <v>570.50000000011426</v>
      </c>
      <c r="AK58">
        <v>570.50000000011426</v>
      </c>
      <c r="AL58">
        <v>570.50000000011391</v>
      </c>
      <c r="AM58">
        <v>570.50000000011437</v>
      </c>
    </row>
    <row r="59" spans="1:39" x14ac:dyDescent="0.25">
      <c r="A59" s="25">
        <f ca="1">Exceedance!U59</f>
        <v>44501</v>
      </c>
      <c r="B59" s="254">
        <v>570.500000000113</v>
      </c>
      <c r="C59" s="254">
        <v>570.500000000113</v>
      </c>
      <c r="D59" s="254">
        <v>570.500000000113</v>
      </c>
      <c r="E59">
        <v>570.49999999917168</v>
      </c>
      <c r="F59">
        <v>570.49999999936949</v>
      </c>
      <c r="G59">
        <v>570.49999999810836</v>
      </c>
      <c r="H59">
        <v>570.500000000113</v>
      </c>
      <c r="I59">
        <v>570.500000000113</v>
      </c>
      <c r="J59">
        <v>570.50000000011323</v>
      </c>
      <c r="K59">
        <v>570.50000000011323</v>
      </c>
      <c r="L59">
        <v>570.50000000011312</v>
      </c>
      <c r="M59">
        <v>570.50000000011312</v>
      </c>
      <c r="N59">
        <v>570.500000000113</v>
      </c>
      <c r="O59">
        <v>570.500000000113</v>
      </c>
      <c r="P59">
        <v>570.500000000113</v>
      </c>
      <c r="Q59">
        <v>570.500000000113</v>
      </c>
      <c r="R59">
        <v>570.500000000113</v>
      </c>
      <c r="S59">
        <v>570.500000000113</v>
      </c>
      <c r="T59">
        <v>570.500000000113</v>
      </c>
      <c r="U59">
        <v>570.50000000011312</v>
      </c>
      <c r="V59">
        <v>570.500000000113</v>
      </c>
      <c r="W59">
        <v>570.500000000113</v>
      </c>
      <c r="X59">
        <v>570.500000000113</v>
      </c>
      <c r="Y59">
        <v>570.50000000011289</v>
      </c>
      <c r="Z59">
        <v>570.50000000011312</v>
      </c>
      <c r="AA59">
        <v>570.50000000011289</v>
      </c>
      <c r="AB59">
        <v>570.50000000011312</v>
      </c>
      <c r="AC59">
        <v>570.500000000113</v>
      </c>
      <c r="AD59">
        <v>570.50000000011312</v>
      </c>
      <c r="AE59">
        <v>570.50000000011278</v>
      </c>
      <c r="AF59">
        <v>570.500000000113</v>
      </c>
      <c r="AG59">
        <v>570.500000000113</v>
      </c>
      <c r="AH59">
        <v>570.50000000011278</v>
      </c>
      <c r="AI59">
        <v>570.500000000113</v>
      </c>
      <c r="AJ59">
        <v>570.500000000113</v>
      </c>
      <c r="AK59">
        <v>570.500000000113</v>
      </c>
      <c r="AL59">
        <v>570.50000000011312</v>
      </c>
      <c r="AM59">
        <v>570.50000000011289</v>
      </c>
    </row>
    <row r="60" spans="1:39" x14ac:dyDescent="0.25">
      <c r="A60" s="25">
        <f ca="1">Exceedance!U60</f>
        <v>44531</v>
      </c>
      <c r="B60" s="254">
        <v>551.70000000195694</v>
      </c>
      <c r="C60" s="254">
        <v>551.70000000195694</v>
      </c>
      <c r="D60" s="254">
        <v>551.70000000195694</v>
      </c>
      <c r="E60">
        <v>551.70000000102129</v>
      </c>
      <c r="F60">
        <v>551.70000000121797</v>
      </c>
      <c r="G60">
        <v>551.69999999996469</v>
      </c>
      <c r="H60">
        <v>551.70000000195694</v>
      </c>
      <c r="I60">
        <v>551.70000000195694</v>
      </c>
      <c r="J60">
        <v>551.70000000195705</v>
      </c>
      <c r="K60">
        <v>551.70000000195705</v>
      </c>
      <c r="L60">
        <v>551.70000000195705</v>
      </c>
      <c r="M60">
        <v>551.70000000195716</v>
      </c>
      <c r="N60">
        <v>551.70000000195705</v>
      </c>
      <c r="O60">
        <v>551.70000000195705</v>
      </c>
      <c r="P60">
        <v>551.70000000195694</v>
      </c>
      <c r="Q60">
        <v>551.70000000195694</v>
      </c>
      <c r="R60">
        <v>551.70000000195694</v>
      </c>
      <c r="S60">
        <v>551.70000000195694</v>
      </c>
      <c r="T60">
        <v>551.70000000195694</v>
      </c>
      <c r="U60">
        <v>551.70000000195694</v>
      </c>
      <c r="V60">
        <v>551.70000000195728</v>
      </c>
      <c r="W60">
        <v>551.70000000195705</v>
      </c>
      <c r="X60">
        <v>551.70000000195694</v>
      </c>
      <c r="Y60">
        <v>551.70000000195694</v>
      </c>
      <c r="Z60">
        <v>551.70000000195694</v>
      </c>
      <c r="AA60">
        <v>551.70000000195671</v>
      </c>
      <c r="AB60">
        <v>551.70000000195705</v>
      </c>
      <c r="AC60">
        <v>551.70000000195671</v>
      </c>
      <c r="AD60">
        <v>551.70000000195705</v>
      </c>
      <c r="AE60">
        <v>551.70000000195694</v>
      </c>
      <c r="AF60">
        <v>551.70000000195671</v>
      </c>
      <c r="AG60">
        <v>551.70000000195705</v>
      </c>
      <c r="AH60">
        <v>551.7000000019566</v>
      </c>
      <c r="AI60">
        <v>551.70000000195682</v>
      </c>
      <c r="AJ60">
        <v>551.70000000195694</v>
      </c>
      <c r="AK60">
        <v>551.70000000195705</v>
      </c>
      <c r="AL60">
        <v>551.70000000195671</v>
      </c>
      <c r="AM60">
        <v>551.70000000195694</v>
      </c>
    </row>
    <row r="61" spans="1:39" x14ac:dyDescent="0.25">
      <c r="A61" s="25">
        <f ca="1">Exceedance!U61</f>
        <v>44562</v>
      </c>
      <c r="B61" s="254">
        <v>551.7000000000204</v>
      </c>
      <c r="C61" s="254">
        <v>551.7000000000204</v>
      </c>
      <c r="D61" s="254">
        <v>551.70000000002028</v>
      </c>
      <c r="E61">
        <v>551.70000000002335</v>
      </c>
      <c r="F61">
        <v>551.69999999928621</v>
      </c>
      <c r="G61">
        <v>551.69999999804077</v>
      </c>
      <c r="H61">
        <v>551.7000000000204</v>
      </c>
      <c r="I61">
        <v>551.70000000002051</v>
      </c>
      <c r="J61">
        <v>551.7000000000204</v>
      </c>
      <c r="K61">
        <v>551.7000000000204</v>
      </c>
      <c r="L61">
        <v>551.70000000002028</v>
      </c>
      <c r="M61">
        <v>551.70000000002005</v>
      </c>
      <c r="N61">
        <v>551.70000000002051</v>
      </c>
      <c r="O61">
        <v>551.70000000002051</v>
      </c>
      <c r="P61">
        <v>551.7000000000204</v>
      </c>
      <c r="Q61">
        <v>551.70000000002028</v>
      </c>
      <c r="R61">
        <v>551.7000000000204</v>
      </c>
      <c r="S61">
        <v>551.7000000000204</v>
      </c>
      <c r="T61">
        <v>551.7000000000204</v>
      </c>
      <c r="U61">
        <v>551.7000000000204</v>
      </c>
      <c r="V61">
        <v>551.70000000002051</v>
      </c>
      <c r="W61">
        <v>551.7000000000204</v>
      </c>
      <c r="X61">
        <v>551.7000000000204</v>
      </c>
      <c r="Y61">
        <v>551.7000000000204</v>
      </c>
      <c r="Z61">
        <v>551.70000000002028</v>
      </c>
      <c r="AA61">
        <v>551.70000000002062</v>
      </c>
      <c r="AB61">
        <v>551.70000000002051</v>
      </c>
      <c r="AC61">
        <v>551.7000000000204</v>
      </c>
      <c r="AD61">
        <v>551.70000000002017</v>
      </c>
      <c r="AE61">
        <v>551.7000000000204</v>
      </c>
      <c r="AF61">
        <v>551.70000000002005</v>
      </c>
      <c r="AG61">
        <v>551.70000000002028</v>
      </c>
      <c r="AH61">
        <v>551.70000000002017</v>
      </c>
      <c r="AI61">
        <v>551.7000000000204</v>
      </c>
      <c r="AJ61">
        <v>551.7000000000204</v>
      </c>
      <c r="AK61">
        <v>551.70000000002028</v>
      </c>
      <c r="AL61">
        <v>551.70000000001994</v>
      </c>
      <c r="AM61">
        <v>551.70000000002028</v>
      </c>
    </row>
    <row r="62" spans="1:39" x14ac:dyDescent="0.25">
      <c r="A62" s="25">
        <f ca="1">Exceedance!U62</f>
        <v>44593</v>
      </c>
      <c r="B62" s="254">
        <v>551.70000000002665</v>
      </c>
      <c r="C62" s="254">
        <v>551.70000000002665</v>
      </c>
      <c r="D62" s="254">
        <v>551.70000000002665</v>
      </c>
      <c r="E62">
        <v>551.70000000002653</v>
      </c>
      <c r="F62">
        <v>551.69999999929814</v>
      </c>
      <c r="G62">
        <v>551.69999999806191</v>
      </c>
      <c r="H62">
        <v>551.70000000002676</v>
      </c>
      <c r="I62">
        <v>551.70000000002653</v>
      </c>
      <c r="J62">
        <v>551.70000000002676</v>
      </c>
      <c r="K62">
        <v>551.70000000002665</v>
      </c>
      <c r="L62">
        <v>551.70000000002665</v>
      </c>
      <c r="M62">
        <v>551.70000000002676</v>
      </c>
      <c r="N62">
        <v>551.70000000002665</v>
      </c>
      <c r="O62">
        <v>551.70000000002665</v>
      </c>
      <c r="P62">
        <v>551.70000000002665</v>
      </c>
      <c r="Q62">
        <v>551.70000000002676</v>
      </c>
      <c r="R62">
        <v>551.70000000002676</v>
      </c>
      <c r="S62">
        <v>551.70000000002676</v>
      </c>
      <c r="T62">
        <v>551.70000000002665</v>
      </c>
      <c r="U62">
        <v>551.70000000002619</v>
      </c>
      <c r="V62">
        <v>551.70000000002653</v>
      </c>
      <c r="W62">
        <v>551.70000000002665</v>
      </c>
      <c r="X62">
        <v>551.70000000002665</v>
      </c>
      <c r="Y62">
        <v>551.70000000002653</v>
      </c>
      <c r="Z62">
        <v>551.70000000002676</v>
      </c>
      <c r="AA62">
        <v>551.70000000002665</v>
      </c>
      <c r="AB62">
        <v>551.70000000002665</v>
      </c>
      <c r="AC62">
        <v>551.70000000002676</v>
      </c>
      <c r="AD62">
        <v>551.70000000002665</v>
      </c>
      <c r="AE62">
        <v>551.70000000002665</v>
      </c>
      <c r="AF62">
        <v>551.70000000002665</v>
      </c>
      <c r="AG62">
        <v>551.70000000002653</v>
      </c>
      <c r="AH62">
        <v>551.70000000002676</v>
      </c>
      <c r="AI62">
        <v>551.70000000002665</v>
      </c>
      <c r="AJ62">
        <v>551.70000000002653</v>
      </c>
      <c r="AK62">
        <v>551.70000000002653</v>
      </c>
      <c r="AL62">
        <v>551.70000000002676</v>
      </c>
      <c r="AM62">
        <v>551.70000000002665</v>
      </c>
    </row>
    <row r="63" spans="1:39" x14ac:dyDescent="0.25">
      <c r="A63" s="25">
        <f ca="1">Exceedance!U63</f>
        <v>44621</v>
      </c>
      <c r="B63" s="254">
        <v>555.39999999893939</v>
      </c>
      <c r="C63" s="254">
        <v>555.39999999893939</v>
      </c>
      <c r="D63" s="254">
        <v>555.39999999893928</v>
      </c>
      <c r="E63">
        <v>555.39999999893951</v>
      </c>
      <c r="F63">
        <v>555.39999999821714</v>
      </c>
      <c r="G63">
        <v>555.3999999969916</v>
      </c>
      <c r="H63">
        <v>555.39999999893939</v>
      </c>
      <c r="I63">
        <v>555.39999999893951</v>
      </c>
      <c r="J63">
        <v>555.39999999893951</v>
      </c>
      <c r="K63">
        <v>555.39999999893939</v>
      </c>
      <c r="L63">
        <v>555.39999999893951</v>
      </c>
      <c r="M63">
        <v>555.39999999893905</v>
      </c>
      <c r="N63">
        <v>555.39999999893939</v>
      </c>
      <c r="O63">
        <v>555.39999999893939</v>
      </c>
      <c r="P63">
        <v>555.39999999893951</v>
      </c>
      <c r="Q63">
        <v>555.39999999893939</v>
      </c>
      <c r="R63">
        <v>555.39999999893928</v>
      </c>
      <c r="S63">
        <v>555.39999999893939</v>
      </c>
      <c r="T63">
        <v>555.39999999893928</v>
      </c>
      <c r="U63">
        <v>555.39999999893951</v>
      </c>
      <c r="V63">
        <v>555.39999999893928</v>
      </c>
      <c r="W63">
        <v>555.39999999893939</v>
      </c>
      <c r="X63">
        <v>555.39999999893939</v>
      </c>
      <c r="Y63">
        <v>555.39999999893951</v>
      </c>
      <c r="Z63">
        <v>555.39999999893905</v>
      </c>
      <c r="AA63">
        <v>555.39999999893928</v>
      </c>
      <c r="AB63">
        <v>555.39999999893939</v>
      </c>
      <c r="AC63">
        <v>555.39999999893939</v>
      </c>
      <c r="AD63">
        <v>555.39999999893905</v>
      </c>
      <c r="AE63">
        <v>555.39999999893928</v>
      </c>
      <c r="AF63">
        <v>555.39999999893905</v>
      </c>
      <c r="AG63">
        <v>555.39999999893928</v>
      </c>
      <c r="AH63">
        <v>555.39999999893905</v>
      </c>
      <c r="AI63">
        <v>555.39999999893928</v>
      </c>
      <c r="AJ63">
        <v>555.39999999893939</v>
      </c>
      <c r="AK63">
        <v>555.39999999893939</v>
      </c>
      <c r="AL63">
        <v>555.39999999893905</v>
      </c>
      <c r="AM63">
        <v>555.39999999893951</v>
      </c>
    </row>
    <row r="64" spans="1:39" x14ac:dyDescent="0.25">
      <c r="A64" s="25" t="str">
        <f ca="1">Exceedance!U64</f>
        <v/>
      </c>
      <c r="B64" s="254">
        <v>593.39999997772259</v>
      </c>
      <c r="C64" s="254">
        <v>593.39999997772236</v>
      </c>
      <c r="D64" s="254">
        <v>593.39999997772236</v>
      </c>
      <c r="E64">
        <v>593.39999997772259</v>
      </c>
      <c r="F64">
        <v>593.39999997700738</v>
      </c>
      <c r="G64">
        <v>593.399999975794</v>
      </c>
      <c r="H64">
        <v>593.39999997772259</v>
      </c>
      <c r="I64">
        <v>593.39999997772236</v>
      </c>
      <c r="J64">
        <v>593.39999997772259</v>
      </c>
      <c r="K64">
        <v>593.39999997772236</v>
      </c>
      <c r="L64">
        <v>593.39999997772202</v>
      </c>
      <c r="M64">
        <v>593.39999997772202</v>
      </c>
      <c r="N64">
        <v>593.39999997772202</v>
      </c>
      <c r="O64">
        <v>593.39999997772236</v>
      </c>
      <c r="P64">
        <v>593.39999997772259</v>
      </c>
      <c r="Q64">
        <v>593.39999997772225</v>
      </c>
      <c r="R64">
        <v>593.39999997772225</v>
      </c>
      <c r="S64">
        <v>593.39999997772236</v>
      </c>
      <c r="T64">
        <v>593.39999997772259</v>
      </c>
      <c r="U64">
        <v>593.39999997772225</v>
      </c>
      <c r="V64">
        <v>593.39999997772259</v>
      </c>
      <c r="W64">
        <v>593.39999997772236</v>
      </c>
      <c r="X64">
        <v>593.39999997772225</v>
      </c>
      <c r="Y64">
        <v>593.39999997772236</v>
      </c>
      <c r="Z64">
        <v>593.39999997772259</v>
      </c>
      <c r="AA64">
        <v>593.39999997772236</v>
      </c>
      <c r="AB64">
        <v>593.39999997772236</v>
      </c>
      <c r="AC64">
        <v>593.39999997772236</v>
      </c>
      <c r="AD64">
        <v>593.39999997772236</v>
      </c>
      <c r="AE64">
        <v>593.39999997772236</v>
      </c>
      <c r="AF64">
        <v>593.39999997772236</v>
      </c>
      <c r="AG64">
        <v>593.39999997772202</v>
      </c>
      <c r="AH64">
        <v>593.3999999777219</v>
      </c>
      <c r="AI64">
        <v>593.39999997772225</v>
      </c>
      <c r="AJ64">
        <v>593.39999997772259</v>
      </c>
      <c r="AK64">
        <v>593.39999997772259</v>
      </c>
      <c r="AL64">
        <v>593.39999997772236</v>
      </c>
      <c r="AM64">
        <v>593.39999997772259</v>
      </c>
    </row>
    <row r="65" spans="1:39" x14ac:dyDescent="0.25">
      <c r="A65" s="25" t="str">
        <f ca="1">Exceedance!U65</f>
        <v/>
      </c>
      <c r="B65" s="254">
        <v>593.40000000037412</v>
      </c>
      <c r="C65" s="254">
        <v>593.40000000037412</v>
      </c>
      <c r="D65" s="254">
        <v>593.40000000037401</v>
      </c>
      <c r="E65">
        <v>593.40000000037412</v>
      </c>
      <c r="F65">
        <v>593.39999999966756</v>
      </c>
      <c r="G65">
        <v>593.39999999846805</v>
      </c>
      <c r="H65">
        <v>593.40000000037412</v>
      </c>
      <c r="I65">
        <v>593.40000000037401</v>
      </c>
      <c r="J65">
        <v>593.40000000037378</v>
      </c>
      <c r="K65">
        <v>593.40000000037423</v>
      </c>
      <c r="L65">
        <v>593.40000000037412</v>
      </c>
      <c r="M65">
        <v>593.40000000037423</v>
      </c>
      <c r="N65">
        <v>593.40000000037355</v>
      </c>
      <c r="O65">
        <v>593.40000000037423</v>
      </c>
      <c r="P65">
        <v>593.40000000037412</v>
      </c>
      <c r="Q65">
        <v>593.40000000037423</v>
      </c>
      <c r="R65">
        <v>593.40000000037423</v>
      </c>
      <c r="S65">
        <v>593.40000000037412</v>
      </c>
      <c r="T65">
        <v>593.40000000037401</v>
      </c>
      <c r="U65">
        <v>593.40000000037401</v>
      </c>
      <c r="V65">
        <v>593.40000000037412</v>
      </c>
      <c r="W65">
        <v>593.40000000037423</v>
      </c>
      <c r="X65">
        <v>593.40000000037423</v>
      </c>
      <c r="Y65">
        <v>593.40000000037412</v>
      </c>
      <c r="Z65">
        <v>593.40000000037367</v>
      </c>
      <c r="AA65">
        <v>593.40000000037378</v>
      </c>
      <c r="AB65">
        <v>593.40000000037412</v>
      </c>
      <c r="AC65">
        <v>593.40000000037412</v>
      </c>
      <c r="AD65">
        <v>593.40000000037469</v>
      </c>
      <c r="AE65">
        <v>593.40000000037412</v>
      </c>
      <c r="AF65">
        <v>593.40000000037367</v>
      </c>
      <c r="AG65">
        <v>593.40000000037389</v>
      </c>
      <c r="AH65">
        <v>593.40000000037401</v>
      </c>
      <c r="AI65">
        <v>593.40000000037412</v>
      </c>
      <c r="AJ65">
        <v>593.40000000037412</v>
      </c>
      <c r="AK65">
        <v>593.40000000037355</v>
      </c>
      <c r="AL65">
        <v>593.40000000037458</v>
      </c>
      <c r="AM65">
        <v>593.40000000037412</v>
      </c>
    </row>
    <row r="66" spans="1:39" x14ac:dyDescent="0.25">
      <c r="A66" s="25" t="str">
        <f ca="1">Exceedance!U66</f>
        <v/>
      </c>
      <c r="B66" s="254">
        <v>593.40000000024315</v>
      </c>
      <c r="C66" s="254">
        <v>593.40000000024315</v>
      </c>
      <c r="D66" s="254">
        <v>593.40000000024315</v>
      </c>
      <c r="E66">
        <v>593.40000000024327</v>
      </c>
      <c r="F66">
        <v>593.39999999954603</v>
      </c>
      <c r="G66">
        <v>593.39999999836277</v>
      </c>
      <c r="H66">
        <v>593.40000000024304</v>
      </c>
      <c r="I66">
        <v>593.40000000024304</v>
      </c>
      <c r="J66">
        <v>593.40000000024327</v>
      </c>
      <c r="K66">
        <v>593.40000000024327</v>
      </c>
      <c r="L66">
        <v>593.40000000024327</v>
      </c>
      <c r="M66">
        <v>593.40000000024338</v>
      </c>
      <c r="N66">
        <v>593.40000000024327</v>
      </c>
      <c r="O66">
        <v>593.40000000024327</v>
      </c>
      <c r="P66">
        <v>593.40000000024315</v>
      </c>
      <c r="Q66">
        <v>593.40000000024338</v>
      </c>
      <c r="R66">
        <v>593.40000000024327</v>
      </c>
      <c r="S66">
        <v>593.40000000024315</v>
      </c>
      <c r="T66">
        <v>593.40000000024327</v>
      </c>
      <c r="U66">
        <v>593.40000000024281</v>
      </c>
      <c r="V66">
        <v>593.40000000024315</v>
      </c>
      <c r="W66">
        <v>593.40000000024327</v>
      </c>
      <c r="X66">
        <v>593.40000000024327</v>
      </c>
      <c r="Y66">
        <v>593.40000000024315</v>
      </c>
      <c r="Z66">
        <v>593.40000000024281</v>
      </c>
      <c r="AA66">
        <v>593.40000000024327</v>
      </c>
      <c r="AB66">
        <v>593.40000000024315</v>
      </c>
      <c r="AC66">
        <v>593.40000000024338</v>
      </c>
      <c r="AD66">
        <v>593.40000000024338</v>
      </c>
      <c r="AE66">
        <v>593.40000000024315</v>
      </c>
      <c r="AF66">
        <v>593.40000000024304</v>
      </c>
      <c r="AG66">
        <v>593.40000000024315</v>
      </c>
      <c r="AH66">
        <v>593.40000000024338</v>
      </c>
      <c r="AI66">
        <v>593.40000000024315</v>
      </c>
      <c r="AJ66">
        <v>593.40000000024315</v>
      </c>
      <c r="AK66">
        <v>593.40000000024338</v>
      </c>
      <c r="AL66">
        <v>593.40000000024338</v>
      </c>
      <c r="AM66">
        <v>593.40000000024315</v>
      </c>
    </row>
    <row r="67" spans="1:39" x14ac:dyDescent="0.25">
      <c r="A67" s="25" t="str">
        <f ca="1">Exceedance!U67</f>
        <v/>
      </c>
      <c r="B67" s="254">
        <v>579.99999999995589</v>
      </c>
      <c r="C67" s="254">
        <v>579.99999999995589</v>
      </c>
      <c r="D67" s="254">
        <v>579.99999999995589</v>
      </c>
      <c r="E67">
        <v>579.99999999639795</v>
      </c>
      <c r="F67">
        <v>579.99999999926922</v>
      </c>
      <c r="G67">
        <v>579.99999999810416</v>
      </c>
      <c r="H67">
        <v>579.99999999995589</v>
      </c>
      <c r="I67">
        <v>579.99999999995589</v>
      </c>
      <c r="J67">
        <v>579.999999999956</v>
      </c>
      <c r="K67">
        <v>579.99999999995578</v>
      </c>
      <c r="L67">
        <v>579.999999999956</v>
      </c>
      <c r="M67">
        <v>579.99999999995612</v>
      </c>
      <c r="N67">
        <v>579.99999999995566</v>
      </c>
      <c r="O67">
        <v>579.99999999995589</v>
      </c>
      <c r="P67">
        <v>579.99999999995566</v>
      </c>
      <c r="Q67">
        <v>579.99999999995578</v>
      </c>
      <c r="R67">
        <v>579.99999999995589</v>
      </c>
      <c r="S67">
        <v>579.99999999995589</v>
      </c>
      <c r="T67">
        <v>579.99999999995589</v>
      </c>
      <c r="U67">
        <v>579.99999999995612</v>
      </c>
      <c r="V67">
        <v>579.99999999995589</v>
      </c>
      <c r="W67">
        <v>579.99999999995578</v>
      </c>
      <c r="X67">
        <v>579.99999999995578</v>
      </c>
      <c r="Y67">
        <v>579.99999999995578</v>
      </c>
      <c r="Z67">
        <v>579.99999999995578</v>
      </c>
      <c r="AA67">
        <v>579.99999999995589</v>
      </c>
      <c r="AB67">
        <v>579.99999999995589</v>
      </c>
      <c r="AC67">
        <v>579.99999999995589</v>
      </c>
      <c r="AD67">
        <v>579.99999999995578</v>
      </c>
      <c r="AE67">
        <v>579.99999999995589</v>
      </c>
      <c r="AF67">
        <v>579.99999999995578</v>
      </c>
      <c r="AG67">
        <v>579.99999999995589</v>
      </c>
      <c r="AH67">
        <v>579.999999999956</v>
      </c>
      <c r="AI67">
        <v>579.99999999995589</v>
      </c>
      <c r="AJ67">
        <v>579.99999999995589</v>
      </c>
      <c r="AK67">
        <v>579.99999999995612</v>
      </c>
      <c r="AL67">
        <v>579.99999999995578</v>
      </c>
      <c r="AM67">
        <v>579.99999999995589</v>
      </c>
    </row>
    <row r="68" spans="1:39" x14ac:dyDescent="0.25">
      <c r="A68" s="25" t="str">
        <f ca="1">Exceedance!U68</f>
        <v/>
      </c>
      <c r="B68" s="254">
        <v>570.50000003442585</v>
      </c>
      <c r="C68" s="254">
        <v>570.50000003442585</v>
      </c>
      <c r="D68" s="254">
        <v>570.50000003442585</v>
      </c>
      <c r="E68">
        <v>570.50000003092214</v>
      </c>
      <c r="F68">
        <v>570.50000003374964</v>
      </c>
      <c r="G68">
        <v>570.50000003260254</v>
      </c>
      <c r="H68">
        <v>570.50000003442585</v>
      </c>
      <c r="I68">
        <v>570.50000003442585</v>
      </c>
      <c r="J68">
        <v>570.50000003442585</v>
      </c>
      <c r="K68">
        <v>570.50000003442585</v>
      </c>
      <c r="L68">
        <v>570.50000003442585</v>
      </c>
      <c r="M68">
        <v>570.50000003442574</v>
      </c>
      <c r="N68">
        <v>570.50000003442563</v>
      </c>
      <c r="O68">
        <v>570.50000003442585</v>
      </c>
      <c r="P68">
        <v>570.50000003442574</v>
      </c>
      <c r="Q68">
        <v>570.50000003442585</v>
      </c>
      <c r="R68">
        <v>570.50000003442585</v>
      </c>
      <c r="S68">
        <v>570.50000003442574</v>
      </c>
      <c r="T68">
        <v>570.50000003442585</v>
      </c>
      <c r="U68">
        <v>570.50000003442563</v>
      </c>
      <c r="V68">
        <v>570.50000003442585</v>
      </c>
      <c r="W68">
        <v>570.50000003442585</v>
      </c>
      <c r="X68">
        <v>570.50000003442585</v>
      </c>
      <c r="Y68">
        <v>570.50000003442585</v>
      </c>
      <c r="Z68">
        <v>570.50000003442574</v>
      </c>
      <c r="AA68">
        <v>570.50000003442585</v>
      </c>
      <c r="AB68">
        <v>570.50000003442574</v>
      </c>
      <c r="AC68">
        <v>570.50000003442585</v>
      </c>
      <c r="AD68">
        <v>570.50000003442597</v>
      </c>
      <c r="AE68">
        <v>570.50000003442585</v>
      </c>
      <c r="AF68">
        <v>570.50000003442597</v>
      </c>
      <c r="AG68">
        <v>570.50000003442585</v>
      </c>
      <c r="AH68">
        <v>570.50000003442574</v>
      </c>
      <c r="AI68">
        <v>570.50000003442585</v>
      </c>
      <c r="AJ68">
        <v>570.50000003442585</v>
      </c>
      <c r="AK68">
        <v>570.50000003442597</v>
      </c>
      <c r="AL68">
        <v>570.50000003442574</v>
      </c>
      <c r="AM68">
        <v>570.50000002245679</v>
      </c>
    </row>
    <row r="69" spans="1:39" x14ac:dyDescent="0.25">
      <c r="A69" s="25" t="str">
        <f ca="1">Exceedance!U69</f>
        <v/>
      </c>
      <c r="B69" s="254">
        <v>570.49999999987017</v>
      </c>
      <c r="C69" s="254">
        <v>570.49999999987006</v>
      </c>
      <c r="D69" s="254">
        <v>570.49999999987017</v>
      </c>
      <c r="E69">
        <v>570.49999999641591</v>
      </c>
      <c r="F69">
        <v>570.49999999920351</v>
      </c>
      <c r="G69">
        <v>570.49999999807267</v>
      </c>
      <c r="H69">
        <v>570.49999999987017</v>
      </c>
      <c r="I69">
        <v>570.49999999987051</v>
      </c>
      <c r="J69">
        <v>570.49999999987028</v>
      </c>
      <c r="K69">
        <v>570.49999999987017</v>
      </c>
      <c r="L69">
        <v>570.49999999986994</v>
      </c>
      <c r="M69">
        <v>570.49999999987006</v>
      </c>
      <c r="N69">
        <v>570.49999999987017</v>
      </c>
      <c r="O69">
        <v>570.49999999987017</v>
      </c>
      <c r="P69">
        <v>570.49999999986994</v>
      </c>
      <c r="Q69">
        <v>570.49999999987017</v>
      </c>
      <c r="R69">
        <v>570.49999999987017</v>
      </c>
      <c r="S69">
        <v>570.49999999987006</v>
      </c>
      <c r="T69">
        <v>570.49999999987017</v>
      </c>
      <c r="U69">
        <v>570.49999999987028</v>
      </c>
      <c r="V69">
        <v>570.49999999987017</v>
      </c>
      <c r="W69">
        <v>570.49999999987017</v>
      </c>
      <c r="X69">
        <v>570.49999999987017</v>
      </c>
      <c r="Y69">
        <v>570.49999999987017</v>
      </c>
      <c r="Z69">
        <v>570.49999999987028</v>
      </c>
      <c r="AA69">
        <v>570.4999999998704</v>
      </c>
      <c r="AB69">
        <v>570.49999999987006</v>
      </c>
      <c r="AC69">
        <v>570.49999999987017</v>
      </c>
      <c r="AD69">
        <v>570.49999999987006</v>
      </c>
      <c r="AE69">
        <v>570.49999999987017</v>
      </c>
      <c r="AF69">
        <v>570.49999999987006</v>
      </c>
      <c r="AG69">
        <v>570.4999999998704</v>
      </c>
      <c r="AH69">
        <v>570.49999999987006</v>
      </c>
      <c r="AI69">
        <v>570.49999999987028</v>
      </c>
      <c r="AJ69">
        <v>570.49999999987028</v>
      </c>
      <c r="AK69">
        <v>570.49999999987017</v>
      </c>
      <c r="AL69">
        <v>570.49999999987017</v>
      </c>
      <c r="AM69">
        <v>570.49999998807027</v>
      </c>
    </row>
    <row r="70" spans="1:39" x14ac:dyDescent="0.25">
      <c r="A70" s="25" t="str">
        <f ca="1">Exceedance!U70</f>
        <v/>
      </c>
      <c r="B70" s="254"/>
      <c r="C70" s="254"/>
      <c r="D70" s="254"/>
    </row>
    <row r="71" spans="1:39" x14ac:dyDescent="0.25">
      <c r="A71" s="25" t="str">
        <f ca="1">Exceedance!U71</f>
        <v/>
      </c>
      <c r="B71" s="254"/>
      <c r="C71" s="254"/>
      <c r="D71" s="254"/>
    </row>
    <row r="72" spans="1:39" x14ac:dyDescent="0.25">
      <c r="A72" s="25" t="str">
        <f ca="1">Exceedance!U72</f>
        <v/>
      </c>
      <c r="B72" s="254"/>
      <c r="C72" s="254"/>
      <c r="D72" s="254"/>
    </row>
    <row r="73" spans="1:39" x14ac:dyDescent="0.25">
      <c r="A73" s="25" t="str">
        <f ca="1">Exceedance!U73</f>
        <v/>
      </c>
      <c r="B73" s="254"/>
      <c r="C73" s="254"/>
      <c r="D73" s="254"/>
    </row>
    <row r="74" spans="1:39" x14ac:dyDescent="0.25">
      <c r="A74" s="25" t="str">
        <f ca="1">Exceedance!U74</f>
        <v/>
      </c>
      <c r="B74" s="254"/>
      <c r="C74" s="254"/>
      <c r="D74" s="254"/>
    </row>
    <row r="75" spans="1:39" x14ac:dyDescent="0.25">
      <c r="A75" s="25" t="str">
        <f ca="1">Exceedance!U75</f>
        <v/>
      </c>
      <c r="B75" s="254"/>
      <c r="C75" s="254"/>
      <c r="D75" s="254"/>
    </row>
    <row r="76" spans="1:39" x14ac:dyDescent="0.25">
      <c r="A76" s="25" t="str">
        <f ca="1">Exceedance!U76</f>
        <v/>
      </c>
      <c r="B76" s="254"/>
      <c r="C76" s="254"/>
      <c r="D76" s="254"/>
    </row>
    <row r="77" spans="1:39" x14ac:dyDescent="0.25">
      <c r="A77" s="25" t="str">
        <f ca="1">Exceedance!U77</f>
        <v/>
      </c>
      <c r="B77" s="254"/>
      <c r="C77" s="254"/>
      <c r="D77" s="254"/>
    </row>
    <row r="78" spans="1:39" x14ac:dyDescent="0.25">
      <c r="A78" s="25" t="str">
        <f ca="1">Exceedance!U78</f>
        <v/>
      </c>
      <c r="B78" s="254"/>
      <c r="C78" s="254"/>
      <c r="D78" s="254"/>
    </row>
    <row r="79" spans="1:39" x14ac:dyDescent="0.25">
      <c r="A79" s="25" t="str">
        <f ca="1">Exceedance!U79</f>
        <v/>
      </c>
      <c r="B79" s="254"/>
      <c r="C79" s="254"/>
      <c r="D79" s="254"/>
    </row>
    <row r="80" spans="1:39" x14ac:dyDescent="0.25">
      <c r="A80" s="25" t="str">
        <f ca="1">Exceedance!U80</f>
        <v/>
      </c>
      <c r="B80" s="254"/>
      <c r="C80" s="254"/>
      <c r="D80" s="254"/>
    </row>
    <row r="81" spans="1:4" x14ac:dyDescent="0.25">
      <c r="A81" s="25" t="str">
        <f ca="1">Exceedance!U81</f>
        <v/>
      </c>
      <c r="B81" s="254"/>
      <c r="C81" s="254"/>
      <c r="D81" s="254"/>
    </row>
    <row r="82" spans="1:4" x14ac:dyDescent="0.25">
      <c r="A82" s="25" t="str">
        <f ca="1">Exceedance!U82</f>
        <v/>
      </c>
      <c r="B82" s="254"/>
      <c r="C82" s="254"/>
      <c r="D82" s="254"/>
    </row>
    <row r="83" spans="1:4" x14ac:dyDescent="0.25">
      <c r="A83" s="25" t="str">
        <f ca="1">Exceedance!U83</f>
        <v/>
      </c>
      <c r="B83" s="254"/>
      <c r="C83" s="254"/>
      <c r="D83" s="254"/>
    </row>
    <row r="84" spans="1:4" x14ac:dyDescent="0.25">
      <c r="A84" s="25" t="str">
        <f ca="1">Exceedance!U84</f>
        <v/>
      </c>
      <c r="B84" s="254"/>
      <c r="C84" s="254"/>
      <c r="D84" s="254"/>
    </row>
    <row r="85" spans="1:4" x14ac:dyDescent="0.25">
      <c r="A85" s="25" t="str">
        <f ca="1">Exceedance!U85</f>
        <v/>
      </c>
      <c r="B85" s="254"/>
      <c r="C85" s="254"/>
      <c r="D85" s="254"/>
    </row>
    <row r="86" spans="1:4" x14ac:dyDescent="0.25">
      <c r="A86" s="25" t="str">
        <f ca="1">Exceedance!U86</f>
        <v/>
      </c>
      <c r="B86" s="254"/>
      <c r="C86" s="254"/>
      <c r="D86" s="254"/>
    </row>
    <row r="87" spans="1:4" x14ac:dyDescent="0.25">
      <c r="A87" s="25" t="str">
        <f ca="1">Exceedance!U87</f>
        <v/>
      </c>
      <c r="B87" s="254"/>
      <c r="C87" s="254"/>
      <c r="D87" s="254"/>
    </row>
    <row r="88" spans="1:4" x14ac:dyDescent="0.25">
      <c r="A88" s="25" t="str">
        <f ca="1">Exceedance!U88</f>
        <v/>
      </c>
      <c r="B88" s="254"/>
      <c r="C88" s="254"/>
      <c r="D88" s="254"/>
    </row>
    <row r="89" spans="1:4" x14ac:dyDescent="0.25">
      <c r="A89" s="25" t="str">
        <f ca="1">Exceedance!U89</f>
        <v/>
      </c>
      <c r="B89" s="254"/>
      <c r="C89" s="254"/>
      <c r="D89" s="254"/>
    </row>
    <row r="90" spans="1:4" x14ac:dyDescent="0.25">
      <c r="A90" s="25" t="str">
        <f ca="1">Exceedance!U90</f>
        <v/>
      </c>
      <c r="B90" s="254"/>
      <c r="C90" s="254"/>
      <c r="D90" s="254"/>
    </row>
    <row r="91" spans="1:4" x14ac:dyDescent="0.25">
      <c r="A91" s="25" t="str">
        <f ca="1">Exceedance!U91</f>
        <v/>
      </c>
      <c r="B91" s="254"/>
      <c r="C91" s="254"/>
      <c r="D91" s="254"/>
    </row>
    <row r="92" spans="1:4" x14ac:dyDescent="0.25">
      <c r="A92" s="25" t="str">
        <f ca="1">Exceedance!U92</f>
        <v/>
      </c>
      <c r="B92" s="254"/>
      <c r="C92" s="254"/>
      <c r="D92" s="254"/>
    </row>
    <row r="93" spans="1:4" x14ac:dyDescent="0.25">
      <c r="A93" s="25" t="str">
        <f ca="1">Exceedance!U93</f>
        <v/>
      </c>
      <c r="B93" s="254"/>
      <c r="C93" s="254"/>
      <c r="D93" s="254"/>
    </row>
    <row r="94" spans="1:4" x14ac:dyDescent="0.25">
      <c r="A94" s="25" t="str">
        <f ca="1">Exceedance!U94</f>
        <v/>
      </c>
      <c r="B94" s="254"/>
      <c r="C94" s="254"/>
      <c r="D94" s="254"/>
    </row>
    <row r="95" spans="1:4" x14ac:dyDescent="0.25">
      <c r="A95" s="25" t="str">
        <f ca="1">Exceedance!U95</f>
        <v/>
      </c>
      <c r="B95" s="254"/>
      <c r="C95" s="254"/>
      <c r="D95" s="254"/>
    </row>
    <row r="96" spans="1:4" x14ac:dyDescent="0.25">
      <c r="A96" s="25" t="str">
        <f ca="1">Exceedance!U96</f>
        <v/>
      </c>
      <c r="B96" s="254"/>
      <c r="C96" s="254"/>
      <c r="D96" s="254"/>
    </row>
    <row r="97" spans="1:4" x14ac:dyDescent="0.25">
      <c r="A97" s="25" t="str">
        <f ca="1">Exceedance!U97</f>
        <v/>
      </c>
      <c r="B97" s="254"/>
      <c r="C97" s="254"/>
      <c r="D97" s="254"/>
    </row>
    <row r="98" spans="1:4" x14ac:dyDescent="0.25">
      <c r="A98" s="25" t="str">
        <f ca="1">Exceedance!U98</f>
        <v/>
      </c>
      <c r="B98" s="254"/>
      <c r="C98" s="254"/>
      <c r="D98" s="254"/>
    </row>
    <row r="99" spans="1:4" x14ac:dyDescent="0.25">
      <c r="A99" s="25" t="str">
        <f ca="1">Exceedance!U99</f>
        <v/>
      </c>
      <c r="B99" s="254"/>
      <c r="C99" s="254"/>
      <c r="D99" s="254"/>
    </row>
    <row r="100" spans="1:4" x14ac:dyDescent="0.25">
      <c r="A100" s="25" t="str">
        <f ca="1">Exceedance!U100</f>
        <v/>
      </c>
      <c r="B100" s="254"/>
      <c r="C100" s="254"/>
      <c r="D100" s="254"/>
    </row>
  </sheetData>
  <mergeCells count="1">
    <mergeCell ref="B1:AH1"/>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FFFF66"/>
  </sheetPr>
  <dimension ref="A1:BD100"/>
  <sheetViews>
    <sheetView zoomScale="90" zoomScaleNormal="90" workbookViewId="0">
      <selection activeCell="B4" sqref="B4:AM69"/>
    </sheetView>
  </sheetViews>
  <sheetFormatPr defaultColWidth="8.85546875" defaultRowHeight="15" x14ac:dyDescent="0.25"/>
  <cols>
    <col min="1" max="1" width="8.85546875" style="105"/>
    <col min="2" max="4" width="8.85546875" style="255"/>
    <col min="5" max="16384" width="8.85546875" style="1"/>
  </cols>
  <sheetData>
    <row r="1" spans="1:56" s="105" customFormat="1" x14ac:dyDescent="0.25">
      <c r="A1" s="22"/>
      <c r="B1" s="756" t="s">
        <v>111</v>
      </c>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row>
    <row r="2" spans="1:56" s="105" customFormat="1" x14ac:dyDescent="0.25">
      <c r="A2" s="22"/>
      <c r="B2" s="270" t="s">
        <v>295</v>
      </c>
      <c r="C2" s="270" t="s">
        <v>296</v>
      </c>
      <c r="D2" s="270" t="s">
        <v>297</v>
      </c>
      <c r="E2" s="105">
        <v>1981</v>
      </c>
      <c r="F2" s="105">
        <v>1982</v>
      </c>
      <c r="G2" s="105">
        <v>1983</v>
      </c>
      <c r="H2" s="105">
        <v>1984</v>
      </c>
      <c r="I2" s="105">
        <v>1985</v>
      </c>
      <c r="J2" s="105">
        <v>1986</v>
      </c>
      <c r="K2" s="105">
        <v>1987</v>
      </c>
      <c r="L2" s="105">
        <v>1988</v>
      </c>
      <c r="M2" s="105">
        <v>1989</v>
      </c>
      <c r="N2" s="105">
        <v>1990</v>
      </c>
      <c r="O2" s="105">
        <v>1991</v>
      </c>
      <c r="P2" s="105">
        <v>1992</v>
      </c>
      <c r="Q2" s="105">
        <v>1993</v>
      </c>
      <c r="R2" s="105">
        <v>1994</v>
      </c>
      <c r="S2" s="105">
        <v>1995</v>
      </c>
      <c r="T2" s="105">
        <v>1996</v>
      </c>
      <c r="U2" s="105">
        <v>1997</v>
      </c>
      <c r="V2" s="105">
        <v>1998</v>
      </c>
      <c r="W2" s="105">
        <v>1999</v>
      </c>
      <c r="X2" s="105">
        <v>2000</v>
      </c>
      <c r="Y2" s="105">
        <v>2001</v>
      </c>
      <c r="Z2" s="105">
        <v>2002</v>
      </c>
      <c r="AA2" s="105">
        <v>2003</v>
      </c>
      <c r="AB2" s="105">
        <v>2004</v>
      </c>
      <c r="AC2" s="105">
        <v>2005</v>
      </c>
      <c r="AD2" s="105">
        <v>2006</v>
      </c>
      <c r="AE2" s="105">
        <v>2007</v>
      </c>
      <c r="AF2" s="191">
        <v>2008</v>
      </c>
      <c r="AG2" s="191">
        <v>2009</v>
      </c>
      <c r="AH2" s="105">
        <v>2010</v>
      </c>
      <c r="AI2" s="105">
        <v>2011</v>
      </c>
      <c r="AJ2" s="105">
        <v>2012</v>
      </c>
      <c r="AK2" s="105">
        <v>2013</v>
      </c>
      <c r="AL2" s="105">
        <v>2014</v>
      </c>
      <c r="AM2" s="105">
        <v>2015</v>
      </c>
      <c r="AN2" s="105">
        <v>2016</v>
      </c>
      <c r="AO2" s="105">
        <v>2017</v>
      </c>
      <c r="AP2" s="105">
        <v>2018</v>
      </c>
      <c r="AQ2" s="105">
        <v>2019</v>
      </c>
      <c r="AR2" s="105">
        <v>2020</v>
      </c>
      <c r="AS2" s="105">
        <v>2021</v>
      </c>
      <c r="AT2" s="105">
        <v>2022</v>
      </c>
      <c r="AU2" s="105">
        <v>2023</v>
      </c>
      <c r="AV2" s="105">
        <v>2024</v>
      </c>
      <c r="AW2" s="105">
        <v>2025</v>
      </c>
      <c r="AX2" s="105">
        <v>2026</v>
      </c>
      <c r="AY2" s="105">
        <v>2027</v>
      </c>
      <c r="AZ2" s="105">
        <v>2028</v>
      </c>
      <c r="BA2" s="105">
        <v>2029</v>
      </c>
      <c r="BB2" s="105">
        <v>2030</v>
      </c>
      <c r="BC2" s="105">
        <v>2031</v>
      </c>
      <c r="BD2" s="105">
        <v>2032</v>
      </c>
    </row>
    <row r="3" spans="1:56" s="24" customFormat="1" x14ac:dyDescent="0.25">
      <c r="A3" s="23"/>
      <c r="B3" s="24" t="s">
        <v>332</v>
      </c>
      <c r="C3" s="24" t="s">
        <v>333</v>
      </c>
      <c r="D3" s="24" t="s">
        <v>334</v>
      </c>
      <c r="E3" s="24" t="s">
        <v>335</v>
      </c>
      <c r="F3" s="24" t="s">
        <v>336</v>
      </c>
      <c r="G3" s="24" t="s">
        <v>337</v>
      </c>
      <c r="H3" s="24" t="s">
        <v>338</v>
      </c>
      <c r="I3" s="24" t="s">
        <v>339</v>
      </c>
      <c r="J3" s="24" t="s">
        <v>340</v>
      </c>
      <c r="K3" s="24" t="s">
        <v>341</v>
      </c>
      <c r="L3" s="24" t="s">
        <v>342</v>
      </c>
      <c r="M3" s="24" t="s">
        <v>343</v>
      </c>
      <c r="N3" s="24" t="s">
        <v>344</v>
      </c>
      <c r="O3" s="24" t="s">
        <v>345</v>
      </c>
      <c r="P3" s="24" t="s">
        <v>346</v>
      </c>
      <c r="Q3" s="24" t="s">
        <v>347</v>
      </c>
      <c r="R3" s="24" t="s">
        <v>348</v>
      </c>
      <c r="S3" s="24" t="s">
        <v>349</v>
      </c>
      <c r="T3" s="24" t="s">
        <v>350</v>
      </c>
      <c r="U3" s="24" t="s">
        <v>351</v>
      </c>
      <c r="V3" s="24" t="s">
        <v>352</v>
      </c>
      <c r="W3" s="24" t="s">
        <v>353</v>
      </c>
      <c r="X3" s="24" t="s">
        <v>354</v>
      </c>
      <c r="Y3" s="24" t="s">
        <v>355</v>
      </c>
      <c r="Z3" s="24" t="s">
        <v>356</v>
      </c>
      <c r="AA3" s="24" t="s">
        <v>357</v>
      </c>
      <c r="AB3" s="24" t="s">
        <v>358</v>
      </c>
      <c r="AC3" s="24" t="s">
        <v>359</v>
      </c>
      <c r="AD3" s="24" t="s">
        <v>360</v>
      </c>
      <c r="AE3" s="24" t="s">
        <v>361</v>
      </c>
      <c r="AF3" s="24" t="s">
        <v>362</v>
      </c>
      <c r="AG3" s="24" t="s">
        <v>363</v>
      </c>
      <c r="AH3" s="24" t="s">
        <v>364</v>
      </c>
      <c r="AI3" s="24" t="s">
        <v>384</v>
      </c>
      <c r="AJ3" s="24" t="s">
        <v>385</v>
      </c>
      <c r="AK3" s="24" t="s">
        <v>386</v>
      </c>
      <c r="AL3" s="24" t="s">
        <v>387</v>
      </c>
      <c r="AM3" s="24" t="s">
        <v>388</v>
      </c>
      <c r="AN3" s="24" t="s">
        <v>389</v>
      </c>
      <c r="AO3" s="24" t="s">
        <v>390</v>
      </c>
      <c r="AP3" s="24" t="s">
        <v>391</v>
      </c>
      <c r="AQ3" s="24" t="s">
        <v>392</v>
      </c>
      <c r="AR3" s="24" t="s">
        <v>393</v>
      </c>
      <c r="AS3" s="24" t="s">
        <v>394</v>
      </c>
      <c r="AT3" s="24" t="s">
        <v>395</v>
      </c>
      <c r="AU3" s="24" t="s">
        <v>396</v>
      </c>
      <c r="AV3" s="24" t="s">
        <v>397</v>
      </c>
      <c r="AW3" s="24" t="s">
        <v>398</v>
      </c>
      <c r="AX3" s="24" t="s">
        <v>399</v>
      </c>
      <c r="AY3" s="24" t="s">
        <v>400</v>
      </c>
      <c r="AZ3" s="24" t="s">
        <v>401</v>
      </c>
      <c r="BA3" s="24" t="s">
        <v>402</v>
      </c>
      <c r="BB3" s="24" t="s">
        <v>403</v>
      </c>
      <c r="BC3" s="24" t="s">
        <v>404</v>
      </c>
      <c r="BD3" s="24" t="s">
        <v>405</v>
      </c>
    </row>
    <row r="4" spans="1:56" x14ac:dyDescent="0.25">
      <c r="A4" s="25">
        <f ca="1">Exceedance!U4</f>
        <v>42826</v>
      </c>
      <c r="B4" s="273">
        <v>48.453897794125751</v>
      </c>
      <c r="C4" s="273">
        <v>48.453897794125751</v>
      </c>
      <c r="D4" s="273">
        <v>48.453897794125751</v>
      </c>
      <c r="E4" s="1">
        <v>48.453897794125751</v>
      </c>
      <c r="F4" s="1">
        <v>48.453897794125751</v>
      </c>
      <c r="G4" s="1">
        <v>48.453897794125751</v>
      </c>
      <c r="H4" s="1">
        <v>48.453897794125751</v>
      </c>
      <c r="I4" s="1">
        <v>48.453897794125751</v>
      </c>
      <c r="J4" s="1">
        <v>48.453897794125751</v>
      </c>
      <c r="K4" s="1">
        <v>48.453897794125751</v>
      </c>
      <c r="L4" s="1">
        <v>48.453897794125751</v>
      </c>
      <c r="M4" s="1">
        <v>48.453897794125751</v>
      </c>
      <c r="N4" s="1">
        <v>48.453897794125751</v>
      </c>
      <c r="O4" s="1">
        <v>48.453897794125751</v>
      </c>
      <c r="P4" s="1">
        <v>48.453897794125751</v>
      </c>
      <c r="Q4" s="1">
        <v>48.453897794125751</v>
      </c>
      <c r="R4" s="1">
        <v>48.453897794125751</v>
      </c>
      <c r="S4" s="1">
        <v>48.453897794125751</v>
      </c>
      <c r="T4" s="1">
        <v>48.453897794125751</v>
      </c>
      <c r="U4" s="1">
        <v>48.453897794125751</v>
      </c>
      <c r="V4" s="1">
        <v>48.453897794125751</v>
      </c>
      <c r="W4" s="1">
        <v>48.453897794125751</v>
      </c>
      <c r="X4" s="1">
        <v>48.453897794125751</v>
      </c>
      <c r="Y4" s="1">
        <v>48.453897794125751</v>
      </c>
      <c r="Z4" s="1">
        <v>48.453897794125751</v>
      </c>
      <c r="AA4" s="1">
        <v>48.453897794125751</v>
      </c>
      <c r="AB4" s="1">
        <v>48.453897794125751</v>
      </c>
      <c r="AC4" s="1">
        <v>48.453897794125751</v>
      </c>
      <c r="AD4" s="1">
        <v>48.453897794125751</v>
      </c>
      <c r="AE4" s="1">
        <v>48.453897794125751</v>
      </c>
      <c r="AF4" s="1">
        <v>48.453897794125751</v>
      </c>
      <c r="AG4" s="1">
        <v>48.453897794125751</v>
      </c>
      <c r="AH4" s="1">
        <v>48.453897794125751</v>
      </c>
      <c r="AI4" s="1">
        <v>48.453897794125751</v>
      </c>
      <c r="AJ4" s="1">
        <v>48.453897794125751</v>
      </c>
      <c r="AK4" s="1">
        <v>48.453897794125751</v>
      </c>
      <c r="AL4" s="1">
        <v>48.453897794125751</v>
      </c>
      <c r="AM4" s="1">
        <v>48.453897794125751</v>
      </c>
    </row>
    <row r="5" spans="1:56" x14ac:dyDescent="0.25">
      <c r="A5" s="25">
        <f ca="1">Exceedance!U5</f>
        <v>42856</v>
      </c>
      <c r="B5" s="273">
        <v>41.857477148200658</v>
      </c>
      <c r="C5" s="273">
        <v>41.857477148200658</v>
      </c>
      <c r="D5" s="273">
        <v>41.857477148200658</v>
      </c>
      <c r="E5" s="1">
        <v>39.804604576195985</v>
      </c>
      <c r="F5" s="1">
        <v>40.735518026783538</v>
      </c>
      <c r="G5" s="1">
        <v>43.908306450998552</v>
      </c>
      <c r="H5" s="1">
        <v>44.328266381955764</v>
      </c>
      <c r="I5" s="1">
        <v>48.853426585133818</v>
      </c>
      <c r="J5" s="1">
        <v>50.864957010188924</v>
      </c>
      <c r="K5" s="1">
        <v>41.731816091986566</v>
      </c>
      <c r="L5" s="1">
        <v>43.806755971423968</v>
      </c>
      <c r="M5" s="1">
        <v>42.138494773100014</v>
      </c>
      <c r="N5" s="1">
        <v>41.64647554811868</v>
      </c>
      <c r="O5" s="1">
        <v>41.436086928798723</v>
      </c>
      <c r="P5" s="1">
        <v>41.639255996921584</v>
      </c>
      <c r="Q5" s="1">
        <v>46.99302997240342</v>
      </c>
      <c r="R5" s="1">
        <v>51.062949796321355</v>
      </c>
      <c r="S5" s="1">
        <v>43.64758530021944</v>
      </c>
      <c r="T5" s="1">
        <v>43.13370309472608</v>
      </c>
      <c r="U5" s="1">
        <v>43.259500368887295</v>
      </c>
      <c r="V5" s="1">
        <v>41.517204716306054</v>
      </c>
      <c r="W5" s="1">
        <v>42.541155024773524</v>
      </c>
      <c r="X5" s="1">
        <v>42.736832105804993</v>
      </c>
      <c r="Y5" s="1">
        <v>42.951443481485512</v>
      </c>
      <c r="Z5" s="1">
        <v>41.961751986717601</v>
      </c>
      <c r="AA5" s="1">
        <v>43.166667837928053</v>
      </c>
      <c r="AB5" s="1">
        <v>43.533775205404403</v>
      </c>
      <c r="AC5" s="1">
        <v>43.789320074193149</v>
      </c>
      <c r="AD5" s="1">
        <v>45.308354511452045</v>
      </c>
      <c r="AE5" s="1">
        <v>42.908534828144099</v>
      </c>
      <c r="AF5" s="1">
        <v>41.954055672705572</v>
      </c>
      <c r="AG5" s="1">
        <v>41.769207918469782</v>
      </c>
      <c r="AH5" s="1">
        <v>44.295168826255377</v>
      </c>
      <c r="AI5" s="1">
        <v>42.866226895949495</v>
      </c>
      <c r="AJ5" s="1">
        <v>41.745995699191567</v>
      </c>
      <c r="AK5" s="1">
        <v>42.077710238558616</v>
      </c>
      <c r="AL5" s="1">
        <v>41.923857239313143</v>
      </c>
      <c r="AM5" s="1">
        <v>40.712168366000931</v>
      </c>
    </row>
    <row r="6" spans="1:56" x14ac:dyDescent="0.25">
      <c r="A6" s="25">
        <f ca="1">Exceedance!U6</f>
        <v>42887</v>
      </c>
      <c r="B6" s="273">
        <v>44.272357679009239</v>
      </c>
      <c r="C6" s="273">
        <v>44.272357679009239</v>
      </c>
      <c r="D6" s="273">
        <v>44.272357679009239</v>
      </c>
      <c r="E6" s="1">
        <v>44.321614864442793</v>
      </c>
      <c r="F6" s="1">
        <v>41.552540089986138</v>
      </c>
      <c r="G6" s="1">
        <v>54.472905067481598</v>
      </c>
      <c r="H6" s="1">
        <v>43.570784850368739</v>
      </c>
      <c r="I6" s="1">
        <v>47.510470319205446</v>
      </c>
      <c r="J6" s="1">
        <v>40.202072256016066</v>
      </c>
      <c r="K6" s="1">
        <v>43.145052260156191</v>
      </c>
      <c r="L6" s="1">
        <v>44.27044212179792</v>
      </c>
      <c r="M6" s="1">
        <v>44.665731034902258</v>
      </c>
      <c r="N6" s="1">
        <v>41.89494594150694</v>
      </c>
      <c r="O6" s="1">
        <v>44.296712620695821</v>
      </c>
      <c r="P6" s="1">
        <v>43.104757145961209</v>
      </c>
      <c r="Q6" s="1">
        <v>45.99820631363761</v>
      </c>
      <c r="R6" s="1">
        <v>53.445277036373966</v>
      </c>
      <c r="S6" s="1">
        <v>44.722787274696124</v>
      </c>
      <c r="T6" s="1">
        <v>44.424849715580635</v>
      </c>
      <c r="U6" s="1">
        <v>46.041716827437241</v>
      </c>
      <c r="V6" s="1">
        <v>43.309721767570878</v>
      </c>
      <c r="W6" s="1">
        <v>44.096605304872014</v>
      </c>
      <c r="X6" s="1">
        <v>43.275173325009817</v>
      </c>
      <c r="Y6" s="1">
        <v>44.654648168179719</v>
      </c>
      <c r="Z6" s="1">
        <v>43.82411729156383</v>
      </c>
      <c r="AA6" s="1">
        <v>45.034475798078489</v>
      </c>
      <c r="AB6" s="1">
        <v>45.914058621855276</v>
      </c>
      <c r="AC6" s="1">
        <v>43.418908528615248</v>
      </c>
      <c r="AD6" s="1">
        <v>44.186294430015607</v>
      </c>
      <c r="AE6" s="1">
        <v>45.24792360162391</v>
      </c>
      <c r="AF6" s="1">
        <v>45.201266100977136</v>
      </c>
      <c r="AG6" s="1">
        <v>43.551081976195306</v>
      </c>
      <c r="AH6" s="1">
        <v>44.260867756379298</v>
      </c>
      <c r="AI6" s="1">
        <v>44.733523972865491</v>
      </c>
      <c r="AJ6" s="1">
        <v>44.946932097011533</v>
      </c>
      <c r="AK6" s="1">
        <v>44.879105636797092</v>
      </c>
      <c r="AL6" s="1">
        <v>45.396756505870314</v>
      </c>
      <c r="AM6" s="1">
        <v>42.874055006406735</v>
      </c>
    </row>
    <row r="7" spans="1:56" x14ac:dyDescent="0.25">
      <c r="A7" s="25">
        <f ca="1">Exceedance!U7</f>
        <v>42917</v>
      </c>
      <c r="B7" s="273">
        <v>42.539891856524861</v>
      </c>
      <c r="C7" s="273">
        <v>42.539891856524861</v>
      </c>
      <c r="D7" s="273">
        <v>42.539891856524861</v>
      </c>
      <c r="E7" s="1">
        <v>42.514795797499765</v>
      </c>
      <c r="F7" s="1">
        <v>42.782873536705104</v>
      </c>
      <c r="G7" s="1">
        <v>37.72956382540653</v>
      </c>
      <c r="H7" s="1">
        <v>44.105122146588613</v>
      </c>
      <c r="I7" s="1">
        <v>46.807994981913957</v>
      </c>
      <c r="J7" s="1">
        <v>42.177635700162917</v>
      </c>
      <c r="K7" s="1">
        <v>43.018694656565721</v>
      </c>
      <c r="L7" s="1">
        <v>45.754915244236869</v>
      </c>
      <c r="M7" s="1">
        <v>44.865846435786111</v>
      </c>
      <c r="N7" s="1">
        <v>42.282384468267566</v>
      </c>
      <c r="O7" s="1">
        <v>43.863572578472287</v>
      </c>
      <c r="P7" s="1">
        <v>42.224008852709247</v>
      </c>
      <c r="Q7" s="1">
        <v>44.731364293401761</v>
      </c>
      <c r="R7" s="1">
        <v>53.696454009420954</v>
      </c>
      <c r="S7" s="1">
        <v>44.595245451515765</v>
      </c>
      <c r="T7" s="1">
        <v>44.067137078988161</v>
      </c>
      <c r="U7" s="1">
        <v>44.996236829416397</v>
      </c>
      <c r="V7" s="1">
        <v>42.881280094240907</v>
      </c>
      <c r="W7" s="1">
        <v>41.222621540958805</v>
      </c>
      <c r="X7" s="1">
        <v>44.230125071026016</v>
      </c>
      <c r="Y7" s="1">
        <v>44.356832890777611</v>
      </c>
      <c r="Z7" s="1">
        <v>43.00955641768158</v>
      </c>
      <c r="AA7" s="1">
        <v>43.705631076564501</v>
      </c>
      <c r="AB7" s="1">
        <v>43.132036097053927</v>
      </c>
      <c r="AC7" s="1">
        <v>45.105554716963113</v>
      </c>
      <c r="AD7" s="1">
        <v>44.230602441713977</v>
      </c>
      <c r="AE7" s="1">
        <v>44.563875377734455</v>
      </c>
      <c r="AF7" s="1">
        <v>44.028674640699755</v>
      </c>
      <c r="AG7" s="1">
        <v>44.018377073001965</v>
      </c>
      <c r="AH7" s="1">
        <v>45.026550550061053</v>
      </c>
      <c r="AI7" s="1">
        <v>44.398477345680426</v>
      </c>
      <c r="AJ7" s="1">
        <v>43.009695537139194</v>
      </c>
      <c r="AK7" s="1">
        <v>42.806317211191647</v>
      </c>
      <c r="AL7" s="1">
        <v>42.019400565990793</v>
      </c>
      <c r="AM7" s="1">
        <v>41.682749717514049</v>
      </c>
    </row>
    <row r="8" spans="1:56" x14ac:dyDescent="0.25">
      <c r="A8" s="25">
        <f ca="1">Exceedance!U8</f>
        <v>42948</v>
      </c>
      <c r="B8" s="273">
        <v>37.261511501331782</v>
      </c>
      <c r="C8" s="273">
        <v>37.261511501331782</v>
      </c>
      <c r="D8" s="273">
        <v>37.261511501331782</v>
      </c>
      <c r="E8" s="1">
        <v>36.815545136639145</v>
      </c>
      <c r="F8" s="1">
        <v>35.071200824603096</v>
      </c>
      <c r="G8" s="1">
        <v>36.844441591528934</v>
      </c>
      <c r="H8" s="1">
        <v>37.489096461037605</v>
      </c>
      <c r="I8" s="1">
        <v>41.565459123196284</v>
      </c>
      <c r="J8" s="1">
        <v>38.748020934842927</v>
      </c>
      <c r="K8" s="1">
        <v>37.931137780335355</v>
      </c>
      <c r="L8" s="1">
        <v>36.577267811892128</v>
      </c>
      <c r="M8" s="1">
        <v>37.363765701187702</v>
      </c>
      <c r="N8" s="1">
        <v>35.215277059873294</v>
      </c>
      <c r="O8" s="1">
        <v>37.468050096937546</v>
      </c>
      <c r="P8" s="1">
        <v>35.48502242097571</v>
      </c>
      <c r="Q8" s="1">
        <v>38.91618882805404</v>
      </c>
      <c r="R8" s="1">
        <v>38.865772296688931</v>
      </c>
      <c r="S8" s="1">
        <v>37.870434923107851</v>
      </c>
      <c r="T8" s="1">
        <v>37.380480980714111</v>
      </c>
      <c r="U8" s="1">
        <v>41.283735606319887</v>
      </c>
      <c r="V8" s="1">
        <v>38.489238631567581</v>
      </c>
      <c r="W8" s="1">
        <v>37.190793011027708</v>
      </c>
      <c r="X8" s="1">
        <v>37.218132982398842</v>
      </c>
      <c r="Y8" s="1">
        <v>36.589584333648439</v>
      </c>
      <c r="Z8" s="1">
        <v>37.047055141739833</v>
      </c>
      <c r="AA8" s="1">
        <v>37.596087784645938</v>
      </c>
      <c r="AB8" s="1">
        <v>39.209822827507971</v>
      </c>
      <c r="AC8" s="1">
        <v>36.581734242858701</v>
      </c>
      <c r="AD8" s="1">
        <v>38.781519167092206</v>
      </c>
      <c r="AE8" s="1">
        <v>38.823814914881744</v>
      </c>
      <c r="AF8" s="1">
        <v>39.005179081403156</v>
      </c>
      <c r="AG8" s="1">
        <v>39.432941356247234</v>
      </c>
      <c r="AH8" s="1">
        <v>39.390563723889983</v>
      </c>
      <c r="AI8" s="1">
        <v>38.605599309226257</v>
      </c>
      <c r="AJ8" s="1">
        <v>37.322959440452344</v>
      </c>
      <c r="AK8" s="1">
        <v>36.888765505016465</v>
      </c>
      <c r="AL8" s="1">
        <v>35.780672315367852</v>
      </c>
      <c r="AM8" s="1">
        <v>37.803377781379865</v>
      </c>
    </row>
    <row r="9" spans="1:56" x14ac:dyDescent="0.25">
      <c r="A9" s="25">
        <f ca="1">Exceedance!U9</f>
        <v>42979</v>
      </c>
      <c r="B9" s="273">
        <v>34.392837547522475</v>
      </c>
      <c r="C9" s="273">
        <v>34.392837547522475</v>
      </c>
      <c r="D9" s="273">
        <v>34.392837547522475</v>
      </c>
      <c r="E9" s="1">
        <v>30.678388977384724</v>
      </c>
      <c r="F9" s="1">
        <v>32.293985028823002</v>
      </c>
      <c r="G9" s="1">
        <v>34.180032378976129</v>
      </c>
      <c r="H9" s="1">
        <v>36.613478628298147</v>
      </c>
      <c r="I9" s="1">
        <v>31.1974092952725</v>
      </c>
      <c r="J9" s="1">
        <v>36.199835162830013</v>
      </c>
      <c r="K9" s="1">
        <v>33.801127032280995</v>
      </c>
      <c r="L9" s="1">
        <v>33.520965472019313</v>
      </c>
      <c r="M9" s="1">
        <v>33.641796684365538</v>
      </c>
      <c r="N9" s="1">
        <v>32.641708127170709</v>
      </c>
      <c r="O9" s="1">
        <v>33.414084212881171</v>
      </c>
      <c r="P9" s="1">
        <v>33.035794305298133</v>
      </c>
      <c r="Q9" s="1">
        <v>35.547674850353658</v>
      </c>
      <c r="R9" s="1">
        <v>33.293800057523505</v>
      </c>
      <c r="S9" s="1">
        <v>34.270091635716341</v>
      </c>
      <c r="T9" s="1">
        <v>33.776509467796203</v>
      </c>
      <c r="U9" s="1">
        <v>32.317166568712835</v>
      </c>
      <c r="V9" s="1">
        <v>37.231516261113633</v>
      </c>
      <c r="W9" s="1">
        <v>37.105829917994058</v>
      </c>
      <c r="X9" s="1">
        <v>34.904404213941248</v>
      </c>
      <c r="Y9" s="1">
        <v>33.911427397597606</v>
      </c>
      <c r="Z9" s="1">
        <v>34.188648526545826</v>
      </c>
      <c r="AA9" s="1">
        <v>35.199336312893799</v>
      </c>
      <c r="AB9" s="1">
        <v>33.28915007312083</v>
      </c>
      <c r="AC9" s="1">
        <v>33.525752220669141</v>
      </c>
      <c r="AD9" s="1">
        <v>34.72722613177428</v>
      </c>
      <c r="AE9" s="1">
        <v>35.062093390891079</v>
      </c>
      <c r="AF9" s="1">
        <v>34.050106344195292</v>
      </c>
      <c r="AG9" s="1">
        <v>35.396755503637138</v>
      </c>
      <c r="AH9" s="1">
        <v>34.914790774690111</v>
      </c>
      <c r="AI9" s="1">
        <v>33.876114868986633</v>
      </c>
      <c r="AJ9" s="1">
        <v>35.860972336233104</v>
      </c>
      <c r="AK9" s="1">
        <v>35.210060681333097</v>
      </c>
      <c r="AL9" s="1">
        <v>33.432038594942732</v>
      </c>
      <c r="AM9" s="1">
        <v>33.092706206983223</v>
      </c>
    </row>
    <row r="10" spans="1:56" x14ac:dyDescent="0.25">
      <c r="A10" s="25">
        <f ca="1">Exceedance!U10</f>
        <v>43009</v>
      </c>
      <c r="B10" s="273">
        <v>32.3860975207389</v>
      </c>
      <c r="C10" s="273">
        <v>32.3860975207389</v>
      </c>
      <c r="D10" s="273">
        <v>32.3860975207389</v>
      </c>
      <c r="E10" s="1">
        <v>29.187657668123212</v>
      </c>
      <c r="F10" s="1">
        <v>31.197802576868334</v>
      </c>
      <c r="G10" s="1">
        <v>30.52104455943774</v>
      </c>
      <c r="H10" s="1">
        <v>35.209581414201253</v>
      </c>
      <c r="I10" s="1">
        <v>29.695276841792335</v>
      </c>
      <c r="J10" s="1">
        <v>30.9437565739183</v>
      </c>
      <c r="K10" s="1">
        <v>31.296286775831696</v>
      </c>
      <c r="L10" s="1">
        <v>32.007088713891605</v>
      </c>
      <c r="M10" s="1">
        <v>33.377829351452149</v>
      </c>
      <c r="N10" s="1">
        <v>31.106681051215698</v>
      </c>
      <c r="O10" s="1">
        <v>31.359848937165374</v>
      </c>
      <c r="P10" s="1">
        <v>31.814645995889826</v>
      </c>
      <c r="Q10" s="1">
        <v>32.447160425994646</v>
      </c>
      <c r="R10" s="1">
        <v>32.512951653560009</v>
      </c>
      <c r="S10" s="1">
        <v>31.872804360298222</v>
      </c>
      <c r="T10" s="1">
        <v>31.695019441456296</v>
      </c>
      <c r="U10" s="1">
        <v>31.658003432518083</v>
      </c>
      <c r="V10" s="1">
        <v>32.032419011978881</v>
      </c>
      <c r="W10" s="1">
        <v>31.227388365034287</v>
      </c>
      <c r="X10" s="1">
        <v>32.643048064536288</v>
      </c>
      <c r="Y10" s="1">
        <v>30.89248805058963</v>
      </c>
      <c r="Z10" s="1">
        <v>32.281736692619305</v>
      </c>
      <c r="AA10" s="1">
        <v>33.169850717290196</v>
      </c>
      <c r="AB10" s="1">
        <v>31.617204765732165</v>
      </c>
      <c r="AC10" s="1">
        <v>32.114624272704802</v>
      </c>
      <c r="AD10" s="1">
        <v>31.892798408921802</v>
      </c>
      <c r="AE10" s="1">
        <v>32.464587671078696</v>
      </c>
      <c r="AF10" s="1">
        <v>32.10537027047026</v>
      </c>
      <c r="AG10" s="1">
        <v>32.89918803879489</v>
      </c>
      <c r="AH10" s="1">
        <v>33.312894625699464</v>
      </c>
      <c r="AI10" s="1">
        <v>33.318490932890199</v>
      </c>
      <c r="AJ10" s="1">
        <v>32.44589863941259</v>
      </c>
      <c r="AK10" s="1">
        <v>31.807987842603247</v>
      </c>
      <c r="AL10" s="1">
        <v>31.843388146866577</v>
      </c>
      <c r="AM10" s="1">
        <v>32.585678315835189</v>
      </c>
    </row>
    <row r="11" spans="1:56" x14ac:dyDescent="0.25">
      <c r="A11" s="25">
        <f ca="1">Exceedance!U11</f>
        <v>43040</v>
      </c>
      <c r="B11" s="273">
        <v>27.347930843845873</v>
      </c>
      <c r="C11" s="273">
        <v>27.347930843845873</v>
      </c>
      <c r="D11" s="273">
        <v>27.347930843845873</v>
      </c>
      <c r="E11" s="1">
        <v>26.739353608612365</v>
      </c>
      <c r="F11" s="1">
        <v>25.831398406063354</v>
      </c>
      <c r="G11" s="1">
        <v>29.89652400997209</v>
      </c>
      <c r="H11" s="1">
        <v>30.884560586664236</v>
      </c>
      <c r="I11" s="1">
        <v>30.044736364518268</v>
      </c>
      <c r="J11" s="1">
        <v>30.814437873971141</v>
      </c>
      <c r="K11" s="1">
        <v>27.620180043762979</v>
      </c>
      <c r="L11" s="1">
        <v>26.909818420467609</v>
      </c>
      <c r="M11" s="1">
        <v>27.123620579736535</v>
      </c>
      <c r="N11" s="1">
        <v>25.713268077138657</v>
      </c>
      <c r="O11" s="1">
        <v>26.798556133922293</v>
      </c>
      <c r="P11" s="1">
        <v>27.539411865381897</v>
      </c>
      <c r="Q11" s="1">
        <v>28.684863973408589</v>
      </c>
      <c r="R11" s="1">
        <v>26.914900771828332</v>
      </c>
      <c r="S11" s="1">
        <v>27.035022833043037</v>
      </c>
      <c r="T11" s="1">
        <v>26.712636923756708</v>
      </c>
      <c r="U11" s="1">
        <v>26.934680733880842</v>
      </c>
      <c r="V11" s="1">
        <v>30.386146751195394</v>
      </c>
      <c r="W11" s="1">
        <v>26.421912689839157</v>
      </c>
      <c r="X11" s="1">
        <v>27.388864376426724</v>
      </c>
      <c r="Y11" s="1">
        <v>27.101299442003686</v>
      </c>
      <c r="Z11" s="1">
        <v>26.944570714907101</v>
      </c>
      <c r="AA11" s="1">
        <v>27.37018330115491</v>
      </c>
      <c r="AB11" s="1">
        <v>27.42547104230864</v>
      </c>
      <c r="AC11" s="1">
        <v>27.866605404333768</v>
      </c>
      <c r="AD11" s="1">
        <v>27.45417945945427</v>
      </c>
      <c r="AE11" s="1">
        <v>27.195803705143437</v>
      </c>
      <c r="AF11" s="1">
        <v>28.511583264177773</v>
      </c>
      <c r="AG11" s="1">
        <v>28.668174630426787</v>
      </c>
      <c r="AH11" s="1">
        <v>29.175211979907122</v>
      </c>
      <c r="AI11" s="1">
        <v>27.658832012665442</v>
      </c>
      <c r="AJ11" s="1">
        <v>27.76802839206308</v>
      </c>
      <c r="AK11" s="1">
        <v>27.059861795112148</v>
      </c>
      <c r="AL11" s="1">
        <v>27.332919741258706</v>
      </c>
      <c r="AM11" s="1">
        <v>27.197705139773454</v>
      </c>
    </row>
    <row r="12" spans="1:56" x14ac:dyDescent="0.25">
      <c r="A12" s="25">
        <f ca="1">Exceedance!U12</f>
        <v>43070</v>
      </c>
      <c r="B12" s="273">
        <v>22.242046675508202</v>
      </c>
      <c r="C12" s="273">
        <v>22.242046675508202</v>
      </c>
      <c r="D12" s="273">
        <v>22.242046675508202</v>
      </c>
      <c r="E12" s="1">
        <v>23.306739865268536</v>
      </c>
      <c r="F12" s="1">
        <v>25.054935657305297</v>
      </c>
      <c r="G12" s="1">
        <v>29.798372679476696</v>
      </c>
      <c r="H12" s="1">
        <v>25.755728549942305</v>
      </c>
      <c r="I12" s="1">
        <v>27.876469784282687</v>
      </c>
      <c r="J12" s="1">
        <v>28.850958590999202</v>
      </c>
      <c r="K12" s="1">
        <v>24.981217365070382</v>
      </c>
      <c r="L12" s="1">
        <v>23.282144762313784</v>
      </c>
      <c r="M12" s="1">
        <v>23.261503640488005</v>
      </c>
      <c r="N12" s="1">
        <v>21.906762479097853</v>
      </c>
      <c r="O12" s="1">
        <v>21.779967016453767</v>
      </c>
      <c r="P12" s="1">
        <v>21.498966289780089</v>
      </c>
      <c r="Q12" s="1">
        <v>22.154589974265843</v>
      </c>
      <c r="R12" s="1">
        <v>21.242024533026676</v>
      </c>
      <c r="S12" s="1">
        <v>16.772685524710667</v>
      </c>
      <c r="T12" s="1">
        <v>23.794620926605173</v>
      </c>
      <c r="U12" s="1">
        <v>23.536941986929452</v>
      </c>
      <c r="V12" s="1">
        <v>27.177754407154112</v>
      </c>
      <c r="W12" s="1">
        <v>19.959594314656083</v>
      </c>
      <c r="X12" s="1">
        <v>24.154902325746093</v>
      </c>
      <c r="Y12" s="1">
        <v>22.570361142470869</v>
      </c>
      <c r="Z12" s="1">
        <v>22.763503068126383</v>
      </c>
      <c r="AA12" s="1">
        <v>23.656097553832822</v>
      </c>
      <c r="AB12" s="1">
        <v>21.196386208470336</v>
      </c>
      <c r="AC12" s="1">
        <v>22.31643513403619</v>
      </c>
      <c r="AD12" s="1">
        <v>22.52204215274234</v>
      </c>
      <c r="AE12" s="1">
        <v>23.17625848801271</v>
      </c>
      <c r="AF12" s="1">
        <v>21.689427550263428</v>
      </c>
      <c r="AG12" s="1">
        <v>23.419662885646574</v>
      </c>
      <c r="AH12" s="1">
        <v>20.7711154330614</v>
      </c>
      <c r="AI12" s="1">
        <v>22.585923073961677</v>
      </c>
      <c r="AJ12" s="1">
        <v>23.10215149932781</v>
      </c>
      <c r="AK12" s="1">
        <v>22.563318364897267</v>
      </c>
      <c r="AL12" s="1">
        <v>21.443177017443162</v>
      </c>
      <c r="AM12" s="1">
        <v>22.355775464196007</v>
      </c>
    </row>
    <row r="13" spans="1:56" x14ac:dyDescent="0.25">
      <c r="A13" s="25">
        <f ca="1">Exceedance!U13</f>
        <v>43101</v>
      </c>
      <c r="B13" s="273">
        <v>23.101030807740692</v>
      </c>
      <c r="C13" s="273">
        <v>23.101030807740692</v>
      </c>
      <c r="D13" s="273">
        <v>23.101030807740692</v>
      </c>
      <c r="E13" s="1">
        <v>20.950901260377542</v>
      </c>
      <c r="F13" s="1">
        <v>30.068899078024401</v>
      </c>
      <c r="G13" s="1">
        <v>31.401214515793932</v>
      </c>
      <c r="H13" s="1">
        <v>25.626074176508997</v>
      </c>
      <c r="I13" s="1">
        <v>25.63082591881107</v>
      </c>
      <c r="J13" s="1">
        <v>25.214946934425758</v>
      </c>
      <c r="K13" s="1">
        <v>21.580134827898025</v>
      </c>
      <c r="L13" s="1">
        <v>23.198840887889904</v>
      </c>
      <c r="M13" s="1">
        <v>20.31457392372522</v>
      </c>
      <c r="N13" s="1">
        <v>21.581217846086535</v>
      </c>
      <c r="O13" s="1">
        <v>22.646027791295705</v>
      </c>
      <c r="P13" s="1">
        <v>21.847288339547092</v>
      </c>
      <c r="Q13" s="1">
        <v>24.104230555751368</v>
      </c>
      <c r="R13" s="1">
        <v>21.596312412088789</v>
      </c>
      <c r="S13" s="1">
        <v>22.642440293546301</v>
      </c>
      <c r="T13" s="1">
        <v>26.396519778082961</v>
      </c>
      <c r="U13" s="1">
        <v>30.276297061122815</v>
      </c>
      <c r="V13" s="1">
        <v>17.133004929086166</v>
      </c>
      <c r="W13" s="1">
        <v>22.611980406994633</v>
      </c>
      <c r="X13" s="1">
        <v>22.192513924859906</v>
      </c>
      <c r="Y13" s="1">
        <v>22.586597168201564</v>
      </c>
      <c r="Z13" s="1">
        <v>22.705255348479461</v>
      </c>
      <c r="AA13" s="1">
        <v>22.370061219137693</v>
      </c>
      <c r="AB13" s="1">
        <v>22.384005078314672</v>
      </c>
      <c r="AC13" s="1">
        <v>23.999259017830688</v>
      </c>
      <c r="AD13" s="1">
        <v>22.997399504828266</v>
      </c>
      <c r="AE13" s="1">
        <v>22.042989726209658</v>
      </c>
      <c r="AF13" s="1">
        <v>24.17267730526482</v>
      </c>
      <c r="AG13" s="1">
        <v>19.328463525839911</v>
      </c>
      <c r="AH13" s="1">
        <v>24.809142049852635</v>
      </c>
      <c r="AI13" s="1">
        <v>24.279636181561418</v>
      </c>
      <c r="AJ13" s="1">
        <v>22.938354706963814</v>
      </c>
      <c r="AK13" s="1">
        <v>22.713596747888488</v>
      </c>
      <c r="AL13" s="1">
        <v>22.304743462350242</v>
      </c>
      <c r="AM13" s="1">
        <v>16.761732756339828</v>
      </c>
    </row>
    <row r="14" spans="1:56" x14ac:dyDescent="0.25">
      <c r="A14" s="25">
        <f ca="1">Exceedance!U14</f>
        <v>43132</v>
      </c>
      <c r="B14" s="273">
        <v>31.178380307628679</v>
      </c>
      <c r="C14" s="273">
        <v>31.178380307628679</v>
      </c>
      <c r="D14" s="273">
        <v>31.178380307628679</v>
      </c>
      <c r="E14" s="1">
        <v>31.67814444619092</v>
      </c>
      <c r="F14" s="1">
        <v>21.740910627326091</v>
      </c>
      <c r="G14" s="1">
        <v>27.034567723331904</v>
      </c>
      <c r="H14" s="1">
        <v>31.862390463175398</v>
      </c>
      <c r="I14" s="1">
        <v>28.250540515296304</v>
      </c>
      <c r="J14" s="1">
        <v>27.983175866789555</v>
      </c>
      <c r="K14" s="1">
        <v>29.828996765457131</v>
      </c>
      <c r="L14" s="1">
        <v>31.632655793448546</v>
      </c>
      <c r="M14" s="1">
        <v>28.984286062733528</v>
      </c>
      <c r="N14" s="1">
        <v>29.083186541016659</v>
      </c>
      <c r="O14" s="1">
        <v>30.069475583387771</v>
      </c>
      <c r="P14" s="1">
        <v>33.227525300027899</v>
      </c>
      <c r="Q14" s="1">
        <v>32.225960217556718</v>
      </c>
      <c r="R14" s="1">
        <v>32.118026507560963</v>
      </c>
      <c r="S14" s="1">
        <v>30.803200762771308</v>
      </c>
      <c r="T14" s="1">
        <v>31.665448359529996</v>
      </c>
      <c r="U14" s="1">
        <v>32.87361339766548</v>
      </c>
      <c r="V14" s="1">
        <v>28.40943170039057</v>
      </c>
      <c r="W14" s="1">
        <v>30.340031226937661</v>
      </c>
      <c r="X14" s="1">
        <v>29.360056281141201</v>
      </c>
      <c r="Y14" s="1">
        <v>31.158215934696599</v>
      </c>
      <c r="Z14" s="1">
        <v>29.64324011784046</v>
      </c>
      <c r="AA14" s="1">
        <v>29.509082539006197</v>
      </c>
      <c r="AB14" s="1">
        <v>29.653763612131609</v>
      </c>
      <c r="AC14" s="1">
        <v>30.247899731756426</v>
      </c>
      <c r="AD14" s="1">
        <v>31.730354556577339</v>
      </c>
      <c r="AE14" s="1">
        <v>31.808703668912738</v>
      </c>
      <c r="AF14" s="1">
        <v>30.134245993412016</v>
      </c>
      <c r="AG14" s="1">
        <v>32.294410455907368</v>
      </c>
      <c r="AH14" s="1">
        <v>30.690197444267621</v>
      </c>
      <c r="AI14" s="1">
        <v>31.889391033786101</v>
      </c>
      <c r="AJ14" s="1">
        <v>31.156206965689666</v>
      </c>
      <c r="AK14" s="1">
        <v>30.344329480987337</v>
      </c>
      <c r="AL14" s="1">
        <v>30.176701092924699</v>
      </c>
      <c r="AM14" s="1">
        <v>28.211114753136076</v>
      </c>
    </row>
    <row r="15" spans="1:56" x14ac:dyDescent="0.25">
      <c r="A15" s="25">
        <f ca="1">Exceedance!U15</f>
        <v>43160</v>
      </c>
      <c r="B15" s="273">
        <v>46.301683892397833</v>
      </c>
      <c r="C15" s="273">
        <v>46.301683892397833</v>
      </c>
      <c r="D15" s="273">
        <v>46.301683892397833</v>
      </c>
      <c r="E15" s="1">
        <v>44.502277981848088</v>
      </c>
      <c r="F15" s="1">
        <v>42.975329538563329</v>
      </c>
      <c r="G15" s="1">
        <v>41.748704288336782</v>
      </c>
      <c r="H15" s="1">
        <v>43.42992752260367</v>
      </c>
      <c r="I15" s="1">
        <v>45.994560928930795</v>
      </c>
      <c r="J15" s="1">
        <v>41.354317604622615</v>
      </c>
      <c r="K15" s="1">
        <v>44.007828010058397</v>
      </c>
      <c r="L15" s="1">
        <v>43.822900920703525</v>
      </c>
      <c r="M15" s="1">
        <v>40.572470669993507</v>
      </c>
      <c r="N15" s="1">
        <v>44.268552540147304</v>
      </c>
      <c r="O15" s="1">
        <v>42.834934278945013</v>
      </c>
      <c r="P15" s="1">
        <v>51.508454754829543</v>
      </c>
      <c r="Q15" s="1">
        <v>46.337296023303779</v>
      </c>
      <c r="R15" s="1">
        <v>44.638206725609614</v>
      </c>
      <c r="S15" s="1">
        <v>46.297684027451439</v>
      </c>
      <c r="T15" s="1">
        <v>43.962629536164116</v>
      </c>
      <c r="U15" s="1">
        <v>42.407148722928504</v>
      </c>
      <c r="V15" s="1">
        <v>40.202883148946967</v>
      </c>
      <c r="W15" s="1">
        <v>43.420914493591248</v>
      </c>
      <c r="X15" s="1">
        <v>44.264286017537763</v>
      </c>
      <c r="Y15" s="1">
        <v>44.923263767455758</v>
      </c>
      <c r="Z15" s="1">
        <v>47.961694509565831</v>
      </c>
      <c r="AA15" s="1">
        <v>47.340515483391357</v>
      </c>
      <c r="AB15" s="1">
        <v>45.194987926147235</v>
      </c>
      <c r="AC15" s="1">
        <v>44.306884579216884</v>
      </c>
      <c r="AD15" s="1">
        <v>44.526610493605304</v>
      </c>
      <c r="AE15" s="1">
        <v>44.470479055524279</v>
      </c>
      <c r="AF15" s="1">
        <v>46.235219469871907</v>
      </c>
      <c r="AG15" s="1">
        <v>45.888984493670769</v>
      </c>
      <c r="AH15" s="1">
        <v>45.616437029444455</v>
      </c>
      <c r="AI15" s="1">
        <v>45.601402870399362</v>
      </c>
      <c r="AJ15" s="1">
        <v>46.101235327118566</v>
      </c>
      <c r="AK15" s="1">
        <v>49.336522777618697</v>
      </c>
      <c r="AL15" s="1">
        <v>46.621102575382217</v>
      </c>
      <c r="AM15" s="1">
        <v>41.114385705813682</v>
      </c>
    </row>
    <row r="16" spans="1:56" x14ac:dyDescent="0.25">
      <c r="A16" s="25">
        <f ca="1">Exceedance!U16</f>
        <v>43191</v>
      </c>
      <c r="B16" s="273">
        <v>49.100382392179313</v>
      </c>
      <c r="C16" s="273">
        <v>49.100382392179313</v>
      </c>
      <c r="D16" s="273">
        <v>49.100382392179313</v>
      </c>
      <c r="E16" s="1">
        <v>48.62136227931007</v>
      </c>
      <c r="F16" s="1">
        <v>54.459821455365855</v>
      </c>
      <c r="G16" s="1">
        <v>49.264316424876647</v>
      </c>
      <c r="H16" s="1">
        <v>52.156795143831182</v>
      </c>
      <c r="I16" s="1">
        <v>48.726120454494975</v>
      </c>
      <c r="J16" s="1">
        <v>47.676577445654289</v>
      </c>
      <c r="K16" s="1">
        <v>48.832704627568731</v>
      </c>
      <c r="L16" s="1">
        <v>50.654982891194628</v>
      </c>
      <c r="M16" s="1">
        <v>45.871666450839683</v>
      </c>
      <c r="N16" s="1">
        <v>50.932602199867333</v>
      </c>
      <c r="O16" s="1">
        <v>50.383044464843216</v>
      </c>
      <c r="P16" s="1">
        <v>54.286449718764537</v>
      </c>
      <c r="Q16" s="1">
        <v>51.788078829365084</v>
      </c>
      <c r="R16" s="1">
        <v>49.054394297198236</v>
      </c>
      <c r="S16" s="1">
        <v>50.974262003556049</v>
      </c>
      <c r="T16" s="1">
        <v>49.457195905591448</v>
      </c>
      <c r="U16" s="1">
        <v>45.378051880768297</v>
      </c>
      <c r="V16" s="1">
        <v>45.456218116326646</v>
      </c>
      <c r="W16" s="1">
        <v>50.996647385083627</v>
      </c>
      <c r="X16" s="1">
        <v>49.57737361850527</v>
      </c>
      <c r="Y16" s="1">
        <v>50.04124471185137</v>
      </c>
      <c r="Z16" s="1">
        <v>49.788918855418345</v>
      </c>
      <c r="AA16" s="1">
        <v>49.391324722486168</v>
      </c>
      <c r="AB16" s="1">
        <v>48.300527687265479</v>
      </c>
      <c r="AC16" s="1">
        <v>49.765721919273439</v>
      </c>
      <c r="AD16" s="1">
        <v>49.901589688122016</v>
      </c>
      <c r="AE16" s="1">
        <v>50.544679092791455</v>
      </c>
      <c r="AF16" s="1">
        <v>50.766233503318048</v>
      </c>
      <c r="AG16" s="1">
        <v>50.485497824914944</v>
      </c>
      <c r="AH16" s="1">
        <v>50.517501481248658</v>
      </c>
      <c r="AI16" s="1">
        <v>50.83140336797485</v>
      </c>
      <c r="AJ16" s="1">
        <v>50.336003377746138</v>
      </c>
      <c r="AK16" s="1">
        <v>46.86769462798398</v>
      </c>
      <c r="AL16" s="1">
        <v>48.360299448355399</v>
      </c>
      <c r="AM16" s="1">
        <v>43.670865587788498</v>
      </c>
    </row>
    <row r="17" spans="1:39" x14ac:dyDescent="0.25">
      <c r="A17" s="25">
        <f ca="1">Exceedance!U17</f>
        <v>43221</v>
      </c>
      <c r="B17" s="273">
        <v>42.431944978691455</v>
      </c>
      <c r="C17" s="273">
        <v>42.431944978691455</v>
      </c>
      <c r="D17" s="273">
        <v>42.431944978691455</v>
      </c>
      <c r="E17" s="1">
        <v>41.303554549202879</v>
      </c>
      <c r="F17" s="1">
        <v>44.494530070801716</v>
      </c>
      <c r="G17" s="1">
        <v>44.916897301313867</v>
      </c>
      <c r="H17" s="1">
        <v>49.87789702603223</v>
      </c>
      <c r="I17" s="1">
        <v>51.491057629107331</v>
      </c>
      <c r="J17" s="1">
        <v>42.3055636066034</v>
      </c>
      <c r="K17" s="1">
        <v>44.392397482301298</v>
      </c>
      <c r="L17" s="1">
        <v>42.714573456325766</v>
      </c>
      <c r="M17" s="1">
        <v>38.934160695258562</v>
      </c>
      <c r="N17" s="1">
        <v>42.008139261017305</v>
      </c>
      <c r="O17" s="1">
        <v>42.212472937406844</v>
      </c>
      <c r="P17" s="1">
        <v>48.006836224631016</v>
      </c>
      <c r="Q17" s="1">
        <v>52.100085693733334</v>
      </c>
      <c r="R17" s="1">
        <v>44.232314410989773</v>
      </c>
      <c r="S17" s="1">
        <v>43.715486523507671</v>
      </c>
      <c r="T17" s="1">
        <v>43.842004894373083</v>
      </c>
      <c r="U17" s="1">
        <v>42.089722032918068</v>
      </c>
      <c r="V17" s="1">
        <v>39.833968664770055</v>
      </c>
      <c r="W17" s="1">
        <v>43.316340585753174</v>
      </c>
      <c r="X17" s="1">
        <v>43.532182159438541</v>
      </c>
      <c r="Y17" s="1">
        <v>42.536817542738525</v>
      </c>
      <c r="Z17" s="1">
        <v>43.748640227621841</v>
      </c>
      <c r="AA17" s="1">
        <v>44.117851932529504</v>
      </c>
      <c r="AB17" s="1">
        <v>44.374861638802869</v>
      </c>
      <c r="AC17" s="1">
        <v>45.902603504212045</v>
      </c>
      <c r="AD17" s="1">
        <v>43.489027544579173</v>
      </c>
      <c r="AE17" s="1">
        <v>42.529077111819291</v>
      </c>
      <c r="AF17" s="1">
        <v>42.343169770980822</v>
      </c>
      <c r="AG17" s="1">
        <v>44.883610023391846</v>
      </c>
      <c r="AH17" s="1">
        <v>43.446477094327882</v>
      </c>
      <c r="AI17" s="1">
        <v>42.319824494329687</v>
      </c>
      <c r="AJ17" s="1">
        <v>42.653440491917266</v>
      </c>
      <c r="AK17" s="1">
        <v>42.498705574590268</v>
      </c>
      <c r="AL17" s="1">
        <v>41.280071043203414</v>
      </c>
      <c r="AM17" s="1">
        <v>37.081731727574464</v>
      </c>
    </row>
    <row r="18" spans="1:39" x14ac:dyDescent="0.25">
      <c r="A18" s="25">
        <f ca="1">Exceedance!U18</f>
        <v>43252</v>
      </c>
      <c r="B18" s="273">
        <v>44.596329047647885</v>
      </c>
      <c r="C18" s="273">
        <v>44.596329047647885</v>
      </c>
      <c r="D18" s="273">
        <v>44.596329047647885</v>
      </c>
      <c r="E18" s="1">
        <v>41.873067351838429</v>
      </c>
      <c r="F18" s="1">
        <v>54.809793395929361</v>
      </c>
      <c r="G18" s="1">
        <v>43.893867816877034</v>
      </c>
      <c r="H18" s="1">
        <v>48.241859662518792</v>
      </c>
      <c r="I18" s="1">
        <v>40.520889419569635</v>
      </c>
      <c r="J18" s="1">
        <v>43.46759612120789</v>
      </c>
      <c r="K18" s="1">
        <v>44.594411064765239</v>
      </c>
      <c r="L18" s="1">
        <v>44.990200532477971</v>
      </c>
      <c r="M18" s="1">
        <v>38.934881974148752</v>
      </c>
      <c r="N18" s="1">
        <v>44.620714830013021</v>
      </c>
      <c r="O18" s="1">
        <v>43.427249981283573</v>
      </c>
      <c r="P18" s="1">
        <v>46.727680676054661</v>
      </c>
      <c r="Q18" s="1">
        <v>54.184181629302941</v>
      </c>
      <c r="R18" s="1">
        <v>45.04732902262549</v>
      </c>
      <c r="S18" s="1">
        <v>44.749014184984617</v>
      </c>
      <c r="T18" s="1">
        <v>46.367928736719215</v>
      </c>
      <c r="U18" s="1">
        <v>43.632474149727202</v>
      </c>
      <c r="V18" s="1">
        <v>41.139329300201183</v>
      </c>
      <c r="W18" s="1">
        <v>43.597881958450834</v>
      </c>
      <c r="X18" s="1">
        <v>44.979103631514072</v>
      </c>
      <c r="Y18" s="1">
        <v>44.14752105310761</v>
      </c>
      <c r="Z18" s="1">
        <v>45.359412237388227</v>
      </c>
      <c r="AA18" s="1">
        <v>46.24010887746828</v>
      </c>
      <c r="AB18" s="1">
        <v>43.741799174038292</v>
      </c>
      <c r="AC18" s="1">
        <v>44.510156816705923</v>
      </c>
      <c r="AD18" s="1">
        <v>45.573130330026459</v>
      </c>
      <c r="AE18" s="1">
        <v>45.526413746956187</v>
      </c>
      <c r="AF18" s="1">
        <v>43.874139992941203</v>
      </c>
      <c r="AG18" s="1">
        <v>44.584824575321441</v>
      </c>
      <c r="AH18" s="1">
        <v>45.058079316682758</v>
      </c>
      <c r="AI18" s="1">
        <v>45.271757679675538</v>
      </c>
      <c r="AJ18" s="1">
        <v>45.203845330770307</v>
      </c>
      <c r="AK18" s="1">
        <v>45.722151701476548</v>
      </c>
      <c r="AL18" s="1">
        <v>43.196255703459371</v>
      </c>
      <c r="AM18" s="1">
        <v>41.364623789523989</v>
      </c>
    </row>
    <row r="19" spans="1:39" x14ac:dyDescent="0.25">
      <c r="A19" s="25">
        <f ca="1">Exceedance!U19</f>
        <v>43282</v>
      </c>
      <c r="B19" s="273">
        <v>42.223149586169136</v>
      </c>
      <c r="C19" s="273">
        <v>42.223149586169136</v>
      </c>
      <c r="D19" s="273">
        <v>42.223149586169136</v>
      </c>
      <c r="E19" s="1">
        <v>42.46613126634999</v>
      </c>
      <c r="F19" s="1">
        <v>37.412821555038597</v>
      </c>
      <c r="G19" s="1">
        <v>43.788379876236881</v>
      </c>
      <c r="H19" s="1">
        <v>46.888138701554162</v>
      </c>
      <c r="I19" s="1">
        <v>41.860893429806289</v>
      </c>
      <c r="J19" s="1">
        <v>42.701952386211204</v>
      </c>
      <c r="K19" s="1">
        <v>45.438172973889316</v>
      </c>
      <c r="L19" s="1">
        <v>44.549104165436326</v>
      </c>
      <c r="M19" s="1">
        <v>38.772727892623315</v>
      </c>
      <c r="N19" s="1">
        <v>43.546830308119937</v>
      </c>
      <c r="O19" s="1">
        <v>41.907266582352733</v>
      </c>
      <c r="P19" s="1">
        <v>44.811508013036693</v>
      </c>
      <c r="Q19" s="1">
        <v>53.776597729078645</v>
      </c>
      <c r="R19" s="1">
        <v>44.278503181165277</v>
      </c>
      <c r="S19" s="1">
        <v>43.750394808636322</v>
      </c>
      <c r="T19" s="1">
        <v>44.679494559066903</v>
      </c>
      <c r="U19" s="1">
        <v>42.564537823886063</v>
      </c>
      <c r="V19" s="1">
        <v>37.712964965311855</v>
      </c>
      <c r="W19" s="1">
        <v>43.913382800674583</v>
      </c>
      <c r="X19" s="1">
        <v>44.040090620426469</v>
      </c>
      <c r="Y19" s="1">
        <v>42.692814147327049</v>
      </c>
      <c r="Z19" s="1">
        <v>43.388888806211739</v>
      </c>
      <c r="AA19" s="1">
        <v>42.81529382669973</v>
      </c>
      <c r="AB19" s="1">
        <v>44.788812446613903</v>
      </c>
      <c r="AC19" s="1">
        <v>43.913860171362565</v>
      </c>
      <c r="AD19" s="1">
        <v>44.247133107383867</v>
      </c>
      <c r="AE19" s="1">
        <v>43.71193237034781</v>
      </c>
      <c r="AF19" s="1">
        <v>43.701634802649977</v>
      </c>
      <c r="AG19" s="1">
        <v>44.709808279711652</v>
      </c>
      <c r="AH19" s="1">
        <v>44.081735075329433</v>
      </c>
      <c r="AI19" s="1">
        <v>42.692953266784677</v>
      </c>
      <c r="AJ19" s="1">
        <v>42.489574940836597</v>
      </c>
      <c r="AK19" s="1">
        <v>41.702658295633746</v>
      </c>
      <c r="AL19" s="1">
        <v>41.366007447156164</v>
      </c>
      <c r="AM19" s="1">
        <v>39.005139221856105</v>
      </c>
    </row>
    <row r="20" spans="1:39" x14ac:dyDescent="0.25">
      <c r="A20" s="25">
        <f ca="1">Exceedance!U20</f>
        <v>43313</v>
      </c>
      <c r="B20" s="273">
        <v>37.454935031445487</v>
      </c>
      <c r="C20" s="273">
        <v>37.454935031445487</v>
      </c>
      <c r="D20" s="273">
        <v>37.454935031445487</v>
      </c>
      <c r="E20" s="1">
        <v>35.264624354716823</v>
      </c>
      <c r="F20" s="1">
        <v>37.037865121642639</v>
      </c>
      <c r="G20" s="1">
        <v>37.682519991151317</v>
      </c>
      <c r="H20" s="1">
        <v>42.117310354717723</v>
      </c>
      <c r="I20" s="1">
        <v>38.941444464956653</v>
      </c>
      <c r="J20" s="1">
        <v>38.124561310449081</v>
      </c>
      <c r="K20" s="1">
        <v>36.77069134200584</v>
      </c>
      <c r="L20" s="1">
        <v>37.557189231301415</v>
      </c>
      <c r="M20" s="1">
        <v>32.547132710221149</v>
      </c>
      <c r="N20" s="1">
        <v>37.661473627051244</v>
      </c>
      <c r="O20" s="1">
        <v>35.678445951089437</v>
      </c>
      <c r="P20" s="1">
        <v>39.468040059575486</v>
      </c>
      <c r="Q20" s="1">
        <v>39.41762352821037</v>
      </c>
      <c r="R20" s="1">
        <v>38.063858453221584</v>
      </c>
      <c r="S20" s="1">
        <v>37.573904510827852</v>
      </c>
      <c r="T20" s="1">
        <v>41.477159136433599</v>
      </c>
      <c r="U20" s="1">
        <v>38.682662161681279</v>
      </c>
      <c r="V20" s="1">
        <v>34.522648661375555</v>
      </c>
      <c r="W20" s="1">
        <v>37.411556512512568</v>
      </c>
      <c r="X20" s="1">
        <v>36.783007863762151</v>
      </c>
      <c r="Y20" s="1">
        <v>37.240478671853538</v>
      </c>
      <c r="Z20" s="1">
        <v>37.789511314759658</v>
      </c>
      <c r="AA20" s="1">
        <v>39.40324635762169</v>
      </c>
      <c r="AB20" s="1">
        <v>36.77515777297242</v>
      </c>
      <c r="AC20" s="1">
        <v>38.97494269720594</v>
      </c>
      <c r="AD20" s="1">
        <v>39.017238444995456</v>
      </c>
      <c r="AE20" s="1">
        <v>39.19860261151689</v>
      </c>
      <c r="AF20" s="1">
        <v>39.626364886360925</v>
      </c>
      <c r="AG20" s="1">
        <v>39.583987254003695</v>
      </c>
      <c r="AH20" s="1">
        <v>38.799022839339983</v>
      </c>
      <c r="AI20" s="1">
        <v>37.516382970566063</v>
      </c>
      <c r="AJ20" s="1">
        <v>37.082189035130163</v>
      </c>
      <c r="AK20" s="1">
        <v>35.974095845481585</v>
      </c>
      <c r="AL20" s="1">
        <v>37.996801311493584</v>
      </c>
      <c r="AM20" s="1">
        <v>34.147400786986978</v>
      </c>
    </row>
    <row r="21" spans="1:39" x14ac:dyDescent="0.25">
      <c r="A21" s="25">
        <f ca="1">Exceedance!U21</f>
        <v>43344</v>
      </c>
      <c r="B21" s="273">
        <v>33.524912908195077</v>
      </c>
      <c r="C21" s="273">
        <v>33.524912908195077</v>
      </c>
      <c r="D21" s="273">
        <v>33.524912908195077</v>
      </c>
      <c r="E21" s="1">
        <v>31.424228222208111</v>
      </c>
      <c r="F21" s="1">
        <v>33.311921974014929</v>
      </c>
      <c r="G21" s="1">
        <v>35.747492470073688</v>
      </c>
      <c r="H21" s="1">
        <v>30.590333125147854</v>
      </c>
      <c r="I21" s="1">
        <v>35.333487919670198</v>
      </c>
      <c r="J21" s="1">
        <v>32.932685866594547</v>
      </c>
      <c r="K21" s="1">
        <v>32.652279742771881</v>
      </c>
      <c r="L21" s="1">
        <v>32.77321643322702</v>
      </c>
      <c r="M21" s="1">
        <v>29.276154599723391</v>
      </c>
      <c r="N21" s="1">
        <v>32.545305182963546</v>
      </c>
      <c r="O21" s="1">
        <v>32.166685051895222</v>
      </c>
      <c r="P21" s="1">
        <v>34.944396190616629</v>
      </c>
      <c r="Q21" s="1">
        <v>32.688553905726586</v>
      </c>
      <c r="R21" s="1">
        <v>33.402059846866862</v>
      </c>
      <c r="S21" s="1">
        <v>32.908046812512005</v>
      </c>
      <c r="T21" s="1">
        <v>31.447429998135849</v>
      </c>
      <c r="U21" s="1">
        <v>36.366069611179164</v>
      </c>
      <c r="V21" s="1">
        <v>33.746335874216157</v>
      </c>
      <c r="W21" s="1">
        <v>34.036926140393568</v>
      </c>
      <c r="X21" s="1">
        <v>33.043082517247704</v>
      </c>
      <c r="Y21" s="1">
        <v>33.32054564294382</v>
      </c>
      <c r="Z21" s="1">
        <v>34.332115696665745</v>
      </c>
      <c r="AA21" s="1">
        <v>32.420261983494662</v>
      </c>
      <c r="AB21" s="1">
        <v>32.657070669954607</v>
      </c>
      <c r="AC21" s="1">
        <v>33.859593392816201</v>
      </c>
      <c r="AD21" s="1">
        <v>34.194752970155605</v>
      </c>
      <c r="AE21" s="1">
        <v>33.181882521912662</v>
      </c>
      <c r="AF21" s="1">
        <v>34.529707222044344</v>
      </c>
      <c r="AG21" s="1">
        <v>34.047321767961904</v>
      </c>
      <c r="AH21" s="1">
        <v>33.007739163002618</v>
      </c>
      <c r="AI21" s="1">
        <v>34.99432928696956</v>
      </c>
      <c r="AJ21" s="1">
        <v>34.342849426809536</v>
      </c>
      <c r="AK21" s="1">
        <v>32.563275238080358</v>
      </c>
      <c r="AL21" s="1">
        <v>32.223646634119355</v>
      </c>
      <c r="AM21" s="1">
        <v>27.311302285844292</v>
      </c>
    </row>
    <row r="22" spans="1:39" x14ac:dyDescent="0.25">
      <c r="A22" s="25">
        <f ca="1">Exceedance!U22</f>
        <v>43374</v>
      </c>
      <c r="B22" s="273">
        <v>31.521580011246588</v>
      </c>
      <c r="C22" s="273">
        <v>31.521580011246588</v>
      </c>
      <c r="D22" s="273">
        <v>31.521580011246588</v>
      </c>
      <c r="E22" s="1">
        <v>30.332472316580773</v>
      </c>
      <c r="F22" s="1">
        <v>29.655251421125051</v>
      </c>
      <c r="G22" s="1">
        <v>34.346995065648123</v>
      </c>
      <c r="H22" s="1">
        <v>29.05535429484345</v>
      </c>
      <c r="I22" s="1">
        <v>30.078252555346225</v>
      </c>
      <c r="J22" s="1">
        <v>30.43102387517688</v>
      </c>
      <c r="K22" s="1">
        <v>31.142311976073227</v>
      </c>
      <c r="L22" s="1">
        <v>32.513990150689736</v>
      </c>
      <c r="M22" s="1">
        <v>27.727899273321917</v>
      </c>
      <c r="N22" s="1">
        <v>30.494629510731709</v>
      </c>
      <c r="O22" s="1">
        <v>30.949737634207438</v>
      </c>
      <c r="P22" s="1">
        <v>31.809120067961096</v>
      </c>
      <c r="Q22" s="1">
        <v>31.874956294348344</v>
      </c>
      <c r="R22" s="1">
        <v>31.007935776835179</v>
      </c>
      <c r="S22" s="1">
        <v>30.830029259534118</v>
      </c>
      <c r="T22" s="1">
        <v>30.792987932983614</v>
      </c>
      <c r="U22" s="1">
        <v>31.167659599168946</v>
      </c>
      <c r="V22" s="1">
        <v>27.848689146580654</v>
      </c>
      <c r="W22" s="1">
        <v>31.77870629992945</v>
      </c>
      <c r="X22" s="1">
        <v>30.026948966200521</v>
      </c>
      <c r="Y22" s="1">
        <v>31.417147804092295</v>
      </c>
      <c r="Z22" s="1">
        <v>32.305869266658583</v>
      </c>
      <c r="AA22" s="1">
        <v>30.752161361384097</v>
      </c>
      <c r="AB22" s="1">
        <v>31.24992108532221</v>
      </c>
      <c r="AC22" s="1">
        <v>31.027943500665394</v>
      </c>
      <c r="AD22" s="1">
        <v>31.600123846012494</v>
      </c>
      <c r="AE22" s="1">
        <v>31.240660753684576</v>
      </c>
      <c r="AF22" s="1">
        <v>32.035021464673285</v>
      </c>
      <c r="AG22" s="1">
        <v>32.449011011931418</v>
      </c>
      <c r="AH22" s="1">
        <v>32.454611146794022</v>
      </c>
      <c r="AI22" s="1">
        <v>31.58142203172417</v>
      </c>
      <c r="AJ22" s="1">
        <v>30.943074926984654</v>
      </c>
      <c r="AK22" s="1">
        <v>30.978499443776677</v>
      </c>
      <c r="AL22" s="1">
        <v>31.721297312393663</v>
      </c>
      <c r="AM22" s="1">
        <v>25.807563347591127</v>
      </c>
    </row>
    <row r="23" spans="1:39" x14ac:dyDescent="0.25">
      <c r="A23" s="25">
        <f ca="1">Exceedance!U23</f>
        <v>43405</v>
      </c>
      <c r="B23" s="273">
        <v>25.33384628794731</v>
      </c>
      <c r="C23" s="273">
        <v>25.33384628794731</v>
      </c>
      <c r="D23" s="273">
        <v>25.33384628794731</v>
      </c>
      <c r="E23" s="1">
        <v>23.819969005715265</v>
      </c>
      <c r="F23" s="1">
        <v>27.87797735941448</v>
      </c>
      <c r="G23" s="1">
        <v>28.864284074789261</v>
      </c>
      <c r="H23" s="1">
        <v>28.126792528057752</v>
      </c>
      <c r="I23" s="1">
        <v>28.794284133429766</v>
      </c>
      <c r="J23" s="1">
        <v>25.605618832069773</v>
      </c>
      <c r="K23" s="1">
        <v>24.896500914850165</v>
      </c>
      <c r="L23" s="1">
        <v>25.109928747810095</v>
      </c>
      <c r="M23" s="1">
        <v>21.968330008393586</v>
      </c>
      <c r="N23" s="1">
        <v>24.785433427090727</v>
      </c>
      <c r="O23" s="1">
        <v>25.524992063177738</v>
      </c>
      <c r="P23" s="1">
        <v>26.769301010998074</v>
      </c>
      <c r="Q23" s="1">
        <v>25.002436673314016</v>
      </c>
      <c r="R23" s="1">
        <v>25.021486118668335</v>
      </c>
      <c r="S23" s="1">
        <v>24.699664644876503</v>
      </c>
      <c r="T23" s="1">
        <v>24.921319699151972</v>
      </c>
      <c r="U23" s="1">
        <v>28.366742865733599</v>
      </c>
      <c r="V23" s="1">
        <v>22.675733921172483</v>
      </c>
      <c r="W23" s="1">
        <v>25.374708153814353</v>
      </c>
      <c r="X23" s="1">
        <v>25.087646690080579</v>
      </c>
      <c r="Y23" s="1">
        <v>24.931192364730585</v>
      </c>
      <c r="Z23" s="1">
        <v>25.356059785499195</v>
      </c>
      <c r="AA23" s="1">
        <v>25.411250728490778</v>
      </c>
      <c r="AB23" s="1">
        <v>25.851612749403618</v>
      </c>
      <c r="AC23" s="1">
        <v>25.439908882739811</v>
      </c>
      <c r="AD23" s="1">
        <v>25.181985494498484</v>
      </c>
      <c r="AE23" s="1">
        <v>26.495461377520133</v>
      </c>
      <c r="AF23" s="1">
        <v>26.651778582514876</v>
      </c>
      <c r="AG23" s="1">
        <v>27.157928207473695</v>
      </c>
      <c r="AH23" s="1">
        <v>25.644203128835972</v>
      </c>
      <c r="AI23" s="1">
        <v>25.75320832645232</v>
      </c>
      <c r="AJ23" s="1">
        <v>25.04628159250974</v>
      </c>
      <c r="AK23" s="1">
        <v>25.318861466903087</v>
      </c>
      <c r="AL23" s="1">
        <v>25.183883600083515</v>
      </c>
      <c r="AM23" s="1">
        <v>22.992619062174999</v>
      </c>
    </row>
    <row r="24" spans="1:39" x14ac:dyDescent="0.25">
      <c r="A24" s="25">
        <f ca="1">Exceedance!U24</f>
        <v>43435</v>
      </c>
      <c r="B24" s="273">
        <v>20.594777927174338</v>
      </c>
      <c r="C24" s="273">
        <v>20.594777927174338</v>
      </c>
      <c r="D24" s="273">
        <v>20.594777927174338</v>
      </c>
      <c r="E24" s="1">
        <v>23.407666908971422</v>
      </c>
      <c r="F24" s="1">
        <v>28.151103931142817</v>
      </c>
      <c r="G24" s="1">
        <v>24.108459801608415</v>
      </c>
      <c r="H24" s="1">
        <v>26.300962442607961</v>
      </c>
      <c r="I24" s="1">
        <v>27.203689842665344</v>
      </c>
      <c r="J24" s="1">
        <v>23.333948616736517</v>
      </c>
      <c r="K24" s="1">
        <v>21.634876013979927</v>
      </c>
      <c r="L24" s="1">
        <v>21.614234892154158</v>
      </c>
      <c r="M24" s="1">
        <v>18.975857213067382</v>
      </c>
      <c r="N24" s="1">
        <v>20.132698268119903</v>
      </c>
      <c r="O24" s="1">
        <v>19.851697541446217</v>
      </c>
      <c r="P24" s="1">
        <v>20.579082632591156</v>
      </c>
      <c r="Q24" s="1">
        <v>19.666517191351996</v>
      </c>
      <c r="R24" s="1">
        <v>15.125416776376769</v>
      </c>
      <c r="S24" s="1">
        <v>22.147352178271323</v>
      </c>
      <c r="T24" s="1">
        <v>21.889673238595563</v>
      </c>
      <c r="U24" s="1">
        <v>25.530485658820286</v>
      </c>
      <c r="V24" s="1">
        <v>17.028689048625594</v>
      </c>
      <c r="W24" s="1">
        <v>22.507633577412236</v>
      </c>
      <c r="X24" s="1">
        <v>20.923092394136997</v>
      </c>
      <c r="Y24" s="1">
        <v>21.1162343197925</v>
      </c>
      <c r="Z24" s="1">
        <v>22.008828805498954</v>
      </c>
      <c r="AA24" s="1">
        <v>19.549117460136468</v>
      </c>
      <c r="AB24" s="1">
        <v>20.669166385702308</v>
      </c>
      <c r="AC24" s="1">
        <v>20.874773404408469</v>
      </c>
      <c r="AD24" s="1">
        <v>21.528989739678817</v>
      </c>
      <c r="AE24" s="1">
        <v>20.042158801929553</v>
      </c>
      <c r="AF24" s="1">
        <v>21.77239413731273</v>
      </c>
      <c r="AG24" s="1">
        <v>19.123846684727521</v>
      </c>
      <c r="AH24" s="1">
        <v>20.93865432562778</v>
      </c>
      <c r="AI24" s="1">
        <v>21.454882750993935</v>
      </c>
      <c r="AJ24" s="1">
        <v>20.916049616563374</v>
      </c>
      <c r="AK24" s="1">
        <v>19.795908269109297</v>
      </c>
      <c r="AL24" s="1">
        <v>20.708506715862161</v>
      </c>
      <c r="AM24" s="1">
        <v>20.375834599238029</v>
      </c>
    </row>
    <row r="25" spans="1:39" x14ac:dyDescent="0.25">
      <c r="A25" s="25">
        <f ca="1">Exceedance!U25</f>
        <v>43466</v>
      </c>
      <c r="B25" s="273">
        <v>22.77554440783587</v>
      </c>
      <c r="C25" s="273">
        <v>23.047004976699867</v>
      </c>
      <c r="D25" s="273">
        <v>23.047004976699867</v>
      </c>
      <c r="E25" s="1">
        <v>30.033042716411725</v>
      </c>
      <c r="F25" s="1">
        <v>31.368832310648624</v>
      </c>
      <c r="G25" s="1">
        <v>25.913710022073257</v>
      </c>
      <c r="H25" s="1">
        <v>25.918474155056824</v>
      </c>
      <c r="I25" s="1">
        <v>25.501510721281896</v>
      </c>
      <c r="J25" s="1">
        <v>21.522143096249252</v>
      </c>
      <c r="K25" s="1">
        <v>23.145070107201931</v>
      </c>
      <c r="L25" s="1">
        <v>20.263156483459731</v>
      </c>
      <c r="M25" s="1">
        <v>21.523228938524714</v>
      </c>
      <c r="N25" s="1">
        <v>22.590815490724093</v>
      </c>
      <c r="O25" s="1">
        <v>21.789993239547229</v>
      </c>
      <c r="P25" s="1">
        <v>24.3878980296316</v>
      </c>
      <c r="Q25" s="1">
        <v>21.538362865238867</v>
      </c>
      <c r="R25" s="1">
        <v>22.922295991364003</v>
      </c>
      <c r="S25" s="1">
        <v>26.351087290626552</v>
      </c>
      <c r="T25" s="1">
        <v>30.240981512161465</v>
      </c>
      <c r="U25" s="1">
        <v>17.073291203882519</v>
      </c>
      <c r="V25" s="1">
        <v>22.55667932418946</v>
      </c>
      <c r="W25" s="1">
        <v>22.136119037877137</v>
      </c>
      <c r="X25" s="1">
        <v>22.259769326994494</v>
      </c>
      <c r="Y25" s="1">
        <v>22.378736921299097</v>
      </c>
      <c r="Z25" s="1">
        <v>22.042668737045634</v>
      </c>
      <c r="AA25" s="1">
        <v>22.056648956342119</v>
      </c>
      <c r="AB25" s="1">
        <v>23.947575413905735</v>
      </c>
      <c r="AC25" s="1">
        <v>22.943103443967203</v>
      </c>
      <c r="AD25" s="1">
        <v>21.714744369858064</v>
      </c>
      <c r="AE25" s="1">
        <v>24.121445908263063</v>
      </c>
      <c r="AF25" s="1">
        <v>19.264600317966551</v>
      </c>
      <c r="AG25" s="1">
        <v>24.75957030344566</v>
      </c>
      <c r="AH25" s="1">
        <v>24.563761044564398</v>
      </c>
      <c r="AI25" s="1">
        <v>22.883904680412233</v>
      </c>
      <c r="AJ25" s="1">
        <v>22.387100071808408</v>
      </c>
      <c r="AK25" s="1">
        <v>22.248641226013426</v>
      </c>
      <c r="AL25" s="1">
        <v>16.701050898827933</v>
      </c>
      <c r="AM25" s="1">
        <v>20.891268734209593</v>
      </c>
    </row>
    <row r="26" spans="1:39" x14ac:dyDescent="0.25">
      <c r="A26" s="25">
        <f ca="1">Exceedance!U26</f>
        <v>43497</v>
      </c>
      <c r="B26" s="273">
        <v>30.787422213455731</v>
      </c>
      <c r="C26" s="273">
        <v>31.127892760470672</v>
      </c>
      <c r="D26" s="273">
        <v>31.127892760470672</v>
      </c>
      <c r="E26" s="1">
        <v>21.662539177020971</v>
      </c>
      <c r="F26" s="1">
        <v>26.971836887170124</v>
      </c>
      <c r="G26" s="1">
        <v>32.168748674455237</v>
      </c>
      <c r="H26" s="1">
        <v>28.546227171854351</v>
      </c>
      <c r="I26" s="1">
        <v>28.278072569025486</v>
      </c>
      <c r="J26" s="1">
        <v>29.774522336086758</v>
      </c>
      <c r="K26" s="1">
        <v>31.583510446485914</v>
      </c>
      <c r="L26" s="1">
        <v>28.93998816888924</v>
      </c>
      <c r="M26" s="1">
        <v>29.026508544295176</v>
      </c>
      <c r="N26" s="1">
        <v>30.015711671592058</v>
      </c>
      <c r="O26" s="1">
        <v>33.18309214694353</v>
      </c>
      <c r="P26" s="1">
        <v>32.533392630308121</v>
      </c>
      <c r="Q26" s="1">
        <v>32.070315234607719</v>
      </c>
      <c r="R26" s="1">
        <v>31.106429497187023</v>
      </c>
      <c r="S26" s="1">
        <v>31.61639990132754</v>
      </c>
      <c r="T26" s="1">
        <v>32.828134578153303</v>
      </c>
      <c r="U26" s="1">
        <v>28.363435344574341</v>
      </c>
      <c r="V26" s="1">
        <v>30.287066697562878</v>
      </c>
      <c r="W26" s="1">
        <v>29.304196322440479</v>
      </c>
      <c r="X26" s="1">
        <v>30.767198262963039</v>
      </c>
      <c r="Y26" s="1">
        <v>29.247746305745295</v>
      </c>
      <c r="Z26" s="1">
        <v>29.113192345565029</v>
      </c>
      <c r="AA26" s="1">
        <v>29.258300892702763</v>
      </c>
      <c r="AB26" s="1">
        <v>30.194662991103055</v>
      </c>
      <c r="AC26" s="1">
        <v>31.681497869916793</v>
      </c>
      <c r="AD26" s="1">
        <v>31.419607925152842</v>
      </c>
      <c r="AE26" s="1">
        <v>30.08067345196249</v>
      </c>
      <c r="AF26" s="1">
        <v>32.247220326131156</v>
      </c>
      <c r="AG26" s="1">
        <v>30.638267514337425</v>
      </c>
      <c r="AH26" s="1">
        <v>32.195829020823787</v>
      </c>
      <c r="AI26" s="1">
        <v>31.105653905280764</v>
      </c>
      <c r="AJ26" s="1">
        <v>29.950907104198635</v>
      </c>
      <c r="AK26" s="1">
        <v>30.123253989110793</v>
      </c>
      <c r="AL26" s="1">
        <v>28.164532451008281</v>
      </c>
      <c r="AM26" s="1">
        <v>31.629133499785901</v>
      </c>
    </row>
    <row r="27" spans="1:39" x14ac:dyDescent="0.25">
      <c r="A27" s="25">
        <f ca="1">Exceedance!U27</f>
        <v>43525</v>
      </c>
      <c r="B27" s="273">
        <v>45.662017945129627</v>
      </c>
      <c r="C27" s="273">
        <v>46.128990026970776</v>
      </c>
      <c r="D27" s="273">
        <v>46.128990026970776</v>
      </c>
      <c r="E27" s="1">
        <v>42.800346317311011</v>
      </c>
      <c r="F27" s="1">
        <v>41.572876845043346</v>
      </c>
      <c r="G27" s="1">
        <v>43.679828194191039</v>
      </c>
      <c r="H27" s="1">
        <v>46.246226703632132</v>
      </c>
      <c r="I27" s="1">
        <v>41.602789742400461</v>
      </c>
      <c r="J27" s="1">
        <v>43.833555403532849</v>
      </c>
      <c r="K27" s="1">
        <v>43.648501038528998</v>
      </c>
      <c r="L27" s="1">
        <v>40.415880130952694</v>
      </c>
      <c r="M27" s="1">
        <v>44.094459376687105</v>
      </c>
      <c r="N27" s="1">
        <v>42.659854430974271</v>
      </c>
      <c r="O27" s="1">
        <v>51.339344437616752</v>
      </c>
      <c r="P27" s="1">
        <v>46.589197684655012</v>
      </c>
      <c r="Q27" s="1">
        <v>44.464367975802503</v>
      </c>
      <c r="R27" s="1">
        <v>46.549558425936532</v>
      </c>
      <c r="S27" s="1">
        <v>43.788325821891661</v>
      </c>
      <c r="T27" s="1">
        <v>42.231774452520931</v>
      </c>
      <c r="U27" s="1">
        <v>40.046038242134642</v>
      </c>
      <c r="V27" s="1">
        <v>43.246237945171707</v>
      </c>
      <c r="W27" s="1">
        <v>44.090189917653156</v>
      </c>
      <c r="X27" s="1">
        <v>44.282649125668833</v>
      </c>
      <c r="Y27" s="1">
        <v>47.323171060832699</v>
      </c>
      <c r="Z27" s="1">
        <v>46.701564509604999</v>
      </c>
      <c r="AA27" s="1">
        <v>44.554560297895073</v>
      </c>
      <c r="AB27" s="1">
        <v>44.132817797695466</v>
      </c>
      <c r="AC27" s="1">
        <v>44.352694937945188</v>
      </c>
      <c r="AD27" s="1">
        <v>43.829552785688279</v>
      </c>
      <c r="AE27" s="1">
        <v>46.062479860457074</v>
      </c>
      <c r="AF27" s="1">
        <v>45.716006588820299</v>
      </c>
      <c r="AG27" s="1">
        <v>45.443271544421094</v>
      </c>
      <c r="AH27" s="1">
        <v>45.852798054960324</v>
      </c>
      <c r="AI27" s="1">
        <v>45.928403503421876</v>
      </c>
      <c r="AJ27" s="1">
        <v>48.69894555131691</v>
      </c>
      <c r="AK27" s="1">
        <v>46.448628549137865</v>
      </c>
      <c r="AL27" s="1">
        <v>40.958168138564851</v>
      </c>
      <c r="AM27" s="1">
        <v>44.328345679392015</v>
      </c>
    </row>
    <row r="28" spans="1:39" x14ac:dyDescent="0.25">
      <c r="A28" s="25">
        <f ca="1">Exceedance!U28</f>
        <v>43556</v>
      </c>
      <c r="B28" s="273">
        <v>48.394735652432637</v>
      </c>
      <c r="C28" s="273">
        <v>48.868142512532351</v>
      </c>
      <c r="D28" s="273">
        <v>48.868142512532351</v>
      </c>
      <c r="E28" s="1">
        <v>54.227581575718894</v>
      </c>
      <c r="F28" s="1">
        <v>49.032076545229671</v>
      </c>
      <c r="G28" s="1">
        <v>52.34966109864331</v>
      </c>
      <c r="H28" s="1">
        <v>48.918986409307067</v>
      </c>
      <c r="I28" s="1">
        <v>47.869443400466444</v>
      </c>
      <c r="J28" s="1">
        <v>48.600464747921777</v>
      </c>
      <c r="K28" s="1">
        <v>50.422743011547666</v>
      </c>
      <c r="L28" s="1">
        <v>45.662650559157434</v>
      </c>
      <c r="M28" s="1">
        <v>50.700362320220343</v>
      </c>
      <c r="N28" s="1">
        <v>50.150804585196262</v>
      </c>
      <c r="O28" s="1">
        <v>54.054209839117576</v>
      </c>
      <c r="P28" s="1">
        <v>51.980944784177218</v>
      </c>
      <c r="Q28" s="1">
        <v>48.822154417551246</v>
      </c>
      <c r="R28" s="1">
        <v>51.167127958368198</v>
      </c>
      <c r="S28" s="1">
        <v>49.224956025944472</v>
      </c>
      <c r="T28" s="1">
        <v>45.145812001121335</v>
      </c>
      <c r="U28" s="1">
        <v>45.247202224644397</v>
      </c>
      <c r="V28" s="1">
        <v>50.764407505436644</v>
      </c>
      <c r="W28" s="1">
        <v>49.345133738858316</v>
      </c>
      <c r="X28" s="1">
        <v>49.335597972104701</v>
      </c>
      <c r="Y28" s="1">
        <v>49.083272115671683</v>
      </c>
      <c r="Z28" s="1">
        <v>48.685677982739534</v>
      </c>
      <c r="AA28" s="1">
        <v>47.594880947518817</v>
      </c>
      <c r="AB28" s="1">
        <v>49.533482039626456</v>
      </c>
      <c r="AC28" s="1">
        <v>49.669349808475047</v>
      </c>
      <c r="AD28" s="1">
        <v>49.839032353044836</v>
      </c>
      <c r="AE28" s="1">
        <v>50.533993623671059</v>
      </c>
      <c r="AF28" s="1">
        <v>50.253257945267961</v>
      </c>
      <c r="AG28" s="1">
        <v>50.285261601601704</v>
      </c>
      <c r="AH28" s="1">
        <v>51.024269322787006</v>
      </c>
      <c r="AI28" s="1">
        <v>50.103763498099248</v>
      </c>
      <c r="AJ28" s="1">
        <v>46.162047888237325</v>
      </c>
      <c r="AK28" s="1">
        <v>48.128059568708444</v>
      </c>
      <c r="AL28" s="1">
        <v>43.461849696106249</v>
      </c>
      <c r="AM28" s="1">
        <v>48.389122399663073</v>
      </c>
    </row>
    <row r="29" spans="1:39" x14ac:dyDescent="0.25">
      <c r="A29" s="25">
        <f ca="1">Exceedance!U29</f>
        <v>43586</v>
      </c>
      <c r="B29" s="273">
        <v>41.965190144337512</v>
      </c>
      <c r="C29" s="273">
        <v>42.222062851833655</v>
      </c>
      <c r="D29" s="273">
        <v>42.222062851833655</v>
      </c>
      <c r="E29" s="1">
        <v>44.284647943943902</v>
      </c>
      <c r="F29" s="1">
        <v>44.707015174456075</v>
      </c>
      <c r="G29" s="1">
        <v>49.905872176376576</v>
      </c>
      <c r="H29" s="1">
        <v>51.519032779451678</v>
      </c>
      <c r="I29" s="1">
        <v>42.333538756947767</v>
      </c>
      <c r="J29" s="1">
        <v>44.182515355443471</v>
      </c>
      <c r="K29" s="1">
        <v>42.504691329467981</v>
      </c>
      <c r="L29" s="1">
        <v>38.745266781086549</v>
      </c>
      <c r="M29" s="1">
        <v>41.798257134159535</v>
      </c>
      <c r="N29" s="1">
        <v>42.002590810549044</v>
      </c>
      <c r="O29" s="1">
        <v>47.796954097773217</v>
      </c>
      <c r="P29" s="1">
        <v>52.12806084407768</v>
      </c>
      <c r="Q29" s="1">
        <v>44.022432284131945</v>
      </c>
      <c r="R29" s="1">
        <v>43.743461673852025</v>
      </c>
      <c r="S29" s="1">
        <v>43.632122767515284</v>
      </c>
      <c r="T29" s="1">
        <v>41.879839906060276</v>
      </c>
      <c r="U29" s="1">
        <v>39.645074750598056</v>
      </c>
      <c r="V29" s="1">
        <v>43.106458458895375</v>
      </c>
      <c r="W29" s="1">
        <v>43.322300032580728</v>
      </c>
      <c r="X29" s="1">
        <v>42.070062708384583</v>
      </c>
      <c r="Y29" s="1">
        <v>43.281885393267913</v>
      </c>
      <c r="Z29" s="1">
        <v>43.651097098175569</v>
      </c>
      <c r="AA29" s="1">
        <v>43.908106804448927</v>
      </c>
      <c r="AB29" s="1">
        <v>45.692721377354246</v>
      </c>
      <c r="AC29" s="1">
        <v>43.279145417721367</v>
      </c>
      <c r="AD29" s="1">
        <v>42.062322277465363</v>
      </c>
      <c r="AE29" s="1">
        <v>42.13328764412303</v>
      </c>
      <c r="AF29" s="1">
        <v>44.673727896534039</v>
      </c>
      <c r="AG29" s="1">
        <v>43.236594967470076</v>
      </c>
      <c r="AH29" s="1">
        <v>42.347799644674062</v>
      </c>
      <c r="AI29" s="1">
        <v>42.443558365059516</v>
      </c>
      <c r="AJ29" s="1">
        <v>42.031950740236326</v>
      </c>
      <c r="AK29" s="1">
        <v>41.070188916345607</v>
      </c>
      <c r="AL29" s="1">
        <v>36.892837813402458</v>
      </c>
      <c r="AM29" s="1">
        <v>41.093672422345051</v>
      </c>
    </row>
    <row r="30" spans="1:39" x14ac:dyDescent="0.25">
      <c r="A30" s="25">
        <f ca="1">Exceedance!U30</f>
        <v>43617</v>
      </c>
      <c r="B30" s="273">
        <v>44.143548088552258</v>
      </c>
      <c r="C30" s="273">
        <v>44.383295948883713</v>
      </c>
      <c r="D30" s="273">
        <v>44.383295948883713</v>
      </c>
      <c r="E30" s="1">
        <v>54.59676029716519</v>
      </c>
      <c r="F30" s="1">
        <v>43.680834718112848</v>
      </c>
      <c r="G30" s="1">
        <v>48.245681928394056</v>
      </c>
      <c r="H30" s="1">
        <v>40.524711685444885</v>
      </c>
      <c r="I30" s="1">
        <v>43.471418387083169</v>
      </c>
      <c r="J30" s="1">
        <v>44.381377966001054</v>
      </c>
      <c r="K30" s="1">
        <v>44.777167433713785</v>
      </c>
      <c r="L30" s="1">
        <v>38.743152185260996</v>
      </c>
      <c r="M30" s="1">
        <v>44.407681731248843</v>
      </c>
      <c r="N30" s="1">
        <v>43.214216882519388</v>
      </c>
      <c r="O30" s="1">
        <v>46.514647577290468</v>
      </c>
      <c r="P30" s="1">
        <v>54.188003895178184</v>
      </c>
      <c r="Q30" s="1">
        <v>44.834295923861305</v>
      </c>
      <c r="R30" s="1">
        <v>44.752836450859888</v>
      </c>
      <c r="S30" s="1">
        <v>46.154895637955043</v>
      </c>
      <c r="T30" s="1">
        <v>43.419441050963016</v>
      </c>
      <c r="U30" s="1">
        <v>40.94759951131342</v>
      </c>
      <c r="V30" s="1">
        <v>43.384848859686663</v>
      </c>
      <c r="W30" s="1">
        <v>44.766070532749879</v>
      </c>
      <c r="X30" s="1">
        <v>43.694740094011976</v>
      </c>
      <c r="Y30" s="1">
        <v>44.906631278292608</v>
      </c>
      <c r="Z30" s="1">
        <v>45.787327918372668</v>
      </c>
      <c r="AA30" s="1">
        <v>43.289018214942665</v>
      </c>
      <c r="AB30" s="1">
        <v>44.297123717941766</v>
      </c>
      <c r="AC30" s="1">
        <v>45.360097231262301</v>
      </c>
      <c r="AD30" s="1">
        <v>45.073632787860575</v>
      </c>
      <c r="AE30" s="1">
        <v>43.661106894177017</v>
      </c>
      <c r="AF30" s="1">
        <v>44.371791476557249</v>
      </c>
      <c r="AG30" s="1">
        <v>44.845046217918579</v>
      </c>
      <c r="AH30" s="1">
        <v>45.275579945550831</v>
      </c>
      <c r="AI30" s="1">
        <v>44.990812232006149</v>
      </c>
      <c r="AJ30" s="1">
        <v>45.269370742380936</v>
      </c>
      <c r="AK30" s="1">
        <v>42.983222604695172</v>
      </c>
      <c r="AL30" s="1">
        <v>41.172894000636227</v>
      </c>
      <c r="AM30" s="1">
        <v>41.660034253074251</v>
      </c>
    </row>
    <row r="31" spans="1:39" x14ac:dyDescent="0.25">
      <c r="A31" s="25">
        <f ca="1">Exceedance!U31</f>
        <v>43647</v>
      </c>
      <c r="B31" s="273">
        <v>41.743119261462425</v>
      </c>
      <c r="C31" s="273">
        <v>42.015902511735746</v>
      </c>
      <c r="D31" s="273">
        <v>42.015902511735746</v>
      </c>
      <c r="E31" s="1">
        <v>37.205574480605193</v>
      </c>
      <c r="F31" s="1">
        <v>43.581132801803484</v>
      </c>
      <c r="G31" s="1">
        <v>46.94633700796178</v>
      </c>
      <c r="H31" s="1">
        <v>41.919091736213915</v>
      </c>
      <c r="I31" s="1">
        <v>42.760150692618836</v>
      </c>
      <c r="J31" s="1">
        <v>45.230925899455904</v>
      </c>
      <c r="K31" s="1">
        <v>44.341857091002915</v>
      </c>
      <c r="L31" s="1">
        <v>38.586205525633261</v>
      </c>
      <c r="M31" s="1">
        <v>43.339583233686525</v>
      </c>
      <c r="N31" s="1">
        <v>41.700019507919329</v>
      </c>
      <c r="O31" s="1">
        <v>44.604260938603311</v>
      </c>
      <c r="P31" s="1">
        <v>53.834796035486271</v>
      </c>
      <c r="Q31" s="1">
        <v>44.07125610673188</v>
      </c>
      <c r="R31" s="1">
        <v>43.808593115043955</v>
      </c>
      <c r="S31" s="1">
        <v>44.472247484633513</v>
      </c>
      <c r="T31" s="1">
        <v>42.357290749452666</v>
      </c>
      <c r="U31" s="1">
        <v>37.526442598321793</v>
      </c>
      <c r="V31" s="1">
        <v>43.706135726241179</v>
      </c>
      <c r="W31" s="1">
        <v>43.832843545993079</v>
      </c>
      <c r="X31" s="1">
        <v>42.212783822620352</v>
      </c>
      <c r="Y31" s="1">
        <v>42.908858481505028</v>
      </c>
      <c r="Z31" s="1">
        <v>42.335263501993005</v>
      </c>
      <c r="AA31" s="1">
        <v>44.308782121907186</v>
      </c>
      <c r="AB31" s="1">
        <v>43.706613096929154</v>
      </c>
      <c r="AC31" s="1">
        <v>44.039886032950456</v>
      </c>
      <c r="AD31" s="1">
        <v>43.231902045641078</v>
      </c>
      <c r="AE31" s="1">
        <v>43.49438772821658</v>
      </c>
      <c r="AF31" s="1">
        <v>44.502561205278241</v>
      </c>
      <c r="AG31" s="1">
        <v>43.874488000896037</v>
      </c>
      <c r="AH31" s="1">
        <v>42.751151573192324</v>
      </c>
      <c r="AI31" s="1">
        <v>42.2823278664032</v>
      </c>
      <c r="AJ31" s="1">
        <v>41.222627970927022</v>
      </c>
      <c r="AK31" s="1">
        <v>41.158760372722753</v>
      </c>
      <c r="AL31" s="1">
        <v>38.818616854866043</v>
      </c>
      <c r="AM31" s="1">
        <v>42.2588841919166</v>
      </c>
    </row>
    <row r="32" spans="1:39" x14ac:dyDescent="0.25">
      <c r="A32" s="25">
        <f ca="1">Exceedance!U32</f>
        <v>43678</v>
      </c>
      <c r="B32" s="273">
        <v>37.072581471455692</v>
      </c>
      <c r="C32" s="273">
        <v>37.275601060845453</v>
      </c>
      <c r="D32" s="273">
        <v>37.275601060845453</v>
      </c>
      <c r="E32" s="1">
        <v>36.858531151042591</v>
      </c>
      <c r="F32" s="1">
        <v>37.503186020551269</v>
      </c>
      <c r="G32" s="1">
        <v>42.151201091534226</v>
      </c>
      <c r="H32" s="1">
        <v>38.97533520177317</v>
      </c>
      <c r="I32" s="1">
        <v>38.158452047265598</v>
      </c>
      <c r="J32" s="1">
        <v>36.591357371405785</v>
      </c>
      <c r="K32" s="1">
        <v>37.377855260701359</v>
      </c>
      <c r="L32" s="1">
        <v>32.385732136681085</v>
      </c>
      <c r="M32" s="1">
        <v>37.482139656451196</v>
      </c>
      <c r="N32" s="1">
        <v>35.499111980489381</v>
      </c>
      <c r="O32" s="1">
        <v>39.288706088975417</v>
      </c>
      <c r="P32" s="1">
        <v>39.451514265026873</v>
      </c>
      <c r="Q32" s="1">
        <v>37.884524482621515</v>
      </c>
      <c r="R32" s="1">
        <v>37.607795247644376</v>
      </c>
      <c r="S32" s="1">
        <v>41.297825165833537</v>
      </c>
      <c r="T32" s="1">
        <v>38.503328191081224</v>
      </c>
      <c r="U32" s="1">
        <v>34.361248087835484</v>
      </c>
      <c r="V32" s="1">
        <v>37.232222541912506</v>
      </c>
      <c r="W32" s="1">
        <v>36.603673893162117</v>
      </c>
      <c r="X32" s="1">
        <v>36.858125111863743</v>
      </c>
      <c r="Y32" s="1">
        <v>37.407157754769855</v>
      </c>
      <c r="Z32" s="1">
        <v>39.020892797631866</v>
      </c>
      <c r="AA32" s="1">
        <v>36.392804212982604</v>
      </c>
      <c r="AB32" s="1">
        <v>38.795608726605892</v>
      </c>
      <c r="AC32" s="1">
        <v>38.837904474395394</v>
      </c>
      <c r="AD32" s="1">
        <v>38.81624905152708</v>
      </c>
      <c r="AE32" s="1">
        <v>39.447030915760877</v>
      </c>
      <c r="AF32" s="1">
        <v>39.404653283403626</v>
      </c>
      <c r="AG32" s="1">
        <v>38.619688868739914</v>
      </c>
      <c r="AH32" s="1">
        <v>37.550273707382587</v>
      </c>
      <c r="AI32" s="1">
        <v>36.902855064530108</v>
      </c>
      <c r="AJ32" s="1">
        <v>35.591742285491776</v>
      </c>
      <c r="AK32" s="1">
        <v>37.817467340893543</v>
      </c>
      <c r="AL32" s="1">
        <v>33.986000213446928</v>
      </c>
      <c r="AM32" s="1">
        <v>35.085290384116774</v>
      </c>
    </row>
    <row r="33" spans="1:39" x14ac:dyDescent="0.25">
      <c r="A33" s="25">
        <f ca="1">Exceedance!U33</f>
        <v>43709</v>
      </c>
      <c r="B33" s="273">
        <v>32.770906639749214</v>
      </c>
      <c r="C33" s="273">
        <v>32.973271520267815</v>
      </c>
      <c r="D33" s="273">
        <v>32.973271520267815</v>
      </c>
      <c r="E33" s="1">
        <v>32.763351684209937</v>
      </c>
      <c r="F33" s="1">
        <v>35.16380389692069</v>
      </c>
      <c r="G33" s="1">
        <v>30.330844874425157</v>
      </c>
      <c r="H33" s="1">
        <v>35.005608524323598</v>
      </c>
      <c r="I33" s="1">
        <v>32.639423431380656</v>
      </c>
      <c r="J33" s="1">
        <v>32.11322077806409</v>
      </c>
      <c r="K33" s="1">
        <v>32.232413692689505</v>
      </c>
      <c r="L33" s="1">
        <v>28.803037244983759</v>
      </c>
      <c r="M33" s="1">
        <v>32.007788675313947</v>
      </c>
      <c r="N33" s="1">
        <v>31.634627835637772</v>
      </c>
      <c r="O33" s="1">
        <v>34.372287394252389</v>
      </c>
      <c r="P33" s="1">
        <v>32.398811588443962</v>
      </c>
      <c r="Q33" s="1">
        <v>32.85218986675757</v>
      </c>
      <c r="R33" s="1">
        <v>32.615139645718443</v>
      </c>
      <c r="S33" s="1">
        <v>30.925743659181375</v>
      </c>
      <c r="T33" s="1">
        <v>35.773461826962837</v>
      </c>
      <c r="U33" s="1">
        <v>33.206631954987223</v>
      </c>
      <c r="V33" s="1">
        <v>33.477902077320863</v>
      </c>
      <c r="W33" s="1">
        <v>32.498388600651019</v>
      </c>
      <c r="X33" s="1">
        <v>32.56948612867312</v>
      </c>
      <c r="Y33" s="1">
        <v>33.566470440027715</v>
      </c>
      <c r="Z33" s="1">
        <v>31.682183582559553</v>
      </c>
      <c r="AA33" s="1">
        <v>31.915577744757588</v>
      </c>
      <c r="AB33" s="1">
        <v>33.303126275513016</v>
      </c>
      <c r="AC33" s="1">
        <v>33.633453215479435</v>
      </c>
      <c r="AD33" s="1">
        <v>32.432822379362946</v>
      </c>
      <c r="AE33" s="1">
        <v>33.96357779056531</v>
      </c>
      <c r="AF33" s="1">
        <v>33.488147811221509</v>
      </c>
      <c r="AG33" s="1">
        <v>32.463554859217766</v>
      </c>
      <c r="AH33" s="1">
        <v>34.671340191034304</v>
      </c>
      <c r="AI33" s="1">
        <v>33.779414281950217</v>
      </c>
      <c r="AJ33" s="1">
        <v>31.823134741219384</v>
      </c>
      <c r="AK33" s="1">
        <v>31.690768093663849</v>
      </c>
      <c r="AL33" s="1">
        <v>26.866337883461291</v>
      </c>
      <c r="AM33" s="1">
        <v>30.902876427682788</v>
      </c>
    </row>
    <row r="34" spans="1:39" x14ac:dyDescent="0.25">
      <c r="A34" s="25">
        <f ca="1">Exceedance!U34</f>
        <v>43739</v>
      </c>
      <c r="B34" s="273">
        <v>31.117603729584758</v>
      </c>
      <c r="C34" s="273">
        <v>31.28624113001494</v>
      </c>
      <c r="D34" s="273">
        <v>31.28624113001494</v>
      </c>
      <c r="E34" s="1">
        <v>29.423742224704402</v>
      </c>
      <c r="F34" s="1">
        <v>34.105858465206751</v>
      </c>
      <c r="G34" s="1">
        <v>29.016027581684774</v>
      </c>
      <c r="H34" s="1">
        <v>30.036826866716595</v>
      </c>
      <c r="I34" s="1">
        <v>30.388874303854529</v>
      </c>
      <c r="J34" s="1">
        <v>30.907751348489562</v>
      </c>
      <c r="K34" s="1">
        <v>32.276614855261023</v>
      </c>
      <c r="L34" s="1">
        <v>27.518632021051559</v>
      </c>
      <c r="M34" s="1">
        <v>30.261397920120956</v>
      </c>
      <c r="N34" s="1">
        <v>30.715572166959376</v>
      </c>
      <c r="O34" s="1">
        <v>31.573191157838739</v>
      </c>
      <c r="P34" s="1">
        <v>31.829843790301787</v>
      </c>
      <c r="Q34" s="1">
        <v>30.773650887667515</v>
      </c>
      <c r="R34" s="1">
        <v>30.787060933750162</v>
      </c>
      <c r="S34" s="1">
        <v>30.559144114320389</v>
      </c>
      <c r="T34" s="1">
        <v>30.933046958554087</v>
      </c>
      <c r="U34" s="1">
        <v>27.639174034879023</v>
      </c>
      <c r="V34" s="1">
        <v>31.542839798509437</v>
      </c>
      <c r="W34" s="1">
        <v>29.794677050690531</v>
      </c>
      <c r="X34" s="1">
        <v>31.013385816118934</v>
      </c>
      <c r="Y34" s="1">
        <v>31.900283632461083</v>
      </c>
      <c r="Z34" s="1">
        <v>30.349763917946273</v>
      </c>
      <c r="AA34" s="1">
        <v>30.84650224465328</v>
      </c>
      <c r="AB34" s="1">
        <v>30.793617555878441</v>
      </c>
      <c r="AC34" s="1">
        <v>31.364623793734886</v>
      </c>
      <c r="AD34" s="1">
        <v>30.837260915109709</v>
      </c>
      <c r="AE34" s="1">
        <v>31.79862900748186</v>
      </c>
      <c r="AF34" s="1">
        <v>32.211769052948426</v>
      </c>
      <c r="AG34" s="1">
        <v>32.217357696398665</v>
      </c>
      <c r="AH34" s="1">
        <v>31.536911856609944</v>
      </c>
      <c r="AI34" s="1">
        <v>30.708923131535212</v>
      </c>
      <c r="AJ34" s="1">
        <v>30.575637557195837</v>
      </c>
      <c r="AK34" s="1">
        <v>31.48554861355608</v>
      </c>
      <c r="AL34" s="1">
        <v>25.602236602563543</v>
      </c>
      <c r="AM34" s="1">
        <v>30.099573470668183</v>
      </c>
    </row>
    <row r="35" spans="1:39" x14ac:dyDescent="0.25">
      <c r="A35" s="25">
        <f ca="1">Exceedance!U35</f>
        <v>43770</v>
      </c>
      <c r="B35" s="273">
        <v>24.651825266296619</v>
      </c>
      <c r="C35" s="273">
        <v>24.887917626898908</v>
      </c>
      <c r="D35" s="273">
        <v>24.887917626898908</v>
      </c>
      <c r="E35" s="1">
        <v>27.391036288963654</v>
      </c>
      <c r="F35" s="1">
        <v>28.361443345998875</v>
      </c>
      <c r="G35" s="1">
        <v>27.899440951032361</v>
      </c>
      <c r="H35" s="1">
        <v>28.556172325023546</v>
      </c>
      <c r="I35" s="1">
        <v>25.418909582381282</v>
      </c>
      <c r="J35" s="1">
        <v>24.457622435961341</v>
      </c>
      <c r="K35" s="1">
        <v>24.66760972697697</v>
      </c>
      <c r="L35" s="1">
        <v>21.589693858291888</v>
      </c>
      <c r="M35" s="1">
        <v>24.348345400482621</v>
      </c>
      <c r="N35" s="1">
        <v>25.075982055858606</v>
      </c>
      <c r="O35" s="1">
        <v>26.300232246265299</v>
      </c>
      <c r="P35" s="1">
        <v>24.825450961031507</v>
      </c>
      <c r="Q35" s="1">
        <v>24.580592828355016</v>
      </c>
      <c r="R35" s="1">
        <v>24.527559738667684</v>
      </c>
      <c r="S35" s="1">
        <v>24.482041131543653</v>
      </c>
      <c r="T35" s="1">
        <v>27.871922700030261</v>
      </c>
      <c r="U35" s="1">
        <v>22.285694137347196</v>
      </c>
      <c r="V35" s="1">
        <v>24.92812078316145</v>
      </c>
      <c r="W35" s="1">
        <v>24.645686864921061</v>
      </c>
      <c r="X35" s="1">
        <v>24.255662285206114</v>
      </c>
      <c r="Y35" s="1">
        <v>24.673680673392369</v>
      </c>
      <c r="Z35" s="1">
        <v>24.727981916330872</v>
      </c>
      <c r="AA35" s="1">
        <v>25.161245125516004</v>
      </c>
      <c r="AB35" s="1">
        <v>24.992270450285091</v>
      </c>
      <c r="AC35" s="1">
        <v>24.738504890117802</v>
      </c>
      <c r="AD35" s="1">
        <v>25.794714656491809</v>
      </c>
      <c r="AE35" s="1">
        <v>26.184604326286376</v>
      </c>
      <c r="AF35" s="1">
        <v>26.682594617054225</v>
      </c>
      <c r="AG35" s="1">
        <v>25.193271391506585</v>
      </c>
      <c r="AH35" s="1">
        <v>25.564119875143675</v>
      </c>
      <c r="AI35" s="1">
        <v>24.604988589250837</v>
      </c>
      <c r="AJ35" s="1">
        <v>24.637082006554948</v>
      </c>
      <c r="AK35" s="1">
        <v>24.740372397482389</v>
      </c>
      <c r="AL35" s="1">
        <v>22.597470963262449</v>
      </c>
      <c r="AM35" s="1">
        <v>23.398444651339684</v>
      </c>
    </row>
    <row r="36" spans="1:39" x14ac:dyDescent="0.25">
      <c r="A36" s="25">
        <f ca="1">Exceedance!U36</f>
        <v>43800</v>
      </c>
      <c r="B36" s="273">
        <v>20.243275706484912</v>
      </c>
      <c r="C36" s="273">
        <v>20.494588066376824</v>
      </c>
      <c r="D36" s="273">
        <v>20.494588066376824</v>
      </c>
      <c r="E36" s="1">
        <v>28.050914070345296</v>
      </c>
      <c r="F36" s="1">
        <v>24.008269940810923</v>
      </c>
      <c r="G36" s="1">
        <v>26.488997701123328</v>
      </c>
      <c r="H36" s="1">
        <v>27.391725101180644</v>
      </c>
      <c r="I36" s="1">
        <v>23.521983875251863</v>
      </c>
      <c r="J36" s="1">
        <v>21.53468615318242</v>
      </c>
      <c r="K36" s="1">
        <v>21.514045031356648</v>
      </c>
      <c r="L36" s="1">
        <v>18.885686338349629</v>
      </c>
      <c r="M36" s="1">
        <v>20.032508407322403</v>
      </c>
      <c r="N36" s="1">
        <v>19.7515076806487</v>
      </c>
      <c r="O36" s="1">
        <v>20.478892771793603</v>
      </c>
      <c r="P36" s="1">
        <v>19.854552449867342</v>
      </c>
      <c r="Q36" s="1">
        <v>15.025226915579275</v>
      </c>
      <c r="R36" s="1">
        <v>22.335387436786668</v>
      </c>
      <c r="S36" s="1">
        <v>21.789483377798067</v>
      </c>
      <c r="T36" s="1">
        <v>25.43029579802278</v>
      </c>
      <c r="U36" s="1">
        <v>16.938518173907834</v>
      </c>
      <c r="V36" s="1">
        <v>22.407443716614711</v>
      </c>
      <c r="W36" s="1">
        <v>20.822902533339491</v>
      </c>
      <c r="X36" s="1">
        <v>20.764732099103107</v>
      </c>
      <c r="Y36" s="1">
        <v>21.657326584809528</v>
      </c>
      <c r="Z36" s="1">
        <v>19.197615239447057</v>
      </c>
      <c r="AA36" s="1">
        <v>20.317664165012896</v>
      </c>
      <c r="AB36" s="1">
        <v>20.77458354361093</v>
      </c>
      <c r="AC36" s="1">
        <v>21.428799878881321</v>
      </c>
      <c r="AD36" s="1">
        <v>19.690656581240145</v>
      </c>
      <c r="AE36" s="1">
        <v>21.672204276515206</v>
      </c>
      <c r="AF36" s="1">
        <v>19.023656823930029</v>
      </c>
      <c r="AG36" s="1">
        <v>20.838464464830274</v>
      </c>
      <c r="AH36" s="1">
        <v>21.642918009509305</v>
      </c>
      <c r="AI36" s="1">
        <v>20.815859755765885</v>
      </c>
      <c r="AJ36" s="1">
        <v>19.444406048419879</v>
      </c>
      <c r="AK36" s="1">
        <v>20.608316855064633</v>
      </c>
      <c r="AL36" s="1">
        <v>20.285663724520287</v>
      </c>
      <c r="AM36" s="1">
        <v>23.307477048173929</v>
      </c>
    </row>
    <row r="37" spans="1:39" x14ac:dyDescent="0.25">
      <c r="A37" s="25">
        <f ca="1">Exceedance!U37</f>
        <v>43831</v>
      </c>
      <c r="B37" s="254">
        <v>29.725311557744615</v>
      </c>
      <c r="C37" s="254">
        <v>29.996066104870575</v>
      </c>
      <c r="D37" s="254">
        <v>29.996066104870575</v>
      </c>
      <c r="E37" s="1">
        <v>43.219724955365059</v>
      </c>
      <c r="F37" s="1">
        <v>37.444584616080185</v>
      </c>
      <c r="G37" s="1">
        <v>37.449336358382261</v>
      </c>
      <c r="H37" s="1">
        <v>32.525414470938337</v>
      </c>
      <c r="I37" s="1">
        <v>28.809376000272881</v>
      </c>
      <c r="J37" s="1">
        <v>30.093876185019781</v>
      </c>
      <c r="K37" s="1">
        <v>26.399051333123786</v>
      </c>
      <c r="L37" s="1">
        <v>28.476253143216422</v>
      </c>
      <c r="M37" s="1">
        <v>29.541063088425577</v>
      </c>
      <c r="N37" s="1">
        <v>28.742323636676964</v>
      </c>
      <c r="O37" s="1">
        <v>30.999265852881265</v>
      </c>
      <c r="P37" s="1">
        <v>28.825553584463663</v>
      </c>
      <c r="Q37" s="1">
        <v>29.537475590676181</v>
      </c>
      <c r="R37" s="1">
        <v>33.625760950457838</v>
      </c>
      <c r="S37" s="1">
        <v>37.58676459763538</v>
      </c>
      <c r="T37" s="1">
        <v>23.551688213729719</v>
      </c>
      <c r="U37" s="1">
        <v>29.507015704124512</v>
      </c>
      <c r="V37" s="1">
        <v>29.087549221989807</v>
      </c>
      <c r="W37" s="1">
        <v>29.481632465331437</v>
      </c>
      <c r="X37" s="1">
        <v>29.329536098483413</v>
      </c>
      <c r="Y37" s="1">
        <v>28.994341969141612</v>
      </c>
      <c r="Z37" s="1">
        <v>29.008285828318609</v>
      </c>
      <c r="AA37" s="1">
        <v>30.894294314960572</v>
      </c>
      <c r="AB37" s="1">
        <v>29.892434801958156</v>
      </c>
      <c r="AC37" s="1">
        <v>28.938025023339542</v>
      </c>
      <c r="AD37" s="1">
        <v>31.067712602394685</v>
      </c>
      <c r="AE37" s="1">
        <v>26.223498822969759</v>
      </c>
      <c r="AF37" s="1">
        <v>31.704177346982512</v>
      </c>
      <c r="AG37" s="1">
        <v>31.174671478691284</v>
      </c>
      <c r="AH37" s="1">
        <v>29.833390004093694</v>
      </c>
      <c r="AI37" s="1">
        <v>29.608632045018393</v>
      </c>
      <c r="AJ37" s="1">
        <v>28.929024212354161</v>
      </c>
      <c r="AK37" s="1">
        <v>22.846210165738398</v>
      </c>
      <c r="AL37" s="1">
        <v>27.845936557507422</v>
      </c>
      <c r="AM37" s="1">
        <v>36.963934375154324</v>
      </c>
    </row>
    <row r="38" spans="1:39" x14ac:dyDescent="0.25">
      <c r="A38" s="25">
        <f ca="1">Exceedance!U38</f>
        <v>43862</v>
      </c>
      <c r="B38" s="254">
        <v>33.779101260655075</v>
      </c>
      <c r="C38" s="254">
        <v>34.118568818434213</v>
      </c>
      <c r="D38" s="254">
        <v>34.118568818434213</v>
      </c>
      <c r="E38" s="1">
        <v>31.364482100881236</v>
      </c>
      <c r="F38" s="1">
        <v>36.192304840724738</v>
      </c>
      <c r="G38" s="1">
        <v>32.580454892845644</v>
      </c>
      <c r="H38" s="1">
        <v>31.378984154943875</v>
      </c>
      <c r="I38" s="1">
        <v>33.122964786277791</v>
      </c>
      <c r="J38" s="1">
        <v>34.57284430425409</v>
      </c>
      <c r="K38" s="1">
        <v>31.559261796179968</v>
      </c>
      <c r="L38" s="1">
        <v>32.023375051822214</v>
      </c>
      <c r="M38" s="1">
        <v>33.009664094193333</v>
      </c>
      <c r="N38" s="1">
        <v>36.167713810833433</v>
      </c>
      <c r="O38" s="1">
        <v>35.166148728362266</v>
      </c>
      <c r="P38" s="1">
        <v>35.411994528381648</v>
      </c>
      <c r="Q38" s="1">
        <v>33.743389273576874</v>
      </c>
      <c r="R38" s="1">
        <v>34.95941638035066</v>
      </c>
      <c r="S38" s="1">
        <v>36.269421685819808</v>
      </c>
      <c r="T38" s="1">
        <v>31.33818694385214</v>
      </c>
      <c r="U38" s="1">
        <v>33.280219737743195</v>
      </c>
      <c r="V38" s="1">
        <v>32.300244791946753</v>
      </c>
      <c r="W38" s="1">
        <v>34.098404445502162</v>
      </c>
      <c r="X38" s="1">
        <v>32.243961070866867</v>
      </c>
      <c r="Y38" s="1">
        <v>32.109803492032604</v>
      </c>
      <c r="Z38" s="1">
        <v>32.254484565158016</v>
      </c>
      <c r="AA38" s="1">
        <v>33.188088242561967</v>
      </c>
      <c r="AB38" s="1">
        <v>34.670543067382894</v>
      </c>
      <c r="AC38" s="1">
        <v>34.74889217971829</v>
      </c>
      <c r="AD38" s="1">
        <v>33.074434504217557</v>
      </c>
      <c r="AE38" s="1">
        <v>35.234598966712909</v>
      </c>
      <c r="AF38" s="1">
        <v>33.630385955073173</v>
      </c>
      <c r="AG38" s="1">
        <v>34.829579544591674</v>
      </c>
      <c r="AH38" s="1">
        <v>34.096395476495225</v>
      </c>
      <c r="AI38" s="1">
        <v>33.284517991792882</v>
      </c>
      <c r="AJ38" s="1">
        <v>32.777422045951099</v>
      </c>
      <c r="AK38" s="1">
        <v>30.786090486582495</v>
      </c>
      <c r="AL38" s="1">
        <v>34.618332956996483</v>
      </c>
      <c r="AM38" s="1">
        <v>24.681099138131639</v>
      </c>
    </row>
    <row r="39" spans="1:39" x14ac:dyDescent="0.25">
      <c r="A39" s="25">
        <f ca="1">Exceedance!U39</f>
        <v>43891</v>
      </c>
      <c r="B39" s="254">
        <v>45.440579633813769</v>
      </c>
      <c r="C39" s="254">
        <v>45.907230544226159</v>
      </c>
      <c r="D39" s="254">
        <v>45.907230544226159</v>
      </c>
      <c r="E39" s="1">
        <v>40.050568291754992</v>
      </c>
      <c r="F39" s="1">
        <v>41.731791526021937</v>
      </c>
      <c r="G39" s="1">
        <v>44.296424932349041</v>
      </c>
      <c r="H39" s="1">
        <v>41.524138537321711</v>
      </c>
      <c r="I39" s="1">
        <v>44.037653669633961</v>
      </c>
      <c r="J39" s="1">
        <v>43.428447572531979</v>
      </c>
      <c r="K39" s="1">
        <v>40.300139865078457</v>
      </c>
      <c r="L39" s="1">
        <v>43.874099191975638</v>
      </c>
      <c r="M39" s="1">
        <v>42.44048093077339</v>
      </c>
      <c r="N39" s="1">
        <v>51.114001406657948</v>
      </c>
      <c r="O39" s="1">
        <v>45.942842675132169</v>
      </c>
      <c r="P39" s="1">
        <v>44.6680323851851</v>
      </c>
      <c r="Q39" s="1">
        <v>45.903230679279758</v>
      </c>
      <c r="R39" s="1">
        <v>43.99245519573968</v>
      </c>
      <c r="S39" s="1">
        <v>42.576969655627607</v>
      </c>
      <c r="T39" s="1">
        <v>40.354831351779104</v>
      </c>
      <c r="U39" s="1">
        <v>43.026461145419695</v>
      </c>
      <c r="V39" s="1">
        <v>43.869832669366239</v>
      </c>
      <c r="W39" s="1">
        <v>44.528810419284049</v>
      </c>
      <c r="X39" s="1">
        <v>47.100590250981718</v>
      </c>
      <c r="Y39" s="1">
        <v>46.47941122480718</v>
      </c>
      <c r="Z39" s="1">
        <v>44.333883667563079</v>
      </c>
      <c r="AA39" s="1">
        <v>43.912431231045211</v>
      </c>
      <c r="AB39" s="1">
        <v>44.132157145433617</v>
      </c>
      <c r="AC39" s="1">
        <v>44.076025707352599</v>
      </c>
      <c r="AD39" s="1">
        <v>45.840766121700348</v>
      </c>
      <c r="AE39" s="1">
        <v>45.494531145499181</v>
      </c>
      <c r="AF39" s="1">
        <v>45.221983681272818</v>
      </c>
      <c r="AG39" s="1">
        <v>45.206949522227667</v>
      </c>
      <c r="AH39" s="1">
        <v>45.706781978946879</v>
      </c>
      <c r="AI39" s="1">
        <v>48.942069429447017</v>
      </c>
      <c r="AJ39" s="1">
        <v>45.759998316798125</v>
      </c>
      <c r="AK39" s="1">
        <v>40.842054900898589</v>
      </c>
      <c r="AL39" s="1">
        <v>44.107824633676422</v>
      </c>
      <c r="AM39" s="1">
        <v>42.580876190391685</v>
      </c>
    </row>
    <row r="40" spans="1:39" x14ac:dyDescent="0.25">
      <c r="A40" s="25">
        <f ca="1">Exceedance!U40</f>
        <v>43922</v>
      </c>
      <c r="B40" s="254">
        <v>44.305582453940744</v>
      </c>
      <c r="C40" s="254">
        <v>44.778989314040437</v>
      </c>
      <c r="D40" s="254">
        <v>44.778989314040437</v>
      </c>
      <c r="E40" s="1">
        <v>42.165796972210273</v>
      </c>
      <c r="F40" s="1">
        <v>45.058275691164816</v>
      </c>
      <c r="G40" s="1">
        <v>41.62760100182858</v>
      </c>
      <c r="H40" s="1">
        <v>43.92231226000429</v>
      </c>
      <c r="I40" s="1">
        <v>44.936417383888987</v>
      </c>
      <c r="J40" s="1">
        <v>46.333589813055823</v>
      </c>
      <c r="K40" s="1">
        <v>42.215984862329506</v>
      </c>
      <c r="L40" s="1">
        <v>46.61120912172845</v>
      </c>
      <c r="M40" s="1">
        <v>46.061651386704362</v>
      </c>
      <c r="N40" s="1">
        <v>49.965056640625711</v>
      </c>
      <c r="O40" s="1">
        <v>47.466685751226272</v>
      </c>
      <c r="P40" s="1">
        <v>45.158107053518442</v>
      </c>
      <c r="Q40" s="1">
        <v>46.652868925417238</v>
      </c>
      <c r="R40" s="1">
        <v>45.560908661911704</v>
      </c>
      <c r="S40" s="1">
        <v>41.623786695118305</v>
      </c>
      <c r="T40" s="1">
        <v>42.225642362275543</v>
      </c>
      <c r="U40" s="1">
        <v>46.67525430694478</v>
      </c>
      <c r="V40" s="1">
        <v>45.255980540366437</v>
      </c>
      <c r="W40" s="1">
        <v>45.719851633712501</v>
      </c>
      <c r="X40" s="1">
        <v>44.99411891717979</v>
      </c>
      <c r="Y40" s="1">
        <v>44.596524784247649</v>
      </c>
      <c r="Z40" s="1">
        <v>43.505727749026903</v>
      </c>
      <c r="AA40" s="1">
        <v>45.444328841134613</v>
      </c>
      <c r="AB40" s="1">
        <v>45.580196609983162</v>
      </c>
      <c r="AC40" s="1">
        <v>46.223286014652658</v>
      </c>
      <c r="AD40" s="1">
        <v>46.444840425179201</v>
      </c>
      <c r="AE40" s="1">
        <v>46.16410474677609</v>
      </c>
      <c r="AF40" s="1">
        <v>46.196108403109839</v>
      </c>
      <c r="AG40" s="1">
        <v>46.510010289835996</v>
      </c>
      <c r="AH40" s="1">
        <v>46.01461029960732</v>
      </c>
      <c r="AI40" s="1">
        <v>42.54630154984514</v>
      </c>
      <c r="AJ40" s="1">
        <v>43.56549951011683</v>
      </c>
      <c r="AK40" s="1">
        <v>40.015183999278314</v>
      </c>
      <c r="AL40" s="1">
        <v>44.299969201171201</v>
      </c>
      <c r="AM40" s="1">
        <v>50.138428377227001</v>
      </c>
    </row>
    <row r="41" spans="1:39" x14ac:dyDescent="0.25">
      <c r="A41" s="25">
        <f ca="1">Exceedance!U41</f>
        <v>43952</v>
      </c>
      <c r="B41" s="254">
        <v>40.024739462179525</v>
      </c>
      <c r="C41" s="254">
        <v>40.281612169675668</v>
      </c>
      <c r="D41" s="254">
        <v>40.281612169675668</v>
      </c>
      <c r="E41" s="1">
        <v>48.1268540034906</v>
      </c>
      <c r="F41" s="1">
        <v>53.087853728208934</v>
      </c>
      <c r="G41" s="1">
        <v>54.701014331284043</v>
      </c>
      <c r="H41" s="1">
        <v>40.470149887038524</v>
      </c>
      <c r="I41" s="1">
        <v>42.479921950487658</v>
      </c>
      <c r="J41" s="1">
        <v>40.56424064730998</v>
      </c>
      <c r="K41" s="1">
        <v>37.055530711387256</v>
      </c>
      <c r="L41" s="1">
        <v>39.857806452001547</v>
      </c>
      <c r="M41" s="1">
        <v>40.062140128391043</v>
      </c>
      <c r="N41" s="1">
        <v>45.856503415615208</v>
      </c>
      <c r="O41" s="1">
        <v>49.949752884717533</v>
      </c>
      <c r="P41" s="1">
        <v>42.319838879176089</v>
      </c>
      <c r="Q41" s="1">
        <v>41.565153714491885</v>
      </c>
      <c r="R41" s="1">
        <v>41.929529362559443</v>
      </c>
      <c r="S41" s="1">
        <v>40.254308313353206</v>
      </c>
      <c r="T41" s="1">
        <v>38.193195958100894</v>
      </c>
      <c r="U41" s="1">
        <v>41.166007776737381</v>
      </c>
      <c r="V41" s="1">
        <v>41.381849350422733</v>
      </c>
      <c r="W41" s="1">
        <v>40.386484733722718</v>
      </c>
      <c r="X41" s="1">
        <v>41.341434711109926</v>
      </c>
      <c r="Y41" s="1">
        <v>41.710646416017561</v>
      </c>
      <c r="Z41" s="1">
        <v>41.967656122290954</v>
      </c>
      <c r="AA41" s="1">
        <v>43.752270695196238</v>
      </c>
      <c r="AB41" s="1">
        <v>41.338694735563394</v>
      </c>
      <c r="AC41" s="1">
        <v>40.37874430280349</v>
      </c>
      <c r="AD41" s="1">
        <v>40.192836961965028</v>
      </c>
      <c r="AE41" s="1">
        <v>42.733277214376024</v>
      </c>
      <c r="AF41" s="1">
        <v>41.296144285312089</v>
      </c>
      <c r="AG41" s="1">
        <v>40.169491685313915</v>
      </c>
      <c r="AH41" s="1">
        <v>40.503107682901479</v>
      </c>
      <c r="AI41" s="1">
        <v>40.348372765574489</v>
      </c>
      <c r="AJ41" s="1">
        <v>38.872865526691477</v>
      </c>
      <c r="AK41" s="1">
        <v>35.203101743703122</v>
      </c>
      <c r="AL41" s="1">
        <v>39.153221740187028</v>
      </c>
      <c r="AM41" s="1">
        <v>42.344197261785908</v>
      </c>
    </row>
    <row r="42" spans="1:39" x14ac:dyDescent="0.25">
      <c r="A42" s="25">
        <f ca="1">Exceedance!U42</f>
        <v>43983</v>
      </c>
      <c r="B42" s="254">
        <v>39.313793192478506</v>
      </c>
      <c r="C42" s="254">
        <v>39.553541052809962</v>
      </c>
      <c r="D42" s="254">
        <v>39.553541052809962</v>
      </c>
      <c r="E42" s="1">
        <v>43.237520374543415</v>
      </c>
      <c r="F42" s="1">
        <v>47.585512220185173</v>
      </c>
      <c r="G42" s="1">
        <v>39.864541977236044</v>
      </c>
      <c r="H42" s="1">
        <v>38.713587849108755</v>
      </c>
      <c r="I42" s="1">
        <v>39.768478434566738</v>
      </c>
      <c r="J42" s="1">
        <v>39.947412537640041</v>
      </c>
      <c r="K42" s="1">
        <v>34.395906982953655</v>
      </c>
      <c r="L42" s="1">
        <v>39.577926835175141</v>
      </c>
      <c r="M42" s="1">
        <v>38.384461986445672</v>
      </c>
      <c r="N42" s="1">
        <v>41.684892681216738</v>
      </c>
      <c r="O42" s="1">
        <v>49.141393634465025</v>
      </c>
      <c r="P42" s="1">
        <v>40.221396392426975</v>
      </c>
      <c r="Q42" s="1">
        <v>39.70622619014668</v>
      </c>
      <c r="R42" s="1">
        <v>41.541996106520727</v>
      </c>
      <c r="S42" s="1">
        <v>38.878465877628088</v>
      </c>
      <c r="T42" s="1">
        <v>36.817209673645515</v>
      </c>
      <c r="U42" s="1">
        <v>38.555093963612904</v>
      </c>
      <c r="V42" s="1">
        <v>39.936315636676134</v>
      </c>
      <c r="W42" s="1">
        <v>39.10473305826968</v>
      </c>
      <c r="X42" s="1">
        <v>40.076876382218877</v>
      </c>
      <c r="Y42" s="1">
        <v>40.957573022298909</v>
      </c>
      <c r="Z42" s="1">
        <v>38.459263318868949</v>
      </c>
      <c r="AA42" s="1">
        <v>39.467368821868021</v>
      </c>
      <c r="AB42" s="1">
        <v>40.530342335188521</v>
      </c>
      <c r="AC42" s="1">
        <v>40.483625752118257</v>
      </c>
      <c r="AD42" s="1">
        <v>38.831351998103258</v>
      </c>
      <c r="AE42" s="1">
        <v>39.542036580483476</v>
      </c>
      <c r="AF42" s="1">
        <v>40.015291321844821</v>
      </c>
      <c r="AG42" s="1">
        <v>40.228969684837637</v>
      </c>
      <c r="AH42" s="1">
        <v>40.161057335932384</v>
      </c>
      <c r="AI42" s="1">
        <v>40.679363706638632</v>
      </c>
      <c r="AJ42" s="1">
        <v>37.913719848290008</v>
      </c>
      <c r="AK42" s="1">
        <v>36.825648798328878</v>
      </c>
      <c r="AL42" s="1">
        <v>36.830279357000492</v>
      </c>
      <c r="AM42" s="1">
        <v>49.76700540109141</v>
      </c>
    </row>
    <row r="43" spans="1:39" x14ac:dyDescent="0.25">
      <c r="A43" s="25">
        <f ca="1">Exceedance!U43</f>
        <v>44013</v>
      </c>
      <c r="B43" s="254">
        <v>40.006308306946302</v>
      </c>
      <c r="C43" s="254">
        <v>40.27909155721963</v>
      </c>
      <c r="D43" s="254">
        <v>40.27909155721963</v>
      </c>
      <c r="E43" s="1">
        <v>46.671160084645194</v>
      </c>
      <c r="F43" s="1">
        <v>49.770918909962496</v>
      </c>
      <c r="G43" s="1">
        <v>44.743673638214652</v>
      </c>
      <c r="H43" s="1">
        <v>41.105174713184638</v>
      </c>
      <c r="I43" s="1">
        <v>43.759560325780818</v>
      </c>
      <c r="J43" s="1">
        <v>42.605046136486806</v>
      </c>
      <c r="K43" s="1">
        <v>37.086211349842195</v>
      </c>
      <c r="L43" s="1">
        <v>41.602772279170424</v>
      </c>
      <c r="M43" s="1">
        <v>39.963208553403213</v>
      </c>
      <c r="N43" s="1">
        <v>42.86744998408718</v>
      </c>
      <c r="O43" s="1">
        <v>51.832539700129146</v>
      </c>
      <c r="P43" s="1">
        <v>42.599890533056779</v>
      </c>
      <c r="Q43" s="1">
        <v>41.806336779686823</v>
      </c>
      <c r="R43" s="1">
        <v>43.000881910958405</v>
      </c>
      <c r="S43" s="1">
        <v>40.967760150859498</v>
      </c>
      <c r="T43" s="1">
        <v>36.291893803371764</v>
      </c>
      <c r="U43" s="1">
        <v>41.969324771725056</v>
      </c>
      <c r="V43" s="1">
        <v>42.096032591476963</v>
      </c>
      <c r="W43" s="1">
        <v>40.74875611837755</v>
      </c>
      <c r="X43" s="1">
        <v>41.172047526988898</v>
      </c>
      <c r="Y43" s="1">
        <v>40.598452547476874</v>
      </c>
      <c r="Z43" s="1">
        <v>42.571971167391062</v>
      </c>
      <c r="AA43" s="1">
        <v>41.969802142413037</v>
      </c>
      <c r="AB43" s="1">
        <v>42.303075078434354</v>
      </c>
      <c r="AC43" s="1">
        <v>41.767874341398283</v>
      </c>
      <c r="AD43" s="1">
        <v>41.757576773700478</v>
      </c>
      <c r="AE43" s="1">
        <v>42.765750250762139</v>
      </c>
      <c r="AF43" s="1">
        <v>42.137677046379935</v>
      </c>
      <c r="AG43" s="1">
        <v>40.748895237835171</v>
      </c>
      <c r="AH43" s="1">
        <v>40.545516911887098</v>
      </c>
      <c r="AI43" s="1">
        <v>39.758600266684233</v>
      </c>
      <c r="AJ43" s="1">
        <v>39.149166167933323</v>
      </c>
      <c r="AK43" s="1">
        <v>37.318622679074977</v>
      </c>
      <c r="AL43" s="1">
        <v>40.522073237400498</v>
      </c>
      <c r="AM43" s="1">
        <v>35.468763526089077</v>
      </c>
    </row>
    <row r="44" spans="1:39" x14ac:dyDescent="0.25">
      <c r="A44" s="25">
        <f ca="1">Exceedance!U44</f>
        <v>44044</v>
      </c>
      <c r="B44" s="254">
        <v>33.997849790088374</v>
      </c>
      <c r="C44" s="254">
        <v>34.200869379478142</v>
      </c>
      <c r="D44" s="254">
        <v>34.200869379478142</v>
      </c>
      <c r="E44" s="1">
        <v>39.779116825387369</v>
      </c>
      <c r="F44" s="1">
        <v>44.213907188953769</v>
      </c>
      <c r="G44" s="1">
        <v>41.038041299192678</v>
      </c>
      <c r="H44" s="1">
        <v>35.144626242715127</v>
      </c>
      <c r="I44" s="1">
        <v>33.729850397455031</v>
      </c>
      <c r="J44" s="1">
        <v>34.303123579334034</v>
      </c>
      <c r="K44" s="1">
        <v>29.551585436063604</v>
      </c>
      <c r="L44" s="1">
        <v>34.407407975083864</v>
      </c>
      <c r="M44" s="1">
        <v>32.424380299122042</v>
      </c>
      <c r="N44" s="1">
        <v>36.21397440760807</v>
      </c>
      <c r="O44" s="1">
        <v>36.163557876242969</v>
      </c>
      <c r="P44" s="1">
        <v>35.023017508670755</v>
      </c>
      <c r="Q44" s="1">
        <v>34.319838858860443</v>
      </c>
      <c r="R44" s="1">
        <v>38.436318191882776</v>
      </c>
      <c r="S44" s="1">
        <v>35.702727093947317</v>
      </c>
      <c r="T44" s="1">
        <v>31.74032609463459</v>
      </c>
      <c r="U44" s="1">
        <v>34.157490860545188</v>
      </c>
      <c r="V44" s="1">
        <v>33.528942211794757</v>
      </c>
      <c r="W44" s="1">
        <v>33.986413019886179</v>
      </c>
      <c r="X44" s="1">
        <v>34.332426073402523</v>
      </c>
      <c r="Y44" s="1">
        <v>35.946161116264548</v>
      </c>
      <c r="Z44" s="1">
        <v>33.318072531615307</v>
      </c>
      <c r="AA44" s="1">
        <v>35.720877045238552</v>
      </c>
      <c r="AB44" s="1">
        <v>35.763172793028083</v>
      </c>
      <c r="AC44" s="1">
        <v>35.944536959549467</v>
      </c>
      <c r="AD44" s="1">
        <v>36.372299234393545</v>
      </c>
      <c r="AE44" s="1">
        <v>36.329921602036315</v>
      </c>
      <c r="AF44" s="1">
        <v>35.544957187372589</v>
      </c>
      <c r="AG44" s="1">
        <v>34.262317318598669</v>
      </c>
      <c r="AH44" s="1">
        <v>33.828123383162769</v>
      </c>
      <c r="AI44" s="1">
        <v>32.720030193514184</v>
      </c>
      <c r="AJ44" s="1">
        <v>34.539716070136464</v>
      </c>
      <c r="AK44" s="1">
        <v>31.151853512829447</v>
      </c>
      <c r="AL44" s="1">
        <v>32.010558702749428</v>
      </c>
      <c r="AM44" s="1">
        <v>33.783799469675259</v>
      </c>
    </row>
    <row r="45" spans="1:39" x14ac:dyDescent="0.25">
      <c r="A45" s="25">
        <f ca="1">Exceedance!U45</f>
        <v>44075</v>
      </c>
      <c r="B45" s="254">
        <v>32.894974425432899</v>
      </c>
      <c r="C45" s="254">
        <v>33.100299876120786</v>
      </c>
      <c r="D45" s="254">
        <v>33.100299876120786</v>
      </c>
      <c r="E45" s="1">
        <v>40.796185223533904</v>
      </c>
      <c r="F45" s="1">
        <v>35.639025878608038</v>
      </c>
      <c r="G45" s="1">
        <v>40.382180673130357</v>
      </c>
      <c r="H45" s="1">
        <v>32.823165271145989</v>
      </c>
      <c r="I45" s="1">
        <v>32.481161512117048</v>
      </c>
      <c r="J45" s="1">
        <v>32.348603401152729</v>
      </c>
      <c r="K45" s="1">
        <v>28.900901628475886</v>
      </c>
      <c r="L45" s="1">
        <v>32.120692150889276</v>
      </c>
      <c r="M45" s="1">
        <v>31.742072019820952</v>
      </c>
      <c r="N45" s="1">
        <v>34.519783158542346</v>
      </c>
      <c r="O45" s="1">
        <v>32.263940873652295</v>
      </c>
      <c r="P45" s="1">
        <v>33.230941616212029</v>
      </c>
      <c r="Q45" s="1">
        <v>32.483433780437736</v>
      </c>
      <c r="R45" s="1">
        <v>31.276311767481005</v>
      </c>
      <c r="S45" s="1">
        <v>36.256549015730648</v>
      </c>
      <c r="T45" s="1">
        <v>33.622415120495816</v>
      </c>
      <c r="U45" s="1">
        <v>33.612313108319313</v>
      </c>
      <c r="V45" s="1">
        <v>32.618469485173399</v>
      </c>
      <c r="W45" s="1">
        <v>32.895932610869536</v>
      </c>
      <c r="X45" s="1">
        <v>33.702177213903575</v>
      </c>
      <c r="Y45" s="1">
        <v>31.790323500732491</v>
      </c>
      <c r="Z45" s="1">
        <v>32.027132187192436</v>
      </c>
      <c r="AA45" s="1">
        <v>33.43498036074191</v>
      </c>
      <c r="AB45" s="1">
        <v>33.770139938081314</v>
      </c>
      <c r="AC45" s="1">
        <v>32.757269489838372</v>
      </c>
      <c r="AD45" s="1">
        <v>34.105094189970018</v>
      </c>
      <c r="AE45" s="1">
        <v>33.622708735887635</v>
      </c>
      <c r="AF45" s="1">
        <v>32.583126130928349</v>
      </c>
      <c r="AG45" s="1">
        <v>34.569716254895283</v>
      </c>
      <c r="AH45" s="1">
        <v>33.918236394735267</v>
      </c>
      <c r="AI45" s="1">
        <v>32.138662206006053</v>
      </c>
      <c r="AJ45" s="1">
        <v>31.593708151357188</v>
      </c>
      <c r="AK45" s="1">
        <v>26.935868623576663</v>
      </c>
      <c r="AL45" s="1">
        <v>30.999615190133817</v>
      </c>
      <c r="AM45" s="1">
        <v>32.887308941940631</v>
      </c>
    </row>
    <row r="46" spans="1:39" x14ac:dyDescent="0.25">
      <c r="A46" s="25">
        <f ca="1">Exceedance!U46</f>
        <v>44105</v>
      </c>
      <c r="B46" s="254">
        <v>29.801591698441502</v>
      </c>
      <c r="C46" s="254">
        <v>29.970575852412942</v>
      </c>
      <c r="D46" s="254">
        <v>29.970575852412942</v>
      </c>
      <c r="E46" s="1">
        <v>39.212603126489292</v>
      </c>
      <c r="F46" s="1">
        <v>33.92096235568463</v>
      </c>
      <c r="G46" s="1">
        <v>79.12811129576923</v>
      </c>
      <c r="H46" s="1">
        <v>29.122059099759916</v>
      </c>
      <c r="I46" s="1">
        <v>29.782651954464875</v>
      </c>
      <c r="J46" s="1">
        <v>30.962985991856076</v>
      </c>
      <c r="K46" s="1">
        <v>26.339917507509213</v>
      </c>
      <c r="L46" s="1">
        <v>28.943625351898088</v>
      </c>
      <c r="M46" s="1">
        <v>29.39873347537382</v>
      </c>
      <c r="N46" s="1">
        <v>30.258115909127458</v>
      </c>
      <c r="O46" s="1">
        <v>30.323952135514698</v>
      </c>
      <c r="P46" s="1">
        <v>29.64827575522683</v>
      </c>
      <c r="Q46" s="1">
        <v>29.279025100700462</v>
      </c>
      <c r="R46" s="1">
        <v>29.433327911375237</v>
      </c>
      <c r="S46" s="1">
        <v>29.858694823751975</v>
      </c>
      <c r="T46" s="1">
        <v>26.652051517993261</v>
      </c>
      <c r="U46" s="1">
        <v>30.227702141095833</v>
      </c>
      <c r="V46" s="1">
        <v>28.475944807366876</v>
      </c>
      <c r="W46" s="1">
        <v>29.866143645258663</v>
      </c>
      <c r="X46" s="1">
        <v>30.585880953853501</v>
      </c>
      <c r="Y46" s="1">
        <v>29.032173048579018</v>
      </c>
      <c r="Z46" s="1">
        <v>29.529932772517103</v>
      </c>
      <c r="AA46" s="1">
        <v>29.476939341831741</v>
      </c>
      <c r="AB46" s="1">
        <v>30.049119687178838</v>
      </c>
      <c r="AC46" s="1">
        <v>29.689656594850913</v>
      </c>
      <c r="AD46" s="1">
        <v>30.48401730583959</v>
      </c>
      <c r="AE46" s="1">
        <v>30.898006853097812</v>
      </c>
      <c r="AF46" s="1">
        <v>30.903606987960373</v>
      </c>
      <c r="AG46" s="1">
        <v>30.030417872890517</v>
      </c>
      <c r="AH46" s="1">
        <v>29.392070768151033</v>
      </c>
      <c r="AI46" s="1">
        <v>29.427495284943028</v>
      </c>
      <c r="AJ46" s="1">
        <v>30.001308999588549</v>
      </c>
      <c r="AK46" s="1">
        <v>24.419581581778434</v>
      </c>
      <c r="AL46" s="1">
        <v>28.781468157747121</v>
      </c>
      <c r="AM46" s="1">
        <v>28.104247262291395</v>
      </c>
    </row>
    <row r="47" spans="1:39" x14ac:dyDescent="0.25">
      <c r="A47" s="25">
        <f ca="1">Exceedance!U47</f>
        <v>44136</v>
      </c>
      <c r="B47" s="254">
        <v>27.252365738508992</v>
      </c>
      <c r="C47" s="254">
        <v>27.49232636021156</v>
      </c>
      <c r="D47" s="254">
        <v>27.49232636021156</v>
      </c>
      <c r="E47" s="1">
        <v>35.482548853699264</v>
      </c>
      <c r="F47" s="1">
        <v>35.603466725898876</v>
      </c>
      <c r="G47" s="1">
        <v>68.434693544851541</v>
      </c>
      <c r="H47" s="1">
        <v>28.104006552984352</v>
      </c>
      <c r="I47" s="1">
        <v>27.322900449254032</v>
      </c>
      <c r="J47" s="1">
        <v>27.268408820074331</v>
      </c>
      <c r="K47" s="1">
        <v>23.838459685585462</v>
      </c>
      <c r="L47" s="1">
        <v>26.943913499354974</v>
      </c>
      <c r="M47" s="1">
        <v>27.683472135441974</v>
      </c>
      <c r="N47" s="1">
        <v>28.927781083262303</v>
      </c>
      <c r="O47" s="1">
        <v>27.160916745578252</v>
      </c>
      <c r="P47" s="1">
        <v>27.447885653072202</v>
      </c>
      <c r="Q47" s="1">
        <v>26.858144717140764</v>
      </c>
      <c r="R47" s="1">
        <v>27.347719233555836</v>
      </c>
      <c r="S47" s="1">
        <v>30.865130586648156</v>
      </c>
      <c r="T47" s="1">
        <v>24.813783060503997</v>
      </c>
      <c r="U47" s="1">
        <v>27.53318822607859</v>
      </c>
      <c r="V47" s="1">
        <v>27.246126762344815</v>
      </c>
      <c r="W47" s="1">
        <v>27.089672436994821</v>
      </c>
      <c r="X47" s="1">
        <v>27.274579236060895</v>
      </c>
      <c r="Y47" s="1">
        <v>27.329770179052453</v>
      </c>
      <c r="Z47" s="1">
        <v>27.770132199965285</v>
      </c>
      <c r="AA47" s="1">
        <v>27.598388955004037</v>
      </c>
      <c r="AB47" s="1">
        <v>27.340465566762699</v>
      </c>
      <c r="AC47" s="1">
        <v>28.653941449784355</v>
      </c>
      <c r="AD47" s="1">
        <v>28.810258654779116</v>
      </c>
      <c r="AE47" s="1">
        <v>29.316408279737917</v>
      </c>
      <c r="AF47" s="1">
        <v>27.802683201100201</v>
      </c>
      <c r="AG47" s="1">
        <v>27.911688398716546</v>
      </c>
      <c r="AH47" s="1">
        <v>27.204761664773972</v>
      </c>
      <c r="AI47" s="1">
        <v>27.47734153916732</v>
      </c>
      <c r="AJ47" s="1">
        <v>27.102403050645179</v>
      </c>
      <c r="AK47" s="1">
        <v>24.862748739366861</v>
      </c>
      <c r="AL47" s="1">
        <v>25.978449077979512</v>
      </c>
      <c r="AM47" s="1">
        <v>30.036457431678716</v>
      </c>
    </row>
    <row r="48" spans="1:39" x14ac:dyDescent="0.25">
      <c r="A48" s="25">
        <f ca="1">Exceedance!U48</f>
        <v>44166</v>
      </c>
      <c r="B48" s="254">
        <v>24.898652877725429</v>
      </c>
      <c r="C48" s="254">
        <v>25.14996523761732</v>
      </c>
      <c r="D48" s="254">
        <v>25.14996523761732</v>
      </c>
      <c r="E48" s="1">
        <v>42.533113054857438</v>
      </c>
      <c r="F48" s="1">
        <v>66.088791923727754</v>
      </c>
      <c r="G48" s="1">
        <v>67.269723945328025</v>
      </c>
      <c r="H48" s="1">
        <v>28.252754754459858</v>
      </c>
      <c r="I48" s="1">
        <v>26.478288443735774</v>
      </c>
      <c r="J48" s="1">
        <v>26.169422202597133</v>
      </c>
      <c r="K48" s="1">
        <v>22.954359726682799</v>
      </c>
      <c r="L48" s="1">
        <v>24.68788557856287</v>
      </c>
      <c r="M48" s="1">
        <v>24.406884851889188</v>
      </c>
      <c r="N48" s="1">
        <v>25.134269943034148</v>
      </c>
      <c r="O48" s="1">
        <v>24.221704501794957</v>
      </c>
      <c r="P48" s="1">
        <v>19.96882920613265</v>
      </c>
      <c r="Q48" s="1">
        <v>26.702539488714276</v>
      </c>
      <c r="R48" s="1">
        <v>26.733085668351425</v>
      </c>
      <c r="S48" s="1">
        <v>30.44929179654363</v>
      </c>
      <c r="T48" s="1">
        <v>21.295416681553885</v>
      </c>
      <c r="U48" s="1">
        <v>27.062820887855217</v>
      </c>
      <c r="V48" s="1">
        <v>25.478279704580004</v>
      </c>
      <c r="W48" s="1">
        <v>25.671421630235514</v>
      </c>
      <c r="X48" s="1">
        <v>26.312703756050034</v>
      </c>
      <c r="Y48" s="1">
        <v>23.85299241068757</v>
      </c>
      <c r="Z48" s="1">
        <v>24.973041336253406</v>
      </c>
      <c r="AA48" s="1">
        <v>25.429960714851436</v>
      </c>
      <c r="AB48" s="1">
        <v>26.084177050121813</v>
      </c>
      <c r="AC48" s="1">
        <v>24.597346112372556</v>
      </c>
      <c r="AD48" s="1">
        <v>26.327581447755719</v>
      </c>
      <c r="AE48" s="1">
        <v>23.67903399517051</v>
      </c>
      <c r="AF48" s="1">
        <v>25.493841636070801</v>
      </c>
      <c r="AG48" s="1">
        <v>26.010070061436931</v>
      </c>
      <c r="AH48" s="1">
        <v>25.471236927006366</v>
      </c>
      <c r="AI48" s="1">
        <v>24.351095579552261</v>
      </c>
      <c r="AJ48" s="1">
        <v>25.012381666413194</v>
      </c>
      <c r="AK48" s="1">
        <v>24.354337112853464</v>
      </c>
      <c r="AL48" s="1">
        <v>27.96285421941441</v>
      </c>
      <c r="AM48" s="1">
        <v>32.706291241585795</v>
      </c>
    </row>
    <row r="49" spans="1:39" x14ac:dyDescent="0.25">
      <c r="A49" s="25">
        <f ca="1">Exceedance!U49</f>
        <v>44197</v>
      </c>
      <c r="B49" s="254">
        <v>29.64794344592244</v>
      </c>
      <c r="C49" s="254">
        <v>29.918697993048394</v>
      </c>
      <c r="D49" s="254">
        <v>29.918697993048394</v>
      </c>
      <c r="E49" s="1">
        <v>37.367216504258025</v>
      </c>
      <c r="F49" s="1">
        <v>37.371968246554395</v>
      </c>
      <c r="G49" s="1">
        <v>32.448046359072386</v>
      </c>
      <c r="H49" s="1">
        <v>28.813234252588419</v>
      </c>
      <c r="I49" s="1">
        <v>30.350713948442603</v>
      </c>
      <c r="J49" s="1">
        <v>26.329420032483831</v>
      </c>
      <c r="K49" s="1">
        <v>28.39888503139424</v>
      </c>
      <c r="L49" s="1">
        <v>29.46369497660341</v>
      </c>
      <c r="M49" s="1">
        <v>28.6649555248548</v>
      </c>
      <c r="N49" s="1">
        <v>30.921897741059091</v>
      </c>
      <c r="O49" s="1">
        <v>28.413979597396466</v>
      </c>
      <c r="P49" s="1">
        <v>29.875539718236706</v>
      </c>
      <c r="Q49" s="1">
        <v>33.548392838635664</v>
      </c>
      <c r="R49" s="1">
        <v>37.50939648581322</v>
      </c>
      <c r="S49" s="1">
        <v>23.563283277227463</v>
      </c>
      <c r="T49" s="1">
        <v>29.84507983168502</v>
      </c>
      <c r="U49" s="1">
        <v>29.010181110167629</v>
      </c>
      <c r="V49" s="1">
        <v>29.40426435350928</v>
      </c>
      <c r="W49" s="1">
        <v>29.522922533787177</v>
      </c>
      <c r="X49" s="1">
        <v>28.778249380667884</v>
      </c>
      <c r="Y49" s="1">
        <v>28.93091771649641</v>
      </c>
      <c r="Z49" s="1">
        <v>30.816926203138394</v>
      </c>
      <c r="AA49" s="1">
        <v>29.81506669013595</v>
      </c>
      <c r="AB49" s="1">
        <v>28.860656911517324</v>
      </c>
      <c r="AC49" s="1">
        <v>30.990344490572504</v>
      </c>
      <c r="AD49" s="1">
        <v>26.146130711147602</v>
      </c>
      <c r="AE49" s="1">
        <v>31.626809235160309</v>
      </c>
      <c r="AF49" s="1">
        <v>31.097303366869099</v>
      </c>
      <c r="AG49" s="1">
        <v>29.756021892271519</v>
      </c>
      <c r="AH49" s="1">
        <v>29.531263933196168</v>
      </c>
      <c r="AI49" s="1">
        <v>28.851656100531976</v>
      </c>
      <c r="AJ49" s="1">
        <v>22.50582431797249</v>
      </c>
      <c r="AK49" s="1">
        <v>27.768568445685247</v>
      </c>
      <c r="AL49" s="1">
        <v>36.886566263332114</v>
      </c>
      <c r="AM49" s="1">
        <v>38.553087576346591</v>
      </c>
    </row>
    <row r="50" spans="1:39" x14ac:dyDescent="0.25">
      <c r="A50" s="25">
        <f ca="1">Exceedance!U50</f>
        <v>44228</v>
      </c>
      <c r="B50" s="254">
        <v>33.75378488147215</v>
      </c>
      <c r="C50" s="254">
        <v>34.093252439251273</v>
      </c>
      <c r="D50" s="254">
        <v>34.093252439251273</v>
      </c>
      <c r="E50" s="1">
        <v>36.166988461541791</v>
      </c>
      <c r="F50" s="1">
        <v>32.555138513662833</v>
      </c>
      <c r="G50" s="1">
        <v>31.353667775718343</v>
      </c>
      <c r="H50" s="1">
        <v>33.199488674428487</v>
      </c>
      <c r="I50" s="1">
        <v>34.901307435086267</v>
      </c>
      <c r="J50" s="1">
        <v>31.540843397769393</v>
      </c>
      <c r="K50" s="1">
        <v>31.99805867263925</v>
      </c>
      <c r="L50" s="1">
        <v>32.984347715010365</v>
      </c>
      <c r="M50" s="1">
        <v>36.142397431650487</v>
      </c>
      <c r="N50" s="1">
        <v>35.140832349179327</v>
      </c>
      <c r="O50" s="1">
        <v>35.032898639183557</v>
      </c>
      <c r="P50" s="1">
        <v>34.173692671742678</v>
      </c>
      <c r="Q50" s="1">
        <v>34.934100001167721</v>
      </c>
      <c r="R50" s="1">
        <v>36.24410530663684</v>
      </c>
      <c r="S50" s="1">
        <v>31.42160881277519</v>
      </c>
      <c r="T50" s="1">
        <v>33.710523135909021</v>
      </c>
      <c r="U50" s="1">
        <v>32.274928412763792</v>
      </c>
      <c r="V50" s="1">
        <v>34.073088066319194</v>
      </c>
      <c r="W50" s="1">
        <v>32.558112249463058</v>
      </c>
      <c r="X50" s="1">
        <v>31.91208240321582</v>
      </c>
      <c r="Y50" s="1">
        <v>32.229168185975055</v>
      </c>
      <c r="Z50" s="1">
        <v>33.162771863379007</v>
      </c>
      <c r="AA50" s="1">
        <v>34.645226688199941</v>
      </c>
      <c r="AB50" s="1">
        <v>34.723575800535329</v>
      </c>
      <c r="AC50" s="1">
        <v>33.049118125034603</v>
      </c>
      <c r="AD50" s="1">
        <v>35.209282587529962</v>
      </c>
      <c r="AE50" s="1">
        <v>33.605069575890198</v>
      </c>
      <c r="AF50" s="1">
        <v>34.804263165408713</v>
      </c>
      <c r="AG50" s="1">
        <v>34.071079097312264</v>
      </c>
      <c r="AH50" s="1">
        <v>33.259201612609921</v>
      </c>
      <c r="AI50" s="1">
        <v>32.752105666768173</v>
      </c>
      <c r="AJ50" s="1">
        <v>30.428204530392808</v>
      </c>
      <c r="AK50" s="1">
        <v>34.593016577813515</v>
      </c>
      <c r="AL50" s="1">
        <v>24.655782758948686</v>
      </c>
      <c r="AM50" s="1">
        <v>30.303219364969628</v>
      </c>
    </row>
    <row r="51" spans="1:39" x14ac:dyDescent="0.25">
      <c r="A51" s="25">
        <f ca="1">Exceedance!U51</f>
        <v>44256</v>
      </c>
      <c r="B51" s="254">
        <v>45.364382206603743</v>
      </c>
      <c r="C51" s="254">
        <v>45.831033117016212</v>
      </c>
      <c r="D51" s="254">
        <v>45.831033117016212</v>
      </c>
      <c r="E51" s="1">
        <v>41.655594098811989</v>
      </c>
      <c r="F51" s="1">
        <v>44.220227505139043</v>
      </c>
      <c r="G51" s="1">
        <v>41.447941110055268</v>
      </c>
      <c r="H51" s="1">
        <v>44.101451515547538</v>
      </c>
      <c r="I51" s="1">
        <v>43.776529153069163</v>
      </c>
      <c r="J51" s="1">
        <v>40.231562180589407</v>
      </c>
      <c r="K51" s="1">
        <v>43.797901764765648</v>
      </c>
      <c r="L51" s="1">
        <v>42.364283503563392</v>
      </c>
      <c r="M51" s="1">
        <v>51.037803979447958</v>
      </c>
      <c r="N51" s="1">
        <v>45.866645247922115</v>
      </c>
      <c r="O51" s="1">
        <v>44.167555950227992</v>
      </c>
      <c r="P51" s="1">
        <v>46.391307532940601</v>
      </c>
      <c r="Q51" s="1">
        <v>43.916257768529725</v>
      </c>
      <c r="R51" s="1">
        <v>42.500772228417652</v>
      </c>
      <c r="S51" s="1">
        <v>40.426248940413686</v>
      </c>
      <c r="T51" s="1">
        <v>43.514537999080439</v>
      </c>
      <c r="U51" s="1">
        <v>43.793635242156206</v>
      </c>
      <c r="V51" s="1">
        <v>44.452612992074116</v>
      </c>
      <c r="W51" s="1">
        <v>47.491043734184231</v>
      </c>
      <c r="X51" s="1">
        <v>46.168613718761932</v>
      </c>
      <c r="Y51" s="1">
        <v>44.257686240353145</v>
      </c>
      <c r="Z51" s="1">
        <v>43.836233803835263</v>
      </c>
      <c r="AA51" s="1">
        <v>44.055959718223676</v>
      </c>
      <c r="AB51" s="1">
        <v>43.999828280142673</v>
      </c>
      <c r="AC51" s="1">
        <v>45.764568694490336</v>
      </c>
      <c r="AD51" s="1">
        <v>45.418333718289183</v>
      </c>
      <c r="AE51" s="1">
        <v>45.14578625406287</v>
      </c>
      <c r="AF51" s="1">
        <v>45.130752095017719</v>
      </c>
      <c r="AG51" s="1">
        <v>45.630584551736945</v>
      </c>
      <c r="AH51" s="1">
        <v>48.86587200223709</v>
      </c>
      <c r="AI51" s="1">
        <v>45.68380088958812</v>
      </c>
      <c r="AJ51" s="1">
        <v>40.306826305997177</v>
      </c>
      <c r="AK51" s="1">
        <v>44.03162720646646</v>
      </c>
      <c r="AL51" s="1">
        <v>42.50467876318173</v>
      </c>
      <c r="AM51" s="1">
        <v>41.702332520702335</v>
      </c>
    </row>
    <row r="52" spans="1:39" x14ac:dyDescent="0.25">
      <c r="A52" s="25">
        <f ca="1">Exceedance!U52</f>
        <v>44287</v>
      </c>
      <c r="B52" s="254">
        <v>44.236870829691789</v>
      </c>
      <c r="C52" s="254">
        <v>44.710277689791489</v>
      </c>
      <c r="D52" s="254">
        <v>44.710277689791489</v>
      </c>
      <c r="E52" s="1">
        <v>44.989564066915854</v>
      </c>
      <c r="F52" s="1">
        <v>41.55888937757959</v>
      </c>
      <c r="G52" s="1">
        <v>43.853600635699827</v>
      </c>
      <c r="H52" s="1">
        <v>45.009727817669784</v>
      </c>
      <c r="I52" s="1">
        <v>46.689604959633172</v>
      </c>
      <c r="J52" s="1">
        <v>42.154144400505444</v>
      </c>
      <c r="K52" s="1">
        <v>46.542497497479474</v>
      </c>
      <c r="L52" s="1">
        <v>45.992939762455407</v>
      </c>
      <c r="M52" s="1">
        <v>49.896345016376735</v>
      </c>
      <c r="N52" s="1">
        <v>47.397974126977303</v>
      </c>
      <c r="O52" s="1">
        <v>44.664289594810377</v>
      </c>
      <c r="P52" s="1">
        <v>47.151285193657095</v>
      </c>
      <c r="Q52" s="1">
        <v>45.491817974029985</v>
      </c>
      <c r="R52" s="1">
        <v>41.555075070869322</v>
      </c>
      <c r="S52" s="1">
        <v>42.305823958481241</v>
      </c>
      <c r="T52" s="1">
        <v>47.173670575184659</v>
      </c>
      <c r="U52" s="1">
        <v>45.187268916117468</v>
      </c>
      <c r="V52" s="1">
        <v>45.65114000946356</v>
      </c>
      <c r="W52" s="1">
        <v>45.398814153030521</v>
      </c>
      <c r="X52" s="1">
        <v>44.283737432546516</v>
      </c>
      <c r="Y52" s="1">
        <v>43.437016124777948</v>
      </c>
      <c r="Z52" s="1">
        <v>45.375617216885658</v>
      </c>
      <c r="AA52" s="1">
        <v>45.511484985734185</v>
      </c>
      <c r="AB52" s="1">
        <v>46.154574390403674</v>
      </c>
      <c r="AC52" s="1">
        <v>46.376128800930225</v>
      </c>
      <c r="AD52" s="1">
        <v>46.095393122527113</v>
      </c>
      <c r="AE52" s="1">
        <v>46.127396778860849</v>
      </c>
      <c r="AF52" s="1">
        <v>46.441298665587048</v>
      </c>
      <c r="AG52" s="1">
        <v>45.945898675358322</v>
      </c>
      <c r="AH52" s="1">
        <v>42.47758992559617</v>
      </c>
      <c r="AI52" s="1">
        <v>43.496787885867882</v>
      </c>
      <c r="AJ52" s="1">
        <v>39.479936677354544</v>
      </c>
      <c r="AK52" s="1">
        <v>44.231257576922218</v>
      </c>
      <c r="AL52" s="1">
        <v>50.069716752978039</v>
      </c>
      <c r="AM52" s="1">
        <v>45.298938493315163</v>
      </c>
    </row>
    <row r="53" spans="1:39" x14ac:dyDescent="0.25">
      <c r="A53" s="25">
        <f ca="1">Exceedance!U53</f>
        <v>44317</v>
      </c>
      <c r="B53" s="254">
        <v>39.946444660954</v>
      </c>
      <c r="C53" s="254">
        <v>40.203317368450136</v>
      </c>
      <c r="D53" s="254">
        <v>40.203317368450136</v>
      </c>
      <c r="E53" s="1">
        <v>53.009558926983381</v>
      </c>
      <c r="F53" s="1">
        <v>54.622719530058504</v>
      </c>
      <c r="G53" s="1">
        <v>40.391855085765535</v>
      </c>
      <c r="H53" s="1">
        <v>42.478688961510869</v>
      </c>
      <c r="I53" s="1">
        <v>40.723803123286629</v>
      </c>
      <c r="J53" s="1">
        <v>36.985065390284277</v>
      </c>
      <c r="K53" s="1">
        <v>39.779511650776001</v>
      </c>
      <c r="L53" s="1">
        <v>39.983845327165518</v>
      </c>
      <c r="M53" s="1">
        <v>45.778208614389669</v>
      </c>
      <c r="N53" s="1">
        <v>49.871458083492023</v>
      </c>
      <c r="O53" s="1">
        <v>42.003686800748426</v>
      </c>
      <c r="P53" s="1">
        <v>41.801778002717299</v>
      </c>
      <c r="Q53" s="1">
        <v>41.851234561333889</v>
      </c>
      <c r="R53" s="1">
        <v>40.176013512127646</v>
      </c>
      <c r="S53" s="1">
        <v>38.199792449246665</v>
      </c>
      <c r="T53" s="1">
        <v>41.402632064962759</v>
      </c>
      <c r="U53" s="1">
        <v>41.303554549197202</v>
      </c>
      <c r="V53" s="1">
        <v>40.3081899324972</v>
      </c>
      <c r="W53" s="1">
        <v>41.520012617380523</v>
      </c>
      <c r="X53" s="1">
        <v>41.461871021275151</v>
      </c>
      <c r="Y53" s="1">
        <v>41.889361321065437</v>
      </c>
      <c r="Z53" s="1">
        <v>43.673975893970734</v>
      </c>
      <c r="AA53" s="1">
        <v>41.26039993433784</v>
      </c>
      <c r="AB53" s="1">
        <v>40.300449501577958</v>
      </c>
      <c r="AC53" s="1">
        <v>40.114542160739504</v>
      </c>
      <c r="AD53" s="1">
        <v>42.654982413150499</v>
      </c>
      <c r="AE53" s="1">
        <v>41.217849484086564</v>
      </c>
      <c r="AF53" s="1">
        <v>40.091196884088355</v>
      </c>
      <c r="AG53" s="1">
        <v>40.424812881675919</v>
      </c>
      <c r="AH53" s="1">
        <v>40.27007796434895</v>
      </c>
      <c r="AI53" s="1">
        <v>38.794570725465924</v>
      </c>
      <c r="AJ53" s="1">
        <v>34.875763715104014</v>
      </c>
      <c r="AK53" s="1">
        <v>39.074926938961497</v>
      </c>
      <c r="AL53" s="1">
        <v>42.265902460560362</v>
      </c>
      <c r="AM53" s="1">
        <v>42.92612696827468</v>
      </c>
    </row>
    <row r="54" spans="1:39" x14ac:dyDescent="0.25">
      <c r="A54" s="25">
        <f ca="1">Exceedance!U54</f>
        <v>44348</v>
      </c>
      <c r="B54" s="254">
        <v>39.244197813610882</v>
      </c>
      <c r="C54" s="254">
        <v>39.483945673942337</v>
      </c>
      <c r="D54" s="254">
        <v>39.483945673942337</v>
      </c>
      <c r="E54" s="1">
        <v>61.023750180621583</v>
      </c>
      <c r="F54" s="1">
        <v>58.769764781679733</v>
      </c>
      <c r="G54" s="1">
        <v>38.643992470196388</v>
      </c>
      <c r="H54" s="1">
        <v>39.770807413798458</v>
      </c>
      <c r="I54" s="1">
        <v>40.094672523411866</v>
      </c>
      <c r="J54" s="1">
        <v>34.333271141972773</v>
      </c>
      <c r="K54" s="1">
        <v>39.508331456307459</v>
      </c>
      <c r="L54" s="1">
        <v>38.314866607578011</v>
      </c>
      <c r="M54" s="1">
        <v>41.615297302349084</v>
      </c>
      <c r="N54" s="1">
        <v>49.071798255597372</v>
      </c>
      <c r="O54" s="1">
        <v>39.934945648919935</v>
      </c>
      <c r="P54" s="1">
        <v>39.925410534017857</v>
      </c>
      <c r="Q54" s="1">
        <v>41.472400727653095</v>
      </c>
      <c r="R54" s="1">
        <v>38.808870498760434</v>
      </c>
      <c r="S54" s="1">
        <v>36.826498190763992</v>
      </c>
      <c r="T54" s="1">
        <v>38.774278307484046</v>
      </c>
      <c r="U54" s="1">
        <v>39.866720257808517</v>
      </c>
      <c r="V54" s="1">
        <v>39.035137679402062</v>
      </c>
      <c r="W54" s="1">
        <v>40.247028863682694</v>
      </c>
      <c r="X54" s="1">
        <v>40.724346988779764</v>
      </c>
      <c r="Y54" s="1">
        <v>38.389667940001289</v>
      </c>
      <c r="Z54" s="1">
        <v>39.397773443000389</v>
      </c>
      <c r="AA54" s="1">
        <v>40.460746956320904</v>
      </c>
      <c r="AB54" s="1">
        <v>40.414030373250625</v>
      </c>
      <c r="AC54" s="1">
        <v>38.761756619235648</v>
      </c>
      <c r="AD54" s="1">
        <v>39.472441201615872</v>
      </c>
      <c r="AE54" s="1">
        <v>39.945695942977203</v>
      </c>
      <c r="AF54" s="1">
        <v>40.159374305970005</v>
      </c>
      <c r="AG54" s="1">
        <v>40.091461957064766</v>
      </c>
      <c r="AH54" s="1">
        <v>40.609768327770993</v>
      </c>
      <c r="AI54" s="1">
        <v>37.844124469422354</v>
      </c>
      <c r="AJ54" s="1">
        <v>36.523265097016569</v>
      </c>
      <c r="AK54" s="1">
        <v>36.76068397813286</v>
      </c>
      <c r="AL54" s="1">
        <v>49.697410022223806</v>
      </c>
      <c r="AM54" s="1">
        <v>38.998339807810908</v>
      </c>
    </row>
    <row r="55" spans="1:39" x14ac:dyDescent="0.25">
      <c r="A55" s="25">
        <f ca="1">Exceedance!U55</f>
        <v>44378</v>
      </c>
      <c r="B55" s="254">
        <v>39.928360493199904</v>
      </c>
      <c r="C55" s="254">
        <v>40.201143743473217</v>
      </c>
      <c r="D55" s="254">
        <v>40.201143743473217</v>
      </c>
      <c r="E55" s="1">
        <v>85.522980001765603</v>
      </c>
      <c r="F55" s="1">
        <v>85.433619651276246</v>
      </c>
      <c r="G55" s="1">
        <v>41.027226899389618</v>
      </c>
      <c r="H55" s="1">
        <v>43.763447487116331</v>
      </c>
      <c r="I55" s="1">
        <v>42.792543703581423</v>
      </c>
      <c r="J55" s="1">
        <v>37.016058317470431</v>
      </c>
      <c r="K55" s="1">
        <v>41.524824465424032</v>
      </c>
      <c r="L55" s="1">
        <v>39.885260739656836</v>
      </c>
      <c r="M55" s="1">
        <v>42.789502170340796</v>
      </c>
      <c r="N55" s="1">
        <v>51.754591886382741</v>
      </c>
      <c r="O55" s="1">
        <v>42.256497338469352</v>
      </c>
      <c r="P55" s="1">
        <v>42.075669321863344</v>
      </c>
      <c r="Q55" s="1">
        <v>42.922934097212028</v>
      </c>
      <c r="R55" s="1">
        <v>40.889812337113099</v>
      </c>
      <c r="S55" s="1">
        <v>36.303575746081926</v>
      </c>
      <c r="T55" s="1">
        <v>42.238657313901598</v>
      </c>
      <c r="U55" s="1">
        <v>42.018084777730586</v>
      </c>
      <c r="V55" s="1">
        <v>40.670808304631159</v>
      </c>
      <c r="W55" s="1">
        <v>41.366882963515835</v>
      </c>
      <c r="X55" s="1">
        <v>40.343960096111971</v>
      </c>
      <c r="Y55" s="1">
        <v>42.494023353644685</v>
      </c>
      <c r="Z55" s="1">
        <v>41.891854328666653</v>
      </c>
      <c r="AA55" s="1">
        <v>42.225127264687963</v>
      </c>
      <c r="AB55" s="1">
        <v>41.689926527651913</v>
      </c>
      <c r="AC55" s="1">
        <v>41.679628959954087</v>
      </c>
      <c r="AD55" s="1">
        <v>42.687802437015733</v>
      </c>
      <c r="AE55" s="1">
        <v>42.059729232633529</v>
      </c>
      <c r="AF55" s="1">
        <v>40.670947424088773</v>
      </c>
      <c r="AG55" s="1">
        <v>40.4675690981407</v>
      </c>
      <c r="AH55" s="1">
        <v>39.680652452937835</v>
      </c>
      <c r="AI55" s="1">
        <v>39.071218354186918</v>
      </c>
      <c r="AJ55" s="1">
        <v>36.9756863964299</v>
      </c>
      <c r="AK55" s="1">
        <v>40.4441254236541</v>
      </c>
      <c r="AL55" s="1">
        <v>35.390815712342672</v>
      </c>
      <c r="AM55" s="1">
        <v>42.031819414381978</v>
      </c>
    </row>
    <row r="56" spans="1:39" x14ac:dyDescent="0.25">
      <c r="A56" s="25">
        <f ca="1">Exceedance!U56</f>
        <v>44409</v>
      </c>
      <c r="B56" s="254">
        <v>33.929093822498658</v>
      </c>
      <c r="C56" s="254">
        <v>34.132113411888383</v>
      </c>
      <c r="D56" s="254">
        <v>34.132113411888383</v>
      </c>
      <c r="E56" s="1">
        <v>84.189481570986786</v>
      </c>
      <c r="F56" s="1">
        <v>84.165147571602304</v>
      </c>
      <c r="G56" s="1">
        <v>35.075870275084029</v>
      </c>
      <c r="H56" s="1">
        <v>33.722000306682183</v>
      </c>
      <c r="I56" s="1">
        <v>34.447592319160897</v>
      </c>
      <c r="J56" s="1">
        <v>29.489705065232862</v>
      </c>
      <c r="K56" s="1">
        <v>34.33865200749414</v>
      </c>
      <c r="L56" s="1">
        <v>32.355624331532319</v>
      </c>
      <c r="M56" s="1">
        <v>36.145218440018361</v>
      </c>
      <c r="N56" s="1">
        <v>36.094801908653245</v>
      </c>
      <c r="O56" s="1">
        <v>34.74103683366441</v>
      </c>
      <c r="P56" s="1">
        <v>34.525213475504181</v>
      </c>
      <c r="Q56" s="1">
        <v>38.367562224293074</v>
      </c>
      <c r="R56" s="1">
        <v>35.633971126357608</v>
      </c>
      <c r="S56" s="1">
        <v>31.73935160062069</v>
      </c>
      <c r="T56" s="1">
        <v>34.362865477188905</v>
      </c>
      <c r="U56" s="1">
        <v>33.460186244205026</v>
      </c>
      <c r="V56" s="1">
        <v>33.917657052296441</v>
      </c>
      <c r="W56" s="1">
        <v>34.46668969520254</v>
      </c>
      <c r="X56" s="1">
        <v>35.735365876618303</v>
      </c>
      <c r="Y56" s="1">
        <v>33.249316564025577</v>
      </c>
      <c r="Z56" s="1">
        <v>35.652121077648829</v>
      </c>
      <c r="AA56" s="1">
        <v>35.694416825438324</v>
      </c>
      <c r="AB56" s="1">
        <v>35.875780991959772</v>
      </c>
      <c r="AC56" s="1">
        <v>36.303543266803814</v>
      </c>
      <c r="AD56" s="1">
        <v>36.261165634446577</v>
      </c>
      <c r="AE56" s="1">
        <v>35.476201219782837</v>
      </c>
      <c r="AF56" s="1">
        <v>34.193561351008938</v>
      </c>
      <c r="AG56" s="1">
        <v>33.759367415573038</v>
      </c>
      <c r="AH56" s="1">
        <v>32.651274225924439</v>
      </c>
      <c r="AI56" s="1">
        <v>34.470960102546726</v>
      </c>
      <c r="AJ56" s="1">
        <v>30.886953552608947</v>
      </c>
      <c r="AK56" s="1">
        <v>31.941802735159705</v>
      </c>
      <c r="AL56" s="1">
        <v>33.715043502085528</v>
      </c>
      <c r="AM56" s="1">
        <v>34.572923079010799</v>
      </c>
    </row>
    <row r="57" spans="1:39" x14ac:dyDescent="0.25">
      <c r="A57" s="25">
        <f ca="1">Exceedance!U57</f>
        <v>44440</v>
      </c>
      <c r="B57" s="254">
        <v>32.82543753948373</v>
      </c>
      <c r="C57" s="254">
        <v>33.030762990171624</v>
      </c>
      <c r="D57" s="254">
        <v>33.030762990171624</v>
      </c>
      <c r="E57" s="1">
        <v>69.631283365979328</v>
      </c>
      <c r="F57" s="1">
        <v>68.552331676351471</v>
      </c>
      <c r="G57" s="1">
        <v>32.753628385159132</v>
      </c>
      <c r="H57" s="1">
        <v>32.473222261374175</v>
      </c>
      <c r="I57" s="1">
        <v>32.53256131662301</v>
      </c>
      <c r="J57" s="1">
        <v>28.838318431121646</v>
      </c>
      <c r="K57" s="1">
        <v>32.051155264940114</v>
      </c>
      <c r="L57" s="1">
        <v>31.672535133871779</v>
      </c>
      <c r="M57" s="1">
        <v>34.450246272593176</v>
      </c>
      <c r="N57" s="1">
        <v>32.194403987703126</v>
      </c>
      <c r="O57" s="1">
        <v>32.907909928843431</v>
      </c>
      <c r="P57" s="1">
        <v>32.728989331114313</v>
      </c>
      <c r="Q57" s="1">
        <v>31.206774881531835</v>
      </c>
      <c r="R57" s="1">
        <v>36.187012129781479</v>
      </c>
      <c r="S57" s="1">
        <v>33.621429558347884</v>
      </c>
      <c r="T57" s="1">
        <v>33.857868658995862</v>
      </c>
      <c r="U57" s="1">
        <v>32.548932599224244</v>
      </c>
      <c r="V57" s="1">
        <v>32.826395724920395</v>
      </c>
      <c r="W57" s="1">
        <v>33.837965778642307</v>
      </c>
      <c r="X57" s="1">
        <v>31.583286320221383</v>
      </c>
      <c r="Y57" s="1">
        <v>31.957595301243277</v>
      </c>
      <c r="Z57" s="1">
        <v>33.36544347479277</v>
      </c>
      <c r="AA57" s="1">
        <v>33.700603052132152</v>
      </c>
      <c r="AB57" s="1">
        <v>32.687732603889216</v>
      </c>
      <c r="AC57" s="1">
        <v>34.035557304020855</v>
      </c>
      <c r="AD57" s="1">
        <v>33.553171849938451</v>
      </c>
      <c r="AE57" s="1">
        <v>32.513589244979194</v>
      </c>
      <c r="AF57" s="1">
        <v>34.500179368946121</v>
      </c>
      <c r="AG57" s="1">
        <v>33.84869950878609</v>
      </c>
      <c r="AH57" s="1">
        <v>32.069125320056905</v>
      </c>
      <c r="AI57" s="1">
        <v>31.524171265408022</v>
      </c>
      <c r="AJ57" s="1">
        <v>26.667959975534526</v>
      </c>
      <c r="AK57" s="1">
        <v>30.930078304184693</v>
      </c>
      <c r="AL57" s="1">
        <v>32.817772055991469</v>
      </c>
      <c r="AM57" s="1">
        <v>35.506837353469706</v>
      </c>
    </row>
    <row r="58" spans="1:39" x14ac:dyDescent="0.25">
      <c r="A58" s="25">
        <f ca="1">Exceedance!U58</f>
        <v>44470</v>
      </c>
      <c r="B58" s="254">
        <v>29.732916538284424</v>
      </c>
      <c r="C58" s="254">
        <v>29.901900692255879</v>
      </c>
      <c r="D58" s="254">
        <v>29.901900692255879</v>
      </c>
      <c r="E58" s="1">
        <v>81.973759780096486</v>
      </c>
      <c r="F58" s="1">
        <v>81.303679641544292</v>
      </c>
      <c r="G58" s="1">
        <v>29.053383939570846</v>
      </c>
      <c r="H58" s="1">
        <v>29.764672040499192</v>
      </c>
      <c r="I58" s="1">
        <v>31.085654968924313</v>
      </c>
      <c r="J58" s="1">
        <v>26.278109863367835</v>
      </c>
      <c r="K58" s="1">
        <v>28.874950191741018</v>
      </c>
      <c r="L58" s="1">
        <v>29.330058315216718</v>
      </c>
      <c r="M58" s="1">
        <v>30.189440748970366</v>
      </c>
      <c r="N58" s="1">
        <v>30.255276975357607</v>
      </c>
      <c r="O58" s="1">
        <v>29.388256457844466</v>
      </c>
      <c r="P58" s="1">
        <v>29.45238932396008</v>
      </c>
      <c r="Q58" s="1">
        <v>29.364652751218152</v>
      </c>
      <c r="R58" s="1">
        <v>29.790019663594904</v>
      </c>
      <c r="S58" s="1">
        <v>26.640939120043278</v>
      </c>
      <c r="T58" s="1">
        <v>30.401066364355408</v>
      </c>
      <c r="U58" s="1">
        <v>28.407269647209791</v>
      </c>
      <c r="V58" s="1">
        <v>29.797468485101593</v>
      </c>
      <c r="W58" s="1">
        <v>30.686189947667845</v>
      </c>
      <c r="X58" s="1">
        <v>28.841220278671738</v>
      </c>
      <c r="Y58" s="1">
        <v>29.461257612360026</v>
      </c>
      <c r="Z58" s="1">
        <v>29.408264181674671</v>
      </c>
      <c r="AA58" s="1">
        <v>29.980444527021778</v>
      </c>
      <c r="AB58" s="1">
        <v>29.620981434693846</v>
      </c>
      <c r="AC58" s="1">
        <v>30.415342145682526</v>
      </c>
      <c r="AD58" s="1">
        <v>30.829331692940713</v>
      </c>
      <c r="AE58" s="1">
        <v>30.83493182780331</v>
      </c>
      <c r="AF58" s="1">
        <v>29.961742712733454</v>
      </c>
      <c r="AG58" s="1">
        <v>29.323395607993916</v>
      </c>
      <c r="AH58" s="1">
        <v>29.35882012478595</v>
      </c>
      <c r="AI58" s="1">
        <v>29.932633839431471</v>
      </c>
      <c r="AJ58" s="1">
        <v>24.188789783665612</v>
      </c>
      <c r="AK58" s="1">
        <v>28.712792997590075</v>
      </c>
      <c r="AL58" s="1">
        <v>28.035572102134342</v>
      </c>
      <c r="AM58" s="1">
        <v>32.918659883882682</v>
      </c>
    </row>
    <row r="59" spans="1:39" x14ac:dyDescent="0.25">
      <c r="A59" s="25">
        <f ca="1">Exceedance!U59</f>
        <v>44501</v>
      </c>
      <c r="B59" s="254">
        <v>27.182708598054784</v>
      </c>
      <c r="C59" s="254">
        <v>27.422669219757324</v>
      </c>
      <c r="D59" s="254">
        <v>27.422669219757324</v>
      </c>
      <c r="E59" s="1">
        <v>68.845989805057243</v>
      </c>
      <c r="F59" s="1">
        <v>67.68784619712045</v>
      </c>
      <c r="G59" s="1">
        <v>28.034349412499715</v>
      </c>
      <c r="H59" s="1">
        <v>27.325231495310522</v>
      </c>
      <c r="I59" s="1">
        <v>27.466671141759768</v>
      </c>
      <c r="J59" s="1">
        <v>23.775768259176679</v>
      </c>
      <c r="K59" s="1">
        <v>26.874256358900748</v>
      </c>
      <c r="L59" s="1">
        <v>27.61381499498777</v>
      </c>
      <c r="M59" s="1">
        <v>28.858123942808106</v>
      </c>
      <c r="N59" s="1">
        <v>27.091259605124034</v>
      </c>
      <c r="O59" s="1">
        <v>27.110309050478349</v>
      </c>
      <c r="P59" s="1">
        <v>27.128395225336877</v>
      </c>
      <c r="Q59" s="1">
        <v>27.278062093101624</v>
      </c>
      <c r="R59" s="1">
        <v>30.795473446193956</v>
      </c>
      <c r="S59" s="1">
        <v>24.823079820605905</v>
      </c>
      <c r="T59" s="1">
        <v>27.803438734274714</v>
      </c>
      <c r="U59" s="1">
        <v>27.176469621890607</v>
      </c>
      <c r="V59" s="1">
        <v>27.020015296540606</v>
      </c>
      <c r="W59" s="1">
        <v>27.44488271730923</v>
      </c>
      <c r="X59" s="1">
        <v>27.127151543714877</v>
      </c>
      <c r="Y59" s="1">
        <v>27.700475059511074</v>
      </c>
      <c r="Z59" s="1">
        <v>27.528731814549833</v>
      </c>
      <c r="AA59" s="1">
        <v>27.270808426308491</v>
      </c>
      <c r="AB59" s="1">
        <v>28.584284309330165</v>
      </c>
      <c r="AC59" s="1">
        <v>28.740601514324922</v>
      </c>
      <c r="AD59" s="1">
        <v>29.246751139283699</v>
      </c>
      <c r="AE59" s="1">
        <v>27.733026060646008</v>
      </c>
      <c r="AF59" s="1">
        <v>27.842031258262338</v>
      </c>
      <c r="AG59" s="1">
        <v>27.135104524319779</v>
      </c>
      <c r="AH59" s="1">
        <v>27.407684398713119</v>
      </c>
      <c r="AI59" s="1">
        <v>27.032745910190968</v>
      </c>
      <c r="AJ59" s="1">
        <v>24.560096691255509</v>
      </c>
      <c r="AK59" s="1">
        <v>25.90879193752529</v>
      </c>
      <c r="AL59" s="1">
        <v>29.966800291224516</v>
      </c>
      <c r="AM59" s="1">
        <v>31.22102646873892</v>
      </c>
    </row>
    <row r="60" spans="1:39" x14ac:dyDescent="0.25">
      <c r="A60" s="25">
        <f ca="1">Exceedance!U60</f>
        <v>44531</v>
      </c>
      <c r="B60" s="254">
        <v>24.830563982368815</v>
      </c>
      <c r="C60" s="254">
        <v>25.08187634226072</v>
      </c>
      <c r="D60" s="254">
        <v>25.08187634226072</v>
      </c>
      <c r="E60" s="1">
        <v>65.898457465858229</v>
      </c>
      <c r="F60" s="1">
        <v>84.053221879372515</v>
      </c>
      <c r="G60" s="1">
        <v>28.184665859071725</v>
      </c>
      <c r="H60" s="1">
        <v>26.485593256346672</v>
      </c>
      <c r="I60" s="1">
        <v>26.389558426553396</v>
      </c>
      <c r="J60" s="1">
        <v>22.893079720861856</v>
      </c>
      <c r="K60" s="1">
        <v>24.619796683206289</v>
      </c>
      <c r="L60" s="1">
        <v>24.338795956532596</v>
      </c>
      <c r="M60" s="1">
        <v>25.066181047677521</v>
      </c>
      <c r="N60" s="1">
        <v>24.153615606438375</v>
      </c>
      <c r="O60" s="1">
        <v>19.612515191463157</v>
      </c>
      <c r="P60" s="1">
        <v>26.99806942063806</v>
      </c>
      <c r="Q60" s="1">
        <v>26.664996772994822</v>
      </c>
      <c r="R60" s="1">
        <v>30.381202901187027</v>
      </c>
      <c r="S60" s="1">
        <v>21.309530383700441</v>
      </c>
      <c r="T60" s="1">
        <v>27.358350819778966</v>
      </c>
      <c r="U60" s="1">
        <v>25.410190809223383</v>
      </c>
      <c r="V60" s="1">
        <v>25.603332734878894</v>
      </c>
      <c r="W60" s="1">
        <v>26.495927220585326</v>
      </c>
      <c r="X60" s="1">
        <v>23.654257947333516</v>
      </c>
      <c r="Y60" s="1">
        <v>24.904952440896768</v>
      </c>
      <c r="Z60" s="1">
        <v>25.361871819494844</v>
      </c>
      <c r="AA60" s="1">
        <v>26.016088154765203</v>
      </c>
      <c r="AB60" s="1">
        <v>24.529257217015932</v>
      </c>
      <c r="AC60" s="1">
        <v>26.259492552399074</v>
      </c>
      <c r="AD60" s="1">
        <v>23.610945099813915</v>
      </c>
      <c r="AE60" s="1">
        <v>25.425752740714152</v>
      </c>
      <c r="AF60" s="1">
        <v>25.941981166080303</v>
      </c>
      <c r="AG60" s="1">
        <v>25.403148031649778</v>
      </c>
      <c r="AH60" s="1">
        <v>24.283006684195669</v>
      </c>
      <c r="AI60" s="1">
        <v>24.944292771056627</v>
      </c>
      <c r="AJ60" s="1">
        <v>24.041744747140623</v>
      </c>
      <c r="AK60" s="1">
        <v>27.894765324057822</v>
      </c>
      <c r="AL60" s="1">
        <v>32.638202346229185</v>
      </c>
      <c r="AM60" s="1">
        <v>28.883783336007653</v>
      </c>
    </row>
    <row r="61" spans="1:39" x14ac:dyDescent="0.25">
      <c r="A61" s="25">
        <f ca="1">Exceedance!U61</f>
        <v>44562</v>
      </c>
      <c r="B61" s="254">
        <v>29.664391784643644</v>
      </c>
      <c r="C61" s="254">
        <v>30.269352207014588</v>
      </c>
      <c r="D61" s="254">
        <v>29.935146331769605</v>
      </c>
      <c r="E61" s="1">
        <v>37.388416585270754</v>
      </c>
      <c r="F61" s="1">
        <v>32.464494697823071</v>
      </c>
      <c r="G61" s="1">
        <v>28.829682591276363</v>
      </c>
      <c r="H61" s="1">
        <v>30.44838865130151</v>
      </c>
      <c r="I61" s="1">
        <v>28.407616865522346</v>
      </c>
      <c r="J61" s="1">
        <v>28.415333370115437</v>
      </c>
      <c r="K61" s="1">
        <v>29.209388768198671</v>
      </c>
      <c r="L61" s="1">
        <v>28.681403863576008</v>
      </c>
      <c r="M61" s="1">
        <v>30.938346079780317</v>
      </c>
      <c r="N61" s="1">
        <v>28.430427936117702</v>
      </c>
      <c r="O61" s="1">
        <v>29.891988056957885</v>
      </c>
      <c r="P61" s="1">
        <v>33.646067541494567</v>
      </c>
      <c r="Q61" s="1">
        <v>37.525844824534417</v>
      </c>
      <c r="R61" s="1">
        <v>25.641480110265984</v>
      </c>
      <c r="S61" s="1">
        <v>29.861528170406231</v>
      </c>
      <c r="T61" s="1">
        <v>29.360835324133813</v>
      </c>
      <c r="U61" s="1">
        <v>29.420712692230481</v>
      </c>
      <c r="V61" s="1">
        <v>29.268616325382439</v>
      </c>
      <c r="W61" s="1">
        <v>28.933422196040642</v>
      </c>
      <c r="X61" s="1">
        <v>28.503900566914051</v>
      </c>
      <c r="Y61" s="1">
        <v>30.562619994733662</v>
      </c>
      <c r="Z61" s="1">
        <v>29.83151502885719</v>
      </c>
      <c r="AA61" s="1">
        <v>28.877105250238529</v>
      </c>
      <c r="AB61" s="1">
        <v>31.340998704538698</v>
      </c>
      <c r="AC61" s="1">
        <v>26.162579049868793</v>
      </c>
      <c r="AD61" s="1">
        <v>31.643257573881577</v>
      </c>
      <c r="AE61" s="1">
        <v>31.447957580835311</v>
      </c>
      <c r="AF61" s="1">
        <v>29.77247023099271</v>
      </c>
      <c r="AG61" s="1">
        <v>29.547712271917412</v>
      </c>
      <c r="AH61" s="1">
        <v>29.13885898637913</v>
      </c>
      <c r="AI61" s="1">
        <v>22.520627822821588</v>
      </c>
      <c r="AJ61" s="1">
        <v>27.514262237280512</v>
      </c>
      <c r="AK61" s="1">
        <v>36.903014602053332</v>
      </c>
      <c r="AL61" s="1">
        <v>38.235330039822827</v>
      </c>
      <c r="AM61" s="1">
        <v>37.383664842979229</v>
      </c>
    </row>
    <row r="62" spans="1:39" x14ac:dyDescent="0.25">
      <c r="A62" s="25">
        <f ca="1">Exceedance!U62</f>
        <v>44593</v>
      </c>
      <c r="B62" s="254">
        <v>33.768449879953316</v>
      </c>
      <c r="C62" s="254">
        <v>34.461696947747576</v>
      </c>
      <c r="D62" s="254">
        <v>34.107917437732468</v>
      </c>
      <c r="E62" s="1">
        <v>32.569803512144155</v>
      </c>
      <c r="F62" s="1">
        <v>31.3683327742282</v>
      </c>
      <c r="G62" s="1">
        <v>33.214153672869514</v>
      </c>
      <c r="H62" s="1">
        <v>35.017812700901075</v>
      </c>
      <c r="I62" s="1">
        <v>33.675028408052661</v>
      </c>
      <c r="J62" s="1">
        <v>32.012723671120433</v>
      </c>
      <c r="K62" s="1">
        <v>32.659545155712408</v>
      </c>
      <c r="L62" s="1">
        <v>36.157062430131667</v>
      </c>
      <c r="M62" s="1">
        <v>35.155497347660493</v>
      </c>
      <c r="N62" s="1">
        <v>35.047563637664744</v>
      </c>
      <c r="O62" s="1">
        <v>34.188357670223873</v>
      </c>
      <c r="P62" s="1">
        <v>35.050605266982529</v>
      </c>
      <c r="Q62" s="1">
        <v>36.258770305118013</v>
      </c>
      <c r="R62" s="1">
        <v>33.555793823058458</v>
      </c>
      <c r="S62" s="1">
        <v>33.725188134390194</v>
      </c>
      <c r="T62" s="1">
        <v>32.643372921260109</v>
      </c>
      <c r="U62" s="1">
        <v>34.087753064800403</v>
      </c>
      <c r="V62" s="1">
        <v>32.2333096901651</v>
      </c>
      <c r="W62" s="1">
        <v>32.099152111330838</v>
      </c>
      <c r="X62" s="1">
        <v>31.68969584823196</v>
      </c>
      <c r="Y62" s="1">
        <v>32.837969304081078</v>
      </c>
      <c r="Z62" s="1">
        <v>34.659891686681128</v>
      </c>
      <c r="AA62" s="1">
        <v>34.738240799016516</v>
      </c>
      <c r="AB62" s="1">
        <v>33.417562633530913</v>
      </c>
      <c r="AC62" s="1">
        <v>35.223947586011143</v>
      </c>
      <c r="AD62" s="1">
        <v>33.619734574371392</v>
      </c>
      <c r="AE62" s="1">
        <v>35.172707673905016</v>
      </c>
      <c r="AF62" s="1">
        <v>34.085744095793444</v>
      </c>
      <c r="AG62" s="1">
        <v>33.273866611091115</v>
      </c>
      <c r="AH62" s="1">
        <v>33.106238223028463</v>
      </c>
      <c r="AI62" s="1">
        <v>30.441403029025846</v>
      </c>
      <c r="AJ62" s="1">
        <v>34.268214018515565</v>
      </c>
      <c r="AK62" s="1">
        <v>24.670447757429862</v>
      </c>
      <c r="AL62" s="1">
        <v>29.964104853435678</v>
      </c>
      <c r="AM62" s="1">
        <v>36.181653460022957</v>
      </c>
    </row>
    <row r="63" spans="1:39" x14ac:dyDescent="0.25">
      <c r="A63" s="25">
        <f ca="1">Exceedance!U63</f>
        <v>44621</v>
      </c>
      <c r="B63" s="254">
        <v>45.380581659620191</v>
      </c>
      <c r="C63" s="254">
        <v>46.27151157777984</v>
      </c>
      <c r="D63" s="254">
        <v>45.847232570032673</v>
      </c>
      <c r="E63" s="1">
        <v>44.236426958155477</v>
      </c>
      <c r="F63" s="1">
        <v>41.464140563109773</v>
      </c>
      <c r="G63" s="1">
        <v>44.117650968510596</v>
      </c>
      <c r="H63" s="1">
        <v>43.932723879209185</v>
      </c>
      <c r="I63" s="1">
        <v>42.895732226090779</v>
      </c>
      <c r="J63" s="1">
        <v>43.814101217782138</v>
      </c>
      <c r="K63" s="1">
        <v>41.913832046167379</v>
      </c>
      <c r="L63" s="1">
        <v>51.054003432464377</v>
      </c>
      <c r="M63" s="1">
        <v>45.88284470093862</v>
      </c>
      <c r="N63" s="1">
        <v>44.183755403244454</v>
      </c>
      <c r="O63" s="1">
        <v>46.407506985957035</v>
      </c>
      <c r="P63" s="1">
        <v>44.072452494669761</v>
      </c>
      <c r="Q63" s="1">
        <v>42.5169716814341</v>
      </c>
      <c r="R63" s="1">
        <v>43.090418985915029</v>
      </c>
      <c r="S63" s="1">
        <v>43.530737452096879</v>
      </c>
      <c r="T63" s="1">
        <v>44.234113702919849</v>
      </c>
      <c r="U63" s="1">
        <v>44.468812445090492</v>
      </c>
      <c r="V63" s="1">
        <v>47.040592276788239</v>
      </c>
      <c r="W63" s="1">
        <v>46.419413250613708</v>
      </c>
      <c r="X63" s="1">
        <v>43.515079314123142</v>
      </c>
      <c r="Y63" s="1">
        <v>43.38578234643925</v>
      </c>
      <c r="Z63" s="1">
        <v>44.072159171240159</v>
      </c>
      <c r="AA63" s="1">
        <v>44.01602773315912</v>
      </c>
      <c r="AB63" s="1">
        <v>46.205047155253979</v>
      </c>
      <c r="AC63" s="1">
        <v>45.434533171305617</v>
      </c>
      <c r="AD63" s="1">
        <v>45.161985707079339</v>
      </c>
      <c r="AE63" s="1">
        <v>45.571230555781376</v>
      </c>
      <c r="AF63" s="1">
        <v>45.646784004753385</v>
      </c>
      <c r="AG63" s="1">
        <v>48.882071455253531</v>
      </c>
      <c r="AH63" s="1">
        <v>46.166651253017037</v>
      </c>
      <c r="AI63" s="1">
        <v>40.321405813712026</v>
      </c>
      <c r="AJ63" s="1">
        <v>43.581175749070447</v>
      </c>
      <c r="AK63" s="1">
        <v>42.520878216198163</v>
      </c>
      <c r="AL63" s="1">
        <v>41.294252965971616</v>
      </c>
      <c r="AM63" s="1">
        <v>41.671793551828443</v>
      </c>
    </row>
    <row r="64" spans="1:39" x14ac:dyDescent="0.25">
      <c r="A64" s="25" t="str">
        <f ca="1">Exceedance!U64</f>
        <v/>
      </c>
      <c r="B64" s="254">
        <v>44.251478812788605</v>
      </c>
      <c r="C64" s="254">
        <v>45.149991507347394</v>
      </c>
      <c r="D64" s="254">
        <v>44.724885672888306</v>
      </c>
      <c r="E64" s="1">
        <v>41.573497360676413</v>
      </c>
      <c r="F64" s="1">
        <v>43.868208618834075</v>
      </c>
      <c r="G64" s="1">
        <v>45.024335800716322</v>
      </c>
      <c r="H64" s="1">
        <v>46.846614064392504</v>
      </c>
      <c r="I64" s="1">
        <v>44.892809849120773</v>
      </c>
      <c r="J64" s="1">
        <v>46.557105480576297</v>
      </c>
      <c r="K64" s="1">
        <v>45.534140885452523</v>
      </c>
      <c r="L64" s="1">
        <v>49.910952999473551</v>
      </c>
      <c r="M64" s="1">
        <v>47.416915902993665</v>
      </c>
      <c r="N64" s="1">
        <v>44.678897577907229</v>
      </c>
      <c r="O64" s="1">
        <v>47.165893176753926</v>
      </c>
      <c r="P64" s="1">
        <v>45.648827078789331</v>
      </c>
      <c r="Q64" s="1">
        <v>41.569683053966159</v>
      </c>
      <c r="R64" s="1">
        <v>45.044489407096577</v>
      </c>
      <c r="S64" s="1">
        <v>47.188278558281475</v>
      </c>
      <c r="T64" s="1">
        <v>45.626982733673366</v>
      </c>
      <c r="U64" s="1">
        <v>45.665747992560377</v>
      </c>
      <c r="V64" s="1">
        <v>44.940015276027637</v>
      </c>
      <c r="W64" s="1">
        <v>44.542421143095503</v>
      </c>
      <c r="X64" s="1">
        <v>42.674371875352136</v>
      </c>
      <c r="Y64" s="1">
        <v>44.916818339882752</v>
      </c>
      <c r="Z64" s="1">
        <v>45.530230479722675</v>
      </c>
      <c r="AA64" s="1">
        <v>46.16918237350049</v>
      </c>
      <c r="AB64" s="1">
        <v>46.815842618486158</v>
      </c>
      <c r="AC64" s="1">
        <v>46.110001105623951</v>
      </c>
      <c r="AD64" s="1">
        <v>46.142004761957693</v>
      </c>
      <c r="AE64" s="1">
        <v>46.881012483142953</v>
      </c>
      <c r="AF64" s="1">
        <v>45.960506658455166</v>
      </c>
      <c r="AG64" s="1">
        <v>42.492197908692994</v>
      </c>
      <c r="AH64" s="1">
        <v>43.984802729064398</v>
      </c>
      <c r="AI64" s="1">
        <v>39.493083862141688</v>
      </c>
      <c r="AJ64" s="1">
        <v>43.772458699919341</v>
      </c>
      <c r="AK64" s="1">
        <v>50.084324736074869</v>
      </c>
      <c r="AL64" s="1">
        <v>44.888819705585639</v>
      </c>
      <c r="AM64" s="1">
        <v>45.004172050012656</v>
      </c>
    </row>
    <row r="65" spans="1:39" x14ac:dyDescent="0.25">
      <c r="A65" s="25" t="str">
        <f ca="1">Exceedance!U65</f>
        <v/>
      </c>
      <c r="B65" s="254">
        <v>39.963090012382843</v>
      </c>
      <c r="C65" s="254">
        <v>40.457819997081131</v>
      </c>
      <c r="D65" s="254">
        <v>40.219962719879</v>
      </c>
      <c r="E65" s="1">
        <v>54.639364881487346</v>
      </c>
      <c r="F65" s="1">
        <v>40.408500437226373</v>
      </c>
      <c r="G65" s="1">
        <v>42.495334312895459</v>
      </c>
      <c r="H65" s="1">
        <v>40.817510286964229</v>
      </c>
      <c r="I65" s="1">
        <v>40.007751613792934</v>
      </c>
      <c r="J65" s="1">
        <v>39.796157002204865</v>
      </c>
      <c r="K65" s="1">
        <v>39.743617971098232</v>
      </c>
      <c r="L65" s="1">
        <v>45.79485396581854</v>
      </c>
      <c r="M65" s="1">
        <v>49.888103434920872</v>
      </c>
      <c r="N65" s="1">
        <v>42.020332152177296</v>
      </c>
      <c r="O65" s="1">
        <v>41.81842335414612</v>
      </c>
      <c r="P65" s="1">
        <v>41.94494172501151</v>
      </c>
      <c r="Q65" s="1">
        <v>40.192658863556503</v>
      </c>
      <c r="R65" s="1">
        <v>41.222478672755329</v>
      </c>
      <c r="S65" s="1">
        <v>41.419277416391623</v>
      </c>
      <c r="T65" s="1">
        <v>41.558057177828218</v>
      </c>
      <c r="U65" s="1">
        <v>40.324835283926056</v>
      </c>
      <c r="V65" s="1">
        <v>41.279785261313243</v>
      </c>
      <c r="W65" s="1">
        <v>41.648996966220906</v>
      </c>
      <c r="X65" s="1">
        <v>41.437579768051343</v>
      </c>
      <c r="Y65" s="1">
        <v>43.433748537903419</v>
      </c>
      <c r="Z65" s="1">
        <v>41.277045285766725</v>
      </c>
      <c r="AA65" s="1">
        <v>40.317094853006843</v>
      </c>
      <c r="AB65" s="1">
        <v>40.369044789370498</v>
      </c>
      <c r="AC65" s="1">
        <v>42.671627764579355</v>
      </c>
      <c r="AD65" s="1">
        <v>41.234494835515449</v>
      </c>
      <c r="AE65" s="1">
        <v>40.345699512719364</v>
      </c>
      <c r="AF65" s="1">
        <v>40.441458233104811</v>
      </c>
      <c r="AG65" s="1">
        <v>40.286723315777806</v>
      </c>
      <c r="AH65" s="1">
        <v>39.068088784390937</v>
      </c>
      <c r="AI65" s="1">
        <v>34.89074453138997</v>
      </c>
      <c r="AJ65" s="1">
        <v>38.83469958289421</v>
      </c>
      <c r="AK65" s="1">
        <v>42.282547811989247</v>
      </c>
      <c r="AL65" s="1">
        <v>42.704915042501398</v>
      </c>
      <c r="AM65" s="1">
        <v>53.02620427841223</v>
      </c>
    </row>
    <row r="66" spans="1:39" x14ac:dyDescent="0.25">
      <c r="A66" s="25" t="str">
        <f ca="1">Exceedance!U66</f>
        <v/>
      </c>
      <c r="B66" s="254">
        <v>39.25899368154775</v>
      </c>
      <c r="C66" s="254">
        <v>39.715596906518634</v>
      </c>
      <c r="D66" s="254">
        <v>39.498741541879184</v>
      </c>
      <c r="E66" s="1">
        <v>63.952698536832727</v>
      </c>
      <c r="F66" s="1">
        <v>38.658788338163404</v>
      </c>
      <c r="G66" s="1">
        <v>39.785603281694648</v>
      </c>
      <c r="H66" s="1">
        <v>40.181392749448086</v>
      </c>
      <c r="I66" s="1">
        <v>37.118319286343578</v>
      </c>
      <c r="J66" s="1">
        <v>39.523127324244314</v>
      </c>
      <c r="K66" s="1">
        <v>38.089914615183417</v>
      </c>
      <c r="L66" s="1">
        <v>41.630093170285974</v>
      </c>
      <c r="M66" s="1">
        <v>49.09103929620094</v>
      </c>
      <c r="N66" s="1">
        <v>39.949741516856768</v>
      </c>
      <c r="O66" s="1">
        <v>39.940206401954711</v>
      </c>
      <c r="P66" s="1">
        <v>41.559120953689316</v>
      </c>
      <c r="Q66" s="1">
        <v>38.823666366697296</v>
      </c>
      <c r="R66" s="1">
        <v>39.611546335134783</v>
      </c>
      <c r="S66" s="1">
        <v>38.789074175420915</v>
      </c>
      <c r="T66" s="1">
        <v>40.098371490384814</v>
      </c>
      <c r="U66" s="1">
        <v>39.049933547338924</v>
      </c>
      <c r="V66" s="1">
        <v>40.022076871288107</v>
      </c>
      <c r="W66" s="1">
        <v>40.902773511368139</v>
      </c>
      <c r="X66" s="1">
        <v>37.961724174241539</v>
      </c>
      <c r="Y66" s="1">
        <v>39.172821450605802</v>
      </c>
      <c r="Z66" s="1">
        <v>40.479104530069058</v>
      </c>
      <c r="AA66" s="1">
        <v>40.428826241187487</v>
      </c>
      <c r="AB66" s="1">
        <v>38.993407851811945</v>
      </c>
      <c r="AC66" s="1">
        <v>39.48723706955272</v>
      </c>
      <c r="AD66" s="1">
        <v>39.960491810914093</v>
      </c>
      <c r="AE66" s="1">
        <v>40.391025538546295</v>
      </c>
      <c r="AF66" s="1">
        <v>40.106257825001627</v>
      </c>
      <c r="AG66" s="1">
        <v>40.624564195707855</v>
      </c>
      <c r="AH66" s="1">
        <v>38.09866819769065</v>
      </c>
      <c r="AI66" s="1">
        <v>36.536581378159752</v>
      </c>
      <c r="AJ66" s="1">
        <v>36.535731985738295</v>
      </c>
      <c r="AK66" s="1">
        <v>49.712205890160661</v>
      </c>
      <c r="AL66" s="1">
        <v>38.796280311108319</v>
      </c>
      <c r="AM66" s="1">
        <v>47.530712709254388</v>
      </c>
    </row>
    <row r="67" spans="1:39" x14ac:dyDescent="0.25">
      <c r="A67" s="25" t="str">
        <f ca="1">Exceedance!U67</f>
        <v/>
      </c>
      <c r="B67" s="254">
        <v>39.94493207563719</v>
      </c>
      <c r="C67" s="254">
        <v>40.483160706751526</v>
      </c>
      <c r="D67" s="254">
        <v>40.217715325910511</v>
      </c>
      <c r="E67" s="1">
        <v>85.433619651147382</v>
      </c>
      <c r="F67" s="1">
        <v>41.04379848185966</v>
      </c>
      <c r="G67" s="1">
        <v>43.780019069507539</v>
      </c>
      <c r="H67" s="1">
        <v>42.890950261100613</v>
      </c>
      <c r="I67" s="1">
        <v>39.960207937652591</v>
      </c>
      <c r="J67" s="1">
        <v>41.541396047861312</v>
      </c>
      <c r="K67" s="1">
        <v>39.629049071820781</v>
      </c>
      <c r="L67" s="1">
        <v>42.806073752778062</v>
      </c>
      <c r="M67" s="1">
        <v>51.771163468820014</v>
      </c>
      <c r="N67" s="1">
        <v>42.273068920906653</v>
      </c>
      <c r="O67" s="1">
        <v>42.092240904300617</v>
      </c>
      <c r="P67" s="1">
        <v>43.021340654731212</v>
      </c>
      <c r="Q67" s="1">
        <v>40.906383919550379</v>
      </c>
      <c r="R67" s="1">
        <v>39.247725366264042</v>
      </c>
      <c r="S67" s="1">
        <v>42.255228896338878</v>
      </c>
      <c r="T67" s="1">
        <v>42.300101741008874</v>
      </c>
      <c r="U67" s="1">
        <v>40.687379887068424</v>
      </c>
      <c r="V67" s="1">
        <v>41.110671295679786</v>
      </c>
      <c r="W67" s="1">
        <v>40.537076316167777</v>
      </c>
      <c r="X67" s="1">
        <v>42.018670579745624</v>
      </c>
      <c r="Y67" s="1">
        <v>41.635642660830605</v>
      </c>
      <c r="Z67" s="1">
        <v>42.241698847125235</v>
      </c>
      <c r="AA67" s="1">
        <v>41.706498110089179</v>
      </c>
      <c r="AB67" s="1">
        <v>41.961645923232368</v>
      </c>
      <c r="AC67" s="1">
        <v>42.70437401945302</v>
      </c>
      <c r="AD67" s="1">
        <v>42.076300815070816</v>
      </c>
      <c r="AE67" s="1">
        <v>40.952964387367075</v>
      </c>
      <c r="AF67" s="1">
        <v>40.48414068057798</v>
      </c>
      <c r="AG67" s="1">
        <v>39.697224035375115</v>
      </c>
      <c r="AH67" s="1">
        <v>39.360573186897518</v>
      </c>
      <c r="AI67" s="1">
        <v>36.990600820623463</v>
      </c>
      <c r="AJ67" s="1">
        <v>40.187913755818045</v>
      </c>
      <c r="AK67" s="1">
        <v>35.407387294779944</v>
      </c>
      <c r="AL67" s="1">
        <v>41.782945615978235</v>
      </c>
      <c r="AM67" s="1">
        <v>72.380732444011812</v>
      </c>
    </row>
    <row r="68" spans="1:39" x14ac:dyDescent="0.25">
      <c r="A68" s="25" t="str">
        <f ca="1">Exceedance!U68</f>
        <v/>
      </c>
      <c r="B68" s="254">
        <v>33.943711232919881</v>
      </c>
      <c r="C68" s="254">
        <v>34.359955529726193</v>
      </c>
      <c r="D68" s="254">
        <v>34.146730822309635</v>
      </c>
      <c r="E68" s="1">
        <v>84.165147650412663</v>
      </c>
      <c r="F68" s="1">
        <v>35.090487685533098</v>
      </c>
      <c r="G68" s="1">
        <v>33.736617717068675</v>
      </c>
      <c r="H68" s="1">
        <v>34.523115606398989</v>
      </c>
      <c r="I68" s="1">
        <v>32.100496380851148</v>
      </c>
      <c r="J68" s="1">
        <v>34.353269417915378</v>
      </c>
      <c r="K68" s="1">
        <v>32.167222152563816</v>
      </c>
      <c r="L68" s="1">
        <v>36.159835850439585</v>
      </c>
      <c r="M68" s="1">
        <v>36.11269162789074</v>
      </c>
      <c r="N68" s="1">
        <v>34.755654244085697</v>
      </c>
      <c r="O68" s="1">
        <v>34.539830885925397</v>
      </c>
      <c r="P68" s="1">
        <v>38.443085511531173</v>
      </c>
      <c r="Q68" s="1">
        <v>35.648588536778846</v>
      </c>
      <c r="R68" s="1">
        <v>34.35014291623898</v>
      </c>
      <c r="S68" s="1">
        <v>34.377482887610135</v>
      </c>
      <c r="T68" s="1">
        <v>33.688028362042836</v>
      </c>
      <c r="U68" s="1">
        <v>33.932274462717672</v>
      </c>
      <c r="V68" s="1">
        <v>34.278287516234037</v>
      </c>
      <c r="W68" s="1">
        <v>35.892022559096048</v>
      </c>
      <c r="X68" s="1">
        <v>32.884754287345203</v>
      </c>
      <c r="Y68" s="1">
        <v>35.46371889868032</v>
      </c>
      <c r="Z68" s="1">
        <v>35.712263099856372</v>
      </c>
      <c r="AA68" s="1">
        <v>35.890398402380995</v>
      </c>
      <c r="AB68" s="1">
        <v>36.531385384641631</v>
      </c>
      <c r="AC68" s="1">
        <v>36.275783044867815</v>
      </c>
      <c r="AD68" s="1">
        <v>35.490818630204082</v>
      </c>
      <c r="AE68" s="1">
        <v>34.421403468846748</v>
      </c>
      <c r="AF68" s="1">
        <v>33.773984825994283</v>
      </c>
      <c r="AG68" s="1">
        <v>32.665891636345684</v>
      </c>
      <c r="AH68" s="1">
        <v>34.688597102357733</v>
      </c>
      <c r="AI68" s="1">
        <v>30.90010922198805</v>
      </c>
      <c r="AJ68" s="1">
        <v>31.753400556191195</v>
      </c>
      <c r="AK68" s="1">
        <v>33.729660912506766</v>
      </c>
      <c r="AL68" s="1">
        <v>34.374315782015444</v>
      </c>
      <c r="AM68" s="1">
        <v>84.189481576816931</v>
      </c>
    </row>
    <row r="69" spans="1:39" x14ac:dyDescent="0.25">
      <c r="A69" s="25" t="str">
        <f ca="1">Exceedance!U69</f>
        <v/>
      </c>
      <c r="B69" s="254">
        <v>32.840220971918257</v>
      </c>
      <c r="C69" s="254">
        <v>33.299041224025601</v>
      </c>
      <c r="D69" s="254">
        <v>33.045546422606158</v>
      </c>
      <c r="E69" s="1">
        <v>68.552331680045185</v>
      </c>
      <c r="F69" s="1">
        <v>32.768411817619089</v>
      </c>
      <c r="G69" s="1">
        <v>32.488005693775904</v>
      </c>
      <c r="H69" s="1">
        <v>32.608942384263834</v>
      </c>
      <c r="I69" s="1">
        <v>31.292888375535046</v>
      </c>
      <c r="J69" s="1">
        <v>32.065938697374612</v>
      </c>
      <c r="K69" s="1">
        <v>31.481993115618415</v>
      </c>
      <c r="L69" s="1">
        <v>34.465029705027717</v>
      </c>
      <c r="M69" s="1">
        <v>32.212098302462977</v>
      </c>
      <c r="N69" s="1">
        <v>32.92269336127795</v>
      </c>
      <c r="O69" s="1">
        <v>32.743772763548833</v>
      </c>
      <c r="P69" s="1">
        <v>31.283155949172652</v>
      </c>
      <c r="Q69" s="1">
        <v>36.201795562215999</v>
      </c>
      <c r="R69" s="1">
        <v>36.075999502761263</v>
      </c>
      <c r="S69" s="1">
        <v>33.872652091430396</v>
      </c>
      <c r="T69" s="1">
        <v>32.817210833078214</v>
      </c>
      <c r="U69" s="1">
        <v>32.84117915735488</v>
      </c>
      <c r="V69" s="1">
        <v>33.647423760388939</v>
      </c>
      <c r="W69" s="1">
        <v>31.735570047217863</v>
      </c>
      <c r="X69" s="1">
        <v>31.596442206251474</v>
      </c>
      <c r="Y69" s="1">
        <v>33.174901456539395</v>
      </c>
      <c r="Z69" s="1">
        <v>33.718463132598352</v>
      </c>
      <c r="AA69" s="1">
        <v>32.702516036323765</v>
      </c>
      <c r="AB69" s="1">
        <v>34.303835537874853</v>
      </c>
      <c r="AC69" s="1">
        <v>33.567955282372978</v>
      </c>
      <c r="AD69" s="1">
        <v>32.528372677413714</v>
      </c>
      <c r="AE69" s="1">
        <v>34.768457602800076</v>
      </c>
      <c r="AF69" s="1">
        <v>33.863482941220617</v>
      </c>
      <c r="AG69" s="1">
        <v>32.08390875249146</v>
      </c>
      <c r="AH69" s="1">
        <v>31.74428014853045</v>
      </c>
      <c r="AI69" s="1">
        <v>26.681265064725597</v>
      </c>
      <c r="AJ69" s="1">
        <v>30.739536285931312</v>
      </c>
      <c r="AK69" s="1">
        <v>32.832555488425989</v>
      </c>
      <c r="AL69" s="1">
        <v>35.268125984484776</v>
      </c>
      <c r="AM69" s="1">
        <v>68.522513760728529</v>
      </c>
    </row>
    <row r="70" spans="1:39" x14ac:dyDescent="0.25">
      <c r="A70" s="25" t="str">
        <f ca="1">Exceedance!U70</f>
        <v/>
      </c>
      <c r="B70" s="254"/>
      <c r="C70" s="254"/>
      <c r="D70" s="254"/>
    </row>
    <row r="71" spans="1:39" x14ac:dyDescent="0.25">
      <c r="A71" s="25" t="str">
        <f ca="1">Exceedance!U71</f>
        <v/>
      </c>
      <c r="B71" s="254"/>
      <c r="C71" s="254"/>
      <c r="D71" s="254"/>
    </row>
    <row r="72" spans="1:39" x14ac:dyDescent="0.25">
      <c r="A72" s="25" t="str">
        <f ca="1">Exceedance!U72</f>
        <v/>
      </c>
      <c r="B72" s="254"/>
      <c r="C72" s="254"/>
      <c r="D72" s="254"/>
    </row>
    <row r="73" spans="1:39" x14ac:dyDescent="0.25">
      <c r="A73" s="25" t="str">
        <f ca="1">Exceedance!U73</f>
        <v/>
      </c>
      <c r="B73" s="254"/>
      <c r="C73" s="254"/>
      <c r="D73" s="254"/>
    </row>
    <row r="74" spans="1:39" x14ac:dyDescent="0.25">
      <c r="A74" s="25" t="str">
        <f ca="1">Exceedance!U74</f>
        <v/>
      </c>
      <c r="B74" s="254"/>
      <c r="C74" s="254"/>
      <c r="D74" s="254"/>
    </row>
    <row r="75" spans="1:39" x14ac:dyDescent="0.25">
      <c r="A75" s="25" t="str">
        <f ca="1">Exceedance!U75</f>
        <v/>
      </c>
      <c r="B75" s="254"/>
      <c r="C75" s="254"/>
      <c r="D75" s="254"/>
    </row>
    <row r="76" spans="1:39" x14ac:dyDescent="0.25">
      <c r="A76" s="25" t="str">
        <f ca="1">Exceedance!U76</f>
        <v/>
      </c>
      <c r="B76" s="254"/>
      <c r="C76" s="254"/>
      <c r="D76" s="254"/>
    </row>
    <row r="77" spans="1:39" x14ac:dyDescent="0.25">
      <c r="A77" s="25" t="str">
        <f ca="1">Exceedance!U77</f>
        <v/>
      </c>
      <c r="B77" s="254"/>
      <c r="C77" s="254"/>
      <c r="D77" s="254"/>
    </row>
    <row r="78" spans="1:39" x14ac:dyDescent="0.25">
      <c r="A78" s="25" t="str">
        <f ca="1">Exceedance!U78</f>
        <v/>
      </c>
      <c r="B78" s="254"/>
      <c r="C78" s="254"/>
      <c r="D78" s="254"/>
    </row>
    <row r="79" spans="1:39" x14ac:dyDescent="0.25">
      <c r="A79" s="25" t="str">
        <f ca="1">Exceedance!U79</f>
        <v/>
      </c>
      <c r="B79" s="254"/>
      <c r="C79" s="254"/>
      <c r="D79" s="254"/>
    </row>
    <row r="80" spans="1:39" x14ac:dyDescent="0.25">
      <c r="A80" s="25" t="str">
        <f ca="1">Exceedance!U80</f>
        <v/>
      </c>
      <c r="B80" s="254"/>
      <c r="C80" s="254"/>
      <c r="D80" s="254"/>
    </row>
    <row r="81" spans="1:4" x14ac:dyDescent="0.25">
      <c r="A81" s="25" t="str">
        <f ca="1">Exceedance!U81</f>
        <v/>
      </c>
      <c r="B81" s="254"/>
      <c r="C81" s="254"/>
      <c r="D81" s="254"/>
    </row>
    <row r="82" spans="1:4" x14ac:dyDescent="0.25">
      <c r="A82" s="25" t="str">
        <f ca="1">Exceedance!U82</f>
        <v/>
      </c>
      <c r="B82" s="254"/>
      <c r="C82" s="254"/>
      <c r="D82" s="254"/>
    </row>
    <row r="83" spans="1:4" x14ac:dyDescent="0.25">
      <c r="A83" s="25" t="str">
        <f ca="1">Exceedance!U83</f>
        <v/>
      </c>
      <c r="B83" s="254"/>
      <c r="C83" s="254"/>
      <c r="D83" s="254"/>
    </row>
    <row r="84" spans="1:4" x14ac:dyDescent="0.25">
      <c r="A84" s="25" t="str">
        <f ca="1">Exceedance!U84</f>
        <v/>
      </c>
      <c r="B84" s="254"/>
      <c r="C84" s="254"/>
      <c r="D84" s="254"/>
    </row>
    <row r="85" spans="1:4" x14ac:dyDescent="0.25">
      <c r="A85" s="25" t="str">
        <f ca="1">Exceedance!U85</f>
        <v/>
      </c>
      <c r="B85" s="254"/>
      <c r="C85" s="254"/>
      <c r="D85" s="254"/>
    </row>
    <row r="86" spans="1:4" x14ac:dyDescent="0.25">
      <c r="A86" s="25" t="str">
        <f ca="1">Exceedance!U86</f>
        <v/>
      </c>
      <c r="B86" s="254"/>
      <c r="C86" s="254"/>
      <c r="D86" s="254"/>
    </row>
    <row r="87" spans="1:4" x14ac:dyDescent="0.25">
      <c r="A87" s="25" t="str">
        <f ca="1">Exceedance!U87</f>
        <v/>
      </c>
      <c r="B87" s="254"/>
      <c r="C87" s="254"/>
      <c r="D87" s="254"/>
    </row>
    <row r="88" spans="1:4" x14ac:dyDescent="0.25">
      <c r="A88" s="25" t="str">
        <f ca="1">Exceedance!U88</f>
        <v/>
      </c>
      <c r="B88" s="254"/>
      <c r="C88" s="254"/>
      <c r="D88" s="254"/>
    </row>
    <row r="89" spans="1:4" x14ac:dyDescent="0.25">
      <c r="A89" s="25" t="str">
        <f ca="1">Exceedance!U89</f>
        <v/>
      </c>
      <c r="B89" s="254"/>
      <c r="C89" s="254"/>
      <c r="D89" s="254"/>
    </row>
    <row r="90" spans="1:4" x14ac:dyDescent="0.25">
      <c r="A90" s="25" t="str">
        <f ca="1">Exceedance!U90</f>
        <v/>
      </c>
      <c r="B90" s="254"/>
      <c r="C90" s="254"/>
      <c r="D90" s="254"/>
    </row>
    <row r="91" spans="1:4" x14ac:dyDescent="0.25">
      <c r="A91" s="25" t="str">
        <f ca="1">Exceedance!U91</f>
        <v/>
      </c>
      <c r="B91" s="254"/>
      <c r="C91" s="254"/>
      <c r="D91" s="254"/>
    </row>
    <row r="92" spans="1:4" x14ac:dyDescent="0.25">
      <c r="A92" s="25" t="str">
        <f ca="1">Exceedance!U92</f>
        <v/>
      </c>
      <c r="B92" s="254"/>
      <c r="C92" s="254"/>
      <c r="D92" s="254"/>
    </row>
    <row r="93" spans="1:4" x14ac:dyDescent="0.25">
      <c r="A93" s="25" t="str">
        <f ca="1">Exceedance!U93</f>
        <v/>
      </c>
      <c r="B93" s="254"/>
      <c r="C93" s="254"/>
      <c r="D93" s="254"/>
    </row>
    <row r="94" spans="1:4" x14ac:dyDescent="0.25">
      <c r="A94" s="25" t="str">
        <f ca="1">Exceedance!U94</f>
        <v/>
      </c>
      <c r="B94" s="254"/>
      <c r="C94" s="254"/>
      <c r="D94" s="254"/>
    </row>
    <row r="95" spans="1:4" x14ac:dyDescent="0.25">
      <c r="A95" s="25" t="str">
        <f ca="1">Exceedance!U95</f>
        <v/>
      </c>
      <c r="B95" s="254"/>
      <c r="C95" s="254"/>
      <c r="D95" s="254"/>
    </row>
    <row r="96" spans="1:4" x14ac:dyDescent="0.25">
      <c r="A96" s="25" t="str">
        <f ca="1">Exceedance!U96</f>
        <v/>
      </c>
      <c r="B96" s="254"/>
      <c r="C96" s="254"/>
      <c r="D96" s="254"/>
    </row>
    <row r="97" spans="1:4" x14ac:dyDescent="0.25">
      <c r="A97" s="25" t="str">
        <f ca="1">Exceedance!U97</f>
        <v/>
      </c>
      <c r="B97" s="254"/>
      <c r="C97" s="254"/>
      <c r="D97" s="254"/>
    </row>
    <row r="98" spans="1:4" x14ac:dyDescent="0.25">
      <c r="A98" s="25" t="str">
        <f ca="1">Exceedance!U98</f>
        <v/>
      </c>
      <c r="B98" s="254"/>
      <c r="C98" s="254"/>
      <c r="D98" s="254"/>
    </row>
    <row r="99" spans="1:4" x14ac:dyDescent="0.25">
      <c r="A99" s="25" t="str">
        <f ca="1">Exceedance!U99</f>
        <v/>
      </c>
      <c r="B99" s="254"/>
      <c r="C99" s="254"/>
      <c r="D99" s="254"/>
    </row>
    <row r="100" spans="1:4" x14ac:dyDescent="0.25">
      <c r="A100" s="25" t="str">
        <f ca="1">Exceedance!U100</f>
        <v/>
      </c>
      <c r="B100" s="254"/>
      <c r="C100" s="254"/>
      <c r="D100" s="254"/>
    </row>
  </sheetData>
  <mergeCells count="1">
    <mergeCell ref="B1:AH1"/>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FF66"/>
  </sheetPr>
  <dimension ref="A1:BD100"/>
  <sheetViews>
    <sheetView zoomScale="80" zoomScaleNormal="80" workbookViewId="0">
      <selection activeCell="B4" sqref="B4:AM69"/>
    </sheetView>
  </sheetViews>
  <sheetFormatPr defaultColWidth="8.85546875" defaultRowHeight="15" x14ac:dyDescent="0.25"/>
  <cols>
    <col min="1" max="1" width="8.85546875" style="105"/>
    <col min="2" max="4" width="8.85546875" style="255"/>
    <col min="5" max="16384" width="8.85546875" style="1"/>
  </cols>
  <sheetData>
    <row r="1" spans="1:56" s="105" customFormat="1" x14ac:dyDescent="0.25">
      <c r="A1" s="22"/>
      <c r="B1" s="756" t="s">
        <v>109</v>
      </c>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row>
    <row r="2" spans="1:56" s="105" customFormat="1" x14ac:dyDescent="0.25">
      <c r="A2" s="22"/>
      <c r="B2" s="270" t="s">
        <v>295</v>
      </c>
      <c r="C2" s="270" t="s">
        <v>296</v>
      </c>
      <c r="D2" s="270" t="s">
        <v>297</v>
      </c>
      <c r="E2" s="105">
        <v>1981</v>
      </c>
      <c r="F2" s="105">
        <v>1982</v>
      </c>
      <c r="G2" s="105">
        <v>1983</v>
      </c>
      <c r="H2" s="105">
        <v>1984</v>
      </c>
      <c r="I2" s="105">
        <v>1985</v>
      </c>
      <c r="J2" s="105">
        <v>1986</v>
      </c>
      <c r="K2" s="105">
        <v>1987</v>
      </c>
      <c r="L2" s="105">
        <v>1988</v>
      </c>
      <c r="M2" s="105">
        <v>1989</v>
      </c>
      <c r="N2" s="105">
        <v>1990</v>
      </c>
      <c r="O2" s="105">
        <v>1991</v>
      </c>
      <c r="P2" s="105">
        <v>1992</v>
      </c>
      <c r="Q2" s="105">
        <v>1993</v>
      </c>
      <c r="R2" s="105">
        <v>1994</v>
      </c>
      <c r="S2" s="105">
        <v>1995</v>
      </c>
      <c r="T2" s="105">
        <v>1996</v>
      </c>
      <c r="U2" s="105">
        <v>1997</v>
      </c>
      <c r="V2" s="105">
        <v>1998</v>
      </c>
      <c r="W2" s="105">
        <v>1999</v>
      </c>
      <c r="X2" s="105">
        <v>2000</v>
      </c>
      <c r="Y2" s="105">
        <v>2001</v>
      </c>
      <c r="Z2" s="105">
        <v>2002</v>
      </c>
      <c r="AA2" s="105">
        <v>2003</v>
      </c>
      <c r="AB2" s="105">
        <v>2004</v>
      </c>
      <c r="AC2" s="105">
        <v>2005</v>
      </c>
      <c r="AD2" s="105">
        <v>2006</v>
      </c>
      <c r="AE2" s="105">
        <v>2007</v>
      </c>
      <c r="AF2" s="191">
        <v>2008</v>
      </c>
      <c r="AG2" s="191">
        <v>2009</v>
      </c>
      <c r="AH2" s="105">
        <v>2010</v>
      </c>
      <c r="AI2" s="105">
        <v>2011</v>
      </c>
      <c r="AJ2" s="105">
        <v>2012</v>
      </c>
      <c r="AK2" s="105">
        <v>2013</v>
      </c>
      <c r="AL2" s="105">
        <v>2014</v>
      </c>
      <c r="AM2" s="105">
        <v>2015</v>
      </c>
      <c r="AN2" s="105">
        <v>2016</v>
      </c>
      <c r="AO2" s="105">
        <v>2017</v>
      </c>
      <c r="AP2" s="105">
        <v>2018</v>
      </c>
      <c r="AQ2" s="105">
        <v>2019</v>
      </c>
      <c r="AR2" s="105">
        <v>2020</v>
      </c>
      <c r="AS2" s="105">
        <v>2021</v>
      </c>
      <c r="AT2" s="105">
        <v>2022</v>
      </c>
      <c r="AU2" s="105">
        <v>2023</v>
      </c>
      <c r="AV2" s="105">
        <v>2024</v>
      </c>
      <c r="AW2" s="105">
        <v>2025</v>
      </c>
      <c r="AX2" s="105">
        <v>2026</v>
      </c>
      <c r="AY2" s="105">
        <v>2027</v>
      </c>
      <c r="AZ2" s="105">
        <v>2028</v>
      </c>
      <c r="BA2" s="105">
        <v>2029</v>
      </c>
      <c r="BB2" s="105">
        <v>2030</v>
      </c>
      <c r="BC2" s="105">
        <v>2031</v>
      </c>
      <c r="BD2" s="105">
        <v>2032</v>
      </c>
    </row>
    <row r="3" spans="1:56" s="24" customFormat="1" x14ac:dyDescent="0.25">
      <c r="A3" s="23"/>
      <c r="B3" s="24" t="s">
        <v>332</v>
      </c>
      <c r="C3" s="24" t="s">
        <v>333</v>
      </c>
      <c r="D3" s="24" t="s">
        <v>334</v>
      </c>
      <c r="E3" s="24" t="s">
        <v>335</v>
      </c>
      <c r="F3" s="24" t="s">
        <v>336</v>
      </c>
      <c r="G3" s="24" t="s">
        <v>337</v>
      </c>
      <c r="H3" s="24" t="s">
        <v>338</v>
      </c>
      <c r="I3" s="24" t="s">
        <v>339</v>
      </c>
      <c r="J3" s="24" t="s">
        <v>340</v>
      </c>
      <c r="K3" s="24" t="s">
        <v>341</v>
      </c>
      <c r="L3" s="24" t="s">
        <v>342</v>
      </c>
      <c r="M3" s="24" t="s">
        <v>343</v>
      </c>
      <c r="N3" s="24" t="s">
        <v>344</v>
      </c>
      <c r="O3" s="24" t="s">
        <v>345</v>
      </c>
      <c r="P3" s="24" t="s">
        <v>346</v>
      </c>
      <c r="Q3" s="24" t="s">
        <v>347</v>
      </c>
      <c r="R3" s="24" t="s">
        <v>348</v>
      </c>
      <c r="S3" s="24" t="s">
        <v>349</v>
      </c>
      <c r="T3" s="24" t="s">
        <v>350</v>
      </c>
      <c r="U3" s="24" t="s">
        <v>351</v>
      </c>
      <c r="V3" s="24" t="s">
        <v>352</v>
      </c>
      <c r="W3" s="24" t="s">
        <v>353</v>
      </c>
      <c r="X3" s="24" t="s">
        <v>354</v>
      </c>
      <c r="Y3" s="24" t="s">
        <v>355</v>
      </c>
      <c r="Z3" s="24" t="s">
        <v>356</v>
      </c>
      <c r="AA3" s="24" t="s">
        <v>357</v>
      </c>
      <c r="AB3" s="24" t="s">
        <v>358</v>
      </c>
      <c r="AC3" s="24" t="s">
        <v>359</v>
      </c>
      <c r="AD3" s="24" t="s">
        <v>360</v>
      </c>
      <c r="AE3" s="24" t="s">
        <v>361</v>
      </c>
      <c r="AF3" s="24" t="s">
        <v>362</v>
      </c>
      <c r="AG3" s="24" t="s">
        <v>363</v>
      </c>
      <c r="AH3" s="24" t="s">
        <v>364</v>
      </c>
      <c r="AI3" s="24" t="s">
        <v>384</v>
      </c>
      <c r="AJ3" s="24" t="s">
        <v>385</v>
      </c>
      <c r="AK3" s="24" t="s">
        <v>386</v>
      </c>
      <c r="AL3" s="24" t="s">
        <v>387</v>
      </c>
      <c r="AM3" s="24" t="s">
        <v>388</v>
      </c>
      <c r="AN3" s="24" t="s">
        <v>389</v>
      </c>
      <c r="AO3" s="24" t="s">
        <v>390</v>
      </c>
      <c r="AP3" s="24" t="s">
        <v>391</v>
      </c>
      <c r="AQ3" s="24" t="s">
        <v>392</v>
      </c>
      <c r="AR3" s="24" t="s">
        <v>393</v>
      </c>
      <c r="AS3" s="24" t="s">
        <v>394</v>
      </c>
      <c r="AT3" s="24" t="s">
        <v>395</v>
      </c>
      <c r="AU3" s="24" t="s">
        <v>396</v>
      </c>
      <c r="AV3" s="24" t="s">
        <v>397</v>
      </c>
      <c r="AW3" s="24" t="s">
        <v>398</v>
      </c>
      <c r="AX3" s="24" t="s">
        <v>399</v>
      </c>
      <c r="AY3" s="24" t="s">
        <v>400</v>
      </c>
      <c r="AZ3" s="24" t="s">
        <v>401</v>
      </c>
      <c r="BA3" s="24" t="s">
        <v>402</v>
      </c>
      <c r="BB3" s="24" t="s">
        <v>403</v>
      </c>
      <c r="BC3" s="24" t="s">
        <v>404</v>
      </c>
      <c r="BD3" s="24" t="s">
        <v>405</v>
      </c>
    </row>
    <row r="4" spans="1:56" x14ac:dyDescent="0.25">
      <c r="A4" s="25">
        <f ca="1">Exceedance!U4</f>
        <v>42826</v>
      </c>
      <c r="B4" s="273">
        <v>733.66300000011438</v>
      </c>
      <c r="C4" s="273">
        <v>733.66300000011438</v>
      </c>
      <c r="D4" s="273">
        <v>733.66300000011438</v>
      </c>
      <c r="E4" s="1">
        <v>733.66300000011438</v>
      </c>
      <c r="F4" s="1">
        <v>733.66300000011438</v>
      </c>
      <c r="G4" s="1">
        <v>733.66300000011438</v>
      </c>
      <c r="H4" s="1">
        <v>733.66300000011438</v>
      </c>
      <c r="I4" s="1">
        <v>733.66300000011438</v>
      </c>
      <c r="J4" s="1">
        <v>733.66300000011438</v>
      </c>
      <c r="K4" s="1">
        <v>733.66300000011438</v>
      </c>
      <c r="L4" s="1">
        <v>733.66300000011438</v>
      </c>
      <c r="M4" s="1">
        <v>733.66300000011438</v>
      </c>
      <c r="N4" s="1">
        <v>733.66300000011438</v>
      </c>
      <c r="O4" s="1">
        <v>733.66300000011438</v>
      </c>
      <c r="P4" s="1">
        <v>733.66300000011438</v>
      </c>
      <c r="Q4" s="1">
        <v>733.66300000011438</v>
      </c>
      <c r="R4" s="1">
        <v>733.66300000011438</v>
      </c>
      <c r="S4" s="1">
        <v>733.66300000011438</v>
      </c>
      <c r="T4" s="1">
        <v>733.66300000011438</v>
      </c>
      <c r="U4" s="1">
        <v>733.66300000011438</v>
      </c>
      <c r="V4" s="1">
        <v>733.66300000011438</v>
      </c>
      <c r="W4" s="1">
        <v>733.66300000011438</v>
      </c>
      <c r="X4" s="1">
        <v>733.66300000011438</v>
      </c>
      <c r="Y4" s="1">
        <v>733.66300000011438</v>
      </c>
      <c r="Z4" s="1">
        <v>733.66300000011438</v>
      </c>
      <c r="AA4" s="1">
        <v>733.66300000011438</v>
      </c>
      <c r="AB4" s="1">
        <v>733.66300000011438</v>
      </c>
      <c r="AC4" s="1">
        <v>733.66300000011438</v>
      </c>
      <c r="AD4" s="1">
        <v>733.66300000011438</v>
      </c>
      <c r="AE4" s="1">
        <v>733.66300000011438</v>
      </c>
      <c r="AF4" s="1">
        <v>733.66300000011438</v>
      </c>
      <c r="AG4" s="1">
        <v>733.66300000011438</v>
      </c>
      <c r="AH4" s="1">
        <v>733.66300000011438</v>
      </c>
      <c r="AI4" s="1">
        <v>733.66300000011438</v>
      </c>
      <c r="AJ4" s="1">
        <v>733.66300000011438</v>
      </c>
      <c r="AK4" s="1">
        <v>733.66300000011438</v>
      </c>
      <c r="AL4" s="1">
        <v>733.66300000011438</v>
      </c>
      <c r="AM4" s="1">
        <v>733.66300000011438</v>
      </c>
    </row>
    <row r="5" spans="1:56" x14ac:dyDescent="0.25">
      <c r="A5" s="25">
        <f ca="1">Exceedance!U5</f>
        <v>42856</v>
      </c>
      <c r="B5" s="273">
        <v>634.78019999785374</v>
      </c>
      <c r="C5" s="273">
        <v>634.78019999785374</v>
      </c>
      <c r="D5" s="273">
        <v>634.78019999785374</v>
      </c>
      <c r="E5" s="1">
        <v>604.63919999785344</v>
      </c>
      <c r="F5" s="1">
        <v>618.30719999785344</v>
      </c>
      <c r="G5" s="1">
        <v>664.89119999785328</v>
      </c>
      <c r="H5" s="1">
        <v>671.05719999785356</v>
      </c>
      <c r="I5" s="1">
        <v>737.49719999785361</v>
      </c>
      <c r="J5" s="1">
        <v>767.03119999785383</v>
      </c>
      <c r="K5" s="1">
        <v>632.9351999978536</v>
      </c>
      <c r="L5" s="1">
        <v>663.40019999785386</v>
      </c>
      <c r="M5" s="1">
        <v>638.90619999785395</v>
      </c>
      <c r="N5" s="1">
        <v>631.68219999785344</v>
      </c>
      <c r="O5" s="1">
        <v>628.59319999785339</v>
      </c>
      <c r="P5" s="1">
        <v>631.57619999785379</v>
      </c>
      <c r="Q5" s="1">
        <v>710.18219999785356</v>
      </c>
      <c r="R5" s="1">
        <v>769.93819999785376</v>
      </c>
      <c r="S5" s="1">
        <v>661.06319999785364</v>
      </c>
      <c r="T5" s="1">
        <v>653.51819999785346</v>
      </c>
      <c r="U5" s="1">
        <v>655.36519999785367</v>
      </c>
      <c r="V5" s="1">
        <v>629.78419999785388</v>
      </c>
      <c r="W5" s="1">
        <v>644.81819999785375</v>
      </c>
      <c r="X5" s="1">
        <v>647.69119999785357</v>
      </c>
      <c r="Y5" s="1">
        <v>650.84219999785375</v>
      </c>
      <c r="Z5" s="1">
        <v>636.31119999785381</v>
      </c>
      <c r="AA5" s="1">
        <v>654.00219999785372</v>
      </c>
      <c r="AB5" s="1">
        <v>659.39219999785348</v>
      </c>
      <c r="AC5" s="1">
        <v>663.14419999785343</v>
      </c>
      <c r="AD5" s="1">
        <v>685.44719999785389</v>
      </c>
      <c r="AE5" s="1">
        <v>650.21219999785342</v>
      </c>
      <c r="AF5" s="1">
        <v>636.19819999785375</v>
      </c>
      <c r="AG5" s="1">
        <v>633.48419999785358</v>
      </c>
      <c r="AH5" s="1">
        <v>670.57124999785367</v>
      </c>
      <c r="AI5" s="1">
        <v>649.59101999785366</v>
      </c>
      <c r="AJ5" s="1">
        <v>633.14338999785377</v>
      </c>
      <c r="AK5" s="1">
        <v>638.01373999785358</v>
      </c>
      <c r="AL5" s="1">
        <v>635.75481593529958</v>
      </c>
      <c r="AM5" s="1">
        <v>617.96437203315361</v>
      </c>
    </row>
    <row r="6" spans="1:56" x14ac:dyDescent="0.25">
      <c r="A6" s="25">
        <f ca="1">Exceedance!U6</f>
        <v>42887</v>
      </c>
      <c r="B6" s="273">
        <v>667.07339998407656</v>
      </c>
      <c r="C6" s="273">
        <v>667.07339998407656</v>
      </c>
      <c r="D6" s="273">
        <v>667.07339998407656</v>
      </c>
      <c r="E6" s="1">
        <v>667.79339998407625</v>
      </c>
      <c r="F6" s="1">
        <v>627.31739998407613</v>
      </c>
      <c r="G6" s="1">
        <v>816.17639998407617</v>
      </c>
      <c r="H6" s="1">
        <v>656.81839998407645</v>
      </c>
      <c r="I6" s="1">
        <v>714.40539998407644</v>
      </c>
      <c r="J6" s="1">
        <v>607.57739998407658</v>
      </c>
      <c r="K6" s="1">
        <v>650.59539998407661</v>
      </c>
      <c r="L6" s="1">
        <v>667.04539998407631</v>
      </c>
      <c r="M6" s="1">
        <v>672.82339998407656</v>
      </c>
      <c r="N6" s="1">
        <v>632.32239998407636</v>
      </c>
      <c r="O6" s="1">
        <v>667.42939998407633</v>
      </c>
      <c r="P6" s="1">
        <v>650.0063999840761</v>
      </c>
      <c r="Q6" s="1">
        <v>692.30039998407653</v>
      </c>
      <c r="R6" s="1">
        <v>801.1553999840761</v>
      </c>
      <c r="S6" s="1">
        <v>673.65739998407628</v>
      </c>
      <c r="T6" s="1">
        <v>669.30239998407637</v>
      </c>
      <c r="U6" s="1">
        <v>692.93639998407627</v>
      </c>
      <c r="V6" s="1">
        <v>653.00239998407642</v>
      </c>
      <c r="W6" s="1">
        <v>664.5043999840766</v>
      </c>
      <c r="X6" s="1">
        <v>652.49739998407631</v>
      </c>
      <c r="Y6" s="1">
        <v>672.66139998407641</v>
      </c>
      <c r="Z6" s="1">
        <v>660.52139998407631</v>
      </c>
      <c r="AA6" s="1">
        <v>678.21339998407643</v>
      </c>
      <c r="AB6" s="1">
        <v>691.0703999840764</v>
      </c>
      <c r="AC6" s="1">
        <v>654.59839998407631</v>
      </c>
      <c r="AD6" s="1">
        <v>665.81539998407652</v>
      </c>
      <c r="AE6" s="1">
        <v>681.33339998407644</v>
      </c>
      <c r="AF6" s="1">
        <v>680.65139998407653</v>
      </c>
      <c r="AG6" s="1">
        <v>656.5303999840761</v>
      </c>
      <c r="AH6" s="1">
        <v>666.90544998407654</v>
      </c>
      <c r="AI6" s="1">
        <v>673.81433998407635</v>
      </c>
      <c r="AJ6" s="1">
        <v>676.93375998407623</v>
      </c>
      <c r="AK6" s="1">
        <v>675.9423299840762</v>
      </c>
      <c r="AL6" s="1">
        <v>683.50891387335355</v>
      </c>
      <c r="AM6" s="1">
        <v>646.63419065020616</v>
      </c>
    </row>
    <row r="7" spans="1:56" x14ac:dyDescent="0.25">
      <c r="A7" s="25">
        <f ca="1">Exceedance!U7</f>
        <v>42917</v>
      </c>
      <c r="B7" s="273">
        <v>644.11559999631447</v>
      </c>
      <c r="C7" s="273">
        <v>644.11559999631447</v>
      </c>
      <c r="D7" s="273">
        <v>644.11559999631447</v>
      </c>
      <c r="E7" s="1">
        <v>643.74759999631408</v>
      </c>
      <c r="F7" s="1">
        <v>647.67859999631423</v>
      </c>
      <c r="G7" s="1">
        <v>573.57859999631444</v>
      </c>
      <c r="H7" s="1">
        <v>667.06759999631413</v>
      </c>
      <c r="I7" s="1">
        <v>706.70159999631414</v>
      </c>
      <c r="J7" s="1">
        <v>638.80359999631389</v>
      </c>
      <c r="K7" s="1">
        <v>651.13659999631454</v>
      </c>
      <c r="L7" s="1">
        <v>691.25959999631425</v>
      </c>
      <c r="M7" s="1">
        <v>678.22259999631399</v>
      </c>
      <c r="N7" s="1">
        <v>640.33959999631406</v>
      </c>
      <c r="O7" s="1">
        <v>663.52559999631421</v>
      </c>
      <c r="P7" s="1">
        <v>639.48359999631407</v>
      </c>
      <c r="Q7" s="1">
        <v>676.25059999631424</v>
      </c>
      <c r="R7" s="1">
        <v>807.71159999631391</v>
      </c>
      <c r="S7" s="1">
        <v>674.25459999631414</v>
      </c>
      <c r="T7" s="1">
        <v>666.51059999631423</v>
      </c>
      <c r="U7" s="1">
        <v>680.13459999631425</v>
      </c>
      <c r="V7" s="1">
        <v>649.1215999963141</v>
      </c>
      <c r="W7" s="1">
        <v>624.79959999631399</v>
      </c>
      <c r="X7" s="1">
        <v>668.90059999631455</v>
      </c>
      <c r="Y7" s="1">
        <v>670.7585999963145</v>
      </c>
      <c r="Z7" s="1">
        <v>651.00259999631442</v>
      </c>
      <c r="AA7" s="1">
        <v>661.20959999631441</v>
      </c>
      <c r="AB7" s="1">
        <v>652.79859999631401</v>
      </c>
      <c r="AC7" s="1">
        <v>681.73759999631432</v>
      </c>
      <c r="AD7" s="1">
        <v>668.90759999631439</v>
      </c>
      <c r="AE7" s="1">
        <v>673.79459999631445</v>
      </c>
      <c r="AF7" s="1">
        <v>665.94659999631449</v>
      </c>
      <c r="AG7" s="1">
        <v>665.79559999631442</v>
      </c>
      <c r="AH7" s="1">
        <v>680.57910999631417</v>
      </c>
      <c r="AI7" s="1">
        <v>671.36925999631399</v>
      </c>
      <c r="AJ7" s="1">
        <v>651.00463999631393</v>
      </c>
      <c r="AK7" s="1">
        <v>648.02236999631418</v>
      </c>
      <c r="AL7" s="1">
        <v>636.48329427352439</v>
      </c>
      <c r="AM7" s="1">
        <v>631.54676172410416</v>
      </c>
    </row>
    <row r="8" spans="1:56" x14ac:dyDescent="0.25">
      <c r="A8" s="25">
        <f ca="1">Exceedance!U8</f>
        <v>42948</v>
      </c>
      <c r="B8" s="273">
        <v>570.26080000215882</v>
      </c>
      <c r="C8" s="273">
        <v>570.26080000215882</v>
      </c>
      <c r="D8" s="273">
        <v>570.26080000215882</v>
      </c>
      <c r="E8" s="1">
        <v>563.6708000021589</v>
      </c>
      <c r="F8" s="1">
        <v>537.89480000215872</v>
      </c>
      <c r="G8" s="1">
        <v>564.09780000215869</v>
      </c>
      <c r="H8" s="1">
        <v>573.62380000215899</v>
      </c>
      <c r="I8" s="1">
        <v>633.85980000215886</v>
      </c>
      <c r="J8" s="1">
        <v>592.22680000215883</v>
      </c>
      <c r="K8" s="1">
        <v>580.15580000215868</v>
      </c>
      <c r="L8" s="1">
        <v>560.14980000215871</v>
      </c>
      <c r="M8" s="1">
        <v>571.77180000215878</v>
      </c>
      <c r="N8" s="1">
        <v>540.02380000215862</v>
      </c>
      <c r="O8" s="1">
        <v>573.31280000215895</v>
      </c>
      <c r="P8" s="1">
        <v>544.00980000215873</v>
      </c>
      <c r="Q8" s="1">
        <v>594.71180000215884</v>
      </c>
      <c r="R8" s="1">
        <v>593.96680000215861</v>
      </c>
      <c r="S8" s="1">
        <v>579.25880000215886</v>
      </c>
      <c r="T8" s="1">
        <v>572.01880000215874</v>
      </c>
      <c r="U8" s="1">
        <v>629.69680000215885</v>
      </c>
      <c r="V8" s="1">
        <v>588.40280000215898</v>
      </c>
      <c r="W8" s="1">
        <v>569.21580000215874</v>
      </c>
      <c r="X8" s="1">
        <v>569.61980000215874</v>
      </c>
      <c r="Y8" s="1">
        <v>560.33180000215884</v>
      </c>
      <c r="Z8" s="1">
        <v>567.09180000215895</v>
      </c>
      <c r="AA8" s="1">
        <v>575.20480000215866</v>
      </c>
      <c r="AB8" s="1">
        <v>599.05080000215889</v>
      </c>
      <c r="AC8" s="1">
        <v>560.21580000215886</v>
      </c>
      <c r="AD8" s="1">
        <v>592.72180000215872</v>
      </c>
      <c r="AE8" s="1">
        <v>593.34680000215894</v>
      </c>
      <c r="AF8" s="1">
        <v>596.02680000215867</v>
      </c>
      <c r="AG8" s="1">
        <v>602.34780000215937</v>
      </c>
      <c r="AH8" s="1">
        <v>601.72159000215879</v>
      </c>
      <c r="AI8" s="1">
        <v>590.12225000215892</v>
      </c>
      <c r="AJ8" s="1">
        <v>571.16881000215869</v>
      </c>
      <c r="AK8" s="1">
        <v>564.75277000215897</v>
      </c>
      <c r="AL8" s="1">
        <v>548.37858867837872</v>
      </c>
      <c r="AM8" s="1">
        <v>578.26790338085868</v>
      </c>
    </row>
    <row r="9" spans="1:56" x14ac:dyDescent="0.25">
      <c r="A9" s="25">
        <f ca="1">Exceedance!U9</f>
        <v>42979</v>
      </c>
      <c r="B9" s="273">
        <v>522.85040003104757</v>
      </c>
      <c r="C9" s="273">
        <v>522.85040003104757</v>
      </c>
      <c r="D9" s="273">
        <v>522.85040003104757</v>
      </c>
      <c r="E9" s="1">
        <v>468.5314000310475</v>
      </c>
      <c r="F9" s="1">
        <v>492.15740003104781</v>
      </c>
      <c r="G9" s="1">
        <v>519.7384000310476</v>
      </c>
      <c r="H9" s="1">
        <v>555.32440003104762</v>
      </c>
      <c r="I9" s="1">
        <v>476.1214000310477</v>
      </c>
      <c r="J9" s="1">
        <v>549.27540003104752</v>
      </c>
      <c r="K9" s="1">
        <v>514.19740003104755</v>
      </c>
      <c r="L9" s="1">
        <v>510.10040003104751</v>
      </c>
      <c r="M9" s="1">
        <v>511.86740003104779</v>
      </c>
      <c r="N9" s="1">
        <v>497.24240003104751</v>
      </c>
      <c r="O9" s="1">
        <v>508.53740003104775</v>
      </c>
      <c r="P9" s="1">
        <v>503.00540003104754</v>
      </c>
      <c r="Q9" s="1">
        <v>539.7384000310476</v>
      </c>
      <c r="R9" s="1">
        <v>506.77840003104762</v>
      </c>
      <c r="S9" s="1">
        <v>521.0554000310475</v>
      </c>
      <c r="T9" s="1">
        <v>513.83740003104765</v>
      </c>
      <c r="U9" s="1">
        <v>492.49640003104776</v>
      </c>
      <c r="V9" s="1">
        <v>564.36240003104751</v>
      </c>
      <c r="W9" s="1">
        <v>562.52440003104778</v>
      </c>
      <c r="X9" s="1">
        <v>530.33140003104779</v>
      </c>
      <c r="Y9" s="1">
        <v>515.81040003104772</v>
      </c>
      <c r="Z9" s="1">
        <v>519.86440003104769</v>
      </c>
      <c r="AA9" s="1">
        <v>534.64440003104767</v>
      </c>
      <c r="AB9" s="1">
        <v>506.71040003104758</v>
      </c>
      <c r="AC9" s="1">
        <v>510.17040003104762</v>
      </c>
      <c r="AD9" s="1">
        <v>527.74040003104767</v>
      </c>
      <c r="AE9" s="1">
        <v>532.63740003104783</v>
      </c>
      <c r="AF9" s="1">
        <v>517.83840003104785</v>
      </c>
      <c r="AG9" s="1">
        <v>537.5314000310475</v>
      </c>
      <c r="AH9" s="1">
        <v>530.48329003104766</v>
      </c>
      <c r="AI9" s="1">
        <v>515.29400003104763</v>
      </c>
      <c r="AJ9" s="1">
        <v>544.31997003104755</v>
      </c>
      <c r="AK9" s="1">
        <v>534.80123003104745</v>
      </c>
      <c r="AL9" s="1">
        <v>508.79995961715764</v>
      </c>
      <c r="AM9" s="1">
        <v>503.83766289032769</v>
      </c>
    </row>
    <row r="10" spans="1:56" x14ac:dyDescent="0.25">
      <c r="A10" s="25">
        <f ca="1">Exceedance!U10</f>
        <v>43009</v>
      </c>
      <c r="B10" s="273">
        <v>498.94440000044278</v>
      </c>
      <c r="C10" s="273">
        <v>498.94440000044278</v>
      </c>
      <c r="D10" s="273">
        <v>498.94440000044278</v>
      </c>
      <c r="E10" s="1">
        <v>451.59340000044278</v>
      </c>
      <c r="F10" s="1">
        <v>481.3524000004428</v>
      </c>
      <c r="G10" s="1">
        <v>471.33340000044302</v>
      </c>
      <c r="H10" s="1">
        <v>540.74440000044274</v>
      </c>
      <c r="I10" s="1">
        <v>459.10840000044277</v>
      </c>
      <c r="J10" s="1">
        <v>477.59140000044295</v>
      </c>
      <c r="K10" s="1">
        <v>482.810400000443</v>
      </c>
      <c r="L10" s="1">
        <v>493.33340000044285</v>
      </c>
      <c r="M10" s="1">
        <v>513.62640000044269</v>
      </c>
      <c r="N10" s="1">
        <v>480.00340000044298</v>
      </c>
      <c r="O10" s="1">
        <v>483.75140000044286</v>
      </c>
      <c r="P10" s="1">
        <v>490.48440000044292</v>
      </c>
      <c r="Q10" s="1">
        <v>499.84840000044284</v>
      </c>
      <c r="R10" s="1">
        <v>500.82240000044283</v>
      </c>
      <c r="S10" s="1">
        <v>491.34540000044274</v>
      </c>
      <c r="T10" s="1">
        <v>488.71340000044285</v>
      </c>
      <c r="U10" s="1">
        <v>488.1654000004429</v>
      </c>
      <c r="V10" s="1">
        <v>493.70840000044279</v>
      </c>
      <c r="W10" s="1">
        <v>481.79040000044284</v>
      </c>
      <c r="X10" s="1">
        <v>502.74840000044276</v>
      </c>
      <c r="Y10" s="1">
        <v>476.83240000044276</v>
      </c>
      <c r="Z10" s="1">
        <v>497.39940000044288</v>
      </c>
      <c r="AA10" s="1">
        <v>510.54740000044285</v>
      </c>
      <c r="AB10" s="1">
        <v>487.56140000044286</v>
      </c>
      <c r="AC10" s="1">
        <v>494.92540000044278</v>
      </c>
      <c r="AD10" s="1">
        <v>491.64140000044296</v>
      </c>
      <c r="AE10" s="1">
        <v>500.10640000044287</v>
      </c>
      <c r="AF10" s="1">
        <v>494.78840000044289</v>
      </c>
      <c r="AG10" s="1">
        <v>506.54040000044284</v>
      </c>
      <c r="AH10" s="1">
        <v>512.6650800004428</v>
      </c>
      <c r="AI10" s="1">
        <v>512.74793000044269</v>
      </c>
      <c r="AJ10" s="1">
        <v>499.82972000044282</v>
      </c>
      <c r="AK10" s="1">
        <v>490.3858300004427</v>
      </c>
      <c r="AL10" s="1">
        <v>490.90991045354298</v>
      </c>
      <c r="AM10" s="1">
        <v>501.89907498702286</v>
      </c>
    </row>
    <row r="11" spans="1:56" x14ac:dyDescent="0.25">
      <c r="A11" s="25">
        <f ca="1">Exceedance!U11</f>
        <v>43040</v>
      </c>
      <c r="B11" s="273">
        <v>418.45660000202685</v>
      </c>
      <c r="C11" s="273">
        <v>418.45660000202685</v>
      </c>
      <c r="D11" s="273">
        <v>418.45660000202685</v>
      </c>
      <c r="E11" s="1">
        <v>409.59560000202669</v>
      </c>
      <c r="F11" s="1">
        <v>396.37560000202672</v>
      </c>
      <c r="G11" s="1">
        <v>455.56460000202657</v>
      </c>
      <c r="H11" s="1">
        <v>469.95060000202659</v>
      </c>
      <c r="I11" s="1">
        <v>457.72260000202624</v>
      </c>
      <c r="J11" s="1">
        <v>468.9296000020264</v>
      </c>
      <c r="K11" s="1">
        <v>422.42060000202673</v>
      </c>
      <c r="L11" s="1">
        <v>412.07760000202632</v>
      </c>
      <c r="M11" s="1">
        <v>415.19060000202643</v>
      </c>
      <c r="N11" s="1">
        <v>394.65560000202657</v>
      </c>
      <c r="O11" s="1">
        <v>410.45760000202665</v>
      </c>
      <c r="P11" s="1">
        <v>421.2446000020264</v>
      </c>
      <c r="Q11" s="1">
        <v>437.92260000202674</v>
      </c>
      <c r="R11" s="1">
        <v>412.15160000202656</v>
      </c>
      <c r="S11" s="1">
        <v>413.90060000202664</v>
      </c>
      <c r="T11" s="1">
        <v>409.20660000202645</v>
      </c>
      <c r="U11" s="1">
        <v>412.43960000202657</v>
      </c>
      <c r="V11" s="1">
        <v>462.69360000202676</v>
      </c>
      <c r="W11" s="1">
        <v>404.97360000202639</v>
      </c>
      <c r="X11" s="1">
        <v>419.05260000202645</v>
      </c>
      <c r="Y11" s="1">
        <v>414.86560000202667</v>
      </c>
      <c r="Z11" s="1">
        <v>412.58360000202669</v>
      </c>
      <c r="AA11" s="1">
        <v>418.78060000202646</v>
      </c>
      <c r="AB11" s="1">
        <v>419.58560000202681</v>
      </c>
      <c r="AC11" s="1">
        <v>426.0086000020267</v>
      </c>
      <c r="AD11" s="1">
        <v>420.00360000202647</v>
      </c>
      <c r="AE11" s="1">
        <v>416.2416000020267</v>
      </c>
      <c r="AF11" s="1">
        <v>435.39960000202655</v>
      </c>
      <c r="AG11" s="1">
        <v>437.67960000202675</v>
      </c>
      <c r="AH11" s="1">
        <v>445.06216000202659</v>
      </c>
      <c r="AI11" s="1">
        <v>422.98338000202676</v>
      </c>
      <c r="AJ11" s="1">
        <v>424.57330000202677</v>
      </c>
      <c r="AK11" s="1">
        <v>414.26226000202644</v>
      </c>
      <c r="AL11" s="1">
        <v>418.23803550055669</v>
      </c>
      <c r="AM11" s="1">
        <v>416.26928525096662</v>
      </c>
    </row>
    <row r="12" spans="1:56" x14ac:dyDescent="0.25">
      <c r="A12" s="25">
        <f ca="1">Exceedance!U12</f>
        <v>43070</v>
      </c>
      <c r="B12" s="273">
        <v>350.67800000013466</v>
      </c>
      <c r="C12" s="273">
        <v>350.67800000013466</v>
      </c>
      <c r="D12" s="273">
        <v>350.67800000013466</v>
      </c>
      <c r="E12" s="1">
        <v>366.5650000001346</v>
      </c>
      <c r="F12" s="1">
        <v>392.65100000013439</v>
      </c>
      <c r="G12" s="1">
        <v>463.43100000013459</v>
      </c>
      <c r="H12" s="1">
        <v>403.10800000013461</v>
      </c>
      <c r="I12" s="1">
        <v>434.75300000013442</v>
      </c>
      <c r="J12" s="1">
        <v>449.29400000013453</v>
      </c>
      <c r="K12" s="1">
        <v>391.55100000013465</v>
      </c>
      <c r="L12" s="1">
        <v>366.19800000013453</v>
      </c>
      <c r="M12" s="1">
        <v>365.89000000013453</v>
      </c>
      <c r="N12" s="1">
        <v>345.67500000013433</v>
      </c>
      <c r="O12" s="1">
        <v>343.78300000013434</v>
      </c>
      <c r="P12" s="1">
        <v>339.59000000013469</v>
      </c>
      <c r="Q12" s="1">
        <v>349.37300000013448</v>
      </c>
      <c r="R12" s="1">
        <v>335.75600000013446</v>
      </c>
      <c r="S12" s="1">
        <v>269.06600000013492</v>
      </c>
      <c r="T12" s="1">
        <v>373.84500000013452</v>
      </c>
      <c r="U12" s="1">
        <v>370.00000000013472</v>
      </c>
      <c r="V12" s="1">
        <v>424.32700000013443</v>
      </c>
      <c r="W12" s="1">
        <v>316.62000000013461</v>
      </c>
      <c r="X12" s="1">
        <v>379.22100000013467</v>
      </c>
      <c r="Y12" s="1">
        <v>355.5770000001346</v>
      </c>
      <c r="Z12" s="1">
        <v>358.45900000013449</v>
      </c>
      <c r="AA12" s="1">
        <v>371.77800000013468</v>
      </c>
      <c r="AB12" s="1">
        <v>335.07500000013471</v>
      </c>
      <c r="AC12" s="1">
        <v>351.78800000013473</v>
      </c>
      <c r="AD12" s="1">
        <v>354.85600000013466</v>
      </c>
      <c r="AE12" s="1">
        <v>364.6180000001346</v>
      </c>
      <c r="AF12" s="1">
        <v>342.43200000013462</v>
      </c>
      <c r="AG12" s="1">
        <v>368.25000000013426</v>
      </c>
      <c r="AH12" s="1">
        <v>328.72925000013453</v>
      </c>
      <c r="AI12" s="1">
        <v>355.80921000013478</v>
      </c>
      <c r="AJ12" s="1">
        <v>363.51220000013461</v>
      </c>
      <c r="AK12" s="1">
        <v>355.4719100001347</v>
      </c>
      <c r="AL12" s="1">
        <v>338.75753091125455</v>
      </c>
      <c r="AM12" s="1">
        <v>352.3750234086246</v>
      </c>
    </row>
    <row r="13" spans="1:56" x14ac:dyDescent="0.25">
      <c r="A13" s="25">
        <f ca="1">Exceedance!U13</f>
        <v>43101</v>
      </c>
      <c r="B13" s="273">
        <v>360.95500000091397</v>
      </c>
      <c r="C13" s="273">
        <v>360.95500000091397</v>
      </c>
      <c r="D13" s="273">
        <v>360.95500000091397</v>
      </c>
      <c r="E13" s="1">
        <v>329.19000000091393</v>
      </c>
      <c r="F13" s="1">
        <v>463.89500000091385</v>
      </c>
      <c r="G13" s="1">
        <v>483.57800000091396</v>
      </c>
      <c r="H13" s="1">
        <v>398.25880000091388</v>
      </c>
      <c r="I13" s="1">
        <v>398.32900000091405</v>
      </c>
      <c r="J13" s="1">
        <v>392.18500000091399</v>
      </c>
      <c r="K13" s="1">
        <v>338.48600000091409</v>
      </c>
      <c r="L13" s="1">
        <v>362.40000000091391</v>
      </c>
      <c r="M13" s="1">
        <v>319.78920000095593</v>
      </c>
      <c r="N13" s="1">
        <v>338.50200000091411</v>
      </c>
      <c r="O13" s="1">
        <v>354.23300000091399</v>
      </c>
      <c r="P13" s="1">
        <v>342.43280000091397</v>
      </c>
      <c r="Q13" s="1">
        <v>375.77580000091365</v>
      </c>
      <c r="R13" s="1">
        <v>338.72500000091395</v>
      </c>
      <c r="S13" s="1">
        <v>354.18000000091422</v>
      </c>
      <c r="T13" s="1">
        <v>409.64100000091406</v>
      </c>
      <c r="U13" s="1">
        <v>466.9590000009141</v>
      </c>
      <c r="V13" s="1">
        <v>272.78620000095617</v>
      </c>
      <c r="W13" s="1">
        <v>353.73000000091412</v>
      </c>
      <c r="X13" s="1">
        <v>347.53300000091394</v>
      </c>
      <c r="Y13" s="1">
        <v>353.35500000091372</v>
      </c>
      <c r="Z13" s="1">
        <v>355.10800000091371</v>
      </c>
      <c r="AA13" s="1">
        <v>350.15600000091416</v>
      </c>
      <c r="AB13" s="1">
        <v>350.36200000091418</v>
      </c>
      <c r="AC13" s="1">
        <v>374.22500000091389</v>
      </c>
      <c r="AD13" s="1">
        <v>359.42400000091391</v>
      </c>
      <c r="AE13" s="1">
        <v>345.32400000091405</v>
      </c>
      <c r="AF13" s="1">
        <v>376.78700000091425</v>
      </c>
      <c r="AG13" s="1">
        <v>305.22087000091415</v>
      </c>
      <c r="AH13" s="1">
        <v>386.18983000091401</v>
      </c>
      <c r="AI13" s="1">
        <v>378.36716000091423</v>
      </c>
      <c r="AJ13" s="1">
        <v>358.55170000091414</v>
      </c>
      <c r="AK13" s="1">
        <v>355.23123190224385</v>
      </c>
      <c r="AL13" s="1">
        <v>349.19102626391401</v>
      </c>
      <c r="AM13" s="1">
        <v>267.30120000095587</v>
      </c>
    </row>
    <row r="14" spans="1:56" x14ac:dyDescent="0.25">
      <c r="A14" s="25">
        <f ca="1">Exceedance!U14</f>
        <v>43132</v>
      </c>
      <c r="B14" s="273">
        <v>477.23199999960053</v>
      </c>
      <c r="C14" s="273">
        <v>477.23199999960053</v>
      </c>
      <c r="D14" s="273">
        <v>477.23199999960053</v>
      </c>
      <c r="E14" s="1">
        <v>484.59299999960035</v>
      </c>
      <c r="F14" s="1">
        <v>338.22799999960057</v>
      </c>
      <c r="G14" s="1">
        <v>416.19799999960048</v>
      </c>
      <c r="H14" s="1">
        <v>487.30674999959916</v>
      </c>
      <c r="I14" s="1">
        <v>434.10799999960039</v>
      </c>
      <c r="J14" s="1">
        <v>430.16999999960046</v>
      </c>
      <c r="K14" s="1">
        <v>457.35699999960059</v>
      </c>
      <c r="L14" s="1">
        <v>483.92299999960051</v>
      </c>
      <c r="M14" s="1">
        <v>444.91529999960363</v>
      </c>
      <c r="N14" s="1">
        <v>446.37199999960052</v>
      </c>
      <c r="O14" s="1">
        <v>460.89899999960045</v>
      </c>
      <c r="P14" s="1">
        <v>507.41374999959925</v>
      </c>
      <c r="Q14" s="1">
        <v>492.66174999959924</v>
      </c>
      <c r="R14" s="1">
        <v>491.07199999960045</v>
      </c>
      <c r="S14" s="1">
        <v>471.70599999960029</v>
      </c>
      <c r="T14" s="1">
        <v>484.40599999960045</v>
      </c>
      <c r="U14" s="1">
        <v>502.20099999960047</v>
      </c>
      <c r="V14" s="1">
        <v>436.44829999960376</v>
      </c>
      <c r="W14" s="1">
        <v>464.88399999960063</v>
      </c>
      <c r="X14" s="1">
        <v>450.44999999960032</v>
      </c>
      <c r="Y14" s="1">
        <v>476.93499999960045</v>
      </c>
      <c r="Z14" s="1">
        <v>454.62099999960049</v>
      </c>
      <c r="AA14" s="1">
        <v>452.64499999960054</v>
      </c>
      <c r="AB14" s="1">
        <v>454.77599999960046</v>
      </c>
      <c r="AC14" s="1">
        <v>463.52699999960055</v>
      </c>
      <c r="AD14" s="1">
        <v>485.36199999960047</v>
      </c>
      <c r="AE14" s="1">
        <v>486.51599999960052</v>
      </c>
      <c r="AF14" s="1">
        <v>461.85299999960057</v>
      </c>
      <c r="AG14" s="1">
        <v>493.66994999960053</v>
      </c>
      <c r="AH14" s="1">
        <v>470.04157999960051</v>
      </c>
      <c r="AI14" s="1">
        <v>487.70443999960037</v>
      </c>
      <c r="AJ14" s="1">
        <v>476.90540999960035</v>
      </c>
      <c r="AK14" s="1">
        <v>464.94730875991047</v>
      </c>
      <c r="AL14" s="1">
        <v>462.47831895188051</v>
      </c>
      <c r="AM14" s="1">
        <v>433.52729999960377</v>
      </c>
    </row>
    <row r="15" spans="1:56" x14ac:dyDescent="0.25">
      <c r="A15" s="25">
        <f ca="1">Exceedance!U15</f>
        <v>43160</v>
      </c>
      <c r="B15" s="273">
        <v>712.86900000019955</v>
      </c>
      <c r="C15" s="273">
        <v>712.86900000019955</v>
      </c>
      <c r="D15" s="273">
        <v>712.86900000019955</v>
      </c>
      <c r="E15" s="1">
        <v>685.87700000019947</v>
      </c>
      <c r="F15" s="1">
        <v>662.97200000019939</v>
      </c>
      <c r="G15" s="1">
        <v>644.57200000019952</v>
      </c>
      <c r="H15" s="1">
        <v>669.79120000019805</v>
      </c>
      <c r="I15" s="1">
        <v>708.26200000019969</v>
      </c>
      <c r="J15" s="1">
        <v>638.65600000019924</v>
      </c>
      <c r="K15" s="1">
        <v>678.46000000019956</v>
      </c>
      <c r="L15" s="1">
        <v>675.68600000019933</v>
      </c>
      <c r="M15" s="1">
        <v>626.92790000020454</v>
      </c>
      <c r="N15" s="1">
        <v>682.37100000019939</v>
      </c>
      <c r="O15" s="1">
        <v>660.86600000019928</v>
      </c>
      <c r="P15" s="1">
        <v>790.97320000019783</v>
      </c>
      <c r="Q15" s="1">
        <v>713.40320000019813</v>
      </c>
      <c r="R15" s="1">
        <v>687.91600000019969</v>
      </c>
      <c r="S15" s="1">
        <v>712.80900000019938</v>
      </c>
      <c r="T15" s="1">
        <v>677.78200000019956</v>
      </c>
      <c r="U15" s="1">
        <v>654.44900000019948</v>
      </c>
      <c r="V15" s="1">
        <v>621.38390000020433</v>
      </c>
      <c r="W15" s="1">
        <v>669.65600000019958</v>
      </c>
      <c r="X15" s="1">
        <v>682.30700000019954</v>
      </c>
      <c r="Y15" s="1">
        <v>692.19200000019964</v>
      </c>
      <c r="Z15" s="1">
        <v>737.77000000019916</v>
      </c>
      <c r="AA15" s="1">
        <v>728.45200000019975</v>
      </c>
      <c r="AB15" s="1">
        <v>696.26800000019955</v>
      </c>
      <c r="AC15" s="1">
        <v>682.94600000019943</v>
      </c>
      <c r="AD15" s="1">
        <v>686.24200000019948</v>
      </c>
      <c r="AE15" s="1">
        <v>685.40000000019938</v>
      </c>
      <c r="AF15" s="1">
        <v>711.87200000019936</v>
      </c>
      <c r="AG15" s="1">
        <v>706.67830000019921</v>
      </c>
      <c r="AH15" s="1">
        <v>702.58995000019945</v>
      </c>
      <c r="AI15" s="1">
        <v>702.36443000019983</v>
      </c>
      <c r="AJ15" s="1">
        <v>709.86217000019963</v>
      </c>
      <c r="AK15" s="1">
        <v>758.39312032769942</v>
      </c>
      <c r="AL15" s="1">
        <v>717.66044202034959</v>
      </c>
      <c r="AM15" s="1">
        <v>635.05690000020411</v>
      </c>
    </row>
    <row r="16" spans="1:56" x14ac:dyDescent="0.25">
      <c r="A16" s="25">
        <f ca="1">Exceedance!U16</f>
        <v>43191</v>
      </c>
      <c r="B16" s="273">
        <v>744.98199999826363</v>
      </c>
      <c r="C16" s="273">
        <v>744.98199999826363</v>
      </c>
      <c r="D16" s="273">
        <v>744.98199999826363</v>
      </c>
      <c r="E16" s="1">
        <v>737.89899999826321</v>
      </c>
      <c r="F16" s="1">
        <v>824.22899999826336</v>
      </c>
      <c r="G16" s="1">
        <v>747.40599999826406</v>
      </c>
      <c r="H16" s="1">
        <v>790.17544999826134</v>
      </c>
      <c r="I16" s="1">
        <v>739.44799999826432</v>
      </c>
      <c r="J16" s="1">
        <v>723.92899999826329</v>
      </c>
      <c r="K16" s="1">
        <v>741.02399999826343</v>
      </c>
      <c r="L16" s="1">
        <v>767.96899999826303</v>
      </c>
      <c r="M16" s="1">
        <v>697.24079999827529</v>
      </c>
      <c r="N16" s="1">
        <v>772.07399999826418</v>
      </c>
      <c r="O16" s="1">
        <v>763.94799999826375</v>
      </c>
      <c r="P16" s="1">
        <v>821.6654499982609</v>
      </c>
      <c r="Q16" s="1">
        <v>784.72344999826089</v>
      </c>
      <c r="R16" s="1">
        <v>744.30199999826414</v>
      </c>
      <c r="S16" s="1">
        <v>772.68999999826349</v>
      </c>
      <c r="T16" s="1">
        <v>750.2579999982637</v>
      </c>
      <c r="U16" s="1">
        <v>689.9419999982639</v>
      </c>
      <c r="V16" s="1">
        <v>691.09779999827526</v>
      </c>
      <c r="W16" s="1">
        <v>773.02099999826362</v>
      </c>
      <c r="X16" s="1">
        <v>752.03499999826352</v>
      </c>
      <c r="Y16" s="1">
        <v>758.89399999826367</v>
      </c>
      <c r="Z16" s="1">
        <v>755.1629999982639</v>
      </c>
      <c r="AA16" s="1">
        <v>749.28399999826365</v>
      </c>
      <c r="AB16" s="1">
        <v>733.15499999826386</v>
      </c>
      <c r="AC16" s="1">
        <v>754.81999999826348</v>
      </c>
      <c r="AD16" s="1">
        <v>756.82899999826361</v>
      </c>
      <c r="AE16" s="1">
        <v>766.3379999982634</v>
      </c>
      <c r="AF16" s="1">
        <v>769.61399999826369</v>
      </c>
      <c r="AG16" s="1">
        <v>765.46291999826394</v>
      </c>
      <c r="AH16" s="1">
        <v>765.93613999826334</v>
      </c>
      <c r="AI16" s="1">
        <v>770.57762999826355</v>
      </c>
      <c r="AJ16" s="1">
        <v>763.25242999826332</v>
      </c>
      <c r="AK16" s="1">
        <v>711.96850639134379</v>
      </c>
      <c r="AL16" s="1">
        <v>734.03881128807404</v>
      </c>
      <c r="AM16" s="1">
        <v>664.69879999827447</v>
      </c>
    </row>
    <row r="17" spans="1:39" x14ac:dyDescent="0.25">
      <c r="A17" s="25">
        <f ca="1">Exceedance!U17</f>
        <v>43221</v>
      </c>
      <c r="B17" s="273">
        <v>640.16199994767487</v>
      </c>
      <c r="C17" s="273">
        <v>640.16199994767487</v>
      </c>
      <c r="D17" s="273">
        <v>640.16199994767487</v>
      </c>
      <c r="E17" s="1">
        <v>623.68899994767492</v>
      </c>
      <c r="F17" s="1">
        <v>670.27299994767498</v>
      </c>
      <c r="G17" s="1">
        <v>676.43899994767492</v>
      </c>
      <c r="H17" s="1">
        <v>748.86299994767569</v>
      </c>
      <c r="I17" s="1">
        <v>772.41299994767496</v>
      </c>
      <c r="J17" s="1">
        <v>638.31699994767496</v>
      </c>
      <c r="K17" s="1">
        <v>668.7819999476751</v>
      </c>
      <c r="L17" s="1">
        <v>644.28799994767485</v>
      </c>
      <c r="M17" s="1">
        <v>589.09899994766408</v>
      </c>
      <c r="N17" s="1">
        <v>633.97499994767486</v>
      </c>
      <c r="O17" s="1">
        <v>636.95799994767492</v>
      </c>
      <c r="P17" s="1">
        <v>721.54799994767563</v>
      </c>
      <c r="Q17" s="1">
        <v>781.30399994767549</v>
      </c>
      <c r="R17" s="1">
        <v>666.44499994767511</v>
      </c>
      <c r="S17" s="1">
        <v>658.8999999476747</v>
      </c>
      <c r="T17" s="1">
        <v>660.74699994767491</v>
      </c>
      <c r="U17" s="1">
        <v>635.165999947675</v>
      </c>
      <c r="V17" s="1">
        <v>602.23499994766416</v>
      </c>
      <c r="W17" s="1">
        <v>653.07299994767482</v>
      </c>
      <c r="X17" s="1">
        <v>656.22399994767511</v>
      </c>
      <c r="Y17" s="1">
        <v>641.69299994767493</v>
      </c>
      <c r="Z17" s="1">
        <v>659.38399994767474</v>
      </c>
      <c r="AA17" s="1">
        <v>664.77399994767484</v>
      </c>
      <c r="AB17" s="1">
        <v>668.52599994767479</v>
      </c>
      <c r="AC17" s="1">
        <v>690.82899994767502</v>
      </c>
      <c r="AD17" s="1">
        <v>655.59399994767477</v>
      </c>
      <c r="AE17" s="1">
        <v>641.57999994767476</v>
      </c>
      <c r="AF17" s="1">
        <v>638.86599994767494</v>
      </c>
      <c r="AG17" s="1">
        <v>675.95304994767525</v>
      </c>
      <c r="AH17" s="1">
        <v>654.97281994767502</v>
      </c>
      <c r="AI17" s="1">
        <v>638.52518994767479</v>
      </c>
      <c r="AJ17" s="1">
        <v>643.39553994767482</v>
      </c>
      <c r="AK17" s="1">
        <v>641.13661588512093</v>
      </c>
      <c r="AL17" s="1">
        <v>623.34617198297508</v>
      </c>
      <c r="AM17" s="1">
        <v>562.05599994766419</v>
      </c>
    </row>
    <row r="18" spans="1:39" x14ac:dyDescent="0.25">
      <c r="A18" s="25">
        <f ca="1">Exceedance!U18</f>
        <v>43252</v>
      </c>
      <c r="B18" s="273">
        <v>671.09100000004275</v>
      </c>
      <c r="C18" s="273">
        <v>671.09100000004275</v>
      </c>
      <c r="D18" s="273">
        <v>671.09100000004275</v>
      </c>
      <c r="E18" s="1">
        <v>631.33500000004256</v>
      </c>
      <c r="F18" s="1">
        <v>820.19400000004293</v>
      </c>
      <c r="G18" s="1">
        <v>660.83600000004265</v>
      </c>
      <c r="H18" s="1">
        <v>724.3109000000419</v>
      </c>
      <c r="I18" s="1">
        <v>611.59500000004277</v>
      </c>
      <c r="J18" s="1">
        <v>654.61300000004246</v>
      </c>
      <c r="K18" s="1">
        <v>671.06300000004262</v>
      </c>
      <c r="L18" s="1">
        <v>676.84100000004264</v>
      </c>
      <c r="M18" s="1">
        <v>588.44140000002119</v>
      </c>
      <c r="N18" s="1">
        <v>671.44700000004264</v>
      </c>
      <c r="O18" s="1">
        <v>654.02400000004275</v>
      </c>
      <c r="P18" s="1">
        <v>702.20590000004177</v>
      </c>
      <c r="Q18" s="1">
        <v>811.06090000004178</v>
      </c>
      <c r="R18" s="1">
        <v>677.67500000004247</v>
      </c>
      <c r="S18" s="1">
        <v>673.32000000004246</v>
      </c>
      <c r="T18" s="1">
        <v>696.95400000004247</v>
      </c>
      <c r="U18" s="1">
        <v>657.02000000004261</v>
      </c>
      <c r="V18" s="1">
        <v>620.62340000002132</v>
      </c>
      <c r="W18" s="1">
        <v>656.51500000004285</v>
      </c>
      <c r="X18" s="1">
        <v>676.67900000004283</v>
      </c>
      <c r="Y18" s="1">
        <v>664.53900000004251</v>
      </c>
      <c r="Z18" s="1">
        <v>682.23100000004263</v>
      </c>
      <c r="AA18" s="1">
        <v>695.08800000004248</v>
      </c>
      <c r="AB18" s="1">
        <v>658.61600000004262</v>
      </c>
      <c r="AC18" s="1">
        <v>669.83300000004249</v>
      </c>
      <c r="AD18" s="1">
        <v>685.35100000004252</v>
      </c>
      <c r="AE18" s="1">
        <v>684.6690000000425</v>
      </c>
      <c r="AF18" s="1">
        <v>660.54800000004252</v>
      </c>
      <c r="AG18" s="1">
        <v>670.92305000004285</v>
      </c>
      <c r="AH18" s="1">
        <v>677.83194000004266</v>
      </c>
      <c r="AI18" s="1">
        <v>680.95136000004231</v>
      </c>
      <c r="AJ18" s="1">
        <v>679.95993000004228</v>
      </c>
      <c r="AK18" s="1">
        <v>687.52651388931952</v>
      </c>
      <c r="AL18" s="1">
        <v>650.6517906661727</v>
      </c>
      <c r="AM18" s="1">
        <v>623.91240000002131</v>
      </c>
    </row>
    <row r="19" spans="1:39" x14ac:dyDescent="0.25">
      <c r="A19" s="25">
        <f ca="1">Exceedance!U19</f>
        <v>43282</v>
      </c>
      <c r="B19" s="273">
        <v>639.47100000520311</v>
      </c>
      <c r="C19" s="273">
        <v>639.47100000520311</v>
      </c>
      <c r="D19" s="273">
        <v>639.47100000520311</v>
      </c>
      <c r="E19" s="1">
        <v>643.03400000520298</v>
      </c>
      <c r="F19" s="1">
        <v>568.93400000520307</v>
      </c>
      <c r="G19" s="1">
        <v>662.42300000520322</v>
      </c>
      <c r="H19" s="1">
        <v>707.87680000520402</v>
      </c>
      <c r="I19" s="1">
        <v>634.15900000520298</v>
      </c>
      <c r="J19" s="1">
        <v>646.49200000520307</v>
      </c>
      <c r="K19" s="1">
        <v>686.61500000520311</v>
      </c>
      <c r="L19" s="1">
        <v>673.57800000520319</v>
      </c>
      <c r="M19" s="1">
        <v>588.87520000516838</v>
      </c>
      <c r="N19" s="1">
        <v>658.88100000520308</v>
      </c>
      <c r="O19" s="1">
        <v>634.83900000520293</v>
      </c>
      <c r="P19" s="1">
        <v>677.42580000520377</v>
      </c>
      <c r="Q19" s="1">
        <v>808.8868000052039</v>
      </c>
      <c r="R19" s="1">
        <v>669.61000000520312</v>
      </c>
      <c r="S19" s="1">
        <v>661.86600000520309</v>
      </c>
      <c r="T19" s="1">
        <v>675.490000005203</v>
      </c>
      <c r="U19" s="1">
        <v>644.47700000520297</v>
      </c>
      <c r="V19" s="1">
        <v>573.33520000516819</v>
      </c>
      <c r="W19" s="1">
        <v>664.25600000520319</v>
      </c>
      <c r="X19" s="1">
        <v>666.11400000520291</v>
      </c>
      <c r="Y19" s="1">
        <v>646.35800000520305</v>
      </c>
      <c r="Z19" s="1">
        <v>656.56500000520316</v>
      </c>
      <c r="AA19" s="1">
        <v>648.15400000520322</v>
      </c>
      <c r="AB19" s="1">
        <v>677.09300000520318</v>
      </c>
      <c r="AC19" s="1">
        <v>664.26300000520314</v>
      </c>
      <c r="AD19" s="1">
        <v>669.15000000520308</v>
      </c>
      <c r="AE19" s="1">
        <v>661.30200000520313</v>
      </c>
      <c r="AF19" s="1">
        <v>661.15100000520306</v>
      </c>
      <c r="AG19" s="1">
        <v>675.93451000520304</v>
      </c>
      <c r="AH19" s="1">
        <v>666.72466000520296</v>
      </c>
      <c r="AI19" s="1">
        <v>646.36004000520302</v>
      </c>
      <c r="AJ19" s="1">
        <v>643.37777000520293</v>
      </c>
      <c r="AK19" s="1">
        <v>631.83869428241314</v>
      </c>
      <c r="AL19" s="1">
        <v>626.90216173299302</v>
      </c>
      <c r="AM19" s="1">
        <v>592.28320000516828</v>
      </c>
    </row>
    <row r="20" spans="1:39" x14ac:dyDescent="0.25">
      <c r="A20" s="25">
        <f ca="1">Exceedance!U20</f>
        <v>43313</v>
      </c>
      <c r="B20" s="273">
        <v>573.11900000190076</v>
      </c>
      <c r="C20" s="273">
        <v>573.11900000190076</v>
      </c>
      <c r="D20" s="273">
        <v>573.11900000190076</v>
      </c>
      <c r="E20" s="1">
        <v>540.75300000190055</v>
      </c>
      <c r="F20" s="1">
        <v>566.95600000190063</v>
      </c>
      <c r="G20" s="1">
        <v>576.48200000190081</v>
      </c>
      <c r="H20" s="1">
        <v>642.01445000190199</v>
      </c>
      <c r="I20" s="1">
        <v>595.08500000190088</v>
      </c>
      <c r="J20" s="1">
        <v>583.01400000190085</v>
      </c>
      <c r="K20" s="1">
        <v>563.00800000190077</v>
      </c>
      <c r="L20" s="1">
        <v>574.63000000190061</v>
      </c>
      <c r="M20" s="1">
        <v>500.59690000191767</v>
      </c>
      <c r="N20" s="1">
        <v>576.17100000190067</v>
      </c>
      <c r="O20" s="1">
        <v>546.86800000190078</v>
      </c>
      <c r="P20" s="1">
        <v>602.86645000190219</v>
      </c>
      <c r="Q20" s="1">
        <v>602.12145000190196</v>
      </c>
      <c r="R20" s="1">
        <v>582.11700000190081</v>
      </c>
      <c r="S20" s="1">
        <v>574.87700000190091</v>
      </c>
      <c r="T20" s="1">
        <v>632.55500000190057</v>
      </c>
      <c r="U20" s="1">
        <v>591.26100000190058</v>
      </c>
      <c r="V20" s="1">
        <v>529.78890000191768</v>
      </c>
      <c r="W20" s="1">
        <v>572.47800000190068</v>
      </c>
      <c r="X20" s="1">
        <v>563.19000000190067</v>
      </c>
      <c r="Y20" s="1">
        <v>569.95000000190066</v>
      </c>
      <c r="Z20" s="1">
        <v>578.06300000190072</v>
      </c>
      <c r="AA20" s="1">
        <v>601.90900000190095</v>
      </c>
      <c r="AB20" s="1">
        <v>563.07400000190069</v>
      </c>
      <c r="AC20" s="1">
        <v>595.58000000190054</v>
      </c>
      <c r="AD20" s="1">
        <v>596.20500000190088</v>
      </c>
      <c r="AE20" s="1">
        <v>598.88500000190061</v>
      </c>
      <c r="AF20" s="1">
        <v>605.20600000190086</v>
      </c>
      <c r="AG20" s="1">
        <v>604.57979000190073</v>
      </c>
      <c r="AH20" s="1">
        <v>592.98045000190086</v>
      </c>
      <c r="AI20" s="1">
        <v>574.02701000190063</v>
      </c>
      <c r="AJ20" s="1">
        <v>567.61097000190057</v>
      </c>
      <c r="AK20" s="1">
        <v>551.23678867812089</v>
      </c>
      <c r="AL20" s="1">
        <v>581.12610338060063</v>
      </c>
      <c r="AM20" s="1">
        <v>524.24390000191761</v>
      </c>
    </row>
    <row r="21" spans="1:39" x14ac:dyDescent="0.25">
      <c r="A21" s="25">
        <f ca="1">Exceedance!U21</f>
        <v>43344</v>
      </c>
      <c r="B21" s="273">
        <v>509.80400003159895</v>
      </c>
      <c r="C21" s="273">
        <v>509.80400003159895</v>
      </c>
      <c r="D21" s="273">
        <v>509.80400003159895</v>
      </c>
      <c r="E21" s="1">
        <v>479.11100003159902</v>
      </c>
      <c r="F21" s="1">
        <v>506.69200003159915</v>
      </c>
      <c r="G21" s="1">
        <v>542.27800003159871</v>
      </c>
      <c r="H21" s="1">
        <v>466.92700003159655</v>
      </c>
      <c r="I21" s="1">
        <v>536.22900003159918</v>
      </c>
      <c r="J21" s="1">
        <v>501.1510000315991</v>
      </c>
      <c r="K21" s="1">
        <v>497.05400003159895</v>
      </c>
      <c r="L21" s="1">
        <v>498.82100003159911</v>
      </c>
      <c r="M21" s="1">
        <v>447.75720003158978</v>
      </c>
      <c r="N21" s="1">
        <v>495.49100003159907</v>
      </c>
      <c r="O21" s="1">
        <v>489.95900003159898</v>
      </c>
      <c r="P21" s="1">
        <v>530.54400003159662</v>
      </c>
      <c r="Q21" s="1">
        <v>497.58400003159682</v>
      </c>
      <c r="R21" s="1">
        <v>508.00900003159882</v>
      </c>
      <c r="S21" s="1">
        <v>500.79100003159903</v>
      </c>
      <c r="T21" s="1">
        <v>479.45000003159885</v>
      </c>
      <c r="U21" s="1">
        <v>551.31600003159895</v>
      </c>
      <c r="V21" s="1">
        <v>513.03920003158953</v>
      </c>
      <c r="W21" s="1">
        <v>517.285000031599</v>
      </c>
      <c r="X21" s="1">
        <v>502.76400003159927</v>
      </c>
      <c r="Y21" s="1">
        <v>506.81800003159913</v>
      </c>
      <c r="Z21" s="1">
        <v>521.59800003159899</v>
      </c>
      <c r="AA21" s="1">
        <v>493.66400003159896</v>
      </c>
      <c r="AB21" s="1">
        <v>497.12400003159894</v>
      </c>
      <c r="AC21" s="1">
        <v>514.69400003159899</v>
      </c>
      <c r="AD21" s="1">
        <v>519.59100003159904</v>
      </c>
      <c r="AE21" s="1">
        <v>504.79200003159912</v>
      </c>
      <c r="AF21" s="1">
        <v>524.48500003159904</v>
      </c>
      <c r="AG21" s="1">
        <v>517.43689003159909</v>
      </c>
      <c r="AH21" s="1">
        <v>502.24760003159895</v>
      </c>
      <c r="AI21" s="1">
        <v>531.27357003159898</v>
      </c>
      <c r="AJ21" s="1">
        <v>521.75483003159911</v>
      </c>
      <c r="AK21" s="1">
        <v>495.75355961770902</v>
      </c>
      <c r="AL21" s="1">
        <v>490.79126289087907</v>
      </c>
      <c r="AM21" s="1">
        <v>419.04620003158936</v>
      </c>
    </row>
    <row r="22" spans="1:39" x14ac:dyDescent="0.25">
      <c r="A22" s="25">
        <f ca="1">Exceedance!U22</f>
        <v>43374</v>
      </c>
      <c r="B22" s="273">
        <v>485.88700000027478</v>
      </c>
      <c r="C22" s="273">
        <v>485.88700000027478</v>
      </c>
      <c r="D22" s="273">
        <v>485.88700000027478</v>
      </c>
      <c r="E22" s="1">
        <v>468.29500000027491</v>
      </c>
      <c r="F22" s="1">
        <v>458.27600000027479</v>
      </c>
      <c r="G22" s="1">
        <v>527.68700000027502</v>
      </c>
      <c r="H22" s="1">
        <v>449.4009500002731</v>
      </c>
      <c r="I22" s="1">
        <v>464.53400000027489</v>
      </c>
      <c r="J22" s="1">
        <v>469.75300000027488</v>
      </c>
      <c r="K22" s="1">
        <v>480.27600000027491</v>
      </c>
      <c r="L22" s="1">
        <v>500.56900000027491</v>
      </c>
      <c r="M22" s="1">
        <v>429.76220000028292</v>
      </c>
      <c r="N22" s="1">
        <v>470.69400000027485</v>
      </c>
      <c r="O22" s="1">
        <v>477.42700000027497</v>
      </c>
      <c r="P22" s="1">
        <v>490.14095000027305</v>
      </c>
      <c r="Q22" s="1">
        <v>491.11495000027298</v>
      </c>
      <c r="R22" s="1">
        <v>478.28800000027491</v>
      </c>
      <c r="S22" s="1">
        <v>475.65600000027496</v>
      </c>
      <c r="T22" s="1">
        <v>475.1080000002749</v>
      </c>
      <c r="U22" s="1">
        <v>480.65100000027508</v>
      </c>
      <c r="V22" s="1">
        <v>431.54920000028278</v>
      </c>
      <c r="W22" s="1">
        <v>489.69100000027493</v>
      </c>
      <c r="X22" s="1">
        <v>463.77500000027504</v>
      </c>
      <c r="Y22" s="1">
        <v>484.34200000027516</v>
      </c>
      <c r="Z22" s="1">
        <v>497.4900000002749</v>
      </c>
      <c r="AA22" s="1">
        <v>474.50400000027491</v>
      </c>
      <c r="AB22" s="1">
        <v>481.868000000275</v>
      </c>
      <c r="AC22" s="1">
        <v>478.5840000002749</v>
      </c>
      <c r="AD22" s="1">
        <v>487.04900000027487</v>
      </c>
      <c r="AE22" s="1">
        <v>481.731000000275</v>
      </c>
      <c r="AF22" s="1">
        <v>493.48300000027501</v>
      </c>
      <c r="AG22" s="1">
        <v>499.60768000027485</v>
      </c>
      <c r="AH22" s="1">
        <v>499.69053000027475</v>
      </c>
      <c r="AI22" s="1">
        <v>486.77232000027487</v>
      </c>
      <c r="AJ22" s="1">
        <v>477.32843000027486</v>
      </c>
      <c r="AK22" s="1">
        <v>477.85251045337498</v>
      </c>
      <c r="AL22" s="1">
        <v>488.84167498685508</v>
      </c>
      <c r="AM22" s="1">
        <v>401.35220000028295</v>
      </c>
    </row>
    <row r="23" spans="1:39" x14ac:dyDescent="0.25">
      <c r="A23" s="25">
        <f ca="1">Exceedance!U23</f>
        <v>43405</v>
      </c>
      <c r="B23" s="273">
        <v>389.63100000192122</v>
      </c>
      <c r="C23" s="273">
        <v>389.63100000192122</v>
      </c>
      <c r="D23" s="273">
        <v>389.63100000192122</v>
      </c>
      <c r="E23" s="1">
        <v>367.55000000192121</v>
      </c>
      <c r="F23" s="1">
        <v>426.73900000192123</v>
      </c>
      <c r="G23" s="1">
        <v>441.12500000192142</v>
      </c>
      <c r="H23" s="1">
        <v>430.36815000192087</v>
      </c>
      <c r="I23" s="1">
        <v>440.10400000192135</v>
      </c>
      <c r="J23" s="1">
        <v>393.59500000192145</v>
      </c>
      <c r="K23" s="1">
        <v>383.25200000192126</v>
      </c>
      <c r="L23" s="1">
        <v>386.36500000192126</v>
      </c>
      <c r="M23" s="1">
        <v>340.54250000193565</v>
      </c>
      <c r="N23" s="1">
        <v>381.63200000192114</v>
      </c>
      <c r="O23" s="1">
        <v>392.41900000192129</v>
      </c>
      <c r="P23" s="1">
        <v>410.5681500019208</v>
      </c>
      <c r="Q23" s="1">
        <v>384.79715000192095</v>
      </c>
      <c r="R23" s="1">
        <v>385.0750000019213</v>
      </c>
      <c r="S23" s="1">
        <v>380.38100000192117</v>
      </c>
      <c r="T23" s="1">
        <v>383.61400000192145</v>
      </c>
      <c r="U23" s="1">
        <v>433.8680000019213</v>
      </c>
      <c r="V23" s="1">
        <v>350.86050000193609</v>
      </c>
      <c r="W23" s="1">
        <v>390.22700000192123</v>
      </c>
      <c r="X23" s="1">
        <v>386.04000000192127</v>
      </c>
      <c r="Y23" s="1">
        <v>383.75800000192146</v>
      </c>
      <c r="Z23" s="1">
        <v>389.95500000192118</v>
      </c>
      <c r="AA23" s="1">
        <v>390.76000000192141</v>
      </c>
      <c r="AB23" s="1">
        <v>397.18300000192141</v>
      </c>
      <c r="AC23" s="1">
        <v>391.17800000192142</v>
      </c>
      <c r="AD23" s="1">
        <v>387.41600000192153</v>
      </c>
      <c r="AE23" s="1">
        <v>406.57400000192121</v>
      </c>
      <c r="AF23" s="1">
        <v>408.85400000192112</v>
      </c>
      <c r="AG23" s="1">
        <v>416.23656000192159</v>
      </c>
      <c r="AH23" s="1">
        <v>394.15778000192137</v>
      </c>
      <c r="AI23" s="1">
        <v>395.74770000192143</v>
      </c>
      <c r="AJ23" s="1">
        <v>385.43666000192121</v>
      </c>
      <c r="AK23" s="1">
        <v>389.41243550045141</v>
      </c>
      <c r="AL23" s="1">
        <v>387.44368525086139</v>
      </c>
      <c r="AM23" s="1">
        <v>355.4825000019361</v>
      </c>
    </row>
    <row r="24" spans="1:39" x14ac:dyDescent="0.25">
      <c r="A24" s="25">
        <f ca="1">Exceedance!U24</f>
        <v>43435</v>
      </c>
      <c r="B24" s="273">
        <v>326.09799999969226</v>
      </c>
      <c r="C24" s="273">
        <v>326.09799999969226</v>
      </c>
      <c r="D24" s="273">
        <v>326.09799999969226</v>
      </c>
      <c r="E24" s="1">
        <v>368.07099999969222</v>
      </c>
      <c r="F24" s="1">
        <v>438.85099999969248</v>
      </c>
      <c r="G24" s="1">
        <v>378.52799999969233</v>
      </c>
      <c r="H24" s="1">
        <v>411.24379999969085</v>
      </c>
      <c r="I24" s="1">
        <v>424.71399999969231</v>
      </c>
      <c r="J24" s="1">
        <v>366.97099999969231</v>
      </c>
      <c r="K24" s="1">
        <v>341.61799999969224</v>
      </c>
      <c r="L24" s="1">
        <v>341.30999999969231</v>
      </c>
      <c r="M24" s="1">
        <v>301.94099999971422</v>
      </c>
      <c r="N24" s="1">
        <v>319.20299999969228</v>
      </c>
      <c r="O24" s="1">
        <v>315.00999999969224</v>
      </c>
      <c r="P24" s="1">
        <v>325.8637999996912</v>
      </c>
      <c r="Q24" s="1">
        <v>312.24679999969118</v>
      </c>
      <c r="R24" s="1">
        <v>244.4859999996923</v>
      </c>
      <c r="S24" s="1">
        <v>349.26499999969229</v>
      </c>
      <c r="T24" s="1">
        <v>345.41999999969238</v>
      </c>
      <c r="U24" s="1">
        <v>399.74699999969226</v>
      </c>
      <c r="V24" s="1">
        <v>272.88599999971439</v>
      </c>
      <c r="W24" s="1">
        <v>354.64099999969238</v>
      </c>
      <c r="X24" s="1">
        <v>330.99699999969249</v>
      </c>
      <c r="Y24" s="1">
        <v>333.87899999969221</v>
      </c>
      <c r="Z24" s="1">
        <v>347.19799999969223</v>
      </c>
      <c r="AA24" s="1">
        <v>310.49499999969248</v>
      </c>
      <c r="AB24" s="1">
        <v>327.2079999996925</v>
      </c>
      <c r="AC24" s="1">
        <v>330.2759999996922</v>
      </c>
      <c r="AD24" s="1">
        <v>340.03799999969215</v>
      </c>
      <c r="AE24" s="1">
        <v>317.85199999969245</v>
      </c>
      <c r="AF24" s="1">
        <v>343.66999999969227</v>
      </c>
      <c r="AG24" s="1">
        <v>304.14924999969219</v>
      </c>
      <c r="AH24" s="1">
        <v>331.22920999969227</v>
      </c>
      <c r="AI24" s="1">
        <v>338.93219999969233</v>
      </c>
      <c r="AJ24" s="1">
        <v>330.8919099996923</v>
      </c>
      <c r="AK24" s="1">
        <v>314.17753091081244</v>
      </c>
      <c r="AL24" s="1">
        <v>327.79502340818243</v>
      </c>
      <c r="AM24" s="1">
        <v>322.83099999971404</v>
      </c>
    </row>
    <row r="25" spans="1:39" x14ac:dyDescent="0.25">
      <c r="A25" s="25">
        <f ca="1">Exceedance!U25</f>
        <v>43466</v>
      </c>
      <c r="B25" s="273">
        <v>355.50000000110015</v>
      </c>
      <c r="C25" s="273">
        <v>359.50000000110185</v>
      </c>
      <c r="D25" s="273">
        <v>359.50000000110185</v>
      </c>
      <c r="E25" s="1">
        <v>462.44000000110162</v>
      </c>
      <c r="F25" s="1">
        <v>482.12300000110167</v>
      </c>
      <c r="G25" s="1">
        <v>401.74120000110469</v>
      </c>
      <c r="H25" s="1">
        <v>401.81140000110474</v>
      </c>
      <c r="I25" s="1">
        <v>395.66740000110451</v>
      </c>
      <c r="J25" s="1">
        <v>337.03100000110186</v>
      </c>
      <c r="K25" s="1">
        <v>360.94500000110162</v>
      </c>
      <c r="L25" s="1">
        <v>318.47970000112525</v>
      </c>
      <c r="M25" s="1">
        <v>337.04700000110194</v>
      </c>
      <c r="N25" s="1">
        <v>352.7780000011017</v>
      </c>
      <c r="O25" s="1">
        <v>340.97780000110163</v>
      </c>
      <c r="P25" s="1">
        <v>379.25820000110434</v>
      </c>
      <c r="Q25" s="1">
        <v>337.27000000110183</v>
      </c>
      <c r="R25" s="1">
        <v>357.6624000011048</v>
      </c>
      <c r="S25" s="1">
        <v>408.18600000110189</v>
      </c>
      <c r="T25" s="1">
        <v>465.50400000110204</v>
      </c>
      <c r="U25" s="1">
        <v>271.4767000011251</v>
      </c>
      <c r="V25" s="1">
        <v>352.27500000110172</v>
      </c>
      <c r="W25" s="1">
        <v>346.078000001102</v>
      </c>
      <c r="X25" s="1">
        <v>347.90000000110024</v>
      </c>
      <c r="Y25" s="1">
        <v>349.65300000110005</v>
      </c>
      <c r="Z25" s="1">
        <v>344.70100000110034</v>
      </c>
      <c r="AA25" s="1">
        <v>344.90700000110053</v>
      </c>
      <c r="AB25" s="1">
        <v>372.77000000110149</v>
      </c>
      <c r="AC25" s="1">
        <v>357.96900000110168</v>
      </c>
      <c r="AD25" s="1">
        <v>339.86900000110023</v>
      </c>
      <c r="AE25" s="1">
        <v>375.33200000110168</v>
      </c>
      <c r="AF25" s="1">
        <v>303.76587000110192</v>
      </c>
      <c r="AG25" s="1">
        <v>384.73483000110161</v>
      </c>
      <c r="AH25" s="1">
        <v>381.84956000110475</v>
      </c>
      <c r="AI25" s="1">
        <v>357.09670000110196</v>
      </c>
      <c r="AJ25" s="1">
        <v>349.77623190243014</v>
      </c>
      <c r="AK25" s="1">
        <v>347.73602626410195</v>
      </c>
      <c r="AL25" s="1">
        <v>265.99170000112514</v>
      </c>
      <c r="AM25" s="1">
        <v>327.7350000011017</v>
      </c>
    </row>
    <row r="26" spans="1:39" x14ac:dyDescent="0.25">
      <c r="A26" s="25">
        <f ca="1">Exceedance!U26</f>
        <v>43497</v>
      </c>
      <c r="B26" s="273">
        <v>470.37099999941699</v>
      </c>
      <c r="C26" s="273">
        <v>475.37099999941876</v>
      </c>
      <c r="D26" s="273">
        <v>475.37099999941876</v>
      </c>
      <c r="E26" s="1">
        <v>336.36699999941879</v>
      </c>
      <c r="F26" s="1">
        <v>414.33699999941871</v>
      </c>
      <c r="G26" s="1">
        <v>490.65654999941984</v>
      </c>
      <c r="H26" s="1">
        <v>437.45779999942107</v>
      </c>
      <c r="I26" s="1">
        <v>433.5197999994212</v>
      </c>
      <c r="J26" s="1">
        <v>455.49599999941876</v>
      </c>
      <c r="K26" s="1">
        <v>482.06199999941879</v>
      </c>
      <c r="L26" s="1">
        <v>443.24039999944017</v>
      </c>
      <c r="M26" s="1">
        <v>444.51099999941869</v>
      </c>
      <c r="N26" s="1">
        <v>459.03799999941884</v>
      </c>
      <c r="O26" s="1">
        <v>505.55274999941759</v>
      </c>
      <c r="P26" s="1">
        <v>496.01154999941997</v>
      </c>
      <c r="Q26" s="1">
        <v>489.21099999941896</v>
      </c>
      <c r="R26" s="1">
        <v>475.05579999942114</v>
      </c>
      <c r="S26" s="1">
        <v>482.54499999941868</v>
      </c>
      <c r="T26" s="1">
        <v>500.33999999941875</v>
      </c>
      <c r="U26" s="1">
        <v>434.7733999994403</v>
      </c>
      <c r="V26" s="1">
        <v>463.02299999941891</v>
      </c>
      <c r="W26" s="1">
        <v>448.58899999941883</v>
      </c>
      <c r="X26" s="1">
        <v>470.0739999994168</v>
      </c>
      <c r="Y26" s="1">
        <v>447.75999999941695</v>
      </c>
      <c r="Z26" s="1">
        <v>445.78399999941689</v>
      </c>
      <c r="AA26" s="1">
        <v>447.91499999941703</v>
      </c>
      <c r="AB26" s="1">
        <v>461.66599999941889</v>
      </c>
      <c r="AC26" s="1">
        <v>483.50099999941892</v>
      </c>
      <c r="AD26" s="1">
        <v>479.65499999941682</v>
      </c>
      <c r="AE26" s="1">
        <v>459.99199999941885</v>
      </c>
      <c r="AF26" s="1">
        <v>491.80894999941899</v>
      </c>
      <c r="AG26" s="1">
        <v>468.18057999941891</v>
      </c>
      <c r="AH26" s="1">
        <v>491.0542399994211</v>
      </c>
      <c r="AI26" s="1">
        <v>475.04440999941875</v>
      </c>
      <c r="AJ26" s="1">
        <v>458.08630875972693</v>
      </c>
      <c r="AK26" s="1">
        <v>460.61731895169891</v>
      </c>
      <c r="AL26" s="1">
        <v>431.85239999944025</v>
      </c>
      <c r="AM26" s="1">
        <v>482.73199999941875</v>
      </c>
    </row>
    <row r="27" spans="1:39" x14ac:dyDescent="0.25">
      <c r="A27" s="25">
        <f ca="1">Exceedance!U27</f>
        <v>43525</v>
      </c>
      <c r="B27" s="273">
        <v>702.8640000006269</v>
      </c>
      <c r="C27" s="273">
        <v>709.86400000062963</v>
      </c>
      <c r="D27" s="273">
        <v>709.86400000062963</v>
      </c>
      <c r="E27" s="1">
        <v>659.96700000062947</v>
      </c>
      <c r="F27" s="1">
        <v>641.56700000062949</v>
      </c>
      <c r="G27" s="1">
        <v>673.15060000063329</v>
      </c>
      <c r="H27" s="1">
        <v>711.62140000063437</v>
      </c>
      <c r="I27" s="1">
        <v>642.01540000063449</v>
      </c>
      <c r="J27" s="1">
        <v>675.45500000062964</v>
      </c>
      <c r="K27" s="1">
        <v>672.68100000062941</v>
      </c>
      <c r="L27" s="1">
        <v>624.22340000059148</v>
      </c>
      <c r="M27" s="1">
        <v>679.36600000062936</v>
      </c>
      <c r="N27" s="1">
        <v>657.86100000062936</v>
      </c>
      <c r="O27" s="1">
        <v>787.96820000062803</v>
      </c>
      <c r="P27" s="1">
        <v>716.76260000063303</v>
      </c>
      <c r="Q27" s="1">
        <v>684.91100000062943</v>
      </c>
      <c r="R27" s="1">
        <v>716.16840000063451</v>
      </c>
      <c r="S27" s="1">
        <v>674.77700000062941</v>
      </c>
      <c r="T27" s="1">
        <v>651.44400000062933</v>
      </c>
      <c r="U27" s="1">
        <v>618.67940000059139</v>
      </c>
      <c r="V27" s="1">
        <v>666.65100000062932</v>
      </c>
      <c r="W27" s="1">
        <v>679.3020000006295</v>
      </c>
      <c r="X27" s="1">
        <v>682.18700000062654</v>
      </c>
      <c r="Y27" s="1">
        <v>727.7650000006264</v>
      </c>
      <c r="Z27" s="1">
        <v>718.44700000062676</v>
      </c>
      <c r="AA27" s="1">
        <v>686.26300000062668</v>
      </c>
      <c r="AB27" s="1">
        <v>679.94100000062929</v>
      </c>
      <c r="AC27" s="1">
        <v>683.23700000062956</v>
      </c>
      <c r="AD27" s="1">
        <v>675.39500000062651</v>
      </c>
      <c r="AE27" s="1">
        <v>708.86700000062945</v>
      </c>
      <c r="AF27" s="1">
        <v>703.67330000062941</v>
      </c>
      <c r="AG27" s="1">
        <v>699.58495000062942</v>
      </c>
      <c r="AH27" s="1">
        <v>705.72383000063462</v>
      </c>
      <c r="AI27" s="1">
        <v>706.85717000062937</v>
      </c>
      <c r="AJ27" s="1">
        <v>748.38812032812677</v>
      </c>
      <c r="AK27" s="1">
        <v>714.65544202077933</v>
      </c>
      <c r="AL27" s="1">
        <v>632.35240000059139</v>
      </c>
      <c r="AM27" s="1">
        <v>682.87200000062921</v>
      </c>
    </row>
    <row r="28" spans="1:39" x14ac:dyDescent="0.25">
      <c r="A28" s="25">
        <f ca="1">Exceedance!U28</f>
        <v>43556</v>
      </c>
      <c r="B28" s="273">
        <v>734.5479999983728</v>
      </c>
      <c r="C28" s="273">
        <v>741.54799999837564</v>
      </c>
      <c r="D28" s="273">
        <v>741.54799999837564</v>
      </c>
      <c r="E28" s="1">
        <v>820.79499999837515</v>
      </c>
      <c r="F28" s="1">
        <v>743.97199999837562</v>
      </c>
      <c r="G28" s="1">
        <v>793.02724999837335</v>
      </c>
      <c r="H28" s="1">
        <v>742.2997999983761</v>
      </c>
      <c r="I28" s="1">
        <v>726.7807999983761</v>
      </c>
      <c r="J28" s="1">
        <v>737.58999999837545</v>
      </c>
      <c r="K28" s="1">
        <v>764.53499999837516</v>
      </c>
      <c r="L28" s="1">
        <v>694.15019999837637</v>
      </c>
      <c r="M28" s="1">
        <v>768.63999999837563</v>
      </c>
      <c r="N28" s="1">
        <v>760.51399999837565</v>
      </c>
      <c r="O28" s="1">
        <v>818.2314499983728</v>
      </c>
      <c r="P28" s="1">
        <v>787.57524999837312</v>
      </c>
      <c r="Q28" s="1">
        <v>740.86799999837558</v>
      </c>
      <c r="R28" s="1">
        <v>775.54179999837618</v>
      </c>
      <c r="S28" s="1">
        <v>746.82399999837526</v>
      </c>
      <c r="T28" s="1">
        <v>686.50799999837568</v>
      </c>
      <c r="U28" s="1">
        <v>688.00719999837622</v>
      </c>
      <c r="V28" s="1">
        <v>769.58699999837529</v>
      </c>
      <c r="W28" s="1">
        <v>748.60099999837553</v>
      </c>
      <c r="X28" s="1">
        <v>748.45999999837284</v>
      </c>
      <c r="Y28" s="1">
        <v>744.72899999837296</v>
      </c>
      <c r="Z28" s="1">
        <v>738.84999999837316</v>
      </c>
      <c r="AA28" s="1">
        <v>722.72099999837326</v>
      </c>
      <c r="AB28" s="1">
        <v>751.38599999837504</v>
      </c>
      <c r="AC28" s="1">
        <v>753.39499999837551</v>
      </c>
      <c r="AD28" s="1">
        <v>755.90399999837337</v>
      </c>
      <c r="AE28" s="1">
        <v>766.17999999837502</v>
      </c>
      <c r="AF28" s="1">
        <v>762.02891999837561</v>
      </c>
      <c r="AG28" s="1">
        <v>762.50213999837558</v>
      </c>
      <c r="AH28" s="1">
        <v>773.42942999837601</v>
      </c>
      <c r="AI28" s="1">
        <v>759.81842999837545</v>
      </c>
      <c r="AJ28" s="1">
        <v>701.53450639145285</v>
      </c>
      <c r="AK28" s="1">
        <v>730.60481128818606</v>
      </c>
      <c r="AL28" s="1">
        <v>661.60819999837554</v>
      </c>
      <c r="AM28" s="1">
        <v>734.46499999837556</v>
      </c>
    </row>
    <row r="29" spans="1:39" x14ac:dyDescent="0.25">
      <c r="A29" s="25">
        <f ca="1">Exceedance!U29</f>
        <v>43586</v>
      </c>
      <c r="B29" s="273">
        <v>633.34799994787261</v>
      </c>
      <c r="C29" s="273">
        <v>637.09799994787397</v>
      </c>
      <c r="D29" s="273">
        <v>637.09799994787397</v>
      </c>
      <c r="E29" s="1">
        <v>667.20899994787396</v>
      </c>
      <c r="F29" s="1">
        <v>673.3749999478739</v>
      </c>
      <c r="G29" s="1">
        <v>749.2713999478699</v>
      </c>
      <c r="H29" s="1">
        <v>772.82139994786917</v>
      </c>
      <c r="I29" s="1">
        <v>638.72539994786951</v>
      </c>
      <c r="J29" s="1">
        <v>665.71799994787386</v>
      </c>
      <c r="K29" s="1">
        <v>641.22399994787418</v>
      </c>
      <c r="L29" s="1">
        <v>586.34139994784323</v>
      </c>
      <c r="M29" s="1">
        <v>630.91099994787419</v>
      </c>
      <c r="N29" s="1">
        <v>633.89399994787414</v>
      </c>
      <c r="O29" s="1">
        <v>718.48399994787474</v>
      </c>
      <c r="P29" s="1">
        <v>781.71239994786993</v>
      </c>
      <c r="Q29" s="1">
        <v>663.38099994787399</v>
      </c>
      <c r="R29" s="1">
        <v>659.30839994786891</v>
      </c>
      <c r="S29" s="1">
        <v>657.68299994787401</v>
      </c>
      <c r="T29" s="1">
        <v>632.10199994787411</v>
      </c>
      <c r="U29" s="1">
        <v>599.47739994784376</v>
      </c>
      <c r="V29" s="1">
        <v>650.00899994787403</v>
      </c>
      <c r="W29" s="1">
        <v>653.1599999478741</v>
      </c>
      <c r="X29" s="1">
        <v>634.87899994787267</v>
      </c>
      <c r="Y29" s="1">
        <v>652.56999994787247</v>
      </c>
      <c r="Z29" s="1">
        <v>657.95999994787257</v>
      </c>
      <c r="AA29" s="1">
        <v>661.71199994787253</v>
      </c>
      <c r="AB29" s="1">
        <v>687.76499994787423</v>
      </c>
      <c r="AC29" s="1">
        <v>652.52999994787376</v>
      </c>
      <c r="AD29" s="1">
        <v>634.76599994787273</v>
      </c>
      <c r="AE29" s="1">
        <v>635.80199994787404</v>
      </c>
      <c r="AF29" s="1">
        <v>672.88904994787413</v>
      </c>
      <c r="AG29" s="1">
        <v>651.90881994787389</v>
      </c>
      <c r="AH29" s="1">
        <v>638.93358994786934</v>
      </c>
      <c r="AI29" s="1">
        <v>640.33153994787403</v>
      </c>
      <c r="AJ29" s="1">
        <v>634.32261588531833</v>
      </c>
      <c r="AK29" s="1">
        <v>620.28217198317407</v>
      </c>
      <c r="AL29" s="1">
        <v>559.29839994784356</v>
      </c>
      <c r="AM29" s="1">
        <v>620.62499994787424</v>
      </c>
    </row>
    <row r="30" spans="1:39" x14ac:dyDescent="0.25">
      <c r="A30" s="25">
        <f ca="1">Exceedance!U30</f>
        <v>43617</v>
      </c>
      <c r="B30" s="273">
        <v>664.48099999985698</v>
      </c>
      <c r="C30" s="273">
        <v>667.98099999985857</v>
      </c>
      <c r="D30" s="273">
        <v>667.98099999985857</v>
      </c>
      <c r="E30" s="1">
        <v>817.08399999985875</v>
      </c>
      <c r="F30" s="1">
        <v>657.72599999985835</v>
      </c>
      <c r="G30" s="1">
        <v>724.36669999986225</v>
      </c>
      <c r="H30" s="1">
        <v>611.65079999986278</v>
      </c>
      <c r="I30" s="1">
        <v>654.66879999986304</v>
      </c>
      <c r="J30" s="1">
        <v>667.95299999985832</v>
      </c>
      <c r="K30" s="1">
        <v>673.73099999985857</v>
      </c>
      <c r="L30" s="1">
        <v>585.64239999985557</v>
      </c>
      <c r="M30" s="1">
        <v>668.33699999985845</v>
      </c>
      <c r="N30" s="1">
        <v>650.91399999985856</v>
      </c>
      <c r="O30" s="1">
        <v>699.09589999985747</v>
      </c>
      <c r="P30" s="1">
        <v>811.11669999986202</v>
      </c>
      <c r="Q30" s="1">
        <v>674.5649999998584</v>
      </c>
      <c r="R30" s="1">
        <v>673.37579999986292</v>
      </c>
      <c r="S30" s="1">
        <v>693.8439999998584</v>
      </c>
      <c r="T30" s="1">
        <v>653.90999999985843</v>
      </c>
      <c r="U30" s="1">
        <v>617.82439999985559</v>
      </c>
      <c r="V30" s="1">
        <v>653.40499999985855</v>
      </c>
      <c r="W30" s="1">
        <v>673.56899999985842</v>
      </c>
      <c r="X30" s="1">
        <v>657.92899999985707</v>
      </c>
      <c r="Y30" s="1">
        <v>675.62099999985696</v>
      </c>
      <c r="Z30" s="1">
        <v>688.47799999985716</v>
      </c>
      <c r="AA30" s="1">
        <v>652.00599999985695</v>
      </c>
      <c r="AB30" s="1">
        <v>666.72299999985853</v>
      </c>
      <c r="AC30" s="1">
        <v>682.24099999985845</v>
      </c>
      <c r="AD30" s="1">
        <v>678.05899999985718</v>
      </c>
      <c r="AE30" s="1">
        <v>657.43799999985833</v>
      </c>
      <c r="AF30" s="1">
        <v>667.81304999985844</v>
      </c>
      <c r="AG30" s="1">
        <v>674.72193999985848</v>
      </c>
      <c r="AH30" s="1">
        <v>681.00715999986312</v>
      </c>
      <c r="AI30" s="1">
        <v>676.84992999985877</v>
      </c>
      <c r="AJ30" s="1">
        <v>680.91651388913419</v>
      </c>
      <c r="AK30" s="1">
        <v>647.5417906659884</v>
      </c>
      <c r="AL30" s="1">
        <v>621.11339999985557</v>
      </c>
      <c r="AM30" s="1">
        <v>628.22499999985848</v>
      </c>
    </row>
    <row r="31" spans="1:39" x14ac:dyDescent="0.25">
      <c r="A31" s="25">
        <f ca="1">Exceedance!U31</f>
        <v>43647</v>
      </c>
      <c r="B31" s="273">
        <v>632.4320000046398</v>
      </c>
      <c r="C31" s="273">
        <v>636.43200000464128</v>
      </c>
      <c r="D31" s="273">
        <v>636.43200000464128</v>
      </c>
      <c r="E31" s="1">
        <v>565.89500000464125</v>
      </c>
      <c r="F31" s="1">
        <v>659.38400000464128</v>
      </c>
      <c r="G31" s="1">
        <v>708.73020000464419</v>
      </c>
      <c r="H31" s="1">
        <v>635.01240000464338</v>
      </c>
      <c r="I31" s="1">
        <v>647.34540000464347</v>
      </c>
      <c r="J31" s="1">
        <v>683.57600000464106</v>
      </c>
      <c r="K31" s="1">
        <v>670.53900000464125</v>
      </c>
      <c r="L31" s="1">
        <v>586.14010000466271</v>
      </c>
      <c r="M31" s="1">
        <v>655.84200000464114</v>
      </c>
      <c r="N31" s="1">
        <v>631.80000000464099</v>
      </c>
      <c r="O31" s="1">
        <v>674.38680000464194</v>
      </c>
      <c r="P31" s="1">
        <v>809.74020000464418</v>
      </c>
      <c r="Q31" s="1">
        <v>666.57100000464118</v>
      </c>
      <c r="R31" s="1">
        <v>662.7194000046436</v>
      </c>
      <c r="S31" s="1">
        <v>672.45100000464106</v>
      </c>
      <c r="T31" s="1">
        <v>641.43800000464114</v>
      </c>
      <c r="U31" s="1">
        <v>570.60010000466264</v>
      </c>
      <c r="V31" s="1">
        <v>661.21700000464114</v>
      </c>
      <c r="W31" s="1">
        <v>663.07500000464108</v>
      </c>
      <c r="X31" s="1">
        <v>639.31900000464009</v>
      </c>
      <c r="Y31" s="1">
        <v>649.52600000463985</v>
      </c>
      <c r="Z31" s="1">
        <v>641.1150000046398</v>
      </c>
      <c r="AA31" s="1">
        <v>670.05400000463987</v>
      </c>
      <c r="AB31" s="1">
        <v>661.22400000464108</v>
      </c>
      <c r="AC31" s="1">
        <v>666.11100000464114</v>
      </c>
      <c r="AD31" s="1">
        <v>654.26300000463982</v>
      </c>
      <c r="AE31" s="1">
        <v>658.11200000464112</v>
      </c>
      <c r="AF31" s="1">
        <v>672.89551000464098</v>
      </c>
      <c r="AG31" s="1">
        <v>663.68566000464102</v>
      </c>
      <c r="AH31" s="1">
        <v>647.21344000464353</v>
      </c>
      <c r="AI31" s="1">
        <v>640.33877000464099</v>
      </c>
      <c r="AJ31" s="1">
        <v>624.79969428184972</v>
      </c>
      <c r="AK31" s="1">
        <v>623.86316173243108</v>
      </c>
      <c r="AL31" s="1">
        <v>589.54810000466273</v>
      </c>
      <c r="AM31" s="1">
        <v>639.99500000464104</v>
      </c>
    </row>
    <row r="32" spans="1:39" x14ac:dyDescent="0.25">
      <c r="A32" s="25">
        <f ca="1">Exceedance!U32</f>
        <v>43678</v>
      </c>
      <c r="B32" s="273">
        <v>567.46900000230585</v>
      </c>
      <c r="C32" s="273">
        <v>570.46900000230698</v>
      </c>
      <c r="D32" s="273">
        <v>570.46900000230698</v>
      </c>
      <c r="E32" s="1">
        <v>564.30600000230675</v>
      </c>
      <c r="F32" s="1">
        <v>573.83200000230715</v>
      </c>
      <c r="G32" s="1">
        <v>642.51525000231163</v>
      </c>
      <c r="H32" s="1">
        <v>595.58580000231052</v>
      </c>
      <c r="I32" s="1">
        <v>583.51480000231049</v>
      </c>
      <c r="J32" s="1">
        <v>560.35800000230688</v>
      </c>
      <c r="K32" s="1">
        <v>571.98000000230661</v>
      </c>
      <c r="L32" s="1">
        <v>498.21190000228302</v>
      </c>
      <c r="M32" s="1">
        <v>573.52100000230701</v>
      </c>
      <c r="N32" s="1">
        <v>544.21800000230689</v>
      </c>
      <c r="O32" s="1">
        <v>600.21645000230797</v>
      </c>
      <c r="P32" s="1">
        <v>602.6222500023116</v>
      </c>
      <c r="Q32" s="1">
        <v>579.4670000023068</v>
      </c>
      <c r="R32" s="1">
        <v>575.37780000231078</v>
      </c>
      <c r="S32" s="1">
        <v>629.90500000230668</v>
      </c>
      <c r="T32" s="1">
        <v>588.61100000230681</v>
      </c>
      <c r="U32" s="1">
        <v>527.40390000228297</v>
      </c>
      <c r="V32" s="1">
        <v>569.82800000230691</v>
      </c>
      <c r="W32" s="1">
        <v>560.54000000230712</v>
      </c>
      <c r="X32" s="1">
        <v>564.30000000230575</v>
      </c>
      <c r="Y32" s="1">
        <v>572.41300000230558</v>
      </c>
      <c r="Z32" s="1">
        <v>596.25900000230547</v>
      </c>
      <c r="AA32" s="1">
        <v>557.42400000230566</v>
      </c>
      <c r="AB32" s="1">
        <v>592.93000000230688</v>
      </c>
      <c r="AC32" s="1">
        <v>593.55500000230688</v>
      </c>
      <c r="AD32" s="1">
        <v>593.23500000230547</v>
      </c>
      <c r="AE32" s="1">
        <v>602.55600000230709</v>
      </c>
      <c r="AF32" s="1">
        <v>601.92979000230673</v>
      </c>
      <c r="AG32" s="1">
        <v>590.33045000230686</v>
      </c>
      <c r="AH32" s="1">
        <v>574.5278100023105</v>
      </c>
      <c r="AI32" s="1">
        <v>564.96097000230679</v>
      </c>
      <c r="AJ32" s="1">
        <v>545.58678867852586</v>
      </c>
      <c r="AK32" s="1">
        <v>578.47610338100685</v>
      </c>
      <c r="AL32" s="1">
        <v>521.85890000228312</v>
      </c>
      <c r="AM32" s="1">
        <v>538.10300000230689</v>
      </c>
    </row>
    <row r="33" spans="1:39" x14ac:dyDescent="0.25">
      <c r="A33" s="25">
        <f ca="1">Exceedance!U33</f>
        <v>43709</v>
      </c>
      <c r="B33" s="273">
        <v>504.56100003128887</v>
      </c>
      <c r="C33" s="273">
        <v>507.56100003129012</v>
      </c>
      <c r="D33" s="273">
        <v>507.56100003129012</v>
      </c>
      <c r="E33" s="1">
        <v>504.44900003129015</v>
      </c>
      <c r="F33" s="1">
        <v>540.03500003129022</v>
      </c>
      <c r="G33" s="1">
        <v>468.38780003129165</v>
      </c>
      <c r="H33" s="1">
        <v>537.68980003129411</v>
      </c>
      <c r="I33" s="1">
        <v>502.61180003129414</v>
      </c>
      <c r="J33" s="1">
        <v>494.81100003129018</v>
      </c>
      <c r="K33" s="1">
        <v>496.57800003129029</v>
      </c>
      <c r="L33" s="1">
        <v>445.73850003131167</v>
      </c>
      <c r="M33" s="1">
        <v>493.2480000312903</v>
      </c>
      <c r="N33" s="1">
        <v>487.71600003129009</v>
      </c>
      <c r="O33" s="1">
        <v>528.30100003128769</v>
      </c>
      <c r="P33" s="1">
        <v>499.04480003129163</v>
      </c>
      <c r="Q33" s="1">
        <v>505.76600003129016</v>
      </c>
      <c r="R33" s="1">
        <v>502.25180003129424</v>
      </c>
      <c r="S33" s="1">
        <v>477.20700003129014</v>
      </c>
      <c r="T33" s="1">
        <v>549.07300003129023</v>
      </c>
      <c r="U33" s="1">
        <v>511.02050003131171</v>
      </c>
      <c r="V33" s="1">
        <v>515.04200003129017</v>
      </c>
      <c r="W33" s="1">
        <v>500.52100003129016</v>
      </c>
      <c r="X33" s="1">
        <v>501.57500003128911</v>
      </c>
      <c r="Y33" s="1">
        <v>516.35500003128891</v>
      </c>
      <c r="Z33" s="1">
        <v>488.421000031289</v>
      </c>
      <c r="AA33" s="1">
        <v>491.88100003128898</v>
      </c>
      <c r="AB33" s="1">
        <v>512.45100003129016</v>
      </c>
      <c r="AC33" s="1">
        <v>517.34800003129033</v>
      </c>
      <c r="AD33" s="1">
        <v>499.5490000312891</v>
      </c>
      <c r="AE33" s="1">
        <v>522.2420000312901</v>
      </c>
      <c r="AF33" s="1">
        <v>515.19389003129027</v>
      </c>
      <c r="AG33" s="1">
        <v>500.00460003129024</v>
      </c>
      <c r="AH33" s="1">
        <v>532.73437003129413</v>
      </c>
      <c r="AI33" s="1">
        <v>519.51183003129017</v>
      </c>
      <c r="AJ33" s="1">
        <v>490.51055961739905</v>
      </c>
      <c r="AK33" s="1">
        <v>488.54826289057013</v>
      </c>
      <c r="AL33" s="1">
        <v>417.0275000313116</v>
      </c>
      <c r="AM33" s="1">
        <v>476.86800003129019</v>
      </c>
    </row>
    <row r="34" spans="1:39" x14ac:dyDescent="0.25">
      <c r="A34" s="25">
        <f ca="1">Exceedance!U34</f>
        <v>43739</v>
      </c>
      <c r="B34" s="273">
        <v>480.67600000059127</v>
      </c>
      <c r="C34" s="273">
        <v>483.17600000059201</v>
      </c>
      <c r="D34" s="273">
        <v>483.17600000059201</v>
      </c>
      <c r="E34" s="1">
        <v>455.56500000059225</v>
      </c>
      <c r="F34" s="1">
        <v>524.97600000059219</v>
      </c>
      <c r="G34" s="1">
        <v>449.52075000059676</v>
      </c>
      <c r="H34" s="1">
        <v>464.65380000059872</v>
      </c>
      <c r="I34" s="1">
        <v>469.87280000059866</v>
      </c>
      <c r="J34" s="1">
        <v>477.56500000059225</v>
      </c>
      <c r="K34" s="1">
        <v>497.85800000059214</v>
      </c>
      <c r="L34" s="1">
        <v>427.32230000056836</v>
      </c>
      <c r="M34" s="1">
        <v>467.9830000005922</v>
      </c>
      <c r="N34" s="1">
        <v>474.7160000005922</v>
      </c>
      <c r="O34" s="1">
        <v>487.42995000059051</v>
      </c>
      <c r="P34" s="1">
        <v>491.23475000059682</v>
      </c>
      <c r="Q34" s="1">
        <v>475.57700000059214</v>
      </c>
      <c r="R34" s="1">
        <v>475.77580000059868</v>
      </c>
      <c r="S34" s="1">
        <v>472.39700000059213</v>
      </c>
      <c r="T34" s="1">
        <v>477.94000000059231</v>
      </c>
      <c r="U34" s="1">
        <v>429.10930000056851</v>
      </c>
      <c r="V34" s="1">
        <v>486.98000000059227</v>
      </c>
      <c r="W34" s="1">
        <v>461.06400000059239</v>
      </c>
      <c r="X34" s="1">
        <v>479.13100000059131</v>
      </c>
      <c r="Y34" s="1">
        <v>492.2790000005914</v>
      </c>
      <c r="Z34" s="1">
        <v>469.29300000059123</v>
      </c>
      <c r="AA34" s="1">
        <v>476.65700000059132</v>
      </c>
      <c r="AB34" s="1">
        <v>475.87300000059213</v>
      </c>
      <c r="AC34" s="1">
        <v>484.33800000059239</v>
      </c>
      <c r="AD34" s="1">
        <v>476.52000000059132</v>
      </c>
      <c r="AE34" s="1">
        <v>490.77200000059224</v>
      </c>
      <c r="AF34" s="1">
        <v>496.8966800005922</v>
      </c>
      <c r="AG34" s="1">
        <v>496.97953000059198</v>
      </c>
      <c r="AH34" s="1">
        <v>486.89212000059854</v>
      </c>
      <c r="AI34" s="1">
        <v>474.61743000059209</v>
      </c>
      <c r="AJ34" s="1">
        <v>472.64151045369118</v>
      </c>
      <c r="AK34" s="1">
        <v>486.13067498717243</v>
      </c>
      <c r="AL34" s="1">
        <v>398.91230000056845</v>
      </c>
      <c r="AM34" s="1">
        <v>465.58400000059203</v>
      </c>
    </row>
    <row r="35" spans="1:39" x14ac:dyDescent="0.25">
      <c r="A35" s="25">
        <f ca="1">Exceedance!U35</f>
        <v>43770</v>
      </c>
      <c r="B35" s="273">
        <v>384.19800000238968</v>
      </c>
      <c r="C35" s="273">
        <v>387.69800000239093</v>
      </c>
      <c r="D35" s="273">
        <v>387.69800000239093</v>
      </c>
      <c r="E35" s="1">
        <v>424.80600000239099</v>
      </c>
      <c r="F35" s="1">
        <v>439.1920000023909</v>
      </c>
      <c r="G35" s="1">
        <v>432.34295000238973</v>
      </c>
      <c r="H35" s="1">
        <v>442.07880000239044</v>
      </c>
      <c r="I35" s="1">
        <v>395.56980000239042</v>
      </c>
      <c r="J35" s="1">
        <v>381.31900000239091</v>
      </c>
      <c r="K35" s="1">
        <v>384.43200000239108</v>
      </c>
      <c r="L35" s="1">
        <v>338.80280000235842</v>
      </c>
      <c r="M35" s="1">
        <v>379.69900000239107</v>
      </c>
      <c r="N35" s="1">
        <v>390.48600000239094</v>
      </c>
      <c r="O35" s="1">
        <v>408.63515000239067</v>
      </c>
      <c r="P35" s="1">
        <v>386.77195000239004</v>
      </c>
      <c r="Q35" s="1">
        <v>383.14200000239106</v>
      </c>
      <c r="R35" s="1">
        <v>382.35580000239008</v>
      </c>
      <c r="S35" s="1">
        <v>381.68100000239122</v>
      </c>
      <c r="T35" s="1">
        <v>431.93500000239112</v>
      </c>
      <c r="U35" s="1">
        <v>349.12080000235858</v>
      </c>
      <c r="V35" s="1">
        <v>388.29400000239082</v>
      </c>
      <c r="W35" s="1">
        <v>384.10700000239115</v>
      </c>
      <c r="X35" s="1">
        <v>378.32500000238957</v>
      </c>
      <c r="Y35" s="1">
        <v>384.52200000238975</v>
      </c>
      <c r="Z35" s="1">
        <v>385.3270000023897</v>
      </c>
      <c r="AA35" s="1">
        <v>391.75000000238975</v>
      </c>
      <c r="AB35" s="1">
        <v>389.24500000239112</v>
      </c>
      <c r="AC35" s="1">
        <v>385.48300000239101</v>
      </c>
      <c r="AD35" s="1">
        <v>401.14100000238977</v>
      </c>
      <c r="AE35" s="1">
        <v>406.92100000239083</v>
      </c>
      <c r="AF35" s="1">
        <v>414.30356000239107</v>
      </c>
      <c r="AG35" s="1">
        <v>392.22478000239101</v>
      </c>
      <c r="AH35" s="1">
        <v>397.72250000239046</v>
      </c>
      <c r="AI35" s="1">
        <v>383.50366000239092</v>
      </c>
      <c r="AJ35" s="1">
        <v>383.97943550091986</v>
      </c>
      <c r="AK35" s="1">
        <v>385.51068525133076</v>
      </c>
      <c r="AL35" s="1">
        <v>353.74280000235848</v>
      </c>
      <c r="AM35" s="1">
        <v>365.61700000239085</v>
      </c>
    </row>
    <row r="36" spans="1:39" x14ac:dyDescent="0.25">
      <c r="A36" s="25">
        <f ca="1">Exceedance!U36</f>
        <v>43800</v>
      </c>
      <c r="B36" s="273">
        <v>320.85299999988013</v>
      </c>
      <c r="C36" s="273">
        <v>324.6029999998816</v>
      </c>
      <c r="D36" s="273">
        <v>324.6029999998816</v>
      </c>
      <c r="E36" s="1">
        <v>437.3559999998817</v>
      </c>
      <c r="F36" s="1">
        <v>377.03299999988161</v>
      </c>
      <c r="G36" s="1">
        <v>414.04959999988216</v>
      </c>
      <c r="H36" s="1">
        <v>427.51979999988339</v>
      </c>
      <c r="I36" s="1">
        <v>369.77679999988362</v>
      </c>
      <c r="J36" s="1">
        <v>340.12299999988164</v>
      </c>
      <c r="K36" s="1">
        <v>339.81499999988176</v>
      </c>
      <c r="L36" s="1">
        <v>300.59549999988468</v>
      </c>
      <c r="M36" s="1">
        <v>317.70799999988162</v>
      </c>
      <c r="N36" s="1">
        <v>313.51499999988158</v>
      </c>
      <c r="O36" s="1">
        <v>324.36879999988025</v>
      </c>
      <c r="P36" s="1">
        <v>315.05259999988249</v>
      </c>
      <c r="Q36" s="1">
        <v>242.99099999988175</v>
      </c>
      <c r="R36" s="1">
        <v>352.0707999998836</v>
      </c>
      <c r="S36" s="1">
        <v>343.92499999988161</v>
      </c>
      <c r="T36" s="1">
        <v>398.25199999988166</v>
      </c>
      <c r="U36" s="1">
        <v>271.54049999988456</v>
      </c>
      <c r="V36" s="1">
        <v>353.14599999988161</v>
      </c>
      <c r="W36" s="1">
        <v>329.50199999988195</v>
      </c>
      <c r="X36" s="1">
        <v>328.63399999988019</v>
      </c>
      <c r="Y36" s="1">
        <v>341.95299999988026</v>
      </c>
      <c r="Z36" s="1">
        <v>305.24999999988034</v>
      </c>
      <c r="AA36" s="1">
        <v>321.96299999988025</v>
      </c>
      <c r="AB36" s="1">
        <v>328.78099999988149</v>
      </c>
      <c r="AC36" s="1">
        <v>338.54299999988149</v>
      </c>
      <c r="AD36" s="1">
        <v>312.60699999988032</v>
      </c>
      <c r="AE36" s="1">
        <v>342.17499999988178</v>
      </c>
      <c r="AF36" s="1">
        <v>302.65424999988164</v>
      </c>
      <c r="AG36" s="1">
        <v>329.7342099998815</v>
      </c>
      <c r="AH36" s="1">
        <v>341.73799999988381</v>
      </c>
      <c r="AI36" s="1">
        <v>329.39690999988164</v>
      </c>
      <c r="AJ36" s="1">
        <v>308.93253091100013</v>
      </c>
      <c r="AK36" s="1">
        <v>326.30002340837171</v>
      </c>
      <c r="AL36" s="1">
        <v>321.48549999988455</v>
      </c>
      <c r="AM36" s="1">
        <v>366.5759999998815</v>
      </c>
    </row>
    <row r="37" spans="1:39" x14ac:dyDescent="0.25">
      <c r="A37" s="25">
        <f ca="1">Exceedance!U37</f>
        <v>43831</v>
      </c>
      <c r="B37" s="254">
        <v>458.81900000125245</v>
      </c>
      <c r="C37" s="254">
        <v>462.81900000125404</v>
      </c>
      <c r="D37" s="254">
        <v>462.81900000125404</v>
      </c>
      <c r="E37" s="1">
        <v>658.17910000131906</v>
      </c>
      <c r="F37" s="1">
        <v>572.85990000131915</v>
      </c>
      <c r="G37" s="1">
        <v>572.93010000131926</v>
      </c>
      <c r="H37" s="1">
        <v>500.18640000125617</v>
      </c>
      <c r="I37" s="1">
        <v>445.28740000125691</v>
      </c>
      <c r="J37" s="1">
        <v>464.26400000125398</v>
      </c>
      <c r="K37" s="1">
        <v>409.67840000128626</v>
      </c>
      <c r="L37" s="1">
        <v>440.36600000125424</v>
      </c>
      <c r="M37" s="1">
        <v>456.09700000125389</v>
      </c>
      <c r="N37" s="1">
        <v>444.29680000125387</v>
      </c>
      <c r="O37" s="1">
        <v>477.63980000125395</v>
      </c>
      <c r="P37" s="1">
        <v>445.52640000125695</v>
      </c>
      <c r="Q37" s="1">
        <v>456.04400000125412</v>
      </c>
      <c r="R37" s="1">
        <v>516.44240000125706</v>
      </c>
      <c r="S37" s="1">
        <v>574.96040000125618</v>
      </c>
      <c r="T37" s="1">
        <v>367.61280000128932</v>
      </c>
      <c r="U37" s="1">
        <v>455.59400000125407</v>
      </c>
      <c r="V37" s="1">
        <v>449.3970000012543</v>
      </c>
      <c r="W37" s="1">
        <v>455.21900000125413</v>
      </c>
      <c r="X37" s="1">
        <v>452.97200000125252</v>
      </c>
      <c r="Y37" s="1">
        <v>448.02000000125253</v>
      </c>
      <c r="Z37" s="1">
        <v>448.22600000125271</v>
      </c>
      <c r="AA37" s="1">
        <v>476.08900000125396</v>
      </c>
      <c r="AB37" s="1">
        <v>461.28800000125403</v>
      </c>
      <c r="AC37" s="1">
        <v>447.18800000125401</v>
      </c>
      <c r="AD37" s="1">
        <v>478.65100000125403</v>
      </c>
      <c r="AE37" s="1">
        <v>407.08487000125416</v>
      </c>
      <c r="AF37" s="1">
        <v>488.05383000125391</v>
      </c>
      <c r="AG37" s="1">
        <v>480.23116000125407</v>
      </c>
      <c r="AH37" s="1">
        <v>460.41570000125415</v>
      </c>
      <c r="AI37" s="1">
        <v>457.0952319025842</v>
      </c>
      <c r="AJ37" s="1">
        <v>447.05502626425232</v>
      </c>
      <c r="AK37" s="1">
        <v>357.19040000128626</v>
      </c>
      <c r="AL37" s="1">
        <v>431.05400000125394</v>
      </c>
      <c r="AM37" s="1">
        <v>565.75900000125432</v>
      </c>
    </row>
    <row r="38" spans="1:39" x14ac:dyDescent="0.25">
      <c r="A38" s="25">
        <f ca="1">Exceedance!U38</f>
        <v>43862</v>
      </c>
      <c r="B38" s="254">
        <v>516.18099999931019</v>
      </c>
      <c r="C38" s="254">
        <v>521.18099999931212</v>
      </c>
      <c r="D38" s="254">
        <v>521.18099999931212</v>
      </c>
      <c r="E38" s="1">
        <v>480.61619999939745</v>
      </c>
      <c r="F38" s="1">
        <v>551.72494999939636</v>
      </c>
      <c r="G38" s="1">
        <v>498.52619999939759</v>
      </c>
      <c r="H38" s="1">
        <v>480.82979999931371</v>
      </c>
      <c r="I38" s="1">
        <v>506.51679999931457</v>
      </c>
      <c r="J38" s="1">
        <v>527.87199999931238</v>
      </c>
      <c r="K38" s="1">
        <v>483.48509999934276</v>
      </c>
      <c r="L38" s="1">
        <v>490.32099999931251</v>
      </c>
      <c r="M38" s="1">
        <v>504.84799999931238</v>
      </c>
      <c r="N38" s="1">
        <v>551.36274999931095</v>
      </c>
      <c r="O38" s="1">
        <v>536.61074999931111</v>
      </c>
      <c r="P38" s="1">
        <v>540.23179999931483</v>
      </c>
      <c r="Q38" s="1">
        <v>515.65499999931239</v>
      </c>
      <c r="R38" s="1">
        <v>533.56579999931444</v>
      </c>
      <c r="S38" s="1">
        <v>552.86079999931405</v>
      </c>
      <c r="T38" s="1">
        <v>480.22889999934534</v>
      </c>
      <c r="U38" s="1">
        <v>508.83299999931234</v>
      </c>
      <c r="V38" s="1">
        <v>494.3989999993122</v>
      </c>
      <c r="W38" s="1">
        <v>520.88399999931244</v>
      </c>
      <c r="X38" s="1">
        <v>493.56999999931048</v>
      </c>
      <c r="Y38" s="1">
        <v>491.59399999931043</v>
      </c>
      <c r="Z38" s="1">
        <v>493.72499999931034</v>
      </c>
      <c r="AA38" s="1">
        <v>507.47599999931231</v>
      </c>
      <c r="AB38" s="1">
        <v>529.31099999931246</v>
      </c>
      <c r="AC38" s="1">
        <v>530.46499999931245</v>
      </c>
      <c r="AD38" s="1">
        <v>505.80199999931233</v>
      </c>
      <c r="AE38" s="1">
        <v>537.61894999931235</v>
      </c>
      <c r="AF38" s="1">
        <v>513.99057999931256</v>
      </c>
      <c r="AG38" s="1">
        <v>531.65343999931247</v>
      </c>
      <c r="AH38" s="1">
        <v>520.85440999931234</v>
      </c>
      <c r="AI38" s="1">
        <v>508.8963087596224</v>
      </c>
      <c r="AJ38" s="1">
        <v>501.42731895159028</v>
      </c>
      <c r="AK38" s="1">
        <v>472.09709999934267</v>
      </c>
      <c r="AL38" s="1">
        <v>528.54199999931245</v>
      </c>
      <c r="AM38" s="1">
        <v>382.1769999993125</v>
      </c>
    </row>
    <row r="39" spans="1:39" x14ac:dyDescent="0.25">
      <c r="A39" s="25">
        <f ca="1">Exceedance!U39</f>
        <v>43891</v>
      </c>
      <c r="B39" s="254">
        <v>699.95199999957151</v>
      </c>
      <c r="C39" s="254">
        <v>706.95199999957413</v>
      </c>
      <c r="D39" s="254">
        <v>706.95199999957413</v>
      </c>
      <c r="E39" s="1">
        <v>619.09909999970409</v>
      </c>
      <c r="F39" s="1">
        <v>644.3182999997025</v>
      </c>
      <c r="G39" s="1">
        <v>682.78909999970381</v>
      </c>
      <c r="H39" s="1">
        <v>641.20339999957741</v>
      </c>
      <c r="I39" s="1">
        <v>678.90739999957918</v>
      </c>
      <c r="J39" s="1">
        <v>669.76899999957413</v>
      </c>
      <c r="K39" s="1">
        <v>622.84279999960438</v>
      </c>
      <c r="L39" s="1">
        <v>676.45399999957408</v>
      </c>
      <c r="M39" s="1">
        <v>654.94899999957397</v>
      </c>
      <c r="N39" s="1">
        <v>785.05619999957287</v>
      </c>
      <c r="O39" s="1">
        <v>707.4861999995727</v>
      </c>
      <c r="P39" s="1">
        <v>688.36339999957909</v>
      </c>
      <c r="Q39" s="1">
        <v>706.89199999957407</v>
      </c>
      <c r="R39" s="1">
        <v>678.22939999957907</v>
      </c>
      <c r="S39" s="1">
        <v>656.99639999957765</v>
      </c>
      <c r="T39" s="1">
        <v>623.66319999960911</v>
      </c>
      <c r="U39" s="1">
        <v>663.73899999957416</v>
      </c>
      <c r="V39" s="1">
        <v>676.38999999957446</v>
      </c>
      <c r="W39" s="1">
        <v>686.27499999957388</v>
      </c>
      <c r="X39" s="1">
        <v>724.85299999957147</v>
      </c>
      <c r="Y39" s="1">
        <v>715.53499999957103</v>
      </c>
      <c r="Z39" s="1">
        <v>683.35099999957106</v>
      </c>
      <c r="AA39" s="1">
        <v>677.02899999957401</v>
      </c>
      <c r="AB39" s="1">
        <v>680.32499999957395</v>
      </c>
      <c r="AC39" s="1">
        <v>679.48299999957408</v>
      </c>
      <c r="AD39" s="1">
        <v>705.95499999957406</v>
      </c>
      <c r="AE39" s="1">
        <v>700.76129999957413</v>
      </c>
      <c r="AF39" s="1">
        <v>696.67294999957403</v>
      </c>
      <c r="AG39" s="1">
        <v>696.44742999957407</v>
      </c>
      <c r="AH39" s="1">
        <v>703.94516999957398</v>
      </c>
      <c r="AI39" s="1">
        <v>752.47612032707423</v>
      </c>
      <c r="AJ39" s="1">
        <v>704.74344201972133</v>
      </c>
      <c r="AK39" s="1">
        <v>630.97179999960383</v>
      </c>
      <c r="AL39" s="1">
        <v>679.95999999957428</v>
      </c>
      <c r="AM39" s="1">
        <v>657.05499999957431</v>
      </c>
    </row>
    <row r="40" spans="1:39" x14ac:dyDescent="0.25">
      <c r="A40" s="25">
        <f ca="1">Exceedance!U40</f>
        <v>43922</v>
      </c>
      <c r="B40" s="254">
        <v>674.08399999755648</v>
      </c>
      <c r="C40" s="254">
        <v>681.08399999755932</v>
      </c>
      <c r="D40" s="254">
        <v>681.08399999755932</v>
      </c>
      <c r="E40" s="1">
        <v>642.44419999768991</v>
      </c>
      <c r="F40" s="1">
        <v>685.21364999768753</v>
      </c>
      <c r="G40" s="1">
        <v>634.48619999769016</v>
      </c>
      <c r="H40" s="1">
        <v>668.41679999755797</v>
      </c>
      <c r="I40" s="1">
        <v>683.41179999755968</v>
      </c>
      <c r="J40" s="1">
        <v>704.07099999755962</v>
      </c>
      <c r="K40" s="1">
        <v>643.18629999759469</v>
      </c>
      <c r="L40" s="1">
        <v>708.17599999755942</v>
      </c>
      <c r="M40" s="1">
        <v>700.04999999755944</v>
      </c>
      <c r="N40" s="1">
        <v>757.76744999755726</v>
      </c>
      <c r="O40" s="1">
        <v>720.82544999755726</v>
      </c>
      <c r="P40" s="1">
        <v>686.68979999755948</v>
      </c>
      <c r="Q40" s="1">
        <v>708.79199999755997</v>
      </c>
      <c r="R40" s="1">
        <v>692.64579999755995</v>
      </c>
      <c r="S40" s="1">
        <v>634.42979999755858</v>
      </c>
      <c r="T40" s="1">
        <v>643.32909999759465</v>
      </c>
      <c r="U40" s="1">
        <v>709.12299999755953</v>
      </c>
      <c r="V40" s="1">
        <v>688.13699999755954</v>
      </c>
      <c r="W40" s="1">
        <v>694.99599999755935</v>
      </c>
      <c r="X40" s="1">
        <v>684.26499999755697</v>
      </c>
      <c r="Y40" s="1">
        <v>678.38599999755706</v>
      </c>
      <c r="Z40" s="1">
        <v>662.2569999975567</v>
      </c>
      <c r="AA40" s="1">
        <v>690.92199999755985</v>
      </c>
      <c r="AB40" s="1">
        <v>692.93099999755964</v>
      </c>
      <c r="AC40" s="1">
        <v>702.43999999755988</v>
      </c>
      <c r="AD40" s="1">
        <v>705.71599999755961</v>
      </c>
      <c r="AE40" s="1">
        <v>701.56491999755985</v>
      </c>
      <c r="AF40" s="1">
        <v>702.03813999755971</v>
      </c>
      <c r="AG40" s="1">
        <v>706.67962999755957</v>
      </c>
      <c r="AH40" s="1">
        <v>699.35442999755969</v>
      </c>
      <c r="AI40" s="1">
        <v>648.07050639063959</v>
      </c>
      <c r="AJ40" s="1">
        <v>663.14081128736677</v>
      </c>
      <c r="AK40" s="1">
        <v>610.64429999759454</v>
      </c>
      <c r="AL40" s="1">
        <v>674.00099999755969</v>
      </c>
      <c r="AM40" s="1">
        <v>760.33099999755927</v>
      </c>
    </row>
    <row r="41" spans="1:39" x14ac:dyDescent="0.25">
      <c r="A41" s="25">
        <f ca="1">Exceedance!U41</f>
        <v>43952</v>
      </c>
      <c r="B41" s="254">
        <v>605.01999994731</v>
      </c>
      <c r="C41" s="254">
        <v>608.76999994731148</v>
      </c>
      <c r="D41" s="254">
        <v>608.76999994731148</v>
      </c>
      <c r="E41" s="1">
        <v>723.3000999473627</v>
      </c>
      <c r="F41" s="1">
        <v>795.72409994736324</v>
      </c>
      <c r="G41" s="1">
        <v>819.2740999473624</v>
      </c>
      <c r="H41" s="1">
        <v>611.52239994730587</v>
      </c>
      <c r="I41" s="1">
        <v>640.86239994730704</v>
      </c>
      <c r="J41" s="1">
        <v>612.89599994731134</v>
      </c>
      <c r="K41" s="1">
        <v>561.67349994733468</v>
      </c>
      <c r="L41" s="1">
        <v>602.58299994731124</v>
      </c>
      <c r="M41" s="1">
        <v>605.56599994731152</v>
      </c>
      <c r="N41" s="1">
        <v>690.1559999473119</v>
      </c>
      <c r="O41" s="1">
        <v>749.91199994731221</v>
      </c>
      <c r="P41" s="1">
        <v>638.52539994730671</v>
      </c>
      <c r="Q41" s="1">
        <v>627.50799994731119</v>
      </c>
      <c r="R41" s="1">
        <v>632.82739994730673</v>
      </c>
      <c r="S41" s="1">
        <v>608.37139994730637</v>
      </c>
      <c r="T41" s="1">
        <v>578.28189994733009</v>
      </c>
      <c r="U41" s="1">
        <v>621.68099994731131</v>
      </c>
      <c r="V41" s="1">
        <v>624.8319999473116</v>
      </c>
      <c r="W41" s="1">
        <v>610.30099994731154</v>
      </c>
      <c r="X41" s="1">
        <v>624.24199994731021</v>
      </c>
      <c r="Y41" s="1">
        <v>629.63199994730996</v>
      </c>
      <c r="Z41" s="1">
        <v>633.38399994731014</v>
      </c>
      <c r="AA41" s="1">
        <v>659.43699994731151</v>
      </c>
      <c r="AB41" s="1">
        <v>624.20199994731149</v>
      </c>
      <c r="AC41" s="1">
        <v>610.18799994731125</v>
      </c>
      <c r="AD41" s="1">
        <v>607.47399994731131</v>
      </c>
      <c r="AE41" s="1">
        <v>644.5610499473114</v>
      </c>
      <c r="AF41" s="1">
        <v>623.58081994731151</v>
      </c>
      <c r="AG41" s="1">
        <v>607.13318994731151</v>
      </c>
      <c r="AH41" s="1">
        <v>612.00353994731165</v>
      </c>
      <c r="AI41" s="1">
        <v>609.74461588475765</v>
      </c>
      <c r="AJ41" s="1">
        <v>588.20417198261021</v>
      </c>
      <c r="AK41" s="1">
        <v>534.6304999473349</v>
      </c>
      <c r="AL41" s="1">
        <v>592.29699994731141</v>
      </c>
      <c r="AM41" s="1">
        <v>638.88099994731135</v>
      </c>
    </row>
    <row r="42" spans="1:39" x14ac:dyDescent="0.25">
      <c r="A42" s="25">
        <f ca="1">Exceedance!U42</f>
        <v>43983</v>
      </c>
      <c r="B42" s="254">
        <v>593.97299999979293</v>
      </c>
      <c r="C42" s="254">
        <v>597.47299999979418</v>
      </c>
      <c r="D42" s="254">
        <v>597.47299999979418</v>
      </c>
      <c r="E42" s="1">
        <v>651.25419999985581</v>
      </c>
      <c r="F42" s="1">
        <v>714.72909999985518</v>
      </c>
      <c r="G42" s="1">
        <v>602.01319999985628</v>
      </c>
      <c r="H42" s="1">
        <v>585.21079999979781</v>
      </c>
      <c r="I42" s="1">
        <v>600.61079999979859</v>
      </c>
      <c r="J42" s="1">
        <v>603.22299999979441</v>
      </c>
      <c r="K42" s="1">
        <v>522.17839999982641</v>
      </c>
      <c r="L42" s="1">
        <v>597.82899999979429</v>
      </c>
      <c r="M42" s="1">
        <v>580.40599999979463</v>
      </c>
      <c r="N42" s="1">
        <v>628.58789999979354</v>
      </c>
      <c r="O42" s="1">
        <v>737.44289999979378</v>
      </c>
      <c r="P42" s="1">
        <v>607.22279999979844</v>
      </c>
      <c r="Q42" s="1">
        <v>599.701999999794</v>
      </c>
      <c r="R42" s="1">
        <v>626.50179999979866</v>
      </c>
      <c r="S42" s="1">
        <v>587.61779999979819</v>
      </c>
      <c r="T42" s="1">
        <v>557.52619999983085</v>
      </c>
      <c r="U42" s="1">
        <v>582.89699999979439</v>
      </c>
      <c r="V42" s="1">
        <v>603.06099999979426</v>
      </c>
      <c r="W42" s="1">
        <v>590.92099999979439</v>
      </c>
      <c r="X42" s="1">
        <v>605.11299999979303</v>
      </c>
      <c r="Y42" s="1">
        <v>617.96999999979289</v>
      </c>
      <c r="Z42" s="1">
        <v>581.49799999979325</v>
      </c>
      <c r="AA42" s="1">
        <v>596.21499999979437</v>
      </c>
      <c r="AB42" s="1">
        <v>611.73299999979406</v>
      </c>
      <c r="AC42" s="1">
        <v>611.05099999979427</v>
      </c>
      <c r="AD42" s="1">
        <v>586.92999999979406</v>
      </c>
      <c r="AE42" s="1">
        <v>597.30504999979416</v>
      </c>
      <c r="AF42" s="1">
        <v>604.21393999979432</v>
      </c>
      <c r="AG42" s="1">
        <v>607.33335999979442</v>
      </c>
      <c r="AH42" s="1">
        <v>606.34192999979416</v>
      </c>
      <c r="AI42" s="1">
        <v>613.9085138890714</v>
      </c>
      <c r="AJ42" s="1">
        <v>573.53379066592311</v>
      </c>
      <c r="AK42" s="1">
        <v>557.64939999982641</v>
      </c>
      <c r="AL42" s="1">
        <v>557.7169999997941</v>
      </c>
      <c r="AM42" s="1">
        <v>746.57599999979425</v>
      </c>
    </row>
    <row r="43" spans="1:39" x14ac:dyDescent="0.25">
      <c r="A43" s="25">
        <f ca="1">Exceedance!U43</f>
        <v>44013</v>
      </c>
      <c r="B43" s="254">
        <v>606.96400000425103</v>
      </c>
      <c r="C43" s="254">
        <v>610.96400000425251</v>
      </c>
      <c r="D43" s="254">
        <v>610.96400000425251</v>
      </c>
      <c r="E43" s="1">
        <v>704.69510000431853</v>
      </c>
      <c r="F43" s="1">
        <v>750.14890000431944</v>
      </c>
      <c r="G43" s="1">
        <v>676.43110000431875</v>
      </c>
      <c r="H43" s="1">
        <v>623.07740000425395</v>
      </c>
      <c r="I43" s="1">
        <v>662.00040000425452</v>
      </c>
      <c r="J43" s="1">
        <v>645.07100000425237</v>
      </c>
      <c r="K43" s="1">
        <v>564.14470000427912</v>
      </c>
      <c r="L43" s="1">
        <v>630.37400000425225</v>
      </c>
      <c r="M43" s="1">
        <v>606.33200000425211</v>
      </c>
      <c r="N43" s="1">
        <v>648.91880000425306</v>
      </c>
      <c r="O43" s="1">
        <v>780.3798000042533</v>
      </c>
      <c r="P43" s="1">
        <v>644.99540000425441</v>
      </c>
      <c r="Q43" s="1">
        <v>633.35900000425238</v>
      </c>
      <c r="R43" s="1">
        <v>650.87540000425429</v>
      </c>
      <c r="S43" s="1">
        <v>621.06240000425385</v>
      </c>
      <c r="T43" s="1">
        <v>552.49710000428138</v>
      </c>
      <c r="U43" s="1">
        <v>635.74900000425214</v>
      </c>
      <c r="V43" s="1">
        <v>637.60700000425231</v>
      </c>
      <c r="W43" s="1">
        <v>617.85100000425257</v>
      </c>
      <c r="X43" s="1">
        <v>624.05800000425074</v>
      </c>
      <c r="Y43" s="1">
        <v>615.64700000425057</v>
      </c>
      <c r="Z43" s="1">
        <v>644.58600000425065</v>
      </c>
      <c r="AA43" s="1">
        <v>635.75600000425231</v>
      </c>
      <c r="AB43" s="1">
        <v>640.64300000425226</v>
      </c>
      <c r="AC43" s="1">
        <v>632.79500000425264</v>
      </c>
      <c r="AD43" s="1">
        <v>632.64400000425246</v>
      </c>
      <c r="AE43" s="1">
        <v>647.42751000425233</v>
      </c>
      <c r="AF43" s="1">
        <v>638.21766000425237</v>
      </c>
      <c r="AG43" s="1">
        <v>617.85304000425208</v>
      </c>
      <c r="AH43" s="1">
        <v>614.87077000425222</v>
      </c>
      <c r="AI43" s="1">
        <v>603.33169428146232</v>
      </c>
      <c r="AJ43" s="1">
        <v>594.39516173204072</v>
      </c>
      <c r="AK43" s="1">
        <v>567.5527000042789</v>
      </c>
      <c r="AL43" s="1">
        <v>614.52700000425227</v>
      </c>
      <c r="AM43" s="1">
        <v>540.42700000425214</v>
      </c>
    </row>
    <row r="44" spans="1:39" x14ac:dyDescent="0.25">
      <c r="A44" s="25">
        <f ca="1">Exceedance!U44</f>
        <v>44044</v>
      </c>
      <c r="B44" s="254">
        <v>522.03400000140743</v>
      </c>
      <c r="C44" s="254">
        <v>525.03400000140891</v>
      </c>
      <c r="D44" s="254">
        <v>525.03400000140891</v>
      </c>
      <c r="E44" s="1">
        <v>607.46320000145238</v>
      </c>
      <c r="F44" s="1">
        <v>672.99565000145333</v>
      </c>
      <c r="G44" s="1">
        <v>626.0662000014521</v>
      </c>
      <c r="H44" s="1">
        <v>538.97980000141149</v>
      </c>
      <c r="I44" s="1">
        <v>518.073800001412</v>
      </c>
      <c r="J44" s="1">
        <v>526.54500000140843</v>
      </c>
      <c r="K44" s="1">
        <v>456.33200000143546</v>
      </c>
      <c r="L44" s="1">
        <v>528.08600000140837</v>
      </c>
      <c r="M44" s="1">
        <v>498.78300000140831</v>
      </c>
      <c r="N44" s="1">
        <v>554.78145000140944</v>
      </c>
      <c r="O44" s="1">
        <v>554.03645000140943</v>
      </c>
      <c r="P44" s="1">
        <v>537.18280000141203</v>
      </c>
      <c r="Q44" s="1">
        <v>526.79200000140827</v>
      </c>
      <c r="R44" s="1">
        <v>587.62080000141191</v>
      </c>
      <c r="S44" s="1">
        <v>547.22680000141133</v>
      </c>
      <c r="T44" s="1">
        <v>488.67480000143928</v>
      </c>
      <c r="U44" s="1">
        <v>524.3930000014085</v>
      </c>
      <c r="V44" s="1">
        <v>515.10500000140826</v>
      </c>
      <c r="W44" s="1">
        <v>521.8650000014087</v>
      </c>
      <c r="X44" s="1">
        <v>526.97800000140717</v>
      </c>
      <c r="Y44" s="1">
        <v>550.8240000014074</v>
      </c>
      <c r="Z44" s="1">
        <v>511.98900000140748</v>
      </c>
      <c r="AA44" s="1">
        <v>547.49500000140824</v>
      </c>
      <c r="AB44" s="1">
        <v>548.12000000140858</v>
      </c>
      <c r="AC44" s="1">
        <v>550.80000000140842</v>
      </c>
      <c r="AD44" s="1">
        <v>557.12100000140845</v>
      </c>
      <c r="AE44" s="1">
        <v>556.49479000140866</v>
      </c>
      <c r="AF44" s="1">
        <v>544.89545000140845</v>
      </c>
      <c r="AG44" s="1">
        <v>525.94201000140822</v>
      </c>
      <c r="AH44" s="1">
        <v>519.52597000140815</v>
      </c>
      <c r="AI44" s="1">
        <v>503.1517886776283</v>
      </c>
      <c r="AJ44" s="1">
        <v>530.0411033801073</v>
      </c>
      <c r="AK44" s="1">
        <v>479.97900000143562</v>
      </c>
      <c r="AL44" s="1">
        <v>492.6680000014083</v>
      </c>
      <c r="AM44" s="1">
        <v>518.87100000140833</v>
      </c>
    </row>
    <row r="45" spans="1:39" x14ac:dyDescent="0.25">
      <c r="A45" s="25">
        <f ca="1">Exceedance!U45</f>
        <v>44075</v>
      </c>
      <c r="B45" s="254">
        <v>500.60000003083951</v>
      </c>
      <c r="C45" s="254">
        <v>503.6000000308407</v>
      </c>
      <c r="D45" s="254">
        <v>503.6000000308407</v>
      </c>
      <c r="E45" s="1">
        <v>616.04420003088603</v>
      </c>
      <c r="F45" s="1">
        <v>540.6932000308833</v>
      </c>
      <c r="G45" s="1">
        <v>609.9952000308856</v>
      </c>
      <c r="H45" s="1">
        <v>499.55080003084396</v>
      </c>
      <c r="I45" s="1">
        <v>494.55380003084474</v>
      </c>
      <c r="J45" s="1">
        <v>492.61700003084087</v>
      </c>
      <c r="K45" s="1">
        <v>442.2428000308762</v>
      </c>
      <c r="L45" s="1">
        <v>489.28700003084055</v>
      </c>
      <c r="M45" s="1">
        <v>483.75500003084045</v>
      </c>
      <c r="N45" s="1">
        <v>524.3400000308385</v>
      </c>
      <c r="O45" s="1">
        <v>491.38000003083846</v>
      </c>
      <c r="P45" s="1">
        <v>505.50880003084472</v>
      </c>
      <c r="Q45" s="1">
        <v>494.58700003084095</v>
      </c>
      <c r="R45" s="1">
        <v>476.94980003084493</v>
      </c>
      <c r="S45" s="1">
        <v>549.71580003084443</v>
      </c>
      <c r="T45" s="1">
        <v>511.22860003087999</v>
      </c>
      <c r="U45" s="1">
        <v>511.08100003084064</v>
      </c>
      <c r="V45" s="1">
        <v>496.56000003084074</v>
      </c>
      <c r="W45" s="1">
        <v>500.61400003084043</v>
      </c>
      <c r="X45" s="1">
        <v>512.39400003083961</v>
      </c>
      <c r="Y45" s="1">
        <v>484.46000003083952</v>
      </c>
      <c r="Z45" s="1">
        <v>487.92000003083962</v>
      </c>
      <c r="AA45" s="1">
        <v>508.49000003084058</v>
      </c>
      <c r="AB45" s="1">
        <v>513.3870000308408</v>
      </c>
      <c r="AC45" s="1">
        <v>498.58800003084093</v>
      </c>
      <c r="AD45" s="1">
        <v>518.28100003084069</v>
      </c>
      <c r="AE45" s="1">
        <v>511.23289003084051</v>
      </c>
      <c r="AF45" s="1">
        <v>496.04360003084088</v>
      </c>
      <c r="AG45" s="1">
        <v>525.06957003084085</v>
      </c>
      <c r="AH45" s="1">
        <v>515.55083003084042</v>
      </c>
      <c r="AI45" s="1">
        <v>489.54955961695055</v>
      </c>
      <c r="AJ45" s="1">
        <v>481.58726289011969</v>
      </c>
      <c r="AK45" s="1">
        <v>413.53180003087618</v>
      </c>
      <c r="AL45" s="1">
        <v>472.90700003084061</v>
      </c>
      <c r="AM45" s="1">
        <v>500.48800003084068</v>
      </c>
    </row>
    <row r="46" spans="1:39" x14ac:dyDescent="0.25">
      <c r="A46" s="25">
        <f ca="1">Exceedance!U46</f>
        <v>44105</v>
      </c>
      <c r="B46" s="254">
        <v>460.44099999993796</v>
      </c>
      <c r="C46" s="254">
        <v>462.94099999993887</v>
      </c>
      <c r="D46" s="254">
        <v>462.94099999993887</v>
      </c>
      <c r="E46" s="1">
        <v>599.67019999997967</v>
      </c>
      <c r="F46" s="1">
        <v>521.38414999997792</v>
      </c>
      <c r="G46" s="1">
        <v>1190.1916665281317</v>
      </c>
      <c r="H46" s="1">
        <v>450.38779999994478</v>
      </c>
      <c r="I46" s="1">
        <v>460.16079999994514</v>
      </c>
      <c r="J46" s="1">
        <v>477.62299999993883</v>
      </c>
      <c r="K46" s="1">
        <v>409.2279999999717</v>
      </c>
      <c r="L46" s="1">
        <v>447.74799999993894</v>
      </c>
      <c r="M46" s="1">
        <v>454.480999999939</v>
      </c>
      <c r="N46" s="1">
        <v>467.19494999993719</v>
      </c>
      <c r="O46" s="1">
        <v>468.16894999993701</v>
      </c>
      <c r="P46" s="1">
        <v>458.17279999994514</v>
      </c>
      <c r="Q46" s="1">
        <v>452.70999999993893</v>
      </c>
      <c r="R46" s="1">
        <v>454.99279999994513</v>
      </c>
      <c r="S46" s="1">
        <v>461.28579999994486</v>
      </c>
      <c r="T46" s="1">
        <v>413.845799999978</v>
      </c>
      <c r="U46" s="1">
        <v>466.74499999993895</v>
      </c>
      <c r="V46" s="1">
        <v>440.82899999993907</v>
      </c>
      <c r="W46" s="1">
        <v>461.39599999993897</v>
      </c>
      <c r="X46" s="1">
        <v>472.04399999993819</v>
      </c>
      <c r="Y46" s="1">
        <v>449.0579999999382</v>
      </c>
      <c r="Z46" s="1">
        <v>456.4219999999379</v>
      </c>
      <c r="AA46" s="1">
        <v>455.63799999993881</v>
      </c>
      <c r="AB46" s="1">
        <v>464.10299999993885</v>
      </c>
      <c r="AC46" s="1">
        <v>458.7849999999388</v>
      </c>
      <c r="AD46" s="1">
        <v>470.53699999993881</v>
      </c>
      <c r="AE46" s="1">
        <v>476.661679999939</v>
      </c>
      <c r="AF46" s="1">
        <v>476.74452999993866</v>
      </c>
      <c r="AG46" s="1">
        <v>463.82631999993879</v>
      </c>
      <c r="AH46" s="1">
        <v>454.38242999993889</v>
      </c>
      <c r="AI46" s="1">
        <v>454.906510453039</v>
      </c>
      <c r="AJ46" s="1">
        <v>463.39567498651797</v>
      </c>
      <c r="AK46" s="1">
        <v>380.8179999999719</v>
      </c>
      <c r="AL46" s="1">
        <v>445.34899999993888</v>
      </c>
      <c r="AM46" s="1">
        <v>435.32999999993871</v>
      </c>
    </row>
    <row r="47" spans="1:39" x14ac:dyDescent="0.25">
      <c r="A47" s="25">
        <f ca="1">Exceedance!U47</f>
        <v>44136</v>
      </c>
      <c r="B47" s="254">
        <v>417.61400000136194</v>
      </c>
      <c r="C47" s="254">
        <v>421.11400000136342</v>
      </c>
      <c r="D47" s="254">
        <v>421.11400000136342</v>
      </c>
      <c r="E47" s="1">
        <v>537.65720000141391</v>
      </c>
      <c r="F47" s="1">
        <v>539.42087501482274</v>
      </c>
      <c r="G47" s="1">
        <v>1188.8733776201952</v>
      </c>
      <c r="H47" s="1">
        <v>430.03580000136219</v>
      </c>
      <c r="I47" s="1">
        <v>418.6428000013625</v>
      </c>
      <c r="J47" s="1">
        <v>417.84800000136323</v>
      </c>
      <c r="K47" s="1">
        <v>367.81970000139</v>
      </c>
      <c r="L47" s="1">
        <v>413.11500000136323</v>
      </c>
      <c r="M47" s="1">
        <v>423.90200000136332</v>
      </c>
      <c r="N47" s="1">
        <v>442.05115000136271</v>
      </c>
      <c r="O47" s="1">
        <v>416.28015000136287</v>
      </c>
      <c r="P47" s="1">
        <v>420.46580000136254</v>
      </c>
      <c r="Q47" s="1">
        <v>411.86400000136348</v>
      </c>
      <c r="R47" s="1">
        <v>419.00480000136258</v>
      </c>
      <c r="S47" s="1">
        <v>470.30880000136182</v>
      </c>
      <c r="T47" s="1">
        <v>382.04550000138971</v>
      </c>
      <c r="U47" s="1">
        <v>421.71000000136314</v>
      </c>
      <c r="V47" s="1">
        <v>417.52300000136324</v>
      </c>
      <c r="W47" s="1">
        <v>415.24100000136337</v>
      </c>
      <c r="X47" s="1">
        <v>417.93800000136218</v>
      </c>
      <c r="Y47" s="1">
        <v>418.74300000136202</v>
      </c>
      <c r="Z47" s="1">
        <v>425.16600000136197</v>
      </c>
      <c r="AA47" s="1">
        <v>422.66100000136316</v>
      </c>
      <c r="AB47" s="1">
        <v>418.89900000136311</v>
      </c>
      <c r="AC47" s="1">
        <v>438.05700000136301</v>
      </c>
      <c r="AD47" s="1">
        <v>440.33700000136309</v>
      </c>
      <c r="AE47" s="1">
        <v>447.71956000136333</v>
      </c>
      <c r="AF47" s="1">
        <v>425.64078000136317</v>
      </c>
      <c r="AG47" s="1">
        <v>427.23070000136329</v>
      </c>
      <c r="AH47" s="1">
        <v>416.91966000136318</v>
      </c>
      <c r="AI47" s="1">
        <v>420.89543549989338</v>
      </c>
      <c r="AJ47" s="1">
        <v>415.42668525030183</v>
      </c>
      <c r="AK47" s="1">
        <v>382.75970000139023</v>
      </c>
      <c r="AL47" s="1">
        <v>399.03300000136329</v>
      </c>
      <c r="AM47" s="1">
        <v>458.22200000136314</v>
      </c>
    </row>
    <row r="48" spans="1:39" x14ac:dyDescent="0.25">
      <c r="A48" s="25">
        <f ca="1">Exceedance!U48</f>
        <v>44166</v>
      </c>
      <c r="B48" s="254">
        <v>390.31899999951054</v>
      </c>
      <c r="C48" s="254">
        <v>394.06899999951156</v>
      </c>
      <c r="D48" s="254">
        <v>394.06899999951156</v>
      </c>
      <c r="E48" s="1">
        <v>653.45458828777555</v>
      </c>
      <c r="F48" s="1">
        <v>1004.9446455071317</v>
      </c>
      <c r="G48" s="1">
        <v>1022.5661229515227</v>
      </c>
      <c r="H48" s="1">
        <v>440.3677999995129</v>
      </c>
      <c r="I48" s="1">
        <v>413.88979999951368</v>
      </c>
      <c r="J48" s="1">
        <v>409.28099999951166</v>
      </c>
      <c r="K48" s="1">
        <v>361.30689999954024</v>
      </c>
      <c r="L48" s="1">
        <v>387.17399999951152</v>
      </c>
      <c r="M48" s="1">
        <v>382.98099999951182</v>
      </c>
      <c r="N48" s="1">
        <v>393.83479999951072</v>
      </c>
      <c r="O48" s="1">
        <v>380.21779999951065</v>
      </c>
      <c r="P48" s="1">
        <v>316.75779999951402</v>
      </c>
      <c r="Q48" s="1">
        <v>417.23599999951165</v>
      </c>
      <c r="R48" s="1">
        <v>417.69179999951365</v>
      </c>
      <c r="S48" s="1">
        <v>473.14379999951296</v>
      </c>
      <c r="T48" s="1">
        <v>336.55269999954243</v>
      </c>
      <c r="U48" s="1">
        <v>422.61199999951174</v>
      </c>
      <c r="V48" s="1">
        <v>398.96799999951179</v>
      </c>
      <c r="W48" s="1">
        <v>401.84999999951162</v>
      </c>
      <c r="X48" s="1">
        <v>411.41899999951022</v>
      </c>
      <c r="Y48" s="1">
        <v>374.71599999951059</v>
      </c>
      <c r="Z48" s="1">
        <v>391.42899999951044</v>
      </c>
      <c r="AA48" s="1">
        <v>398.24699999951173</v>
      </c>
      <c r="AB48" s="1">
        <v>408.00899999951184</v>
      </c>
      <c r="AC48" s="1">
        <v>385.82299999951175</v>
      </c>
      <c r="AD48" s="1">
        <v>411.64099999951162</v>
      </c>
      <c r="AE48" s="1">
        <v>372.12024999951183</v>
      </c>
      <c r="AF48" s="1">
        <v>399.20020999951191</v>
      </c>
      <c r="AG48" s="1">
        <v>406.90319999951163</v>
      </c>
      <c r="AH48" s="1">
        <v>398.86290999951183</v>
      </c>
      <c r="AI48" s="1">
        <v>382.14853091063162</v>
      </c>
      <c r="AJ48" s="1">
        <v>392.01602340800031</v>
      </c>
      <c r="AK48" s="1">
        <v>382.19689999954011</v>
      </c>
      <c r="AL48" s="1">
        <v>436.04199999951175</v>
      </c>
      <c r="AM48" s="1">
        <v>506.82199999951183</v>
      </c>
    </row>
    <row r="49" spans="1:39" x14ac:dyDescent="0.25">
      <c r="A49" s="25">
        <f ca="1">Exceedance!U49</f>
        <v>44197</v>
      </c>
      <c r="B49" s="254">
        <v>457.67600000153368</v>
      </c>
      <c r="C49" s="254">
        <v>461.67600000153521</v>
      </c>
      <c r="D49" s="254">
        <v>461.67600000153521</v>
      </c>
      <c r="E49" s="1">
        <v>571.71690000160049</v>
      </c>
      <c r="F49" s="1">
        <v>571.7871000016022</v>
      </c>
      <c r="G49" s="1">
        <v>499.04340000153735</v>
      </c>
      <c r="H49" s="1">
        <v>445.34440000153745</v>
      </c>
      <c r="I49" s="1">
        <v>468.05840000153825</v>
      </c>
      <c r="J49" s="1">
        <v>408.64970000153937</v>
      </c>
      <c r="K49" s="1">
        <v>439.22300000153535</v>
      </c>
      <c r="L49" s="1">
        <v>454.95400000153529</v>
      </c>
      <c r="M49" s="1">
        <v>443.15380000153522</v>
      </c>
      <c r="N49" s="1">
        <v>476.49680000153523</v>
      </c>
      <c r="O49" s="1">
        <v>439.44600000153525</v>
      </c>
      <c r="P49" s="1">
        <v>461.0384000015377</v>
      </c>
      <c r="Q49" s="1">
        <v>515.29940000153817</v>
      </c>
      <c r="R49" s="1">
        <v>573.81740000153741</v>
      </c>
      <c r="S49" s="1">
        <v>367.78410000154167</v>
      </c>
      <c r="T49" s="1">
        <v>460.58840000153731</v>
      </c>
      <c r="U49" s="1">
        <v>448.25400000153547</v>
      </c>
      <c r="V49" s="1">
        <v>454.07600000153519</v>
      </c>
      <c r="W49" s="1">
        <v>455.82900000153512</v>
      </c>
      <c r="X49" s="1">
        <v>444.82755000153696</v>
      </c>
      <c r="Y49" s="1">
        <v>447.08300000153366</v>
      </c>
      <c r="Z49" s="1">
        <v>474.94600000153508</v>
      </c>
      <c r="AA49" s="1">
        <v>460.14500000153527</v>
      </c>
      <c r="AB49" s="1">
        <v>446.04500000153513</v>
      </c>
      <c r="AC49" s="1">
        <v>477.50800000153527</v>
      </c>
      <c r="AD49" s="1">
        <v>405.94187000153522</v>
      </c>
      <c r="AE49" s="1">
        <v>486.9108300015352</v>
      </c>
      <c r="AF49" s="1">
        <v>479.08816000153524</v>
      </c>
      <c r="AG49" s="1">
        <v>459.27270000153533</v>
      </c>
      <c r="AH49" s="1">
        <v>455.95223190286509</v>
      </c>
      <c r="AI49" s="1">
        <v>445.91202626453344</v>
      </c>
      <c r="AJ49" s="1">
        <v>352.16170000153784</v>
      </c>
      <c r="AK49" s="1">
        <v>429.91100000153517</v>
      </c>
      <c r="AL49" s="1">
        <v>564.61600000153533</v>
      </c>
      <c r="AM49" s="1">
        <v>589.23640000153807</v>
      </c>
    </row>
    <row r="50" spans="1:39" x14ac:dyDescent="0.25">
      <c r="A50" s="25">
        <f ca="1">Exceedance!U50</f>
        <v>44228</v>
      </c>
      <c r="B50" s="254">
        <v>515.16499999956022</v>
      </c>
      <c r="C50" s="254">
        <v>520.16499999956193</v>
      </c>
      <c r="D50" s="254">
        <v>520.16499999956193</v>
      </c>
      <c r="E50" s="1">
        <v>550.70894999964582</v>
      </c>
      <c r="F50" s="1">
        <v>497.51019999964927</v>
      </c>
      <c r="G50" s="1">
        <v>479.81379999956323</v>
      </c>
      <c r="H50" s="1">
        <v>507.0007999995633</v>
      </c>
      <c r="I50" s="1">
        <v>532.06679999956418</v>
      </c>
      <c r="J50" s="1">
        <v>482.57069999956741</v>
      </c>
      <c r="K50" s="1">
        <v>489.30499999956197</v>
      </c>
      <c r="L50" s="1">
        <v>503.83199999956179</v>
      </c>
      <c r="M50" s="1">
        <v>550.34674999956053</v>
      </c>
      <c r="N50" s="1">
        <v>535.5947499995608</v>
      </c>
      <c r="O50" s="1">
        <v>534.00499999956185</v>
      </c>
      <c r="P50" s="1">
        <v>521.34979999956317</v>
      </c>
      <c r="Q50" s="1">
        <v>532.54979999956424</v>
      </c>
      <c r="R50" s="1">
        <v>551.84479999956329</v>
      </c>
      <c r="S50" s="1">
        <v>480.81449999956885</v>
      </c>
      <c r="T50" s="1">
        <v>514.5277999995634</v>
      </c>
      <c r="U50" s="1">
        <v>493.38299999956178</v>
      </c>
      <c r="V50" s="1">
        <v>519.8679999995619</v>
      </c>
      <c r="W50" s="1">
        <v>497.55399999956194</v>
      </c>
      <c r="X50" s="1">
        <v>488.03865999956412</v>
      </c>
      <c r="Y50" s="1">
        <v>492.70899999955986</v>
      </c>
      <c r="Z50" s="1">
        <v>506.45999999956183</v>
      </c>
      <c r="AA50" s="1">
        <v>528.29499999956181</v>
      </c>
      <c r="AB50" s="1">
        <v>529.44899999956181</v>
      </c>
      <c r="AC50" s="1">
        <v>504.7859999995618</v>
      </c>
      <c r="AD50" s="1">
        <v>536.60294999956204</v>
      </c>
      <c r="AE50" s="1">
        <v>512.9745799995618</v>
      </c>
      <c r="AF50" s="1">
        <v>530.63743999956182</v>
      </c>
      <c r="AG50" s="1">
        <v>519.83840999956192</v>
      </c>
      <c r="AH50" s="1">
        <v>507.88030875987175</v>
      </c>
      <c r="AI50" s="1">
        <v>500.4113189518402</v>
      </c>
      <c r="AJ50" s="1">
        <v>466.18269999956573</v>
      </c>
      <c r="AK50" s="1">
        <v>527.52599999956169</v>
      </c>
      <c r="AL50" s="1">
        <v>381.16099999956197</v>
      </c>
      <c r="AM50" s="1">
        <v>464.34179999956416</v>
      </c>
    </row>
    <row r="51" spans="1:39" x14ac:dyDescent="0.25">
      <c r="A51" s="25">
        <f ca="1">Exceedance!U51</f>
        <v>44256</v>
      </c>
      <c r="B51" s="254">
        <v>698.8089999998524</v>
      </c>
      <c r="C51" s="254">
        <v>705.80899999985502</v>
      </c>
      <c r="D51" s="254">
        <v>705.80899999985502</v>
      </c>
      <c r="E51" s="1">
        <v>643.17529999998374</v>
      </c>
      <c r="F51" s="1">
        <v>681.64609999998504</v>
      </c>
      <c r="G51" s="1">
        <v>640.06039999985865</v>
      </c>
      <c r="H51" s="1">
        <v>679.86439999985885</v>
      </c>
      <c r="I51" s="1">
        <v>674.99039999986041</v>
      </c>
      <c r="J51" s="1">
        <v>621.81409999985738</v>
      </c>
      <c r="K51" s="1">
        <v>675.31099999985531</v>
      </c>
      <c r="L51" s="1">
        <v>653.8059999998552</v>
      </c>
      <c r="M51" s="1">
        <v>783.91319999985421</v>
      </c>
      <c r="N51" s="1">
        <v>706.34319999985394</v>
      </c>
      <c r="O51" s="1">
        <v>680.85599999985527</v>
      </c>
      <c r="P51" s="1">
        <v>714.21339999985889</v>
      </c>
      <c r="Q51" s="1">
        <v>677.08639999986019</v>
      </c>
      <c r="R51" s="1">
        <v>655.85339999985865</v>
      </c>
      <c r="S51" s="1">
        <v>624.73449999986065</v>
      </c>
      <c r="T51" s="1">
        <v>671.06039999985876</v>
      </c>
      <c r="U51" s="1">
        <v>675.24699999985523</v>
      </c>
      <c r="V51" s="1">
        <v>685.13199999985534</v>
      </c>
      <c r="W51" s="1">
        <v>730.7099999998552</v>
      </c>
      <c r="X51" s="1">
        <v>710.87287999985836</v>
      </c>
      <c r="Y51" s="1">
        <v>682.2079999998524</v>
      </c>
      <c r="Z51" s="1">
        <v>675.88599999985502</v>
      </c>
      <c r="AA51" s="1">
        <v>679.18199999985529</v>
      </c>
      <c r="AB51" s="1">
        <v>678.33999999985542</v>
      </c>
      <c r="AC51" s="1">
        <v>704.81199999985506</v>
      </c>
      <c r="AD51" s="1">
        <v>699.61829999985537</v>
      </c>
      <c r="AE51" s="1">
        <v>695.52994999985515</v>
      </c>
      <c r="AF51" s="1">
        <v>695.3044299998553</v>
      </c>
      <c r="AG51" s="1">
        <v>702.80216999985521</v>
      </c>
      <c r="AH51" s="1">
        <v>751.33312032735546</v>
      </c>
      <c r="AI51" s="1">
        <v>703.60044202000245</v>
      </c>
      <c r="AJ51" s="1">
        <v>622.94309999985433</v>
      </c>
      <c r="AK51" s="1">
        <v>678.81699999985506</v>
      </c>
      <c r="AL51" s="1">
        <v>655.91199999985531</v>
      </c>
      <c r="AM51" s="1">
        <v>643.87639999986027</v>
      </c>
    </row>
    <row r="52" spans="1:39" x14ac:dyDescent="0.25">
      <c r="A52" s="25">
        <f ca="1">Exceedance!U52</f>
        <v>44287</v>
      </c>
      <c r="B52" s="254">
        <v>673.06799999780651</v>
      </c>
      <c r="C52" s="254">
        <v>680.06799999780958</v>
      </c>
      <c r="D52" s="254">
        <v>680.06799999780958</v>
      </c>
      <c r="E52" s="1">
        <v>684.19764999793745</v>
      </c>
      <c r="F52" s="1">
        <v>633.47019999793986</v>
      </c>
      <c r="G52" s="1">
        <v>667.40079999780835</v>
      </c>
      <c r="H52" s="1">
        <v>684.49579999780815</v>
      </c>
      <c r="I52" s="1">
        <v>709.3351949978553</v>
      </c>
      <c r="J52" s="1">
        <v>642.27189999781979</v>
      </c>
      <c r="K52" s="1">
        <v>707.15999999780945</v>
      </c>
      <c r="L52" s="1">
        <v>699.0339999978097</v>
      </c>
      <c r="M52" s="1">
        <v>756.75144999780707</v>
      </c>
      <c r="N52" s="1">
        <v>719.80944999780718</v>
      </c>
      <c r="O52" s="1">
        <v>679.38799999780929</v>
      </c>
      <c r="P52" s="1">
        <v>716.16179999780843</v>
      </c>
      <c r="Q52" s="1">
        <v>691.62419499785562</v>
      </c>
      <c r="R52" s="1">
        <v>633.41379999780838</v>
      </c>
      <c r="S52" s="1">
        <v>644.51469999781841</v>
      </c>
      <c r="T52" s="1">
        <v>716.49279999780833</v>
      </c>
      <c r="U52" s="1">
        <v>687.12099999780946</v>
      </c>
      <c r="V52" s="1">
        <v>693.97999999780973</v>
      </c>
      <c r="W52" s="1">
        <v>690.24899999780973</v>
      </c>
      <c r="X52" s="1">
        <v>673.76098999781243</v>
      </c>
      <c r="Y52" s="1">
        <v>661.24099999780685</v>
      </c>
      <c r="Z52" s="1">
        <v>689.90599999781</v>
      </c>
      <c r="AA52" s="1">
        <v>691.91499999780956</v>
      </c>
      <c r="AB52" s="1">
        <v>701.4239999978098</v>
      </c>
      <c r="AC52" s="1">
        <v>704.69999999780953</v>
      </c>
      <c r="AD52" s="1">
        <v>700.54891999780978</v>
      </c>
      <c r="AE52" s="1">
        <v>701.0221399978094</v>
      </c>
      <c r="AF52" s="1">
        <v>705.66362999780972</v>
      </c>
      <c r="AG52" s="1">
        <v>698.33842999780938</v>
      </c>
      <c r="AH52" s="1">
        <v>647.05450639088951</v>
      </c>
      <c r="AI52" s="1">
        <v>662.12481128761681</v>
      </c>
      <c r="AJ52" s="1">
        <v>602.72989999781669</v>
      </c>
      <c r="AK52" s="1">
        <v>672.98499999780938</v>
      </c>
      <c r="AL52" s="1">
        <v>759.3149999978092</v>
      </c>
      <c r="AM52" s="1">
        <v>688.77219499785542</v>
      </c>
    </row>
    <row r="53" spans="1:39" x14ac:dyDescent="0.25">
      <c r="A53" s="25">
        <f ca="1">Exceedance!U53</f>
        <v>44317</v>
      </c>
      <c r="B53" s="254">
        <v>603.87699994759146</v>
      </c>
      <c r="C53" s="254">
        <v>607.62699994759271</v>
      </c>
      <c r="D53" s="254">
        <v>607.62699994759271</v>
      </c>
      <c r="E53" s="1">
        <v>794.58109994764413</v>
      </c>
      <c r="F53" s="1">
        <v>818.13109994764363</v>
      </c>
      <c r="G53" s="1">
        <v>610.37939994758733</v>
      </c>
      <c r="H53" s="1">
        <v>640.84439994758725</v>
      </c>
      <c r="I53" s="1">
        <v>615.22539994758836</v>
      </c>
      <c r="J53" s="1">
        <v>560.64479994758779</v>
      </c>
      <c r="K53" s="1">
        <v>601.43999994759292</v>
      </c>
      <c r="L53" s="1">
        <v>604.42299994759276</v>
      </c>
      <c r="M53" s="1">
        <v>689.01299994759302</v>
      </c>
      <c r="N53" s="1">
        <v>748.76899994759356</v>
      </c>
      <c r="O53" s="1">
        <v>633.90999994759272</v>
      </c>
      <c r="P53" s="1">
        <v>630.9623999475873</v>
      </c>
      <c r="Q53" s="1">
        <v>631.68439994758774</v>
      </c>
      <c r="R53" s="1">
        <v>607.22839994758726</v>
      </c>
      <c r="S53" s="1">
        <v>578.37819994758217</v>
      </c>
      <c r="T53" s="1">
        <v>625.13539994758719</v>
      </c>
      <c r="U53" s="1">
        <v>623.68899994759283</v>
      </c>
      <c r="V53" s="1">
        <v>609.15799994759288</v>
      </c>
      <c r="W53" s="1">
        <v>626.84899994759257</v>
      </c>
      <c r="X53" s="1">
        <v>626.00020994759404</v>
      </c>
      <c r="Y53" s="1">
        <v>632.2409999475916</v>
      </c>
      <c r="Z53" s="1">
        <v>658.29399994759297</v>
      </c>
      <c r="AA53" s="1">
        <v>623.05899994759238</v>
      </c>
      <c r="AB53" s="1">
        <v>609.04499994759249</v>
      </c>
      <c r="AC53" s="1">
        <v>606.33099994759277</v>
      </c>
      <c r="AD53" s="1">
        <v>643.41804994759286</v>
      </c>
      <c r="AE53" s="1">
        <v>622.43781994759274</v>
      </c>
      <c r="AF53" s="1">
        <v>605.99018994759251</v>
      </c>
      <c r="AG53" s="1">
        <v>610.86053994759254</v>
      </c>
      <c r="AH53" s="1">
        <v>608.60161588503877</v>
      </c>
      <c r="AI53" s="1">
        <v>587.06117198289121</v>
      </c>
      <c r="AJ53" s="1">
        <v>529.85179994758687</v>
      </c>
      <c r="AK53" s="1">
        <v>591.15399994759252</v>
      </c>
      <c r="AL53" s="1">
        <v>637.73799994759247</v>
      </c>
      <c r="AM53" s="1">
        <v>647.37639994758786</v>
      </c>
    </row>
    <row r="54" spans="1:39" x14ac:dyDescent="0.25">
      <c r="A54" s="25">
        <f ca="1">Exceedance!U54</f>
        <v>44348</v>
      </c>
      <c r="B54" s="254">
        <v>592.95700000004285</v>
      </c>
      <c r="C54" s="254">
        <v>596.45700000004422</v>
      </c>
      <c r="D54" s="254">
        <v>596.45700000004422</v>
      </c>
      <c r="E54" s="1">
        <v>910.90950718481747</v>
      </c>
      <c r="F54" s="1">
        <v>878.00431718481741</v>
      </c>
      <c r="G54" s="1">
        <v>584.19480000004808</v>
      </c>
      <c r="H54" s="1">
        <v>600.64480000004789</v>
      </c>
      <c r="I54" s="1">
        <v>605.3728000000491</v>
      </c>
      <c r="J54" s="1">
        <v>521.26400000005117</v>
      </c>
      <c r="K54" s="1">
        <v>596.81300000004433</v>
      </c>
      <c r="L54" s="1">
        <v>579.39000000004432</v>
      </c>
      <c r="M54" s="1">
        <v>627.57190000004346</v>
      </c>
      <c r="N54" s="1">
        <v>736.42690000004359</v>
      </c>
      <c r="O54" s="1">
        <v>603.04100000004439</v>
      </c>
      <c r="P54" s="1">
        <v>602.90180000004796</v>
      </c>
      <c r="Q54" s="1">
        <v>625.48580000004858</v>
      </c>
      <c r="R54" s="1">
        <v>586.60180000004789</v>
      </c>
      <c r="S54" s="1">
        <v>557.661800000055</v>
      </c>
      <c r="T54" s="1">
        <v>586.09680000004789</v>
      </c>
      <c r="U54" s="1">
        <v>602.04500000004475</v>
      </c>
      <c r="V54" s="1">
        <v>589.90500000004442</v>
      </c>
      <c r="W54" s="1">
        <v>607.59700000004443</v>
      </c>
      <c r="X54" s="1">
        <v>614.56521000004545</v>
      </c>
      <c r="Y54" s="1">
        <v>580.48200000004272</v>
      </c>
      <c r="Z54" s="1">
        <v>595.19900000004452</v>
      </c>
      <c r="AA54" s="1">
        <v>610.7170000000441</v>
      </c>
      <c r="AB54" s="1">
        <v>610.03500000004419</v>
      </c>
      <c r="AC54" s="1">
        <v>585.91400000004421</v>
      </c>
      <c r="AD54" s="1">
        <v>596.28905000004443</v>
      </c>
      <c r="AE54" s="1">
        <v>603.19794000004458</v>
      </c>
      <c r="AF54" s="1">
        <v>606.31736000004457</v>
      </c>
      <c r="AG54" s="1">
        <v>605.32593000004431</v>
      </c>
      <c r="AH54" s="1">
        <v>612.89251388932132</v>
      </c>
      <c r="AI54" s="1">
        <v>572.51779066617303</v>
      </c>
      <c r="AJ54" s="1">
        <v>553.23500000005015</v>
      </c>
      <c r="AK54" s="1">
        <v>556.70100000004413</v>
      </c>
      <c r="AL54" s="1">
        <v>745.56000000004462</v>
      </c>
      <c r="AM54" s="1">
        <v>589.36780000004865</v>
      </c>
    </row>
    <row r="55" spans="1:39" x14ac:dyDescent="0.25">
      <c r="A55" s="25">
        <f ca="1">Exceedance!U55</f>
        <v>44378</v>
      </c>
      <c r="B55" s="254">
        <v>605.82100000453192</v>
      </c>
      <c r="C55" s="254">
        <v>609.8210000045334</v>
      </c>
      <c r="D55" s="254">
        <v>609.8210000045334</v>
      </c>
      <c r="E55" s="1">
        <v>1481.1238717399369</v>
      </c>
      <c r="F55" s="1">
        <v>1497.8908881177986</v>
      </c>
      <c r="G55" s="1">
        <v>621.93440000453484</v>
      </c>
      <c r="H55" s="1">
        <v>662.05740000453488</v>
      </c>
      <c r="I55" s="1">
        <v>647.82040000453571</v>
      </c>
      <c r="J55" s="1">
        <v>563.116000004532</v>
      </c>
      <c r="K55" s="1">
        <v>629.23100000453371</v>
      </c>
      <c r="L55" s="1">
        <v>605.18900000453357</v>
      </c>
      <c r="M55" s="1">
        <v>647.77580000453452</v>
      </c>
      <c r="N55" s="1">
        <v>779.23680000453419</v>
      </c>
      <c r="O55" s="1">
        <v>639.96000000453364</v>
      </c>
      <c r="P55" s="1">
        <v>637.30840000453486</v>
      </c>
      <c r="Q55" s="1">
        <v>649.73240000453575</v>
      </c>
      <c r="R55" s="1">
        <v>619.91940000453496</v>
      </c>
      <c r="S55" s="1">
        <v>552.66840000453374</v>
      </c>
      <c r="T55" s="1">
        <v>639.69840000453485</v>
      </c>
      <c r="U55" s="1">
        <v>636.46400000453343</v>
      </c>
      <c r="V55" s="1">
        <v>616.70800000453369</v>
      </c>
      <c r="W55" s="1">
        <v>626.91500000453357</v>
      </c>
      <c r="X55" s="1">
        <v>611.91521000453463</v>
      </c>
      <c r="Y55" s="1">
        <v>643.443000004532</v>
      </c>
      <c r="Z55" s="1">
        <v>634.61300000453355</v>
      </c>
      <c r="AA55" s="1">
        <v>639.50000000453372</v>
      </c>
      <c r="AB55" s="1">
        <v>631.65200000453365</v>
      </c>
      <c r="AC55" s="1">
        <v>631.50100000453369</v>
      </c>
      <c r="AD55" s="1">
        <v>646.28451000453333</v>
      </c>
      <c r="AE55" s="1">
        <v>637.07466000453337</v>
      </c>
      <c r="AF55" s="1">
        <v>616.71004000453331</v>
      </c>
      <c r="AG55" s="1">
        <v>613.72777000453345</v>
      </c>
      <c r="AH55" s="1">
        <v>602.18869428174355</v>
      </c>
      <c r="AI55" s="1">
        <v>593.25216173232172</v>
      </c>
      <c r="AJ55" s="1">
        <v>562.52400000453054</v>
      </c>
      <c r="AK55" s="1">
        <v>613.38400000453362</v>
      </c>
      <c r="AL55" s="1">
        <v>539.28400000453337</v>
      </c>
      <c r="AM55" s="1">
        <v>636.66540000453563</v>
      </c>
    </row>
    <row r="56" spans="1:39" x14ac:dyDescent="0.25">
      <c r="A56" s="25">
        <f ca="1">Exceedance!U56</f>
        <v>44409</v>
      </c>
      <c r="B56" s="254">
        <v>521.01800000165736</v>
      </c>
      <c r="C56" s="254">
        <v>524.01800000165838</v>
      </c>
      <c r="D56" s="254">
        <v>524.01800000165838</v>
      </c>
      <c r="E56" s="1">
        <v>1555.6542973842381</v>
      </c>
      <c r="F56" s="1">
        <v>1560.2201765938544</v>
      </c>
      <c r="G56" s="1">
        <v>537.96380000166153</v>
      </c>
      <c r="H56" s="1">
        <v>517.95780000166155</v>
      </c>
      <c r="I56" s="1">
        <v>528.6798000016621</v>
      </c>
      <c r="J56" s="1">
        <v>455.41760000166045</v>
      </c>
      <c r="K56" s="1">
        <v>527.07000000165817</v>
      </c>
      <c r="L56" s="1">
        <v>497.76700000165818</v>
      </c>
      <c r="M56" s="1">
        <v>553.76545000165947</v>
      </c>
      <c r="N56" s="1">
        <v>553.02045000165924</v>
      </c>
      <c r="O56" s="1">
        <v>533.01600000165809</v>
      </c>
      <c r="P56" s="1">
        <v>529.82680000166158</v>
      </c>
      <c r="Q56" s="1">
        <v>586.60480000166206</v>
      </c>
      <c r="R56" s="1">
        <v>546.21080000166137</v>
      </c>
      <c r="S56" s="1">
        <v>488.6604000016635</v>
      </c>
      <c r="T56" s="1">
        <v>527.42780000166169</v>
      </c>
      <c r="U56" s="1">
        <v>514.08900000165806</v>
      </c>
      <c r="V56" s="1">
        <v>520.8490000016584</v>
      </c>
      <c r="W56" s="1">
        <v>528.96200000165811</v>
      </c>
      <c r="X56" s="1">
        <v>547.70910000165918</v>
      </c>
      <c r="Y56" s="1">
        <v>510.97300000165734</v>
      </c>
      <c r="Z56" s="1">
        <v>546.47900000165816</v>
      </c>
      <c r="AA56" s="1">
        <v>547.10400000165794</v>
      </c>
      <c r="AB56" s="1">
        <v>549.78400000165811</v>
      </c>
      <c r="AC56" s="1">
        <v>556.10500000165825</v>
      </c>
      <c r="AD56" s="1">
        <v>555.47879000165824</v>
      </c>
      <c r="AE56" s="1">
        <v>543.87945000165791</v>
      </c>
      <c r="AF56" s="1">
        <v>524.92601000165814</v>
      </c>
      <c r="AG56" s="1">
        <v>518.50997000165796</v>
      </c>
      <c r="AH56" s="1">
        <v>502.135788677878</v>
      </c>
      <c r="AI56" s="1">
        <v>529.025103380357</v>
      </c>
      <c r="AJ56" s="1">
        <v>476.0646000016593</v>
      </c>
      <c r="AK56" s="1">
        <v>491.65200000165817</v>
      </c>
      <c r="AL56" s="1">
        <v>517.85500000165814</v>
      </c>
      <c r="AM56" s="1">
        <v>530.5318000016623</v>
      </c>
    </row>
    <row r="57" spans="1:39" x14ac:dyDescent="0.25">
      <c r="A57" s="25">
        <f ca="1">Exceedance!U57</f>
        <v>44440</v>
      </c>
      <c r="B57" s="254">
        <v>499.58400003108937</v>
      </c>
      <c r="C57" s="254">
        <v>502.58400003109062</v>
      </c>
      <c r="D57" s="254">
        <v>502.58400003109062</v>
      </c>
      <c r="E57" s="1">
        <v>1224.1565690763071</v>
      </c>
      <c r="F57" s="1">
        <v>1440.0004472166356</v>
      </c>
      <c r="G57" s="1">
        <v>498.53480003109405</v>
      </c>
      <c r="H57" s="1">
        <v>494.43780003109401</v>
      </c>
      <c r="I57" s="1">
        <v>495.30480003109477</v>
      </c>
      <c r="J57" s="1">
        <v>441.3284000311013</v>
      </c>
      <c r="K57" s="1">
        <v>488.27100003109058</v>
      </c>
      <c r="L57" s="1">
        <v>482.73900003109077</v>
      </c>
      <c r="M57" s="1">
        <v>523.3240000310883</v>
      </c>
      <c r="N57" s="1">
        <v>490.36400003108838</v>
      </c>
      <c r="O57" s="1">
        <v>500.78900003109078</v>
      </c>
      <c r="P57" s="1">
        <v>498.17480003109421</v>
      </c>
      <c r="Q57" s="1">
        <v>475.93380003109479</v>
      </c>
      <c r="R57" s="1">
        <v>548.69980003109413</v>
      </c>
      <c r="S57" s="1">
        <v>511.21420003110444</v>
      </c>
      <c r="T57" s="1">
        <v>514.66880003109407</v>
      </c>
      <c r="U57" s="1">
        <v>495.54400003109083</v>
      </c>
      <c r="V57" s="1">
        <v>499.59800003109069</v>
      </c>
      <c r="W57" s="1">
        <v>514.37800003109078</v>
      </c>
      <c r="X57" s="1">
        <v>481.43499003109179</v>
      </c>
      <c r="Y57" s="1">
        <v>486.90400003108959</v>
      </c>
      <c r="Z57" s="1">
        <v>507.47400003109084</v>
      </c>
      <c r="AA57" s="1">
        <v>512.37100003109072</v>
      </c>
      <c r="AB57" s="1">
        <v>497.57200003109097</v>
      </c>
      <c r="AC57" s="1">
        <v>517.26500003109061</v>
      </c>
      <c r="AD57" s="1">
        <v>510.21689003109071</v>
      </c>
      <c r="AE57" s="1">
        <v>495.02760003109091</v>
      </c>
      <c r="AF57" s="1">
        <v>524.05357003109077</v>
      </c>
      <c r="AG57" s="1">
        <v>514.53483003109079</v>
      </c>
      <c r="AH57" s="1">
        <v>488.53355961720064</v>
      </c>
      <c r="AI57" s="1">
        <v>480.57126289036961</v>
      </c>
      <c r="AJ57" s="1">
        <v>409.61740003109992</v>
      </c>
      <c r="AK57" s="1">
        <v>471.8910000310907</v>
      </c>
      <c r="AL57" s="1">
        <v>499.4720000310906</v>
      </c>
      <c r="AM57" s="1">
        <v>538.76180003109471</v>
      </c>
    </row>
    <row r="58" spans="1:39" x14ac:dyDescent="0.25">
      <c r="A58" s="25">
        <f ca="1">Exceedance!U58</f>
        <v>44470</v>
      </c>
      <c r="B58" s="254">
        <v>459.42500000018782</v>
      </c>
      <c r="C58" s="254">
        <v>461.92500000018885</v>
      </c>
      <c r="D58" s="254">
        <v>461.92500000018885</v>
      </c>
      <c r="E58" s="1">
        <v>1516.7465433870241</v>
      </c>
      <c r="F58" s="1">
        <v>1645.6065487966735</v>
      </c>
      <c r="G58" s="1">
        <v>449.37180000019464</v>
      </c>
      <c r="H58" s="1">
        <v>459.89480000019478</v>
      </c>
      <c r="I58" s="1">
        <v>479.43780000019518</v>
      </c>
      <c r="J58" s="1">
        <v>408.31360000019646</v>
      </c>
      <c r="K58" s="1">
        <v>446.73200000018892</v>
      </c>
      <c r="L58" s="1">
        <v>453.46500000018887</v>
      </c>
      <c r="M58" s="1">
        <v>466.178950000187</v>
      </c>
      <c r="N58" s="1">
        <v>467.15295000018682</v>
      </c>
      <c r="O58" s="1">
        <v>454.32600000018897</v>
      </c>
      <c r="P58" s="1">
        <v>455.27480000019489</v>
      </c>
      <c r="Q58" s="1">
        <v>453.97680000019506</v>
      </c>
      <c r="R58" s="1">
        <v>460.26980000019489</v>
      </c>
      <c r="S58" s="1">
        <v>413.68140000020247</v>
      </c>
      <c r="T58" s="1">
        <v>469.30980000019463</v>
      </c>
      <c r="U58" s="1">
        <v>439.81300000018882</v>
      </c>
      <c r="V58" s="1">
        <v>460.38000000018894</v>
      </c>
      <c r="W58" s="1">
        <v>473.52800000018868</v>
      </c>
      <c r="X58" s="1">
        <v>446.23299000018972</v>
      </c>
      <c r="Y58" s="1">
        <v>455.40600000018776</v>
      </c>
      <c r="Z58" s="1">
        <v>454.62200000018885</v>
      </c>
      <c r="AA58" s="1">
        <v>463.08700000018894</v>
      </c>
      <c r="AB58" s="1">
        <v>457.76900000018884</v>
      </c>
      <c r="AC58" s="1">
        <v>469.52100000018896</v>
      </c>
      <c r="AD58" s="1">
        <v>475.64568000018897</v>
      </c>
      <c r="AE58" s="1">
        <v>475.72853000018881</v>
      </c>
      <c r="AF58" s="1">
        <v>462.81032000018888</v>
      </c>
      <c r="AG58" s="1">
        <v>453.36643000018864</v>
      </c>
      <c r="AH58" s="1">
        <v>453.89051045328893</v>
      </c>
      <c r="AI58" s="1">
        <v>462.3796749867679</v>
      </c>
      <c r="AJ58" s="1">
        <v>377.40360000019581</v>
      </c>
      <c r="AK58" s="1">
        <v>444.3330000001888</v>
      </c>
      <c r="AL58" s="1">
        <v>434.31400000018897</v>
      </c>
      <c r="AM58" s="1">
        <v>506.55580000019501</v>
      </c>
    </row>
    <row r="59" spans="1:39" x14ac:dyDescent="0.25">
      <c r="A59" s="25">
        <f ca="1">Exceedance!U59</f>
        <v>44501</v>
      </c>
      <c r="B59" s="254">
        <v>416.59800000161187</v>
      </c>
      <c r="C59" s="254">
        <v>420.09800000161295</v>
      </c>
      <c r="D59" s="254">
        <v>420.09800000161295</v>
      </c>
      <c r="E59" s="1">
        <v>1113.9647752059607</v>
      </c>
      <c r="F59" s="1">
        <v>1336.0404374283626</v>
      </c>
      <c r="G59" s="1">
        <v>429.01980000161177</v>
      </c>
      <c r="H59" s="1">
        <v>418.67680000161181</v>
      </c>
      <c r="I59" s="1">
        <v>420.73980000161259</v>
      </c>
      <c r="J59" s="1">
        <v>366.90530000161505</v>
      </c>
      <c r="K59" s="1">
        <v>412.09900000161292</v>
      </c>
      <c r="L59" s="1">
        <v>422.8860000016133</v>
      </c>
      <c r="M59" s="1">
        <v>441.03515000161281</v>
      </c>
      <c r="N59" s="1">
        <v>415.26415000161273</v>
      </c>
      <c r="O59" s="1">
        <v>415.54200000161308</v>
      </c>
      <c r="P59" s="1">
        <v>415.80580000161194</v>
      </c>
      <c r="Q59" s="1">
        <v>417.9888000016125</v>
      </c>
      <c r="R59" s="1">
        <v>469.29280000161179</v>
      </c>
      <c r="S59" s="1">
        <v>382.18110000161397</v>
      </c>
      <c r="T59" s="1">
        <v>425.65180000161178</v>
      </c>
      <c r="U59" s="1">
        <v>416.50700000161311</v>
      </c>
      <c r="V59" s="1">
        <v>414.22500000161324</v>
      </c>
      <c r="W59" s="1">
        <v>420.42200000161324</v>
      </c>
      <c r="X59" s="1">
        <v>415.78766000161482</v>
      </c>
      <c r="Y59" s="1">
        <v>424.15000000161183</v>
      </c>
      <c r="Z59" s="1">
        <v>421.6450000016132</v>
      </c>
      <c r="AA59" s="1">
        <v>417.88300000161308</v>
      </c>
      <c r="AB59" s="1">
        <v>437.04100000161316</v>
      </c>
      <c r="AC59" s="1">
        <v>439.3210000016133</v>
      </c>
      <c r="AD59" s="1">
        <v>446.70356000161308</v>
      </c>
      <c r="AE59" s="1">
        <v>424.62478000161337</v>
      </c>
      <c r="AF59" s="1">
        <v>426.21470000161321</v>
      </c>
      <c r="AG59" s="1">
        <v>415.90366000161339</v>
      </c>
      <c r="AH59" s="1">
        <v>419.87943550014347</v>
      </c>
      <c r="AI59" s="1">
        <v>414.41068525055175</v>
      </c>
      <c r="AJ59" s="1">
        <v>378.34530000161374</v>
      </c>
      <c r="AK59" s="1">
        <v>398.01700000161298</v>
      </c>
      <c r="AL59" s="1">
        <v>457.20600000161323</v>
      </c>
      <c r="AM59" s="1">
        <v>475.49980000161258</v>
      </c>
    </row>
    <row r="60" spans="1:39" x14ac:dyDescent="0.25">
      <c r="A60" s="25">
        <f ca="1">Exceedance!U60</f>
        <v>44531</v>
      </c>
      <c r="B60" s="254">
        <v>389.30299999976029</v>
      </c>
      <c r="C60" s="254">
        <v>393.0529999997616</v>
      </c>
      <c r="D60" s="254">
        <v>393.0529999997616</v>
      </c>
      <c r="E60" s="1">
        <v>1002.1045376142687</v>
      </c>
      <c r="F60" s="1">
        <v>1371.5426158540192</v>
      </c>
      <c r="G60" s="1">
        <v>439.35179999976293</v>
      </c>
      <c r="H60" s="1">
        <v>413.99879999976292</v>
      </c>
      <c r="I60" s="1">
        <v>412.56579999976373</v>
      </c>
      <c r="J60" s="1">
        <v>360.39249999976516</v>
      </c>
      <c r="K60" s="1">
        <v>386.15799999976144</v>
      </c>
      <c r="L60" s="1">
        <v>381.96499999976157</v>
      </c>
      <c r="M60" s="1">
        <v>392.8187999997603</v>
      </c>
      <c r="N60" s="1">
        <v>379.20179999976057</v>
      </c>
      <c r="O60" s="1">
        <v>311.44099999976157</v>
      </c>
      <c r="P60" s="1">
        <v>421.64579999976303</v>
      </c>
      <c r="Q60" s="1">
        <v>416.67579999976374</v>
      </c>
      <c r="R60" s="1">
        <v>472.12779999976289</v>
      </c>
      <c r="S60" s="1">
        <v>336.76329999976679</v>
      </c>
      <c r="T60" s="1">
        <v>427.02179999976295</v>
      </c>
      <c r="U60" s="1">
        <v>397.9519999997616</v>
      </c>
      <c r="V60" s="1">
        <v>400.83399999976137</v>
      </c>
      <c r="W60" s="1">
        <v>414.15299999976156</v>
      </c>
      <c r="X60" s="1">
        <v>371.75054999976322</v>
      </c>
      <c r="Y60" s="1">
        <v>390.41299999976036</v>
      </c>
      <c r="Z60" s="1">
        <v>397.23099999976154</v>
      </c>
      <c r="AA60" s="1">
        <v>406.99299999976165</v>
      </c>
      <c r="AB60" s="1">
        <v>384.80699999976144</v>
      </c>
      <c r="AC60" s="1">
        <v>410.62499999976154</v>
      </c>
      <c r="AD60" s="1">
        <v>371.10424999976152</v>
      </c>
      <c r="AE60" s="1">
        <v>398.18420999976166</v>
      </c>
      <c r="AF60" s="1">
        <v>405.88719999976166</v>
      </c>
      <c r="AG60" s="1">
        <v>397.84690999976164</v>
      </c>
      <c r="AH60" s="1">
        <v>381.13253091088177</v>
      </c>
      <c r="AI60" s="1">
        <v>391.00002340825034</v>
      </c>
      <c r="AJ60" s="1">
        <v>377.53249999976384</v>
      </c>
      <c r="AK60" s="1">
        <v>435.0259999997615</v>
      </c>
      <c r="AL60" s="1">
        <v>505.8059999997617</v>
      </c>
      <c r="AM60" s="1">
        <v>449.78379999976374</v>
      </c>
    </row>
    <row r="61" spans="1:39" x14ac:dyDescent="0.25">
      <c r="A61" s="25">
        <f ca="1">Exceedance!U61</f>
        <v>44562</v>
      </c>
      <c r="B61" s="254">
        <v>457.91900000128709</v>
      </c>
      <c r="C61" s="254">
        <v>466.8564000012916</v>
      </c>
      <c r="D61" s="254">
        <v>461.91900000128874</v>
      </c>
      <c r="E61" s="1">
        <v>572.0301000013568</v>
      </c>
      <c r="F61" s="1">
        <v>499.28640000129064</v>
      </c>
      <c r="G61" s="1">
        <v>445.58740000129086</v>
      </c>
      <c r="H61" s="1">
        <v>469.50140000129085</v>
      </c>
      <c r="I61" s="1">
        <v>439.35200000128867</v>
      </c>
      <c r="J61" s="1">
        <v>439.46600000128876</v>
      </c>
      <c r="K61" s="1">
        <v>451.19700000128734</v>
      </c>
      <c r="L61" s="1">
        <v>443.39680000128868</v>
      </c>
      <c r="M61" s="1">
        <v>476.73980000128887</v>
      </c>
      <c r="N61" s="1">
        <v>439.68900000128878</v>
      </c>
      <c r="O61" s="1">
        <v>461.28140000129076</v>
      </c>
      <c r="P61" s="1">
        <v>516.742400001291</v>
      </c>
      <c r="Q61" s="1">
        <v>574.06040000129099</v>
      </c>
      <c r="R61" s="1">
        <v>398.48640000129097</v>
      </c>
      <c r="S61" s="1">
        <v>460.83140000129072</v>
      </c>
      <c r="T61" s="1">
        <v>453.43440000129164</v>
      </c>
      <c r="U61" s="1">
        <v>454.31900000128854</v>
      </c>
      <c r="V61" s="1">
        <v>452.07200000128711</v>
      </c>
      <c r="W61" s="1">
        <v>447.12000000128711</v>
      </c>
      <c r="X61" s="1">
        <v>440.77445000131689</v>
      </c>
      <c r="Y61" s="1">
        <v>471.18900000128724</v>
      </c>
      <c r="Z61" s="1">
        <v>460.38800000128879</v>
      </c>
      <c r="AA61" s="1">
        <v>446.28800000128848</v>
      </c>
      <c r="AB61" s="1">
        <v>482.6884000012916</v>
      </c>
      <c r="AC61" s="1">
        <v>406.18487000128874</v>
      </c>
      <c r="AD61" s="1">
        <v>487.15383000128907</v>
      </c>
      <c r="AE61" s="1">
        <v>484.2685600012918</v>
      </c>
      <c r="AF61" s="1">
        <v>459.51570000128902</v>
      </c>
      <c r="AG61" s="1">
        <v>456.19523190261879</v>
      </c>
      <c r="AH61" s="1">
        <v>450.15502626428884</v>
      </c>
      <c r="AI61" s="1">
        <v>352.38040000131616</v>
      </c>
      <c r="AJ61" s="1">
        <v>426.15400000128727</v>
      </c>
      <c r="AK61" s="1">
        <v>564.85900000128868</v>
      </c>
      <c r="AL61" s="1">
        <v>584.5420000012889</v>
      </c>
      <c r="AM61" s="1">
        <v>571.95990000135396</v>
      </c>
    </row>
    <row r="62" spans="1:39" x14ac:dyDescent="0.25">
      <c r="A62" s="25">
        <f ca="1">Exceedance!U62</f>
        <v>44593</v>
      </c>
      <c r="B62" s="254">
        <v>515.38099999934093</v>
      </c>
      <c r="C62" s="254">
        <v>525.59179999934508</v>
      </c>
      <c r="D62" s="254">
        <v>520.38099999934298</v>
      </c>
      <c r="E62" s="1">
        <v>497.72619999943169</v>
      </c>
      <c r="F62" s="1">
        <v>480.02979999934439</v>
      </c>
      <c r="G62" s="1">
        <v>507.21679999934429</v>
      </c>
      <c r="H62" s="1">
        <v>533.78279999934409</v>
      </c>
      <c r="I62" s="1">
        <v>514.00499999934277</v>
      </c>
      <c r="J62" s="1">
        <v>489.52099999934302</v>
      </c>
      <c r="K62" s="1">
        <v>499.04799999934079</v>
      </c>
      <c r="L62" s="1">
        <v>550.56274999934158</v>
      </c>
      <c r="M62" s="1">
        <v>535.81074999934151</v>
      </c>
      <c r="N62" s="1">
        <v>534.22099999934301</v>
      </c>
      <c r="O62" s="1">
        <v>521.56579999934445</v>
      </c>
      <c r="P62" s="1">
        <v>534.26579999934415</v>
      </c>
      <c r="Q62" s="1">
        <v>552.06079999934411</v>
      </c>
      <c r="R62" s="1">
        <v>512.2487999993441</v>
      </c>
      <c r="S62" s="1">
        <v>514.74379999934433</v>
      </c>
      <c r="T62" s="1">
        <v>498.8097999993451</v>
      </c>
      <c r="U62" s="1">
        <v>520.08399999934318</v>
      </c>
      <c r="V62" s="1">
        <v>492.76999999934105</v>
      </c>
      <c r="W62" s="1">
        <v>490.79399999934105</v>
      </c>
      <c r="X62" s="1">
        <v>484.7631399993785</v>
      </c>
      <c r="Y62" s="1">
        <v>501.67599999934106</v>
      </c>
      <c r="Z62" s="1">
        <v>528.51099999934297</v>
      </c>
      <c r="AA62" s="1">
        <v>529.66499999934297</v>
      </c>
      <c r="AB62" s="1">
        <v>510.21279999934524</v>
      </c>
      <c r="AC62" s="1">
        <v>536.81894999934286</v>
      </c>
      <c r="AD62" s="1">
        <v>513.19057999934296</v>
      </c>
      <c r="AE62" s="1">
        <v>536.0642399993452</v>
      </c>
      <c r="AF62" s="1">
        <v>520.05440999934285</v>
      </c>
      <c r="AG62" s="1">
        <v>508.09630875965286</v>
      </c>
      <c r="AH62" s="1">
        <v>505.62731895162284</v>
      </c>
      <c r="AI62" s="1">
        <v>466.37709999936828</v>
      </c>
      <c r="AJ62" s="1">
        <v>522.74199999934081</v>
      </c>
      <c r="AK62" s="1">
        <v>381.3769999993429</v>
      </c>
      <c r="AL62" s="1">
        <v>459.34699999934281</v>
      </c>
      <c r="AM62" s="1">
        <v>550.92494999942676</v>
      </c>
    </row>
    <row r="63" spans="1:39" x14ac:dyDescent="0.25">
      <c r="A63" s="25">
        <f ca="1">Exceedance!U63</f>
        <v>44621</v>
      </c>
      <c r="B63" s="254">
        <v>699.05199999960587</v>
      </c>
      <c r="C63" s="254">
        <v>712.41639999961376</v>
      </c>
      <c r="D63" s="254">
        <v>706.05199999960894</v>
      </c>
      <c r="E63" s="1">
        <v>681.88909999973839</v>
      </c>
      <c r="F63" s="1">
        <v>640.30339999961222</v>
      </c>
      <c r="G63" s="1">
        <v>680.10739999961243</v>
      </c>
      <c r="H63" s="1">
        <v>677.33339999961208</v>
      </c>
      <c r="I63" s="1">
        <v>661.77799999960871</v>
      </c>
      <c r="J63" s="1">
        <v>675.55399999960866</v>
      </c>
      <c r="K63" s="1">
        <v>647.04899999960594</v>
      </c>
      <c r="L63" s="1">
        <v>784.15619999960745</v>
      </c>
      <c r="M63" s="1">
        <v>706.5861999996074</v>
      </c>
      <c r="N63" s="1">
        <v>681.09899999960896</v>
      </c>
      <c r="O63" s="1">
        <v>714.45639999961224</v>
      </c>
      <c r="P63" s="1">
        <v>679.42939999961209</v>
      </c>
      <c r="Q63" s="1">
        <v>656.09639999961234</v>
      </c>
      <c r="R63" s="1">
        <v>664.69839999961232</v>
      </c>
      <c r="S63" s="1">
        <v>671.30339999961211</v>
      </c>
      <c r="T63" s="1">
        <v>681.85439999961386</v>
      </c>
      <c r="U63" s="1">
        <v>685.37499999960846</v>
      </c>
      <c r="V63" s="1">
        <v>723.95299999960605</v>
      </c>
      <c r="W63" s="1">
        <v>714.63499999960595</v>
      </c>
      <c r="X63" s="1">
        <v>671.06851999965818</v>
      </c>
      <c r="Y63" s="1">
        <v>669.12899999960598</v>
      </c>
      <c r="Z63" s="1">
        <v>679.4249999996091</v>
      </c>
      <c r="AA63" s="1">
        <v>678.58299999960877</v>
      </c>
      <c r="AB63" s="1">
        <v>711.41939999961369</v>
      </c>
      <c r="AC63" s="1">
        <v>699.8612999996086</v>
      </c>
      <c r="AD63" s="1">
        <v>695.77294999960884</v>
      </c>
      <c r="AE63" s="1">
        <v>701.91182999961404</v>
      </c>
      <c r="AF63" s="1">
        <v>703.04516999960879</v>
      </c>
      <c r="AG63" s="1">
        <v>751.57612032710892</v>
      </c>
      <c r="AH63" s="1">
        <v>710.84344201975875</v>
      </c>
      <c r="AI63" s="1">
        <v>623.16179999963299</v>
      </c>
      <c r="AJ63" s="1">
        <v>672.05999999960591</v>
      </c>
      <c r="AK63" s="1">
        <v>656.15499999960866</v>
      </c>
      <c r="AL63" s="1">
        <v>637.7549999996088</v>
      </c>
      <c r="AM63" s="1">
        <v>643.41829999973731</v>
      </c>
    </row>
    <row r="64" spans="1:39" x14ac:dyDescent="0.25">
      <c r="A64" s="25" t="str">
        <f ca="1">Exceedance!U64</f>
        <v/>
      </c>
      <c r="B64" s="254">
        <v>673.28399999758744</v>
      </c>
      <c r="C64" s="254">
        <v>686.56979999759051</v>
      </c>
      <c r="D64" s="254">
        <v>680.28399999759029</v>
      </c>
      <c r="E64" s="1">
        <v>633.68619999772079</v>
      </c>
      <c r="F64" s="1">
        <v>667.61679999758928</v>
      </c>
      <c r="G64" s="1">
        <v>684.71179999758931</v>
      </c>
      <c r="H64" s="1">
        <v>711.65679999758913</v>
      </c>
      <c r="I64" s="1">
        <v>682.76699999759057</v>
      </c>
      <c r="J64" s="1">
        <v>707.37599999759027</v>
      </c>
      <c r="K64" s="1">
        <v>692.24999999758768</v>
      </c>
      <c r="L64" s="1">
        <v>756.96744999758778</v>
      </c>
      <c r="M64" s="1">
        <v>720.025449997588</v>
      </c>
      <c r="N64" s="1">
        <v>679.60399999759056</v>
      </c>
      <c r="O64" s="1">
        <v>716.37779999758959</v>
      </c>
      <c r="P64" s="1">
        <v>693.94579999758957</v>
      </c>
      <c r="Q64" s="1">
        <v>633.62979999758932</v>
      </c>
      <c r="R64" s="1">
        <v>685.00979999758943</v>
      </c>
      <c r="S64" s="1">
        <v>716.70879999758927</v>
      </c>
      <c r="T64" s="1">
        <v>693.62279999759039</v>
      </c>
      <c r="U64" s="1">
        <v>694.19599999759043</v>
      </c>
      <c r="V64" s="1">
        <v>683.46499999758771</v>
      </c>
      <c r="W64" s="1">
        <v>677.58599999758781</v>
      </c>
      <c r="X64" s="1">
        <v>649.96420999763961</v>
      </c>
      <c r="Y64" s="1">
        <v>683.12199999758775</v>
      </c>
      <c r="Z64" s="1">
        <v>692.13099999759027</v>
      </c>
      <c r="AA64" s="1">
        <v>701.63999999759062</v>
      </c>
      <c r="AB64" s="1">
        <v>711.2017999975908</v>
      </c>
      <c r="AC64" s="1">
        <v>700.76491999759071</v>
      </c>
      <c r="AD64" s="1">
        <v>701.23813999759045</v>
      </c>
      <c r="AE64" s="1">
        <v>712.16542999759054</v>
      </c>
      <c r="AF64" s="1">
        <v>698.55442999759043</v>
      </c>
      <c r="AG64" s="1">
        <v>647.27050639067056</v>
      </c>
      <c r="AH64" s="1">
        <v>669.34081128740047</v>
      </c>
      <c r="AI64" s="1">
        <v>602.92429999761941</v>
      </c>
      <c r="AJ64" s="1">
        <v>666.20099999758747</v>
      </c>
      <c r="AK64" s="1">
        <v>759.53099999759024</v>
      </c>
      <c r="AL64" s="1">
        <v>682.70799999759026</v>
      </c>
      <c r="AM64" s="1">
        <v>684.41364999771804</v>
      </c>
    </row>
    <row r="65" spans="1:39" x14ac:dyDescent="0.25">
      <c r="A65" s="25" t="str">
        <f ca="1">Exceedance!U65</f>
        <v/>
      </c>
      <c r="B65" s="254">
        <v>604.11999994734458</v>
      </c>
      <c r="C65" s="254">
        <v>611.34239994734139</v>
      </c>
      <c r="D65" s="254">
        <v>607.86999994734629</v>
      </c>
      <c r="E65" s="1">
        <v>818.37409994739676</v>
      </c>
      <c r="F65" s="1">
        <v>610.62239994734068</v>
      </c>
      <c r="G65" s="1">
        <v>641.08739994734105</v>
      </c>
      <c r="H65" s="1">
        <v>616.5933999473408</v>
      </c>
      <c r="I65" s="1">
        <v>604.77199994734633</v>
      </c>
      <c r="J65" s="1">
        <v>601.68299994734639</v>
      </c>
      <c r="K65" s="1">
        <v>600.91599994734474</v>
      </c>
      <c r="L65" s="1">
        <v>689.25599994734671</v>
      </c>
      <c r="M65" s="1">
        <v>749.01199994734702</v>
      </c>
      <c r="N65" s="1">
        <v>634.15299994734653</v>
      </c>
      <c r="O65" s="1">
        <v>631.20539994734031</v>
      </c>
      <c r="P65" s="1">
        <v>633.0523999473404</v>
      </c>
      <c r="Q65" s="1">
        <v>607.47139994734061</v>
      </c>
      <c r="R65" s="1">
        <v>622.50539994734083</v>
      </c>
      <c r="S65" s="1">
        <v>625.37839994734077</v>
      </c>
      <c r="T65" s="1">
        <v>627.40439994734163</v>
      </c>
      <c r="U65" s="1">
        <v>609.40099994734624</v>
      </c>
      <c r="V65" s="1">
        <v>623.34199994734479</v>
      </c>
      <c r="W65" s="1">
        <v>628.73199994734489</v>
      </c>
      <c r="X65" s="1">
        <v>625.64558994737217</v>
      </c>
      <c r="Y65" s="1">
        <v>654.78699994734461</v>
      </c>
      <c r="Z65" s="1">
        <v>623.30199994734642</v>
      </c>
      <c r="AA65" s="1">
        <v>609.28799994734641</v>
      </c>
      <c r="AB65" s="1">
        <v>610.04639994734146</v>
      </c>
      <c r="AC65" s="1">
        <v>643.66104994734633</v>
      </c>
      <c r="AD65" s="1">
        <v>622.68081994734587</v>
      </c>
      <c r="AE65" s="1">
        <v>609.7055899473412</v>
      </c>
      <c r="AF65" s="1">
        <v>611.10353994734635</v>
      </c>
      <c r="AG65" s="1">
        <v>608.84461588479212</v>
      </c>
      <c r="AH65" s="1">
        <v>591.05417198264615</v>
      </c>
      <c r="AI65" s="1">
        <v>530.07049994736462</v>
      </c>
      <c r="AJ65" s="1">
        <v>587.64699994734451</v>
      </c>
      <c r="AK65" s="1">
        <v>637.98099994734628</v>
      </c>
      <c r="AL65" s="1">
        <v>644.1469999473461</v>
      </c>
      <c r="AM65" s="1">
        <v>794.82409994739749</v>
      </c>
    </row>
    <row r="66" spans="1:39" x14ac:dyDescent="0.25">
      <c r="A66" s="25" t="str">
        <f ca="1">Exceedance!U66</f>
        <v/>
      </c>
      <c r="B66" s="254">
        <v>593.17299999982379</v>
      </c>
      <c r="C66" s="254">
        <v>599.83879999982958</v>
      </c>
      <c r="D66" s="254">
        <v>596.67299999982515</v>
      </c>
      <c r="E66" s="1">
        <v>953.6682589524911</v>
      </c>
      <c r="F66" s="1">
        <v>584.41079999982867</v>
      </c>
      <c r="G66" s="1">
        <v>600.86079999982894</v>
      </c>
      <c r="H66" s="1">
        <v>606.6387999998293</v>
      </c>
      <c r="I66" s="1">
        <v>561.92199999982529</v>
      </c>
      <c r="J66" s="1">
        <v>597.02899999982503</v>
      </c>
      <c r="K66" s="1">
        <v>576.10599999982367</v>
      </c>
      <c r="L66" s="1">
        <v>627.7878999998245</v>
      </c>
      <c r="M66" s="1">
        <v>736.64289999982441</v>
      </c>
      <c r="N66" s="1">
        <v>603.25699999982476</v>
      </c>
      <c r="O66" s="1">
        <v>603.11779999982855</v>
      </c>
      <c r="P66" s="1">
        <v>626.75179999982868</v>
      </c>
      <c r="Q66" s="1">
        <v>586.81779999982871</v>
      </c>
      <c r="R66" s="1">
        <v>598.31979999982889</v>
      </c>
      <c r="S66" s="1">
        <v>586.31279999982883</v>
      </c>
      <c r="T66" s="1">
        <v>605.42679999982977</v>
      </c>
      <c r="U66" s="1">
        <v>590.12099999982536</v>
      </c>
      <c r="V66" s="1">
        <v>604.31299999982389</v>
      </c>
      <c r="W66" s="1">
        <v>617.16999999982363</v>
      </c>
      <c r="X66" s="1">
        <v>574.23458999984894</v>
      </c>
      <c r="Y66" s="1">
        <v>591.91499999982375</v>
      </c>
      <c r="Z66" s="1">
        <v>610.93299999982537</v>
      </c>
      <c r="AA66" s="1">
        <v>610.25099999982513</v>
      </c>
      <c r="AB66" s="1">
        <v>589.29579999982946</v>
      </c>
      <c r="AC66" s="1">
        <v>596.50504999982502</v>
      </c>
      <c r="AD66" s="1">
        <v>603.41393999982506</v>
      </c>
      <c r="AE66" s="1">
        <v>609.69915999982959</v>
      </c>
      <c r="AF66" s="1">
        <v>605.54192999982513</v>
      </c>
      <c r="AG66" s="1">
        <v>613.10851388910203</v>
      </c>
      <c r="AH66" s="1">
        <v>576.2337906659551</v>
      </c>
      <c r="AI66" s="1">
        <v>553.42939999985288</v>
      </c>
      <c r="AJ66" s="1">
        <v>553.4169999998237</v>
      </c>
      <c r="AK66" s="1">
        <v>745.77599999982522</v>
      </c>
      <c r="AL66" s="1">
        <v>586.41799999982493</v>
      </c>
      <c r="AM66" s="1">
        <v>713.92909999988592</v>
      </c>
    </row>
    <row r="67" spans="1:39" x14ac:dyDescent="0.25">
      <c r="A67" s="25" t="str">
        <f ca="1">Exceedance!U67</f>
        <v/>
      </c>
      <c r="B67" s="254">
        <v>606.0640000042855</v>
      </c>
      <c r="C67" s="254">
        <v>613.95640000428909</v>
      </c>
      <c r="D67" s="254">
        <v>610.06400000428687</v>
      </c>
      <c r="E67" s="1">
        <v>1497.8908881205978</v>
      </c>
      <c r="F67" s="1">
        <v>622.17740000428842</v>
      </c>
      <c r="G67" s="1">
        <v>662.30040000428846</v>
      </c>
      <c r="H67" s="1">
        <v>649.2634000042882</v>
      </c>
      <c r="I67" s="1">
        <v>606.28800000428691</v>
      </c>
      <c r="J67" s="1">
        <v>629.47400000428706</v>
      </c>
      <c r="K67" s="1">
        <v>601.43200000428521</v>
      </c>
      <c r="L67" s="1">
        <v>648.01880000428764</v>
      </c>
      <c r="M67" s="1">
        <v>779.47980000428754</v>
      </c>
      <c r="N67" s="1">
        <v>640.20300000428699</v>
      </c>
      <c r="O67" s="1">
        <v>637.55140000428821</v>
      </c>
      <c r="P67" s="1">
        <v>651.17540000428835</v>
      </c>
      <c r="Q67" s="1">
        <v>620.16240000428832</v>
      </c>
      <c r="R67" s="1">
        <v>595.84040000428809</v>
      </c>
      <c r="S67" s="1">
        <v>639.94140000428831</v>
      </c>
      <c r="T67" s="1">
        <v>640.59940000428901</v>
      </c>
      <c r="U67" s="1">
        <v>616.95100000428693</v>
      </c>
      <c r="V67" s="1">
        <v>623.15800000428533</v>
      </c>
      <c r="W67" s="1">
        <v>614.74700000428538</v>
      </c>
      <c r="X67" s="1">
        <v>636.47259000431495</v>
      </c>
      <c r="Y67" s="1">
        <v>630.85600000428553</v>
      </c>
      <c r="Z67" s="1">
        <v>639.74300000428696</v>
      </c>
      <c r="AA67" s="1">
        <v>631.89500000428689</v>
      </c>
      <c r="AB67" s="1">
        <v>635.63640000428916</v>
      </c>
      <c r="AC67" s="1">
        <v>646.52751000428691</v>
      </c>
      <c r="AD67" s="1">
        <v>637.31766000428684</v>
      </c>
      <c r="AE67" s="1">
        <v>620.845440004289</v>
      </c>
      <c r="AF67" s="1">
        <v>613.97077000428692</v>
      </c>
      <c r="AG67" s="1">
        <v>602.43169428149679</v>
      </c>
      <c r="AH67" s="1">
        <v>597.49516173207678</v>
      </c>
      <c r="AI67" s="1">
        <v>562.74270000430886</v>
      </c>
      <c r="AJ67" s="1">
        <v>609.62700000428538</v>
      </c>
      <c r="AK67" s="1">
        <v>539.52700000428661</v>
      </c>
      <c r="AL67" s="1">
        <v>633.01600000428687</v>
      </c>
      <c r="AM67" s="1">
        <v>1081.6914490633728</v>
      </c>
    </row>
    <row r="68" spans="1:39" x14ac:dyDescent="0.25">
      <c r="A68" s="25" t="str">
        <f ca="1">Exceedance!U68</f>
        <v/>
      </c>
      <c r="B68" s="254">
        <v>521.23400000143829</v>
      </c>
      <c r="C68" s="254">
        <v>527.38480000144295</v>
      </c>
      <c r="D68" s="254">
        <v>524.23400000143954</v>
      </c>
      <c r="E68" s="1">
        <v>1560.2201617638832</v>
      </c>
      <c r="F68" s="1">
        <v>538.17980000144235</v>
      </c>
      <c r="G68" s="1">
        <v>518.17380000144226</v>
      </c>
      <c r="H68" s="1">
        <v>529.79580000144256</v>
      </c>
      <c r="I68" s="1">
        <v>493.99700000143918</v>
      </c>
      <c r="J68" s="1">
        <v>527.28600000143922</v>
      </c>
      <c r="K68" s="1">
        <v>494.9830000014382</v>
      </c>
      <c r="L68" s="1">
        <v>553.98145000144041</v>
      </c>
      <c r="M68" s="1">
        <v>553.23645000144052</v>
      </c>
      <c r="N68" s="1">
        <v>533.23200000143925</v>
      </c>
      <c r="O68" s="1">
        <v>530.04280000144229</v>
      </c>
      <c r="P68" s="1">
        <v>587.72080000144251</v>
      </c>
      <c r="Q68" s="1">
        <v>546.42680000144242</v>
      </c>
      <c r="R68" s="1">
        <v>527.23980000144229</v>
      </c>
      <c r="S68" s="1">
        <v>527.6438000014424</v>
      </c>
      <c r="T68" s="1">
        <v>517.45580000144287</v>
      </c>
      <c r="U68" s="1">
        <v>521.06500000143944</v>
      </c>
      <c r="V68" s="1">
        <v>526.17800000143791</v>
      </c>
      <c r="W68" s="1">
        <v>550.02400000143803</v>
      </c>
      <c r="X68" s="1">
        <v>505.58590000146006</v>
      </c>
      <c r="Y68" s="1">
        <v>543.69500000143796</v>
      </c>
      <c r="Z68" s="1">
        <v>547.32000000143921</v>
      </c>
      <c r="AA68" s="1">
        <v>550.00000000143905</v>
      </c>
      <c r="AB68" s="1">
        <v>559.47180000144306</v>
      </c>
      <c r="AC68" s="1">
        <v>555.69479000143917</v>
      </c>
      <c r="AD68" s="1">
        <v>544.09545000143908</v>
      </c>
      <c r="AE68" s="1">
        <v>528.29281000144283</v>
      </c>
      <c r="AF68" s="1">
        <v>518.72597000143912</v>
      </c>
      <c r="AG68" s="1">
        <v>502.35178867765904</v>
      </c>
      <c r="AH68" s="1">
        <v>532.24110338013929</v>
      </c>
      <c r="AI68" s="1">
        <v>476.25900000146208</v>
      </c>
      <c r="AJ68" s="1">
        <v>488.86800000143796</v>
      </c>
      <c r="AK68" s="1">
        <v>518.07100000143896</v>
      </c>
      <c r="AL68" s="1">
        <v>527.59700000143937</v>
      </c>
      <c r="AM68" s="1">
        <v>1555.6542962131998</v>
      </c>
    </row>
    <row r="69" spans="1:39" x14ac:dyDescent="0.25">
      <c r="A69" s="25" t="str">
        <f ca="1">Exceedance!U69</f>
        <v/>
      </c>
      <c r="B69" s="254">
        <v>499.80000003087031</v>
      </c>
      <c r="C69" s="254">
        <v>506.50380003087565</v>
      </c>
      <c r="D69" s="254">
        <v>502.80000003087173</v>
      </c>
      <c r="E69" s="1">
        <v>1440.0004463527296</v>
      </c>
      <c r="F69" s="1">
        <v>498.75080003087493</v>
      </c>
      <c r="G69" s="1">
        <v>494.65380003087489</v>
      </c>
      <c r="H69" s="1">
        <v>496.420800030875</v>
      </c>
      <c r="I69" s="1">
        <v>477.1920000308715</v>
      </c>
      <c r="J69" s="1">
        <v>488.48700003087146</v>
      </c>
      <c r="K69" s="1">
        <v>479.95500003087045</v>
      </c>
      <c r="L69" s="1">
        <v>523.54000003086935</v>
      </c>
      <c r="M69" s="1">
        <v>490.58000003086926</v>
      </c>
      <c r="N69" s="1">
        <v>501.00500003087154</v>
      </c>
      <c r="O69" s="1">
        <v>498.39080003087514</v>
      </c>
      <c r="P69" s="1">
        <v>477.04980003087502</v>
      </c>
      <c r="Q69" s="1">
        <v>548.91580003087506</v>
      </c>
      <c r="R69" s="1">
        <v>547.07780003087487</v>
      </c>
      <c r="S69" s="1">
        <v>514.884800030875</v>
      </c>
      <c r="T69" s="1">
        <v>499.46380003087563</v>
      </c>
      <c r="U69" s="1">
        <v>499.81400003087145</v>
      </c>
      <c r="V69" s="1">
        <v>511.59400003087052</v>
      </c>
      <c r="W69" s="1">
        <v>483.66000003087044</v>
      </c>
      <c r="X69" s="1">
        <v>481.62721003089246</v>
      </c>
      <c r="Y69" s="1">
        <v>504.69000003087046</v>
      </c>
      <c r="Z69" s="1">
        <v>512.58700003087165</v>
      </c>
      <c r="AA69" s="1">
        <v>497.78800003087173</v>
      </c>
      <c r="AB69" s="1">
        <v>521.18480003087586</v>
      </c>
      <c r="AC69" s="1">
        <v>510.43289003087165</v>
      </c>
      <c r="AD69" s="1">
        <v>495.24360003087179</v>
      </c>
      <c r="AE69" s="1">
        <v>527.97337003087557</v>
      </c>
      <c r="AF69" s="1">
        <v>514.75083003087173</v>
      </c>
      <c r="AG69" s="1">
        <v>488.74955961698157</v>
      </c>
      <c r="AH69" s="1">
        <v>483.78726289015174</v>
      </c>
      <c r="AI69" s="1">
        <v>409.81180003090265</v>
      </c>
      <c r="AJ69" s="1">
        <v>469.10700003087061</v>
      </c>
      <c r="AK69" s="1">
        <v>499.68800003087154</v>
      </c>
      <c r="AL69" s="1">
        <v>535.27400003087143</v>
      </c>
      <c r="AM69" s="1">
        <v>1446.6475266467664</v>
      </c>
    </row>
    <row r="70" spans="1:39" x14ac:dyDescent="0.25">
      <c r="A70" s="25" t="str">
        <f ca="1">Exceedance!U70</f>
        <v/>
      </c>
      <c r="B70" s="254"/>
      <c r="C70" s="254"/>
      <c r="D70" s="254"/>
    </row>
    <row r="71" spans="1:39" x14ac:dyDescent="0.25">
      <c r="A71" s="25" t="str">
        <f ca="1">Exceedance!U71</f>
        <v/>
      </c>
      <c r="B71" s="254"/>
      <c r="C71" s="254"/>
      <c r="D71" s="254"/>
    </row>
    <row r="72" spans="1:39" x14ac:dyDescent="0.25">
      <c r="A72" s="25" t="str">
        <f ca="1">Exceedance!U72</f>
        <v/>
      </c>
      <c r="B72" s="254"/>
      <c r="C72" s="254"/>
      <c r="D72" s="254"/>
    </row>
    <row r="73" spans="1:39" x14ac:dyDescent="0.25">
      <c r="A73" s="25" t="str">
        <f ca="1">Exceedance!U73</f>
        <v/>
      </c>
      <c r="B73" s="254"/>
      <c r="C73" s="254"/>
      <c r="D73" s="254"/>
    </row>
    <row r="74" spans="1:39" x14ac:dyDescent="0.25">
      <c r="A74" s="25" t="str">
        <f ca="1">Exceedance!U74</f>
        <v/>
      </c>
      <c r="B74" s="254"/>
      <c r="C74" s="254"/>
      <c r="D74" s="254"/>
    </row>
    <row r="75" spans="1:39" x14ac:dyDescent="0.25">
      <c r="A75" s="25" t="str">
        <f ca="1">Exceedance!U75</f>
        <v/>
      </c>
      <c r="B75" s="254"/>
      <c r="C75" s="254"/>
      <c r="D75" s="254"/>
    </row>
    <row r="76" spans="1:39" x14ac:dyDescent="0.25">
      <c r="A76" s="25" t="str">
        <f ca="1">Exceedance!U76</f>
        <v/>
      </c>
      <c r="B76" s="254"/>
      <c r="C76" s="254"/>
      <c r="D76" s="254"/>
    </row>
    <row r="77" spans="1:39" x14ac:dyDescent="0.25">
      <c r="A77" s="25" t="str">
        <f ca="1">Exceedance!U77</f>
        <v/>
      </c>
      <c r="B77" s="254"/>
      <c r="C77" s="254"/>
      <c r="D77" s="254"/>
    </row>
    <row r="78" spans="1:39" x14ac:dyDescent="0.25">
      <c r="A78" s="25" t="str">
        <f ca="1">Exceedance!U78</f>
        <v/>
      </c>
      <c r="B78" s="254"/>
      <c r="C78" s="254"/>
      <c r="D78" s="254"/>
    </row>
    <row r="79" spans="1:39" x14ac:dyDescent="0.25">
      <c r="A79" s="25" t="str">
        <f ca="1">Exceedance!U79</f>
        <v/>
      </c>
      <c r="B79" s="254"/>
      <c r="C79" s="254"/>
      <c r="D79" s="254"/>
    </row>
    <row r="80" spans="1:39" x14ac:dyDescent="0.25">
      <c r="A80" s="25" t="str">
        <f ca="1">Exceedance!U80</f>
        <v/>
      </c>
      <c r="B80" s="254"/>
      <c r="C80" s="254"/>
      <c r="D80" s="254"/>
    </row>
    <row r="81" spans="1:4" x14ac:dyDescent="0.25">
      <c r="A81" s="25" t="str">
        <f ca="1">Exceedance!U81</f>
        <v/>
      </c>
      <c r="B81" s="254"/>
      <c r="C81" s="254"/>
      <c r="D81" s="254"/>
    </row>
    <row r="82" spans="1:4" x14ac:dyDescent="0.25">
      <c r="A82" s="25" t="str">
        <f ca="1">Exceedance!U82</f>
        <v/>
      </c>
      <c r="B82" s="254"/>
      <c r="C82" s="254"/>
      <c r="D82" s="254"/>
    </row>
    <row r="83" spans="1:4" x14ac:dyDescent="0.25">
      <c r="A83" s="25" t="str">
        <f ca="1">Exceedance!U83</f>
        <v/>
      </c>
      <c r="B83" s="254"/>
      <c r="C83" s="254"/>
      <c r="D83" s="254"/>
    </row>
    <row r="84" spans="1:4" x14ac:dyDescent="0.25">
      <c r="A84" s="25" t="str">
        <f ca="1">Exceedance!U84</f>
        <v/>
      </c>
      <c r="B84" s="254"/>
      <c r="C84" s="254"/>
      <c r="D84" s="254"/>
    </row>
    <row r="85" spans="1:4" x14ac:dyDescent="0.25">
      <c r="A85" s="25" t="str">
        <f ca="1">Exceedance!U85</f>
        <v/>
      </c>
      <c r="B85" s="254"/>
      <c r="C85" s="254"/>
      <c r="D85" s="254"/>
    </row>
    <row r="86" spans="1:4" x14ac:dyDescent="0.25">
      <c r="A86" s="25" t="str">
        <f ca="1">Exceedance!U86</f>
        <v/>
      </c>
      <c r="B86" s="254"/>
      <c r="C86" s="254"/>
      <c r="D86" s="254"/>
    </row>
    <row r="87" spans="1:4" x14ac:dyDescent="0.25">
      <c r="A87" s="25" t="str">
        <f ca="1">Exceedance!U87</f>
        <v/>
      </c>
      <c r="B87" s="254"/>
      <c r="C87" s="254"/>
      <c r="D87" s="254"/>
    </row>
    <row r="88" spans="1:4" x14ac:dyDescent="0.25">
      <c r="A88" s="25" t="str">
        <f ca="1">Exceedance!U88</f>
        <v/>
      </c>
      <c r="B88" s="254"/>
      <c r="C88" s="254"/>
      <c r="D88" s="254"/>
    </row>
    <row r="89" spans="1:4" x14ac:dyDescent="0.25">
      <c r="A89" s="25" t="str">
        <f ca="1">Exceedance!U89</f>
        <v/>
      </c>
      <c r="B89" s="254"/>
      <c r="C89" s="254"/>
      <c r="D89" s="254"/>
    </row>
    <row r="90" spans="1:4" x14ac:dyDescent="0.25">
      <c r="A90" s="25" t="str">
        <f ca="1">Exceedance!U90</f>
        <v/>
      </c>
      <c r="B90" s="254"/>
      <c r="C90" s="254"/>
      <c r="D90" s="254"/>
    </row>
    <row r="91" spans="1:4" x14ac:dyDescent="0.25">
      <c r="A91" s="25" t="str">
        <f ca="1">Exceedance!U91</f>
        <v/>
      </c>
      <c r="B91" s="254"/>
      <c r="C91" s="254"/>
      <c r="D91" s="254"/>
    </row>
    <row r="92" spans="1:4" x14ac:dyDescent="0.25">
      <c r="A92" s="25" t="str">
        <f ca="1">Exceedance!U92</f>
        <v/>
      </c>
      <c r="B92" s="254"/>
      <c r="C92" s="254"/>
      <c r="D92" s="254"/>
    </row>
    <row r="93" spans="1:4" x14ac:dyDescent="0.25">
      <c r="A93" s="25" t="str">
        <f ca="1">Exceedance!U93</f>
        <v/>
      </c>
      <c r="B93" s="254"/>
      <c r="C93" s="254"/>
      <c r="D93" s="254"/>
    </row>
    <row r="94" spans="1:4" x14ac:dyDescent="0.25">
      <c r="A94" s="25" t="str">
        <f ca="1">Exceedance!U94</f>
        <v/>
      </c>
      <c r="B94" s="254"/>
      <c r="C94" s="254"/>
      <c r="D94" s="254"/>
    </row>
    <row r="95" spans="1:4" x14ac:dyDescent="0.25">
      <c r="A95" s="25" t="str">
        <f ca="1">Exceedance!U95</f>
        <v/>
      </c>
      <c r="B95" s="254"/>
      <c r="C95" s="254"/>
      <c r="D95" s="254"/>
    </row>
    <row r="96" spans="1:4" x14ac:dyDescent="0.25">
      <c r="A96" s="25" t="str">
        <f ca="1">Exceedance!U96</f>
        <v/>
      </c>
      <c r="B96" s="254"/>
      <c r="C96" s="254"/>
      <c r="D96" s="254"/>
    </row>
    <row r="97" spans="1:4" x14ac:dyDescent="0.25">
      <c r="A97" s="25" t="str">
        <f ca="1">Exceedance!U97</f>
        <v/>
      </c>
      <c r="B97" s="254"/>
      <c r="C97" s="254"/>
      <c r="D97" s="254"/>
    </row>
    <row r="98" spans="1:4" x14ac:dyDescent="0.25">
      <c r="A98" s="25" t="str">
        <f ca="1">Exceedance!U98</f>
        <v/>
      </c>
      <c r="B98" s="254"/>
      <c r="C98" s="254"/>
      <c r="D98" s="254"/>
    </row>
    <row r="99" spans="1:4" x14ac:dyDescent="0.25">
      <c r="A99" s="25" t="str">
        <f ca="1">Exceedance!U99</f>
        <v/>
      </c>
      <c r="B99" s="254"/>
      <c r="C99" s="254"/>
      <c r="D99" s="254"/>
    </row>
    <row r="100" spans="1:4" x14ac:dyDescent="0.25">
      <c r="A100" s="25" t="str">
        <f ca="1">Exceedance!U100</f>
        <v/>
      </c>
      <c r="B100" s="254"/>
      <c r="C100" s="254"/>
      <c r="D100" s="254"/>
    </row>
  </sheetData>
  <mergeCells count="1">
    <mergeCell ref="B1:AH1"/>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9966FF"/>
  </sheetPr>
  <dimension ref="A1:BD100"/>
  <sheetViews>
    <sheetView zoomScale="90" zoomScaleNormal="90" workbookViewId="0">
      <selection activeCell="B4" sqref="B4:AM69"/>
    </sheetView>
  </sheetViews>
  <sheetFormatPr defaultRowHeight="15" x14ac:dyDescent="0.25"/>
  <cols>
    <col min="1" max="1" width="8.85546875" style="143"/>
    <col min="2" max="4" width="9.140625" style="262"/>
  </cols>
  <sheetData>
    <row r="1" spans="1:56" s="143" customFormat="1" x14ac:dyDescent="0.25">
      <c r="A1" s="142"/>
      <c r="B1" s="758" t="s">
        <v>239</v>
      </c>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row>
    <row r="2" spans="1:56" s="143" customFormat="1" x14ac:dyDescent="0.25">
      <c r="A2" s="142"/>
      <c r="B2" s="260" t="s">
        <v>295</v>
      </c>
      <c r="C2" s="260" t="s">
        <v>296</v>
      </c>
      <c r="D2" s="260" t="s">
        <v>297</v>
      </c>
      <c r="E2" s="143">
        <v>1981</v>
      </c>
      <c r="F2" s="143">
        <v>1982</v>
      </c>
      <c r="G2" s="143">
        <v>1983</v>
      </c>
      <c r="H2" s="143">
        <v>1984</v>
      </c>
      <c r="I2" s="143">
        <v>1985</v>
      </c>
      <c r="J2" s="143">
        <v>1986</v>
      </c>
      <c r="K2" s="143">
        <v>1987</v>
      </c>
      <c r="L2" s="143">
        <v>1988</v>
      </c>
      <c r="M2" s="143">
        <v>1989</v>
      </c>
      <c r="N2" s="143">
        <v>1990</v>
      </c>
      <c r="O2" s="143">
        <v>1991</v>
      </c>
      <c r="P2" s="143">
        <v>1992</v>
      </c>
      <c r="Q2" s="143">
        <v>1993</v>
      </c>
      <c r="R2" s="143">
        <v>1994</v>
      </c>
      <c r="S2" s="143">
        <v>1995</v>
      </c>
      <c r="T2" s="143">
        <v>1996</v>
      </c>
      <c r="U2" s="143">
        <v>1997</v>
      </c>
      <c r="V2" s="143">
        <v>1998</v>
      </c>
      <c r="W2" s="143">
        <v>1999</v>
      </c>
      <c r="X2" s="143">
        <v>2000</v>
      </c>
      <c r="Y2" s="143">
        <v>2001</v>
      </c>
      <c r="Z2" s="143">
        <v>2002</v>
      </c>
      <c r="AA2" s="143">
        <v>2003</v>
      </c>
      <c r="AB2" s="143">
        <v>2004</v>
      </c>
      <c r="AC2" s="143">
        <v>2005</v>
      </c>
      <c r="AD2" s="143">
        <v>2006</v>
      </c>
      <c r="AE2" s="143">
        <v>2007</v>
      </c>
      <c r="AF2" s="143">
        <v>2008</v>
      </c>
      <c r="AG2" s="192">
        <v>2009</v>
      </c>
      <c r="AH2" s="143">
        <v>2010</v>
      </c>
      <c r="AI2" s="143">
        <v>2011</v>
      </c>
      <c r="AJ2" s="143">
        <v>2012</v>
      </c>
      <c r="AK2" s="143">
        <v>2013</v>
      </c>
      <c r="AL2" s="143">
        <v>2014</v>
      </c>
      <c r="AM2" s="143">
        <v>2015</v>
      </c>
      <c r="AN2" s="143">
        <v>2016</v>
      </c>
      <c r="AO2" s="143">
        <v>2017</v>
      </c>
      <c r="AP2" s="143">
        <v>2018</v>
      </c>
      <c r="AQ2" s="143">
        <v>2019</v>
      </c>
      <c r="AR2" s="143">
        <v>2020</v>
      </c>
      <c r="AS2" s="143">
        <v>2021</v>
      </c>
      <c r="AT2" s="143">
        <v>2022</v>
      </c>
      <c r="AU2" s="143">
        <v>2023</v>
      </c>
      <c r="AV2" s="143">
        <v>2024</v>
      </c>
      <c r="AW2" s="143">
        <v>2025</v>
      </c>
      <c r="AX2" s="143">
        <v>2026</v>
      </c>
      <c r="AY2" s="143">
        <v>2027</v>
      </c>
      <c r="AZ2" s="143">
        <v>2028</v>
      </c>
      <c r="BA2" s="143">
        <v>2029</v>
      </c>
      <c r="BB2" s="143">
        <v>2030</v>
      </c>
      <c r="BC2" s="143">
        <v>2031</v>
      </c>
      <c r="BD2" s="143">
        <v>2032</v>
      </c>
    </row>
    <row r="3" spans="1:56" s="145" customFormat="1" x14ac:dyDescent="0.25">
      <c r="A3" s="144"/>
      <c r="B3" s="145" t="s">
        <v>332</v>
      </c>
      <c r="C3" s="145" t="s">
        <v>333</v>
      </c>
      <c r="D3" s="145" t="s">
        <v>334</v>
      </c>
      <c r="E3" s="145" t="s">
        <v>335</v>
      </c>
      <c r="F3" s="145" t="s">
        <v>336</v>
      </c>
      <c r="G3" s="145" t="s">
        <v>337</v>
      </c>
      <c r="H3" s="145" t="s">
        <v>338</v>
      </c>
      <c r="I3" s="145" t="s">
        <v>339</v>
      </c>
      <c r="J3" s="145" t="s">
        <v>340</v>
      </c>
      <c r="K3" s="145" t="s">
        <v>341</v>
      </c>
      <c r="L3" s="145" t="s">
        <v>342</v>
      </c>
      <c r="M3" s="145" t="s">
        <v>343</v>
      </c>
      <c r="N3" s="145" t="s">
        <v>344</v>
      </c>
      <c r="O3" s="145" t="s">
        <v>345</v>
      </c>
      <c r="P3" s="145" t="s">
        <v>346</v>
      </c>
      <c r="Q3" s="145" t="s">
        <v>347</v>
      </c>
      <c r="R3" s="145" t="s">
        <v>348</v>
      </c>
      <c r="S3" s="145" t="s">
        <v>349</v>
      </c>
      <c r="T3" s="145" t="s">
        <v>350</v>
      </c>
      <c r="U3" s="145" t="s">
        <v>351</v>
      </c>
      <c r="V3" s="145" t="s">
        <v>352</v>
      </c>
      <c r="W3" s="145" t="s">
        <v>353</v>
      </c>
      <c r="X3" s="145" t="s">
        <v>354</v>
      </c>
      <c r="Y3" s="145" t="s">
        <v>355</v>
      </c>
      <c r="Z3" s="145" t="s">
        <v>356</v>
      </c>
      <c r="AA3" s="145" t="s">
        <v>357</v>
      </c>
      <c r="AB3" s="145" t="s">
        <v>358</v>
      </c>
      <c r="AC3" s="145" t="s">
        <v>359</v>
      </c>
      <c r="AD3" s="145" t="s">
        <v>360</v>
      </c>
      <c r="AE3" s="145" t="s">
        <v>361</v>
      </c>
      <c r="AF3" s="145" t="s">
        <v>362</v>
      </c>
      <c r="AG3" s="145" t="s">
        <v>363</v>
      </c>
      <c r="AH3" s="145" t="s">
        <v>364</v>
      </c>
      <c r="AI3" s="145" t="s">
        <v>384</v>
      </c>
      <c r="AJ3" s="145" t="s">
        <v>385</v>
      </c>
      <c r="AK3" s="145" t="s">
        <v>386</v>
      </c>
      <c r="AL3" s="145" t="s">
        <v>387</v>
      </c>
      <c r="AM3" s="145" t="s">
        <v>388</v>
      </c>
      <c r="AN3" s="145" t="s">
        <v>389</v>
      </c>
      <c r="AO3" s="145" t="s">
        <v>390</v>
      </c>
      <c r="AP3" s="145" t="s">
        <v>391</v>
      </c>
      <c r="AQ3" s="145" t="s">
        <v>392</v>
      </c>
      <c r="AR3" s="145" t="s">
        <v>393</v>
      </c>
      <c r="AS3" s="145" t="s">
        <v>394</v>
      </c>
      <c r="AT3" s="145" t="s">
        <v>395</v>
      </c>
      <c r="AU3" s="145" t="s">
        <v>396</v>
      </c>
      <c r="AV3" s="145" t="s">
        <v>397</v>
      </c>
      <c r="AW3" s="145" t="s">
        <v>398</v>
      </c>
      <c r="AX3" s="145" t="s">
        <v>399</v>
      </c>
      <c r="AY3" s="145" t="s">
        <v>400</v>
      </c>
      <c r="AZ3" s="145" t="s">
        <v>401</v>
      </c>
      <c r="BA3" s="145" t="s">
        <v>402</v>
      </c>
      <c r="BB3" s="145" t="s">
        <v>403</v>
      </c>
      <c r="BC3" s="145" t="s">
        <v>404</v>
      </c>
      <c r="BD3" s="145" t="s">
        <v>405</v>
      </c>
    </row>
    <row r="4" spans="1:56" x14ac:dyDescent="0.25">
      <c r="A4" s="146">
        <f ca="1">Exceedance!U4</f>
        <v>42826</v>
      </c>
      <c r="B4" s="275">
        <v>122.24</v>
      </c>
      <c r="C4" s="275">
        <v>176.02</v>
      </c>
      <c r="D4" s="275">
        <v>147</v>
      </c>
      <c r="E4">
        <v>197.45699999999999</v>
      </c>
      <c r="F4">
        <v>119.58799999999999</v>
      </c>
      <c r="G4">
        <v>113.376</v>
      </c>
      <c r="H4">
        <v>118.224</v>
      </c>
      <c r="I4">
        <v>159.208</v>
      </c>
      <c r="J4">
        <v>134.91499999999999</v>
      </c>
      <c r="K4">
        <v>178.52600000000001</v>
      </c>
      <c r="L4">
        <v>149.82900000000001</v>
      </c>
      <c r="M4">
        <v>180.63200000000001</v>
      </c>
      <c r="N4">
        <v>207.452</v>
      </c>
      <c r="O4">
        <v>112.614</v>
      </c>
      <c r="P4">
        <v>184.33399999999997</v>
      </c>
      <c r="Q4">
        <v>130.458</v>
      </c>
      <c r="R4">
        <v>175.114</v>
      </c>
      <c r="S4">
        <v>122.218</v>
      </c>
      <c r="T4">
        <v>126.88500000000001</v>
      </c>
      <c r="U4">
        <v>125.27200000000001</v>
      </c>
      <c r="V4">
        <v>135.75299999999999</v>
      </c>
      <c r="W4">
        <v>128.78299999999999</v>
      </c>
      <c r="X4">
        <v>158.42400000000001</v>
      </c>
      <c r="Y4">
        <v>161.17500000000001</v>
      </c>
      <c r="Z4">
        <v>152.58000000000001</v>
      </c>
      <c r="AA4">
        <v>147</v>
      </c>
      <c r="AB4">
        <v>177.125</v>
      </c>
      <c r="AC4">
        <v>142.505</v>
      </c>
      <c r="AD4">
        <v>168.977</v>
      </c>
      <c r="AE4">
        <v>151.09800000000001</v>
      </c>
      <c r="AF4">
        <v>131.005</v>
      </c>
      <c r="AG4">
        <v>152.892</v>
      </c>
      <c r="AH4">
        <v>149.17599999999999</v>
      </c>
      <c r="AI4">
        <v>145.214</v>
      </c>
      <c r="AJ4">
        <v>168.89</v>
      </c>
      <c r="AK4">
        <v>129.751</v>
      </c>
      <c r="AL4">
        <v>132.70099999999999</v>
      </c>
      <c r="AM4">
        <v>132.30000000000001</v>
      </c>
    </row>
    <row r="5" spans="1:56" x14ac:dyDescent="0.25">
      <c r="A5" s="146">
        <f ca="1">Exceedance!U5</f>
        <v>42856</v>
      </c>
      <c r="B5" s="275">
        <v>287</v>
      </c>
      <c r="C5" s="275">
        <v>413.28</v>
      </c>
      <c r="D5" s="275">
        <v>340</v>
      </c>
      <c r="E5">
        <v>337.34399999999999</v>
      </c>
      <c r="F5">
        <v>246.625</v>
      </c>
      <c r="G5">
        <v>238.261</v>
      </c>
      <c r="H5">
        <v>461.28300000000002</v>
      </c>
      <c r="I5">
        <v>428.08100000000002</v>
      </c>
      <c r="J5">
        <v>329.488</v>
      </c>
      <c r="K5">
        <v>346.714</v>
      </c>
      <c r="L5">
        <v>309.339</v>
      </c>
      <c r="M5">
        <v>289.78500000000003</v>
      </c>
      <c r="N5">
        <v>368.02600000000001</v>
      </c>
      <c r="O5">
        <v>266.41500000000002</v>
      </c>
      <c r="P5">
        <v>418.34100000000001</v>
      </c>
      <c r="Q5">
        <v>330.94499999999994</v>
      </c>
      <c r="R5">
        <v>356.06200000000007</v>
      </c>
      <c r="S5">
        <v>320.94299999999998</v>
      </c>
      <c r="T5">
        <v>395.399</v>
      </c>
      <c r="U5">
        <v>340</v>
      </c>
      <c r="V5">
        <v>295.09300000000002</v>
      </c>
      <c r="W5">
        <v>398.11700000000002</v>
      </c>
      <c r="X5">
        <v>374.26600000000002</v>
      </c>
      <c r="Y5">
        <v>485.31700000000001</v>
      </c>
      <c r="Z5">
        <v>248.43699999999998</v>
      </c>
      <c r="AA5">
        <v>312.483</v>
      </c>
      <c r="AB5">
        <v>412.505</v>
      </c>
      <c r="AC5">
        <v>350.95899999999995</v>
      </c>
      <c r="AD5">
        <v>317.66000000000008</v>
      </c>
      <c r="AE5">
        <v>411.17099999999999</v>
      </c>
      <c r="AF5">
        <v>263.54000000000002</v>
      </c>
      <c r="AG5">
        <v>413.44799999999998</v>
      </c>
      <c r="AH5">
        <v>230.71600000000001</v>
      </c>
      <c r="AI5">
        <v>282.99799999999999</v>
      </c>
      <c r="AJ5">
        <v>367.92599999999999</v>
      </c>
      <c r="AK5">
        <v>368.85300000000001</v>
      </c>
      <c r="AL5">
        <v>288.85500000000002</v>
      </c>
      <c r="AM5">
        <v>350.95299999999997</v>
      </c>
    </row>
    <row r="6" spans="1:56" x14ac:dyDescent="0.25">
      <c r="A6" s="146">
        <f ca="1">Exceedance!U6</f>
        <v>42887</v>
      </c>
      <c r="B6" s="275">
        <v>343.44</v>
      </c>
      <c r="C6" s="275">
        <v>494.55</v>
      </c>
      <c r="D6" s="275">
        <v>395</v>
      </c>
      <c r="E6">
        <v>390.77800000000002</v>
      </c>
      <c r="F6">
        <v>366.053</v>
      </c>
      <c r="G6">
        <v>543.45899999999995</v>
      </c>
      <c r="H6">
        <v>538.48</v>
      </c>
      <c r="I6">
        <v>442.7</v>
      </c>
      <c r="J6">
        <v>452.45499999999998</v>
      </c>
      <c r="K6">
        <v>328.959</v>
      </c>
      <c r="L6">
        <v>375.07100000000003</v>
      </c>
      <c r="M6">
        <v>241.709</v>
      </c>
      <c r="N6">
        <v>495.267</v>
      </c>
      <c r="O6">
        <v>426.78800000000001</v>
      </c>
      <c r="P6">
        <v>310.51900000000001</v>
      </c>
      <c r="Q6">
        <v>408.53199999999998</v>
      </c>
      <c r="R6">
        <v>383.77499999999998</v>
      </c>
      <c r="S6">
        <v>642.32500000000005</v>
      </c>
      <c r="T6">
        <v>326.52</v>
      </c>
      <c r="U6">
        <v>478.81900000000002</v>
      </c>
      <c r="V6">
        <v>331.03699999999998</v>
      </c>
      <c r="W6">
        <v>578.03200000000004</v>
      </c>
      <c r="X6">
        <v>296.00299999999993</v>
      </c>
      <c r="Y6">
        <v>381.86700000000002</v>
      </c>
      <c r="Z6">
        <v>295.45499999999998</v>
      </c>
      <c r="AA6">
        <v>417.83600000000001</v>
      </c>
      <c r="AB6">
        <v>348.41199999999998</v>
      </c>
      <c r="AC6">
        <v>348.10399999999998</v>
      </c>
      <c r="AD6">
        <v>298.51499999999999</v>
      </c>
      <c r="AE6">
        <v>395</v>
      </c>
      <c r="AF6">
        <v>429.72199999999998</v>
      </c>
      <c r="AG6">
        <v>354.05599999999998</v>
      </c>
      <c r="AH6">
        <v>432.38900000000001</v>
      </c>
      <c r="AI6">
        <v>548.37199999999996</v>
      </c>
      <c r="AJ6">
        <v>235.298</v>
      </c>
      <c r="AK6">
        <v>466.774</v>
      </c>
      <c r="AL6">
        <v>428.685</v>
      </c>
      <c r="AM6">
        <v>621.15099999999995</v>
      </c>
    </row>
    <row r="7" spans="1:56" x14ac:dyDescent="0.25">
      <c r="A7" s="146">
        <f ca="1">Exceedance!U7</f>
        <v>42917</v>
      </c>
      <c r="B7" s="275">
        <v>122.33</v>
      </c>
      <c r="C7" s="275">
        <v>176.15</v>
      </c>
      <c r="D7" s="275">
        <v>133</v>
      </c>
      <c r="E7">
        <v>133.477</v>
      </c>
      <c r="F7">
        <v>172.15</v>
      </c>
      <c r="G7">
        <v>268.61500000000001</v>
      </c>
      <c r="H7">
        <v>211.833</v>
      </c>
      <c r="I7">
        <v>133</v>
      </c>
      <c r="J7">
        <v>163.70900000000003</v>
      </c>
      <c r="K7">
        <v>107.944</v>
      </c>
      <c r="L7">
        <v>128.16399999999999</v>
      </c>
      <c r="M7">
        <v>88.929000000000002</v>
      </c>
      <c r="N7">
        <v>169.96799999999999</v>
      </c>
      <c r="O7">
        <v>169.97399999999996</v>
      </c>
      <c r="P7">
        <v>128.59200000000001</v>
      </c>
      <c r="Q7">
        <v>154.84100000000001</v>
      </c>
      <c r="R7">
        <v>108.884</v>
      </c>
      <c r="S7">
        <v>449.30099999999999</v>
      </c>
      <c r="T7">
        <v>107.01300000000001</v>
      </c>
      <c r="U7">
        <v>148.886</v>
      </c>
      <c r="V7">
        <v>142.08600000000001</v>
      </c>
      <c r="W7">
        <v>261.23599999999999</v>
      </c>
      <c r="X7">
        <v>86.353999999999999</v>
      </c>
      <c r="Y7">
        <v>108.88200000000001</v>
      </c>
      <c r="Z7">
        <v>80.432000000000002</v>
      </c>
      <c r="AA7">
        <v>113.68600000000001</v>
      </c>
      <c r="AB7">
        <v>111.65</v>
      </c>
      <c r="AC7">
        <v>126.289</v>
      </c>
      <c r="AD7">
        <v>97.706999999999994</v>
      </c>
      <c r="AE7">
        <v>132.08799999999999</v>
      </c>
      <c r="AF7">
        <v>156.62100000000001</v>
      </c>
      <c r="AG7">
        <v>148.958</v>
      </c>
      <c r="AH7">
        <v>120.035</v>
      </c>
      <c r="AI7">
        <v>208.33</v>
      </c>
      <c r="AJ7">
        <v>73.275000000000006</v>
      </c>
      <c r="AK7">
        <v>133.85300000000001</v>
      </c>
      <c r="AL7">
        <v>120.283</v>
      </c>
      <c r="AM7">
        <v>208.17500000000001</v>
      </c>
    </row>
    <row r="8" spans="1:56" x14ac:dyDescent="0.25">
      <c r="A8" s="146">
        <f ca="1">Exceedance!U8</f>
        <v>42948</v>
      </c>
      <c r="B8" s="275">
        <v>71.709999999999994</v>
      </c>
      <c r="C8" s="275">
        <v>101.35000000000001</v>
      </c>
      <c r="D8" s="275">
        <v>72</v>
      </c>
      <c r="E8">
        <v>70.097999999999999</v>
      </c>
      <c r="F8">
        <v>96.088999999999999</v>
      </c>
      <c r="G8">
        <v>112.03400000000001</v>
      </c>
      <c r="H8">
        <v>104.92</v>
      </c>
      <c r="I8">
        <v>71.438000000000002</v>
      </c>
      <c r="J8">
        <v>76.792000000000002</v>
      </c>
      <c r="K8">
        <v>68.72</v>
      </c>
      <c r="L8">
        <v>72</v>
      </c>
      <c r="M8">
        <v>65.165999999999997</v>
      </c>
      <c r="N8">
        <v>82.183000000000007</v>
      </c>
      <c r="O8">
        <v>79.73</v>
      </c>
      <c r="P8">
        <v>83.004999999999995</v>
      </c>
      <c r="Q8">
        <v>71.94</v>
      </c>
      <c r="R8">
        <v>64.891000000000005</v>
      </c>
      <c r="S8">
        <v>145.624</v>
      </c>
      <c r="T8">
        <v>59.959000000000003</v>
      </c>
      <c r="U8">
        <v>80.159000000000006</v>
      </c>
      <c r="V8">
        <v>67.875</v>
      </c>
      <c r="W8">
        <v>110.30800000000001</v>
      </c>
      <c r="X8">
        <v>65.295000000000002</v>
      </c>
      <c r="Y8">
        <v>79.715000000000003</v>
      </c>
      <c r="Z8">
        <v>51.692999999999998</v>
      </c>
      <c r="AA8">
        <v>67.787999999999997</v>
      </c>
      <c r="AB8">
        <v>64.471999999999994</v>
      </c>
      <c r="AC8">
        <v>71.891999999999996</v>
      </c>
      <c r="AD8">
        <v>68.021000000000001</v>
      </c>
      <c r="AE8">
        <v>77.906999999999996</v>
      </c>
      <c r="AF8">
        <v>73.888000000000005</v>
      </c>
      <c r="AG8">
        <v>70.341999999999999</v>
      </c>
      <c r="AH8">
        <v>72.789000000000001</v>
      </c>
      <c r="AI8">
        <v>84.311000000000007</v>
      </c>
      <c r="AJ8">
        <v>52.820999999999998</v>
      </c>
      <c r="AK8">
        <v>80.06</v>
      </c>
      <c r="AL8">
        <v>70.349000000000004</v>
      </c>
      <c r="AM8">
        <v>87.328999999999994</v>
      </c>
    </row>
    <row r="9" spans="1:56" x14ac:dyDescent="0.25">
      <c r="A9" s="146">
        <f ca="1">Exceedance!U9</f>
        <v>42979</v>
      </c>
      <c r="B9" s="275">
        <v>39.090000000000003</v>
      </c>
      <c r="C9" s="275">
        <v>53.96</v>
      </c>
      <c r="D9" s="275">
        <v>55</v>
      </c>
      <c r="E9">
        <v>51.381</v>
      </c>
      <c r="F9">
        <v>79.456999999999994</v>
      </c>
      <c r="G9">
        <v>59.901000000000003</v>
      </c>
      <c r="H9">
        <v>65.52</v>
      </c>
      <c r="I9">
        <v>66.305999999999997</v>
      </c>
      <c r="J9">
        <v>72.802000000000007</v>
      </c>
      <c r="K9">
        <v>49.662999999999997</v>
      </c>
      <c r="L9">
        <v>59.106000000000002</v>
      </c>
      <c r="M9">
        <v>44.264000000000003</v>
      </c>
      <c r="N9">
        <v>60.959000000000003</v>
      </c>
      <c r="O9">
        <v>50.691000000000003</v>
      </c>
      <c r="P9">
        <v>59.890999999999998</v>
      </c>
      <c r="Q9">
        <v>61.276000000000003</v>
      </c>
      <c r="R9">
        <v>51.862000000000002</v>
      </c>
      <c r="S9">
        <v>76.647000000000006</v>
      </c>
      <c r="T9">
        <v>46.381</v>
      </c>
      <c r="U9">
        <v>61.416999999999994</v>
      </c>
      <c r="V9">
        <v>45.393000000000001</v>
      </c>
      <c r="W9">
        <v>66.477000000000004</v>
      </c>
      <c r="X9">
        <v>48.244</v>
      </c>
      <c r="Y9">
        <v>51.33</v>
      </c>
      <c r="Z9">
        <v>43.926000000000002</v>
      </c>
      <c r="AA9">
        <v>76.891000000000005</v>
      </c>
      <c r="AB9">
        <v>55</v>
      </c>
      <c r="AC9">
        <v>49.820999999999998</v>
      </c>
      <c r="AD9">
        <v>50.146000000000008</v>
      </c>
      <c r="AE9">
        <v>64.853999999999999</v>
      </c>
      <c r="AF9">
        <v>48.46</v>
      </c>
      <c r="AG9">
        <v>48.944000000000003</v>
      </c>
      <c r="AH9">
        <v>45.460999999999999</v>
      </c>
      <c r="AI9">
        <v>53.966999999999999</v>
      </c>
      <c r="AJ9">
        <v>40.835999999999999</v>
      </c>
      <c r="AK9">
        <v>88.593999999999994</v>
      </c>
      <c r="AL9">
        <v>59.850999999999999</v>
      </c>
      <c r="AM9">
        <v>61.847999999999999</v>
      </c>
    </row>
    <row r="10" spans="1:56" x14ac:dyDescent="0.25">
      <c r="A10" s="146">
        <f ca="1">Exceedance!U10</f>
        <v>43009</v>
      </c>
      <c r="B10" s="275">
        <v>34.67</v>
      </c>
      <c r="C10" s="275">
        <v>46.42</v>
      </c>
      <c r="D10" s="275">
        <v>50.34</v>
      </c>
      <c r="E10">
        <v>52.771000000000001</v>
      </c>
      <c r="F10">
        <v>57.357999999999997</v>
      </c>
      <c r="G10">
        <v>53.058</v>
      </c>
      <c r="H10">
        <v>62.091000000000001</v>
      </c>
      <c r="I10">
        <v>88.260999999999996</v>
      </c>
      <c r="J10">
        <v>72.933999999999997</v>
      </c>
      <c r="K10">
        <v>43.515999999999998</v>
      </c>
      <c r="L10">
        <v>48.195</v>
      </c>
      <c r="M10">
        <v>42.384999999999998</v>
      </c>
      <c r="N10">
        <v>76.685000000000002</v>
      </c>
      <c r="O10">
        <v>44.923999999999999</v>
      </c>
      <c r="P10">
        <v>46.554000000000002</v>
      </c>
      <c r="Q10">
        <v>54.350999999999999</v>
      </c>
      <c r="R10">
        <v>48.701000000000001</v>
      </c>
      <c r="S10">
        <v>74.081999999999994</v>
      </c>
      <c r="T10">
        <v>57.191000000000003</v>
      </c>
      <c r="U10">
        <v>64.647999999999996</v>
      </c>
      <c r="V10">
        <v>54.341999999999999</v>
      </c>
      <c r="W10">
        <v>57.119</v>
      </c>
      <c r="X10">
        <v>44.121000000000002</v>
      </c>
      <c r="Y10">
        <v>47.451000000000001</v>
      </c>
      <c r="Z10">
        <v>53.631000000000007</v>
      </c>
      <c r="AA10">
        <v>53.856000000000002</v>
      </c>
      <c r="AB10">
        <v>52.332000000000001</v>
      </c>
      <c r="AC10">
        <v>63.587000000000003</v>
      </c>
      <c r="AD10">
        <v>71.853999999999999</v>
      </c>
      <c r="AE10">
        <v>60.395000000000003</v>
      </c>
      <c r="AF10">
        <v>46.152999999999999</v>
      </c>
      <c r="AG10">
        <v>49.683</v>
      </c>
      <c r="AH10">
        <v>45.81</v>
      </c>
      <c r="AI10">
        <v>53.811</v>
      </c>
      <c r="AJ10">
        <v>39.045000000000002</v>
      </c>
      <c r="AK10">
        <v>74.926000000000016</v>
      </c>
      <c r="AL10">
        <v>71.400999999999996</v>
      </c>
      <c r="AM10">
        <v>53.500999999999998</v>
      </c>
    </row>
    <row r="11" spans="1:56" x14ac:dyDescent="0.25">
      <c r="A11" s="146">
        <f ca="1">Exceedance!U11</f>
        <v>43040</v>
      </c>
      <c r="B11" s="275">
        <v>31.15</v>
      </c>
      <c r="C11" s="275">
        <v>35.96</v>
      </c>
      <c r="D11" s="275">
        <v>37.21</v>
      </c>
      <c r="E11">
        <v>45.36</v>
      </c>
      <c r="F11">
        <v>42.679000000000002</v>
      </c>
      <c r="G11">
        <v>45.192999999999998</v>
      </c>
      <c r="H11">
        <v>50.834000000000003</v>
      </c>
      <c r="I11">
        <v>53.533999999999999</v>
      </c>
      <c r="J11">
        <v>54.466999999999999</v>
      </c>
      <c r="K11">
        <v>39.731999999999999</v>
      </c>
      <c r="L11">
        <v>38.561999999999998</v>
      </c>
      <c r="M11">
        <v>34.594999999999999</v>
      </c>
      <c r="N11">
        <v>62.804000000000002</v>
      </c>
      <c r="O11">
        <v>40.604999999999997</v>
      </c>
      <c r="P11">
        <v>39.819000000000003</v>
      </c>
      <c r="Q11">
        <v>43.125</v>
      </c>
      <c r="R11">
        <v>45.106000000000002</v>
      </c>
      <c r="S11">
        <v>56.222999999999999</v>
      </c>
      <c r="T11">
        <v>42.808999999999997</v>
      </c>
      <c r="U11">
        <v>46.744999999999997</v>
      </c>
      <c r="V11">
        <v>44.362000000000002</v>
      </c>
      <c r="W11">
        <v>46.741</v>
      </c>
      <c r="X11">
        <v>37.356999999999992</v>
      </c>
      <c r="Y11">
        <v>43.877000000000002</v>
      </c>
      <c r="Z11">
        <v>37.280999999999999</v>
      </c>
      <c r="AA11">
        <v>40.988</v>
      </c>
      <c r="AB11">
        <v>47.98</v>
      </c>
      <c r="AC11">
        <v>48.344000000000001</v>
      </c>
      <c r="AD11">
        <v>49.122</v>
      </c>
      <c r="AE11">
        <v>47.027000000000001</v>
      </c>
      <c r="AF11">
        <v>40.067</v>
      </c>
      <c r="AG11">
        <v>44.347000000000001</v>
      </c>
      <c r="AH11">
        <v>43.317</v>
      </c>
      <c r="AI11">
        <v>44.648000000000003</v>
      </c>
      <c r="AJ11">
        <v>33.383000000000003</v>
      </c>
      <c r="AK11">
        <v>50.19700000000001</v>
      </c>
      <c r="AL11">
        <v>45.548999999999999</v>
      </c>
      <c r="AM11">
        <v>47.984000000000002</v>
      </c>
    </row>
    <row r="12" spans="1:56" x14ac:dyDescent="0.25">
      <c r="A12" s="146">
        <f ca="1">Exceedance!U12</f>
        <v>43070</v>
      </c>
      <c r="B12" s="275">
        <v>26.76</v>
      </c>
      <c r="C12" s="275">
        <v>29.700000000000003</v>
      </c>
      <c r="D12" s="275">
        <v>27.74</v>
      </c>
      <c r="E12">
        <v>38.505000000000003</v>
      </c>
      <c r="F12">
        <v>37.531999999999996</v>
      </c>
      <c r="G12">
        <v>43.439</v>
      </c>
      <c r="H12">
        <v>44.219000000000001</v>
      </c>
      <c r="I12">
        <v>42.767000000000003</v>
      </c>
      <c r="J12">
        <v>43.249000000000002</v>
      </c>
      <c r="K12">
        <v>35.798000000000002</v>
      </c>
      <c r="L12">
        <v>35.414000000000001</v>
      </c>
      <c r="M12">
        <v>31.672000000000001</v>
      </c>
      <c r="N12">
        <v>48.103000000000002</v>
      </c>
      <c r="O12">
        <v>37.081000000000003</v>
      </c>
      <c r="P12">
        <v>36.473999999999997</v>
      </c>
      <c r="Q12">
        <v>37.701999999999998</v>
      </c>
      <c r="R12">
        <v>38.308999999999997</v>
      </c>
      <c r="S12">
        <v>52.091999999999999</v>
      </c>
      <c r="T12">
        <v>37.321999999999996</v>
      </c>
      <c r="U12">
        <v>39.819000000000003</v>
      </c>
      <c r="V12">
        <v>40.494</v>
      </c>
      <c r="W12">
        <v>43.101999999999997</v>
      </c>
      <c r="X12">
        <v>33.847999999999999</v>
      </c>
      <c r="Y12">
        <v>38.363999999999997</v>
      </c>
      <c r="Z12">
        <v>32.456000000000003</v>
      </c>
      <c r="AA12">
        <v>37.753999999999998</v>
      </c>
      <c r="AB12">
        <v>39.360999999999997</v>
      </c>
      <c r="AC12">
        <v>38.54</v>
      </c>
      <c r="AD12">
        <v>38.234000000000002</v>
      </c>
      <c r="AE12">
        <v>40.146999999999998</v>
      </c>
      <c r="AF12">
        <v>36.261000000000003</v>
      </c>
      <c r="AG12">
        <v>37.844999999999999</v>
      </c>
      <c r="AH12">
        <v>38.863999999999997</v>
      </c>
      <c r="AI12">
        <v>40.241</v>
      </c>
      <c r="AJ12">
        <v>31.183</v>
      </c>
      <c r="AK12">
        <v>42.323999999999998</v>
      </c>
      <c r="AL12">
        <v>38.015999999999998</v>
      </c>
      <c r="AM12">
        <v>45.692</v>
      </c>
    </row>
    <row r="13" spans="1:56" x14ac:dyDescent="0.25">
      <c r="A13" s="146">
        <f ca="1">Exceedance!U13</f>
        <v>43101</v>
      </c>
      <c r="B13" s="275">
        <v>26.23</v>
      </c>
      <c r="C13" s="275">
        <v>28.01</v>
      </c>
      <c r="D13" s="275">
        <v>26.51</v>
      </c>
      <c r="E13">
        <v>33.481000000000002</v>
      </c>
      <c r="F13">
        <v>33.216999999999999</v>
      </c>
      <c r="G13">
        <v>40.802999999999997</v>
      </c>
      <c r="H13">
        <v>39.326000000000001</v>
      </c>
      <c r="I13">
        <v>36.872</v>
      </c>
      <c r="J13">
        <v>36.049999999999997</v>
      </c>
      <c r="K13">
        <v>31.655000000000001</v>
      </c>
      <c r="L13">
        <v>31.574999999999999</v>
      </c>
      <c r="M13">
        <v>28.146000000000001</v>
      </c>
      <c r="N13">
        <v>39.639000000000003</v>
      </c>
      <c r="O13">
        <v>32.405999999999999</v>
      </c>
      <c r="P13">
        <v>33.253</v>
      </c>
      <c r="Q13">
        <v>33.368000000000002</v>
      </c>
      <c r="R13">
        <v>33.323999999999998</v>
      </c>
      <c r="S13">
        <v>44.642000000000003</v>
      </c>
      <c r="T13">
        <v>32.491</v>
      </c>
      <c r="U13">
        <v>35.536999999999999</v>
      </c>
      <c r="V13">
        <v>35.770000000000003</v>
      </c>
      <c r="W13">
        <v>41.823</v>
      </c>
      <c r="X13">
        <v>30.114999999999998</v>
      </c>
      <c r="Y13">
        <v>33.762</v>
      </c>
      <c r="Z13">
        <v>28.888999999999999</v>
      </c>
      <c r="AA13">
        <v>33.177999999999997</v>
      </c>
      <c r="AB13">
        <v>39.158999999999999</v>
      </c>
      <c r="AC13">
        <v>33.207999999999998</v>
      </c>
      <c r="AD13">
        <v>33.761000000000003</v>
      </c>
      <c r="AE13">
        <v>34.741999999999997</v>
      </c>
      <c r="AF13">
        <v>32.457000000000001</v>
      </c>
      <c r="AG13">
        <v>33.072000000000003</v>
      </c>
      <c r="AH13">
        <v>34.091999999999999</v>
      </c>
      <c r="AI13">
        <v>36.173000000000002</v>
      </c>
      <c r="AJ13">
        <v>27.991</v>
      </c>
      <c r="AK13">
        <v>36.909999999999997</v>
      </c>
      <c r="AL13">
        <v>33.213000000000001</v>
      </c>
      <c r="AM13">
        <v>40.741</v>
      </c>
    </row>
    <row r="14" spans="1:56" x14ac:dyDescent="0.25">
      <c r="A14" s="146">
        <f ca="1">Exceedance!U14</f>
        <v>43132</v>
      </c>
      <c r="B14" s="275">
        <v>24.32</v>
      </c>
      <c r="C14" s="275">
        <v>26.21</v>
      </c>
      <c r="D14" s="275">
        <v>24.89</v>
      </c>
      <c r="E14">
        <v>27.253</v>
      </c>
      <c r="F14">
        <v>27.613</v>
      </c>
      <c r="G14">
        <v>31.029</v>
      </c>
      <c r="H14">
        <v>32.256</v>
      </c>
      <c r="I14">
        <v>48.073</v>
      </c>
      <c r="J14">
        <v>32.070999999999991</v>
      </c>
      <c r="K14">
        <v>25.619</v>
      </c>
      <c r="L14">
        <v>25.927</v>
      </c>
      <c r="M14">
        <v>23.600999999999999</v>
      </c>
      <c r="N14">
        <v>33.292999999999999</v>
      </c>
      <c r="O14">
        <v>27.369</v>
      </c>
      <c r="P14">
        <v>30.771999999999998</v>
      </c>
      <c r="Q14">
        <v>27.045999999999999</v>
      </c>
      <c r="R14">
        <v>31.215</v>
      </c>
      <c r="S14">
        <v>41.265999999999998</v>
      </c>
      <c r="T14">
        <v>26.009</v>
      </c>
      <c r="U14">
        <v>30.622</v>
      </c>
      <c r="V14">
        <v>32.645999999999994</v>
      </c>
      <c r="W14">
        <v>39.121000000000002</v>
      </c>
      <c r="X14">
        <v>27.992999999999999</v>
      </c>
      <c r="Y14">
        <v>27.303999999999998</v>
      </c>
      <c r="Z14">
        <v>28.727</v>
      </c>
      <c r="AA14">
        <v>27.265000000000001</v>
      </c>
      <c r="AB14">
        <v>32.380000000000003</v>
      </c>
      <c r="AC14">
        <v>26.666</v>
      </c>
      <c r="AD14">
        <v>30.395</v>
      </c>
      <c r="AE14">
        <v>27.859000000000002</v>
      </c>
      <c r="AF14">
        <v>27.882999999999999</v>
      </c>
      <c r="AG14">
        <v>26.706</v>
      </c>
      <c r="AH14">
        <v>26.945</v>
      </c>
      <c r="AI14">
        <v>29.710999999999999</v>
      </c>
      <c r="AJ14">
        <v>22.896999999999998</v>
      </c>
      <c r="AK14">
        <v>33.533999999999999</v>
      </c>
      <c r="AL14">
        <v>31.532000000000004</v>
      </c>
      <c r="AM14">
        <v>33.884999999999998</v>
      </c>
    </row>
    <row r="15" spans="1:56" x14ac:dyDescent="0.25">
      <c r="A15" s="146">
        <f ca="1">Exceedance!U15</f>
        <v>43160</v>
      </c>
      <c r="B15" s="275">
        <v>37.68</v>
      </c>
      <c r="C15" s="275">
        <v>43.74</v>
      </c>
      <c r="D15" s="275">
        <v>40.04</v>
      </c>
      <c r="E15">
        <v>41.070999999999998</v>
      </c>
      <c r="F15">
        <v>42.537999999999997</v>
      </c>
      <c r="G15">
        <v>32.341999999999999</v>
      </c>
      <c r="H15">
        <v>46.738</v>
      </c>
      <c r="I15">
        <v>81.620999999999995</v>
      </c>
      <c r="J15">
        <v>38.008000000000003</v>
      </c>
      <c r="K15">
        <v>35.008000000000003</v>
      </c>
      <c r="L15">
        <v>55.1</v>
      </c>
      <c r="M15">
        <v>38.225000000000001</v>
      </c>
      <c r="N15">
        <v>47.908999999999999</v>
      </c>
      <c r="O15">
        <v>41.701000000000008</v>
      </c>
      <c r="P15">
        <v>52.170999999999999</v>
      </c>
      <c r="Q15">
        <v>47.631999999999998</v>
      </c>
      <c r="R15">
        <v>63.133000000000003</v>
      </c>
      <c r="S15">
        <v>50.186</v>
      </c>
      <c r="T15">
        <v>49.039000000000001</v>
      </c>
      <c r="U15">
        <v>45.542000000000002</v>
      </c>
      <c r="V15">
        <v>44.137</v>
      </c>
      <c r="W15">
        <v>41.848999999999997</v>
      </c>
      <c r="X15">
        <v>40.116999999999997</v>
      </c>
      <c r="Y15">
        <v>31.858000000000001</v>
      </c>
      <c r="Z15">
        <v>40.494999999999997</v>
      </c>
      <c r="AA15">
        <v>60.401999999999994</v>
      </c>
      <c r="AB15">
        <v>36.299999999999997</v>
      </c>
      <c r="AC15">
        <v>35.235999999999997</v>
      </c>
      <c r="AD15">
        <v>71.793999999999997</v>
      </c>
      <c r="AE15">
        <v>28.867000000000001</v>
      </c>
      <c r="AF15">
        <v>50.878</v>
      </c>
      <c r="AG15">
        <v>30.908000000000001</v>
      </c>
      <c r="AH15">
        <v>44.228999999999999</v>
      </c>
      <c r="AI15">
        <v>50.49</v>
      </c>
      <c r="AJ15">
        <v>30.79</v>
      </c>
      <c r="AK15">
        <v>36.731000000000002</v>
      </c>
      <c r="AL15">
        <v>52.691000000000003</v>
      </c>
      <c r="AM15">
        <v>38.393999999999998</v>
      </c>
    </row>
    <row r="16" spans="1:56" x14ac:dyDescent="0.25">
      <c r="A16" s="146">
        <f ca="1">Exceedance!U16</f>
        <v>43191</v>
      </c>
      <c r="B16" s="275">
        <v>72.47</v>
      </c>
      <c r="C16" s="275">
        <v>105.82</v>
      </c>
      <c r="D16" s="275">
        <v>88.26</v>
      </c>
      <c r="E16">
        <v>59.171999999999997</v>
      </c>
      <c r="F16">
        <v>48.637</v>
      </c>
      <c r="G16">
        <v>60.079000000000001</v>
      </c>
      <c r="H16">
        <v>107.69799999999999</v>
      </c>
      <c r="I16">
        <v>135.369</v>
      </c>
      <c r="J16">
        <v>107.108</v>
      </c>
      <c r="K16">
        <v>78.983000000000004</v>
      </c>
      <c r="L16">
        <v>134.404</v>
      </c>
      <c r="M16">
        <v>82.21</v>
      </c>
      <c r="N16">
        <v>72.58</v>
      </c>
      <c r="O16">
        <v>103.17100000000001</v>
      </c>
      <c r="P16">
        <v>118.158</v>
      </c>
      <c r="Q16">
        <v>98</v>
      </c>
      <c r="R16">
        <v>75.197999999999993</v>
      </c>
      <c r="S16">
        <v>99.873000000000005</v>
      </c>
      <c r="T16">
        <v>101.425</v>
      </c>
      <c r="U16">
        <v>68.918000000000006</v>
      </c>
      <c r="V16">
        <v>60.664000000000001</v>
      </c>
      <c r="W16">
        <v>99.266999999999996</v>
      </c>
      <c r="X16">
        <v>78.997</v>
      </c>
      <c r="Y16">
        <v>73.798000000000002</v>
      </c>
      <c r="Z16">
        <v>68.471999999999994</v>
      </c>
      <c r="AA16">
        <v>120.06699999999999</v>
      </c>
      <c r="AB16">
        <v>82.573999999999998</v>
      </c>
      <c r="AC16">
        <v>106.419</v>
      </c>
      <c r="AD16">
        <v>100.03</v>
      </c>
      <c r="AE16">
        <v>80.611999999999995</v>
      </c>
      <c r="AF16">
        <v>85.341999999999999</v>
      </c>
      <c r="AG16">
        <v>73.137</v>
      </c>
      <c r="AH16">
        <v>94.213999999999999</v>
      </c>
      <c r="AI16">
        <v>103.877</v>
      </c>
      <c r="AJ16">
        <v>58.552</v>
      </c>
      <c r="AK16">
        <v>74.5</v>
      </c>
      <c r="AL16">
        <v>85.388000000000005</v>
      </c>
      <c r="AM16">
        <v>77.601000000000013</v>
      </c>
    </row>
    <row r="17" spans="1:39" x14ac:dyDescent="0.25">
      <c r="A17" s="146">
        <f ca="1">Exceedance!U17</f>
        <v>43221</v>
      </c>
      <c r="B17" s="275">
        <v>171.43</v>
      </c>
      <c r="C17" s="275">
        <v>307.64</v>
      </c>
      <c r="D17" s="275">
        <v>247.09</v>
      </c>
      <c r="E17">
        <v>205.495</v>
      </c>
      <c r="F17">
        <v>178.435</v>
      </c>
      <c r="G17">
        <v>547.59199999999998</v>
      </c>
      <c r="H17">
        <v>426.69</v>
      </c>
      <c r="I17">
        <v>356.74599999999998</v>
      </c>
      <c r="J17">
        <v>332.541</v>
      </c>
      <c r="K17">
        <v>142.39099999999999</v>
      </c>
      <c r="L17">
        <v>195.126</v>
      </c>
      <c r="M17">
        <v>123.023</v>
      </c>
      <c r="N17">
        <v>198.38500000000002</v>
      </c>
      <c r="O17">
        <v>196.636</v>
      </c>
      <c r="P17">
        <v>349.85300000000001</v>
      </c>
      <c r="Q17">
        <v>210.27699999999999</v>
      </c>
      <c r="R17">
        <v>256.24400000000003</v>
      </c>
      <c r="S17">
        <v>401.83200000000005</v>
      </c>
      <c r="T17">
        <v>380.81099999999998</v>
      </c>
      <c r="U17">
        <v>208.43299999999999</v>
      </c>
      <c r="V17">
        <v>259.45600000000002</v>
      </c>
      <c r="W17">
        <v>254.565</v>
      </c>
      <c r="X17">
        <v>254.16499999999999</v>
      </c>
      <c r="Y17">
        <v>84.679000000000002</v>
      </c>
      <c r="Z17">
        <v>182.489</v>
      </c>
      <c r="AA17">
        <v>216.00899999999999</v>
      </c>
      <c r="AB17">
        <v>289.887</v>
      </c>
      <c r="AC17">
        <v>228.84800000000001</v>
      </c>
      <c r="AD17">
        <v>245.327</v>
      </c>
      <c r="AE17">
        <v>344.69099999999997</v>
      </c>
      <c r="AF17">
        <v>293.35199999999998</v>
      </c>
      <c r="AG17">
        <v>131.61600000000001</v>
      </c>
      <c r="AH17">
        <v>209.041</v>
      </c>
      <c r="AI17">
        <v>117.96299999999999</v>
      </c>
      <c r="AJ17">
        <v>132.05000000000001</v>
      </c>
      <c r="AK17">
        <v>288.19200000000001</v>
      </c>
      <c r="AL17">
        <v>186.41200000000001</v>
      </c>
      <c r="AM17">
        <v>111.31399999999999</v>
      </c>
    </row>
    <row r="18" spans="1:39" x14ac:dyDescent="0.25">
      <c r="A18" s="146">
        <f ca="1">Exceedance!U18</f>
        <v>43252</v>
      </c>
      <c r="B18" s="275">
        <v>187.27</v>
      </c>
      <c r="C18" s="275">
        <v>366.15</v>
      </c>
      <c r="D18" s="275">
        <v>281.04000000000002</v>
      </c>
      <c r="E18">
        <v>355.13600000000002</v>
      </c>
      <c r="F18">
        <v>422.78899999999999</v>
      </c>
      <c r="G18">
        <v>767.08500000000004</v>
      </c>
      <c r="H18">
        <v>432.59300000000002</v>
      </c>
      <c r="I18">
        <v>435.94400000000002</v>
      </c>
      <c r="J18">
        <v>314.18</v>
      </c>
      <c r="K18">
        <v>171.791</v>
      </c>
      <c r="L18">
        <v>160.40600000000003</v>
      </c>
      <c r="M18">
        <v>185.90299999999999</v>
      </c>
      <c r="N18">
        <v>314.59800000000001</v>
      </c>
      <c r="O18">
        <v>183.98099999999997</v>
      </c>
      <c r="P18">
        <v>461.02100000000002</v>
      </c>
      <c r="Q18">
        <v>231.559</v>
      </c>
      <c r="R18">
        <v>602.21699999999998</v>
      </c>
      <c r="S18">
        <v>335.22800000000001</v>
      </c>
      <c r="T18">
        <v>548.98099999999999</v>
      </c>
      <c r="U18">
        <v>230.23699999999999</v>
      </c>
      <c r="V18">
        <v>400.59800000000007</v>
      </c>
      <c r="W18">
        <v>184.09399999999999</v>
      </c>
      <c r="X18">
        <v>204.886</v>
      </c>
      <c r="Y18">
        <v>61.933</v>
      </c>
      <c r="Z18">
        <v>242.64599999999999</v>
      </c>
      <c r="AA18">
        <v>157.14500000000004</v>
      </c>
      <c r="AB18">
        <v>312.51799999999997</v>
      </c>
      <c r="AC18">
        <v>214.55799999999999</v>
      </c>
      <c r="AD18">
        <v>221.03100000000001</v>
      </c>
      <c r="AE18">
        <v>603.67600000000004</v>
      </c>
      <c r="AF18">
        <v>288.31199999999995</v>
      </c>
      <c r="AG18">
        <v>259.32299999999998</v>
      </c>
      <c r="AH18">
        <v>488.56399999999996</v>
      </c>
      <c r="AI18">
        <v>58.884999999999998</v>
      </c>
      <c r="AJ18">
        <v>151.453</v>
      </c>
      <c r="AK18">
        <v>406.75799999999998</v>
      </c>
      <c r="AL18">
        <v>354.71899999999999</v>
      </c>
      <c r="AM18">
        <v>123.123</v>
      </c>
    </row>
    <row r="19" spans="1:39" x14ac:dyDescent="0.25">
      <c r="A19" s="146">
        <f ca="1">Exceedance!U19</f>
        <v>43282</v>
      </c>
      <c r="B19" s="275">
        <v>64.319999999999993</v>
      </c>
      <c r="C19" s="275">
        <v>159.37</v>
      </c>
      <c r="D19" s="275">
        <v>123.17</v>
      </c>
      <c r="E19">
        <v>180.36699999999999</v>
      </c>
      <c r="F19">
        <v>220.22200000000001</v>
      </c>
      <c r="G19">
        <v>319.399</v>
      </c>
      <c r="H19">
        <v>138.03700000000001</v>
      </c>
      <c r="I19">
        <v>170.02799999999999</v>
      </c>
      <c r="J19">
        <v>110.334</v>
      </c>
      <c r="K19">
        <v>73.563999999999993</v>
      </c>
      <c r="L19">
        <v>70.212000000000003</v>
      </c>
      <c r="M19">
        <v>76.454999999999998</v>
      </c>
      <c r="N19">
        <v>132.42500000000001</v>
      </c>
      <c r="O19">
        <v>79.698999999999998</v>
      </c>
      <c r="P19">
        <v>188.98599999999999</v>
      </c>
      <c r="Q19">
        <v>79.347999999999999</v>
      </c>
      <c r="R19">
        <v>471.37700000000001</v>
      </c>
      <c r="S19">
        <v>121.55</v>
      </c>
      <c r="T19">
        <v>177.726</v>
      </c>
      <c r="U19">
        <v>102.51999999999998</v>
      </c>
      <c r="V19">
        <v>190.73500000000001</v>
      </c>
      <c r="W19">
        <v>65.532000000000011</v>
      </c>
      <c r="X19">
        <v>68.727000000000004</v>
      </c>
      <c r="Y19">
        <v>28.975000000000005</v>
      </c>
      <c r="Z19">
        <v>76.825999999999993</v>
      </c>
      <c r="AA19">
        <v>64.174999999999997</v>
      </c>
      <c r="AB19">
        <v>122.87000000000002</v>
      </c>
      <c r="AC19">
        <v>81.536000000000001</v>
      </c>
      <c r="AD19">
        <v>84.935000000000002</v>
      </c>
      <c r="AE19">
        <v>223.322</v>
      </c>
      <c r="AF19">
        <v>137.214</v>
      </c>
      <c r="AG19">
        <v>83.075999999999993</v>
      </c>
      <c r="AH19">
        <v>211.60300000000001</v>
      </c>
      <c r="AI19">
        <v>33.188000000000002</v>
      </c>
      <c r="AJ19">
        <v>61.133000000000003</v>
      </c>
      <c r="AK19">
        <v>117.86199999999999</v>
      </c>
      <c r="AL19">
        <v>117.776</v>
      </c>
      <c r="AM19">
        <v>56.420999999999999</v>
      </c>
    </row>
    <row r="20" spans="1:39" x14ac:dyDescent="0.25">
      <c r="A20" s="146">
        <f ca="1">Exceedance!U20</f>
        <v>43313</v>
      </c>
      <c r="B20" s="275">
        <v>47.14</v>
      </c>
      <c r="C20" s="275">
        <v>82.49</v>
      </c>
      <c r="D20" s="275">
        <v>66.88</v>
      </c>
      <c r="E20">
        <v>91.319000000000003</v>
      </c>
      <c r="F20">
        <v>88.096999999999994</v>
      </c>
      <c r="G20">
        <v>129.06800000000001</v>
      </c>
      <c r="H20">
        <v>67.578000000000003</v>
      </c>
      <c r="I20">
        <v>73.471999999999994</v>
      </c>
      <c r="J20">
        <v>63.488999999999997</v>
      </c>
      <c r="K20">
        <v>45.893000000000001</v>
      </c>
      <c r="L20">
        <v>53.027000000000001</v>
      </c>
      <c r="M20">
        <v>42.985999999999997</v>
      </c>
      <c r="N20">
        <v>63.619</v>
      </c>
      <c r="O20">
        <v>57.728999999999999</v>
      </c>
      <c r="P20">
        <v>75.403999999999996</v>
      </c>
      <c r="Q20">
        <v>47.375999999999998</v>
      </c>
      <c r="R20">
        <v>135.131</v>
      </c>
      <c r="S20">
        <v>60.9</v>
      </c>
      <c r="T20">
        <v>84.221000000000004</v>
      </c>
      <c r="U20">
        <v>51.533999999999999</v>
      </c>
      <c r="V20">
        <v>83.462999999999994</v>
      </c>
      <c r="W20">
        <v>51.908999999999999</v>
      </c>
      <c r="X20">
        <v>54.68</v>
      </c>
      <c r="Y20">
        <v>24.126000000000001</v>
      </c>
      <c r="Z20">
        <v>47.610999999999997</v>
      </c>
      <c r="AA20">
        <v>40.889999999999993</v>
      </c>
      <c r="AB20">
        <v>63.430999999999997</v>
      </c>
      <c r="AC20">
        <v>55.847000000000001</v>
      </c>
      <c r="AD20">
        <v>54.326999999999998</v>
      </c>
      <c r="AE20">
        <v>86.891000000000005</v>
      </c>
      <c r="AF20">
        <v>58.820999999999998</v>
      </c>
      <c r="AG20">
        <v>52.683999999999997</v>
      </c>
      <c r="AH20">
        <v>75.114000000000004</v>
      </c>
      <c r="AI20">
        <v>29.057999999999996</v>
      </c>
      <c r="AJ20">
        <v>41.872</v>
      </c>
      <c r="AK20">
        <v>64.905000000000001</v>
      </c>
      <c r="AL20">
        <v>54.814999999999998</v>
      </c>
      <c r="AM20">
        <v>35.72</v>
      </c>
    </row>
    <row r="21" spans="1:39" x14ac:dyDescent="0.25">
      <c r="A21" s="146">
        <f ca="1">Exceedance!U21</f>
        <v>43344</v>
      </c>
      <c r="B21" s="275">
        <v>31.22</v>
      </c>
      <c r="C21" s="275">
        <v>48.42</v>
      </c>
      <c r="D21" s="275">
        <v>40.659999999999997</v>
      </c>
      <c r="E21">
        <v>77.397999999999996</v>
      </c>
      <c r="F21">
        <v>47.927999999999997</v>
      </c>
      <c r="G21">
        <v>79.525000000000006</v>
      </c>
      <c r="H21">
        <v>64.468000000000004</v>
      </c>
      <c r="I21">
        <v>72.507999999999996</v>
      </c>
      <c r="J21">
        <v>46.186</v>
      </c>
      <c r="K21">
        <v>42.323</v>
      </c>
      <c r="L21">
        <v>36.741</v>
      </c>
      <c r="M21">
        <v>35.332000000000001</v>
      </c>
      <c r="N21">
        <v>42.359000000000002</v>
      </c>
      <c r="O21">
        <v>46.875999999999998</v>
      </c>
      <c r="P21">
        <v>64.319999999999993</v>
      </c>
      <c r="Q21">
        <v>39.997</v>
      </c>
      <c r="R21">
        <v>71.082999999999998</v>
      </c>
      <c r="S21">
        <v>47.526000000000003</v>
      </c>
      <c r="T21">
        <v>64.781000000000006</v>
      </c>
      <c r="U21">
        <v>35.965000000000003</v>
      </c>
      <c r="V21">
        <v>52.381999999999998</v>
      </c>
      <c r="W21">
        <v>40.576999999999998</v>
      </c>
      <c r="X21">
        <v>35.353999999999999</v>
      </c>
      <c r="Y21">
        <v>23.821999999999999</v>
      </c>
      <c r="Z21">
        <v>61.53</v>
      </c>
      <c r="AA21">
        <v>38.590000000000011</v>
      </c>
      <c r="AB21">
        <v>44.125</v>
      </c>
      <c r="AC21">
        <v>42.140999999999998</v>
      </c>
      <c r="AD21">
        <v>49.128999999999998</v>
      </c>
      <c r="AE21">
        <v>55.975999999999999</v>
      </c>
      <c r="AF21">
        <v>41.212000000000003</v>
      </c>
      <c r="AG21">
        <v>33.156999999999996</v>
      </c>
      <c r="AH21">
        <v>47.939</v>
      </c>
      <c r="AI21">
        <v>23.971</v>
      </c>
      <c r="AJ21">
        <v>58.631</v>
      </c>
      <c r="AK21">
        <v>56.82</v>
      </c>
      <c r="AL21">
        <v>42.521999999999998</v>
      </c>
      <c r="AM21">
        <v>29.713000000000001</v>
      </c>
    </row>
    <row r="22" spans="1:39" x14ac:dyDescent="0.25">
      <c r="A22" s="146">
        <f ca="1">Exceedance!U22</f>
        <v>43374</v>
      </c>
      <c r="B22" s="275">
        <v>35.090000000000003</v>
      </c>
      <c r="C22" s="275">
        <v>45.4</v>
      </c>
      <c r="D22" s="275">
        <v>40.76</v>
      </c>
      <c r="E22">
        <v>53.094000000000001</v>
      </c>
      <c r="F22">
        <v>41.545999999999999</v>
      </c>
      <c r="G22">
        <v>70.962999999999994</v>
      </c>
      <c r="H22">
        <v>84.401999999999987</v>
      </c>
      <c r="I22">
        <v>70.662999999999997</v>
      </c>
      <c r="J22">
        <v>38.789000000000001</v>
      </c>
      <c r="K22">
        <v>33.765999999999998</v>
      </c>
      <c r="L22">
        <v>34.625999999999998</v>
      </c>
      <c r="M22">
        <v>49.92</v>
      </c>
      <c r="N22">
        <v>36.695</v>
      </c>
      <c r="O22">
        <v>33.656999999999996</v>
      </c>
      <c r="P22">
        <v>54.814</v>
      </c>
      <c r="Q22">
        <v>36.825000000000003</v>
      </c>
      <c r="R22">
        <v>66.771000000000001</v>
      </c>
      <c r="S22">
        <v>56.912999999999997</v>
      </c>
      <c r="T22">
        <v>65.594999999999999</v>
      </c>
      <c r="U22">
        <v>44.119</v>
      </c>
      <c r="V22">
        <v>43.587000000000003</v>
      </c>
      <c r="W22">
        <v>36.191000000000003</v>
      </c>
      <c r="X22">
        <v>31.900999999999996</v>
      </c>
      <c r="Y22">
        <v>33.533999999999999</v>
      </c>
      <c r="Z22">
        <v>40.654000000000003</v>
      </c>
      <c r="AA22">
        <v>37.57</v>
      </c>
      <c r="AB22">
        <v>56.314</v>
      </c>
      <c r="AC22">
        <v>61.573</v>
      </c>
      <c r="AD22">
        <v>45.222999999999999</v>
      </c>
      <c r="AE22">
        <v>50.789000000000001</v>
      </c>
      <c r="AF22">
        <v>41.134</v>
      </c>
      <c r="AG22">
        <v>33.423000000000002</v>
      </c>
      <c r="AH22">
        <v>46.554000000000002</v>
      </c>
      <c r="AI22">
        <v>23.373000000000005</v>
      </c>
      <c r="AJ22">
        <v>50.345999999999997</v>
      </c>
      <c r="AK22">
        <v>66.463999999999999</v>
      </c>
      <c r="AL22">
        <v>35.838999999999999</v>
      </c>
      <c r="AM22">
        <v>32.206000000000003</v>
      </c>
    </row>
    <row r="23" spans="1:39" x14ac:dyDescent="0.25">
      <c r="A23" s="146">
        <f ca="1">Exceedance!U23</f>
        <v>43405</v>
      </c>
      <c r="B23" s="275">
        <v>31.91</v>
      </c>
      <c r="C23" s="275">
        <v>34.380000000000003</v>
      </c>
      <c r="D23" s="275">
        <v>33.299999999999997</v>
      </c>
      <c r="E23">
        <v>39.06</v>
      </c>
      <c r="F23">
        <v>35.518999999999998</v>
      </c>
      <c r="G23">
        <v>57.912999999999997</v>
      </c>
      <c r="H23">
        <v>50.481000000000002</v>
      </c>
      <c r="I23">
        <v>52.3</v>
      </c>
      <c r="J23">
        <v>35.511000000000003</v>
      </c>
      <c r="K23">
        <v>26.643999999999998</v>
      </c>
      <c r="L23">
        <v>28.244</v>
      </c>
      <c r="M23">
        <v>41.518000000000001</v>
      </c>
      <c r="N23">
        <v>33.581000000000003</v>
      </c>
      <c r="O23">
        <v>28.86</v>
      </c>
      <c r="P23">
        <v>43.356999999999999</v>
      </c>
      <c r="Q23">
        <v>34.857999999999997</v>
      </c>
      <c r="R23">
        <v>50.302999999999997</v>
      </c>
      <c r="S23">
        <v>42.536000000000001</v>
      </c>
      <c r="T23">
        <v>47.378</v>
      </c>
      <c r="U23">
        <v>36.167000000000002</v>
      </c>
      <c r="V23">
        <v>35.548999999999999</v>
      </c>
      <c r="W23">
        <v>30.773</v>
      </c>
      <c r="X23">
        <v>30.375</v>
      </c>
      <c r="Y23">
        <v>22.39</v>
      </c>
      <c r="Z23">
        <v>30.215</v>
      </c>
      <c r="AA23">
        <v>34.962000000000003</v>
      </c>
      <c r="AB23">
        <v>42.427999999999997</v>
      </c>
      <c r="AC23">
        <v>41.524999999999999</v>
      </c>
      <c r="AD23">
        <v>34.24</v>
      </c>
      <c r="AE23">
        <v>44.167000000000002</v>
      </c>
      <c r="AF23">
        <v>37.051000000000002</v>
      </c>
      <c r="AG23">
        <v>32.505000000000003</v>
      </c>
      <c r="AH23">
        <v>38.502000000000002</v>
      </c>
      <c r="AI23">
        <v>20.428999999999998</v>
      </c>
      <c r="AJ23">
        <v>31.669</v>
      </c>
      <c r="AK23">
        <v>41.969999999999992</v>
      </c>
      <c r="AL23">
        <v>32.817</v>
      </c>
      <c r="AM23">
        <v>28.579000000000001</v>
      </c>
    </row>
    <row r="24" spans="1:39" x14ac:dyDescent="0.25">
      <c r="A24" s="146">
        <f ca="1">Exceedance!U24</f>
        <v>43435</v>
      </c>
      <c r="B24" s="275">
        <v>27.74</v>
      </c>
      <c r="C24" s="275">
        <v>27.74</v>
      </c>
      <c r="D24" s="275">
        <v>27.74</v>
      </c>
      <c r="E24">
        <v>34.228000000000002</v>
      </c>
      <c r="F24">
        <v>34.261000000000003</v>
      </c>
      <c r="G24">
        <v>50.335999999999999</v>
      </c>
      <c r="H24">
        <v>40.003999999999998</v>
      </c>
      <c r="I24">
        <v>41.414999999999999</v>
      </c>
      <c r="J24">
        <v>31.998999999999999</v>
      </c>
      <c r="K24">
        <v>24.306000000000001</v>
      </c>
      <c r="L24">
        <v>25.796999999999997</v>
      </c>
      <c r="M24">
        <v>30.436</v>
      </c>
      <c r="N24">
        <v>30.736999999999998</v>
      </c>
      <c r="O24">
        <v>26.369</v>
      </c>
      <c r="P24">
        <v>37.875999999999998</v>
      </c>
      <c r="Q24">
        <v>29.23</v>
      </c>
      <c r="R24">
        <v>46.686</v>
      </c>
      <c r="S24">
        <v>37.329000000000001</v>
      </c>
      <c r="T24">
        <v>40.247999999999998</v>
      </c>
      <c r="U24">
        <v>33.045000000000002</v>
      </c>
      <c r="V24">
        <v>32.779000000000003</v>
      </c>
      <c r="W24">
        <v>27.8</v>
      </c>
      <c r="X24">
        <v>26.241</v>
      </c>
      <c r="Y24">
        <v>19.026</v>
      </c>
      <c r="Z24">
        <v>27.821000000000002</v>
      </c>
      <c r="AA24">
        <v>27.940999999999999</v>
      </c>
      <c r="AB24">
        <v>33.264000000000003</v>
      </c>
      <c r="AC24">
        <v>31.724</v>
      </c>
      <c r="AD24">
        <v>28.836000000000002</v>
      </c>
      <c r="AE24">
        <v>39.92</v>
      </c>
      <c r="AF24">
        <v>31.274999999999999</v>
      </c>
      <c r="AG24">
        <v>29.056000000000001</v>
      </c>
      <c r="AH24">
        <v>34.585999999999999</v>
      </c>
      <c r="AI24">
        <v>19.058</v>
      </c>
      <c r="AJ24">
        <v>25.876999999999999</v>
      </c>
      <c r="AK24">
        <v>34.863999999999997</v>
      </c>
      <c r="AL24">
        <v>31.670999999999999</v>
      </c>
      <c r="AM24">
        <v>23.606000000000002</v>
      </c>
    </row>
    <row r="25" spans="1:39" x14ac:dyDescent="0.25">
      <c r="A25" s="146">
        <f ca="1">Exceedance!U25</f>
        <v>43466</v>
      </c>
      <c r="B25" s="275">
        <v>26.51</v>
      </c>
      <c r="C25" s="275">
        <v>26.51</v>
      </c>
      <c r="D25" s="275">
        <v>26.51</v>
      </c>
      <c r="E25">
        <v>30.257999999999999</v>
      </c>
      <c r="F25">
        <v>32.58</v>
      </c>
      <c r="G25">
        <v>44.671999999999997</v>
      </c>
      <c r="H25">
        <v>34.432000000000002</v>
      </c>
      <c r="I25">
        <v>34.509</v>
      </c>
      <c r="J25">
        <v>28.274000000000001</v>
      </c>
      <c r="K25">
        <v>21.667999999999999</v>
      </c>
      <c r="L25">
        <v>22.940999999999999</v>
      </c>
      <c r="M25">
        <v>24.353000000000002</v>
      </c>
      <c r="N25">
        <v>26.806999999999999</v>
      </c>
      <c r="O25">
        <v>24.119</v>
      </c>
      <c r="P25">
        <v>33.533000000000001</v>
      </c>
      <c r="Q25">
        <v>25.298999999999999</v>
      </c>
      <c r="R25">
        <v>39.893000000000001</v>
      </c>
      <c r="S25">
        <v>32.433999999999997</v>
      </c>
      <c r="T25">
        <v>35.89</v>
      </c>
      <c r="U25">
        <v>28.978999999999999</v>
      </c>
      <c r="V25">
        <v>32.231000000000002</v>
      </c>
      <c r="W25">
        <v>24.760999999999999</v>
      </c>
      <c r="X25">
        <v>23.004000000000001</v>
      </c>
      <c r="Y25">
        <v>17.015999999999998</v>
      </c>
      <c r="Z25">
        <v>24.349</v>
      </c>
      <c r="AA25">
        <v>28.282</v>
      </c>
      <c r="AB25">
        <v>28.504999999999999</v>
      </c>
      <c r="AC25">
        <v>27.998000000000001</v>
      </c>
      <c r="AD25">
        <v>24.84</v>
      </c>
      <c r="AE25">
        <v>35.735000000000007</v>
      </c>
      <c r="AF25">
        <v>27.225000000000001</v>
      </c>
      <c r="AG25">
        <v>25.54</v>
      </c>
      <c r="AH25">
        <v>31.082999999999998</v>
      </c>
      <c r="AI25">
        <v>17.190999999999999</v>
      </c>
      <c r="AJ25">
        <v>22.382000000000001</v>
      </c>
      <c r="AK25">
        <v>30.445</v>
      </c>
      <c r="AL25">
        <v>28.411999999999999</v>
      </c>
      <c r="AM25">
        <v>20.344000000000001</v>
      </c>
    </row>
    <row r="26" spans="1:39" x14ac:dyDescent="0.25">
      <c r="A26" s="146">
        <f ca="1">Exceedance!U26</f>
        <v>43497</v>
      </c>
      <c r="B26" s="275">
        <v>24.89</v>
      </c>
      <c r="C26" s="275">
        <v>24.89</v>
      </c>
      <c r="D26" s="275">
        <v>24.89</v>
      </c>
      <c r="E26">
        <v>25.145</v>
      </c>
      <c r="F26">
        <v>24.494</v>
      </c>
      <c r="G26">
        <v>36.445999999999998</v>
      </c>
      <c r="H26">
        <v>44.652000000000001</v>
      </c>
      <c r="I26">
        <v>30.632999999999999</v>
      </c>
      <c r="J26">
        <v>22.899000000000001</v>
      </c>
      <c r="K26">
        <v>17.927</v>
      </c>
      <c r="L26">
        <v>19.399999999999999</v>
      </c>
      <c r="M26">
        <v>20.774000000000001</v>
      </c>
      <c r="N26">
        <v>22.791</v>
      </c>
      <c r="O26">
        <v>22.951000000000001</v>
      </c>
      <c r="P26">
        <v>27.19</v>
      </c>
      <c r="Q26">
        <v>24.388999999999999</v>
      </c>
      <c r="R26">
        <v>36.987000000000002</v>
      </c>
      <c r="S26">
        <v>25.981999999999999</v>
      </c>
      <c r="T26">
        <v>30.856999999999999</v>
      </c>
      <c r="U26">
        <v>26.864000000000001</v>
      </c>
      <c r="V26">
        <v>30.931000000000001</v>
      </c>
      <c r="W26">
        <v>23.324999999999999</v>
      </c>
      <c r="X26">
        <v>18.677</v>
      </c>
      <c r="Y26">
        <v>18.690000000000001</v>
      </c>
      <c r="Z26">
        <v>20.100000000000001</v>
      </c>
      <c r="AA26">
        <v>23.577000000000002</v>
      </c>
      <c r="AB26">
        <v>22.835000000000001</v>
      </c>
      <c r="AC26">
        <v>25.407</v>
      </c>
      <c r="AD26">
        <v>19.981000000000002</v>
      </c>
      <c r="AE26">
        <v>30.344999999999999</v>
      </c>
      <c r="AF26">
        <v>21.960999999999999</v>
      </c>
      <c r="AG26">
        <v>20.164000000000001</v>
      </c>
      <c r="AH26">
        <v>25.533999999999999</v>
      </c>
      <c r="AI26">
        <v>14.321</v>
      </c>
      <c r="AJ26">
        <v>21.442</v>
      </c>
      <c r="AK26">
        <v>29.135999999999999</v>
      </c>
      <c r="AL26">
        <v>23.827999999999999</v>
      </c>
      <c r="AM26">
        <v>16.739000000000001</v>
      </c>
    </row>
    <row r="27" spans="1:39" x14ac:dyDescent="0.25">
      <c r="A27" s="146">
        <f ca="1">Exceedance!U27</f>
        <v>43525</v>
      </c>
      <c r="B27" s="275">
        <v>40.04</v>
      </c>
      <c r="C27" s="275">
        <v>40.04</v>
      </c>
      <c r="D27" s="275">
        <v>40.04</v>
      </c>
      <c r="E27">
        <v>39.603000000000002</v>
      </c>
      <c r="F27">
        <v>25.714000000000002</v>
      </c>
      <c r="G27">
        <v>50.737000000000002</v>
      </c>
      <c r="H27">
        <v>78.378</v>
      </c>
      <c r="I27">
        <v>36.365000000000002</v>
      </c>
      <c r="J27">
        <v>31.672000000000001</v>
      </c>
      <c r="K27">
        <v>43.735999999999997</v>
      </c>
      <c r="L27">
        <v>33.575000000000003</v>
      </c>
      <c r="M27">
        <v>33.475000000000001</v>
      </c>
      <c r="N27">
        <v>36.387</v>
      </c>
      <c r="O27">
        <v>40.209000000000003</v>
      </c>
      <c r="P27">
        <v>47.661999999999999</v>
      </c>
      <c r="Q27">
        <v>54.512</v>
      </c>
      <c r="R27">
        <v>45.435000000000009</v>
      </c>
      <c r="S27">
        <v>46.363</v>
      </c>
      <c r="T27">
        <v>45.811999999999998</v>
      </c>
      <c r="U27">
        <v>38.069000000000003</v>
      </c>
      <c r="V27">
        <v>33.442</v>
      </c>
      <c r="W27">
        <v>34.423999999999999</v>
      </c>
      <c r="X27">
        <v>22.742000000000001</v>
      </c>
      <c r="Y27">
        <v>29.599</v>
      </c>
      <c r="Z27">
        <v>50.515999999999998</v>
      </c>
      <c r="AA27">
        <v>27.297999999999998</v>
      </c>
      <c r="AB27">
        <v>30.991</v>
      </c>
      <c r="AC27">
        <v>64.311000000000007</v>
      </c>
      <c r="AD27">
        <v>20.896999999999998</v>
      </c>
      <c r="AE27">
        <v>53.762999999999998</v>
      </c>
      <c r="AF27">
        <v>25.899000000000001</v>
      </c>
      <c r="AG27">
        <v>36.356999999999999</v>
      </c>
      <c r="AH27">
        <v>45.121000000000002</v>
      </c>
      <c r="AI27">
        <v>21.053999999999998</v>
      </c>
      <c r="AJ27">
        <v>24.335000000000001</v>
      </c>
      <c r="AK27">
        <v>49.77</v>
      </c>
      <c r="AL27">
        <v>28.152000000000001</v>
      </c>
      <c r="AM27">
        <v>28.939</v>
      </c>
    </row>
    <row r="28" spans="1:39" x14ac:dyDescent="0.25">
      <c r="A28" s="146">
        <f ca="1">Exceedance!U28</f>
        <v>43556</v>
      </c>
      <c r="B28" s="275">
        <v>88.26</v>
      </c>
      <c r="C28" s="275">
        <v>88.26</v>
      </c>
      <c r="D28" s="275">
        <v>88.26</v>
      </c>
      <c r="E28">
        <v>45.777999999999999</v>
      </c>
      <c r="F28">
        <v>51.854999999999997</v>
      </c>
      <c r="G28">
        <v>109.83499999999999</v>
      </c>
      <c r="H28">
        <v>132.72300000000001</v>
      </c>
      <c r="I28">
        <v>103.82299999999999</v>
      </c>
      <c r="J28">
        <v>75.197999999999993</v>
      </c>
      <c r="K28">
        <v>118.45</v>
      </c>
      <c r="L28">
        <v>76.433999999999997</v>
      </c>
      <c r="M28">
        <v>56.74</v>
      </c>
      <c r="N28">
        <v>95.953000000000003</v>
      </c>
      <c r="O28">
        <v>102.91800000000001</v>
      </c>
      <c r="P28">
        <v>98.486999999999995</v>
      </c>
      <c r="Q28">
        <v>67.572999999999993</v>
      </c>
      <c r="R28">
        <v>94.724999999999994</v>
      </c>
      <c r="S28">
        <v>98.241</v>
      </c>
      <c r="T28">
        <v>69.504000000000005</v>
      </c>
      <c r="U28">
        <v>54.697000000000003</v>
      </c>
      <c r="V28">
        <v>87.744</v>
      </c>
      <c r="W28">
        <v>69.557000000000002</v>
      </c>
      <c r="X28">
        <v>62.427</v>
      </c>
      <c r="Y28">
        <v>56.154000000000003</v>
      </c>
      <c r="Z28">
        <v>108.027</v>
      </c>
      <c r="AA28">
        <v>69.337000000000003</v>
      </c>
      <c r="AB28">
        <v>100.684</v>
      </c>
      <c r="AC28">
        <v>92.838999999999999</v>
      </c>
      <c r="AD28">
        <v>70.116</v>
      </c>
      <c r="AE28">
        <v>86.983000000000004</v>
      </c>
      <c r="AF28">
        <v>66.816000000000003</v>
      </c>
      <c r="AG28">
        <v>84.242000000000004</v>
      </c>
      <c r="AH28">
        <v>98.230999999999995</v>
      </c>
      <c r="AI28">
        <v>47.363999999999997</v>
      </c>
      <c r="AJ28">
        <v>57.947000000000003</v>
      </c>
      <c r="AK28">
        <v>82.396000000000001</v>
      </c>
      <c r="AL28">
        <v>65.168000000000006</v>
      </c>
      <c r="AM28">
        <v>46.881999999999998</v>
      </c>
    </row>
    <row r="29" spans="1:39" x14ac:dyDescent="0.25">
      <c r="A29" s="146">
        <f ca="1">Exceedance!U29</f>
        <v>43586</v>
      </c>
      <c r="B29" s="275">
        <v>247.09</v>
      </c>
      <c r="C29" s="275">
        <v>247.09</v>
      </c>
      <c r="D29" s="275">
        <v>247.09</v>
      </c>
      <c r="E29">
        <v>173.34</v>
      </c>
      <c r="F29">
        <v>519.09500000000003</v>
      </c>
      <c r="G29">
        <v>429.01900000000001</v>
      </c>
      <c r="H29">
        <v>352.98500000000001</v>
      </c>
      <c r="I29">
        <v>324.80099999999999</v>
      </c>
      <c r="J29">
        <v>137.69300000000001</v>
      </c>
      <c r="K29">
        <v>173.90700000000004</v>
      </c>
      <c r="L29">
        <v>115.39799999999998</v>
      </c>
      <c r="M29">
        <v>168.441</v>
      </c>
      <c r="N29">
        <v>187.44399999999999</v>
      </c>
      <c r="O29">
        <v>308.31700000000001</v>
      </c>
      <c r="P29">
        <v>211.846</v>
      </c>
      <c r="Q29">
        <v>235.881</v>
      </c>
      <c r="R29">
        <v>395.04199999999997</v>
      </c>
      <c r="S29">
        <v>369.69400000000002</v>
      </c>
      <c r="T29">
        <v>210.56800000000001</v>
      </c>
      <c r="U29">
        <v>241.471</v>
      </c>
      <c r="V29">
        <v>238.19900000000001</v>
      </c>
      <c r="W29">
        <v>237.328</v>
      </c>
      <c r="X29">
        <v>74.760000000000019</v>
      </c>
      <c r="Y29">
        <v>154.239</v>
      </c>
      <c r="Z29">
        <v>200.47900000000001</v>
      </c>
      <c r="AA29">
        <v>253.286</v>
      </c>
      <c r="AB29">
        <v>222.59299999999999</v>
      </c>
      <c r="AC29">
        <v>232.917</v>
      </c>
      <c r="AD29">
        <v>311.84399999999999</v>
      </c>
      <c r="AE29">
        <v>295.96100000000001</v>
      </c>
      <c r="AF29">
        <v>124.75</v>
      </c>
      <c r="AG29">
        <v>191.089</v>
      </c>
      <c r="AH29">
        <v>113.95699999999999</v>
      </c>
      <c r="AI29">
        <v>110.46299999999999</v>
      </c>
      <c r="AJ29">
        <v>244.67599999999999</v>
      </c>
      <c r="AK29">
        <v>181.68600000000001</v>
      </c>
      <c r="AL29">
        <v>97.995999999999995</v>
      </c>
      <c r="AM29">
        <v>173.33099999999999</v>
      </c>
    </row>
    <row r="30" spans="1:39" x14ac:dyDescent="0.25">
      <c r="A30" s="146">
        <f ca="1">Exceedance!U30</f>
        <v>43617</v>
      </c>
      <c r="B30" s="275">
        <v>281.04000000000002</v>
      </c>
      <c r="C30" s="275">
        <v>281.04000000000002</v>
      </c>
      <c r="D30" s="275">
        <v>281.04000000000002</v>
      </c>
      <c r="E30">
        <v>419.78399999999999</v>
      </c>
      <c r="F30">
        <v>751.23900000000003</v>
      </c>
      <c r="G30">
        <v>448.226</v>
      </c>
      <c r="H30">
        <v>434.30500000000001</v>
      </c>
      <c r="I30">
        <v>311.48200000000003</v>
      </c>
      <c r="J30">
        <v>168.619</v>
      </c>
      <c r="K30">
        <v>155.01400000000001</v>
      </c>
      <c r="L30">
        <v>178.309</v>
      </c>
      <c r="M30">
        <v>292.245</v>
      </c>
      <c r="N30">
        <v>178.69499999999999</v>
      </c>
      <c r="O30">
        <v>444.37799999999999</v>
      </c>
      <c r="P30">
        <v>232.41300000000001</v>
      </c>
      <c r="Q30">
        <v>579.06500000000005</v>
      </c>
      <c r="R30">
        <v>332.024</v>
      </c>
      <c r="S30">
        <v>551.49199999999996</v>
      </c>
      <c r="T30">
        <v>231.42500000000001</v>
      </c>
      <c r="U30">
        <v>386.41699999999997</v>
      </c>
      <c r="V30">
        <v>176.566</v>
      </c>
      <c r="W30">
        <v>202.999</v>
      </c>
      <c r="X30">
        <v>55.69</v>
      </c>
      <c r="Y30">
        <v>215.22</v>
      </c>
      <c r="Z30">
        <v>149.61600000000001</v>
      </c>
      <c r="AA30">
        <v>301.23700000000002</v>
      </c>
      <c r="AB30">
        <v>210.86199999999999</v>
      </c>
      <c r="AC30">
        <v>215.86</v>
      </c>
      <c r="AD30">
        <v>574.78399999999999</v>
      </c>
      <c r="AE30">
        <v>294.33199999999999</v>
      </c>
      <c r="AF30">
        <v>252.15299999999999</v>
      </c>
      <c r="AG30">
        <v>467.96199999999999</v>
      </c>
      <c r="AH30">
        <v>56.893999999999998</v>
      </c>
      <c r="AI30">
        <v>129.46299999999999</v>
      </c>
      <c r="AJ30">
        <v>373.815</v>
      </c>
      <c r="AK30">
        <v>351.77100000000002</v>
      </c>
      <c r="AL30">
        <v>113.604</v>
      </c>
      <c r="AM30">
        <v>321.31799999999998</v>
      </c>
    </row>
    <row r="31" spans="1:39" x14ac:dyDescent="0.25">
      <c r="A31" s="146">
        <f ca="1">Exceedance!U31</f>
        <v>43647</v>
      </c>
      <c r="B31" s="275">
        <v>123.17</v>
      </c>
      <c r="C31" s="275">
        <v>123.17</v>
      </c>
      <c r="D31" s="275">
        <v>123.17</v>
      </c>
      <c r="E31">
        <v>218.732</v>
      </c>
      <c r="F31">
        <v>315</v>
      </c>
      <c r="G31">
        <v>144.24700000000001</v>
      </c>
      <c r="H31">
        <v>168.77900000000002</v>
      </c>
      <c r="I31">
        <v>109.09699999999999</v>
      </c>
      <c r="J31">
        <v>71.534999999999997</v>
      </c>
      <c r="K31">
        <v>66.218000000000004</v>
      </c>
      <c r="L31">
        <v>73.150999999999996</v>
      </c>
      <c r="M31">
        <v>123.127</v>
      </c>
      <c r="N31">
        <v>76.584999999999994</v>
      </c>
      <c r="O31">
        <v>189.68099999999998</v>
      </c>
      <c r="P31">
        <v>79.471999999999994</v>
      </c>
      <c r="Q31">
        <v>463.32</v>
      </c>
      <c r="R31">
        <v>119.304</v>
      </c>
      <c r="S31">
        <v>184.07900000000001</v>
      </c>
      <c r="T31">
        <v>102.846</v>
      </c>
      <c r="U31">
        <v>185.80099999999999</v>
      </c>
      <c r="V31">
        <v>60.786999999999999</v>
      </c>
      <c r="W31">
        <v>67.436000000000007</v>
      </c>
      <c r="X31">
        <v>23.803000000000001</v>
      </c>
      <c r="Y31">
        <v>68.811999999999998</v>
      </c>
      <c r="Z31">
        <v>59.645000000000003</v>
      </c>
      <c r="AA31">
        <v>121</v>
      </c>
      <c r="AB31">
        <v>79.103999999999985</v>
      </c>
      <c r="AC31">
        <v>81.933999999999997</v>
      </c>
      <c r="AD31">
        <v>216.18199999999999</v>
      </c>
      <c r="AE31">
        <v>144.84299999999999</v>
      </c>
      <c r="AF31">
        <v>79.777000000000001</v>
      </c>
      <c r="AG31">
        <v>205.81299999999999</v>
      </c>
      <c r="AH31">
        <v>30.888999999999999</v>
      </c>
      <c r="AI31">
        <v>52.978000000000002</v>
      </c>
      <c r="AJ31">
        <v>107.989</v>
      </c>
      <c r="AK31">
        <v>116.14100000000001</v>
      </c>
      <c r="AL31">
        <v>49.755000000000003</v>
      </c>
      <c r="AM31">
        <v>169.24700000000001</v>
      </c>
    </row>
    <row r="32" spans="1:39" x14ac:dyDescent="0.25">
      <c r="A32" s="146">
        <f ca="1">Exceedance!U32</f>
        <v>43678</v>
      </c>
      <c r="B32" s="275">
        <v>66.88</v>
      </c>
      <c r="C32" s="275">
        <v>66.88</v>
      </c>
      <c r="D32" s="275">
        <v>66.88</v>
      </c>
      <c r="E32">
        <v>86.808000000000007</v>
      </c>
      <c r="F32">
        <v>126.44199999999999</v>
      </c>
      <c r="G32">
        <v>70.341999999999999</v>
      </c>
      <c r="H32">
        <v>72.346999999999994</v>
      </c>
      <c r="I32">
        <v>62.53</v>
      </c>
      <c r="J32">
        <v>44.261000000000003</v>
      </c>
      <c r="K32">
        <v>49.527999999999999</v>
      </c>
      <c r="L32">
        <v>40.584000000000003</v>
      </c>
      <c r="M32">
        <v>57.027000000000001</v>
      </c>
      <c r="N32">
        <v>55.125999999999998</v>
      </c>
      <c r="O32">
        <v>72.361000000000004</v>
      </c>
      <c r="P32">
        <v>47.405999999999999</v>
      </c>
      <c r="Q32">
        <v>131.834</v>
      </c>
      <c r="R32">
        <v>58.994999999999997</v>
      </c>
      <c r="S32">
        <v>85.29</v>
      </c>
      <c r="T32">
        <v>51.68</v>
      </c>
      <c r="U32">
        <v>80.400999999999996</v>
      </c>
      <c r="V32">
        <v>47.756999999999998</v>
      </c>
      <c r="W32">
        <v>52.491</v>
      </c>
      <c r="X32">
        <v>19.111000000000001</v>
      </c>
      <c r="Y32">
        <v>41.893999999999991</v>
      </c>
      <c r="Z32">
        <v>37.133000000000003</v>
      </c>
      <c r="AA32">
        <v>59.707999999999998</v>
      </c>
      <c r="AB32">
        <v>53.695</v>
      </c>
      <c r="AC32">
        <v>51.765999999999998</v>
      </c>
      <c r="AD32">
        <v>82.882999999999996</v>
      </c>
      <c r="AE32">
        <v>61.04</v>
      </c>
      <c r="AF32">
        <v>49.95</v>
      </c>
      <c r="AG32">
        <v>71.739000000000004</v>
      </c>
      <c r="AH32">
        <v>26.728999999999999</v>
      </c>
      <c r="AI32">
        <v>37.252000000000002</v>
      </c>
      <c r="AJ32">
        <v>58.39</v>
      </c>
      <c r="AK32">
        <v>53.47</v>
      </c>
      <c r="AL32">
        <v>30.131</v>
      </c>
      <c r="AM32">
        <v>84.53</v>
      </c>
    </row>
    <row r="33" spans="1:39" x14ac:dyDescent="0.25">
      <c r="A33" s="146">
        <f ca="1">Exceedance!U33</f>
        <v>43709</v>
      </c>
      <c r="B33" s="275">
        <v>40.659999999999997</v>
      </c>
      <c r="C33" s="275">
        <v>40.659999999999997</v>
      </c>
      <c r="D33" s="275">
        <v>40.659999999999997</v>
      </c>
      <c r="E33">
        <v>46.838000000000001</v>
      </c>
      <c r="F33">
        <v>77.462999999999994</v>
      </c>
      <c r="G33">
        <v>65.040000000000006</v>
      </c>
      <c r="H33">
        <v>71.497</v>
      </c>
      <c r="I33">
        <v>45.360999999999997</v>
      </c>
      <c r="J33">
        <v>40.869</v>
      </c>
      <c r="K33">
        <v>33.267000000000003</v>
      </c>
      <c r="L33">
        <v>33.289000000000001</v>
      </c>
      <c r="M33">
        <v>36.988</v>
      </c>
      <c r="N33">
        <v>44.683</v>
      </c>
      <c r="O33">
        <v>61.662999999999997</v>
      </c>
      <c r="P33">
        <v>40.015000000000001</v>
      </c>
      <c r="Q33">
        <v>68.596999999999994</v>
      </c>
      <c r="R33">
        <v>45.845999999999997</v>
      </c>
      <c r="S33">
        <v>64.662000000000006</v>
      </c>
      <c r="T33">
        <v>36.067999999999998</v>
      </c>
      <c r="U33">
        <v>49.868000000000002</v>
      </c>
      <c r="V33">
        <v>37.058</v>
      </c>
      <c r="W33">
        <v>33.716000000000001</v>
      </c>
      <c r="X33">
        <v>19.352</v>
      </c>
      <c r="Y33">
        <v>56.045000000000002</v>
      </c>
      <c r="Z33">
        <v>35.295999999999999</v>
      </c>
      <c r="AA33">
        <v>39.363999999999997</v>
      </c>
      <c r="AB33">
        <v>40.353999999999999</v>
      </c>
      <c r="AC33">
        <v>46.811</v>
      </c>
      <c r="AD33">
        <v>52.811999999999998</v>
      </c>
      <c r="AE33">
        <v>42.491999999999997</v>
      </c>
      <c r="AF33">
        <v>30.905999999999999</v>
      </c>
      <c r="AG33">
        <v>45.246000000000002</v>
      </c>
      <c r="AH33">
        <v>21.864999999999998</v>
      </c>
      <c r="AI33">
        <v>52.024999999999999</v>
      </c>
      <c r="AJ33">
        <v>51.119</v>
      </c>
      <c r="AK33">
        <v>41.372999999999998</v>
      </c>
      <c r="AL33">
        <v>24.786000000000005</v>
      </c>
      <c r="AM33">
        <v>71.981999999999999</v>
      </c>
    </row>
    <row r="34" spans="1:39" x14ac:dyDescent="0.25">
      <c r="A34" s="146">
        <f ca="1">Exceedance!U34</f>
        <v>43739</v>
      </c>
      <c r="B34" s="275">
        <v>35.090000000000003</v>
      </c>
      <c r="C34" s="275">
        <v>45.4</v>
      </c>
      <c r="D34" s="275">
        <v>40.76</v>
      </c>
      <c r="E34">
        <v>40.530999999999999</v>
      </c>
      <c r="F34">
        <v>69.057000000000002</v>
      </c>
      <c r="G34">
        <v>86.668000000000006</v>
      </c>
      <c r="H34">
        <v>69.75</v>
      </c>
      <c r="I34">
        <v>38.042000000000002</v>
      </c>
      <c r="J34">
        <v>32.487000000000002</v>
      </c>
      <c r="K34">
        <v>31.776</v>
      </c>
      <c r="L34">
        <v>47.887999999999998</v>
      </c>
      <c r="M34">
        <v>31.808</v>
      </c>
      <c r="N34">
        <v>31.835999999999999</v>
      </c>
      <c r="O34">
        <v>52.3</v>
      </c>
      <c r="P34">
        <v>36.847000000000001</v>
      </c>
      <c r="Q34">
        <v>64.456999999999994</v>
      </c>
      <c r="R34">
        <v>55.271000000000001</v>
      </c>
      <c r="S34">
        <v>65.951999999999998</v>
      </c>
      <c r="T34">
        <v>44.164000000000001</v>
      </c>
      <c r="U34">
        <v>41.277999999999999</v>
      </c>
      <c r="V34">
        <v>32.988999999999997</v>
      </c>
      <c r="W34">
        <v>30.118000000000002</v>
      </c>
      <c r="X34">
        <v>29.244</v>
      </c>
      <c r="Y34">
        <v>36.509</v>
      </c>
      <c r="Z34">
        <v>34.558999999999997</v>
      </c>
      <c r="AA34">
        <v>54.10199999999999</v>
      </c>
      <c r="AB34">
        <v>59.741999999999997</v>
      </c>
      <c r="AC34">
        <v>43.167999999999999</v>
      </c>
      <c r="AD34">
        <v>47.883000000000003</v>
      </c>
      <c r="AE34">
        <v>42.274999999999999</v>
      </c>
      <c r="AF34">
        <v>31.318000000000001</v>
      </c>
      <c r="AG34">
        <v>44.029000000000003</v>
      </c>
      <c r="AH34">
        <v>21.425000000000001</v>
      </c>
      <c r="AI34">
        <v>47.281999999999996</v>
      </c>
      <c r="AJ34">
        <v>60.993000000000002</v>
      </c>
      <c r="AK34">
        <v>34.753999999999998</v>
      </c>
      <c r="AL34">
        <v>27.686</v>
      </c>
      <c r="AM34">
        <v>48.651000000000003</v>
      </c>
    </row>
    <row r="35" spans="1:39" x14ac:dyDescent="0.25">
      <c r="A35" s="146">
        <f ca="1">Exceedance!U35</f>
        <v>43770</v>
      </c>
      <c r="B35" s="275">
        <v>31.91</v>
      </c>
      <c r="C35" s="275">
        <v>34.380000000000003</v>
      </c>
      <c r="D35" s="275">
        <v>33.299999999999997</v>
      </c>
      <c r="E35">
        <v>34.645000000000003</v>
      </c>
      <c r="F35">
        <v>56.210999999999999</v>
      </c>
      <c r="G35">
        <v>52.470999999999997</v>
      </c>
      <c r="H35">
        <v>51.418999999999997</v>
      </c>
      <c r="I35">
        <v>34.822000000000003</v>
      </c>
      <c r="J35">
        <v>25.58</v>
      </c>
      <c r="K35">
        <v>25.83</v>
      </c>
      <c r="L35">
        <v>39.941999999999993</v>
      </c>
      <c r="M35">
        <v>29.21</v>
      </c>
      <c r="N35">
        <v>27.317</v>
      </c>
      <c r="O35">
        <v>41.29399999999999</v>
      </c>
      <c r="P35">
        <v>34.898000000000003</v>
      </c>
      <c r="Q35">
        <v>48.377000000000002</v>
      </c>
      <c r="R35">
        <v>41.148000000000003</v>
      </c>
      <c r="S35">
        <v>47.646000000000008</v>
      </c>
      <c r="T35">
        <v>36.264000000000003</v>
      </c>
      <c r="U35">
        <v>33.636000000000003</v>
      </c>
      <c r="V35">
        <v>28.074000000000002</v>
      </c>
      <c r="W35">
        <v>29.106000000000002</v>
      </c>
      <c r="X35">
        <v>18.931999999999999</v>
      </c>
      <c r="Y35">
        <v>26.905000000000001</v>
      </c>
      <c r="Z35">
        <v>32.351999999999997</v>
      </c>
      <c r="AA35">
        <v>40.026999999999994</v>
      </c>
      <c r="AB35">
        <v>40.042000000000002</v>
      </c>
      <c r="AC35">
        <v>32.61</v>
      </c>
      <c r="AD35">
        <v>41.636000000000003</v>
      </c>
      <c r="AE35">
        <v>38.174999999999997</v>
      </c>
      <c r="AF35">
        <v>30.63</v>
      </c>
      <c r="AG35">
        <v>36.331000000000003</v>
      </c>
      <c r="AH35">
        <v>18.710999999999999</v>
      </c>
      <c r="AI35">
        <v>28.835999999999999</v>
      </c>
      <c r="AJ35">
        <v>37.729999999999997</v>
      </c>
      <c r="AK35">
        <v>31.884</v>
      </c>
      <c r="AL35">
        <v>24.722000000000001</v>
      </c>
      <c r="AM35">
        <v>35.332000000000001</v>
      </c>
    </row>
    <row r="36" spans="1:39" x14ac:dyDescent="0.25">
      <c r="A36" s="146">
        <f ca="1">Exceedance!U36</f>
        <v>43800</v>
      </c>
      <c r="B36" s="275">
        <v>27.74</v>
      </c>
      <c r="C36" s="275">
        <v>27.74</v>
      </c>
      <c r="D36" s="275">
        <v>27.74</v>
      </c>
      <c r="E36">
        <v>33.375999999999998</v>
      </c>
      <c r="F36">
        <v>48.776000000000003</v>
      </c>
      <c r="G36">
        <v>41.235999999999997</v>
      </c>
      <c r="H36">
        <v>40.645000000000003</v>
      </c>
      <c r="I36">
        <v>31.388999999999999</v>
      </c>
      <c r="J36">
        <v>23.239000000000001</v>
      </c>
      <c r="K36">
        <v>23.387</v>
      </c>
      <c r="L36">
        <v>29.024999999999999</v>
      </c>
      <c r="M36">
        <v>26.635000000000002</v>
      </c>
      <c r="N36">
        <v>24.872</v>
      </c>
      <c r="O36">
        <v>35.805</v>
      </c>
      <c r="P36">
        <v>29.265999999999998</v>
      </c>
      <c r="Q36">
        <v>44.886000000000003</v>
      </c>
      <c r="R36">
        <v>36.100999999999999</v>
      </c>
      <c r="S36">
        <v>40.238999999999997</v>
      </c>
      <c r="T36">
        <v>33.131999999999998</v>
      </c>
      <c r="U36">
        <v>30.925000000000001</v>
      </c>
      <c r="V36">
        <v>25.198</v>
      </c>
      <c r="W36">
        <v>24.956</v>
      </c>
      <c r="X36">
        <v>15.724</v>
      </c>
      <c r="Y36">
        <v>24.651</v>
      </c>
      <c r="Z36">
        <v>25.495999999999999</v>
      </c>
      <c r="AA36">
        <v>30.837</v>
      </c>
      <c r="AB36">
        <v>30.405000000000001</v>
      </c>
      <c r="AC36">
        <v>27.277999999999999</v>
      </c>
      <c r="AD36">
        <v>37.558999999999997</v>
      </c>
      <c r="AE36">
        <v>32.287999999999997</v>
      </c>
      <c r="AF36">
        <v>27.324000000000002</v>
      </c>
      <c r="AG36">
        <v>32.567999999999998</v>
      </c>
      <c r="AH36">
        <v>17.440999999999999</v>
      </c>
      <c r="AI36">
        <v>22.962</v>
      </c>
      <c r="AJ36">
        <v>30.986999999999998</v>
      </c>
      <c r="AK36">
        <v>30.785999999999998</v>
      </c>
      <c r="AL36">
        <v>19.93</v>
      </c>
      <c r="AM36">
        <v>30.776</v>
      </c>
    </row>
    <row r="37" spans="1:39" x14ac:dyDescent="0.25">
      <c r="A37" s="146">
        <f ca="1">Exceedance!U37</f>
        <v>43831</v>
      </c>
      <c r="B37" s="261">
        <v>26.51</v>
      </c>
      <c r="C37" s="261">
        <v>26.51</v>
      </c>
      <c r="D37" s="261">
        <v>26.51</v>
      </c>
      <c r="E37">
        <v>31.760999999999999</v>
      </c>
      <c r="F37" s="1">
        <v>43.256</v>
      </c>
      <c r="G37" s="1">
        <v>35.42</v>
      </c>
      <c r="H37" s="1">
        <v>33.850999999999999</v>
      </c>
      <c r="I37" s="1">
        <v>27.73</v>
      </c>
      <c r="J37" s="1">
        <v>20.695999999999998</v>
      </c>
      <c r="K37" s="1">
        <v>20.736999999999998</v>
      </c>
      <c r="L37" s="1">
        <v>23.099</v>
      </c>
      <c r="M37" s="1">
        <v>23.146000000000001</v>
      </c>
      <c r="N37" s="1">
        <v>22.728999999999999</v>
      </c>
      <c r="O37" s="1">
        <v>31.623000000000005</v>
      </c>
      <c r="P37" s="1">
        <v>25.331</v>
      </c>
      <c r="Q37" s="1">
        <v>38.295000000000002</v>
      </c>
      <c r="R37" s="1">
        <v>31.33</v>
      </c>
      <c r="S37" s="1">
        <v>35.822000000000003</v>
      </c>
      <c r="T37" s="1">
        <v>29.033000000000001</v>
      </c>
      <c r="U37" s="1">
        <v>30.451000000000001</v>
      </c>
      <c r="V37" s="1">
        <v>22.373999999999999</v>
      </c>
      <c r="W37" s="1">
        <v>21.8</v>
      </c>
      <c r="X37" s="1">
        <v>14.032999999999999</v>
      </c>
      <c r="Y37" s="1">
        <v>21.533000000000005</v>
      </c>
      <c r="Z37" s="1">
        <v>25.986000000000001</v>
      </c>
      <c r="AA37" s="1">
        <v>26.231999999999999</v>
      </c>
      <c r="AB37" s="1">
        <v>26.808</v>
      </c>
      <c r="AC37" s="1">
        <v>23.42</v>
      </c>
      <c r="AD37" s="1">
        <v>33.597999999999999</v>
      </c>
      <c r="AE37" s="1">
        <v>28.100999999999999</v>
      </c>
      <c r="AF37" s="1">
        <v>23.984999999999996</v>
      </c>
      <c r="AG37" s="1">
        <v>29.252999999999997</v>
      </c>
      <c r="AH37">
        <v>15.718</v>
      </c>
      <c r="AI37">
        <v>19.684999999999999</v>
      </c>
      <c r="AJ37">
        <v>26.952000000000002</v>
      </c>
      <c r="AK37">
        <v>27.625</v>
      </c>
      <c r="AL37">
        <v>17.03</v>
      </c>
      <c r="AM37">
        <v>27.152999999999999</v>
      </c>
    </row>
    <row r="38" spans="1:39" x14ac:dyDescent="0.25">
      <c r="A38" s="146">
        <f ca="1">Exceedance!U38</f>
        <v>43862</v>
      </c>
      <c r="B38" s="261">
        <v>24.89</v>
      </c>
      <c r="C38" s="261">
        <v>24.89</v>
      </c>
      <c r="D38" s="261">
        <v>24.89</v>
      </c>
      <c r="E38">
        <v>24.66</v>
      </c>
      <c r="F38">
        <v>36.549999999999997</v>
      </c>
      <c r="G38">
        <v>46.826000000000001</v>
      </c>
      <c r="H38">
        <v>31.023</v>
      </c>
      <c r="I38">
        <v>23.218</v>
      </c>
      <c r="J38">
        <v>17.783999999999999</v>
      </c>
      <c r="K38">
        <v>18.225000000000001</v>
      </c>
      <c r="L38">
        <v>20.512</v>
      </c>
      <c r="M38">
        <v>20.6</v>
      </c>
      <c r="N38">
        <v>22.635000000000002</v>
      </c>
      <c r="O38">
        <v>26.478999999999999</v>
      </c>
      <c r="P38">
        <v>25.587</v>
      </c>
      <c r="Q38">
        <v>36.957000000000001</v>
      </c>
      <c r="R38">
        <v>25.933</v>
      </c>
      <c r="S38">
        <v>31.800999999999998</v>
      </c>
      <c r="T38">
        <v>27.826000000000001</v>
      </c>
      <c r="U38">
        <v>30.38</v>
      </c>
      <c r="V38">
        <v>22.161000000000001</v>
      </c>
      <c r="W38">
        <v>18.292000000000002</v>
      </c>
      <c r="X38">
        <v>16.692</v>
      </c>
      <c r="Y38">
        <v>18.606999999999999</v>
      </c>
      <c r="Z38">
        <v>22.515000000000001</v>
      </c>
      <c r="AA38">
        <v>21.661000000000001</v>
      </c>
      <c r="AB38">
        <v>25.274000000000001</v>
      </c>
      <c r="AC38">
        <v>19.454000000000001</v>
      </c>
      <c r="AD38">
        <v>29.797000000000001</v>
      </c>
      <c r="AE38">
        <v>23.446999999999999</v>
      </c>
      <c r="AF38">
        <v>19.588999999999999</v>
      </c>
      <c r="AG38">
        <v>24.954000000000001</v>
      </c>
      <c r="AH38">
        <v>13.542</v>
      </c>
      <c r="AI38">
        <v>19.815999999999999</v>
      </c>
      <c r="AJ38">
        <v>27.038</v>
      </c>
      <c r="AK38">
        <v>24.145</v>
      </c>
      <c r="AL38">
        <v>14.574999999999999</v>
      </c>
      <c r="AM38">
        <v>23.556999999999999</v>
      </c>
    </row>
    <row r="39" spans="1:39" x14ac:dyDescent="0.25">
      <c r="A39" s="146">
        <f ca="1">Exceedance!U39</f>
        <v>43891</v>
      </c>
      <c r="B39" s="261">
        <v>40.04</v>
      </c>
      <c r="C39" s="261">
        <v>40.04</v>
      </c>
      <c r="D39" s="261">
        <v>40.04</v>
      </c>
      <c r="E39">
        <v>25.059000000000001</v>
      </c>
      <c r="F39">
        <v>49.941000000000003</v>
      </c>
      <c r="G39">
        <v>79.739999999999995</v>
      </c>
      <c r="H39">
        <v>35.524000000000001</v>
      </c>
      <c r="I39">
        <v>31.684999999999999</v>
      </c>
      <c r="J39">
        <v>43.706000000000003</v>
      </c>
      <c r="K39">
        <v>31.512000000000004</v>
      </c>
      <c r="L39">
        <v>32.597999999999999</v>
      </c>
      <c r="M39">
        <v>33.343000000000004</v>
      </c>
      <c r="N39">
        <v>40.935000000000002</v>
      </c>
      <c r="O39">
        <v>45.64</v>
      </c>
      <c r="P39">
        <v>54.892000000000003</v>
      </c>
      <c r="Q39">
        <v>44.017000000000003</v>
      </c>
      <c r="R39">
        <v>46.868000000000002</v>
      </c>
      <c r="S39">
        <v>45.51</v>
      </c>
      <c r="T39">
        <v>39.055999999999997</v>
      </c>
      <c r="U39">
        <v>32.095999999999997</v>
      </c>
      <c r="V39">
        <v>32.621000000000002</v>
      </c>
      <c r="W39">
        <v>21.626999999999999</v>
      </c>
      <c r="X39">
        <v>27.108000000000004</v>
      </c>
      <c r="Y39">
        <v>48.953000000000003</v>
      </c>
      <c r="Z39">
        <v>25.34</v>
      </c>
      <c r="AA39">
        <v>28.812999999999999</v>
      </c>
      <c r="AB39">
        <v>63.899000000000001</v>
      </c>
      <c r="AC39">
        <v>20.260999999999999</v>
      </c>
      <c r="AD39">
        <v>52.2</v>
      </c>
      <c r="AE39">
        <v>26.593</v>
      </c>
      <c r="AF39">
        <v>35.363</v>
      </c>
      <c r="AG39">
        <v>44.854999999999997</v>
      </c>
      <c r="AH39">
        <v>20.280999999999999</v>
      </c>
      <c r="AI39">
        <v>21.979000000000003</v>
      </c>
      <c r="AJ39">
        <v>48.595999999999997</v>
      </c>
      <c r="AK39">
        <v>27.440999999999999</v>
      </c>
      <c r="AL39">
        <v>26.120999999999999</v>
      </c>
      <c r="AM39">
        <v>36.841999999999999</v>
      </c>
    </row>
    <row r="40" spans="1:39" x14ac:dyDescent="0.25">
      <c r="A40" s="146">
        <f ca="1">Exceedance!U40</f>
        <v>43922</v>
      </c>
      <c r="B40" s="261">
        <v>88.26</v>
      </c>
      <c r="C40" s="261">
        <v>88.26</v>
      </c>
      <c r="D40" s="261">
        <v>88.26</v>
      </c>
      <c r="E40">
        <v>51.969000000000001</v>
      </c>
      <c r="F40">
        <v>112.592</v>
      </c>
      <c r="G40">
        <v>134.16399999999999</v>
      </c>
      <c r="H40">
        <v>112.211</v>
      </c>
      <c r="I40">
        <v>76.563000000000002</v>
      </c>
      <c r="J40">
        <v>118.321</v>
      </c>
      <c r="K40">
        <v>73.823999999999998</v>
      </c>
      <c r="L40">
        <v>56.152000000000001</v>
      </c>
      <c r="M40">
        <v>95.67</v>
      </c>
      <c r="N40">
        <v>104.188</v>
      </c>
      <c r="O40">
        <v>96.188000000000002</v>
      </c>
      <c r="P40">
        <v>71.010000000000005</v>
      </c>
      <c r="Q40">
        <v>94.707999999999998</v>
      </c>
      <c r="R40">
        <v>98.897999999999996</v>
      </c>
      <c r="S40">
        <v>69.239999999999995</v>
      </c>
      <c r="T40">
        <v>57.371000000000002</v>
      </c>
      <c r="U40">
        <v>91.397999999999996</v>
      </c>
      <c r="V40">
        <v>70.599999999999994</v>
      </c>
      <c r="W40">
        <v>61.32</v>
      </c>
      <c r="X40">
        <v>54.965000000000003</v>
      </c>
      <c r="Y40">
        <v>107.066</v>
      </c>
      <c r="Z40">
        <v>68.869</v>
      </c>
      <c r="AA40">
        <v>97.941000000000003</v>
      </c>
      <c r="AB40">
        <v>96.873000000000005</v>
      </c>
      <c r="AC40">
        <v>70.932000000000002</v>
      </c>
      <c r="AD40">
        <v>87.022999999999996</v>
      </c>
      <c r="AE40">
        <v>67.680999999999997</v>
      </c>
      <c r="AF40">
        <v>83.909000000000006</v>
      </c>
      <c r="AG40">
        <v>96.251999999999995</v>
      </c>
      <c r="AH40">
        <v>47.179000000000002</v>
      </c>
      <c r="AI40">
        <v>55.39</v>
      </c>
      <c r="AJ40">
        <v>78.491</v>
      </c>
      <c r="AK40">
        <v>67.277000000000001</v>
      </c>
      <c r="AL40">
        <v>45.604999999999997</v>
      </c>
      <c r="AM40">
        <v>44.76</v>
      </c>
    </row>
    <row r="41" spans="1:39" x14ac:dyDescent="0.25">
      <c r="A41" s="146">
        <f ca="1">Exceedance!U41</f>
        <v>43952</v>
      </c>
      <c r="B41" s="261">
        <v>247.09</v>
      </c>
      <c r="C41" s="261">
        <v>247.09</v>
      </c>
      <c r="D41" s="261">
        <v>247.09</v>
      </c>
      <c r="E41">
        <v>545.74800000000005</v>
      </c>
      <c r="F41">
        <v>439.584</v>
      </c>
      <c r="G41">
        <v>355.57799999999997</v>
      </c>
      <c r="H41">
        <v>322.37799999999999</v>
      </c>
      <c r="I41">
        <v>141.006</v>
      </c>
      <c r="J41">
        <v>178.33800000000002</v>
      </c>
      <c r="K41">
        <v>113.02200000000001</v>
      </c>
      <c r="L41">
        <v>174.101</v>
      </c>
      <c r="M41">
        <v>185.50200000000001</v>
      </c>
      <c r="N41">
        <v>317.01900000000001</v>
      </c>
      <c r="O41">
        <v>210.20400000000001</v>
      </c>
      <c r="P41">
        <v>243.79900000000001</v>
      </c>
      <c r="Q41">
        <v>401.411</v>
      </c>
      <c r="R41">
        <v>379.09</v>
      </c>
      <c r="S41">
        <v>211.476</v>
      </c>
      <c r="T41">
        <v>250.584</v>
      </c>
      <c r="U41">
        <v>240.459</v>
      </c>
      <c r="V41">
        <v>238.48699999999999</v>
      </c>
      <c r="W41">
        <v>73.974000000000004</v>
      </c>
      <c r="X41">
        <v>159.012</v>
      </c>
      <c r="Y41">
        <v>199.06299999999999</v>
      </c>
      <c r="Z41">
        <v>260.62299999999999</v>
      </c>
      <c r="AA41">
        <v>220.44899999999998</v>
      </c>
      <c r="AB41">
        <v>233.25700000000001</v>
      </c>
      <c r="AC41">
        <v>323.32600000000002</v>
      </c>
      <c r="AD41">
        <v>299.65499999999997</v>
      </c>
      <c r="AE41">
        <v>125.96099999999998</v>
      </c>
      <c r="AF41">
        <v>197.20599999999999</v>
      </c>
      <c r="AG41">
        <v>113.31</v>
      </c>
      <c r="AH41">
        <v>110.06</v>
      </c>
      <c r="AI41">
        <v>240.59100000000001</v>
      </c>
      <c r="AJ41">
        <v>183.739</v>
      </c>
      <c r="AK41">
        <v>99.933999999999997</v>
      </c>
      <c r="AL41">
        <v>174.249</v>
      </c>
      <c r="AM41">
        <v>180.81800000000001</v>
      </c>
    </row>
    <row r="42" spans="1:39" x14ac:dyDescent="0.25">
      <c r="A42" s="146">
        <f ca="1">Exceedance!U42</f>
        <v>43983</v>
      </c>
      <c r="B42" s="261">
        <v>281.04000000000002</v>
      </c>
      <c r="C42" s="261">
        <v>281.04000000000002</v>
      </c>
      <c r="D42" s="261">
        <v>281.04000000000002</v>
      </c>
      <c r="E42">
        <v>740.92499999999995</v>
      </c>
      <c r="F42">
        <v>438.24400000000003</v>
      </c>
      <c r="G42">
        <v>436.21600000000001</v>
      </c>
      <c r="H42">
        <v>312.38099999999997</v>
      </c>
      <c r="I42">
        <v>168.00399999999999</v>
      </c>
      <c r="J42">
        <v>151.113</v>
      </c>
      <c r="K42">
        <v>177.321</v>
      </c>
      <c r="L42">
        <v>290.87</v>
      </c>
      <c r="M42">
        <v>173.80799999999999</v>
      </c>
      <c r="N42">
        <v>439.22300000000001</v>
      </c>
      <c r="O42">
        <v>231.846</v>
      </c>
      <c r="P42">
        <v>592.05499999999995</v>
      </c>
      <c r="Q42">
        <v>328.26600000000002</v>
      </c>
      <c r="R42">
        <v>549.95299999999997</v>
      </c>
      <c r="S42">
        <v>232.577</v>
      </c>
      <c r="T42">
        <v>387.221</v>
      </c>
      <c r="U42">
        <v>169.17400000000001</v>
      </c>
      <c r="V42">
        <v>197.08099999999999</v>
      </c>
      <c r="W42">
        <v>55.381</v>
      </c>
      <c r="X42">
        <v>206.08600000000001</v>
      </c>
      <c r="Y42">
        <v>145.54</v>
      </c>
      <c r="Z42">
        <v>295.10399999999998</v>
      </c>
      <c r="AA42">
        <v>210.10300000000001</v>
      </c>
      <c r="AB42">
        <v>212.65199999999999</v>
      </c>
      <c r="AC42">
        <v>570.66200000000003</v>
      </c>
      <c r="AD42">
        <v>292.50400000000002</v>
      </c>
      <c r="AE42">
        <v>254.166</v>
      </c>
      <c r="AF42">
        <v>469.99299999999999</v>
      </c>
      <c r="AG42">
        <v>54.982999999999997</v>
      </c>
      <c r="AH42">
        <v>128.66399999999999</v>
      </c>
      <c r="AI42">
        <v>370.68599999999998</v>
      </c>
      <c r="AJ42">
        <v>348.38</v>
      </c>
      <c r="AK42">
        <v>110.262</v>
      </c>
      <c r="AL42">
        <v>321.262</v>
      </c>
      <c r="AM42">
        <v>416.60899999999998</v>
      </c>
    </row>
    <row r="43" spans="1:39" x14ac:dyDescent="0.25">
      <c r="A43" s="146">
        <f ca="1">Exceedance!U43</f>
        <v>44013</v>
      </c>
      <c r="B43" s="261">
        <v>123.17</v>
      </c>
      <c r="C43" s="261">
        <v>123.17</v>
      </c>
      <c r="D43" s="261">
        <v>123.17</v>
      </c>
      <c r="E43">
        <v>303.892</v>
      </c>
      <c r="F43">
        <v>140.291</v>
      </c>
      <c r="G43">
        <v>169.90899999999999</v>
      </c>
      <c r="H43">
        <v>105.22199999999999</v>
      </c>
      <c r="I43">
        <v>68.703000000000003</v>
      </c>
      <c r="J43">
        <v>65.212999999999994</v>
      </c>
      <c r="K43">
        <v>72.492000000000004</v>
      </c>
      <c r="L43">
        <v>119.13</v>
      </c>
      <c r="M43">
        <v>73.349999999999994</v>
      </c>
      <c r="N43">
        <v>182.708</v>
      </c>
      <c r="O43">
        <v>78.956000000000003</v>
      </c>
      <c r="P43">
        <v>451.19900000000001</v>
      </c>
      <c r="Q43">
        <v>115.08</v>
      </c>
      <c r="R43">
        <v>177.626</v>
      </c>
      <c r="S43">
        <v>103.47199999999999</v>
      </c>
      <c r="T43">
        <v>179.86799999999999</v>
      </c>
      <c r="U43">
        <v>59.191000000000003</v>
      </c>
      <c r="V43">
        <v>64.91</v>
      </c>
      <c r="W43">
        <v>23.491</v>
      </c>
      <c r="X43">
        <v>65.676000000000002</v>
      </c>
      <c r="Y43">
        <v>57.895000000000003</v>
      </c>
      <c r="Z43">
        <v>116.11</v>
      </c>
      <c r="AA43">
        <v>78.459000000000003</v>
      </c>
      <c r="AB43">
        <v>79.989000000000004</v>
      </c>
      <c r="AC43">
        <v>206.572</v>
      </c>
      <c r="AD43">
        <v>138.732</v>
      </c>
      <c r="AE43">
        <v>80.808000000000007</v>
      </c>
      <c r="AF43">
        <v>197.51499999999999</v>
      </c>
      <c r="AG43">
        <v>29.943000000000001</v>
      </c>
      <c r="AH43">
        <v>52.262</v>
      </c>
      <c r="AI43">
        <v>107.196</v>
      </c>
      <c r="AJ43">
        <v>111.503</v>
      </c>
      <c r="AK43">
        <v>49.04</v>
      </c>
      <c r="AL43">
        <v>161.47700000000003</v>
      </c>
      <c r="AM43">
        <v>208.53700000000001</v>
      </c>
    </row>
    <row r="44" spans="1:39" x14ac:dyDescent="0.25">
      <c r="A44" s="146">
        <f ca="1">Exceedance!U44</f>
        <v>44044</v>
      </c>
      <c r="B44" s="261">
        <v>66.88</v>
      </c>
      <c r="C44" s="261">
        <v>66.88</v>
      </c>
      <c r="D44" s="261">
        <v>66.88</v>
      </c>
      <c r="E44">
        <v>124.28700000000001</v>
      </c>
      <c r="F44">
        <v>68.899000000000001</v>
      </c>
      <c r="G44">
        <v>72.867999999999995</v>
      </c>
      <c r="H44">
        <v>62.103999999999999</v>
      </c>
      <c r="I44">
        <v>44.009</v>
      </c>
      <c r="J44">
        <v>48.462000000000003</v>
      </c>
      <c r="K44">
        <v>39.737000000000002</v>
      </c>
      <c r="L44">
        <v>55.85</v>
      </c>
      <c r="M44">
        <v>53.942999999999998</v>
      </c>
      <c r="N44">
        <v>71.512</v>
      </c>
      <c r="O44">
        <v>46.677999999999997</v>
      </c>
      <c r="P44">
        <v>128.072</v>
      </c>
      <c r="Q44">
        <v>57.863999999999997</v>
      </c>
      <c r="R44">
        <v>83.712999999999994</v>
      </c>
      <c r="S44">
        <v>51.820999999999998</v>
      </c>
      <c r="T44">
        <v>78.716999999999999</v>
      </c>
      <c r="U44">
        <v>47.076000000000001</v>
      </c>
      <c r="V44">
        <v>51.31</v>
      </c>
      <c r="W44">
        <v>18.681000000000001</v>
      </c>
      <c r="X44">
        <v>40.375</v>
      </c>
      <c r="Y44">
        <v>35.9</v>
      </c>
      <c r="Z44">
        <v>58.252000000000002</v>
      </c>
      <c r="AA44">
        <v>52.793999999999997</v>
      </c>
      <c r="AB44">
        <v>50.896999999999991</v>
      </c>
      <c r="AC44">
        <v>81.156000000000006</v>
      </c>
      <c r="AD44">
        <v>59.442</v>
      </c>
      <c r="AE44">
        <v>50.554000000000002</v>
      </c>
      <c r="AF44">
        <v>70.010999999999996</v>
      </c>
      <c r="AG44">
        <v>25.873000000000001</v>
      </c>
      <c r="AH44">
        <v>35.521000000000001</v>
      </c>
      <c r="AI44">
        <v>57.595999999999997</v>
      </c>
      <c r="AJ44">
        <v>51.640999999999998</v>
      </c>
      <c r="AK44">
        <v>29.577000000000002</v>
      </c>
      <c r="AL44">
        <v>81.873000000000005</v>
      </c>
      <c r="AM44">
        <v>84.197000000000003</v>
      </c>
    </row>
    <row r="45" spans="1:39" x14ac:dyDescent="0.25">
      <c r="A45" s="146">
        <f ca="1">Exceedance!U45</f>
        <v>44075</v>
      </c>
      <c r="B45" s="261">
        <v>40.659999999999997</v>
      </c>
      <c r="C45" s="261">
        <v>40.659999999999997</v>
      </c>
      <c r="D45" s="261">
        <v>40.659999999999997</v>
      </c>
      <c r="E45">
        <v>76.509</v>
      </c>
      <c r="F45">
        <v>65.561000000000007</v>
      </c>
      <c r="G45">
        <v>71.899000000000001</v>
      </c>
      <c r="H45">
        <v>44.69</v>
      </c>
      <c r="I45">
        <v>40.704000000000001</v>
      </c>
      <c r="J45">
        <v>32.997999999999998</v>
      </c>
      <c r="K45">
        <v>32.481000000000002</v>
      </c>
      <c r="L45">
        <v>36.462000000000003</v>
      </c>
      <c r="M45">
        <v>42.018000000000001</v>
      </c>
      <c r="N45">
        <v>60.817</v>
      </c>
      <c r="O45">
        <v>39.31</v>
      </c>
      <c r="P45">
        <v>67.962000000000003</v>
      </c>
      <c r="Q45">
        <v>45.311999999999998</v>
      </c>
      <c r="R45">
        <v>64.263000000000005</v>
      </c>
      <c r="S45">
        <v>36.125999999999998</v>
      </c>
      <c r="T45">
        <v>49.514000000000003</v>
      </c>
      <c r="U45">
        <v>36.156999999999996</v>
      </c>
      <c r="V45">
        <v>32.527999999999999</v>
      </c>
      <c r="W45">
        <v>18.928000000000001</v>
      </c>
      <c r="X45">
        <v>54.914000000000001</v>
      </c>
      <c r="Y45">
        <v>34.799999999999997</v>
      </c>
      <c r="Z45">
        <v>39.792000000000002</v>
      </c>
      <c r="AA45">
        <v>39.536000000000001</v>
      </c>
      <c r="AB45">
        <v>46.457999999999998</v>
      </c>
      <c r="AC45">
        <v>52.197000000000003</v>
      </c>
      <c r="AD45">
        <v>41.656999999999996</v>
      </c>
      <c r="AE45">
        <v>31.356999999999999</v>
      </c>
      <c r="AF45">
        <v>44.527999999999999</v>
      </c>
      <c r="AG45">
        <v>21.143999999999998</v>
      </c>
      <c r="AH45">
        <v>52.3</v>
      </c>
      <c r="AI45">
        <v>50.347999999999999</v>
      </c>
      <c r="AJ45">
        <v>39.844000000000001</v>
      </c>
      <c r="AK45">
        <v>24.4</v>
      </c>
      <c r="AL45">
        <v>69.991</v>
      </c>
      <c r="AM45">
        <v>45.319000000000003</v>
      </c>
    </row>
    <row r="46" spans="1:39" x14ac:dyDescent="0.25">
      <c r="A46" s="146">
        <f ca="1">Exceedance!U46</f>
        <v>44105</v>
      </c>
      <c r="B46" s="261">
        <v>35.090000000000003</v>
      </c>
      <c r="C46" s="261">
        <v>45.4</v>
      </c>
      <c r="D46" s="261">
        <v>40.76</v>
      </c>
      <c r="E46">
        <v>68.385000000000005</v>
      </c>
      <c r="F46">
        <v>85.43</v>
      </c>
      <c r="G46">
        <v>70.091999999999999</v>
      </c>
      <c r="H46">
        <v>37.718000000000004</v>
      </c>
      <c r="I46">
        <v>31.975000000000001</v>
      </c>
      <c r="J46">
        <v>31.234999999999999</v>
      </c>
      <c r="K46">
        <v>47.015000000000001</v>
      </c>
      <c r="L46">
        <v>31.391999999999999</v>
      </c>
      <c r="M46">
        <v>30.355</v>
      </c>
      <c r="N46">
        <v>51.649999999999991</v>
      </c>
      <c r="O46">
        <v>36.139000000000003</v>
      </c>
      <c r="P46">
        <v>64.066000000000003</v>
      </c>
      <c r="Q46">
        <v>54.472999999999999</v>
      </c>
      <c r="R46">
        <v>65.049000000000007</v>
      </c>
      <c r="S46">
        <v>44.168999999999997</v>
      </c>
      <c r="T46">
        <v>41.037999999999997</v>
      </c>
      <c r="U46">
        <v>32.209000000000003</v>
      </c>
      <c r="V46">
        <v>29.355</v>
      </c>
      <c r="W46">
        <v>28.826000000000001</v>
      </c>
      <c r="X46">
        <v>34.871000000000002</v>
      </c>
      <c r="Y46">
        <v>33.302999999999997</v>
      </c>
      <c r="Z46">
        <v>51.951999999999998</v>
      </c>
      <c r="AA46">
        <v>58.812999999999995</v>
      </c>
      <c r="AB46">
        <v>42.398000000000003</v>
      </c>
      <c r="AC46">
        <v>47.48</v>
      </c>
      <c r="AD46">
        <v>41.523000000000003</v>
      </c>
      <c r="AE46">
        <v>31.716999999999999</v>
      </c>
      <c r="AF46">
        <v>43.517000000000003</v>
      </c>
      <c r="AG46">
        <v>20.658999999999999</v>
      </c>
      <c r="AH46">
        <v>45.23</v>
      </c>
      <c r="AI46">
        <v>60.206000000000003</v>
      </c>
      <c r="AJ46">
        <v>33.470999999999997</v>
      </c>
      <c r="AK46">
        <v>27.436</v>
      </c>
      <c r="AL46">
        <v>46.481999999999999</v>
      </c>
      <c r="AM46">
        <v>39.435000000000002</v>
      </c>
    </row>
    <row r="47" spans="1:39" x14ac:dyDescent="0.25">
      <c r="A47" s="146">
        <f ca="1">Exceedance!U47</f>
        <v>44136</v>
      </c>
      <c r="B47" s="261">
        <v>31.91</v>
      </c>
      <c r="C47" s="261">
        <v>34.380000000000003</v>
      </c>
      <c r="D47" s="261">
        <v>33.299999999999997</v>
      </c>
      <c r="E47">
        <v>55.707999999999998</v>
      </c>
      <c r="F47">
        <v>51.22</v>
      </c>
      <c r="G47">
        <v>51.68</v>
      </c>
      <c r="H47">
        <v>34.53</v>
      </c>
      <c r="I47">
        <v>25.327000000000002</v>
      </c>
      <c r="J47">
        <v>25.460999999999999</v>
      </c>
      <c r="K47">
        <v>39.265000000000001</v>
      </c>
      <c r="L47">
        <v>28.905000000000001</v>
      </c>
      <c r="M47">
        <v>26.088000000000001</v>
      </c>
      <c r="N47">
        <v>40.686</v>
      </c>
      <c r="O47">
        <v>34.238</v>
      </c>
      <c r="P47">
        <v>48.220999999999997</v>
      </c>
      <c r="Q47">
        <v>40.529000000000003</v>
      </c>
      <c r="R47">
        <v>46.902999999999999</v>
      </c>
      <c r="S47">
        <v>36.244999999999997</v>
      </c>
      <c r="T47">
        <v>33.557000000000002</v>
      </c>
      <c r="U47">
        <v>27.427</v>
      </c>
      <c r="V47">
        <v>28.143000000000001</v>
      </c>
      <c r="W47">
        <v>18.533000000000001</v>
      </c>
      <c r="X47">
        <v>25.898</v>
      </c>
      <c r="Y47">
        <v>31.538</v>
      </c>
      <c r="Z47">
        <v>38.837000000000003</v>
      </c>
      <c r="AA47">
        <v>39.296999999999997</v>
      </c>
      <c r="AB47">
        <v>31.814</v>
      </c>
      <c r="AC47">
        <v>41.125999999999998</v>
      </c>
      <c r="AD47">
        <v>37.381999999999998</v>
      </c>
      <c r="AE47">
        <v>30.970000000000002</v>
      </c>
      <c r="AF47">
        <v>35.725000000000001</v>
      </c>
      <c r="AG47">
        <v>18.029</v>
      </c>
      <c r="AH47">
        <v>27.858000000000001</v>
      </c>
      <c r="AI47">
        <v>37.106999999999999</v>
      </c>
      <c r="AJ47">
        <v>30.861999999999998</v>
      </c>
      <c r="AK47">
        <v>24.236000000000001</v>
      </c>
      <c r="AL47">
        <v>34.124000000000002</v>
      </c>
      <c r="AM47">
        <v>33.735999999999997</v>
      </c>
    </row>
    <row r="48" spans="1:39" x14ac:dyDescent="0.25">
      <c r="A48" s="146">
        <f ca="1">Exceedance!U48</f>
        <v>44166</v>
      </c>
      <c r="B48" s="261">
        <v>27.74</v>
      </c>
      <c r="C48" s="261">
        <v>27.74</v>
      </c>
      <c r="D48" s="261">
        <v>27.74</v>
      </c>
      <c r="E48">
        <v>48.465000000000003</v>
      </c>
      <c r="F48">
        <v>40.652999999999999</v>
      </c>
      <c r="G48">
        <v>40.880000000000003</v>
      </c>
      <c r="H48">
        <v>31.106000000000002</v>
      </c>
      <c r="I48">
        <v>23.038000000000004</v>
      </c>
      <c r="J48">
        <v>23.064999999999998</v>
      </c>
      <c r="K48">
        <v>28.382000000000001</v>
      </c>
      <c r="L48">
        <v>26.231000000000002</v>
      </c>
      <c r="M48">
        <v>23.650999999999996</v>
      </c>
      <c r="N48">
        <v>35.433999999999997</v>
      </c>
      <c r="O48">
        <v>28.661000000000001</v>
      </c>
      <c r="P48">
        <v>44.680999999999997</v>
      </c>
      <c r="Q48">
        <v>35.453000000000003</v>
      </c>
      <c r="R48">
        <v>39.819000000000003</v>
      </c>
      <c r="S48">
        <v>33.128</v>
      </c>
      <c r="T48">
        <v>30.899000000000004</v>
      </c>
      <c r="U48">
        <v>24.617000000000001</v>
      </c>
      <c r="V48">
        <v>24.116</v>
      </c>
      <c r="W48">
        <v>15.358000000000001</v>
      </c>
      <c r="X48">
        <v>23.687999999999999</v>
      </c>
      <c r="Y48">
        <v>24.631</v>
      </c>
      <c r="Z48">
        <v>30.024000000000001</v>
      </c>
      <c r="AA48">
        <v>29.736999999999998</v>
      </c>
      <c r="AB48">
        <v>26.821000000000002</v>
      </c>
      <c r="AC48">
        <v>37.191000000000003</v>
      </c>
      <c r="AD48">
        <v>31.577000000000002</v>
      </c>
      <c r="AE48">
        <v>27.648</v>
      </c>
      <c r="AF48">
        <v>32.088999999999999</v>
      </c>
      <c r="AG48">
        <v>16.812999999999999</v>
      </c>
      <c r="AH48">
        <v>22.274999999999999</v>
      </c>
      <c r="AI48">
        <v>30.422000000000001</v>
      </c>
      <c r="AJ48">
        <v>29.798999999999999</v>
      </c>
      <c r="AK48">
        <v>19.513999999999999</v>
      </c>
      <c r="AL48">
        <v>29.698999999999998</v>
      </c>
      <c r="AM48">
        <v>32.691000000000003</v>
      </c>
    </row>
    <row r="49" spans="1:39" x14ac:dyDescent="0.25">
      <c r="A49" s="146">
        <f ca="1">Exceedance!U49</f>
        <v>44197</v>
      </c>
      <c r="B49" s="261">
        <v>26.51</v>
      </c>
      <c r="C49" s="261">
        <v>26.51</v>
      </c>
      <c r="D49" s="261">
        <v>26.51</v>
      </c>
      <c r="E49">
        <v>42.988</v>
      </c>
      <c r="F49">
        <v>34.99</v>
      </c>
      <c r="G49">
        <v>34.055</v>
      </c>
      <c r="H49">
        <v>27.492999999999999</v>
      </c>
      <c r="I49">
        <v>20.523</v>
      </c>
      <c r="J49">
        <v>20.442</v>
      </c>
      <c r="K49">
        <v>22.501999999999999</v>
      </c>
      <c r="L49">
        <v>22.832000000000001</v>
      </c>
      <c r="M49">
        <v>21.658000000000001</v>
      </c>
      <c r="N49">
        <v>31.317000000000004</v>
      </c>
      <c r="O49">
        <v>24.774999999999999</v>
      </c>
      <c r="P49">
        <v>38.265999999999998</v>
      </c>
      <c r="Q49">
        <v>30.827999999999999</v>
      </c>
      <c r="R49">
        <v>35.491999999999997</v>
      </c>
      <c r="S49">
        <v>29.004000000000001</v>
      </c>
      <c r="T49">
        <v>30.637</v>
      </c>
      <c r="U49">
        <v>21.844000000000001</v>
      </c>
      <c r="V49">
        <v>21.05</v>
      </c>
      <c r="W49">
        <v>13.702</v>
      </c>
      <c r="X49">
        <v>20.654</v>
      </c>
      <c r="Y49">
        <v>25.33</v>
      </c>
      <c r="Z49">
        <v>25.582000000000001</v>
      </c>
      <c r="AA49">
        <v>26.186</v>
      </c>
      <c r="AB49">
        <v>23.042000000000002</v>
      </c>
      <c r="AC49">
        <v>33.28</v>
      </c>
      <c r="AD49">
        <v>27.495999999999999</v>
      </c>
      <c r="AE49">
        <v>24.28</v>
      </c>
      <c r="AF49">
        <v>28.817</v>
      </c>
      <c r="AG49">
        <v>15.161</v>
      </c>
      <c r="AH49">
        <v>19.134999999999998</v>
      </c>
      <c r="AI49">
        <v>26.431999999999999</v>
      </c>
      <c r="AJ49">
        <v>26.5</v>
      </c>
      <c r="AK49">
        <v>16.72</v>
      </c>
      <c r="AL49">
        <v>26.207000000000001</v>
      </c>
      <c r="AM49">
        <v>30.747</v>
      </c>
    </row>
    <row r="50" spans="1:39" x14ac:dyDescent="0.25">
      <c r="A50" s="146">
        <f ca="1">Exceedance!U50</f>
        <v>44228</v>
      </c>
      <c r="B50" s="261">
        <v>24.89</v>
      </c>
      <c r="C50" s="261">
        <v>24.89</v>
      </c>
      <c r="D50" s="261">
        <v>24.89</v>
      </c>
      <c r="E50">
        <v>35.149000000000001</v>
      </c>
      <c r="F50">
        <v>45.03</v>
      </c>
      <c r="G50">
        <v>30.175000000000001</v>
      </c>
      <c r="H50">
        <v>22.276</v>
      </c>
      <c r="I50">
        <v>17.047999999999998</v>
      </c>
      <c r="J50">
        <v>17.395</v>
      </c>
      <c r="K50">
        <v>19.262</v>
      </c>
      <c r="L50">
        <v>19.683</v>
      </c>
      <c r="M50">
        <v>20.989000000000001</v>
      </c>
      <c r="N50">
        <v>25.36</v>
      </c>
      <c r="O50">
        <v>23.891999999999999</v>
      </c>
      <c r="P50">
        <v>35.738999999999997</v>
      </c>
      <c r="Q50">
        <v>24.696000000000002</v>
      </c>
      <c r="R50">
        <v>30.49</v>
      </c>
      <c r="S50">
        <v>26.843</v>
      </c>
      <c r="T50">
        <v>29.331</v>
      </c>
      <c r="U50">
        <v>21.027000000000001</v>
      </c>
      <c r="V50">
        <v>17.073</v>
      </c>
      <c r="W50">
        <v>15.846</v>
      </c>
      <c r="X50">
        <v>17.289000000000001</v>
      </c>
      <c r="Y50">
        <v>21.199000000000002</v>
      </c>
      <c r="Z50">
        <v>20.437999999999999</v>
      </c>
      <c r="AA50">
        <v>23.818999999999999</v>
      </c>
      <c r="AB50">
        <v>18.518999999999998</v>
      </c>
      <c r="AC50">
        <v>28.567</v>
      </c>
      <c r="AD50">
        <v>22.187000000000001</v>
      </c>
      <c r="AE50">
        <v>19.14</v>
      </c>
      <c r="AF50">
        <v>23.765000000000001</v>
      </c>
      <c r="AG50">
        <v>12.593999999999999</v>
      </c>
      <c r="AH50">
        <v>18.741</v>
      </c>
      <c r="AI50">
        <v>25.698</v>
      </c>
      <c r="AJ50">
        <v>22.593</v>
      </c>
      <c r="AK50">
        <v>13.851000000000001</v>
      </c>
      <c r="AL50">
        <v>22.036000000000001</v>
      </c>
      <c r="AM50">
        <v>23.199000000000002</v>
      </c>
    </row>
    <row r="51" spans="1:39" x14ac:dyDescent="0.25">
      <c r="A51" s="146">
        <f ca="1">Exceedance!U51</f>
        <v>44256</v>
      </c>
      <c r="B51" s="261">
        <v>40.04</v>
      </c>
      <c r="C51" s="261">
        <v>40.04</v>
      </c>
      <c r="D51" s="261">
        <v>40.04</v>
      </c>
      <c r="E51">
        <v>49.732999999999997</v>
      </c>
      <c r="F51">
        <v>78.935000000000002</v>
      </c>
      <c r="G51">
        <v>35.802999999999997</v>
      </c>
      <c r="H51">
        <v>31.433</v>
      </c>
      <c r="I51">
        <v>43.375999999999998</v>
      </c>
      <c r="J51">
        <v>31.245999999999999</v>
      </c>
      <c r="K51">
        <v>31.74</v>
      </c>
      <c r="L51">
        <v>33.100999999999999</v>
      </c>
      <c r="M51">
        <v>39.64</v>
      </c>
      <c r="N51">
        <v>45.366</v>
      </c>
      <c r="O51">
        <v>53.707000000000001</v>
      </c>
      <c r="P51">
        <v>44.036999999999999</v>
      </c>
      <c r="Q51">
        <v>46.286999999999999</v>
      </c>
      <c r="R51">
        <v>45.192999999999998</v>
      </c>
      <c r="S51">
        <v>38.14</v>
      </c>
      <c r="T51">
        <v>32.182000000000002</v>
      </c>
      <c r="U51">
        <v>32.112000000000002</v>
      </c>
      <c r="V51">
        <v>21.033000000000001</v>
      </c>
      <c r="W51">
        <v>26.234000000000002</v>
      </c>
      <c r="X51">
        <v>47.938000000000002</v>
      </c>
      <c r="Y51">
        <v>24.798999999999999</v>
      </c>
      <c r="Z51">
        <v>28.277000000000001</v>
      </c>
      <c r="AA51">
        <v>62.11</v>
      </c>
      <c r="AB51">
        <v>20.012</v>
      </c>
      <c r="AC51">
        <v>51.912999999999997</v>
      </c>
      <c r="AD51">
        <v>26.15</v>
      </c>
      <c r="AE51">
        <v>35.07</v>
      </c>
      <c r="AF51">
        <v>44.442</v>
      </c>
      <c r="AG51">
        <v>19.815000000000001</v>
      </c>
      <c r="AH51">
        <v>21.510999999999999</v>
      </c>
      <c r="AI51">
        <v>45.631</v>
      </c>
      <c r="AJ51">
        <v>26.675999999999998</v>
      </c>
      <c r="AK51">
        <v>25.844999999999999</v>
      </c>
      <c r="AL51">
        <v>35.945</v>
      </c>
      <c r="AM51">
        <v>24.497</v>
      </c>
    </row>
    <row r="52" spans="1:39" x14ac:dyDescent="0.25">
      <c r="A52" s="146">
        <f ca="1">Exceedance!U52</f>
        <v>44287</v>
      </c>
      <c r="B52" s="261">
        <v>88.26</v>
      </c>
      <c r="C52" s="261">
        <v>88.26</v>
      </c>
      <c r="D52" s="261">
        <v>88.26</v>
      </c>
      <c r="E52">
        <v>112.255</v>
      </c>
      <c r="F52">
        <v>133.45099999999999</v>
      </c>
      <c r="G52">
        <v>103.29600000000001</v>
      </c>
      <c r="H52">
        <v>76.457999999999998</v>
      </c>
      <c r="I52">
        <v>118.1</v>
      </c>
      <c r="J52">
        <v>73.706000000000003</v>
      </c>
      <c r="K52">
        <v>55.017000000000003</v>
      </c>
      <c r="L52">
        <v>95.433999999999997</v>
      </c>
      <c r="M52">
        <v>102.67</v>
      </c>
      <c r="N52">
        <v>95.847999999999999</v>
      </c>
      <c r="O52">
        <v>67.018000000000001</v>
      </c>
      <c r="P52">
        <v>94.653000000000006</v>
      </c>
      <c r="Q52">
        <v>98.302999999999997</v>
      </c>
      <c r="R52">
        <v>69.033000000000001</v>
      </c>
      <c r="S52">
        <v>54.875</v>
      </c>
      <c r="T52">
        <v>91.440000000000012</v>
      </c>
      <c r="U52">
        <v>70.162999999999997</v>
      </c>
      <c r="V52">
        <v>60.571000000000005</v>
      </c>
      <c r="W52">
        <v>52.908000000000001</v>
      </c>
      <c r="X52">
        <v>105.81</v>
      </c>
      <c r="Y52">
        <v>68.284999999999997</v>
      </c>
      <c r="Z52">
        <v>97.072999999999993</v>
      </c>
      <c r="AA52">
        <v>90.945999999999998</v>
      </c>
      <c r="AB52">
        <v>70.456000000000003</v>
      </c>
      <c r="AC52">
        <v>86.861999999999995</v>
      </c>
      <c r="AD52">
        <v>67.16</v>
      </c>
      <c r="AE52">
        <v>82.825000000000003</v>
      </c>
      <c r="AF52">
        <v>95.855000000000004</v>
      </c>
      <c r="AG52">
        <v>46.802999999999997</v>
      </c>
      <c r="AH52">
        <v>54.764000000000003</v>
      </c>
      <c r="AI52">
        <v>78.003</v>
      </c>
      <c r="AJ52">
        <v>66.515000000000001</v>
      </c>
      <c r="AK52">
        <v>45.41</v>
      </c>
      <c r="AL52">
        <v>44.024000000000001</v>
      </c>
      <c r="AM52">
        <v>51.22</v>
      </c>
    </row>
    <row r="53" spans="1:39" x14ac:dyDescent="0.25">
      <c r="A53" s="146">
        <f ca="1">Exceedance!U53</f>
        <v>44317</v>
      </c>
      <c r="B53" s="261">
        <v>247.09</v>
      </c>
      <c r="C53" s="261">
        <v>247.09</v>
      </c>
      <c r="D53" s="261">
        <v>247.09</v>
      </c>
      <c r="E53">
        <v>437.327</v>
      </c>
      <c r="F53">
        <v>353.75700000000001</v>
      </c>
      <c r="G53">
        <v>324.56900000000002</v>
      </c>
      <c r="H53">
        <v>140.76600000000002</v>
      </c>
      <c r="I53">
        <v>177.66399999999999</v>
      </c>
      <c r="J53">
        <v>112.681</v>
      </c>
      <c r="K53">
        <v>166.03700000000001</v>
      </c>
      <c r="L53">
        <v>184.58199999999999</v>
      </c>
      <c r="M53">
        <v>314.21899999999999</v>
      </c>
      <c r="N53">
        <v>209.13499999999999</v>
      </c>
      <c r="O53">
        <v>235.072</v>
      </c>
      <c r="P53">
        <v>399.78300000000002</v>
      </c>
      <c r="Q53">
        <v>377.23399999999998</v>
      </c>
      <c r="R53">
        <v>210.381</v>
      </c>
      <c r="S53">
        <v>242.01599999999999</v>
      </c>
      <c r="T53">
        <v>239.34299999999999</v>
      </c>
      <c r="U53">
        <v>237.22300000000001</v>
      </c>
      <c r="V53">
        <v>73.341999999999999</v>
      </c>
      <c r="W53">
        <v>150.02600000000001</v>
      </c>
      <c r="X53">
        <v>197.27600000000001</v>
      </c>
      <c r="Y53">
        <v>258.94099999999997</v>
      </c>
      <c r="Z53">
        <v>219.05099999999999</v>
      </c>
      <c r="AA53">
        <v>231.36600000000001</v>
      </c>
      <c r="AB53">
        <v>321.76600000000002</v>
      </c>
      <c r="AC53">
        <v>298.33699999999999</v>
      </c>
      <c r="AD53">
        <v>125.175</v>
      </c>
      <c r="AE53">
        <v>189.495</v>
      </c>
      <c r="AF53">
        <v>112.625</v>
      </c>
      <c r="AG53">
        <v>109.40700000000001</v>
      </c>
      <c r="AH53">
        <v>238.85900000000001</v>
      </c>
      <c r="AI53">
        <v>176.96799999999999</v>
      </c>
      <c r="AJ53">
        <v>99.146000000000001</v>
      </c>
      <c r="AK53">
        <v>173.73699999999999</v>
      </c>
      <c r="AL53">
        <v>179.006</v>
      </c>
      <c r="AM53">
        <v>542.32399999999996</v>
      </c>
    </row>
    <row r="54" spans="1:39" x14ac:dyDescent="0.25">
      <c r="A54" s="146">
        <f ca="1">Exceedance!U54</f>
        <v>44348</v>
      </c>
      <c r="B54" s="261">
        <v>281.04000000000002</v>
      </c>
      <c r="C54" s="261">
        <v>281.04000000000002</v>
      </c>
      <c r="D54" s="261">
        <v>281.04000000000002</v>
      </c>
      <c r="E54">
        <v>437.00900000000001</v>
      </c>
      <c r="F54">
        <v>434.70800000000003</v>
      </c>
      <c r="G54">
        <v>311.26799999999997</v>
      </c>
      <c r="H54">
        <v>167.02199999999999</v>
      </c>
      <c r="I54">
        <v>150.52099999999999</v>
      </c>
      <c r="J54">
        <v>176.369</v>
      </c>
      <c r="K54">
        <v>290.36900000000003</v>
      </c>
      <c r="L54">
        <v>172.94499999999999</v>
      </c>
      <c r="M54">
        <v>436.98899999999998</v>
      </c>
      <c r="N54">
        <v>230.78800000000001</v>
      </c>
      <c r="O54">
        <v>578.76400000000001</v>
      </c>
      <c r="P54">
        <v>327.15600000000001</v>
      </c>
      <c r="Q54">
        <v>548.33399999999995</v>
      </c>
      <c r="R54">
        <v>231.29</v>
      </c>
      <c r="S54">
        <v>386.75900000000001</v>
      </c>
      <c r="T54">
        <v>168.69200000000001</v>
      </c>
      <c r="U54">
        <v>196.15100000000001</v>
      </c>
      <c r="V54">
        <v>54.768000000000001</v>
      </c>
      <c r="W54">
        <v>212.18299999999999</v>
      </c>
      <c r="X54">
        <v>144.512</v>
      </c>
      <c r="Y54">
        <v>293.52699999999999</v>
      </c>
      <c r="Z54">
        <v>208.715</v>
      </c>
      <c r="AA54">
        <v>214.77099999999999</v>
      </c>
      <c r="AB54">
        <v>568.76800000000003</v>
      </c>
      <c r="AC54">
        <v>291.37200000000001</v>
      </c>
      <c r="AD54">
        <v>252.523</v>
      </c>
      <c r="AE54">
        <v>466.79500000000002</v>
      </c>
      <c r="AF54">
        <v>54.6</v>
      </c>
      <c r="AG54">
        <v>127.80800000000001</v>
      </c>
      <c r="AH54">
        <v>368.93099999999998</v>
      </c>
      <c r="AI54">
        <v>348.24200000000002</v>
      </c>
      <c r="AJ54">
        <v>109.244</v>
      </c>
      <c r="AK54">
        <v>319.83100000000002</v>
      </c>
      <c r="AL54">
        <v>414.13799999999998</v>
      </c>
      <c r="AM54">
        <v>738.38499999999999</v>
      </c>
    </row>
    <row r="55" spans="1:39" x14ac:dyDescent="0.25">
      <c r="A55" s="146">
        <f ca="1">Exceedance!U55</f>
        <v>44378</v>
      </c>
      <c r="B55" s="261">
        <v>123.17</v>
      </c>
      <c r="C55" s="261">
        <v>123.17</v>
      </c>
      <c r="D55" s="261">
        <v>123.17</v>
      </c>
      <c r="E55">
        <v>139.602</v>
      </c>
      <c r="F55">
        <v>168.97200000000001</v>
      </c>
      <c r="G55">
        <v>108.854</v>
      </c>
      <c r="H55">
        <v>68.052000000000007</v>
      </c>
      <c r="I55">
        <v>64.727999999999994</v>
      </c>
      <c r="J55">
        <v>71.804000000000002</v>
      </c>
      <c r="K55">
        <v>122.09699999999999</v>
      </c>
      <c r="L55">
        <v>72.706999999999994</v>
      </c>
      <c r="M55">
        <v>181.583</v>
      </c>
      <c r="N55">
        <v>78.325000000000003</v>
      </c>
      <c r="O55">
        <v>463.06700000000001</v>
      </c>
      <c r="P55">
        <v>114.437</v>
      </c>
      <c r="Q55">
        <v>176.87100000000001</v>
      </c>
      <c r="R55">
        <v>102.663</v>
      </c>
      <c r="S55">
        <v>185.84700000000001</v>
      </c>
      <c r="T55">
        <v>58.767000000000003</v>
      </c>
      <c r="U55">
        <v>64.186000000000007</v>
      </c>
      <c r="V55">
        <v>22.931999999999999</v>
      </c>
      <c r="W55">
        <v>67.084000000000003</v>
      </c>
      <c r="X55">
        <v>57.066000000000003</v>
      </c>
      <c r="Y55">
        <v>115.217</v>
      </c>
      <c r="Z55">
        <v>77.572999999999979</v>
      </c>
      <c r="AA55">
        <v>81.031000000000006</v>
      </c>
      <c r="AB55">
        <v>205.77000000000004</v>
      </c>
      <c r="AC55">
        <v>138.01599999999999</v>
      </c>
      <c r="AD55">
        <v>79.927999999999997</v>
      </c>
      <c r="AE55">
        <v>205.2</v>
      </c>
      <c r="AF55">
        <v>29.475999999999996</v>
      </c>
      <c r="AG55">
        <v>51.575000000000003</v>
      </c>
      <c r="AH55">
        <v>106.23399999999999</v>
      </c>
      <c r="AI55">
        <v>114.099</v>
      </c>
      <c r="AJ55">
        <v>48.158999999999999</v>
      </c>
      <c r="AK55">
        <v>160.55699999999999</v>
      </c>
      <c r="AL55">
        <v>207.35500000000002</v>
      </c>
      <c r="AM55">
        <v>302.91199999999998</v>
      </c>
    </row>
    <row r="56" spans="1:39" x14ac:dyDescent="0.25">
      <c r="A56" s="146">
        <f ca="1">Exceedance!U56</f>
        <v>44409</v>
      </c>
      <c r="B56" s="261">
        <v>66.88</v>
      </c>
      <c r="C56" s="261">
        <v>66.88</v>
      </c>
      <c r="D56" s="261">
        <v>66.88</v>
      </c>
      <c r="E56">
        <v>68.63</v>
      </c>
      <c r="F56">
        <v>72.477999999999994</v>
      </c>
      <c r="G56">
        <v>62.296999999999997</v>
      </c>
      <c r="H56">
        <v>43.718000000000004</v>
      </c>
      <c r="I56">
        <v>48.218000000000004</v>
      </c>
      <c r="J56">
        <v>39.423999999999999</v>
      </c>
      <c r="K56">
        <v>56.216000000000001</v>
      </c>
      <c r="L56">
        <v>53.637</v>
      </c>
      <c r="M56">
        <v>70.909999999999982</v>
      </c>
      <c r="N56">
        <v>46.384</v>
      </c>
      <c r="O56">
        <v>131.6</v>
      </c>
      <c r="P56">
        <v>57.661000000000001</v>
      </c>
      <c r="Q56">
        <v>83.368999999999986</v>
      </c>
      <c r="R56">
        <v>51.488999999999997</v>
      </c>
      <c r="S56">
        <v>80.388999999999996</v>
      </c>
      <c r="T56">
        <v>46.917999999999999</v>
      </c>
      <c r="U56">
        <v>50.898000000000003</v>
      </c>
      <c r="V56">
        <v>18.2</v>
      </c>
      <c r="W56">
        <v>40.368000000000002</v>
      </c>
      <c r="X56">
        <v>35.341000000000001</v>
      </c>
      <c r="Y56">
        <v>57.795999999999999</v>
      </c>
      <c r="Z56">
        <v>52.293000000000006</v>
      </c>
      <c r="AA56">
        <v>50.942</v>
      </c>
      <c r="AB56">
        <v>80.843999999999994</v>
      </c>
      <c r="AC56">
        <v>59.158999999999999</v>
      </c>
      <c r="AD56">
        <v>50.076000000000001</v>
      </c>
      <c r="AE56">
        <v>71.236999999999995</v>
      </c>
      <c r="AF56">
        <v>25.55</v>
      </c>
      <c r="AG56">
        <v>35.116999999999997</v>
      </c>
      <c r="AH56">
        <v>57.119</v>
      </c>
      <c r="AI56">
        <v>51.773000000000003</v>
      </c>
      <c r="AJ56">
        <v>28.974</v>
      </c>
      <c r="AK56">
        <v>81.484999999999999</v>
      </c>
      <c r="AL56">
        <v>83.561000000000007</v>
      </c>
      <c r="AM56">
        <v>123.85599999999999</v>
      </c>
    </row>
    <row r="57" spans="1:39" x14ac:dyDescent="0.25">
      <c r="A57" s="146">
        <f ca="1">Exceedance!U57</f>
        <v>44440</v>
      </c>
      <c r="B57" s="261">
        <v>40.659999999999997</v>
      </c>
      <c r="C57" s="261">
        <v>40.659999999999997</v>
      </c>
      <c r="D57" s="261">
        <v>40.659999999999997</v>
      </c>
      <c r="E57">
        <v>65.370999999999995</v>
      </c>
      <c r="F57">
        <v>71.614000000000004</v>
      </c>
      <c r="G57">
        <v>45.148000000000003</v>
      </c>
      <c r="H57">
        <v>40.515000000000001</v>
      </c>
      <c r="I57">
        <v>32.832000000000001</v>
      </c>
      <c r="J57">
        <v>32.256</v>
      </c>
      <c r="K57">
        <v>36.313000000000002</v>
      </c>
      <c r="L57">
        <v>41.811</v>
      </c>
      <c r="M57">
        <v>60.313000000000002</v>
      </c>
      <c r="N57">
        <v>39.113000000000007</v>
      </c>
      <c r="O57">
        <v>68.387</v>
      </c>
      <c r="P57">
        <v>45.2</v>
      </c>
      <c r="Q57">
        <v>64.013000000000005</v>
      </c>
      <c r="R57">
        <v>35.904000000000003</v>
      </c>
      <c r="S57">
        <v>49.844000000000001</v>
      </c>
      <c r="T57">
        <v>36.078000000000003</v>
      </c>
      <c r="U57">
        <v>32.223999999999997</v>
      </c>
      <c r="V57">
        <v>18.503</v>
      </c>
      <c r="W57">
        <v>54.444000000000003</v>
      </c>
      <c r="X57">
        <v>34.348999999999997</v>
      </c>
      <c r="Y57">
        <v>39.462000000000003</v>
      </c>
      <c r="Z57">
        <v>39.173000000000002</v>
      </c>
      <c r="AA57">
        <v>46.037999999999997</v>
      </c>
      <c r="AB57">
        <v>51.994</v>
      </c>
      <c r="AC57">
        <v>41.466999999999999</v>
      </c>
      <c r="AD57">
        <v>31.013000000000002</v>
      </c>
      <c r="AE57">
        <v>44.814</v>
      </c>
      <c r="AF57">
        <v>20.888000000000002</v>
      </c>
      <c r="AG57">
        <v>51.912999999999997</v>
      </c>
      <c r="AH57">
        <v>49.959000000000003</v>
      </c>
      <c r="AI57">
        <v>39.878999999999998</v>
      </c>
      <c r="AJ57">
        <v>23.888000000000002</v>
      </c>
      <c r="AK57">
        <v>69.727000000000004</v>
      </c>
      <c r="AL57">
        <v>44.838999999999999</v>
      </c>
      <c r="AM57">
        <v>76.206999999999994</v>
      </c>
    </row>
    <row r="58" spans="1:39" x14ac:dyDescent="0.25">
      <c r="A58" s="146">
        <f ca="1">Exceedance!U58</f>
        <v>44470</v>
      </c>
      <c r="B58" s="261">
        <v>35.090000000000003</v>
      </c>
      <c r="C58" s="261">
        <v>45.4</v>
      </c>
      <c r="D58" s="261">
        <v>40.76</v>
      </c>
      <c r="E58">
        <v>85.27</v>
      </c>
      <c r="F58">
        <v>69.863</v>
      </c>
      <c r="G58">
        <v>37.847000000000001</v>
      </c>
      <c r="H58">
        <v>31.837</v>
      </c>
      <c r="I58">
        <v>31.108000000000001</v>
      </c>
      <c r="J58">
        <v>46.828000000000003</v>
      </c>
      <c r="K58">
        <v>31.213999999999999</v>
      </c>
      <c r="L58">
        <v>30.195</v>
      </c>
      <c r="M58">
        <v>51.213999999999999</v>
      </c>
      <c r="N58">
        <v>35.991</v>
      </c>
      <c r="O58">
        <v>64.242999999999995</v>
      </c>
      <c r="P58">
        <v>54.396000000000001</v>
      </c>
      <c r="Q58">
        <v>64.841999999999999</v>
      </c>
      <c r="R58">
        <v>43.987000000000002</v>
      </c>
      <c r="S58">
        <v>41.256999999999998</v>
      </c>
      <c r="T58">
        <v>32.164000000000001</v>
      </c>
      <c r="U58">
        <v>29.11</v>
      </c>
      <c r="V58">
        <v>28.439</v>
      </c>
      <c r="W58">
        <v>35.277000000000001</v>
      </c>
      <c r="X58">
        <v>32.918999999999997</v>
      </c>
      <c r="Y58">
        <v>51.654000000000003</v>
      </c>
      <c r="Z58">
        <v>58.457000000000001</v>
      </c>
      <c r="AA58">
        <v>42.468000000000004</v>
      </c>
      <c r="AB58">
        <v>47.325000000000003</v>
      </c>
      <c r="AC58">
        <v>41.378999999999998</v>
      </c>
      <c r="AD58">
        <v>31.420999999999999</v>
      </c>
      <c r="AE58">
        <v>43.62</v>
      </c>
      <c r="AF58">
        <v>20.443999999999999</v>
      </c>
      <c r="AG58">
        <v>44.939</v>
      </c>
      <c r="AH58">
        <v>59.875</v>
      </c>
      <c r="AI58">
        <v>33.354999999999997</v>
      </c>
      <c r="AJ58">
        <v>26.98</v>
      </c>
      <c r="AK58">
        <v>46.302999999999997</v>
      </c>
      <c r="AL58">
        <v>39.021999999999998</v>
      </c>
      <c r="AM58">
        <v>68.135999999999996</v>
      </c>
    </row>
    <row r="59" spans="1:39" x14ac:dyDescent="0.25">
      <c r="A59" s="146">
        <f ca="1">Exceedance!U59</f>
        <v>44501</v>
      </c>
      <c r="B59" s="261">
        <v>31.91</v>
      </c>
      <c r="C59" s="261">
        <v>34.380000000000003</v>
      </c>
      <c r="D59" s="261">
        <v>33.299999999999997</v>
      </c>
      <c r="E59">
        <v>51.116</v>
      </c>
      <c r="F59">
        <v>51.491999999999997</v>
      </c>
      <c r="G59">
        <v>34.625</v>
      </c>
      <c r="H59">
        <v>25.231000000000002</v>
      </c>
      <c r="I59">
        <v>25.373000000000001</v>
      </c>
      <c r="J59">
        <v>39.140999999999998</v>
      </c>
      <c r="K59">
        <v>28.675000000000001</v>
      </c>
      <c r="L59">
        <v>25.971</v>
      </c>
      <c r="M59">
        <v>40.334000000000003</v>
      </c>
      <c r="N59">
        <v>34.121000000000002</v>
      </c>
      <c r="O59">
        <v>48.197000000000003</v>
      </c>
      <c r="P59">
        <v>40.484999999999999</v>
      </c>
      <c r="Q59">
        <v>46.747</v>
      </c>
      <c r="R59">
        <v>36.106000000000002</v>
      </c>
      <c r="S59">
        <v>33.616999999999997</v>
      </c>
      <c r="T59">
        <v>27.411999999999999</v>
      </c>
      <c r="U59">
        <v>27.95</v>
      </c>
      <c r="V59">
        <v>18.216999999999999</v>
      </c>
      <c r="W59">
        <v>25.922000000000001</v>
      </c>
      <c r="X59">
        <v>31.222999999999999</v>
      </c>
      <c r="Y59">
        <v>38.61</v>
      </c>
      <c r="Z59">
        <v>39.031999999999996</v>
      </c>
      <c r="AA59">
        <v>32.034999999999997</v>
      </c>
      <c r="AB59">
        <v>41.003999999999998</v>
      </c>
      <c r="AC59">
        <v>37.271000000000001</v>
      </c>
      <c r="AD59">
        <v>30.727</v>
      </c>
      <c r="AE59">
        <v>35.972000000000001</v>
      </c>
      <c r="AF59">
        <v>17.866</v>
      </c>
      <c r="AG59">
        <v>27.655000000000001</v>
      </c>
      <c r="AH59">
        <v>36.860999999999997</v>
      </c>
      <c r="AI59">
        <v>30.68</v>
      </c>
      <c r="AJ59">
        <v>23.861999999999998</v>
      </c>
      <c r="AK59">
        <v>33.988</v>
      </c>
      <c r="AL59">
        <v>33.396000000000001</v>
      </c>
      <c r="AM59">
        <v>55.499000000000002</v>
      </c>
    </row>
    <row r="60" spans="1:39" x14ac:dyDescent="0.25">
      <c r="A60" s="146">
        <f ca="1">Exceedance!U60</f>
        <v>44531</v>
      </c>
      <c r="B60" s="261">
        <v>27.74</v>
      </c>
      <c r="C60" s="261">
        <v>27.74</v>
      </c>
      <c r="D60" s="261">
        <v>27.74</v>
      </c>
      <c r="E60">
        <v>40.552999999999997</v>
      </c>
      <c r="F60">
        <v>40.71</v>
      </c>
      <c r="G60">
        <v>31.221</v>
      </c>
      <c r="H60">
        <v>22.946000000000002</v>
      </c>
      <c r="I60">
        <v>22.983000000000001</v>
      </c>
      <c r="J60">
        <v>28.26</v>
      </c>
      <c r="K60">
        <v>26.1</v>
      </c>
      <c r="L60">
        <v>23.542000000000002</v>
      </c>
      <c r="M60">
        <v>35.1</v>
      </c>
      <c r="N60">
        <v>28.55</v>
      </c>
      <c r="O60">
        <v>44.715000000000003</v>
      </c>
      <c r="P60">
        <v>35.409999999999997</v>
      </c>
      <c r="Q60">
        <v>39.671999999999997</v>
      </c>
      <c r="R60">
        <v>32.994999999999997</v>
      </c>
      <c r="S60">
        <v>30.911000000000001</v>
      </c>
      <c r="T60">
        <v>24.605</v>
      </c>
      <c r="U60">
        <v>23.919</v>
      </c>
      <c r="V60">
        <v>15.063000000000001</v>
      </c>
      <c r="W60">
        <v>23.661999999999999</v>
      </c>
      <c r="X60">
        <v>24.317</v>
      </c>
      <c r="Y60">
        <v>29.815000000000001</v>
      </c>
      <c r="Z60">
        <v>29.498000000000001</v>
      </c>
      <c r="AA60">
        <v>26.713999999999999</v>
      </c>
      <c r="AB60">
        <v>37.072000000000003</v>
      </c>
      <c r="AC60">
        <v>31.47</v>
      </c>
      <c r="AD60">
        <v>27.416</v>
      </c>
      <c r="AE60">
        <v>32.232999999999997</v>
      </c>
      <c r="AF60">
        <v>16.658000000000001</v>
      </c>
      <c r="AG60">
        <v>22.071999999999999</v>
      </c>
      <c r="AH60">
        <v>30.184000000000001</v>
      </c>
      <c r="AI60">
        <v>29.600999999999999</v>
      </c>
      <c r="AJ60">
        <v>19.158999999999999</v>
      </c>
      <c r="AK60">
        <v>29.567</v>
      </c>
      <c r="AL60">
        <v>32.338000000000001</v>
      </c>
      <c r="AM60">
        <v>48.267000000000003</v>
      </c>
    </row>
    <row r="61" spans="1:39" x14ac:dyDescent="0.25">
      <c r="A61" s="146">
        <f ca="1">Exceedance!U61</f>
        <v>44562</v>
      </c>
      <c r="B61" s="261">
        <v>26.51</v>
      </c>
      <c r="C61" s="261">
        <v>26.51</v>
      </c>
      <c r="D61" s="261">
        <v>26.51</v>
      </c>
      <c r="E61">
        <v>34.904000000000003</v>
      </c>
      <c r="F61">
        <v>33.911999999999999</v>
      </c>
      <c r="G61">
        <v>27.579000000000001</v>
      </c>
      <c r="H61">
        <v>20.439</v>
      </c>
      <c r="I61">
        <v>20.367999999999999</v>
      </c>
      <c r="J61">
        <v>22.39</v>
      </c>
      <c r="K61">
        <v>22.661999999999999</v>
      </c>
      <c r="L61">
        <v>21.558</v>
      </c>
      <c r="M61">
        <v>31.013999999999999</v>
      </c>
      <c r="N61">
        <v>24.68</v>
      </c>
      <c r="O61">
        <v>38.137999999999998</v>
      </c>
      <c r="P61">
        <v>30.795000000000002</v>
      </c>
      <c r="Q61">
        <v>35.360999999999997</v>
      </c>
      <c r="R61">
        <v>28.882000000000001</v>
      </c>
      <c r="S61">
        <v>30.422999999999998</v>
      </c>
      <c r="T61">
        <v>21.834</v>
      </c>
      <c r="U61">
        <v>20.869</v>
      </c>
      <c r="V61">
        <v>13.430999999999999</v>
      </c>
      <c r="W61">
        <v>20.611000000000001</v>
      </c>
      <c r="X61">
        <v>25.023</v>
      </c>
      <c r="Y61">
        <v>25.395</v>
      </c>
      <c r="Z61">
        <v>25.972999999999999</v>
      </c>
      <c r="AA61">
        <v>22.904</v>
      </c>
      <c r="AB61">
        <v>33.177999999999997</v>
      </c>
      <c r="AC61">
        <v>27.402999999999999</v>
      </c>
      <c r="AD61">
        <v>24.071000000000002</v>
      </c>
      <c r="AE61">
        <v>28.946000000000002</v>
      </c>
      <c r="AF61">
        <v>15.019</v>
      </c>
      <c r="AG61">
        <v>18.95</v>
      </c>
      <c r="AH61">
        <v>26.222000000000001</v>
      </c>
      <c r="AI61">
        <v>26.533000000000001</v>
      </c>
      <c r="AJ61">
        <v>16.393999999999998</v>
      </c>
      <c r="AK61">
        <v>26.093</v>
      </c>
      <c r="AL61">
        <v>30.427</v>
      </c>
      <c r="AM61">
        <v>42.812999999999995</v>
      </c>
    </row>
    <row r="62" spans="1:39" x14ac:dyDescent="0.25">
      <c r="A62" s="146">
        <f ca="1">Exceedance!U62</f>
        <v>44593</v>
      </c>
      <c r="B62" s="261">
        <v>24.89</v>
      </c>
      <c r="C62" s="261">
        <v>24.89</v>
      </c>
      <c r="D62" s="261">
        <v>24.89</v>
      </c>
      <c r="E62">
        <v>44.926000000000002</v>
      </c>
      <c r="F62">
        <v>30.047000000000001</v>
      </c>
      <c r="G62">
        <v>22.326000000000001</v>
      </c>
      <c r="H62">
        <v>16.978000000000002</v>
      </c>
      <c r="I62">
        <v>17.331</v>
      </c>
      <c r="J62">
        <v>19.167000000000002</v>
      </c>
      <c r="K62">
        <v>19.452999999999999</v>
      </c>
      <c r="L62">
        <v>20.902999999999999</v>
      </c>
      <c r="M62">
        <v>25.106999999999999</v>
      </c>
      <c r="N62">
        <v>23.809000000000001</v>
      </c>
      <c r="O62">
        <v>35.393999999999998</v>
      </c>
      <c r="P62">
        <v>24.67</v>
      </c>
      <c r="Q62">
        <v>30.376000000000001</v>
      </c>
      <c r="R62">
        <v>26.728999999999999</v>
      </c>
      <c r="S62">
        <v>29.300999999999998</v>
      </c>
      <c r="T62">
        <v>21.016999999999999</v>
      </c>
      <c r="U62">
        <v>16.922000000000001</v>
      </c>
      <c r="V62">
        <v>15.599</v>
      </c>
      <c r="W62">
        <v>17.103999999999999</v>
      </c>
      <c r="X62">
        <v>20.954000000000001</v>
      </c>
      <c r="Y62">
        <v>20.286999999999999</v>
      </c>
      <c r="Z62">
        <v>23.632000000000001</v>
      </c>
      <c r="AA62">
        <v>18.388999999999999</v>
      </c>
      <c r="AB62">
        <v>28.481000000000002</v>
      </c>
      <c r="AC62">
        <v>22.109000000000002</v>
      </c>
      <c r="AD62">
        <v>18.971</v>
      </c>
      <c r="AE62">
        <v>23.768000000000001</v>
      </c>
      <c r="AF62">
        <v>12.476000000000001</v>
      </c>
      <c r="AG62">
        <v>18.582000000000001</v>
      </c>
      <c r="AH62">
        <v>25.513999999999999</v>
      </c>
      <c r="AI62">
        <v>22.312000000000001</v>
      </c>
      <c r="AJ62">
        <v>13.577</v>
      </c>
      <c r="AK62">
        <v>21.94</v>
      </c>
      <c r="AL62">
        <v>22.945</v>
      </c>
      <c r="AM62">
        <v>35.002000000000002</v>
      </c>
    </row>
    <row r="63" spans="1:39" x14ac:dyDescent="0.25">
      <c r="A63" s="146">
        <f ca="1">Exceedance!U63</f>
        <v>44621</v>
      </c>
      <c r="B63" s="261">
        <v>40.04</v>
      </c>
      <c r="C63" s="261">
        <v>40.04</v>
      </c>
      <c r="D63" s="261">
        <v>40.04</v>
      </c>
      <c r="E63">
        <v>78.817999999999998</v>
      </c>
      <c r="F63">
        <v>35.659999999999997</v>
      </c>
      <c r="G63">
        <v>30.838000000000001</v>
      </c>
      <c r="H63">
        <v>43.226999999999997</v>
      </c>
      <c r="I63">
        <v>31.172999999999998</v>
      </c>
      <c r="J63">
        <v>31.614000000000001</v>
      </c>
      <c r="K63">
        <v>32.130000000000003</v>
      </c>
      <c r="L63">
        <v>39.527000000000001</v>
      </c>
      <c r="M63">
        <v>45.014000000000003</v>
      </c>
      <c r="N63">
        <v>53.591999999999999</v>
      </c>
      <c r="O63">
        <v>43.628999999999998</v>
      </c>
      <c r="P63">
        <v>46.249000000000002</v>
      </c>
      <c r="Q63">
        <v>45.039000000000001</v>
      </c>
      <c r="R63">
        <v>38.033999999999999</v>
      </c>
      <c r="S63">
        <v>31.831</v>
      </c>
      <c r="T63">
        <v>32.100999999999999</v>
      </c>
      <c r="U63">
        <v>20.864999999999998</v>
      </c>
      <c r="V63">
        <v>25.931999999999999</v>
      </c>
      <c r="W63">
        <v>46.337000000000003</v>
      </c>
      <c r="X63">
        <v>24.527999999999999</v>
      </c>
      <c r="Y63">
        <v>28.094999999999999</v>
      </c>
      <c r="Z63">
        <v>61.844999999999999</v>
      </c>
      <c r="AA63">
        <v>19.254999999999999</v>
      </c>
      <c r="AB63">
        <v>51.802</v>
      </c>
      <c r="AC63">
        <v>26.065999999999999</v>
      </c>
      <c r="AD63">
        <v>34.871000000000002</v>
      </c>
      <c r="AE63">
        <v>42.957999999999998</v>
      </c>
      <c r="AF63">
        <v>19.670999999999999</v>
      </c>
      <c r="AG63">
        <v>21.344000000000001</v>
      </c>
      <c r="AH63">
        <v>45.405000000000001</v>
      </c>
      <c r="AI63">
        <v>26.53</v>
      </c>
      <c r="AJ63">
        <v>25.519000000000002</v>
      </c>
      <c r="AK63">
        <v>35.835999999999999</v>
      </c>
      <c r="AL63">
        <v>24.233000000000001</v>
      </c>
      <c r="AM63">
        <v>49.552</v>
      </c>
    </row>
    <row r="64" spans="1:39" x14ac:dyDescent="0.25">
      <c r="A64" s="146" t="str">
        <f ca="1">Exceedance!U64</f>
        <v/>
      </c>
      <c r="B64" s="261">
        <v>88.26</v>
      </c>
      <c r="C64" s="261">
        <v>88.26</v>
      </c>
      <c r="D64" s="261">
        <v>88.26</v>
      </c>
      <c r="E64">
        <v>133.45099999999999</v>
      </c>
      <c r="F64">
        <v>103.29600000000001</v>
      </c>
      <c r="G64">
        <v>76.457999999999998</v>
      </c>
      <c r="H64">
        <v>118.1</v>
      </c>
      <c r="I64">
        <v>73.706000000000003</v>
      </c>
      <c r="J64">
        <v>55.017000000000003</v>
      </c>
      <c r="K64">
        <v>95.433999999999997</v>
      </c>
      <c r="L64">
        <v>102.67</v>
      </c>
      <c r="M64">
        <v>95.847999999999999</v>
      </c>
      <c r="N64">
        <v>67.018000000000001</v>
      </c>
      <c r="O64">
        <v>94.653000000000006</v>
      </c>
      <c r="P64">
        <v>98.302999999999997</v>
      </c>
      <c r="Q64">
        <v>69.033000000000001</v>
      </c>
      <c r="R64">
        <v>54.875</v>
      </c>
      <c r="S64">
        <v>91.440000000000012</v>
      </c>
      <c r="T64">
        <v>70.162999999999997</v>
      </c>
      <c r="U64">
        <v>60.571000000000005</v>
      </c>
      <c r="V64">
        <v>52.908000000000001</v>
      </c>
      <c r="W64">
        <v>105.81</v>
      </c>
      <c r="X64">
        <v>68.284999999999997</v>
      </c>
      <c r="Y64">
        <v>97.072999999999993</v>
      </c>
      <c r="Z64">
        <v>90.945999999999998</v>
      </c>
      <c r="AA64">
        <v>70.456000000000003</v>
      </c>
      <c r="AB64">
        <v>86.861999999999995</v>
      </c>
      <c r="AC64">
        <v>67.16</v>
      </c>
      <c r="AD64">
        <v>82.825000000000003</v>
      </c>
      <c r="AE64">
        <v>95.855000000000004</v>
      </c>
      <c r="AF64">
        <v>46.802999999999997</v>
      </c>
      <c r="AG64">
        <v>54.764000000000003</v>
      </c>
      <c r="AH64">
        <v>78.003</v>
      </c>
      <c r="AI64">
        <v>66.515000000000001</v>
      </c>
      <c r="AJ64">
        <v>45.41</v>
      </c>
      <c r="AK64">
        <v>44.024000000000001</v>
      </c>
      <c r="AL64">
        <v>51.22</v>
      </c>
      <c r="AM64">
        <v>51.22</v>
      </c>
    </row>
    <row r="65" spans="1:39" x14ac:dyDescent="0.25">
      <c r="A65" s="146" t="str">
        <f ca="1">Exceedance!U65</f>
        <v/>
      </c>
      <c r="B65" s="261">
        <v>247.09</v>
      </c>
      <c r="C65" s="261">
        <v>247.09</v>
      </c>
      <c r="D65" s="261">
        <v>247.09</v>
      </c>
      <c r="E65">
        <v>353.75700000000001</v>
      </c>
      <c r="F65">
        <v>324.56900000000002</v>
      </c>
      <c r="G65">
        <v>140.76600000000002</v>
      </c>
      <c r="H65">
        <v>177.66399999999999</v>
      </c>
      <c r="I65">
        <v>112.681</v>
      </c>
      <c r="J65">
        <v>166.03700000000001</v>
      </c>
      <c r="K65">
        <v>184.58199999999999</v>
      </c>
      <c r="L65">
        <v>314.21899999999999</v>
      </c>
      <c r="M65">
        <v>209.13499999999999</v>
      </c>
      <c r="N65">
        <v>235.072</v>
      </c>
      <c r="O65">
        <v>399.78300000000002</v>
      </c>
      <c r="P65">
        <v>377.23399999999998</v>
      </c>
      <c r="Q65">
        <v>210.381</v>
      </c>
      <c r="R65">
        <v>242.01599999999999</v>
      </c>
      <c r="S65">
        <v>239.34299999999999</v>
      </c>
      <c r="T65">
        <v>237.22300000000001</v>
      </c>
      <c r="U65">
        <v>73.341999999999999</v>
      </c>
      <c r="V65">
        <v>150.02600000000001</v>
      </c>
      <c r="W65">
        <v>197.27600000000001</v>
      </c>
      <c r="X65">
        <v>258.94099999999997</v>
      </c>
      <c r="Y65">
        <v>219.05099999999999</v>
      </c>
      <c r="Z65">
        <v>231.36600000000001</v>
      </c>
      <c r="AA65">
        <v>321.76600000000002</v>
      </c>
      <c r="AB65">
        <v>298.33699999999999</v>
      </c>
      <c r="AC65">
        <v>125.175</v>
      </c>
      <c r="AD65">
        <v>189.495</v>
      </c>
      <c r="AE65">
        <v>112.625</v>
      </c>
      <c r="AF65">
        <v>109.40700000000001</v>
      </c>
      <c r="AG65">
        <v>238.85900000000001</v>
      </c>
      <c r="AH65">
        <v>176.96799999999999</v>
      </c>
      <c r="AI65">
        <v>99.146000000000001</v>
      </c>
      <c r="AJ65">
        <v>173.73699999999999</v>
      </c>
      <c r="AK65">
        <v>179.006</v>
      </c>
      <c r="AL65">
        <v>542.32399999999996</v>
      </c>
      <c r="AM65">
        <v>542.32399999999996</v>
      </c>
    </row>
    <row r="66" spans="1:39" x14ac:dyDescent="0.25">
      <c r="A66" s="146" t="str">
        <f ca="1">Exceedance!U66</f>
        <v/>
      </c>
      <c r="B66" s="261">
        <v>281.04000000000002</v>
      </c>
      <c r="C66" s="261">
        <v>281.04000000000002</v>
      </c>
      <c r="D66" s="261">
        <v>281.04000000000002</v>
      </c>
      <c r="E66">
        <v>434.70800000000003</v>
      </c>
      <c r="F66">
        <v>311.26799999999997</v>
      </c>
      <c r="G66">
        <v>167.02199999999999</v>
      </c>
      <c r="H66">
        <v>150.52099999999999</v>
      </c>
      <c r="I66">
        <v>176.369</v>
      </c>
      <c r="J66">
        <v>290.36900000000003</v>
      </c>
      <c r="K66">
        <v>172.94499999999999</v>
      </c>
      <c r="L66">
        <v>436.98899999999998</v>
      </c>
      <c r="M66">
        <v>230.78800000000001</v>
      </c>
      <c r="N66">
        <v>578.76400000000001</v>
      </c>
      <c r="O66">
        <v>327.15600000000001</v>
      </c>
      <c r="P66">
        <v>548.33399999999995</v>
      </c>
      <c r="Q66">
        <v>231.29</v>
      </c>
      <c r="R66">
        <v>386.75900000000001</v>
      </c>
      <c r="S66">
        <v>168.69200000000001</v>
      </c>
      <c r="T66">
        <v>196.15100000000001</v>
      </c>
      <c r="U66">
        <v>54.768000000000001</v>
      </c>
      <c r="V66">
        <v>212.18299999999999</v>
      </c>
      <c r="W66">
        <v>144.512</v>
      </c>
      <c r="X66">
        <v>293.52699999999999</v>
      </c>
      <c r="Y66">
        <v>208.715</v>
      </c>
      <c r="Z66">
        <v>214.77099999999999</v>
      </c>
      <c r="AA66">
        <v>568.76800000000003</v>
      </c>
      <c r="AB66">
        <v>291.37200000000001</v>
      </c>
      <c r="AC66">
        <v>252.523</v>
      </c>
      <c r="AD66">
        <v>466.79500000000002</v>
      </c>
      <c r="AE66">
        <v>54.6</v>
      </c>
      <c r="AF66">
        <v>127.80800000000001</v>
      </c>
      <c r="AG66">
        <v>368.93099999999998</v>
      </c>
      <c r="AH66">
        <v>348.24200000000002</v>
      </c>
      <c r="AI66">
        <v>109.244</v>
      </c>
      <c r="AJ66">
        <v>319.83100000000002</v>
      </c>
      <c r="AK66">
        <v>414.13799999999998</v>
      </c>
      <c r="AL66">
        <v>738.38499999999999</v>
      </c>
      <c r="AM66">
        <v>738.38499999999999</v>
      </c>
    </row>
    <row r="67" spans="1:39" x14ac:dyDescent="0.25">
      <c r="A67" s="146" t="str">
        <f ca="1">Exceedance!U67</f>
        <v/>
      </c>
      <c r="B67" s="261">
        <v>123.17</v>
      </c>
      <c r="C67" s="261">
        <v>123.17</v>
      </c>
      <c r="D67" s="261">
        <v>123.17</v>
      </c>
      <c r="E67">
        <v>168.97200000000001</v>
      </c>
      <c r="F67">
        <v>108.854</v>
      </c>
      <c r="G67">
        <v>68.052000000000007</v>
      </c>
      <c r="H67">
        <v>64.727999999999994</v>
      </c>
      <c r="I67">
        <v>71.804000000000002</v>
      </c>
      <c r="J67">
        <v>122.09699999999999</v>
      </c>
      <c r="K67">
        <v>72.706999999999994</v>
      </c>
      <c r="L67">
        <v>181.583</v>
      </c>
      <c r="M67">
        <v>78.325000000000003</v>
      </c>
      <c r="N67">
        <v>463.06700000000001</v>
      </c>
      <c r="O67">
        <v>114.437</v>
      </c>
      <c r="P67">
        <v>176.87100000000001</v>
      </c>
      <c r="Q67">
        <v>102.663</v>
      </c>
      <c r="R67">
        <v>185.84700000000001</v>
      </c>
      <c r="S67">
        <v>58.767000000000003</v>
      </c>
      <c r="T67">
        <v>64.186000000000007</v>
      </c>
      <c r="U67">
        <v>22.931999999999999</v>
      </c>
      <c r="V67">
        <v>67.084000000000003</v>
      </c>
      <c r="W67">
        <v>57.066000000000003</v>
      </c>
      <c r="X67">
        <v>115.217</v>
      </c>
      <c r="Y67">
        <v>77.572999999999979</v>
      </c>
      <c r="Z67">
        <v>81.031000000000006</v>
      </c>
      <c r="AA67">
        <v>205.77000000000004</v>
      </c>
      <c r="AB67">
        <v>138.01599999999999</v>
      </c>
      <c r="AC67">
        <v>79.927999999999997</v>
      </c>
      <c r="AD67">
        <v>205.2</v>
      </c>
      <c r="AE67">
        <v>29.475999999999996</v>
      </c>
      <c r="AF67">
        <v>51.575000000000003</v>
      </c>
      <c r="AG67">
        <v>106.23399999999999</v>
      </c>
      <c r="AH67">
        <v>114.099</v>
      </c>
      <c r="AI67">
        <v>48.158999999999999</v>
      </c>
      <c r="AJ67">
        <v>160.55699999999999</v>
      </c>
      <c r="AK67">
        <v>207.35500000000002</v>
      </c>
      <c r="AL67">
        <v>302.91199999999998</v>
      </c>
      <c r="AM67">
        <v>302.91199999999998</v>
      </c>
    </row>
    <row r="68" spans="1:39" x14ac:dyDescent="0.25">
      <c r="A68" s="146" t="str">
        <f ca="1">Exceedance!U68</f>
        <v/>
      </c>
      <c r="B68" s="261">
        <v>66.88</v>
      </c>
      <c r="C68" s="261">
        <v>66.88</v>
      </c>
      <c r="D68" s="261">
        <v>66.88</v>
      </c>
      <c r="E68">
        <v>72.477999999999994</v>
      </c>
      <c r="F68">
        <v>62.296999999999997</v>
      </c>
      <c r="G68">
        <v>43.718000000000004</v>
      </c>
      <c r="H68">
        <v>48.218000000000004</v>
      </c>
      <c r="I68">
        <v>39.423999999999999</v>
      </c>
      <c r="J68">
        <v>56.216000000000001</v>
      </c>
      <c r="K68">
        <v>53.637</v>
      </c>
      <c r="L68">
        <v>70.909999999999982</v>
      </c>
      <c r="M68">
        <v>46.384</v>
      </c>
      <c r="N68">
        <v>131.6</v>
      </c>
      <c r="O68">
        <v>57.661000000000001</v>
      </c>
      <c r="P68">
        <v>83.368999999999986</v>
      </c>
      <c r="Q68">
        <v>51.488999999999997</v>
      </c>
      <c r="R68">
        <v>80.388999999999996</v>
      </c>
      <c r="S68">
        <v>46.917999999999999</v>
      </c>
      <c r="T68">
        <v>50.898000000000003</v>
      </c>
      <c r="U68">
        <v>18.2</v>
      </c>
      <c r="V68">
        <v>40.368000000000002</v>
      </c>
      <c r="W68">
        <v>35.341000000000001</v>
      </c>
      <c r="X68">
        <v>57.795999999999999</v>
      </c>
      <c r="Y68">
        <v>52.293000000000006</v>
      </c>
      <c r="Z68">
        <v>50.942</v>
      </c>
      <c r="AA68">
        <v>80.843999999999994</v>
      </c>
      <c r="AB68">
        <v>59.158999999999999</v>
      </c>
      <c r="AC68">
        <v>50.076000000000001</v>
      </c>
      <c r="AD68">
        <v>71.236999999999995</v>
      </c>
      <c r="AE68">
        <v>25.55</v>
      </c>
      <c r="AF68">
        <v>35.116999999999997</v>
      </c>
      <c r="AG68">
        <v>57.119</v>
      </c>
      <c r="AH68">
        <v>51.773000000000003</v>
      </c>
      <c r="AI68">
        <v>28.974</v>
      </c>
      <c r="AJ68">
        <v>81.484999999999999</v>
      </c>
      <c r="AK68">
        <v>83.561000000000007</v>
      </c>
      <c r="AL68">
        <v>123.85599999999999</v>
      </c>
      <c r="AM68">
        <v>123.85599999999999</v>
      </c>
    </row>
    <row r="69" spans="1:39" x14ac:dyDescent="0.25">
      <c r="A69" s="146" t="str">
        <f ca="1">Exceedance!U69</f>
        <v/>
      </c>
      <c r="B69" s="261">
        <v>40.659999999999997</v>
      </c>
      <c r="C69" s="261">
        <v>40.659999999999997</v>
      </c>
      <c r="D69" s="261">
        <v>40.659999999999997</v>
      </c>
      <c r="E69">
        <v>71.614000000000004</v>
      </c>
      <c r="F69">
        <v>45.148000000000003</v>
      </c>
      <c r="G69">
        <v>40.515000000000001</v>
      </c>
      <c r="H69">
        <v>32.832000000000001</v>
      </c>
      <c r="I69">
        <v>32.256</v>
      </c>
      <c r="J69">
        <v>36.313000000000002</v>
      </c>
      <c r="K69">
        <v>41.811</v>
      </c>
      <c r="L69">
        <v>60.313000000000002</v>
      </c>
      <c r="M69">
        <v>39.113000000000007</v>
      </c>
      <c r="N69">
        <v>68.387</v>
      </c>
      <c r="O69">
        <v>45.2</v>
      </c>
      <c r="P69">
        <v>64.013000000000005</v>
      </c>
      <c r="Q69">
        <v>35.904000000000003</v>
      </c>
      <c r="R69">
        <v>49.844000000000001</v>
      </c>
      <c r="S69">
        <v>36.078000000000003</v>
      </c>
      <c r="T69">
        <v>32.223999999999997</v>
      </c>
      <c r="U69">
        <v>18.503</v>
      </c>
      <c r="V69">
        <v>54.444000000000003</v>
      </c>
      <c r="W69">
        <v>34.348999999999997</v>
      </c>
      <c r="X69">
        <v>39.462000000000003</v>
      </c>
      <c r="Y69">
        <v>39.173000000000002</v>
      </c>
      <c r="Z69">
        <v>46.037999999999997</v>
      </c>
      <c r="AA69">
        <v>51.994</v>
      </c>
      <c r="AB69">
        <v>41.466999999999999</v>
      </c>
      <c r="AC69">
        <v>31.013000000000002</v>
      </c>
      <c r="AD69">
        <v>44.814</v>
      </c>
      <c r="AE69">
        <v>20.888000000000002</v>
      </c>
      <c r="AF69">
        <v>51.912999999999997</v>
      </c>
      <c r="AG69">
        <v>49.959000000000003</v>
      </c>
      <c r="AH69">
        <v>39.878999999999998</v>
      </c>
      <c r="AI69">
        <v>23.888000000000002</v>
      </c>
      <c r="AJ69">
        <v>69.727000000000004</v>
      </c>
      <c r="AK69">
        <v>44.838999999999999</v>
      </c>
      <c r="AL69">
        <v>76.206999999999994</v>
      </c>
      <c r="AM69">
        <v>76.206999999999994</v>
      </c>
    </row>
    <row r="70" spans="1:39" x14ac:dyDescent="0.25">
      <c r="A70" s="146" t="str">
        <f ca="1">Exceedance!U70</f>
        <v/>
      </c>
      <c r="B70" s="261"/>
      <c r="C70" s="261"/>
      <c r="D70" s="261"/>
    </row>
    <row r="71" spans="1:39" x14ac:dyDescent="0.25">
      <c r="A71" s="146" t="str">
        <f ca="1">Exceedance!U71</f>
        <v/>
      </c>
      <c r="B71" s="261"/>
      <c r="C71" s="261"/>
      <c r="D71" s="261"/>
    </row>
    <row r="72" spans="1:39" x14ac:dyDescent="0.25">
      <c r="A72" s="146" t="str">
        <f ca="1">Exceedance!U72</f>
        <v/>
      </c>
      <c r="B72" s="261"/>
      <c r="C72" s="261"/>
      <c r="D72" s="261"/>
    </row>
    <row r="73" spans="1:39" x14ac:dyDescent="0.25">
      <c r="A73" s="146" t="str">
        <f ca="1">Exceedance!U73</f>
        <v/>
      </c>
      <c r="B73" s="261"/>
      <c r="C73" s="261"/>
      <c r="D73" s="261"/>
    </row>
    <row r="74" spans="1:39" x14ac:dyDescent="0.25">
      <c r="A74" s="146" t="str">
        <f ca="1">Exceedance!U74</f>
        <v/>
      </c>
      <c r="B74" s="261"/>
      <c r="C74" s="261"/>
      <c r="D74" s="261"/>
    </row>
    <row r="75" spans="1:39" x14ac:dyDescent="0.25">
      <c r="A75" s="146" t="str">
        <f ca="1">Exceedance!U75</f>
        <v/>
      </c>
      <c r="B75" s="261"/>
      <c r="C75" s="261"/>
      <c r="D75" s="261"/>
    </row>
    <row r="76" spans="1:39" x14ac:dyDescent="0.25">
      <c r="A76" s="146" t="str">
        <f ca="1">Exceedance!U76</f>
        <v/>
      </c>
      <c r="B76" s="261"/>
      <c r="C76" s="261"/>
      <c r="D76" s="261"/>
    </row>
    <row r="77" spans="1:39" x14ac:dyDescent="0.25">
      <c r="A77" s="146" t="str">
        <f ca="1">Exceedance!U77</f>
        <v/>
      </c>
      <c r="B77" s="261"/>
      <c r="C77" s="261"/>
      <c r="D77" s="261"/>
    </row>
    <row r="78" spans="1:39" x14ac:dyDescent="0.25">
      <c r="A78" s="146" t="str">
        <f ca="1">Exceedance!U78</f>
        <v/>
      </c>
      <c r="B78" s="261"/>
      <c r="C78" s="261"/>
      <c r="D78" s="261"/>
    </row>
    <row r="79" spans="1:39" x14ac:dyDescent="0.25">
      <c r="A79" s="146" t="str">
        <f ca="1">Exceedance!U79</f>
        <v/>
      </c>
      <c r="B79" s="261"/>
      <c r="C79" s="261"/>
      <c r="D79" s="261"/>
    </row>
    <row r="80" spans="1:39" x14ac:dyDescent="0.25">
      <c r="A80" s="146" t="str">
        <f ca="1">Exceedance!U80</f>
        <v/>
      </c>
      <c r="B80" s="261"/>
      <c r="C80" s="261"/>
      <c r="D80" s="261"/>
    </row>
    <row r="81" spans="1:4" x14ac:dyDescent="0.25">
      <c r="A81" s="146" t="str">
        <f ca="1">Exceedance!U81</f>
        <v/>
      </c>
      <c r="B81" s="261"/>
      <c r="C81" s="261"/>
      <c r="D81" s="261"/>
    </row>
    <row r="82" spans="1:4" x14ac:dyDescent="0.25">
      <c r="A82" s="146" t="str">
        <f ca="1">Exceedance!U82</f>
        <v/>
      </c>
      <c r="B82" s="261"/>
      <c r="C82" s="261"/>
      <c r="D82" s="261"/>
    </row>
    <row r="83" spans="1:4" x14ac:dyDescent="0.25">
      <c r="A83" s="146" t="str">
        <f ca="1">Exceedance!U83</f>
        <v/>
      </c>
      <c r="B83" s="261"/>
      <c r="C83" s="261"/>
      <c r="D83" s="261"/>
    </row>
    <row r="84" spans="1:4" x14ac:dyDescent="0.25">
      <c r="A84" s="146" t="str">
        <f ca="1">Exceedance!U84</f>
        <v/>
      </c>
      <c r="B84" s="261"/>
      <c r="C84" s="261"/>
      <c r="D84" s="261"/>
    </row>
    <row r="85" spans="1:4" x14ac:dyDescent="0.25">
      <c r="A85" s="146" t="str">
        <f ca="1">Exceedance!U85</f>
        <v/>
      </c>
      <c r="B85" s="261"/>
      <c r="C85" s="261"/>
      <c r="D85" s="261"/>
    </row>
    <row r="86" spans="1:4" x14ac:dyDescent="0.25">
      <c r="A86" s="146" t="str">
        <f ca="1">Exceedance!U86</f>
        <v/>
      </c>
      <c r="B86" s="261"/>
      <c r="C86" s="261"/>
      <c r="D86" s="261"/>
    </row>
    <row r="87" spans="1:4" x14ac:dyDescent="0.25">
      <c r="A87" s="146" t="str">
        <f ca="1">Exceedance!U87</f>
        <v/>
      </c>
      <c r="B87" s="261"/>
      <c r="C87" s="261"/>
      <c r="D87" s="261"/>
    </row>
    <row r="88" spans="1:4" x14ac:dyDescent="0.25">
      <c r="A88" s="146" t="str">
        <f ca="1">Exceedance!U88</f>
        <v/>
      </c>
      <c r="B88" s="261"/>
      <c r="C88" s="261"/>
      <c r="D88" s="261"/>
    </row>
    <row r="89" spans="1:4" x14ac:dyDescent="0.25">
      <c r="A89" s="146" t="str">
        <f ca="1">Exceedance!U89</f>
        <v/>
      </c>
      <c r="B89" s="261"/>
      <c r="C89" s="261"/>
      <c r="D89" s="261"/>
    </row>
    <row r="90" spans="1:4" x14ac:dyDescent="0.25">
      <c r="A90" s="146" t="str">
        <f ca="1">Exceedance!U90</f>
        <v/>
      </c>
      <c r="B90" s="261"/>
      <c r="C90" s="261"/>
      <c r="D90" s="261"/>
    </row>
    <row r="91" spans="1:4" x14ac:dyDescent="0.25">
      <c r="A91" s="146" t="str">
        <f ca="1">Exceedance!U91</f>
        <v/>
      </c>
      <c r="B91" s="261"/>
      <c r="C91" s="261"/>
      <c r="D91" s="261"/>
    </row>
    <row r="92" spans="1:4" x14ac:dyDescent="0.25">
      <c r="A92" s="146" t="str">
        <f ca="1">Exceedance!U92</f>
        <v/>
      </c>
      <c r="B92" s="261"/>
      <c r="C92" s="261"/>
      <c r="D92" s="261"/>
    </row>
    <row r="93" spans="1:4" x14ac:dyDescent="0.25">
      <c r="A93" s="146" t="str">
        <f ca="1">Exceedance!U93</f>
        <v/>
      </c>
      <c r="B93" s="261"/>
      <c r="C93" s="261"/>
      <c r="D93" s="261"/>
    </row>
    <row r="94" spans="1:4" x14ac:dyDescent="0.25">
      <c r="A94" s="146" t="str">
        <f ca="1">Exceedance!U94</f>
        <v/>
      </c>
      <c r="B94" s="261"/>
      <c r="C94" s="261"/>
      <c r="D94" s="261"/>
    </row>
    <row r="95" spans="1:4" x14ac:dyDescent="0.25">
      <c r="A95" s="146" t="str">
        <f ca="1">Exceedance!U95</f>
        <v/>
      </c>
      <c r="B95" s="261"/>
      <c r="C95" s="261"/>
      <c r="D95" s="261"/>
    </row>
    <row r="96" spans="1:4" x14ac:dyDescent="0.25">
      <c r="A96" s="146" t="str">
        <f ca="1">Exceedance!U96</f>
        <v/>
      </c>
      <c r="B96" s="261"/>
      <c r="C96" s="261"/>
      <c r="D96" s="261"/>
    </row>
    <row r="97" spans="1:4" x14ac:dyDescent="0.25">
      <c r="A97" s="146" t="str">
        <f ca="1">Exceedance!U97</f>
        <v/>
      </c>
      <c r="B97" s="261"/>
      <c r="C97" s="261"/>
      <c r="D97" s="261"/>
    </row>
    <row r="98" spans="1:4" x14ac:dyDescent="0.25">
      <c r="A98" s="146" t="str">
        <f ca="1">Exceedance!U98</f>
        <v/>
      </c>
      <c r="B98" s="261"/>
      <c r="C98" s="261"/>
      <c r="D98" s="261"/>
    </row>
    <row r="99" spans="1:4" x14ac:dyDescent="0.25">
      <c r="A99" s="146" t="str">
        <f ca="1">Exceedance!U99</f>
        <v/>
      </c>
      <c r="B99" s="261"/>
      <c r="C99" s="261"/>
      <c r="D99" s="261"/>
    </row>
    <row r="100" spans="1:4" x14ac:dyDescent="0.25">
      <c r="A100" s="146" t="str">
        <f ca="1">Exceedance!U100</f>
        <v/>
      </c>
      <c r="B100" s="261"/>
      <c r="C100" s="261"/>
      <c r="D100" s="261"/>
    </row>
  </sheetData>
  <mergeCells count="1">
    <mergeCell ref="B1:AH1"/>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rgb="FF9966FF"/>
  </sheetPr>
  <dimension ref="A1:BD100"/>
  <sheetViews>
    <sheetView zoomScale="80" zoomScaleNormal="80" workbookViewId="0">
      <selection activeCell="B4" sqref="B4:AM69"/>
    </sheetView>
  </sheetViews>
  <sheetFormatPr defaultRowHeight="15" x14ac:dyDescent="0.25"/>
  <cols>
    <col min="1" max="1" width="8.85546875" style="143"/>
    <col min="2" max="4" width="9.140625" style="262"/>
  </cols>
  <sheetData>
    <row r="1" spans="1:56" s="143" customFormat="1" x14ac:dyDescent="0.25">
      <c r="A1" s="142"/>
      <c r="B1" s="758" t="s">
        <v>226</v>
      </c>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row>
    <row r="2" spans="1:56" s="143" customFormat="1" x14ac:dyDescent="0.25">
      <c r="A2" s="142"/>
      <c r="B2" s="260" t="s">
        <v>295</v>
      </c>
      <c r="C2" s="260" t="s">
        <v>296</v>
      </c>
      <c r="D2" s="260" t="s">
        <v>297</v>
      </c>
      <c r="E2" s="143">
        <v>1981</v>
      </c>
      <c r="F2" s="143">
        <v>1982</v>
      </c>
      <c r="G2" s="143">
        <v>1983</v>
      </c>
      <c r="H2" s="143">
        <v>1984</v>
      </c>
      <c r="I2" s="143">
        <v>1985</v>
      </c>
      <c r="J2" s="143">
        <v>1986</v>
      </c>
      <c r="K2" s="143">
        <v>1987</v>
      </c>
      <c r="L2" s="143">
        <v>1988</v>
      </c>
      <c r="M2" s="143">
        <v>1989</v>
      </c>
      <c r="N2" s="143">
        <v>1990</v>
      </c>
      <c r="O2" s="143">
        <v>1991</v>
      </c>
      <c r="P2" s="143">
        <v>1992</v>
      </c>
      <c r="Q2" s="143">
        <v>1993</v>
      </c>
      <c r="R2" s="143">
        <v>1994</v>
      </c>
      <c r="S2" s="143">
        <v>1995</v>
      </c>
      <c r="T2" s="143">
        <v>1996</v>
      </c>
      <c r="U2" s="143">
        <v>1997</v>
      </c>
      <c r="V2" s="143">
        <v>1998</v>
      </c>
      <c r="W2" s="143">
        <v>1999</v>
      </c>
      <c r="X2" s="143">
        <v>2000</v>
      </c>
      <c r="Y2" s="143">
        <v>2001</v>
      </c>
      <c r="Z2" s="143">
        <v>2002</v>
      </c>
      <c r="AA2" s="143">
        <v>2003</v>
      </c>
      <c r="AB2" s="143">
        <v>2004</v>
      </c>
      <c r="AC2" s="143">
        <v>2005</v>
      </c>
      <c r="AD2" s="143">
        <v>2006</v>
      </c>
      <c r="AE2" s="192">
        <v>2007</v>
      </c>
      <c r="AF2" s="192">
        <v>2008</v>
      </c>
      <c r="AG2" s="192">
        <v>2009</v>
      </c>
      <c r="AH2" s="143">
        <v>2010</v>
      </c>
      <c r="AI2" s="143">
        <v>2011</v>
      </c>
      <c r="AJ2" s="143">
        <v>2012</v>
      </c>
      <c r="AK2" s="143">
        <v>2013</v>
      </c>
      <c r="AL2" s="143">
        <v>2014</v>
      </c>
      <c r="AM2" s="143">
        <v>2015</v>
      </c>
      <c r="AN2" s="143">
        <v>2016</v>
      </c>
      <c r="AO2" s="143">
        <v>2017</v>
      </c>
      <c r="AP2" s="143">
        <v>2018</v>
      </c>
      <c r="AQ2" s="143">
        <v>2019</v>
      </c>
      <c r="AR2" s="143">
        <v>2020</v>
      </c>
      <c r="AS2" s="143">
        <v>2021</v>
      </c>
      <c r="AT2" s="143">
        <v>2022</v>
      </c>
      <c r="AU2" s="143">
        <v>2023</v>
      </c>
      <c r="AV2" s="143">
        <v>2024</v>
      </c>
      <c r="AW2" s="143">
        <v>2025</v>
      </c>
      <c r="AX2" s="143">
        <v>2026</v>
      </c>
      <c r="AY2" s="143">
        <v>2027</v>
      </c>
      <c r="AZ2" s="143">
        <v>2028</v>
      </c>
      <c r="BA2" s="143">
        <v>2029</v>
      </c>
      <c r="BB2" s="143">
        <v>2030</v>
      </c>
      <c r="BC2" s="143">
        <v>2031</v>
      </c>
      <c r="BD2" s="143">
        <v>2032</v>
      </c>
    </row>
    <row r="3" spans="1:56" s="145" customFormat="1" x14ac:dyDescent="0.25">
      <c r="A3" s="144"/>
      <c r="B3" s="145" t="s">
        <v>332</v>
      </c>
      <c r="C3" s="145" t="s">
        <v>333</v>
      </c>
      <c r="D3" s="145" t="s">
        <v>334</v>
      </c>
      <c r="E3" s="145" t="s">
        <v>335</v>
      </c>
      <c r="F3" s="145" t="s">
        <v>336</v>
      </c>
      <c r="G3" s="145" t="s">
        <v>337</v>
      </c>
      <c r="H3" s="145" t="s">
        <v>338</v>
      </c>
      <c r="I3" s="145" t="s">
        <v>339</v>
      </c>
      <c r="J3" s="145" t="s">
        <v>340</v>
      </c>
      <c r="K3" s="145" t="s">
        <v>341</v>
      </c>
      <c r="L3" s="145" t="s">
        <v>342</v>
      </c>
      <c r="M3" s="145" t="s">
        <v>343</v>
      </c>
      <c r="N3" s="145" t="s">
        <v>344</v>
      </c>
      <c r="O3" s="145" t="s">
        <v>345</v>
      </c>
      <c r="P3" s="145" t="s">
        <v>346</v>
      </c>
      <c r="Q3" s="145" t="s">
        <v>347</v>
      </c>
      <c r="R3" s="145" t="s">
        <v>348</v>
      </c>
      <c r="S3" s="145" t="s">
        <v>349</v>
      </c>
      <c r="T3" s="145" t="s">
        <v>350</v>
      </c>
      <c r="U3" s="145" t="s">
        <v>351</v>
      </c>
      <c r="V3" s="145" t="s">
        <v>352</v>
      </c>
      <c r="W3" s="145" t="s">
        <v>353</v>
      </c>
      <c r="X3" s="145" t="s">
        <v>354</v>
      </c>
      <c r="Y3" s="145" t="s">
        <v>355</v>
      </c>
      <c r="Z3" s="145" t="s">
        <v>356</v>
      </c>
      <c r="AA3" s="145" t="s">
        <v>357</v>
      </c>
      <c r="AB3" s="145" t="s">
        <v>358</v>
      </c>
      <c r="AC3" s="145" t="s">
        <v>359</v>
      </c>
      <c r="AD3" s="145" t="s">
        <v>360</v>
      </c>
      <c r="AE3" s="145" t="s">
        <v>361</v>
      </c>
      <c r="AF3" s="145" t="s">
        <v>362</v>
      </c>
      <c r="AG3" s="145" t="s">
        <v>363</v>
      </c>
      <c r="AH3" s="145" t="s">
        <v>364</v>
      </c>
      <c r="AI3" s="145" t="s">
        <v>384</v>
      </c>
      <c r="AJ3" s="145" t="s">
        <v>385</v>
      </c>
      <c r="AK3" s="145" t="s">
        <v>386</v>
      </c>
      <c r="AL3" s="145" t="s">
        <v>387</v>
      </c>
      <c r="AM3" s="145" t="s">
        <v>388</v>
      </c>
      <c r="AN3" s="145" t="s">
        <v>389</v>
      </c>
      <c r="AO3" s="145" t="s">
        <v>390</v>
      </c>
      <c r="AP3" s="145" t="s">
        <v>391</v>
      </c>
      <c r="AQ3" s="145" t="s">
        <v>392</v>
      </c>
      <c r="AR3" s="145" t="s">
        <v>393</v>
      </c>
      <c r="AS3" s="145" t="s">
        <v>394</v>
      </c>
      <c r="AT3" s="145" t="s">
        <v>395</v>
      </c>
      <c r="AU3" s="145" t="s">
        <v>396</v>
      </c>
      <c r="AV3" s="145" t="s">
        <v>397</v>
      </c>
      <c r="AW3" s="145" t="s">
        <v>398</v>
      </c>
      <c r="AX3" s="145" t="s">
        <v>399</v>
      </c>
      <c r="AY3" s="145" t="s">
        <v>400</v>
      </c>
      <c r="AZ3" s="145" t="s">
        <v>401</v>
      </c>
      <c r="BA3" s="145" t="s">
        <v>402</v>
      </c>
      <c r="BB3" s="145" t="s">
        <v>403</v>
      </c>
      <c r="BC3" s="145" t="s">
        <v>404</v>
      </c>
      <c r="BD3" s="145" t="s">
        <v>405</v>
      </c>
    </row>
    <row r="4" spans="1:56" x14ac:dyDescent="0.25">
      <c r="A4" s="146">
        <f ca="1">Exceedance!U4</f>
        <v>42826</v>
      </c>
      <c r="B4" s="275">
        <v>108.6703274088274</v>
      </c>
      <c r="C4" s="275">
        <v>110.96396694214867</v>
      </c>
      <c r="D4" s="275">
        <v>111.12396694214871</v>
      </c>
      <c r="E4">
        <v>102.53896694214869</v>
      </c>
      <c r="F4">
        <v>106.01832740882739</v>
      </c>
      <c r="G4">
        <v>99.806327408827372</v>
      </c>
      <c r="H4">
        <v>104.65432740882738</v>
      </c>
      <c r="I4">
        <v>111.30996694214869</v>
      </c>
      <c r="J4">
        <v>114.74096694214869</v>
      </c>
      <c r="K4">
        <v>106.06496694214866</v>
      </c>
      <c r="L4">
        <v>112.98996694214865</v>
      </c>
      <c r="M4">
        <v>105.7019669421487</v>
      </c>
      <c r="N4">
        <v>103.61496694214867</v>
      </c>
      <c r="O4">
        <v>99.044327408827371</v>
      </c>
      <c r="P4">
        <v>106.74396694214867</v>
      </c>
      <c r="Q4">
        <v>112.42396694214865</v>
      </c>
      <c r="R4">
        <v>106.20896694214865</v>
      </c>
      <c r="S4">
        <v>108.64832740882738</v>
      </c>
      <c r="T4">
        <v>113.31532740882737</v>
      </c>
      <c r="U4">
        <v>111.70232740882736</v>
      </c>
      <c r="V4">
        <v>114.7709669421487</v>
      </c>
      <c r="W4">
        <v>114.43896694214867</v>
      </c>
      <c r="X4">
        <v>109.49796694214869</v>
      </c>
      <c r="Y4">
        <v>108.56496694214864</v>
      </c>
      <c r="Z4">
        <v>111.11396694214869</v>
      </c>
      <c r="AA4">
        <v>111.12396694214871</v>
      </c>
      <c r="AB4">
        <v>106.84596694214866</v>
      </c>
      <c r="AC4">
        <v>110.43296694214874</v>
      </c>
      <c r="AD4">
        <v>107.08196694214867</v>
      </c>
      <c r="AE4">
        <v>111.06296694214869</v>
      </c>
      <c r="AF4">
        <v>112.26696694214868</v>
      </c>
      <c r="AG4">
        <v>107.50496694214868</v>
      </c>
      <c r="AH4">
        <v>111.01896694214871</v>
      </c>
      <c r="AI4">
        <v>111.79096694214866</v>
      </c>
      <c r="AJ4">
        <v>107.55796694214867</v>
      </c>
      <c r="AK4">
        <v>116.18132740882739</v>
      </c>
      <c r="AL4">
        <v>111.59996694214864</v>
      </c>
      <c r="AM4">
        <v>114.59796694214869</v>
      </c>
    </row>
    <row r="5" spans="1:56" x14ac:dyDescent="0.25">
      <c r="A5" s="146">
        <f ca="1">Exceedance!U5</f>
        <v>42856</v>
      </c>
      <c r="B5" s="275">
        <v>239.03522189672213</v>
      </c>
      <c r="C5" s="275">
        <v>416.76931427994896</v>
      </c>
      <c r="D5" s="275">
        <v>350.76698842965897</v>
      </c>
      <c r="E5">
        <v>389.73898842965895</v>
      </c>
      <c r="F5">
        <v>198.66022189672213</v>
      </c>
      <c r="G5">
        <v>429.91678181803275</v>
      </c>
      <c r="H5">
        <v>413.31822189672215</v>
      </c>
      <c r="I5">
        <v>414.42294119842705</v>
      </c>
      <c r="J5">
        <v>328.39098842965893</v>
      </c>
      <c r="K5">
        <v>366.39998842965917</v>
      </c>
      <c r="L5">
        <v>374.56498842965897</v>
      </c>
      <c r="M5">
        <v>303.14225469156935</v>
      </c>
      <c r="N5">
        <v>435.9257818180327</v>
      </c>
      <c r="O5">
        <v>426.99998842965903</v>
      </c>
      <c r="P5">
        <v>434.35662795884781</v>
      </c>
      <c r="Q5">
        <v>317.4979884296589</v>
      </c>
      <c r="R5">
        <v>363.39794717309036</v>
      </c>
      <c r="S5">
        <v>357.84178181803293</v>
      </c>
      <c r="T5">
        <v>347.43422189672225</v>
      </c>
      <c r="U5">
        <v>347.92098842965902</v>
      </c>
      <c r="V5">
        <v>373.94498842965908</v>
      </c>
      <c r="W5">
        <v>354.63478181803265</v>
      </c>
      <c r="X5">
        <v>380.00698842965897</v>
      </c>
      <c r="Y5">
        <v>476.36801012899099</v>
      </c>
      <c r="Z5">
        <v>228.35095637166179</v>
      </c>
      <c r="AA5">
        <v>354.666988429659</v>
      </c>
      <c r="AB5">
        <v>421.21410388053027</v>
      </c>
      <c r="AC5">
        <v>375.90198842965896</v>
      </c>
      <c r="AD5">
        <v>317.99026267935989</v>
      </c>
      <c r="AE5">
        <v>389.65485266121436</v>
      </c>
      <c r="AF5">
        <v>396.39498842965895</v>
      </c>
      <c r="AG5">
        <v>397.28050594159942</v>
      </c>
      <c r="AH5">
        <v>434.33998842965906</v>
      </c>
      <c r="AI5">
        <v>391.06478181803271</v>
      </c>
      <c r="AJ5">
        <v>367.69360970526083</v>
      </c>
      <c r="AK5">
        <v>334.21998842965905</v>
      </c>
      <c r="AL5">
        <v>380.613988429659</v>
      </c>
      <c r="AM5">
        <v>373.94578181803269</v>
      </c>
    </row>
    <row r="6" spans="1:56" x14ac:dyDescent="0.25">
      <c r="A6" s="146">
        <f ca="1">Exceedance!U6</f>
        <v>42887</v>
      </c>
      <c r="B6" s="275">
        <v>137.12217192370696</v>
      </c>
      <c r="C6" s="275">
        <v>288.23217191800006</v>
      </c>
      <c r="D6" s="275">
        <v>152.27308344445055</v>
      </c>
      <c r="E6">
        <v>165.41386564661579</v>
      </c>
      <c r="F6">
        <v>159.73517192370693</v>
      </c>
      <c r="G6">
        <v>97.782292798598547</v>
      </c>
      <c r="H6">
        <v>332.16217192370698</v>
      </c>
      <c r="I6">
        <v>236.38217191988014</v>
      </c>
      <c r="J6">
        <v>205.9033217708114</v>
      </c>
      <c r="K6">
        <v>113.85222680123906</v>
      </c>
      <c r="L6">
        <v>78.898717568018171</v>
      </c>
      <c r="M6">
        <v>61.247313837693639</v>
      </c>
      <c r="N6">
        <v>263.31698232680634</v>
      </c>
      <c r="O6">
        <v>39.556954425650808</v>
      </c>
      <c r="P6">
        <v>104.20117191663569</v>
      </c>
      <c r="Q6">
        <v>172.18297229775433</v>
      </c>
      <c r="R6">
        <v>177.4571719175764</v>
      </c>
      <c r="S6">
        <v>351.22030197236421</v>
      </c>
      <c r="T6">
        <v>120.20217192370691</v>
      </c>
      <c r="U6">
        <v>216.66401796805764</v>
      </c>
      <c r="V6">
        <v>49.865507547945761</v>
      </c>
      <c r="W6">
        <v>368.00854223842185</v>
      </c>
      <c r="X6">
        <v>71.328733394239705</v>
      </c>
      <c r="Y6">
        <v>175.54917191936534</v>
      </c>
      <c r="Z6">
        <v>89.137171920585573</v>
      </c>
      <c r="AA6">
        <v>143.72177279133209</v>
      </c>
      <c r="AB6">
        <v>142.09417191743378</v>
      </c>
      <c r="AC6">
        <v>87.41624479024405</v>
      </c>
      <c r="AD6">
        <v>92.197171918346712</v>
      </c>
      <c r="AE6">
        <v>188.68217192074556</v>
      </c>
      <c r="AF6">
        <v>47.925731163285839</v>
      </c>
      <c r="AG6">
        <v>147.73817192016514</v>
      </c>
      <c r="AH6">
        <v>39.113975861102759</v>
      </c>
      <c r="AI6">
        <v>205.99385980379606</v>
      </c>
      <c r="AJ6">
        <v>60.811617512150448</v>
      </c>
      <c r="AK6">
        <v>247.1354522231471</v>
      </c>
      <c r="AL6">
        <v>90.295915817781065</v>
      </c>
      <c r="AM6">
        <v>348.06447296651623</v>
      </c>
    </row>
    <row r="7" spans="1:56" x14ac:dyDescent="0.25">
      <c r="A7" s="146">
        <f ca="1">Exceedance!U7</f>
        <v>42917</v>
      </c>
      <c r="B7" s="275">
        <v>123.70445255269436</v>
      </c>
      <c r="C7" s="275">
        <v>177.52445255269433</v>
      </c>
      <c r="D7" s="275">
        <v>134.37445255269222</v>
      </c>
      <c r="E7">
        <v>134.85145255270672</v>
      </c>
      <c r="F7">
        <v>173.52445255269436</v>
      </c>
      <c r="G7">
        <v>269.98945255266256</v>
      </c>
      <c r="H7">
        <v>213.20745255269438</v>
      </c>
      <c r="I7">
        <v>134.37445255269435</v>
      </c>
      <c r="J7">
        <v>165.08345255269197</v>
      </c>
      <c r="K7">
        <v>109.31845255269384</v>
      </c>
      <c r="L7">
        <v>129.53845255268863</v>
      </c>
      <c r="M7">
        <v>102.06909752058496</v>
      </c>
      <c r="N7">
        <v>171.34245255269286</v>
      </c>
      <c r="O7">
        <v>143.95860149782297</v>
      </c>
      <c r="P7">
        <v>129.96645255270781</v>
      </c>
      <c r="Q7">
        <v>156.21545255269257</v>
      </c>
      <c r="R7">
        <v>110.25845255270779</v>
      </c>
      <c r="S7">
        <v>450.67545255268908</v>
      </c>
      <c r="T7">
        <v>108.38745255269433</v>
      </c>
      <c r="U7">
        <v>150.26045255269096</v>
      </c>
      <c r="V7">
        <v>99.062168356598889</v>
      </c>
      <c r="W7">
        <v>262.61045255269414</v>
      </c>
      <c r="X7">
        <v>102.20009752058499</v>
      </c>
      <c r="Y7">
        <v>110.25645255269436</v>
      </c>
      <c r="Z7">
        <v>100.67409752058497</v>
      </c>
      <c r="AA7">
        <v>115.06045255269014</v>
      </c>
      <c r="AB7">
        <v>113.02445255270781</v>
      </c>
      <c r="AC7">
        <v>127.66345255269103</v>
      </c>
      <c r="AD7">
        <v>100.31609752058495</v>
      </c>
      <c r="AE7">
        <v>133.46245255270782</v>
      </c>
      <c r="AF7">
        <v>157.99545255268202</v>
      </c>
      <c r="AG7">
        <v>150.33245255269435</v>
      </c>
      <c r="AH7">
        <v>97.986097520584991</v>
      </c>
      <c r="AI7">
        <v>209.70445255268524</v>
      </c>
      <c r="AJ7">
        <v>102.67309752058499</v>
      </c>
      <c r="AK7">
        <v>135.22745255269356</v>
      </c>
      <c r="AL7">
        <v>121.6574525526855</v>
      </c>
      <c r="AM7">
        <v>209.54945255269021</v>
      </c>
    </row>
    <row r="8" spans="1:56" x14ac:dyDescent="0.25">
      <c r="A8" s="146">
        <f ca="1">Exceedance!U8</f>
        <v>42948</v>
      </c>
      <c r="B8" s="275">
        <v>119.33396694214865</v>
      </c>
      <c r="C8" s="275">
        <v>118.68396694214867</v>
      </c>
      <c r="D8" s="275">
        <v>121.12396694214867</v>
      </c>
      <c r="E8">
        <v>122.27796694214868</v>
      </c>
      <c r="F8">
        <v>118.75096694214866</v>
      </c>
      <c r="G8">
        <v>118.53496694214867</v>
      </c>
      <c r="H8">
        <v>118.16096694214863</v>
      </c>
      <c r="I8">
        <v>123.14796694214864</v>
      </c>
      <c r="J8">
        <v>121.37096694214866</v>
      </c>
      <c r="K8">
        <v>122.86396694214866</v>
      </c>
      <c r="L8">
        <v>122.64696694214867</v>
      </c>
      <c r="M8">
        <v>121.18710407387611</v>
      </c>
      <c r="N8">
        <v>121.72596694214864</v>
      </c>
      <c r="O8">
        <v>122.89896694214865</v>
      </c>
      <c r="P8">
        <v>120.85396694214866</v>
      </c>
      <c r="Q8">
        <v>122.94096694214863</v>
      </c>
      <c r="R8">
        <v>123.93396694214867</v>
      </c>
      <c r="S8">
        <v>129.38871928712487</v>
      </c>
      <c r="T8">
        <v>124.27196694214865</v>
      </c>
      <c r="U8">
        <v>122.14496694214866</v>
      </c>
      <c r="V8">
        <v>123.40596694214867</v>
      </c>
      <c r="W8">
        <v>115.82796694214865</v>
      </c>
      <c r="X8">
        <v>124.68196694214866</v>
      </c>
      <c r="Y8">
        <v>122.59396694214867</v>
      </c>
      <c r="Z8">
        <v>124.39796694214866</v>
      </c>
      <c r="AA8">
        <v>123.78896694214866</v>
      </c>
      <c r="AB8">
        <v>123.67296694214866</v>
      </c>
      <c r="AC8">
        <v>123.01796694214866</v>
      </c>
      <c r="AD8">
        <v>121.52896694214864</v>
      </c>
      <c r="AE8">
        <v>121.97096694214866</v>
      </c>
      <c r="AF8">
        <v>122.36396694214868</v>
      </c>
      <c r="AG8">
        <v>123.06396694214865</v>
      </c>
      <c r="AH8">
        <v>120.58496694214868</v>
      </c>
      <c r="AI8">
        <v>120.71596694214864</v>
      </c>
      <c r="AJ8">
        <v>99.687717355295746</v>
      </c>
      <c r="AK8">
        <v>122.07896694214865</v>
      </c>
      <c r="AL8">
        <v>119.47296694214866</v>
      </c>
      <c r="AM8">
        <v>122.19096694214866</v>
      </c>
    </row>
    <row r="9" spans="1:56" x14ac:dyDescent="0.25">
      <c r="A9" s="146">
        <f ca="1">Exceedance!U9</f>
        <v>42979</v>
      </c>
      <c r="B9" s="275">
        <v>122.59396694214868</v>
      </c>
      <c r="C9" s="275">
        <v>121.55396694214868</v>
      </c>
      <c r="D9" s="275">
        <v>118.12396694214867</v>
      </c>
      <c r="E9">
        <v>122.80796694214868</v>
      </c>
      <c r="F9">
        <v>118.48396694214867</v>
      </c>
      <c r="G9">
        <v>122.33496694214868</v>
      </c>
      <c r="H9">
        <v>120.46296694214868</v>
      </c>
      <c r="I9">
        <v>118.52496694214868</v>
      </c>
      <c r="J9">
        <v>117.63396694214869</v>
      </c>
      <c r="K9">
        <v>123.30696694214869</v>
      </c>
      <c r="L9">
        <v>120.08396694214868</v>
      </c>
      <c r="M9">
        <v>124.18196694214868</v>
      </c>
      <c r="N9">
        <v>122.34196694214869</v>
      </c>
      <c r="O9">
        <v>123.10696694214867</v>
      </c>
      <c r="P9">
        <v>122.37996694214867</v>
      </c>
      <c r="Q9">
        <v>122.65496694214866</v>
      </c>
      <c r="R9">
        <v>122.06496694214867</v>
      </c>
      <c r="S9">
        <v>120.40196694214868</v>
      </c>
      <c r="T9">
        <v>122.50496694214867</v>
      </c>
      <c r="U9">
        <v>120.71196694214866</v>
      </c>
      <c r="V9">
        <v>123.67096694214868</v>
      </c>
      <c r="W9">
        <v>120.00296694214867</v>
      </c>
      <c r="X9">
        <v>123.81496694214867</v>
      </c>
      <c r="Y9">
        <v>122.97096694214868</v>
      </c>
      <c r="Z9">
        <v>122.51196694214867</v>
      </c>
      <c r="AA9">
        <v>118.9839669421487</v>
      </c>
      <c r="AB9">
        <v>118.12396694214867</v>
      </c>
      <c r="AC9">
        <v>123.79096694214867</v>
      </c>
      <c r="AD9">
        <v>122.19996694214868</v>
      </c>
      <c r="AE9">
        <v>117.63696694214869</v>
      </c>
      <c r="AF9">
        <v>122.81596694214868</v>
      </c>
      <c r="AG9">
        <v>123.32296694214868</v>
      </c>
      <c r="AH9">
        <v>123.61596694214867</v>
      </c>
      <c r="AI9">
        <v>121.92796694214866</v>
      </c>
      <c r="AJ9">
        <v>116.46698313108634</v>
      </c>
      <c r="AK9">
        <v>118.27796694214869</v>
      </c>
      <c r="AL9">
        <v>118.02996694214868</v>
      </c>
      <c r="AM9">
        <v>122.98896694214866</v>
      </c>
    </row>
    <row r="10" spans="1:56" x14ac:dyDescent="0.25">
      <c r="A10" s="146">
        <f ca="1">Exceedance!U10</f>
        <v>43009</v>
      </c>
      <c r="B10" s="275">
        <v>99.780797338789284</v>
      </c>
      <c r="C10" s="275">
        <v>122.14396694214865</v>
      </c>
      <c r="D10" s="275">
        <v>119.75396694214866</v>
      </c>
      <c r="E10">
        <v>123.08596694214867</v>
      </c>
      <c r="F10">
        <v>122.65196694214866</v>
      </c>
      <c r="G10">
        <v>123.50296694214866</v>
      </c>
      <c r="H10">
        <v>118.87296694214866</v>
      </c>
      <c r="I10">
        <v>118.96296694214867</v>
      </c>
      <c r="J10">
        <v>120.39296694214865</v>
      </c>
      <c r="K10">
        <v>111.97008797160433</v>
      </c>
      <c r="L10">
        <v>123.14696694214867</v>
      </c>
      <c r="M10">
        <v>65.176365136094191</v>
      </c>
      <c r="N10">
        <v>119.88796694214868</v>
      </c>
      <c r="O10">
        <v>124.27496694214867</v>
      </c>
      <c r="P10">
        <v>124.03196694214867</v>
      </c>
      <c r="Q10">
        <v>123.24696694214866</v>
      </c>
      <c r="R10">
        <v>115.70154731649626</v>
      </c>
      <c r="S10">
        <v>120.15896694214867</v>
      </c>
      <c r="T10">
        <v>113.01015988772488</v>
      </c>
      <c r="U10">
        <v>117.86396694214866</v>
      </c>
      <c r="V10">
        <v>116.7791392205007</v>
      </c>
      <c r="W10">
        <v>122.74896694214866</v>
      </c>
      <c r="X10">
        <v>90.972000504106873</v>
      </c>
      <c r="Y10">
        <v>123.69796694214867</v>
      </c>
      <c r="Z10">
        <v>79.779352293309842</v>
      </c>
      <c r="AA10">
        <v>123.22296694214867</v>
      </c>
      <c r="AB10">
        <v>120.50796694214866</v>
      </c>
      <c r="AC10">
        <v>121.03696694214868</v>
      </c>
      <c r="AD10">
        <v>112.64696694214867</v>
      </c>
      <c r="AE10">
        <v>117.97296694214864</v>
      </c>
      <c r="AF10">
        <v>119.55632729957408</v>
      </c>
      <c r="AG10">
        <v>118.82266632521863</v>
      </c>
      <c r="AH10">
        <v>99.779367393605014</v>
      </c>
      <c r="AI10">
        <v>121.84196694214867</v>
      </c>
      <c r="AJ10">
        <v>53.076743943537728</v>
      </c>
      <c r="AK10">
        <v>119.04096694214867</v>
      </c>
      <c r="AL10">
        <v>116.86196694214864</v>
      </c>
      <c r="AM10">
        <v>123.77596694214866</v>
      </c>
    </row>
    <row r="11" spans="1:56" x14ac:dyDescent="0.25">
      <c r="A11" s="146">
        <f ca="1">Exceedance!U11</f>
        <v>43040</v>
      </c>
      <c r="B11" s="275">
        <v>45.317329517910302</v>
      </c>
      <c r="C11" s="275">
        <v>85.659614909762865</v>
      </c>
      <c r="D11" s="275">
        <v>65.942206157098553</v>
      </c>
      <c r="E11">
        <v>61.843285531048409</v>
      </c>
      <c r="F11">
        <v>124.37596694214868</v>
      </c>
      <c r="G11">
        <v>116.14240201642413</v>
      </c>
      <c r="H11">
        <v>122.71896694214868</v>
      </c>
      <c r="I11">
        <v>122.97596694214867</v>
      </c>
      <c r="J11">
        <v>122.24396694214867</v>
      </c>
      <c r="K11">
        <v>53.899329517877696</v>
      </c>
      <c r="L11">
        <v>62.381317809711803</v>
      </c>
      <c r="M11">
        <v>48.762329518260564</v>
      </c>
      <c r="N11">
        <v>121.82896694214871</v>
      </c>
      <c r="O11">
        <v>56.063761536648137</v>
      </c>
      <c r="P11">
        <v>72.381874151067677</v>
      </c>
      <c r="Q11">
        <v>72.244596035226607</v>
      </c>
      <c r="R11">
        <v>59.273329517893508</v>
      </c>
      <c r="S11">
        <v>123.23996694214867</v>
      </c>
      <c r="T11">
        <v>56.976329517982485</v>
      </c>
      <c r="U11">
        <v>102.62437766706331</v>
      </c>
      <c r="V11">
        <v>58.529329517929291</v>
      </c>
      <c r="W11">
        <v>123.78096694214868</v>
      </c>
      <c r="X11">
        <v>51.524329518053854</v>
      </c>
      <c r="Y11">
        <v>63.502941177613515</v>
      </c>
      <c r="Z11">
        <v>51.448329518227936</v>
      </c>
      <c r="AA11">
        <v>83.915880088316669</v>
      </c>
      <c r="AB11">
        <v>67.888115438154642</v>
      </c>
      <c r="AC11">
        <v>76.20029059831954</v>
      </c>
      <c r="AD11">
        <v>91.935541803273892</v>
      </c>
      <c r="AE11">
        <v>102.97776765069348</v>
      </c>
      <c r="AF11">
        <v>54.23432951784099</v>
      </c>
      <c r="AG11">
        <v>58.514329517875943</v>
      </c>
      <c r="AH11">
        <v>57.484329517999235</v>
      </c>
      <c r="AI11">
        <v>82.629370284161382</v>
      </c>
      <c r="AJ11">
        <v>47.550329518318932</v>
      </c>
      <c r="AK11">
        <v>122.72896694214869</v>
      </c>
      <c r="AL11">
        <v>103.16926450334914</v>
      </c>
      <c r="AM11">
        <v>92.077559872897325</v>
      </c>
    </row>
    <row r="12" spans="1:56" x14ac:dyDescent="0.25">
      <c r="A12" s="146">
        <f ca="1">Exceedance!U12</f>
        <v>43070</v>
      </c>
      <c r="B12" s="275">
        <v>66.590099884766943</v>
      </c>
      <c r="C12" s="275">
        <v>68.968529636794116</v>
      </c>
      <c r="D12" s="275">
        <v>67.008529636815027</v>
      </c>
      <c r="E12">
        <v>77.773529636820214</v>
      </c>
      <c r="F12">
        <v>78.454484077866411</v>
      </c>
      <c r="G12">
        <v>82.70752963677306</v>
      </c>
      <c r="H12">
        <v>96.964830873873623</v>
      </c>
      <c r="I12">
        <v>88.341480114127037</v>
      </c>
      <c r="J12">
        <v>88.237679961668476</v>
      </c>
      <c r="K12">
        <v>75.066529636833053</v>
      </c>
      <c r="L12">
        <v>74.682529636817108</v>
      </c>
      <c r="M12">
        <v>70.940529636821196</v>
      </c>
      <c r="N12">
        <v>94.588155239448113</v>
      </c>
      <c r="O12">
        <v>76.3495296368325</v>
      </c>
      <c r="P12">
        <v>75.742529636801436</v>
      </c>
      <c r="Q12">
        <v>76.970529636814859</v>
      </c>
      <c r="R12">
        <v>77.577529636821211</v>
      </c>
      <c r="S12">
        <v>123.77496694214867</v>
      </c>
      <c r="T12">
        <v>76.590529636833068</v>
      </c>
      <c r="U12">
        <v>79.08752963679143</v>
      </c>
      <c r="V12">
        <v>79.762529636821228</v>
      </c>
      <c r="W12">
        <v>90.972729363984513</v>
      </c>
      <c r="X12">
        <v>73.116529636821213</v>
      </c>
      <c r="Y12">
        <v>77.632529636818887</v>
      </c>
      <c r="Z12">
        <v>71.724529636833068</v>
      </c>
      <c r="AA12">
        <v>77.02252963679706</v>
      </c>
      <c r="AB12">
        <v>78.629529636830597</v>
      </c>
      <c r="AC12">
        <v>77.808529636803414</v>
      </c>
      <c r="AD12">
        <v>77.502529636797121</v>
      </c>
      <c r="AE12">
        <v>79.415529636791405</v>
      </c>
      <c r="AF12">
        <v>75.529529636833075</v>
      </c>
      <c r="AG12">
        <v>77.113529636821212</v>
      </c>
      <c r="AH12">
        <v>78.132529636821218</v>
      </c>
      <c r="AI12">
        <v>79.509529636811109</v>
      </c>
      <c r="AJ12">
        <v>70.451529636833072</v>
      </c>
      <c r="AK12">
        <v>103.59069981557197</v>
      </c>
      <c r="AL12">
        <v>77.284529636790666</v>
      </c>
      <c r="AM12">
        <v>84.960529636796565</v>
      </c>
    </row>
    <row r="13" spans="1:56" x14ac:dyDescent="0.25">
      <c r="A13" s="146">
        <f ca="1">Exceedance!U13</f>
        <v>43101</v>
      </c>
      <c r="B13" s="275">
        <v>49.693320393169067</v>
      </c>
      <c r="C13" s="275">
        <v>50.951750145246791</v>
      </c>
      <c r="D13" s="275">
        <v>49.713320393180688</v>
      </c>
      <c r="E13">
        <v>56.422750145246802</v>
      </c>
      <c r="F13">
        <v>56.158750145246302</v>
      </c>
      <c r="G13">
        <v>63.74475014524679</v>
      </c>
      <c r="H13">
        <v>62.26775014523119</v>
      </c>
      <c r="I13">
        <v>59.813750145233314</v>
      </c>
      <c r="J13">
        <v>58.991750145233496</v>
      </c>
      <c r="K13">
        <v>54.596750145246816</v>
      </c>
      <c r="L13">
        <v>54.516750145246796</v>
      </c>
      <c r="M13">
        <v>51.298320393180681</v>
      </c>
      <c r="N13">
        <v>62.58075014524465</v>
      </c>
      <c r="O13">
        <v>55.347750145246799</v>
      </c>
      <c r="P13">
        <v>56.194750145246793</v>
      </c>
      <c r="Q13">
        <v>56.309750145246809</v>
      </c>
      <c r="R13">
        <v>56.265750145246791</v>
      </c>
      <c r="S13">
        <v>104.81374189827194</v>
      </c>
      <c r="T13">
        <v>55.432750145235197</v>
      </c>
      <c r="U13">
        <v>58.478750145246806</v>
      </c>
      <c r="V13">
        <v>58.711750145246803</v>
      </c>
      <c r="W13">
        <v>64.76475014523264</v>
      </c>
      <c r="X13">
        <v>53.056750145246809</v>
      </c>
      <c r="Y13">
        <v>56.703750145246801</v>
      </c>
      <c r="Z13">
        <v>52.264320393169058</v>
      </c>
      <c r="AA13">
        <v>56.11975014524679</v>
      </c>
      <c r="AB13">
        <v>62.100750145246792</v>
      </c>
      <c r="AC13">
        <v>56.149750145246799</v>
      </c>
      <c r="AD13">
        <v>56.702750145246796</v>
      </c>
      <c r="AE13">
        <v>57.683750145246798</v>
      </c>
      <c r="AF13">
        <v>55.398750145246801</v>
      </c>
      <c r="AG13">
        <v>56.013750145246789</v>
      </c>
      <c r="AH13">
        <v>57.033750145246806</v>
      </c>
      <c r="AI13">
        <v>59.114750145246802</v>
      </c>
      <c r="AJ13">
        <v>51.243320393169064</v>
      </c>
      <c r="AK13">
        <v>59.851750145228706</v>
      </c>
      <c r="AL13">
        <v>56.154750145246801</v>
      </c>
      <c r="AM13">
        <v>63.682750145246807</v>
      </c>
    </row>
    <row r="14" spans="1:56" x14ac:dyDescent="0.25">
      <c r="A14" s="146">
        <f ca="1">Exceedance!U14</f>
        <v>43132</v>
      </c>
      <c r="B14" s="275">
        <v>39.820936831524861</v>
      </c>
      <c r="C14" s="275">
        <v>41.940227575292795</v>
      </c>
      <c r="D14" s="275">
        <v>40.35865732735892</v>
      </c>
      <c r="E14">
        <v>42.983227575292787</v>
      </c>
      <c r="F14">
        <v>43.343227575292786</v>
      </c>
      <c r="G14">
        <v>46.75922757529279</v>
      </c>
      <c r="H14">
        <v>47.986227575292794</v>
      </c>
      <c r="I14">
        <v>63.803227575304177</v>
      </c>
      <c r="J14">
        <v>47.801227575304161</v>
      </c>
      <c r="K14">
        <v>41.349227575292808</v>
      </c>
      <c r="L14">
        <v>41.657227575292801</v>
      </c>
      <c r="M14">
        <v>39.152936831513486</v>
      </c>
      <c r="N14">
        <v>49.023227575292786</v>
      </c>
      <c r="O14">
        <v>43.099227575292801</v>
      </c>
      <c r="P14">
        <v>46.5022275752928</v>
      </c>
      <c r="Q14">
        <v>42.776227575292808</v>
      </c>
      <c r="R14">
        <v>46.945227575304173</v>
      </c>
      <c r="S14">
        <v>56.996227575265593</v>
      </c>
      <c r="T14">
        <v>41.739227575304177</v>
      </c>
      <c r="U14">
        <v>46.352227575292801</v>
      </c>
      <c r="V14">
        <v>48.376227575292802</v>
      </c>
      <c r="W14">
        <v>54.851227575304172</v>
      </c>
      <c r="X14">
        <v>43.723227575292796</v>
      </c>
      <c r="Y14">
        <v>43.034227575292803</v>
      </c>
      <c r="Z14">
        <v>44.460936831524855</v>
      </c>
      <c r="AA14">
        <v>42.995227575292795</v>
      </c>
      <c r="AB14">
        <v>48.110227575292797</v>
      </c>
      <c r="AC14">
        <v>42.39622757530416</v>
      </c>
      <c r="AD14">
        <v>46.125227575292797</v>
      </c>
      <c r="AE14">
        <v>43.589227575292796</v>
      </c>
      <c r="AF14">
        <v>43.613227575292797</v>
      </c>
      <c r="AG14">
        <v>42.436227575304173</v>
      </c>
      <c r="AH14">
        <v>42.675227575304184</v>
      </c>
      <c r="AI14">
        <v>45.441227575292814</v>
      </c>
      <c r="AJ14">
        <v>38.52693683152485</v>
      </c>
      <c r="AK14">
        <v>49.2642275752928</v>
      </c>
      <c r="AL14">
        <v>47.262227575292798</v>
      </c>
      <c r="AM14">
        <v>49.615227575292799</v>
      </c>
    </row>
    <row r="15" spans="1:56" x14ac:dyDescent="0.25">
      <c r="A15" s="146">
        <f ca="1">Exceedance!U15</f>
        <v>43160</v>
      </c>
      <c r="B15" s="275">
        <v>42.456045405437592</v>
      </c>
      <c r="C15" s="275">
        <v>49.369895157526031</v>
      </c>
      <c r="D15" s="275">
        <v>45.669895157526014</v>
      </c>
      <c r="E15">
        <v>46.70089515752602</v>
      </c>
      <c r="F15">
        <v>48.167895157526011</v>
      </c>
      <c r="G15">
        <v>37.971895157526014</v>
      </c>
      <c r="H15">
        <v>52.367895157526014</v>
      </c>
      <c r="I15">
        <v>87.250895157526003</v>
      </c>
      <c r="J15">
        <v>43.637895157526017</v>
      </c>
      <c r="K15">
        <v>40.63789515752601</v>
      </c>
      <c r="L15">
        <v>60.729895157526023</v>
      </c>
      <c r="M15">
        <v>43.822615653371443</v>
      </c>
      <c r="N15">
        <v>53.538895157526021</v>
      </c>
      <c r="O15">
        <v>47.330895157526022</v>
      </c>
      <c r="P15">
        <v>57.800895157526007</v>
      </c>
      <c r="Q15">
        <v>53.261895157526006</v>
      </c>
      <c r="R15">
        <v>68.762895157526017</v>
      </c>
      <c r="S15">
        <v>55.815895157526015</v>
      </c>
      <c r="T15">
        <v>54.668895157526002</v>
      </c>
      <c r="U15">
        <v>51.171895157526009</v>
      </c>
      <c r="V15">
        <v>49.766895157526015</v>
      </c>
      <c r="W15">
        <v>47.478895157525997</v>
      </c>
      <c r="X15">
        <v>45.746895157525998</v>
      </c>
      <c r="Y15">
        <v>37.487895157526005</v>
      </c>
      <c r="Z15">
        <v>45.687615653371445</v>
      </c>
      <c r="AA15">
        <v>66.031895157526009</v>
      </c>
      <c r="AB15">
        <v>41.929895157526005</v>
      </c>
      <c r="AC15">
        <v>40.865895157526012</v>
      </c>
      <c r="AD15">
        <v>77.423895157526019</v>
      </c>
      <c r="AE15">
        <v>34.496895157526012</v>
      </c>
      <c r="AF15">
        <v>56.507895157526001</v>
      </c>
      <c r="AG15">
        <v>36.537895157526023</v>
      </c>
      <c r="AH15">
        <v>49.858895157526014</v>
      </c>
      <c r="AI15">
        <v>56.119895157526024</v>
      </c>
      <c r="AJ15">
        <v>36.209615653371443</v>
      </c>
      <c r="AK15">
        <v>42.360895157526024</v>
      </c>
      <c r="AL15">
        <v>58.320895157526031</v>
      </c>
      <c r="AM15">
        <v>44.023895157526006</v>
      </c>
    </row>
    <row r="16" spans="1:56" x14ac:dyDescent="0.25">
      <c r="A16" s="146">
        <f ca="1">Exceedance!U16</f>
        <v>43191</v>
      </c>
      <c r="B16" s="275">
        <v>41.450661157024761</v>
      </c>
      <c r="C16" s="275">
        <v>55.999807058102121</v>
      </c>
      <c r="D16" s="275">
        <v>39.150661157024778</v>
      </c>
      <c r="E16">
        <v>43.194661157024761</v>
      </c>
      <c r="F16">
        <v>45.010661157024764</v>
      </c>
      <c r="G16">
        <v>43.041242252066077</v>
      </c>
      <c r="H16">
        <v>57.877807058102078</v>
      </c>
      <c r="I16">
        <v>85.548807058102113</v>
      </c>
      <c r="J16">
        <v>57.287807058102125</v>
      </c>
      <c r="K16">
        <v>41.176661157024753</v>
      </c>
      <c r="L16">
        <v>84.58380705810211</v>
      </c>
      <c r="M16">
        <v>38.524661157024767</v>
      </c>
      <c r="N16">
        <v>40.962661157024769</v>
      </c>
      <c r="O16">
        <v>53.350807058102106</v>
      </c>
      <c r="P16">
        <v>68.337807058102101</v>
      </c>
      <c r="Q16">
        <v>48.179807058102114</v>
      </c>
      <c r="R16">
        <v>43.781241735537144</v>
      </c>
      <c r="S16">
        <v>50.05280705810209</v>
      </c>
      <c r="T16">
        <v>51.604807058102097</v>
      </c>
      <c r="U16">
        <v>36.799661157024758</v>
      </c>
      <c r="V16">
        <v>42.290661157024751</v>
      </c>
      <c r="W16">
        <v>49.446807058102095</v>
      </c>
      <c r="X16">
        <v>39.755661157024754</v>
      </c>
      <c r="Y16">
        <v>40.574661157024757</v>
      </c>
      <c r="Z16">
        <v>38.625661157024759</v>
      </c>
      <c r="AA16">
        <v>70.246807058102107</v>
      </c>
      <c r="AB16">
        <v>37.636661157024747</v>
      </c>
      <c r="AC16">
        <v>56.598807058102118</v>
      </c>
      <c r="AD16">
        <v>50.209807058102122</v>
      </c>
      <c r="AE16">
        <v>30.959512396694166</v>
      </c>
      <c r="AF16">
        <v>35.521807058102112</v>
      </c>
      <c r="AG16">
        <v>38.142661157024762</v>
      </c>
      <c r="AH16">
        <v>44.393807058091006</v>
      </c>
      <c r="AI16">
        <v>54.056807058102123</v>
      </c>
      <c r="AJ16">
        <v>42.411661157024746</v>
      </c>
      <c r="AK16">
        <v>39.870661157024749</v>
      </c>
      <c r="AL16">
        <v>38.046661157024779</v>
      </c>
      <c r="AM16">
        <v>38.40666115702475</v>
      </c>
    </row>
    <row r="17" spans="1:39" x14ac:dyDescent="0.25">
      <c r="A17" s="146">
        <f ca="1">Exceedance!U17</f>
        <v>43221</v>
      </c>
      <c r="B17" s="275">
        <v>104.67725635742102</v>
      </c>
      <c r="C17" s="275">
        <v>277.00694214857054</v>
      </c>
      <c r="D17" s="275">
        <v>198.4148221098211</v>
      </c>
      <c r="E17">
        <v>159.40065399329251</v>
      </c>
      <c r="F17">
        <v>179.87347574366481</v>
      </c>
      <c r="G17">
        <v>466.86781651310838</v>
      </c>
      <c r="H17">
        <v>378.72522189835854</v>
      </c>
      <c r="I17">
        <v>308.78122189835852</v>
      </c>
      <c r="J17">
        <v>284.57622189835854</v>
      </c>
      <c r="K17">
        <v>89.628806111968402</v>
      </c>
      <c r="L17">
        <v>147.16122189835858</v>
      </c>
      <c r="M17">
        <v>80.784340998552992</v>
      </c>
      <c r="N17">
        <v>145.22359093661828</v>
      </c>
      <c r="O17">
        <v>148.67122189835851</v>
      </c>
      <c r="P17">
        <v>301.88822189835855</v>
      </c>
      <c r="Q17">
        <v>162.31222189835853</v>
      </c>
      <c r="R17">
        <v>333.13952433197448</v>
      </c>
      <c r="S17">
        <v>367.55494214857066</v>
      </c>
      <c r="T17">
        <v>332.84622189835852</v>
      </c>
      <c r="U17">
        <v>144.886895283928</v>
      </c>
      <c r="V17">
        <v>180.06642337504778</v>
      </c>
      <c r="W17">
        <v>206.60022189835851</v>
      </c>
      <c r="X17">
        <v>195.62834783287747</v>
      </c>
      <c r="Y17">
        <v>73.024793013043734</v>
      </c>
      <c r="Z17">
        <v>116.71053289265306</v>
      </c>
      <c r="AA17">
        <v>168.04422189835853</v>
      </c>
      <c r="AB17">
        <v>237.04249005606621</v>
      </c>
      <c r="AC17">
        <v>180.8832218983585</v>
      </c>
      <c r="AD17">
        <v>197.36222189835857</v>
      </c>
      <c r="AE17">
        <v>300.91973553694447</v>
      </c>
      <c r="AF17">
        <v>245.38722189835855</v>
      </c>
      <c r="AG17">
        <v>98.729001690169895</v>
      </c>
      <c r="AH17">
        <v>315.13494214857047</v>
      </c>
      <c r="AI17">
        <v>75.630652311575659</v>
      </c>
      <c r="AJ17">
        <v>68.71194830176718</v>
      </c>
      <c r="AK17">
        <v>225.04665723646002</v>
      </c>
      <c r="AL17">
        <v>150.50299307272712</v>
      </c>
      <c r="AM17">
        <v>69.791289304439502</v>
      </c>
    </row>
    <row r="18" spans="1:39" x14ac:dyDescent="0.25">
      <c r="A18" s="146">
        <f ca="1">Exceedance!U18</f>
        <v>43252</v>
      </c>
      <c r="B18" s="275">
        <v>62.98066115702472</v>
      </c>
      <c r="C18" s="275">
        <v>142.51483246942126</v>
      </c>
      <c r="D18" s="275">
        <v>74.722171923787528</v>
      </c>
      <c r="E18">
        <v>113.15849268139387</v>
      </c>
      <c r="F18">
        <v>120.98865016493555</v>
      </c>
      <c r="G18">
        <v>560.76717192017361</v>
      </c>
      <c r="H18">
        <v>226.27517192370695</v>
      </c>
      <c r="I18">
        <v>229.62617192370706</v>
      </c>
      <c r="J18">
        <v>108.69622498181003</v>
      </c>
      <c r="K18">
        <v>58.66466115702471</v>
      </c>
      <c r="L18">
        <v>65.67866115702472</v>
      </c>
      <c r="M18">
        <v>59.194661157024747</v>
      </c>
      <c r="N18">
        <v>95.297172084492928</v>
      </c>
      <c r="O18">
        <v>50.999661157024725</v>
      </c>
      <c r="P18">
        <v>254.70317192370695</v>
      </c>
      <c r="Q18">
        <v>57.932661157024725</v>
      </c>
      <c r="R18">
        <v>252.78655085701118</v>
      </c>
      <c r="S18">
        <v>115.23379487535436</v>
      </c>
      <c r="T18">
        <v>342.66317192370701</v>
      </c>
      <c r="U18">
        <v>47.730661157024727</v>
      </c>
      <c r="V18">
        <v>194.28017192017356</v>
      </c>
      <c r="W18">
        <v>64.074661157024693</v>
      </c>
      <c r="X18">
        <v>59.094661157024731</v>
      </c>
      <c r="Y18">
        <v>81.202338999905322</v>
      </c>
      <c r="Z18">
        <v>56.93566115702474</v>
      </c>
      <c r="AA18">
        <v>59.638661157024735</v>
      </c>
      <c r="AB18">
        <v>111.23522498235636</v>
      </c>
      <c r="AC18">
        <v>58.415661157024729</v>
      </c>
      <c r="AD18">
        <v>40.777661157024738</v>
      </c>
      <c r="AE18">
        <v>393.00066289518372</v>
      </c>
      <c r="AF18">
        <v>81.994171923706872</v>
      </c>
      <c r="AG18">
        <v>45.109661157024711</v>
      </c>
      <c r="AH18">
        <v>128.33840231022194</v>
      </c>
      <c r="AI18">
        <v>86.133338999905334</v>
      </c>
      <c r="AJ18">
        <v>68.393661157024752</v>
      </c>
      <c r="AK18">
        <v>200.44017192017407</v>
      </c>
      <c r="AL18">
        <v>133.88017792032701</v>
      </c>
      <c r="AM18">
        <v>67.576661157024745</v>
      </c>
    </row>
    <row r="19" spans="1:39" x14ac:dyDescent="0.25">
      <c r="A19" s="146">
        <f ca="1">Exceedance!U19</f>
        <v>43282</v>
      </c>
      <c r="B19" s="275">
        <v>102.47132231407051</v>
      </c>
      <c r="C19" s="275">
        <v>160.74445255269333</v>
      </c>
      <c r="D19" s="275">
        <v>124.54445255269435</v>
      </c>
      <c r="E19">
        <v>181.74145255269227</v>
      </c>
      <c r="F19">
        <v>221.5964525526887</v>
      </c>
      <c r="G19">
        <v>320.77345255269438</v>
      </c>
      <c r="H19">
        <v>139.41145255270777</v>
      </c>
      <c r="I19">
        <v>171.4024525526944</v>
      </c>
      <c r="J19">
        <v>110.87439949459134</v>
      </c>
      <c r="K19">
        <v>101.6913223140705</v>
      </c>
      <c r="L19">
        <v>103.94132231407049</v>
      </c>
      <c r="M19">
        <v>102.00832231407051</v>
      </c>
      <c r="N19">
        <v>133.79945255270701</v>
      </c>
      <c r="O19">
        <v>99.442322314070523</v>
      </c>
      <c r="P19">
        <v>190.36045255270784</v>
      </c>
      <c r="Q19">
        <v>102.9113223140705</v>
      </c>
      <c r="R19">
        <v>472.75145255267114</v>
      </c>
      <c r="S19">
        <v>122.92445255269355</v>
      </c>
      <c r="T19">
        <v>179.10045255269429</v>
      </c>
      <c r="U19">
        <v>96.607322314070473</v>
      </c>
      <c r="V19">
        <v>192.10945255269434</v>
      </c>
      <c r="W19">
        <v>104.27532231407049</v>
      </c>
      <c r="X19">
        <v>103.14432231407051</v>
      </c>
      <c r="Y19">
        <v>112.74498300011554</v>
      </c>
      <c r="Z19">
        <v>103.34332231407052</v>
      </c>
      <c r="AA19">
        <v>101.68332231407051</v>
      </c>
      <c r="AB19">
        <v>121.73230337906573</v>
      </c>
      <c r="AC19">
        <v>102.3623223140705</v>
      </c>
      <c r="AD19">
        <v>97.207322314070495</v>
      </c>
      <c r="AE19">
        <v>224.6964525526941</v>
      </c>
      <c r="AF19">
        <v>138.58845255269435</v>
      </c>
      <c r="AG19">
        <v>100.3843223140705</v>
      </c>
      <c r="AH19">
        <v>212.97745255268376</v>
      </c>
      <c r="AI19">
        <v>107.78598300011555</v>
      </c>
      <c r="AJ19">
        <v>104.01832231407046</v>
      </c>
      <c r="AK19">
        <v>119.23645255269435</v>
      </c>
      <c r="AL19">
        <v>119.15045255269349</v>
      </c>
      <c r="AM19">
        <v>101.97132231407051</v>
      </c>
    </row>
    <row r="20" spans="1:39" x14ac:dyDescent="0.25">
      <c r="A20" s="146">
        <f ca="1">Exceedance!U20</f>
        <v>43313</v>
      </c>
      <c r="B20" s="275">
        <v>99.116942148781263</v>
      </c>
      <c r="C20" s="275">
        <v>119.40396694214864</v>
      </c>
      <c r="D20" s="275">
        <v>120.99396694214867</v>
      </c>
      <c r="E20">
        <v>119.31696694214867</v>
      </c>
      <c r="F20">
        <v>120.08596694214866</v>
      </c>
      <c r="G20">
        <v>115.9569669421487</v>
      </c>
      <c r="H20">
        <v>124.24096694214866</v>
      </c>
      <c r="I20">
        <v>123.29396694214866</v>
      </c>
      <c r="J20">
        <v>122.80596694214866</v>
      </c>
      <c r="K20">
        <v>101.01494214878124</v>
      </c>
      <c r="L20">
        <v>101.66394214878129</v>
      </c>
      <c r="M20">
        <v>101.75894214878127</v>
      </c>
      <c r="N20">
        <v>124.23596694214866</v>
      </c>
      <c r="O20">
        <v>98.606942148781272</v>
      </c>
      <c r="P20">
        <v>123.18396694214863</v>
      </c>
      <c r="Q20">
        <v>101.95494214878127</v>
      </c>
      <c r="R20">
        <v>118.89571928713835</v>
      </c>
      <c r="S20">
        <v>124.80996694214865</v>
      </c>
      <c r="T20">
        <v>120.84496694214864</v>
      </c>
      <c r="U20">
        <v>123.87496694214866</v>
      </c>
      <c r="V20">
        <v>118.28796694214866</v>
      </c>
      <c r="W20">
        <v>101.78594214878126</v>
      </c>
      <c r="X20">
        <v>101.00494214878127</v>
      </c>
      <c r="Y20">
        <v>102.88494214878128</v>
      </c>
      <c r="Z20">
        <v>101.48994214878128</v>
      </c>
      <c r="AA20">
        <v>100.95994214878125</v>
      </c>
      <c r="AB20">
        <v>123.72796694214864</v>
      </c>
      <c r="AC20">
        <v>99.139942148781245</v>
      </c>
      <c r="AD20">
        <v>111.00049523482159</v>
      </c>
      <c r="AE20">
        <v>120.72196694214867</v>
      </c>
      <c r="AF20">
        <v>124.31896694214866</v>
      </c>
      <c r="AG20">
        <v>108.4046766308157</v>
      </c>
      <c r="AH20">
        <v>121.82296694214867</v>
      </c>
      <c r="AI20">
        <v>101.37694214878128</v>
      </c>
      <c r="AJ20">
        <v>101.37294214878126</v>
      </c>
      <c r="AK20">
        <v>121.11796694214866</v>
      </c>
      <c r="AL20">
        <v>124.67796694214866</v>
      </c>
      <c r="AM20">
        <v>101.55994214878127</v>
      </c>
    </row>
    <row r="21" spans="1:39" x14ac:dyDescent="0.25">
      <c r="A21" s="146">
        <f ca="1">Exceedance!U21</f>
        <v>43344</v>
      </c>
      <c r="B21" s="275">
        <v>80.383801652892473</v>
      </c>
      <c r="C21" s="275">
        <v>121.77396694214869</v>
      </c>
      <c r="D21" s="275">
        <v>122.97396694214868</v>
      </c>
      <c r="E21">
        <v>119.25596694214869</v>
      </c>
      <c r="F21">
        <v>123.3409669421487</v>
      </c>
      <c r="G21">
        <v>119.40496694214868</v>
      </c>
      <c r="H21">
        <v>119.50096694214866</v>
      </c>
      <c r="I21">
        <v>119.23196694214867</v>
      </c>
      <c r="J21">
        <v>123.36696694214869</v>
      </c>
      <c r="K21">
        <v>78.863801652892462</v>
      </c>
      <c r="L21">
        <v>81.57280165289248</v>
      </c>
      <c r="M21">
        <v>81.872801652892477</v>
      </c>
      <c r="N21">
        <v>123.93796694214868</v>
      </c>
      <c r="O21">
        <v>96.715137718600161</v>
      </c>
      <c r="P21">
        <v>122.94896694214867</v>
      </c>
      <c r="Q21">
        <v>112.89801625918116</v>
      </c>
      <c r="R21">
        <v>121.37396694214868</v>
      </c>
      <c r="S21">
        <v>122.98096694214868</v>
      </c>
      <c r="T21">
        <v>119.74496694214871</v>
      </c>
      <c r="U21">
        <v>123.92596694214866</v>
      </c>
      <c r="V21">
        <v>121.55796694214868</v>
      </c>
      <c r="W21">
        <v>81.374801652892486</v>
      </c>
      <c r="X21">
        <v>81.374801652892486</v>
      </c>
      <c r="Y21">
        <v>81.497801652892491</v>
      </c>
      <c r="Z21">
        <v>121.03496694214867</v>
      </c>
      <c r="AA21">
        <v>76.411801652892493</v>
      </c>
      <c r="AB21">
        <v>124.48396694214867</v>
      </c>
      <c r="AC21">
        <v>111.61389909099401</v>
      </c>
      <c r="AD21">
        <v>118.53196694214867</v>
      </c>
      <c r="AE21">
        <v>121.79196694214868</v>
      </c>
      <c r="AF21">
        <v>124.27096694214866</v>
      </c>
      <c r="AG21">
        <v>121.8388890448625</v>
      </c>
      <c r="AH21">
        <v>122.58996694214868</v>
      </c>
      <c r="AI21">
        <v>82.109801652892472</v>
      </c>
      <c r="AJ21">
        <v>78.5948016528925</v>
      </c>
      <c r="AK21">
        <v>119.36696694214868</v>
      </c>
      <c r="AL21">
        <v>124.57196694214869</v>
      </c>
      <c r="AM21">
        <v>81.658801652892478</v>
      </c>
    </row>
    <row r="22" spans="1:39" x14ac:dyDescent="0.25">
      <c r="A22" s="146">
        <f ca="1">Exceedance!U22</f>
        <v>43374</v>
      </c>
      <c r="B22" s="275">
        <v>45.580661157017737</v>
      </c>
      <c r="C22" s="275">
        <v>122.38396694214865</v>
      </c>
      <c r="D22" s="275">
        <v>100.57836582148249</v>
      </c>
      <c r="E22">
        <v>122.93796694214866</v>
      </c>
      <c r="F22">
        <v>123.96196694214866</v>
      </c>
      <c r="G22">
        <v>117.30896694214864</v>
      </c>
      <c r="H22">
        <v>119.46296694214865</v>
      </c>
      <c r="I22">
        <v>121.17996694214868</v>
      </c>
      <c r="J22">
        <v>98.541368241957557</v>
      </c>
      <c r="K22">
        <v>46.665661157017738</v>
      </c>
      <c r="L22">
        <v>46.828661157017734</v>
      </c>
      <c r="M22">
        <v>45.144661157017751</v>
      </c>
      <c r="N22">
        <v>90.753212383176532</v>
      </c>
      <c r="O22">
        <v>47.688743944517967</v>
      </c>
      <c r="P22">
        <v>123.03896694214866</v>
      </c>
      <c r="Q22">
        <v>50.856743943670807</v>
      </c>
      <c r="R22">
        <v>120.52296694214866</v>
      </c>
      <c r="S22">
        <v>113.80331472597685</v>
      </c>
      <c r="T22">
        <v>116.18096694214866</v>
      </c>
      <c r="U22">
        <v>61.504997041002255</v>
      </c>
      <c r="V22">
        <v>123.65596694214867</v>
      </c>
      <c r="W22">
        <v>46.68166115701775</v>
      </c>
      <c r="X22">
        <v>47.352661157017728</v>
      </c>
      <c r="Y22">
        <v>45.60466115701773</v>
      </c>
      <c r="Z22">
        <v>75.731510145657566</v>
      </c>
      <c r="AA22">
        <v>43.698661157017732</v>
      </c>
      <c r="AB22">
        <v>109.39148584602952</v>
      </c>
      <c r="AC22">
        <v>75.604743943840617</v>
      </c>
      <c r="AD22">
        <v>78.524172780719141</v>
      </c>
      <c r="AE22">
        <v>122.26396694214864</v>
      </c>
      <c r="AF22">
        <v>88.838144068408255</v>
      </c>
      <c r="AG22">
        <v>47.454743946630025</v>
      </c>
      <c r="AH22">
        <v>121.42725992964353</v>
      </c>
      <c r="AI22">
        <v>47.941661157017748</v>
      </c>
      <c r="AJ22">
        <v>43.915661157017738</v>
      </c>
      <c r="AK22">
        <v>117.65496694214865</v>
      </c>
      <c r="AL22">
        <v>80.191967949833924</v>
      </c>
      <c r="AM22">
        <v>47.17366115701774</v>
      </c>
    </row>
    <row r="23" spans="1:39" x14ac:dyDescent="0.25">
      <c r="A23" s="146">
        <f ca="1">Exceedance!U23</f>
        <v>43405</v>
      </c>
      <c r="B23" s="275">
        <v>16.93066115702478</v>
      </c>
      <c r="C23" s="275">
        <v>57.513449950730411</v>
      </c>
      <c r="D23" s="275">
        <v>47.467329517948002</v>
      </c>
      <c r="E23">
        <v>109.70594928257231</v>
      </c>
      <c r="F23">
        <v>56.082008470839384</v>
      </c>
      <c r="G23">
        <v>121.56496694214869</v>
      </c>
      <c r="H23">
        <v>114.11457385447243</v>
      </c>
      <c r="I23">
        <v>115.61504568106325</v>
      </c>
      <c r="J23">
        <v>49.678329517948178</v>
      </c>
      <c r="K23">
        <v>17.967661157024782</v>
      </c>
      <c r="L23">
        <v>17.82966115702478</v>
      </c>
      <c r="M23">
        <v>36.069494865136114</v>
      </c>
      <c r="N23">
        <v>47.748329517999011</v>
      </c>
      <c r="O23">
        <v>43.027329518318936</v>
      </c>
      <c r="P23">
        <v>79.111524965640584</v>
      </c>
      <c r="Q23">
        <v>49.025329518318927</v>
      </c>
      <c r="R23">
        <v>123.48596694214868</v>
      </c>
      <c r="S23">
        <v>56.703329517967781</v>
      </c>
      <c r="T23">
        <v>115.56839033731562</v>
      </c>
      <c r="U23">
        <v>50.334329518298304</v>
      </c>
      <c r="V23">
        <v>61.858992896874618</v>
      </c>
      <c r="W23">
        <v>17.629661157024785</v>
      </c>
      <c r="X23">
        <v>39.631437778258118</v>
      </c>
      <c r="Y23">
        <v>17.919661157024773</v>
      </c>
      <c r="Z23">
        <v>44.382329518144772</v>
      </c>
      <c r="AA23">
        <v>14.752661157024779</v>
      </c>
      <c r="AB23">
        <v>56.595329518001563</v>
      </c>
      <c r="AC23">
        <v>55.692329518330872</v>
      </c>
      <c r="AD23">
        <v>48.407329518161504</v>
      </c>
      <c r="AE23">
        <v>83.418808319139146</v>
      </c>
      <c r="AF23">
        <v>51.218329518039674</v>
      </c>
      <c r="AG23">
        <v>46.672329518330862</v>
      </c>
      <c r="AH23">
        <v>52.669329517825155</v>
      </c>
      <c r="AI23">
        <v>18.32666115702478</v>
      </c>
      <c r="AJ23">
        <v>16.737661157024775</v>
      </c>
      <c r="AK23">
        <v>82.418808524884412</v>
      </c>
      <c r="AL23">
        <v>46.984329518084387</v>
      </c>
      <c r="AM23">
        <v>16.996661157024786</v>
      </c>
    </row>
    <row r="24" spans="1:39" x14ac:dyDescent="0.25">
      <c r="A24" s="146">
        <f ca="1">Exceedance!U24</f>
        <v>43435</v>
      </c>
      <c r="B24" s="275">
        <v>62.264537344265293</v>
      </c>
      <c r="C24" s="275">
        <v>67.0085296368174</v>
      </c>
      <c r="D24" s="275">
        <v>67.008529636821208</v>
      </c>
      <c r="E24">
        <v>73.496529636773204</v>
      </c>
      <c r="F24">
        <v>73.529529636818495</v>
      </c>
      <c r="G24">
        <v>123.28096694214865</v>
      </c>
      <c r="H24">
        <v>79.272529636776213</v>
      </c>
      <c r="I24">
        <v>80.683529636776356</v>
      </c>
      <c r="J24">
        <v>71.267529636821209</v>
      </c>
      <c r="K24">
        <v>55.465717559226384</v>
      </c>
      <c r="L24">
        <v>36.939234756632601</v>
      </c>
      <c r="M24">
        <v>69.704529636841499</v>
      </c>
      <c r="N24">
        <v>70.005529636821208</v>
      </c>
      <c r="O24">
        <v>66.144099884766945</v>
      </c>
      <c r="P24">
        <v>77.144529636800073</v>
      </c>
      <c r="Q24">
        <v>68.498529636833055</v>
      </c>
      <c r="R24">
        <v>123.99996694214866</v>
      </c>
      <c r="S24">
        <v>76.597529636821221</v>
      </c>
      <c r="T24">
        <v>79.516529636774251</v>
      </c>
      <c r="U24">
        <v>72.313529636821215</v>
      </c>
      <c r="V24">
        <v>72.047529636816037</v>
      </c>
      <c r="W24">
        <v>66.478674759062159</v>
      </c>
      <c r="X24">
        <v>66.102099884769032</v>
      </c>
      <c r="Y24">
        <v>18.511661157024761</v>
      </c>
      <c r="Z24">
        <v>67.380099884766935</v>
      </c>
      <c r="AA24">
        <v>54.710674504964182</v>
      </c>
      <c r="AB24">
        <v>72.532529636833061</v>
      </c>
      <c r="AC24">
        <v>70.992529636821217</v>
      </c>
      <c r="AD24">
        <v>68.104529636833064</v>
      </c>
      <c r="AE24">
        <v>79.18852963679862</v>
      </c>
      <c r="AF24">
        <v>70.543529636833057</v>
      </c>
      <c r="AG24">
        <v>68.341099884755081</v>
      </c>
      <c r="AH24">
        <v>73.854529636833078</v>
      </c>
      <c r="AI24">
        <v>18.502661157024765</v>
      </c>
      <c r="AJ24">
        <v>35.346734817237987</v>
      </c>
      <c r="AK24">
        <v>74.132529636810077</v>
      </c>
      <c r="AL24">
        <v>70.93952963682122</v>
      </c>
      <c r="AM24">
        <v>17.74866115702477</v>
      </c>
    </row>
    <row r="25" spans="1:39" x14ac:dyDescent="0.25">
      <c r="A25" s="146">
        <f ca="1">Exceedance!U25</f>
        <v>43466</v>
      </c>
      <c r="B25" s="275">
        <v>49.713320393182101</v>
      </c>
      <c r="C25" s="275">
        <v>49.713320393180688</v>
      </c>
      <c r="D25" s="275">
        <v>49.713320393180688</v>
      </c>
      <c r="E25">
        <v>53.199750145246803</v>
      </c>
      <c r="F25">
        <v>55.521750145246791</v>
      </c>
      <c r="G25">
        <v>107.42933733563508</v>
      </c>
      <c r="H25">
        <v>57.373750145246795</v>
      </c>
      <c r="I25">
        <v>57.450750145246793</v>
      </c>
      <c r="J25">
        <v>51.355320393180669</v>
      </c>
      <c r="K25">
        <v>45.895320393183354</v>
      </c>
      <c r="L25">
        <v>46.638320393200821</v>
      </c>
      <c r="M25">
        <v>47.707320393180673</v>
      </c>
      <c r="N25">
        <v>50.014320393180675</v>
      </c>
      <c r="O25">
        <v>48.002320393180682</v>
      </c>
      <c r="P25">
        <v>56.474750145246801</v>
      </c>
      <c r="Q25">
        <v>48.63232039318067</v>
      </c>
      <c r="R25">
        <v>74.070511407549517</v>
      </c>
      <c r="S25">
        <v>55.375750145246791</v>
      </c>
      <c r="T25">
        <v>58.831750145246808</v>
      </c>
      <c r="U25">
        <v>52.561320393180672</v>
      </c>
      <c r="V25">
        <v>55.172750145235192</v>
      </c>
      <c r="W25">
        <v>48.545320393180972</v>
      </c>
      <c r="X25">
        <v>47.042320393180674</v>
      </c>
      <c r="Y25">
        <v>18.837661157024762</v>
      </c>
      <c r="Z25">
        <v>48.05632039318067</v>
      </c>
      <c r="AA25">
        <v>52.456320393184633</v>
      </c>
      <c r="AB25">
        <v>52.052320393180672</v>
      </c>
      <c r="AC25">
        <v>50.966320393180666</v>
      </c>
      <c r="AD25">
        <v>48.313320393180682</v>
      </c>
      <c r="AE25">
        <v>58.676750145246807</v>
      </c>
      <c r="AF25">
        <v>50.166750145246802</v>
      </c>
      <c r="AG25">
        <v>49.086320393180671</v>
      </c>
      <c r="AH25">
        <v>54.024750145246792</v>
      </c>
      <c r="AI25">
        <v>18.742661157024767</v>
      </c>
      <c r="AJ25">
        <v>46.232320393201384</v>
      </c>
      <c r="AK25">
        <v>53.38675014523519</v>
      </c>
      <c r="AL25">
        <v>51.353750145246806</v>
      </c>
      <c r="AM25">
        <v>18.474661157024769</v>
      </c>
    </row>
    <row r="26" spans="1:39" x14ac:dyDescent="0.25">
      <c r="A26" s="146">
        <f ca="1">Exceedance!U26</f>
        <v>43497</v>
      </c>
      <c r="B26" s="275">
        <v>40.35865732735892</v>
      </c>
      <c r="C26" s="275">
        <v>40.358657327370288</v>
      </c>
      <c r="D26" s="275">
        <v>40.35865732735892</v>
      </c>
      <c r="E26">
        <v>40.875227575292797</v>
      </c>
      <c r="F26">
        <v>40.224227575292794</v>
      </c>
      <c r="G26">
        <v>52.176227575264484</v>
      </c>
      <c r="H26">
        <v>60.382227575304171</v>
      </c>
      <c r="I26">
        <v>46.363227575292797</v>
      </c>
      <c r="J26">
        <v>38.489657327358927</v>
      </c>
      <c r="K26">
        <v>34.352936831513482</v>
      </c>
      <c r="L26">
        <v>35.396936831513486</v>
      </c>
      <c r="M26">
        <v>36.522936831513483</v>
      </c>
      <c r="N26">
        <v>38.387936831513485</v>
      </c>
      <c r="O26">
        <v>39.078936831513488</v>
      </c>
      <c r="P26">
        <v>42.920227575292792</v>
      </c>
      <c r="Q26">
        <v>40.077936831513476</v>
      </c>
      <c r="R26">
        <v>52.717227575287964</v>
      </c>
      <c r="S26">
        <v>41.712227575304162</v>
      </c>
      <c r="T26">
        <v>46.5872275752928</v>
      </c>
      <c r="U26">
        <v>42.782936831513489</v>
      </c>
      <c r="V26">
        <v>46.66122757530416</v>
      </c>
      <c r="W26">
        <v>39.374936831513487</v>
      </c>
      <c r="X26">
        <v>34.940936831513483</v>
      </c>
      <c r="Y26">
        <v>18.493661157024782</v>
      </c>
      <c r="Z26">
        <v>36.10693683151348</v>
      </c>
      <c r="AA26">
        <v>39.94693683151349</v>
      </c>
      <c r="AB26">
        <v>38.708936831513483</v>
      </c>
      <c r="AC26">
        <v>41.110657327358915</v>
      </c>
      <c r="AD26">
        <v>35.811936831513492</v>
      </c>
      <c r="AE26">
        <v>46.075227575304169</v>
      </c>
      <c r="AF26">
        <v>37.6912275752928</v>
      </c>
      <c r="AG26">
        <v>36.036936831513486</v>
      </c>
      <c r="AH26">
        <v>41.264227575292786</v>
      </c>
      <c r="AI26">
        <v>19.196661157024771</v>
      </c>
      <c r="AJ26">
        <v>37.557936831513487</v>
      </c>
      <c r="AK26">
        <v>44.866227575304151</v>
      </c>
      <c r="AL26">
        <v>39.558227575292811</v>
      </c>
      <c r="AM26">
        <v>18.873661157024777</v>
      </c>
    </row>
    <row r="27" spans="1:39" x14ac:dyDescent="0.25">
      <c r="A27" s="146">
        <f ca="1">Exceedance!U27</f>
        <v>43525</v>
      </c>
      <c r="B27" s="275">
        <v>45.669895157526014</v>
      </c>
      <c r="C27" s="275">
        <v>45.669895157526014</v>
      </c>
      <c r="D27" s="275">
        <v>45.669895157526014</v>
      </c>
      <c r="E27">
        <v>45.232895157526023</v>
      </c>
      <c r="F27">
        <v>31.343895157526017</v>
      </c>
      <c r="G27">
        <v>56.366895157526017</v>
      </c>
      <c r="H27">
        <v>84.007895157525979</v>
      </c>
      <c r="I27">
        <v>41.994895157526017</v>
      </c>
      <c r="J27">
        <v>37.301895157526005</v>
      </c>
      <c r="K27">
        <v>48.400295405426384</v>
      </c>
      <c r="L27">
        <v>37.907045405437572</v>
      </c>
      <c r="M27">
        <v>38.673615653371471</v>
      </c>
      <c r="N27">
        <v>41.884615653371441</v>
      </c>
      <c r="O27">
        <v>44.896295405426386</v>
      </c>
      <c r="P27">
        <v>53.291895157526021</v>
      </c>
      <c r="Q27">
        <v>59.791615653371458</v>
      </c>
      <c r="R27">
        <v>51.064895157526017</v>
      </c>
      <c r="S27">
        <v>51.992895157526007</v>
      </c>
      <c r="T27">
        <v>51.441895157526012</v>
      </c>
      <c r="U27">
        <v>42.869615653371454</v>
      </c>
      <c r="V27">
        <v>39.071895157526001</v>
      </c>
      <c r="W27">
        <v>39.144295405426391</v>
      </c>
      <c r="X27">
        <v>27.809295405426379</v>
      </c>
      <c r="Y27">
        <v>20.894661157016362</v>
      </c>
      <c r="Z27">
        <v>54.813045405437563</v>
      </c>
      <c r="AA27">
        <v>32.528295405426377</v>
      </c>
      <c r="AB27">
        <v>35.871615653371435</v>
      </c>
      <c r="AC27">
        <v>69.940895157526029</v>
      </c>
      <c r="AD27">
        <v>25.89461565337146</v>
      </c>
      <c r="AE27">
        <v>59.39289515752602</v>
      </c>
      <c r="AF27">
        <v>31.528895157526012</v>
      </c>
      <c r="AG27">
        <v>41.22304540543756</v>
      </c>
      <c r="AH27">
        <v>50.750895157526017</v>
      </c>
      <c r="AI27">
        <v>22.851661157016352</v>
      </c>
      <c r="AJ27">
        <v>29.318295405426383</v>
      </c>
      <c r="AK27">
        <v>55.399895157526018</v>
      </c>
      <c r="AL27">
        <v>33.781895157526009</v>
      </c>
      <c r="AM27">
        <v>21.82966115701635</v>
      </c>
    </row>
    <row r="28" spans="1:39" x14ac:dyDescent="0.25">
      <c r="A28" s="146">
        <f ca="1">Exceedance!U28</f>
        <v>43556</v>
      </c>
      <c r="B28" s="275">
        <v>39.150661157024778</v>
      </c>
      <c r="C28" s="275">
        <v>39.150661157024778</v>
      </c>
      <c r="D28" s="275">
        <v>39.150661157024778</v>
      </c>
      <c r="E28">
        <v>45.249661157024761</v>
      </c>
      <c r="F28">
        <v>43.662242252066079</v>
      </c>
      <c r="G28">
        <v>60.014807058102093</v>
      </c>
      <c r="H28">
        <v>82.902807058102084</v>
      </c>
      <c r="I28">
        <v>54.002807058102086</v>
      </c>
      <c r="J28">
        <v>40.81366115702474</v>
      </c>
      <c r="K28">
        <v>63.399095239897761</v>
      </c>
      <c r="L28">
        <v>38.993661157024761</v>
      </c>
      <c r="M28">
        <v>43.158661157024738</v>
      </c>
      <c r="N28">
        <v>46.132807058102124</v>
      </c>
      <c r="O28">
        <v>52.194557058113276</v>
      </c>
      <c r="P28">
        <v>48.666807058102137</v>
      </c>
      <c r="Q28">
        <v>44.790241735537158</v>
      </c>
      <c r="R28">
        <v>44.904807058102115</v>
      </c>
      <c r="S28">
        <v>48.420807058102085</v>
      </c>
      <c r="T28">
        <v>35.707661157024752</v>
      </c>
      <c r="U28">
        <v>42.20566115702475</v>
      </c>
      <c r="V28">
        <v>37.923807058102085</v>
      </c>
      <c r="W28">
        <v>41.168661157024765</v>
      </c>
      <c r="X28">
        <v>41.982661157024751</v>
      </c>
      <c r="Y28">
        <v>40.712661157024755</v>
      </c>
      <c r="Z28">
        <v>58.206807058102129</v>
      </c>
      <c r="AA28">
        <v>38.621661157024761</v>
      </c>
      <c r="AB28">
        <v>50.863807058102132</v>
      </c>
      <c r="AC28">
        <v>43.018807058102105</v>
      </c>
      <c r="AD28">
        <v>31.214512396694182</v>
      </c>
      <c r="AE28">
        <v>37.162807058102103</v>
      </c>
      <c r="AF28">
        <v>38.852661157024755</v>
      </c>
      <c r="AG28">
        <v>35.591661157024745</v>
      </c>
      <c r="AH28">
        <v>48.410807058102108</v>
      </c>
      <c r="AI28">
        <v>43.431661157024756</v>
      </c>
      <c r="AJ28">
        <v>41.971661157024748</v>
      </c>
      <c r="AK28">
        <v>38.573661157024759</v>
      </c>
      <c r="AL28">
        <v>39.768661157024759</v>
      </c>
      <c r="AM28">
        <v>44.654661157024755</v>
      </c>
    </row>
    <row r="29" spans="1:39" x14ac:dyDescent="0.25">
      <c r="A29" s="146">
        <f ca="1">Exceedance!U29</f>
        <v>43586</v>
      </c>
      <c r="B29" s="275">
        <v>198.41482210983273</v>
      </c>
      <c r="C29" s="275">
        <v>198.4148221098211</v>
      </c>
      <c r="D29" s="275">
        <v>198.41482210983273</v>
      </c>
      <c r="E29">
        <v>164.81243901790737</v>
      </c>
      <c r="F29">
        <v>429.53229279863905</v>
      </c>
      <c r="G29">
        <v>381.05422189835849</v>
      </c>
      <c r="H29">
        <v>305.02022189835844</v>
      </c>
      <c r="I29">
        <v>276.83622189835859</v>
      </c>
      <c r="J29">
        <v>81.906263594506711</v>
      </c>
      <c r="K29">
        <v>126.91665231157572</v>
      </c>
      <c r="L29">
        <v>74.301991305035102</v>
      </c>
      <c r="M29">
        <v>124.71310650740196</v>
      </c>
      <c r="N29">
        <v>140.23965231157572</v>
      </c>
      <c r="O29">
        <v>260.35222189835849</v>
      </c>
      <c r="P29">
        <v>163.88122189835849</v>
      </c>
      <c r="Q29">
        <v>328.82045190902545</v>
      </c>
      <c r="R29">
        <v>365.04094214857065</v>
      </c>
      <c r="S29">
        <v>321.7292218983585</v>
      </c>
      <c r="T29">
        <v>148.29068680831111</v>
      </c>
      <c r="U29">
        <v>157.2251508410032</v>
      </c>
      <c r="V29">
        <v>190.2342218983585</v>
      </c>
      <c r="W29">
        <v>168.84079840967817</v>
      </c>
      <c r="X29">
        <v>73.858186598607105</v>
      </c>
      <c r="Y29">
        <v>84.322917581682319</v>
      </c>
      <c r="Z29">
        <v>154.55865231157566</v>
      </c>
      <c r="AA29">
        <v>188.0309809784236</v>
      </c>
      <c r="AB29">
        <v>174.62822189835856</v>
      </c>
      <c r="AC29">
        <v>184.95222189835852</v>
      </c>
      <c r="AD29">
        <v>313.55673553694436</v>
      </c>
      <c r="AE29">
        <v>247.99622189835856</v>
      </c>
      <c r="AF29">
        <v>89.983764259004644</v>
      </c>
      <c r="AG29">
        <v>319.27094214857067</v>
      </c>
      <c r="AH29">
        <v>71.490652311575701</v>
      </c>
      <c r="AI29">
        <v>69.587368131792289</v>
      </c>
      <c r="AJ29">
        <v>161.79942861518168</v>
      </c>
      <c r="AK29">
        <v>149.46860457851528</v>
      </c>
      <c r="AL29">
        <v>70.93756915490377</v>
      </c>
      <c r="AM29">
        <v>151.17861758295197</v>
      </c>
    </row>
    <row r="30" spans="1:39" x14ac:dyDescent="0.25">
      <c r="A30" s="146">
        <f ca="1">Exceedance!U30</f>
        <v>43617</v>
      </c>
      <c r="B30" s="275">
        <v>74.722171923787528</v>
      </c>
      <c r="C30" s="275">
        <v>74.722171923787528</v>
      </c>
      <c r="D30" s="275">
        <v>74.722171923787528</v>
      </c>
      <c r="E30">
        <v>124.84754572519059</v>
      </c>
      <c r="F30">
        <v>544.92117192017338</v>
      </c>
      <c r="G30">
        <v>241.90817192370696</v>
      </c>
      <c r="H30">
        <v>227.98717192370688</v>
      </c>
      <c r="I30">
        <v>105.55622498180996</v>
      </c>
      <c r="J30">
        <v>58.397661157024736</v>
      </c>
      <c r="K30">
        <v>65.941661157024726</v>
      </c>
      <c r="L30">
        <v>59.745661157024749</v>
      </c>
      <c r="M30">
        <v>45.619661157024709</v>
      </c>
      <c r="N30">
        <v>51.325661157024761</v>
      </c>
      <c r="O30">
        <v>238.06017192370689</v>
      </c>
      <c r="P30">
        <v>57.912661157024722</v>
      </c>
      <c r="Q30">
        <v>204.99147908547243</v>
      </c>
      <c r="R30">
        <v>107.75736027491325</v>
      </c>
      <c r="S30">
        <v>345.17417192370687</v>
      </c>
      <c r="T30">
        <v>47.054661157024746</v>
      </c>
      <c r="U30">
        <v>179.07774150695613</v>
      </c>
      <c r="V30">
        <v>64.516661157024728</v>
      </c>
      <c r="W30">
        <v>58.959661157024726</v>
      </c>
      <c r="X30">
        <v>85.336338999905337</v>
      </c>
      <c r="Y30">
        <v>59.700661157024719</v>
      </c>
      <c r="Z30">
        <v>60.21466115702475</v>
      </c>
      <c r="AA30">
        <v>101.8772249782768</v>
      </c>
      <c r="AB30">
        <v>58.492661157024713</v>
      </c>
      <c r="AC30">
        <v>41.067661157024723</v>
      </c>
      <c r="AD30">
        <v>307.92989133394775</v>
      </c>
      <c r="AE30">
        <v>88.014171923706897</v>
      </c>
      <c r="AF30">
        <v>45.616661157024701</v>
      </c>
      <c r="AG30">
        <v>84.504940766486826</v>
      </c>
      <c r="AH30">
        <v>86.898338999905334</v>
      </c>
      <c r="AI30">
        <v>69.34266115702475</v>
      </c>
      <c r="AJ30">
        <v>167.49717192017349</v>
      </c>
      <c r="AK30">
        <v>123.72983927434289</v>
      </c>
      <c r="AL30">
        <v>68.318661157024735</v>
      </c>
      <c r="AM30">
        <v>39.894661157024757</v>
      </c>
    </row>
    <row r="31" spans="1:39" x14ac:dyDescent="0.25">
      <c r="A31" s="146">
        <f ca="1">Exceedance!U31</f>
        <v>43647</v>
      </c>
      <c r="B31" s="275">
        <v>124.54445255269437</v>
      </c>
      <c r="C31" s="275">
        <v>124.54445255269435</v>
      </c>
      <c r="D31" s="275">
        <v>124.54445255269437</v>
      </c>
      <c r="E31">
        <v>220.10645255268903</v>
      </c>
      <c r="F31">
        <v>316.37445255269438</v>
      </c>
      <c r="G31">
        <v>145.62145255269439</v>
      </c>
      <c r="H31">
        <v>170.15345255269438</v>
      </c>
      <c r="I31">
        <v>110.07939949460476</v>
      </c>
      <c r="J31">
        <v>101.56932231407049</v>
      </c>
      <c r="K31">
        <v>104.2163223140705</v>
      </c>
      <c r="L31">
        <v>102.18832231407048</v>
      </c>
      <c r="M31">
        <v>124.39177970113684</v>
      </c>
      <c r="N31">
        <v>99.5743223140705</v>
      </c>
      <c r="O31">
        <v>191.05545255269436</v>
      </c>
      <c r="P31">
        <v>102.8333223140705</v>
      </c>
      <c r="Q31">
        <v>464.69445255266908</v>
      </c>
      <c r="R31">
        <v>120.67845255269333</v>
      </c>
      <c r="S31">
        <v>185.45345255269442</v>
      </c>
      <c r="T31">
        <v>96.292322314070489</v>
      </c>
      <c r="U31">
        <v>187.17545255269437</v>
      </c>
      <c r="V31">
        <v>105.81798300011555</v>
      </c>
      <c r="W31">
        <v>103.15832231407049</v>
      </c>
      <c r="X31">
        <v>115.84098300011553</v>
      </c>
      <c r="Y31">
        <v>104.0853223140705</v>
      </c>
      <c r="Z31">
        <v>101.9493223140705</v>
      </c>
      <c r="AA31">
        <v>120.24430337906573</v>
      </c>
      <c r="AB31">
        <v>102.47832231407048</v>
      </c>
      <c r="AC31">
        <v>97.375322314070459</v>
      </c>
      <c r="AD31">
        <v>217.55645255269064</v>
      </c>
      <c r="AE31">
        <v>146.21745255269434</v>
      </c>
      <c r="AF31">
        <v>100.59332231407049</v>
      </c>
      <c r="AG31">
        <v>207.1874525526685</v>
      </c>
      <c r="AH31">
        <v>108.32098300011555</v>
      </c>
      <c r="AI31">
        <v>104.6583223140705</v>
      </c>
      <c r="AJ31">
        <v>109.36345255269435</v>
      </c>
      <c r="AK31">
        <v>117.51545255269309</v>
      </c>
      <c r="AL31">
        <v>102.48632231407051</v>
      </c>
      <c r="AM31">
        <v>146.69119652983323</v>
      </c>
    </row>
    <row r="32" spans="1:39" x14ac:dyDescent="0.25">
      <c r="A32" s="146">
        <f ca="1">Exceedance!U32</f>
        <v>43678</v>
      </c>
      <c r="B32" s="275">
        <v>120.99396694214867</v>
      </c>
      <c r="C32" s="275">
        <v>120.99396694214867</v>
      </c>
      <c r="D32" s="275">
        <v>120.99396694214867</v>
      </c>
      <c r="E32">
        <v>120.19696694214866</v>
      </c>
      <c r="F32">
        <v>116.03596694214868</v>
      </c>
      <c r="G32">
        <v>123.85196694214865</v>
      </c>
      <c r="H32">
        <v>123.42496694214866</v>
      </c>
      <c r="I32">
        <v>122.94596694214867</v>
      </c>
      <c r="J32">
        <v>100.90094214878127</v>
      </c>
      <c r="K32">
        <v>101.95094214878125</v>
      </c>
      <c r="L32">
        <v>101.88594214878127</v>
      </c>
      <c r="M32">
        <v>124.87596694214866</v>
      </c>
      <c r="N32">
        <v>98.721942148781295</v>
      </c>
      <c r="O32">
        <v>123.30396694214866</v>
      </c>
      <c r="P32">
        <v>101.87894214878128</v>
      </c>
      <c r="Q32">
        <v>118.41196694214867</v>
      </c>
      <c r="R32">
        <v>124.88296694214866</v>
      </c>
      <c r="S32">
        <v>120.65796694214865</v>
      </c>
      <c r="T32">
        <v>123.63296694214866</v>
      </c>
      <c r="U32">
        <v>118.26096694214866</v>
      </c>
      <c r="V32">
        <v>102.08494214878127</v>
      </c>
      <c r="W32">
        <v>101.16694214878127</v>
      </c>
      <c r="X32">
        <v>103.37394214878127</v>
      </c>
      <c r="Y32">
        <v>102.01094214878127</v>
      </c>
      <c r="Z32">
        <v>101.16594214878128</v>
      </c>
      <c r="AA32">
        <v>123.83696694214866</v>
      </c>
      <c r="AB32">
        <v>99.251942148781268</v>
      </c>
      <c r="AC32">
        <v>99.822176475215045</v>
      </c>
      <c r="AD32">
        <v>120.75596694214866</v>
      </c>
      <c r="AE32">
        <v>123.87496694214867</v>
      </c>
      <c r="AF32">
        <v>98.382942148781268</v>
      </c>
      <c r="AG32">
        <v>121.95596694214866</v>
      </c>
      <c r="AH32">
        <v>101.44594214878127</v>
      </c>
      <c r="AI32">
        <v>101.38494214878126</v>
      </c>
      <c r="AJ32">
        <v>121.65696694214864</v>
      </c>
      <c r="AK32">
        <v>124.85196694214865</v>
      </c>
      <c r="AL32">
        <v>101.90994214878128</v>
      </c>
      <c r="AM32">
        <v>119.88896694214866</v>
      </c>
    </row>
    <row r="33" spans="1:39" x14ac:dyDescent="0.25">
      <c r="A33" s="146">
        <f ca="1">Exceedance!U33</f>
        <v>43709</v>
      </c>
      <c r="B33" s="275">
        <v>122.97396694214868</v>
      </c>
      <c r="C33" s="275">
        <v>122.97396694214868</v>
      </c>
      <c r="D33" s="275">
        <v>122.97396694214868</v>
      </c>
      <c r="E33">
        <v>123.43696694214867</v>
      </c>
      <c r="F33">
        <v>119.46996694214866</v>
      </c>
      <c r="G33">
        <v>119.36096694214869</v>
      </c>
      <c r="H33">
        <v>119.35696694214867</v>
      </c>
      <c r="I33">
        <v>123.48296694214868</v>
      </c>
      <c r="J33">
        <v>78.755801652892487</v>
      </c>
      <c r="K33">
        <v>81.8508016528925</v>
      </c>
      <c r="L33">
        <v>81.980801652892481</v>
      </c>
      <c r="M33">
        <v>124.48496694214867</v>
      </c>
      <c r="N33">
        <v>82.203626774366825</v>
      </c>
      <c r="O33">
        <v>122.95496694214867</v>
      </c>
      <c r="P33">
        <v>114.09528962143692</v>
      </c>
      <c r="Q33">
        <v>121.56296694214869</v>
      </c>
      <c r="R33">
        <v>123.05096694214868</v>
      </c>
      <c r="S33">
        <v>119.75696694214869</v>
      </c>
      <c r="T33">
        <v>123.71896694214867</v>
      </c>
      <c r="U33">
        <v>121.53496694214867</v>
      </c>
      <c r="V33">
        <v>81.637801652892492</v>
      </c>
      <c r="W33">
        <v>81.47680165289249</v>
      </c>
      <c r="X33">
        <v>81.960801652892485</v>
      </c>
      <c r="Y33">
        <v>78.255801652892472</v>
      </c>
      <c r="Z33">
        <v>76.668801652892498</v>
      </c>
      <c r="AA33">
        <v>124.66696694214869</v>
      </c>
      <c r="AB33">
        <v>101.25696978393177</v>
      </c>
      <c r="AC33">
        <v>118.71396694214866</v>
      </c>
      <c r="AD33">
        <v>121.81896694214868</v>
      </c>
      <c r="AE33">
        <v>123.96496694214868</v>
      </c>
      <c r="AF33">
        <v>110.58154110529217</v>
      </c>
      <c r="AG33">
        <v>122.70096694214868</v>
      </c>
      <c r="AH33">
        <v>82.165801652892483</v>
      </c>
      <c r="AI33">
        <v>78.95380165289248</v>
      </c>
      <c r="AJ33">
        <v>119.89196694214867</v>
      </c>
      <c r="AK33">
        <v>124.72396694214868</v>
      </c>
      <c r="AL33">
        <v>81.966801652892499</v>
      </c>
      <c r="AM33">
        <v>119.71296694214868</v>
      </c>
    </row>
    <row r="34" spans="1:39" x14ac:dyDescent="0.25">
      <c r="A34" s="146">
        <f ca="1">Exceedance!U34</f>
        <v>43739</v>
      </c>
      <c r="B34" s="275">
        <v>94.9083658214699</v>
      </c>
      <c r="C34" s="275">
        <v>105.21836582146992</v>
      </c>
      <c r="D34" s="275">
        <v>100.5783658214699</v>
      </c>
      <c r="E34">
        <v>124.05196694214865</v>
      </c>
      <c r="F34">
        <v>117.37196694214865</v>
      </c>
      <c r="G34">
        <v>118.96696694214864</v>
      </c>
      <c r="H34">
        <v>121.29196694214866</v>
      </c>
      <c r="I34">
        <v>95.756228121474436</v>
      </c>
      <c r="J34">
        <v>46.584661157017734</v>
      </c>
      <c r="K34">
        <v>47.084661157017734</v>
      </c>
      <c r="L34">
        <v>45.269661157017744</v>
      </c>
      <c r="M34">
        <v>72.728361048644146</v>
      </c>
      <c r="N34">
        <v>47.195661157017746</v>
      </c>
      <c r="O34">
        <v>123.12096694214866</v>
      </c>
      <c r="P34">
        <v>50.878743943613642</v>
      </c>
      <c r="Q34">
        <v>120.72396694214865</v>
      </c>
      <c r="R34">
        <v>108.43669919960156</v>
      </c>
      <c r="S34">
        <v>116.14796694214866</v>
      </c>
      <c r="T34">
        <v>65.154270377081858</v>
      </c>
      <c r="U34">
        <v>123.63396694214866</v>
      </c>
      <c r="V34">
        <v>46.937661157017743</v>
      </c>
      <c r="W34">
        <v>47.491661157017738</v>
      </c>
      <c r="X34">
        <v>46.091661157017739</v>
      </c>
      <c r="Y34">
        <v>46.962661157017742</v>
      </c>
      <c r="Z34">
        <v>43.890661157017732</v>
      </c>
      <c r="AA34">
        <v>87.353097754582322</v>
      </c>
      <c r="AB34">
        <v>73.773743944271942</v>
      </c>
      <c r="AC34">
        <v>73.970443626970933</v>
      </c>
      <c r="AD34">
        <v>122.28796694214866</v>
      </c>
      <c r="AE34">
        <v>94.223967399607702</v>
      </c>
      <c r="AF34">
        <v>47.10166115701773</v>
      </c>
      <c r="AG34">
        <v>112.59604542136374</v>
      </c>
      <c r="AH34">
        <v>47.992661157017736</v>
      </c>
      <c r="AI34">
        <v>44.046661157017738</v>
      </c>
      <c r="AJ34">
        <v>118.14796694214866</v>
      </c>
      <c r="AK34">
        <v>76.289402171248241</v>
      </c>
      <c r="AL34">
        <v>47.487661157017733</v>
      </c>
      <c r="AM34">
        <v>123.29196694214866</v>
      </c>
    </row>
    <row r="35" spans="1:39" x14ac:dyDescent="0.25">
      <c r="A35" s="146">
        <f ca="1">Exceedance!U35</f>
        <v>43770</v>
      </c>
      <c r="B35" s="275">
        <v>46.07732951794798</v>
      </c>
      <c r="C35" s="275">
        <v>48.547329517948022</v>
      </c>
      <c r="D35" s="275">
        <v>47.467329517948002</v>
      </c>
      <c r="E35">
        <v>51.520279963871502</v>
      </c>
      <c r="F35">
        <v>121.62196694214866</v>
      </c>
      <c r="G35">
        <v>122.72554407125962</v>
      </c>
      <c r="H35">
        <v>111.3200600778756</v>
      </c>
      <c r="I35">
        <v>48.989329517965658</v>
      </c>
      <c r="J35">
        <v>17.899661157024781</v>
      </c>
      <c r="K35">
        <v>18.036661157024781</v>
      </c>
      <c r="L35">
        <v>16.492661157024774</v>
      </c>
      <c r="M35">
        <v>43.377329518105441</v>
      </c>
      <c r="N35">
        <v>40.156756752689738</v>
      </c>
      <c r="O35">
        <v>68.633937380233689</v>
      </c>
      <c r="P35">
        <v>49.06532951833087</v>
      </c>
      <c r="Q35">
        <v>123.63496694214868</v>
      </c>
      <c r="R35">
        <v>55.315329518013399</v>
      </c>
      <c r="S35">
        <v>117.34950576983681</v>
      </c>
      <c r="T35">
        <v>50.43132951826513</v>
      </c>
      <c r="U35">
        <v>52.139992964877521</v>
      </c>
      <c r="V35">
        <v>17.851661157024775</v>
      </c>
      <c r="W35">
        <v>27.771049893071201</v>
      </c>
      <c r="X35">
        <v>18.27366115702478</v>
      </c>
      <c r="Y35">
        <v>17.992661157024777</v>
      </c>
      <c r="Z35">
        <v>14.942661157024778</v>
      </c>
      <c r="AA35">
        <v>54.194329518173035</v>
      </c>
      <c r="AB35">
        <v>54.209329518330875</v>
      </c>
      <c r="AC35">
        <v>46.777329518192097</v>
      </c>
      <c r="AD35">
        <v>70.733977321104931</v>
      </c>
      <c r="AE35">
        <v>52.34232951801657</v>
      </c>
      <c r="AF35">
        <v>43.045866734989048</v>
      </c>
      <c r="AG35">
        <v>50.498329517877409</v>
      </c>
      <c r="AH35">
        <v>18.373661157024781</v>
      </c>
      <c r="AI35">
        <v>16.864661157024781</v>
      </c>
      <c r="AJ35">
        <v>58.951705728339078</v>
      </c>
      <c r="AK35">
        <v>46.051329518103806</v>
      </c>
      <c r="AL35">
        <v>17.296661157024776</v>
      </c>
      <c r="AM35">
        <v>87.964415083039427</v>
      </c>
    </row>
    <row r="36" spans="1:39" x14ac:dyDescent="0.25">
      <c r="A36" s="146">
        <f ca="1">Exceedance!U36</f>
        <v>43800</v>
      </c>
      <c r="B36" s="275">
        <v>67.008529636821208</v>
      </c>
      <c r="C36" s="275">
        <v>67.00852963683306</v>
      </c>
      <c r="D36" s="275">
        <v>67.008529636821208</v>
      </c>
      <c r="E36">
        <v>72.644529636820067</v>
      </c>
      <c r="F36">
        <v>123.32896694214867</v>
      </c>
      <c r="G36">
        <v>80.50452963677337</v>
      </c>
      <c r="H36">
        <v>79.913529636777838</v>
      </c>
      <c r="I36">
        <v>70.657529636821209</v>
      </c>
      <c r="J36">
        <v>45.744233951188974</v>
      </c>
      <c r="K36">
        <v>18.443661157024767</v>
      </c>
      <c r="L36">
        <v>60.512774756027589</v>
      </c>
      <c r="M36">
        <v>66.123099884766944</v>
      </c>
      <c r="N36">
        <v>64.852099884767497</v>
      </c>
      <c r="O36">
        <v>75.073529636803656</v>
      </c>
      <c r="P36">
        <v>68.534529636821219</v>
      </c>
      <c r="Q36">
        <v>123.36745464046049</v>
      </c>
      <c r="R36">
        <v>75.369529636821213</v>
      </c>
      <c r="S36">
        <v>79.507529636761646</v>
      </c>
      <c r="T36">
        <v>72.400529636821219</v>
      </c>
      <c r="U36">
        <v>70.193529636819349</v>
      </c>
      <c r="V36">
        <v>35.379469636867398</v>
      </c>
      <c r="W36">
        <v>65.056099884785553</v>
      </c>
      <c r="X36">
        <v>18.829661157024766</v>
      </c>
      <c r="Y36">
        <v>18.125661157024766</v>
      </c>
      <c r="Z36">
        <v>30.489293171643357</v>
      </c>
      <c r="AA36">
        <v>70.422099884755085</v>
      </c>
      <c r="AB36">
        <v>69.673529636821215</v>
      </c>
      <c r="AC36">
        <v>66.605099884766943</v>
      </c>
      <c r="AD36">
        <v>76.827529636814887</v>
      </c>
      <c r="AE36">
        <v>71.556529636821196</v>
      </c>
      <c r="AF36">
        <v>66.710099884755834</v>
      </c>
      <c r="AG36">
        <v>71.836529636833063</v>
      </c>
      <c r="AH36">
        <v>18.545661157024771</v>
      </c>
      <c r="AI36">
        <v>18.131661157024769</v>
      </c>
      <c r="AJ36">
        <v>70.255529636818224</v>
      </c>
      <c r="AK36">
        <v>70.054529636821215</v>
      </c>
      <c r="AL36">
        <v>17.994661157024762</v>
      </c>
      <c r="AM36">
        <v>70.044529636780979</v>
      </c>
    </row>
    <row r="37" spans="1:39" x14ac:dyDescent="0.25">
      <c r="A37" s="146">
        <f ca="1">Exceedance!U37</f>
        <v>43831</v>
      </c>
      <c r="B37" s="261">
        <v>49.713320393180688</v>
      </c>
      <c r="C37" s="261">
        <v>49.713320393180688</v>
      </c>
      <c r="D37" s="261">
        <v>49.713320393180688</v>
      </c>
      <c r="E37">
        <v>54.702750145246796</v>
      </c>
      <c r="F37" s="1">
        <v>95.854411173070503</v>
      </c>
      <c r="G37" s="1">
        <v>58.361750145246795</v>
      </c>
      <c r="H37" s="1">
        <v>56.792750145246799</v>
      </c>
      <c r="I37" s="1">
        <v>50.720320393180678</v>
      </c>
      <c r="J37" s="1">
        <v>45.013320393186</v>
      </c>
      <c r="K37" s="1">
        <v>37.186625170950769</v>
      </c>
      <c r="L37" s="1">
        <v>46.588320393182997</v>
      </c>
      <c r="M37" s="1">
        <v>46.785320393180669</v>
      </c>
      <c r="N37" s="1">
        <v>46.797320393180669</v>
      </c>
      <c r="O37" s="1">
        <v>54.564750145246805</v>
      </c>
      <c r="P37" s="1">
        <v>48.577320393180678</v>
      </c>
      <c r="Q37" s="1">
        <v>61.236750145223667</v>
      </c>
      <c r="R37" s="1">
        <v>54.271750145246799</v>
      </c>
      <c r="S37" s="1">
        <v>58.763750145246803</v>
      </c>
      <c r="T37" s="1">
        <v>52.573320393180673</v>
      </c>
      <c r="U37" s="1">
        <v>53.424320393180672</v>
      </c>
      <c r="V37" s="1">
        <v>46.449320393201255</v>
      </c>
      <c r="W37" s="1">
        <v>46.060320393169064</v>
      </c>
      <c r="X37" s="1">
        <v>19.12666115702477</v>
      </c>
      <c r="Y37" s="1">
        <v>18.516661157024767</v>
      </c>
      <c r="Z37" s="1">
        <v>50.528320393191365</v>
      </c>
      <c r="AA37" s="1">
        <v>50.097320393180681</v>
      </c>
      <c r="AB37" s="1">
        <v>50.042320393180674</v>
      </c>
      <c r="AC37" s="1">
        <v>47.032320393169066</v>
      </c>
      <c r="AD37" s="1">
        <v>56.539750145246806</v>
      </c>
      <c r="AE37" s="1">
        <v>51.042750145246799</v>
      </c>
      <c r="AF37" s="1">
        <v>47.622320393180665</v>
      </c>
      <c r="AG37" s="1">
        <v>52.1947501452468</v>
      </c>
      <c r="AH37">
        <v>18.781661157024768</v>
      </c>
      <c r="AI37">
        <v>18.670661157024767</v>
      </c>
      <c r="AJ37">
        <v>49.893750145246798</v>
      </c>
      <c r="AK37">
        <v>50.566750145246793</v>
      </c>
      <c r="AL37">
        <v>18.682661157024764</v>
      </c>
      <c r="AM37">
        <v>50.094750145246806</v>
      </c>
    </row>
    <row r="38" spans="1:39" x14ac:dyDescent="0.25">
      <c r="A38" s="146">
        <f ca="1">Exceedance!U38</f>
        <v>43862</v>
      </c>
      <c r="B38" s="261">
        <v>40.359697162103437</v>
      </c>
      <c r="C38" s="261">
        <v>40.359697162092012</v>
      </c>
      <c r="D38" s="261">
        <v>40.359697162103437</v>
      </c>
      <c r="E38">
        <v>40.390227575292798</v>
      </c>
      <c r="F38">
        <v>52.280227575280144</v>
      </c>
      <c r="G38">
        <v>62.556227575292795</v>
      </c>
      <c r="H38">
        <v>46.753227575304216</v>
      </c>
      <c r="I38">
        <v>38.899657327370342</v>
      </c>
      <c r="J38">
        <v>34.343697162103439</v>
      </c>
      <c r="K38">
        <v>34.581697162095686</v>
      </c>
      <c r="L38">
        <v>36.409697162092002</v>
      </c>
      <c r="M38">
        <v>36.593697162092006</v>
      </c>
      <c r="N38">
        <v>38.967697162092009</v>
      </c>
      <c r="O38">
        <v>42.20922757530424</v>
      </c>
      <c r="P38">
        <v>41.228697162092011</v>
      </c>
      <c r="Q38">
        <v>52.687227575292809</v>
      </c>
      <c r="R38">
        <v>41.663227575292794</v>
      </c>
      <c r="S38">
        <v>47.531227575304229</v>
      </c>
      <c r="T38">
        <v>43.749697162092005</v>
      </c>
      <c r="U38">
        <v>46.078657327358918</v>
      </c>
      <c r="V38">
        <v>38.502697162092005</v>
      </c>
      <c r="W38">
        <v>34.795697162103437</v>
      </c>
      <c r="X38">
        <v>18.66966115702478</v>
      </c>
      <c r="Y38">
        <v>18.924661157024779</v>
      </c>
      <c r="Z38">
        <v>39.253697162103443</v>
      </c>
      <c r="AA38">
        <v>37.845697162092009</v>
      </c>
      <c r="AB38">
        <v>40.921697162092009</v>
      </c>
      <c r="AC38">
        <v>35.44069716210344</v>
      </c>
      <c r="AD38">
        <v>45.527227575292819</v>
      </c>
      <c r="AE38">
        <v>39.177227575292804</v>
      </c>
      <c r="AF38">
        <v>35.578697162091999</v>
      </c>
      <c r="AG38">
        <v>40.684227575292795</v>
      </c>
      <c r="AH38">
        <v>19.150661157024778</v>
      </c>
      <c r="AI38">
        <v>17.583661157024778</v>
      </c>
      <c r="AJ38">
        <v>42.768227575292805</v>
      </c>
      <c r="AK38">
        <v>39.875227575292797</v>
      </c>
      <c r="AL38">
        <v>18.94566115702478</v>
      </c>
      <c r="AM38">
        <v>39.287227575304229</v>
      </c>
    </row>
    <row r="39" spans="1:39" x14ac:dyDescent="0.25">
      <c r="A39" s="146">
        <f ca="1">Exceedance!U39</f>
        <v>43891</v>
      </c>
      <c r="B39" s="261">
        <v>45.668855322792936</v>
      </c>
      <c r="C39" s="261">
        <v>45.668855322792936</v>
      </c>
      <c r="D39" s="261">
        <v>45.668855322792936</v>
      </c>
      <c r="E39">
        <v>30.688895157526016</v>
      </c>
      <c r="F39">
        <v>55.57089515752601</v>
      </c>
      <c r="G39">
        <v>85.369895157526017</v>
      </c>
      <c r="H39">
        <v>41.153895157526016</v>
      </c>
      <c r="I39">
        <v>37.314895157526024</v>
      </c>
      <c r="J39">
        <v>48.416295405426382</v>
      </c>
      <c r="K39">
        <v>35.775295405426391</v>
      </c>
      <c r="L39">
        <v>37.512855322792937</v>
      </c>
      <c r="M39">
        <v>37.819295405426374</v>
      </c>
      <c r="N39">
        <v>45.699295405426376</v>
      </c>
      <c r="O39">
        <v>51.269895157526022</v>
      </c>
      <c r="P39">
        <v>60.305855322792944</v>
      </c>
      <c r="Q39">
        <v>49.646895157526018</v>
      </c>
      <c r="R39">
        <v>52.497895157526024</v>
      </c>
      <c r="S39">
        <v>51.139895157514779</v>
      </c>
      <c r="T39">
        <v>43.893855322792959</v>
      </c>
      <c r="U39">
        <v>37.725895157526047</v>
      </c>
      <c r="V39">
        <v>37.566295405426381</v>
      </c>
      <c r="W39">
        <v>26.883295405426384</v>
      </c>
      <c r="X39">
        <v>21.040661157016359</v>
      </c>
      <c r="Y39">
        <v>16.354661157016363</v>
      </c>
      <c r="Z39">
        <v>30.882295405426383</v>
      </c>
      <c r="AA39">
        <v>33.826295405426386</v>
      </c>
      <c r="AB39">
        <v>69.318855322792942</v>
      </c>
      <c r="AC39">
        <v>25.076295405426382</v>
      </c>
      <c r="AD39">
        <v>57.829895157526018</v>
      </c>
      <c r="AE39">
        <v>32.222895157526011</v>
      </c>
      <c r="AF39">
        <v>39.94629540542639</v>
      </c>
      <c r="AG39">
        <v>50.484895157526012</v>
      </c>
      <c r="AH39">
        <v>22.691661157016355</v>
      </c>
      <c r="AI39">
        <v>21.822661157016359</v>
      </c>
      <c r="AJ39">
        <v>54.225895157526018</v>
      </c>
      <c r="AK39">
        <v>33.07089515752601</v>
      </c>
      <c r="AL39">
        <v>22.027661157016357</v>
      </c>
      <c r="AM39">
        <v>42.471895157526014</v>
      </c>
    </row>
    <row r="40" spans="1:39" x14ac:dyDescent="0.25">
      <c r="A40" s="146">
        <f ca="1">Exceedance!U40</f>
        <v>43922</v>
      </c>
      <c r="B40" s="261">
        <v>39.150661157024778</v>
      </c>
      <c r="C40" s="261">
        <v>39.150661157024778</v>
      </c>
      <c r="D40" s="261">
        <v>39.150661157024778</v>
      </c>
      <c r="E40">
        <v>43.618242252066075</v>
      </c>
      <c r="F40">
        <v>62.771807058102112</v>
      </c>
      <c r="G40">
        <v>84.343807058102101</v>
      </c>
      <c r="H40">
        <v>62.390807058102098</v>
      </c>
      <c r="I40">
        <v>40.601661157024751</v>
      </c>
      <c r="J40">
        <v>62.738086975434861</v>
      </c>
      <c r="K40">
        <v>39.338661157024774</v>
      </c>
      <c r="L40">
        <v>43.27566115702475</v>
      </c>
      <c r="M40">
        <v>45.822796727534779</v>
      </c>
      <c r="N40">
        <v>52.792796727534814</v>
      </c>
      <c r="O40">
        <v>46.367807058102102</v>
      </c>
      <c r="P40">
        <v>43.752241735537147</v>
      </c>
      <c r="Q40">
        <v>44.887807058102133</v>
      </c>
      <c r="R40">
        <v>49.077807058102138</v>
      </c>
      <c r="S40">
        <v>35.648661157024762</v>
      </c>
      <c r="T40">
        <v>41.627661157024754</v>
      </c>
      <c r="U40">
        <v>41.577807058102103</v>
      </c>
      <c r="V40">
        <v>40.663661157024762</v>
      </c>
      <c r="W40">
        <v>42.136661157024754</v>
      </c>
      <c r="X40">
        <v>40.852661157024755</v>
      </c>
      <c r="Y40">
        <v>30.0521833890195</v>
      </c>
      <c r="Z40">
        <v>38.645661157024776</v>
      </c>
      <c r="AA40">
        <v>47.042796727534785</v>
      </c>
      <c r="AB40">
        <v>47.052807058102104</v>
      </c>
      <c r="AC40">
        <v>31.000512396694194</v>
      </c>
      <c r="AD40">
        <v>37.202807058102124</v>
      </c>
      <c r="AE40">
        <v>38.514661157024769</v>
      </c>
      <c r="AF40">
        <v>35.307661157024732</v>
      </c>
      <c r="AG40">
        <v>46.431807058102102</v>
      </c>
      <c r="AH40">
        <v>43.28966115702476</v>
      </c>
      <c r="AI40">
        <v>42.187661157024763</v>
      </c>
      <c r="AJ40">
        <v>38.921661157024772</v>
      </c>
      <c r="AK40">
        <v>39.509661157024759</v>
      </c>
      <c r="AL40">
        <v>44.465661157024755</v>
      </c>
      <c r="AM40">
        <v>45.265661157024752</v>
      </c>
    </row>
    <row r="41" spans="1:39" x14ac:dyDescent="0.25">
      <c r="A41" s="146">
        <f ca="1">Exceedance!U41</f>
        <v>43952</v>
      </c>
      <c r="B41" s="261">
        <v>198.4148221098211</v>
      </c>
      <c r="C41" s="261">
        <v>198.4148221098211</v>
      </c>
      <c r="D41" s="261">
        <v>198.4148221098211</v>
      </c>
      <c r="E41">
        <v>456.34317678549996</v>
      </c>
      <c r="F41">
        <v>391.61922189835866</v>
      </c>
      <c r="G41">
        <v>307.61322189835857</v>
      </c>
      <c r="H41">
        <v>274.41322189835847</v>
      </c>
      <c r="I41">
        <v>86.252131084284386</v>
      </c>
      <c r="J41">
        <v>130.59465231157569</v>
      </c>
      <c r="K41">
        <v>73.686197672405228</v>
      </c>
      <c r="L41">
        <v>123.63886350365827</v>
      </c>
      <c r="M41">
        <v>138.61565231157567</v>
      </c>
      <c r="N41">
        <v>269.05422189835855</v>
      </c>
      <c r="O41">
        <v>162.23922189835855</v>
      </c>
      <c r="P41">
        <v>329.82660905988996</v>
      </c>
      <c r="Q41">
        <v>367.11094214857053</v>
      </c>
      <c r="R41">
        <v>331.12522189835857</v>
      </c>
      <c r="S41">
        <v>148.73383444688392</v>
      </c>
      <c r="T41">
        <v>168.56634181571815</v>
      </c>
      <c r="U41">
        <v>192.49422189835852</v>
      </c>
      <c r="V41">
        <v>170.24873585030227</v>
      </c>
      <c r="W41">
        <v>73.946616094925773</v>
      </c>
      <c r="X41">
        <v>82.427746779093084</v>
      </c>
      <c r="Y41">
        <v>153.1726523126799</v>
      </c>
      <c r="Z41">
        <v>194.66119415162902</v>
      </c>
      <c r="AA41">
        <v>172.48422189835853</v>
      </c>
      <c r="AB41">
        <v>185.29222189835849</v>
      </c>
      <c r="AC41">
        <v>297.49273553694456</v>
      </c>
      <c r="AD41">
        <v>251.69022189835854</v>
      </c>
      <c r="AE41">
        <v>96.281584352749434</v>
      </c>
      <c r="AF41">
        <v>303.64994214857057</v>
      </c>
      <c r="AG41">
        <v>70.876652311575668</v>
      </c>
      <c r="AH41">
        <v>69.639191397677848</v>
      </c>
      <c r="AI41">
        <v>156.63687954598419</v>
      </c>
      <c r="AJ41">
        <v>147.6015909988015</v>
      </c>
      <c r="AK41">
        <v>70.953597197261089</v>
      </c>
      <c r="AL41">
        <v>149.50831091668013</v>
      </c>
      <c r="AM41">
        <v>162.61663827559391</v>
      </c>
    </row>
    <row r="42" spans="1:39" x14ac:dyDescent="0.25">
      <c r="A42" s="146">
        <f ca="1">Exceedance!U42</f>
        <v>43983</v>
      </c>
      <c r="B42" s="261">
        <v>74.722171923787528</v>
      </c>
      <c r="C42" s="261">
        <v>74.722171923787528</v>
      </c>
      <c r="D42" s="261">
        <v>74.722171923787528</v>
      </c>
      <c r="E42">
        <v>534.6071719201733</v>
      </c>
      <c r="F42">
        <v>231.92617192370696</v>
      </c>
      <c r="G42">
        <v>229.89817192370688</v>
      </c>
      <c r="H42">
        <v>106.32822498180995</v>
      </c>
      <c r="I42">
        <v>58.878661157024709</v>
      </c>
      <c r="J42">
        <v>66.373661157024742</v>
      </c>
      <c r="K42">
        <v>59.869661157024737</v>
      </c>
      <c r="L42">
        <v>50.160341463026263</v>
      </c>
      <c r="M42">
        <v>52.506661157024709</v>
      </c>
      <c r="N42">
        <v>232.905171923707</v>
      </c>
      <c r="O42">
        <v>57.924661157024708</v>
      </c>
      <c r="P42">
        <v>229.35178263181561</v>
      </c>
      <c r="Q42">
        <v>108.29477572539804</v>
      </c>
      <c r="R42">
        <v>343.63517192370705</v>
      </c>
      <c r="S42">
        <v>46.925661157024734</v>
      </c>
      <c r="T42">
        <v>180.90317192017352</v>
      </c>
      <c r="U42">
        <v>65.194661157024697</v>
      </c>
      <c r="V42">
        <v>59.727661157024762</v>
      </c>
      <c r="W42">
        <v>85.560338999905326</v>
      </c>
      <c r="X42">
        <v>61.036661157024753</v>
      </c>
      <c r="Y42">
        <v>60.812661157024721</v>
      </c>
      <c r="Z42">
        <v>96.075224978276765</v>
      </c>
      <c r="AA42">
        <v>58.450661157024726</v>
      </c>
      <c r="AB42">
        <v>41.524661157024738</v>
      </c>
      <c r="AC42">
        <v>332.18582212957159</v>
      </c>
      <c r="AD42">
        <v>86.186171923707022</v>
      </c>
      <c r="AE42">
        <v>45.34166115702476</v>
      </c>
      <c r="AF42">
        <v>108.1747825194188</v>
      </c>
      <c r="AG42">
        <v>87.794338999905335</v>
      </c>
      <c r="AH42">
        <v>69.494661157024737</v>
      </c>
      <c r="AI42">
        <v>44.410223729532078</v>
      </c>
      <c r="AJ42">
        <v>120.00903779735812</v>
      </c>
      <c r="AK42">
        <v>68.690661157024721</v>
      </c>
      <c r="AL42">
        <v>39.870661157024699</v>
      </c>
      <c r="AM42">
        <v>130.30521018582485</v>
      </c>
    </row>
    <row r="43" spans="1:39" x14ac:dyDescent="0.25">
      <c r="A43" s="146">
        <f ca="1">Exceedance!U43</f>
        <v>44013</v>
      </c>
      <c r="B43" s="261">
        <v>124.54445255269435</v>
      </c>
      <c r="C43" s="261">
        <v>124.5444525527078</v>
      </c>
      <c r="D43" s="261">
        <v>124.54445255269435</v>
      </c>
      <c r="E43">
        <v>305.26645255269443</v>
      </c>
      <c r="F43">
        <v>141.6654525526944</v>
      </c>
      <c r="G43">
        <v>171.28345255270779</v>
      </c>
      <c r="H43">
        <v>106.33139949459134</v>
      </c>
      <c r="I43">
        <v>101.97332231407051</v>
      </c>
      <c r="J43">
        <v>104.25332231407049</v>
      </c>
      <c r="K43">
        <v>102.22932231407047</v>
      </c>
      <c r="L43">
        <v>120.50445255269236</v>
      </c>
      <c r="M43">
        <v>99.931322314070485</v>
      </c>
      <c r="N43">
        <v>184.08245255269438</v>
      </c>
      <c r="O43">
        <v>102.81432231407049</v>
      </c>
      <c r="P43">
        <v>452.57345255267012</v>
      </c>
      <c r="Q43">
        <v>116.45445255269357</v>
      </c>
      <c r="R43">
        <v>179.00045255269436</v>
      </c>
      <c r="S43">
        <v>96.184322314070485</v>
      </c>
      <c r="T43">
        <v>181.24245255269437</v>
      </c>
      <c r="U43">
        <v>106.17698300011554</v>
      </c>
      <c r="V43">
        <v>103.3803223140705</v>
      </c>
      <c r="W43">
        <v>115.90198300011554</v>
      </c>
      <c r="X43">
        <v>104.34632231407048</v>
      </c>
      <c r="Y43">
        <v>102.1433223140705</v>
      </c>
      <c r="Z43">
        <v>116.06530337906577</v>
      </c>
      <c r="AA43">
        <v>102.4493223140705</v>
      </c>
      <c r="AB43">
        <v>97.760322314070493</v>
      </c>
      <c r="AC43">
        <v>207.94645255269248</v>
      </c>
      <c r="AD43">
        <v>140.10645255269432</v>
      </c>
      <c r="AE43">
        <v>100.4163223140705</v>
      </c>
      <c r="AF43">
        <v>198.88945255267018</v>
      </c>
      <c r="AG43">
        <v>108.35898300011554</v>
      </c>
      <c r="AH43">
        <v>104.41232231407047</v>
      </c>
      <c r="AI43">
        <v>99.618322314070497</v>
      </c>
      <c r="AJ43">
        <v>112.87745255269309</v>
      </c>
      <c r="AK43">
        <v>102.5233223140705</v>
      </c>
      <c r="AL43">
        <v>89.841322314070496</v>
      </c>
      <c r="AM43">
        <v>209.91145255268961</v>
      </c>
    </row>
    <row r="44" spans="1:39" x14ac:dyDescent="0.25">
      <c r="A44" s="146">
        <f ca="1">Exceedance!U44</f>
        <v>44044</v>
      </c>
      <c r="B44" s="261">
        <v>120.99396694214867</v>
      </c>
      <c r="C44" s="261">
        <v>120.99396694214867</v>
      </c>
      <c r="D44" s="261">
        <v>120.99396694214867</v>
      </c>
      <c r="E44">
        <v>116.15196694214866</v>
      </c>
      <c r="F44">
        <v>123.89896694214865</v>
      </c>
      <c r="G44">
        <v>123.27896694214866</v>
      </c>
      <c r="H44">
        <v>122.97296694214864</v>
      </c>
      <c r="I44">
        <v>100.91394214878126</v>
      </c>
      <c r="J44">
        <v>101.90994214878127</v>
      </c>
      <c r="K44">
        <v>101.91394214878126</v>
      </c>
      <c r="L44">
        <v>124.92996694214867</v>
      </c>
      <c r="M44">
        <v>98.807942148781265</v>
      </c>
      <c r="N44">
        <v>123.25996694214865</v>
      </c>
      <c r="O44">
        <v>101.85194214878126</v>
      </c>
      <c r="P44">
        <v>118.56996694214865</v>
      </c>
      <c r="Q44">
        <v>124.91096694214866</v>
      </c>
      <c r="R44">
        <v>120.79796694214868</v>
      </c>
      <c r="S44">
        <v>123.55796694214865</v>
      </c>
      <c r="T44">
        <v>118.38796694214867</v>
      </c>
      <c r="U44">
        <v>102.02294214878128</v>
      </c>
      <c r="V44">
        <v>101.19294214878127</v>
      </c>
      <c r="W44">
        <v>103.36194214878127</v>
      </c>
      <c r="X44">
        <v>102.07294214878127</v>
      </c>
      <c r="Y44">
        <v>101.22994214878126</v>
      </c>
      <c r="Z44">
        <v>123.88596694214864</v>
      </c>
      <c r="AA44">
        <v>99.226942148781262</v>
      </c>
      <c r="AB44">
        <v>99.122942148781263</v>
      </c>
      <c r="AC44">
        <v>120.92196694214867</v>
      </c>
      <c r="AD44">
        <v>123.91996694214866</v>
      </c>
      <c r="AE44">
        <v>98.214942148781276</v>
      </c>
      <c r="AF44">
        <v>122.05896694214867</v>
      </c>
      <c r="AG44">
        <v>101.42994214878127</v>
      </c>
      <c r="AH44">
        <v>101.6419421487813</v>
      </c>
      <c r="AI44">
        <v>97.493942148781258</v>
      </c>
      <c r="AJ44">
        <v>124.92496694214866</v>
      </c>
      <c r="AK44">
        <v>101.95094214878128</v>
      </c>
      <c r="AL44">
        <v>119.97896694214866</v>
      </c>
      <c r="AM44">
        <v>120.51196694214866</v>
      </c>
    </row>
    <row r="45" spans="1:39" x14ac:dyDescent="0.25">
      <c r="A45" s="146">
        <f ca="1">Exceedance!U45</f>
        <v>44075</v>
      </c>
      <c r="B45" s="261">
        <v>122.97396694214868</v>
      </c>
      <c r="C45" s="261">
        <v>122.97396694214868</v>
      </c>
      <c r="D45" s="261">
        <v>122.97396694214868</v>
      </c>
      <c r="E45">
        <v>119.53796694214869</v>
      </c>
      <c r="F45">
        <v>119.17196694214869</v>
      </c>
      <c r="G45">
        <v>119.24096694214867</v>
      </c>
      <c r="H45">
        <v>123.52196694214868</v>
      </c>
      <c r="I45">
        <v>78.770801652892473</v>
      </c>
      <c r="J45">
        <v>81.794801652892474</v>
      </c>
      <c r="K45">
        <v>82.018801652892492</v>
      </c>
      <c r="L45">
        <v>124.49696694214869</v>
      </c>
      <c r="M45">
        <v>80.601801652892476</v>
      </c>
      <c r="N45">
        <v>123.03296694214868</v>
      </c>
      <c r="O45">
        <v>111.61611784687658</v>
      </c>
      <c r="P45">
        <v>121.26596694214867</v>
      </c>
      <c r="Q45">
        <v>123.00896694214869</v>
      </c>
      <c r="R45">
        <v>119.72396694214869</v>
      </c>
      <c r="S45">
        <v>123.67396694214868</v>
      </c>
      <c r="T45">
        <v>121.5489669421487</v>
      </c>
      <c r="U45">
        <v>81.627801652892487</v>
      </c>
      <c r="V45">
        <v>81.548801652892465</v>
      </c>
      <c r="W45">
        <v>81.970801652892476</v>
      </c>
      <c r="X45">
        <v>78.342801652892476</v>
      </c>
      <c r="Y45">
        <v>76.543801652892469</v>
      </c>
      <c r="Z45">
        <v>124.62996694214867</v>
      </c>
      <c r="AA45">
        <v>98.23334740468664</v>
      </c>
      <c r="AB45">
        <v>118.57496694214868</v>
      </c>
      <c r="AC45">
        <v>121.82796694214868</v>
      </c>
      <c r="AD45">
        <v>123.94596694214867</v>
      </c>
      <c r="AE45">
        <v>111.42224517303973</v>
      </c>
      <c r="AF45">
        <v>122.70396694214868</v>
      </c>
      <c r="AG45">
        <v>82.175801652892474</v>
      </c>
      <c r="AH45">
        <v>78.893801652892478</v>
      </c>
      <c r="AI45">
        <v>119.90896694214868</v>
      </c>
      <c r="AJ45">
        <v>124.7759669421487</v>
      </c>
      <c r="AK45">
        <v>81.991801652892477</v>
      </c>
      <c r="AL45">
        <v>119.91796694214871</v>
      </c>
      <c r="AM45">
        <v>123.52796694214868</v>
      </c>
    </row>
    <row r="46" spans="1:39" x14ac:dyDescent="0.25">
      <c r="A46" s="146">
        <f ca="1">Exceedance!U46</f>
        <v>44105</v>
      </c>
      <c r="B46" s="261">
        <v>94.9083658214699</v>
      </c>
      <c r="C46" s="261">
        <v>105.21836582146992</v>
      </c>
      <c r="D46" s="261">
        <v>100.5783658214699</v>
      </c>
      <c r="E46">
        <v>117.52496694214867</v>
      </c>
      <c r="F46">
        <v>119.17896694214866</v>
      </c>
      <c r="G46">
        <v>121.21796694214866</v>
      </c>
      <c r="H46">
        <v>94.270155976331566</v>
      </c>
      <c r="I46">
        <v>46.683661157017731</v>
      </c>
      <c r="J46">
        <v>47.079661157017739</v>
      </c>
      <c r="K46">
        <v>45.352661157017742</v>
      </c>
      <c r="L46">
        <v>70.545074461389078</v>
      </c>
      <c r="M46">
        <v>47.310661157017734</v>
      </c>
      <c r="N46">
        <v>123.15196694214865</v>
      </c>
      <c r="O46">
        <v>50.170743943705546</v>
      </c>
      <c r="P46">
        <v>121.03596694214865</v>
      </c>
      <c r="Q46">
        <v>105.98941625664442</v>
      </c>
      <c r="R46">
        <v>116.19596694214867</v>
      </c>
      <c r="S46">
        <v>67.74780069240775</v>
      </c>
      <c r="T46">
        <v>123.61796694214866</v>
      </c>
      <c r="U46">
        <v>46.940661157017743</v>
      </c>
      <c r="V46">
        <v>47.54266115701774</v>
      </c>
      <c r="W46">
        <v>46.137661157017732</v>
      </c>
      <c r="X46">
        <v>47.11866115701774</v>
      </c>
      <c r="Y46">
        <v>44.15866115701774</v>
      </c>
      <c r="Z46">
        <v>82.564835295347365</v>
      </c>
      <c r="AA46">
        <v>72.844743944384007</v>
      </c>
      <c r="AB46">
        <v>66.837263212833946</v>
      </c>
      <c r="AC46">
        <v>122.28696694214867</v>
      </c>
      <c r="AD46">
        <v>91.015461595609111</v>
      </c>
      <c r="AE46">
        <v>47.019661157017737</v>
      </c>
      <c r="AF46">
        <v>109.53470512579223</v>
      </c>
      <c r="AG46">
        <v>48.028661157017744</v>
      </c>
      <c r="AH46">
        <v>44.218661157017742</v>
      </c>
      <c r="AI46">
        <v>76.721422388321585</v>
      </c>
      <c r="AJ46">
        <v>71.526431423756236</v>
      </c>
      <c r="AK46">
        <v>47.535661157017742</v>
      </c>
      <c r="AL46">
        <v>123.45696694214867</v>
      </c>
      <c r="AM46">
        <v>121.13304544784862</v>
      </c>
    </row>
    <row r="47" spans="1:39" x14ac:dyDescent="0.25">
      <c r="A47" s="146">
        <f ca="1">Exceedance!U47</f>
        <v>44136</v>
      </c>
      <c r="B47" s="261">
        <v>46.07732951794798</v>
      </c>
      <c r="C47" s="261">
        <v>48.547329517948022</v>
      </c>
      <c r="D47" s="261">
        <v>47.467329517960195</v>
      </c>
      <c r="E47">
        <v>121.73096694214868</v>
      </c>
      <c r="F47">
        <v>119.24664188754055</v>
      </c>
      <c r="G47">
        <v>113.1805561163527</v>
      </c>
      <c r="H47">
        <v>48.697329517980592</v>
      </c>
      <c r="I47">
        <v>17.945661157024773</v>
      </c>
      <c r="J47">
        <v>18.043661157024776</v>
      </c>
      <c r="K47">
        <v>16.562661157024777</v>
      </c>
      <c r="L47">
        <v>43.072329518122139</v>
      </c>
      <c r="M47">
        <v>25.050498385027907</v>
      </c>
      <c r="N47">
        <v>65.61801876727975</v>
      </c>
      <c r="O47">
        <v>48.405329518318929</v>
      </c>
      <c r="P47">
        <v>123.62896694214868</v>
      </c>
      <c r="Q47">
        <v>54.696329518017684</v>
      </c>
      <c r="R47">
        <v>113.57559864578792</v>
      </c>
      <c r="S47">
        <v>50.412329518246509</v>
      </c>
      <c r="T47">
        <v>49.661047599157676</v>
      </c>
      <c r="U47">
        <v>17.887661157024777</v>
      </c>
      <c r="V47">
        <v>18.04766115702478</v>
      </c>
      <c r="W47">
        <v>18.307661157024782</v>
      </c>
      <c r="X47">
        <v>18.084661157024783</v>
      </c>
      <c r="Y47">
        <v>15.055661157024783</v>
      </c>
      <c r="Z47">
        <v>49.751819435550559</v>
      </c>
      <c r="AA47">
        <v>53.464329518318927</v>
      </c>
      <c r="AB47">
        <v>45.981329518232279</v>
      </c>
      <c r="AC47">
        <v>67.30838629582594</v>
      </c>
      <c r="AD47">
        <v>51.549329518035016</v>
      </c>
      <c r="AE47">
        <v>43.866741969155669</v>
      </c>
      <c r="AF47">
        <v>49.89232951789603</v>
      </c>
      <c r="AG47">
        <v>18.405661157024781</v>
      </c>
      <c r="AH47">
        <v>16.953661157024783</v>
      </c>
      <c r="AI47">
        <v>51.274329518300519</v>
      </c>
      <c r="AJ47">
        <v>45.029329518125003</v>
      </c>
      <c r="AK47">
        <v>17.347661157024778</v>
      </c>
      <c r="AL47">
        <v>52.052810151069856</v>
      </c>
      <c r="AM47">
        <v>47.903329517771752</v>
      </c>
    </row>
    <row r="48" spans="1:39" x14ac:dyDescent="0.25">
      <c r="A48" s="146">
        <f ca="1">Exceedance!U48</f>
        <v>44166</v>
      </c>
      <c r="B48" s="261">
        <v>67.00852963683306</v>
      </c>
      <c r="C48" s="261">
        <v>67.008529636821208</v>
      </c>
      <c r="D48" s="261">
        <v>67.008529636821208</v>
      </c>
      <c r="E48">
        <v>123.36896694214866</v>
      </c>
      <c r="F48">
        <v>79.921529636774309</v>
      </c>
      <c r="G48">
        <v>80.148529636777141</v>
      </c>
      <c r="H48">
        <v>70.374529636821208</v>
      </c>
      <c r="I48">
        <v>39.935650992299124</v>
      </c>
      <c r="J48">
        <v>18.435661157024764</v>
      </c>
      <c r="K48">
        <v>48.871008359442136</v>
      </c>
      <c r="L48">
        <v>65.752099884755097</v>
      </c>
      <c r="M48">
        <v>63.763099884785426</v>
      </c>
      <c r="N48">
        <v>74.702529636816649</v>
      </c>
      <c r="O48">
        <v>67.929529636833067</v>
      </c>
      <c r="P48">
        <v>118.05860631499289</v>
      </c>
      <c r="Q48">
        <v>74.721529636833054</v>
      </c>
      <c r="R48">
        <v>79.087529636774903</v>
      </c>
      <c r="S48">
        <v>72.396529636833066</v>
      </c>
      <c r="T48">
        <v>70.167529636832228</v>
      </c>
      <c r="U48">
        <v>21.894778921899199</v>
      </c>
      <c r="V48">
        <v>60.562427494350899</v>
      </c>
      <c r="W48">
        <v>18.860661157024765</v>
      </c>
      <c r="X48">
        <v>18.217661157024764</v>
      </c>
      <c r="Y48">
        <v>20.491015969815514</v>
      </c>
      <c r="Z48">
        <v>69.731099884755096</v>
      </c>
      <c r="AA48">
        <v>69.00552963683306</v>
      </c>
      <c r="AB48">
        <v>66.241099884766939</v>
      </c>
      <c r="AC48">
        <v>76.4595296368161</v>
      </c>
      <c r="AD48">
        <v>70.845529636821226</v>
      </c>
      <c r="AE48">
        <v>66.989099884755618</v>
      </c>
      <c r="AF48">
        <v>71.357529636821212</v>
      </c>
      <c r="AG48">
        <v>18.574661157024764</v>
      </c>
      <c r="AH48">
        <v>18.183661157024762</v>
      </c>
      <c r="AI48">
        <v>69.690529636833048</v>
      </c>
      <c r="AJ48">
        <v>69.06752963682122</v>
      </c>
      <c r="AK48">
        <v>18.059661157024767</v>
      </c>
      <c r="AL48">
        <v>68.96752963681962</v>
      </c>
      <c r="AM48">
        <v>71.959529636833068</v>
      </c>
    </row>
    <row r="49" spans="1:39" x14ac:dyDescent="0.25">
      <c r="A49" s="146">
        <f ca="1">Exceedance!U49</f>
        <v>44197</v>
      </c>
      <c r="B49" s="261">
        <v>49.713320393180688</v>
      </c>
      <c r="C49" s="261">
        <v>49.713320393180688</v>
      </c>
      <c r="D49" s="261">
        <v>49.713320393180688</v>
      </c>
      <c r="E49">
        <v>90.511342528838995</v>
      </c>
      <c r="F49">
        <v>57.931750145246795</v>
      </c>
      <c r="G49">
        <v>56.996750145246793</v>
      </c>
      <c r="H49">
        <v>50.484320393180674</v>
      </c>
      <c r="I49">
        <v>44.820320393187679</v>
      </c>
      <c r="J49">
        <v>28.549427668865185</v>
      </c>
      <c r="K49">
        <v>46.072320393186303</v>
      </c>
      <c r="L49">
        <v>46.500320393180679</v>
      </c>
      <c r="M49">
        <v>45.846320393169073</v>
      </c>
      <c r="N49">
        <v>54.258750145246808</v>
      </c>
      <c r="O49">
        <v>48.07332039318068</v>
      </c>
      <c r="P49">
        <v>61.207750145225162</v>
      </c>
      <c r="Q49">
        <v>53.769750145246796</v>
      </c>
      <c r="R49">
        <v>58.433750145246798</v>
      </c>
      <c r="S49">
        <v>52.513320393180678</v>
      </c>
      <c r="T49">
        <v>53.609320393180681</v>
      </c>
      <c r="U49">
        <v>45.980320393205325</v>
      </c>
      <c r="V49">
        <v>45.395320393181798</v>
      </c>
      <c r="W49">
        <v>19.153661157024761</v>
      </c>
      <c r="X49">
        <v>18.595661157024761</v>
      </c>
      <c r="Y49">
        <v>49.974320393217589</v>
      </c>
      <c r="Z49">
        <v>49.550320393180684</v>
      </c>
      <c r="AA49">
        <v>49.486320393180677</v>
      </c>
      <c r="AB49">
        <v>46.729320393180679</v>
      </c>
      <c r="AC49">
        <v>56.221750145246808</v>
      </c>
      <c r="AD49">
        <v>50.437750145246788</v>
      </c>
      <c r="AE49">
        <v>47.87832039318068</v>
      </c>
      <c r="AF49">
        <v>51.7587501452468</v>
      </c>
      <c r="AG49">
        <v>18.807661157024757</v>
      </c>
      <c r="AH49">
        <v>18.694661157024761</v>
      </c>
      <c r="AI49">
        <v>49.373750145235199</v>
      </c>
      <c r="AJ49">
        <v>49.441750145246807</v>
      </c>
      <c r="AK49">
        <v>18.731661157024767</v>
      </c>
      <c r="AL49">
        <v>49.154320393180662</v>
      </c>
      <c r="AM49">
        <v>53.688750145246793</v>
      </c>
    </row>
    <row r="50" spans="1:39" x14ac:dyDescent="0.25">
      <c r="A50" s="146">
        <f ca="1">Exceedance!U50</f>
        <v>44228</v>
      </c>
      <c r="B50" s="261">
        <v>40.35865732735892</v>
      </c>
      <c r="C50" s="261">
        <v>40.35865732735892</v>
      </c>
      <c r="D50" s="261">
        <v>40.35865732735892</v>
      </c>
      <c r="E50">
        <v>50.879227575282286</v>
      </c>
      <c r="F50">
        <v>60.760227575292795</v>
      </c>
      <c r="G50">
        <v>45.905227575292798</v>
      </c>
      <c r="H50">
        <v>37.956657327358933</v>
      </c>
      <c r="I50">
        <v>33.530936831513486</v>
      </c>
      <c r="J50">
        <v>33.718936831521219</v>
      </c>
      <c r="K50">
        <v>35.187936831513476</v>
      </c>
      <c r="L50">
        <v>35.658936831513486</v>
      </c>
      <c r="M50">
        <v>37.367936831524858</v>
      </c>
      <c r="N50">
        <v>41.090227575292793</v>
      </c>
      <c r="O50">
        <v>39.551936831513487</v>
      </c>
      <c r="P50">
        <v>51.469227575304174</v>
      </c>
      <c r="Q50">
        <v>40.426227575292806</v>
      </c>
      <c r="R50">
        <v>46.220227575292796</v>
      </c>
      <c r="S50">
        <v>42.701936831513486</v>
      </c>
      <c r="T50">
        <v>45.030657327358917</v>
      </c>
      <c r="U50">
        <v>37.367936831513475</v>
      </c>
      <c r="V50">
        <v>33.587936831513488</v>
      </c>
      <c r="W50">
        <v>18.778661157024779</v>
      </c>
      <c r="X50">
        <v>19.073661157024777</v>
      </c>
      <c r="Y50">
        <v>37.952936831513483</v>
      </c>
      <c r="Z50">
        <v>36.655936831513493</v>
      </c>
      <c r="AA50">
        <v>39.491936831513478</v>
      </c>
      <c r="AB50">
        <v>34.524936831513486</v>
      </c>
      <c r="AC50">
        <v>44.297227575292808</v>
      </c>
      <c r="AD50">
        <v>37.917227575292792</v>
      </c>
      <c r="AE50">
        <v>35.055936831513485</v>
      </c>
      <c r="AF50">
        <v>39.495227575304163</v>
      </c>
      <c r="AG50">
        <v>19.25066115702478</v>
      </c>
      <c r="AH50">
        <v>17.703661157024776</v>
      </c>
      <c r="AI50">
        <v>41.428227575304163</v>
      </c>
      <c r="AJ50">
        <v>38.323227575292812</v>
      </c>
      <c r="AK50">
        <v>19.061661157024776</v>
      </c>
      <c r="AL50">
        <v>37.760657327370282</v>
      </c>
      <c r="AM50">
        <v>38.929227575292799</v>
      </c>
    </row>
    <row r="51" spans="1:39" x14ac:dyDescent="0.25">
      <c r="A51" s="146">
        <f ca="1">Exceedance!U51</f>
        <v>44256</v>
      </c>
      <c r="B51" s="261">
        <v>45.669895157526014</v>
      </c>
      <c r="C51" s="261">
        <v>45.669895157526014</v>
      </c>
      <c r="D51" s="261">
        <v>45.669895157526014</v>
      </c>
      <c r="E51">
        <v>55.362895157525998</v>
      </c>
      <c r="F51">
        <v>84.564895157525996</v>
      </c>
      <c r="G51">
        <v>41.432895157526019</v>
      </c>
      <c r="H51">
        <v>37.062895157526007</v>
      </c>
      <c r="I51">
        <v>48.062295405426383</v>
      </c>
      <c r="J51">
        <v>35.531295405426384</v>
      </c>
      <c r="K51">
        <v>36.545615653371449</v>
      </c>
      <c r="L51">
        <v>37.595295405426384</v>
      </c>
      <c r="M51">
        <v>44.499295405426373</v>
      </c>
      <c r="N51">
        <v>50.995895157526022</v>
      </c>
      <c r="O51">
        <v>59.050615653371466</v>
      </c>
      <c r="P51">
        <v>49.666895157526007</v>
      </c>
      <c r="Q51">
        <v>51.916895157526021</v>
      </c>
      <c r="R51">
        <v>50.822895157526013</v>
      </c>
      <c r="S51">
        <v>43.073615653371455</v>
      </c>
      <c r="T51">
        <v>37.811895157526024</v>
      </c>
      <c r="U51">
        <v>37.100295405426387</v>
      </c>
      <c r="V51">
        <v>26.354295405426388</v>
      </c>
      <c r="W51">
        <v>21.252661157016359</v>
      </c>
      <c r="X51">
        <v>16.482661157016356</v>
      </c>
      <c r="Y51">
        <v>30.413295405426382</v>
      </c>
      <c r="Z51">
        <v>33.36229540542638</v>
      </c>
      <c r="AA51">
        <v>67.438615653371457</v>
      </c>
      <c r="AB51">
        <v>24.876295405426383</v>
      </c>
      <c r="AC51">
        <v>57.542895157526019</v>
      </c>
      <c r="AD51">
        <v>31.779895157526003</v>
      </c>
      <c r="AE51">
        <v>39.785045405437579</v>
      </c>
      <c r="AF51">
        <v>50.071895157526008</v>
      </c>
      <c r="AG51">
        <v>22.71566115701636</v>
      </c>
      <c r="AH51">
        <v>21.827661157016355</v>
      </c>
      <c r="AI51">
        <v>51.260895157526015</v>
      </c>
      <c r="AJ51">
        <v>32.305895157526017</v>
      </c>
      <c r="AK51">
        <v>22.082661157016354</v>
      </c>
      <c r="AL51">
        <v>41.574895157526022</v>
      </c>
      <c r="AM51">
        <v>30.126895157526011</v>
      </c>
    </row>
    <row r="52" spans="1:39" x14ac:dyDescent="0.25">
      <c r="A52" s="146">
        <f ca="1">Exceedance!U52</f>
        <v>44287</v>
      </c>
      <c r="B52" s="261">
        <v>39.150661157024778</v>
      </c>
      <c r="C52" s="261">
        <v>39.150661157024778</v>
      </c>
      <c r="D52" s="261">
        <v>39.150661157024778</v>
      </c>
      <c r="E52">
        <v>62.434807058102109</v>
      </c>
      <c r="F52">
        <v>83.630807058102121</v>
      </c>
      <c r="G52">
        <v>53.475807058102099</v>
      </c>
      <c r="H52">
        <v>40.616661157024765</v>
      </c>
      <c r="I52">
        <v>62.498086975434838</v>
      </c>
      <c r="J52">
        <v>39.301661157024768</v>
      </c>
      <c r="K52">
        <v>43.310661157024761</v>
      </c>
      <c r="L52">
        <v>45.524557058113295</v>
      </c>
      <c r="M52">
        <v>50.881557058113287</v>
      </c>
      <c r="N52">
        <v>46.027807058102127</v>
      </c>
      <c r="O52">
        <v>44.769241735537165</v>
      </c>
      <c r="P52">
        <v>44.832807058090992</v>
      </c>
      <c r="Q52">
        <v>48.482807058102111</v>
      </c>
      <c r="R52">
        <v>35.724661157024755</v>
      </c>
      <c r="S52">
        <v>42.037661157024758</v>
      </c>
      <c r="T52">
        <v>41.619807058102118</v>
      </c>
      <c r="U52">
        <v>40.644661157024764</v>
      </c>
      <c r="V52">
        <v>42.165661157024779</v>
      </c>
      <c r="W52">
        <v>41.118661157024761</v>
      </c>
      <c r="X52">
        <v>27.596661157024737</v>
      </c>
      <c r="Y52">
        <v>38.716661157024753</v>
      </c>
      <c r="Z52">
        <v>43.318086975434838</v>
      </c>
      <c r="AA52">
        <v>41.125807058102112</v>
      </c>
      <c r="AB52">
        <v>31.108512396694191</v>
      </c>
      <c r="AC52">
        <v>37.041807058102101</v>
      </c>
      <c r="AD52">
        <v>38.502661157024761</v>
      </c>
      <c r="AE52">
        <v>35.663661157024762</v>
      </c>
      <c r="AF52">
        <v>46.03480705810211</v>
      </c>
      <c r="AG52">
        <v>43.28166115702475</v>
      </c>
      <c r="AH52">
        <v>42.209661157024762</v>
      </c>
      <c r="AI52">
        <v>38.969661157024767</v>
      </c>
      <c r="AJ52">
        <v>39.552661157024765</v>
      </c>
      <c r="AK52">
        <v>44.485661157024758</v>
      </c>
      <c r="AL52">
        <v>45.291661157024755</v>
      </c>
      <c r="AM52">
        <v>43.681242252066077</v>
      </c>
    </row>
    <row r="53" spans="1:39" x14ac:dyDescent="0.25">
      <c r="A53" s="146">
        <f ca="1">Exceedance!U53</f>
        <v>44317</v>
      </c>
      <c r="B53" s="261">
        <v>198.4148221098211</v>
      </c>
      <c r="C53" s="261">
        <v>198.41482210983273</v>
      </c>
      <c r="D53" s="261">
        <v>198.4148221098211</v>
      </c>
      <c r="E53">
        <v>389.36222189835854</v>
      </c>
      <c r="F53">
        <v>305.79222189835849</v>
      </c>
      <c r="G53">
        <v>276.60422189835856</v>
      </c>
      <c r="H53">
        <v>85.912217261353632</v>
      </c>
      <c r="I53">
        <v>129.96965231157574</v>
      </c>
      <c r="J53">
        <v>73.328642424534863</v>
      </c>
      <c r="K53">
        <v>123.71531235430756</v>
      </c>
      <c r="L53">
        <v>137.79165231157566</v>
      </c>
      <c r="M53">
        <v>266.25422189835854</v>
      </c>
      <c r="N53">
        <v>161.17022189835851</v>
      </c>
      <c r="O53">
        <v>328.57755918379615</v>
      </c>
      <c r="P53">
        <v>367.14594214857055</v>
      </c>
      <c r="Q53">
        <v>329.26922189835852</v>
      </c>
      <c r="R53">
        <v>147.46403826010595</v>
      </c>
      <c r="S53">
        <v>157.99689758936054</v>
      </c>
      <c r="T53">
        <v>191.37822189835845</v>
      </c>
      <c r="U53">
        <v>168.51692125526313</v>
      </c>
      <c r="V53">
        <v>73.934056183830876</v>
      </c>
      <c r="W53">
        <v>82.916567743425588</v>
      </c>
      <c r="X53">
        <v>70.778459376686428</v>
      </c>
      <c r="Y53">
        <v>192.57761110397203</v>
      </c>
      <c r="Z53">
        <v>169.94647809670576</v>
      </c>
      <c r="AA53">
        <v>183.40122189835853</v>
      </c>
      <c r="AB53">
        <v>297.80173553694442</v>
      </c>
      <c r="AC53">
        <v>250.3722218983585</v>
      </c>
      <c r="AD53">
        <v>89.90121829012709</v>
      </c>
      <c r="AE53">
        <v>319.76294214857057</v>
      </c>
      <c r="AF53">
        <v>70.331652311575681</v>
      </c>
      <c r="AG53">
        <v>69.607478587461046</v>
      </c>
      <c r="AH53">
        <v>155.89539815488959</v>
      </c>
      <c r="AI53">
        <v>147.40534526624856</v>
      </c>
      <c r="AJ53">
        <v>70.94425415082118</v>
      </c>
      <c r="AK53">
        <v>149.10166531005643</v>
      </c>
      <c r="AL53">
        <v>162.72712040306399</v>
      </c>
      <c r="AM53">
        <v>452.1077730049289</v>
      </c>
    </row>
    <row r="54" spans="1:39" x14ac:dyDescent="0.25">
      <c r="A54" s="146">
        <f ca="1">Exceedance!U54</f>
        <v>44348</v>
      </c>
      <c r="B54" s="261">
        <v>74.722171923787528</v>
      </c>
      <c r="C54" s="261">
        <v>74.722171923787528</v>
      </c>
      <c r="D54" s="261">
        <v>74.722171923787528</v>
      </c>
      <c r="E54">
        <v>230.69117192370686</v>
      </c>
      <c r="F54">
        <v>228.3901719237069</v>
      </c>
      <c r="G54">
        <v>105.29022498180994</v>
      </c>
      <c r="H54">
        <v>58.953661157024762</v>
      </c>
      <c r="I54">
        <v>66.41966115702472</v>
      </c>
      <c r="J54">
        <v>59.918661157024751</v>
      </c>
      <c r="K54">
        <v>45.744661157024787</v>
      </c>
      <c r="L54">
        <v>52.603661157024746</v>
      </c>
      <c r="M54">
        <v>230.67117192370691</v>
      </c>
      <c r="N54">
        <v>57.977661157024741</v>
      </c>
      <c r="O54">
        <v>203.59205512647682</v>
      </c>
      <c r="P54">
        <v>105.52316035047315</v>
      </c>
      <c r="Q54">
        <v>342.01617192370691</v>
      </c>
      <c r="R54">
        <v>47.056661157024728</v>
      </c>
      <c r="S54">
        <v>179.53874150695614</v>
      </c>
      <c r="T54">
        <v>65.199661157024735</v>
      </c>
      <c r="U54">
        <v>59.789661157024746</v>
      </c>
      <c r="V54">
        <v>86.098338999905323</v>
      </c>
      <c r="W54">
        <v>60.003661157024688</v>
      </c>
      <c r="X54">
        <v>60.913661157024713</v>
      </c>
      <c r="Y54">
        <v>94.662224978276768</v>
      </c>
      <c r="Z54">
        <v>58.561661157024716</v>
      </c>
      <c r="AA54">
        <v>41.098661157024722</v>
      </c>
      <c r="AB54">
        <v>327.60523622594627</v>
      </c>
      <c r="AC54">
        <v>85.054171923706889</v>
      </c>
      <c r="AD54">
        <v>45.491661157024716</v>
      </c>
      <c r="AE54">
        <v>79.768034873536195</v>
      </c>
      <c r="AF54">
        <v>87.979338999905337</v>
      </c>
      <c r="AG54">
        <v>69.57266115702474</v>
      </c>
      <c r="AH54">
        <v>44.504276153072233</v>
      </c>
      <c r="AI54">
        <v>112.76663717523722</v>
      </c>
      <c r="AJ54">
        <v>68.763661157024714</v>
      </c>
      <c r="AK54">
        <v>40.047661157024812</v>
      </c>
      <c r="AL54">
        <v>125.152714530624</v>
      </c>
      <c r="AM54">
        <v>532.06717192016117</v>
      </c>
    </row>
    <row r="55" spans="1:39" x14ac:dyDescent="0.25">
      <c r="A55" s="146">
        <f ca="1">Exceedance!U55</f>
        <v>44378</v>
      </c>
      <c r="B55" s="261">
        <v>124.5444525527078</v>
      </c>
      <c r="C55" s="261">
        <v>124.54445255269437</v>
      </c>
      <c r="D55" s="261">
        <v>124.5444525527078</v>
      </c>
      <c r="E55">
        <v>140.97645255269438</v>
      </c>
      <c r="F55">
        <v>170.34645255270775</v>
      </c>
      <c r="G55">
        <v>109.88839949459134</v>
      </c>
      <c r="H55">
        <v>102.04332231407048</v>
      </c>
      <c r="I55">
        <v>104.32532231407046</v>
      </c>
      <c r="J55">
        <v>102.2833223140705</v>
      </c>
      <c r="K55">
        <v>118.08912903758673</v>
      </c>
      <c r="L55">
        <v>100.00932231407049</v>
      </c>
      <c r="M55">
        <v>182.95745255269432</v>
      </c>
      <c r="N55">
        <v>102.87432231407051</v>
      </c>
      <c r="O55">
        <v>464.44145255268262</v>
      </c>
      <c r="P55">
        <v>115.8114525526935</v>
      </c>
      <c r="Q55">
        <v>178.24545255269433</v>
      </c>
      <c r="R55">
        <v>96.295322314070489</v>
      </c>
      <c r="S55">
        <v>187.22145255269436</v>
      </c>
      <c r="T55">
        <v>106.32798300011554</v>
      </c>
      <c r="U55">
        <v>103.44332231407051</v>
      </c>
      <c r="V55">
        <v>116.50698300011555</v>
      </c>
      <c r="W55">
        <v>104.23832231407049</v>
      </c>
      <c r="X55">
        <v>102.23832231407049</v>
      </c>
      <c r="Y55">
        <v>115.25130337906572</v>
      </c>
      <c r="Z55">
        <v>102.53632231407047</v>
      </c>
      <c r="AA55">
        <v>97.405322314070503</v>
      </c>
      <c r="AB55">
        <v>207.14445255269237</v>
      </c>
      <c r="AC55">
        <v>139.3904525526944</v>
      </c>
      <c r="AD55">
        <v>100.49232231407051</v>
      </c>
      <c r="AE55">
        <v>206.57445255266822</v>
      </c>
      <c r="AF55">
        <v>108.68098300011553</v>
      </c>
      <c r="AG55">
        <v>104.4903223140705</v>
      </c>
      <c r="AH55">
        <v>99.6963223140705</v>
      </c>
      <c r="AI55">
        <v>115.47345255269265</v>
      </c>
      <c r="AJ55">
        <v>102.61432231407049</v>
      </c>
      <c r="AK55">
        <v>89.945322314070452</v>
      </c>
      <c r="AL55">
        <v>208.72945255268945</v>
      </c>
      <c r="AM55">
        <v>304.28645255270777</v>
      </c>
    </row>
    <row r="56" spans="1:39" x14ac:dyDescent="0.25">
      <c r="A56" s="146">
        <f ca="1">Exceedance!U56</f>
        <v>44409</v>
      </c>
      <c r="B56" s="261">
        <v>120.99396694214867</v>
      </c>
      <c r="C56" s="261">
        <v>120.99396694214867</v>
      </c>
      <c r="D56" s="261">
        <v>120.99396694214867</v>
      </c>
      <c r="E56">
        <v>123.96796694214866</v>
      </c>
      <c r="F56">
        <v>123.35096694214866</v>
      </c>
      <c r="G56">
        <v>122.95596694214865</v>
      </c>
      <c r="H56">
        <v>100.98194214878126</v>
      </c>
      <c r="I56">
        <v>101.98094214878125</v>
      </c>
      <c r="J56">
        <v>101.96494214878125</v>
      </c>
      <c r="K56">
        <v>124.92196694214866</v>
      </c>
      <c r="L56">
        <v>98.883942148781259</v>
      </c>
      <c r="M56">
        <v>123.34396694214867</v>
      </c>
      <c r="N56">
        <v>101.91394214878126</v>
      </c>
      <c r="O56">
        <v>118.39896694214863</v>
      </c>
      <c r="P56">
        <v>124.96896694214864</v>
      </c>
      <c r="Q56">
        <v>120.87596694214866</v>
      </c>
      <c r="R56">
        <v>123.63496694214867</v>
      </c>
      <c r="S56">
        <v>118.21096694214864</v>
      </c>
      <c r="T56">
        <v>102.06094214878128</v>
      </c>
      <c r="U56">
        <v>101.25494214878127</v>
      </c>
      <c r="V56">
        <v>103.44594214878126</v>
      </c>
      <c r="W56">
        <v>102.13994214878126</v>
      </c>
      <c r="X56">
        <v>101.31794214878126</v>
      </c>
      <c r="Y56">
        <v>123.96696694214866</v>
      </c>
      <c r="Z56">
        <v>99.308942148781284</v>
      </c>
      <c r="AA56">
        <v>99.120942148781282</v>
      </c>
      <c r="AB56">
        <v>120.99696694214866</v>
      </c>
      <c r="AC56">
        <v>123.98596694214866</v>
      </c>
      <c r="AD56">
        <v>98.281942148781283</v>
      </c>
      <c r="AE56">
        <v>121.96696694214866</v>
      </c>
      <c r="AF56">
        <v>101.49294214878128</v>
      </c>
      <c r="AG56">
        <v>101.71494214878126</v>
      </c>
      <c r="AH56">
        <v>97.567942148781285</v>
      </c>
      <c r="AI56">
        <v>124.93996694214864</v>
      </c>
      <c r="AJ56">
        <v>102.0319421487813</v>
      </c>
      <c r="AK56">
        <v>120.07396694214867</v>
      </c>
      <c r="AL56">
        <v>120.59696694214867</v>
      </c>
      <c r="AM56">
        <v>116.22596694214864</v>
      </c>
    </row>
    <row r="57" spans="1:39" x14ac:dyDescent="0.25">
      <c r="A57" s="146">
        <f ca="1">Exceedance!U57</f>
        <v>44440</v>
      </c>
      <c r="B57" s="261">
        <v>122.97396694214868</v>
      </c>
      <c r="C57" s="261">
        <v>122.97396694214868</v>
      </c>
      <c r="D57" s="261">
        <v>122.97396694214868</v>
      </c>
      <c r="E57">
        <v>119.21396694214867</v>
      </c>
      <c r="F57">
        <v>119.28696694214869</v>
      </c>
      <c r="G57">
        <v>123.49196694214869</v>
      </c>
      <c r="H57">
        <v>78.812801652892475</v>
      </c>
      <c r="I57">
        <v>81.840801652892466</v>
      </c>
      <c r="J57">
        <v>82.048801652892465</v>
      </c>
      <c r="K57">
        <v>124.52496694214869</v>
      </c>
      <c r="L57">
        <v>80.648801652892473</v>
      </c>
      <c r="M57">
        <v>123.08896694214869</v>
      </c>
      <c r="N57">
        <v>109.26544522386953</v>
      </c>
      <c r="O57">
        <v>121.54996694214867</v>
      </c>
      <c r="P57">
        <v>123.04096694214867</v>
      </c>
      <c r="Q57">
        <v>119.77596694214868</v>
      </c>
      <c r="R57">
        <v>123.72196694214868</v>
      </c>
      <c r="S57">
        <v>121.49196694214868</v>
      </c>
      <c r="T57">
        <v>81.641801652892497</v>
      </c>
      <c r="U57">
        <v>81.582801652892471</v>
      </c>
      <c r="V57">
        <v>82.028801652892497</v>
      </c>
      <c r="W57">
        <v>78.407801652892459</v>
      </c>
      <c r="X57">
        <v>76.611801652892481</v>
      </c>
      <c r="Y57">
        <v>124.6799669421487</v>
      </c>
      <c r="Z57">
        <v>94.821079582811223</v>
      </c>
      <c r="AA57">
        <v>118.74496694214868</v>
      </c>
      <c r="AB57">
        <v>121.86896694214867</v>
      </c>
      <c r="AC57">
        <v>123.98596694214866</v>
      </c>
      <c r="AD57">
        <v>112.85816013288677</v>
      </c>
      <c r="AE57">
        <v>122.70896694214868</v>
      </c>
      <c r="AF57">
        <v>82.21280165289248</v>
      </c>
      <c r="AG57">
        <v>78.94480165289248</v>
      </c>
      <c r="AH57">
        <v>89.206159585664722</v>
      </c>
      <c r="AI57">
        <v>124.79896694214868</v>
      </c>
      <c r="AJ57">
        <v>82.043801652892469</v>
      </c>
      <c r="AK57">
        <v>119.98196694214867</v>
      </c>
      <c r="AL57">
        <v>123.58096694214869</v>
      </c>
      <c r="AM57">
        <v>119.58196694214867</v>
      </c>
    </row>
    <row r="58" spans="1:39" x14ac:dyDescent="0.25">
      <c r="A58" s="146">
        <f ca="1">Exceedance!U58</f>
        <v>44470</v>
      </c>
      <c r="B58" s="261">
        <v>94.9083658214699</v>
      </c>
      <c r="C58" s="261">
        <v>105.21836582146992</v>
      </c>
      <c r="D58" s="261">
        <v>100.5783658214699</v>
      </c>
      <c r="E58">
        <v>119.18996694214864</v>
      </c>
      <c r="F58">
        <v>121.22896694214866</v>
      </c>
      <c r="G58">
        <v>95.096646420885023</v>
      </c>
      <c r="H58">
        <v>46.689661157017731</v>
      </c>
      <c r="I58">
        <v>47.092661157017751</v>
      </c>
      <c r="J58">
        <v>45.34766115701774</v>
      </c>
      <c r="K58">
        <v>70.563726001466833</v>
      </c>
      <c r="L58">
        <v>47.323661157017732</v>
      </c>
      <c r="M58">
        <v>123.17596694214866</v>
      </c>
      <c r="N58">
        <v>50.02274394380435</v>
      </c>
      <c r="O58">
        <v>120.71196694214865</v>
      </c>
      <c r="P58">
        <v>105.50781957644676</v>
      </c>
      <c r="Q58">
        <v>116.21596694214867</v>
      </c>
      <c r="R58">
        <v>64.447612606997325</v>
      </c>
      <c r="S58">
        <v>123.59496694214866</v>
      </c>
      <c r="T58">
        <v>46.924661157017738</v>
      </c>
      <c r="U58">
        <v>47.544661157017735</v>
      </c>
      <c r="V58">
        <v>46.163661157017742</v>
      </c>
      <c r="W58">
        <v>47.071661157017736</v>
      </c>
      <c r="X58">
        <v>44.187661157017743</v>
      </c>
      <c r="Y58">
        <v>81.480578586140268</v>
      </c>
      <c r="Z58">
        <v>72.488743944535514</v>
      </c>
      <c r="AA58">
        <v>70.296071345127345</v>
      </c>
      <c r="AB58">
        <v>122.29396694214866</v>
      </c>
      <c r="AC58">
        <v>90.293020443752667</v>
      </c>
      <c r="AD58">
        <v>47.024661157017746</v>
      </c>
      <c r="AE58">
        <v>111.23490817470127</v>
      </c>
      <c r="AF58">
        <v>48.031661157017737</v>
      </c>
      <c r="AG58">
        <v>44.23166115701774</v>
      </c>
      <c r="AH58">
        <v>73.906743945137421</v>
      </c>
      <c r="AI58">
        <v>71.539287968335344</v>
      </c>
      <c r="AJ58">
        <v>47.555661157017738</v>
      </c>
      <c r="AK58">
        <v>119.28125273443347</v>
      </c>
      <c r="AL58">
        <v>119.46720397971112</v>
      </c>
      <c r="AM58">
        <v>117.53796694214863</v>
      </c>
    </row>
    <row r="59" spans="1:39" x14ac:dyDescent="0.25">
      <c r="A59" s="146">
        <f ca="1">Exceedance!U59</f>
        <v>44501</v>
      </c>
      <c r="B59" s="261">
        <v>46.07732951794798</v>
      </c>
      <c r="C59" s="261">
        <v>48.547329517948022</v>
      </c>
      <c r="D59" s="261">
        <v>47.467329517948002</v>
      </c>
      <c r="E59">
        <v>118.40237276263545</v>
      </c>
      <c r="F59">
        <v>111.96056409432204</v>
      </c>
      <c r="G59">
        <v>48.792329517966849</v>
      </c>
      <c r="H59">
        <v>17.951661157024777</v>
      </c>
      <c r="I59">
        <v>18.053661157024777</v>
      </c>
      <c r="J59">
        <v>16.557661157024782</v>
      </c>
      <c r="K59">
        <v>42.842329518109551</v>
      </c>
      <c r="L59">
        <v>22.352816173261701</v>
      </c>
      <c r="M59">
        <v>63.561591822364925</v>
      </c>
      <c r="N59">
        <v>48.288329518318925</v>
      </c>
      <c r="O59">
        <v>123.62396694214867</v>
      </c>
      <c r="P59">
        <v>54.652329518018725</v>
      </c>
      <c r="Q59">
        <v>112.46951673360024</v>
      </c>
      <c r="R59">
        <v>50.273329518278437</v>
      </c>
      <c r="S59">
        <v>52.195917038263225</v>
      </c>
      <c r="T59">
        <v>17.872661157024776</v>
      </c>
      <c r="U59">
        <v>18.049661157024779</v>
      </c>
      <c r="V59">
        <v>18.327661157024774</v>
      </c>
      <c r="W59">
        <v>18.084661157024776</v>
      </c>
      <c r="X59">
        <v>15.082661157024779</v>
      </c>
      <c r="Y59">
        <v>49.557819435552737</v>
      </c>
      <c r="Z59">
        <v>53.199329518318919</v>
      </c>
      <c r="AA59">
        <v>46.202329518211734</v>
      </c>
      <c r="AB59">
        <v>66.394191342083246</v>
      </c>
      <c r="AC59">
        <v>51.438329518036539</v>
      </c>
      <c r="AD59">
        <v>43.322820045080874</v>
      </c>
      <c r="AE59">
        <v>50.139329517879865</v>
      </c>
      <c r="AF59">
        <v>18.408661157024781</v>
      </c>
      <c r="AG59">
        <v>16.96266115702478</v>
      </c>
      <c r="AH59">
        <v>51.02832951831892</v>
      </c>
      <c r="AI59">
        <v>44.847329518124667</v>
      </c>
      <c r="AJ59">
        <v>17.365661157024785</v>
      </c>
      <c r="AK59">
        <v>48.155329517842098</v>
      </c>
      <c r="AL59">
        <v>47.563329517786904</v>
      </c>
      <c r="AM59">
        <v>121.7399669421487</v>
      </c>
    </row>
    <row r="60" spans="1:39" x14ac:dyDescent="0.25">
      <c r="A60" s="146">
        <f ca="1">Exceedance!U60</f>
        <v>44531</v>
      </c>
      <c r="B60" s="261">
        <v>67.008529636821208</v>
      </c>
      <c r="C60" s="261">
        <v>67.00852963683306</v>
      </c>
      <c r="D60" s="261">
        <v>67.008529636821208</v>
      </c>
      <c r="E60">
        <v>79.821529636774628</v>
      </c>
      <c r="F60">
        <v>79.97852963677758</v>
      </c>
      <c r="G60">
        <v>70.489529636833069</v>
      </c>
      <c r="H60">
        <v>37.374460862885122</v>
      </c>
      <c r="I60">
        <v>18.445661157024766</v>
      </c>
      <c r="J60">
        <v>45.983560455530188</v>
      </c>
      <c r="K60">
        <v>65.64609988476694</v>
      </c>
      <c r="L60">
        <v>63.663099884774574</v>
      </c>
      <c r="M60">
        <v>74.368529636817371</v>
      </c>
      <c r="N60">
        <v>67.818529636833063</v>
      </c>
      <c r="O60">
        <v>122.40811105374334</v>
      </c>
      <c r="P60">
        <v>74.678529636833076</v>
      </c>
      <c r="Q60">
        <v>78.940529636787161</v>
      </c>
      <c r="R60">
        <v>72.263529636821218</v>
      </c>
      <c r="S60">
        <v>70.179529636819339</v>
      </c>
      <c r="T60">
        <v>20.510180093093009</v>
      </c>
      <c r="U60">
        <v>57.237469956699826</v>
      </c>
      <c r="V60">
        <v>18.877661157024761</v>
      </c>
      <c r="W60">
        <v>18.213661157024767</v>
      </c>
      <c r="X60">
        <v>17.185661157024761</v>
      </c>
      <c r="Y60">
        <v>69.551099884766941</v>
      </c>
      <c r="Z60">
        <v>68.766529636821218</v>
      </c>
      <c r="AA60">
        <v>66.133099884755083</v>
      </c>
      <c r="AB60">
        <v>76.340529636816427</v>
      </c>
      <c r="AC60">
        <v>70.738529636833064</v>
      </c>
      <c r="AD60">
        <v>66.778099884755761</v>
      </c>
      <c r="AE60">
        <v>71.501529636833055</v>
      </c>
      <c r="AF60">
        <v>18.576661157024766</v>
      </c>
      <c r="AG60">
        <v>18.190661157024767</v>
      </c>
      <c r="AH60">
        <v>69.452529636833077</v>
      </c>
      <c r="AI60">
        <v>68.869529636833065</v>
      </c>
      <c r="AJ60">
        <v>18.074661157024764</v>
      </c>
      <c r="AK60">
        <v>68.835529636821221</v>
      </c>
      <c r="AL60">
        <v>71.606529636821222</v>
      </c>
      <c r="AM60">
        <v>123.37796694214866</v>
      </c>
    </row>
    <row r="61" spans="1:39" x14ac:dyDescent="0.25">
      <c r="A61" s="146">
        <f ca="1">Exceedance!U61</f>
        <v>44562</v>
      </c>
      <c r="B61" s="261">
        <v>49.713320393180688</v>
      </c>
      <c r="C61" s="261">
        <v>49.713320393180688</v>
      </c>
      <c r="D61" s="261">
        <v>49.713320393180688</v>
      </c>
      <c r="E61">
        <v>57.845750145246789</v>
      </c>
      <c r="F61">
        <v>56.853750145246806</v>
      </c>
      <c r="G61">
        <v>50.558320393180679</v>
      </c>
      <c r="H61">
        <v>44.737320393200037</v>
      </c>
      <c r="I61">
        <v>26.990201564634294</v>
      </c>
      <c r="J61">
        <v>45.972320393187154</v>
      </c>
      <c r="K61">
        <v>46.354320393180672</v>
      </c>
      <c r="L61">
        <v>45.755320393180668</v>
      </c>
      <c r="M61">
        <v>53.955750145246789</v>
      </c>
      <c r="N61">
        <v>47.993320393180674</v>
      </c>
      <c r="O61">
        <v>61.07975014522389</v>
      </c>
      <c r="P61">
        <v>53.736750145246795</v>
      </c>
      <c r="Q61">
        <v>58.302750145235187</v>
      </c>
      <c r="R61">
        <v>52.394320393180671</v>
      </c>
      <c r="S61">
        <v>53.383320393180675</v>
      </c>
      <c r="T61">
        <v>45.973320393205796</v>
      </c>
      <c r="U61">
        <v>45.232320393182754</v>
      </c>
      <c r="V61">
        <v>19.169661157024766</v>
      </c>
      <c r="W61">
        <v>18.594661157024763</v>
      </c>
      <c r="X61">
        <v>48.885664379191553</v>
      </c>
      <c r="Y61">
        <v>49.389320393180675</v>
      </c>
      <c r="Z61">
        <v>49.304320393180674</v>
      </c>
      <c r="AA61">
        <v>46.599320393180669</v>
      </c>
      <c r="AB61">
        <v>56.11975014524679</v>
      </c>
      <c r="AC61">
        <v>50.344750145246799</v>
      </c>
      <c r="AD61">
        <v>47.688320393180668</v>
      </c>
      <c r="AE61">
        <v>51.887750145246805</v>
      </c>
      <c r="AF61">
        <v>18.809661157024763</v>
      </c>
      <c r="AG61">
        <v>18.70166115702477</v>
      </c>
      <c r="AH61">
        <v>49.163750145246802</v>
      </c>
      <c r="AI61">
        <v>49.474750145246801</v>
      </c>
      <c r="AJ61">
        <v>18.744661157024762</v>
      </c>
      <c r="AK61">
        <v>49.046320393180679</v>
      </c>
      <c r="AL61">
        <v>53.368750145246793</v>
      </c>
      <c r="AM61">
        <v>88.799842525333659</v>
      </c>
    </row>
    <row r="62" spans="1:39" x14ac:dyDescent="0.25">
      <c r="A62" s="146">
        <f ca="1">Exceedance!U62</f>
        <v>44593</v>
      </c>
      <c r="B62" s="261">
        <v>40.35865732735892</v>
      </c>
      <c r="C62" s="261">
        <v>40.35865732735892</v>
      </c>
      <c r="D62" s="261">
        <v>40.35865732735892</v>
      </c>
      <c r="E62">
        <v>60.656227575292803</v>
      </c>
      <c r="F62">
        <v>45.777227575292798</v>
      </c>
      <c r="G62">
        <v>38.018657327358916</v>
      </c>
      <c r="H62">
        <v>33.461936831513484</v>
      </c>
      <c r="I62">
        <v>33.653936831533315</v>
      </c>
      <c r="J62">
        <v>35.102936831513482</v>
      </c>
      <c r="K62">
        <v>35.448936831513485</v>
      </c>
      <c r="L62">
        <v>37.288936831513482</v>
      </c>
      <c r="M62">
        <v>40.837227575292793</v>
      </c>
      <c r="N62">
        <v>39.480936831513482</v>
      </c>
      <c r="O62">
        <v>51.124227575304161</v>
      </c>
      <c r="P62">
        <v>40.400227575292796</v>
      </c>
      <c r="Q62">
        <v>46.10622757530416</v>
      </c>
      <c r="R62">
        <v>42.590936831513488</v>
      </c>
      <c r="S62">
        <v>45.012657327370292</v>
      </c>
      <c r="T62">
        <v>37.359936831513487</v>
      </c>
      <c r="U62">
        <v>33.451936831513486</v>
      </c>
      <c r="V62">
        <v>18.794661157024777</v>
      </c>
      <c r="W62">
        <v>19.091661157024781</v>
      </c>
      <c r="X62">
        <v>37.73193683151387</v>
      </c>
      <c r="Y62">
        <v>36.526936831513495</v>
      </c>
      <c r="Z62">
        <v>39.329936831524854</v>
      </c>
      <c r="AA62">
        <v>34.402936831524848</v>
      </c>
      <c r="AB62">
        <v>44.211227575292789</v>
      </c>
      <c r="AC62">
        <v>37.83922757529281</v>
      </c>
      <c r="AD62">
        <v>34.902936831513486</v>
      </c>
      <c r="AE62">
        <v>39.498227575292788</v>
      </c>
      <c r="AF62">
        <v>19.252661157024782</v>
      </c>
      <c r="AG62">
        <v>17.710661157024777</v>
      </c>
      <c r="AH62">
        <v>41.244227575292797</v>
      </c>
      <c r="AI62">
        <v>38.042227575292792</v>
      </c>
      <c r="AJ62">
        <v>19.072661157024772</v>
      </c>
      <c r="AK62">
        <v>37.658657327370271</v>
      </c>
      <c r="AL62">
        <v>38.67522757530417</v>
      </c>
      <c r="AM62">
        <v>50.73222757528292</v>
      </c>
    </row>
    <row r="63" spans="1:39" x14ac:dyDescent="0.25">
      <c r="A63" s="146">
        <f ca="1">Exceedance!U63</f>
        <v>44621</v>
      </c>
      <c r="B63" s="261">
        <v>45.669895157526014</v>
      </c>
      <c r="C63" s="261">
        <v>45.669895157526014</v>
      </c>
      <c r="D63" s="261">
        <v>45.669895157526014</v>
      </c>
      <c r="E63">
        <v>84.447895157526006</v>
      </c>
      <c r="F63">
        <v>41.289895157526011</v>
      </c>
      <c r="G63">
        <v>36.467895157526009</v>
      </c>
      <c r="H63">
        <v>47.91429540542638</v>
      </c>
      <c r="I63">
        <v>35.456295405426381</v>
      </c>
      <c r="J63">
        <v>36.39761565337146</v>
      </c>
      <c r="K63">
        <v>36.667295405426387</v>
      </c>
      <c r="L63">
        <v>44.394295405426391</v>
      </c>
      <c r="M63">
        <v>50.643895157526011</v>
      </c>
      <c r="N63">
        <v>58.90861565337147</v>
      </c>
      <c r="O63">
        <v>49.258895157526005</v>
      </c>
      <c r="P63">
        <v>51.878895157526024</v>
      </c>
      <c r="Q63">
        <v>50.668895157526016</v>
      </c>
      <c r="R63">
        <v>42.961615653371453</v>
      </c>
      <c r="S63">
        <v>37.460895157526018</v>
      </c>
      <c r="T63">
        <v>37.091295405426379</v>
      </c>
      <c r="U63">
        <v>26.200295405426381</v>
      </c>
      <c r="V63">
        <v>21.273661157016356</v>
      </c>
      <c r="W63">
        <v>16.701661157016364</v>
      </c>
      <c r="X63">
        <v>30.166295405426379</v>
      </c>
      <c r="Y63">
        <v>33.202295405426391</v>
      </c>
      <c r="Z63">
        <v>67.117615653371459</v>
      </c>
      <c r="AA63">
        <v>24.127295405426388</v>
      </c>
      <c r="AB63">
        <v>57.431895157526014</v>
      </c>
      <c r="AC63">
        <v>31.69589515752601</v>
      </c>
      <c r="AD63">
        <v>39.530045405437562</v>
      </c>
      <c r="AE63">
        <v>48.587895157526013</v>
      </c>
      <c r="AF63">
        <v>22.717661157016355</v>
      </c>
      <c r="AG63">
        <v>21.83566115701635</v>
      </c>
      <c r="AH63">
        <v>51.034895157526016</v>
      </c>
      <c r="AI63">
        <v>32.159895157526009</v>
      </c>
      <c r="AJ63">
        <v>22.097661157016358</v>
      </c>
      <c r="AK63">
        <v>41.465895157526042</v>
      </c>
      <c r="AL63">
        <v>29.862895157526005</v>
      </c>
      <c r="AM63">
        <v>55.181895157526021</v>
      </c>
    </row>
    <row r="64" spans="1:39" x14ac:dyDescent="0.25">
      <c r="A64" s="146" t="str">
        <f ca="1">Exceedance!U64</f>
        <v/>
      </c>
      <c r="B64" s="261">
        <v>39.150661157024778</v>
      </c>
      <c r="C64" s="261">
        <v>39.150661157024778</v>
      </c>
      <c r="D64" s="261">
        <v>39.150661157024778</v>
      </c>
      <c r="E64">
        <v>83.630807058102121</v>
      </c>
      <c r="F64">
        <v>53.47580705810207</v>
      </c>
      <c r="G64">
        <v>40.616661157024765</v>
      </c>
      <c r="H64">
        <v>62.498086975434845</v>
      </c>
      <c r="I64">
        <v>39.301661157024768</v>
      </c>
      <c r="J64">
        <v>43.310661157024761</v>
      </c>
      <c r="K64">
        <v>45.412557058113293</v>
      </c>
      <c r="L64">
        <v>50.848557058113293</v>
      </c>
      <c r="M64">
        <v>46.027807058102113</v>
      </c>
      <c r="N64">
        <v>44.769241735537165</v>
      </c>
      <c r="O64">
        <v>44.832807058090992</v>
      </c>
      <c r="P64">
        <v>48.482807058102111</v>
      </c>
      <c r="Q64">
        <v>35.724661157024755</v>
      </c>
      <c r="R64">
        <v>42.037661157024758</v>
      </c>
      <c r="S64">
        <v>41.619807058091006</v>
      </c>
      <c r="T64">
        <v>40.644661157024764</v>
      </c>
      <c r="U64">
        <v>42.165661157024779</v>
      </c>
      <c r="V64">
        <v>41.118661157024761</v>
      </c>
      <c r="W64">
        <v>27.596661157024737</v>
      </c>
      <c r="X64">
        <v>38.716661157024753</v>
      </c>
      <c r="Y64">
        <v>43.318086975434838</v>
      </c>
      <c r="Z64">
        <v>41.125807058090984</v>
      </c>
      <c r="AA64">
        <v>31.108512396694191</v>
      </c>
      <c r="AB64">
        <v>37.041807058102101</v>
      </c>
      <c r="AC64">
        <v>38.502661157024761</v>
      </c>
      <c r="AD64">
        <v>35.663661157024762</v>
      </c>
      <c r="AE64">
        <v>46.034807058102125</v>
      </c>
      <c r="AF64">
        <v>43.28166115702475</v>
      </c>
      <c r="AG64">
        <v>42.209661157024762</v>
      </c>
      <c r="AH64">
        <v>38.969661157024767</v>
      </c>
      <c r="AI64">
        <v>39.552661157024765</v>
      </c>
      <c r="AJ64">
        <v>44.485661157024758</v>
      </c>
      <c r="AK64">
        <v>45.291661157024755</v>
      </c>
      <c r="AL64">
        <v>43.681242252066077</v>
      </c>
      <c r="AM64">
        <v>43.681242252066077</v>
      </c>
    </row>
    <row r="65" spans="1:39" x14ac:dyDescent="0.25">
      <c r="A65" s="146" t="str">
        <f ca="1">Exceedance!U65</f>
        <v/>
      </c>
      <c r="B65" s="261">
        <v>198.41482210983273</v>
      </c>
      <c r="C65" s="261">
        <v>198.4148221098211</v>
      </c>
      <c r="D65" s="261">
        <v>198.41482210983273</v>
      </c>
      <c r="E65">
        <v>305.79222189835849</v>
      </c>
      <c r="F65">
        <v>276.60422189835856</v>
      </c>
      <c r="G65">
        <v>85.912217261353632</v>
      </c>
      <c r="H65">
        <v>129.96965231157574</v>
      </c>
      <c r="I65">
        <v>73.328642424534863</v>
      </c>
      <c r="J65">
        <v>123.71531235430756</v>
      </c>
      <c r="K65">
        <v>137.79165231157566</v>
      </c>
      <c r="L65">
        <v>266.25422189835854</v>
      </c>
      <c r="M65">
        <v>161.17022189835851</v>
      </c>
      <c r="N65">
        <v>328.57755918379615</v>
      </c>
      <c r="O65">
        <v>367.14594214857055</v>
      </c>
      <c r="P65">
        <v>329.26922189835852</v>
      </c>
      <c r="Q65">
        <v>147.46403826010595</v>
      </c>
      <c r="R65">
        <v>157.99689758936054</v>
      </c>
      <c r="S65">
        <v>191.37822189835845</v>
      </c>
      <c r="T65">
        <v>168.50592920409215</v>
      </c>
      <c r="U65">
        <v>73.934056183830876</v>
      </c>
      <c r="V65">
        <v>82.916567743425588</v>
      </c>
      <c r="W65">
        <v>70.778459376686428</v>
      </c>
      <c r="X65">
        <v>192.57761110398354</v>
      </c>
      <c r="Y65">
        <v>164.58765231157568</v>
      </c>
      <c r="Z65">
        <v>183.40122189835853</v>
      </c>
      <c r="AA65">
        <v>297.80173553694442</v>
      </c>
      <c r="AB65">
        <v>250.3722218983585</v>
      </c>
      <c r="AC65">
        <v>89.90121829012709</v>
      </c>
      <c r="AD65">
        <v>319.76294214857057</v>
      </c>
      <c r="AE65">
        <v>70.331652311575681</v>
      </c>
      <c r="AF65">
        <v>69.607478587461046</v>
      </c>
      <c r="AG65">
        <v>155.89539815488959</v>
      </c>
      <c r="AH65">
        <v>147.40534526624856</v>
      </c>
      <c r="AI65">
        <v>70.94425415082118</v>
      </c>
      <c r="AJ65">
        <v>149.10166531005643</v>
      </c>
      <c r="AK65">
        <v>162.72712040306399</v>
      </c>
      <c r="AL65">
        <v>452.10777300491759</v>
      </c>
      <c r="AM65">
        <v>452.1077730049289</v>
      </c>
    </row>
    <row r="66" spans="1:39" x14ac:dyDescent="0.25">
      <c r="A66" s="146" t="str">
        <f ca="1">Exceedance!U66</f>
        <v/>
      </c>
      <c r="B66" s="261">
        <v>74.722171923787528</v>
      </c>
      <c r="C66" s="261">
        <v>74.722171923787528</v>
      </c>
      <c r="D66" s="261">
        <v>74.722171923787528</v>
      </c>
      <c r="E66">
        <v>228.3901719237069</v>
      </c>
      <c r="F66">
        <v>105.29022498180994</v>
      </c>
      <c r="G66">
        <v>58.953661157024762</v>
      </c>
      <c r="H66">
        <v>66.41966115702472</v>
      </c>
      <c r="I66">
        <v>59.918661157024751</v>
      </c>
      <c r="J66">
        <v>45.744661157024787</v>
      </c>
      <c r="K66">
        <v>52.603661157024746</v>
      </c>
      <c r="L66">
        <v>230.67117192370691</v>
      </c>
      <c r="M66">
        <v>57.977661157024741</v>
      </c>
      <c r="N66">
        <v>203.59205512647682</v>
      </c>
      <c r="O66">
        <v>105.52316035047315</v>
      </c>
      <c r="P66">
        <v>342.01617192370691</v>
      </c>
      <c r="Q66">
        <v>47.056661157024728</v>
      </c>
      <c r="R66">
        <v>179.53874150695614</v>
      </c>
      <c r="S66">
        <v>65.199661157024735</v>
      </c>
      <c r="T66">
        <v>59.789661157024746</v>
      </c>
      <c r="U66">
        <v>86.098338999905323</v>
      </c>
      <c r="V66">
        <v>60.003661157024688</v>
      </c>
      <c r="W66">
        <v>60.913661157024713</v>
      </c>
      <c r="X66">
        <v>94.662224978276782</v>
      </c>
      <c r="Y66">
        <v>58.561661157024716</v>
      </c>
      <c r="Z66">
        <v>41.098661157024722</v>
      </c>
      <c r="AA66">
        <v>327.58225565035423</v>
      </c>
      <c r="AB66">
        <v>85.054171923706875</v>
      </c>
      <c r="AC66">
        <v>45.491661157024716</v>
      </c>
      <c r="AD66">
        <v>79.768034873536195</v>
      </c>
      <c r="AE66">
        <v>87.979338999905337</v>
      </c>
      <c r="AF66">
        <v>69.57266115702474</v>
      </c>
      <c r="AG66">
        <v>44.504276153072233</v>
      </c>
      <c r="AH66">
        <v>112.76663717523722</v>
      </c>
      <c r="AI66">
        <v>68.763661157024714</v>
      </c>
      <c r="AJ66">
        <v>40.047661157024812</v>
      </c>
      <c r="AK66">
        <v>125.152714530624</v>
      </c>
      <c r="AL66">
        <v>532.06717192017311</v>
      </c>
      <c r="AM66">
        <v>532.06717192017311</v>
      </c>
    </row>
    <row r="67" spans="1:39" x14ac:dyDescent="0.25">
      <c r="A67" s="146" t="str">
        <f ca="1">Exceedance!U67</f>
        <v/>
      </c>
      <c r="B67" s="261">
        <v>124.54445255269437</v>
      </c>
      <c r="C67" s="261">
        <v>124.54445255269435</v>
      </c>
      <c r="D67" s="261">
        <v>124.54445255269437</v>
      </c>
      <c r="E67">
        <v>170.3464525526943</v>
      </c>
      <c r="F67">
        <v>109.88839949459133</v>
      </c>
      <c r="G67">
        <v>102.04332231407048</v>
      </c>
      <c r="H67">
        <v>104.32532231407046</v>
      </c>
      <c r="I67">
        <v>102.2833223140705</v>
      </c>
      <c r="J67">
        <v>118.08912903758672</v>
      </c>
      <c r="K67">
        <v>100.00932231407049</v>
      </c>
      <c r="L67">
        <v>182.95745255269432</v>
      </c>
      <c r="M67">
        <v>102.87432231407051</v>
      </c>
      <c r="N67">
        <v>464.44145255266915</v>
      </c>
      <c r="O67">
        <v>115.8114525526935</v>
      </c>
      <c r="P67">
        <v>178.24545255269433</v>
      </c>
      <c r="Q67">
        <v>96.295322314070489</v>
      </c>
      <c r="R67">
        <v>187.2214525527078</v>
      </c>
      <c r="S67">
        <v>106.32798300011554</v>
      </c>
      <c r="T67">
        <v>103.44332231407051</v>
      </c>
      <c r="U67">
        <v>116.50698300011555</v>
      </c>
      <c r="V67">
        <v>104.23832231407049</v>
      </c>
      <c r="W67">
        <v>102.23832231407049</v>
      </c>
      <c r="X67">
        <v>115.25130337906572</v>
      </c>
      <c r="Y67">
        <v>102.53632231407047</v>
      </c>
      <c r="Z67">
        <v>97.405322314070503</v>
      </c>
      <c r="AA67">
        <v>207.14445255269237</v>
      </c>
      <c r="AB67">
        <v>139.39045255269437</v>
      </c>
      <c r="AC67">
        <v>100.49232231407051</v>
      </c>
      <c r="AD67">
        <v>206.57445255266822</v>
      </c>
      <c r="AE67">
        <v>108.68098300011553</v>
      </c>
      <c r="AF67">
        <v>104.4903223140705</v>
      </c>
      <c r="AG67">
        <v>99.6963223140705</v>
      </c>
      <c r="AH67">
        <v>115.47345255269265</v>
      </c>
      <c r="AI67">
        <v>102.61432231407049</v>
      </c>
      <c r="AJ67">
        <v>89.945322314070452</v>
      </c>
      <c r="AK67">
        <v>208.72945255268945</v>
      </c>
      <c r="AL67">
        <v>304.28645255269424</v>
      </c>
      <c r="AM67">
        <v>304.28645255269436</v>
      </c>
    </row>
    <row r="68" spans="1:39" x14ac:dyDescent="0.25">
      <c r="A68" s="146" t="str">
        <f ca="1">Exceedance!U68</f>
        <v/>
      </c>
      <c r="B68" s="261">
        <v>120.99396694214867</v>
      </c>
      <c r="C68" s="261">
        <v>120.99396694214867</v>
      </c>
      <c r="D68" s="261">
        <v>120.99396694214867</v>
      </c>
      <c r="E68">
        <v>123.35096694214866</v>
      </c>
      <c r="F68">
        <v>122.95596694214865</v>
      </c>
      <c r="G68">
        <v>100.98194214878126</v>
      </c>
      <c r="H68">
        <v>101.98094214878125</v>
      </c>
      <c r="I68">
        <v>101.96494214878125</v>
      </c>
      <c r="J68">
        <v>124.92196694214866</v>
      </c>
      <c r="K68">
        <v>98.883942148781259</v>
      </c>
      <c r="L68">
        <v>123.34396694214867</v>
      </c>
      <c r="M68">
        <v>101.91394214878126</v>
      </c>
      <c r="N68">
        <v>118.39896694214863</v>
      </c>
      <c r="O68">
        <v>124.96896694214864</v>
      </c>
      <c r="P68">
        <v>120.87596694214866</v>
      </c>
      <c r="Q68">
        <v>123.63496694214867</v>
      </c>
      <c r="R68">
        <v>118.21096694214864</v>
      </c>
      <c r="S68">
        <v>102.06094214878128</v>
      </c>
      <c r="T68">
        <v>101.25494214878127</v>
      </c>
      <c r="U68">
        <v>103.44594214878126</v>
      </c>
      <c r="V68">
        <v>102.13994214878126</v>
      </c>
      <c r="W68">
        <v>101.31794214878126</v>
      </c>
      <c r="X68">
        <v>123.96696694214866</v>
      </c>
      <c r="Y68">
        <v>99.308942148781284</v>
      </c>
      <c r="Z68">
        <v>99.120942148781282</v>
      </c>
      <c r="AA68">
        <v>120.99696694214866</v>
      </c>
      <c r="AB68">
        <v>123.98596694214866</v>
      </c>
      <c r="AC68">
        <v>98.281942148781283</v>
      </c>
      <c r="AD68">
        <v>121.96696694214866</v>
      </c>
      <c r="AE68">
        <v>101.49294214878128</v>
      </c>
      <c r="AF68">
        <v>101.71494214878126</v>
      </c>
      <c r="AG68">
        <v>97.567942148781285</v>
      </c>
      <c r="AH68">
        <v>124.93996694214864</v>
      </c>
      <c r="AI68">
        <v>102.0319421487813</v>
      </c>
      <c r="AJ68">
        <v>120.07396694214867</v>
      </c>
      <c r="AK68">
        <v>120.59696694214867</v>
      </c>
      <c r="AL68">
        <v>116.22596694214864</v>
      </c>
      <c r="AM68">
        <v>116.22596694214864</v>
      </c>
    </row>
    <row r="69" spans="1:39" x14ac:dyDescent="0.25">
      <c r="A69" s="146" t="str">
        <f ca="1">Exceedance!U69</f>
        <v/>
      </c>
      <c r="B69" s="261">
        <v>122.97396694214868</v>
      </c>
      <c r="C69" s="261">
        <v>122.97396694214868</v>
      </c>
      <c r="D69" s="261">
        <v>122.97396694214868</v>
      </c>
      <c r="E69">
        <v>119.28696694214869</v>
      </c>
      <c r="F69">
        <v>123.49196694214869</v>
      </c>
      <c r="G69">
        <v>78.812801652892475</v>
      </c>
      <c r="H69">
        <v>81.840801652892466</v>
      </c>
      <c r="I69">
        <v>82.048801652892465</v>
      </c>
      <c r="J69">
        <v>124.52496694214869</v>
      </c>
      <c r="K69">
        <v>80.648801652892473</v>
      </c>
      <c r="L69">
        <v>123.08896694214869</v>
      </c>
      <c r="M69">
        <v>109.265445223857</v>
      </c>
      <c r="N69">
        <v>121.54996694214867</v>
      </c>
      <c r="O69">
        <v>123.04096694214867</v>
      </c>
      <c r="P69">
        <v>119.77596694214868</v>
      </c>
      <c r="Q69">
        <v>123.72196694214868</v>
      </c>
      <c r="R69">
        <v>121.49196694214868</v>
      </c>
      <c r="S69">
        <v>81.641801652892497</v>
      </c>
      <c r="T69">
        <v>81.582801652892471</v>
      </c>
      <c r="U69">
        <v>82.028801652892497</v>
      </c>
      <c r="V69">
        <v>78.407801652892459</v>
      </c>
      <c r="W69">
        <v>76.611801652892481</v>
      </c>
      <c r="X69">
        <v>124.6799669421487</v>
      </c>
      <c r="Y69">
        <v>80.3448016528925</v>
      </c>
      <c r="Z69">
        <v>118.74496694214868</v>
      </c>
      <c r="AA69">
        <v>121.86896694214867</v>
      </c>
      <c r="AB69">
        <v>123.98596694214866</v>
      </c>
      <c r="AC69">
        <v>112.85816013288677</v>
      </c>
      <c r="AD69">
        <v>122.70896694214868</v>
      </c>
      <c r="AE69">
        <v>82.21280165289248</v>
      </c>
      <c r="AF69">
        <v>78.94480165289248</v>
      </c>
      <c r="AG69">
        <v>76.575801652892466</v>
      </c>
      <c r="AH69">
        <v>124.79896694214868</v>
      </c>
      <c r="AI69">
        <v>82.043801652892469</v>
      </c>
      <c r="AJ69">
        <v>119.98196694214867</v>
      </c>
      <c r="AK69">
        <v>123.58096694214869</v>
      </c>
      <c r="AL69">
        <v>119.58196694214867</v>
      </c>
      <c r="AM69">
        <v>119.58196694214867</v>
      </c>
    </row>
    <row r="70" spans="1:39" x14ac:dyDescent="0.25">
      <c r="A70" s="146" t="str">
        <f ca="1">Exceedance!U70</f>
        <v/>
      </c>
      <c r="B70" s="261"/>
      <c r="C70" s="261"/>
      <c r="D70" s="261"/>
    </row>
    <row r="71" spans="1:39" x14ac:dyDescent="0.25">
      <c r="A71" s="146" t="str">
        <f ca="1">Exceedance!U71</f>
        <v/>
      </c>
      <c r="B71" s="261"/>
      <c r="C71" s="261"/>
      <c r="D71" s="261"/>
    </row>
    <row r="72" spans="1:39" x14ac:dyDescent="0.25">
      <c r="A72" s="146" t="str">
        <f ca="1">Exceedance!U72</f>
        <v/>
      </c>
      <c r="B72" s="261"/>
      <c r="C72" s="261"/>
      <c r="D72" s="261"/>
    </row>
    <row r="73" spans="1:39" x14ac:dyDescent="0.25">
      <c r="A73" s="146" t="str">
        <f ca="1">Exceedance!U73</f>
        <v/>
      </c>
      <c r="B73" s="261"/>
      <c r="C73" s="261"/>
      <c r="D73" s="261"/>
    </row>
    <row r="74" spans="1:39" x14ac:dyDescent="0.25">
      <c r="A74" s="146" t="str">
        <f ca="1">Exceedance!U74</f>
        <v/>
      </c>
      <c r="B74" s="261"/>
      <c r="C74" s="261"/>
      <c r="D74" s="261"/>
    </row>
    <row r="75" spans="1:39" x14ac:dyDescent="0.25">
      <c r="A75" s="146" t="str">
        <f ca="1">Exceedance!U75</f>
        <v/>
      </c>
      <c r="B75" s="261"/>
      <c r="C75" s="261"/>
      <c r="D75" s="261"/>
    </row>
    <row r="76" spans="1:39" x14ac:dyDescent="0.25">
      <c r="A76" s="146" t="str">
        <f ca="1">Exceedance!U76</f>
        <v/>
      </c>
      <c r="B76" s="261"/>
      <c r="C76" s="261"/>
      <c r="D76" s="261"/>
    </row>
    <row r="77" spans="1:39" x14ac:dyDescent="0.25">
      <c r="A77" s="146" t="str">
        <f ca="1">Exceedance!U77</f>
        <v/>
      </c>
      <c r="B77" s="261"/>
      <c r="C77" s="261"/>
      <c r="D77" s="261"/>
    </row>
    <row r="78" spans="1:39" x14ac:dyDescent="0.25">
      <c r="A78" s="146" t="str">
        <f ca="1">Exceedance!U78</f>
        <v/>
      </c>
      <c r="B78" s="261"/>
      <c r="C78" s="261"/>
      <c r="D78" s="261"/>
    </row>
    <row r="79" spans="1:39" x14ac:dyDescent="0.25">
      <c r="A79" s="146" t="str">
        <f ca="1">Exceedance!U79</f>
        <v/>
      </c>
      <c r="B79" s="261"/>
      <c r="C79" s="261"/>
      <c r="D79" s="261"/>
    </row>
    <row r="80" spans="1:39" x14ac:dyDescent="0.25">
      <c r="A80" s="146" t="str">
        <f ca="1">Exceedance!U80</f>
        <v/>
      </c>
      <c r="B80" s="261"/>
      <c r="C80" s="261"/>
      <c r="D80" s="261"/>
    </row>
    <row r="81" spans="1:4" x14ac:dyDescent="0.25">
      <c r="A81" s="146" t="str">
        <f ca="1">Exceedance!U81</f>
        <v/>
      </c>
      <c r="B81" s="261"/>
      <c r="C81" s="261"/>
      <c r="D81" s="261"/>
    </row>
    <row r="82" spans="1:4" x14ac:dyDescent="0.25">
      <c r="A82" s="146" t="str">
        <f ca="1">Exceedance!U82</f>
        <v/>
      </c>
      <c r="B82" s="261"/>
      <c r="C82" s="261"/>
      <c r="D82" s="261"/>
    </row>
    <row r="83" spans="1:4" x14ac:dyDescent="0.25">
      <c r="A83" s="146" t="str">
        <f ca="1">Exceedance!U83</f>
        <v/>
      </c>
      <c r="B83" s="261"/>
      <c r="C83" s="261"/>
      <c r="D83" s="261"/>
    </row>
    <row r="84" spans="1:4" x14ac:dyDescent="0.25">
      <c r="A84" s="146" t="str">
        <f ca="1">Exceedance!U84</f>
        <v/>
      </c>
      <c r="B84" s="261"/>
      <c r="C84" s="261"/>
      <c r="D84" s="261"/>
    </row>
    <row r="85" spans="1:4" x14ac:dyDescent="0.25">
      <c r="A85" s="146" t="str">
        <f ca="1">Exceedance!U85</f>
        <v/>
      </c>
      <c r="B85" s="261"/>
      <c r="C85" s="261"/>
      <c r="D85" s="261"/>
    </row>
    <row r="86" spans="1:4" x14ac:dyDescent="0.25">
      <c r="A86" s="146" t="str">
        <f ca="1">Exceedance!U86</f>
        <v/>
      </c>
      <c r="B86" s="261"/>
      <c r="C86" s="261"/>
      <c r="D86" s="261"/>
    </row>
    <row r="87" spans="1:4" x14ac:dyDescent="0.25">
      <c r="A87" s="146" t="str">
        <f ca="1">Exceedance!U87</f>
        <v/>
      </c>
      <c r="B87" s="261"/>
      <c r="C87" s="261"/>
      <c r="D87" s="261"/>
    </row>
    <row r="88" spans="1:4" x14ac:dyDescent="0.25">
      <c r="A88" s="146" t="str">
        <f ca="1">Exceedance!U88</f>
        <v/>
      </c>
      <c r="B88" s="261"/>
      <c r="C88" s="261"/>
      <c r="D88" s="261"/>
    </row>
    <row r="89" spans="1:4" x14ac:dyDescent="0.25">
      <c r="A89" s="146" t="str">
        <f ca="1">Exceedance!U89</f>
        <v/>
      </c>
      <c r="B89" s="261"/>
      <c r="C89" s="261"/>
      <c r="D89" s="261"/>
    </row>
    <row r="90" spans="1:4" x14ac:dyDescent="0.25">
      <c r="A90" s="146" t="str">
        <f ca="1">Exceedance!U90</f>
        <v/>
      </c>
      <c r="B90" s="261"/>
      <c r="C90" s="261"/>
      <c r="D90" s="261"/>
    </row>
    <row r="91" spans="1:4" x14ac:dyDescent="0.25">
      <c r="A91" s="146" t="str">
        <f ca="1">Exceedance!U91</f>
        <v/>
      </c>
      <c r="B91" s="261"/>
      <c r="C91" s="261"/>
      <c r="D91" s="261"/>
    </row>
    <row r="92" spans="1:4" x14ac:dyDescent="0.25">
      <c r="A92" s="146" t="str">
        <f ca="1">Exceedance!U92</f>
        <v/>
      </c>
      <c r="B92" s="261"/>
      <c r="C92" s="261"/>
      <c r="D92" s="261"/>
    </row>
    <row r="93" spans="1:4" x14ac:dyDescent="0.25">
      <c r="A93" s="146" t="str">
        <f ca="1">Exceedance!U93</f>
        <v/>
      </c>
      <c r="B93" s="261"/>
      <c r="C93" s="261"/>
      <c r="D93" s="261"/>
    </row>
    <row r="94" spans="1:4" x14ac:dyDescent="0.25">
      <c r="A94" s="146" t="str">
        <f ca="1">Exceedance!U94</f>
        <v/>
      </c>
      <c r="B94" s="261"/>
      <c r="C94" s="261"/>
      <c r="D94" s="261"/>
    </row>
    <row r="95" spans="1:4" x14ac:dyDescent="0.25">
      <c r="A95" s="146" t="str">
        <f ca="1">Exceedance!U95</f>
        <v/>
      </c>
      <c r="B95" s="261"/>
      <c r="C95" s="261"/>
      <c r="D95" s="261"/>
    </row>
    <row r="96" spans="1:4" x14ac:dyDescent="0.25">
      <c r="A96" s="146" t="str">
        <f ca="1">Exceedance!U96</f>
        <v/>
      </c>
      <c r="B96" s="261"/>
      <c r="C96" s="261"/>
      <c r="D96" s="261"/>
    </row>
    <row r="97" spans="1:4" x14ac:dyDescent="0.25">
      <c r="A97" s="146" t="str">
        <f ca="1">Exceedance!U97</f>
        <v/>
      </c>
      <c r="B97" s="261"/>
      <c r="C97" s="261"/>
      <c r="D97" s="261"/>
    </row>
    <row r="98" spans="1:4" x14ac:dyDescent="0.25">
      <c r="A98" s="146" t="str">
        <f ca="1">Exceedance!U98</f>
        <v/>
      </c>
      <c r="B98" s="261"/>
      <c r="C98" s="261"/>
      <c r="D98" s="261"/>
    </row>
    <row r="99" spans="1:4" x14ac:dyDescent="0.25">
      <c r="A99" s="146" t="str">
        <f ca="1">Exceedance!U99</f>
        <v/>
      </c>
      <c r="B99" s="261"/>
      <c r="C99" s="261"/>
      <c r="D99" s="261"/>
    </row>
    <row r="100" spans="1:4" x14ac:dyDescent="0.25">
      <c r="A100" s="146" t="str">
        <f ca="1">Exceedance!U100</f>
        <v/>
      </c>
      <c r="B100" s="261"/>
      <c r="C100" s="261"/>
      <c r="D100" s="261"/>
    </row>
  </sheetData>
  <mergeCells count="1">
    <mergeCell ref="B1:AH1"/>
  </mergeCell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9966FF"/>
  </sheetPr>
  <dimension ref="A1:BD100"/>
  <sheetViews>
    <sheetView zoomScale="90" zoomScaleNormal="90" workbookViewId="0">
      <selection activeCell="B4" sqref="B4:AM69"/>
    </sheetView>
  </sheetViews>
  <sheetFormatPr defaultRowHeight="15" x14ac:dyDescent="0.25"/>
  <cols>
    <col min="1" max="1" width="8.85546875" style="138"/>
    <col min="2" max="4" width="9.140625" style="255"/>
  </cols>
  <sheetData>
    <row r="1" spans="1:56" s="138" customFormat="1" x14ac:dyDescent="0.25">
      <c r="A1" s="137"/>
      <c r="B1" s="760" t="s">
        <v>172</v>
      </c>
      <c r="C1" s="761"/>
      <c r="D1" s="761"/>
      <c r="E1" s="761"/>
      <c r="F1" s="761"/>
      <c r="G1" s="761"/>
      <c r="H1" s="761"/>
      <c r="I1" s="761"/>
      <c r="J1" s="761"/>
      <c r="K1" s="761"/>
      <c r="L1" s="761"/>
      <c r="M1" s="761"/>
      <c r="N1" s="761"/>
      <c r="O1" s="761"/>
      <c r="P1" s="761"/>
      <c r="Q1" s="761"/>
      <c r="R1" s="761"/>
      <c r="S1" s="761"/>
      <c r="T1" s="761"/>
      <c r="U1" s="761"/>
      <c r="V1" s="761"/>
      <c r="W1" s="761"/>
      <c r="X1" s="761"/>
      <c r="Y1" s="761"/>
      <c r="Z1" s="761"/>
      <c r="AA1" s="761"/>
      <c r="AB1" s="761"/>
      <c r="AC1" s="761"/>
      <c r="AD1" s="761"/>
      <c r="AE1" s="761"/>
      <c r="AF1" s="761"/>
      <c r="AG1" s="761"/>
      <c r="AH1" s="761"/>
    </row>
    <row r="2" spans="1:56" s="138" customFormat="1" x14ac:dyDescent="0.25">
      <c r="A2" s="137"/>
      <c r="B2" s="263" t="s">
        <v>295</v>
      </c>
      <c r="C2" s="263" t="s">
        <v>296</v>
      </c>
      <c r="D2" s="263" t="s">
        <v>297</v>
      </c>
      <c r="E2" s="138">
        <v>1981</v>
      </c>
      <c r="F2" s="138">
        <v>1982</v>
      </c>
      <c r="G2" s="138">
        <v>1983</v>
      </c>
      <c r="H2" s="138">
        <v>1984</v>
      </c>
      <c r="I2" s="138">
        <v>1985</v>
      </c>
      <c r="J2" s="138">
        <v>1986</v>
      </c>
      <c r="K2" s="138">
        <v>1987</v>
      </c>
      <c r="L2" s="138">
        <v>1988</v>
      </c>
      <c r="M2" s="138">
        <v>1989</v>
      </c>
      <c r="N2" s="138">
        <v>1990</v>
      </c>
      <c r="O2" s="138">
        <v>1991</v>
      </c>
      <c r="P2" s="138">
        <v>1992</v>
      </c>
      <c r="Q2" s="138">
        <v>1993</v>
      </c>
      <c r="R2" s="138">
        <v>1994</v>
      </c>
      <c r="S2" s="138">
        <v>1995</v>
      </c>
      <c r="T2" s="138">
        <v>1996</v>
      </c>
      <c r="U2" s="138">
        <v>1997</v>
      </c>
      <c r="V2" s="138">
        <v>1998</v>
      </c>
      <c r="W2" s="138">
        <v>1999</v>
      </c>
      <c r="X2" s="138">
        <v>2000</v>
      </c>
      <c r="Y2" s="138">
        <v>2001</v>
      </c>
      <c r="Z2" s="138">
        <v>2002</v>
      </c>
      <c r="AA2" s="138">
        <v>2003</v>
      </c>
      <c r="AB2" s="138">
        <v>2004</v>
      </c>
      <c r="AC2" s="138">
        <v>2005</v>
      </c>
      <c r="AD2" s="138">
        <v>2006</v>
      </c>
      <c r="AE2" s="192">
        <v>2007</v>
      </c>
      <c r="AF2" s="192">
        <v>2008</v>
      </c>
      <c r="AG2" s="192">
        <v>2009</v>
      </c>
      <c r="AH2" s="138">
        <v>2010</v>
      </c>
      <c r="AI2" s="138">
        <v>2011</v>
      </c>
      <c r="AJ2" s="138">
        <v>2012</v>
      </c>
      <c r="AK2" s="138">
        <v>2013</v>
      </c>
      <c r="AL2" s="138">
        <v>2014</v>
      </c>
      <c r="AM2" s="138">
        <v>2015</v>
      </c>
      <c r="AN2" s="138">
        <v>2016</v>
      </c>
      <c r="AO2" s="138">
        <v>2017</v>
      </c>
      <c r="AP2" s="138">
        <v>2018</v>
      </c>
      <c r="AQ2" s="138">
        <v>2019</v>
      </c>
      <c r="AR2" s="138">
        <v>2020</v>
      </c>
      <c r="AS2" s="138">
        <v>2021</v>
      </c>
      <c r="AT2" s="138">
        <v>2022</v>
      </c>
      <c r="AU2" s="138">
        <v>2023</v>
      </c>
      <c r="AV2" s="138">
        <v>2024</v>
      </c>
      <c r="AW2" s="138">
        <v>2025</v>
      </c>
      <c r="AX2" s="138">
        <v>2026</v>
      </c>
      <c r="AY2" s="138">
        <v>2027</v>
      </c>
      <c r="AZ2" s="138">
        <v>2028</v>
      </c>
      <c r="BA2" s="138">
        <v>2029</v>
      </c>
      <c r="BB2" s="138">
        <v>2030</v>
      </c>
      <c r="BC2" s="138">
        <v>2031</v>
      </c>
      <c r="BD2" s="138">
        <v>2032</v>
      </c>
    </row>
    <row r="3" spans="1:56" s="140" customFormat="1" x14ac:dyDescent="0.25">
      <c r="A3" s="139"/>
      <c r="B3" s="140" t="s">
        <v>332</v>
      </c>
      <c r="C3" s="140" t="s">
        <v>333</v>
      </c>
      <c r="D3" s="140" t="s">
        <v>334</v>
      </c>
      <c r="E3" s="140" t="s">
        <v>335</v>
      </c>
      <c r="F3" s="140" t="s">
        <v>336</v>
      </c>
      <c r="G3" s="140" t="s">
        <v>337</v>
      </c>
      <c r="H3" s="140" t="s">
        <v>338</v>
      </c>
      <c r="I3" s="140" t="s">
        <v>339</v>
      </c>
      <c r="J3" s="140" t="s">
        <v>340</v>
      </c>
      <c r="K3" s="140" t="s">
        <v>341</v>
      </c>
      <c r="L3" s="140" t="s">
        <v>342</v>
      </c>
      <c r="M3" s="140" t="s">
        <v>343</v>
      </c>
      <c r="N3" s="140" t="s">
        <v>344</v>
      </c>
      <c r="O3" s="140" t="s">
        <v>345</v>
      </c>
      <c r="P3" s="140" t="s">
        <v>346</v>
      </c>
      <c r="Q3" s="140" t="s">
        <v>347</v>
      </c>
      <c r="R3" s="140" t="s">
        <v>348</v>
      </c>
      <c r="S3" s="140" t="s">
        <v>349</v>
      </c>
      <c r="T3" s="140" t="s">
        <v>350</v>
      </c>
      <c r="U3" s="140" t="s">
        <v>351</v>
      </c>
      <c r="V3" s="140" t="s">
        <v>352</v>
      </c>
      <c r="W3" s="140" t="s">
        <v>353</v>
      </c>
      <c r="X3" s="140" t="s">
        <v>354</v>
      </c>
      <c r="Y3" s="140" t="s">
        <v>355</v>
      </c>
      <c r="Z3" s="140" t="s">
        <v>356</v>
      </c>
      <c r="AA3" s="140" t="s">
        <v>357</v>
      </c>
      <c r="AB3" s="140" t="s">
        <v>358</v>
      </c>
      <c r="AC3" s="140" t="s">
        <v>359</v>
      </c>
      <c r="AD3" s="140" t="s">
        <v>360</v>
      </c>
      <c r="AE3" s="140" t="s">
        <v>361</v>
      </c>
      <c r="AF3" s="140" t="s">
        <v>362</v>
      </c>
      <c r="AG3" s="140" t="s">
        <v>363</v>
      </c>
      <c r="AH3" s="140" t="s">
        <v>364</v>
      </c>
      <c r="AI3" s="140" t="s">
        <v>384</v>
      </c>
      <c r="AJ3" s="140" t="s">
        <v>385</v>
      </c>
      <c r="AK3" s="140" t="s">
        <v>386</v>
      </c>
      <c r="AL3" s="140" t="s">
        <v>387</v>
      </c>
      <c r="AM3" s="140" t="s">
        <v>388</v>
      </c>
      <c r="AN3" s="140" t="s">
        <v>389</v>
      </c>
      <c r="AO3" s="140" t="s">
        <v>390</v>
      </c>
      <c r="AP3" s="140" t="s">
        <v>391</v>
      </c>
      <c r="AQ3" s="140" t="s">
        <v>392</v>
      </c>
      <c r="AR3" s="140" t="s">
        <v>393</v>
      </c>
      <c r="AS3" s="140" t="s">
        <v>394</v>
      </c>
      <c r="AT3" s="140" t="s">
        <v>395</v>
      </c>
      <c r="AU3" s="140" t="s">
        <v>396</v>
      </c>
      <c r="AV3" s="140" t="s">
        <v>397</v>
      </c>
      <c r="AW3" s="140" t="s">
        <v>398</v>
      </c>
      <c r="AX3" s="140" t="s">
        <v>399</v>
      </c>
      <c r="AY3" s="140" t="s">
        <v>400</v>
      </c>
      <c r="AZ3" s="140" t="s">
        <v>401</v>
      </c>
      <c r="BA3" s="140" t="s">
        <v>402</v>
      </c>
      <c r="BB3" s="140" t="s">
        <v>403</v>
      </c>
      <c r="BC3" s="140" t="s">
        <v>404</v>
      </c>
      <c r="BD3" s="140" t="s">
        <v>405</v>
      </c>
    </row>
    <row r="4" spans="1:56" x14ac:dyDescent="0.25">
      <c r="A4" s="141">
        <f ca="1">Exceedance!U4</f>
        <v>42826</v>
      </c>
      <c r="B4" s="273">
        <v>108.6703274088274</v>
      </c>
      <c r="C4" s="273">
        <v>110.96396694214867</v>
      </c>
      <c r="D4" s="273">
        <v>111.12396694214871</v>
      </c>
      <c r="E4">
        <v>102.53896694214869</v>
      </c>
      <c r="F4">
        <v>106.01832740882739</v>
      </c>
      <c r="G4">
        <v>99.806327408827372</v>
      </c>
      <c r="H4">
        <v>104.65432740882738</v>
      </c>
      <c r="I4">
        <v>111.30996694214869</v>
      </c>
      <c r="J4">
        <v>114.74096694214869</v>
      </c>
      <c r="K4">
        <v>106.06496694214866</v>
      </c>
      <c r="L4">
        <v>112.98996694214865</v>
      </c>
      <c r="M4">
        <v>105.7019669421487</v>
      </c>
      <c r="N4">
        <v>103.61496694214867</v>
      </c>
      <c r="O4">
        <v>99.044327408827371</v>
      </c>
      <c r="P4">
        <v>106.74396694214867</v>
      </c>
      <c r="Q4">
        <v>112.42396694214865</v>
      </c>
      <c r="R4">
        <v>106.20896694214865</v>
      </c>
      <c r="S4">
        <v>108.64832740882738</v>
      </c>
      <c r="T4">
        <v>113.31532740882737</v>
      </c>
      <c r="U4">
        <v>111.70232740882736</v>
      </c>
      <c r="V4">
        <v>114.7709669421487</v>
      </c>
      <c r="W4">
        <v>114.43896694214867</v>
      </c>
      <c r="X4">
        <v>109.49796694214869</v>
      </c>
      <c r="Y4">
        <v>108.56496694214864</v>
      </c>
      <c r="Z4">
        <v>111.11396694214869</v>
      </c>
      <c r="AA4">
        <v>111.12396694214871</v>
      </c>
      <c r="AB4">
        <v>106.84596694214866</v>
      </c>
      <c r="AC4">
        <v>110.43296694214874</v>
      </c>
      <c r="AD4">
        <v>107.08196694214867</v>
      </c>
      <c r="AE4">
        <v>111.06296694214869</v>
      </c>
      <c r="AF4">
        <v>112.26696694214868</v>
      </c>
      <c r="AG4">
        <v>107.50496694214868</v>
      </c>
      <c r="AH4">
        <v>111.01896694214871</v>
      </c>
      <c r="AI4">
        <v>111.79096694214866</v>
      </c>
      <c r="AJ4">
        <v>107.55796694214867</v>
      </c>
      <c r="AK4">
        <v>116.18132740882739</v>
      </c>
      <c r="AL4">
        <v>111.59996694214864</v>
      </c>
      <c r="AM4">
        <v>114.59796694214869</v>
      </c>
    </row>
    <row r="5" spans="1:56" x14ac:dyDescent="0.25">
      <c r="A5" s="141">
        <f ca="1">Exceedance!U5</f>
        <v>42856</v>
      </c>
      <c r="B5" s="273">
        <v>239.03522189672213</v>
      </c>
      <c r="C5" s="273">
        <v>416.76931427994896</v>
      </c>
      <c r="D5" s="273">
        <v>350.76698842965897</v>
      </c>
      <c r="E5">
        <v>389.73898842965895</v>
      </c>
      <c r="F5">
        <v>198.66022189672213</v>
      </c>
      <c r="G5">
        <v>429.91678181803275</v>
      </c>
      <c r="H5">
        <v>413.31822189672215</v>
      </c>
      <c r="I5">
        <v>414.42294119842705</v>
      </c>
      <c r="J5">
        <v>328.39098842965893</v>
      </c>
      <c r="K5">
        <v>366.39998842965917</v>
      </c>
      <c r="L5">
        <v>374.56498842965897</v>
      </c>
      <c r="M5">
        <v>303.14225469156935</v>
      </c>
      <c r="N5">
        <v>435.9257818180327</v>
      </c>
      <c r="O5">
        <v>426.99998842965903</v>
      </c>
      <c r="P5">
        <v>434.35662795884781</v>
      </c>
      <c r="Q5">
        <v>317.4979884296589</v>
      </c>
      <c r="R5">
        <v>363.39794717309036</v>
      </c>
      <c r="S5">
        <v>357.84178181803293</v>
      </c>
      <c r="T5">
        <v>347.43422189672225</v>
      </c>
      <c r="U5">
        <v>347.92098842965902</v>
      </c>
      <c r="V5">
        <v>373.94498842965908</v>
      </c>
      <c r="W5">
        <v>354.63478181803265</v>
      </c>
      <c r="X5">
        <v>380.00698842965897</v>
      </c>
      <c r="Y5">
        <v>476.36801012899099</v>
      </c>
      <c r="Z5">
        <v>228.35095637166179</v>
      </c>
      <c r="AA5">
        <v>354.666988429659</v>
      </c>
      <c r="AB5">
        <v>421.21410388053027</v>
      </c>
      <c r="AC5">
        <v>375.90198842965896</v>
      </c>
      <c r="AD5">
        <v>317.99026267935989</v>
      </c>
      <c r="AE5">
        <v>389.65485266121436</v>
      </c>
      <c r="AF5">
        <v>396.39498842965895</v>
      </c>
      <c r="AG5">
        <v>397.28050594159942</v>
      </c>
      <c r="AH5">
        <v>434.33998842965906</v>
      </c>
      <c r="AI5">
        <v>391.06478181803271</v>
      </c>
      <c r="AJ5">
        <v>367.69360970526083</v>
      </c>
      <c r="AK5">
        <v>334.21998842965905</v>
      </c>
      <c r="AL5">
        <v>380.613988429659</v>
      </c>
      <c r="AM5">
        <v>373.94578181803269</v>
      </c>
    </row>
    <row r="6" spans="1:56" x14ac:dyDescent="0.25">
      <c r="A6" s="141">
        <f ca="1">Exceedance!U6</f>
        <v>42887</v>
      </c>
      <c r="B6" s="273">
        <v>137.12217192370696</v>
      </c>
      <c r="C6" s="273">
        <v>288.23217191800006</v>
      </c>
      <c r="D6" s="273">
        <v>152.27308344445055</v>
      </c>
      <c r="E6">
        <v>165.41386564661579</v>
      </c>
      <c r="F6">
        <v>159.73517192370693</v>
      </c>
      <c r="G6">
        <v>97.782292798598547</v>
      </c>
      <c r="H6">
        <v>332.16217192370698</v>
      </c>
      <c r="I6">
        <v>236.38217191988014</v>
      </c>
      <c r="J6">
        <v>205.9033217708114</v>
      </c>
      <c r="K6">
        <v>113.85222680123906</v>
      </c>
      <c r="L6">
        <v>78.898717568018171</v>
      </c>
      <c r="M6">
        <v>61.247313837693639</v>
      </c>
      <c r="N6">
        <v>263.31698232680634</v>
      </c>
      <c r="O6">
        <v>39.556954425650808</v>
      </c>
      <c r="P6">
        <v>104.20117191663569</v>
      </c>
      <c r="Q6">
        <v>172.18297229775433</v>
      </c>
      <c r="R6">
        <v>177.4571719175764</v>
      </c>
      <c r="S6">
        <v>351.22030197236421</v>
      </c>
      <c r="T6">
        <v>120.20217192370691</v>
      </c>
      <c r="U6">
        <v>216.66401796805764</v>
      </c>
      <c r="V6">
        <v>49.865507547945761</v>
      </c>
      <c r="W6">
        <v>368.00854223842185</v>
      </c>
      <c r="X6">
        <v>71.328733394239705</v>
      </c>
      <c r="Y6">
        <v>175.54917191936534</v>
      </c>
      <c r="Z6">
        <v>89.137171920585573</v>
      </c>
      <c r="AA6">
        <v>143.72177279133209</v>
      </c>
      <c r="AB6">
        <v>142.09417191743378</v>
      </c>
      <c r="AC6">
        <v>87.41624479024405</v>
      </c>
      <c r="AD6">
        <v>92.197171918346712</v>
      </c>
      <c r="AE6">
        <v>188.68217192074556</v>
      </c>
      <c r="AF6">
        <v>47.925731163285839</v>
      </c>
      <c r="AG6">
        <v>147.73817192016514</v>
      </c>
      <c r="AH6">
        <v>39.113975861102759</v>
      </c>
      <c r="AI6">
        <v>205.99385980379606</v>
      </c>
      <c r="AJ6">
        <v>60.811617512150448</v>
      </c>
      <c r="AK6">
        <v>247.1354522231471</v>
      </c>
      <c r="AL6">
        <v>90.295915817781065</v>
      </c>
      <c r="AM6">
        <v>348.06447296651623</v>
      </c>
    </row>
    <row r="7" spans="1:56" x14ac:dyDescent="0.25">
      <c r="A7" s="141">
        <f ca="1">Exceedance!U7</f>
        <v>42917</v>
      </c>
      <c r="B7" s="273">
        <v>123.70445255269436</v>
      </c>
      <c r="C7" s="273">
        <v>177.52445255269433</v>
      </c>
      <c r="D7" s="273">
        <v>134.37445255269222</v>
      </c>
      <c r="E7">
        <v>134.85145255270672</v>
      </c>
      <c r="F7">
        <v>173.52445255269436</v>
      </c>
      <c r="G7">
        <v>269.98945255266256</v>
      </c>
      <c r="H7">
        <v>213.20745255269438</v>
      </c>
      <c r="I7">
        <v>134.37445255269435</v>
      </c>
      <c r="J7">
        <v>165.08345255269197</v>
      </c>
      <c r="K7">
        <v>109.31845255269384</v>
      </c>
      <c r="L7">
        <v>129.53845255268863</v>
      </c>
      <c r="M7">
        <v>102.06909752058496</v>
      </c>
      <c r="N7">
        <v>171.34245255269286</v>
      </c>
      <c r="O7">
        <v>143.95860149782297</v>
      </c>
      <c r="P7">
        <v>129.96645255270781</v>
      </c>
      <c r="Q7">
        <v>156.21545255269257</v>
      </c>
      <c r="R7">
        <v>110.25845255270779</v>
      </c>
      <c r="S7">
        <v>450.67545255268908</v>
      </c>
      <c r="T7">
        <v>108.38745255269433</v>
      </c>
      <c r="U7">
        <v>150.26045255269096</v>
      </c>
      <c r="V7">
        <v>99.062168356598889</v>
      </c>
      <c r="W7">
        <v>262.61045255269414</v>
      </c>
      <c r="X7">
        <v>102.20009752058499</v>
      </c>
      <c r="Y7">
        <v>110.25645255269436</v>
      </c>
      <c r="Z7">
        <v>100.67409752058497</v>
      </c>
      <c r="AA7">
        <v>115.06045255269014</v>
      </c>
      <c r="AB7">
        <v>113.02445255270781</v>
      </c>
      <c r="AC7">
        <v>127.66345255269103</v>
      </c>
      <c r="AD7">
        <v>100.31609752058495</v>
      </c>
      <c r="AE7">
        <v>133.46245255270782</v>
      </c>
      <c r="AF7">
        <v>157.99545255268202</v>
      </c>
      <c r="AG7">
        <v>150.33245255269435</v>
      </c>
      <c r="AH7">
        <v>97.986097520584991</v>
      </c>
      <c r="AI7">
        <v>209.70445255268524</v>
      </c>
      <c r="AJ7">
        <v>102.67309752058499</v>
      </c>
      <c r="AK7">
        <v>135.22745255269356</v>
      </c>
      <c r="AL7">
        <v>121.6574525526855</v>
      </c>
      <c r="AM7">
        <v>209.54945255269021</v>
      </c>
    </row>
    <row r="8" spans="1:56" x14ac:dyDescent="0.25">
      <c r="A8" s="141">
        <f ca="1">Exceedance!U8</f>
        <v>42948</v>
      </c>
      <c r="B8" s="273">
        <v>119.33396694214865</v>
      </c>
      <c r="C8" s="273">
        <v>118.68396694214867</v>
      </c>
      <c r="D8" s="273">
        <v>121.12396694214867</v>
      </c>
      <c r="E8">
        <v>122.27796694214868</v>
      </c>
      <c r="F8">
        <v>118.75096694214866</v>
      </c>
      <c r="G8">
        <v>118.53496694214867</v>
      </c>
      <c r="H8">
        <v>118.16096694214863</v>
      </c>
      <c r="I8">
        <v>123.14796694214864</v>
      </c>
      <c r="J8">
        <v>121.37096694214866</v>
      </c>
      <c r="K8">
        <v>122.86396694214866</v>
      </c>
      <c r="L8">
        <v>122.64696694214867</v>
      </c>
      <c r="M8">
        <v>121.18710407387611</v>
      </c>
      <c r="N8">
        <v>121.72596694214864</v>
      </c>
      <c r="O8">
        <v>122.89896694214865</v>
      </c>
      <c r="P8">
        <v>120.85396694214866</v>
      </c>
      <c r="Q8">
        <v>122.94096694214863</v>
      </c>
      <c r="R8">
        <v>123.93396694214867</v>
      </c>
      <c r="S8">
        <v>129.38871928712487</v>
      </c>
      <c r="T8">
        <v>124.27196694214865</v>
      </c>
      <c r="U8">
        <v>122.14496694214866</v>
      </c>
      <c r="V8">
        <v>123.40596694214867</v>
      </c>
      <c r="W8">
        <v>115.82796694214865</v>
      </c>
      <c r="X8">
        <v>124.68196694214866</v>
      </c>
      <c r="Y8">
        <v>122.59396694214867</v>
      </c>
      <c r="Z8">
        <v>124.39796694214866</v>
      </c>
      <c r="AA8">
        <v>123.78896694214866</v>
      </c>
      <c r="AB8">
        <v>123.67296694214866</v>
      </c>
      <c r="AC8">
        <v>123.01796694214866</v>
      </c>
      <c r="AD8">
        <v>121.52896694214864</v>
      </c>
      <c r="AE8">
        <v>121.97096694214866</v>
      </c>
      <c r="AF8">
        <v>122.36396694214868</v>
      </c>
      <c r="AG8">
        <v>123.06396694214865</v>
      </c>
      <c r="AH8">
        <v>120.58496694214868</v>
      </c>
      <c r="AI8">
        <v>120.71596694214864</v>
      </c>
      <c r="AJ8">
        <v>99.687717355295746</v>
      </c>
      <c r="AK8">
        <v>122.07896694214865</v>
      </c>
      <c r="AL8">
        <v>119.47296694214866</v>
      </c>
      <c r="AM8">
        <v>122.19096694214866</v>
      </c>
    </row>
    <row r="9" spans="1:56" x14ac:dyDescent="0.25">
      <c r="A9" s="141">
        <f ca="1">Exceedance!U9</f>
        <v>42979</v>
      </c>
      <c r="B9" s="273">
        <v>122.59396694214868</v>
      </c>
      <c r="C9" s="273">
        <v>121.55396694214868</v>
      </c>
      <c r="D9" s="273">
        <v>118.12396694214867</v>
      </c>
      <c r="E9">
        <v>122.80796694214868</v>
      </c>
      <c r="F9">
        <v>118.48396694214867</v>
      </c>
      <c r="G9">
        <v>122.33496694214868</v>
      </c>
      <c r="H9">
        <v>120.46296694214868</v>
      </c>
      <c r="I9">
        <v>118.52496694214868</v>
      </c>
      <c r="J9">
        <v>117.63396694214869</v>
      </c>
      <c r="K9">
        <v>123.30696694214869</v>
      </c>
      <c r="L9">
        <v>120.08396694214868</v>
      </c>
      <c r="M9">
        <v>124.18196694214868</v>
      </c>
      <c r="N9">
        <v>122.34196694214869</v>
      </c>
      <c r="O9">
        <v>123.10696694214867</v>
      </c>
      <c r="P9">
        <v>122.37996694214867</v>
      </c>
      <c r="Q9">
        <v>122.65496694214866</v>
      </c>
      <c r="R9">
        <v>122.06496694214867</v>
      </c>
      <c r="S9">
        <v>120.40196694214868</v>
      </c>
      <c r="T9">
        <v>122.50496694214867</v>
      </c>
      <c r="U9">
        <v>120.71196694214866</v>
      </c>
      <c r="V9">
        <v>123.67096694214868</v>
      </c>
      <c r="W9">
        <v>120.00296694214867</v>
      </c>
      <c r="X9">
        <v>123.81496694214867</v>
      </c>
      <c r="Y9">
        <v>122.97096694214868</v>
      </c>
      <c r="Z9">
        <v>122.51196694214867</v>
      </c>
      <c r="AA9">
        <v>118.9839669421487</v>
      </c>
      <c r="AB9">
        <v>118.12396694214867</v>
      </c>
      <c r="AC9">
        <v>123.79096694214867</v>
      </c>
      <c r="AD9">
        <v>122.19996694214868</v>
      </c>
      <c r="AE9">
        <v>117.63696694214869</v>
      </c>
      <c r="AF9">
        <v>122.81596694214868</v>
      </c>
      <c r="AG9">
        <v>123.32296694214868</v>
      </c>
      <c r="AH9">
        <v>123.61596694214867</v>
      </c>
      <c r="AI9">
        <v>121.92796694214866</v>
      </c>
      <c r="AJ9">
        <v>116.46698313108634</v>
      </c>
      <c r="AK9">
        <v>118.27796694214869</v>
      </c>
      <c r="AL9">
        <v>118.02996694214868</v>
      </c>
      <c r="AM9">
        <v>122.98896694214866</v>
      </c>
    </row>
    <row r="10" spans="1:56" x14ac:dyDescent="0.25">
      <c r="A10" s="141">
        <f ca="1">Exceedance!U10</f>
        <v>43009</v>
      </c>
      <c r="B10" s="273">
        <v>99.780797338789284</v>
      </c>
      <c r="C10" s="273">
        <v>122.14396694214865</v>
      </c>
      <c r="D10" s="273">
        <v>119.75396694214866</v>
      </c>
      <c r="E10">
        <v>123.08596694214867</v>
      </c>
      <c r="F10">
        <v>122.65196694214866</v>
      </c>
      <c r="G10">
        <v>123.50296694214866</v>
      </c>
      <c r="H10">
        <v>118.87296694214866</v>
      </c>
      <c r="I10">
        <v>118.96296694214867</v>
      </c>
      <c r="J10">
        <v>120.39296694214865</v>
      </c>
      <c r="K10">
        <v>111.97008797160433</v>
      </c>
      <c r="L10">
        <v>123.14696694214867</v>
      </c>
      <c r="M10">
        <v>65.176365136094191</v>
      </c>
      <c r="N10">
        <v>119.88796694214868</v>
      </c>
      <c r="O10">
        <v>124.27496694214867</v>
      </c>
      <c r="P10">
        <v>124.03196694214867</v>
      </c>
      <c r="Q10">
        <v>123.24696694214866</v>
      </c>
      <c r="R10">
        <v>115.70154731649626</v>
      </c>
      <c r="S10">
        <v>120.15896694214867</v>
      </c>
      <c r="T10">
        <v>113.01015988772488</v>
      </c>
      <c r="U10">
        <v>117.86396694214866</v>
      </c>
      <c r="V10">
        <v>116.7791392205007</v>
      </c>
      <c r="W10">
        <v>122.74896694214866</v>
      </c>
      <c r="X10">
        <v>90.972000504106873</v>
      </c>
      <c r="Y10">
        <v>123.69796694214867</v>
      </c>
      <c r="Z10">
        <v>79.779352293309842</v>
      </c>
      <c r="AA10">
        <v>123.22296694214867</v>
      </c>
      <c r="AB10">
        <v>120.50796694214866</v>
      </c>
      <c r="AC10">
        <v>121.03696694214868</v>
      </c>
      <c r="AD10">
        <v>112.64696694214867</v>
      </c>
      <c r="AE10">
        <v>117.97296694214864</v>
      </c>
      <c r="AF10">
        <v>119.55632729957408</v>
      </c>
      <c r="AG10">
        <v>118.82266632521863</v>
      </c>
      <c r="AH10">
        <v>99.779367393605014</v>
      </c>
      <c r="AI10">
        <v>121.84196694214867</v>
      </c>
      <c r="AJ10">
        <v>53.076743943537728</v>
      </c>
      <c r="AK10">
        <v>119.04096694214867</v>
      </c>
      <c r="AL10">
        <v>116.86196694214864</v>
      </c>
      <c r="AM10">
        <v>123.77596694214866</v>
      </c>
    </row>
    <row r="11" spans="1:56" x14ac:dyDescent="0.25">
      <c r="A11" s="141">
        <f ca="1">Exceedance!U11</f>
        <v>43040</v>
      </c>
      <c r="B11" s="273">
        <v>45.317329517910302</v>
      </c>
      <c r="C11" s="273">
        <v>85.659614909762865</v>
      </c>
      <c r="D11" s="273">
        <v>65.942206157098553</v>
      </c>
      <c r="E11">
        <v>61.843285531048409</v>
      </c>
      <c r="F11">
        <v>124.37596694214868</v>
      </c>
      <c r="G11">
        <v>116.14240201642413</v>
      </c>
      <c r="H11">
        <v>122.71896694214868</v>
      </c>
      <c r="I11">
        <v>122.97596694214867</v>
      </c>
      <c r="J11">
        <v>122.24396694214867</v>
      </c>
      <c r="K11">
        <v>53.899329517877696</v>
      </c>
      <c r="L11">
        <v>62.381317809711803</v>
      </c>
      <c r="M11">
        <v>48.762329518260564</v>
      </c>
      <c r="N11">
        <v>121.82896694214871</v>
      </c>
      <c r="O11">
        <v>56.063761536648137</v>
      </c>
      <c r="P11">
        <v>72.381874151067677</v>
      </c>
      <c r="Q11">
        <v>72.244596035226607</v>
      </c>
      <c r="R11">
        <v>59.273329517893508</v>
      </c>
      <c r="S11">
        <v>123.23996694214867</v>
      </c>
      <c r="T11">
        <v>56.976329517982485</v>
      </c>
      <c r="U11">
        <v>102.62437766706331</v>
      </c>
      <c r="V11">
        <v>58.529329517929291</v>
      </c>
      <c r="W11">
        <v>123.78096694214868</v>
      </c>
      <c r="X11">
        <v>51.524329518053854</v>
      </c>
      <c r="Y11">
        <v>63.502941177613515</v>
      </c>
      <c r="Z11">
        <v>51.448329518227936</v>
      </c>
      <c r="AA11">
        <v>83.915880088316669</v>
      </c>
      <c r="AB11">
        <v>67.888115438154642</v>
      </c>
      <c r="AC11">
        <v>76.20029059831954</v>
      </c>
      <c r="AD11">
        <v>91.935541803273892</v>
      </c>
      <c r="AE11">
        <v>102.97776765069348</v>
      </c>
      <c r="AF11">
        <v>54.23432951784099</v>
      </c>
      <c r="AG11">
        <v>58.514329517875943</v>
      </c>
      <c r="AH11">
        <v>57.484329517999235</v>
      </c>
      <c r="AI11">
        <v>82.629370284161382</v>
      </c>
      <c r="AJ11">
        <v>47.550329518318932</v>
      </c>
      <c r="AK11">
        <v>122.72896694214869</v>
      </c>
      <c r="AL11">
        <v>103.16926450334914</v>
      </c>
      <c r="AM11">
        <v>92.077559872897325</v>
      </c>
    </row>
    <row r="12" spans="1:56" x14ac:dyDescent="0.25">
      <c r="A12" s="141">
        <f ca="1">Exceedance!U12</f>
        <v>43070</v>
      </c>
      <c r="B12" s="273">
        <v>66.590099884766943</v>
      </c>
      <c r="C12" s="273">
        <v>68.968529636794116</v>
      </c>
      <c r="D12" s="273">
        <v>67.008529636815027</v>
      </c>
      <c r="E12">
        <v>77.773529636820214</v>
      </c>
      <c r="F12">
        <v>78.454484077866411</v>
      </c>
      <c r="G12">
        <v>82.70752963677306</v>
      </c>
      <c r="H12">
        <v>96.964830873873623</v>
      </c>
      <c r="I12">
        <v>88.341480114127037</v>
      </c>
      <c r="J12">
        <v>88.237679961668476</v>
      </c>
      <c r="K12">
        <v>75.066529636833053</v>
      </c>
      <c r="L12">
        <v>74.682529636817108</v>
      </c>
      <c r="M12">
        <v>70.940529636821196</v>
      </c>
      <c r="N12">
        <v>94.588155239448113</v>
      </c>
      <c r="O12">
        <v>76.3495296368325</v>
      </c>
      <c r="P12">
        <v>75.742529636801436</v>
      </c>
      <c r="Q12">
        <v>76.970529636814859</v>
      </c>
      <c r="R12">
        <v>77.577529636821211</v>
      </c>
      <c r="S12">
        <v>123.77496694214867</v>
      </c>
      <c r="T12">
        <v>76.590529636833068</v>
      </c>
      <c r="U12">
        <v>79.08752963679143</v>
      </c>
      <c r="V12">
        <v>79.762529636821228</v>
      </c>
      <c r="W12">
        <v>90.972729363984513</v>
      </c>
      <c r="X12">
        <v>73.116529636821213</v>
      </c>
      <c r="Y12">
        <v>77.632529636818887</v>
      </c>
      <c r="Z12">
        <v>71.724529636833068</v>
      </c>
      <c r="AA12">
        <v>77.02252963679706</v>
      </c>
      <c r="AB12">
        <v>78.629529636830597</v>
      </c>
      <c r="AC12">
        <v>77.808529636803414</v>
      </c>
      <c r="AD12">
        <v>77.502529636797121</v>
      </c>
      <c r="AE12">
        <v>79.415529636791405</v>
      </c>
      <c r="AF12">
        <v>75.529529636833075</v>
      </c>
      <c r="AG12">
        <v>77.113529636821212</v>
      </c>
      <c r="AH12">
        <v>78.132529636821218</v>
      </c>
      <c r="AI12">
        <v>79.509529636811109</v>
      </c>
      <c r="AJ12">
        <v>70.451529636833072</v>
      </c>
      <c r="AK12">
        <v>103.59069981557197</v>
      </c>
      <c r="AL12">
        <v>77.284529636790666</v>
      </c>
      <c r="AM12">
        <v>84.960529636796565</v>
      </c>
    </row>
    <row r="13" spans="1:56" x14ac:dyDescent="0.25">
      <c r="A13" s="141">
        <f ca="1">Exceedance!U13</f>
        <v>43101</v>
      </c>
      <c r="B13" s="273">
        <v>49.693320393169067</v>
      </c>
      <c r="C13" s="273">
        <v>50.951750145246791</v>
      </c>
      <c r="D13" s="273">
        <v>49.713320393180688</v>
      </c>
      <c r="E13">
        <v>56.422750145246802</v>
      </c>
      <c r="F13">
        <v>56.158750145246302</v>
      </c>
      <c r="G13">
        <v>63.74475014524679</v>
      </c>
      <c r="H13">
        <v>62.26775014523119</v>
      </c>
      <c r="I13">
        <v>59.813750145233314</v>
      </c>
      <c r="J13">
        <v>58.991750145233496</v>
      </c>
      <c r="K13">
        <v>54.596750145246816</v>
      </c>
      <c r="L13">
        <v>54.516750145246796</v>
      </c>
      <c r="M13">
        <v>51.298320393180681</v>
      </c>
      <c r="N13">
        <v>62.58075014524465</v>
      </c>
      <c r="O13">
        <v>55.347750145246799</v>
      </c>
      <c r="P13">
        <v>56.194750145246793</v>
      </c>
      <c r="Q13">
        <v>56.309750145246809</v>
      </c>
      <c r="R13">
        <v>56.265750145246791</v>
      </c>
      <c r="S13">
        <v>104.81374189827194</v>
      </c>
      <c r="T13">
        <v>55.432750145235197</v>
      </c>
      <c r="U13">
        <v>58.478750145246806</v>
      </c>
      <c r="V13">
        <v>58.711750145246803</v>
      </c>
      <c r="W13">
        <v>64.76475014523264</v>
      </c>
      <c r="X13">
        <v>53.056750145246809</v>
      </c>
      <c r="Y13">
        <v>56.703750145246801</v>
      </c>
      <c r="Z13">
        <v>52.264320393169058</v>
      </c>
      <c r="AA13">
        <v>56.11975014524679</v>
      </c>
      <c r="AB13">
        <v>62.100750145246792</v>
      </c>
      <c r="AC13">
        <v>56.149750145246799</v>
      </c>
      <c r="AD13">
        <v>56.702750145246796</v>
      </c>
      <c r="AE13">
        <v>57.683750145246798</v>
      </c>
      <c r="AF13">
        <v>55.398750145246801</v>
      </c>
      <c r="AG13">
        <v>56.013750145246789</v>
      </c>
      <c r="AH13">
        <v>57.033750145246806</v>
      </c>
      <c r="AI13">
        <v>59.114750145246802</v>
      </c>
      <c r="AJ13">
        <v>51.243320393169064</v>
      </c>
      <c r="AK13">
        <v>59.851750145228706</v>
      </c>
      <c r="AL13">
        <v>56.154750145246801</v>
      </c>
      <c r="AM13">
        <v>63.682750145246807</v>
      </c>
    </row>
    <row r="14" spans="1:56" x14ac:dyDescent="0.25">
      <c r="A14" s="141">
        <f ca="1">Exceedance!U14</f>
        <v>43132</v>
      </c>
      <c r="B14" s="273">
        <v>39.820936831524861</v>
      </c>
      <c r="C14" s="273">
        <v>41.940227575292795</v>
      </c>
      <c r="D14" s="273">
        <v>40.35865732735892</v>
      </c>
      <c r="E14">
        <v>42.983227575292787</v>
      </c>
      <c r="F14">
        <v>43.343227575292786</v>
      </c>
      <c r="G14">
        <v>46.75922757529279</v>
      </c>
      <c r="H14">
        <v>47.986227575292794</v>
      </c>
      <c r="I14">
        <v>63.803227575304177</v>
      </c>
      <c r="J14">
        <v>47.801227575304161</v>
      </c>
      <c r="K14">
        <v>41.349227575292808</v>
      </c>
      <c r="L14">
        <v>41.657227575292801</v>
      </c>
      <c r="M14">
        <v>39.152936831513486</v>
      </c>
      <c r="N14">
        <v>49.023227575292786</v>
      </c>
      <c r="O14">
        <v>43.099227575292801</v>
      </c>
      <c r="P14">
        <v>46.5022275752928</v>
      </c>
      <c r="Q14">
        <v>42.776227575292808</v>
      </c>
      <c r="R14">
        <v>46.945227575304173</v>
      </c>
      <c r="S14">
        <v>56.996227575265593</v>
      </c>
      <c r="T14">
        <v>41.739227575304177</v>
      </c>
      <c r="U14">
        <v>46.352227575292801</v>
      </c>
      <c r="V14">
        <v>48.376227575292802</v>
      </c>
      <c r="W14">
        <v>54.851227575304172</v>
      </c>
      <c r="X14">
        <v>43.723227575292796</v>
      </c>
      <c r="Y14">
        <v>43.034227575292803</v>
      </c>
      <c r="Z14">
        <v>44.460936831524855</v>
      </c>
      <c r="AA14">
        <v>42.995227575292795</v>
      </c>
      <c r="AB14">
        <v>48.110227575292797</v>
      </c>
      <c r="AC14">
        <v>42.39622757530416</v>
      </c>
      <c r="AD14">
        <v>46.125227575292797</v>
      </c>
      <c r="AE14">
        <v>43.589227575292796</v>
      </c>
      <c r="AF14">
        <v>43.613227575292797</v>
      </c>
      <c r="AG14">
        <v>42.436227575304173</v>
      </c>
      <c r="AH14">
        <v>42.675227575304184</v>
      </c>
      <c r="AI14">
        <v>45.441227575292814</v>
      </c>
      <c r="AJ14">
        <v>38.52693683152485</v>
      </c>
      <c r="AK14">
        <v>49.2642275752928</v>
      </c>
      <c r="AL14">
        <v>47.262227575292798</v>
      </c>
      <c r="AM14">
        <v>49.615227575292799</v>
      </c>
    </row>
    <row r="15" spans="1:56" x14ac:dyDescent="0.25">
      <c r="A15" s="141">
        <f ca="1">Exceedance!U15</f>
        <v>43160</v>
      </c>
      <c r="B15" s="273">
        <v>42.456045405437592</v>
      </c>
      <c r="C15" s="273">
        <v>49.369895157526031</v>
      </c>
      <c r="D15" s="273">
        <v>45.669895157526014</v>
      </c>
      <c r="E15">
        <v>46.70089515752602</v>
      </c>
      <c r="F15">
        <v>48.167895157526011</v>
      </c>
      <c r="G15">
        <v>37.971895157526014</v>
      </c>
      <c r="H15">
        <v>52.367895157526014</v>
      </c>
      <c r="I15">
        <v>87.250895157526003</v>
      </c>
      <c r="J15">
        <v>43.637895157526017</v>
      </c>
      <c r="K15">
        <v>40.63789515752601</v>
      </c>
      <c r="L15">
        <v>60.729895157526023</v>
      </c>
      <c r="M15">
        <v>43.822615653371443</v>
      </c>
      <c r="N15">
        <v>53.538895157526021</v>
      </c>
      <c r="O15">
        <v>47.330895157526022</v>
      </c>
      <c r="P15">
        <v>57.800895157526007</v>
      </c>
      <c r="Q15">
        <v>53.261895157526006</v>
      </c>
      <c r="R15">
        <v>68.762895157526017</v>
      </c>
      <c r="S15">
        <v>55.815895157526015</v>
      </c>
      <c r="T15">
        <v>54.668895157526002</v>
      </c>
      <c r="U15">
        <v>51.171895157526009</v>
      </c>
      <c r="V15">
        <v>49.766895157526015</v>
      </c>
      <c r="W15">
        <v>47.478895157525997</v>
      </c>
      <c r="X15">
        <v>45.746895157525998</v>
      </c>
      <c r="Y15">
        <v>37.487895157526005</v>
      </c>
      <c r="Z15">
        <v>45.687615653371445</v>
      </c>
      <c r="AA15">
        <v>66.031895157526009</v>
      </c>
      <c r="AB15">
        <v>41.929895157526005</v>
      </c>
      <c r="AC15">
        <v>40.865895157526012</v>
      </c>
      <c r="AD15">
        <v>77.423895157526019</v>
      </c>
      <c r="AE15">
        <v>34.496895157526012</v>
      </c>
      <c r="AF15">
        <v>56.507895157526001</v>
      </c>
      <c r="AG15">
        <v>36.537895157526023</v>
      </c>
      <c r="AH15">
        <v>49.858895157526014</v>
      </c>
      <c r="AI15">
        <v>56.119895157526024</v>
      </c>
      <c r="AJ15">
        <v>36.209615653371443</v>
      </c>
      <c r="AK15">
        <v>42.360895157526024</v>
      </c>
      <c r="AL15">
        <v>58.320895157526031</v>
      </c>
      <c r="AM15">
        <v>44.023895157526006</v>
      </c>
    </row>
    <row r="16" spans="1:56" x14ac:dyDescent="0.25">
      <c r="A16" s="141">
        <f ca="1">Exceedance!U16</f>
        <v>43191</v>
      </c>
      <c r="B16" s="273">
        <v>41.450661157024761</v>
      </c>
      <c r="C16" s="273">
        <v>55.999807058102121</v>
      </c>
      <c r="D16" s="273">
        <v>39.150661157024778</v>
      </c>
      <c r="E16">
        <v>43.194661157024761</v>
      </c>
      <c r="F16">
        <v>45.010661157024764</v>
      </c>
      <c r="G16">
        <v>43.041242252066077</v>
      </c>
      <c r="H16">
        <v>57.877807058102078</v>
      </c>
      <c r="I16">
        <v>85.548807058102113</v>
      </c>
      <c r="J16">
        <v>57.287807058102125</v>
      </c>
      <c r="K16">
        <v>41.176661157024753</v>
      </c>
      <c r="L16">
        <v>84.58380705810211</v>
      </c>
      <c r="M16">
        <v>38.524661157024767</v>
      </c>
      <c r="N16">
        <v>40.962661157024769</v>
      </c>
      <c r="O16">
        <v>53.350807058102106</v>
      </c>
      <c r="P16">
        <v>68.337807058102101</v>
      </c>
      <c r="Q16">
        <v>48.179807058102114</v>
      </c>
      <c r="R16">
        <v>43.781241735537144</v>
      </c>
      <c r="S16">
        <v>50.05280705810209</v>
      </c>
      <c r="T16">
        <v>51.604807058102097</v>
      </c>
      <c r="U16">
        <v>36.799661157024758</v>
      </c>
      <c r="V16">
        <v>42.290661157024751</v>
      </c>
      <c r="W16">
        <v>49.446807058102095</v>
      </c>
      <c r="X16">
        <v>39.755661157024754</v>
      </c>
      <c r="Y16">
        <v>40.574661157024757</v>
      </c>
      <c r="Z16">
        <v>38.625661157024759</v>
      </c>
      <c r="AA16">
        <v>70.246807058102107</v>
      </c>
      <c r="AB16">
        <v>37.636661157024747</v>
      </c>
      <c r="AC16">
        <v>56.598807058102118</v>
      </c>
      <c r="AD16">
        <v>50.209807058102122</v>
      </c>
      <c r="AE16">
        <v>30.959512396694166</v>
      </c>
      <c r="AF16">
        <v>35.521807058102112</v>
      </c>
      <c r="AG16">
        <v>38.142661157024762</v>
      </c>
      <c r="AH16">
        <v>44.393807058091006</v>
      </c>
      <c r="AI16">
        <v>54.056807058102123</v>
      </c>
      <c r="AJ16">
        <v>42.411661157024746</v>
      </c>
      <c r="AK16">
        <v>39.870661157024749</v>
      </c>
      <c r="AL16">
        <v>38.046661157024779</v>
      </c>
      <c r="AM16">
        <v>38.40666115702475</v>
      </c>
    </row>
    <row r="17" spans="1:39" x14ac:dyDescent="0.25">
      <c r="A17" s="141">
        <f ca="1">Exceedance!U17</f>
        <v>43221</v>
      </c>
      <c r="B17" s="273">
        <v>104.67725635742102</v>
      </c>
      <c r="C17" s="273">
        <v>277.00694214857054</v>
      </c>
      <c r="D17" s="273">
        <v>198.4148221098211</v>
      </c>
      <c r="E17">
        <v>159.40065399329251</v>
      </c>
      <c r="F17">
        <v>179.87347574366481</v>
      </c>
      <c r="G17">
        <v>466.86781651310838</v>
      </c>
      <c r="H17">
        <v>378.72522189835854</v>
      </c>
      <c r="I17">
        <v>308.78122189835852</v>
      </c>
      <c r="J17">
        <v>284.57622189835854</v>
      </c>
      <c r="K17">
        <v>89.628806111968402</v>
      </c>
      <c r="L17">
        <v>147.16122189835858</v>
      </c>
      <c r="M17">
        <v>80.784340998552992</v>
      </c>
      <c r="N17">
        <v>145.22359093661828</v>
      </c>
      <c r="O17">
        <v>148.67122189835851</v>
      </c>
      <c r="P17">
        <v>301.88822189835855</v>
      </c>
      <c r="Q17">
        <v>162.31222189835853</v>
      </c>
      <c r="R17">
        <v>333.13952433197448</v>
      </c>
      <c r="S17">
        <v>367.55494214857066</v>
      </c>
      <c r="T17">
        <v>332.84622189835852</v>
      </c>
      <c r="U17">
        <v>144.886895283928</v>
      </c>
      <c r="V17">
        <v>180.06642337504778</v>
      </c>
      <c r="W17">
        <v>206.60022189835851</v>
      </c>
      <c r="X17">
        <v>195.62834783287747</v>
      </c>
      <c r="Y17">
        <v>73.024793013043734</v>
      </c>
      <c r="Z17">
        <v>116.71053289265306</v>
      </c>
      <c r="AA17">
        <v>168.04422189835853</v>
      </c>
      <c r="AB17">
        <v>237.04249005606621</v>
      </c>
      <c r="AC17">
        <v>180.8832218983585</v>
      </c>
      <c r="AD17">
        <v>197.36222189835857</v>
      </c>
      <c r="AE17">
        <v>300.91973553694447</v>
      </c>
      <c r="AF17">
        <v>245.38722189835855</v>
      </c>
      <c r="AG17">
        <v>98.729001690169895</v>
      </c>
      <c r="AH17">
        <v>315.13494214857047</v>
      </c>
      <c r="AI17">
        <v>75.630652311575659</v>
      </c>
      <c r="AJ17">
        <v>68.71194830176718</v>
      </c>
      <c r="AK17">
        <v>225.04665723646002</v>
      </c>
      <c r="AL17">
        <v>150.50299307272712</v>
      </c>
      <c r="AM17">
        <v>69.791289304439502</v>
      </c>
    </row>
    <row r="18" spans="1:39" x14ac:dyDescent="0.25">
      <c r="A18" s="141">
        <f ca="1">Exceedance!U18</f>
        <v>43252</v>
      </c>
      <c r="B18" s="273">
        <v>62.98066115702472</v>
      </c>
      <c r="C18" s="273">
        <v>142.51483246942126</v>
      </c>
      <c r="D18" s="273">
        <v>74.722171923787528</v>
      </c>
      <c r="E18">
        <v>113.15849268139387</v>
      </c>
      <c r="F18">
        <v>120.98865016493555</v>
      </c>
      <c r="G18">
        <v>560.76717192017361</v>
      </c>
      <c r="H18">
        <v>226.27517192370695</v>
      </c>
      <c r="I18">
        <v>229.62617192370706</v>
      </c>
      <c r="J18">
        <v>108.69622498181003</v>
      </c>
      <c r="K18">
        <v>58.66466115702471</v>
      </c>
      <c r="L18">
        <v>65.67866115702472</v>
      </c>
      <c r="M18">
        <v>59.194661157024747</v>
      </c>
      <c r="N18">
        <v>95.297172084492928</v>
      </c>
      <c r="O18">
        <v>50.999661157024725</v>
      </c>
      <c r="P18">
        <v>254.70317192370695</v>
      </c>
      <c r="Q18">
        <v>57.932661157024725</v>
      </c>
      <c r="R18">
        <v>252.78655085701118</v>
      </c>
      <c r="S18">
        <v>115.23379487535436</v>
      </c>
      <c r="T18">
        <v>342.66317192370701</v>
      </c>
      <c r="U18">
        <v>47.730661157024727</v>
      </c>
      <c r="V18">
        <v>194.28017192017356</v>
      </c>
      <c r="W18">
        <v>64.074661157024693</v>
      </c>
      <c r="X18">
        <v>59.094661157024731</v>
      </c>
      <c r="Y18">
        <v>81.202338999905322</v>
      </c>
      <c r="Z18">
        <v>56.93566115702474</v>
      </c>
      <c r="AA18">
        <v>59.638661157024735</v>
      </c>
      <c r="AB18">
        <v>111.23522498235636</v>
      </c>
      <c r="AC18">
        <v>58.415661157024729</v>
      </c>
      <c r="AD18">
        <v>40.777661157024738</v>
      </c>
      <c r="AE18">
        <v>393.00066289518372</v>
      </c>
      <c r="AF18">
        <v>81.994171923706872</v>
      </c>
      <c r="AG18">
        <v>45.109661157024711</v>
      </c>
      <c r="AH18">
        <v>128.33840231022194</v>
      </c>
      <c r="AI18">
        <v>86.133338999905334</v>
      </c>
      <c r="AJ18">
        <v>68.393661157024752</v>
      </c>
      <c r="AK18">
        <v>200.44017192017407</v>
      </c>
      <c r="AL18">
        <v>133.88017792032701</v>
      </c>
      <c r="AM18">
        <v>67.576661157024745</v>
      </c>
    </row>
    <row r="19" spans="1:39" x14ac:dyDescent="0.25">
      <c r="A19" s="141">
        <f ca="1">Exceedance!U19</f>
        <v>43282</v>
      </c>
      <c r="B19" s="273">
        <v>102.47132231407051</v>
      </c>
      <c r="C19" s="273">
        <v>160.74445255269333</v>
      </c>
      <c r="D19" s="273">
        <v>124.54445255269435</v>
      </c>
      <c r="E19">
        <v>181.74145255269227</v>
      </c>
      <c r="F19">
        <v>221.5964525526887</v>
      </c>
      <c r="G19">
        <v>320.77345255269438</v>
      </c>
      <c r="H19">
        <v>139.41145255270777</v>
      </c>
      <c r="I19">
        <v>171.4024525526944</v>
      </c>
      <c r="J19">
        <v>110.87439949459134</v>
      </c>
      <c r="K19">
        <v>101.6913223140705</v>
      </c>
      <c r="L19">
        <v>103.94132231407049</v>
      </c>
      <c r="M19">
        <v>102.00832231407051</v>
      </c>
      <c r="N19">
        <v>133.79945255270701</v>
      </c>
      <c r="O19">
        <v>99.442322314070523</v>
      </c>
      <c r="P19">
        <v>190.36045255270784</v>
      </c>
      <c r="Q19">
        <v>102.9113223140705</v>
      </c>
      <c r="R19">
        <v>472.75145255267114</v>
      </c>
      <c r="S19">
        <v>122.92445255269355</v>
      </c>
      <c r="T19">
        <v>179.10045255269429</v>
      </c>
      <c r="U19">
        <v>96.607322314070473</v>
      </c>
      <c r="V19">
        <v>192.10945255269434</v>
      </c>
      <c r="W19">
        <v>104.27532231407049</v>
      </c>
      <c r="X19">
        <v>103.14432231407051</v>
      </c>
      <c r="Y19">
        <v>112.74498300011554</v>
      </c>
      <c r="Z19">
        <v>103.34332231407052</v>
      </c>
      <c r="AA19">
        <v>101.68332231407051</v>
      </c>
      <c r="AB19">
        <v>121.73230337906573</v>
      </c>
      <c r="AC19">
        <v>102.3623223140705</v>
      </c>
      <c r="AD19">
        <v>97.207322314070495</v>
      </c>
      <c r="AE19">
        <v>224.6964525526941</v>
      </c>
      <c r="AF19">
        <v>138.58845255269435</v>
      </c>
      <c r="AG19">
        <v>100.3843223140705</v>
      </c>
      <c r="AH19">
        <v>212.97745255268376</v>
      </c>
      <c r="AI19">
        <v>107.78598300011555</v>
      </c>
      <c r="AJ19">
        <v>104.01832231407046</v>
      </c>
      <c r="AK19">
        <v>119.23645255269435</v>
      </c>
      <c r="AL19">
        <v>119.15045255269349</v>
      </c>
      <c r="AM19">
        <v>101.97132231407051</v>
      </c>
    </row>
    <row r="20" spans="1:39" x14ac:dyDescent="0.25">
      <c r="A20" s="141">
        <f ca="1">Exceedance!U20</f>
        <v>43313</v>
      </c>
      <c r="B20" s="273">
        <v>99.116942148781263</v>
      </c>
      <c r="C20" s="273">
        <v>119.40396694214864</v>
      </c>
      <c r="D20" s="273">
        <v>120.99396694214867</v>
      </c>
      <c r="E20">
        <v>119.31696694214867</v>
      </c>
      <c r="F20">
        <v>120.08596694214866</v>
      </c>
      <c r="G20">
        <v>115.9569669421487</v>
      </c>
      <c r="H20">
        <v>124.24096694214866</v>
      </c>
      <c r="I20">
        <v>123.29396694214866</v>
      </c>
      <c r="J20">
        <v>122.80596694214866</v>
      </c>
      <c r="K20">
        <v>101.01494214878124</v>
      </c>
      <c r="L20">
        <v>101.66394214878129</v>
      </c>
      <c r="M20">
        <v>101.75894214878127</v>
      </c>
      <c r="N20">
        <v>124.23596694214866</v>
      </c>
      <c r="O20">
        <v>98.606942148781272</v>
      </c>
      <c r="P20">
        <v>123.18396694214863</v>
      </c>
      <c r="Q20">
        <v>101.95494214878127</v>
      </c>
      <c r="R20">
        <v>118.89571928713835</v>
      </c>
      <c r="S20">
        <v>124.80996694214865</v>
      </c>
      <c r="T20">
        <v>120.84496694214864</v>
      </c>
      <c r="U20">
        <v>123.87496694214866</v>
      </c>
      <c r="V20">
        <v>118.28796694214866</v>
      </c>
      <c r="W20">
        <v>101.78594214878126</v>
      </c>
      <c r="X20">
        <v>101.00494214878127</v>
      </c>
      <c r="Y20">
        <v>102.88494214878128</v>
      </c>
      <c r="Z20">
        <v>101.48994214878128</v>
      </c>
      <c r="AA20">
        <v>100.95994214878125</v>
      </c>
      <c r="AB20">
        <v>123.72796694214864</v>
      </c>
      <c r="AC20">
        <v>99.139942148781245</v>
      </c>
      <c r="AD20">
        <v>111.00049523482159</v>
      </c>
      <c r="AE20">
        <v>120.72196694214867</v>
      </c>
      <c r="AF20">
        <v>124.31896694214866</v>
      </c>
      <c r="AG20">
        <v>108.4046766308157</v>
      </c>
      <c r="AH20">
        <v>121.82296694214867</v>
      </c>
      <c r="AI20">
        <v>101.37694214878128</v>
      </c>
      <c r="AJ20">
        <v>101.37294214878126</v>
      </c>
      <c r="AK20">
        <v>121.11796694214866</v>
      </c>
      <c r="AL20">
        <v>124.67796694214866</v>
      </c>
      <c r="AM20">
        <v>101.55994214878127</v>
      </c>
    </row>
    <row r="21" spans="1:39" x14ac:dyDescent="0.25">
      <c r="A21" s="141">
        <f ca="1">Exceedance!U21</f>
        <v>43344</v>
      </c>
      <c r="B21" s="273">
        <v>80.383801652892473</v>
      </c>
      <c r="C21" s="273">
        <v>121.77396694214869</v>
      </c>
      <c r="D21" s="273">
        <v>122.97396694214868</v>
      </c>
      <c r="E21">
        <v>119.25596694214869</v>
      </c>
      <c r="F21">
        <v>123.3409669421487</v>
      </c>
      <c r="G21">
        <v>119.40496694214868</v>
      </c>
      <c r="H21">
        <v>119.50096694214866</v>
      </c>
      <c r="I21">
        <v>119.23196694214867</v>
      </c>
      <c r="J21">
        <v>123.36696694214869</v>
      </c>
      <c r="K21">
        <v>78.863801652892462</v>
      </c>
      <c r="L21">
        <v>81.57280165289248</v>
      </c>
      <c r="M21">
        <v>81.872801652892477</v>
      </c>
      <c r="N21">
        <v>123.93796694214868</v>
      </c>
      <c r="O21">
        <v>96.715137718600161</v>
      </c>
      <c r="P21">
        <v>122.94896694214867</v>
      </c>
      <c r="Q21">
        <v>112.89801625918116</v>
      </c>
      <c r="R21">
        <v>121.37396694214868</v>
      </c>
      <c r="S21">
        <v>122.98096694214868</v>
      </c>
      <c r="T21">
        <v>119.74496694214871</v>
      </c>
      <c r="U21">
        <v>123.92596694214866</v>
      </c>
      <c r="V21">
        <v>121.55796694214868</v>
      </c>
      <c r="W21">
        <v>81.374801652892486</v>
      </c>
      <c r="X21">
        <v>81.374801652892486</v>
      </c>
      <c r="Y21">
        <v>81.497801652892491</v>
      </c>
      <c r="Z21">
        <v>121.03496694214867</v>
      </c>
      <c r="AA21">
        <v>76.411801652892493</v>
      </c>
      <c r="AB21">
        <v>124.48396694214867</v>
      </c>
      <c r="AC21">
        <v>111.61389909099401</v>
      </c>
      <c r="AD21">
        <v>118.53196694214867</v>
      </c>
      <c r="AE21">
        <v>121.79196694214868</v>
      </c>
      <c r="AF21">
        <v>124.27096694214866</v>
      </c>
      <c r="AG21">
        <v>121.8388890448625</v>
      </c>
      <c r="AH21">
        <v>122.58996694214868</v>
      </c>
      <c r="AI21">
        <v>82.109801652892472</v>
      </c>
      <c r="AJ21">
        <v>78.5948016528925</v>
      </c>
      <c r="AK21">
        <v>119.36696694214868</v>
      </c>
      <c r="AL21">
        <v>124.57196694214869</v>
      </c>
      <c r="AM21">
        <v>81.658801652892478</v>
      </c>
    </row>
    <row r="22" spans="1:39" x14ac:dyDescent="0.25">
      <c r="A22" s="141">
        <f ca="1">Exceedance!U22</f>
        <v>43374</v>
      </c>
      <c r="B22" s="273">
        <v>45.580661157017737</v>
      </c>
      <c r="C22" s="273">
        <v>122.38396694214865</v>
      </c>
      <c r="D22" s="273">
        <v>100.57836582148249</v>
      </c>
      <c r="E22">
        <v>122.93796694214866</v>
      </c>
      <c r="F22">
        <v>123.96196694214866</v>
      </c>
      <c r="G22">
        <v>117.30896694214864</v>
      </c>
      <c r="H22">
        <v>119.46296694214865</v>
      </c>
      <c r="I22">
        <v>121.17996694214868</v>
      </c>
      <c r="J22">
        <v>98.541368241957557</v>
      </c>
      <c r="K22">
        <v>46.665661157017738</v>
      </c>
      <c r="L22">
        <v>46.828661157017734</v>
      </c>
      <c r="M22">
        <v>45.144661157017751</v>
      </c>
      <c r="N22">
        <v>90.753212383176532</v>
      </c>
      <c r="O22">
        <v>47.688743944517967</v>
      </c>
      <c r="P22">
        <v>123.03896694214866</v>
      </c>
      <c r="Q22">
        <v>50.856743943670807</v>
      </c>
      <c r="R22">
        <v>120.52296694214866</v>
      </c>
      <c r="S22">
        <v>113.80331472597685</v>
      </c>
      <c r="T22">
        <v>116.18096694214866</v>
      </c>
      <c r="U22">
        <v>61.504997041002255</v>
      </c>
      <c r="V22">
        <v>123.65596694214867</v>
      </c>
      <c r="W22">
        <v>46.68166115701775</v>
      </c>
      <c r="X22">
        <v>47.352661157017728</v>
      </c>
      <c r="Y22">
        <v>45.60466115701773</v>
      </c>
      <c r="Z22">
        <v>75.731510145657566</v>
      </c>
      <c r="AA22">
        <v>43.698661157017732</v>
      </c>
      <c r="AB22">
        <v>109.39148584602952</v>
      </c>
      <c r="AC22">
        <v>75.604743943840617</v>
      </c>
      <c r="AD22">
        <v>78.524172780719141</v>
      </c>
      <c r="AE22">
        <v>122.26396694214864</v>
      </c>
      <c r="AF22">
        <v>88.838144068408255</v>
      </c>
      <c r="AG22">
        <v>47.454743946630025</v>
      </c>
      <c r="AH22">
        <v>121.42725992964353</v>
      </c>
      <c r="AI22">
        <v>47.941661157017748</v>
      </c>
      <c r="AJ22">
        <v>43.915661157017738</v>
      </c>
      <c r="AK22">
        <v>117.65496694214865</v>
      </c>
      <c r="AL22">
        <v>80.191967949833924</v>
      </c>
      <c r="AM22">
        <v>47.17366115701774</v>
      </c>
    </row>
    <row r="23" spans="1:39" x14ac:dyDescent="0.25">
      <c r="A23" s="141">
        <f ca="1">Exceedance!U23</f>
        <v>43405</v>
      </c>
      <c r="B23" s="273">
        <v>16.93066115702478</v>
      </c>
      <c r="C23" s="273">
        <v>57.513449950730411</v>
      </c>
      <c r="D23" s="273">
        <v>47.467329517948002</v>
      </c>
      <c r="E23">
        <v>109.70594928257231</v>
      </c>
      <c r="F23">
        <v>56.082008470839384</v>
      </c>
      <c r="G23">
        <v>121.56496694214869</v>
      </c>
      <c r="H23">
        <v>114.11457385447243</v>
      </c>
      <c r="I23">
        <v>115.61504568106325</v>
      </c>
      <c r="J23">
        <v>49.678329517948178</v>
      </c>
      <c r="K23">
        <v>17.967661157024782</v>
      </c>
      <c r="L23">
        <v>17.82966115702478</v>
      </c>
      <c r="M23">
        <v>36.069494865136114</v>
      </c>
      <c r="N23">
        <v>47.748329517999011</v>
      </c>
      <c r="O23">
        <v>43.027329518318936</v>
      </c>
      <c r="P23">
        <v>79.111524965640584</v>
      </c>
      <c r="Q23">
        <v>49.025329518318927</v>
      </c>
      <c r="R23">
        <v>123.48596694214868</v>
      </c>
      <c r="S23">
        <v>56.703329517967781</v>
      </c>
      <c r="T23">
        <v>115.56839033731562</v>
      </c>
      <c r="U23">
        <v>50.334329518298304</v>
      </c>
      <c r="V23">
        <v>61.858992896874618</v>
      </c>
      <c r="W23">
        <v>17.629661157024785</v>
      </c>
      <c r="X23">
        <v>39.631437778258118</v>
      </c>
      <c r="Y23">
        <v>17.919661157024773</v>
      </c>
      <c r="Z23">
        <v>44.382329518144772</v>
      </c>
      <c r="AA23">
        <v>14.752661157024779</v>
      </c>
      <c r="AB23">
        <v>56.595329518001563</v>
      </c>
      <c r="AC23">
        <v>55.692329518330872</v>
      </c>
      <c r="AD23">
        <v>48.407329518161504</v>
      </c>
      <c r="AE23">
        <v>83.418808319139146</v>
      </c>
      <c r="AF23">
        <v>51.218329518039674</v>
      </c>
      <c r="AG23">
        <v>46.672329518330862</v>
      </c>
      <c r="AH23">
        <v>52.669329517825155</v>
      </c>
      <c r="AI23">
        <v>18.32666115702478</v>
      </c>
      <c r="AJ23">
        <v>16.737661157024775</v>
      </c>
      <c r="AK23">
        <v>82.418808524884412</v>
      </c>
      <c r="AL23">
        <v>46.984329518084387</v>
      </c>
      <c r="AM23">
        <v>16.996661157024786</v>
      </c>
    </row>
    <row r="24" spans="1:39" x14ac:dyDescent="0.25">
      <c r="A24" s="141">
        <f ca="1">Exceedance!U24</f>
        <v>43435</v>
      </c>
      <c r="B24" s="273">
        <v>62.264537344265293</v>
      </c>
      <c r="C24" s="273">
        <v>67.0085296368174</v>
      </c>
      <c r="D24" s="273">
        <v>67.008529636821208</v>
      </c>
      <c r="E24">
        <v>73.496529636773204</v>
      </c>
      <c r="F24">
        <v>73.529529636818495</v>
      </c>
      <c r="G24">
        <v>123.28096694214865</v>
      </c>
      <c r="H24">
        <v>79.272529636776213</v>
      </c>
      <c r="I24">
        <v>80.683529636776356</v>
      </c>
      <c r="J24">
        <v>71.267529636821209</v>
      </c>
      <c r="K24">
        <v>55.465717559226384</v>
      </c>
      <c r="L24">
        <v>36.939234756632601</v>
      </c>
      <c r="M24">
        <v>69.704529636841499</v>
      </c>
      <c r="N24">
        <v>70.005529636821208</v>
      </c>
      <c r="O24">
        <v>66.144099884766945</v>
      </c>
      <c r="P24">
        <v>77.144529636800073</v>
      </c>
      <c r="Q24">
        <v>68.498529636833055</v>
      </c>
      <c r="R24">
        <v>123.99996694214866</v>
      </c>
      <c r="S24">
        <v>76.597529636821221</v>
      </c>
      <c r="T24">
        <v>79.516529636774251</v>
      </c>
      <c r="U24">
        <v>72.313529636821215</v>
      </c>
      <c r="V24">
        <v>72.047529636816037</v>
      </c>
      <c r="W24">
        <v>66.478674759062159</v>
      </c>
      <c r="X24">
        <v>66.102099884769032</v>
      </c>
      <c r="Y24">
        <v>18.511661157024761</v>
      </c>
      <c r="Z24">
        <v>67.380099884766935</v>
      </c>
      <c r="AA24">
        <v>54.710674504964182</v>
      </c>
      <c r="AB24">
        <v>72.532529636833061</v>
      </c>
      <c r="AC24">
        <v>70.992529636821217</v>
      </c>
      <c r="AD24">
        <v>68.104529636833064</v>
      </c>
      <c r="AE24">
        <v>79.18852963679862</v>
      </c>
      <c r="AF24">
        <v>70.543529636833057</v>
      </c>
      <c r="AG24">
        <v>68.341099884755081</v>
      </c>
      <c r="AH24">
        <v>73.854529636833078</v>
      </c>
      <c r="AI24">
        <v>18.502661157024765</v>
      </c>
      <c r="AJ24">
        <v>35.346734817237987</v>
      </c>
      <c r="AK24">
        <v>74.132529636810077</v>
      </c>
      <c r="AL24">
        <v>70.93952963682122</v>
      </c>
      <c r="AM24">
        <v>17.74866115702477</v>
      </c>
    </row>
    <row r="25" spans="1:39" x14ac:dyDescent="0.25">
      <c r="A25" s="141">
        <f ca="1">Exceedance!U25</f>
        <v>43466</v>
      </c>
      <c r="B25" s="273">
        <v>49.713320393182101</v>
      </c>
      <c r="C25" s="273">
        <v>49.713320393180688</v>
      </c>
      <c r="D25" s="273">
        <v>49.713320393180688</v>
      </c>
      <c r="E25">
        <v>53.199750145246803</v>
      </c>
      <c r="F25">
        <v>55.521750145246791</v>
      </c>
      <c r="G25">
        <v>107.42933733563508</v>
      </c>
      <c r="H25">
        <v>57.373750145246795</v>
      </c>
      <c r="I25">
        <v>57.450750145246793</v>
      </c>
      <c r="J25">
        <v>51.355320393180669</v>
      </c>
      <c r="K25">
        <v>45.895320393183354</v>
      </c>
      <c r="L25">
        <v>46.638320393200821</v>
      </c>
      <c r="M25">
        <v>47.707320393180673</v>
      </c>
      <c r="N25">
        <v>50.014320393180675</v>
      </c>
      <c r="O25">
        <v>48.002320393180682</v>
      </c>
      <c r="P25">
        <v>56.474750145246801</v>
      </c>
      <c r="Q25">
        <v>48.63232039318067</v>
      </c>
      <c r="R25">
        <v>74.070511407549517</v>
      </c>
      <c r="S25">
        <v>55.375750145246791</v>
      </c>
      <c r="T25">
        <v>58.831750145246808</v>
      </c>
      <c r="U25">
        <v>52.561320393180672</v>
      </c>
      <c r="V25">
        <v>55.172750145235192</v>
      </c>
      <c r="W25">
        <v>48.545320393180972</v>
      </c>
      <c r="X25">
        <v>47.042320393180674</v>
      </c>
      <c r="Y25">
        <v>18.837661157024762</v>
      </c>
      <c r="Z25">
        <v>48.05632039318067</v>
      </c>
      <c r="AA25">
        <v>52.456320393184633</v>
      </c>
      <c r="AB25">
        <v>52.052320393180672</v>
      </c>
      <c r="AC25">
        <v>50.966320393180666</v>
      </c>
      <c r="AD25">
        <v>48.313320393180682</v>
      </c>
      <c r="AE25">
        <v>58.676750145246807</v>
      </c>
      <c r="AF25">
        <v>50.166750145246802</v>
      </c>
      <c r="AG25">
        <v>49.086320393180671</v>
      </c>
      <c r="AH25">
        <v>54.024750145246792</v>
      </c>
      <c r="AI25">
        <v>18.742661157024767</v>
      </c>
      <c r="AJ25">
        <v>46.232320393201384</v>
      </c>
      <c r="AK25">
        <v>53.38675014523519</v>
      </c>
      <c r="AL25">
        <v>51.353750145246806</v>
      </c>
      <c r="AM25">
        <v>18.474661157024769</v>
      </c>
    </row>
    <row r="26" spans="1:39" x14ac:dyDescent="0.25">
      <c r="A26" s="141">
        <f ca="1">Exceedance!U26</f>
        <v>43497</v>
      </c>
      <c r="B26" s="273">
        <v>40.35865732735892</v>
      </c>
      <c r="C26" s="273">
        <v>40.358657327370288</v>
      </c>
      <c r="D26" s="273">
        <v>40.35865732735892</v>
      </c>
      <c r="E26">
        <v>40.875227575292797</v>
      </c>
      <c r="F26">
        <v>40.224227575292794</v>
      </c>
      <c r="G26">
        <v>52.176227575264484</v>
      </c>
      <c r="H26">
        <v>60.382227575304171</v>
      </c>
      <c r="I26">
        <v>46.363227575292797</v>
      </c>
      <c r="J26">
        <v>38.489657327358927</v>
      </c>
      <c r="K26">
        <v>34.352936831513482</v>
      </c>
      <c r="L26">
        <v>35.396936831513486</v>
      </c>
      <c r="M26">
        <v>36.522936831513483</v>
      </c>
      <c r="N26">
        <v>38.387936831513485</v>
      </c>
      <c r="O26">
        <v>39.078936831513488</v>
      </c>
      <c r="P26">
        <v>42.920227575292792</v>
      </c>
      <c r="Q26">
        <v>40.077936831513476</v>
      </c>
      <c r="R26">
        <v>52.717227575287964</v>
      </c>
      <c r="S26">
        <v>41.712227575304162</v>
      </c>
      <c r="T26">
        <v>46.5872275752928</v>
      </c>
      <c r="U26">
        <v>42.782936831513489</v>
      </c>
      <c r="V26">
        <v>46.66122757530416</v>
      </c>
      <c r="W26">
        <v>39.374936831513487</v>
      </c>
      <c r="X26">
        <v>34.940936831513483</v>
      </c>
      <c r="Y26">
        <v>18.493661157024782</v>
      </c>
      <c r="Z26">
        <v>36.10693683151348</v>
      </c>
      <c r="AA26">
        <v>39.94693683151349</v>
      </c>
      <c r="AB26">
        <v>38.708936831513483</v>
      </c>
      <c r="AC26">
        <v>41.110657327358915</v>
      </c>
      <c r="AD26">
        <v>35.811936831513492</v>
      </c>
      <c r="AE26">
        <v>46.075227575304169</v>
      </c>
      <c r="AF26">
        <v>37.6912275752928</v>
      </c>
      <c r="AG26">
        <v>36.036936831513486</v>
      </c>
      <c r="AH26">
        <v>41.264227575292786</v>
      </c>
      <c r="AI26">
        <v>19.196661157024771</v>
      </c>
      <c r="AJ26">
        <v>37.557936831513487</v>
      </c>
      <c r="AK26">
        <v>44.866227575304151</v>
      </c>
      <c r="AL26">
        <v>39.558227575292811</v>
      </c>
      <c r="AM26">
        <v>18.873661157024777</v>
      </c>
    </row>
    <row r="27" spans="1:39" x14ac:dyDescent="0.25">
      <c r="A27" s="141">
        <f ca="1">Exceedance!U27</f>
        <v>43525</v>
      </c>
      <c r="B27" s="273">
        <v>45.669895157526014</v>
      </c>
      <c r="C27" s="273">
        <v>45.669895157526014</v>
      </c>
      <c r="D27" s="273">
        <v>45.669895157526014</v>
      </c>
      <c r="E27">
        <v>45.232895157526023</v>
      </c>
      <c r="F27">
        <v>31.343895157526017</v>
      </c>
      <c r="G27">
        <v>56.366895157526017</v>
      </c>
      <c r="H27">
        <v>84.007895157525979</v>
      </c>
      <c r="I27">
        <v>41.994895157526017</v>
      </c>
      <c r="J27">
        <v>37.301895157526005</v>
      </c>
      <c r="K27">
        <v>48.400295405426384</v>
      </c>
      <c r="L27">
        <v>37.907045405437572</v>
      </c>
      <c r="M27">
        <v>38.673615653371471</v>
      </c>
      <c r="N27">
        <v>41.884615653371441</v>
      </c>
      <c r="O27">
        <v>44.896295405426386</v>
      </c>
      <c r="P27">
        <v>53.291895157526021</v>
      </c>
      <c r="Q27">
        <v>59.791615653371458</v>
      </c>
      <c r="R27">
        <v>51.064895157526017</v>
      </c>
      <c r="S27">
        <v>51.992895157526007</v>
      </c>
      <c r="T27">
        <v>51.441895157526012</v>
      </c>
      <c r="U27">
        <v>42.869615653371454</v>
      </c>
      <c r="V27">
        <v>39.071895157526001</v>
      </c>
      <c r="W27">
        <v>39.144295405426391</v>
      </c>
      <c r="X27">
        <v>27.809295405426379</v>
      </c>
      <c r="Y27">
        <v>20.894661157016362</v>
      </c>
      <c r="Z27">
        <v>54.813045405437563</v>
      </c>
      <c r="AA27">
        <v>32.528295405426377</v>
      </c>
      <c r="AB27">
        <v>35.871615653371435</v>
      </c>
      <c r="AC27">
        <v>69.940895157526029</v>
      </c>
      <c r="AD27">
        <v>25.89461565337146</v>
      </c>
      <c r="AE27">
        <v>59.39289515752602</v>
      </c>
      <c r="AF27">
        <v>31.528895157526012</v>
      </c>
      <c r="AG27">
        <v>41.22304540543756</v>
      </c>
      <c r="AH27">
        <v>50.750895157526017</v>
      </c>
      <c r="AI27">
        <v>22.851661157016352</v>
      </c>
      <c r="AJ27">
        <v>29.318295405426383</v>
      </c>
      <c r="AK27">
        <v>55.399895157526018</v>
      </c>
      <c r="AL27">
        <v>33.781895157526009</v>
      </c>
      <c r="AM27">
        <v>21.82966115701635</v>
      </c>
    </row>
    <row r="28" spans="1:39" x14ac:dyDescent="0.25">
      <c r="A28" s="141">
        <f ca="1">Exceedance!U28</f>
        <v>43556</v>
      </c>
      <c r="B28" s="273">
        <v>39.150661157024778</v>
      </c>
      <c r="C28" s="273">
        <v>39.150661157024778</v>
      </c>
      <c r="D28" s="273">
        <v>39.150661157024778</v>
      </c>
      <c r="E28">
        <v>45.249661157024761</v>
      </c>
      <c r="F28">
        <v>43.662242252066079</v>
      </c>
      <c r="G28">
        <v>60.014807058102093</v>
      </c>
      <c r="H28">
        <v>82.902807058102084</v>
      </c>
      <c r="I28">
        <v>54.002807058102086</v>
      </c>
      <c r="J28">
        <v>40.81366115702474</v>
      </c>
      <c r="K28">
        <v>63.399095239897761</v>
      </c>
      <c r="L28">
        <v>38.993661157024761</v>
      </c>
      <c r="M28">
        <v>43.158661157024738</v>
      </c>
      <c r="N28">
        <v>46.132807058102124</v>
      </c>
      <c r="O28">
        <v>52.194557058113276</v>
      </c>
      <c r="P28">
        <v>48.666807058102137</v>
      </c>
      <c r="Q28">
        <v>44.790241735537158</v>
      </c>
      <c r="R28">
        <v>44.904807058102115</v>
      </c>
      <c r="S28">
        <v>48.420807058102085</v>
      </c>
      <c r="T28">
        <v>35.707661157024752</v>
      </c>
      <c r="U28">
        <v>42.20566115702475</v>
      </c>
      <c r="V28">
        <v>37.923807058102085</v>
      </c>
      <c r="W28">
        <v>41.168661157024765</v>
      </c>
      <c r="X28">
        <v>41.982661157024751</v>
      </c>
      <c r="Y28">
        <v>40.712661157024755</v>
      </c>
      <c r="Z28">
        <v>58.206807058102129</v>
      </c>
      <c r="AA28">
        <v>38.621661157024761</v>
      </c>
      <c r="AB28">
        <v>50.863807058102132</v>
      </c>
      <c r="AC28">
        <v>43.018807058102105</v>
      </c>
      <c r="AD28">
        <v>31.214512396694182</v>
      </c>
      <c r="AE28">
        <v>37.162807058102103</v>
      </c>
      <c r="AF28">
        <v>38.852661157024755</v>
      </c>
      <c r="AG28">
        <v>35.591661157024745</v>
      </c>
      <c r="AH28">
        <v>48.410807058102108</v>
      </c>
      <c r="AI28">
        <v>43.431661157024756</v>
      </c>
      <c r="AJ28">
        <v>41.971661157024748</v>
      </c>
      <c r="AK28">
        <v>38.573661157024759</v>
      </c>
      <c r="AL28">
        <v>39.768661157024759</v>
      </c>
      <c r="AM28">
        <v>44.654661157024755</v>
      </c>
    </row>
    <row r="29" spans="1:39" x14ac:dyDescent="0.25">
      <c r="A29" s="141">
        <f ca="1">Exceedance!U29</f>
        <v>43586</v>
      </c>
      <c r="B29" s="273">
        <v>198.41482210983273</v>
      </c>
      <c r="C29" s="273">
        <v>198.4148221098211</v>
      </c>
      <c r="D29" s="273">
        <v>198.41482210983273</v>
      </c>
      <c r="E29">
        <v>164.81243901790737</v>
      </c>
      <c r="F29">
        <v>429.53229279863905</v>
      </c>
      <c r="G29">
        <v>381.05422189835849</v>
      </c>
      <c r="H29">
        <v>305.02022189835844</v>
      </c>
      <c r="I29">
        <v>276.83622189835859</v>
      </c>
      <c r="J29">
        <v>81.906263594506711</v>
      </c>
      <c r="K29">
        <v>126.91665231157572</v>
      </c>
      <c r="L29">
        <v>74.301991305035102</v>
      </c>
      <c r="M29">
        <v>124.71310650740196</v>
      </c>
      <c r="N29">
        <v>140.23965231157572</v>
      </c>
      <c r="O29">
        <v>260.35222189835849</v>
      </c>
      <c r="P29">
        <v>163.88122189835849</v>
      </c>
      <c r="Q29">
        <v>328.82045190902545</v>
      </c>
      <c r="R29">
        <v>365.04094214857065</v>
      </c>
      <c r="S29">
        <v>321.7292218983585</v>
      </c>
      <c r="T29">
        <v>148.29068680831111</v>
      </c>
      <c r="U29">
        <v>157.2251508410032</v>
      </c>
      <c r="V29">
        <v>190.2342218983585</v>
      </c>
      <c r="W29">
        <v>168.84079840967817</v>
      </c>
      <c r="X29">
        <v>73.858186598607105</v>
      </c>
      <c r="Y29">
        <v>84.322917581682319</v>
      </c>
      <c r="Z29">
        <v>154.55865231157566</v>
      </c>
      <c r="AA29">
        <v>188.0309809784236</v>
      </c>
      <c r="AB29">
        <v>174.62822189835856</v>
      </c>
      <c r="AC29">
        <v>184.95222189835852</v>
      </c>
      <c r="AD29">
        <v>313.55673553694436</v>
      </c>
      <c r="AE29">
        <v>247.99622189835856</v>
      </c>
      <c r="AF29">
        <v>89.983764259004644</v>
      </c>
      <c r="AG29">
        <v>319.27094214857067</v>
      </c>
      <c r="AH29">
        <v>71.490652311575701</v>
      </c>
      <c r="AI29">
        <v>69.587368131792289</v>
      </c>
      <c r="AJ29">
        <v>161.79942861518168</v>
      </c>
      <c r="AK29">
        <v>149.46860457851528</v>
      </c>
      <c r="AL29">
        <v>70.93756915490377</v>
      </c>
      <c r="AM29">
        <v>151.17861758295197</v>
      </c>
    </row>
    <row r="30" spans="1:39" x14ac:dyDescent="0.25">
      <c r="A30" s="141">
        <f ca="1">Exceedance!U30</f>
        <v>43617</v>
      </c>
      <c r="B30" s="273">
        <v>74.722171923787528</v>
      </c>
      <c r="C30" s="273">
        <v>74.722171923787528</v>
      </c>
      <c r="D30" s="273">
        <v>74.722171923787528</v>
      </c>
      <c r="E30">
        <v>124.84754572519059</v>
      </c>
      <c r="F30">
        <v>544.92117192017338</v>
      </c>
      <c r="G30">
        <v>241.90817192370696</v>
      </c>
      <c r="H30">
        <v>227.98717192370688</v>
      </c>
      <c r="I30">
        <v>105.55622498180996</v>
      </c>
      <c r="J30">
        <v>58.397661157024736</v>
      </c>
      <c r="K30">
        <v>65.941661157024726</v>
      </c>
      <c r="L30">
        <v>59.745661157024749</v>
      </c>
      <c r="M30">
        <v>45.619661157024709</v>
      </c>
      <c r="N30">
        <v>51.325661157024761</v>
      </c>
      <c r="O30">
        <v>238.06017192370689</v>
      </c>
      <c r="P30">
        <v>57.912661157024722</v>
      </c>
      <c r="Q30">
        <v>204.99147908547243</v>
      </c>
      <c r="R30">
        <v>107.75736027491325</v>
      </c>
      <c r="S30">
        <v>345.17417192370687</v>
      </c>
      <c r="T30">
        <v>47.054661157024746</v>
      </c>
      <c r="U30">
        <v>179.07774150695613</v>
      </c>
      <c r="V30">
        <v>64.516661157024728</v>
      </c>
      <c r="W30">
        <v>58.959661157024726</v>
      </c>
      <c r="X30">
        <v>85.336338999905337</v>
      </c>
      <c r="Y30">
        <v>59.700661157024719</v>
      </c>
      <c r="Z30">
        <v>60.21466115702475</v>
      </c>
      <c r="AA30">
        <v>101.8772249782768</v>
      </c>
      <c r="AB30">
        <v>58.492661157024713</v>
      </c>
      <c r="AC30">
        <v>41.067661157024723</v>
      </c>
      <c r="AD30">
        <v>307.92989133394775</v>
      </c>
      <c r="AE30">
        <v>88.014171923706897</v>
      </c>
      <c r="AF30">
        <v>45.616661157024701</v>
      </c>
      <c r="AG30">
        <v>84.504940766486826</v>
      </c>
      <c r="AH30">
        <v>86.898338999905334</v>
      </c>
      <c r="AI30">
        <v>69.34266115702475</v>
      </c>
      <c r="AJ30">
        <v>167.49717192017349</v>
      </c>
      <c r="AK30">
        <v>123.72983927434289</v>
      </c>
      <c r="AL30">
        <v>68.318661157024735</v>
      </c>
      <c r="AM30">
        <v>39.894661157024757</v>
      </c>
    </row>
    <row r="31" spans="1:39" x14ac:dyDescent="0.25">
      <c r="A31" s="141">
        <f ca="1">Exceedance!U31</f>
        <v>43647</v>
      </c>
      <c r="B31" s="273">
        <v>124.54445255269437</v>
      </c>
      <c r="C31" s="273">
        <v>124.54445255269435</v>
      </c>
      <c r="D31" s="273">
        <v>124.54445255269437</v>
      </c>
      <c r="E31">
        <v>220.10645255268903</v>
      </c>
      <c r="F31">
        <v>316.37445255269438</v>
      </c>
      <c r="G31">
        <v>145.62145255269439</v>
      </c>
      <c r="H31">
        <v>170.15345255269438</v>
      </c>
      <c r="I31">
        <v>110.07939949460476</v>
      </c>
      <c r="J31">
        <v>101.56932231407049</v>
      </c>
      <c r="K31">
        <v>104.2163223140705</v>
      </c>
      <c r="L31">
        <v>102.18832231407048</v>
      </c>
      <c r="M31">
        <v>124.39177970113684</v>
      </c>
      <c r="N31">
        <v>99.5743223140705</v>
      </c>
      <c r="O31">
        <v>191.05545255269436</v>
      </c>
      <c r="P31">
        <v>102.8333223140705</v>
      </c>
      <c r="Q31">
        <v>464.69445255266908</v>
      </c>
      <c r="R31">
        <v>120.67845255269333</v>
      </c>
      <c r="S31">
        <v>185.45345255269442</v>
      </c>
      <c r="T31">
        <v>96.292322314070489</v>
      </c>
      <c r="U31">
        <v>187.17545255269437</v>
      </c>
      <c r="V31">
        <v>105.81798300011555</v>
      </c>
      <c r="W31">
        <v>103.15832231407049</v>
      </c>
      <c r="X31">
        <v>115.84098300011553</v>
      </c>
      <c r="Y31">
        <v>104.0853223140705</v>
      </c>
      <c r="Z31">
        <v>101.9493223140705</v>
      </c>
      <c r="AA31">
        <v>120.24430337906573</v>
      </c>
      <c r="AB31">
        <v>102.47832231407048</v>
      </c>
      <c r="AC31">
        <v>97.375322314070459</v>
      </c>
      <c r="AD31">
        <v>217.55645255269064</v>
      </c>
      <c r="AE31">
        <v>146.21745255269434</v>
      </c>
      <c r="AF31">
        <v>100.59332231407049</v>
      </c>
      <c r="AG31">
        <v>207.1874525526685</v>
      </c>
      <c r="AH31">
        <v>108.32098300011555</v>
      </c>
      <c r="AI31">
        <v>104.6583223140705</v>
      </c>
      <c r="AJ31">
        <v>109.36345255269435</v>
      </c>
      <c r="AK31">
        <v>117.51545255269309</v>
      </c>
      <c r="AL31">
        <v>102.48632231407051</v>
      </c>
      <c r="AM31">
        <v>146.69119652983323</v>
      </c>
    </row>
    <row r="32" spans="1:39" x14ac:dyDescent="0.25">
      <c r="A32" s="141">
        <f ca="1">Exceedance!U32</f>
        <v>43678</v>
      </c>
      <c r="B32" s="273">
        <v>120.99396694214867</v>
      </c>
      <c r="C32" s="273">
        <v>120.99396694214867</v>
      </c>
      <c r="D32" s="273">
        <v>120.99396694214867</v>
      </c>
      <c r="E32">
        <v>120.19696694214866</v>
      </c>
      <c r="F32">
        <v>116.03596694214868</v>
      </c>
      <c r="G32">
        <v>123.85196694214865</v>
      </c>
      <c r="H32">
        <v>123.42496694214866</v>
      </c>
      <c r="I32">
        <v>122.94596694214867</v>
      </c>
      <c r="J32">
        <v>100.90094214878127</v>
      </c>
      <c r="K32">
        <v>101.95094214878125</v>
      </c>
      <c r="L32">
        <v>101.88594214878127</v>
      </c>
      <c r="M32">
        <v>124.87596694214866</v>
      </c>
      <c r="N32">
        <v>98.721942148781295</v>
      </c>
      <c r="O32">
        <v>123.30396694214866</v>
      </c>
      <c r="P32">
        <v>101.87894214878128</v>
      </c>
      <c r="Q32">
        <v>118.41196694214867</v>
      </c>
      <c r="R32">
        <v>124.88296694214866</v>
      </c>
      <c r="S32">
        <v>120.65796694214865</v>
      </c>
      <c r="T32">
        <v>123.63296694214866</v>
      </c>
      <c r="U32">
        <v>118.26096694214866</v>
      </c>
      <c r="V32">
        <v>102.08494214878127</v>
      </c>
      <c r="W32">
        <v>101.16694214878127</v>
      </c>
      <c r="X32">
        <v>103.37394214878127</v>
      </c>
      <c r="Y32">
        <v>102.01094214878127</v>
      </c>
      <c r="Z32">
        <v>101.16594214878128</v>
      </c>
      <c r="AA32">
        <v>123.83696694214866</v>
      </c>
      <c r="AB32">
        <v>99.251942148781268</v>
      </c>
      <c r="AC32">
        <v>99.822176475215045</v>
      </c>
      <c r="AD32">
        <v>120.75596694214866</v>
      </c>
      <c r="AE32">
        <v>123.87496694214867</v>
      </c>
      <c r="AF32">
        <v>98.382942148781268</v>
      </c>
      <c r="AG32">
        <v>121.95596694214866</v>
      </c>
      <c r="AH32">
        <v>101.44594214878127</v>
      </c>
      <c r="AI32">
        <v>101.38494214878126</v>
      </c>
      <c r="AJ32">
        <v>121.65696694214864</v>
      </c>
      <c r="AK32">
        <v>124.85196694214865</v>
      </c>
      <c r="AL32">
        <v>101.90994214878128</v>
      </c>
      <c r="AM32">
        <v>119.88896694214866</v>
      </c>
    </row>
    <row r="33" spans="1:39" x14ac:dyDescent="0.25">
      <c r="A33" s="141">
        <f ca="1">Exceedance!U33</f>
        <v>43709</v>
      </c>
      <c r="B33" s="273">
        <v>122.97396694214868</v>
      </c>
      <c r="C33" s="273">
        <v>122.97396694214868</v>
      </c>
      <c r="D33" s="273">
        <v>122.97396694214868</v>
      </c>
      <c r="E33">
        <v>123.43696694214867</v>
      </c>
      <c r="F33">
        <v>119.46996694214866</v>
      </c>
      <c r="G33">
        <v>119.36096694214869</v>
      </c>
      <c r="H33">
        <v>119.35696694214867</v>
      </c>
      <c r="I33">
        <v>123.48296694214868</v>
      </c>
      <c r="J33">
        <v>78.755801652892487</v>
      </c>
      <c r="K33">
        <v>81.8508016528925</v>
      </c>
      <c r="L33">
        <v>81.980801652892481</v>
      </c>
      <c r="M33">
        <v>124.48496694214867</v>
      </c>
      <c r="N33">
        <v>82.203626774366825</v>
      </c>
      <c r="O33">
        <v>122.95496694214867</v>
      </c>
      <c r="P33">
        <v>114.09528962143692</v>
      </c>
      <c r="Q33">
        <v>121.56296694214869</v>
      </c>
      <c r="R33">
        <v>123.05096694214868</v>
      </c>
      <c r="S33">
        <v>119.75696694214869</v>
      </c>
      <c r="T33">
        <v>123.71896694214867</v>
      </c>
      <c r="U33">
        <v>121.53496694214867</v>
      </c>
      <c r="V33">
        <v>81.637801652892492</v>
      </c>
      <c r="W33">
        <v>81.47680165289249</v>
      </c>
      <c r="X33">
        <v>81.960801652892485</v>
      </c>
      <c r="Y33">
        <v>78.255801652892472</v>
      </c>
      <c r="Z33">
        <v>76.668801652892498</v>
      </c>
      <c r="AA33">
        <v>124.66696694214869</v>
      </c>
      <c r="AB33">
        <v>101.25696978393177</v>
      </c>
      <c r="AC33">
        <v>118.71396694214866</v>
      </c>
      <c r="AD33">
        <v>121.81896694214868</v>
      </c>
      <c r="AE33">
        <v>123.96496694214868</v>
      </c>
      <c r="AF33">
        <v>110.58154110529217</v>
      </c>
      <c r="AG33">
        <v>122.70096694214868</v>
      </c>
      <c r="AH33">
        <v>82.165801652892483</v>
      </c>
      <c r="AI33">
        <v>78.95380165289248</v>
      </c>
      <c r="AJ33">
        <v>119.89196694214867</v>
      </c>
      <c r="AK33">
        <v>124.72396694214868</v>
      </c>
      <c r="AL33">
        <v>81.966801652892499</v>
      </c>
      <c r="AM33">
        <v>119.71296694214868</v>
      </c>
    </row>
    <row r="34" spans="1:39" x14ac:dyDescent="0.25">
      <c r="A34" s="141">
        <f ca="1">Exceedance!U34</f>
        <v>43739</v>
      </c>
      <c r="B34" s="273">
        <v>94.9083658214699</v>
      </c>
      <c r="C34" s="273">
        <v>105.21836582146992</v>
      </c>
      <c r="D34" s="273">
        <v>100.5783658214699</v>
      </c>
      <c r="E34">
        <v>124.05196694214865</v>
      </c>
      <c r="F34">
        <v>117.37196694214865</v>
      </c>
      <c r="G34">
        <v>118.96696694214864</v>
      </c>
      <c r="H34">
        <v>121.29196694214866</v>
      </c>
      <c r="I34">
        <v>95.756228121474436</v>
      </c>
      <c r="J34">
        <v>46.584661157017734</v>
      </c>
      <c r="K34">
        <v>47.084661157017734</v>
      </c>
      <c r="L34">
        <v>45.269661157017744</v>
      </c>
      <c r="M34">
        <v>72.728361048644146</v>
      </c>
      <c r="N34">
        <v>47.195661157017746</v>
      </c>
      <c r="O34">
        <v>123.12096694214866</v>
      </c>
      <c r="P34">
        <v>50.878743943613642</v>
      </c>
      <c r="Q34">
        <v>120.72396694214865</v>
      </c>
      <c r="R34">
        <v>108.43669919960156</v>
      </c>
      <c r="S34">
        <v>116.14796694214866</v>
      </c>
      <c r="T34">
        <v>65.154270377081858</v>
      </c>
      <c r="U34">
        <v>123.63396694214866</v>
      </c>
      <c r="V34">
        <v>46.937661157017743</v>
      </c>
      <c r="W34">
        <v>47.491661157017738</v>
      </c>
      <c r="X34">
        <v>46.091661157017739</v>
      </c>
      <c r="Y34">
        <v>46.962661157017742</v>
      </c>
      <c r="Z34">
        <v>43.890661157017732</v>
      </c>
      <c r="AA34">
        <v>87.353097754582322</v>
      </c>
      <c r="AB34">
        <v>73.773743944271942</v>
      </c>
      <c r="AC34">
        <v>73.970443626970933</v>
      </c>
      <c r="AD34">
        <v>122.28796694214866</v>
      </c>
      <c r="AE34">
        <v>94.223967399607702</v>
      </c>
      <c r="AF34">
        <v>47.10166115701773</v>
      </c>
      <c r="AG34">
        <v>112.59604542136374</v>
      </c>
      <c r="AH34">
        <v>47.992661157017736</v>
      </c>
      <c r="AI34">
        <v>44.046661157017738</v>
      </c>
      <c r="AJ34">
        <v>118.14796694214866</v>
      </c>
      <c r="AK34">
        <v>76.289402171248241</v>
      </c>
      <c r="AL34">
        <v>47.487661157017733</v>
      </c>
      <c r="AM34">
        <v>123.29196694214866</v>
      </c>
    </row>
    <row r="35" spans="1:39" x14ac:dyDescent="0.25">
      <c r="A35" s="141">
        <f ca="1">Exceedance!U35</f>
        <v>43770</v>
      </c>
      <c r="B35" s="273">
        <v>46.07732951794798</v>
      </c>
      <c r="C35" s="273">
        <v>48.547329517948022</v>
      </c>
      <c r="D35" s="273">
        <v>47.467329517948002</v>
      </c>
      <c r="E35">
        <v>51.520279963871502</v>
      </c>
      <c r="F35">
        <v>121.62196694214866</v>
      </c>
      <c r="G35">
        <v>122.72554407125962</v>
      </c>
      <c r="H35">
        <v>111.3200600778756</v>
      </c>
      <c r="I35">
        <v>48.989329517965658</v>
      </c>
      <c r="J35">
        <v>17.899661157024781</v>
      </c>
      <c r="K35">
        <v>18.036661157024781</v>
      </c>
      <c r="L35">
        <v>16.492661157024774</v>
      </c>
      <c r="M35">
        <v>43.377329518105441</v>
      </c>
      <c r="N35">
        <v>40.156756752689738</v>
      </c>
      <c r="O35">
        <v>68.633937380233689</v>
      </c>
      <c r="P35">
        <v>49.06532951833087</v>
      </c>
      <c r="Q35">
        <v>123.63496694214868</v>
      </c>
      <c r="R35">
        <v>55.315329518013399</v>
      </c>
      <c r="S35">
        <v>117.34950576983681</v>
      </c>
      <c r="T35">
        <v>50.43132951826513</v>
      </c>
      <c r="U35">
        <v>52.139992964877521</v>
      </c>
      <c r="V35">
        <v>17.851661157024775</v>
      </c>
      <c r="W35">
        <v>27.771049893071201</v>
      </c>
      <c r="X35">
        <v>18.27366115702478</v>
      </c>
      <c r="Y35">
        <v>17.992661157024777</v>
      </c>
      <c r="Z35">
        <v>14.942661157024778</v>
      </c>
      <c r="AA35">
        <v>54.194329518173035</v>
      </c>
      <c r="AB35">
        <v>54.209329518330875</v>
      </c>
      <c r="AC35">
        <v>46.777329518192097</v>
      </c>
      <c r="AD35">
        <v>70.733977321104931</v>
      </c>
      <c r="AE35">
        <v>52.34232951801657</v>
      </c>
      <c r="AF35">
        <v>43.045866734989048</v>
      </c>
      <c r="AG35">
        <v>50.498329517877409</v>
      </c>
      <c r="AH35">
        <v>18.373661157024781</v>
      </c>
      <c r="AI35">
        <v>16.864661157024781</v>
      </c>
      <c r="AJ35">
        <v>58.951705728339078</v>
      </c>
      <c r="AK35">
        <v>46.051329518103806</v>
      </c>
      <c r="AL35">
        <v>17.296661157024776</v>
      </c>
      <c r="AM35">
        <v>87.964415083039427</v>
      </c>
    </row>
    <row r="36" spans="1:39" x14ac:dyDescent="0.25">
      <c r="A36" s="141">
        <f ca="1">Exceedance!U36</f>
        <v>43800</v>
      </c>
      <c r="B36" s="273">
        <v>67.008529636821208</v>
      </c>
      <c r="C36" s="273">
        <v>67.00852963683306</v>
      </c>
      <c r="D36" s="273">
        <v>67.008529636821208</v>
      </c>
      <c r="E36">
        <v>72.644529636820067</v>
      </c>
      <c r="F36">
        <v>123.32896694214867</v>
      </c>
      <c r="G36">
        <v>80.50452963677337</v>
      </c>
      <c r="H36">
        <v>79.913529636777838</v>
      </c>
      <c r="I36">
        <v>70.657529636821209</v>
      </c>
      <c r="J36">
        <v>45.744233951188974</v>
      </c>
      <c r="K36">
        <v>18.443661157024767</v>
      </c>
      <c r="L36">
        <v>60.512774756027589</v>
      </c>
      <c r="M36">
        <v>66.123099884766944</v>
      </c>
      <c r="N36">
        <v>64.852099884767497</v>
      </c>
      <c r="O36">
        <v>75.073529636803656</v>
      </c>
      <c r="P36">
        <v>68.534529636821219</v>
      </c>
      <c r="Q36">
        <v>123.36745464046049</v>
      </c>
      <c r="R36">
        <v>75.369529636821213</v>
      </c>
      <c r="S36">
        <v>79.507529636761646</v>
      </c>
      <c r="T36">
        <v>72.400529636821219</v>
      </c>
      <c r="U36">
        <v>70.193529636819349</v>
      </c>
      <c r="V36">
        <v>35.379469636867398</v>
      </c>
      <c r="W36">
        <v>65.056099884785553</v>
      </c>
      <c r="X36">
        <v>18.829661157024766</v>
      </c>
      <c r="Y36">
        <v>18.125661157024766</v>
      </c>
      <c r="Z36">
        <v>30.489293171643357</v>
      </c>
      <c r="AA36">
        <v>70.422099884755085</v>
      </c>
      <c r="AB36">
        <v>69.673529636821215</v>
      </c>
      <c r="AC36">
        <v>66.605099884766943</v>
      </c>
      <c r="AD36">
        <v>76.827529636814887</v>
      </c>
      <c r="AE36">
        <v>71.556529636821196</v>
      </c>
      <c r="AF36">
        <v>66.710099884755834</v>
      </c>
      <c r="AG36">
        <v>71.836529636833063</v>
      </c>
      <c r="AH36">
        <v>18.545661157024771</v>
      </c>
      <c r="AI36">
        <v>18.131661157024769</v>
      </c>
      <c r="AJ36">
        <v>70.255529636818224</v>
      </c>
      <c r="AK36">
        <v>70.054529636821215</v>
      </c>
      <c r="AL36">
        <v>17.994661157024762</v>
      </c>
      <c r="AM36">
        <v>70.044529636780979</v>
      </c>
    </row>
    <row r="37" spans="1:39" x14ac:dyDescent="0.25">
      <c r="A37" s="141">
        <f ca="1">Exceedance!U37</f>
        <v>43831</v>
      </c>
      <c r="B37" s="254">
        <v>49.713320393180688</v>
      </c>
      <c r="C37" s="254">
        <v>49.713320393180688</v>
      </c>
      <c r="D37" s="254">
        <v>49.713320393180688</v>
      </c>
      <c r="E37">
        <v>54.702750145246796</v>
      </c>
      <c r="F37" s="1">
        <v>95.854411173070503</v>
      </c>
      <c r="G37" s="1">
        <v>58.361750145246795</v>
      </c>
      <c r="H37" s="1">
        <v>56.792750145246799</v>
      </c>
      <c r="I37" s="1">
        <v>50.720320393180678</v>
      </c>
      <c r="J37" s="1">
        <v>45.013320393186</v>
      </c>
      <c r="K37" s="1">
        <v>37.186625170950769</v>
      </c>
      <c r="L37" s="1">
        <v>46.588320393182997</v>
      </c>
      <c r="M37" s="1">
        <v>46.785320393180669</v>
      </c>
      <c r="N37" s="1">
        <v>46.797320393180669</v>
      </c>
      <c r="O37" s="1">
        <v>54.564750145246805</v>
      </c>
      <c r="P37" s="1">
        <v>48.577320393180678</v>
      </c>
      <c r="Q37" s="1">
        <v>61.236750145223667</v>
      </c>
      <c r="R37" s="1">
        <v>54.271750145246799</v>
      </c>
      <c r="S37" s="1">
        <v>58.763750145246803</v>
      </c>
      <c r="T37" s="1">
        <v>52.573320393180673</v>
      </c>
      <c r="U37" s="1">
        <v>53.424320393180672</v>
      </c>
      <c r="V37" s="1">
        <v>46.449320393201255</v>
      </c>
      <c r="W37" s="1">
        <v>46.060320393169064</v>
      </c>
      <c r="X37" s="1">
        <v>19.12666115702477</v>
      </c>
      <c r="Y37" s="1">
        <v>18.516661157024767</v>
      </c>
      <c r="Z37" s="1">
        <v>50.528320393191365</v>
      </c>
      <c r="AA37" s="1">
        <v>50.097320393180681</v>
      </c>
      <c r="AB37" s="1">
        <v>50.042320393180674</v>
      </c>
      <c r="AC37" s="1">
        <v>47.032320393169066</v>
      </c>
      <c r="AD37" s="1">
        <v>56.539750145246806</v>
      </c>
      <c r="AE37" s="1">
        <v>51.042750145246799</v>
      </c>
      <c r="AF37" s="1">
        <v>47.622320393180665</v>
      </c>
      <c r="AG37" s="1">
        <v>52.1947501452468</v>
      </c>
      <c r="AH37">
        <v>18.781661157024768</v>
      </c>
      <c r="AI37">
        <v>18.670661157024767</v>
      </c>
      <c r="AJ37">
        <v>49.893750145246798</v>
      </c>
      <c r="AK37">
        <v>50.566750145246793</v>
      </c>
      <c r="AL37">
        <v>18.682661157024764</v>
      </c>
      <c r="AM37">
        <v>50.094750145246806</v>
      </c>
    </row>
    <row r="38" spans="1:39" x14ac:dyDescent="0.25">
      <c r="A38" s="141">
        <f ca="1">Exceedance!U38</f>
        <v>43862</v>
      </c>
      <c r="B38" s="254">
        <v>40.359697162103437</v>
      </c>
      <c r="C38" s="254">
        <v>40.359697162092012</v>
      </c>
      <c r="D38" s="254">
        <v>40.359697162103437</v>
      </c>
      <c r="E38">
        <v>40.390227575292798</v>
      </c>
      <c r="F38">
        <v>52.280227575280144</v>
      </c>
      <c r="G38">
        <v>62.556227575292795</v>
      </c>
      <c r="H38">
        <v>46.753227575304216</v>
      </c>
      <c r="I38">
        <v>38.899657327370342</v>
      </c>
      <c r="J38">
        <v>34.343697162103439</v>
      </c>
      <c r="K38">
        <v>34.581697162095686</v>
      </c>
      <c r="L38">
        <v>36.409697162092002</v>
      </c>
      <c r="M38">
        <v>36.593697162092006</v>
      </c>
      <c r="N38">
        <v>38.967697162092009</v>
      </c>
      <c r="O38">
        <v>42.20922757530424</v>
      </c>
      <c r="P38">
        <v>41.228697162092011</v>
      </c>
      <c r="Q38">
        <v>52.687227575292809</v>
      </c>
      <c r="R38">
        <v>41.663227575292794</v>
      </c>
      <c r="S38">
        <v>47.531227575304229</v>
      </c>
      <c r="T38">
        <v>43.749697162092005</v>
      </c>
      <c r="U38">
        <v>46.078657327358918</v>
      </c>
      <c r="V38">
        <v>38.502697162092005</v>
      </c>
      <c r="W38">
        <v>34.795697162103437</v>
      </c>
      <c r="X38">
        <v>18.66966115702478</v>
      </c>
      <c r="Y38">
        <v>18.924661157024779</v>
      </c>
      <c r="Z38">
        <v>39.253697162103443</v>
      </c>
      <c r="AA38">
        <v>37.845697162092009</v>
      </c>
      <c r="AB38">
        <v>40.921697162092009</v>
      </c>
      <c r="AC38">
        <v>35.44069716210344</v>
      </c>
      <c r="AD38">
        <v>45.527227575292819</v>
      </c>
      <c r="AE38">
        <v>39.177227575292804</v>
      </c>
      <c r="AF38">
        <v>35.578697162091999</v>
      </c>
      <c r="AG38">
        <v>40.684227575292795</v>
      </c>
      <c r="AH38">
        <v>19.150661157024778</v>
      </c>
      <c r="AI38">
        <v>17.583661157024778</v>
      </c>
      <c r="AJ38">
        <v>42.768227575292805</v>
      </c>
      <c r="AK38">
        <v>39.875227575292797</v>
      </c>
      <c r="AL38">
        <v>18.94566115702478</v>
      </c>
      <c r="AM38">
        <v>39.287227575304229</v>
      </c>
    </row>
    <row r="39" spans="1:39" x14ac:dyDescent="0.25">
      <c r="A39" s="141">
        <f ca="1">Exceedance!U39</f>
        <v>43891</v>
      </c>
      <c r="B39" s="254">
        <v>45.668855322792936</v>
      </c>
      <c r="C39" s="254">
        <v>45.668855322792936</v>
      </c>
      <c r="D39" s="254">
        <v>45.668855322792936</v>
      </c>
      <c r="E39">
        <v>30.688895157526016</v>
      </c>
      <c r="F39">
        <v>55.57089515752601</v>
      </c>
      <c r="G39">
        <v>85.369895157526017</v>
      </c>
      <c r="H39">
        <v>41.153895157526016</v>
      </c>
      <c r="I39">
        <v>37.314895157526024</v>
      </c>
      <c r="J39">
        <v>48.416295405426382</v>
      </c>
      <c r="K39">
        <v>35.775295405426391</v>
      </c>
      <c r="L39">
        <v>37.512855322792937</v>
      </c>
      <c r="M39">
        <v>37.819295405426374</v>
      </c>
      <c r="N39">
        <v>45.699295405426376</v>
      </c>
      <c r="O39">
        <v>51.269895157526022</v>
      </c>
      <c r="P39">
        <v>60.305855322792944</v>
      </c>
      <c r="Q39">
        <v>49.646895157526018</v>
      </c>
      <c r="R39">
        <v>52.497895157526024</v>
      </c>
      <c r="S39">
        <v>51.139895157514779</v>
      </c>
      <c r="T39">
        <v>43.893855322792959</v>
      </c>
      <c r="U39">
        <v>37.725895157526047</v>
      </c>
      <c r="V39">
        <v>37.566295405426381</v>
      </c>
      <c r="W39">
        <v>26.883295405426384</v>
      </c>
      <c r="X39">
        <v>21.040661157016359</v>
      </c>
      <c r="Y39">
        <v>16.354661157016363</v>
      </c>
      <c r="Z39">
        <v>30.882295405426383</v>
      </c>
      <c r="AA39">
        <v>33.826295405426386</v>
      </c>
      <c r="AB39">
        <v>69.318855322792942</v>
      </c>
      <c r="AC39">
        <v>25.076295405426382</v>
      </c>
      <c r="AD39">
        <v>57.829895157526018</v>
      </c>
      <c r="AE39">
        <v>32.222895157526011</v>
      </c>
      <c r="AF39">
        <v>39.94629540542639</v>
      </c>
      <c r="AG39">
        <v>50.484895157526012</v>
      </c>
      <c r="AH39">
        <v>22.691661157016355</v>
      </c>
      <c r="AI39">
        <v>21.822661157016359</v>
      </c>
      <c r="AJ39">
        <v>54.225895157526018</v>
      </c>
      <c r="AK39">
        <v>33.07089515752601</v>
      </c>
      <c r="AL39">
        <v>22.027661157016357</v>
      </c>
      <c r="AM39">
        <v>42.471895157526014</v>
      </c>
    </row>
    <row r="40" spans="1:39" x14ac:dyDescent="0.25">
      <c r="A40" s="141">
        <f ca="1">Exceedance!U40</f>
        <v>43922</v>
      </c>
      <c r="B40" s="254">
        <v>39.150661157024778</v>
      </c>
      <c r="C40" s="254">
        <v>39.150661157024778</v>
      </c>
      <c r="D40" s="254">
        <v>39.150661157024778</v>
      </c>
      <c r="E40">
        <v>43.618242252066075</v>
      </c>
      <c r="F40">
        <v>62.771807058102112</v>
      </c>
      <c r="G40">
        <v>84.343807058102101</v>
      </c>
      <c r="H40">
        <v>62.390807058102098</v>
      </c>
      <c r="I40">
        <v>40.601661157024751</v>
      </c>
      <c r="J40">
        <v>62.738086975434861</v>
      </c>
      <c r="K40">
        <v>39.338661157024774</v>
      </c>
      <c r="L40">
        <v>43.27566115702475</v>
      </c>
      <c r="M40">
        <v>45.822796727534779</v>
      </c>
      <c r="N40">
        <v>52.792796727534814</v>
      </c>
      <c r="O40">
        <v>46.367807058102102</v>
      </c>
      <c r="P40">
        <v>43.752241735537147</v>
      </c>
      <c r="Q40">
        <v>44.887807058102133</v>
      </c>
      <c r="R40">
        <v>49.077807058102138</v>
      </c>
      <c r="S40">
        <v>35.648661157024762</v>
      </c>
      <c r="T40">
        <v>41.627661157024754</v>
      </c>
      <c r="U40">
        <v>41.577807058102103</v>
      </c>
      <c r="V40">
        <v>40.663661157024762</v>
      </c>
      <c r="W40">
        <v>42.136661157024754</v>
      </c>
      <c r="X40">
        <v>40.852661157024755</v>
      </c>
      <c r="Y40">
        <v>30.0521833890195</v>
      </c>
      <c r="Z40">
        <v>38.645661157024776</v>
      </c>
      <c r="AA40">
        <v>47.042796727534785</v>
      </c>
      <c r="AB40">
        <v>47.052807058102104</v>
      </c>
      <c r="AC40">
        <v>31.000512396694194</v>
      </c>
      <c r="AD40">
        <v>37.202807058102124</v>
      </c>
      <c r="AE40">
        <v>38.514661157024769</v>
      </c>
      <c r="AF40">
        <v>35.307661157024732</v>
      </c>
      <c r="AG40">
        <v>46.431807058102102</v>
      </c>
      <c r="AH40">
        <v>43.28966115702476</v>
      </c>
      <c r="AI40">
        <v>42.187661157024763</v>
      </c>
      <c r="AJ40">
        <v>38.921661157024772</v>
      </c>
      <c r="AK40">
        <v>39.509661157024759</v>
      </c>
      <c r="AL40">
        <v>44.465661157024755</v>
      </c>
      <c r="AM40">
        <v>45.265661157024752</v>
      </c>
    </row>
    <row r="41" spans="1:39" x14ac:dyDescent="0.25">
      <c r="A41" s="141">
        <f ca="1">Exceedance!U41</f>
        <v>43952</v>
      </c>
      <c r="B41" s="254">
        <v>198.4148221098211</v>
      </c>
      <c r="C41" s="254">
        <v>198.4148221098211</v>
      </c>
      <c r="D41" s="254">
        <v>198.4148221098211</v>
      </c>
      <c r="E41">
        <v>456.34317678549996</v>
      </c>
      <c r="F41">
        <v>391.61922189835866</v>
      </c>
      <c r="G41">
        <v>307.61322189835857</v>
      </c>
      <c r="H41">
        <v>274.41322189835847</v>
      </c>
      <c r="I41">
        <v>86.252131084284386</v>
      </c>
      <c r="J41">
        <v>130.59465231157569</v>
      </c>
      <c r="K41">
        <v>73.686197672405228</v>
      </c>
      <c r="L41">
        <v>123.63886350365827</v>
      </c>
      <c r="M41">
        <v>138.61565231157567</v>
      </c>
      <c r="N41">
        <v>269.05422189835855</v>
      </c>
      <c r="O41">
        <v>162.23922189835855</v>
      </c>
      <c r="P41">
        <v>329.82660905988996</v>
      </c>
      <c r="Q41">
        <v>367.11094214857053</v>
      </c>
      <c r="R41">
        <v>331.12522189835857</v>
      </c>
      <c r="S41">
        <v>148.73383444688392</v>
      </c>
      <c r="T41">
        <v>168.56634181571815</v>
      </c>
      <c r="U41">
        <v>192.49422189835852</v>
      </c>
      <c r="V41">
        <v>170.24873585030227</v>
      </c>
      <c r="W41">
        <v>73.946616094925773</v>
      </c>
      <c r="X41">
        <v>82.427746779093084</v>
      </c>
      <c r="Y41">
        <v>153.1726523126799</v>
      </c>
      <c r="Z41">
        <v>194.66119415162902</v>
      </c>
      <c r="AA41">
        <v>172.48422189835853</v>
      </c>
      <c r="AB41">
        <v>185.29222189835849</v>
      </c>
      <c r="AC41">
        <v>297.49273553694456</v>
      </c>
      <c r="AD41">
        <v>251.69022189835854</v>
      </c>
      <c r="AE41">
        <v>96.281584352749434</v>
      </c>
      <c r="AF41">
        <v>303.64994214857057</v>
      </c>
      <c r="AG41">
        <v>70.876652311575668</v>
      </c>
      <c r="AH41">
        <v>69.639191397677848</v>
      </c>
      <c r="AI41">
        <v>156.63687954598419</v>
      </c>
      <c r="AJ41">
        <v>147.6015909988015</v>
      </c>
      <c r="AK41">
        <v>70.953597197261089</v>
      </c>
      <c r="AL41">
        <v>149.50831091668013</v>
      </c>
      <c r="AM41">
        <v>162.61663827559391</v>
      </c>
    </row>
    <row r="42" spans="1:39" x14ac:dyDescent="0.25">
      <c r="A42" s="141">
        <f ca="1">Exceedance!U42</f>
        <v>43983</v>
      </c>
      <c r="B42" s="254">
        <v>74.722171923787528</v>
      </c>
      <c r="C42" s="254">
        <v>74.722171923787528</v>
      </c>
      <c r="D42" s="254">
        <v>74.722171923787528</v>
      </c>
      <c r="E42">
        <v>534.6071719201733</v>
      </c>
      <c r="F42">
        <v>231.92617192370696</v>
      </c>
      <c r="G42">
        <v>229.89817192370688</v>
      </c>
      <c r="H42">
        <v>106.32822498180995</v>
      </c>
      <c r="I42">
        <v>58.878661157024709</v>
      </c>
      <c r="J42">
        <v>66.373661157024742</v>
      </c>
      <c r="K42">
        <v>59.869661157024737</v>
      </c>
      <c r="L42">
        <v>50.160341463026263</v>
      </c>
      <c r="M42">
        <v>52.506661157024709</v>
      </c>
      <c r="N42">
        <v>232.905171923707</v>
      </c>
      <c r="O42">
        <v>57.924661157024708</v>
      </c>
      <c r="P42">
        <v>229.35178263181561</v>
      </c>
      <c r="Q42">
        <v>108.29477572539804</v>
      </c>
      <c r="R42">
        <v>343.63517192370705</v>
      </c>
      <c r="S42">
        <v>46.925661157024734</v>
      </c>
      <c r="T42">
        <v>180.90317192017352</v>
      </c>
      <c r="U42">
        <v>65.194661157024697</v>
      </c>
      <c r="V42">
        <v>59.727661157024762</v>
      </c>
      <c r="W42">
        <v>85.560338999905326</v>
      </c>
      <c r="X42">
        <v>61.036661157024753</v>
      </c>
      <c r="Y42">
        <v>60.812661157024721</v>
      </c>
      <c r="Z42">
        <v>96.075224978276765</v>
      </c>
      <c r="AA42">
        <v>58.450661157024726</v>
      </c>
      <c r="AB42">
        <v>41.524661157024738</v>
      </c>
      <c r="AC42">
        <v>332.18582212957159</v>
      </c>
      <c r="AD42">
        <v>86.186171923707022</v>
      </c>
      <c r="AE42">
        <v>45.34166115702476</v>
      </c>
      <c r="AF42">
        <v>108.1747825194188</v>
      </c>
      <c r="AG42">
        <v>87.794338999905335</v>
      </c>
      <c r="AH42">
        <v>69.494661157024737</v>
      </c>
      <c r="AI42">
        <v>44.410223729532078</v>
      </c>
      <c r="AJ42">
        <v>120.00903779735812</v>
      </c>
      <c r="AK42">
        <v>68.690661157024721</v>
      </c>
      <c r="AL42">
        <v>39.870661157024699</v>
      </c>
      <c r="AM42">
        <v>130.30521018582485</v>
      </c>
    </row>
    <row r="43" spans="1:39" x14ac:dyDescent="0.25">
      <c r="A43" s="141">
        <f ca="1">Exceedance!U43</f>
        <v>44013</v>
      </c>
      <c r="B43" s="254">
        <v>124.54445255269435</v>
      </c>
      <c r="C43" s="254">
        <v>124.5444525527078</v>
      </c>
      <c r="D43" s="254">
        <v>124.54445255269435</v>
      </c>
      <c r="E43">
        <v>305.26645255269443</v>
      </c>
      <c r="F43">
        <v>141.6654525526944</v>
      </c>
      <c r="G43">
        <v>171.28345255270779</v>
      </c>
      <c r="H43">
        <v>106.33139949459134</v>
      </c>
      <c r="I43">
        <v>101.97332231407051</v>
      </c>
      <c r="J43">
        <v>104.25332231407049</v>
      </c>
      <c r="K43">
        <v>102.22932231407047</v>
      </c>
      <c r="L43">
        <v>120.50445255269236</v>
      </c>
      <c r="M43">
        <v>99.931322314070485</v>
      </c>
      <c r="N43">
        <v>184.08245255269438</v>
      </c>
      <c r="O43">
        <v>102.81432231407049</v>
      </c>
      <c r="P43">
        <v>452.57345255267012</v>
      </c>
      <c r="Q43">
        <v>116.45445255269357</v>
      </c>
      <c r="R43">
        <v>179.00045255269436</v>
      </c>
      <c r="S43">
        <v>96.184322314070485</v>
      </c>
      <c r="T43">
        <v>181.24245255269437</v>
      </c>
      <c r="U43">
        <v>106.17698300011554</v>
      </c>
      <c r="V43">
        <v>103.3803223140705</v>
      </c>
      <c r="W43">
        <v>115.90198300011554</v>
      </c>
      <c r="X43">
        <v>104.34632231407048</v>
      </c>
      <c r="Y43">
        <v>102.1433223140705</v>
      </c>
      <c r="Z43">
        <v>116.06530337906577</v>
      </c>
      <c r="AA43">
        <v>102.4493223140705</v>
      </c>
      <c r="AB43">
        <v>97.760322314070493</v>
      </c>
      <c r="AC43">
        <v>207.94645255269248</v>
      </c>
      <c r="AD43">
        <v>140.10645255269432</v>
      </c>
      <c r="AE43">
        <v>100.4163223140705</v>
      </c>
      <c r="AF43">
        <v>198.88945255267018</v>
      </c>
      <c r="AG43">
        <v>108.35898300011554</v>
      </c>
      <c r="AH43">
        <v>104.41232231407047</v>
      </c>
      <c r="AI43">
        <v>99.618322314070497</v>
      </c>
      <c r="AJ43">
        <v>112.87745255269309</v>
      </c>
      <c r="AK43">
        <v>102.5233223140705</v>
      </c>
      <c r="AL43">
        <v>89.841322314070496</v>
      </c>
      <c r="AM43">
        <v>209.91145255268961</v>
      </c>
    </row>
    <row r="44" spans="1:39" x14ac:dyDescent="0.25">
      <c r="A44" s="141">
        <f ca="1">Exceedance!U44</f>
        <v>44044</v>
      </c>
      <c r="B44" s="254">
        <v>120.99396694214867</v>
      </c>
      <c r="C44" s="254">
        <v>120.99396694214867</v>
      </c>
      <c r="D44" s="254">
        <v>120.99396694214867</v>
      </c>
      <c r="E44">
        <v>116.15196694214866</v>
      </c>
      <c r="F44">
        <v>123.89896694214865</v>
      </c>
      <c r="G44">
        <v>123.27896694214866</v>
      </c>
      <c r="H44">
        <v>122.97296694214864</v>
      </c>
      <c r="I44">
        <v>100.91394214878126</v>
      </c>
      <c r="J44">
        <v>101.90994214878127</v>
      </c>
      <c r="K44">
        <v>101.91394214878126</v>
      </c>
      <c r="L44">
        <v>124.92996694214867</v>
      </c>
      <c r="M44">
        <v>98.807942148781265</v>
      </c>
      <c r="N44">
        <v>123.25996694214865</v>
      </c>
      <c r="O44">
        <v>101.85194214878126</v>
      </c>
      <c r="P44">
        <v>118.56996694214865</v>
      </c>
      <c r="Q44">
        <v>124.91096694214866</v>
      </c>
      <c r="R44">
        <v>120.79796694214868</v>
      </c>
      <c r="S44">
        <v>123.55796694214865</v>
      </c>
      <c r="T44">
        <v>118.38796694214867</v>
      </c>
      <c r="U44">
        <v>102.02294214878128</v>
      </c>
      <c r="V44">
        <v>101.19294214878127</v>
      </c>
      <c r="W44">
        <v>103.36194214878127</v>
      </c>
      <c r="X44">
        <v>102.07294214878127</v>
      </c>
      <c r="Y44">
        <v>101.22994214878126</v>
      </c>
      <c r="Z44">
        <v>123.88596694214864</v>
      </c>
      <c r="AA44">
        <v>99.226942148781262</v>
      </c>
      <c r="AB44">
        <v>99.122942148781263</v>
      </c>
      <c r="AC44">
        <v>120.92196694214867</v>
      </c>
      <c r="AD44">
        <v>123.91996694214866</v>
      </c>
      <c r="AE44">
        <v>98.214942148781276</v>
      </c>
      <c r="AF44">
        <v>122.05896694214867</v>
      </c>
      <c r="AG44">
        <v>101.42994214878127</v>
      </c>
      <c r="AH44">
        <v>101.6419421487813</v>
      </c>
      <c r="AI44">
        <v>97.493942148781258</v>
      </c>
      <c r="AJ44">
        <v>124.92496694214866</v>
      </c>
      <c r="AK44">
        <v>101.95094214878128</v>
      </c>
      <c r="AL44">
        <v>119.97896694214866</v>
      </c>
      <c r="AM44">
        <v>120.51196694214866</v>
      </c>
    </row>
    <row r="45" spans="1:39" x14ac:dyDescent="0.25">
      <c r="A45" s="141">
        <f ca="1">Exceedance!U45</f>
        <v>44075</v>
      </c>
      <c r="B45" s="254">
        <v>122.97396694214868</v>
      </c>
      <c r="C45" s="254">
        <v>122.97396694214868</v>
      </c>
      <c r="D45" s="254">
        <v>122.97396694214868</v>
      </c>
      <c r="E45">
        <v>119.53796694214869</v>
      </c>
      <c r="F45">
        <v>119.17196694214869</v>
      </c>
      <c r="G45">
        <v>119.24096694214867</v>
      </c>
      <c r="H45">
        <v>123.52196694214868</v>
      </c>
      <c r="I45">
        <v>78.770801652892473</v>
      </c>
      <c r="J45">
        <v>81.794801652892474</v>
      </c>
      <c r="K45">
        <v>82.018801652892492</v>
      </c>
      <c r="L45">
        <v>124.49696694214869</v>
      </c>
      <c r="M45">
        <v>80.601801652892476</v>
      </c>
      <c r="N45">
        <v>123.03296694214868</v>
      </c>
      <c r="O45">
        <v>111.61611784687658</v>
      </c>
      <c r="P45">
        <v>121.26596694214867</v>
      </c>
      <c r="Q45">
        <v>123.00896694214869</v>
      </c>
      <c r="R45">
        <v>119.72396694214869</v>
      </c>
      <c r="S45">
        <v>123.67396694214868</v>
      </c>
      <c r="T45">
        <v>121.5489669421487</v>
      </c>
      <c r="U45">
        <v>81.627801652892487</v>
      </c>
      <c r="V45">
        <v>81.548801652892465</v>
      </c>
      <c r="W45">
        <v>81.970801652892476</v>
      </c>
      <c r="X45">
        <v>78.342801652892476</v>
      </c>
      <c r="Y45">
        <v>76.543801652892469</v>
      </c>
      <c r="Z45">
        <v>124.62996694214867</v>
      </c>
      <c r="AA45">
        <v>98.23334740468664</v>
      </c>
      <c r="AB45">
        <v>118.57496694214868</v>
      </c>
      <c r="AC45">
        <v>121.82796694214868</v>
      </c>
      <c r="AD45">
        <v>123.94596694214867</v>
      </c>
      <c r="AE45">
        <v>111.42224517303973</v>
      </c>
      <c r="AF45">
        <v>122.70396694214868</v>
      </c>
      <c r="AG45">
        <v>82.175801652892474</v>
      </c>
      <c r="AH45">
        <v>78.893801652892478</v>
      </c>
      <c r="AI45">
        <v>119.90896694214868</v>
      </c>
      <c r="AJ45">
        <v>124.7759669421487</v>
      </c>
      <c r="AK45">
        <v>81.991801652892477</v>
      </c>
      <c r="AL45">
        <v>119.91796694214871</v>
      </c>
      <c r="AM45">
        <v>123.52796694214868</v>
      </c>
    </row>
    <row r="46" spans="1:39" x14ac:dyDescent="0.25">
      <c r="A46" s="141">
        <f ca="1">Exceedance!U46</f>
        <v>44105</v>
      </c>
      <c r="B46" s="254">
        <v>94.9083658214699</v>
      </c>
      <c r="C46" s="254">
        <v>105.21836582146992</v>
      </c>
      <c r="D46" s="254">
        <v>100.5783658214699</v>
      </c>
      <c r="E46">
        <v>117.52496694214867</v>
      </c>
      <c r="F46">
        <v>119.17896694214866</v>
      </c>
      <c r="G46">
        <v>121.21796694214866</v>
      </c>
      <c r="H46">
        <v>94.270155976331566</v>
      </c>
      <c r="I46">
        <v>46.683661157017731</v>
      </c>
      <c r="J46">
        <v>47.079661157017739</v>
      </c>
      <c r="K46">
        <v>45.352661157017742</v>
      </c>
      <c r="L46">
        <v>70.545074461389078</v>
      </c>
      <c r="M46">
        <v>47.310661157017734</v>
      </c>
      <c r="N46">
        <v>123.15196694214865</v>
      </c>
      <c r="O46">
        <v>50.170743943705546</v>
      </c>
      <c r="P46">
        <v>121.03596694214865</v>
      </c>
      <c r="Q46">
        <v>105.98941625664442</v>
      </c>
      <c r="R46">
        <v>116.19596694214867</v>
      </c>
      <c r="S46">
        <v>67.74780069240775</v>
      </c>
      <c r="T46">
        <v>123.61796694214866</v>
      </c>
      <c r="U46">
        <v>46.940661157017743</v>
      </c>
      <c r="V46">
        <v>47.54266115701774</v>
      </c>
      <c r="W46">
        <v>46.137661157017732</v>
      </c>
      <c r="X46">
        <v>47.11866115701774</v>
      </c>
      <c r="Y46">
        <v>44.15866115701774</v>
      </c>
      <c r="Z46">
        <v>82.564835295347365</v>
      </c>
      <c r="AA46">
        <v>72.844743944384007</v>
      </c>
      <c r="AB46">
        <v>66.837263212833946</v>
      </c>
      <c r="AC46">
        <v>122.28696694214867</v>
      </c>
      <c r="AD46">
        <v>91.015461595609111</v>
      </c>
      <c r="AE46">
        <v>47.019661157017737</v>
      </c>
      <c r="AF46">
        <v>109.53470512579223</v>
      </c>
      <c r="AG46">
        <v>48.028661157017744</v>
      </c>
      <c r="AH46">
        <v>44.218661157017742</v>
      </c>
      <c r="AI46">
        <v>76.721422388321585</v>
      </c>
      <c r="AJ46">
        <v>71.526431423756236</v>
      </c>
      <c r="AK46">
        <v>47.535661157017742</v>
      </c>
      <c r="AL46">
        <v>123.45696694214867</v>
      </c>
      <c r="AM46">
        <v>121.13304544784862</v>
      </c>
    </row>
    <row r="47" spans="1:39" x14ac:dyDescent="0.25">
      <c r="A47" s="141">
        <f ca="1">Exceedance!U47</f>
        <v>44136</v>
      </c>
      <c r="B47" s="254">
        <v>46.07732951794798</v>
      </c>
      <c r="C47" s="254">
        <v>48.547329517948022</v>
      </c>
      <c r="D47" s="254">
        <v>47.467329517960195</v>
      </c>
      <c r="E47">
        <v>121.73096694214868</v>
      </c>
      <c r="F47">
        <v>119.24664188754055</v>
      </c>
      <c r="G47">
        <v>113.1805561163527</v>
      </c>
      <c r="H47">
        <v>48.697329517980592</v>
      </c>
      <c r="I47">
        <v>17.945661157024773</v>
      </c>
      <c r="J47">
        <v>18.043661157024776</v>
      </c>
      <c r="K47">
        <v>16.562661157024777</v>
      </c>
      <c r="L47">
        <v>43.072329518122139</v>
      </c>
      <c r="M47">
        <v>25.050498385027907</v>
      </c>
      <c r="N47">
        <v>65.61801876727975</v>
      </c>
      <c r="O47">
        <v>48.405329518318929</v>
      </c>
      <c r="P47">
        <v>123.62896694214868</v>
      </c>
      <c r="Q47">
        <v>54.696329518017684</v>
      </c>
      <c r="R47">
        <v>113.57559864578792</v>
      </c>
      <c r="S47">
        <v>50.412329518246509</v>
      </c>
      <c r="T47">
        <v>49.661047599157676</v>
      </c>
      <c r="U47">
        <v>17.887661157024777</v>
      </c>
      <c r="V47">
        <v>18.04766115702478</v>
      </c>
      <c r="W47">
        <v>18.307661157024782</v>
      </c>
      <c r="X47">
        <v>18.084661157024783</v>
      </c>
      <c r="Y47">
        <v>15.055661157024783</v>
      </c>
      <c r="Z47">
        <v>49.751819435550559</v>
      </c>
      <c r="AA47">
        <v>53.464329518318927</v>
      </c>
      <c r="AB47">
        <v>45.981329518232279</v>
      </c>
      <c r="AC47">
        <v>67.30838629582594</v>
      </c>
      <c r="AD47">
        <v>51.549329518035016</v>
      </c>
      <c r="AE47">
        <v>43.866741969155669</v>
      </c>
      <c r="AF47">
        <v>49.89232951789603</v>
      </c>
      <c r="AG47">
        <v>18.405661157024781</v>
      </c>
      <c r="AH47">
        <v>16.953661157024783</v>
      </c>
      <c r="AI47">
        <v>51.274329518300519</v>
      </c>
      <c r="AJ47">
        <v>45.029329518125003</v>
      </c>
      <c r="AK47">
        <v>17.347661157024778</v>
      </c>
      <c r="AL47">
        <v>52.052810151069856</v>
      </c>
      <c r="AM47">
        <v>47.903329517771752</v>
      </c>
    </row>
    <row r="48" spans="1:39" x14ac:dyDescent="0.25">
      <c r="A48" s="141">
        <f ca="1">Exceedance!U48</f>
        <v>44166</v>
      </c>
      <c r="B48" s="254">
        <v>67.00852963683306</v>
      </c>
      <c r="C48" s="254">
        <v>67.008529636821208</v>
      </c>
      <c r="D48" s="254">
        <v>67.008529636821208</v>
      </c>
      <c r="E48">
        <v>123.36896694214866</v>
      </c>
      <c r="F48">
        <v>79.921529636774309</v>
      </c>
      <c r="G48">
        <v>80.148529636777141</v>
      </c>
      <c r="H48">
        <v>70.374529636821208</v>
      </c>
      <c r="I48">
        <v>39.935650992299124</v>
      </c>
      <c r="J48">
        <v>18.435661157024764</v>
      </c>
      <c r="K48">
        <v>48.871008359442136</v>
      </c>
      <c r="L48">
        <v>65.752099884755097</v>
      </c>
      <c r="M48">
        <v>63.763099884785426</v>
      </c>
      <c r="N48">
        <v>74.702529636816649</v>
      </c>
      <c r="O48">
        <v>67.929529636833067</v>
      </c>
      <c r="P48">
        <v>118.05860631499289</v>
      </c>
      <c r="Q48">
        <v>74.721529636833054</v>
      </c>
      <c r="R48">
        <v>79.087529636774903</v>
      </c>
      <c r="S48">
        <v>72.396529636833066</v>
      </c>
      <c r="T48">
        <v>70.167529636832228</v>
      </c>
      <c r="U48">
        <v>21.894778921899199</v>
      </c>
      <c r="V48">
        <v>60.562427494350899</v>
      </c>
      <c r="W48">
        <v>18.860661157024765</v>
      </c>
      <c r="X48">
        <v>18.217661157024764</v>
      </c>
      <c r="Y48">
        <v>20.491015969815514</v>
      </c>
      <c r="Z48">
        <v>69.731099884755096</v>
      </c>
      <c r="AA48">
        <v>69.00552963683306</v>
      </c>
      <c r="AB48">
        <v>66.241099884766939</v>
      </c>
      <c r="AC48">
        <v>76.4595296368161</v>
      </c>
      <c r="AD48">
        <v>70.845529636821226</v>
      </c>
      <c r="AE48">
        <v>66.989099884755618</v>
      </c>
      <c r="AF48">
        <v>71.357529636821212</v>
      </c>
      <c r="AG48">
        <v>18.574661157024764</v>
      </c>
      <c r="AH48">
        <v>18.183661157024762</v>
      </c>
      <c r="AI48">
        <v>69.690529636833048</v>
      </c>
      <c r="AJ48">
        <v>69.06752963682122</v>
      </c>
      <c r="AK48">
        <v>18.059661157024767</v>
      </c>
      <c r="AL48">
        <v>68.96752963681962</v>
      </c>
      <c r="AM48">
        <v>71.959529636833068</v>
      </c>
    </row>
    <row r="49" spans="1:39" x14ac:dyDescent="0.25">
      <c r="A49" s="141">
        <f ca="1">Exceedance!U49</f>
        <v>44197</v>
      </c>
      <c r="B49" s="254">
        <v>49.713320393180688</v>
      </c>
      <c r="C49" s="254">
        <v>49.713320393180688</v>
      </c>
      <c r="D49" s="254">
        <v>49.713320393180688</v>
      </c>
      <c r="E49">
        <v>90.511342528838995</v>
      </c>
      <c r="F49">
        <v>57.931750145246795</v>
      </c>
      <c r="G49">
        <v>56.996750145246793</v>
      </c>
      <c r="H49">
        <v>50.484320393180674</v>
      </c>
      <c r="I49">
        <v>44.820320393187679</v>
      </c>
      <c r="J49">
        <v>28.549427668865185</v>
      </c>
      <c r="K49">
        <v>46.072320393186303</v>
      </c>
      <c r="L49">
        <v>46.500320393180679</v>
      </c>
      <c r="M49">
        <v>45.846320393169073</v>
      </c>
      <c r="N49">
        <v>54.258750145246808</v>
      </c>
      <c r="O49">
        <v>48.07332039318068</v>
      </c>
      <c r="P49">
        <v>61.207750145225162</v>
      </c>
      <c r="Q49">
        <v>53.769750145246796</v>
      </c>
      <c r="R49">
        <v>58.433750145246798</v>
      </c>
      <c r="S49">
        <v>52.513320393180678</v>
      </c>
      <c r="T49">
        <v>53.609320393180681</v>
      </c>
      <c r="U49">
        <v>45.980320393205325</v>
      </c>
      <c r="V49">
        <v>45.395320393181798</v>
      </c>
      <c r="W49">
        <v>19.153661157024761</v>
      </c>
      <c r="X49">
        <v>18.595661157024761</v>
      </c>
      <c r="Y49">
        <v>49.974320393217589</v>
      </c>
      <c r="Z49">
        <v>49.550320393180684</v>
      </c>
      <c r="AA49">
        <v>49.486320393180677</v>
      </c>
      <c r="AB49">
        <v>46.729320393180679</v>
      </c>
      <c r="AC49">
        <v>56.221750145246808</v>
      </c>
      <c r="AD49">
        <v>50.437750145246788</v>
      </c>
      <c r="AE49">
        <v>47.87832039318068</v>
      </c>
      <c r="AF49">
        <v>51.7587501452468</v>
      </c>
      <c r="AG49">
        <v>18.807661157024757</v>
      </c>
      <c r="AH49">
        <v>18.694661157024761</v>
      </c>
      <c r="AI49">
        <v>49.373750145235199</v>
      </c>
      <c r="AJ49">
        <v>49.441750145246807</v>
      </c>
      <c r="AK49">
        <v>18.731661157024767</v>
      </c>
      <c r="AL49">
        <v>49.154320393180662</v>
      </c>
      <c r="AM49">
        <v>53.688750145246793</v>
      </c>
    </row>
    <row r="50" spans="1:39" x14ac:dyDescent="0.25">
      <c r="A50" s="141">
        <f ca="1">Exceedance!U50</f>
        <v>44228</v>
      </c>
      <c r="B50" s="254">
        <v>40.35865732735892</v>
      </c>
      <c r="C50" s="254">
        <v>40.35865732735892</v>
      </c>
      <c r="D50" s="254">
        <v>40.35865732735892</v>
      </c>
      <c r="E50">
        <v>50.879227575282286</v>
      </c>
      <c r="F50">
        <v>60.760227575292795</v>
      </c>
      <c r="G50">
        <v>45.905227575292798</v>
      </c>
      <c r="H50">
        <v>37.956657327358933</v>
      </c>
      <c r="I50">
        <v>33.530936831513486</v>
      </c>
      <c r="J50">
        <v>33.718936831521219</v>
      </c>
      <c r="K50">
        <v>35.187936831513476</v>
      </c>
      <c r="L50">
        <v>35.658936831513486</v>
      </c>
      <c r="M50">
        <v>37.367936831524858</v>
      </c>
      <c r="N50">
        <v>41.090227575292793</v>
      </c>
      <c r="O50">
        <v>39.551936831513487</v>
      </c>
      <c r="P50">
        <v>51.469227575304174</v>
      </c>
      <c r="Q50">
        <v>40.426227575292806</v>
      </c>
      <c r="R50">
        <v>46.220227575292796</v>
      </c>
      <c r="S50">
        <v>42.701936831513486</v>
      </c>
      <c r="T50">
        <v>45.030657327358917</v>
      </c>
      <c r="U50">
        <v>37.367936831513475</v>
      </c>
      <c r="V50">
        <v>33.587936831513488</v>
      </c>
      <c r="W50">
        <v>18.778661157024779</v>
      </c>
      <c r="X50">
        <v>19.073661157024777</v>
      </c>
      <c r="Y50">
        <v>37.952936831513483</v>
      </c>
      <c r="Z50">
        <v>36.655936831513493</v>
      </c>
      <c r="AA50">
        <v>39.491936831513478</v>
      </c>
      <c r="AB50">
        <v>34.524936831513486</v>
      </c>
      <c r="AC50">
        <v>44.297227575292808</v>
      </c>
      <c r="AD50">
        <v>37.917227575292792</v>
      </c>
      <c r="AE50">
        <v>35.055936831513485</v>
      </c>
      <c r="AF50">
        <v>39.495227575304163</v>
      </c>
      <c r="AG50">
        <v>19.25066115702478</v>
      </c>
      <c r="AH50">
        <v>17.703661157024776</v>
      </c>
      <c r="AI50">
        <v>41.428227575304163</v>
      </c>
      <c r="AJ50">
        <v>38.323227575292812</v>
      </c>
      <c r="AK50">
        <v>19.061661157024776</v>
      </c>
      <c r="AL50">
        <v>37.760657327370282</v>
      </c>
      <c r="AM50">
        <v>38.929227575292799</v>
      </c>
    </row>
    <row r="51" spans="1:39" x14ac:dyDescent="0.25">
      <c r="A51" s="141">
        <f ca="1">Exceedance!U51</f>
        <v>44256</v>
      </c>
      <c r="B51" s="254">
        <v>45.669895157526014</v>
      </c>
      <c r="C51" s="254">
        <v>45.669895157526014</v>
      </c>
      <c r="D51" s="254">
        <v>45.669895157526014</v>
      </c>
      <c r="E51">
        <v>55.362895157525998</v>
      </c>
      <c r="F51">
        <v>84.564895157525996</v>
      </c>
      <c r="G51">
        <v>41.432895157526019</v>
      </c>
      <c r="H51">
        <v>37.062895157526007</v>
      </c>
      <c r="I51">
        <v>48.062295405426383</v>
      </c>
      <c r="J51">
        <v>35.531295405426384</v>
      </c>
      <c r="K51">
        <v>36.545615653371449</v>
      </c>
      <c r="L51">
        <v>37.595295405426384</v>
      </c>
      <c r="M51">
        <v>44.499295405426373</v>
      </c>
      <c r="N51">
        <v>50.995895157526022</v>
      </c>
      <c r="O51">
        <v>59.050615653371466</v>
      </c>
      <c r="P51">
        <v>49.666895157526007</v>
      </c>
      <c r="Q51">
        <v>51.916895157526021</v>
      </c>
      <c r="R51">
        <v>50.822895157526013</v>
      </c>
      <c r="S51">
        <v>43.073615653371455</v>
      </c>
      <c r="T51">
        <v>37.811895157526024</v>
      </c>
      <c r="U51">
        <v>37.100295405426387</v>
      </c>
      <c r="V51">
        <v>26.354295405426388</v>
      </c>
      <c r="W51">
        <v>21.252661157016359</v>
      </c>
      <c r="X51">
        <v>16.482661157016356</v>
      </c>
      <c r="Y51">
        <v>30.413295405426382</v>
      </c>
      <c r="Z51">
        <v>33.36229540542638</v>
      </c>
      <c r="AA51">
        <v>67.438615653371457</v>
      </c>
      <c r="AB51">
        <v>24.876295405426383</v>
      </c>
      <c r="AC51">
        <v>57.542895157526019</v>
      </c>
      <c r="AD51">
        <v>31.779895157526003</v>
      </c>
      <c r="AE51">
        <v>39.785045405437579</v>
      </c>
      <c r="AF51">
        <v>50.071895157526008</v>
      </c>
      <c r="AG51">
        <v>22.71566115701636</v>
      </c>
      <c r="AH51">
        <v>21.827661157016355</v>
      </c>
      <c r="AI51">
        <v>51.260895157526015</v>
      </c>
      <c r="AJ51">
        <v>32.305895157526017</v>
      </c>
      <c r="AK51">
        <v>22.082661157016354</v>
      </c>
      <c r="AL51">
        <v>41.574895157526022</v>
      </c>
      <c r="AM51">
        <v>30.126895157526011</v>
      </c>
    </row>
    <row r="52" spans="1:39" x14ac:dyDescent="0.25">
      <c r="A52" s="141">
        <f ca="1">Exceedance!U52</f>
        <v>44287</v>
      </c>
      <c r="B52" s="254">
        <v>39.150661157024778</v>
      </c>
      <c r="C52" s="254">
        <v>39.150661157024778</v>
      </c>
      <c r="D52" s="254">
        <v>39.150661157024778</v>
      </c>
      <c r="E52">
        <v>62.434807058102109</v>
      </c>
      <c r="F52">
        <v>83.630807058102121</v>
      </c>
      <c r="G52">
        <v>53.475807058102099</v>
      </c>
      <c r="H52">
        <v>40.616661157024765</v>
      </c>
      <c r="I52">
        <v>62.498086975434838</v>
      </c>
      <c r="J52">
        <v>39.301661157024768</v>
      </c>
      <c r="K52">
        <v>43.310661157024761</v>
      </c>
      <c r="L52">
        <v>45.524557058113295</v>
      </c>
      <c r="M52">
        <v>50.881557058113287</v>
      </c>
      <c r="N52">
        <v>46.027807058102127</v>
      </c>
      <c r="O52">
        <v>44.769241735537165</v>
      </c>
      <c r="P52">
        <v>44.832807058090992</v>
      </c>
      <c r="Q52">
        <v>48.482807058102111</v>
      </c>
      <c r="R52">
        <v>35.724661157024755</v>
      </c>
      <c r="S52">
        <v>42.037661157024758</v>
      </c>
      <c r="T52">
        <v>41.619807058102118</v>
      </c>
      <c r="U52">
        <v>40.644661157024764</v>
      </c>
      <c r="V52">
        <v>42.165661157024779</v>
      </c>
      <c r="W52">
        <v>41.118661157024761</v>
      </c>
      <c r="X52">
        <v>27.596661157024737</v>
      </c>
      <c r="Y52">
        <v>38.716661157024753</v>
      </c>
      <c r="Z52">
        <v>43.318086975434838</v>
      </c>
      <c r="AA52">
        <v>41.125807058102112</v>
      </c>
      <c r="AB52">
        <v>31.108512396694191</v>
      </c>
      <c r="AC52">
        <v>37.041807058102101</v>
      </c>
      <c r="AD52">
        <v>38.502661157024761</v>
      </c>
      <c r="AE52">
        <v>35.663661157024762</v>
      </c>
      <c r="AF52">
        <v>46.03480705810211</v>
      </c>
      <c r="AG52">
        <v>43.28166115702475</v>
      </c>
      <c r="AH52">
        <v>42.209661157024762</v>
      </c>
      <c r="AI52">
        <v>38.969661157024767</v>
      </c>
      <c r="AJ52">
        <v>39.552661157024765</v>
      </c>
      <c r="AK52">
        <v>44.485661157024758</v>
      </c>
      <c r="AL52">
        <v>45.291661157024755</v>
      </c>
      <c r="AM52">
        <v>43.681242252066077</v>
      </c>
    </row>
    <row r="53" spans="1:39" x14ac:dyDescent="0.25">
      <c r="A53" s="141">
        <f ca="1">Exceedance!U53</f>
        <v>44317</v>
      </c>
      <c r="B53" s="254">
        <v>198.4148221098211</v>
      </c>
      <c r="C53" s="254">
        <v>198.41482210983273</v>
      </c>
      <c r="D53" s="254">
        <v>198.4148221098211</v>
      </c>
      <c r="E53">
        <v>389.36222189835854</v>
      </c>
      <c r="F53">
        <v>305.79222189835849</v>
      </c>
      <c r="G53">
        <v>276.60422189835856</v>
      </c>
      <c r="H53">
        <v>85.912217261353632</v>
      </c>
      <c r="I53">
        <v>129.96965231157574</v>
      </c>
      <c r="J53">
        <v>73.328642424534863</v>
      </c>
      <c r="K53">
        <v>123.71531235430756</v>
      </c>
      <c r="L53">
        <v>137.79165231157566</v>
      </c>
      <c r="M53">
        <v>266.25422189835854</v>
      </c>
      <c r="N53">
        <v>161.17022189835851</v>
      </c>
      <c r="O53">
        <v>328.57755918379615</v>
      </c>
      <c r="P53">
        <v>367.14594214857055</v>
      </c>
      <c r="Q53">
        <v>329.26922189835852</v>
      </c>
      <c r="R53">
        <v>147.46403826010595</v>
      </c>
      <c r="S53">
        <v>157.99689758936054</v>
      </c>
      <c r="T53">
        <v>191.37822189835845</v>
      </c>
      <c r="U53">
        <v>168.51692125526313</v>
      </c>
      <c r="V53">
        <v>73.934056183830876</v>
      </c>
      <c r="W53">
        <v>82.916567743425588</v>
      </c>
      <c r="X53">
        <v>70.778459376686428</v>
      </c>
      <c r="Y53">
        <v>192.57761110397203</v>
      </c>
      <c r="Z53">
        <v>169.94647809670576</v>
      </c>
      <c r="AA53">
        <v>183.40122189835853</v>
      </c>
      <c r="AB53">
        <v>297.80173553694442</v>
      </c>
      <c r="AC53">
        <v>250.3722218983585</v>
      </c>
      <c r="AD53">
        <v>89.90121829012709</v>
      </c>
      <c r="AE53">
        <v>319.76294214857057</v>
      </c>
      <c r="AF53">
        <v>70.331652311575681</v>
      </c>
      <c r="AG53">
        <v>69.607478587461046</v>
      </c>
      <c r="AH53">
        <v>155.89539815488959</v>
      </c>
      <c r="AI53">
        <v>147.40534526624856</v>
      </c>
      <c r="AJ53">
        <v>70.94425415082118</v>
      </c>
      <c r="AK53">
        <v>149.10166531005643</v>
      </c>
      <c r="AL53">
        <v>162.72712040306399</v>
      </c>
      <c r="AM53">
        <v>452.1077730049289</v>
      </c>
    </row>
    <row r="54" spans="1:39" x14ac:dyDescent="0.25">
      <c r="A54" s="141">
        <f ca="1">Exceedance!U54</f>
        <v>44348</v>
      </c>
      <c r="B54" s="254">
        <v>74.722171923787528</v>
      </c>
      <c r="C54" s="254">
        <v>74.722171923787528</v>
      </c>
      <c r="D54" s="254">
        <v>74.722171923787528</v>
      </c>
      <c r="E54">
        <v>230.69117192370686</v>
      </c>
      <c r="F54">
        <v>228.3901719237069</v>
      </c>
      <c r="G54">
        <v>105.29022498180994</v>
      </c>
      <c r="H54">
        <v>58.953661157024762</v>
      </c>
      <c r="I54">
        <v>66.41966115702472</v>
      </c>
      <c r="J54">
        <v>59.918661157024751</v>
      </c>
      <c r="K54">
        <v>45.744661157024787</v>
      </c>
      <c r="L54">
        <v>52.603661157024746</v>
      </c>
      <c r="M54">
        <v>230.67117192370691</v>
      </c>
      <c r="N54">
        <v>57.977661157024741</v>
      </c>
      <c r="O54">
        <v>203.59205512647682</v>
      </c>
      <c r="P54">
        <v>105.52316035047315</v>
      </c>
      <c r="Q54">
        <v>342.01617192370691</v>
      </c>
      <c r="R54">
        <v>47.056661157024728</v>
      </c>
      <c r="S54">
        <v>179.53874150695614</v>
      </c>
      <c r="T54">
        <v>65.199661157024735</v>
      </c>
      <c r="U54">
        <v>59.789661157024746</v>
      </c>
      <c r="V54">
        <v>86.098338999905323</v>
      </c>
      <c r="W54">
        <v>60.003661157024688</v>
      </c>
      <c r="X54">
        <v>60.913661157024713</v>
      </c>
      <c r="Y54">
        <v>94.662224978276768</v>
      </c>
      <c r="Z54">
        <v>58.561661157024716</v>
      </c>
      <c r="AA54">
        <v>41.098661157024722</v>
      </c>
      <c r="AB54">
        <v>327.60523622594627</v>
      </c>
      <c r="AC54">
        <v>85.054171923706889</v>
      </c>
      <c r="AD54">
        <v>45.491661157024716</v>
      </c>
      <c r="AE54">
        <v>79.768034873536195</v>
      </c>
      <c r="AF54">
        <v>87.979338999905337</v>
      </c>
      <c r="AG54">
        <v>69.57266115702474</v>
      </c>
      <c r="AH54">
        <v>44.504276153072233</v>
      </c>
      <c r="AI54">
        <v>112.76663717523722</v>
      </c>
      <c r="AJ54">
        <v>68.763661157024714</v>
      </c>
      <c r="AK54">
        <v>40.047661157024812</v>
      </c>
      <c r="AL54">
        <v>125.152714530624</v>
      </c>
      <c r="AM54">
        <v>532.06717192016117</v>
      </c>
    </row>
    <row r="55" spans="1:39" x14ac:dyDescent="0.25">
      <c r="A55" s="141">
        <f ca="1">Exceedance!U55</f>
        <v>44378</v>
      </c>
      <c r="B55" s="254">
        <v>124.5444525527078</v>
      </c>
      <c r="C55" s="254">
        <v>124.54445255269437</v>
      </c>
      <c r="D55" s="254">
        <v>124.5444525527078</v>
      </c>
      <c r="E55">
        <v>140.97645255269438</v>
      </c>
      <c r="F55">
        <v>170.34645255270775</v>
      </c>
      <c r="G55">
        <v>109.88839949459134</v>
      </c>
      <c r="H55">
        <v>102.04332231407048</v>
      </c>
      <c r="I55">
        <v>104.32532231407046</v>
      </c>
      <c r="J55">
        <v>102.2833223140705</v>
      </c>
      <c r="K55">
        <v>118.08912903758673</v>
      </c>
      <c r="L55">
        <v>100.00932231407049</v>
      </c>
      <c r="M55">
        <v>182.95745255269432</v>
      </c>
      <c r="N55">
        <v>102.87432231407051</v>
      </c>
      <c r="O55">
        <v>464.44145255268262</v>
      </c>
      <c r="P55">
        <v>115.8114525526935</v>
      </c>
      <c r="Q55">
        <v>178.24545255269433</v>
      </c>
      <c r="R55">
        <v>96.295322314070489</v>
      </c>
      <c r="S55">
        <v>187.22145255269436</v>
      </c>
      <c r="T55">
        <v>106.32798300011554</v>
      </c>
      <c r="U55">
        <v>103.44332231407051</v>
      </c>
      <c r="V55">
        <v>116.50698300011555</v>
      </c>
      <c r="W55">
        <v>104.23832231407049</v>
      </c>
      <c r="X55">
        <v>102.23832231407049</v>
      </c>
      <c r="Y55">
        <v>115.25130337906572</v>
      </c>
      <c r="Z55">
        <v>102.53632231407047</v>
      </c>
      <c r="AA55">
        <v>97.405322314070503</v>
      </c>
      <c r="AB55">
        <v>207.14445255269237</v>
      </c>
      <c r="AC55">
        <v>139.3904525526944</v>
      </c>
      <c r="AD55">
        <v>100.49232231407051</v>
      </c>
      <c r="AE55">
        <v>206.57445255266822</v>
      </c>
      <c r="AF55">
        <v>108.68098300011553</v>
      </c>
      <c r="AG55">
        <v>104.4903223140705</v>
      </c>
      <c r="AH55">
        <v>99.6963223140705</v>
      </c>
      <c r="AI55">
        <v>115.47345255269265</v>
      </c>
      <c r="AJ55">
        <v>102.61432231407049</v>
      </c>
      <c r="AK55">
        <v>89.945322314070452</v>
      </c>
      <c r="AL55">
        <v>208.72945255268945</v>
      </c>
      <c r="AM55">
        <v>304.28645255270777</v>
      </c>
    </row>
    <row r="56" spans="1:39" x14ac:dyDescent="0.25">
      <c r="A56" s="141">
        <f ca="1">Exceedance!U56</f>
        <v>44409</v>
      </c>
      <c r="B56" s="254">
        <v>120.99396694214867</v>
      </c>
      <c r="C56" s="254">
        <v>120.99396694214867</v>
      </c>
      <c r="D56" s="254">
        <v>120.99396694214867</v>
      </c>
      <c r="E56">
        <v>123.96796694214866</v>
      </c>
      <c r="F56">
        <v>123.35096694214866</v>
      </c>
      <c r="G56">
        <v>122.95596694214865</v>
      </c>
      <c r="H56">
        <v>100.98194214878126</v>
      </c>
      <c r="I56">
        <v>101.98094214878125</v>
      </c>
      <c r="J56">
        <v>101.96494214878125</v>
      </c>
      <c r="K56">
        <v>124.92196694214866</v>
      </c>
      <c r="L56">
        <v>98.883942148781259</v>
      </c>
      <c r="M56">
        <v>123.34396694214867</v>
      </c>
      <c r="N56">
        <v>101.91394214878126</v>
      </c>
      <c r="O56">
        <v>118.39896694214863</v>
      </c>
      <c r="P56">
        <v>124.96896694214864</v>
      </c>
      <c r="Q56">
        <v>120.87596694214866</v>
      </c>
      <c r="R56">
        <v>123.63496694214867</v>
      </c>
      <c r="S56">
        <v>118.21096694214864</v>
      </c>
      <c r="T56">
        <v>102.06094214878128</v>
      </c>
      <c r="U56">
        <v>101.25494214878127</v>
      </c>
      <c r="V56">
        <v>103.44594214878126</v>
      </c>
      <c r="W56">
        <v>102.13994214878126</v>
      </c>
      <c r="X56">
        <v>101.31794214878126</v>
      </c>
      <c r="Y56">
        <v>123.96696694214866</v>
      </c>
      <c r="Z56">
        <v>99.308942148781284</v>
      </c>
      <c r="AA56">
        <v>99.120942148781282</v>
      </c>
      <c r="AB56">
        <v>120.99696694214866</v>
      </c>
      <c r="AC56">
        <v>123.98596694214866</v>
      </c>
      <c r="AD56">
        <v>98.281942148781283</v>
      </c>
      <c r="AE56">
        <v>121.96696694214866</v>
      </c>
      <c r="AF56">
        <v>101.49294214878128</v>
      </c>
      <c r="AG56">
        <v>101.71494214878126</v>
      </c>
      <c r="AH56">
        <v>97.567942148781285</v>
      </c>
      <c r="AI56">
        <v>124.93996694214864</v>
      </c>
      <c r="AJ56">
        <v>102.0319421487813</v>
      </c>
      <c r="AK56">
        <v>120.07396694214867</v>
      </c>
      <c r="AL56">
        <v>120.59696694214867</v>
      </c>
      <c r="AM56">
        <v>116.22596694214864</v>
      </c>
    </row>
    <row r="57" spans="1:39" x14ac:dyDescent="0.25">
      <c r="A57" s="141">
        <f ca="1">Exceedance!U57</f>
        <v>44440</v>
      </c>
      <c r="B57" s="254">
        <v>122.97396694214868</v>
      </c>
      <c r="C57" s="254">
        <v>122.97396694214868</v>
      </c>
      <c r="D57" s="254">
        <v>122.97396694214868</v>
      </c>
      <c r="E57">
        <v>119.21396694214867</v>
      </c>
      <c r="F57">
        <v>119.28696694214869</v>
      </c>
      <c r="G57">
        <v>123.49196694214869</v>
      </c>
      <c r="H57">
        <v>78.812801652892475</v>
      </c>
      <c r="I57">
        <v>81.840801652892466</v>
      </c>
      <c r="J57">
        <v>82.048801652892465</v>
      </c>
      <c r="K57">
        <v>124.52496694214869</v>
      </c>
      <c r="L57">
        <v>80.648801652892473</v>
      </c>
      <c r="M57">
        <v>123.08896694214869</v>
      </c>
      <c r="N57">
        <v>109.26544522386953</v>
      </c>
      <c r="O57">
        <v>121.54996694214867</v>
      </c>
      <c r="P57">
        <v>123.04096694214867</v>
      </c>
      <c r="Q57">
        <v>119.77596694214868</v>
      </c>
      <c r="R57">
        <v>123.72196694214868</v>
      </c>
      <c r="S57">
        <v>121.49196694214868</v>
      </c>
      <c r="T57">
        <v>81.641801652892497</v>
      </c>
      <c r="U57">
        <v>81.582801652892471</v>
      </c>
      <c r="V57">
        <v>82.028801652892497</v>
      </c>
      <c r="W57">
        <v>78.407801652892459</v>
      </c>
      <c r="X57">
        <v>76.611801652892481</v>
      </c>
      <c r="Y57">
        <v>124.6799669421487</v>
      </c>
      <c r="Z57">
        <v>94.821079582811223</v>
      </c>
      <c r="AA57">
        <v>118.74496694214868</v>
      </c>
      <c r="AB57">
        <v>121.86896694214867</v>
      </c>
      <c r="AC57">
        <v>123.98596694214866</v>
      </c>
      <c r="AD57">
        <v>112.85816013288677</v>
      </c>
      <c r="AE57">
        <v>122.70896694214868</v>
      </c>
      <c r="AF57">
        <v>82.21280165289248</v>
      </c>
      <c r="AG57">
        <v>78.94480165289248</v>
      </c>
      <c r="AH57">
        <v>89.206159585664722</v>
      </c>
      <c r="AI57">
        <v>124.79896694214868</v>
      </c>
      <c r="AJ57">
        <v>82.043801652892469</v>
      </c>
      <c r="AK57">
        <v>119.98196694214867</v>
      </c>
      <c r="AL57">
        <v>123.58096694214869</v>
      </c>
      <c r="AM57">
        <v>119.58196694214867</v>
      </c>
    </row>
    <row r="58" spans="1:39" x14ac:dyDescent="0.25">
      <c r="A58" s="141">
        <f ca="1">Exceedance!U58</f>
        <v>44470</v>
      </c>
      <c r="B58" s="254">
        <v>94.9083658214699</v>
      </c>
      <c r="C58" s="254">
        <v>105.21836582146992</v>
      </c>
      <c r="D58" s="254">
        <v>100.5783658214699</v>
      </c>
      <c r="E58">
        <v>119.18996694214864</v>
      </c>
      <c r="F58">
        <v>121.22896694214866</v>
      </c>
      <c r="G58">
        <v>95.096646420885023</v>
      </c>
      <c r="H58">
        <v>46.689661157017731</v>
      </c>
      <c r="I58">
        <v>47.092661157017751</v>
      </c>
      <c r="J58">
        <v>45.34766115701774</v>
      </c>
      <c r="K58">
        <v>70.563726001466833</v>
      </c>
      <c r="L58">
        <v>47.323661157017732</v>
      </c>
      <c r="M58">
        <v>123.17596694214866</v>
      </c>
      <c r="N58">
        <v>50.02274394380435</v>
      </c>
      <c r="O58">
        <v>120.71196694214865</v>
      </c>
      <c r="P58">
        <v>105.50781957644676</v>
      </c>
      <c r="Q58">
        <v>116.21596694214867</v>
      </c>
      <c r="R58">
        <v>64.447612606997325</v>
      </c>
      <c r="S58">
        <v>123.59496694214866</v>
      </c>
      <c r="T58">
        <v>46.924661157017738</v>
      </c>
      <c r="U58">
        <v>47.544661157017735</v>
      </c>
      <c r="V58">
        <v>46.163661157017742</v>
      </c>
      <c r="W58">
        <v>47.071661157017736</v>
      </c>
      <c r="X58">
        <v>44.187661157017743</v>
      </c>
      <c r="Y58">
        <v>81.480578586140268</v>
      </c>
      <c r="Z58">
        <v>72.488743944535514</v>
      </c>
      <c r="AA58">
        <v>70.296071345127345</v>
      </c>
      <c r="AB58">
        <v>122.29396694214866</v>
      </c>
      <c r="AC58">
        <v>90.293020443752667</v>
      </c>
      <c r="AD58">
        <v>47.024661157017746</v>
      </c>
      <c r="AE58">
        <v>111.23490817470127</v>
      </c>
      <c r="AF58">
        <v>48.031661157017737</v>
      </c>
      <c r="AG58">
        <v>44.23166115701774</v>
      </c>
      <c r="AH58">
        <v>73.906743945137421</v>
      </c>
      <c r="AI58">
        <v>71.539287968335344</v>
      </c>
      <c r="AJ58">
        <v>47.555661157017738</v>
      </c>
      <c r="AK58">
        <v>119.28125273443347</v>
      </c>
      <c r="AL58">
        <v>119.46720397971112</v>
      </c>
      <c r="AM58">
        <v>117.53796694214863</v>
      </c>
    </row>
    <row r="59" spans="1:39" x14ac:dyDescent="0.25">
      <c r="A59" s="141">
        <f ca="1">Exceedance!U59</f>
        <v>44501</v>
      </c>
      <c r="B59" s="254">
        <v>46.07732951794798</v>
      </c>
      <c r="C59" s="254">
        <v>48.547329517948022</v>
      </c>
      <c r="D59" s="254">
        <v>47.467329517948002</v>
      </c>
      <c r="E59">
        <v>118.40237276263545</v>
      </c>
      <c r="F59">
        <v>111.96056409432204</v>
      </c>
      <c r="G59">
        <v>48.792329517966849</v>
      </c>
      <c r="H59">
        <v>17.951661157024777</v>
      </c>
      <c r="I59">
        <v>18.053661157024777</v>
      </c>
      <c r="J59">
        <v>16.557661157024782</v>
      </c>
      <c r="K59">
        <v>42.842329518109551</v>
      </c>
      <c r="L59">
        <v>22.352816173261701</v>
      </c>
      <c r="M59">
        <v>63.561591822364925</v>
      </c>
      <c r="N59">
        <v>48.288329518318925</v>
      </c>
      <c r="O59">
        <v>123.62396694214867</v>
      </c>
      <c r="P59">
        <v>54.652329518018725</v>
      </c>
      <c r="Q59">
        <v>112.46951673360024</v>
      </c>
      <c r="R59">
        <v>50.273329518278437</v>
      </c>
      <c r="S59">
        <v>52.195917038263225</v>
      </c>
      <c r="T59">
        <v>17.872661157024776</v>
      </c>
      <c r="U59">
        <v>18.049661157024779</v>
      </c>
      <c r="V59">
        <v>18.327661157024774</v>
      </c>
      <c r="W59">
        <v>18.084661157024776</v>
      </c>
      <c r="X59">
        <v>15.082661157024779</v>
      </c>
      <c r="Y59">
        <v>49.557819435552737</v>
      </c>
      <c r="Z59">
        <v>53.199329518318919</v>
      </c>
      <c r="AA59">
        <v>46.202329518211734</v>
      </c>
      <c r="AB59">
        <v>66.394191342083246</v>
      </c>
      <c r="AC59">
        <v>51.438329518036539</v>
      </c>
      <c r="AD59">
        <v>43.322820045080874</v>
      </c>
      <c r="AE59">
        <v>50.139329517879865</v>
      </c>
      <c r="AF59">
        <v>18.408661157024781</v>
      </c>
      <c r="AG59">
        <v>16.96266115702478</v>
      </c>
      <c r="AH59">
        <v>51.02832951831892</v>
      </c>
      <c r="AI59">
        <v>44.847329518124667</v>
      </c>
      <c r="AJ59">
        <v>17.365661157024785</v>
      </c>
      <c r="AK59">
        <v>48.155329517842098</v>
      </c>
      <c r="AL59">
        <v>47.563329517786904</v>
      </c>
      <c r="AM59">
        <v>121.7399669421487</v>
      </c>
    </row>
    <row r="60" spans="1:39" x14ac:dyDescent="0.25">
      <c r="A60" s="141">
        <f ca="1">Exceedance!U60</f>
        <v>44531</v>
      </c>
      <c r="B60" s="254">
        <v>67.008529636821208</v>
      </c>
      <c r="C60" s="254">
        <v>67.00852963683306</v>
      </c>
      <c r="D60" s="254">
        <v>67.008529636821208</v>
      </c>
      <c r="E60">
        <v>79.821529636774628</v>
      </c>
      <c r="F60">
        <v>79.97852963677758</v>
      </c>
      <c r="G60">
        <v>70.489529636833069</v>
      </c>
      <c r="H60">
        <v>37.374460862885122</v>
      </c>
      <c r="I60">
        <v>18.445661157024766</v>
      </c>
      <c r="J60">
        <v>45.983560455530188</v>
      </c>
      <c r="K60">
        <v>65.64609988476694</v>
      </c>
      <c r="L60">
        <v>63.663099884774574</v>
      </c>
      <c r="M60">
        <v>74.368529636817371</v>
      </c>
      <c r="N60">
        <v>67.818529636833063</v>
      </c>
      <c r="O60">
        <v>122.40811105374334</v>
      </c>
      <c r="P60">
        <v>74.678529636833076</v>
      </c>
      <c r="Q60">
        <v>78.940529636787161</v>
      </c>
      <c r="R60">
        <v>72.263529636821218</v>
      </c>
      <c r="S60">
        <v>70.179529636819339</v>
      </c>
      <c r="T60">
        <v>20.510180093093009</v>
      </c>
      <c r="U60">
        <v>57.237469956699826</v>
      </c>
      <c r="V60">
        <v>18.877661157024761</v>
      </c>
      <c r="W60">
        <v>18.213661157024767</v>
      </c>
      <c r="X60">
        <v>17.185661157024761</v>
      </c>
      <c r="Y60">
        <v>69.551099884766941</v>
      </c>
      <c r="Z60">
        <v>68.766529636821218</v>
      </c>
      <c r="AA60">
        <v>66.133099884755083</v>
      </c>
      <c r="AB60">
        <v>76.340529636816427</v>
      </c>
      <c r="AC60">
        <v>70.738529636833064</v>
      </c>
      <c r="AD60">
        <v>66.778099884755761</v>
      </c>
      <c r="AE60">
        <v>71.501529636833055</v>
      </c>
      <c r="AF60">
        <v>18.576661157024766</v>
      </c>
      <c r="AG60">
        <v>18.190661157024767</v>
      </c>
      <c r="AH60">
        <v>69.452529636833077</v>
      </c>
      <c r="AI60">
        <v>68.869529636833065</v>
      </c>
      <c r="AJ60">
        <v>18.074661157024764</v>
      </c>
      <c r="AK60">
        <v>68.835529636821221</v>
      </c>
      <c r="AL60">
        <v>71.606529636821222</v>
      </c>
      <c r="AM60">
        <v>123.37796694214866</v>
      </c>
    </row>
    <row r="61" spans="1:39" x14ac:dyDescent="0.25">
      <c r="A61" s="141">
        <f ca="1">Exceedance!U61</f>
        <v>44562</v>
      </c>
      <c r="B61" s="254">
        <v>49.713320393180688</v>
      </c>
      <c r="C61" s="254">
        <v>49.713320393180688</v>
      </c>
      <c r="D61" s="254">
        <v>49.713320393180688</v>
      </c>
      <c r="E61">
        <v>57.845750145246789</v>
      </c>
      <c r="F61">
        <v>56.853750145246806</v>
      </c>
      <c r="G61">
        <v>50.558320393180679</v>
      </c>
      <c r="H61">
        <v>44.737320393200037</v>
      </c>
      <c r="I61">
        <v>26.990201564634294</v>
      </c>
      <c r="J61">
        <v>45.972320393187154</v>
      </c>
      <c r="K61">
        <v>46.354320393180672</v>
      </c>
      <c r="L61">
        <v>45.755320393180668</v>
      </c>
      <c r="M61">
        <v>53.955750145246789</v>
      </c>
      <c r="N61">
        <v>47.993320393180674</v>
      </c>
      <c r="O61">
        <v>61.07975014522389</v>
      </c>
      <c r="P61">
        <v>53.736750145246795</v>
      </c>
      <c r="Q61">
        <v>58.302750145235187</v>
      </c>
      <c r="R61">
        <v>52.394320393180671</v>
      </c>
      <c r="S61">
        <v>53.383320393180675</v>
      </c>
      <c r="T61">
        <v>45.973320393205796</v>
      </c>
      <c r="U61">
        <v>45.232320393182754</v>
      </c>
      <c r="V61">
        <v>19.169661157024766</v>
      </c>
      <c r="W61">
        <v>18.594661157024763</v>
      </c>
      <c r="X61">
        <v>48.885664379191553</v>
      </c>
      <c r="Y61">
        <v>49.389320393180675</v>
      </c>
      <c r="Z61">
        <v>49.304320393180674</v>
      </c>
      <c r="AA61">
        <v>46.599320393180669</v>
      </c>
      <c r="AB61">
        <v>56.11975014524679</v>
      </c>
      <c r="AC61">
        <v>50.344750145246799</v>
      </c>
      <c r="AD61">
        <v>47.688320393180668</v>
      </c>
      <c r="AE61">
        <v>51.887750145246805</v>
      </c>
      <c r="AF61">
        <v>18.809661157024763</v>
      </c>
      <c r="AG61">
        <v>18.70166115702477</v>
      </c>
      <c r="AH61">
        <v>49.163750145246802</v>
      </c>
      <c r="AI61">
        <v>49.474750145246801</v>
      </c>
      <c r="AJ61">
        <v>18.744661157024762</v>
      </c>
      <c r="AK61">
        <v>49.046320393180679</v>
      </c>
      <c r="AL61">
        <v>53.368750145246793</v>
      </c>
      <c r="AM61">
        <v>88.799842525333659</v>
      </c>
    </row>
    <row r="62" spans="1:39" x14ac:dyDescent="0.25">
      <c r="A62" s="141">
        <f ca="1">Exceedance!U62</f>
        <v>44593</v>
      </c>
      <c r="B62" s="254">
        <v>40.35865732735892</v>
      </c>
      <c r="C62" s="254">
        <v>40.35865732735892</v>
      </c>
      <c r="D62" s="254">
        <v>40.35865732735892</v>
      </c>
      <c r="E62">
        <v>60.656227575292803</v>
      </c>
      <c r="F62">
        <v>45.777227575292798</v>
      </c>
      <c r="G62">
        <v>38.018657327358916</v>
      </c>
      <c r="H62">
        <v>33.461936831513484</v>
      </c>
      <c r="I62">
        <v>33.653936831533315</v>
      </c>
      <c r="J62">
        <v>35.102936831513482</v>
      </c>
      <c r="K62">
        <v>35.448936831513485</v>
      </c>
      <c r="L62">
        <v>37.288936831513482</v>
      </c>
      <c r="M62">
        <v>40.837227575292793</v>
      </c>
      <c r="N62">
        <v>39.480936831513482</v>
      </c>
      <c r="O62">
        <v>51.124227575304161</v>
      </c>
      <c r="P62">
        <v>40.400227575292796</v>
      </c>
      <c r="Q62">
        <v>46.10622757530416</v>
      </c>
      <c r="R62">
        <v>42.590936831513488</v>
      </c>
      <c r="S62">
        <v>45.012657327370292</v>
      </c>
      <c r="T62">
        <v>37.359936831513487</v>
      </c>
      <c r="U62">
        <v>33.451936831513486</v>
      </c>
      <c r="V62">
        <v>18.794661157024777</v>
      </c>
      <c r="W62">
        <v>19.091661157024781</v>
      </c>
      <c r="X62">
        <v>37.73193683151387</v>
      </c>
      <c r="Y62">
        <v>36.526936831513495</v>
      </c>
      <c r="Z62">
        <v>39.329936831524854</v>
      </c>
      <c r="AA62">
        <v>34.402936831524848</v>
      </c>
      <c r="AB62">
        <v>44.211227575292789</v>
      </c>
      <c r="AC62">
        <v>37.83922757529281</v>
      </c>
      <c r="AD62">
        <v>34.902936831513486</v>
      </c>
      <c r="AE62">
        <v>39.498227575292788</v>
      </c>
      <c r="AF62">
        <v>19.252661157024782</v>
      </c>
      <c r="AG62">
        <v>17.710661157024777</v>
      </c>
      <c r="AH62">
        <v>41.244227575292797</v>
      </c>
      <c r="AI62">
        <v>38.042227575292792</v>
      </c>
      <c r="AJ62">
        <v>19.072661157024772</v>
      </c>
      <c r="AK62">
        <v>37.658657327370271</v>
      </c>
      <c r="AL62">
        <v>38.67522757530417</v>
      </c>
      <c r="AM62">
        <v>50.73222757528292</v>
      </c>
    </row>
    <row r="63" spans="1:39" x14ac:dyDescent="0.25">
      <c r="A63" s="141">
        <f ca="1">Exceedance!U63</f>
        <v>44621</v>
      </c>
      <c r="B63" s="254">
        <v>45.669895157526014</v>
      </c>
      <c r="C63" s="254">
        <v>45.669895157526014</v>
      </c>
      <c r="D63" s="254">
        <v>45.669895157526014</v>
      </c>
      <c r="E63">
        <v>84.447895157526006</v>
      </c>
      <c r="F63">
        <v>41.289895157526011</v>
      </c>
      <c r="G63">
        <v>36.467895157526009</v>
      </c>
      <c r="H63">
        <v>47.91429540542638</v>
      </c>
      <c r="I63">
        <v>35.456295405426381</v>
      </c>
      <c r="J63">
        <v>36.39761565337146</v>
      </c>
      <c r="K63">
        <v>36.667295405426387</v>
      </c>
      <c r="L63">
        <v>44.394295405426391</v>
      </c>
      <c r="M63">
        <v>50.643895157526011</v>
      </c>
      <c r="N63">
        <v>58.90861565337147</v>
      </c>
      <c r="O63">
        <v>49.258895157526005</v>
      </c>
      <c r="P63">
        <v>51.878895157526024</v>
      </c>
      <c r="Q63">
        <v>50.668895157526016</v>
      </c>
      <c r="R63">
        <v>42.961615653371453</v>
      </c>
      <c r="S63">
        <v>37.460895157526018</v>
      </c>
      <c r="T63">
        <v>37.091295405426379</v>
      </c>
      <c r="U63">
        <v>26.200295405426381</v>
      </c>
      <c r="V63">
        <v>21.273661157016356</v>
      </c>
      <c r="W63">
        <v>16.701661157016364</v>
      </c>
      <c r="X63">
        <v>30.166295405426379</v>
      </c>
      <c r="Y63">
        <v>33.202295405426391</v>
      </c>
      <c r="Z63">
        <v>67.117615653371459</v>
      </c>
      <c r="AA63">
        <v>24.127295405426388</v>
      </c>
      <c r="AB63">
        <v>57.431895157526014</v>
      </c>
      <c r="AC63">
        <v>31.69589515752601</v>
      </c>
      <c r="AD63">
        <v>39.530045405437562</v>
      </c>
      <c r="AE63">
        <v>48.587895157526013</v>
      </c>
      <c r="AF63">
        <v>22.717661157016355</v>
      </c>
      <c r="AG63">
        <v>21.83566115701635</v>
      </c>
      <c r="AH63">
        <v>51.034895157526016</v>
      </c>
      <c r="AI63">
        <v>32.159895157526009</v>
      </c>
      <c r="AJ63">
        <v>22.097661157016358</v>
      </c>
      <c r="AK63">
        <v>41.465895157526042</v>
      </c>
      <c r="AL63">
        <v>29.862895157526005</v>
      </c>
      <c r="AM63">
        <v>55.181895157526021</v>
      </c>
    </row>
    <row r="64" spans="1:39" x14ac:dyDescent="0.25">
      <c r="A64" s="141" t="str">
        <f ca="1">Exceedance!U64</f>
        <v/>
      </c>
      <c r="B64" s="254">
        <v>39.150661157024778</v>
      </c>
      <c r="C64" s="254">
        <v>39.150661157024778</v>
      </c>
      <c r="D64" s="254">
        <v>39.150661157024778</v>
      </c>
      <c r="E64">
        <v>83.630807058102121</v>
      </c>
      <c r="F64">
        <v>53.47580705810207</v>
      </c>
      <c r="G64">
        <v>40.616661157024765</v>
      </c>
      <c r="H64">
        <v>62.498086975434845</v>
      </c>
      <c r="I64">
        <v>39.301661157024768</v>
      </c>
      <c r="J64">
        <v>43.310661157024761</v>
      </c>
      <c r="K64">
        <v>45.412557058113293</v>
      </c>
      <c r="L64">
        <v>50.848557058113293</v>
      </c>
      <c r="M64">
        <v>46.027807058102113</v>
      </c>
      <c r="N64">
        <v>44.769241735537165</v>
      </c>
      <c r="O64">
        <v>44.832807058090992</v>
      </c>
      <c r="P64">
        <v>48.482807058102111</v>
      </c>
      <c r="Q64">
        <v>35.724661157024755</v>
      </c>
      <c r="R64">
        <v>42.037661157024758</v>
      </c>
      <c r="S64">
        <v>41.619807058091006</v>
      </c>
      <c r="T64">
        <v>40.644661157024764</v>
      </c>
      <c r="U64">
        <v>42.165661157024779</v>
      </c>
      <c r="V64">
        <v>41.118661157024761</v>
      </c>
      <c r="W64">
        <v>27.596661157024737</v>
      </c>
      <c r="X64">
        <v>38.716661157024753</v>
      </c>
      <c r="Y64">
        <v>43.318086975434838</v>
      </c>
      <c r="Z64">
        <v>41.125807058090984</v>
      </c>
      <c r="AA64">
        <v>31.108512396694191</v>
      </c>
      <c r="AB64">
        <v>37.041807058102101</v>
      </c>
      <c r="AC64">
        <v>38.502661157024761</v>
      </c>
      <c r="AD64">
        <v>35.663661157024762</v>
      </c>
      <c r="AE64">
        <v>46.034807058102125</v>
      </c>
      <c r="AF64">
        <v>43.28166115702475</v>
      </c>
      <c r="AG64">
        <v>42.209661157024762</v>
      </c>
      <c r="AH64">
        <v>38.969661157024767</v>
      </c>
      <c r="AI64">
        <v>39.552661157024765</v>
      </c>
      <c r="AJ64">
        <v>44.485661157024758</v>
      </c>
      <c r="AK64">
        <v>45.291661157024755</v>
      </c>
      <c r="AL64">
        <v>43.681242252066077</v>
      </c>
      <c r="AM64">
        <v>43.681242252066077</v>
      </c>
    </row>
    <row r="65" spans="1:39" x14ac:dyDescent="0.25">
      <c r="A65" s="141" t="str">
        <f ca="1">Exceedance!U65</f>
        <v/>
      </c>
      <c r="B65" s="254">
        <v>198.41482210983273</v>
      </c>
      <c r="C65" s="254">
        <v>198.4148221098211</v>
      </c>
      <c r="D65" s="254">
        <v>198.41482210983273</v>
      </c>
      <c r="E65">
        <v>305.79222189835849</v>
      </c>
      <c r="F65">
        <v>276.60422189835856</v>
      </c>
      <c r="G65">
        <v>85.912217261353632</v>
      </c>
      <c r="H65">
        <v>129.96965231157574</v>
      </c>
      <c r="I65">
        <v>73.328642424534863</v>
      </c>
      <c r="J65">
        <v>123.71531235430756</v>
      </c>
      <c r="K65">
        <v>137.79165231157566</v>
      </c>
      <c r="L65">
        <v>266.25422189835854</v>
      </c>
      <c r="M65">
        <v>161.17022189835851</v>
      </c>
      <c r="N65">
        <v>328.57755918379615</v>
      </c>
      <c r="O65">
        <v>367.14594214857055</v>
      </c>
      <c r="P65">
        <v>329.26922189835852</v>
      </c>
      <c r="Q65">
        <v>147.46403826010595</v>
      </c>
      <c r="R65">
        <v>157.99689758936054</v>
      </c>
      <c r="S65">
        <v>191.37822189835845</v>
      </c>
      <c r="T65">
        <v>168.50592920409215</v>
      </c>
      <c r="U65">
        <v>73.934056183830876</v>
      </c>
      <c r="V65">
        <v>82.916567743425588</v>
      </c>
      <c r="W65">
        <v>70.778459376686428</v>
      </c>
      <c r="X65">
        <v>192.57761110398354</v>
      </c>
      <c r="Y65">
        <v>164.58765231157568</v>
      </c>
      <c r="Z65">
        <v>183.40122189835853</v>
      </c>
      <c r="AA65">
        <v>297.80173553694442</v>
      </c>
      <c r="AB65">
        <v>250.3722218983585</v>
      </c>
      <c r="AC65">
        <v>89.90121829012709</v>
      </c>
      <c r="AD65">
        <v>319.76294214857057</v>
      </c>
      <c r="AE65">
        <v>70.331652311575681</v>
      </c>
      <c r="AF65">
        <v>69.607478587461046</v>
      </c>
      <c r="AG65">
        <v>155.89539815488959</v>
      </c>
      <c r="AH65">
        <v>147.40534526624856</v>
      </c>
      <c r="AI65">
        <v>70.94425415082118</v>
      </c>
      <c r="AJ65">
        <v>149.10166531005643</v>
      </c>
      <c r="AK65">
        <v>162.72712040306399</v>
      </c>
      <c r="AL65">
        <v>452.10777300491759</v>
      </c>
      <c r="AM65">
        <v>452.1077730049289</v>
      </c>
    </row>
    <row r="66" spans="1:39" x14ac:dyDescent="0.25">
      <c r="A66" s="141" t="str">
        <f ca="1">Exceedance!U66</f>
        <v/>
      </c>
      <c r="B66" s="254">
        <v>74.722171923787528</v>
      </c>
      <c r="C66" s="254">
        <v>74.722171923787528</v>
      </c>
      <c r="D66" s="254">
        <v>74.722171923787528</v>
      </c>
      <c r="E66">
        <v>228.3901719237069</v>
      </c>
      <c r="F66">
        <v>105.29022498180994</v>
      </c>
      <c r="G66">
        <v>58.953661157024762</v>
      </c>
      <c r="H66">
        <v>66.41966115702472</v>
      </c>
      <c r="I66">
        <v>59.918661157024751</v>
      </c>
      <c r="J66">
        <v>45.744661157024787</v>
      </c>
      <c r="K66">
        <v>52.603661157024746</v>
      </c>
      <c r="L66">
        <v>230.67117192370691</v>
      </c>
      <c r="M66">
        <v>57.977661157024741</v>
      </c>
      <c r="N66">
        <v>203.59205512647682</v>
      </c>
      <c r="O66">
        <v>105.52316035047315</v>
      </c>
      <c r="P66">
        <v>342.01617192370691</v>
      </c>
      <c r="Q66">
        <v>47.056661157024728</v>
      </c>
      <c r="R66">
        <v>179.53874150695614</v>
      </c>
      <c r="S66">
        <v>65.199661157024735</v>
      </c>
      <c r="T66">
        <v>59.789661157024746</v>
      </c>
      <c r="U66">
        <v>86.098338999905323</v>
      </c>
      <c r="V66">
        <v>60.003661157024688</v>
      </c>
      <c r="W66">
        <v>60.913661157024713</v>
      </c>
      <c r="X66">
        <v>94.662224978276782</v>
      </c>
      <c r="Y66">
        <v>58.561661157024716</v>
      </c>
      <c r="Z66">
        <v>41.098661157024722</v>
      </c>
      <c r="AA66">
        <v>327.58225565035423</v>
      </c>
      <c r="AB66">
        <v>85.054171923706875</v>
      </c>
      <c r="AC66">
        <v>45.491661157024716</v>
      </c>
      <c r="AD66">
        <v>79.768034873536195</v>
      </c>
      <c r="AE66">
        <v>87.979338999905337</v>
      </c>
      <c r="AF66">
        <v>69.57266115702474</v>
      </c>
      <c r="AG66">
        <v>44.504276153072233</v>
      </c>
      <c r="AH66">
        <v>112.76663717523722</v>
      </c>
      <c r="AI66">
        <v>68.763661157024714</v>
      </c>
      <c r="AJ66">
        <v>40.047661157024812</v>
      </c>
      <c r="AK66">
        <v>125.152714530624</v>
      </c>
      <c r="AL66">
        <v>532.06717192017311</v>
      </c>
      <c r="AM66">
        <v>532.06717192017311</v>
      </c>
    </row>
    <row r="67" spans="1:39" x14ac:dyDescent="0.25">
      <c r="A67" s="141" t="str">
        <f ca="1">Exceedance!U67</f>
        <v/>
      </c>
      <c r="B67" s="254">
        <v>124.54445255269437</v>
      </c>
      <c r="C67" s="254">
        <v>124.54445255269435</v>
      </c>
      <c r="D67" s="254">
        <v>124.54445255269437</v>
      </c>
      <c r="E67">
        <v>170.3464525526943</v>
      </c>
      <c r="F67">
        <v>109.88839949459133</v>
      </c>
      <c r="G67">
        <v>102.04332231407048</v>
      </c>
      <c r="H67">
        <v>104.32532231407046</v>
      </c>
      <c r="I67">
        <v>102.2833223140705</v>
      </c>
      <c r="J67">
        <v>118.08912903758672</v>
      </c>
      <c r="K67">
        <v>100.00932231407049</v>
      </c>
      <c r="L67">
        <v>182.95745255269432</v>
      </c>
      <c r="M67">
        <v>102.87432231407051</v>
      </c>
      <c r="N67">
        <v>464.44145255266915</v>
      </c>
      <c r="O67">
        <v>115.8114525526935</v>
      </c>
      <c r="P67">
        <v>178.24545255269433</v>
      </c>
      <c r="Q67">
        <v>96.295322314070489</v>
      </c>
      <c r="R67">
        <v>187.2214525527078</v>
      </c>
      <c r="S67">
        <v>106.32798300011554</v>
      </c>
      <c r="T67">
        <v>103.44332231407051</v>
      </c>
      <c r="U67">
        <v>116.50698300011555</v>
      </c>
      <c r="V67">
        <v>104.23832231407049</v>
      </c>
      <c r="W67">
        <v>102.23832231407049</v>
      </c>
      <c r="X67">
        <v>115.25130337906572</v>
      </c>
      <c r="Y67">
        <v>102.53632231407047</v>
      </c>
      <c r="Z67">
        <v>97.405322314070503</v>
      </c>
      <c r="AA67">
        <v>207.14445255269237</v>
      </c>
      <c r="AB67">
        <v>139.39045255269437</v>
      </c>
      <c r="AC67">
        <v>100.49232231407051</v>
      </c>
      <c r="AD67">
        <v>206.57445255266822</v>
      </c>
      <c r="AE67">
        <v>108.68098300011553</v>
      </c>
      <c r="AF67">
        <v>104.4903223140705</v>
      </c>
      <c r="AG67">
        <v>99.6963223140705</v>
      </c>
      <c r="AH67">
        <v>115.47345255269265</v>
      </c>
      <c r="AI67">
        <v>102.61432231407049</v>
      </c>
      <c r="AJ67">
        <v>89.945322314070452</v>
      </c>
      <c r="AK67">
        <v>208.72945255268945</v>
      </c>
      <c r="AL67">
        <v>304.28645255269424</v>
      </c>
      <c r="AM67">
        <v>304.28645255269436</v>
      </c>
    </row>
    <row r="68" spans="1:39" x14ac:dyDescent="0.25">
      <c r="A68" s="141" t="str">
        <f ca="1">Exceedance!U68</f>
        <v/>
      </c>
      <c r="B68" s="254">
        <v>120.99396694214867</v>
      </c>
      <c r="C68" s="254">
        <v>120.99396694214867</v>
      </c>
      <c r="D68" s="254">
        <v>120.99396694214867</v>
      </c>
      <c r="E68">
        <v>123.35096694214866</v>
      </c>
      <c r="F68">
        <v>122.95596694214865</v>
      </c>
      <c r="G68">
        <v>100.98194214878126</v>
      </c>
      <c r="H68">
        <v>101.98094214878125</v>
      </c>
      <c r="I68">
        <v>101.96494214878125</v>
      </c>
      <c r="J68">
        <v>124.92196694214866</v>
      </c>
      <c r="K68">
        <v>98.883942148781259</v>
      </c>
      <c r="L68">
        <v>123.34396694214867</v>
      </c>
      <c r="M68">
        <v>101.91394214878126</v>
      </c>
      <c r="N68">
        <v>118.39896694214863</v>
      </c>
      <c r="O68">
        <v>124.96896694214864</v>
      </c>
      <c r="P68">
        <v>120.87596694214866</v>
      </c>
      <c r="Q68">
        <v>123.63496694214867</v>
      </c>
      <c r="R68">
        <v>118.21096694214864</v>
      </c>
      <c r="S68">
        <v>102.06094214878128</v>
      </c>
      <c r="T68">
        <v>101.25494214878127</v>
      </c>
      <c r="U68">
        <v>103.44594214878126</v>
      </c>
      <c r="V68">
        <v>102.13994214878126</v>
      </c>
      <c r="W68">
        <v>101.31794214878126</v>
      </c>
      <c r="X68">
        <v>123.96696694214866</v>
      </c>
      <c r="Y68">
        <v>99.308942148781284</v>
      </c>
      <c r="Z68">
        <v>99.120942148781282</v>
      </c>
      <c r="AA68">
        <v>120.99696694214866</v>
      </c>
      <c r="AB68">
        <v>123.98596694214866</v>
      </c>
      <c r="AC68">
        <v>98.281942148781283</v>
      </c>
      <c r="AD68">
        <v>121.96696694214866</v>
      </c>
      <c r="AE68">
        <v>101.49294214878128</v>
      </c>
      <c r="AF68">
        <v>101.71494214878126</v>
      </c>
      <c r="AG68">
        <v>97.567942148781285</v>
      </c>
      <c r="AH68">
        <v>124.93996694214864</v>
      </c>
      <c r="AI68">
        <v>102.0319421487813</v>
      </c>
      <c r="AJ68">
        <v>120.07396694214867</v>
      </c>
      <c r="AK68">
        <v>120.59696694214867</v>
      </c>
      <c r="AL68">
        <v>116.22596694214864</v>
      </c>
      <c r="AM68">
        <v>116.22596694214864</v>
      </c>
    </row>
    <row r="69" spans="1:39" x14ac:dyDescent="0.25">
      <c r="A69" s="141" t="str">
        <f ca="1">Exceedance!U69</f>
        <v/>
      </c>
      <c r="B69" s="254">
        <v>122.97396694214868</v>
      </c>
      <c r="C69" s="254">
        <v>122.97396694214868</v>
      </c>
      <c r="D69" s="254">
        <v>122.97396694214868</v>
      </c>
      <c r="E69">
        <v>119.28696694214869</v>
      </c>
      <c r="F69">
        <v>123.49196694214869</v>
      </c>
      <c r="G69">
        <v>78.812801652892475</v>
      </c>
      <c r="H69">
        <v>81.840801652892466</v>
      </c>
      <c r="I69">
        <v>82.048801652892465</v>
      </c>
      <c r="J69">
        <v>124.52496694214869</v>
      </c>
      <c r="K69">
        <v>80.648801652892473</v>
      </c>
      <c r="L69">
        <v>123.08896694214869</v>
      </c>
      <c r="M69">
        <v>109.265445223857</v>
      </c>
      <c r="N69">
        <v>121.54996694214867</v>
      </c>
      <c r="O69">
        <v>123.04096694214867</v>
      </c>
      <c r="P69">
        <v>119.77596694214868</v>
      </c>
      <c r="Q69">
        <v>123.72196694214868</v>
      </c>
      <c r="R69">
        <v>121.49196694214868</v>
      </c>
      <c r="S69">
        <v>81.641801652892497</v>
      </c>
      <c r="T69">
        <v>81.582801652892471</v>
      </c>
      <c r="U69">
        <v>82.028801652892497</v>
      </c>
      <c r="V69">
        <v>78.407801652892459</v>
      </c>
      <c r="W69">
        <v>76.611801652892481</v>
      </c>
      <c r="X69">
        <v>124.6799669421487</v>
      </c>
      <c r="Y69">
        <v>80.3448016528925</v>
      </c>
      <c r="Z69">
        <v>118.74496694214868</v>
      </c>
      <c r="AA69">
        <v>121.86896694214867</v>
      </c>
      <c r="AB69">
        <v>123.98596694214866</v>
      </c>
      <c r="AC69">
        <v>112.85816013288677</v>
      </c>
      <c r="AD69">
        <v>122.70896694214868</v>
      </c>
      <c r="AE69">
        <v>82.21280165289248</v>
      </c>
      <c r="AF69">
        <v>78.94480165289248</v>
      </c>
      <c r="AG69">
        <v>76.575801652892466</v>
      </c>
      <c r="AH69">
        <v>124.79896694214868</v>
      </c>
      <c r="AI69">
        <v>82.043801652892469</v>
      </c>
      <c r="AJ69">
        <v>119.98196694214867</v>
      </c>
      <c r="AK69">
        <v>123.58096694214869</v>
      </c>
      <c r="AL69">
        <v>119.58196694214867</v>
      </c>
      <c r="AM69">
        <v>119.58196694214867</v>
      </c>
    </row>
    <row r="70" spans="1:39" x14ac:dyDescent="0.25">
      <c r="A70" s="141" t="str">
        <f ca="1">Exceedance!U70</f>
        <v/>
      </c>
      <c r="B70" s="254"/>
      <c r="C70" s="254"/>
      <c r="D70" s="254"/>
    </row>
    <row r="71" spans="1:39" x14ac:dyDescent="0.25">
      <c r="A71" s="141" t="str">
        <f ca="1">Exceedance!U71</f>
        <v/>
      </c>
      <c r="B71" s="254"/>
      <c r="C71" s="254"/>
      <c r="D71" s="254"/>
    </row>
    <row r="72" spans="1:39" x14ac:dyDescent="0.25">
      <c r="A72" s="141" t="str">
        <f ca="1">Exceedance!U72</f>
        <v/>
      </c>
      <c r="B72" s="254"/>
      <c r="C72" s="254"/>
      <c r="D72" s="254"/>
    </row>
    <row r="73" spans="1:39" x14ac:dyDescent="0.25">
      <c r="A73" s="141" t="str">
        <f ca="1">Exceedance!U73</f>
        <v/>
      </c>
      <c r="B73" s="254"/>
      <c r="C73" s="254"/>
      <c r="D73" s="254"/>
    </row>
    <row r="74" spans="1:39" x14ac:dyDescent="0.25">
      <c r="A74" s="141" t="str">
        <f ca="1">Exceedance!U74</f>
        <v/>
      </c>
      <c r="B74" s="254"/>
      <c r="C74" s="254"/>
      <c r="D74" s="254"/>
    </row>
    <row r="75" spans="1:39" x14ac:dyDescent="0.25">
      <c r="A75" s="141" t="str">
        <f ca="1">Exceedance!U75</f>
        <v/>
      </c>
      <c r="B75" s="254"/>
      <c r="C75" s="254"/>
      <c r="D75" s="254"/>
    </row>
    <row r="76" spans="1:39" x14ac:dyDescent="0.25">
      <c r="A76" s="141" t="str">
        <f ca="1">Exceedance!U76</f>
        <v/>
      </c>
      <c r="B76" s="254"/>
      <c r="C76" s="254"/>
      <c r="D76" s="254"/>
    </row>
    <row r="77" spans="1:39" x14ac:dyDescent="0.25">
      <c r="A77" s="141" t="str">
        <f ca="1">Exceedance!U77</f>
        <v/>
      </c>
      <c r="B77" s="254"/>
      <c r="C77" s="254"/>
      <c r="D77" s="254"/>
    </row>
    <row r="78" spans="1:39" x14ac:dyDescent="0.25">
      <c r="A78" s="141" t="str">
        <f ca="1">Exceedance!U78</f>
        <v/>
      </c>
      <c r="B78" s="254"/>
      <c r="C78" s="254"/>
      <c r="D78" s="254"/>
    </row>
    <row r="79" spans="1:39" x14ac:dyDescent="0.25">
      <c r="A79" s="141" t="str">
        <f ca="1">Exceedance!U79</f>
        <v/>
      </c>
      <c r="B79" s="254"/>
      <c r="C79" s="254"/>
      <c r="D79" s="254"/>
    </row>
    <row r="80" spans="1:39" x14ac:dyDescent="0.25">
      <c r="A80" s="141" t="str">
        <f ca="1">Exceedance!U80</f>
        <v/>
      </c>
      <c r="B80" s="254"/>
      <c r="C80" s="254"/>
      <c r="D80" s="254"/>
    </row>
    <row r="81" spans="1:4" x14ac:dyDescent="0.25">
      <c r="A81" s="141" t="str">
        <f ca="1">Exceedance!U81</f>
        <v/>
      </c>
      <c r="B81" s="254"/>
      <c r="C81" s="254"/>
      <c r="D81" s="254"/>
    </row>
    <row r="82" spans="1:4" x14ac:dyDescent="0.25">
      <c r="A82" s="141" t="str">
        <f ca="1">Exceedance!U82</f>
        <v/>
      </c>
      <c r="B82" s="254"/>
      <c r="C82" s="254"/>
      <c r="D82" s="254"/>
    </row>
    <row r="83" spans="1:4" x14ac:dyDescent="0.25">
      <c r="A83" s="141" t="str">
        <f ca="1">Exceedance!U83</f>
        <v/>
      </c>
      <c r="B83" s="254"/>
      <c r="C83" s="254"/>
      <c r="D83" s="254"/>
    </row>
    <row r="84" spans="1:4" x14ac:dyDescent="0.25">
      <c r="A84" s="141" t="str">
        <f ca="1">Exceedance!U84</f>
        <v/>
      </c>
      <c r="B84" s="254"/>
      <c r="C84" s="254"/>
      <c r="D84" s="254"/>
    </row>
    <row r="85" spans="1:4" x14ac:dyDescent="0.25">
      <c r="A85" s="141" t="str">
        <f ca="1">Exceedance!U85</f>
        <v/>
      </c>
      <c r="B85" s="254"/>
      <c r="C85" s="254"/>
      <c r="D85" s="254"/>
    </row>
    <row r="86" spans="1:4" x14ac:dyDescent="0.25">
      <c r="A86" s="141" t="str">
        <f ca="1">Exceedance!U86</f>
        <v/>
      </c>
      <c r="B86" s="254"/>
      <c r="C86" s="254"/>
      <c r="D86" s="254"/>
    </row>
    <row r="87" spans="1:4" x14ac:dyDescent="0.25">
      <c r="A87" s="141" t="str">
        <f ca="1">Exceedance!U87</f>
        <v/>
      </c>
      <c r="B87" s="254"/>
      <c r="C87" s="254"/>
      <c r="D87" s="254"/>
    </row>
    <row r="88" spans="1:4" x14ac:dyDescent="0.25">
      <c r="A88" s="141" t="str">
        <f ca="1">Exceedance!U88</f>
        <v/>
      </c>
      <c r="B88" s="254"/>
      <c r="C88" s="254"/>
      <c r="D88" s="254"/>
    </row>
    <row r="89" spans="1:4" x14ac:dyDescent="0.25">
      <c r="A89" s="141" t="str">
        <f ca="1">Exceedance!U89</f>
        <v/>
      </c>
      <c r="B89" s="254"/>
      <c r="C89" s="254"/>
      <c r="D89" s="254"/>
    </row>
    <row r="90" spans="1:4" x14ac:dyDescent="0.25">
      <c r="A90" s="141" t="str">
        <f ca="1">Exceedance!U90</f>
        <v/>
      </c>
      <c r="B90" s="254"/>
      <c r="C90" s="254"/>
      <c r="D90" s="254"/>
    </row>
    <row r="91" spans="1:4" x14ac:dyDescent="0.25">
      <c r="A91" s="141" t="str">
        <f ca="1">Exceedance!U91</f>
        <v/>
      </c>
      <c r="B91" s="254"/>
      <c r="C91" s="254"/>
      <c r="D91" s="254"/>
    </row>
    <row r="92" spans="1:4" x14ac:dyDescent="0.25">
      <c r="A92" s="141" t="str">
        <f ca="1">Exceedance!U92</f>
        <v/>
      </c>
      <c r="B92" s="254"/>
      <c r="C92" s="254"/>
      <c r="D92" s="254"/>
    </row>
    <row r="93" spans="1:4" x14ac:dyDescent="0.25">
      <c r="A93" s="141" t="str">
        <f ca="1">Exceedance!U93</f>
        <v/>
      </c>
      <c r="B93" s="254"/>
      <c r="C93" s="254"/>
      <c r="D93" s="254"/>
    </row>
    <row r="94" spans="1:4" x14ac:dyDescent="0.25">
      <c r="A94" s="141" t="str">
        <f ca="1">Exceedance!U94</f>
        <v/>
      </c>
      <c r="B94" s="254"/>
      <c r="C94" s="254"/>
      <c r="D94" s="254"/>
    </row>
    <row r="95" spans="1:4" x14ac:dyDescent="0.25">
      <c r="A95" s="141" t="str">
        <f ca="1">Exceedance!U95</f>
        <v/>
      </c>
      <c r="B95" s="254"/>
      <c r="C95" s="254"/>
      <c r="D95" s="254"/>
    </row>
    <row r="96" spans="1:4" x14ac:dyDescent="0.25">
      <c r="A96" s="141" t="str">
        <f ca="1">Exceedance!U96</f>
        <v/>
      </c>
      <c r="B96" s="254"/>
      <c r="C96" s="254"/>
      <c r="D96" s="254"/>
    </row>
    <row r="97" spans="1:4" x14ac:dyDescent="0.25">
      <c r="A97" s="141" t="str">
        <f ca="1">Exceedance!U97</f>
        <v/>
      </c>
      <c r="B97" s="254"/>
      <c r="C97" s="254"/>
      <c r="D97" s="254"/>
    </row>
    <row r="98" spans="1:4" x14ac:dyDescent="0.25">
      <c r="A98" s="141" t="str">
        <f ca="1">Exceedance!U98</f>
        <v/>
      </c>
      <c r="B98" s="254"/>
      <c r="C98" s="254"/>
      <c r="D98" s="254"/>
    </row>
    <row r="99" spans="1:4" x14ac:dyDescent="0.25">
      <c r="A99" s="141" t="str">
        <f ca="1">Exceedance!U99</f>
        <v/>
      </c>
      <c r="B99" s="254"/>
      <c r="C99" s="254"/>
      <c r="D99" s="254"/>
    </row>
    <row r="100" spans="1:4" x14ac:dyDescent="0.25">
      <c r="A100" s="141" t="str">
        <f ca="1">Exceedance!U100</f>
        <v/>
      </c>
      <c r="B100" s="254"/>
      <c r="C100" s="254"/>
      <c r="D100" s="254"/>
    </row>
  </sheetData>
  <mergeCells count="1">
    <mergeCell ref="B1:AH1"/>
  </mergeCell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9966FF"/>
  </sheetPr>
  <dimension ref="A1:BD100"/>
  <sheetViews>
    <sheetView zoomScale="80" zoomScaleNormal="80" workbookViewId="0">
      <selection activeCell="B4" sqref="B4:AM69"/>
    </sheetView>
  </sheetViews>
  <sheetFormatPr defaultRowHeight="15" x14ac:dyDescent="0.25"/>
  <cols>
    <col min="1" max="1" width="8.85546875" style="143"/>
    <col min="2" max="4" width="9.140625" style="262"/>
  </cols>
  <sheetData>
    <row r="1" spans="1:56" s="143" customFormat="1" x14ac:dyDescent="0.25">
      <c r="A1" s="142"/>
      <c r="B1" s="758" t="s">
        <v>175</v>
      </c>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row>
    <row r="2" spans="1:56" s="143" customFormat="1" x14ac:dyDescent="0.25">
      <c r="A2" s="142"/>
      <c r="B2" s="260" t="s">
        <v>295</v>
      </c>
      <c r="C2" s="260" t="s">
        <v>296</v>
      </c>
      <c r="D2" s="260" t="s">
        <v>297</v>
      </c>
      <c r="E2" s="143">
        <v>1981</v>
      </c>
      <c r="F2" s="143">
        <v>1982</v>
      </c>
      <c r="G2" s="143">
        <v>1983</v>
      </c>
      <c r="H2" s="143">
        <v>1984</v>
      </c>
      <c r="I2" s="143">
        <v>1985</v>
      </c>
      <c r="J2" s="143">
        <v>1986</v>
      </c>
      <c r="K2" s="143">
        <v>1987</v>
      </c>
      <c r="L2" s="143">
        <v>1988</v>
      </c>
      <c r="M2" s="143">
        <v>1989</v>
      </c>
      <c r="N2" s="143">
        <v>1990</v>
      </c>
      <c r="O2" s="143">
        <v>1991</v>
      </c>
      <c r="P2" s="143">
        <v>1992</v>
      </c>
      <c r="Q2" s="143">
        <v>1993</v>
      </c>
      <c r="R2" s="143">
        <v>1994</v>
      </c>
      <c r="S2" s="143">
        <v>1995</v>
      </c>
      <c r="T2" s="143">
        <v>1996</v>
      </c>
      <c r="U2" s="143">
        <v>1997</v>
      </c>
      <c r="V2" s="143">
        <v>1998</v>
      </c>
      <c r="W2" s="143">
        <v>1999</v>
      </c>
      <c r="X2" s="143">
        <v>2000</v>
      </c>
      <c r="Y2" s="143">
        <v>2001</v>
      </c>
      <c r="Z2" s="143">
        <v>2002</v>
      </c>
      <c r="AA2" s="143">
        <v>2003</v>
      </c>
      <c r="AB2" s="143">
        <v>2004</v>
      </c>
      <c r="AC2" s="143">
        <v>2005</v>
      </c>
      <c r="AD2" s="143">
        <v>2006</v>
      </c>
      <c r="AE2" s="192">
        <v>2007</v>
      </c>
      <c r="AF2" s="192">
        <v>2008</v>
      </c>
      <c r="AG2" s="192">
        <v>2009</v>
      </c>
      <c r="AH2" s="143">
        <v>2010</v>
      </c>
      <c r="AI2" s="143">
        <v>2011</v>
      </c>
      <c r="AJ2" s="143">
        <v>2012</v>
      </c>
      <c r="AK2" s="143">
        <v>2013</v>
      </c>
      <c r="AL2" s="143">
        <v>2014</v>
      </c>
      <c r="AM2" s="143">
        <v>2015</v>
      </c>
      <c r="AN2" s="143">
        <v>2016</v>
      </c>
      <c r="AO2" s="143">
        <v>2017</v>
      </c>
      <c r="AP2" s="143">
        <v>2018</v>
      </c>
      <c r="AQ2" s="143">
        <v>2019</v>
      </c>
      <c r="AR2" s="143">
        <v>2020</v>
      </c>
      <c r="AS2" s="143">
        <v>2021</v>
      </c>
      <c r="AT2" s="143">
        <v>2022</v>
      </c>
      <c r="AU2" s="143">
        <v>2023</v>
      </c>
      <c r="AV2" s="143">
        <v>2024</v>
      </c>
      <c r="AW2" s="143">
        <v>2025</v>
      </c>
      <c r="AX2" s="143">
        <v>2026</v>
      </c>
      <c r="AY2" s="143">
        <v>2027</v>
      </c>
      <c r="AZ2" s="143">
        <v>2028</v>
      </c>
      <c r="BA2" s="143">
        <v>2029</v>
      </c>
      <c r="BB2" s="143">
        <v>2030</v>
      </c>
      <c r="BC2" s="143">
        <v>2031</v>
      </c>
      <c r="BD2" s="143">
        <v>2032</v>
      </c>
    </row>
    <row r="3" spans="1:56" s="145" customFormat="1" x14ac:dyDescent="0.25">
      <c r="A3" s="144"/>
      <c r="B3" s="145" t="s">
        <v>332</v>
      </c>
      <c r="C3" s="145" t="s">
        <v>333</v>
      </c>
      <c r="D3" s="145" t="s">
        <v>334</v>
      </c>
      <c r="E3" s="145" t="s">
        <v>335</v>
      </c>
      <c r="F3" s="145" t="s">
        <v>336</v>
      </c>
      <c r="G3" s="145" t="s">
        <v>337</v>
      </c>
      <c r="H3" s="145" t="s">
        <v>338</v>
      </c>
      <c r="I3" s="145" t="s">
        <v>339</v>
      </c>
      <c r="J3" s="145" t="s">
        <v>340</v>
      </c>
      <c r="K3" s="145" t="s">
        <v>341</v>
      </c>
      <c r="L3" s="145" t="s">
        <v>342</v>
      </c>
      <c r="M3" s="145" t="s">
        <v>343</v>
      </c>
      <c r="N3" s="145" t="s">
        <v>344</v>
      </c>
      <c r="O3" s="145" t="s">
        <v>345</v>
      </c>
      <c r="P3" s="145" t="s">
        <v>346</v>
      </c>
      <c r="Q3" s="145" t="s">
        <v>347</v>
      </c>
      <c r="R3" s="145" t="s">
        <v>348</v>
      </c>
      <c r="S3" s="145" t="s">
        <v>349</v>
      </c>
      <c r="T3" s="145" t="s">
        <v>350</v>
      </c>
      <c r="U3" s="145" t="s">
        <v>351</v>
      </c>
      <c r="V3" s="145" t="s">
        <v>352</v>
      </c>
      <c r="W3" s="145" t="s">
        <v>353</v>
      </c>
      <c r="X3" s="145" t="s">
        <v>354</v>
      </c>
      <c r="Y3" s="145" t="s">
        <v>355</v>
      </c>
      <c r="Z3" s="145" t="s">
        <v>356</v>
      </c>
      <c r="AA3" s="145" t="s">
        <v>357</v>
      </c>
      <c r="AB3" s="145" t="s">
        <v>358</v>
      </c>
      <c r="AC3" s="145" t="s">
        <v>359</v>
      </c>
      <c r="AD3" s="145" t="s">
        <v>360</v>
      </c>
      <c r="AE3" s="145" t="s">
        <v>361</v>
      </c>
      <c r="AF3" s="145" t="s">
        <v>362</v>
      </c>
      <c r="AG3" s="145" t="s">
        <v>363</v>
      </c>
      <c r="AH3" s="145" t="s">
        <v>364</v>
      </c>
      <c r="AI3" s="145" t="s">
        <v>384</v>
      </c>
      <c r="AJ3" s="145" t="s">
        <v>385</v>
      </c>
      <c r="AK3" s="145" t="s">
        <v>386</v>
      </c>
      <c r="AL3" s="145" t="s">
        <v>387</v>
      </c>
      <c r="AM3" s="145" t="s">
        <v>388</v>
      </c>
      <c r="AN3" s="145" t="s">
        <v>389</v>
      </c>
      <c r="AO3" s="145" t="s">
        <v>390</v>
      </c>
      <c r="AP3" s="145" t="s">
        <v>391</v>
      </c>
      <c r="AQ3" s="145" t="s">
        <v>392</v>
      </c>
      <c r="AR3" s="145" t="s">
        <v>393</v>
      </c>
      <c r="AS3" s="145" t="s">
        <v>394</v>
      </c>
      <c r="AT3" s="145" t="s">
        <v>395</v>
      </c>
      <c r="AU3" s="145" t="s">
        <v>396</v>
      </c>
      <c r="AV3" s="145" t="s">
        <v>397</v>
      </c>
      <c r="AW3" s="145" t="s">
        <v>398</v>
      </c>
      <c r="AX3" s="145" t="s">
        <v>399</v>
      </c>
      <c r="AY3" s="145" t="s">
        <v>400</v>
      </c>
      <c r="AZ3" s="145" t="s">
        <v>401</v>
      </c>
      <c r="BA3" s="145" t="s">
        <v>402</v>
      </c>
      <c r="BB3" s="145" t="s">
        <v>403</v>
      </c>
      <c r="BC3" s="145" t="s">
        <v>404</v>
      </c>
      <c r="BD3" s="145" t="s">
        <v>405</v>
      </c>
    </row>
    <row r="4" spans="1:56" x14ac:dyDescent="0.25">
      <c r="A4" s="146">
        <f ca="1">Exceedance!U4</f>
        <v>42826</v>
      </c>
      <c r="B4" s="275">
        <v>108.26899999964934</v>
      </c>
      <c r="C4" s="275">
        <v>108.26899999964934</v>
      </c>
      <c r="D4" s="275">
        <v>108.26899999964934</v>
      </c>
      <c r="E4">
        <v>108.26899999964934</v>
      </c>
      <c r="F4">
        <v>108.26899999964934</v>
      </c>
      <c r="G4">
        <v>108.26899999964934</v>
      </c>
      <c r="H4">
        <v>108.26899999964934</v>
      </c>
      <c r="I4">
        <v>108.26899999964934</v>
      </c>
      <c r="J4">
        <v>108.26899999964934</v>
      </c>
      <c r="K4">
        <v>108.26899999964934</v>
      </c>
      <c r="L4">
        <v>108.26899999964934</v>
      </c>
      <c r="M4">
        <v>108.26899999964934</v>
      </c>
      <c r="N4">
        <v>108.26899999964934</v>
      </c>
      <c r="O4">
        <v>108.26899999964934</v>
      </c>
      <c r="P4">
        <v>108.26899999964934</v>
      </c>
      <c r="Q4">
        <v>108.26899999964934</v>
      </c>
      <c r="R4">
        <v>108.26899999964934</v>
      </c>
      <c r="S4">
        <v>108.26899999964934</v>
      </c>
      <c r="T4">
        <v>108.26899999964934</v>
      </c>
      <c r="U4">
        <v>108.26899999964934</v>
      </c>
      <c r="V4">
        <v>108.26899999964934</v>
      </c>
      <c r="W4">
        <v>108.26899999964934</v>
      </c>
      <c r="X4">
        <v>108.26899999964934</v>
      </c>
      <c r="Y4">
        <v>108.26899999964934</v>
      </c>
      <c r="Z4">
        <v>108.26899999964934</v>
      </c>
      <c r="AA4">
        <v>108.26899999964934</v>
      </c>
      <c r="AB4">
        <v>108.26899999964934</v>
      </c>
      <c r="AC4">
        <v>108.26899999964934</v>
      </c>
      <c r="AD4">
        <v>108.26899999964934</v>
      </c>
      <c r="AE4">
        <v>108.26899999964934</v>
      </c>
      <c r="AF4">
        <v>108.26899999964934</v>
      </c>
      <c r="AG4">
        <v>108.26899999964934</v>
      </c>
      <c r="AH4">
        <v>108.26899999964934</v>
      </c>
      <c r="AI4">
        <v>108.26899999964934</v>
      </c>
      <c r="AJ4">
        <v>108.26899999964934</v>
      </c>
      <c r="AK4">
        <v>108.26899999964934</v>
      </c>
      <c r="AL4">
        <v>108.26899999964934</v>
      </c>
      <c r="AM4">
        <v>108.26899999964934</v>
      </c>
    </row>
    <row r="5" spans="1:56" x14ac:dyDescent="0.25">
      <c r="A5" s="146">
        <f ca="1">Exceedance!U5</f>
        <v>42856</v>
      </c>
      <c r="B5" s="275">
        <v>108.26899999964934</v>
      </c>
      <c r="C5" s="275">
        <v>108.26899999964934</v>
      </c>
      <c r="D5" s="275">
        <v>108.26899999964934</v>
      </c>
      <c r="E5">
        <v>108.26899999964934</v>
      </c>
      <c r="F5">
        <v>108.26899999964934</v>
      </c>
      <c r="G5">
        <v>108.26899999964934</v>
      </c>
      <c r="H5">
        <v>108.26899999964934</v>
      </c>
      <c r="I5">
        <v>108.26899999964934</v>
      </c>
      <c r="J5">
        <v>108.26899999964934</v>
      </c>
      <c r="K5">
        <v>108.26899999964934</v>
      </c>
      <c r="L5">
        <v>108.26899999964934</v>
      </c>
      <c r="M5">
        <v>108.26899999964934</v>
      </c>
      <c r="N5">
        <v>108.26899999964934</v>
      </c>
      <c r="O5">
        <v>108.26899999964934</v>
      </c>
      <c r="P5">
        <v>108.26899999964934</v>
      </c>
      <c r="Q5">
        <v>108.26899999964934</v>
      </c>
      <c r="R5">
        <v>108.26899999964934</v>
      </c>
      <c r="S5">
        <v>108.26899999964934</v>
      </c>
      <c r="T5">
        <v>108.26899999964934</v>
      </c>
      <c r="U5">
        <v>108.26899999964934</v>
      </c>
      <c r="V5">
        <v>108.26899999964934</v>
      </c>
      <c r="W5">
        <v>108.26899999964934</v>
      </c>
      <c r="X5">
        <v>108.26899999964934</v>
      </c>
      <c r="Y5">
        <v>108.26899999964934</v>
      </c>
      <c r="Z5">
        <v>108.26899999964934</v>
      </c>
      <c r="AA5">
        <v>108.26899999964934</v>
      </c>
      <c r="AB5">
        <v>108.26899999964934</v>
      </c>
      <c r="AC5">
        <v>108.26899999964934</v>
      </c>
      <c r="AD5">
        <v>108.26899999964934</v>
      </c>
      <c r="AE5">
        <v>108.26899999964934</v>
      </c>
      <c r="AF5">
        <v>108.26899999964934</v>
      </c>
      <c r="AG5">
        <v>108.26899999964934</v>
      </c>
      <c r="AH5">
        <v>108.26899999964934</v>
      </c>
      <c r="AI5">
        <v>108.26899999964934</v>
      </c>
      <c r="AJ5">
        <v>108.26899999964934</v>
      </c>
      <c r="AK5">
        <v>108.26899999964934</v>
      </c>
      <c r="AL5">
        <v>108.26899999964934</v>
      </c>
      <c r="AM5">
        <v>108.26899999964934</v>
      </c>
    </row>
    <row r="6" spans="1:56" x14ac:dyDescent="0.25">
      <c r="A6" s="146">
        <f ca="1">Exceedance!U6</f>
        <v>42887</v>
      </c>
      <c r="B6" s="275">
        <v>108.26899999964934</v>
      </c>
      <c r="C6" s="275">
        <v>108.26899999964934</v>
      </c>
      <c r="D6" s="275">
        <v>108.26899999964934</v>
      </c>
      <c r="E6">
        <v>108.26899999964934</v>
      </c>
      <c r="F6">
        <v>108.26899999964934</v>
      </c>
      <c r="G6">
        <v>108.26899999964934</v>
      </c>
      <c r="H6">
        <v>108.26899999964934</v>
      </c>
      <c r="I6">
        <v>108.26899999964934</v>
      </c>
      <c r="J6">
        <v>108.26899999964934</v>
      </c>
      <c r="K6">
        <v>108.26899999964934</v>
      </c>
      <c r="L6">
        <v>108.26899999964934</v>
      </c>
      <c r="M6">
        <v>108.26899999964934</v>
      </c>
      <c r="N6">
        <v>108.26899999964934</v>
      </c>
      <c r="O6">
        <v>108.26899999964934</v>
      </c>
      <c r="P6">
        <v>108.26899999964934</v>
      </c>
      <c r="Q6">
        <v>108.26899999964934</v>
      </c>
      <c r="R6">
        <v>108.26899999964934</v>
      </c>
      <c r="S6">
        <v>108.26899999964934</v>
      </c>
      <c r="T6">
        <v>108.26899999964934</v>
      </c>
      <c r="U6">
        <v>108.26899999964934</v>
      </c>
      <c r="V6">
        <v>108.26899999964934</v>
      </c>
      <c r="W6">
        <v>108.26899999964934</v>
      </c>
      <c r="X6">
        <v>108.26899999964934</v>
      </c>
      <c r="Y6">
        <v>108.26899999964934</v>
      </c>
      <c r="Z6">
        <v>108.26899999964934</v>
      </c>
      <c r="AA6">
        <v>108.26899999964934</v>
      </c>
      <c r="AB6">
        <v>108.26899999964934</v>
      </c>
      <c r="AC6">
        <v>108.26899999964934</v>
      </c>
      <c r="AD6">
        <v>108.26899999964934</v>
      </c>
      <c r="AE6">
        <v>108.26899999964934</v>
      </c>
      <c r="AF6">
        <v>108.26899999964934</v>
      </c>
      <c r="AG6">
        <v>108.26899999964934</v>
      </c>
      <c r="AH6">
        <v>108.26899999964934</v>
      </c>
      <c r="AI6">
        <v>108.26899999964934</v>
      </c>
      <c r="AJ6">
        <v>108.26899999964934</v>
      </c>
      <c r="AK6">
        <v>108.26899999964934</v>
      </c>
      <c r="AL6">
        <v>108.26899999964934</v>
      </c>
      <c r="AM6">
        <v>108.26899999964934</v>
      </c>
    </row>
    <row r="7" spans="1:56" x14ac:dyDescent="0.25">
      <c r="A7" s="146">
        <f ca="1">Exceedance!U7</f>
        <v>42917</v>
      </c>
      <c r="B7" s="275">
        <v>108.26899999964934</v>
      </c>
      <c r="C7" s="275">
        <v>108.26899999964934</v>
      </c>
      <c r="D7" s="275">
        <v>108.26899999964934</v>
      </c>
      <c r="E7">
        <v>108.26899999964934</v>
      </c>
      <c r="F7">
        <v>108.26899999964934</v>
      </c>
      <c r="G7">
        <v>108.26899999964934</v>
      </c>
      <c r="H7">
        <v>108.26899999964934</v>
      </c>
      <c r="I7">
        <v>108.26899999964934</v>
      </c>
      <c r="J7">
        <v>108.26899999964934</v>
      </c>
      <c r="K7">
        <v>108.26899999964934</v>
      </c>
      <c r="L7">
        <v>108.26899999964934</v>
      </c>
      <c r="M7">
        <v>108.26899999964934</v>
      </c>
      <c r="N7">
        <v>108.26899999964934</v>
      </c>
      <c r="O7">
        <v>108.26899999964934</v>
      </c>
      <c r="P7">
        <v>108.26899999964934</v>
      </c>
      <c r="Q7">
        <v>108.26899999964934</v>
      </c>
      <c r="R7">
        <v>108.26899999964934</v>
      </c>
      <c r="S7">
        <v>108.26899999964934</v>
      </c>
      <c r="T7">
        <v>108.26899999964934</v>
      </c>
      <c r="U7">
        <v>108.26899999964934</v>
      </c>
      <c r="V7">
        <v>108.26899999964934</v>
      </c>
      <c r="W7">
        <v>108.26899999964934</v>
      </c>
      <c r="X7">
        <v>108.26899999964934</v>
      </c>
      <c r="Y7">
        <v>108.26899999964934</v>
      </c>
      <c r="Z7">
        <v>108.26899999964934</v>
      </c>
      <c r="AA7">
        <v>108.26899999964934</v>
      </c>
      <c r="AB7">
        <v>108.26899999964934</v>
      </c>
      <c r="AC7">
        <v>108.26899999964934</v>
      </c>
      <c r="AD7">
        <v>108.26899999964934</v>
      </c>
      <c r="AE7">
        <v>108.26899999964934</v>
      </c>
      <c r="AF7">
        <v>108.26899999964934</v>
      </c>
      <c r="AG7">
        <v>108.26899999964934</v>
      </c>
      <c r="AH7">
        <v>108.26899999964934</v>
      </c>
      <c r="AI7">
        <v>108.26899999964934</v>
      </c>
      <c r="AJ7">
        <v>108.26899999964934</v>
      </c>
      <c r="AK7">
        <v>108.26899999964934</v>
      </c>
      <c r="AL7">
        <v>108.26899999964934</v>
      </c>
      <c r="AM7">
        <v>108.26899999964934</v>
      </c>
    </row>
    <row r="8" spans="1:56" x14ac:dyDescent="0.25">
      <c r="A8" s="146">
        <f ca="1">Exceedance!U8</f>
        <v>42948</v>
      </c>
      <c r="B8" s="275">
        <v>108.26899999964934</v>
      </c>
      <c r="C8" s="275">
        <v>108.26899999964934</v>
      </c>
      <c r="D8" s="275">
        <v>108.26899999964934</v>
      </c>
      <c r="E8">
        <v>108.26899999964934</v>
      </c>
      <c r="F8">
        <v>108.26899999964934</v>
      </c>
      <c r="G8">
        <v>108.26899999964934</v>
      </c>
      <c r="H8">
        <v>108.26899999964934</v>
      </c>
      <c r="I8">
        <v>108.26899999964934</v>
      </c>
      <c r="J8">
        <v>108.26899999964934</v>
      </c>
      <c r="K8">
        <v>108.26899999964934</v>
      </c>
      <c r="L8">
        <v>108.26899999964934</v>
      </c>
      <c r="M8">
        <v>108.26899999964934</v>
      </c>
      <c r="N8">
        <v>108.26899999964934</v>
      </c>
      <c r="O8">
        <v>108.26899999964934</v>
      </c>
      <c r="P8">
        <v>108.26899999964934</v>
      </c>
      <c r="Q8">
        <v>108.26899999964934</v>
      </c>
      <c r="R8">
        <v>108.26899999964934</v>
      </c>
      <c r="S8">
        <v>108.26899999964934</v>
      </c>
      <c r="T8">
        <v>108.26899999964934</v>
      </c>
      <c r="U8">
        <v>108.26899999964934</v>
      </c>
      <c r="V8">
        <v>108.26899999964934</v>
      </c>
      <c r="W8">
        <v>108.26899999964934</v>
      </c>
      <c r="X8">
        <v>108.26899999964934</v>
      </c>
      <c r="Y8">
        <v>108.26899999964934</v>
      </c>
      <c r="Z8">
        <v>108.26899999964934</v>
      </c>
      <c r="AA8">
        <v>108.26899999964934</v>
      </c>
      <c r="AB8">
        <v>108.26899999964934</v>
      </c>
      <c r="AC8">
        <v>108.26899999964934</v>
      </c>
      <c r="AD8">
        <v>108.26899999964934</v>
      </c>
      <c r="AE8">
        <v>108.26899999964934</v>
      </c>
      <c r="AF8">
        <v>108.26899999964934</v>
      </c>
      <c r="AG8">
        <v>108.26899999964934</v>
      </c>
      <c r="AH8">
        <v>108.26899999964934</v>
      </c>
      <c r="AI8">
        <v>108.26899999964934</v>
      </c>
      <c r="AJ8">
        <v>108.26899999964934</v>
      </c>
      <c r="AK8">
        <v>108.26899999964934</v>
      </c>
      <c r="AL8">
        <v>108.26899999964934</v>
      </c>
      <c r="AM8">
        <v>108.26899999964934</v>
      </c>
    </row>
    <row r="9" spans="1:56" x14ac:dyDescent="0.25">
      <c r="A9" s="146">
        <f ca="1">Exceedance!U9</f>
        <v>42979</v>
      </c>
      <c r="B9" s="275">
        <v>108.26899999964934</v>
      </c>
      <c r="C9" s="275">
        <v>108.26899999964934</v>
      </c>
      <c r="D9" s="275">
        <v>108.26899999964934</v>
      </c>
      <c r="E9">
        <v>108.26899999964934</v>
      </c>
      <c r="F9">
        <v>108.26899999964934</v>
      </c>
      <c r="G9">
        <v>108.26899999964934</v>
      </c>
      <c r="H9">
        <v>108.26899999964934</v>
      </c>
      <c r="I9">
        <v>108.26899999964934</v>
      </c>
      <c r="J9">
        <v>108.26899999964934</v>
      </c>
      <c r="K9">
        <v>108.26899999964934</v>
      </c>
      <c r="L9">
        <v>108.26899999964934</v>
      </c>
      <c r="M9">
        <v>108.26899999964934</v>
      </c>
      <c r="N9">
        <v>108.26899999964934</v>
      </c>
      <c r="O9">
        <v>108.26899999964934</v>
      </c>
      <c r="P9">
        <v>108.26899999964934</v>
      </c>
      <c r="Q9">
        <v>108.26899999964934</v>
      </c>
      <c r="R9">
        <v>108.26899999964934</v>
      </c>
      <c r="S9">
        <v>108.26899999964934</v>
      </c>
      <c r="T9">
        <v>108.26899999964934</v>
      </c>
      <c r="U9">
        <v>108.26899999964934</v>
      </c>
      <c r="V9">
        <v>108.26899999964934</v>
      </c>
      <c r="W9">
        <v>108.26899999964934</v>
      </c>
      <c r="X9">
        <v>108.26899999964934</v>
      </c>
      <c r="Y9">
        <v>108.26899999964934</v>
      </c>
      <c r="Z9">
        <v>108.26899999964934</v>
      </c>
      <c r="AA9">
        <v>108.26899999964934</v>
      </c>
      <c r="AB9">
        <v>108.26899999964934</v>
      </c>
      <c r="AC9">
        <v>108.26899999964934</v>
      </c>
      <c r="AD9">
        <v>108.26899999964934</v>
      </c>
      <c r="AE9">
        <v>108.26899999964934</v>
      </c>
      <c r="AF9">
        <v>108.26899999964934</v>
      </c>
      <c r="AG9">
        <v>108.26899999964934</v>
      </c>
      <c r="AH9">
        <v>108.26899999964934</v>
      </c>
      <c r="AI9">
        <v>108.26899999964934</v>
      </c>
      <c r="AJ9">
        <v>108.26899999964934</v>
      </c>
      <c r="AK9">
        <v>108.26899999964934</v>
      </c>
      <c r="AL9">
        <v>108.26899999964934</v>
      </c>
      <c r="AM9">
        <v>108.26899999964934</v>
      </c>
    </row>
    <row r="10" spans="1:56" x14ac:dyDescent="0.25">
      <c r="A10" s="146">
        <f ca="1">Exceedance!U10</f>
        <v>43009</v>
      </c>
      <c r="B10" s="275">
        <v>108.26899999964934</v>
      </c>
      <c r="C10" s="275">
        <v>108.26899999964934</v>
      </c>
      <c r="D10" s="275">
        <v>108.26899999964934</v>
      </c>
      <c r="E10">
        <v>108.26899999964934</v>
      </c>
      <c r="F10">
        <v>108.26899999964934</v>
      </c>
      <c r="G10">
        <v>108.26899999964934</v>
      </c>
      <c r="H10">
        <v>108.26899999964934</v>
      </c>
      <c r="I10">
        <v>108.26899999964934</v>
      </c>
      <c r="J10">
        <v>108.26899999964934</v>
      </c>
      <c r="K10">
        <v>108.26899999964934</v>
      </c>
      <c r="L10">
        <v>108.26899999964934</v>
      </c>
      <c r="M10">
        <v>108.26899999964934</v>
      </c>
      <c r="N10">
        <v>108.26899999964934</v>
      </c>
      <c r="O10">
        <v>108.26899999964934</v>
      </c>
      <c r="P10">
        <v>108.26899999964934</v>
      </c>
      <c r="Q10">
        <v>108.26899999964934</v>
      </c>
      <c r="R10">
        <v>108.26899999964934</v>
      </c>
      <c r="S10">
        <v>108.26899999964934</v>
      </c>
      <c r="T10">
        <v>108.26899999964934</v>
      </c>
      <c r="U10">
        <v>108.26899999964934</v>
      </c>
      <c r="V10">
        <v>108.26899999964934</v>
      </c>
      <c r="W10">
        <v>108.26899999964934</v>
      </c>
      <c r="X10">
        <v>108.26899999964934</v>
      </c>
      <c r="Y10">
        <v>108.26899999964934</v>
      </c>
      <c r="Z10">
        <v>108.26899999964934</v>
      </c>
      <c r="AA10">
        <v>108.26899999964934</v>
      </c>
      <c r="AB10">
        <v>108.26899999964934</v>
      </c>
      <c r="AC10">
        <v>108.26899999964934</v>
      </c>
      <c r="AD10">
        <v>108.26899999964934</v>
      </c>
      <c r="AE10">
        <v>108.26899999964934</v>
      </c>
      <c r="AF10">
        <v>108.26899999964934</v>
      </c>
      <c r="AG10">
        <v>108.26899999964934</v>
      </c>
      <c r="AH10">
        <v>108.26899999964934</v>
      </c>
      <c r="AI10">
        <v>108.26899999964934</v>
      </c>
      <c r="AJ10">
        <v>108.26899999964934</v>
      </c>
      <c r="AK10">
        <v>108.26899999964934</v>
      </c>
      <c r="AL10">
        <v>108.26899999964934</v>
      </c>
      <c r="AM10">
        <v>108.26899999964934</v>
      </c>
    </row>
    <row r="11" spans="1:56" x14ac:dyDescent="0.25">
      <c r="A11" s="146">
        <f ca="1">Exceedance!U11</f>
        <v>43040</v>
      </c>
      <c r="B11" s="275">
        <v>108.26899999964934</v>
      </c>
      <c r="C11" s="275">
        <v>108.26899999964934</v>
      </c>
      <c r="D11" s="275">
        <v>108.26899999964934</v>
      </c>
      <c r="E11">
        <v>108.26899999964934</v>
      </c>
      <c r="F11">
        <v>108.26899999964934</v>
      </c>
      <c r="G11">
        <v>108.26899999964934</v>
      </c>
      <c r="H11">
        <v>108.26899999964934</v>
      </c>
      <c r="I11">
        <v>108.26899999964934</v>
      </c>
      <c r="J11">
        <v>108.26899999964934</v>
      </c>
      <c r="K11">
        <v>108.26899999964934</v>
      </c>
      <c r="L11">
        <v>108.26899999964934</v>
      </c>
      <c r="M11">
        <v>108.26899999964934</v>
      </c>
      <c r="N11">
        <v>108.26899999964934</v>
      </c>
      <c r="O11">
        <v>108.26899999964934</v>
      </c>
      <c r="P11">
        <v>108.26899999964934</v>
      </c>
      <c r="Q11">
        <v>108.26899999964934</v>
      </c>
      <c r="R11">
        <v>108.26899999964934</v>
      </c>
      <c r="S11">
        <v>108.26899999964934</v>
      </c>
      <c r="T11">
        <v>108.26899999964934</v>
      </c>
      <c r="U11">
        <v>108.26899999964934</v>
      </c>
      <c r="V11">
        <v>108.26899999964934</v>
      </c>
      <c r="W11">
        <v>108.26899999964934</v>
      </c>
      <c r="X11">
        <v>108.26899999964934</v>
      </c>
      <c r="Y11">
        <v>108.26899999964934</v>
      </c>
      <c r="Z11">
        <v>108.26899999964934</v>
      </c>
      <c r="AA11">
        <v>108.26899999964934</v>
      </c>
      <c r="AB11">
        <v>108.26899999964934</v>
      </c>
      <c r="AC11">
        <v>108.26899999964934</v>
      </c>
      <c r="AD11">
        <v>108.26899999964934</v>
      </c>
      <c r="AE11">
        <v>108.26899999964934</v>
      </c>
      <c r="AF11">
        <v>108.26899999964934</v>
      </c>
      <c r="AG11">
        <v>108.26899999964934</v>
      </c>
      <c r="AH11">
        <v>108.26899999964934</v>
      </c>
      <c r="AI11">
        <v>108.26899999964934</v>
      </c>
      <c r="AJ11">
        <v>108.26899999964934</v>
      </c>
      <c r="AK11">
        <v>108.26899999964934</v>
      </c>
      <c r="AL11">
        <v>108.26899999964934</v>
      </c>
      <c r="AM11">
        <v>108.26899999964934</v>
      </c>
    </row>
    <row r="12" spans="1:56" x14ac:dyDescent="0.25">
      <c r="A12" s="146">
        <f ca="1">Exceedance!U12</f>
        <v>43070</v>
      </c>
      <c r="B12" s="275">
        <v>108.26899999964934</v>
      </c>
      <c r="C12" s="275">
        <v>108.26899999964934</v>
      </c>
      <c r="D12" s="275">
        <v>108.26899999964934</v>
      </c>
      <c r="E12">
        <v>108.26899999964934</v>
      </c>
      <c r="F12">
        <v>108.26899999964934</v>
      </c>
      <c r="G12">
        <v>108.26899999964934</v>
      </c>
      <c r="H12">
        <v>108.26899999964934</v>
      </c>
      <c r="I12">
        <v>108.26899999964934</v>
      </c>
      <c r="J12">
        <v>108.26899999964934</v>
      </c>
      <c r="K12">
        <v>108.26899999964934</v>
      </c>
      <c r="L12">
        <v>108.26899999964934</v>
      </c>
      <c r="M12">
        <v>108.26899999964934</v>
      </c>
      <c r="N12">
        <v>108.26899999964934</v>
      </c>
      <c r="O12">
        <v>108.26899999964934</v>
      </c>
      <c r="P12">
        <v>108.26899999964934</v>
      </c>
      <c r="Q12">
        <v>108.26899999964934</v>
      </c>
      <c r="R12">
        <v>108.26899999964934</v>
      </c>
      <c r="S12">
        <v>108.26899999964934</v>
      </c>
      <c r="T12">
        <v>108.26899999964934</v>
      </c>
      <c r="U12">
        <v>108.26899999964934</v>
      </c>
      <c r="V12">
        <v>108.26899999964934</v>
      </c>
      <c r="W12">
        <v>108.26899999964934</v>
      </c>
      <c r="X12">
        <v>108.26899999964934</v>
      </c>
      <c r="Y12">
        <v>108.26899999964934</v>
      </c>
      <c r="Z12">
        <v>108.26899999964934</v>
      </c>
      <c r="AA12">
        <v>108.26899999964934</v>
      </c>
      <c r="AB12">
        <v>108.26899999964934</v>
      </c>
      <c r="AC12">
        <v>108.26899999964934</v>
      </c>
      <c r="AD12">
        <v>108.26899999964934</v>
      </c>
      <c r="AE12">
        <v>108.26899999964934</v>
      </c>
      <c r="AF12">
        <v>108.26899999964934</v>
      </c>
      <c r="AG12">
        <v>108.26899999964934</v>
      </c>
      <c r="AH12">
        <v>108.26899999964934</v>
      </c>
      <c r="AI12">
        <v>108.26899999964934</v>
      </c>
      <c r="AJ12">
        <v>108.26899999964934</v>
      </c>
      <c r="AK12">
        <v>108.26899999964934</v>
      </c>
      <c r="AL12">
        <v>108.26899999964934</v>
      </c>
      <c r="AM12">
        <v>108.26899999964934</v>
      </c>
    </row>
    <row r="13" spans="1:56" x14ac:dyDescent="0.25">
      <c r="A13" s="146">
        <f ca="1">Exceedance!U13</f>
        <v>43101</v>
      </c>
      <c r="B13" s="275">
        <v>108.26899999964934</v>
      </c>
      <c r="C13" s="275">
        <v>108.26899999964934</v>
      </c>
      <c r="D13" s="275">
        <v>108.26899999964934</v>
      </c>
      <c r="E13">
        <v>108.26899999964934</v>
      </c>
      <c r="F13">
        <v>108.26899999964934</v>
      </c>
      <c r="G13">
        <v>108.26899999964934</v>
      </c>
      <c r="H13">
        <v>108.26899999964934</v>
      </c>
      <c r="I13">
        <v>108.26899999964934</v>
      </c>
      <c r="J13">
        <v>108.26899999964934</v>
      </c>
      <c r="K13">
        <v>108.26899999964934</v>
      </c>
      <c r="L13">
        <v>108.26899999964934</v>
      </c>
      <c r="M13">
        <v>108.26899999964934</v>
      </c>
      <c r="N13">
        <v>108.26899999964934</v>
      </c>
      <c r="O13">
        <v>108.26899999964934</v>
      </c>
      <c r="P13">
        <v>108.26899999964934</v>
      </c>
      <c r="Q13">
        <v>108.26899999964934</v>
      </c>
      <c r="R13">
        <v>108.26899999964934</v>
      </c>
      <c r="S13">
        <v>108.26899999964934</v>
      </c>
      <c r="T13">
        <v>108.26899999964934</v>
      </c>
      <c r="U13">
        <v>108.26899999964934</v>
      </c>
      <c r="V13">
        <v>108.26899999964934</v>
      </c>
      <c r="W13">
        <v>108.26899999964934</v>
      </c>
      <c r="X13">
        <v>108.26899999964934</v>
      </c>
      <c r="Y13">
        <v>108.26899999964934</v>
      </c>
      <c r="Z13">
        <v>108.26899999964934</v>
      </c>
      <c r="AA13">
        <v>108.26899999964934</v>
      </c>
      <c r="AB13">
        <v>108.26899999964934</v>
      </c>
      <c r="AC13">
        <v>108.26899999964934</v>
      </c>
      <c r="AD13">
        <v>108.26899999964934</v>
      </c>
      <c r="AE13">
        <v>108.26899999964934</v>
      </c>
      <c r="AF13">
        <v>108.26899999964934</v>
      </c>
      <c r="AG13">
        <v>108.26899999964934</v>
      </c>
      <c r="AH13">
        <v>108.26899999964934</v>
      </c>
      <c r="AI13">
        <v>108.26899999964934</v>
      </c>
      <c r="AJ13">
        <v>108.26899999964934</v>
      </c>
      <c r="AK13">
        <v>108.26899999964934</v>
      </c>
      <c r="AL13">
        <v>108.26899999964934</v>
      </c>
      <c r="AM13">
        <v>108.26899999964934</v>
      </c>
    </row>
    <row r="14" spans="1:56" x14ac:dyDescent="0.25">
      <c r="A14" s="146">
        <f ca="1">Exceedance!U14</f>
        <v>43132</v>
      </c>
      <c r="B14" s="275">
        <v>108.26899999964934</v>
      </c>
      <c r="C14" s="275">
        <v>108.26899999964934</v>
      </c>
      <c r="D14" s="275">
        <v>108.26899999964934</v>
      </c>
      <c r="E14">
        <v>108.26899999964934</v>
      </c>
      <c r="F14">
        <v>108.26899999964934</v>
      </c>
      <c r="G14">
        <v>108.26899999964934</v>
      </c>
      <c r="H14">
        <v>108.26899999964934</v>
      </c>
      <c r="I14">
        <v>108.26899999964934</v>
      </c>
      <c r="J14">
        <v>108.26899999964934</v>
      </c>
      <c r="K14">
        <v>108.26899999964934</v>
      </c>
      <c r="L14">
        <v>108.26899999964934</v>
      </c>
      <c r="M14">
        <v>108.26899999964934</v>
      </c>
      <c r="N14">
        <v>108.26899999964934</v>
      </c>
      <c r="O14">
        <v>108.26899999964934</v>
      </c>
      <c r="P14">
        <v>108.26899999964934</v>
      </c>
      <c r="Q14">
        <v>108.26899999964934</v>
      </c>
      <c r="R14">
        <v>108.26899999964934</v>
      </c>
      <c r="S14">
        <v>108.26899999964934</v>
      </c>
      <c r="T14">
        <v>108.26899999964934</v>
      </c>
      <c r="U14">
        <v>108.26899999964934</v>
      </c>
      <c r="V14">
        <v>108.26899999964934</v>
      </c>
      <c r="W14">
        <v>108.26899999964934</v>
      </c>
      <c r="X14">
        <v>108.26899999964934</v>
      </c>
      <c r="Y14">
        <v>108.26899999964934</v>
      </c>
      <c r="Z14">
        <v>108.26899999964934</v>
      </c>
      <c r="AA14">
        <v>108.26899999964934</v>
      </c>
      <c r="AB14">
        <v>108.26899999964934</v>
      </c>
      <c r="AC14">
        <v>108.26899999964934</v>
      </c>
      <c r="AD14">
        <v>108.26899999964934</v>
      </c>
      <c r="AE14">
        <v>108.26899999964934</v>
      </c>
      <c r="AF14">
        <v>108.26899999964934</v>
      </c>
      <c r="AG14">
        <v>108.26899999964934</v>
      </c>
      <c r="AH14">
        <v>108.26899999964934</v>
      </c>
      <c r="AI14">
        <v>108.26899999964934</v>
      </c>
      <c r="AJ14">
        <v>108.26899999964934</v>
      </c>
      <c r="AK14">
        <v>108.26899999964934</v>
      </c>
      <c r="AL14">
        <v>108.26899999964934</v>
      </c>
      <c r="AM14">
        <v>108.26899999964934</v>
      </c>
    </row>
    <row r="15" spans="1:56" x14ac:dyDescent="0.25">
      <c r="A15" s="146">
        <f ca="1">Exceedance!U15</f>
        <v>43160</v>
      </c>
      <c r="B15" s="275">
        <v>108.26899999964934</v>
      </c>
      <c r="C15" s="275">
        <v>108.26899999964934</v>
      </c>
      <c r="D15" s="275">
        <v>108.26899999964934</v>
      </c>
      <c r="E15">
        <v>108.26899999964934</v>
      </c>
      <c r="F15">
        <v>108.26899999964934</v>
      </c>
      <c r="G15">
        <v>108.26899999964934</v>
      </c>
      <c r="H15">
        <v>108.26899999964934</v>
      </c>
      <c r="I15">
        <v>108.26899999964934</v>
      </c>
      <c r="J15">
        <v>108.26899999964934</v>
      </c>
      <c r="K15">
        <v>108.26899999964934</v>
      </c>
      <c r="L15">
        <v>108.26899999964934</v>
      </c>
      <c r="M15">
        <v>108.26899999964934</v>
      </c>
      <c r="N15">
        <v>108.26899999964934</v>
      </c>
      <c r="O15">
        <v>108.26899999964934</v>
      </c>
      <c r="P15">
        <v>108.26899999964934</v>
      </c>
      <c r="Q15">
        <v>108.26899999964934</v>
      </c>
      <c r="R15">
        <v>108.26899999964934</v>
      </c>
      <c r="S15">
        <v>108.26899999964934</v>
      </c>
      <c r="T15">
        <v>108.26899999964934</v>
      </c>
      <c r="U15">
        <v>108.26899999964934</v>
      </c>
      <c r="V15">
        <v>108.26899999964934</v>
      </c>
      <c r="W15">
        <v>108.26899999964934</v>
      </c>
      <c r="X15">
        <v>108.26899999964934</v>
      </c>
      <c r="Y15">
        <v>108.26899999964934</v>
      </c>
      <c r="Z15">
        <v>108.26899999964934</v>
      </c>
      <c r="AA15">
        <v>108.26899999964934</v>
      </c>
      <c r="AB15">
        <v>108.26899999964934</v>
      </c>
      <c r="AC15">
        <v>108.26899999964934</v>
      </c>
      <c r="AD15">
        <v>108.26899999964934</v>
      </c>
      <c r="AE15">
        <v>108.26899999964934</v>
      </c>
      <c r="AF15">
        <v>108.26899999964934</v>
      </c>
      <c r="AG15">
        <v>108.26899999964934</v>
      </c>
      <c r="AH15">
        <v>108.26899999964934</v>
      </c>
      <c r="AI15">
        <v>108.26899999964934</v>
      </c>
      <c r="AJ15">
        <v>108.26899999964934</v>
      </c>
      <c r="AK15">
        <v>108.26899999964934</v>
      </c>
      <c r="AL15">
        <v>108.26899999964934</v>
      </c>
      <c r="AM15">
        <v>108.26899999964934</v>
      </c>
    </row>
    <row r="16" spans="1:56" x14ac:dyDescent="0.25">
      <c r="A16" s="146">
        <f ca="1">Exceedance!U16</f>
        <v>43191</v>
      </c>
      <c r="B16" s="275">
        <v>108.26899999964934</v>
      </c>
      <c r="C16" s="275">
        <v>108.26899999964934</v>
      </c>
      <c r="D16" s="275">
        <v>108.26899999964934</v>
      </c>
      <c r="E16">
        <v>108.26899999964934</v>
      </c>
      <c r="F16">
        <v>108.26899999964934</v>
      </c>
      <c r="G16">
        <v>108.26899999964934</v>
      </c>
      <c r="H16">
        <v>108.26899999964934</v>
      </c>
      <c r="I16">
        <v>108.26899999964934</v>
      </c>
      <c r="J16">
        <v>108.26899999964934</v>
      </c>
      <c r="K16">
        <v>108.26899999964934</v>
      </c>
      <c r="L16">
        <v>108.26899999964934</v>
      </c>
      <c r="M16">
        <v>108.26899999964934</v>
      </c>
      <c r="N16">
        <v>108.26899999964934</v>
      </c>
      <c r="O16">
        <v>108.26899999964934</v>
      </c>
      <c r="P16">
        <v>108.26899999964934</v>
      </c>
      <c r="Q16">
        <v>108.26899999964934</v>
      </c>
      <c r="R16">
        <v>108.26899999964934</v>
      </c>
      <c r="S16">
        <v>108.26899999964934</v>
      </c>
      <c r="T16">
        <v>108.26899999964934</v>
      </c>
      <c r="U16">
        <v>108.26899999964934</v>
      </c>
      <c r="V16">
        <v>108.26899999964934</v>
      </c>
      <c r="W16">
        <v>108.26899999964934</v>
      </c>
      <c r="X16">
        <v>108.26899999964934</v>
      </c>
      <c r="Y16">
        <v>108.26899999964934</v>
      </c>
      <c r="Z16">
        <v>108.26899999964934</v>
      </c>
      <c r="AA16">
        <v>108.26899999964934</v>
      </c>
      <c r="AB16">
        <v>108.26899999964934</v>
      </c>
      <c r="AC16">
        <v>108.26899999964934</v>
      </c>
      <c r="AD16">
        <v>108.26899999964934</v>
      </c>
      <c r="AE16">
        <v>108.26899999964934</v>
      </c>
      <c r="AF16">
        <v>108.26899999964934</v>
      </c>
      <c r="AG16">
        <v>108.26899999964934</v>
      </c>
      <c r="AH16">
        <v>108.26899999964934</v>
      </c>
      <c r="AI16">
        <v>108.26899999964934</v>
      </c>
      <c r="AJ16">
        <v>108.26899999964934</v>
      </c>
      <c r="AK16">
        <v>108.26899999964934</v>
      </c>
      <c r="AL16">
        <v>108.26899999964934</v>
      </c>
      <c r="AM16">
        <v>108.26899999964934</v>
      </c>
    </row>
    <row r="17" spans="1:39" x14ac:dyDescent="0.25">
      <c r="A17" s="146">
        <f ca="1">Exceedance!U17</f>
        <v>43221</v>
      </c>
      <c r="B17" s="275">
        <v>108.26899999964934</v>
      </c>
      <c r="C17" s="275">
        <v>108.26899999964934</v>
      </c>
      <c r="D17" s="275">
        <v>108.26899999964934</v>
      </c>
      <c r="E17">
        <v>108.26899999964934</v>
      </c>
      <c r="F17">
        <v>108.26899999964934</v>
      </c>
      <c r="G17">
        <v>108.26899999964934</v>
      </c>
      <c r="H17">
        <v>108.26899999964934</v>
      </c>
      <c r="I17">
        <v>108.26899999964934</v>
      </c>
      <c r="J17">
        <v>108.26899999964934</v>
      </c>
      <c r="K17">
        <v>108.26899999964934</v>
      </c>
      <c r="L17">
        <v>108.26899999964934</v>
      </c>
      <c r="M17">
        <v>108.26899999964934</v>
      </c>
      <c r="N17">
        <v>108.26899999964934</v>
      </c>
      <c r="O17">
        <v>108.26899999964934</v>
      </c>
      <c r="P17">
        <v>108.26899999964934</v>
      </c>
      <c r="Q17">
        <v>108.26899999964934</v>
      </c>
      <c r="R17">
        <v>108.26899999964934</v>
      </c>
      <c r="S17">
        <v>108.26899999964934</v>
      </c>
      <c r="T17">
        <v>108.26899999964934</v>
      </c>
      <c r="U17">
        <v>108.26899999964934</v>
      </c>
      <c r="V17">
        <v>108.26899999964934</v>
      </c>
      <c r="W17">
        <v>108.26899999964934</v>
      </c>
      <c r="X17">
        <v>108.26899999964934</v>
      </c>
      <c r="Y17">
        <v>108.26899999964934</v>
      </c>
      <c r="Z17">
        <v>108.26899999964934</v>
      </c>
      <c r="AA17">
        <v>108.26899999964934</v>
      </c>
      <c r="AB17">
        <v>108.26899999964934</v>
      </c>
      <c r="AC17">
        <v>108.26899999964934</v>
      </c>
      <c r="AD17">
        <v>108.26899999964934</v>
      </c>
      <c r="AE17">
        <v>108.26899999964934</v>
      </c>
      <c r="AF17">
        <v>108.26899999964934</v>
      </c>
      <c r="AG17">
        <v>108.26899999964934</v>
      </c>
      <c r="AH17">
        <v>108.26899999964934</v>
      </c>
      <c r="AI17">
        <v>108.26899999964934</v>
      </c>
      <c r="AJ17">
        <v>108.26899999964934</v>
      </c>
      <c r="AK17">
        <v>108.26899999964934</v>
      </c>
      <c r="AL17">
        <v>108.26899999964934</v>
      </c>
      <c r="AM17">
        <v>108.26899999964934</v>
      </c>
    </row>
    <row r="18" spans="1:39" x14ac:dyDescent="0.25">
      <c r="A18" s="146">
        <f ca="1">Exceedance!U18</f>
        <v>43252</v>
      </c>
      <c r="B18" s="275">
        <v>108.26899999964934</v>
      </c>
      <c r="C18" s="275">
        <v>108.26899999964934</v>
      </c>
      <c r="D18" s="275">
        <v>108.26899999964934</v>
      </c>
      <c r="E18">
        <v>108.26899999964934</v>
      </c>
      <c r="F18">
        <v>108.26899999964934</v>
      </c>
      <c r="G18">
        <v>108.26899999964934</v>
      </c>
      <c r="H18">
        <v>108.26899999964934</v>
      </c>
      <c r="I18">
        <v>108.26899999964934</v>
      </c>
      <c r="J18">
        <v>108.26899999964934</v>
      </c>
      <c r="K18">
        <v>108.26899999964934</v>
      </c>
      <c r="L18">
        <v>108.26899999964934</v>
      </c>
      <c r="M18">
        <v>108.26899999964934</v>
      </c>
      <c r="N18">
        <v>108.26899999964934</v>
      </c>
      <c r="O18">
        <v>108.26899999964934</v>
      </c>
      <c r="P18">
        <v>108.26899999964934</v>
      </c>
      <c r="Q18">
        <v>108.26899999964934</v>
      </c>
      <c r="R18">
        <v>108.26899999964934</v>
      </c>
      <c r="S18">
        <v>108.26899999964934</v>
      </c>
      <c r="T18">
        <v>108.26899999964934</v>
      </c>
      <c r="U18">
        <v>108.26899999964934</v>
      </c>
      <c r="V18">
        <v>108.26899999964934</v>
      </c>
      <c r="W18">
        <v>108.26899999964934</v>
      </c>
      <c r="X18">
        <v>108.26899999964934</v>
      </c>
      <c r="Y18">
        <v>108.26899999964934</v>
      </c>
      <c r="Z18">
        <v>108.26899999964934</v>
      </c>
      <c r="AA18">
        <v>108.26899999964934</v>
      </c>
      <c r="AB18">
        <v>108.26899999964934</v>
      </c>
      <c r="AC18">
        <v>108.26899999964934</v>
      </c>
      <c r="AD18">
        <v>108.26899999964934</v>
      </c>
      <c r="AE18">
        <v>108.26899999964934</v>
      </c>
      <c r="AF18">
        <v>108.26899999964934</v>
      </c>
      <c r="AG18">
        <v>108.26899999964934</v>
      </c>
      <c r="AH18">
        <v>108.26899999964934</v>
      </c>
      <c r="AI18">
        <v>108.26899999964934</v>
      </c>
      <c r="AJ18">
        <v>108.26899999964934</v>
      </c>
      <c r="AK18">
        <v>108.26899999964934</v>
      </c>
      <c r="AL18">
        <v>108.26899999964934</v>
      </c>
      <c r="AM18">
        <v>108.26899999964934</v>
      </c>
    </row>
    <row r="19" spans="1:39" x14ac:dyDescent="0.25">
      <c r="A19" s="146">
        <f ca="1">Exceedance!U19</f>
        <v>43282</v>
      </c>
      <c r="B19" s="275">
        <v>108.26899999964934</v>
      </c>
      <c r="C19" s="275">
        <v>108.26899999964934</v>
      </c>
      <c r="D19" s="275">
        <v>108.26899999964934</v>
      </c>
      <c r="E19">
        <v>108.26899999964934</v>
      </c>
      <c r="F19">
        <v>108.26899999964934</v>
      </c>
      <c r="G19">
        <v>108.26899999964934</v>
      </c>
      <c r="H19">
        <v>108.26899999964934</v>
      </c>
      <c r="I19">
        <v>108.26899999964934</v>
      </c>
      <c r="J19">
        <v>108.26899999964934</v>
      </c>
      <c r="K19">
        <v>108.26899999964934</v>
      </c>
      <c r="L19">
        <v>108.26899999964934</v>
      </c>
      <c r="M19">
        <v>108.26899999964934</v>
      </c>
      <c r="N19">
        <v>108.26899999964934</v>
      </c>
      <c r="O19">
        <v>108.26899999964934</v>
      </c>
      <c r="P19">
        <v>108.26899999964934</v>
      </c>
      <c r="Q19">
        <v>108.26899999964934</v>
      </c>
      <c r="R19">
        <v>108.26899999964934</v>
      </c>
      <c r="S19">
        <v>108.26899999964934</v>
      </c>
      <c r="T19">
        <v>108.26899999964934</v>
      </c>
      <c r="U19">
        <v>108.26899999964934</v>
      </c>
      <c r="V19">
        <v>108.26899999964934</v>
      </c>
      <c r="W19">
        <v>108.26899999964934</v>
      </c>
      <c r="X19">
        <v>108.26899999964934</v>
      </c>
      <c r="Y19">
        <v>108.26899999964934</v>
      </c>
      <c r="Z19">
        <v>108.26899999964934</v>
      </c>
      <c r="AA19">
        <v>108.26899999964934</v>
      </c>
      <c r="AB19">
        <v>108.26899999964934</v>
      </c>
      <c r="AC19">
        <v>108.26899999964934</v>
      </c>
      <c r="AD19">
        <v>108.26899999964934</v>
      </c>
      <c r="AE19">
        <v>108.26899999964934</v>
      </c>
      <c r="AF19">
        <v>108.26899999964934</v>
      </c>
      <c r="AG19">
        <v>108.26899999964934</v>
      </c>
      <c r="AH19">
        <v>108.26899999964934</v>
      </c>
      <c r="AI19">
        <v>108.26899999964934</v>
      </c>
      <c r="AJ19">
        <v>108.26899999964934</v>
      </c>
      <c r="AK19">
        <v>108.26899999964934</v>
      </c>
      <c r="AL19">
        <v>108.26899999964934</v>
      </c>
      <c r="AM19">
        <v>108.26899999964934</v>
      </c>
    </row>
    <row r="20" spans="1:39" x14ac:dyDescent="0.25">
      <c r="A20" s="146">
        <f ca="1">Exceedance!U20</f>
        <v>43313</v>
      </c>
      <c r="B20" s="275">
        <v>108.26899999964934</v>
      </c>
      <c r="C20" s="275">
        <v>108.26899999964934</v>
      </c>
      <c r="D20" s="275">
        <v>108.26899999964934</v>
      </c>
      <c r="E20">
        <v>108.26899999964934</v>
      </c>
      <c r="F20">
        <v>108.26899999964934</v>
      </c>
      <c r="G20">
        <v>108.26899999964934</v>
      </c>
      <c r="H20">
        <v>108.26899999964934</v>
      </c>
      <c r="I20">
        <v>108.26899999964934</v>
      </c>
      <c r="J20">
        <v>108.26899999964934</v>
      </c>
      <c r="K20">
        <v>108.26899999964934</v>
      </c>
      <c r="L20">
        <v>108.26899999964934</v>
      </c>
      <c r="M20">
        <v>108.26899999964934</v>
      </c>
      <c r="N20">
        <v>108.26899999964934</v>
      </c>
      <c r="O20">
        <v>108.26899999964934</v>
      </c>
      <c r="P20">
        <v>108.26899999964934</v>
      </c>
      <c r="Q20">
        <v>108.26899999964934</v>
      </c>
      <c r="R20">
        <v>108.26899999964934</v>
      </c>
      <c r="S20">
        <v>108.26899999964934</v>
      </c>
      <c r="T20">
        <v>108.26899999964934</v>
      </c>
      <c r="U20">
        <v>108.26899999964934</v>
      </c>
      <c r="V20">
        <v>108.26899999964934</v>
      </c>
      <c r="W20">
        <v>108.26899999964934</v>
      </c>
      <c r="X20">
        <v>108.26899999964934</v>
      </c>
      <c r="Y20">
        <v>108.26899999964934</v>
      </c>
      <c r="Z20">
        <v>108.26899999964934</v>
      </c>
      <c r="AA20">
        <v>108.26899999964934</v>
      </c>
      <c r="AB20">
        <v>108.26899999964934</v>
      </c>
      <c r="AC20">
        <v>108.26899999964934</v>
      </c>
      <c r="AD20">
        <v>108.26899999964934</v>
      </c>
      <c r="AE20">
        <v>108.26899999964934</v>
      </c>
      <c r="AF20">
        <v>108.26899999964934</v>
      </c>
      <c r="AG20">
        <v>108.26899999964934</v>
      </c>
      <c r="AH20">
        <v>108.26899999964934</v>
      </c>
      <c r="AI20">
        <v>108.26899999964934</v>
      </c>
      <c r="AJ20">
        <v>108.26899999964934</v>
      </c>
      <c r="AK20">
        <v>108.26899999964934</v>
      </c>
      <c r="AL20">
        <v>108.26899999964934</v>
      </c>
      <c r="AM20">
        <v>108.26899999964934</v>
      </c>
    </row>
    <row r="21" spans="1:39" x14ac:dyDescent="0.25">
      <c r="A21" s="146">
        <f ca="1">Exceedance!U21</f>
        <v>43344</v>
      </c>
      <c r="B21" s="275">
        <v>108.26899999964934</v>
      </c>
      <c r="C21" s="275">
        <v>108.26899999964934</v>
      </c>
      <c r="D21" s="275">
        <v>108.26899999964934</v>
      </c>
      <c r="E21">
        <v>108.26899999964934</v>
      </c>
      <c r="F21">
        <v>108.26899999964934</v>
      </c>
      <c r="G21">
        <v>108.26899999964934</v>
      </c>
      <c r="H21">
        <v>108.26899999964934</v>
      </c>
      <c r="I21">
        <v>108.26899999964934</v>
      </c>
      <c r="J21">
        <v>108.26899999964934</v>
      </c>
      <c r="K21">
        <v>108.26899999964934</v>
      </c>
      <c r="L21">
        <v>108.26899999964934</v>
      </c>
      <c r="M21">
        <v>108.26899999964934</v>
      </c>
      <c r="N21">
        <v>108.26899999964934</v>
      </c>
      <c r="O21">
        <v>108.26899999964934</v>
      </c>
      <c r="P21">
        <v>108.26899999964934</v>
      </c>
      <c r="Q21">
        <v>108.26899999964934</v>
      </c>
      <c r="R21">
        <v>108.26899999964934</v>
      </c>
      <c r="S21">
        <v>108.26899999964934</v>
      </c>
      <c r="T21">
        <v>108.26899999964934</v>
      </c>
      <c r="U21">
        <v>108.26899999964934</v>
      </c>
      <c r="V21">
        <v>108.26899999964934</v>
      </c>
      <c r="W21">
        <v>108.26899999964934</v>
      </c>
      <c r="X21">
        <v>108.26899999964934</v>
      </c>
      <c r="Y21">
        <v>108.26899999964934</v>
      </c>
      <c r="Z21">
        <v>108.26899999964934</v>
      </c>
      <c r="AA21">
        <v>108.26899999964934</v>
      </c>
      <c r="AB21">
        <v>108.26899999964934</v>
      </c>
      <c r="AC21">
        <v>108.26899999964934</v>
      </c>
      <c r="AD21">
        <v>108.26899999964934</v>
      </c>
      <c r="AE21">
        <v>108.26899999964934</v>
      </c>
      <c r="AF21">
        <v>108.26899999964934</v>
      </c>
      <c r="AG21">
        <v>108.26899999964934</v>
      </c>
      <c r="AH21">
        <v>108.26899999964934</v>
      </c>
      <c r="AI21">
        <v>108.26899999964934</v>
      </c>
      <c r="AJ21">
        <v>108.26899999964934</v>
      </c>
      <c r="AK21">
        <v>108.26899999964934</v>
      </c>
      <c r="AL21">
        <v>108.26899999964934</v>
      </c>
      <c r="AM21">
        <v>108.26899999964934</v>
      </c>
    </row>
    <row r="22" spans="1:39" x14ac:dyDescent="0.25">
      <c r="A22" s="146">
        <f ca="1">Exceedance!U22</f>
        <v>43374</v>
      </c>
      <c r="B22" s="275">
        <v>108.26899999964934</v>
      </c>
      <c r="C22" s="275">
        <v>108.26899999964934</v>
      </c>
      <c r="D22" s="275">
        <v>108.26899999964934</v>
      </c>
      <c r="E22">
        <v>108.26899999964934</v>
      </c>
      <c r="F22">
        <v>108.26899999964934</v>
      </c>
      <c r="G22">
        <v>108.26899999964934</v>
      </c>
      <c r="H22">
        <v>108.26899999964934</v>
      </c>
      <c r="I22">
        <v>108.26899999964934</v>
      </c>
      <c r="J22">
        <v>108.26899999964934</v>
      </c>
      <c r="K22">
        <v>108.26899999964934</v>
      </c>
      <c r="L22">
        <v>108.26899999964934</v>
      </c>
      <c r="M22">
        <v>108.26899999964934</v>
      </c>
      <c r="N22">
        <v>108.26899999964934</v>
      </c>
      <c r="O22">
        <v>108.26899999964934</v>
      </c>
      <c r="P22">
        <v>108.26899999964934</v>
      </c>
      <c r="Q22">
        <v>108.26899999964934</v>
      </c>
      <c r="R22">
        <v>108.26899999964934</v>
      </c>
      <c r="S22">
        <v>108.26899999964934</v>
      </c>
      <c r="T22">
        <v>108.26899999964934</v>
      </c>
      <c r="U22">
        <v>108.26899999964934</v>
      </c>
      <c r="V22">
        <v>108.26899999964934</v>
      </c>
      <c r="W22">
        <v>108.26899999964934</v>
      </c>
      <c r="X22">
        <v>108.26899999964934</v>
      </c>
      <c r="Y22">
        <v>108.26899999964934</v>
      </c>
      <c r="Z22">
        <v>108.26899999964934</v>
      </c>
      <c r="AA22">
        <v>108.26899999964934</v>
      </c>
      <c r="AB22">
        <v>108.26899999964934</v>
      </c>
      <c r="AC22">
        <v>108.26899999964934</v>
      </c>
      <c r="AD22">
        <v>108.26899999964934</v>
      </c>
      <c r="AE22">
        <v>108.26899999964934</v>
      </c>
      <c r="AF22">
        <v>108.26899999964934</v>
      </c>
      <c r="AG22">
        <v>108.26899999964934</v>
      </c>
      <c r="AH22">
        <v>108.26899999964934</v>
      </c>
      <c r="AI22">
        <v>108.26899999964934</v>
      </c>
      <c r="AJ22">
        <v>108.26899999964934</v>
      </c>
      <c r="AK22">
        <v>108.26899999964934</v>
      </c>
      <c r="AL22">
        <v>108.26899999964934</v>
      </c>
      <c r="AM22">
        <v>108.26899999964934</v>
      </c>
    </row>
    <row r="23" spans="1:39" x14ac:dyDescent="0.25">
      <c r="A23" s="146">
        <f ca="1">Exceedance!U23</f>
        <v>43405</v>
      </c>
      <c r="B23" s="275">
        <v>108.26899999964934</v>
      </c>
      <c r="C23" s="275">
        <v>108.26899999964934</v>
      </c>
      <c r="D23" s="275">
        <v>108.26899999964934</v>
      </c>
      <c r="E23">
        <v>108.26899999964934</v>
      </c>
      <c r="F23">
        <v>108.26899999964934</v>
      </c>
      <c r="G23">
        <v>108.26899999964934</v>
      </c>
      <c r="H23">
        <v>108.26899999964934</v>
      </c>
      <c r="I23">
        <v>108.26899999964934</v>
      </c>
      <c r="J23">
        <v>108.26899999964934</v>
      </c>
      <c r="K23">
        <v>108.26899999964934</v>
      </c>
      <c r="L23">
        <v>108.26899999964934</v>
      </c>
      <c r="M23">
        <v>108.26899999964934</v>
      </c>
      <c r="N23">
        <v>108.26899999964934</v>
      </c>
      <c r="O23">
        <v>108.26899999964934</v>
      </c>
      <c r="P23">
        <v>108.26899999964934</v>
      </c>
      <c r="Q23">
        <v>108.26899999964934</v>
      </c>
      <c r="R23">
        <v>108.26899999964934</v>
      </c>
      <c r="S23">
        <v>108.26899999964934</v>
      </c>
      <c r="T23">
        <v>108.26899999964934</v>
      </c>
      <c r="U23">
        <v>108.26899999964934</v>
      </c>
      <c r="V23">
        <v>108.26899999964934</v>
      </c>
      <c r="W23">
        <v>108.26899999964934</v>
      </c>
      <c r="X23">
        <v>108.26899999964934</v>
      </c>
      <c r="Y23">
        <v>108.26899999964934</v>
      </c>
      <c r="Z23">
        <v>108.26899999964934</v>
      </c>
      <c r="AA23">
        <v>108.26899999964934</v>
      </c>
      <c r="AB23">
        <v>108.26899999964934</v>
      </c>
      <c r="AC23">
        <v>108.26899999964934</v>
      </c>
      <c r="AD23">
        <v>108.26899999964934</v>
      </c>
      <c r="AE23">
        <v>108.26899999964934</v>
      </c>
      <c r="AF23">
        <v>108.26899999964934</v>
      </c>
      <c r="AG23">
        <v>108.26899999964934</v>
      </c>
      <c r="AH23">
        <v>108.26899999964934</v>
      </c>
      <c r="AI23">
        <v>108.26899999964934</v>
      </c>
      <c r="AJ23">
        <v>108.26899999964934</v>
      </c>
      <c r="AK23">
        <v>108.26899999964934</v>
      </c>
      <c r="AL23">
        <v>108.26899999964934</v>
      </c>
      <c r="AM23">
        <v>108.26899999964934</v>
      </c>
    </row>
    <row r="24" spans="1:39" x14ac:dyDescent="0.25">
      <c r="A24" s="146">
        <f ca="1">Exceedance!U24</f>
        <v>43435</v>
      </c>
      <c r="B24" s="275">
        <v>108.26899999964934</v>
      </c>
      <c r="C24" s="275">
        <v>108.26899999964934</v>
      </c>
      <c r="D24" s="275">
        <v>108.26899999964934</v>
      </c>
      <c r="E24">
        <v>108.26899999964934</v>
      </c>
      <c r="F24">
        <v>108.26899999964934</v>
      </c>
      <c r="G24">
        <v>108.26899999964934</v>
      </c>
      <c r="H24">
        <v>108.26899999964934</v>
      </c>
      <c r="I24">
        <v>108.26899999964934</v>
      </c>
      <c r="J24">
        <v>108.26899999964934</v>
      </c>
      <c r="K24">
        <v>108.26899999964934</v>
      </c>
      <c r="L24">
        <v>108.26899999964934</v>
      </c>
      <c r="M24">
        <v>108.26899999964934</v>
      </c>
      <c r="N24">
        <v>108.26899999964934</v>
      </c>
      <c r="O24">
        <v>108.26899999964934</v>
      </c>
      <c r="P24">
        <v>108.26899999964934</v>
      </c>
      <c r="Q24">
        <v>108.26899999964934</v>
      </c>
      <c r="R24">
        <v>108.26899999964934</v>
      </c>
      <c r="S24">
        <v>108.26899999964934</v>
      </c>
      <c r="T24">
        <v>108.26899999964934</v>
      </c>
      <c r="U24">
        <v>108.26899999964934</v>
      </c>
      <c r="V24">
        <v>108.26899999964934</v>
      </c>
      <c r="W24">
        <v>108.26899999964934</v>
      </c>
      <c r="X24">
        <v>108.26899999964934</v>
      </c>
      <c r="Y24">
        <v>108.26899999964934</v>
      </c>
      <c r="Z24">
        <v>108.26899999964934</v>
      </c>
      <c r="AA24">
        <v>108.26899999964934</v>
      </c>
      <c r="AB24">
        <v>108.26899999964934</v>
      </c>
      <c r="AC24">
        <v>108.26899999964934</v>
      </c>
      <c r="AD24">
        <v>108.26899999964934</v>
      </c>
      <c r="AE24">
        <v>108.26899999964934</v>
      </c>
      <c r="AF24">
        <v>108.26899999964934</v>
      </c>
      <c r="AG24">
        <v>108.26899999964934</v>
      </c>
      <c r="AH24">
        <v>108.26899999964934</v>
      </c>
      <c r="AI24">
        <v>108.26899999964934</v>
      </c>
      <c r="AJ24">
        <v>108.26899999964934</v>
      </c>
      <c r="AK24">
        <v>108.26899999964934</v>
      </c>
      <c r="AL24">
        <v>108.26899999964934</v>
      </c>
      <c r="AM24">
        <v>108.26899999964934</v>
      </c>
    </row>
    <row r="25" spans="1:39" x14ac:dyDescent="0.25">
      <c r="A25" s="146">
        <f ca="1">Exceedance!U25</f>
        <v>43466</v>
      </c>
      <c r="B25" s="275">
        <v>108.26899999964934</v>
      </c>
      <c r="C25" s="275">
        <v>108.26899999964934</v>
      </c>
      <c r="D25" s="275">
        <v>108.26899999964934</v>
      </c>
      <c r="E25">
        <v>108.26899999964934</v>
      </c>
      <c r="F25">
        <v>108.26899999964934</v>
      </c>
      <c r="G25">
        <v>108.26899999964934</v>
      </c>
      <c r="H25">
        <v>108.26899999964934</v>
      </c>
      <c r="I25">
        <v>108.26899999964934</v>
      </c>
      <c r="J25">
        <v>108.26899999964934</v>
      </c>
      <c r="K25">
        <v>108.26899999964934</v>
      </c>
      <c r="L25">
        <v>108.26899999964934</v>
      </c>
      <c r="M25">
        <v>108.26899999964934</v>
      </c>
      <c r="N25">
        <v>108.26899999964934</v>
      </c>
      <c r="O25">
        <v>108.26899999964934</v>
      </c>
      <c r="P25">
        <v>108.26899999964934</v>
      </c>
      <c r="Q25">
        <v>108.26899999964934</v>
      </c>
      <c r="R25">
        <v>108.26899999964934</v>
      </c>
      <c r="S25">
        <v>108.26899999964934</v>
      </c>
      <c r="T25">
        <v>108.26899999964934</v>
      </c>
      <c r="U25">
        <v>108.26899999964934</v>
      </c>
      <c r="V25">
        <v>108.26899999964934</v>
      </c>
      <c r="W25">
        <v>108.26899999964934</v>
      </c>
      <c r="X25">
        <v>108.26899999964934</v>
      </c>
      <c r="Y25">
        <v>108.26899999964934</v>
      </c>
      <c r="Z25">
        <v>108.26899999964934</v>
      </c>
      <c r="AA25">
        <v>108.26899999964934</v>
      </c>
      <c r="AB25">
        <v>108.26899999964934</v>
      </c>
      <c r="AC25">
        <v>108.26899999964934</v>
      </c>
      <c r="AD25">
        <v>108.26899999964934</v>
      </c>
      <c r="AE25">
        <v>108.26899999964934</v>
      </c>
      <c r="AF25">
        <v>108.26899999964934</v>
      </c>
      <c r="AG25">
        <v>108.26899999964934</v>
      </c>
      <c r="AH25">
        <v>108.26899999964934</v>
      </c>
      <c r="AI25">
        <v>108.26899999964934</v>
      </c>
      <c r="AJ25">
        <v>108.26899999964934</v>
      </c>
      <c r="AK25">
        <v>108.26899999964934</v>
      </c>
      <c r="AL25">
        <v>108.26899999964934</v>
      </c>
      <c r="AM25">
        <v>108.26899999964934</v>
      </c>
    </row>
    <row r="26" spans="1:39" x14ac:dyDescent="0.25">
      <c r="A26" s="146">
        <f ca="1">Exceedance!U26</f>
        <v>43497</v>
      </c>
      <c r="B26" s="275">
        <v>108.26899999964934</v>
      </c>
      <c r="C26" s="275">
        <v>108.26899999964934</v>
      </c>
      <c r="D26" s="275">
        <v>108.26899999964934</v>
      </c>
      <c r="E26">
        <v>108.26899999964934</v>
      </c>
      <c r="F26">
        <v>108.26899999964934</v>
      </c>
      <c r="G26">
        <v>108.26899999964934</v>
      </c>
      <c r="H26">
        <v>108.26899999964934</v>
      </c>
      <c r="I26">
        <v>108.26899999964934</v>
      </c>
      <c r="J26">
        <v>108.26899999964934</v>
      </c>
      <c r="K26">
        <v>108.26899999964934</v>
      </c>
      <c r="L26">
        <v>108.26899999964934</v>
      </c>
      <c r="M26">
        <v>108.26899999964934</v>
      </c>
      <c r="N26">
        <v>108.26899999964934</v>
      </c>
      <c r="O26">
        <v>108.26899999964934</v>
      </c>
      <c r="P26">
        <v>108.26899999964934</v>
      </c>
      <c r="Q26">
        <v>108.26899999964934</v>
      </c>
      <c r="R26">
        <v>108.26899999964934</v>
      </c>
      <c r="S26">
        <v>108.26899999964934</v>
      </c>
      <c r="T26">
        <v>108.26899999964934</v>
      </c>
      <c r="U26">
        <v>108.26899999964934</v>
      </c>
      <c r="V26">
        <v>108.26899999964934</v>
      </c>
      <c r="W26">
        <v>108.26899999964934</v>
      </c>
      <c r="X26">
        <v>108.26899999964934</v>
      </c>
      <c r="Y26">
        <v>108.26899999964934</v>
      </c>
      <c r="Z26">
        <v>108.26899999964934</v>
      </c>
      <c r="AA26">
        <v>108.26899999964934</v>
      </c>
      <c r="AB26">
        <v>108.26899999964934</v>
      </c>
      <c r="AC26">
        <v>108.26899999964934</v>
      </c>
      <c r="AD26">
        <v>108.26899999964934</v>
      </c>
      <c r="AE26">
        <v>108.26899999964934</v>
      </c>
      <c r="AF26">
        <v>108.26899999964934</v>
      </c>
      <c r="AG26">
        <v>108.26899999964934</v>
      </c>
      <c r="AH26">
        <v>108.26899999964934</v>
      </c>
      <c r="AI26">
        <v>108.26899999964934</v>
      </c>
      <c r="AJ26">
        <v>108.26899999964934</v>
      </c>
      <c r="AK26">
        <v>108.26899999964934</v>
      </c>
      <c r="AL26">
        <v>108.26899999964934</v>
      </c>
      <c r="AM26">
        <v>108.26899999964934</v>
      </c>
    </row>
    <row r="27" spans="1:39" x14ac:dyDescent="0.25">
      <c r="A27" s="146">
        <f ca="1">Exceedance!U27</f>
        <v>43525</v>
      </c>
      <c r="B27" s="275">
        <v>108.26899999964934</v>
      </c>
      <c r="C27" s="275">
        <v>108.26899999964934</v>
      </c>
      <c r="D27" s="275">
        <v>108.26899999964934</v>
      </c>
      <c r="E27">
        <v>108.26899999964934</v>
      </c>
      <c r="F27">
        <v>108.26899999964934</v>
      </c>
      <c r="G27">
        <v>108.26899999964934</v>
      </c>
      <c r="H27">
        <v>108.26899999964934</v>
      </c>
      <c r="I27">
        <v>108.26899999964934</v>
      </c>
      <c r="J27">
        <v>108.26899999964934</v>
      </c>
      <c r="K27">
        <v>108.26899999964934</v>
      </c>
      <c r="L27">
        <v>108.26899999964934</v>
      </c>
      <c r="M27">
        <v>108.26899999964934</v>
      </c>
      <c r="N27">
        <v>108.26899999964934</v>
      </c>
      <c r="O27">
        <v>108.26899999964934</v>
      </c>
      <c r="P27">
        <v>108.26899999964934</v>
      </c>
      <c r="Q27">
        <v>108.26899999964934</v>
      </c>
      <c r="R27">
        <v>108.26899999964934</v>
      </c>
      <c r="S27">
        <v>108.26899999964934</v>
      </c>
      <c r="T27">
        <v>108.26899999964934</v>
      </c>
      <c r="U27">
        <v>108.26899999964934</v>
      </c>
      <c r="V27">
        <v>108.26899999964934</v>
      </c>
      <c r="W27">
        <v>108.26899999964934</v>
      </c>
      <c r="X27">
        <v>108.26899999964934</v>
      </c>
      <c r="Y27">
        <v>108.26899999964934</v>
      </c>
      <c r="Z27">
        <v>108.26899999964934</v>
      </c>
      <c r="AA27">
        <v>108.26899999964934</v>
      </c>
      <c r="AB27">
        <v>108.26899999964934</v>
      </c>
      <c r="AC27">
        <v>108.26899999964934</v>
      </c>
      <c r="AD27">
        <v>108.26899999964934</v>
      </c>
      <c r="AE27">
        <v>108.26899999964934</v>
      </c>
      <c r="AF27">
        <v>108.26899999964934</v>
      </c>
      <c r="AG27">
        <v>108.26899999964934</v>
      </c>
      <c r="AH27">
        <v>108.26899999964934</v>
      </c>
      <c r="AI27">
        <v>108.26899999964934</v>
      </c>
      <c r="AJ27">
        <v>108.26899999964934</v>
      </c>
      <c r="AK27">
        <v>108.26899999964934</v>
      </c>
      <c r="AL27">
        <v>108.26899999964934</v>
      </c>
      <c r="AM27">
        <v>108.26899999964934</v>
      </c>
    </row>
    <row r="28" spans="1:39" x14ac:dyDescent="0.25">
      <c r="A28" s="146">
        <f ca="1">Exceedance!U28</f>
        <v>43556</v>
      </c>
      <c r="B28" s="275">
        <v>108.26899999964934</v>
      </c>
      <c r="C28" s="275">
        <v>108.26899999964934</v>
      </c>
      <c r="D28" s="275">
        <v>108.26899999964934</v>
      </c>
      <c r="E28">
        <v>108.26899999964934</v>
      </c>
      <c r="F28">
        <v>108.26899999964934</v>
      </c>
      <c r="G28">
        <v>108.26899999964934</v>
      </c>
      <c r="H28">
        <v>108.26899999964934</v>
      </c>
      <c r="I28">
        <v>108.26899999964934</v>
      </c>
      <c r="J28">
        <v>108.26899999964934</v>
      </c>
      <c r="K28">
        <v>108.26899999964934</v>
      </c>
      <c r="L28">
        <v>108.26899999964934</v>
      </c>
      <c r="M28">
        <v>108.26899999964934</v>
      </c>
      <c r="N28">
        <v>108.26899999964934</v>
      </c>
      <c r="O28">
        <v>108.26899999964934</v>
      </c>
      <c r="P28">
        <v>108.26899999964934</v>
      </c>
      <c r="Q28">
        <v>108.26899999964934</v>
      </c>
      <c r="R28">
        <v>108.26899999964934</v>
      </c>
      <c r="S28">
        <v>108.26899999964934</v>
      </c>
      <c r="T28">
        <v>108.26899999964934</v>
      </c>
      <c r="U28">
        <v>108.26899999964934</v>
      </c>
      <c r="V28">
        <v>108.26899999964934</v>
      </c>
      <c r="W28">
        <v>108.26899999964934</v>
      </c>
      <c r="X28">
        <v>108.26899999964934</v>
      </c>
      <c r="Y28">
        <v>108.26899999964934</v>
      </c>
      <c r="Z28">
        <v>108.26899999964934</v>
      </c>
      <c r="AA28">
        <v>108.26899999964934</v>
      </c>
      <c r="AB28">
        <v>108.26899999964934</v>
      </c>
      <c r="AC28">
        <v>108.26899999964934</v>
      </c>
      <c r="AD28">
        <v>108.26899999964934</v>
      </c>
      <c r="AE28">
        <v>108.26899999964934</v>
      </c>
      <c r="AF28">
        <v>108.26899999964934</v>
      </c>
      <c r="AG28">
        <v>108.26899999964934</v>
      </c>
      <c r="AH28">
        <v>108.26899999964934</v>
      </c>
      <c r="AI28">
        <v>108.26899999964934</v>
      </c>
      <c r="AJ28">
        <v>108.26899999964934</v>
      </c>
      <c r="AK28">
        <v>108.26899999964934</v>
      </c>
      <c r="AL28">
        <v>108.26899999964934</v>
      </c>
      <c r="AM28">
        <v>108.26899999964934</v>
      </c>
    </row>
    <row r="29" spans="1:39" x14ac:dyDescent="0.25">
      <c r="A29" s="146">
        <f ca="1">Exceedance!U29</f>
        <v>43586</v>
      </c>
      <c r="B29" s="275">
        <v>108.26899999964934</v>
      </c>
      <c r="C29" s="275">
        <v>108.26899999964934</v>
      </c>
      <c r="D29" s="275">
        <v>108.26899999964934</v>
      </c>
      <c r="E29">
        <v>108.26899999964934</v>
      </c>
      <c r="F29">
        <v>108.26899999964934</v>
      </c>
      <c r="G29">
        <v>108.26899999964934</v>
      </c>
      <c r="H29">
        <v>108.26899999964934</v>
      </c>
      <c r="I29">
        <v>108.26899999964934</v>
      </c>
      <c r="J29">
        <v>108.26899999964934</v>
      </c>
      <c r="K29">
        <v>108.26899999964934</v>
      </c>
      <c r="L29">
        <v>108.26899999964934</v>
      </c>
      <c r="M29">
        <v>108.26899999964934</v>
      </c>
      <c r="N29">
        <v>108.26899999964934</v>
      </c>
      <c r="O29">
        <v>108.26899999964934</v>
      </c>
      <c r="P29">
        <v>108.26899999964934</v>
      </c>
      <c r="Q29">
        <v>108.26899999964934</v>
      </c>
      <c r="R29">
        <v>108.26899999964934</v>
      </c>
      <c r="S29">
        <v>108.26899999964934</v>
      </c>
      <c r="T29">
        <v>108.26899999964934</v>
      </c>
      <c r="U29">
        <v>108.26899999964934</v>
      </c>
      <c r="V29">
        <v>108.26899999964934</v>
      </c>
      <c r="W29">
        <v>108.26899999964934</v>
      </c>
      <c r="X29">
        <v>108.26899999964934</v>
      </c>
      <c r="Y29">
        <v>108.26899999964934</v>
      </c>
      <c r="Z29">
        <v>108.26899999964934</v>
      </c>
      <c r="AA29">
        <v>108.26899999964934</v>
      </c>
      <c r="AB29">
        <v>108.26899999964934</v>
      </c>
      <c r="AC29">
        <v>108.26899999964934</v>
      </c>
      <c r="AD29">
        <v>108.26899999964934</v>
      </c>
      <c r="AE29">
        <v>108.26899999964934</v>
      </c>
      <c r="AF29">
        <v>108.26899999964934</v>
      </c>
      <c r="AG29">
        <v>108.26899999964934</v>
      </c>
      <c r="AH29">
        <v>108.26899999964934</v>
      </c>
      <c r="AI29">
        <v>108.26899999964934</v>
      </c>
      <c r="AJ29">
        <v>108.26899999964934</v>
      </c>
      <c r="AK29">
        <v>108.26899999964934</v>
      </c>
      <c r="AL29">
        <v>108.26899999964934</v>
      </c>
      <c r="AM29">
        <v>108.26899999964934</v>
      </c>
    </row>
    <row r="30" spans="1:39" x14ac:dyDescent="0.25">
      <c r="A30" s="146">
        <f ca="1">Exceedance!U30</f>
        <v>43617</v>
      </c>
      <c r="B30" s="275">
        <v>108.26899999964934</v>
      </c>
      <c r="C30" s="275">
        <v>108.26899999964934</v>
      </c>
      <c r="D30" s="275">
        <v>108.26899999964934</v>
      </c>
      <c r="E30">
        <v>108.26899999964934</v>
      </c>
      <c r="F30">
        <v>108.26899999964934</v>
      </c>
      <c r="G30">
        <v>108.26899999964934</v>
      </c>
      <c r="H30">
        <v>108.26899999964934</v>
      </c>
      <c r="I30">
        <v>108.26899999964934</v>
      </c>
      <c r="J30">
        <v>108.26899999964934</v>
      </c>
      <c r="K30">
        <v>108.26899999964934</v>
      </c>
      <c r="L30">
        <v>108.26899999964934</v>
      </c>
      <c r="M30">
        <v>108.26899999964934</v>
      </c>
      <c r="N30">
        <v>108.26899999964934</v>
      </c>
      <c r="O30">
        <v>108.26899999964934</v>
      </c>
      <c r="P30">
        <v>108.26899999964934</v>
      </c>
      <c r="Q30">
        <v>108.26899999964934</v>
      </c>
      <c r="R30">
        <v>108.26899999964934</v>
      </c>
      <c r="S30">
        <v>108.26899999964934</v>
      </c>
      <c r="T30">
        <v>108.26899999964934</v>
      </c>
      <c r="U30">
        <v>108.26899999964934</v>
      </c>
      <c r="V30">
        <v>108.26899999964934</v>
      </c>
      <c r="W30">
        <v>108.26899999964934</v>
      </c>
      <c r="X30">
        <v>108.26899999964934</v>
      </c>
      <c r="Y30">
        <v>108.26899999964934</v>
      </c>
      <c r="Z30">
        <v>108.26899999964934</v>
      </c>
      <c r="AA30">
        <v>108.26899999964934</v>
      </c>
      <c r="AB30">
        <v>108.26899999964934</v>
      </c>
      <c r="AC30">
        <v>108.26899999964934</v>
      </c>
      <c r="AD30">
        <v>108.26899999964934</v>
      </c>
      <c r="AE30">
        <v>108.26899999964934</v>
      </c>
      <c r="AF30">
        <v>108.26899999964934</v>
      </c>
      <c r="AG30">
        <v>108.26899999964934</v>
      </c>
      <c r="AH30">
        <v>108.26899999964934</v>
      </c>
      <c r="AI30">
        <v>108.26899999964934</v>
      </c>
      <c r="AJ30">
        <v>108.26899999964934</v>
      </c>
      <c r="AK30">
        <v>108.26899999964934</v>
      </c>
      <c r="AL30">
        <v>108.26899999964934</v>
      </c>
      <c r="AM30">
        <v>108.26899999964934</v>
      </c>
    </row>
    <row r="31" spans="1:39" x14ac:dyDescent="0.25">
      <c r="A31" s="146">
        <f ca="1">Exceedance!U31</f>
        <v>43647</v>
      </c>
      <c r="B31" s="275">
        <v>108.26899999964934</v>
      </c>
      <c r="C31" s="275">
        <v>108.26899999964934</v>
      </c>
      <c r="D31" s="275">
        <v>108.26899999964934</v>
      </c>
      <c r="E31">
        <v>108.26899999964934</v>
      </c>
      <c r="F31">
        <v>108.26899999964934</v>
      </c>
      <c r="G31">
        <v>108.26899999964934</v>
      </c>
      <c r="H31">
        <v>108.26899999964934</v>
      </c>
      <c r="I31">
        <v>108.26899999964934</v>
      </c>
      <c r="J31">
        <v>108.26899999964934</v>
      </c>
      <c r="K31">
        <v>108.26899999964934</v>
      </c>
      <c r="L31">
        <v>108.26899999964934</v>
      </c>
      <c r="M31">
        <v>108.26899999964934</v>
      </c>
      <c r="N31">
        <v>108.26899999964934</v>
      </c>
      <c r="O31">
        <v>108.26899999964934</v>
      </c>
      <c r="P31">
        <v>108.26899999964934</v>
      </c>
      <c r="Q31">
        <v>108.26899999964934</v>
      </c>
      <c r="R31">
        <v>108.26899999964934</v>
      </c>
      <c r="S31">
        <v>108.26899999964934</v>
      </c>
      <c r="T31">
        <v>108.26899999964934</v>
      </c>
      <c r="U31">
        <v>108.26899999964934</v>
      </c>
      <c r="V31">
        <v>108.26899999964934</v>
      </c>
      <c r="W31">
        <v>108.26899999964934</v>
      </c>
      <c r="X31">
        <v>108.26899999964934</v>
      </c>
      <c r="Y31">
        <v>108.26899999964934</v>
      </c>
      <c r="Z31">
        <v>108.26899999964934</v>
      </c>
      <c r="AA31">
        <v>108.26899999964934</v>
      </c>
      <c r="AB31">
        <v>108.26899999964934</v>
      </c>
      <c r="AC31">
        <v>108.26899999964934</v>
      </c>
      <c r="AD31">
        <v>108.26899999964934</v>
      </c>
      <c r="AE31">
        <v>108.26899999964934</v>
      </c>
      <c r="AF31">
        <v>108.26899999964934</v>
      </c>
      <c r="AG31">
        <v>108.26899999964934</v>
      </c>
      <c r="AH31">
        <v>108.26899999964934</v>
      </c>
      <c r="AI31">
        <v>108.26899999964934</v>
      </c>
      <c r="AJ31">
        <v>108.26899999964934</v>
      </c>
      <c r="AK31">
        <v>108.26899999964934</v>
      </c>
      <c r="AL31">
        <v>108.26899999964934</v>
      </c>
      <c r="AM31">
        <v>108.26899999964934</v>
      </c>
    </row>
    <row r="32" spans="1:39" x14ac:dyDescent="0.25">
      <c r="A32" s="146">
        <f ca="1">Exceedance!U32</f>
        <v>43678</v>
      </c>
      <c r="B32" s="275">
        <v>108.26899999964934</v>
      </c>
      <c r="C32" s="275">
        <v>108.26899999964934</v>
      </c>
      <c r="D32" s="275">
        <v>108.26899999964934</v>
      </c>
      <c r="E32">
        <v>108.26899999964934</v>
      </c>
      <c r="F32">
        <v>108.26899999964934</v>
      </c>
      <c r="G32">
        <v>108.26899999964934</v>
      </c>
      <c r="H32">
        <v>108.26899999964934</v>
      </c>
      <c r="I32">
        <v>108.26899999964934</v>
      </c>
      <c r="J32">
        <v>108.26899999964934</v>
      </c>
      <c r="K32">
        <v>108.26899999964934</v>
      </c>
      <c r="L32">
        <v>108.26899999964934</v>
      </c>
      <c r="M32">
        <v>108.26899999964934</v>
      </c>
      <c r="N32">
        <v>108.26899999964934</v>
      </c>
      <c r="O32">
        <v>108.26899999964934</v>
      </c>
      <c r="P32">
        <v>108.26899999964934</v>
      </c>
      <c r="Q32">
        <v>108.26899999964934</v>
      </c>
      <c r="R32">
        <v>108.26899999964934</v>
      </c>
      <c r="S32">
        <v>108.26899999964934</v>
      </c>
      <c r="T32">
        <v>108.26899999964934</v>
      </c>
      <c r="U32">
        <v>108.26899999964934</v>
      </c>
      <c r="V32">
        <v>108.26899999964934</v>
      </c>
      <c r="W32">
        <v>108.26899999964934</v>
      </c>
      <c r="X32">
        <v>108.26899999964934</v>
      </c>
      <c r="Y32">
        <v>108.26899999964934</v>
      </c>
      <c r="Z32">
        <v>108.26899999964934</v>
      </c>
      <c r="AA32">
        <v>108.26899999964934</v>
      </c>
      <c r="AB32">
        <v>108.26899999964934</v>
      </c>
      <c r="AC32">
        <v>108.26899999964934</v>
      </c>
      <c r="AD32">
        <v>108.26899999964934</v>
      </c>
      <c r="AE32">
        <v>108.26899999964934</v>
      </c>
      <c r="AF32">
        <v>108.26899999964934</v>
      </c>
      <c r="AG32">
        <v>108.26899999964934</v>
      </c>
      <c r="AH32">
        <v>108.26899999964934</v>
      </c>
      <c r="AI32">
        <v>108.26899999964934</v>
      </c>
      <c r="AJ32">
        <v>108.26899999964934</v>
      </c>
      <c r="AK32">
        <v>108.26899999964934</v>
      </c>
      <c r="AL32">
        <v>108.26899999964934</v>
      </c>
      <c r="AM32">
        <v>108.26899999964934</v>
      </c>
    </row>
    <row r="33" spans="1:39" x14ac:dyDescent="0.25">
      <c r="A33" s="146">
        <f ca="1">Exceedance!U33</f>
        <v>43709</v>
      </c>
      <c r="B33" s="275">
        <v>108.26899999964934</v>
      </c>
      <c r="C33" s="275">
        <v>108.26899999964934</v>
      </c>
      <c r="D33" s="275">
        <v>108.26899999964934</v>
      </c>
      <c r="E33">
        <v>108.26899999964934</v>
      </c>
      <c r="F33">
        <v>108.26899999964934</v>
      </c>
      <c r="G33">
        <v>108.26899999964934</v>
      </c>
      <c r="H33">
        <v>108.26899999964934</v>
      </c>
      <c r="I33">
        <v>108.26899999964934</v>
      </c>
      <c r="J33">
        <v>108.26899999964934</v>
      </c>
      <c r="K33">
        <v>108.26899999964934</v>
      </c>
      <c r="L33">
        <v>108.26899999964934</v>
      </c>
      <c r="M33">
        <v>108.26899999964934</v>
      </c>
      <c r="N33">
        <v>108.26899999964934</v>
      </c>
      <c r="O33">
        <v>108.26899999964934</v>
      </c>
      <c r="P33">
        <v>108.26899999964934</v>
      </c>
      <c r="Q33">
        <v>108.26899999964934</v>
      </c>
      <c r="R33">
        <v>108.26899999964934</v>
      </c>
      <c r="S33">
        <v>108.26899999964934</v>
      </c>
      <c r="T33">
        <v>108.26899999964934</v>
      </c>
      <c r="U33">
        <v>108.26899999964934</v>
      </c>
      <c r="V33">
        <v>108.26899999964934</v>
      </c>
      <c r="W33">
        <v>108.26899999964934</v>
      </c>
      <c r="X33">
        <v>108.26899999964934</v>
      </c>
      <c r="Y33">
        <v>108.26899999964934</v>
      </c>
      <c r="Z33">
        <v>108.26899999964934</v>
      </c>
      <c r="AA33">
        <v>108.26899999964934</v>
      </c>
      <c r="AB33">
        <v>108.26899999964934</v>
      </c>
      <c r="AC33">
        <v>108.26899999964934</v>
      </c>
      <c r="AD33">
        <v>108.26899999964934</v>
      </c>
      <c r="AE33">
        <v>108.26899999964934</v>
      </c>
      <c r="AF33">
        <v>108.26899999964934</v>
      </c>
      <c r="AG33">
        <v>108.26899999964934</v>
      </c>
      <c r="AH33">
        <v>108.26899999964934</v>
      </c>
      <c r="AI33">
        <v>108.26899999964934</v>
      </c>
      <c r="AJ33">
        <v>108.26899999964934</v>
      </c>
      <c r="AK33">
        <v>108.26899999964934</v>
      </c>
      <c r="AL33">
        <v>108.26899999964934</v>
      </c>
      <c r="AM33">
        <v>108.26899999964934</v>
      </c>
    </row>
    <row r="34" spans="1:39" x14ac:dyDescent="0.25">
      <c r="A34" s="146">
        <f ca="1">Exceedance!U34</f>
        <v>43739</v>
      </c>
      <c r="B34" s="275">
        <v>108.26899999964934</v>
      </c>
      <c r="C34" s="275">
        <v>108.26899999964934</v>
      </c>
      <c r="D34" s="275">
        <v>108.26899999964934</v>
      </c>
      <c r="E34">
        <v>108.26899999964934</v>
      </c>
      <c r="F34">
        <v>108.26899999964934</v>
      </c>
      <c r="G34">
        <v>108.26899999964934</v>
      </c>
      <c r="H34">
        <v>108.26899999964934</v>
      </c>
      <c r="I34">
        <v>108.26899999964934</v>
      </c>
      <c r="J34">
        <v>108.26899999964934</v>
      </c>
      <c r="K34">
        <v>108.26899999964934</v>
      </c>
      <c r="L34">
        <v>108.26899999964934</v>
      </c>
      <c r="M34">
        <v>108.26899999964934</v>
      </c>
      <c r="N34">
        <v>108.26899999964934</v>
      </c>
      <c r="O34">
        <v>108.26899999964934</v>
      </c>
      <c r="P34">
        <v>108.26899999964934</v>
      </c>
      <c r="Q34">
        <v>108.26899999964934</v>
      </c>
      <c r="R34">
        <v>108.26899999964934</v>
      </c>
      <c r="S34">
        <v>108.26899999964934</v>
      </c>
      <c r="T34">
        <v>108.26899999964934</v>
      </c>
      <c r="U34">
        <v>108.26899999964934</v>
      </c>
      <c r="V34">
        <v>108.26899999964934</v>
      </c>
      <c r="W34">
        <v>108.26899999964934</v>
      </c>
      <c r="X34">
        <v>108.26899999964934</v>
      </c>
      <c r="Y34">
        <v>108.26899999964934</v>
      </c>
      <c r="Z34">
        <v>108.26899999964934</v>
      </c>
      <c r="AA34">
        <v>108.26899999964934</v>
      </c>
      <c r="AB34">
        <v>108.26899999964934</v>
      </c>
      <c r="AC34">
        <v>108.26899999964934</v>
      </c>
      <c r="AD34">
        <v>108.26899999964934</v>
      </c>
      <c r="AE34">
        <v>108.26899999964934</v>
      </c>
      <c r="AF34">
        <v>108.26899999964934</v>
      </c>
      <c r="AG34">
        <v>108.26899999964934</v>
      </c>
      <c r="AH34">
        <v>108.26899999964934</v>
      </c>
      <c r="AI34">
        <v>108.26899999964934</v>
      </c>
      <c r="AJ34">
        <v>108.26899999964934</v>
      </c>
      <c r="AK34">
        <v>108.26899999964934</v>
      </c>
      <c r="AL34">
        <v>108.26899999964934</v>
      </c>
      <c r="AM34">
        <v>108.26899999964934</v>
      </c>
    </row>
    <row r="35" spans="1:39" x14ac:dyDescent="0.25">
      <c r="A35" s="146">
        <f ca="1">Exceedance!U35</f>
        <v>43770</v>
      </c>
      <c r="B35" s="275">
        <v>108.26899999964934</v>
      </c>
      <c r="C35" s="275">
        <v>108.26899999964934</v>
      </c>
      <c r="D35" s="275">
        <v>108.26899999964934</v>
      </c>
      <c r="E35">
        <v>108.26899999964934</v>
      </c>
      <c r="F35">
        <v>108.26899999964934</v>
      </c>
      <c r="G35">
        <v>108.26899999964934</v>
      </c>
      <c r="H35">
        <v>108.26899999964934</v>
      </c>
      <c r="I35">
        <v>108.26899999964934</v>
      </c>
      <c r="J35">
        <v>108.26899999964934</v>
      </c>
      <c r="K35">
        <v>108.26899999964934</v>
      </c>
      <c r="L35">
        <v>108.26899999964934</v>
      </c>
      <c r="M35">
        <v>108.26899999964934</v>
      </c>
      <c r="N35">
        <v>108.26899999964934</v>
      </c>
      <c r="O35">
        <v>108.26899999964934</v>
      </c>
      <c r="P35">
        <v>108.26899999964934</v>
      </c>
      <c r="Q35">
        <v>108.26899999964934</v>
      </c>
      <c r="R35">
        <v>108.26899999964934</v>
      </c>
      <c r="S35">
        <v>108.26899999964934</v>
      </c>
      <c r="T35">
        <v>108.26899999964934</v>
      </c>
      <c r="U35">
        <v>108.26899999964934</v>
      </c>
      <c r="V35">
        <v>108.26899999964934</v>
      </c>
      <c r="W35">
        <v>108.26899999964934</v>
      </c>
      <c r="X35">
        <v>108.26899999964934</v>
      </c>
      <c r="Y35">
        <v>108.26899999964934</v>
      </c>
      <c r="Z35">
        <v>108.26899999964934</v>
      </c>
      <c r="AA35">
        <v>108.26899999964934</v>
      </c>
      <c r="AB35">
        <v>108.26899999964934</v>
      </c>
      <c r="AC35">
        <v>108.26899999964934</v>
      </c>
      <c r="AD35">
        <v>108.26899999964934</v>
      </c>
      <c r="AE35">
        <v>108.26899999964934</v>
      </c>
      <c r="AF35">
        <v>108.26899999964934</v>
      </c>
      <c r="AG35">
        <v>108.26899999964934</v>
      </c>
      <c r="AH35">
        <v>108.26899999964934</v>
      </c>
      <c r="AI35">
        <v>108.26899999964934</v>
      </c>
      <c r="AJ35">
        <v>108.26899999964934</v>
      </c>
      <c r="AK35">
        <v>108.26899999964934</v>
      </c>
      <c r="AL35">
        <v>108.26899999964934</v>
      </c>
      <c r="AM35">
        <v>108.26899999964934</v>
      </c>
    </row>
    <row r="36" spans="1:39" x14ac:dyDescent="0.25">
      <c r="A36" s="146">
        <f ca="1">Exceedance!U36</f>
        <v>43800</v>
      </c>
      <c r="B36" s="275">
        <v>108.26899999964934</v>
      </c>
      <c r="C36" s="275">
        <v>108.26899999964934</v>
      </c>
      <c r="D36" s="275">
        <v>108.26899999964934</v>
      </c>
      <c r="E36">
        <v>108.26899999964934</v>
      </c>
      <c r="F36">
        <v>108.26899999964934</v>
      </c>
      <c r="G36">
        <v>108.26899999964934</v>
      </c>
      <c r="H36">
        <v>108.26899999964934</v>
      </c>
      <c r="I36">
        <v>108.26899999964934</v>
      </c>
      <c r="J36">
        <v>108.26899999964934</v>
      </c>
      <c r="K36">
        <v>108.26899999964934</v>
      </c>
      <c r="L36">
        <v>108.26899999964934</v>
      </c>
      <c r="M36">
        <v>108.26899999964934</v>
      </c>
      <c r="N36">
        <v>108.26899999964934</v>
      </c>
      <c r="O36">
        <v>108.26899999964934</v>
      </c>
      <c r="P36">
        <v>108.26899999964934</v>
      </c>
      <c r="Q36">
        <v>108.26899999964934</v>
      </c>
      <c r="R36">
        <v>108.26899999964934</v>
      </c>
      <c r="S36">
        <v>108.26899999964934</v>
      </c>
      <c r="T36">
        <v>108.26899999964934</v>
      </c>
      <c r="U36">
        <v>108.26899999964934</v>
      </c>
      <c r="V36">
        <v>108.26899999964934</v>
      </c>
      <c r="W36">
        <v>108.26899999964934</v>
      </c>
      <c r="X36">
        <v>108.26899999964934</v>
      </c>
      <c r="Y36">
        <v>108.26899999964934</v>
      </c>
      <c r="Z36">
        <v>108.26899999964934</v>
      </c>
      <c r="AA36">
        <v>108.26899999964934</v>
      </c>
      <c r="AB36">
        <v>108.26899999964934</v>
      </c>
      <c r="AC36">
        <v>108.26899999964934</v>
      </c>
      <c r="AD36">
        <v>108.26899999964934</v>
      </c>
      <c r="AE36">
        <v>108.26899999964934</v>
      </c>
      <c r="AF36">
        <v>108.26899999964934</v>
      </c>
      <c r="AG36">
        <v>108.26899999964934</v>
      </c>
      <c r="AH36">
        <v>108.26899999964934</v>
      </c>
      <c r="AI36">
        <v>108.26899999964934</v>
      </c>
      <c r="AJ36">
        <v>108.26899999964934</v>
      </c>
      <c r="AK36">
        <v>108.26899999964934</v>
      </c>
      <c r="AL36">
        <v>108.26899999964934</v>
      </c>
      <c r="AM36">
        <v>108.26899999964934</v>
      </c>
    </row>
    <row r="37" spans="1:39" x14ac:dyDescent="0.25">
      <c r="A37" s="146">
        <f ca="1">Exceedance!U37</f>
        <v>43831</v>
      </c>
      <c r="B37" s="261">
        <v>108.26899999964934</v>
      </c>
      <c r="C37" s="261">
        <v>108.26899999964934</v>
      </c>
      <c r="D37" s="261">
        <v>108.26899999964934</v>
      </c>
      <c r="E37">
        <v>108.26899999964934</v>
      </c>
      <c r="F37" s="1">
        <v>108.26899999964934</v>
      </c>
      <c r="G37" s="1">
        <v>108.26899999964934</v>
      </c>
      <c r="H37" s="1">
        <v>108.26899999964934</v>
      </c>
      <c r="I37" s="1">
        <v>108.26899999964934</v>
      </c>
      <c r="J37" s="1">
        <v>108.26899999964934</v>
      </c>
      <c r="K37" s="1">
        <v>108.26899999964934</v>
      </c>
      <c r="L37" s="1">
        <v>108.26899999964934</v>
      </c>
      <c r="M37" s="1">
        <v>108.26899999964934</v>
      </c>
      <c r="N37" s="1">
        <v>108.26899999964934</v>
      </c>
      <c r="O37" s="1">
        <v>108.26899999964934</v>
      </c>
      <c r="P37" s="1">
        <v>108.26899999964934</v>
      </c>
      <c r="Q37" s="1">
        <v>108.26899999964934</v>
      </c>
      <c r="R37" s="1">
        <v>108.26899999964934</v>
      </c>
      <c r="S37" s="1">
        <v>108.26899999964934</v>
      </c>
      <c r="T37" s="1">
        <v>108.26899999964934</v>
      </c>
      <c r="U37" s="1">
        <v>108.26899999964934</v>
      </c>
      <c r="V37" s="1">
        <v>108.26899999964934</v>
      </c>
      <c r="W37" s="1">
        <v>108.26899999964934</v>
      </c>
      <c r="X37" s="1">
        <v>108.26899999964934</v>
      </c>
      <c r="Y37" s="1">
        <v>108.26899999964934</v>
      </c>
      <c r="Z37" s="1">
        <v>108.26899999964934</v>
      </c>
      <c r="AA37" s="1">
        <v>108.26899999964934</v>
      </c>
      <c r="AB37" s="1">
        <v>108.26899999964934</v>
      </c>
      <c r="AC37" s="1">
        <v>108.26899999964934</v>
      </c>
      <c r="AD37" s="1">
        <v>108.26899999964934</v>
      </c>
      <c r="AE37" s="1">
        <v>108.26899999964934</v>
      </c>
      <c r="AF37" s="1">
        <v>108.26899999964934</v>
      </c>
      <c r="AG37" s="1">
        <v>108.26899999964934</v>
      </c>
      <c r="AH37">
        <v>108.26899999964934</v>
      </c>
      <c r="AI37">
        <v>108.26899999964934</v>
      </c>
      <c r="AJ37">
        <v>108.26899999964934</v>
      </c>
      <c r="AK37">
        <v>108.26899999964934</v>
      </c>
      <c r="AL37">
        <v>108.26899999964934</v>
      </c>
      <c r="AM37">
        <v>108.26899999964934</v>
      </c>
    </row>
    <row r="38" spans="1:39" x14ac:dyDescent="0.25">
      <c r="A38" s="146">
        <f ca="1">Exceedance!U38</f>
        <v>43862</v>
      </c>
      <c r="B38" s="261">
        <v>108.26899999964934</v>
      </c>
      <c r="C38" s="261">
        <v>108.26899999964934</v>
      </c>
      <c r="D38" s="261">
        <v>108.26899999964934</v>
      </c>
      <c r="E38">
        <v>108.26899999964934</v>
      </c>
      <c r="F38">
        <v>108.26899999964934</v>
      </c>
      <c r="G38">
        <v>108.26899999964934</v>
      </c>
      <c r="H38">
        <v>108.26899999964934</v>
      </c>
      <c r="I38">
        <v>108.26899999964934</v>
      </c>
      <c r="J38">
        <v>108.26899999964934</v>
      </c>
      <c r="K38">
        <v>108.26899999964934</v>
      </c>
      <c r="L38">
        <v>108.26899999964934</v>
      </c>
      <c r="M38">
        <v>108.26899999964934</v>
      </c>
      <c r="N38">
        <v>108.26899999964934</v>
      </c>
      <c r="O38">
        <v>108.26899999964934</v>
      </c>
      <c r="P38">
        <v>108.26899999964934</v>
      </c>
      <c r="Q38">
        <v>108.26899999964934</v>
      </c>
      <c r="R38">
        <v>108.26899999964934</v>
      </c>
      <c r="S38">
        <v>108.26899999964934</v>
      </c>
      <c r="T38">
        <v>108.26899999964934</v>
      </c>
      <c r="U38">
        <v>108.26899999964934</v>
      </c>
      <c r="V38">
        <v>108.26899999964934</v>
      </c>
      <c r="W38">
        <v>108.26899999964934</v>
      </c>
      <c r="X38">
        <v>108.26899999964934</v>
      </c>
      <c r="Y38">
        <v>108.26899999964934</v>
      </c>
      <c r="Z38">
        <v>108.26899999964934</v>
      </c>
      <c r="AA38">
        <v>108.26899999964934</v>
      </c>
      <c r="AB38">
        <v>108.26899999964934</v>
      </c>
      <c r="AC38">
        <v>108.26899999964934</v>
      </c>
      <c r="AD38">
        <v>108.26899999964934</v>
      </c>
      <c r="AE38">
        <v>108.26899999964934</v>
      </c>
      <c r="AF38">
        <v>108.26899999964934</v>
      </c>
      <c r="AG38">
        <v>108.26899999964934</v>
      </c>
      <c r="AH38">
        <v>108.26899999964934</v>
      </c>
      <c r="AI38">
        <v>108.26899999964934</v>
      </c>
      <c r="AJ38">
        <v>108.26899999964934</v>
      </c>
      <c r="AK38">
        <v>108.26899999964934</v>
      </c>
      <c r="AL38">
        <v>108.26899999964934</v>
      </c>
      <c r="AM38">
        <v>108.26899999964934</v>
      </c>
    </row>
    <row r="39" spans="1:39" x14ac:dyDescent="0.25">
      <c r="A39" s="146">
        <f ca="1">Exceedance!U39</f>
        <v>43891</v>
      </c>
      <c r="B39" s="261">
        <v>108.26899999964934</v>
      </c>
      <c r="C39" s="261">
        <v>108.26899999964934</v>
      </c>
      <c r="D39" s="261">
        <v>108.26899999964934</v>
      </c>
      <c r="E39">
        <v>108.26899999964934</v>
      </c>
      <c r="F39">
        <v>108.26899999964934</v>
      </c>
      <c r="G39">
        <v>108.26899999964934</v>
      </c>
      <c r="H39">
        <v>108.26899999964934</v>
      </c>
      <c r="I39">
        <v>108.26899999964934</v>
      </c>
      <c r="J39">
        <v>108.26899999964934</v>
      </c>
      <c r="K39">
        <v>108.26899999964934</v>
      </c>
      <c r="L39">
        <v>108.26899999964934</v>
      </c>
      <c r="M39">
        <v>108.26899999964934</v>
      </c>
      <c r="N39">
        <v>108.26899999964934</v>
      </c>
      <c r="O39">
        <v>108.26899999964934</v>
      </c>
      <c r="P39">
        <v>108.26899999964934</v>
      </c>
      <c r="Q39">
        <v>108.26899999964934</v>
      </c>
      <c r="R39">
        <v>108.26899999964934</v>
      </c>
      <c r="S39">
        <v>108.26899999964934</v>
      </c>
      <c r="T39">
        <v>108.26899999964934</v>
      </c>
      <c r="U39">
        <v>108.26899999964934</v>
      </c>
      <c r="V39">
        <v>108.26899999964934</v>
      </c>
      <c r="W39">
        <v>108.26899999964934</v>
      </c>
      <c r="X39">
        <v>108.26899999964934</v>
      </c>
      <c r="Y39">
        <v>108.26899999964934</v>
      </c>
      <c r="Z39">
        <v>108.26899999964934</v>
      </c>
      <c r="AA39">
        <v>108.26899999964934</v>
      </c>
      <c r="AB39">
        <v>108.26899999964934</v>
      </c>
      <c r="AC39">
        <v>108.26899999964934</v>
      </c>
      <c r="AD39">
        <v>108.26899999964934</v>
      </c>
      <c r="AE39">
        <v>108.26899999964934</v>
      </c>
      <c r="AF39">
        <v>108.26899999964934</v>
      </c>
      <c r="AG39">
        <v>108.26899999964934</v>
      </c>
      <c r="AH39">
        <v>108.26899999964934</v>
      </c>
      <c r="AI39">
        <v>108.26899999964934</v>
      </c>
      <c r="AJ39">
        <v>108.26899999964934</v>
      </c>
      <c r="AK39">
        <v>108.26899999964934</v>
      </c>
      <c r="AL39">
        <v>108.26899999964934</v>
      </c>
      <c r="AM39">
        <v>108.26899999964934</v>
      </c>
    </row>
    <row r="40" spans="1:39" x14ac:dyDescent="0.25">
      <c r="A40" s="146">
        <f ca="1">Exceedance!U40</f>
        <v>43922</v>
      </c>
      <c r="B40" s="261">
        <v>108.26899999964934</v>
      </c>
      <c r="C40" s="261">
        <v>108.26899999964934</v>
      </c>
      <c r="D40" s="261">
        <v>108.26899999964934</v>
      </c>
      <c r="E40">
        <v>108.26899999964934</v>
      </c>
      <c r="F40">
        <v>108.26899999964934</v>
      </c>
      <c r="G40">
        <v>108.26899999964934</v>
      </c>
      <c r="H40">
        <v>108.26899999964934</v>
      </c>
      <c r="I40">
        <v>108.26899999964934</v>
      </c>
      <c r="J40">
        <v>108.26899999964934</v>
      </c>
      <c r="K40">
        <v>108.26899999964934</v>
      </c>
      <c r="L40">
        <v>108.26899999964934</v>
      </c>
      <c r="M40">
        <v>108.26899999964934</v>
      </c>
      <c r="N40">
        <v>108.26899999964934</v>
      </c>
      <c r="O40">
        <v>108.26899999964934</v>
      </c>
      <c r="P40">
        <v>108.26899999964934</v>
      </c>
      <c r="Q40">
        <v>108.26899999964934</v>
      </c>
      <c r="R40">
        <v>108.26899999964934</v>
      </c>
      <c r="S40">
        <v>108.26899999964934</v>
      </c>
      <c r="T40">
        <v>108.26899999964934</v>
      </c>
      <c r="U40">
        <v>108.26899999964934</v>
      </c>
      <c r="V40">
        <v>108.26899999964934</v>
      </c>
      <c r="W40">
        <v>108.26899999964934</v>
      </c>
      <c r="X40">
        <v>108.26899999964934</v>
      </c>
      <c r="Y40">
        <v>108.26899999964934</v>
      </c>
      <c r="Z40">
        <v>108.26899999964934</v>
      </c>
      <c r="AA40">
        <v>108.26899999964934</v>
      </c>
      <c r="AB40">
        <v>108.26899999964934</v>
      </c>
      <c r="AC40">
        <v>108.26899999964934</v>
      </c>
      <c r="AD40">
        <v>108.26899999964934</v>
      </c>
      <c r="AE40">
        <v>108.26899999964934</v>
      </c>
      <c r="AF40">
        <v>108.26899999964934</v>
      </c>
      <c r="AG40">
        <v>108.26899999964934</v>
      </c>
      <c r="AH40">
        <v>108.26899999964934</v>
      </c>
      <c r="AI40">
        <v>108.26899999964934</v>
      </c>
      <c r="AJ40">
        <v>108.26899999964934</v>
      </c>
      <c r="AK40">
        <v>108.26899999964934</v>
      </c>
      <c r="AL40">
        <v>108.26899999964934</v>
      </c>
      <c r="AM40">
        <v>108.26899999964934</v>
      </c>
    </row>
    <row r="41" spans="1:39" x14ac:dyDescent="0.25">
      <c r="A41" s="146">
        <f ca="1">Exceedance!U41</f>
        <v>43952</v>
      </c>
      <c r="B41" s="261">
        <v>108.26899999964934</v>
      </c>
      <c r="C41" s="261">
        <v>108.26899999964934</v>
      </c>
      <c r="D41" s="261">
        <v>108.26899999964934</v>
      </c>
      <c r="E41">
        <v>108.26899999964934</v>
      </c>
      <c r="F41">
        <v>108.26899999964934</v>
      </c>
      <c r="G41">
        <v>108.26899999964934</v>
      </c>
      <c r="H41">
        <v>108.26899999964934</v>
      </c>
      <c r="I41">
        <v>108.26899999964934</v>
      </c>
      <c r="J41">
        <v>108.26899999964934</v>
      </c>
      <c r="K41">
        <v>108.26899999964934</v>
      </c>
      <c r="L41">
        <v>108.26899999964934</v>
      </c>
      <c r="M41">
        <v>108.26899999964934</v>
      </c>
      <c r="N41">
        <v>108.26899999964934</v>
      </c>
      <c r="O41">
        <v>108.26899999964934</v>
      </c>
      <c r="P41">
        <v>108.26899999964934</v>
      </c>
      <c r="Q41">
        <v>108.26899999964934</v>
      </c>
      <c r="R41">
        <v>108.26899999964934</v>
      </c>
      <c r="S41">
        <v>108.26899999964934</v>
      </c>
      <c r="T41">
        <v>108.26899999964934</v>
      </c>
      <c r="U41">
        <v>108.26899999964934</v>
      </c>
      <c r="V41">
        <v>108.26899999964934</v>
      </c>
      <c r="W41">
        <v>108.26899999964934</v>
      </c>
      <c r="X41">
        <v>108.26899999964934</v>
      </c>
      <c r="Y41">
        <v>108.26899999964934</v>
      </c>
      <c r="Z41">
        <v>108.26899999964934</v>
      </c>
      <c r="AA41">
        <v>108.26899999964934</v>
      </c>
      <c r="AB41">
        <v>108.26899999964934</v>
      </c>
      <c r="AC41">
        <v>108.26899999964934</v>
      </c>
      <c r="AD41">
        <v>108.26899999964934</v>
      </c>
      <c r="AE41">
        <v>108.26899999964934</v>
      </c>
      <c r="AF41">
        <v>108.26899999964934</v>
      </c>
      <c r="AG41">
        <v>108.26899999964934</v>
      </c>
      <c r="AH41">
        <v>108.26899999964934</v>
      </c>
      <c r="AI41">
        <v>108.26899999964934</v>
      </c>
      <c r="AJ41">
        <v>108.26899999964934</v>
      </c>
      <c r="AK41">
        <v>108.26899999964934</v>
      </c>
      <c r="AL41">
        <v>108.26899999964934</v>
      </c>
      <c r="AM41">
        <v>108.26899999964934</v>
      </c>
    </row>
    <row r="42" spans="1:39" x14ac:dyDescent="0.25">
      <c r="A42" s="146">
        <f ca="1">Exceedance!U42</f>
        <v>43983</v>
      </c>
      <c r="B42" s="261">
        <v>108.26899999964934</v>
      </c>
      <c r="C42" s="261">
        <v>108.26899999964934</v>
      </c>
      <c r="D42" s="261">
        <v>108.26899999964934</v>
      </c>
      <c r="E42">
        <v>108.26899999964934</v>
      </c>
      <c r="F42">
        <v>108.26899999964934</v>
      </c>
      <c r="G42">
        <v>108.26899999964934</v>
      </c>
      <c r="H42">
        <v>108.26899999964934</v>
      </c>
      <c r="I42">
        <v>108.26899999964934</v>
      </c>
      <c r="J42">
        <v>108.26899999964934</v>
      </c>
      <c r="K42">
        <v>108.26899999964934</v>
      </c>
      <c r="L42">
        <v>108.26899999964934</v>
      </c>
      <c r="M42">
        <v>108.26899999964934</v>
      </c>
      <c r="N42">
        <v>108.26899999964934</v>
      </c>
      <c r="O42">
        <v>108.26899999964934</v>
      </c>
      <c r="P42">
        <v>108.26899999964934</v>
      </c>
      <c r="Q42">
        <v>108.26899999964934</v>
      </c>
      <c r="R42">
        <v>108.26899999964934</v>
      </c>
      <c r="S42">
        <v>108.26899999964934</v>
      </c>
      <c r="T42">
        <v>108.26899999964934</v>
      </c>
      <c r="U42">
        <v>108.26899999964934</v>
      </c>
      <c r="V42">
        <v>108.26899999964934</v>
      </c>
      <c r="W42">
        <v>108.26899999964934</v>
      </c>
      <c r="X42">
        <v>108.26899999964934</v>
      </c>
      <c r="Y42">
        <v>108.26899999964934</v>
      </c>
      <c r="Z42">
        <v>108.26899999964934</v>
      </c>
      <c r="AA42">
        <v>108.26899999964934</v>
      </c>
      <c r="AB42">
        <v>108.26899999964934</v>
      </c>
      <c r="AC42">
        <v>108.26899999964934</v>
      </c>
      <c r="AD42">
        <v>108.26899999964934</v>
      </c>
      <c r="AE42">
        <v>108.26899999964934</v>
      </c>
      <c r="AF42">
        <v>108.26899999964934</v>
      </c>
      <c r="AG42">
        <v>108.26899999964934</v>
      </c>
      <c r="AH42">
        <v>108.26899999964934</v>
      </c>
      <c r="AI42">
        <v>108.26899999964934</v>
      </c>
      <c r="AJ42">
        <v>108.26899999964934</v>
      </c>
      <c r="AK42">
        <v>108.26899999964934</v>
      </c>
      <c r="AL42">
        <v>108.26899999964934</v>
      </c>
      <c r="AM42">
        <v>108.26899999964934</v>
      </c>
    </row>
    <row r="43" spans="1:39" x14ac:dyDescent="0.25">
      <c r="A43" s="146">
        <f ca="1">Exceedance!U43</f>
        <v>44013</v>
      </c>
      <c r="B43" s="261">
        <v>108.26899999964934</v>
      </c>
      <c r="C43" s="261">
        <v>108.26899999964934</v>
      </c>
      <c r="D43" s="261">
        <v>108.26899999964934</v>
      </c>
      <c r="E43">
        <v>108.26899999964934</v>
      </c>
      <c r="F43">
        <v>108.26899999964934</v>
      </c>
      <c r="G43">
        <v>108.26899999964934</v>
      </c>
      <c r="H43">
        <v>108.26899999964934</v>
      </c>
      <c r="I43">
        <v>108.26899999964934</v>
      </c>
      <c r="J43">
        <v>108.26899999964934</v>
      </c>
      <c r="K43">
        <v>108.26899999964934</v>
      </c>
      <c r="L43">
        <v>108.26899999964934</v>
      </c>
      <c r="M43">
        <v>108.26899999964934</v>
      </c>
      <c r="N43">
        <v>108.26899999964934</v>
      </c>
      <c r="O43">
        <v>108.26899999964934</v>
      </c>
      <c r="P43">
        <v>108.26899999964934</v>
      </c>
      <c r="Q43">
        <v>108.26899999964934</v>
      </c>
      <c r="R43">
        <v>108.26899999964934</v>
      </c>
      <c r="S43">
        <v>108.26899999964934</v>
      </c>
      <c r="T43">
        <v>108.26899999964934</v>
      </c>
      <c r="U43">
        <v>108.26899999964934</v>
      </c>
      <c r="V43">
        <v>108.26899999964934</v>
      </c>
      <c r="W43">
        <v>108.26899999964934</v>
      </c>
      <c r="X43">
        <v>108.26899999964934</v>
      </c>
      <c r="Y43">
        <v>108.26899999964934</v>
      </c>
      <c r="Z43">
        <v>108.26899999964934</v>
      </c>
      <c r="AA43">
        <v>108.26899999964934</v>
      </c>
      <c r="AB43">
        <v>108.26899999964934</v>
      </c>
      <c r="AC43">
        <v>108.26899999964934</v>
      </c>
      <c r="AD43">
        <v>108.26899999964934</v>
      </c>
      <c r="AE43">
        <v>108.26899999964934</v>
      </c>
      <c r="AF43">
        <v>108.26899999964934</v>
      </c>
      <c r="AG43">
        <v>108.26899999964934</v>
      </c>
      <c r="AH43">
        <v>108.26899999964934</v>
      </c>
      <c r="AI43">
        <v>108.26899999964934</v>
      </c>
      <c r="AJ43">
        <v>108.26899999964934</v>
      </c>
      <c r="AK43">
        <v>108.26899999964934</v>
      </c>
      <c r="AL43">
        <v>108.26899999964934</v>
      </c>
      <c r="AM43">
        <v>108.26899999964934</v>
      </c>
    </row>
    <row r="44" spans="1:39" x14ac:dyDescent="0.25">
      <c r="A44" s="146">
        <f ca="1">Exceedance!U44</f>
        <v>44044</v>
      </c>
      <c r="B44" s="261">
        <v>108.26899999964934</v>
      </c>
      <c r="C44" s="261">
        <v>108.26899999964934</v>
      </c>
      <c r="D44" s="261">
        <v>108.26899999964934</v>
      </c>
      <c r="E44">
        <v>108.26899999964934</v>
      </c>
      <c r="F44">
        <v>108.26899999964934</v>
      </c>
      <c r="G44">
        <v>108.26899999964934</v>
      </c>
      <c r="H44">
        <v>108.26899999964934</v>
      </c>
      <c r="I44">
        <v>108.26899999964934</v>
      </c>
      <c r="J44">
        <v>108.26899999964934</v>
      </c>
      <c r="K44">
        <v>108.26899999964934</v>
      </c>
      <c r="L44">
        <v>108.26899999964934</v>
      </c>
      <c r="M44">
        <v>108.26899999964934</v>
      </c>
      <c r="N44">
        <v>108.26899999964934</v>
      </c>
      <c r="O44">
        <v>108.26899999964934</v>
      </c>
      <c r="P44">
        <v>108.26899999964934</v>
      </c>
      <c r="Q44">
        <v>108.26899999964934</v>
      </c>
      <c r="R44">
        <v>108.26899999964934</v>
      </c>
      <c r="S44">
        <v>108.26899999964934</v>
      </c>
      <c r="T44">
        <v>108.26899999964934</v>
      </c>
      <c r="U44">
        <v>108.26899999964934</v>
      </c>
      <c r="V44">
        <v>108.26899999964934</v>
      </c>
      <c r="W44">
        <v>108.26899999964934</v>
      </c>
      <c r="X44">
        <v>108.26899999964934</v>
      </c>
      <c r="Y44">
        <v>108.26899999964934</v>
      </c>
      <c r="Z44">
        <v>108.26899999964934</v>
      </c>
      <c r="AA44">
        <v>108.26899999964934</v>
      </c>
      <c r="AB44">
        <v>108.26899999964934</v>
      </c>
      <c r="AC44">
        <v>108.26899999964934</v>
      </c>
      <c r="AD44">
        <v>108.26899999964934</v>
      </c>
      <c r="AE44">
        <v>108.26899999964934</v>
      </c>
      <c r="AF44">
        <v>108.26899999964934</v>
      </c>
      <c r="AG44">
        <v>108.26899999964934</v>
      </c>
      <c r="AH44">
        <v>108.26899999964934</v>
      </c>
      <c r="AI44">
        <v>108.26899999964934</v>
      </c>
      <c r="AJ44">
        <v>108.26899999964934</v>
      </c>
      <c r="AK44">
        <v>108.26899999964934</v>
      </c>
      <c r="AL44">
        <v>108.26899999964934</v>
      </c>
      <c r="AM44">
        <v>108.26899999964934</v>
      </c>
    </row>
    <row r="45" spans="1:39" x14ac:dyDescent="0.25">
      <c r="A45" s="146">
        <f ca="1">Exceedance!U45</f>
        <v>44075</v>
      </c>
      <c r="B45" s="261">
        <v>108.26899999964934</v>
      </c>
      <c r="C45" s="261">
        <v>108.26899999964934</v>
      </c>
      <c r="D45" s="261">
        <v>108.26899999964934</v>
      </c>
      <c r="E45">
        <v>108.26899999964934</v>
      </c>
      <c r="F45">
        <v>108.26899999964934</v>
      </c>
      <c r="G45">
        <v>108.26899999964934</v>
      </c>
      <c r="H45">
        <v>108.26899999964934</v>
      </c>
      <c r="I45">
        <v>108.26899999964934</v>
      </c>
      <c r="J45">
        <v>108.26899999964934</v>
      </c>
      <c r="K45">
        <v>108.26899999964934</v>
      </c>
      <c r="L45">
        <v>108.26899999964934</v>
      </c>
      <c r="M45">
        <v>108.26899999964934</v>
      </c>
      <c r="N45">
        <v>108.26899999964934</v>
      </c>
      <c r="O45">
        <v>108.26899999964934</v>
      </c>
      <c r="P45">
        <v>108.26899999964934</v>
      </c>
      <c r="Q45">
        <v>108.26899999964934</v>
      </c>
      <c r="R45">
        <v>108.26899999964934</v>
      </c>
      <c r="S45">
        <v>108.26899999964934</v>
      </c>
      <c r="T45">
        <v>108.26899999964934</v>
      </c>
      <c r="U45">
        <v>108.26899999964934</v>
      </c>
      <c r="V45">
        <v>108.26899999964934</v>
      </c>
      <c r="W45">
        <v>108.26899999964934</v>
      </c>
      <c r="X45">
        <v>108.26899999964934</v>
      </c>
      <c r="Y45">
        <v>108.26899999964934</v>
      </c>
      <c r="Z45">
        <v>108.26899999964934</v>
      </c>
      <c r="AA45">
        <v>108.26899999964934</v>
      </c>
      <c r="AB45">
        <v>108.26899999964934</v>
      </c>
      <c r="AC45">
        <v>108.26899999964934</v>
      </c>
      <c r="AD45">
        <v>108.26899999964934</v>
      </c>
      <c r="AE45">
        <v>108.26899999964934</v>
      </c>
      <c r="AF45">
        <v>108.26899999964934</v>
      </c>
      <c r="AG45">
        <v>108.26899999964934</v>
      </c>
      <c r="AH45">
        <v>108.26899999964934</v>
      </c>
      <c r="AI45">
        <v>108.26899999964934</v>
      </c>
      <c r="AJ45">
        <v>108.26899999964934</v>
      </c>
      <c r="AK45">
        <v>108.26899999964934</v>
      </c>
      <c r="AL45">
        <v>108.26899999964934</v>
      </c>
      <c r="AM45">
        <v>108.26899999964934</v>
      </c>
    </row>
    <row r="46" spans="1:39" x14ac:dyDescent="0.25">
      <c r="A46" s="146">
        <f ca="1">Exceedance!U46</f>
        <v>44105</v>
      </c>
      <c r="B46" s="261">
        <v>108.26899999964934</v>
      </c>
      <c r="C46" s="261">
        <v>108.26899999964934</v>
      </c>
      <c r="D46" s="261">
        <v>108.26899999964934</v>
      </c>
      <c r="E46">
        <v>108.26899999964934</v>
      </c>
      <c r="F46">
        <v>108.26899999964934</v>
      </c>
      <c r="G46">
        <v>108.26899999964934</v>
      </c>
      <c r="H46">
        <v>108.26899999964934</v>
      </c>
      <c r="I46">
        <v>108.26899999964934</v>
      </c>
      <c r="J46">
        <v>108.26899999964934</v>
      </c>
      <c r="K46">
        <v>108.26899999964934</v>
      </c>
      <c r="L46">
        <v>108.26899999964934</v>
      </c>
      <c r="M46">
        <v>108.26899999964934</v>
      </c>
      <c r="N46">
        <v>108.26899999964934</v>
      </c>
      <c r="O46">
        <v>108.26899999964934</v>
      </c>
      <c r="P46">
        <v>108.26899999964934</v>
      </c>
      <c r="Q46">
        <v>108.26899999964934</v>
      </c>
      <c r="R46">
        <v>108.26899999964934</v>
      </c>
      <c r="S46">
        <v>108.26899999964934</v>
      </c>
      <c r="T46">
        <v>108.26899999964934</v>
      </c>
      <c r="U46">
        <v>108.26899999964934</v>
      </c>
      <c r="V46">
        <v>108.26899999964934</v>
      </c>
      <c r="W46">
        <v>108.26899999964934</v>
      </c>
      <c r="X46">
        <v>108.26899999964934</v>
      </c>
      <c r="Y46">
        <v>108.26899999964934</v>
      </c>
      <c r="Z46">
        <v>108.26899999964934</v>
      </c>
      <c r="AA46">
        <v>108.26899999964934</v>
      </c>
      <c r="AB46">
        <v>108.26899999964934</v>
      </c>
      <c r="AC46">
        <v>108.26899999964934</v>
      </c>
      <c r="AD46">
        <v>108.26899999964934</v>
      </c>
      <c r="AE46">
        <v>108.26899999964934</v>
      </c>
      <c r="AF46">
        <v>108.26899999964934</v>
      </c>
      <c r="AG46">
        <v>108.26899999964934</v>
      </c>
      <c r="AH46">
        <v>108.26899999964934</v>
      </c>
      <c r="AI46">
        <v>108.26899999964934</v>
      </c>
      <c r="AJ46">
        <v>108.26899999964934</v>
      </c>
      <c r="AK46">
        <v>108.26899999964934</v>
      </c>
      <c r="AL46">
        <v>108.26899999964934</v>
      </c>
      <c r="AM46">
        <v>108.26899999964934</v>
      </c>
    </row>
    <row r="47" spans="1:39" x14ac:dyDescent="0.25">
      <c r="A47" s="146">
        <f ca="1">Exceedance!U47</f>
        <v>44136</v>
      </c>
      <c r="B47" s="261">
        <v>108.26899999964934</v>
      </c>
      <c r="C47" s="261">
        <v>108.26899999964934</v>
      </c>
      <c r="D47" s="261">
        <v>108.26899999964934</v>
      </c>
      <c r="E47">
        <v>108.26899999964934</v>
      </c>
      <c r="F47">
        <v>108.26899999964934</v>
      </c>
      <c r="G47">
        <v>108.26899999964934</v>
      </c>
      <c r="H47">
        <v>108.26899999964934</v>
      </c>
      <c r="I47">
        <v>108.26899999964934</v>
      </c>
      <c r="J47">
        <v>108.26899999964934</v>
      </c>
      <c r="K47">
        <v>108.26899999964934</v>
      </c>
      <c r="L47">
        <v>108.26899999964934</v>
      </c>
      <c r="M47">
        <v>108.26899999964934</v>
      </c>
      <c r="N47">
        <v>108.26899999964934</v>
      </c>
      <c r="O47">
        <v>108.26899999964934</v>
      </c>
      <c r="P47">
        <v>108.26899999964934</v>
      </c>
      <c r="Q47">
        <v>108.26899999964934</v>
      </c>
      <c r="R47">
        <v>108.26899999964934</v>
      </c>
      <c r="S47">
        <v>108.26899999964934</v>
      </c>
      <c r="T47">
        <v>108.26899999964934</v>
      </c>
      <c r="U47">
        <v>108.26899999964934</v>
      </c>
      <c r="V47">
        <v>108.26899999964934</v>
      </c>
      <c r="W47">
        <v>108.26899999964934</v>
      </c>
      <c r="X47">
        <v>108.26899999964934</v>
      </c>
      <c r="Y47">
        <v>108.26899999964934</v>
      </c>
      <c r="Z47">
        <v>108.26899999964934</v>
      </c>
      <c r="AA47">
        <v>108.26899999964934</v>
      </c>
      <c r="AB47">
        <v>108.26899999964934</v>
      </c>
      <c r="AC47">
        <v>108.26899999964934</v>
      </c>
      <c r="AD47">
        <v>108.26899999964934</v>
      </c>
      <c r="AE47">
        <v>108.26899999964934</v>
      </c>
      <c r="AF47">
        <v>108.26899999964934</v>
      </c>
      <c r="AG47">
        <v>108.26899999964934</v>
      </c>
      <c r="AH47">
        <v>108.26899999964934</v>
      </c>
      <c r="AI47">
        <v>108.26899999964934</v>
      </c>
      <c r="AJ47">
        <v>108.26899999964934</v>
      </c>
      <c r="AK47">
        <v>108.26899999964934</v>
      </c>
      <c r="AL47">
        <v>108.26899999964934</v>
      </c>
      <c r="AM47">
        <v>108.26899999964934</v>
      </c>
    </row>
    <row r="48" spans="1:39" x14ac:dyDescent="0.25">
      <c r="A48" s="146">
        <f ca="1">Exceedance!U48</f>
        <v>44166</v>
      </c>
      <c r="B48" s="261">
        <v>108.26899999964934</v>
      </c>
      <c r="C48" s="261">
        <v>108.26899999964934</v>
      </c>
      <c r="D48" s="261">
        <v>108.26899999964934</v>
      </c>
      <c r="E48">
        <v>108.26899999964934</v>
      </c>
      <c r="F48">
        <v>108.26899999964934</v>
      </c>
      <c r="G48">
        <v>108.26899999964934</v>
      </c>
      <c r="H48">
        <v>108.26899999964934</v>
      </c>
      <c r="I48">
        <v>108.26899999964934</v>
      </c>
      <c r="J48">
        <v>108.26899999964934</v>
      </c>
      <c r="K48">
        <v>108.26899999964934</v>
      </c>
      <c r="L48">
        <v>108.26899999964934</v>
      </c>
      <c r="M48">
        <v>108.26899999964934</v>
      </c>
      <c r="N48">
        <v>108.26899999964934</v>
      </c>
      <c r="O48">
        <v>108.26899999964934</v>
      </c>
      <c r="P48">
        <v>108.26899999964934</v>
      </c>
      <c r="Q48">
        <v>108.26899999964934</v>
      </c>
      <c r="R48">
        <v>108.26899999964934</v>
      </c>
      <c r="S48">
        <v>108.26899999964934</v>
      </c>
      <c r="T48">
        <v>108.26899999964934</v>
      </c>
      <c r="U48">
        <v>108.26899999964934</v>
      </c>
      <c r="V48">
        <v>108.26899999964934</v>
      </c>
      <c r="W48">
        <v>108.26899999964934</v>
      </c>
      <c r="X48">
        <v>108.26899999964934</v>
      </c>
      <c r="Y48">
        <v>108.26899999964934</v>
      </c>
      <c r="Z48">
        <v>108.26899999964934</v>
      </c>
      <c r="AA48">
        <v>108.26899999964934</v>
      </c>
      <c r="AB48">
        <v>108.26899999964934</v>
      </c>
      <c r="AC48">
        <v>108.26899999964934</v>
      </c>
      <c r="AD48">
        <v>108.26899999964934</v>
      </c>
      <c r="AE48">
        <v>108.26899999964934</v>
      </c>
      <c r="AF48">
        <v>108.26899999964934</v>
      </c>
      <c r="AG48">
        <v>108.26899999964934</v>
      </c>
      <c r="AH48">
        <v>108.26899999964934</v>
      </c>
      <c r="AI48">
        <v>108.26899999964934</v>
      </c>
      <c r="AJ48">
        <v>108.26899999964934</v>
      </c>
      <c r="AK48">
        <v>108.26899999964934</v>
      </c>
      <c r="AL48">
        <v>108.26899999964934</v>
      </c>
      <c r="AM48">
        <v>108.26899999964934</v>
      </c>
    </row>
    <row r="49" spans="1:39" x14ac:dyDescent="0.25">
      <c r="A49" s="146">
        <f ca="1">Exceedance!U49</f>
        <v>44197</v>
      </c>
      <c r="B49" s="261">
        <v>108.26899999964934</v>
      </c>
      <c r="C49" s="261">
        <v>108.26899999964934</v>
      </c>
      <c r="D49" s="261">
        <v>108.26899999964934</v>
      </c>
      <c r="E49">
        <v>108.26899999964934</v>
      </c>
      <c r="F49">
        <v>108.26899999964934</v>
      </c>
      <c r="G49">
        <v>108.26899999964934</v>
      </c>
      <c r="H49">
        <v>108.26899999964934</v>
      </c>
      <c r="I49">
        <v>108.26899999964934</v>
      </c>
      <c r="J49">
        <v>108.26899999964934</v>
      </c>
      <c r="K49">
        <v>108.26899999964934</v>
      </c>
      <c r="L49">
        <v>108.26899999964934</v>
      </c>
      <c r="M49">
        <v>108.26899999964934</v>
      </c>
      <c r="N49">
        <v>108.26899999964934</v>
      </c>
      <c r="O49">
        <v>108.26899999964934</v>
      </c>
      <c r="P49">
        <v>108.26899999964934</v>
      </c>
      <c r="Q49">
        <v>108.26899999964934</v>
      </c>
      <c r="R49">
        <v>108.26899999964934</v>
      </c>
      <c r="S49">
        <v>108.26899999964934</v>
      </c>
      <c r="T49">
        <v>108.26899999964934</v>
      </c>
      <c r="U49">
        <v>108.26899999964934</v>
      </c>
      <c r="V49">
        <v>108.26899999964934</v>
      </c>
      <c r="W49">
        <v>108.26899999964934</v>
      </c>
      <c r="X49">
        <v>108.26899999964934</v>
      </c>
      <c r="Y49">
        <v>108.26899999964934</v>
      </c>
      <c r="Z49">
        <v>108.26899999964934</v>
      </c>
      <c r="AA49">
        <v>108.26899999964934</v>
      </c>
      <c r="AB49">
        <v>108.26899999964934</v>
      </c>
      <c r="AC49">
        <v>108.26899999964934</v>
      </c>
      <c r="AD49">
        <v>108.26899999964934</v>
      </c>
      <c r="AE49">
        <v>108.26899999964934</v>
      </c>
      <c r="AF49">
        <v>108.26899999964934</v>
      </c>
      <c r="AG49">
        <v>108.26899999964934</v>
      </c>
      <c r="AH49">
        <v>108.26899999964934</v>
      </c>
      <c r="AI49">
        <v>108.26899999964934</v>
      </c>
      <c r="AJ49">
        <v>108.26899999964934</v>
      </c>
      <c r="AK49">
        <v>108.26899999964934</v>
      </c>
      <c r="AL49">
        <v>108.26899999964934</v>
      </c>
      <c r="AM49">
        <v>108.26899999964934</v>
      </c>
    </row>
    <row r="50" spans="1:39" x14ac:dyDescent="0.25">
      <c r="A50" s="146">
        <f ca="1">Exceedance!U50</f>
        <v>44228</v>
      </c>
      <c r="B50" s="261">
        <v>108.26899999964934</v>
      </c>
      <c r="C50" s="261">
        <v>108.26899999964934</v>
      </c>
      <c r="D50" s="261">
        <v>108.26899999964934</v>
      </c>
      <c r="E50">
        <v>108.26899999964934</v>
      </c>
      <c r="F50">
        <v>108.26899999964934</v>
      </c>
      <c r="G50">
        <v>108.26899999964934</v>
      </c>
      <c r="H50">
        <v>108.26899999964934</v>
      </c>
      <c r="I50">
        <v>108.26899999964934</v>
      </c>
      <c r="J50">
        <v>108.26899999964934</v>
      </c>
      <c r="K50">
        <v>108.26899999964934</v>
      </c>
      <c r="L50">
        <v>108.26899999964934</v>
      </c>
      <c r="M50">
        <v>108.26899999964934</v>
      </c>
      <c r="N50">
        <v>108.26899999964934</v>
      </c>
      <c r="O50">
        <v>108.26899999964934</v>
      </c>
      <c r="P50">
        <v>108.26899999964934</v>
      </c>
      <c r="Q50">
        <v>108.26899999964934</v>
      </c>
      <c r="R50">
        <v>108.26899999964934</v>
      </c>
      <c r="S50">
        <v>108.26899999964934</v>
      </c>
      <c r="T50">
        <v>108.26899999964934</v>
      </c>
      <c r="U50">
        <v>108.26899999964934</v>
      </c>
      <c r="V50">
        <v>108.26899999964934</v>
      </c>
      <c r="W50">
        <v>108.26899999964934</v>
      </c>
      <c r="X50">
        <v>108.26899999964934</v>
      </c>
      <c r="Y50">
        <v>108.26899999964934</v>
      </c>
      <c r="Z50">
        <v>108.26899999964934</v>
      </c>
      <c r="AA50">
        <v>108.26899999964934</v>
      </c>
      <c r="AB50">
        <v>108.26899999964934</v>
      </c>
      <c r="AC50">
        <v>108.26899999964934</v>
      </c>
      <c r="AD50">
        <v>108.26899999964934</v>
      </c>
      <c r="AE50">
        <v>108.26899999964934</v>
      </c>
      <c r="AF50">
        <v>108.26899999964934</v>
      </c>
      <c r="AG50">
        <v>108.26899999964934</v>
      </c>
      <c r="AH50">
        <v>108.26899999964934</v>
      </c>
      <c r="AI50">
        <v>108.26899999964934</v>
      </c>
      <c r="AJ50">
        <v>108.26899999964934</v>
      </c>
      <c r="AK50">
        <v>108.26899999964934</v>
      </c>
      <c r="AL50">
        <v>108.26899999964934</v>
      </c>
      <c r="AM50">
        <v>108.26899999964934</v>
      </c>
    </row>
    <row r="51" spans="1:39" x14ac:dyDescent="0.25">
      <c r="A51" s="146">
        <f ca="1">Exceedance!U51</f>
        <v>44256</v>
      </c>
      <c r="B51" s="261">
        <v>108.26899999964934</v>
      </c>
      <c r="C51" s="261">
        <v>108.26899999964934</v>
      </c>
      <c r="D51" s="261">
        <v>108.26899999964934</v>
      </c>
      <c r="E51">
        <v>108.26899999964934</v>
      </c>
      <c r="F51">
        <v>108.26899999964934</v>
      </c>
      <c r="G51">
        <v>108.26899999964934</v>
      </c>
      <c r="H51">
        <v>108.26899999964934</v>
      </c>
      <c r="I51">
        <v>108.26899999964934</v>
      </c>
      <c r="J51">
        <v>108.26899999964934</v>
      </c>
      <c r="K51">
        <v>108.26899999964934</v>
      </c>
      <c r="L51">
        <v>108.26899999964934</v>
      </c>
      <c r="M51">
        <v>108.26899999964934</v>
      </c>
      <c r="N51">
        <v>108.26899999964934</v>
      </c>
      <c r="O51">
        <v>108.26899999964934</v>
      </c>
      <c r="P51">
        <v>108.26899999964934</v>
      </c>
      <c r="Q51">
        <v>108.26899999964934</v>
      </c>
      <c r="R51">
        <v>108.26899999964934</v>
      </c>
      <c r="S51">
        <v>108.26899999964934</v>
      </c>
      <c r="T51">
        <v>108.26899999964934</v>
      </c>
      <c r="U51">
        <v>108.26899999964934</v>
      </c>
      <c r="V51">
        <v>108.26899999964934</v>
      </c>
      <c r="W51">
        <v>108.26899999964934</v>
      </c>
      <c r="X51">
        <v>108.26899999964934</v>
      </c>
      <c r="Y51">
        <v>108.26899999964934</v>
      </c>
      <c r="Z51">
        <v>108.26899999964934</v>
      </c>
      <c r="AA51">
        <v>108.26899999964934</v>
      </c>
      <c r="AB51">
        <v>108.26899999964934</v>
      </c>
      <c r="AC51">
        <v>108.26899999964934</v>
      </c>
      <c r="AD51">
        <v>108.26899999964934</v>
      </c>
      <c r="AE51">
        <v>108.26899999964934</v>
      </c>
      <c r="AF51">
        <v>108.26899999964934</v>
      </c>
      <c r="AG51">
        <v>108.26899999964934</v>
      </c>
      <c r="AH51">
        <v>108.26899999964934</v>
      </c>
      <c r="AI51">
        <v>108.26899999964934</v>
      </c>
      <c r="AJ51">
        <v>108.26899999964934</v>
      </c>
      <c r="AK51">
        <v>108.26899999964934</v>
      </c>
      <c r="AL51">
        <v>108.26899999964934</v>
      </c>
      <c r="AM51">
        <v>108.26899999964934</v>
      </c>
    </row>
    <row r="52" spans="1:39" x14ac:dyDescent="0.25">
      <c r="A52" s="146">
        <f ca="1">Exceedance!U52</f>
        <v>44287</v>
      </c>
      <c r="B52" s="261">
        <v>108.26899999964934</v>
      </c>
      <c r="C52" s="261">
        <v>108.26899999964934</v>
      </c>
      <c r="D52" s="261">
        <v>108.26899999964934</v>
      </c>
      <c r="E52">
        <v>108.26899999964934</v>
      </c>
      <c r="F52">
        <v>108.26899999964934</v>
      </c>
      <c r="G52">
        <v>108.26899999964934</v>
      </c>
      <c r="H52">
        <v>108.26899999964934</v>
      </c>
      <c r="I52">
        <v>108.26899999964934</v>
      </c>
      <c r="J52">
        <v>108.26899999964934</v>
      </c>
      <c r="K52">
        <v>108.26899999964934</v>
      </c>
      <c r="L52">
        <v>108.26899999964934</v>
      </c>
      <c r="M52">
        <v>108.26899999964934</v>
      </c>
      <c r="N52">
        <v>108.26899999964934</v>
      </c>
      <c r="O52">
        <v>108.26899999964934</v>
      </c>
      <c r="P52">
        <v>108.26899999964934</v>
      </c>
      <c r="Q52">
        <v>108.26899999964934</v>
      </c>
      <c r="R52">
        <v>108.26899999964934</v>
      </c>
      <c r="S52">
        <v>108.26899999964934</v>
      </c>
      <c r="T52">
        <v>108.26899999964934</v>
      </c>
      <c r="U52">
        <v>108.26899999964934</v>
      </c>
      <c r="V52">
        <v>108.26899999964934</v>
      </c>
      <c r="W52">
        <v>108.26899999964934</v>
      </c>
      <c r="X52">
        <v>108.26899999964934</v>
      </c>
      <c r="Y52">
        <v>108.26899999964934</v>
      </c>
      <c r="Z52">
        <v>108.26899999964934</v>
      </c>
      <c r="AA52">
        <v>108.26899999964934</v>
      </c>
      <c r="AB52">
        <v>108.26899999964934</v>
      </c>
      <c r="AC52">
        <v>108.26899999964934</v>
      </c>
      <c r="AD52">
        <v>108.26899999964934</v>
      </c>
      <c r="AE52">
        <v>108.26899999964934</v>
      </c>
      <c r="AF52">
        <v>108.26899999964934</v>
      </c>
      <c r="AG52">
        <v>108.26899999964934</v>
      </c>
      <c r="AH52">
        <v>108.26899999964934</v>
      </c>
      <c r="AI52">
        <v>108.26899999964934</v>
      </c>
      <c r="AJ52">
        <v>108.26899999964934</v>
      </c>
      <c r="AK52">
        <v>108.26899999964934</v>
      </c>
      <c r="AL52">
        <v>108.26899999964934</v>
      </c>
      <c r="AM52">
        <v>108.26899999964934</v>
      </c>
    </row>
    <row r="53" spans="1:39" x14ac:dyDescent="0.25">
      <c r="A53" s="146">
        <f ca="1">Exceedance!U53</f>
        <v>44317</v>
      </c>
      <c r="B53" s="261">
        <v>108.26899999964934</v>
      </c>
      <c r="C53" s="261">
        <v>108.26899999964934</v>
      </c>
      <c r="D53" s="261">
        <v>108.26899999964934</v>
      </c>
      <c r="E53">
        <v>108.26899999964934</v>
      </c>
      <c r="F53">
        <v>108.26899999964934</v>
      </c>
      <c r="G53">
        <v>108.26899999964934</v>
      </c>
      <c r="H53">
        <v>108.26899999964934</v>
      </c>
      <c r="I53">
        <v>108.26899999964934</v>
      </c>
      <c r="J53">
        <v>108.26899999964934</v>
      </c>
      <c r="K53">
        <v>108.26899999964934</v>
      </c>
      <c r="L53">
        <v>108.26899999964934</v>
      </c>
      <c r="M53">
        <v>108.26899999964934</v>
      </c>
      <c r="N53">
        <v>108.26899999964934</v>
      </c>
      <c r="O53">
        <v>108.26899999964934</v>
      </c>
      <c r="P53">
        <v>108.26899999964934</v>
      </c>
      <c r="Q53">
        <v>108.26899999964934</v>
      </c>
      <c r="R53">
        <v>108.26899999964934</v>
      </c>
      <c r="S53">
        <v>108.26899999964934</v>
      </c>
      <c r="T53">
        <v>108.26899999964934</v>
      </c>
      <c r="U53">
        <v>108.26899999964934</v>
      </c>
      <c r="V53">
        <v>108.26899999964934</v>
      </c>
      <c r="W53">
        <v>108.26899999964934</v>
      </c>
      <c r="X53">
        <v>108.26899999964934</v>
      </c>
      <c r="Y53">
        <v>108.26899999964934</v>
      </c>
      <c r="Z53">
        <v>108.26899999964934</v>
      </c>
      <c r="AA53">
        <v>108.26899999964934</v>
      </c>
      <c r="AB53">
        <v>108.26899999964934</v>
      </c>
      <c r="AC53">
        <v>108.26899999964934</v>
      </c>
      <c r="AD53">
        <v>108.26899999964934</v>
      </c>
      <c r="AE53">
        <v>108.26899999964934</v>
      </c>
      <c r="AF53">
        <v>108.26899999964934</v>
      </c>
      <c r="AG53">
        <v>108.26899999964934</v>
      </c>
      <c r="AH53">
        <v>108.26899999964934</v>
      </c>
      <c r="AI53">
        <v>108.26899999964934</v>
      </c>
      <c r="AJ53">
        <v>108.26899999964934</v>
      </c>
      <c r="AK53">
        <v>108.26899999964934</v>
      </c>
      <c r="AL53">
        <v>108.26899999964934</v>
      </c>
      <c r="AM53">
        <v>108.26899999964934</v>
      </c>
    </row>
    <row r="54" spans="1:39" x14ac:dyDescent="0.25">
      <c r="A54" s="146">
        <f ca="1">Exceedance!U54</f>
        <v>44348</v>
      </c>
      <c r="B54" s="261">
        <v>108.26899999964934</v>
      </c>
      <c r="C54" s="261">
        <v>108.26899999964934</v>
      </c>
      <c r="D54" s="261">
        <v>108.26899999964934</v>
      </c>
      <c r="E54">
        <v>108.26899999964934</v>
      </c>
      <c r="F54">
        <v>108.26899999964934</v>
      </c>
      <c r="G54">
        <v>108.26899999964934</v>
      </c>
      <c r="H54">
        <v>108.26899999964934</v>
      </c>
      <c r="I54">
        <v>108.26899999964934</v>
      </c>
      <c r="J54">
        <v>108.26899999964934</v>
      </c>
      <c r="K54">
        <v>108.26899999964934</v>
      </c>
      <c r="L54">
        <v>108.26899999964934</v>
      </c>
      <c r="M54">
        <v>108.26899999964934</v>
      </c>
      <c r="N54">
        <v>108.26899999964934</v>
      </c>
      <c r="O54">
        <v>108.26899999964934</v>
      </c>
      <c r="P54">
        <v>108.26899999964934</v>
      </c>
      <c r="Q54">
        <v>108.26899999964934</v>
      </c>
      <c r="R54">
        <v>108.26899999964934</v>
      </c>
      <c r="S54">
        <v>108.26899999964934</v>
      </c>
      <c r="T54">
        <v>108.26899999964934</v>
      </c>
      <c r="U54">
        <v>108.26899999964934</v>
      </c>
      <c r="V54">
        <v>108.26899999964934</v>
      </c>
      <c r="W54">
        <v>108.26899999964934</v>
      </c>
      <c r="X54">
        <v>108.26899999964934</v>
      </c>
      <c r="Y54">
        <v>108.26899999964934</v>
      </c>
      <c r="Z54">
        <v>108.26899999964934</v>
      </c>
      <c r="AA54">
        <v>108.26899999964934</v>
      </c>
      <c r="AB54">
        <v>108.26899999964934</v>
      </c>
      <c r="AC54">
        <v>108.26899999964934</v>
      </c>
      <c r="AD54">
        <v>108.26899999964934</v>
      </c>
      <c r="AE54">
        <v>108.26899999964934</v>
      </c>
      <c r="AF54">
        <v>108.26899999964934</v>
      </c>
      <c r="AG54">
        <v>108.26899999964934</v>
      </c>
      <c r="AH54">
        <v>108.26899999964934</v>
      </c>
      <c r="AI54">
        <v>108.26899999964934</v>
      </c>
      <c r="AJ54">
        <v>108.26899999964934</v>
      </c>
      <c r="AK54">
        <v>108.26899999964934</v>
      </c>
      <c r="AL54">
        <v>108.26899999964934</v>
      </c>
      <c r="AM54">
        <v>108.26899999964934</v>
      </c>
    </row>
    <row r="55" spans="1:39" x14ac:dyDescent="0.25">
      <c r="A55" s="146">
        <f ca="1">Exceedance!U55</f>
        <v>44378</v>
      </c>
      <c r="B55" s="261">
        <v>108.26899999964934</v>
      </c>
      <c r="C55" s="261">
        <v>108.26899999964934</v>
      </c>
      <c r="D55" s="261">
        <v>108.26899999964934</v>
      </c>
      <c r="E55">
        <v>108.26899999964934</v>
      </c>
      <c r="F55">
        <v>108.26899999964934</v>
      </c>
      <c r="G55">
        <v>108.26899999964934</v>
      </c>
      <c r="H55">
        <v>108.26899999964934</v>
      </c>
      <c r="I55">
        <v>108.26899999964934</v>
      </c>
      <c r="J55">
        <v>108.26899999964934</v>
      </c>
      <c r="K55">
        <v>108.26899999964934</v>
      </c>
      <c r="L55">
        <v>108.26899999964934</v>
      </c>
      <c r="M55">
        <v>108.26899999964934</v>
      </c>
      <c r="N55">
        <v>108.26899999964934</v>
      </c>
      <c r="O55">
        <v>108.26899999964934</v>
      </c>
      <c r="P55">
        <v>108.26899999964934</v>
      </c>
      <c r="Q55">
        <v>108.26899999964934</v>
      </c>
      <c r="R55">
        <v>108.26899999964934</v>
      </c>
      <c r="S55">
        <v>108.26899999964934</v>
      </c>
      <c r="T55">
        <v>108.26899999964934</v>
      </c>
      <c r="U55">
        <v>108.26899999964934</v>
      </c>
      <c r="V55">
        <v>108.26899999964934</v>
      </c>
      <c r="W55">
        <v>108.26899999964934</v>
      </c>
      <c r="X55">
        <v>108.26899999964934</v>
      </c>
      <c r="Y55">
        <v>108.26899999964934</v>
      </c>
      <c r="Z55">
        <v>108.26899999964934</v>
      </c>
      <c r="AA55">
        <v>108.26899999964934</v>
      </c>
      <c r="AB55">
        <v>108.26899999964934</v>
      </c>
      <c r="AC55">
        <v>108.26899999964934</v>
      </c>
      <c r="AD55">
        <v>108.26899999964934</v>
      </c>
      <c r="AE55">
        <v>108.26899999964934</v>
      </c>
      <c r="AF55">
        <v>108.26899999964934</v>
      </c>
      <c r="AG55">
        <v>108.26899999964934</v>
      </c>
      <c r="AH55">
        <v>108.26899999964934</v>
      </c>
      <c r="AI55">
        <v>108.26899999964934</v>
      </c>
      <c r="AJ55">
        <v>108.26899999964934</v>
      </c>
      <c r="AK55">
        <v>108.26899999964934</v>
      </c>
      <c r="AL55">
        <v>108.26899999964934</v>
      </c>
      <c r="AM55">
        <v>108.26899999964934</v>
      </c>
    </row>
    <row r="56" spans="1:39" x14ac:dyDescent="0.25">
      <c r="A56" s="146">
        <f ca="1">Exceedance!U56</f>
        <v>44409</v>
      </c>
      <c r="B56" s="261">
        <v>108.26899999964934</v>
      </c>
      <c r="C56" s="261">
        <v>108.26899999964934</v>
      </c>
      <c r="D56" s="261">
        <v>108.26899999964934</v>
      </c>
      <c r="E56">
        <v>108.26899999964934</v>
      </c>
      <c r="F56">
        <v>108.26899999964934</v>
      </c>
      <c r="G56">
        <v>108.26899999964934</v>
      </c>
      <c r="H56">
        <v>108.26899999964934</v>
      </c>
      <c r="I56">
        <v>108.26899999964934</v>
      </c>
      <c r="J56">
        <v>108.26899999964934</v>
      </c>
      <c r="K56">
        <v>108.26899999964934</v>
      </c>
      <c r="L56">
        <v>108.26899999964934</v>
      </c>
      <c r="M56">
        <v>108.26899999964934</v>
      </c>
      <c r="N56">
        <v>108.26899999964934</v>
      </c>
      <c r="O56">
        <v>108.26899999964934</v>
      </c>
      <c r="P56">
        <v>108.26899999964934</v>
      </c>
      <c r="Q56">
        <v>108.26899999964934</v>
      </c>
      <c r="R56">
        <v>108.26899999964934</v>
      </c>
      <c r="S56">
        <v>108.26899999964934</v>
      </c>
      <c r="T56">
        <v>108.26899999964934</v>
      </c>
      <c r="U56">
        <v>108.26899999964934</v>
      </c>
      <c r="V56">
        <v>108.26899999964934</v>
      </c>
      <c r="W56">
        <v>108.26899999964934</v>
      </c>
      <c r="X56">
        <v>108.26899999964934</v>
      </c>
      <c r="Y56">
        <v>108.26899999964934</v>
      </c>
      <c r="Z56">
        <v>108.26899999964934</v>
      </c>
      <c r="AA56">
        <v>108.26899999964934</v>
      </c>
      <c r="AB56">
        <v>108.26899999964934</v>
      </c>
      <c r="AC56">
        <v>108.26899999964934</v>
      </c>
      <c r="AD56">
        <v>108.26899999964934</v>
      </c>
      <c r="AE56">
        <v>108.26899999964934</v>
      </c>
      <c r="AF56">
        <v>108.26899999964934</v>
      </c>
      <c r="AG56">
        <v>108.26899999964934</v>
      </c>
      <c r="AH56">
        <v>108.26899999964934</v>
      </c>
      <c r="AI56">
        <v>108.26899999964934</v>
      </c>
      <c r="AJ56">
        <v>108.26899999964934</v>
      </c>
      <c r="AK56">
        <v>108.26899999964934</v>
      </c>
      <c r="AL56">
        <v>108.26899999964934</v>
      </c>
      <c r="AM56">
        <v>108.26899999964934</v>
      </c>
    </row>
    <row r="57" spans="1:39" x14ac:dyDescent="0.25">
      <c r="A57" s="146">
        <f ca="1">Exceedance!U57</f>
        <v>44440</v>
      </c>
      <c r="B57" s="261">
        <v>108.26899999964934</v>
      </c>
      <c r="C57" s="261">
        <v>108.26899999964934</v>
      </c>
      <c r="D57" s="261">
        <v>108.26899999964934</v>
      </c>
      <c r="E57">
        <v>108.26899999964934</v>
      </c>
      <c r="F57">
        <v>108.26899999964934</v>
      </c>
      <c r="G57">
        <v>108.26899999964934</v>
      </c>
      <c r="H57">
        <v>108.26899999964934</v>
      </c>
      <c r="I57">
        <v>108.26899999964934</v>
      </c>
      <c r="J57">
        <v>108.26899999964934</v>
      </c>
      <c r="K57">
        <v>108.26899999964934</v>
      </c>
      <c r="L57">
        <v>108.26899999964934</v>
      </c>
      <c r="M57">
        <v>108.26899999964934</v>
      </c>
      <c r="N57">
        <v>108.26899999964934</v>
      </c>
      <c r="O57">
        <v>108.26899999964934</v>
      </c>
      <c r="P57">
        <v>108.26899999964934</v>
      </c>
      <c r="Q57">
        <v>108.26899999964934</v>
      </c>
      <c r="R57">
        <v>108.26899999964934</v>
      </c>
      <c r="S57">
        <v>108.26899999964934</v>
      </c>
      <c r="T57">
        <v>108.26899999964934</v>
      </c>
      <c r="U57">
        <v>108.26899999964934</v>
      </c>
      <c r="V57">
        <v>108.26899999964934</v>
      </c>
      <c r="W57">
        <v>108.26899999964934</v>
      </c>
      <c r="X57">
        <v>108.26899999964934</v>
      </c>
      <c r="Y57">
        <v>108.26899999964934</v>
      </c>
      <c r="Z57">
        <v>108.26899999964934</v>
      </c>
      <c r="AA57">
        <v>108.26899999964934</v>
      </c>
      <c r="AB57">
        <v>108.26899999964934</v>
      </c>
      <c r="AC57">
        <v>108.26899999964934</v>
      </c>
      <c r="AD57">
        <v>108.26899999964934</v>
      </c>
      <c r="AE57">
        <v>108.26899999964934</v>
      </c>
      <c r="AF57">
        <v>108.26899999964934</v>
      </c>
      <c r="AG57">
        <v>108.26899999964934</v>
      </c>
      <c r="AH57">
        <v>108.26899999964934</v>
      </c>
      <c r="AI57">
        <v>108.26899999964934</v>
      </c>
      <c r="AJ57">
        <v>108.26899999964934</v>
      </c>
      <c r="AK57">
        <v>108.26899999964934</v>
      </c>
      <c r="AL57">
        <v>108.26899999964934</v>
      </c>
      <c r="AM57">
        <v>108.26899999964934</v>
      </c>
    </row>
    <row r="58" spans="1:39" x14ac:dyDescent="0.25">
      <c r="A58" s="146">
        <f ca="1">Exceedance!U58</f>
        <v>44470</v>
      </c>
      <c r="B58" s="261">
        <v>108.26899999964934</v>
      </c>
      <c r="C58" s="261">
        <v>108.26899999964934</v>
      </c>
      <c r="D58" s="261">
        <v>108.26899999964934</v>
      </c>
      <c r="E58">
        <v>108.26899999964934</v>
      </c>
      <c r="F58">
        <v>108.26899999964934</v>
      </c>
      <c r="G58">
        <v>108.26899999964934</v>
      </c>
      <c r="H58">
        <v>108.26899999964934</v>
      </c>
      <c r="I58">
        <v>108.26899999964934</v>
      </c>
      <c r="J58">
        <v>108.26899999964934</v>
      </c>
      <c r="K58">
        <v>108.26899999964934</v>
      </c>
      <c r="L58">
        <v>108.26899999964934</v>
      </c>
      <c r="M58">
        <v>108.26899999964934</v>
      </c>
      <c r="N58">
        <v>108.26899999964934</v>
      </c>
      <c r="O58">
        <v>108.26899999964934</v>
      </c>
      <c r="P58">
        <v>108.26899999964934</v>
      </c>
      <c r="Q58">
        <v>108.26899999964934</v>
      </c>
      <c r="R58">
        <v>108.26899999964934</v>
      </c>
      <c r="S58">
        <v>108.26899999964934</v>
      </c>
      <c r="T58">
        <v>108.26899999964934</v>
      </c>
      <c r="U58">
        <v>108.26899999964934</v>
      </c>
      <c r="V58">
        <v>108.26899999964934</v>
      </c>
      <c r="W58">
        <v>108.26899999964934</v>
      </c>
      <c r="X58">
        <v>108.26899999964934</v>
      </c>
      <c r="Y58">
        <v>108.26899999964934</v>
      </c>
      <c r="Z58">
        <v>108.26899999964934</v>
      </c>
      <c r="AA58">
        <v>108.26899999964934</v>
      </c>
      <c r="AB58">
        <v>108.26899999964934</v>
      </c>
      <c r="AC58">
        <v>108.26899999964934</v>
      </c>
      <c r="AD58">
        <v>108.26899999964934</v>
      </c>
      <c r="AE58">
        <v>108.26899999964934</v>
      </c>
      <c r="AF58">
        <v>108.26899999964934</v>
      </c>
      <c r="AG58">
        <v>108.26899999964934</v>
      </c>
      <c r="AH58">
        <v>108.26899999964934</v>
      </c>
      <c r="AI58">
        <v>108.26899999964934</v>
      </c>
      <c r="AJ58">
        <v>108.26899999964934</v>
      </c>
      <c r="AK58">
        <v>108.26899999964934</v>
      </c>
      <c r="AL58">
        <v>108.26899999964934</v>
      </c>
      <c r="AM58">
        <v>108.26899999964934</v>
      </c>
    </row>
    <row r="59" spans="1:39" x14ac:dyDescent="0.25">
      <c r="A59" s="146">
        <f ca="1">Exceedance!U59</f>
        <v>44501</v>
      </c>
      <c r="B59" s="261">
        <v>108.26899999964934</v>
      </c>
      <c r="C59" s="261">
        <v>108.26899999964934</v>
      </c>
      <c r="D59" s="261">
        <v>108.26899999964934</v>
      </c>
      <c r="E59">
        <v>108.26899999964934</v>
      </c>
      <c r="F59">
        <v>108.26899999964934</v>
      </c>
      <c r="G59">
        <v>108.26899999964934</v>
      </c>
      <c r="H59">
        <v>108.26899999964934</v>
      </c>
      <c r="I59">
        <v>108.26899999964934</v>
      </c>
      <c r="J59">
        <v>108.26899999964934</v>
      </c>
      <c r="K59">
        <v>108.26899999964934</v>
      </c>
      <c r="L59">
        <v>108.26899999964934</v>
      </c>
      <c r="M59">
        <v>108.26899999964934</v>
      </c>
      <c r="N59">
        <v>108.26899999964934</v>
      </c>
      <c r="O59">
        <v>108.26899999964934</v>
      </c>
      <c r="P59">
        <v>108.26899999964934</v>
      </c>
      <c r="Q59">
        <v>108.26899999964934</v>
      </c>
      <c r="R59">
        <v>108.26899999964934</v>
      </c>
      <c r="S59">
        <v>108.26899999964934</v>
      </c>
      <c r="T59">
        <v>108.26899999964934</v>
      </c>
      <c r="U59">
        <v>108.26899999964934</v>
      </c>
      <c r="V59">
        <v>108.26899999964934</v>
      </c>
      <c r="W59">
        <v>108.26899999964934</v>
      </c>
      <c r="X59">
        <v>108.26899999964934</v>
      </c>
      <c r="Y59">
        <v>108.26899999964934</v>
      </c>
      <c r="Z59">
        <v>108.26899999964934</v>
      </c>
      <c r="AA59">
        <v>108.26899999964934</v>
      </c>
      <c r="AB59">
        <v>108.26899999964934</v>
      </c>
      <c r="AC59">
        <v>108.26899999964934</v>
      </c>
      <c r="AD59">
        <v>108.26899999964934</v>
      </c>
      <c r="AE59">
        <v>108.26899999964934</v>
      </c>
      <c r="AF59">
        <v>108.26899999964934</v>
      </c>
      <c r="AG59">
        <v>108.26899999964934</v>
      </c>
      <c r="AH59">
        <v>108.26899999964934</v>
      </c>
      <c r="AI59">
        <v>108.26899999964934</v>
      </c>
      <c r="AJ59">
        <v>108.26899999964934</v>
      </c>
      <c r="AK59">
        <v>108.26899999964934</v>
      </c>
      <c r="AL59">
        <v>108.26899999964934</v>
      </c>
      <c r="AM59">
        <v>108.26899999964934</v>
      </c>
    </row>
    <row r="60" spans="1:39" x14ac:dyDescent="0.25">
      <c r="A60" s="146">
        <f ca="1">Exceedance!U60</f>
        <v>44531</v>
      </c>
      <c r="B60" s="261">
        <v>108.26899999964934</v>
      </c>
      <c r="C60" s="261">
        <v>108.26899999964934</v>
      </c>
      <c r="D60" s="261">
        <v>108.26899999964934</v>
      </c>
      <c r="E60">
        <v>108.26899999964934</v>
      </c>
      <c r="F60">
        <v>108.26899999964934</v>
      </c>
      <c r="G60">
        <v>108.26899999964934</v>
      </c>
      <c r="H60">
        <v>108.26899999964934</v>
      </c>
      <c r="I60">
        <v>108.26899999964934</v>
      </c>
      <c r="J60">
        <v>108.26899999964934</v>
      </c>
      <c r="K60">
        <v>108.26899999964934</v>
      </c>
      <c r="L60">
        <v>108.26899999964934</v>
      </c>
      <c r="M60">
        <v>108.26899999964934</v>
      </c>
      <c r="N60">
        <v>108.26899999964934</v>
      </c>
      <c r="O60">
        <v>108.26899999964934</v>
      </c>
      <c r="P60">
        <v>108.26899999964934</v>
      </c>
      <c r="Q60">
        <v>108.26899999964934</v>
      </c>
      <c r="R60">
        <v>108.26899999964934</v>
      </c>
      <c r="S60">
        <v>108.26899999964934</v>
      </c>
      <c r="T60">
        <v>108.26899999964934</v>
      </c>
      <c r="U60">
        <v>108.26899999964934</v>
      </c>
      <c r="V60">
        <v>108.26899999964934</v>
      </c>
      <c r="W60">
        <v>108.26899999964934</v>
      </c>
      <c r="X60">
        <v>108.26899999964934</v>
      </c>
      <c r="Y60">
        <v>108.26899999964934</v>
      </c>
      <c r="Z60">
        <v>108.26899999964934</v>
      </c>
      <c r="AA60">
        <v>108.26899999964934</v>
      </c>
      <c r="AB60">
        <v>108.26899999964934</v>
      </c>
      <c r="AC60">
        <v>108.26899999964934</v>
      </c>
      <c r="AD60">
        <v>108.26899999964934</v>
      </c>
      <c r="AE60">
        <v>108.26899999964934</v>
      </c>
      <c r="AF60">
        <v>108.26899999964934</v>
      </c>
      <c r="AG60">
        <v>108.26899999964934</v>
      </c>
      <c r="AH60">
        <v>108.26899999964934</v>
      </c>
      <c r="AI60">
        <v>108.26899999964934</v>
      </c>
      <c r="AJ60">
        <v>108.26899999964934</v>
      </c>
      <c r="AK60">
        <v>108.26899999964934</v>
      </c>
      <c r="AL60">
        <v>108.26899999964934</v>
      </c>
      <c r="AM60">
        <v>108.26899999964934</v>
      </c>
    </row>
    <row r="61" spans="1:39" x14ac:dyDescent="0.25">
      <c r="A61" s="146">
        <f ca="1">Exceedance!U61</f>
        <v>44562</v>
      </c>
      <c r="B61" s="261">
        <v>108.26899999964934</v>
      </c>
      <c r="C61" s="261">
        <v>108.26899999964934</v>
      </c>
      <c r="D61" s="261">
        <v>108.26899999964934</v>
      </c>
      <c r="E61">
        <v>108.26899999964934</v>
      </c>
      <c r="F61">
        <v>108.26899999964934</v>
      </c>
      <c r="G61">
        <v>108.26899999964934</v>
      </c>
      <c r="H61">
        <v>108.26899999964934</v>
      </c>
      <c r="I61">
        <v>108.26899999964934</v>
      </c>
      <c r="J61">
        <v>108.26899999964934</v>
      </c>
      <c r="K61">
        <v>108.26899999964934</v>
      </c>
      <c r="L61">
        <v>108.26899999964934</v>
      </c>
      <c r="M61">
        <v>108.26899999964934</v>
      </c>
      <c r="N61">
        <v>108.26899999964934</v>
      </c>
      <c r="O61">
        <v>108.26899999964934</v>
      </c>
      <c r="P61">
        <v>108.26899999964934</v>
      </c>
      <c r="Q61">
        <v>108.26899999964934</v>
      </c>
      <c r="R61">
        <v>108.26899999964934</v>
      </c>
      <c r="S61">
        <v>108.26899999964934</v>
      </c>
      <c r="T61">
        <v>108.26899999964934</v>
      </c>
      <c r="U61">
        <v>108.26899999964934</v>
      </c>
      <c r="V61">
        <v>108.26899999964934</v>
      </c>
      <c r="W61">
        <v>108.26899999964934</v>
      </c>
      <c r="X61">
        <v>108.26899999964934</v>
      </c>
      <c r="Y61">
        <v>108.26899999964934</v>
      </c>
      <c r="Z61">
        <v>108.26899999964934</v>
      </c>
      <c r="AA61">
        <v>108.26899999964934</v>
      </c>
      <c r="AB61">
        <v>108.26899999964934</v>
      </c>
      <c r="AC61">
        <v>108.26899999964934</v>
      </c>
      <c r="AD61">
        <v>108.26899999964934</v>
      </c>
      <c r="AE61">
        <v>108.26899999964934</v>
      </c>
      <c r="AF61">
        <v>108.26899999964934</v>
      </c>
      <c r="AG61">
        <v>108.26899999964934</v>
      </c>
      <c r="AH61">
        <v>108.26899999964934</v>
      </c>
      <c r="AI61">
        <v>108.26899999964934</v>
      </c>
      <c r="AJ61">
        <v>108.26899999964934</v>
      </c>
      <c r="AK61">
        <v>108.26899999964934</v>
      </c>
      <c r="AL61">
        <v>108.26899999964934</v>
      </c>
      <c r="AM61">
        <v>108.26899999964934</v>
      </c>
    </row>
    <row r="62" spans="1:39" x14ac:dyDescent="0.25">
      <c r="A62" s="146">
        <f ca="1">Exceedance!U62</f>
        <v>44593</v>
      </c>
      <c r="B62" s="261">
        <v>108.26899999964934</v>
      </c>
      <c r="C62" s="261">
        <v>108.26899999964934</v>
      </c>
      <c r="D62" s="261">
        <v>108.26899999964934</v>
      </c>
      <c r="E62">
        <v>108.26899999964934</v>
      </c>
      <c r="F62">
        <v>108.26899999964934</v>
      </c>
      <c r="G62">
        <v>108.26899999964934</v>
      </c>
      <c r="H62">
        <v>108.26899999964934</v>
      </c>
      <c r="I62">
        <v>108.26899999964934</v>
      </c>
      <c r="J62">
        <v>108.26899999964934</v>
      </c>
      <c r="K62">
        <v>108.26899999964934</v>
      </c>
      <c r="L62">
        <v>108.26899999964934</v>
      </c>
      <c r="M62">
        <v>108.26899999964934</v>
      </c>
      <c r="N62">
        <v>108.26899999964934</v>
      </c>
      <c r="O62">
        <v>108.26899999964934</v>
      </c>
      <c r="P62">
        <v>108.26899999964934</v>
      </c>
      <c r="Q62">
        <v>108.26899999964934</v>
      </c>
      <c r="R62">
        <v>108.26899999964934</v>
      </c>
      <c r="S62">
        <v>108.26899999964934</v>
      </c>
      <c r="T62">
        <v>108.26899999964934</v>
      </c>
      <c r="U62">
        <v>108.26899999964934</v>
      </c>
      <c r="V62">
        <v>108.26899999964934</v>
      </c>
      <c r="W62">
        <v>108.26899999964934</v>
      </c>
      <c r="X62">
        <v>108.26899999964934</v>
      </c>
      <c r="Y62">
        <v>108.26899999964934</v>
      </c>
      <c r="Z62">
        <v>108.26899999964934</v>
      </c>
      <c r="AA62">
        <v>108.26899999964934</v>
      </c>
      <c r="AB62">
        <v>108.26899999964934</v>
      </c>
      <c r="AC62">
        <v>108.26899999964934</v>
      </c>
      <c r="AD62">
        <v>108.26899999964934</v>
      </c>
      <c r="AE62">
        <v>108.26899999964934</v>
      </c>
      <c r="AF62">
        <v>108.26899999964934</v>
      </c>
      <c r="AG62">
        <v>108.26899999964934</v>
      </c>
      <c r="AH62">
        <v>108.26899999964934</v>
      </c>
      <c r="AI62">
        <v>108.26899999964934</v>
      </c>
      <c r="AJ62">
        <v>108.26899999964934</v>
      </c>
      <c r="AK62">
        <v>108.26899999964934</v>
      </c>
      <c r="AL62">
        <v>108.26899999964934</v>
      </c>
      <c r="AM62">
        <v>108.26899999964934</v>
      </c>
    </row>
    <row r="63" spans="1:39" x14ac:dyDescent="0.25">
      <c r="A63" s="146">
        <f ca="1">Exceedance!U63</f>
        <v>44621</v>
      </c>
      <c r="B63" s="261">
        <v>108.26899999964934</v>
      </c>
      <c r="C63" s="261">
        <v>108.26899999964934</v>
      </c>
      <c r="D63" s="261">
        <v>108.26899999964934</v>
      </c>
      <c r="E63">
        <v>108.26899999964934</v>
      </c>
      <c r="F63">
        <v>108.26899999964934</v>
      </c>
      <c r="G63">
        <v>108.26899999964934</v>
      </c>
      <c r="H63">
        <v>108.26899999964934</v>
      </c>
      <c r="I63">
        <v>108.26899999964934</v>
      </c>
      <c r="J63">
        <v>108.26899999964934</v>
      </c>
      <c r="K63">
        <v>108.26899999964934</v>
      </c>
      <c r="L63">
        <v>108.26899999964934</v>
      </c>
      <c r="M63">
        <v>108.26899999964934</v>
      </c>
      <c r="N63">
        <v>108.26899999964934</v>
      </c>
      <c r="O63">
        <v>108.26899999964934</v>
      </c>
      <c r="P63">
        <v>108.26899999964934</v>
      </c>
      <c r="Q63">
        <v>108.26899999964934</v>
      </c>
      <c r="R63">
        <v>108.26899999964934</v>
      </c>
      <c r="S63">
        <v>108.26899999964934</v>
      </c>
      <c r="T63">
        <v>108.26899999964934</v>
      </c>
      <c r="U63">
        <v>108.26899999964934</v>
      </c>
      <c r="V63">
        <v>108.26899999964934</v>
      </c>
      <c r="W63">
        <v>108.26899999964934</v>
      </c>
      <c r="X63">
        <v>108.26899999964934</v>
      </c>
      <c r="Y63">
        <v>108.26899999964934</v>
      </c>
      <c r="Z63">
        <v>108.26899999964934</v>
      </c>
      <c r="AA63">
        <v>108.26899999964934</v>
      </c>
      <c r="AB63">
        <v>108.26899999964934</v>
      </c>
      <c r="AC63">
        <v>108.26899999964934</v>
      </c>
      <c r="AD63">
        <v>108.26899999964934</v>
      </c>
      <c r="AE63">
        <v>108.26899999964934</v>
      </c>
      <c r="AF63">
        <v>108.26899999964934</v>
      </c>
      <c r="AG63">
        <v>108.26899999964934</v>
      </c>
      <c r="AH63">
        <v>108.26899999964934</v>
      </c>
      <c r="AI63">
        <v>108.26899999964934</v>
      </c>
      <c r="AJ63">
        <v>108.26899999964934</v>
      </c>
      <c r="AK63">
        <v>108.26899999964934</v>
      </c>
      <c r="AL63">
        <v>108.26899999964934</v>
      </c>
      <c r="AM63">
        <v>108.26899999964934</v>
      </c>
    </row>
    <row r="64" spans="1:39" x14ac:dyDescent="0.25">
      <c r="A64" s="146" t="str">
        <f ca="1">Exceedance!U64</f>
        <v/>
      </c>
      <c r="B64" s="261">
        <v>108.26899999964934</v>
      </c>
      <c r="C64" s="261">
        <v>108.26899999964934</v>
      </c>
      <c r="D64" s="261">
        <v>108.26899999964934</v>
      </c>
      <c r="E64">
        <v>108.26899999964934</v>
      </c>
      <c r="F64">
        <v>108.26899999964934</v>
      </c>
      <c r="G64">
        <v>108.26899999964934</v>
      </c>
      <c r="H64">
        <v>108.26899999964934</v>
      </c>
      <c r="I64">
        <v>108.26899999964934</v>
      </c>
      <c r="J64">
        <v>108.26899999964934</v>
      </c>
      <c r="K64">
        <v>108.26899999964934</v>
      </c>
      <c r="L64">
        <v>108.26899999964934</v>
      </c>
      <c r="M64">
        <v>108.26899999964934</v>
      </c>
      <c r="N64">
        <v>108.26899999964934</v>
      </c>
      <c r="O64">
        <v>108.26899999964934</v>
      </c>
      <c r="P64">
        <v>108.26899999964934</v>
      </c>
      <c r="Q64">
        <v>108.26899999964934</v>
      </c>
      <c r="R64">
        <v>108.26899999964934</v>
      </c>
      <c r="S64">
        <v>108.26899999964934</v>
      </c>
      <c r="T64">
        <v>108.26899999964934</v>
      </c>
      <c r="U64">
        <v>108.26899999964934</v>
      </c>
      <c r="V64">
        <v>108.26899999964934</v>
      </c>
      <c r="W64">
        <v>108.26899999964934</v>
      </c>
      <c r="X64">
        <v>108.26899999964934</v>
      </c>
      <c r="Y64">
        <v>108.26899999964934</v>
      </c>
      <c r="Z64">
        <v>108.26899999964934</v>
      </c>
      <c r="AA64">
        <v>108.26899999964934</v>
      </c>
      <c r="AB64">
        <v>108.26899999964934</v>
      </c>
      <c r="AC64">
        <v>108.26899999964934</v>
      </c>
      <c r="AD64">
        <v>108.26899999964934</v>
      </c>
      <c r="AE64">
        <v>108.26899999964934</v>
      </c>
      <c r="AF64">
        <v>108.26899999964934</v>
      </c>
      <c r="AG64">
        <v>108.26899999964934</v>
      </c>
      <c r="AH64">
        <v>108.26899999964934</v>
      </c>
      <c r="AI64">
        <v>108.26899999964934</v>
      </c>
      <c r="AJ64">
        <v>108.26899999964934</v>
      </c>
      <c r="AK64">
        <v>108.26899999964934</v>
      </c>
      <c r="AL64">
        <v>108.26899999964934</v>
      </c>
      <c r="AM64">
        <v>108.26899999964934</v>
      </c>
    </row>
    <row r="65" spans="1:39" x14ac:dyDescent="0.25">
      <c r="A65" s="146" t="str">
        <f ca="1">Exceedance!U65</f>
        <v/>
      </c>
      <c r="B65" s="261">
        <v>108.26899999964934</v>
      </c>
      <c r="C65" s="261">
        <v>108.26899999964934</v>
      </c>
      <c r="D65" s="261">
        <v>108.26899999964934</v>
      </c>
      <c r="E65">
        <v>108.26899999964934</v>
      </c>
      <c r="F65">
        <v>108.26899999964934</v>
      </c>
      <c r="G65">
        <v>108.26899999964934</v>
      </c>
      <c r="H65">
        <v>108.26899999964934</v>
      </c>
      <c r="I65">
        <v>108.26899999964934</v>
      </c>
      <c r="J65">
        <v>108.26899999964934</v>
      </c>
      <c r="K65">
        <v>108.26899999964934</v>
      </c>
      <c r="L65">
        <v>108.26899999964934</v>
      </c>
      <c r="M65">
        <v>108.26899999964934</v>
      </c>
      <c r="N65">
        <v>108.26899999964934</v>
      </c>
      <c r="O65">
        <v>108.26899999964934</v>
      </c>
      <c r="P65">
        <v>108.26899999964934</v>
      </c>
      <c r="Q65">
        <v>108.26899999964934</v>
      </c>
      <c r="R65">
        <v>108.26899999964934</v>
      </c>
      <c r="S65">
        <v>108.26899999964934</v>
      </c>
      <c r="T65">
        <v>108.26899999964934</v>
      </c>
      <c r="U65">
        <v>108.26899999964934</v>
      </c>
      <c r="V65">
        <v>108.26899999964934</v>
      </c>
      <c r="W65">
        <v>108.26899999964934</v>
      </c>
      <c r="X65">
        <v>108.26899999964934</v>
      </c>
      <c r="Y65">
        <v>108.26899999964934</v>
      </c>
      <c r="Z65">
        <v>108.26899999964934</v>
      </c>
      <c r="AA65">
        <v>108.26899999964934</v>
      </c>
      <c r="AB65">
        <v>108.26899999964934</v>
      </c>
      <c r="AC65">
        <v>108.26899999964934</v>
      </c>
      <c r="AD65">
        <v>108.26899999964934</v>
      </c>
      <c r="AE65">
        <v>108.26899999964934</v>
      </c>
      <c r="AF65">
        <v>108.26899999964934</v>
      </c>
      <c r="AG65">
        <v>108.26899999964934</v>
      </c>
      <c r="AH65">
        <v>108.26899999964934</v>
      </c>
      <c r="AI65">
        <v>108.26899999964934</v>
      </c>
      <c r="AJ65">
        <v>108.26899999964934</v>
      </c>
      <c r="AK65">
        <v>108.26899999964934</v>
      </c>
      <c r="AL65">
        <v>108.26899999964934</v>
      </c>
      <c r="AM65">
        <v>108.26899999964934</v>
      </c>
    </row>
    <row r="66" spans="1:39" x14ac:dyDescent="0.25">
      <c r="A66" s="146" t="str">
        <f ca="1">Exceedance!U66</f>
        <v/>
      </c>
      <c r="B66" s="261">
        <v>108.26899999964934</v>
      </c>
      <c r="C66" s="261">
        <v>108.26899999964934</v>
      </c>
      <c r="D66" s="261">
        <v>108.26899999964934</v>
      </c>
      <c r="E66">
        <v>108.26899999964934</v>
      </c>
      <c r="F66">
        <v>108.26899999964934</v>
      </c>
      <c r="G66">
        <v>108.26899999964934</v>
      </c>
      <c r="H66">
        <v>108.26899999964934</v>
      </c>
      <c r="I66">
        <v>108.26899999964934</v>
      </c>
      <c r="J66">
        <v>108.26899999964934</v>
      </c>
      <c r="K66">
        <v>108.26899999964934</v>
      </c>
      <c r="L66">
        <v>108.26899999964934</v>
      </c>
      <c r="M66">
        <v>108.26899999964934</v>
      </c>
      <c r="N66">
        <v>108.26899999964934</v>
      </c>
      <c r="O66">
        <v>108.26899999964934</v>
      </c>
      <c r="P66">
        <v>108.26899999964934</v>
      </c>
      <c r="Q66">
        <v>108.26899999964934</v>
      </c>
      <c r="R66">
        <v>108.26899999964934</v>
      </c>
      <c r="S66">
        <v>108.26899999964934</v>
      </c>
      <c r="T66">
        <v>108.26899999964934</v>
      </c>
      <c r="U66">
        <v>108.26899999964934</v>
      </c>
      <c r="V66">
        <v>108.26899999964934</v>
      </c>
      <c r="W66">
        <v>108.26899999964934</v>
      </c>
      <c r="X66">
        <v>108.26899999964934</v>
      </c>
      <c r="Y66">
        <v>108.26899999964934</v>
      </c>
      <c r="Z66">
        <v>108.26899999964934</v>
      </c>
      <c r="AA66">
        <v>108.26899999964934</v>
      </c>
      <c r="AB66">
        <v>108.26899999964934</v>
      </c>
      <c r="AC66">
        <v>108.26899999964934</v>
      </c>
      <c r="AD66">
        <v>108.26899999964934</v>
      </c>
      <c r="AE66">
        <v>108.26899999964934</v>
      </c>
      <c r="AF66">
        <v>108.26899999964934</v>
      </c>
      <c r="AG66">
        <v>108.26899999964934</v>
      </c>
      <c r="AH66">
        <v>108.26899999964934</v>
      </c>
      <c r="AI66">
        <v>108.26899999964934</v>
      </c>
      <c r="AJ66">
        <v>108.26899999964934</v>
      </c>
      <c r="AK66">
        <v>108.26899999964934</v>
      </c>
      <c r="AL66">
        <v>108.26899999964934</v>
      </c>
      <c r="AM66">
        <v>108.26899999964934</v>
      </c>
    </row>
    <row r="67" spans="1:39" x14ac:dyDescent="0.25">
      <c r="A67" s="146" t="str">
        <f ca="1">Exceedance!U67</f>
        <v/>
      </c>
      <c r="B67" s="261">
        <v>108.26899999964934</v>
      </c>
      <c r="C67" s="261">
        <v>108.26899999964934</v>
      </c>
      <c r="D67" s="261">
        <v>108.26899999964934</v>
      </c>
      <c r="E67">
        <v>108.26899999964934</v>
      </c>
      <c r="F67">
        <v>108.26899999964934</v>
      </c>
      <c r="G67">
        <v>108.26899999964934</v>
      </c>
      <c r="H67">
        <v>108.26899999964934</v>
      </c>
      <c r="I67">
        <v>108.26899999964934</v>
      </c>
      <c r="J67">
        <v>108.26899999964934</v>
      </c>
      <c r="K67">
        <v>108.26899999964934</v>
      </c>
      <c r="L67">
        <v>108.26899999964934</v>
      </c>
      <c r="M67">
        <v>108.26899999964934</v>
      </c>
      <c r="N67">
        <v>108.26899999964934</v>
      </c>
      <c r="O67">
        <v>108.26899999964934</v>
      </c>
      <c r="P67">
        <v>108.26899999964934</v>
      </c>
      <c r="Q67">
        <v>108.26899999964934</v>
      </c>
      <c r="R67">
        <v>108.26899999964934</v>
      </c>
      <c r="S67">
        <v>108.26899999964934</v>
      </c>
      <c r="T67">
        <v>108.26899999964934</v>
      </c>
      <c r="U67">
        <v>108.26899999964934</v>
      </c>
      <c r="V67">
        <v>108.26899999964934</v>
      </c>
      <c r="W67">
        <v>108.26899999964934</v>
      </c>
      <c r="X67">
        <v>108.26899999964934</v>
      </c>
      <c r="Y67">
        <v>108.26899999964934</v>
      </c>
      <c r="Z67">
        <v>108.26899999964934</v>
      </c>
      <c r="AA67">
        <v>108.26899999964934</v>
      </c>
      <c r="AB67">
        <v>108.26899999964934</v>
      </c>
      <c r="AC67">
        <v>108.26899999964934</v>
      </c>
      <c r="AD67">
        <v>108.26899999964934</v>
      </c>
      <c r="AE67">
        <v>108.26899999964934</v>
      </c>
      <c r="AF67">
        <v>108.26899999964934</v>
      </c>
      <c r="AG67">
        <v>108.26899999964934</v>
      </c>
      <c r="AH67">
        <v>108.26899999964934</v>
      </c>
      <c r="AI67">
        <v>108.26899999964934</v>
      </c>
      <c r="AJ67">
        <v>108.26899999964934</v>
      </c>
      <c r="AK67">
        <v>108.26899999964934</v>
      </c>
      <c r="AL67">
        <v>108.26899999964934</v>
      </c>
      <c r="AM67">
        <v>108.26899999964934</v>
      </c>
    </row>
    <row r="68" spans="1:39" x14ac:dyDescent="0.25">
      <c r="A68" s="146" t="str">
        <f ca="1">Exceedance!U68</f>
        <v/>
      </c>
      <c r="B68" s="261">
        <v>108.26899999964934</v>
      </c>
      <c r="C68" s="261">
        <v>108.26899999964934</v>
      </c>
      <c r="D68" s="261">
        <v>108.26899999964934</v>
      </c>
      <c r="E68">
        <v>108.26899999964934</v>
      </c>
      <c r="F68">
        <v>108.26899999964934</v>
      </c>
      <c r="G68">
        <v>108.26899999964934</v>
      </c>
      <c r="H68">
        <v>108.26899999964934</v>
      </c>
      <c r="I68">
        <v>108.26899999964934</v>
      </c>
      <c r="J68">
        <v>108.26899999964934</v>
      </c>
      <c r="K68">
        <v>108.26899999964934</v>
      </c>
      <c r="L68">
        <v>108.26899999964934</v>
      </c>
      <c r="M68">
        <v>108.26899999964934</v>
      </c>
      <c r="N68">
        <v>108.26899999964934</v>
      </c>
      <c r="O68">
        <v>108.26899999964934</v>
      </c>
      <c r="P68">
        <v>108.26899999964934</v>
      </c>
      <c r="Q68">
        <v>108.26899999964934</v>
      </c>
      <c r="R68">
        <v>108.26899999964934</v>
      </c>
      <c r="S68">
        <v>108.26899999964934</v>
      </c>
      <c r="T68">
        <v>108.26899999964934</v>
      </c>
      <c r="U68">
        <v>108.26899999964934</v>
      </c>
      <c r="V68">
        <v>108.26899999964934</v>
      </c>
      <c r="W68">
        <v>108.26899999964934</v>
      </c>
      <c r="X68">
        <v>108.26899999964934</v>
      </c>
      <c r="Y68">
        <v>108.26899999964934</v>
      </c>
      <c r="Z68">
        <v>108.26899999964934</v>
      </c>
      <c r="AA68">
        <v>108.26899999964934</v>
      </c>
      <c r="AB68">
        <v>108.26899999964934</v>
      </c>
      <c r="AC68">
        <v>108.26899999964934</v>
      </c>
      <c r="AD68">
        <v>108.26899999964934</v>
      </c>
      <c r="AE68">
        <v>108.26899999964934</v>
      </c>
      <c r="AF68">
        <v>108.26899999964934</v>
      </c>
      <c r="AG68">
        <v>108.26899999964934</v>
      </c>
      <c r="AH68">
        <v>108.26899999964934</v>
      </c>
      <c r="AI68">
        <v>108.26899999964934</v>
      </c>
      <c r="AJ68">
        <v>108.26899999964934</v>
      </c>
      <c r="AK68">
        <v>108.26899999964934</v>
      </c>
      <c r="AL68">
        <v>108.26899999964934</v>
      </c>
      <c r="AM68">
        <v>108.26899999964934</v>
      </c>
    </row>
    <row r="69" spans="1:39" x14ac:dyDescent="0.25">
      <c r="A69" s="146" t="str">
        <f ca="1">Exceedance!U69</f>
        <v/>
      </c>
      <c r="B69" s="261">
        <v>108.26899999964934</v>
      </c>
      <c r="C69" s="261">
        <v>108.26899999964934</v>
      </c>
      <c r="D69" s="261">
        <v>108.26899999964934</v>
      </c>
      <c r="E69">
        <v>108.26899999964934</v>
      </c>
      <c r="F69">
        <v>108.26899999964934</v>
      </c>
      <c r="G69">
        <v>108.26899999964934</v>
      </c>
      <c r="H69">
        <v>108.26899999964934</v>
      </c>
      <c r="I69">
        <v>108.26899999964934</v>
      </c>
      <c r="J69">
        <v>108.26899999964934</v>
      </c>
      <c r="K69">
        <v>108.26899999964934</v>
      </c>
      <c r="L69">
        <v>108.26899999964934</v>
      </c>
      <c r="M69">
        <v>108.26899999964934</v>
      </c>
      <c r="N69">
        <v>108.26899999964934</v>
      </c>
      <c r="O69">
        <v>108.26899999964934</v>
      </c>
      <c r="P69">
        <v>108.26899999964934</v>
      </c>
      <c r="Q69">
        <v>108.26899999964934</v>
      </c>
      <c r="R69">
        <v>108.26899999964934</v>
      </c>
      <c r="S69">
        <v>108.26899999964934</v>
      </c>
      <c r="T69">
        <v>108.26899999964934</v>
      </c>
      <c r="U69">
        <v>108.26899999964934</v>
      </c>
      <c r="V69">
        <v>108.26899999964934</v>
      </c>
      <c r="W69">
        <v>108.26899999964934</v>
      </c>
      <c r="X69">
        <v>108.26899999964934</v>
      </c>
      <c r="Y69">
        <v>108.26899999964934</v>
      </c>
      <c r="Z69">
        <v>108.26899999964934</v>
      </c>
      <c r="AA69">
        <v>108.26899999964934</v>
      </c>
      <c r="AB69">
        <v>108.26899999964934</v>
      </c>
      <c r="AC69">
        <v>108.26899999964934</v>
      </c>
      <c r="AD69">
        <v>108.26899999964934</v>
      </c>
      <c r="AE69">
        <v>108.26899999964934</v>
      </c>
      <c r="AF69">
        <v>108.26899999964934</v>
      </c>
      <c r="AG69">
        <v>108.26899999964934</v>
      </c>
      <c r="AH69">
        <v>108.26899999964934</v>
      </c>
      <c r="AI69">
        <v>108.26899999964934</v>
      </c>
      <c r="AJ69">
        <v>108.26899999964934</v>
      </c>
      <c r="AK69">
        <v>108.26899999964934</v>
      </c>
      <c r="AL69">
        <v>108.26899999964934</v>
      </c>
      <c r="AM69">
        <v>108.26899999964934</v>
      </c>
    </row>
    <row r="70" spans="1:39" x14ac:dyDescent="0.25">
      <c r="A70" s="146" t="str">
        <f ca="1">Exceedance!U70</f>
        <v/>
      </c>
      <c r="B70" s="261"/>
      <c r="C70" s="261"/>
      <c r="D70" s="261"/>
    </row>
    <row r="71" spans="1:39" x14ac:dyDescent="0.25">
      <c r="A71" s="146" t="str">
        <f ca="1">Exceedance!U71</f>
        <v/>
      </c>
      <c r="B71" s="261"/>
      <c r="C71" s="261"/>
      <c r="D71" s="261"/>
    </row>
    <row r="72" spans="1:39" x14ac:dyDescent="0.25">
      <c r="A72" s="146" t="str">
        <f ca="1">Exceedance!U72</f>
        <v/>
      </c>
      <c r="B72" s="261"/>
      <c r="C72" s="261"/>
      <c r="D72" s="261"/>
    </row>
    <row r="73" spans="1:39" x14ac:dyDescent="0.25">
      <c r="A73" s="146" t="str">
        <f ca="1">Exceedance!U73</f>
        <v/>
      </c>
      <c r="B73" s="261"/>
      <c r="C73" s="261"/>
      <c r="D73" s="261"/>
    </row>
    <row r="74" spans="1:39" x14ac:dyDescent="0.25">
      <c r="A74" s="146" t="str">
        <f ca="1">Exceedance!U74</f>
        <v/>
      </c>
      <c r="B74" s="261"/>
      <c r="C74" s="261"/>
      <c r="D74" s="261"/>
    </row>
    <row r="75" spans="1:39" x14ac:dyDescent="0.25">
      <c r="A75" s="146" t="str">
        <f ca="1">Exceedance!U75</f>
        <v/>
      </c>
      <c r="B75" s="261"/>
      <c r="C75" s="261"/>
      <c r="D75" s="261"/>
    </row>
    <row r="76" spans="1:39" x14ac:dyDescent="0.25">
      <c r="A76" s="146" t="str">
        <f ca="1">Exceedance!U76</f>
        <v/>
      </c>
      <c r="B76" s="261"/>
      <c r="C76" s="261"/>
      <c r="D76" s="261"/>
    </row>
    <row r="77" spans="1:39" x14ac:dyDescent="0.25">
      <c r="A77" s="146" t="str">
        <f ca="1">Exceedance!U77</f>
        <v/>
      </c>
      <c r="B77" s="261"/>
      <c r="C77" s="261"/>
      <c r="D77" s="261"/>
    </row>
    <row r="78" spans="1:39" x14ac:dyDescent="0.25">
      <c r="A78" s="146" t="str">
        <f ca="1">Exceedance!U78</f>
        <v/>
      </c>
      <c r="B78" s="261"/>
      <c r="C78" s="261"/>
      <c r="D78" s="261"/>
    </row>
    <row r="79" spans="1:39" x14ac:dyDescent="0.25">
      <c r="A79" s="146" t="str">
        <f ca="1">Exceedance!U79</f>
        <v/>
      </c>
      <c r="B79" s="261"/>
      <c r="C79" s="261"/>
      <c r="D79" s="261"/>
    </row>
    <row r="80" spans="1:39" x14ac:dyDescent="0.25">
      <c r="A80" s="146" t="str">
        <f ca="1">Exceedance!U80</f>
        <v/>
      </c>
      <c r="B80" s="261"/>
      <c r="C80" s="261"/>
      <c r="D80" s="261"/>
    </row>
    <row r="81" spans="1:4" x14ac:dyDescent="0.25">
      <c r="A81" s="146" t="str">
        <f ca="1">Exceedance!U81</f>
        <v/>
      </c>
      <c r="B81" s="261"/>
      <c r="C81" s="261"/>
      <c r="D81" s="261"/>
    </row>
    <row r="82" spans="1:4" x14ac:dyDescent="0.25">
      <c r="A82" s="146" t="str">
        <f ca="1">Exceedance!U82</f>
        <v/>
      </c>
      <c r="B82" s="261"/>
      <c r="C82" s="261"/>
      <c r="D82" s="261"/>
    </row>
    <row r="83" spans="1:4" x14ac:dyDescent="0.25">
      <c r="A83" s="146" t="str">
        <f ca="1">Exceedance!U83</f>
        <v/>
      </c>
      <c r="B83" s="261"/>
      <c r="C83" s="261"/>
      <c r="D83" s="261"/>
    </row>
    <row r="84" spans="1:4" x14ac:dyDescent="0.25">
      <c r="A84" s="146" t="str">
        <f ca="1">Exceedance!U84</f>
        <v/>
      </c>
      <c r="B84" s="261"/>
      <c r="C84" s="261"/>
      <c r="D84" s="261"/>
    </row>
    <row r="85" spans="1:4" x14ac:dyDescent="0.25">
      <c r="A85" s="146" t="str">
        <f ca="1">Exceedance!U85</f>
        <v/>
      </c>
      <c r="B85" s="261"/>
      <c r="C85" s="261"/>
      <c r="D85" s="261"/>
    </row>
    <row r="86" spans="1:4" x14ac:dyDescent="0.25">
      <c r="A86" s="146" t="str">
        <f ca="1">Exceedance!U86</f>
        <v/>
      </c>
      <c r="B86" s="261"/>
      <c r="C86" s="261"/>
      <c r="D86" s="261"/>
    </row>
    <row r="87" spans="1:4" x14ac:dyDescent="0.25">
      <c r="A87" s="146" t="str">
        <f ca="1">Exceedance!U87</f>
        <v/>
      </c>
      <c r="B87" s="261"/>
      <c r="C87" s="261"/>
      <c r="D87" s="261"/>
    </row>
    <row r="88" spans="1:4" x14ac:dyDescent="0.25">
      <c r="A88" s="146" t="str">
        <f ca="1">Exceedance!U88</f>
        <v/>
      </c>
      <c r="B88" s="261"/>
      <c r="C88" s="261"/>
      <c r="D88" s="261"/>
    </row>
    <row r="89" spans="1:4" x14ac:dyDescent="0.25">
      <c r="A89" s="146" t="str">
        <f ca="1">Exceedance!U89</f>
        <v/>
      </c>
      <c r="B89" s="261"/>
      <c r="C89" s="261"/>
      <c r="D89" s="261"/>
    </row>
    <row r="90" spans="1:4" x14ac:dyDescent="0.25">
      <c r="A90" s="146" t="str">
        <f ca="1">Exceedance!U90</f>
        <v/>
      </c>
      <c r="B90" s="261"/>
      <c r="C90" s="261"/>
      <c r="D90" s="261"/>
    </row>
    <row r="91" spans="1:4" x14ac:dyDescent="0.25">
      <c r="A91" s="146" t="str">
        <f ca="1">Exceedance!U91</f>
        <v/>
      </c>
      <c r="B91" s="261"/>
      <c r="C91" s="261"/>
      <c r="D91" s="261"/>
    </row>
    <row r="92" spans="1:4" x14ac:dyDescent="0.25">
      <c r="A92" s="146" t="str">
        <f ca="1">Exceedance!U92</f>
        <v/>
      </c>
      <c r="B92" s="261"/>
      <c r="C92" s="261"/>
      <c r="D92" s="261"/>
    </row>
    <row r="93" spans="1:4" x14ac:dyDescent="0.25">
      <c r="A93" s="146" t="str">
        <f ca="1">Exceedance!U93</f>
        <v/>
      </c>
      <c r="B93" s="261"/>
      <c r="C93" s="261"/>
      <c r="D93" s="261"/>
    </row>
    <row r="94" spans="1:4" x14ac:dyDescent="0.25">
      <c r="A94" s="146" t="str">
        <f ca="1">Exceedance!U94</f>
        <v/>
      </c>
      <c r="B94" s="261"/>
      <c r="C94" s="261"/>
      <c r="D94" s="261"/>
    </row>
    <row r="95" spans="1:4" x14ac:dyDescent="0.25">
      <c r="A95" s="146" t="str">
        <f ca="1">Exceedance!U95</f>
        <v/>
      </c>
      <c r="B95" s="261"/>
      <c r="C95" s="261"/>
      <c r="D95" s="261"/>
    </row>
    <row r="96" spans="1:4" x14ac:dyDescent="0.25">
      <c r="A96" s="146" t="str">
        <f ca="1">Exceedance!U96</f>
        <v/>
      </c>
      <c r="B96" s="261"/>
      <c r="C96" s="261"/>
      <c r="D96" s="261"/>
    </row>
    <row r="97" spans="1:4" x14ac:dyDescent="0.25">
      <c r="A97" s="146" t="str">
        <f ca="1">Exceedance!U97</f>
        <v/>
      </c>
      <c r="B97" s="261"/>
      <c r="C97" s="261"/>
      <c r="D97" s="261"/>
    </row>
    <row r="98" spans="1:4" x14ac:dyDescent="0.25">
      <c r="A98" s="146" t="str">
        <f ca="1">Exceedance!U98</f>
        <v/>
      </c>
      <c r="B98" s="261"/>
      <c r="C98" s="261"/>
      <c r="D98" s="261"/>
    </row>
    <row r="99" spans="1:4" x14ac:dyDescent="0.25">
      <c r="A99" s="146" t="str">
        <f ca="1">Exceedance!U99</f>
        <v/>
      </c>
      <c r="B99" s="261"/>
      <c r="C99" s="261"/>
      <c r="D99" s="261"/>
    </row>
    <row r="100" spans="1:4" x14ac:dyDescent="0.25">
      <c r="A100" s="146" t="str">
        <f ca="1">Exceedance!U100</f>
        <v/>
      </c>
      <c r="B100" s="261"/>
      <c r="C100" s="261"/>
      <c r="D100" s="261"/>
    </row>
  </sheetData>
  <mergeCells count="1">
    <mergeCell ref="B1:AH1"/>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9966FF"/>
  </sheetPr>
  <dimension ref="A1:BD100"/>
  <sheetViews>
    <sheetView zoomScale="80" zoomScaleNormal="80" workbookViewId="0">
      <selection activeCell="B4" sqref="B4:AM69"/>
    </sheetView>
  </sheetViews>
  <sheetFormatPr defaultRowHeight="15" x14ac:dyDescent="0.25"/>
  <cols>
    <col min="1" max="1" width="8.85546875" style="143"/>
    <col min="2" max="4" width="9.140625" style="262"/>
  </cols>
  <sheetData>
    <row r="1" spans="1:56" s="143" customFormat="1" x14ac:dyDescent="0.25">
      <c r="A1" s="142"/>
      <c r="B1" s="758" t="s">
        <v>173</v>
      </c>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row>
    <row r="2" spans="1:56" s="143" customFormat="1" x14ac:dyDescent="0.25">
      <c r="A2" s="142"/>
      <c r="B2" s="260" t="s">
        <v>295</v>
      </c>
      <c r="C2" s="260" t="s">
        <v>296</v>
      </c>
      <c r="D2" s="260" t="s">
        <v>297</v>
      </c>
      <c r="E2" s="143">
        <v>1981</v>
      </c>
      <c r="F2" s="143">
        <v>1982</v>
      </c>
      <c r="G2" s="143">
        <v>1983</v>
      </c>
      <c r="H2" s="143">
        <v>1984</v>
      </c>
      <c r="I2" s="143">
        <v>1985</v>
      </c>
      <c r="J2" s="143">
        <v>1986</v>
      </c>
      <c r="K2" s="143">
        <v>1987</v>
      </c>
      <c r="L2" s="143">
        <v>1988</v>
      </c>
      <c r="M2" s="143">
        <v>1989</v>
      </c>
      <c r="N2" s="143">
        <v>1990</v>
      </c>
      <c r="O2" s="143">
        <v>1991</v>
      </c>
      <c r="P2" s="143">
        <v>1992</v>
      </c>
      <c r="Q2" s="143">
        <v>1993</v>
      </c>
      <c r="R2" s="143">
        <v>1994</v>
      </c>
      <c r="S2" s="143">
        <v>1995</v>
      </c>
      <c r="T2" s="143">
        <v>1996</v>
      </c>
      <c r="U2" s="143">
        <v>1997</v>
      </c>
      <c r="V2" s="143">
        <v>1998</v>
      </c>
      <c r="W2" s="143">
        <v>1999</v>
      </c>
      <c r="X2" s="143">
        <v>2000</v>
      </c>
      <c r="Y2" s="143">
        <v>2001</v>
      </c>
      <c r="Z2" s="143">
        <v>2002</v>
      </c>
      <c r="AA2" s="143">
        <v>2003</v>
      </c>
      <c r="AB2" s="143">
        <v>2004</v>
      </c>
      <c r="AC2" s="143">
        <v>2005</v>
      </c>
      <c r="AD2" s="143">
        <v>2006</v>
      </c>
      <c r="AE2" s="192">
        <v>2007</v>
      </c>
      <c r="AF2" s="192">
        <v>2008</v>
      </c>
      <c r="AG2" s="192">
        <v>2009</v>
      </c>
      <c r="AH2" s="143">
        <v>2010</v>
      </c>
      <c r="AI2" s="143">
        <v>2011</v>
      </c>
      <c r="AJ2" s="143">
        <v>2012</v>
      </c>
      <c r="AK2" s="143">
        <v>2013</v>
      </c>
      <c r="AL2" s="143">
        <v>2014</v>
      </c>
      <c r="AM2" s="143">
        <v>2015</v>
      </c>
      <c r="AN2" s="143">
        <v>2016</v>
      </c>
      <c r="AO2" s="143">
        <v>2017</v>
      </c>
      <c r="AP2" s="143">
        <v>2018</v>
      </c>
      <c r="AQ2" s="143">
        <v>2019</v>
      </c>
      <c r="AR2" s="143">
        <v>2020</v>
      </c>
      <c r="AS2" s="143">
        <v>2021</v>
      </c>
      <c r="AT2" s="143">
        <v>2022</v>
      </c>
      <c r="AU2" s="143">
        <v>2023</v>
      </c>
      <c r="AV2" s="143">
        <v>2024</v>
      </c>
      <c r="AW2" s="143">
        <v>2025</v>
      </c>
      <c r="AX2" s="143">
        <v>2026</v>
      </c>
      <c r="AY2" s="143">
        <v>2027</v>
      </c>
      <c r="AZ2" s="143">
        <v>2028</v>
      </c>
      <c r="BA2" s="143">
        <v>2029</v>
      </c>
      <c r="BB2" s="143">
        <v>2030</v>
      </c>
      <c r="BC2" s="143">
        <v>2031</v>
      </c>
      <c r="BD2" s="143">
        <v>2032</v>
      </c>
    </row>
    <row r="3" spans="1:56" s="145" customFormat="1" x14ac:dyDescent="0.25">
      <c r="A3" s="144"/>
      <c r="B3" s="145" t="s">
        <v>332</v>
      </c>
      <c r="C3" s="145" t="s">
        <v>333</v>
      </c>
      <c r="D3" s="145" t="s">
        <v>334</v>
      </c>
      <c r="E3" s="145" t="s">
        <v>335</v>
      </c>
      <c r="F3" s="145" t="s">
        <v>336</v>
      </c>
      <c r="G3" s="145" t="s">
        <v>337</v>
      </c>
      <c r="H3" s="145" t="s">
        <v>338</v>
      </c>
      <c r="I3" s="145" t="s">
        <v>339</v>
      </c>
      <c r="J3" s="145" t="s">
        <v>340</v>
      </c>
      <c r="K3" s="145" t="s">
        <v>341</v>
      </c>
      <c r="L3" s="145" t="s">
        <v>342</v>
      </c>
      <c r="M3" s="145" t="s">
        <v>343</v>
      </c>
      <c r="N3" s="145" t="s">
        <v>344</v>
      </c>
      <c r="O3" s="145" t="s">
        <v>345</v>
      </c>
      <c r="P3" s="145" t="s">
        <v>346</v>
      </c>
      <c r="Q3" s="145" t="s">
        <v>347</v>
      </c>
      <c r="R3" s="145" t="s">
        <v>348</v>
      </c>
      <c r="S3" s="145" t="s">
        <v>349</v>
      </c>
      <c r="T3" s="145" t="s">
        <v>350</v>
      </c>
      <c r="U3" s="145" t="s">
        <v>351</v>
      </c>
      <c r="V3" s="145" t="s">
        <v>352</v>
      </c>
      <c r="W3" s="145" t="s">
        <v>353</v>
      </c>
      <c r="X3" s="145" t="s">
        <v>354</v>
      </c>
      <c r="Y3" s="145" t="s">
        <v>355</v>
      </c>
      <c r="Z3" s="145" t="s">
        <v>356</v>
      </c>
      <c r="AA3" s="145" t="s">
        <v>357</v>
      </c>
      <c r="AB3" s="145" t="s">
        <v>358</v>
      </c>
      <c r="AC3" s="145" t="s">
        <v>359</v>
      </c>
      <c r="AD3" s="145" t="s">
        <v>360</v>
      </c>
      <c r="AE3" s="145" t="s">
        <v>361</v>
      </c>
      <c r="AF3" s="145" t="s">
        <v>362</v>
      </c>
      <c r="AG3" s="145" t="s">
        <v>363</v>
      </c>
      <c r="AH3" s="145" t="s">
        <v>364</v>
      </c>
      <c r="AI3" s="145" t="s">
        <v>384</v>
      </c>
      <c r="AJ3" s="145" t="s">
        <v>385</v>
      </c>
      <c r="AK3" s="145" t="s">
        <v>386</v>
      </c>
      <c r="AL3" s="145" t="s">
        <v>387</v>
      </c>
      <c r="AM3" s="145" t="s">
        <v>388</v>
      </c>
      <c r="AN3" s="145" t="s">
        <v>389</v>
      </c>
      <c r="AO3" s="145" t="s">
        <v>390</v>
      </c>
      <c r="AP3" s="145" t="s">
        <v>391</v>
      </c>
      <c r="AQ3" s="145" t="s">
        <v>392</v>
      </c>
      <c r="AR3" s="145" t="s">
        <v>393</v>
      </c>
      <c r="AS3" s="145" t="s">
        <v>394</v>
      </c>
      <c r="AT3" s="145" t="s">
        <v>395</v>
      </c>
      <c r="AU3" s="145" t="s">
        <v>396</v>
      </c>
      <c r="AV3" s="145" t="s">
        <v>397</v>
      </c>
      <c r="AW3" s="145" t="s">
        <v>398</v>
      </c>
      <c r="AX3" s="145" t="s">
        <v>399</v>
      </c>
      <c r="AY3" s="145" t="s">
        <v>400</v>
      </c>
      <c r="AZ3" s="145" t="s">
        <v>401</v>
      </c>
      <c r="BA3" s="145" t="s">
        <v>402</v>
      </c>
      <c r="BB3" s="145" t="s">
        <v>403</v>
      </c>
      <c r="BC3" s="145" t="s">
        <v>404</v>
      </c>
      <c r="BD3" s="145" t="s">
        <v>405</v>
      </c>
    </row>
    <row r="4" spans="1:56" x14ac:dyDescent="0.25">
      <c r="A4" s="146">
        <f ca="1">Exceedance!U4</f>
        <v>42826</v>
      </c>
      <c r="B4" s="275">
        <v>7148.9598445595138</v>
      </c>
      <c r="C4" s="275">
        <v>7148.9598445595138</v>
      </c>
      <c r="D4" s="275">
        <v>7148.9598445595138</v>
      </c>
      <c r="E4">
        <v>7148.9598445595138</v>
      </c>
      <c r="F4">
        <v>7148.9598445595138</v>
      </c>
      <c r="G4">
        <v>7148.9598445595138</v>
      </c>
      <c r="H4">
        <v>7148.9598445595138</v>
      </c>
      <c r="I4">
        <v>7148.9598445595138</v>
      </c>
      <c r="J4">
        <v>7148.9598445595138</v>
      </c>
      <c r="K4">
        <v>7148.9598445595138</v>
      </c>
      <c r="L4">
        <v>7148.9598445595138</v>
      </c>
      <c r="M4">
        <v>7148.9598445595138</v>
      </c>
      <c r="N4">
        <v>7148.9598445595138</v>
      </c>
      <c r="O4">
        <v>7148.9598445595138</v>
      </c>
      <c r="P4">
        <v>7148.9598445595138</v>
      </c>
      <c r="Q4">
        <v>7148.9598445595138</v>
      </c>
      <c r="R4">
        <v>7148.9598445595138</v>
      </c>
      <c r="S4">
        <v>7148.9598445595138</v>
      </c>
      <c r="T4">
        <v>7148.9598445595138</v>
      </c>
      <c r="U4">
        <v>7148.9598445595138</v>
      </c>
      <c r="V4">
        <v>7148.9598445595138</v>
      </c>
      <c r="W4">
        <v>7148.9598445595138</v>
      </c>
      <c r="X4">
        <v>7148.9598445595138</v>
      </c>
      <c r="Y4">
        <v>7148.9598445595138</v>
      </c>
      <c r="Z4">
        <v>7148.9598445595138</v>
      </c>
      <c r="AA4">
        <v>7148.9598445595138</v>
      </c>
      <c r="AB4">
        <v>7148.9598445595138</v>
      </c>
      <c r="AC4">
        <v>7148.9598445595138</v>
      </c>
      <c r="AD4">
        <v>7148.9598445595138</v>
      </c>
      <c r="AE4">
        <v>7148.9598445595138</v>
      </c>
      <c r="AF4">
        <v>7148.9598445595138</v>
      </c>
      <c r="AG4">
        <v>7148.9598445595138</v>
      </c>
      <c r="AH4">
        <v>7148.9598445595138</v>
      </c>
      <c r="AI4">
        <v>7148.9598445595138</v>
      </c>
      <c r="AJ4">
        <v>7148.9598445595138</v>
      </c>
      <c r="AK4">
        <v>7148.9598445595138</v>
      </c>
      <c r="AL4">
        <v>7148.9598445595138</v>
      </c>
      <c r="AM4">
        <v>7148.9598445595138</v>
      </c>
    </row>
    <row r="5" spans="1:56" x14ac:dyDescent="0.25">
      <c r="A5" s="146">
        <f ca="1">Exceedance!U5</f>
        <v>42856</v>
      </c>
      <c r="B5" s="275">
        <v>7148.9598445595138</v>
      </c>
      <c r="C5" s="275">
        <v>7148.9598445595138</v>
      </c>
      <c r="D5" s="275">
        <v>7148.9598445595138</v>
      </c>
      <c r="E5">
        <v>7148.9598445595138</v>
      </c>
      <c r="F5">
        <v>7148.9598445595138</v>
      </c>
      <c r="G5">
        <v>7148.9598445595138</v>
      </c>
      <c r="H5">
        <v>7148.9598445595138</v>
      </c>
      <c r="I5">
        <v>7148.9598445595138</v>
      </c>
      <c r="J5">
        <v>7148.9598445595138</v>
      </c>
      <c r="K5">
        <v>7148.9598445595138</v>
      </c>
      <c r="L5">
        <v>7148.9598445595138</v>
      </c>
      <c r="M5">
        <v>7148.9598445595138</v>
      </c>
      <c r="N5">
        <v>7148.9598445595138</v>
      </c>
      <c r="O5">
        <v>7148.9598445595138</v>
      </c>
      <c r="P5">
        <v>7148.9598445595138</v>
      </c>
      <c r="Q5">
        <v>7148.9598445595138</v>
      </c>
      <c r="R5">
        <v>7148.9598445595138</v>
      </c>
      <c r="S5">
        <v>7148.9598445595138</v>
      </c>
      <c r="T5">
        <v>7148.9598445595138</v>
      </c>
      <c r="U5">
        <v>7148.9598445595138</v>
      </c>
      <c r="V5">
        <v>7148.9598445595138</v>
      </c>
      <c r="W5">
        <v>7148.9598445595138</v>
      </c>
      <c r="X5">
        <v>7148.9598445595138</v>
      </c>
      <c r="Y5">
        <v>7148.9598445595138</v>
      </c>
      <c r="Z5">
        <v>7148.9598445595138</v>
      </c>
      <c r="AA5">
        <v>7148.9598445595138</v>
      </c>
      <c r="AB5">
        <v>7148.9598445595138</v>
      </c>
      <c r="AC5">
        <v>7148.9598445595138</v>
      </c>
      <c r="AD5">
        <v>7148.9598445595138</v>
      </c>
      <c r="AE5">
        <v>7148.9598445595138</v>
      </c>
      <c r="AF5">
        <v>7148.9598445595138</v>
      </c>
      <c r="AG5">
        <v>7148.9598445595138</v>
      </c>
      <c r="AH5">
        <v>7148.9598445595138</v>
      </c>
      <c r="AI5">
        <v>7148.9598445595138</v>
      </c>
      <c r="AJ5">
        <v>7148.9598445595138</v>
      </c>
      <c r="AK5">
        <v>7148.9598445595138</v>
      </c>
      <c r="AL5">
        <v>7148.9598445595138</v>
      </c>
      <c r="AM5">
        <v>7148.9598445595138</v>
      </c>
    </row>
    <row r="6" spans="1:56" x14ac:dyDescent="0.25">
      <c r="A6" s="146">
        <f ca="1">Exceedance!U6</f>
        <v>42887</v>
      </c>
      <c r="B6" s="275">
        <v>7148.9598445595138</v>
      </c>
      <c r="C6" s="275">
        <v>7148.9598445595138</v>
      </c>
      <c r="D6" s="275">
        <v>7148.9598445595138</v>
      </c>
      <c r="E6">
        <v>7148.9598445595138</v>
      </c>
      <c r="F6">
        <v>7148.9598445595138</v>
      </c>
      <c r="G6">
        <v>7148.9598445595138</v>
      </c>
      <c r="H6">
        <v>7148.9598445595138</v>
      </c>
      <c r="I6">
        <v>7148.9598445595138</v>
      </c>
      <c r="J6">
        <v>7148.9598445595138</v>
      </c>
      <c r="K6">
        <v>7148.9598445595138</v>
      </c>
      <c r="L6">
        <v>7148.9598445595138</v>
      </c>
      <c r="M6">
        <v>7148.9598445595138</v>
      </c>
      <c r="N6">
        <v>7148.9598445595138</v>
      </c>
      <c r="O6">
        <v>7148.9598445595138</v>
      </c>
      <c r="P6">
        <v>7148.9598445595138</v>
      </c>
      <c r="Q6">
        <v>7148.9598445595138</v>
      </c>
      <c r="R6">
        <v>7148.9598445595138</v>
      </c>
      <c r="S6">
        <v>7148.9598445595138</v>
      </c>
      <c r="T6">
        <v>7148.9598445595138</v>
      </c>
      <c r="U6">
        <v>7148.9598445595138</v>
      </c>
      <c r="V6">
        <v>7148.9598445595138</v>
      </c>
      <c r="W6">
        <v>7148.9598445595138</v>
      </c>
      <c r="X6">
        <v>7148.9598445595138</v>
      </c>
      <c r="Y6">
        <v>7148.9598445595138</v>
      </c>
      <c r="Z6">
        <v>7148.9598445595138</v>
      </c>
      <c r="AA6">
        <v>7148.9598445595138</v>
      </c>
      <c r="AB6">
        <v>7148.9598445595138</v>
      </c>
      <c r="AC6">
        <v>7148.9598445595138</v>
      </c>
      <c r="AD6">
        <v>7148.9598445595138</v>
      </c>
      <c r="AE6">
        <v>7148.9598445595138</v>
      </c>
      <c r="AF6">
        <v>7148.9598445595138</v>
      </c>
      <c r="AG6">
        <v>7148.9598445595138</v>
      </c>
      <c r="AH6">
        <v>7148.9598445595138</v>
      </c>
      <c r="AI6">
        <v>7148.9598445595138</v>
      </c>
      <c r="AJ6">
        <v>7148.9598445595138</v>
      </c>
      <c r="AK6">
        <v>7148.9598445595138</v>
      </c>
      <c r="AL6">
        <v>7148.9598445595138</v>
      </c>
      <c r="AM6">
        <v>7148.9598445595138</v>
      </c>
    </row>
    <row r="7" spans="1:56" x14ac:dyDescent="0.25">
      <c r="A7" s="146">
        <f ca="1">Exceedance!U7</f>
        <v>42917</v>
      </c>
      <c r="B7" s="275">
        <v>7148.9598445595138</v>
      </c>
      <c r="C7" s="275">
        <v>7148.9598445595138</v>
      </c>
      <c r="D7" s="275">
        <v>7148.9598445595138</v>
      </c>
      <c r="E7">
        <v>7148.9598445595138</v>
      </c>
      <c r="F7">
        <v>7148.9598445595138</v>
      </c>
      <c r="G7">
        <v>7148.9598445595138</v>
      </c>
      <c r="H7">
        <v>7148.9598445595138</v>
      </c>
      <c r="I7">
        <v>7148.9598445595138</v>
      </c>
      <c r="J7">
        <v>7148.9598445595138</v>
      </c>
      <c r="K7">
        <v>7148.9598445595138</v>
      </c>
      <c r="L7">
        <v>7148.9598445595138</v>
      </c>
      <c r="M7">
        <v>7148.9598445595138</v>
      </c>
      <c r="N7">
        <v>7148.9598445595138</v>
      </c>
      <c r="O7">
        <v>7148.9598445595138</v>
      </c>
      <c r="P7">
        <v>7148.9598445595138</v>
      </c>
      <c r="Q7">
        <v>7148.9598445595138</v>
      </c>
      <c r="R7">
        <v>7148.9598445595138</v>
      </c>
      <c r="S7">
        <v>7148.9598445595138</v>
      </c>
      <c r="T7">
        <v>7148.9598445595138</v>
      </c>
      <c r="U7">
        <v>7148.9598445595138</v>
      </c>
      <c r="V7">
        <v>7148.9598445595138</v>
      </c>
      <c r="W7">
        <v>7148.9598445595138</v>
      </c>
      <c r="X7">
        <v>7148.9598445595138</v>
      </c>
      <c r="Y7">
        <v>7148.9598445595138</v>
      </c>
      <c r="Z7">
        <v>7148.9598445595138</v>
      </c>
      <c r="AA7">
        <v>7148.9598445595138</v>
      </c>
      <c r="AB7">
        <v>7148.9598445595138</v>
      </c>
      <c r="AC7">
        <v>7148.9598445595138</v>
      </c>
      <c r="AD7">
        <v>7148.9598445595138</v>
      </c>
      <c r="AE7">
        <v>7148.9598445595138</v>
      </c>
      <c r="AF7">
        <v>7148.9598445595138</v>
      </c>
      <c r="AG7">
        <v>7148.9598445595138</v>
      </c>
      <c r="AH7">
        <v>7148.9598445595138</v>
      </c>
      <c r="AI7">
        <v>7148.9598445595138</v>
      </c>
      <c r="AJ7">
        <v>7148.9598445595138</v>
      </c>
      <c r="AK7">
        <v>7148.9598445595138</v>
      </c>
      <c r="AL7">
        <v>7148.9598445595138</v>
      </c>
      <c r="AM7">
        <v>7148.9598445595138</v>
      </c>
    </row>
    <row r="8" spans="1:56" x14ac:dyDescent="0.25">
      <c r="A8" s="146">
        <f ca="1">Exceedance!U8</f>
        <v>42948</v>
      </c>
      <c r="B8" s="275">
        <v>7148.9598445595138</v>
      </c>
      <c r="C8" s="275">
        <v>7148.9598445595138</v>
      </c>
      <c r="D8" s="275">
        <v>7148.9598445595138</v>
      </c>
      <c r="E8">
        <v>7148.9598445595138</v>
      </c>
      <c r="F8">
        <v>7148.9598445595138</v>
      </c>
      <c r="G8">
        <v>7148.9598445595138</v>
      </c>
      <c r="H8">
        <v>7148.9598445595138</v>
      </c>
      <c r="I8">
        <v>7148.9598445595138</v>
      </c>
      <c r="J8">
        <v>7148.9598445595138</v>
      </c>
      <c r="K8">
        <v>7148.9598445595138</v>
      </c>
      <c r="L8">
        <v>7148.9598445595138</v>
      </c>
      <c r="M8">
        <v>7148.9598445595138</v>
      </c>
      <c r="N8">
        <v>7148.9598445595138</v>
      </c>
      <c r="O8">
        <v>7148.9598445595138</v>
      </c>
      <c r="P8">
        <v>7148.9598445595138</v>
      </c>
      <c r="Q8">
        <v>7148.9598445595138</v>
      </c>
      <c r="R8">
        <v>7148.9598445595138</v>
      </c>
      <c r="S8">
        <v>7148.9598445595138</v>
      </c>
      <c r="T8">
        <v>7148.9598445595138</v>
      </c>
      <c r="U8">
        <v>7148.9598445595138</v>
      </c>
      <c r="V8">
        <v>7148.9598445595138</v>
      </c>
      <c r="W8">
        <v>7148.9598445595138</v>
      </c>
      <c r="X8">
        <v>7148.9598445595138</v>
      </c>
      <c r="Y8">
        <v>7148.9598445595138</v>
      </c>
      <c r="Z8">
        <v>7148.9598445595138</v>
      </c>
      <c r="AA8">
        <v>7148.9598445595138</v>
      </c>
      <c r="AB8">
        <v>7148.9598445595138</v>
      </c>
      <c r="AC8">
        <v>7148.9598445595138</v>
      </c>
      <c r="AD8">
        <v>7148.9598445595138</v>
      </c>
      <c r="AE8">
        <v>7148.9598445595138</v>
      </c>
      <c r="AF8">
        <v>7148.9598445595138</v>
      </c>
      <c r="AG8">
        <v>7148.9598445595138</v>
      </c>
      <c r="AH8">
        <v>7148.9598445595138</v>
      </c>
      <c r="AI8">
        <v>7148.9598445595138</v>
      </c>
      <c r="AJ8">
        <v>7148.9598445595138</v>
      </c>
      <c r="AK8">
        <v>7148.9598445595138</v>
      </c>
      <c r="AL8">
        <v>7148.9598445595138</v>
      </c>
      <c r="AM8">
        <v>7148.9598445595138</v>
      </c>
    </row>
    <row r="9" spans="1:56" x14ac:dyDescent="0.25">
      <c r="A9" s="146">
        <f ca="1">Exceedance!U9</f>
        <v>42979</v>
      </c>
      <c r="B9" s="275">
        <v>7148.9598445595138</v>
      </c>
      <c r="C9" s="275">
        <v>7148.9598445595138</v>
      </c>
      <c r="D9" s="275">
        <v>7148.9598445595138</v>
      </c>
      <c r="E9">
        <v>7148.9598445595138</v>
      </c>
      <c r="F9">
        <v>7148.9598445595138</v>
      </c>
      <c r="G9">
        <v>7148.9598445595138</v>
      </c>
      <c r="H9">
        <v>7148.9598445595138</v>
      </c>
      <c r="I9">
        <v>7148.9598445595138</v>
      </c>
      <c r="J9">
        <v>7148.9598445595138</v>
      </c>
      <c r="K9">
        <v>7148.9598445595138</v>
      </c>
      <c r="L9">
        <v>7148.9598445595138</v>
      </c>
      <c r="M9">
        <v>7148.9598445595138</v>
      </c>
      <c r="N9">
        <v>7148.9598445595138</v>
      </c>
      <c r="O9">
        <v>7148.9598445595138</v>
      </c>
      <c r="P9">
        <v>7148.9598445595138</v>
      </c>
      <c r="Q9">
        <v>7148.9598445595138</v>
      </c>
      <c r="R9">
        <v>7148.9598445595138</v>
      </c>
      <c r="S9">
        <v>7148.9598445595138</v>
      </c>
      <c r="T9">
        <v>7148.9598445595138</v>
      </c>
      <c r="U9">
        <v>7148.9598445595138</v>
      </c>
      <c r="V9">
        <v>7148.9598445595138</v>
      </c>
      <c r="W9">
        <v>7148.9598445595138</v>
      </c>
      <c r="X9">
        <v>7148.9598445595138</v>
      </c>
      <c r="Y9">
        <v>7148.9598445595138</v>
      </c>
      <c r="Z9">
        <v>7148.9598445595138</v>
      </c>
      <c r="AA9">
        <v>7148.9598445595138</v>
      </c>
      <c r="AB9">
        <v>7148.9598445595138</v>
      </c>
      <c r="AC9">
        <v>7148.9598445595138</v>
      </c>
      <c r="AD9">
        <v>7148.9598445595138</v>
      </c>
      <c r="AE9">
        <v>7148.9598445595138</v>
      </c>
      <c r="AF9">
        <v>7148.9598445595138</v>
      </c>
      <c r="AG9">
        <v>7148.9598445595138</v>
      </c>
      <c r="AH9">
        <v>7148.9598445595138</v>
      </c>
      <c r="AI9">
        <v>7148.9598445595138</v>
      </c>
      <c r="AJ9">
        <v>7148.9598445595138</v>
      </c>
      <c r="AK9">
        <v>7148.9598445595138</v>
      </c>
      <c r="AL9">
        <v>7148.9598445595138</v>
      </c>
      <c r="AM9">
        <v>7148.9598445595138</v>
      </c>
    </row>
    <row r="10" spans="1:56" x14ac:dyDescent="0.25">
      <c r="A10" s="146">
        <f ca="1">Exceedance!U10</f>
        <v>43009</v>
      </c>
      <c r="B10" s="275">
        <v>7148.9598445595138</v>
      </c>
      <c r="C10" s="275">
        <v>7148.9598445595138</v>
      </c>
      <c r="D10" s="275">
        <v>7148.9598445595138</v>
      </c>
      <c r="E10">
        <v>7148.9598445595138</v>
      </c>
      <c r="F10">
        <v>7148.9598445595138</v>
      </c>
      <c r="G10">
        <v>7148.9598445595138</v>
      </c>
      <c r="H10">
        <v>7148.9598445595138</v>
      </c>
      <c r="I10">
        <v>7148.9598445595138</v>
      </c>
      <c r="J10">
        <v>7148.9598445595138</v>
      </c>
      <c r="K10">
        <v>7148.9598445595138</v>
      </c>
      <c r="L10">
        <v>7148.9598445595138</v>
      </c>
      <c r="M10">
        <v>7148.9598445595138</v>
      </c>
      <c r="N10">
        <v>7148.9598445595138</v>
      </c>
      <c r="O10">
        <v>7148.9598445595138</v>
      </c>
      <c r="P10">
        <v>7148.9598445595138</v>
      </c>
      <c r="Q10">
        <v>7148.9598445595138</v>
      </c>
      <c r="R10">
        <v>7148.9598445595138</v>
      </c>
      <c r="S10">
        <v>7148.9598445595138</v>
      </c>
      <c r="T10">
        <v>7148.9598445595138</v>
      </c>
      <c r="U10">
        <v>7148.9598445595138</v>
      </c>
      <c r="V10">
        <v>7148.9598445595138</v>
      </c>
      <c r="W10">
        <v>7148.9598445595138</v>
      </c>
      <c r="X10">
        <v>7148.9598445595138</v>
      </c>
      <c r="Y10">
        <v>7148.9598445595138</v>
      </c>
      <c r="Z10">
        <v>7148.9598445595138</v>
      </c>
      <c r="AA10">
        <v>7148.9598445595138</v>
      </c>
      <c r="AB10">
        <v>7148.9598445595138</v>
      </c>
      <c r="AC10">
        <v>7148.9598445595138</v>
      </c>
      <c r="AD10">
        <v>7148.9598445595138</v>
      </c>
      <c r="AE10">
        <v>7148.9598445595138</v>
      </c>
      <c r="AF10">
        <v>7148.9598445595138</v>
      </c>
      <c r="AG10">
        <v>7148.9598445595138</v>
      </c>
      <c r="AH10">
        <v>7148.9598445595138</v>
      </c>
      <c r="AI10">
        <v>7148.9598445595138</v>
      </c>
      <c r="AJ10">
        <v>7148.9598445595138</v>
      </c>
      <c r="AK10">
        <v>7148.9598445595138</v>
      </c>
      <c r="AL10">
        <v>7148.9598445595138</v>
      </c>
      <c r="AM10">
        <v>7148.9598445595138</v>
      </c>
    </row>
    <row r="11" spans="1:56" x14ac:dyDescent="0.25">
      <c r="A11" s="146">
        <f ca="1">Exceedance!U11</f>
        <v>43040</v>
      </c>
      <c r="B11" s="275">
        <v>7148.9598445595138</v>
      </c>
      <c r="C11" s="275">
        <v>7148.9598445595138</v>
      </c>
      <c r="D11" s="275">
        <v>7148.9598445595138</v>
      </c>
      <c r="E11">
        <v>7148.9598445595138</v>
      </c>
      <c r="F11">
        <v>7148.9598445595138</v>
      </c>
      <c r="G11">
        <v>7148.9598445595138</v>
      </c>
      <c r="H11">
        <v>7148.9598445595138</v>
      </c>
      <c r="I11">
        <v>7148.9598445595138</v>
      </c>
      <c r="J11">
        <v>7148.9598445595138</v>
      </c>
      <c r="K11">
        <v>7148.9598445595138</v>
      </c>
      <c r="L11">
        <v>7148.9598445595138</v>
      </c>
      <c r="M11">
        <v>7148.9598445595138</v>
      </c>
      <c r="N11">
        <v>7148.9598445595138</v>
      </c>
      <c r="O11">
        <v>7148.9598445595138</v>
      </c>
      <c r="P11">
        <v>7148.9598445595138</v>
      </c>
      <c r="Q11">
        <v>7148.9598445595138</v>
      </c>
      <c r="R11">
        <v>7148.9598445595138</v>
      </c>
      <c r="S11">
        <v>7148.9598445595138</v>
      </c>
      <c r="T11">
        <v>7148.9598445595138</v>
      </c>
      <c r="U11">
        <v>7148.9598445595138</v>
      </c>
      <c r="V11">
        <v>7148.9598445595138</v>
      </c>
      <c r="W11">
        <v>7148.9598445595138</v>
      </c>
      <c r="X11">
        <v>7148.9598445595138</v>
      </c>
      <c r="Y11">
        <v>7148.9598445595138</v>
      </c>
      <c r="Z11">
        <v>7148.9598445595138</v>
      </c>
      <c r="AA11">
        <v>7148.9598445595138</v>
      </c>
      <c r="AB11">
        <v>7148.9598445595138</v>
      </c>
      <c r="AC11">
        <v>7148.9598445595138</v>
      </c>
      <c r="AD11">
        <v>7148.9598445595138</v>
      </c>
      <c r="AE11">
        <v>7148.9598445595138</v>
      </c>
      <c r="AF11">
        <v>7148.9598445595138</v>
      </c>
      <c r="AG11">
        <v>7148.9598445595138</v>
      </c>
      <c r="AH11">
        <v>7148.9598445595138</v>
      </c>
      <c r="AI11">
        <v>7148.9598445595138</v>
      </c>
      <c r="AJ11">
        <v>7148.9598445595138</v>
      </c>
      <c r="AK11">
        <v>7148.9598445595138</v>
      </c>
      <c r="AL11">
        <v>7148.9598445595138</v>
      </c>
      <c r="AM11">
        <v>7148.9598445595138</v>
      </c>
    </row>
    <row r="12" spans="1:56" x14ac:dyDescent="0.25">
      <c r="A12" s="146">
        <f ca="1">Exceedance!U12</f>
        <v>43070</v>
      </c>
      <c r="B12" s="275">
        <v>7148.9598445595138</v>
      </c>
      <c r="C12" s="275">
        <v>7148.9598445595138</v>
      </c>
      <c r="D12" s="275">
        <v>7148.9598445595138</v>
      </c>
      <c r="E12">
        <v>7148.9598445595138</v>
      </c>
      <c r="F12">
        <v>7148.9598445595138</v>
      </c>
      <c r="G12">
        <v>7148.9598445595138</v>
      </c>
      <c r="H12">
        <v>7148.9598445595138</v>
      </c>
      <c r="I12">
        <v>7148.9598445595138</v>
      </c>
      <c r="J12">
        <v>7148.9598445595138</v>
      </c>
      <c r="K12">
        <v>7148.9598445595138</v>
      </c>
      <c r="L12">
        <v>7148.9598445595138</v>
      </c>
      <c r="M12">
        <v>7148.9598445595138</v>
      </c>
      <c r="N12">
        <v>7148.9598445595138</v>
      </c>
      <c r="O12">
        <v>7148.9598445595138</v>
      </c>
      <c r="P12">
        <v>7148.9598445595138</v>
      </c>
      <c r="Q12">
        <v>7148.9598445595138</v>
      </c>
      <c r="R12">
        <v>7148.9598445595138</v>
      </c>
      <c r="S12">
        <v>7148.9598445595138</v>
      </c>
      <c r="T12">
        <v>7148.9598445595138</v>
      </c>
      <c r="U12">
        <v>7148.9598445595138</v>
      </c>
      <c r="V12">
        <v>7148.9598445595138</v>
      </c>
      <c r="W12">
        <v>7148.9598445595138</v>
      </c>
      <c r="X12">
        <v>7148.9598445595138</v>
      </c>
      <c r="Y12">
        <v>7148.9598445595138</v>
      </c>
      <c r="Z12">
        <v>7148.9598445595138</v>
      </c>
      <c r="AA12">
        <v>7148.9598445595138</v>
      </c>
      <c r="AB12">
        <v>7148.9598445595138</v>
      </c>
      <c r="AC12">
        <v>7148.9598445595138</v>
      </c>
      <c r="AD12">
        <v>7148.9598445595138</v>
      </c>
      <c r="AE12">
        <v>7148.9598445595138</v>
      </c>
      <c r="AF12">
        <v>7148.9598445595138</v>
      </c>
      <c r="AG12">
        <v>7148.9598445595138</v>
      </c>
      <c r="AH12">
        <v>7148.9598445595138</v>
      </c>
      <c r="AI12">
        <v>7148.9598445595138</v>
      </c>
      <c r="AJ12">
        <v>7148.9598445595138</v>
      </c>
      <c r="AK12">
        <v>7148.9598445595138</v>
      </c>
      <c r="AL12">
        <v>7148.9598445595138</v>
      </c>
      <c r="AM12">
        <v>7148.9598445595138</v>
      </c>
    </row>
    <row r="13" spans="1:56" x14ac:dyDescent="0.25">
      <c r="A13" s="146">
        <f ca="1">Exceedance!U13</f>
        <v>43101</v>
      </c>
      <c r="B13" s="275">
        <v>7148.9598445595138</v>
      </c>
      <c r="C13" s="275">
        <v>7148.9598445595138</v>
      </c>
      <c r="D13" s="275">
        <v>7148.9598445595138</v>
      </c>
      <c r="E13">
        <v>7148.9598445595138</v>
      </c>
      <c r="F13">
        <v>7148.9598445595138</v>
      </c>
      <c r="G13">
        <v>7148.9598445595138</v>
      </c>
      <c r="H13">
        <v>7148.9598445595138</v>
      </c>
      <c r="I13">
        <v>7148.9598445595138</v>
      </c>
      <c r="J13">
        <v>7148.9598445595138</v>
      </c>
      <c r="K13">
        <v>7148.9598445595138</v>
      </c>
      <c r="L13">
        <v>7148.9598445595138</v>
      </c>
      <c r="M13">
        <v>7148.9598445595138</v>
      </c>
      <c r="N13">
        <v>7148.9598445595138</v>
      </c>
      <c r="O13">
        <v>7148.9598445595138</v>
      </c>
      <c r="P13">
        <v>7148.9598445595138</v>
      </c>
      <c r="Q13">
        <v>7148.9598445595138</v>
      </c>
      <c r="R13">
        <v>7148.9598445595138</v>
      </c>
      <c r="S13">
        <v>7148.9598445595138</v>
      </c>
      <c r="T13">
        <v>7148.9598445595138</v>
      </c>
      <c r="U13">
        <v>7148.9598445595138</v>
      </c>
      <c r="V13">
        <v>7148.9598445595138</v>
      </c>
      <c r="W13">
        <v>7148.9598445595138</v>
      </c>
      <c r="X13">
        <v>7148.9598445595138</v>
      </c>
      <c r="Y13">
        <v>7148.9598445595138</v>
      </c>
      <c r="Z13">
        <v>7148.9598445595138</v>
      </c>
      <c r="AA13">
        <v>7148.9598445595138</v>
      </c>
      <c r="AB13">
        <v>7148.9598445595138</v>
      </c>
      <c r="AC13">
        <v>7148.9598445595138</v>
      </c>
      <c r="AD13">
        <v>7148.9598445595138</v>
      </c>
      <c r="AE13">
        <v>7148.9598445595138</v>
      </c>
      <c r="AF13">
        <v>7148.9598445595138</v>
      </c>
      <c r="AG13">
        <v>7148.9598445595138</v>
      </c>
      <c r="AH13">
        <v>7148.9598445595138</v>
      </c>
      <c r="AI13">
        <v>7148.9598445595138</v>
      </c>
      <c r="AJ13">
        <v>7148.9598445595138</v>
      </c>
      <c r="AK13">
        <v>7148.9598445595138</v>
      </c>
      <c r="AL13">
        <v>7148.9598445595138</v>
      </c>
      <c r="AM13">
        <v>7148.9598445595138</v>
      </c>
    </row>
    <row r="14" spans="1:56" x14ac:dyDescent="0.25">
      <c r="A14" s="146">
        <f ca="1">Exceedance!U14</f>
        <v>43132</v>
      </c>
      <c r="B14" s="275">
        <v>7148.9598445595138</v>
      </c>
      <c r="C14" s="275">
        <v>7148.9598445595138</v>
      </c>
      <c r="D14" s="275">
        <v>7148.9598445595138</v>
      </c>
      <c r="E14">
        <v>7148.9598445595138</v>
      </c>
      <c r="F14">
        <v>7148.9598445595138</v>
      </c>
      <c r="G14">
        <v>7148.9598445595138</v>
      </c>
      <c r="H14">
        <v>7148.9598445595138</v>
      </c>
      <c r="I14">
        <v>7148.9598445595138</v>
      </c>
      <c r="J14">
        <v>7148.9598445595138</v>
      </c>
      <c r="K14">
        <v>7148.9598445595138</v>
      </c>
      <c r="L14">
        <v>7148.9598445595138</v>
      </c>
      <c r="M14">
        <v>7148.9598445595138</v>
      </c>
      <c r="N14">
        <v>7148.9598445595138</v>
      </c>
      <c r="O14">
        <v>7148.9598445595138</v>
      </c>
      <c r="P14">
        <v>7148.9598445595138</v>
      </c>
      <c r="Q14">
        <v>7148.9598445595138</v>
      </c>
      <c r="R14">
        <v>7148.9598445595138</v>
      </c>
      <c r="S14">
        <v>7148.9598445595138</v>
      </c>
      <c r="T14">
        <v>7148.9598445595138</v>
      </c>
      <c r="U14">
        <v>7148.9598445595138</v>
      </c>
      <c r="V14">
        <v>7148.9598445595138</v>
      </c>
      <c r="W14">
        <v>7148.9598445595138</v>
      </c>
      <c r="X14">
        <v>7148.9598445595138</v>
      </c>
      <c r="Y14">
        <v>7148.9598445595138</v>
      </c>
      <c r="Z14">
        <v>7148.9598445595138</v>
      </c>
      <c r="AA14">
        <v>7148.9598445595138</v>
      </c>
      <c r="AB14">
        <v>7148.9598445595138</v>
      </c>
      <c r="AC14">
        <v>7148.9598445595138</v>
      </c>
      <c r="AD14">
        <v>7148.9598445595138</v>
      </c>
      <c r="AE14">
        <v>7148.9598445595138</v>
      </c>
      <c r="AF14">
        <v>7148.9598445595138</v>
      </c>
      <c r="AG14">
        <v>7148.9598445595138</v>
      </c>
      <c r="AH14">
        <v>7148.9598445595138</v>
      </c>
      <c r="AI14">
        <v>7148.9598445595138</v>
      </c>
      <c r="AJ14">
        <v>7148.9598445595138</v>
      </c>
      <c r="AK14">
        <v>7148.9598445595138</v>
      </c>
      <c r="AL14">
        <v>7148.9598445595138</v>
      </c>
      <c r="AM14">
        <v>7148.9598445595138</v>
      </c>
    </row>
    <row r="15" spans="1:56" x14ac:dyDescent="0.25">
      <c r="A15" s="146">
        <f ca="1">Exceedance!U15</f>
        <v>43160</v>
      </c>
      <c r="B15" s="275">
        <v>7148.9598445595138</v>
      </c>
      <c r="C15" s="275">
        <v>7148.9598445595138</v>
      </c>
      <c r="D15" s="275">
        <v>7148.9598445595138</v>
      </c>
      <c r="E15">
        <v>7148.9598445595138</v>
      </c>
      <c r="F15">
        <v>7148.9598445595138</v>
      </c>
      <c r="G15">
        <v>7148.9598445595138</v>
      </c>
      <c r="H15">
        <v>7148.9598445595138</v>
      </c>
      <c r="I15">
        <v>7148.9598445595138</v>
      </c>
      <c r="J15">
        <v>7148.9598445595138</v>
      </c>
      <c r="K15">
        <v>7148.9598445595138</v>
      </c>
      <c r="L15">
        <v>7148.9598445595138</v>
      </c>
      <c r="M15">
        <v>7148.9598445595138</v>
      </c>
      <c r="N15">
        <v>7148.9598445595138</v>
      </c>
      <c r="O15">
        <v>7148.9598445595138</v>
      </c>
      <c r="P15">
        <v>7148.9598445595138</v>
      </c>
      <c r="Q15">
        <v>7148.9598445595138</v>
      </c>
      <c r="R15">
        <v>7148.9598445595138</v>
      </c>
      <c r="S15">
        <v>7148.9598445595138</v>
      </c>
      <c r="T15">
        <v>7148.9598445595138</v>
      </c>
      <c r="U15">
        <v>7148.9598445595138</v>
      </c>
      <c r="V15">
        <v>7148.9598445595138</v>
      </c>
      <c r="W15">
        <v>7148.9598445595138</v>
      </c>
      <c r="X15">
        <v>7148.9598445595138</v>
      </c>
      <c r="Y15">
        <v>7148.9598445595138</v>
      </c>
      <c r="Z15">
        <v>7148.9598445595138</v>
      </c>
      <c r="AA15">
        <v>7148.9598445595138</v>
      </c>
      <c r="AB15">
        <v>7148.9598445595138</v>
      </c>
      <c r="AC15">
        <v>7148.9598445595138</v>
      </c>
      <c r="AD15">
        <v>7148.9598445595138</v>
      </c>
      <c r="AE15">
        <v>7148.9598445595138</v>
      </c>
      <c r="AF15">
        <v>7148.9598445595138</v>
      </c>
      <c r="AG15">
        <v>7148.9598445595138</v>
      </c>
      <c r="AH15">
        <v>7148.9598445595138</v>
      </c>
      <c r="AI15">
        <v>7148.9598445595138</v>
      </c>
      <c r="AJ15">
        <v>7148.9598445595138</v>
      </c>
      <c r="AK15">
        <v>7148.9598445595138</v>
      </c>
      <c r="AL15">
        <v>7148.9598445595138</v>
      </c>
      <c r="AM15">
        <v>7148.9598445595138</v>
      </c>
    </row>
    <row r="16" spans="1:56" x14ac:dyDescent="0.25">
      <c r="A16" s="146">
        <f ca="1">Exceedance!U16</f>
        <v>43191</v>
      </c>
      <c r="B16" s="275">
        <v>7148.9598445595138</v>
      </c>
      <c r="C16" s="275">
        <v>7148.9598445595138</v>
      </c>
      <c r="D16" s="275">
        <v>7148.9598445595138</v>
      </c>
      <c r="E16">
        <v>7148.9598445595138</v>
      </c>
      <c r="F16">
        <v>7148.9598445595138</v>
      </c>
      <c r="G16">
        <v>7148.9598445595138</v>
      </c>
      <c r="H16">
        <v>7148.9598445595138</v>
      </c>
      <c r="I16">
        <v>7148.9598445595138</v>
      </c>
      <c r="J16">
        <v>7148.9598445595138</v>
      </c>
      <c r="K16">
        <v>7148.9598445595138</v>
      </c>
      <c r="L16">
        <v>7148.9598445595138</v>
      </c>
      <c r="M16">
        <v>7148.9598445595138</v>
      </c>
      <c r="N16">
        <v>7148.9598445595138</v>
      </c>
      <c r="O16">
        <v>7148.9598445595138</v>
      </c>
      <c r="P16">
        <v>7148.9598445595138</v>
      </c>
      <c r="Q16">
        <v>7148.9598445595138</v>
      </c>
      <c r="R16">
        <v>7148.9598445595138</v>
      </c>
      <c r="S16">
        <v>7148.9598445595138</v>
      </c>
      <c r="T16">
        <v>7148.9598445595138</v>
      </c>
      <c r="U16">
        <v>7148.9598445595138</v>
      </c>
      <c r="V16">
        <v>7148.9598445595138</v>
      </c>
      <c r="W16">
        <v>7148.9598445595138</v>
      </c>
      <c r="X16">
        <v>7148.9598445595138</v>
      </c>
      <c r="Y16">
        <v>7148.9598445595138</v>
      </c>
      <c r="Z16">
        <v>7148.9598445595138</v>
      </c>
      <c r="AA16">
        <v>7148.9598445595138</v>
      </c>
      <c r="AB16">
        <v>7148.9598445595138</v>
      </c>
      <c r="AC16">
        <v>7148.9598445595138</v>
      </c>
      <c r="AD16">
        <v>7148.9598445595138</v>
      </c>
      <c r="AE16">
        <v>7148.9598445595138</v>
      </c>
      <c r="AF16">
        <v>7148.9598445595138</v>
      </c>
      <c r="AG16">
        <v>7148.9598445595138</v>
      </c>
      <c r="AH16">
        <v>7148.9598445595138</v>
      </c>
      <c r="AI16">
        <v>7148.9598445595138</v>
      </c>
      <c r="AJ16">
        <v>7148.9598445595138</v>
      </c>
      <c r="AK16">
        <v>7148.9598445595138</v>
      </c>
      <c r="AL16">
        <v>7148.9598445595138</v>
      </c>
      <c r="AM16">
        <v>7148.9598445595138</v>
      </c>
    </row>
    <row r="17" spans="1:39" x14ac:dyDescent="0.25">
      <c r="A17" s="146">
        <f ca="1">Exceedance!U17</f>
        <v>43221</v>
      </c>
      <c r="B17" s="275">
        <v>7148.9598445595138</v>
      </c>
      <c r="C17" s="275">
        <v>7148.9598445595138</v>
      </c>
      <c r="D17" s="275">
        <v>7148.9598445595138</v>
      </c>
      <c r="E17">
        <v>7148.9598445595138</v>
      </c>
      <c r="F17">
        <v>7148.9598445595138</v>
      </c>
      <c r="G17">
        <v>7148.9598445595138</v>
      </c>
      <c r="H17">
        <v>7148.9598445595138</v>
      </c>
      <c r="I17">
        <v>7148.9598445595138</v>
      </c>
      <c r="J17">
        <v>7148.9598445595138</v>
      </c>
      <c r="K17">
        <v>7148.9598445595138</v>
      </c>
      <c r="L17">
        <v>7148.9598445595138</v>
      </c>
      <c r="M17">
        <v>7148.9598445595138</v>
      </c>
      <c r="N17">
        <v>7148.9598445595138</v>
      </c>
      <c r="O17">
        <v>7148.9598445595138</v>
      </c>
      <c r="P17">
        <v>7148.9598445595138</v>
      </c>
      <c r="Q17">
        <v>7148.9598445595138</v>
      </c>
      <c r="R17">
        <v>7148.9598445595138</v>
      </c>
      <c r="S17">
        <v>7148.9598445595138</v>
      </c>
      <c r="T17">
        <v>7148.9598445595138</v>
      </c>
      <c r="U17">
        <v>7148.9598445595138</v>
      </c>
      <c r="V17">
        <v>7148.9598445595138</v>
      </c>
      <c r="W17">
        <v>7148.9598445595138</v>
      </c>
      <c r="X17">
        <v>7148.9598445595138</v>
      </c>
      <c r="Y17">
        <v>7148.9598445595138</v>
      </c>
      <c r="Z17">
        <v>7148.9598445595138</v>
      </c>
      <c r="AA17">
        <v>7148.9598445595138</v>
      </c>
      <c r="AB17">
        <v>7148.9598445595138</v>
      </c>
      <c r="AC17">
        <v>7148.9598445595138</v>
      </c>
      <c r="AD17">
        <v>7148.9598445595138</v>
      </c>
      <c r="AE17">
        <v>7148.9598445595138</v>
      </c>
      <c r="AF17">
        <v>7148.9598445595138</v>
      </c>
      <c r="AG17">
        <v>7148.9598445595138</v>
      </c>
      <c r="AH17">
        <v>7148.9598445595138</v>
      </c>
      <c r="AI17">
        <v>7148.9598445595138</v>
      </c>
      <c r="AJ17">
        <v>7148.9598445595138</v>
      </c>
      <c r="AK17">
        <v>7148.9598445595138</v>
      </c>
      <c r="AL17">
        <v>7148.9598445595138</v>
      </c>
      <c r="AM17">
        <v>7148.9598445595138</v>
      </c>
    </row>
    <row r="18" spans="1:39" x14ac:dyDescent="0.25">
      <c r="A18" s="146">
        <f ca="1">Exceedance!U18</f>
        <v>43252</v>
      </c>
      <c r="B18" s="275">
        <v>7148.9598445595138</v>
      </c>
      <c r="C18" s="275">
        <v>7148.9598445595138</v>
      </c>
      <c r="D18" s="275">
        <v>7148.9598445595138</v>
      </c>
      <c r="E18">
        <v>7148.9598445595138</v>
      </c>
      <c r="F18">
        <v>7148.9598445595138</v>
      </c>
      <c r="G18">
        <v>7148.9598445595138</v>
      </c>
      <c r="H18">
        <v>7148.9598445595138</v>
      </c>
      <c r="I18">
        <v>7148.9598445595138</v>
      </c>
      <c r="J18">
        <v>7148.9598445595138</v>
      </c>
      <c r="K18">
        <v>7148.9598445595138</v>
      </c>
      <c r="L18">
        <v>7148.9598445595138</v>
      </c>
      <c r="M18">
        <v>7148.9598445595138</v>
      </c>
      <c r="N18">
        <v>7148.9598445595138</v>
      </c>
      <c r="O18">
        <v>7148.9598445595138</v>
      </c>
      <c r="P18">
        <v>7148.9598445595138</v>
      </c>
      <c r="Q18">
        <v>7148.9598445595138</v>
      </c>
      <c r="R18">
        <v>7148.9598445595138</v>
      </c>
      <c r="S18">
        <v>7148.9598445595138</v>
      </c>
      <c r="T18">
        <v>7148.9598445595138</v>
      </c>
      <c r="U18">
        <v>7148.9598445595138</v>
      </c>
      <c r="V18">
        <v>7148.9598445595138</v>
      </c>
      <c r="W18">
        <v>7148.9598445595138</v>
      </c>
      <c r="X18">
        <v>7148.9598445595138</v>
      </c>
      <c r="Y18">
        <v>7148.9598445595138</v>
      </c>
      <c r="Z18">
        <v>7148.9598445595138</v>
      </c>
      <c r="AA18">
        <v>7148.9598445595138</v>
      </c>
      <c r="AB18">
        <v>7148.9598445595138</v>
      </c>
      <c r="AC18">
        <v>7148.9598445595138</v>
      </c>
      <c r="AD18">
        <v>7148.9598445595138</v>
      </c>
      <c r="AE18">
        <v>7148.9598445595138</v>
      </c>
      <c r="AF18">
        <v>7148.9598445595138</v>
      </c>
      <c r="AG18">
        <v>7148.9598445595138</v>
      </c>
      <c r="AH18">
        <v>7148.9598445595138</v>
      </c>
      <c r="AI18">
        <v>7148.9598445595138</v>
      </c>
      <c r="AJ18">
        <v>7148.9598445595138</v>
      </c>
      <c r="AK18">
        <v>7148.9598445595138</v>
      </c>
      <c r="AL18">
        <v>7148.9598445595138</v>
      </c>
      <c r="AM18">
        <v>7148.9598445595138</v>
      </c>
    </row>
    <row r="19" spans="1:39" x14ac:dyDescent="0.25">
      <c r="A19" s="146">
        <f ca="1">Exceedance!U19</f>
        <v>43282</v>
      </c>
      <c r="B19" s="275">
        <v>7148.9598445595138</v>
      </c>
      <c r="C19" s="275">
        <v>7148.9598445595138</v>
      </c>
      <c r="D19" s="275">
        <v>7148.9598445595138</v>
      </c>
      <c r="E19">
        <v>7148.9598445595138</v>
      </c>
      <c r="F19">
        <v>7148.9598445595138</v>
      </c>
      <c r="G19">
        <v>7148.9598445595138</v>
      </c>
      <c r="H19">
        <v>7148.9598445595138</v>
      </c>
      <c r="I19">
        <v>7148.9598445595138</v>
      </c>
      <c r="J19">
        <v>7148.9598445595138</v>
      </c>
      <c r="K19">
        <v>7148.9598445595138</v>
      </c>
      <c r="L19">
        <v>7148.9598445595138</v>
      </c>
      <c r="M19">
        <v>7148.9598445595138</v>
      </c>
      <c r="N19">
        <v>7148.9598445595138</v>
      </c>
      <c r="O19">
        <v>7148.9598445595138</v>
      </c>
      <c r="P19">
        <v>7148.9598445595138</v>
      </c>
      <c r="Q19">
        <v>7148.9598445595138</v>
      </c>
      <c r="R19">
        <v>7148.9598445595138</v>
      </c>
      <c r="S19">
        <v>7148.9598445595138</v>
      </c>
      <c r="T19">
        <v>7148.9598445595138</v>
      </c>
      <c r="U19">
        <v>7148.9598445595138</v>
      </c>
      <c r="V19">
        <v>7148.9598445595138</v>
      </c>
      <c r="W19">
        <v>7148.9598445595138</v>
      </c>
      <c r="X19">
        <v>7148.9598445595138</v>
      </c>
      <c r="Y19">
        <v>7148.9598445595138</v>
      </c>
      <c r="Z19">
        <v>7148.9598445595138</v>
      </c>
      <c r="AA19">
        <v>7148.9598445595138</v>
      </c>
      <c r="AB19">
        <v>7148.9598445595138</v>
      </c>
      <c r="AC19">
        <v>7148.9598445595138</v>
      </c>
      <c r="AD19">
        <v>7148.9598445595138</v>
      </c>
      <c r="AE19">
        <v>7148.9598445595138</v>
      </c>
      <c r="AF19">
        <v>7148.9598445595138</v>
      </c>
      <c r="AG19">
        <v>7148.9598445595138</v>
      </c>
      <c r="AH19">
        <v>7148.9598445595138</v>
      </c>
      <c r="AI19">
        <v>7148.9598445595138</v>
      </c>
      <c r="AJ19">
        <v>7148.9598445595138</v>
      </c>
      <c r="AK19">
        <v>7148.9598445595138</v>
      </c>
      <c r="AL19">
        <v>7148.9598445595138</v>
      </c>
      <c r="AM19">
        <v>7148.9598445595138</v>
      </c>
    </row>
    <row r="20" spans="1:39" x14ac:dyDescent="0.25">
      <c r="A20" s="146">
        <f ca="1">Exceedance!U20</f>
        <v>43313</v>
      </c>
      <c r="B20" s="275">
        <v>7148.9598445595138</v>
      </c>
      <c r="C20" s="275">
        <v>7148.9598445595138</v>
      </c>
      <c r="D20" s="275">
        <v>7148.9598445595138</v>
      </c>
      <c r="E20">
        <v>7148.9598445595138</v>
      </c>
      <c r="F20">
        <v>7148.9598445595138</v>
      </c>
      <c r="G20">
        <v>7148.9598445595138</v>
      </c>
      <c r="H20">
        <v>7148.9598445595138</v>
      </c>
      <c r="I20">
        <v>7148.9598445595138</v>
      </c>
      <c r="J20">
        <v>7148.9598445595138</v>
      </c>
      <c r="K20">
        <v>7148.9598445595138</v>
      </c>
      <c r="L20">
        <v>7148.9598445595138</v>
      </c>
      <c r="M20">
        <v>7148.9598445595138</v>
      </c>
      <c r="N20">
        <v>7148.9598445595138</v>
      </c>
      <c r="O20">
        <v>7148.9598445595138</v>
      </c>
      <c r="P20">
        <v>7148.9598445595138</v>
      </c>
      <c r="Q20">
        <v>7148.9598445595138</v>
      </c>
      <c r="R20">
        <v>7148.9598445595138</v>
      </c>
      <c r="S20">
        <v>7148.9598445595138</v>
      </c>
      <c r="T20">
        <v>7148.9598445595138</v>
      </c>
      <c r="U20">
        <v>7148.9598445595138</v>
      </c>
      <c r="V20">
        <v>7148.9598445595138</v>
      </c>
      <c r="W20">
        <v>7148.9598445595138</v>
      </c>
      <c r="X20">
        <v>7148.9598445595138</v>
      </c>
      <c r="Y20">
        <v>7148.9598445595138</v>
      </c>
      <c r="Z20">
        <v>7148.9598445595138</v>
      </c>
      <c r="AA20">
        <v>7148.9598445595138</v>
      </c>
      <c r="AB20">
        <v>7148.9598445595138</v>
      </c>
      <c r="AC20">
        <v>7148.9598445595138</v>
      </c>
      <c r="AD20">
        <v>7148.9598445595138</v>
      </c>
      <c r="AE20">
        <v>7148.9598445595138</v>
      </c>
      <c r="AF20">
        <v>7148.9598445595138</v>
      </c>
      <c r="AG20">
        <v>7148.9598445595138</v>
      </c>
      <c r="AH20">
        <v>7148.9598445595138</v>
      </c>
      <c r="AI20">
        <v>7148.9598445595138</v>
      </c>
      <c r="AJ20">
        <v>7148.9598445595138</v>
      </c>
      <c r="AK20">
        <v>7148.9598445595138</v>
      </c>
      <c r="AL20">
        <v>7148.9598445595138</v>
      </c>
      <c r="AM20">
        <v>7148.9598445595138</v>
      </c>
    </row>
    <row r="21" spans="1:39" x14ac:dyDescent="0.25">
      <c r="A21" s="146">
        <f ca="1">Exceedance!U21</f>
        <v>43344</v>
      </c>
      <c r="B21" s="275">
        <v>7148.9598445595138</v>
      </c>
      <c r="C21" s="275">
        <v>7148.9598445595138</v>
      </c>
      <c r="D21" s="275">
        <v>7148.9598445595138</v>
      </c>
      <c r="E21">
        <v>7148.9598445595138</v>
      </c>
      <c r="F21">
        <v>7148.9598445595138</v>
      </c>
      <c r="G21">
        <v>7148.9598445595138</v>
      </c>
      <c r="H21">
        <v>7148.9598445595138</v>
      </c>
      <c r="I21">
        <v>7148.9598445595138</v>
      </c>
      <c r="J21">
        <v>7148.9598445595138</v>
      </c>
      <c r="K21">
        <v>7148.9598445595138</v>
      </c>
      <c r="L21">
        <v>7148.9598445595138</v>
      </c>
      <c r="M21">
        <v>7148.9598445595138</v>
      </c>
      <c r="N21">
        <v>7148.9598445595138</v>
      </c>
      <c r="O21">
        <v>7148.9598445595138</v>
      </c>
      <c r="P21">
        <v>7148.9598445595138</v>
      </c>
      <c r="Q21">
        <v>7148.9598445595138</v>
      </c>
      <c r="R21">
        <v>7148.9598445595138</v>
      </c>
      <c r="S21">
        <v>7148.9598445595138</v>
      </c>
      <c r="T21">
        <v>7148.9598445595138</v>
      </c>
      <c r="U21">
        <v>7148.9598445595138</v>
      </c>
      <c r="V21">
        <v>7148.9598445595138</v>
      </c>
      <c r="W21">
        <v>7148.9598445595138</v>
      </c>
      <c r="X21">
        <v>7148.9598445595138</v>
      </c>
      <c r="Y21">
        <v>7148.9598445595138</v>
      </c>
      <c r="Z21">
        <v>7148.9598445595138</v>
      </c>
      <c r="AA21">
        <v>7148.9598445595138</v>
      </c>
      <c r="AB21">
        <v>7148.9598445595138</v>
      </c>
      <c r="AC21">
        <v>7148.9598445595138</v>
      </c>
      <c r="AD21">
        <v>7148.9598445595138</v>
      </c>
      <c r="AE21">
        <v>7148.9598445595138</v>
      </c>
      <c r="AF21">
        <v>7148.9598445595138</v>
      </c>
      <c r="AG21">
        <v>7148.9598445595138</v>
      </c>
      <c r="AH21">
        <v>7148.9598445595138</v>
      </c>
      <c r="AI21">
        <v>7148.9598445595138</v>
      </c>
      <c r="AJ21">
        <v>7148.9598445595138</v>
      </c>
      <c r="AK21">
        <v>7148.9598445595138</v>
      </c>
      <c r="AL21">
        <v>7148.9598445595138</v>
      </c>
      <c r="AM21">
        <v>7148.9598445595138</v>
      </c>
    </row>
    <row r="22" spans="1:39" x14ac:dyDescent="0.25">
      <c r="A22" s="146">
        <f ca="1">Exceedance!U22</f>
        <v>43374</v>
      </c>
      <c r="B22" s="275">
        <v>7148.9598445595138</v>
      </c>
      <c r="C22" s="275">
        <v>7148.9598445595138</v>
      </c>
      <c r="D22" s="275">
        <v>7148.9598445595138</v>
      </c>
      <c r="E22">
        <v>7148.9598445595138</v>
      </c>
      <c r="F22">
        <v>7148.9598445595138</v>
      </c>
      <c r="G22">
        <v>7148.9598445595138</v>
      </c>
      <c r="H22">
        <v>7148.9598445595138</v>
      </c>
      <c r="I22">
        <v>7148.9598445595138</v>
      </c>
      <c r="J22">
        <v>7148.9598445595138</v>
      </c>
      <c r="K22">
        <v>7148.9598445595138</v>
      </c>
      <c r="L22">
        <v>7148.9598445595138</v>
      </c>
      <c r="M22">
        <v>7148.9598445595138</v>
      </c>
      <c r="N22">
        <v>7148.9598445595138</v>
      </c>
      <c r="O22">
        <v>7148.9598445595138</v>
      </c>
      <c r="P22">
        <v>7148.9598445595138</v>
      </c>
      <c r="Q22">
        <v>7148.9598445595138</v>
      </c>
      <c r="R22">
        <v>7148.9598445595138</v>
      </c>
      <c r="S22">
        <v>7148.9598445595138</v>
      </c>
      <c r="T22">
        <v>7148.9598445595138</v>
      </c>
      <c r="U22">
        <v>7148.9598445595138</v>
      </c>
      <c r="V22">
        <v>7148.9598445595138</v>
      </c>
      <c r="W22">
        <v>7148.9598445595138</v>
      </c>
      <c r="X22">
        <v>7148.9598445595138</v>
      </c>
      <c r="Y22">
        <v>7148.9598445595138</v>
      </c>
      <c r="Z22">
        <v>7148.9598445595138</v>
      </c>
      <c r="AA22">
        <v>7148.9598445595138</v>
      </c>
      <c r="AB22">
        <v>7148.9598445595138</v>
      </c>
      <c r="AC22">
        <v>7148.9598445595138</v>
      </c>
      <c r="AD22">
        <v>7148.9598445595138</v>
      </c>
      <c r="AE22">
        <v>7148.9598445595138</v>
      </c>
      <c r="AF22">
        <v>7148.9598445595138</v>
      </c>
      <c r="AG22">
        <v>7148.9598445595138</v>
      </c>
      <c r="AH22">
        <v>7148.9598445595138</v>
      </c>
      <c r="AI22">
        <v>7148.9598445595138</v>
      </c>
      <c r="AJ22">
        <v>7148.9598445595138</v>
      </c>
      <c r="AK22">
        <v>7148.9598445595138</v>
      </c>
      <c r="AL22">
        <v>7148.9598445595138</v>
      </c>
      <c r="AM22">
        <v>7148.9598445595138</v>
      </c>
    </row>
    <row r="23" spans="1:39" x14ac:dyDescent="0.25">
      <c r="A23" s="146">
        <f ca="1">Exceedance!U23</f>
        <v>43405</v>
      </c>
      <c r="B23" s="275">
        <v>7148.9598445595138</v>
      </c>
      <c r="C23" s="275">
        <v>7148.9598445595138</v>
      </c>
      <c r="D23" s="275">
        <v>7148.9598445595138</v>
      </c>
      <c r="E23">
        <v>7148.9598445595138</v>
      </c>
      <c r="F23">
        <v>7148.9598445595138</v>
      </c>
      <c r="G23">
        <v>7148.9598445595138</v>
      </c>
      <c r="H23">
        <v>7148.9598445595138</v>
      </c>
      <c r="I23">
        <v>7148.9598445595138</v>
      </c>
      <c r="J23">
        <v>7148.9598445595138</v>
      </c>
      <c r="K23">
        <v>7148.9598445595138</v>
      </c>
      <c r="L23">
        <v>7148.9598445595138</v>
      </c>
      <c r="M23">
        <v>7148.9598445595138</v>
      </c>
      <c r="N23">
        <v>7148.9598445595138</v>
      </c>
      <c r="O23">
        <v>7148.9598445595138</v>
      </c>
      <c r="P23">
        <v>7148.9598445595138</v>
      </c>
      <c r="Q23">
        <v>7148.9598445595138</v>
      </c>
      <c r="R23">
        <v>7148.9598445595138</v>
      </c>
      <c r="S23">
        <v>7148.9598445595138</v>
      </c>
      <c r="T23">
        <v>7148.9598445595138</v>
      </c>
      <c r="U23">
        <v>7148.9598445595138</v>
      </c>
      <c r="V23">
        <v>7148.9598445595138</v>
      </c>
      <c r="W23">
        <v>7148.9598445595138</v>
      </c>
      <c r="X23">
        <v>7148.9598445595138</v>
      </c>
      <c r="Y23">
        <v>7148.9598445595138</v>
      </c>
      <c r="Z23">
        <v>7148.9598445595138</v>
      </c>
      <c r="AA23">
        <v>7148.9598445595138</v>
      </c>
      <c r="AB23">
        <v>7148.9598445595138</v>
      </c>
      <c r="AC23">
        <v>7148.9598445595138</v>
      </c>
      <c r="AD23">
        <v>7148.9598445595138</v>
      </c>
      <c r="AE23">
        <v>7148.9598445595138</v>
      </c>
      <c r="AF23">
        <v>7148.9598445595138</v>
      </c>
      <c r="AG23">
        <v>7148.9598445595138</v>
      </c>
      <c r="AH23">
        <v>7148.9598445595138</v>
      </c>
      <c r="AI23">
        <v>7148.9598445595138</v>
      </c>
      <c r="AJ23">
        <v>7148.9598445595138</v>
      </c>
      <c r="AK23">
        <v>7148.9598445595138</v>
      </c>
      <c r="AL23">
        <v>7148.9598445595138</v>
      </c>
      <c r="AM23">
        <v>7148.9598445595138</v>
      </c>
    </row>
    <row r="24" spans="1:39" x14ac:dyDescent="0.25">
      <c r="A24" s="146">
        <f ca="1">Exceedance!U24</f>
        <v>43435</v>
      </c>
      <c r="B24" s="275">
        <v>7148.9598445595138</v>
      </c>
      <c r="C24" s="275">
        <v>7148.9598445595138</v>
      </c>
      <c r="D24" s="275">
        <v>7148.9598445595138</v>
      </c>
      <c r="E24">
        <v>7148.9598445595138</v>
      </c>
      <c r="F24">
        <v>7148.9598445595138</v>
      </c>
      <c r="G24">
        <v>7148.9598445595138</v>
      </c>
      <c r="H24">
        <v>7148.9598445595138</v>
      </c>
      <c r="I24">
        <v>7148.9598445595138</v>
      </c>
      <c r="J24">
        <v>7148.9598445595138</v>
      </c>
      <c r="K24">
        <v>7148.9598445595138</v>
      </c>
      <c r="L24">
        <v>7148.9598445595138</v>
      </c>
      <c r="M24">
        <v>7148.9598445595138</v>
      </c>
      <c r="N24">
        <v>7148.9598445595138</v>
      </c>
      <c r="O24">
        <v>7148.9598445595138</v>
      </c>
      <c r="P24">
        <v>7148.9598445595138</v>
      </c>
      <c r="Q24">
        <v>7148.9598445595138</v>
      </c>
      <c r="R24">
        <v>7148.9598445595138</v>
      </c>
      <c r="S24">
        <v>7148.9598445595138</v>
      </c>
      <c r="T24">
        <v>7148.9598445595138</v>
      </c>
      <c r="U24">
        <v>7148.9598445595138</v>
      </c>
      <c r="V24">
        <v>7148.9598445595138</v>
      </c>
      <c r="W24">
        <v>7148.9598445595138</v>
      </c>
      <c r="X24">
        <v>7148.9598445595138</v>
      </c>
      <c r="Y24">
        <v>7148.9598445595138</v>
      </c>
      <c r="Z24">
        <v>7148.9598445595138</v>
      </c>
      <c r="AA24">
        <v>7148.9598445595138</v>
      </c>
      <c r="AB24">
        <v>7148.9598445595138</v>
      </c>
      <c r="AC24">
        <v>7148.9598445595138</v>
      </c>
      <c r="AD24">
        <v>7148.9598445595138</v>
      </c>
      <c r="AE24">
        <v>7148.9598445595138</v>
      </c>
      <c r="AF24">
        <v>7148.9598445595138</v>
      </c>
      <c r="AG24">
        <v>7148.9598445595138</v>
      </c>
      <c r="AH24">
        <v>7148.9598445595138</v>
      </c>
      <c r="AI24">
        <v>7148.9598445595138</v>
      </c>
      <c r="AJ24">
        <v>7148.9598445595138</v>
      </c>
      <c r="AK24">
        <v>7148.9598445595138</v>
      </c>
      <c r="AL24">
        <v>7148.9598445595138</v>
      </c>
      <c r="AM24">
        <v>7148.9598445595138</v>
      </c>
    </row>
    <row r="25" spans="1:39" x14ac:dyDescent="0.25">
      <c r="A25" s="146">
        <f ca="1">Exceedance!U25</f>
        <v>43466</v>
      </c>
      <c r="B25" s="275">
        <v>7148.9598445595138</v>
      </c>
      <c r="C25" s="275">
        <v>7148.9598445595138</v>
      </c>
      <c r="D25" s="275">
        <v>7148.9598445595138</v>
      </c>
      <c r="E25">
        <v>7148.9598445595138</v>
      </c>
      <c r="F25">
        <v>7148.9598445595138</v>
      </c>
      <c r="G25">
        <v>7148.9598445595138</v>
      </c>
      <c r="H25">
        <v>7148.9598445595138</v>
      </c>
      <c r="I25">
        <v>7148.9598445595138</v>
      </c>
      <c r="J25">
        <v>7148.9598445595138</v>
      </c>
      <c r="K25">
        <v>7148.9598445595138</v>
      </c>
      <c r="L25">
        <v>7148.9598445595138</v>
      </c>
      <c r="M25">
        <v>7148.9598445595138</v>
      </c>
      <c r="N25">
        <v>7148.9598445595138</v>
      </c>
      <c r="O25">
        <v>7148.9598445595138</v>
      </c>
      <c r="P25">
        <v>7148.9598445595138</v>
      </c>
      <c r="Q25">
        <v>7148.9598445595138</v>
      </c>
      <c r="R25">
        <v>7148.9598445595138</v>
      </c>
      <c r="S25">
        <v>7148.9598445595138</v>
      </c>
      <c r="T25">
        <v>7148.9598445595138</v>
      </c>
      <c r="U25">
        <v>7148.9598445595138</v>
      </c>
      <c r="V25">
        <v>7148.9598445595138</v>
      </c>
      <c r="W25">
        <v>7148.9598445595138</v>
      </c>
      <c r="X25">
        <v>7148.9598445595138</v>
      </c>
      <c r="Y25">
        <v>7148.9598445595138</v>
      </c>
      <c r="Z25">
        <v>7148.9598445595138</v>
      </c>
      <c r="AA25">
        <v>7148.9598445595138</v>
      </c>
      <c r="AB25">
        <v>7148.9598445595138</v>
      </c>
      <c r="AC25">
        <v>7148.9598445595138</v>
      </c>
      <c r="AD25">
        <v>7148.9598445595138</v>
      </c>
      <c r="AE25">
        <v>7148.9598445595138</v>
      </c>
      <c r="AF25">
        <v>7148.9598445595138</v>
      </c>
      <c r="AG25">
        <v>7148.9598445595138</v>
      </c>
      <c r="AH25">
        <v>7148.9598445595138</v>
      </c>
      <c r="AI25">
        <v>7148.9598445595138</v>
      </c>
      <c r="AJ25">
        <v>7148.9598445595138</v>
      </c>
      <c r="AK25">
        <v>7148.9598445595138</v>
      </c>
      <c r="AL25">
        <v>7148.9598445595138</v>
      </c>
      <c r="AM25">
        <v>7148.9598445595138</v>
      </c>
    </row>
    <row r="26" spans="1:39" x14ac:dyDescent="0.25">
      <c r="A26" s="146">
        <f ca="1">Exceedance!U26</f>
        <v>43497</v>
      </c>
      <c r="B26" s="275">
        <v>7148.9598445595138</v>
      </c>
      <c r="C26" s="275">
        <v>7148.9598445595138</v>
      </c>
      <c r="D26" s="275">
        <v>7148.9598445595138</v>
      </c>
      <c r="E26">
        <v>7148.9598445595138</v>
      </c>
      <c r="F26">
        <v>7148.9598445595138</v>
      </c>
      <c r="G26">
        <v>7148.9598445595138</v>
      </c>
      <c r="H26">
        <v>7148.9598445595138</v>
      </c>
      <c r="I26">
        <v>7148.9598445595138</v>
      </c>
      <c r="J26">
        <v>7148.9598445595138</v>
      </c>
      <c r="K26">
        <v>7148.9598445595138</v>
      </c>
      <c r="L26">
        <v>7148.9598445595138</v>
      </c>
      <c r="M26">
        <v>7148.9598445595138</v>
      </c>
      <c r="N26">
        <v>7148.9598445595138</v>
      </c>
      <c r="O26">
        <v>7148.9598445595138</v>
      </c>
      <c r="P26">
        <v>7148.9598445595138</v>
      </c>
      <c r="Q26">
        <v>7148.9598445595138</v>
      </c>
      <c r="R26">
        <v>7148.9598445595138</v>
      </c>
      <c r="S26">
        <v>7148.9598445595138</v>
      </c>
      <c r="T26">
        <v>7148.9598445595138</v>
      </c>
      <c r="U26">
        <v>7148.9598445595138</v>
      </c>
      <c r="V26">
        <v>7148.9598445595138</v>
      </c>
      <c r="W26">
        <v>7148.9598445595138</v>
      </c>
      <c r="X26">
        <v>7148.9598445595138</v>
      </c>
      <c r="Y26">
        <v>7148.9598445595138</v>
      </c>
      <c r="Z26">
        <v>7148.9598445595138</v>
      </c>
      <c r="AA26">
        <v>7148.9598445595138</v>
      </c>
      <c r="AB26">
        <v>7148.9598445595138</v>
      </c>
      <c r="AC26">
        <v>7148.9598445595138</v>
      </c>
      <c r="AD26">
        <v>7148.9598445595138</v>
      </c>
      <c r="AE26">
        <v>7148.9598445595138</v>
      </c>
      <c r="AF26">
        <v>7148.9598445595138</v>
      </c>
      <c r="AG26">
        <v>7148.9598445595138</v>
      </c>
      <c r="AH26">
        <v>7148.9598445595138</v>
      </c>
      <c r="AI26">
        <v>7148.9598445595138</v>
      </c>
      <c r="AJ26">
        <v>7148.9598445595138</v>
      </c>
      <c r="AK26">
        <v>7148.9598445595138</v>
      </c>
      <c r="AL26">
        <v>7148.9598445595138</v>
      </c>
      <c r="AM26">
        <v>7148.9598445595138</v>
      </c>
    </row>
    <row r="27" spans="1:39" x14ac:dyDescent="0.25">
      <c r="A27" s="146">
        <f ca="1">Exceedance!U27</f>
        <v>43525</v>
      </c>
      <c r="B27" s="275">
        <v>7148.9598445595138</v>
      </c>
      <c r="C27" s="275">
        <v>7148.9598445595138</v>
      </c>
      <c r="D27" s="275">
        <v>7148.9598445595138</v>
      </c>
      <c r="E27">
        <v>7148.9598445595138</v>
      </c>
      <c r="F27">
        <v>7148.9598445595138</v>
      </c>
      <c r="G27">
        <v>7148.9598445595138</v>
      </c>
      <c r="H27">
        <v>7148.9598445595138</v>
      </c>
      <c r="I27">
        <v>7148.9598445595138</v>
      </c>
      <c r="J27">
        <v>7148.9598445595138</v>
      </c>
      <c r="K27">
        <v>7148.9598445595138</v>
      </c>
      <c r="L27">
        <v>7148.9598445595138</v>
      </c>
      <c r="M27">
        <v>7148.9598445595138</v>
      </c>
      <c r="N27">
        <v>7148.9598445595138</v>
      </c>
      <c r="O27">
        <v>7148.9598445595138</v>
      </c>
      <c r="P27">
        <v>7148.9598445595138</v>
      </c>
      <c r="Q27">
        <v>7148.9598445595138</v>
      </c>
      <c r="R27">
        <v>7148.9598445595138</v>
      </c>
      <c r="S27">
        <v>7148.9598445595138</v>
      </c>
      <c r="T27">
        <v>7148.9598445595138</v>
      </c>
      <c r="U27">
        <v>7148.9598445595138</v>
      </c>
      <c r="V27">
        <v>7148.9598445595138</v>
      </c>
      <c r="W27">
        <v>7148.9598445595138</v>
      </c>
      <c r="X27">
        <v>7148.9598445595138</v>
      </c>
      <c r="Y27">
        <v>7148.9598445595138</v>
      </c>
      <c r="Z27">
        <v>7148.9598445595138</v>
      </c>
      <c r="AA27">
        <v>7148.9598445595138</v>
      </c>
      <c r="AB27">
        <v>7148.9598445595138</v>
      </c>
      <c r="AC27">
        <v>7148.9598445595138</v>
      </c>
      <c r="AD27">
        <v>7148.9598445595138</v>
      </c>
      <c r="AE27">
        <v>7148.9598445595138</v>
      </c>
      <c r="AF27">
        <v>7148.9598445595138</v>
      </c>
      <c r="AG27">
        <v>7148.9598445595138</v>
      </c>
      <c r="AH27">
        <v>7148.9598445595138</v>
      </c>
      <c r="AI27">
        <v>7148.9598445595138</v>
      </c>
      <c r="AJ27">
        <v>7148.9598445595138</v>
      </c>
      <c r="AK27">
        <v>7148.9598445595138</v>
      </c>
      <c r="AL27">
        <v>7148.9598445595138</v>
      </c>
      <c r="AM27">
        <v>7148.9598445595138</v>
      </c>
    </row>
    <row r="28" spans="1:39" x14ac:dyDescent="0.25">
      <c r="A28" s="146">
        <f ca="1">Exceedance!U28</f>
        <v>43556</v>
      </c>
      <c r="B28" s="275">
        <v>7148.9598445595138</v>
      </c>
      <c r="C28" s="275">
        <v>7148.9598445595138</v>
      </c>
      <c r="D28" s="275">
        <v>7148.9598445595138</v>
      </c>
      <c r="E28">
        <v>7148.9598445595138</v>
      </c>
      <c r="F28">
        <v>7148.9598445595138</v>
      </c>
      <c r="G28">
        <v>7148.9598445595138</v>
      </c>
      <c r="H28">
        <v>7148.9598445595138</v>
      </c>
      <c r="I28">
        <v>7148.9598445595138</v>
      </c>
      <c r="J28">
        <v>7148.9598445595138</v>
      </c>
      <c r="K28">
        <v>7148.9598445595138</v>
      </c>
      <c r="L28">
        <v>7148.9598445595138</v>
      </c>
      <c r="M28">
        <v>7148.9598445595138</v>
      </c>
      <c r="N28">
        <v>7148.9598445595138</v>
      </c>
      <c r="O28">
        <v>7148.9598445595138</v>
      </c>
      <c r="P28">
        <v>7148.9598445595138</v>
      </c>
      <c r="Q28">
        <v>7148.9598445595138</v>
      </c>
      <c r="R28">
        <v>7148.9598445595138</v>
      </c>
      <c r="S28">
        <v>7148.9598445595138</v>
      </c>
      <c r="T28">
        <v>7148.9598445595138</v>
      </c>
      <c r="U28">
        <v>7148.9598445595138</v>
      </c>
      <c r="V28">
        <v>7148.9598445595138</v>
      </c>
      <c r="W28">
        <v>7148.9598445595138</v>
      </c>
      <c r="X28">
        <v>7148.9598445595138</v>
      </c>
      <c r="Y28">
        <v>7148.9598445595138</v>
      </c>
      <c r="Z28">
        <v>7148.9598445595138</v>
      </c>
      <c r="AA28">
        <v>7148.9598445595138</v>
      </c>
      <c r="AB28">
        <v>7148.9598445595138</v>
      </c>
      <c r="AC28">
        <v>7148.9598445595138</v>
      </c>
      <c r="AD28">
        <v>7148.9598445595138</v>
      </c>
      <c r="AE28">
        <v>7148.9598445595138</v>
      </c>
      <c r="AF28">
        <v>7148.9598445595138</v>
      </c>
      <c r="AG28">
        <v>7148.9598445595138</v>
      </c>
      <c r="AH28">
        <v>7148.9598445595138</v>
      </c>
      <c r="AI28">
        <v>7148.9598445595138</v>
      </c>
      <c r="AJ28">
        <v>7148.9598445595138</v>
      </c>
      <c r="AK28">
        <v>7148.9598445595138</v>
      </c>
      <c r="AL28">
        <v>7148.9598445595138</v>
      </c>
      <c r="AM28">
        <v>7148.9598445595138</v>
      </c>
    </row>
    <row r="29" spans="1:39" x14ac:dyDescent="0.25">
      <c r="A29" s="146">
        <f ca="1">Exceedance!U29</f>
        <v>43586</v>
      </c>
      <c r="B29" s="275">
        <v>7148.9598445595138</v>
      </c>
      <c r="C29" s="275">
        <v>7148.9598445595138</v>
      </c>
      <c r="D29" s="275">
        <v>7148.9598445595138</v>
      </c>
      <c r="E29">
        <v>7148.9598445595138</v>
      </c>
      <c r="F29">
        <v>7148.9598445595138</v>
      </c>
      <c r="G29">
        <v>7148.9598445595138</v>
      </c>
      <c r="H29">
        <v>7148.9598445595138</v>
      </c>
      <c r="I29">
        <v>7148.9598445595138</v>
      </c>
      <c r="J29">
        <v>7148.9598445595138</v>
      </c>
      <c r="K29">
        <v>7148.9598445595138</v>
      </c>
      <c r="L29">
        <v>7148.9598445595138</v>
      </c>
      <c r="M29">
        <v>7148.9598445595138</v>
      </c>
      <c r="N29">
        <v>7148.9598445595138</v>
      </c>
      <c r="O29">
        <v>7148.9598445595138</v>
      </c>
      <c r="P29">
        <v>7148.9598445595138</v>
      </c>
      <c r="Q29">
        <v>7148.9598445595138</v>
      </c>
      <c r="R29">
        <v>7148.9598445595138</v>
      </c>
      <c r="S29">
        <v>7148.9598445595138</v>
      </c>
      <c r="T29">
        <v>7148.9598445595138</v>
      </c>
      <c r="U29">
        <v>7148.9598445595138</v>
      </c>
      <c r="V29">
        <v>7148.9598445595138</v>
      </c>
      <c r="W29">
        <v>7148.9598445595138</v>
      </c>
      <c r="X29">
        <v>7148.9598445595138</v>
      </c>
      <c r="Y29">
        <v>7148.9598445595138</v>
      </c>
      <c r="Z29">
        <v>7148.9598445595138</v>
      </c>
      <c r="AA29">
        <v>7148.9598445595138</v>
      </c>
      <c r="AB29">
        <v>7148.9598445595138</v>
      </c>
      <c r="AC29">
        <v>7148.9598445595138</v>
      </c>
      <c r="AD29">
        <v>7148.9598445595138</v>
      </c>
      <c r="AE29">
        <v>7148.9598445595138</v>
      </c>
      <c r="AF29">
        <v>7148.9598445595138</v>
      </c>
      <c r="AG29">
        <v>7148.9598445595138</v>
      </c>
      <c r="AH29">
        <v>7148.9598445595138</v>
      </c>
      <c r="AI29">
        <v>7148.9598445595138</v>
      </c>
      <c r="AJ29">
        <v>7148.9598445595138</v>
      </c>
      <c r="AK29">
        <v>7148.9598445595138</v>
      </c>
      <c r="AL29">
        <v>7148.9598445595138</v>
      </c>
      <c r="AM29">
        <v>7148.9598445595138</v>
      </c>
    </row>
    <row r="30" spans="1:39" x14ac:dyDescent="0.25">
      <c r="A30" s="146">
        <f ca="1">Exceedance!U30</f>
        <v>43617</v>
      </c>
      <c r="B30" s="275">
        <v>7148.9598445595138</v>
      </c>
      <c r="C30" s="275">
        <v>7148.9598445595138</v>
      </c>
      <c r="D30" s="275">
        <v>7148.9598445595138</v>
      </c>
      <c r="E30">
        <v>7148.9598445595138</v>
      </c>
      <c r="F30">
        <v>7148.9598445595138</v>
      </c>
      <c r="G30">
        <v>7148.9598445595138</v>
      </c>
      <c r="H30">
        <v>7148.9598445595138</v>
      </c>
      <c r="I30">
        <v>7148.9598445595138</v>
      </c>
      <c r="J30">
        <v>7148.9598445595138</v>
      </c>
      <c r="K30">
        <v>7148.9598445595138</v>
      </c>
      <c r="L30">
        <v>7148.9598445595138</v>
      </c>
      <c r="M30">
        <v>7148.9598445595138</v>
      </c>
      <c r="N30">
        <v>7148.9598445595138</v>
      </c>
      <c r="O30">
        <v>7148.9598445595138</v>
      </c>
      <c r="P30">
        <v>7148.9598445595138</v>
      </c>
      <c r="Q30">
        <v>7148.9598445595138</v>
      </c>
      <c r="R30">
        <v>7148.9598445595138</v>
      </c>
      <c r="S30">
        <v>7148.9598445595138</v>
      </c>
      <c r="T30">
        <v>7148.9598445595138</v>
      </c>
      <c r="U30">
        <v>7148.9598445595138</v>
      </c>
      <c r="V30">
        <v>7148.9598445595138</v>
      </c>
      <c r="W30">
        <v>7148.9598445595138</v>
      </c>
      <c r="X30">
        <v>7148.9598445595138</v>
      </c>
      <c r="Y30">
        <v>7148.9598445595138</v>
      </c>
      <c r="Z30">
        <v>7148.9598445595138</v>
      </c>
      <c r="AA30">
        <v>7148.9598445595138</v>
      </c>
      <c r="AB30">
        <v>7148.9598445595138</v>
      </c>
      <c r="AC30">
        <v>7148.9598445595138</v>
      </c>
      <c r="AD30">
        <v>7148.9598445595138</v>
      </c>
      <c r="AE30">
        <v>7148.9598445595138</v>
      </c>
      <c r="AF30">
        <v>7148.9598445595138</v>
      </c>
      <c r="AG30">
        <v>7148.9598445595138</v>
      </c>
      <c r="AH30">
        <v>7148.9598445595138</v>
      </c>
      <c r="AI30">
        <v>7148.9598445595138</v>
      </c>
      <c r="AJ30">
        <v>7148.9598445595138</v>
      </c>
      <c r="AK30">
        <v>7148.9598445595138</v>
      </c>
      <c r="AL30">
        <v>7148.9598445595138</v>
      </c>
      <c r="AM30">
        <v>7148.9598445595138</v>
      </c>
    </row>
    <row r="31" spans="1:39" x14ac:dyDescent="0.25">
      <c r="A31" s="146">
        <f ca="1">Exceedance!U31</f>
        <v>43647</v>
      </c>
      <c r="B31" s="275">
        <v>7148.9598445595138</v>
      </c>
      <c r="C31" s="275">
        <v>7148.9598445595138</v>
      </c>
      <c r="D31" s="275">
        <v>7148.9598445595138</v>
      </c>
      <c r="E31">
        <v>7148.9598445595138</v>
      </c>
      <c r="F31">
        <v>7148.9598445595138</v>
      </c>
      <c r="G31">
        <v>7148.9598445595138</v>
      </c>
      <c r="H31">
        <v>7148.9598445595138</v>
      </c>
      <c r="I31">
        <v>7148.9598445595138</v>
      </c>
      <c r="J31">
        <v>7148.9598445595138</v>
      </c>
      <c r="K31">
        <v>7148.9598445595138</v>
      </c>
      <c r="L31">
        <v>7148.9598445595138</v>
      </c>
      <c r="M31">
        <v>7148.9598445595138</v>
      </c>
      <c r="N31">
        <v>7148.9598445595138</v>
      </c>
      <c r="O31">
        <v>7148.9598445595138</v>
      </c>
      <c r="P31">
        <v>7148.9598445595138</v>
      </c>
      <c r="Q31">
        <v>7148.9598445595138</v>
      </c>
      <c r="R31">
        <v>7148.9598445595138</v>
      </c>
      <c r="S31">
        <v>7148.9598445595138</v>
      </c>
      <c r="T31">
        <v>7148.9598445595138</v>
      </c>
      <c r="U31">
        <v>7148.9598445595138</v>
      </c>
      <c r="V31">
        <v>7148.9598445595138</v>
      </c>
      <c r="W31">
        <v>7148.9598445595138</v>
      </c>
      <c r="X31">
        <v>7148.9598445595138</v>
      </c>
      <c r="Y31">
        <v>7148.9598445595138</v>
      </c>
      <c r="Z31">
        <v>7148.9598445595138</v>
      </c>
      <c r="AA31">
        <v>7148.9598445595138</v>
      </c>
      <c r="AB31">
        <v>7148.9598445595138</v>
      </c>
      <c r="AC31">
        <v>7148.9598445595138</v>
      </c>
      <c r="AD31">
        <v>7148.9598445595138</v>
      </c>
      <c r="AE31">
        <v>7148.9598445595138</v>
      </c>
      <c r="AF31">
        <v>7148.9598445595138</v>
      </c>
      <c r="AG31">
        <v>7148.9598445595138</v>
      </c>
      <c r="AH31">
        <v>7148.9598445595138</v>
      </c>
      <c r="AI31">
        <v>7148.9598445595138</v>
      </c>
      <c r="AJ31">
        <v>7148.9598445595138</v>
      </c>
      <c r="AK31">
        <v>7148.9598445595138</v>
      </c>
      <c r="AL31">
        <v>7148.9598445595138</v>
      </c>
      <c r="AM31">
        <v>7148.9598445595138</v>
      </c>
    </row>
    <row r="32" spans="1:39" x14ac:dyDescent="0.25">
      <c r="A32" s="146">
        <f ca="1">Exceedance!U32</f>
        <v>43678</v>
      </c>
      <c r="B32" s="275">
        <v>7148.9598445595138</v>
      </c>
      <c r="C32" s="275">
        <v>7148.9598445595138</v>
      </c>
      <c r="D32" s="275">
        <v>7148.9598445595138</v>
      </c>
      <c r="E32">
        <v>7148.9598445595138</v>
      </c>
      <c r="F32">
        <v>7148.9598445595138</v>
      </c>
      <c r="G32">
        <v>7148.9598445595138</v>
      </c>
      <c r="H32">
        <v>7148.9598445595138</v>
      </c>
      <c r="I32">
        <v>7148.9598445595138</v>
      </c>
      <c r="J32">
        <v>7148.9598445595138</v>
      </c>
      <c r="K32">
        <v>7148.9598445595138</v>
      </c>
      <c r="L32">
        <v>7148.9598445595138</v>
      </c>
      <c r="M32">
        <v>7148.9598445595138</v>
      </c>
      <c r="N32">
        <v>7148.9598445595138</v>
      </c>
      <c r="O32">
        <v>7148.9598445595138</v>
      </c>
      <c r="P32">
        <v>7148.9598445595138</v>
      </c>
      <c r="Q32">
        <v>7148.9598445595138</v>
      </c>
      <c r="R32">
        <v>7148.9598445595138</v>
      </c>
      <c r="S32">
        <v>7148.9598445595138</v>
      </c>
      <c r="T32">
        <v>7148.9598445595138</v>
      </c>
      <c r="U32">
        <v>7148.9598445595138</v>
      </c>
      <c r="V32">
        <v>7148.9598445595138</v>
      </c>
      <c r="W32">
        <v>7148.9598445595138</v>
      </c>
      <c r="X32">
        <v>7148.9598445595138</v>
      </c>
      <c r="Y32">
        <v>7148.9598445595138</v>
      </c>
      <c r="Z32">
        <v>7148.9598445595138</v>
      </c>
      <c r="AA32">
        <v>7148.9598445595138</v>
      </c>
      <c r="AB32">
        <v>7148.9598445595138</v>
      </c>
      <c r="AC32">
        <v>7148.9598445595138</v>
      </c>
      <c r="AD32">
        <v>7148.9598445595138</v>
      </c>
      <c r="AE32">
        <v>7148.9598445595138</v>
      </c>
      <c r="AF32">
        <v>7148.9598445595138</v>
      </c>
      <c r="AG32">
        <v>7148.9598445595138</v>
      </c>
      <c r="AH32">
        <v>7148.9598445595138</v>
      </c>
      <c r="AI32">
        <v>7148.9598445595138</v>
      </c>
      <c r="AJ32">
        <v>7148.9598445595138</v>
      </c>
      <c r="AK32">
        <v>7148.9598445595138</v>
      </c>
      <c r="AL32">
        <v>7148.9598445595138</v>
      </c>
      <c r="AM32">
        <v>7148.9598445595138</v>
      </c>
    </row>
    <row r="33" spans="1:39" x14ac:dyDescent="0.25">
      <c r="A33" s="146">
        <f ca="1">Exceedance!U33</f>
        <v>43709</v>
      </c>
      <c r="B33" s="275">
        <v>7148.9598445595138</v>
      </c>
      <c r="C33" s="275">
        <v>7148.9598445595138</v>
      </c>
      <c r="D33" s="275">
        <v>7148.9598445595138</v>
      </c>
      <c r="E33">
        <v>7148.9598445595138</v>
      </c>
      <c r="F33">
        <v>7148.9598445595138</v>
      </c>
      <c r="G33">
        <v>7148.9598445595138</v>
      </c>
      <c r="H33">
        <v>7148.9598445595138</v>
      </c>
      <c r="I33">
        <v>7148.9598445595138</v>
      </c>
      <c r="J33">
        <v>7148.9598445595138</v>
      </c>
      <c r="K33">
        <v>7148.9598445595138</v>
      </c>
      <c r="L33">
        <v>7148.9598445595138</v>
      </c>
      <c r="M33">
        <v>7148.9598445595138</v>
      </c>
      <c r="N33">
        <v>7148.9598445595138</v>
      </c>
      <c r="O33">
        <v>7148.9598445595138</v>
      </c>
      <c r="P33">
        <v>7148.9598445595138</v>
      </c>
      <c r="Q33">
        <v>7148.9598445595138</v>
      </c>
      <c r="R33">
        <v>7148.9598445595138</v>
      </c>
      <c r="S33">
        <v>7148.9598445595138</v>
      </c>
      <c r="T33">
        <v>7148.9598445595138</v>
      </c>
      <c r="U33">
        <v>7148.9598445595138</v>
      </c>
      <c r="V33">
        <v>7148.9598445595138</v>
      </c>
      <c r="W33">
        <v>7148.9598445595138</v>
      </c>
      <c r="X33">
        <v>7148.9598445595138</v>
      </c>
      <c r="Y33">
        <v>7148.9598445595138</v>
      </c>
      <c r="Z33">
        <v>7148.9598445595138</v>
      </c>
      <c r="AA33">
        <v>7148.9598445595138</v>
      </c>
      <c r="AB33">
        <v>7148.9598445595138</v>
      </c>
      <c r="AC33">
        <v>7148.9598445595138</v>
      </c>
      <c r="AD33">
        <v>7148.9598445595138</v>
      </c>
      <c r="AE33">
        <v>7148.9598445595138</v>
      </c>
      <c r="AF33">
        <v>7148.9598445595138</v>
      </c>
      <c r="AG33">
        <v>7148.9598445595138</v>
      </c>
      <c r="AH33">
        <v>7148.9598445595138</v>
      </c>
      <c r="AI33">
        <v>7148.9598445595138</v>
      </c>
      <c r="AJ33">
        <v>7148.9598445595138</v>
      </c>
      <c r="AK33">
        <v>7148.9598445595138</v>
      </c>
      <c r="AL33">
        <v>7148.9598445595138</v>
      </c>
      <c r="AM33">
        <v>7148.9598445595138</v>
      </c>
    </row>
    <row r="34" spans="1:39" x14ac:dyDescent="0.25">
      <c r="A34" s="146">
        <f ca="1">Exceedance!U34</f>
        <v>43739</v>
      </c>
      <c r="B34" s="275">
        <v>7148.9598445595138</v>
      </c>
      <c r="C34" s="275">
        <v>7148.9598445595138</v>
      </c>
      <c r="D34" s="275">
        <v>7148.9598445595138</v>
      </c>
      <c r="E34">
        <v>7148.9598445595138</v>
      </c>
      <c r="F34">
        <v>7148.9598445595138</v>
      </c>
      <c r="G34">
        <v>7148.9598445595138</v>
      </c>
      <c r="H34">
        <v>7148.9598445595138</v>
      </c>
      <c r="I34">
        <v>7148.9598445595138</v>
      </c>
      <c r="J34">
        <v>7148.9598445595138</v>
      </c>
      <c r="K34">
        <v>7148.9598445595138</v>
      </c>
      <c r="L34">
        <v>7148.9598445595138</v>
      </c>
      <c r="M34">
        <v>7148.9598445595138</v>
      </c>
      <c r="N34">
        <v>7148.9598445595138</v>
      </c>
      <c r="O34">
        <v>7148.9598445595138</v>
      </c>
      <c r="P34">
        <v>7148.9598445595138</v>
      </c>
      <c r="Q34">
        <v>7148.9598445595138</v>
      </c>
      <c r="R34">
        <v>7148.9598445595138</v>
      </c>
      <c r="S34">
        <v>7148.9598445595138</v>
      </c>
      <c r="T34">
        <v>7148.9598445595138</v>
      </c>
      <c r="U34">
        <v>7148.9598445595138</v>
      </c>
      <c r="V34">
        <v>7148.9598445595138</v>
      </c>
      <c r="W34">
        <v>7148.9598445595138</v>
      </c>
      <c r="X34">
        <v>7148.9598445595138</v>
      </c>
      <c r="Y34">
        <v>7148.9598445595138</v>
      </c>
      <c r="Z34">
        <v>7148.9598445595138</v>
      </c>
      <c r="AA34">
        <v>7148.9598445595138</v>
      </c>
      <c r="AB34">
        <v>7148.9598445595138</v>
      </c>
      <c r="AC34">
        <v>7148.9598445595138</v>
      </c>
      <c r="AD34">
        <v>7148.9598445595138</v>
      </c>
      <c r="AE34">
        <v>7148.9598445595138</v>
      </c>
      <c r="AF34">
        <v>7148.9598445595138</v>
      </c>
      <c r="AG34">
        <v>7148.9598445595138</v>
      </c>
      <c r="AH34">
        <v>7148.9598445595138</v>
      </c>
      <c r="AI34">
        <v>7148.9598445595138</v>
      </c>
      <c r="AJ34">
        <v>7148.9598445595138</v>
      </c>
      <c r="AK34">
        <v>7148.9598445595138</v>
      </c>
      <c r="AL34">
        <v>7148.9598445595138</v>
      </c>
      <c r="AM34">
        <v>7148.9598445595138</v>
      </c>
    </row>
    <row r="35" spans="1:39" x14ac:dyDescent="0.25">
      <c r="A35" s="146">
        <f ca="1">Exceedance!U35</f>
        <v>43770</v>
      </c>
      <c r="B35" s="275">
        <v>7148.9598445595138</v>
      </c>
      <c r="C35" s="275">
        <v>7148.9598445595138</v>
      </c>
      <c r="D35" s="275">
        <v>7148.9598445595138</v>
      </c>
      <c r="E35">
        <v>7148.9598445595138</v>
      </c>
      <c r="F35">
        <v>7148.9598445595138</v>
      </c>
      <c r="G35">
        <v>7148.9598445595138</v>
      </c>
      <c r="H35">
        <v>7148.9598445595138</v>
      </c>
      <c r="I35">
        <v>7148.9598445595138</v>
      </c>
      <c r="J35">
        <v>7148.9598445595138</v>
      </c>
      <c r="K35">
        <v>7148.9598445595138</v>
      </c>
      <c r="L35">
        <v>7148.9598445595138</v>
      </c>
      <c r="M35">
        <v>7148.9598445595138</v>
      </c>
      <c r="N35">
        <v>7148.9598445595138</v>
      </c>
      <c r="O35">
        <v>7148.9598445595138</v>
      </c>
      <c r="P35">
        <v>7148.9598445595138</v>
      </c>
      <c r="Q35">
        <v>7148.9598445595138</v>
      </c>
      <c r="R35">
        <v>7148.9598445595138</v>
      </c>
      <c r="S35">
        <v>7148.9598445595138</v>
      </c>
      <c r="T35">
        <v>7148.9598445595138</v>
      </c>
      <c r="U35">
        <v>7148.9598445595138</v>
      </c>
      <c r="V35">
        <v>7148.9598445595138</v>
      </c>
      <c r="W35">
        <v>7148.9598445595138</v>
      </c>
      <c r="X35">
        <v>7148.9598445595138</v>
      </c>
      <c r="Y35">
        <v>7148.9598445595138</v>
      </c>
      <c r="Z35">
        <v>7148.9598445595138</v>
      </c>
      <c r="AA35">
        <v>7148.9598445595138</v>
      </c>
      <c r="AB35">
        <v>7148.9598445595138</v>
      </c>
      <c r="AC35">
        <v>7148.9598445595138</v>
      </c>
      <c r="AD35">
        <v>7148.9598445595138</v>
      </c>
      <c r="AE35">
        <v>7148.9598445595138</v>
      </c>
      <c r="AF35">
        <v>7148.9598445595138</v>
      </c>
      <c r="AG35">
        <v>7148.9598445595138</v>
      </c>
      <c r="AH35">
        <v>7148.9598445595138</v>
      </c>
      <c r="AI35">
        <v>7148.9598445595138</v>
      </c>
      <c r="AJ35">
        <v>7148.9598445595138</v>
      </c>
      <c r="AK35">
        <v>7148.9598445595138</v>
      </c>
      <c r="AL35">
        <v>7148.9598445595138</v>
      </c>
      <c r="AM35">
        <v>7148.9598445595138</v>
      </c>
    </row>
    <row r="36" spans="1:39" x14ac:dyDescent="0.25">
      <c r="A36" s="146">
        <f ca="1">Exceedance!U36</f>
        <v>43800</v>
      </c>
      <c r="B36" s="275">
        <v>7148.9598445595138</v>
      </c>
      <c r="C36" s="275">
        <v>7148.9598445595138</v>
      </c>
      <c r="D36" s="275">
        <v>7148.9598445595138</v>
      </c>
      <c r="E36">
        <v>7148.9598445595138</v>
      </c>
      <c r="F36">
        <v>7148.9598445595138</v>
      </c>
      <c r="G36">
        <v>7148.9598445595138</v>
      </c>
      <c r="H36">
        <v>7148.9598445595138</v>
      </c>
      <c r="I36">
        <v>7148.9598445595138</v>
      </c>
      <c r="J36">
        <v>7148.9598445595138</v>
      </c>
      <c r="K36">
        <v>7148.9598445595138</v>
      </c>
      <c r="L36">
        <v>7148.9598445595138</v>
      </c>
      <c r="M36">
        <v>7148.9598445595138</v>
      </c>
      <c r="N36">
        <v>7148.9598445595138</v>
      </c>
      <c r="O36">
        <v>7148.9598445595138</v>
      </c>
      <c r="P36">
        <v>7148.9598445595138</v>
      </c>
      <c r="Q36">
        <v>7148.9598445595138</v>
      </c>
      <c r="R36">
        <v>7148.9598445595138</v>
      </c>
      <c r="S36">
        <v>7148.9598445595138</v>
      </c>
      <c r="T36">
        <v>7148.9598445595138</v>
      </c>
      <c r="U36">
        <v>7148.9598445595138</v>
      </c>
      <c r="V36">
        <v>7148.9598445595138</v>
      </c>
      <c r="W36">
        <v>7148.9598445595138</v>
      </c>
      <c r="X36">
        <v>7148.9598445595138</v>
      </c>
      <c r="Y36">
        <v>7148.9598445595138</v>
      </c>
      <c r="Z36">
        <v>7148.9598445595138</v>
      </c>
      <c r="AA36">
        <v>7148.9598445595138</v>
      </c>
      <c r="AB36">
        <v>7148.9598445595138</v>
      </c>
      <c r="AC36">
        <v>7148.9598445595138</v>
      </c>
      <c r="AD36">
        <v>7148.9598445595138</v>
      </c>
      <c r="AE36">
        <v>7148.9598445595138</v>
      </c>
      <c r="AF36">
        <v>7148.9598445595138</v>
      </c>
      <c r="AG36">
        <v>7148.9598445595138</v>
      </c>
      <c r="AH36">
        <v>7148.9598445595138</v>
      </c>
      <c r="AI36">
        <v>7148.9598445595138</v>
      </c>
      <c r="AJ36">
        <v>7148.9598445595138</v>
      </c>
      <c r="AK36">
        <v>7148.9598445595138</v>
      </c>
      <c r="AL36">
        <v>7148.9598445595138</v>
      </c>
      <c r="AM36">
        <v>7148.9598445595138</v>
      </c>
    </row>
    <row r="37" spans="1:39" x14ac:dyDescent="0.25">
      <c r="A37" s="146">
        <f ca="1">Exceedance!U37</f>
        <v>43831</v>
      </c>
      <c r="B37" s="261">
        <v>7148.9598445595138</v>
      </c>
      <c r="C37" s="261">
        <v>7148.9598445595138</v>
      </c>
      <c r="D37" s="261">
        <v>7148.9598445595138</v>
      </c>
      <c r="E37">
        <v>7148.9598445595138</v>
      </c>
      <c r="F37" s="1">
        <v>7148.9598445595138</v>
      </c>
      <c r="G37" s="1">
        <v>7148.9598445595138</v>
      </c>
      <c r="H37" s="1">
        <v>7148.9598445595138</v>
      </c>
      <c r="I37" s="1">
        <v>7148.9598445595138</v>
      </c>
      <c r="J37" s="1">
        <v>7148.9598445595138</v>
      </c>
      <c r="K37" s="1">
        <v>7148.9598445595138</v>
      </c>
      <c r="L37" s="1">
        <v>7148.9598445595138</v>
      </c>
      <c r="M37" s="1">
        <v>7148.9598445595138</v>
      </c>
      <c r="N37" s="1">
        <v>7148.9598445595138</v>
      </c>
      <c r="O37" s="1">
        <v>7148.9598445595138</v>
      </c>
      <c r="P37" s="1">
        <v>7148.9598445595138</v>
      </c>
      <c r="Q37" s="1">
        <v>7148.9598445595138</v>
      </c>
      <c r="R37" s="1">
        <v>7148.9598445595138</v>
      </c>
      <c r="S37" s="1">
        <v>7148.9598445595138</v>
      </c>
      <c r="T37" s="1">
        <v>7148.9598445595138</v>
      </c>
      <c r="U37" s="1">
        <v>7148.9598445595138</v>
      </c>
      <c r="V37" s="1">
        <v>7148.9598445595138</v>
      </c>
      <c r="W37" s="1">
        <v>7148.9598445595138</v>
      </c>
      <c r="X37" s="1">
        <v>7148.9598445595138</v>
      </c>
      <c r="Y37" s="1">
        <v>7148.9598445595138</v>
      </c>
      <c r="Z37" s="1">
        <v>7148.9598445595138</v>
      </c>
      <c r="AA37" s="1">
        <v>7148.9598445595138</v>
      </c>
      <c r="AB37" s="1">
        <v>7148.9598445595138</v>
      </c>
      <c r="AC37" s="1">
        <v>7148.9598445595138</v>
      </c>
      <c r="AD37" s="1">
        <v>7148.9598445595138</v>
      </c>
      <c r="AE37" s="1">
        <v>7148.9598445595138</v>
      </c>
      <c r="AF37" s="1">
        <v>7148.9598445595138</v>
      </c>
      <c r="AG37" s="1">
        <v>7148.9598445595138</v>
      </c>
      <c r="AH37">
        <v>7148.9598445595138</v>
      </c>
      <c r="AI37">
        <v>7148.9598445595138</v>
      </c>
      <c r="AJ37">
        <v>7148.9598445595138</v>
      </c>
      <c r="AK37">
        <v>7148.9598445595138</v>
      </c>
      <c r="AL37">
        <v>7148.9598445595138</v>
      </c>
      <c r="AM37">
        <v>7148.9598445595138</v>
      </c>
    </row>
    <row r="38" spans="1:39" x14ac:dyDescent="0.25">
      <c r="A38" s="146">
        <f ca="1">Exceedance!U38</f>
        <v>43862</v>
      </c>
      <c r="B38" s="261">
        <v>7148.9598445595138</v>
      </c>
      <c r="C38" s="261">
        <v>7148.9598445595138</v>
      </c>
      <c r="D38" s="261">
        <v>7148.9598445595138</v>
      </c>
      <c r="E38">
        <v>7148.9598445595138</v>
      </c>
      <c r="F38">
        <v>7148.9598445595138</v>
      </c>
      <c r="G38">
        <v>7148.9598445595138</v>
      </c>
      <c r="H38">
        <v>7148.9598445595138</v>
      </c>
      <c r="I38">
        <v>7148.9598445595138</v>
      </c>
      <c r="J38">
        <v>7148.9598445595138</v>
      </c>
      <c r="K38">
        <v>7148.9598445595138</v>
      </c>
      <c r="L38">
        <v>7148.9598445595138</v>
      </c>
      <c r="M38">
        <v>7148.9598445595138</v>
      </c>
      <c r="N38">
        <v>7148.9598445595138</v>
      </c>
      <c r="O38">
        <v>7148.9598445595138</v>
      </c>
      <c r="P38">
        <v>7148.9598445595138</v>
      </c>
      <c r="Q38">
        <v>7148.9598445595138</v>
      </c>
      <c r="R38">
        <v>7148.9598445595138</v>
      </c>
      <c r="S38">
        <v>7148.9598445595138</v>
      </c>
      <c r="T38">
        <v>7148.9598445595138</v>
      </c>
      <c r="U38">
        <v>7148.9598445595138</v>
      </c>
      <c r="V38">
        <v>7148.9598445595138</v>
      </c>
      <c r="W38">
        <v>7148.9598445595138</v>
      </c>
      <c r="X38">
        <v>7148.9598445595138</v>
      </c>
      <c r="Y38">
        <v>7148.9598445595138</v>
      </c>
      <c r="Z38">
        <v>7148.9598445595138</v>
      </c>
      <c r="AA38">
        <v>7148.9598445595138</v>
      </c>
      <c r="AB38">
        <v>7148.9598445595138</v>
      </c>
      <c r="AC38">
        <v>7148.9598445595138</v>
      </c>
      <c r="AD38">
        <v>7148.9598445595138</v>
      </c>
      <c r="AE38">
        <v>7148.9598445595138</v>
      </c>
      <c r="AF38">
        <v>7148.9598445595138</v>
      </c>
      <c r="AG38">
        <v>7148.9598445595138</v>
      </c>
      <c r="AH38">
        <v>7148.9598445595138</v>
      </c>
      <c r="AI38">
        <v>7148.9598445595138</v>
      </c>
      <c r="AJ38">
        <v>7148.9598445595138</v>
      </c>
      <c r="AK38">
        <v>7148.9598445595138</v>
      </c>
      <c r="AL38">
        <v>7148.9598445595138</v>
      </c>
      <c r="AM38">
        <v>7148.9598445595138</v>
      </c>
    </row>
    <row r="39" spans="1:39" x14ac:dyDescent="0.25">
      <c r="A39" s="146">
        <f ca="1">Exceedance!U39</f>
        <v>43891</v>
      </c>
      <c r="B39" s="261">
        <v>7148.9598445595138</v>
      </c>
      <c r="C39" s="261">
        <v>7148.9598445595138</v>
      </c>
      <c r="D39" s="261">
        <v>7148.9598445595138</v>
      </c>
      <c r="E39">
        <v>7148.9598445595138</v>
      </c>
      <c r="F39">
        <v>7148.9598445595138</v>
      </c>
      <c r="G39">
        <v>7148.9598445595138</v>
      </c>
      <c r="H39">
        <v>7148.9598445595138</v>
      </c>
      <c r="I39">
        <v>7148.9598445595138</v>
      </c>
      <c r="J39">
        <v>7148.9598445595138</v>
      </c>
      <c r="K39">
        <v>7148.9598445595138</v>
      </c>
      <c r="L39">
        <v>7148.9598445595138</v>
      </c>
      <c r="M39">
        <v>7148.9598445595138</v>
      </c>
      <c r="N39">
        <v>7148.9598445595138</v>
      </c>
      <c r="O39">
        <v>7148.9598445595138</v>
      </c>
      <c r="P39">
        <v>7148.9598445595138</v>
      </c>
      <c r="Q39">
        <v>7148.9598445595138</v>
      </c>
      <c r="R39">
        <v>7148.9598445595138</v>
      </c>
      <c r="S39">
        <v>7148.9598445595138</v>
      </c>
      <c r="T39">
        <v>7148.9598445595138</v>
      </c>
      <c r="U39">
        <v>7148.9598445595138</v>
      </c>
      <c r="V39">
        <v>7148.9598445595138</v>
      </c>
      <c r="W39">
        <v>7148.9598445595138</v>
      </c>
      <c r="X39">
        <v>7148.9598445595138</v>
      </c>
      <c r="Y39">
        <v>7148.9598445595138</v>
      </c>
      <c r="Z39">
        <v>7148.9598445595138</v>
      </c>
      <c r="AA39">
        <v>7148.9598445595138</v>
      </c>
      <c r="AB39">
        <v>7148.9598445595138</v>
      </c>
      <c r="AC39">
        <v>7148.9598445595138</v>
      </c>
      <c r="AD39">
        <v>7148.9598445595138</v>
      </c>
      <c r="AE39">
        <v>7148.9598445595138</v>
      </c>
      <c r="AF39">
        <v>7148.9598445595138</v>
      </c>
      <c r="AG39">
        <v>7148.9598445595138</v>
      </c>
      <c r="AH39">
        <v>7148.9598445595138</v>
      </c>
      <c r="AI39">
        <v>7148.9598445595138</v>
      </c>
      <c r="AJ39">
        <v>7148.9598445595138</v>
      </c>
      <c r="AK39">
        <v>7148.9598445595138</v>
      </c>
      <c r="AL39">
        <v>7148.9598445595138</v>
      </c>
      <c r="AM39">
        <v>7148.9598445595138</v>
      </c>
    </row>
    <row r="40" spans="1:39" x14ac:dyDescent="0.25">
      <c r="A40" s="146">
        <f ca="1">Exceedance!U40</f>
        <v>43922</v>
      </c>
      <c r="B40" s="261">
        <v>7148.9598445595138</v>
      </c>
      <c r="C40" s="261">
        <v>7148.9598445595138</v>
      </c>
      <c r="D40" s="261">
        <v>7148.9598445595138</v>
      </c>
      <c r="E40">
        <v>7148.9598445595138</v>
      </c>
      <c r="F40">
        <v>7148.9598445595138</v>
      </c>
      <c r="G40">
        <v>7148.9598445595138</v>
      </c>
      <c r="H40">
        <v>7148.9598445595138</v>
      </c>
      <c r="I40">
        <v>7148.9598445595138</v>
      </c>
      <c r="J40">
        <v>7148.9598445595138</v>
      </c>
      <c r="K40">
        <v>7148.9598445595138</v>
      </c>
      <c r="L40">
        <v>7148.9598445595138</v>
      </c>
      <c r="M40">
        <v>7148.9598445595138</v>
      </c>
      <c r="N40">
        <v>7148.9598445595138</v>
      </c>
      <c r="O40">
        <v>7148.9598445595138</v>
      </c>
      <c r="P40">
        <v>7148.9598445595138</v>
      </c>
      <c r="Q40">
        <v>7148.9598445595138</v>
      </c>
      <c r="R40">
        <v>7148.9598445595138</v>
      </c>
      <c r="S40">
        <v>7148.9598445595138</v>
      </c>
      <c r="T40">
        <v>7148.9598445595138</v>
      </c>
      <c r="U40">
        <v>7148.9598445595138</v>
      </c>
      <c r="V40">
        <v>7148.9598445595138</v>
      </c>
      <c r="W40">
        <v>7148.9598445595138</v>
      </c>
      <c r="X40">
        <v>7148.9598445595138</v>
      </c>
      <c r="Y40">
        <v>7148.9598445595138</v>
      </c>
      <c r="Z40">
        <v>7148.9598445595138</v>
      </c>
      <c r="AA40">
        <v>7148.9598445595138</v>
      </c>
      <c r="AB40">
        <v>7148.9598445595138</v>
      </c>
      <c r="AC40">
        <v>7148.9598445595138</v>
      </c>
      <c r="AD40">
        <v>7148.9598445595138</v>
      </c>
      <c r="AE40">
        <v>7148.9598445595138</v>
      </c>
      <c r="AF40">
        <v>7148.9598445595138</v>
      </c>
      <c r="AG40">
        <v>7148.9598445595138</v>
      </c>
      <c r="AH40">
        <v>7148.9598445595138</v>
      </c>
      <c r="AI40">
        <v>7148.9598445595138</v>
      </c>
      <c r="AJ40">
        <v>7148.9598445595138</v>
      </c>
      <c r="AK40">
        <v>7148.9598445595138</v>
      </c>
      <c r="AL40">
        <v>7148.9598445595138</v>
      </c>
      <c r="AM40">
        <v>7148.9598445595138</v>
      </c>
    </row>
    <row r="41" spans="1:39" x14ac:dyDescent="0.25">
      <c r="A41" s="146">
        <f ca="1">Exceedance!U41</f>
        <v>43952</v>
      </c>
      <c r="B41" s="261">
        <v>7148.9598445595138</v>
      </c>
      <c r="C41" s="261">
        <v>7148.9598445595138</v>
      </c>
      <c r="D41" s="261">
        <v>7148.9598445595138</v>
      </c>
      <c r="E41">
        <v>7148.9598445595138</v>
      </c>
      <c r="F41">
        <v>7148.9598445595138</v>
      </c>
      <c r="G41">
        <v>7148.9598445595138</v>
      </c>
      <c r="H41">
        <v>7148.9598445595138</v>
      </c>
      <c r="I41">
        <v>7148.9598445595138</v>
      </c>
      <c r="J41">
        <v>7148.9598445595138</v>
      </c>
      <c r="K41">
        <v>7148.9598445595138</v>
      </c>
      <c r="L41">
        <v>7148.9598445595138</v>
      </c>
      <c r="M41">
        <v>7148.9598445595138</v>
      </c>
      <c r="N41">
        <v>7148.9598445595138</v>
      </c>
      <c r="O41">
        <v>7148.9598445595138</v>
      </c>
      <c r="P41">
        <v>7148.9598445595138</v>
      </c>
      <c r="Q41">
        <v>7148.9598445595138</v>
      </c>
      <c r="R41">
        <v>7148.9598445595138</v>
      </c>
      <c r="S41">
        <v>7148.9598445595138</v>
      </c>
      <c r="T41">
        <v>7148.9598445595138</v>
      </c>
      <c r="U41">
        <v>7148.9598445595138</v>
      </c>
      <c r="V41">
        <v>7148.9598445595138</v>
      </c>
      <c r="W41">
        <v>7148.9598445595138</v>
      </c>
      <c r="X41">
        <v>7148.9598445595138</v>
      </c>
      <c r="Y41">
        <v>7148.9598445595138</v>
      </c>
      <c r="Z41">
        <v>7148.9598445595138</v>
      </c>
      <c r="AA41">
        <v>7148.9598445595138</v>
      </c>
      <c r="AB41">
        <v>7148.9598445595138</v>
      </c>
      <c r="AC41">
        <v>7148.9598445595138</v>
      </c>
      <c r="AD41">
        <v>7148.9598445595138</v>
      </c>
      <c r="AE41">
        <v>7148.9598445595138</v>
      </c>
      <c r="AF41">
        <v>7148.9598445595138</v>
      </c>
      <c r="AG41">
        <v>7148.9598445595138</v>
      </c>
      <c r="AH41">
        <v>7148.9598445595138</v>
      </c>
      <c r="AI41">
        <v>7148.9598445595138</v>
      </c>
      <c r="AJ41">
        <v>7148.9598445595138</v>
      </c>
      <c r="AK41">
        <v>7148.9598445595138</v>
      </c>
      <c r="AL41">
        <v>7148.9598445595138</v>
      </c>
      <c r="AM41">
        <v>7148.9598445595138</v>
      </c>
    </row>
    <row r="42" spans="1:39" x14ac:dyDescent="0.25">
      <c r="A42" s="146">
        <f ca="1">Exceedance!U42</f>
        <v>43983</v>
      </c>
      <c r="B42" s="261">
        <v>7148.9598445595138</v>
      </c>
      <c r="C42" s="261">
        <v>7148.9598445595138</v>
      </c>
      <c r="D42" s="261">
        <v>7148.9598445595138</v>
      </c>
      <c r="E42">
        <v>7148.9598445595138</v>
      </c>
      <c r="F42">
        <v>7148.9598445595138</v>
      </c>
      <c r="G42">
        <v>7148.9598445595138</v>
      </c>
      <c r="H42">
        <v>7148.9598445595138</v>
      </c>
      <c r="I42">
        <v>7148.9598445595138</v>
      </c>
      <c r="J42">
        <v>7148.9598445595138</v>
      </c>
      <c r="K42">
        <v>7148.9598445595138</v>
      </c>
      <c r="L42">
        <v>7148.9598445595138</v>
      </c>
      <c r="M42">
        <v>7148.9598445595138</v>
      </c>
      <c r="N42">
        <v>7148.9598445595138</v>
      </c>
      <c r="O42">
        <v>7148.9598445595138</v>
      </c>
      <c r="P42">
        <v>7148.9598445595138</v>
      </c>
      <c r="Q42">
        <v>7148.9598445595138</v>
      </c>
      <c r="R42">
        <v>7148.9598445595138</v>
      </c>
      <c r="S42">
        <v>7148.9598445595138</v>
      </c>
      <c r="T42">
        <v>7148.9598445595138</v>
      </c>
      <c r="U42">
        <v>7148.9598445595138</v>
      </c>
      <c r="V42">
        <v>7148.9598445595138</v>
      </c>
      <c r="W42">
        <v>7148.9598445595138</v>
      </c>
      <c r="X42">
        <v>7148.9598445595138</v>
      </c>
      <c r="Y42">
        <v>7148.9598445595138</v>
      </c>
      <c r="Z42">
        <v>7148.9598445595138</v>
      </c>
      <c r="AA42">
        <v>7148.9598445595138</v>
      </c>
      <c r="AB42">
        <v>7148.9598445595138</v>
      </c>
      <c r="AC42">
        <v>7148.9598445595138</v>
      </c>
      <c r="AD42">
        <v>7148.9598445595138</v>
      </c>
      <c r="AE42">
        <v>7148.9598445595138</v>
      </c>
      <c r="AF42">
        <v>7148.9598445595138</v>
      </c>
      <c r="AG42">
        <v>7148.9598445595138</v>
      </c>
      <c r="AH42">
        <v>7148.9598445595138</v>
      </c>
      <c r="AI42">
        <v>7148.9598445595138</v>
      </c>
      <c r="AJ42">
        <v>7148.9598445595138</v>
      </c>
      <c r="AK42">
        <v>7148.9598445595138</v>
      </c>
      <c r="AL42">
        <v>7148.9598445595138</v>
      </c>
      <c r="AM42">
        <v>7148.9598445595138</v>
      </c>
    </row>
    <row r="43" spans="1:39" x14ac:dyDescent="0.25">
      <c r="A43" s="146">
        <f ca="1">Exceedance!U43</f>
        <v>44013</v>
      </c>
      <c r="B43" s="261">
        <v>7148.9598445595138</v>
      </c>
      <c r="C43" s="261">
        <v>7148.9598445595138</v>
      </c>
      <c r="D43" s="261">
        <v>7148.9598445595138</v>
      </c>
      <c r="E43">
        <v>7148.9598445595138</v>
      </c>
      <c r="F43">
        <v>7148.9598445595138</v>
      </c>
      <c r="G43">
        <v>7148.9598445595138</v>
      </c>
      <c r="H43">
        <v>7148.9598445595138</v>
      </c>
      <c r="I43">
        <v>7148.9598445595138</v>
      </c>
      <c r="J43">
        <v>7148.9598445595138</v>
      </c>
      <c r="K43">
        <v>7148.9598445595138</v>
      </c>
      <c r="L43">
        <v>7148.9598445595138</v>
      </c>
      <c r="M43">
        <v>7148.9598445595138</v>
      </c>
      <c r="N43">
        <v>7148.9598445595138</v>
      </c>
      <c r="O43">
        <v>7148.9598445595138</v>
      </c>
      <c r="P43">
        <v>7148.9598445595138</v>
      </c>
      <c r="Q43">
        <v>7148.9598445595138</v>
      </c>
      <c r="R43">
        <v>7148.9598445595138</v>
      </c>
      <c r="S43">
        <v>7148.9598445595138</v>
      </c>
      <c r="T43">
        <v>7148.9598445595138</v>
      </c>
      <c r="U43">
        <v>7148.9598445595138</v>
      </c>
      <c r="V43">
        <v>7148.9598445595138</v>
      </c>
      <c r="W43">
        <v>7148.9598445595138</v>
      </c>
      <c r="X43">
        <v>7148.9598445595138</v>
      </c>
      <c r="Y43">
        <v>7148.9598445595138</v>
      </c>
      <c r="Z43">
        <v>7148.9598445595138</v>
      </c>
      <c r="AA43">
        <v>7148.9598445595138</v>
      </c>
      <c r="AB43">
        <v>7148.9598445595138</v>
      </c>
      <c r="AC43">
        <v>7148.9598445595138</v>
      </c>
      <c r="AD43">
        <v>7148.9598445595138</v>
      </c>
      <c r="AE43">
        <v>7148.9598445595138</v>
      </c>
      <c r="AF43">
        <v>7148.9598445595138</v>
      </c>
      <c r="AG43">
        <v>7148.9598445595138</v>
      </c>
      <c r="AH43">
        <v>7148.9598445595138</v>
      </c>
      <c r="AI43">
        <v>7148.9598445595138</v>
      </c>
      <c r="AJ43">
        <v>7148.9598445595138</v>
      </c>
      <c r="AK43">
        <v>7148.9598445595138</v>
      </c>
      <c r="AL43">
        <v>7148.9598445595138</v>
      </c>
      <c r="AM43">
        <v>7148.9598445595138</v>
      </c>
    </row>
    <row r="44" spans="1:39" x14ac:dyDescent="0.25">
      <c r="A44" s="146">
        <f ca="1">Exceedance!U44</f>
        <v>44044</v>
      </c>
      <c r="B44" s="261">
        <v>7148.9598445595138</v>
      </c>
      <c r="C44" s="261">
        <v>7148.9598445595138</v>
      </c>
      <c r="D44" s="261">
        <v>7148.9598445595138</v>
      </c>
      <c r="E44">
        <v>7148.9598445595138</v>
      </c>
      <c r="F44">
        <v>7148.9598445595138</v>
      </c>
      <c r="G44">
        <v>7148.9598445595138</v>
      </c>
      <c r="H44">
        <v>7148.9598445595138</v>
      </c>
      <c r="I44">
        <v>7148.9598445595138</v>
      </c>
      <c r="J44">
        <v>7148.9598445595138</v>
      </c>
      <c r="K44">
        <v>7148.9598445595138</v>
      </c>
      <c r="L44">
        <v>7148.9598445595138</v>
      </c>
      <c r="M44">
        <v>7148.9598445595138</v>
      </c>
      <c r="N44">
        <v>7148.9598445595138</v>
      </c>
      <c r="O44">
        <v>7148.9598445595138</v>
      </c>
      <c r="P44">
        <v>7148.9598445595138</v>
      </c>
      <c r="Q44">
        <v>7148.9598445595138</v>
      </c>
      <c r="R44">
        <v>7148.9598445595138</v>
      </c>
      <c r="S44">
        <v>7148.9598445595138</v>
      </c>
      <c r="T44">
        <v>7148.9598445595138</v>
      </c>
      <c r="U44">
        <v>7148.9598445595138</v>
      </c>
      <c r="V44">
        <v>7148.9598445595138</v>
      </c>
      <c r="W44">
        <v>7148.9598445595138</v>
      </c>
      <c r="X44">
        <v>7148.9598445595138</v>
      </c>
      <c r="Y44">
        <v>7148.9598445595138</v>
      </c>
      <c r="Z44">
        <v>7148.9598445595138</v>
      </c>
      <c r="AA44">
        <v>7148.9598445595138</v>
      </c>
      <c r="AB44">
        <v>7148.9598445595138</v>
      </c>
      <c r="AC44">
        <v>7148.9598445595138</v>
      </c>
      <c r="AD44">
        <v>7148.9598445595138</v>
      </c>
      <c r="AE44">
        <v>7148.9598445595138</v>
      </c>
      <c r="AF44">
        <v>7148.9598445595138</v>
      </c>
      <c r="AG44">
        <v>7148.9598445595138</v>
      </c>
      <c r="AH44">
        <v>7148.9598445595138</v>
      </c>
      <c r="AI44">
        <v>7148.9598445595138</v>
      </c>
      <c r="AJ44">
        <v>7148.9598445595138</v>
      </c>
      <c r="AK44">
        <v>7148.9598445595138</v>
      </c>
      <c r="AL44">
        <v>7148.9598445595138</v>
      </c>
      <c r="AM44">
        <v>7148.9598445595138</v>
      </c>
    </row>
    <row r="45" spans="1:39" x14ac:dyDescent="0.25">
      <c r="A45" s="146">
        <f ca="1">Exceedance!U45</f>
        <v>44075</v>
      </c>
      <c r="B45" s="261">
        <v>7148.9598445595138</v>
      </c>
      <c r="C45" s="261">
        <v>7148.9598445595138</v>
      </c>
      <c r="D45" s="261">
        <v>7148.9598445595138</v>
      </c>
      <c r="E45">
        <v>7148.9598445595138</v>
      </c>
      <c r="F45">
        <v>7148.9598445595138</v>
      </c>
      <c r="G45">
        <v>7148.9598445595138</v>
      </c>
      <c r="H45">
        <v>7148.9598445595138</v>
      </c>
      <c r="I45">
        <v>7148.9598445595138</v>
      </c>
      <c r="J45">
        <v>7148.9598445595138</v>
      </c>
      <c r="K45">
        <v>7148.9598445595138</v>
      </c>
      <c r="L45">
        <v>7148.9598445595138</v>
      </c>
      <c r="M45">
        <v>7148.9598445595138</v>
      </c>
      <c r="N45">
        <v>7148.9598445595138</v>
      </c>
      <c r="O45">
        <v>7148.9598445595138</v>
      </c>
      <c r="P45">
        <v>7148.9598445595138</v>
      </c>
      <c r="Q45">
        <v>7148.9598445595138</v>
      </c>
      <c r="R45">
        <v>7148.9598445595138</v>
      </c>
      <c r="S45">
        <v>7148.9598445595138</v>
      </c>
      <c r="T45">
        <v>7148.9598445595138</v>
      </c>
      <c r="U45">
        <v>7148.9598445595138</v>
      </c>
      <c r="V45">
        <v>7148.9598445595138</v>
      </c>
      <c r="W45">
        <v>7148.9598445595138</v>
      </c>
      <c r="X45">
        <v>7148.9598445595138</v>
      </c>
      <c r="Y45">
        <v>7148.9598445595138</v>
      </c>
      <c r="Z45">
        <v>7148.9598445595138</v>
      </c>
      <c r="AA45">
        <v>7148.9598445595138</v>
      </c>
      <c r="AB45">
        <v>7148.9598445595138</v>
      </c>
      <c r="AC45">
        <v>7148.9598445595138</v>
      </c>
      <c r="AD45">
        <v>7148.9598445595138</v>
      </c>
      <c r="AE45">
        <v>7148.9598445595138</v>
      </c>
      <c r="AF45">
        <v>7148.9598445595138</v>
      </c>
      <c r="AG45">
        <v>7148.9598445595138</v>
      </c>
      <c r="AH45">
        <v>7148.9598445595138</v>
      </c>
      <c r="AI45">
        <v>7148.9598445595138</v>
      </c>
      <c r="AJ45">
        <v>7148.9598445595138</v>
      </c>
      <c r="AK45">
        <v>7148.9598445595138</v>
      </c>
      <c r="AL45">
        <v>7148.9598445595138</v>
      </c>
      <c r="AM45">
        <v>7148.9598445595138</v>
      </c>
    </row>
    <row r="46" spans="1:39" x14ac:dyDescent="0.25">
      <c r="A46" s="146">
        <f ca="1">Exceedance!U46</f>
        <v>44105</v>
      </c>
      <c r="B46" s="261">
        <v>7148.9598445595138</v>
      </c>
      <c r="C46" s="261">
        <v>7148.9598445595138</v>
      </c>
      <c r="D46" s="261">
        <v>7148.9598445595138</v>
      </c>
      <c r="E46">
        <v>7148.9598445595138</v>
      </c>
      <c r="F46">
        <v>7148.9598445595138</v>
      </c>
      <c r="G46">
        <v>7148.9598445595138</v>
      </c>
      <c r="H46">
        <v>7148.9598445595138</v>
      </c>
      <c r="I46">
        <v>7148.9598445595138</v>
      </c>
      <c r="J46">
        <v>7148.9598445595138</v>
      </c>
      <c r="K46">
        <v>7148.9598445595138</v>
      </c>
      <c r="L46">
        <v>7148.9598445595138</v>
      </c>
      <c r="M46">
        <v>7148.9598445595138</v>
      </c>
      <c r="N46">
        <v>7148.9598445595138</v>
      </c>
      <c r="O46">
        <v>7148.9598445595138</v>
      </c>
      <c r="P46">
        <v>7148.9598445595138</v>
      </c>
      <c r="Q46">
        <v>7148.9598445595138</v>
      </c>
      <c r="R46">
        <v>7148.9598445595138</v>
      </c>
      <c r="S46">
        <v>7148.9598445595138</v>
      </c>
      <c r="T46">
        <v>7148.9598445595138</v>
      </c>
      <c r="U46">
        <v>7148.9598445595138</v>
      </c>
      <c r="V46">
        <v>7148.9598445595138</v>
      </c>
      <c r="W46">
        <v>7148.9598445595138</v>
      </c>
      <c r="X46">
        <v>7148.9598445595138</v>
      </c>
      <c r="Y46">
        <v>7148.9598445595138</v>
      </c>
      <c r="Z46">
        <v>7148.9598445595138</v>
      </c>
      <c r="AA46">
        <v>7148.9598445595138</v>
      </c>
      <c r="AB46">
        <v>7148.9598445595138</v>
      </c>
      <c r="AC46">
        <v>7148.9598445595138</v>
      </c>
      <c r="AD46">
        <v>7148.9598445595138</v>
      </c>
      <c r="AE46">
        <v>7148.9598445595138</v>
      </c>
      <c r="AF46">
        <v>7148.9598445595138</v>
      </c>
      <c r="AG46">
        <v>7148.9598445595138</v>
      </c>
      <c r="AH46">
        <v>7148.9598445595138</v>
      </c>
      <c r="AI46">
        <v>7148.9598445595138</v>
      </c>
      <c r="AJ46">
        <v>7148.9598445595138</v>
      </c>
      <c r="AK46">
        <v>7148.9598445595138</v>
      </c>
      <c r="AL46">
        <v>7148.9598445595138</v>
      </c>
      <c r="AM46">
        <v>7148.9598445595138</v>
      </c>
    </row>
    <row r="47" spans="1:39" x14ac:dyDescent="0.25">
      <c r="A47" s="146">
        <f ca="1">Exceedance!U47</f>
        <v>44136</v>
      </c>
      <c r="B47" s="261">
        <v>7148.9598445595138</v>
      </c>
      <c r="C47" s="261">
        <v>7148.9598445595138</v>
      </c>
      <c r="D47" s="261">
        <v>7148.9598445595138</v>
      </c>
      <c r="E47">
        <v>7148.9598445595138</v>
      </c>
      <c r="F47">
        <v>7148.9598445595138</v>
      </c>
      <c r="G47">
        <v>7148.9598445595138</v>
      </c>
      <c r="H47">
        <v>7148.9598445595138</v>
      </c>
      <c r="I47">
        <v>7148.9598445595138</v>
      </c>
      <c r="J47">
        <v>7148.9598445595138</v>
      </c>
      <c r="K47">
        <v>7148.9598445595138</v>
      </c>
      <c r="L47">
        <v>7148.9598445595138</v>
      </c>
      <c r="M47">
        <v>7148.9598445595138</v>
      </c>
      <c r="N47">
        <v>7148.9598445595138</v>
      </c>
      <c r="O47">
        <v>7148.9598445595138</v>
      </c>
      <c r="P47">
        <v>7148.9598445595138</v>
      </c>
      <c r="Q47">
        <v>7148.9598445595138</v>
      </c>
      <c r="R47">
        <v>7148.9598445595138</v>
      </c>
      <c r="S47">
        <v>7148.9598445595138</v>
      </c>
      <c r="T47">
        <v>7148.9598445595138</v>
      </c>
      <c r="U47">
        <v>7148.9598445595138</v>
      </c>
      <c r="V47">
        <v>7148.9598445595138</v>
      </c>
      <c r="W47">
        <v>7148.9598445595138</v>
      </c>
      <c r="X47">
        <v>7148.9598445595138</v>
      </c>
      <c r="Y47">
        <v>7148.9598445595138</v>
      </c>
      <c r="Z47">
        <v>7148.9598445595138</v>
      </c>
      <c r="AA47">
        <v>7148.9598445595138</v>
      </c>
      <c r="AB47">
        <v>7148.9598445595138</v>
      </c>
      <c r="AC47">
        <v>7148.9598445595138</v>
      </c>
      <c r="AD47">
        <v>7148.9598445595138</v>
      </c>
      <c r="AE47">
        <v>7148.9598445595138</v>
      </c>
      <c r="AF47">
        <v>7148.9598445595138</v>
      </c>
      <c r="AG47">
        <v>7148.9598445595138</v>
      </c>
      <c r="AH47">
        <v>7148.9598445595138</v>
      </c>
      <c r="AI47">
        <v>7148.9598445595138</v>
      </c>
      <c r="AJ47">
        <v>7148.9598445595138</v>
      </c>
      <c r="AK47">
        <v>7148.9598445595138</v>
      </c>
      <c r="AL47">
        <v>7148.9598445595138</v>
      </c>
      <c r="AM47">
        <v>7148.9598445595138</v>
      </c>
    </row>
    <row r="48" spans="1:39" x14ac:dyDescent="0.25">
      <c r="A48" s="146">
        <f ca="1">Exceedance!U48</f>
        <v>44166</v>
      </c>
      <c r="B48" s="261">
        <v>7148.9598445595138</v>
      </c>
      <c r="C48" s="261">
        <v>7148.9598445595138</v>
      </c>
      <c r="D48" s="261">
        <v>7148.9598445595138</v>
      </c>
      <c r="E48">
        <v>7148.9598445595138</v>
      </c>
      <c r="F48">
        <v>7148.9598445595138</v>
      </c>
      <c r="G48">
        <v>7148.9598445595138</v>
      </c>
      <c r="H48">
        <v>7148.9598445595138</v>
      </c>
      <c r="I48">
        <v>7148.9598445595138</v>
      </c>
      <c r="J48">
        <v>7148.9598445595138</v>
      </c>
      <c r="K48">
        <v>7148.9598445595138</v>
      </c>
      <c r="L48">
        <v>7148.9598445595138</v>
      </c>
      <c r="M48">
        <v>7148.9598445595138</v>
      </c>
      <c r="N48">
        <v>7148.9598445595138</v>
      </c>
      <c r="O48">
        <v>7148.9598445595138</v>
      </c>
      <c r="P48">
        <v>7148.9598445595138</v>
      </c>
      <c r="Q48">
        <v>7148.9598445595138</v>
      </c>
      <c r="R48">
        <v>7148.9598445595138</v>
      </c>
      <c r="S48">
        <v>7148.9598445595138</v>
      </c>
      <c r="T48">
        <v>7148.9598445595138</v>
      </c>
      <c r="U48">
        <v>7148.9598445595138</v>
      </c>
      <c r="V48">
        <v>7148.9598445595138</v>
      </c>
      <c r="W48">
        <v>7148.9598445595138</v>
      </c>
      <c r="X48">
        <v>7148.9598445595138</v>
      </c>
      <c r="Y48">
        <v>7148.9598445595138</v>
      </c>
      <c r="Z48">
        <v>7148.9598445595138</v>
      </c>
      <c r="AA48">
        <v>7148.9598445595138</v>
      </c>
      <c r="AB48">
        <v>7148.9598445595138</v>
      </c>
      <c r="AC48">
        <v>7148.9598445595138</v>
      </c>
      <c r="AD48">
        <v>7148.9598445595138</v>
      </c>
      <c r="AE48">
        <v>7148.9598445595138</v>
      </c>
      <c r="AF48">
        <v>7148.9598445595138</v>
      </c>
      <c r="AG48">
        <v>7148.9598445595138</v>
      </c>
      <c r="AH48">
        <v>7148.9598445595138</v>
      </c>
      <c r="AI48">
        <v>7148.9598445595138</v>
      </c>
      <c r="AJ48">
        <v>7148.9598445595138</v>
      </c>
      <c r="AK48">
        <v>7148.9598445595138</v>
      </c>
      <c r="AL48">
        <v>7148.9598445595138</v>
      </c>
      <c r="AM48">
        <v>7148.9598445595138</v>
      </c>
    </row>
    <row r="49" spans="1:39" x14ac:dyDescent="0.25">
      <c r="A49" s="146">
        <f ca="1">Exceedance!U49</f>
        <v>44197</v>
      </c>
      <c r="B49" s="261">
        <v>7148.9598445595138</v>
      </c>
      <c r="C49" s="261">
        <v>7148.9598445595138</v>
      </c>
      <c r="D49" s="261">
        <v>7148.9598445595138</v>
      </c>
      <c r="E49">
        <v>7148.9598445595138</v>
      </c>
      <c r="F49">
        <v>7148.9598445595138</v>
      </c>
      <c r="G49">
        <v>7148.9598445595138</v>
      </c>
      <c r="H49">
        <v>7148.9598445595138</v>
      </c>
      <c r="I49">
        <v>7148.9598445595138</v>
      </c>
      <c r="J49">
        <v>7148.9598445595138</v>
      </c>
      <c r="K49">
        <v>7148.9598445595138</v>
      </c>
      <c r="L49">
        <v>7148.9598445595138</v>
      </c>
      <c r="M49">
        <v>7148.9598445595138</v>
      </c>
      <c r="N49">
        <v>7148.9598445595138</v>
      </c>
      <c r="O49">
        <v>7148.9598445595138</v>
      </c>
      <c r="P49">
        <v>7148.9598445595138</v>
      </c>
      <c r="Q49">
        <v>7148.9598445595138</v>
      </c>
      <c r="R49">
        <v>7148.9598445595138</v>
      </c>
      <c r="S49">
        <v>7148.9598445595138</v>
      </c>
      <c r="T49">
        <v>7148.9598445595138</v>
      </c>
      <c r="U49">
        <v>7148.9598445595138</v>
      </c>
      <c r="V49">
        <v>7148.9598445595138</v>
      </c>
      <c r="W49">
        <v>7148.9598445595138</v>
      </c>
      <c r="X49">
        <v>7148.9598445595138</v>
      </c>
      <c r="Y49">
        <v>7148.9598445595138</v>
      </c>
      <c r="Z49">
        <v>7148.9598445595138</v>
      </c>
      <c r="AA49">
        <v>7148.9598445595138</v>
      </c>
      <c r="AB49">
        <v>7148.9598445595138</v>
      </c>
      <c r="AC49">
        <v>7148.9598445595138</v>
      </c>
      <c r="AD49">
        <v>7148.9598445595138</v>
      </c>
      <c r="AE49">
        <v>7148.9598445595138</v>
      </c>
      <c r="AF49">
        <v>7148.9598445595138</v>
      </c>
      <c r="AG49">
        <v>7148.9598445595138</v>
      </c>
      <c r="AH49">
        <v>7148.9598445595138</v>
      </c>
      <c r="AI49">
        <v>7148.9598445595138</v>
      </c>
      <c r="AJ49">
        <v>7148.9598445595138</v>
      </c>
      <c r="AK49">
        <v>7148.9598445595138</v>
      </c>
      <c r="AL49">
        <v>7148.9598445595138</v>
      </c>
      <c r="AM49">
        <v>7148.9598445595138</v>
      </c>
    </row>
    <row r="50" spans="1:39" x14ac:dyDescent="0.25">
      <c r="A50" s="146">
        <f ca="1">Exceedance!U50</f>
        <v>44228</v>
      </c>
      <c r="B50" s="261">
        <v>7148.9598445595138</v>
      </c>
      <c r="C50" s="261">
        <v>7148.9598445595138</v>
      </c>
      <c r="D50" s="261">
        <v>7148.9598445595138</v>
      </c>
      <c r="E50">
        <v>7148.9598445595138</v>
      </c>
      <c r="F50">
        <v>7148.9598445595138</v>
      </c>
      <c r="G50">
        <v>7148.9598445595138</v>
      </c>
      <c r="H50">
        <v>7148.9598445595138</v>
      </c>
      <c r="I50">
        <v>7148.9598445595138</v>
      </c>
      <c r="J50">
        <v>7148.9598445595138</v>
      </c>
      <c r="K50">
        <v>7148.9598445595138</v>
      </c>
      <c r="L50">
        <v>7148.9598445595138</v>
      </c>
      <c r="M50">
        <v>7148.9598445595138</v>
      </c>
      <c r="N50">
        <v>7148.9598445595138</v>
      </c>
      <c r="O50">
        <v>7148.9598445595138</v>
      </c>
      <c r="P50">
        <v>7148.9598445595138</v>
      </c>
      <c r="Q50">
        <v>7148.9598445595138</v>
      </c>
      <c r="R50">
        <v>7148.9598445595138</v>
      </c>
      <c r="S50">
        <v>7148.9598445595138</v>
      </c>
      <c r="T50">
        <v>7148.9598445595138</v>
      </c>
      <c r="U50">
        <v>7148.9598445595138</v>
      </c>
      <c r="V50">
        <v>7148.9598445595138</v>
      </c>
      <c r="W50">
        <v>7148.9598445595138</v>
      </c>
      <c r="X50">
        <v>7148.9598445595138</v>
      </c>
      <c r="Y50">
        <v>7148.9598445595138</v>
      </c>
      <c r="Z50">
        <v>7148.9598445595138</v>
      </c>
      <c r="AA50">
        <v>7148.9598445595138</v>
      </c>
      <c r="AB50">
        <v>7148.9598445595138</v>
      </c>
      <c r="AC50">
        <v>7148.9598445595138</v>
      </c>
      <c r="AD50">
        <v>7148.9598445595138</v>
      </c>
      <c r="AE50">
        <v>7148.9598445595138</v>
      </c>
      <c r="AF50">
        <v>7148.9598445595138</v>
      </c>
      <c r="AG50">
        <v>7148.9598445595138</v>
      </c>
      <c r="AH50">
        <v>7148.9598445595138</v>
      </c>
      <c r="AI50">
        <v>7148.9598445595138</v>
      </c>
      <c r="AJ50">
        <v>7148.9598445595138</v>
      </c>
      <c r="AK50">
        <v>7148.9598445595138</v>
      </c>
      <c r="AL50">
        <v>7148.9598445595138</v>
      </c>
      <c r="AM50">
        <v>7148.9598445595138</v>
      </c>
    </row>
    <row r="51" spans="1:39" x14ac:dyDescent="0.25">
      <c r="A51" s="146">
        <f ca="1">Exceedance!U51</f>
        <v>44256</v>
      </c>
      <c r="B51" s="261">
        <v>7148.9598445595138</v>
      </c>
      <c r="C51" s="261">
        <v>7148.9598445595138</v>
      </c>
      <c r="D51" s="261">
        <v>7148.9598445595138</v>
      </c>
      <c r="E51">
        <v>7148.9598445595138</v>
      </c>
      <c r="F51">
        <v>7148.9598445595138</v>
      </c>
      <c r="G51">
        <v>7148.9598445595138</v>
      </c>
      <c r="H51">
        <v>7148.9598445595138</v>
      </c>
      <c r="I51">
        <v>7148.9598445595138</v>
      </c>
      <c r="J51">
        <v>7148.9598445595138</v>
      </c>
      <c r="K51">
        <v>7148.9598445595138</v>
      </c>
      <c r="L51">
        <v>7148.9598445595138</v>
      </c>
      <c r="M51">
        <v>7148.9598445595138</v>
      </c>
      <c r="N51">
        <v>7148.9598445595138</v>
      </c>
      <c r="O51">
        <v>7148.9598445595138</v>
      </c>
      <c r="P51">
        <v>7148.9598445595138</v>
      </c>
      <c r="Q51">
        <v>7148.9598445595138</v>
      </c>
      <c r="R51">
        <v>7148.9598445595138</v>
      </c>
      <c r="S51">
        <v>7148.9598445595138</v>
      </c>
      <c r="T51">
        <v>7148.9598445595138</v>
      </c>
      <c r="U51">
        <v>7148.9598445595138</v>
      </c>
      <c r="V51">
        <v>7148.9598445595138</v>
      </c>
      <c r="W51">
        <v>7148.9598445595138</v>
      </c>
      <c r="X51">
        <v>7148.9598445595138</v>
      </c>
      <c r="Y51">
        <v>7148.9598445595138</v>
      </c>
      <c r="Z51">
        <v>7148.9598445595138</v>
      </c>
      <c r="AA51">
        <v>7148.9598445595138</v>
      </c>
      <c r="AB51">
        <v>7148.9598445595138</v>
      </c>
      <c r="AC51">
        <v>7148.9598445595138</v>
      </c>
      <c r="AD51">
        <v>7148.9598445595138</v>
      </c>
      <c r="AE51">
        <v>7148.9598445595138</v>
      </c>
      <c r="AF51">
        <v>7148.9598445595138</v>
      </c>
      <c r="AG51">
        <v>7148.9598445595138</v>
      </c>
      <c r="AH51">
        <v>7148.9598445595138</v>
      </c>
      <c r="AI51">
        <v>7148.9598445595138</v>
      </c>
      <c r="AJ51">
        <v>7148.9598445595138</v>
      </c>
      <c r="AK51">
        <v>7148.9598445595138</v>
      </c>
      <c r="AL51">
        <v>7148.9598445595138</v>
      </c>
      <c r="AM51">
        <v>7148.9598445595138</v>
      </c>
    </row>
    <row r="52" spans="1:39" x14ac:dyDescent="0.25">
      <c r="A52" s="146">
        <f ca="1">Exceedance!U52</f>
        <v>44287</v>
      </c>
      <c r="B52" s="261">
        <v>7148.9598445595138</v>
      </c>
      <c r="C52" s="261">
        <v>7148.9598445595138</v>
      </c>
      <c r="D52" s="261">
        <v>7148.9598445595138</v>
      </c>
      <c r="E52">
        <v>7148.9598445595138</v>
      </c>
      <c r="F52">
        <v>7148.9598445595138</v>
      </c>
      <c r="G52">
        <v>7148.9598445595138</v>
      </c>
      <c r="H52">
        <v>7148.9598445595138</v>
      </c>
      <c r="I52">
        <v>7148.9598445595138</v>
      </c>
      <c r="J52">
        <v>7148.9598445595138</v>
      </c>
      <c r="K52">
        <v>7148.9598445595138</v>
      </c>
      <c r="L52">
        <v>7148.9598445595138</v>
      </c>
      <c r="M52">
        <v>7148.9598445595138</v>
      </c>
      <c r="N52">
        <v>7148.9598445595138</v>
      </c>
      <c r="O52">
        <v>7148.9598445595138</v>
      </c>
      <c r="P52">
        <v>7148.9598445595138</v>
      </c>
      <c r="Q52">
        <v>7148.9598445595138</v>
      </c>
      <c r="R52">
        <v>7148.9598445595138</v>
      </c>
      <c r="S52">
        <v>7148.9598445595138</v>
      </c>
      <c r="T52">
        <v>7148.9598445595138</v>
      </c>
      <c r="U52">
        <v>7148.9598445595138</v>
      </c>
      <c r="V52">
        <v>7148.9598445595138</v>
      </c>
      <c r="W52">
        <v>7148.9598445595138</v>
      </c>
      <c r="X52">
        <v>7148.9598445595138</v>
      </c>
      <c r="Y52">
        <v>7148.9598445595138</v>
      </c>
      <c r="Z52">
        <v>7148.9598445595138</v>
      </c>
      <c r="AA52">
        <v>7148.9598445595138</v>
      </c>
      <c r="AB52">
        <v>7148.9598445595138</v>
      </c>
      <c r="AC52">
        <v>7148.9598445595138</v>
      </c>
      <c r="AD52">
        <v>7148.9598445595138</v>
      </c>
      <c r="AE52">
        <v>7148.9598445595138</v>
      </c>
      <c r="AF52">
        <v>7148.9598445595138</v>
      </c>
      <c r="AG52">
        <v>7148.9598445595138</v>
      </c>
      <c r="AH52">
        <v>7148.9598445595138</v>
      </c>
      <c r="AI52">
        <v>7148.9598445595138</v>
      </c>
      <c r="AJ52">
        <v>7148.9598445595138</v>
      </c>
      <c r="AK52">
        <v>7148.9598445595138</v>
      </c>
      <c r="AL52">
        <v>7148.9598445595138</v>
      </c>
      <c r="AM52">
        <v>7148.9598445595138</v>
      </c>
    </row>
    <row r="53" spans="1:39" x14ac:dyDescent="0.25">
      <c r="A53" s="146">
        <f ca="1">Exceedance!U53</f>
        <v>44317</v>
      </c>
      <c r="B53" s="261">
        <v>7148.9598445595138</v>
      </c>
      <c r="C53" s="261">
        <v>7148.9598445595138</v>
      </c>
      <c r="D53" s="261">
        <v>7148.9598445595138</v>
      </c>
      <c r="E53">
        <v>7148.9598445595138</v>
      </c>
      <c r="F53">
        <v>7148.9598445595138</v>
      </c>
      <c r="G53">
        <v>7148.9598445595138</v>
      </c>
      <c r="H53">
        <v>7148.9598445595138</v>
      </c>
      <c r="I53">
        <v>7148.9598445595138</v>
      </c>
      <c r="J53">
        <v>7148.9598445595138</v>
      </c>
      <c r="K53">
        <v>7148.9598445595138</v>
      </c>
      <c r="L53">
        <v>7148.9598445595138</v>
      </c>
      <c r="M53">
        <v>7148.9598445595138</v>
      </c>
      <c r="N53">
        <v>7148.9598445595138</v>
      </c>
      <c r="O53">
        <v>7148.9598445595138</v>
      </c>
      <c r="P53">
        <v>7148.9598445595138</v>
      </c>
      <c r="Q53">
        <v>7148.9598445595138</v>
      </c>
      <c r="R53">
        <v>7148.9598445595138</v>
      </c>
      <c r="S53">
        <v>7148.9598445595138</v>
      </c>
      <c r="T53">
        <v>7148.9598445595138</v>
      </c>
      <c r="U53">
        <v>7148.9598445595138</v>
      </c>
      <c r="V53">
        <v>7148.9598445595138</v>
      </c>
      <c r="W53">
        <v>7148.9598445595138</v>
      </c>
      <c r="X53">
        <v>7148.9598445595138</v>
      </c>
      <c r="Y53">
        <v>7148.9598445595138</v>
      </c>
      <c r="Z53">
        <v>7148.9598445595138</v>
      </c>
      <c r="AA53">
        <v>7148.9598445595138</v>
      </c>
      <c r="AB53">
        <v>7148.9598445595138</v>
      </c>
      <c r="AC53">
        <v>7148.9598445595138</v>
      </c>
      <c r="AD53">
        <v>7148.9598445595138</v>
      </c>
      <c r="AE53">
        <v>7148.9598445595138</v>
      </c>
      <c r="AF53">
        <v>7148.9598445595138</v>
      </c>
      <c r="AG53">
        <v>7148.9598445595138</v>
      </c>
      <c r="AH53">
        <v>7148.9598445595138</v>
      </c>
      <c r="AI53">
        <v>7148.9598445595138</v>
      </c>
      <c r="AJ53">
        <v>7148.9598445595138</v>
      </c>
      <c r="AK53">
        <v>7148.9598445595138</v>
      </c>
      <c r="AL53">
        <v>7148.9598445595138</v>
      </c>
      <c r="AM53">
        <v>7148.9598445595138</v>
      </c>
    </row>
    <row r="54" spans="1:39" x14ac:dyDescent="0.25">
      <c r="A54" s="146">
        <f ca="1">Exceedance!U54</f>
        <v>44348</v>
      </c>
      <c r="B54" s="261">
        <v>7148.9598445595138</v>
      </c>
      <c r="C54" s="261">
        <v>7148.9598445595138</v>
      </c>
      <c r="D54" s="261">
        <v>7148.9598445595138</v>
      </c>
      <c r="E54">
        <v>7148.9598445595138</v>
      </c>
      <c r="F54">
        <v>7148.9598445595138</v>
      </c>
      <c r="G54">
        <v>7148.9598445595138</v>
      </c>
      <c r="H54">
        <v>7148.9598445595138</v>
      </c>
      <c r="I54">
        <v>7148.9598445595138</v>
      </c>
      <c r="J54">
        <v>7148.9598445595138</v>
      </c>
      <c r="K54">
        <v>7148.9598445595138</v>
      </c>
      <c r="L54">
        <v>7148.9598445595138</v>
      </c>
      <c r="M54">
        <v>7148.9598445595138</v>
      </c>
      <c r="N54">
        <v>7148.9598445595138</v>
      </c>
      <c r="O54">
        <v>7148.9598445595138</v>
      </c>
      <c r="P54">
        <v>7148.9598445595138</v>
      </c>
      <c r="Q54">
        <v>7148.9598445595138</v>
      </c>
      <c r="R54">
        <v>7148.9598445595138</v>
      </c>
      <c r="S54">
        <v>7148.9598445595138</v>
      </c>
      <c r="T54">
        <v>7148.9598445595138</v>
      </c>
      <c r="U54">
        <v>7148.9598445595138</v>
      </c>
      <c r="V54">
        <v>7148.9598445595138</v>
      </c>
      <c r="W54">
        <v>7148.9598445595138</v>
      </c>
      <c r="X54">
        <v>7148.9598445595138</v>
      </c>
      <c r="Y54">
        <v>7148.9598445595138</v>
      </c>
      <c r="Z54">
        <v>7148.9598445595138</v>
      </c>
      <c r="AA54">
        <v>7148.9598445595138</v>
      </c>
      <c r="AB54">
        <v>7148.9598445595138</v>
      </c>
      <c r="AC54">
        <v>7148.9598445595138</v>
      </c>
      <c r="AD54">
        <v>7148.9598445595138</v>
      </c>
      <c r="AE54">
        <v>7148.9598445595138</v>
      </c>
      <c r="AF54">
        <v>7148.9598445595138</v>
      </c>
      <c r="AG54">
        <v>7148.9598445595138</v>
      </c>
      <c r="AH54">
        <v>7148.9598445595138</v>
      </c>
      <c r="AI54">
        <v>7148.9598445595138</v>
      </c>
      <c r="AJ54">
        <v>7148.9598445595138</v>
      </c>
      <c r="AK54">
        <v>7148.9598445595138</v>
      </c>
      <c r="AL54">
        <v>7148.9598445595138</v>
      </c>
      <c r="AM54">
        <v>7148.9598445595138</v>
      </c>
    </row>
    <row r="55" spans="1:39" x14ac:dyDescent="0.25">
      <c r="A55" s="146">
        <f ca="1">Exceedance!U55</f>
        <v>44378</v>
      </c>
      <c r="B55" s="261">
        <v>7148.9598445595138</v>
      </c>
      <c r="C55" s="261">
        <v>7148.9598445595138</v>
      </c>
      <c r="D55" s="261">
        <v>7148.9598445595138</v>
      </c>
      <c r="E55">
        <v>7148.9598445595138</v>
      </c>
      <c r="F55">
        <v>7148.9598445595138</v>
      </c>
      <c r="G55">
        <v>7148.9598445595138</v>
      </c>
      <c r="H55">
        <v>7148.9598445595138</v>
      </c>
      <c r="I55">
        <v>7148.9598445595138</v>
      </c>
      <c r="J55">
        <v>7148.9598445595138</v>
      </c>
      <c r="K55">
        <v>7148.9598445595138</v>
      </c>
      <c r="L55">
        <v>7148.9598445595138</v>
      </c>
      <c r="M55">
        <v>7148.9598445595138</v>
      </c>
      <c r="N55">
        <v>7148.9598445595138</v>
      </c>
      <c r="O55">
        <v>7148.9598445595138</v>
      </c>
      <c r="P55">
        <v>7148.9598445595138</v>
      </c>
      <c r="Q55">
        <v>7148.9598445595138</v>
      </c>
      <c r="R55">
        <v>7148.9598445595138</v>
      </c>
      <c r="S55">
        <v>7148.9598445595138</v>
      </c>
      <c r="T55">
        <v>7148.9598445595138</v>
      </c>
      <c r="U55">
        <v>7148.9598445595138</v>
      </c>
      <c r="V55">
        <v>7148.9598445595138</v>
      </c>
      <c r="W55">
        <v>7148.9598445595138</v>
      </c>
      <c r="X55">
        <v>7148.9598445595138</v>
      </c>
      <c r="Y55">
        <v>7148.9598445595138</v>
      </c>
      <c r="Z55">
        <v>7148.9598445595138</v>
      </c>
      <c r="AA55">
        <v>7148.9598445595138</v>
      </c>
      <c r="AB55">
        <v>7148.9598445595138</v>
      </c>
      <c r="AC55">
        <v>7148.9598445595138</v>
      </c>
      <c r="AD55">
        <v>7148.9598445595138</v>
      </c>
      <c r="AE55">
        <v>7148.9598445595138</v>
      </c>
      <c r="AF55">
        <v>7148.9598445595138</v>
      </c>
      <c r="AG55">
        <v>7148.9598445595138</v>
      </c>
      <c r="AH55">
        <v>7148.9598445595138</v>
      </c>
      <c r="AI55">
        <v>7148.9598445595138</v>
      </c>
      <c r="AJ55">
        <v>7148.9598445595138</v>
      </c>
      <c r="AK55">
        <v>7148.9598445595138</v>
      </c>
      <c r="AL55">
        <v>7148.9598445595138</v>
      </c>
      <c r="AM55">
        <v>7148.9598445595138</v>
      </c>
    </row>
    <row r="56" spans="1:39" x14ac:dyDescent="0.25">
      <c r="A56" s="146">
        <f ca="1">Exceedance!U56</f>
        <v>44409</v>
      </c>
      <c r="B56" s="261">
        <v>7148.9598445595138</v>
      </c>
      <c r="C56" s="261">
        <v>7148.9598445595138</v>
      </c>
      <c r="D56" s="261">
        <v>7148.9598445595138</v>
      </c>
      <c r="E56">
        <v>7148.9598445595138</v>
      </c>
      <c r="F56">
        <v>7148.9598445595138</v>
      </c>
      <c r="G56">
        <v>7148.9598445595138</v>
      </c>
      <c r="H56">
        <v>7148.9598445595138</v>
      </c>
      <c r="I56">
        <v>7148.9598445595138</v>
      </c>
      <c r="J56">
        <v>7148.9598445595138</v>
      </c>
      <c r="K56">
        <v>7148.9598445595138</v>
      </c>
      <c r="L56">
        <v>7148.9598445595138</v>
      </c>
      <c r="M56">
        <v>7148.9598445595138</v>
      </c>
      <c r="N56">
        <v>7148.9598445595138</v>
      </c>
      <c r="O56">
        <v>7148.9598445595138</v>
      </c>
      <c r="P56">
        <v>7148.9598445595138</v>
      </c>
      <c r="Q56">
        <v>7148.9598445595138</v>
      </c>
      <c r="R56">
        <v>7148.9598445595138</v>
      </c>
      <c r="S56">
        <v>7148.9598445595138</v>
      </c>
      <c r="T56">
        <v>7148.9598445595138</v>
      </c>
      <c r="U56">
        <v>7148.9598445595138</v>
      </c>
      <c r="V56">
        <v>7148.9598445595138</v>
      </c>
      <c r="W56">
        <v>7148.9598445595138</v>
      </c>
      <c r="X56">
        <v>7148.9598445595138</v>
      </c>
      <c r="Y56">
        <v>7148.9598445595138</v>
      </c>
      <c r="Z56">
        <v>7148.9598445595138</v>
      </c>
      <c r="AA56">
        <v>7148.9598445595138</v>
      </c>
      <c r="AB56">
        <v>7148.9598445595138</v>
      </c>
      <c r="AC56">
        <v>7148.9598445595138</v>
      </c>
      <c r="AD56">
        <v>7148.9598445595138</v>
      </c>
      <c r="AE56">
        <v>7148.9598445595138</v>
      </c>
      <c r="AF56">
        <v>7148.9598445595138</v>
      </c>
      <c r="AG56">
        <v>7148.9598445595138</v>
      </c>
      <c r="AH56">
        <v>7148.9598445595138</v>
      </c>
      <c r="AI56">
        <v>7148.9598445595138</v>
      </c>
      <c r="AJ56">
        <v>7148.9598445595138</v>
      </c>
      <c r="AK56">
        <v>7148.9598445595138</v>
      </c>
      <c r="AL56">
        <v>7148.9598445595138</v>
      </c>
      <c r="AM56">
        <v>7148.9598445595138</v>
      </c>
    </row>
    <row r="57" spans="1:39" x14ac:dyDescent="0.25">
      <c r="A57" s="146">
        <f ca="1">Exceedance!U57</f>
        <v>44440</v>
      </c>
      <c r="B57" s="261">
        <v>7148.9598445595138</v>
      </c>
      <c r="C57" s="261">
        <v>7148.9598445595138</v>
      </c>
      <c r="D57" s="261">
        <v>7148.9598445595138</v>
      </c>
      <c r="E57">
        <v>7148.9598445595138</v>
      </c>
      <c r="F57">
        <v>7148.9598445595138</v>
      </c>
      <c r="G57">
        <v>7148.9598445595138</v>
      </c>
      <c r="H57">
        <v>7148.9598445595138</v>
      </c>
      <c r="I57">
        <v>7148.9598445595138</v>
      </c>
      <c r="J57">
        <v>7148.9598445595138</v>
      </c>
      <c r="K57">
        <v>7148.9598445595138</v>
      </c>
      <c r="L57">
        <v>7148.9598445595138</v>
      </c>
      <c r="M57">
        <v>7148.9598445595138</v>
      </c>
      <c r="N57">
        <v>7148.9598445595138</v>
      </c>
      <c r="O57">
        <v>7148.9598445595138</v>
      </c>
      <c r="P57">
        <v>7148.9598445595138</v>
      </c>
      <c r="Q57">
        <v>7148.9598445595138</v>
      </c>
      <c r="R57">
        <v>7148.9598445595138</v>
      </c>
      <c r="S57">
        <v>7148.9598445595138</v>
      </c>
      <c r="T57">
        <v>7148.9598445595138</v>
      </c>
      <c r="U57">
        <v>7148.9598445595138</v>
      </c>
      <c r="V57">
        <v>7148.9598445595138</v>
      </c>
      <c r="W57">
        <v>7148.9598445595138</v>
      </c>
      <c r="X57">
        <v>7148.9598445595138</v>
      </c>
      <c r="Y57">
        <v>7148.9598445595138</v>
      </c>
      <c r="Z57">
        <v>7148.9598445595138</v>
      </c>
      <c r="AA57">
        <v>7148.9598445595138</v>
      </c>
      <c r="AB57">
        <v>7148.9598445595138</v>
      </c>
      <c r="AC57">
        <v>7148.9598445595138</v>
      </c>
      <c r="AD57">
        <v>7148.9598445595138</v>
      </c>
      <c r="AE57">
        <v>7148.9598445595138</v>
      </c>
      <c r="AF57">
        <v>7148.9598445595138</v>
      </c>
      <c r="AG57">
        <v>7148.9598445595138</v>
      </c>
      <c r="AH57">
        <v>7148.9598445595138</v>
      </c>
      <c r="AI57">
        <v>7148.9598445595138</v>
      </c>
      <c r="AJ57">
        <v>7148.9598445595138</v>
      </c>
      <c r="AK57">
        <v>7148.9598445595138</v>
      </c>
      <c r="AL57">
        <v>7148.9598445595138</v>
      </c>
      <c r="AM57">
        <v>7148.9598445595138</v>
      </c>
    </row>
    <row r="58" spans="1:39" x14ac:dyDescent="0.25">
      <c r="A58" s="146">
        <f ca="1">Exceedance!U58</f>
        <v>44470</v>
      </c>
      <c r="B58" s="261">
        <v>7148.9598445595138</v>
      </c>
      <c r="C58" s="261">
        <v>7148.9598445595138</v>
      </c>
      <c r="D58" s="261">
        <v>7148.9598445595138</v>
      </c>
      <c r="E58">
        <v>7148.9598445595138</v>
      </c>
      <c r="F58">
        <v>7148.9598445595138</v>
      </c>
      <c r="G58">
        <v>7148.9598445595138</v>
      </c>
      <c r="H58">
        <v>7148.9598445595138</v>
      </c>
      <c r="I58">
        <v>7148.9598445595138</v>
      </c>
      <c r="J58">
        <v>7148.9598445595138</v>
      </c>
      <c r="K58">
        <v>7148.9598445595138</v>
      </c>
      <c r="L58">
        <v>7148.9598445595138</v>
      </c>
      <c r="M58">
        <v>7148.9598445595138</v>
      </c>
      <c r="N58">
        <v>7148.9598445595138</v>
      </c>
      <c r="O58">
        <v>7148.9598445595138</v>
      </c>
      <c r="P58">
        <v>7148.9598445595138</v>
      </c>
      <c r="Q58">
        <v>7148.9598445595138</v>
      </c>
      <c r="R58">
        <v>7148.9598445595138</v>
      </c>
      <c r="S58">
        <v>7148.9598445595138</v>
      </c>
      <c r="T58">
        <v>7148.9598445595138</v>
      </c>
      <c r="U58">
        <v>7148.9598445595138</v>
      </c>
      <c r="V58">
        <v>7148.9598445595138</v>
      </c>
      <c r="W58">
        <v>7148.9598445595138</v>
      </c>
      <c r="X58">
        <v>7148.9598445595138</v>
      </c>
      <c r="Y58">
        <v>7148.9598445595138</v>
      </c>
      <c r="Z58">
        <v>7148.9598445595138</v>
      </c>
      <c r="AA58">
        <v>7148.9598445595138</v>
      </c>
      <c r="AB58">
        <v>7148.9598445595138</v>
      </c>
      <c r="AC58">
        <v>7148.9598445595138</v>
      </c>
      <c r="AD58">
        <v>7148.9598445595138</v>
      </c>
      <c r="AE58">
        <v>7148.9598445595138</v>
      </c>
      <c r="AF58">
        <v>7148.9598445595138</v>
      </c>
      <c r="AG58">
        <v>7148.9598445595138</v>
      </c>
      <c r="AH58">
        <v>7148.9598445595138</v>
      </c>
      <c r="AI58">
        <v>7148.9598445595138</v>
      </c>
      <c r="AJ58">
        <v>7148.9598445595138</v>
      </c>
      <c r="AK58">
        <v>7148.9598445595138</v>
      </c>
      <c r="AL58">
        <v>7148.9598445595138</v>
      </c>
      <c r="AM58">
        <v>7148.9598445595138</v>
      </c>
    </row>
    <row r="59" spans="1:39" x14ac:dyDescent="0.25">
      <c r="A59" s="146">
        <f ca="1">Exceedance!U59</f>
        <v>44501</v>
      </c>
      <c r="B59" s="261">
        <v>7148.9598445595138</v>
      </c>
      <c r="C59" s="261">
        <v>7148.9598445595138</v>
      </c>
      <c r="D59" s="261">
        <v>7148.9598445595138</v>
      </c>
      <c r="E59">
        <v>7148.9598445595138</v>
      </c>
      <c r="F59">
        <v>7148.9598445595138</v>
      </c>
      <c r="G59">
        <v>7148.9598445595138</v>
      </c>
      <c r="H59">
        <v>7148.9598445595138</v>
      </c>
      <c r="I59">
        <v>7148.9598445595138</v>
      </c>
      <c r="J59">
        <v>7148.9598445595138</v>
      </c>
      <c r="K59">
        <v>7148.9598445595138</v>
      </c>
      <c r="L59">
        <v>7148.9598445595138</v>
      </c>
      <c r="M59">
        <v>7148.9598445595138</v>
      </c>
      <c r="N59">
        <v>7148.9598445595138</v>
      </c>
      <c r="O59">
        <v>7148.9598445595138</v>
      </c>
      <c r="P59">
        <v>7148.9598445595138</v>
      </c>
      <c r="Q59">
        <v>7148.9598445595138</v>
      </c>
      <c r="R59">
        <v>7148.9598445595138</v>
      </c>
      <c r="S59">
        <v>7148.9598445595138</v>
      </c>
      <c r="T59">
        <v>7148.9598445595138</v>
      </c>
      <c r="U59">
        <v>7148.9598445595138</v>
      </c>
      <c r="V59">
        <v>7148.9598445595138</v>
      </c>
      <c r="W59">
        <v>7148.9598445595138</v>
      </c>
      <c r="X59">
        <v>7148.9598445595138</v>
      </c>
      <c r="Y59">
        <v>7148.9598445595138</v>
      </c>
      <c r="Z59">
        <v>7148.9598445595138</v>
      </c>
      <c r="AA59">
        <v>7148.9598445595138</v>
      </c>
      <c r="AB59">
        <v>7148.9598445595138</v>
      </c>
      <c r="AC59">
        <v>7148.9598445595138</v>
      </c>
      <c r="AD59">
        <v>7148.9598445595138</v>
      </c>
      <c r="AE59">
        <v>7148.9598445595138</v>
      </c>
      <c r="AF59">
        <v>7148.9598445595138</v>
      </c>
      <c r="AG59">
        <v>7148.9598445595138</v>
      </c>
      <c r="AH59">
        <v>7148.9598445595138</v>
      </c>
      <c r="AI59">
        <v>7148.9598445595138</v>
      </c>
      <c r="AJ59">
        <v>7148.9598445595138</v>
      </c>
      <c r="AK59">
        <v>7148.9598445595138</v>
      </c>
      <c r="AL59">
        <v>7148.9598445595138</v>
      </c>
      <c r="AM59">
        <v>7148.9598445595138</v>
      </c>
    </row>
    <row r="60" spans="1:39" x14ac:dyDescent="0.25">
      <c r="A60" s="146">
        <f ca="1">Exceedance!U60</f>
        <v>44531</v>
      </c>
      <c r="B60" s="261">
        <v>7148.9598445595138</v>
      </c>
      <c r="C60" s="261">
        <v>7148.9598445595138</v>
      </c>
      <c r="D60" s="261">
        <v>7148.9598445595138</v>
      </c>
      <c r="E60">
        <v>7148.9598445595138</v>
      </c>
      <c r="F60">
        <v>7148.9598445595138</v>
      </c>
      <c r="G60">
        <v>7148.9598445595138</v>
      </c>
      <c r="H60">
        <v>7148.9598445595138</v>
      </c>
      <c r="I60">
        <v>7148.9598445595138</v>
      </c>
      <c r="J60">
        <v>7148.9598445595138</v>
      </c>
      <c r="K60">
        <v>7148.9598445595138</v>
      </c>
      <c r="L60">
        <v>7148.9598445595138</v>
      </c>
      <c r="M60">
        <v>7148.9598445595138</v>
      </c>
      <c r="N60">
        <v>7148.9598445595138</v>
      </c>
      <c r="O60">
        <v>7148.9598445595138</v>
      </c>
      <c r="P60">
        <v>7148.9598445595138</v>
      </c>
      <c r="Q60">
        <v>7148.9598445595138</v>
      </c>
      <c r="R60">
        <v>7148.9598445595138</v>
      </c>
      <c r="S60">
        <v>7148.9598445595138</v>
      </c>
      <c r="T60">
        <v>7148.9598445595138</v>
      </c>
      <c r="U60">
        <v>7148.9598445595138</v>
      </c>
      <c r="V60">
        <v>7148.9598445595138</v>
      </c>
      <c r="W60">
        <v>7148.9598445595138</v>
      </c>
      <c r="X60">
        <v>7148.9598445595138</v>
      </c>
      <c r="Y60">
        <v>7148.9598445595138</v>
      </c>
      <c r="Z60">
        <v>7148.9598445595138</v>
      </c>
      <c r="AA60">
        <v>7148.9598445595138</v>
      </c>
      <c r="AB60">
        <v>7148.9598445595138</v>
      </c>
      <c r="AC60">
        <v>7148.9598445595138</v>
      </c>
      <c r="AD60">
        <v>7148.9598445595138</v>
      </c>
      <c r="AE60">
        <v>7148.9598445595138</v>
      </c>
      <c r="AF60">
        <v>7148.9598445595138</v>
      </c>
      <c r="AG60">
        <v>7148.9598445595138</v>
      </c>
      <c r="AH60">
        <v>7148.9598445595138</v>
      </c>
      <c r="AI60">
        <v>7148.9598445595138</v>
      </c>
      <c r="AJ60">
        <v>7148.9598445595138</v>
      </c>
      <c r="AK60">
        <v>7148.9598445595138</v>
      </c>
      <c r="AL60">
        <v>7148.9598445595138</v>
      </c>
      <c r="AM60">
        <v>7148.9598445595138</v>
      </c>
    </row>
    <row r="61" spans="1:39" x14ac:dyDescent="0.25">
      <c r="A61" s="146">
        <f ca="1">Exceedance!U61</f>
        <v>44562</v>
      </c>
      <c r="B61" s="261">
        <v>7148.9598445595138</v>
      </c>
      <c r="C61" s="261">
        <v>7148.9598445595138</v>
      </c>
      <c r="D61" s="261">
        <v>7148.9598445595138</v>
      </c>
      <c r="E61">
        <v>7148.9598445595138</v>
      </c>
      <c r="F61">
        <v>7148.9598445595138</v>
      </c>
      <c r="G61">
        <v>7148.9598445595138</v>
      </c>
      <c r="H61">
        <v>7148.9598445595138</v>
      </c>
      <c r="I61">
        <v>7148.9598445595138</v>
      </c>
      <c r="J61">
        <v>7148.9598445595138</v>
      </c>
      <c r="K61">
        <v>7148.9598445595138</v>
      </c>
      <c r="L61">
        <v>7148.9598445595138</v>
      </c>
      <c r="M61">
        <v>7148.9598445595138</v>
      </c>
      <c r="N61">
        <v>7148.9598445595138</v>
      </c>
      <c r="O61">
        <v>7148.9598445595138</v>
      </c>
      <c r="P61">
        <v>7148.9598445595138</v>
      </c>
      <c r="Q61">
        <v>7148.9598445595138</v>
      </c>
      <c r="R61">
        <v>7148.9598445595138</v>
      </c>
      <c r="S61">
        <v>7148.9598445595138</v>
      </c>
      <c r="T61">
        <v>7148.9598445595138</v>
      </c>
      <c r="U61">
        <v>7148.9598445595138</v>
      </c>
      <c r="V61">
        <v>7148.9598445595138</v>
      </c>
      <c r="W61">
        <v>7148.9598445595138</v>
      </c>
      <c r="X61">
        <v>7148.9598445595138</v>
      </c>
      <c r="Y61">
        <v>7148.9598445595138</v>
      </c>
      <c r="Z61">
        <v>7148.9598445595138</v>
      </c>
      <c r="AA61">
        <v>7148.9598445595138</v>
      </c>
      <c r="AB61">
        <v>7148.9598445595138</v>
      </c>
      <c r="AC61">
        <v>7148.9598445595138</v>
      </c>
      <c r="AD61">
        <v>7148.9598445595138</v>
      </c>
      <c r="AE61">
        <v>7148.9598445595138</v>
      </c>
      <c r="AF61">
        <v>7148.9598445595138</v>
      </c>
      <c r="AG61">
        <v>7148.9598445595138</v>
      </c>
      <c r="AH61">
        <v>7148.9598445595138</v>
      </c>
      <c r="AI61">
        <v>7148.9598445595138</v>
      </c>
      <c r="AJ61">
        <v>7148.9598445595138</v>
      </c>
      <c r="AK61">
        <v>7148.9598445595138</v>
      </c>
      <c r="AL61">
        <v>7148.9598445595138</v>
      </c>
      <c r="AM61">
        <v>7148.9598445595138</v>
      </c>
    </row>
    <row r="62" spans="1:39" x14ac:dyDescent="0.25">
      <c r="A62" s="146">
        <f ca="1">Exceedance!U62</f>
        <v>44593</v>
      </c>
      <c r="B62" s="261">
        <v>7148.9598445595138</v>
      </c>
      <c r="C62" s="261">
        <v>7148.9598445595138</v>
      </c>
      <c r="D62" s="261">
        <v>7148.9598445595138</v>
      </c>
      <c r="E62">
        <v>7148.9598445595138</v>
      </c>
      <c r="F62">
        <v>7148.9598445595138</v>
      </c>
      <c r="G62">
        <v>7148.9598445595138</v>
      </c>
      <c r="H62">
        <v>7148.9598445595138</v>
      </c>
      <c r="I62">
        <v>7148.9598445595138</v>
      </c>
      <c r="J62">
        <v>7148.9598445595138</v>
      </c>
      <c r="K62">
        <v>7148.9598445595138</v>
      </c>
      <c r="L62">
        <v>7148.9598445595138</v>
      </c>
      <c r="M62">
        <v>7148.9598445595138</v>
      </c>
      <c r="N62">
        <v>7148.9598445595138</v>
      </c>
      <c r="O62">
        <v>7148.9598445595138</v>
      </c>
      <c r="P62">
        <v>7148.9598445595138</v>
      </c>
      <c r="Q62">
        <v>7148.9598445595138</v>
      </c>
      <c r="R62">
        <v>7148.9598445595138</v>
      </c>
      <c r="S62">
        <v>7148.9598445595138</v>
      </c>
      <c r="T62">
        <v>7148.9598445595138</v>
      </c>
      <c r="U62">
        <v>7148.9598445595138</v>
      </c>
      <c r="V62">
        <v>7148.9598445595138</v>
      </c>
      <c r="W62">
        <v>7148.9598445595138</v>
      </c>
      <c r="X62">
        <v>7148.9598445595138</v>
      </c>
      <c r="Y62">
        <v>7148.9598445595138</v>
      </c>
      <c r="Z62">
        <v>7148.9598445595138</v>
      </c>
      <c r="AA62">
        <v>7148.9598445595138</v>
      </c>
      <c r="AB62">
        <v>7148.9598445595138</v>
      </c>
      <c r="AC62">
        <v>7148.9598445595138</v>
      </c>
      <c r="AD62">
        <v>7148.9598445595138</v>
      </c>
      <c r="AE62">
        <v>7148.9598445595138</v>
      </c>
      <c r="AF62">
        <v>7148.9598445595138</v>
      </c>
      <c r="AG62">
        <v>7148.9598445595138</v>
      </c>
      <c r="AH62">
        <v>7148.9598445595138</v>
      </c>
      <c r="AI62">
        <v>7148.9598445595138</v>
      </c>
      <c r="AJ62">
        <v>7148.9598445595138</v>
      </c>
      <c r="AK62">
        <v>7148.9598445595138</v>
      </c>
      <c r="AL62">
        <v>7148.9598445595138</v>
      </c>
      <c r="AM62">
        <v>7148.9598445595138</v>
      </c>
    </row>
    <row r="63" spans="1:39" x14ac:dyDescent="0.25">
      <c r="A63" s="146">
        <f ca="1">Exceedance!U63</f>
        <v>44621</v>
      </c>
      <c r="B63" s="261">
        <v>7148.9598445595138</v>
      </c>
      <c r="C63" s="261">
        <v>7148.9598445595138</v>
      </c>
      <c r="D63" s="261">
        <v>7148.9598445595138</v>
      </c>
      <c r="E63">
        <v>7148.9598445595138</v>
      </c>
      <c r="F63">
        <v>7148.9598445595138</v>
      </c>
      <c r="G63">
        <v>7148.9598445595138</v>
      </c>
      <c r="H63">
        <v>7148.9598445595138</v>
      </c>
      <c r="I63">
        <v>7148.9598445595138</v>
      </c>
      <c r="J63">
        <v>7148.9598445595138</v>
      </c>
      <c r="K63">
        <v>7148.9598445595138</v>
      </c>
      <c r="L63">
        <v>7148.9598445595138</v>
      </c>
      <c r="M63">
        <v>7148.9598445595138</v>
      </c>
      <c r="N63">
        <v>7148.9598445595138</v>
      </c>
      <c r="O63">
        <v>7148.9598445595138</v>
      </c>
      <c r="P63">
        <v>7148.9598445595138</v>
      </c>
      <c r="Q63">
        <v>7148.9598445595138</v>
      </c>
      <c r="R63">
        <v>7148.9598445595138</v>
      </c>
      <c r="S63">
        <v>7148.9598445595138</v>
      </c>
      <c r="T63">
        <v>7148.9598445595138</v>
      </c>
      <c r="U63">
        <v>7148.9598445595138</v>
      </c>
      <c r="V63">
        <v>7148.9598445595138</v>
      </c>
      <c r="W63">
        <v>7148.9598445595138</v>
      </c>
      <c r="X63">
        <v>7148.9598445595138</v>
      </c>
      <c r="Y63">
        <v>7148.9598445595138</v>
      </c>
      <c r="Z63">
        <v>7148.9598445595138</v>
      </c>
      <c r="AA63">
        <v>7148.9598445595138</v>
      </c>
      <c r="AB63">
        <v>7148.9598445595138</v>
      </c>
      <c r="AC63">
        <v>7148.9598445595138</v>
      </c>
      <c r="AD63">
        <v>7148.9598445595138</v>
      </c>
      <c r="AE63">
        <v>7148.9598445595138</v>
      </c>
      <c r="AF63">
        <v>7148.9598445595138</v>
      </c>
      <c r="AG63">
        <v>7148.9598445595138</v>
      </c>
      <c r="AH63">
        <v>7148.9598445595138</v>
      </c>
      <c r="AI63">
        <v>7148.9598445595138</v>
      </c>
      <c r="AJ63">
        <v>7148.9598445595138</v>
      </c>
      <c r="AK63">
        <v>7148.9598445595138</v>
      </c>
      <c r="AL63">
        <v>7148.9598445595138</v>
      </c>
      <c r="AM63">
        <v>7148.9598445595138</v>
      </c>
    </row>
    <row r="64" spans="1:39" x14ac:dyDescent="0.25">
      <c r="A64" s="146" t="str">
        <f ca="1">Exceedance!U64</f>
        <v/>
      </c>
      <c r="B64" s="261">
        <v>7148.9598445595138</v>
      </c>
      <c r="C64" s="261">
        <v>7148.9598445595138</v>
      </c>
      <c r="D64" s="261">
        <v>7148.9598445595138</v>
      </c>
      <c r="E64">
        <v>7148.9598445595138</v>
      </c>
      <c r="F64">
        <v>7148.9598445595138</v>
      </c>
      <c r="G64">
        <v>7148.9598445595138</v>
      </c>
      <c r="H64">
        <v>7148.9598445595138</v>
      </c>
      <c r="I64">
        <v>7148.9598445595138</v>
      </c>
      <c r="J64">
        <v>7148.9598445595138</v>
      </c>
      <c r="K64">
        <v>7148.9598445595138</v>
      </c>
      <c r="L64">
        <v>7148.9598445595138</v>
      </c>
      <c r="M64">
        <v>7148.9598445595138</v>
      </c>
      <c r="N64">
        <v>7148.9598445595138</v>
      </c>
      <c r="O64">
        <v>7148.9598445595138</v>
      </c>
      <c r="P64">
        <v>7148.9598445595138</v>
      </c>
      <c r="Q64">
        <v>7148.9598445595138</v>
      </c>
      <c r="R64">
        <v>7148.9598445595138</v>
      </c>
      <c r="S64">
        <v>7148.9598445595138</v>
      </c>
      <c r="T64">
        <v>7148.9598445595138</v>
      </c>
      <c r="U64">
        <v>7148.9598445595138</v>
      </c>
      <c r="V64">
        <v>7148.9598445595138</v>
      </c>
      <c r="W64">
        <v>7148.9598445595138</v>
      </c>
      <c r="X64">
        <v>7148.9598445595138</v>
      </c>
      <c r="Y64">
        <v>7148.9598445595138</v>
      </c>
      <c r="Z64">
        <v>7148.9598445595138</v>
      </c>
      <c r="AA64">
        <v>7148.9598445595138</v>
      </c>
      <c r="AB64">
        <v>7148.9598445595138</v>
      </c>
      <c r="AC64">
        <v>7148.9598445595138</v>
      </c>
      <c r="AD64">
        <v>7148.9598445595138</v>
      </c>
      <c r="AE64">
        <v>7148.9598445595138</v>
      </c>
      <c r="AF64">
        <v>7148.9598445595138</v>
      </c>
      <c r="AG64">
        <v>7148.9598445595138</v>
      </c>
      <c r="AH64">
        <v>7148.9598445595138</v>
      </c>
      <c r="AI64">
        <v>7148.9598445595138</v>
      </c>
      <c r="AJ64">
        <v>7148.9598445595138</v>
      </c>
      <c r="AK64">
        <v>7148.9598445595138</v>
      </c>
      <c r="AL64">
        <v>7148.9598445595138</v>
      </c>
      <c r="AM64">
        <v>7148.9598445595138</v>
      </c>
    </row>
    <row r="65" spans="1:39" x14ac:dyDescent="0.25">
      <c r="A65" s="146" t="str">
        <f ca="1">Exceedance!U65</f>
        <v/>
      </c>
      <c r="B65" s="261">
        <v>7148.9598445595138</v>
      </c>
      <c r="C65" s="261">
        <v>7148.9598445595138</v>
      </c>
      <c r="D65" s="261">
        <v>7148.9598445595138</v>
      </c>
      <c r="E65">
        <v>7148.9598445595138</v>
      </c>
      <c r="F65">
        <v>7148.9598445595138</v>
      </c>
      <c r="G65">
        <v>7148.9598445595138</v>
      </c>
      <c r="H65">
        <v>7148.9598445595138</v>
      </c>
      <c r="I65">
        <v>7148.9598445595138</v>
      </c>
      <c r="J65">
        <v>7148.9598445595138</v>
      </c>
      <c r="K65">
        <v>7148.9598445595138</v>
      </c>
      <c r="L65">
        <v>7148.9598445595138</v>
      </c>
      <c r="M65">
        <v>7148.9598445595138</v>
      </c>
      <c r="N65">
        <v>7148.9598445595138</v>
      </c>
      <c r="O65">
        <v>7148.9598445595138</v>
      </c>
      <c r="P65">
        <v>7148.9598445595138</v>
      </c>
      <c r="Q65">
        <v>7148.9598445595138</v>
      </c>
      <c r="R65">
        <v>7148.9598445595138</v>
      </c>
      <c r="S65">
        <v>7148.9598445595138</v>
      </c>
      <c r="T65">
        <v>7148.9598445595138</v>
      </c>
      <c r="U65">
        <v>7148.9598445595138</v>
      </c>
      <c r="V65">
        <v>7148.9598445595138</v>
      </c>
      <c r="W65">
        <v>7148.9598445595138</v>
      </c>
      <c r="X65">
        <v>7148.9598445595138</v>
      </c>
      <c r="Y65">
        <v>7148.9598445595138</v>
      </c>
      <c r="Z65">
        <v>7148.9598445595138</v>
      </c>
      <c r="AA65">
        <v>7148.9598445595138</v>
      </c>
      <c r="AB65">
        <v>7148.9598445595138</v>
      </c>
      <c r="AC65">
        <v>7148.9598445595138</v>
      </c>
      <c r="AD65">
        <v>7148.9598445595138</v>
      </c>
      <c r="AE65">
        <v>7148.9598445595138</v>
      </c>
      <c r="AF65">
        <v>7148.9598445595138</v>
      </c>
      <c r="AG65">
        <v>7148.9598445595138</v>
      </c>
      <c r="AH65">
        <v>7148.9598445595138</v>
      </c>
      <c r="AI65">
        <v>7148.9598445595138</v>
      </c>
      <c r="AJ65">
        <v>7148.9598445595138</v>
      </c>
      <c r="AK65">
        <v>7148.9598445595138</v>
      </c>
      <c r="AL65">
        <v>7148.9598445595138</v>
      </c>
      <c r="AM65">
        <v>7148.9598445595138</v>
      </c>
    </row>
    <row r="66" spans="1:39" x14ac:dyDescent="0.25">
      <c r="A66" s="146" t="str">
        <f ca="1">Exceedance!U66</f>
        <v/>
      </c>
      <c r="B66" s="261">
        <v>7148.9598445595138</v>
      </c>
      <c r="C66" s="261">
        <v>7148.9598445595138</v>
      </c>
      <c r="D66" s="261">
        <v>7148.9598445595138</v>
      </c>
      <c r="E66">
        <v>7148.9598445595138</v>
      </c>
      <c r="F66">
        <v>7148.9598445595138</v>
      </c>
      <c r="G66">
        <v>7148.9598445595138</v>
      </c>
      <c r="H66">
        <v>7148.9598445595138</v>
      </c>
      <c r="I66">
        <v>7148.9598445595138</v>
      </c>
      <c r="J66">
        <v>7148.9598445595138</v>
      </c>
      <c r="K66">
        <v>7148.9598445595138</v>
      </c>
      <c r="L66">
        <v>7148.9598445595138</v>
      </c>
      <c r="M66">
        <v>7148.9598445595138</v>
      </c>
      <c r="N66">
        <v>7148.9598445595138</v>
      </c>
      <c r="O66">
        <v>7148.9598445595138</v>
      </c>
      <c r="P66">
        <v>7148.9598445595138</v>
      </c>
      <c r="Q66">
        <v>7148.9598445595138</v>
      </c>
      <c r="R66">
        <v>7148.9598445595138</v>
      </c>
      <c r="S66">
        <v>7148.9598445595138</v>
      </c>
      <c r="T66">
        <v>7148.9598445595138</v>
      </c>
      <c r="U66">
        <v>7148.9598445595138</v>
      </c>
      <c r="V66">
        <v>7148.9598445595138</v>
      </c>
      <c r="W66">
        <v>7148.9598445595138</v>
      </c>
      <c r="X66">
        <v>7148.9598445595138</v>
      </c>
      <c r="Y66">
        <v>7148.9598445595138</v>
      </c>
      <c r="Z66">
        <v>7148.9598445595138</v>
      </c>
      <c r="AA66">
        <v>7148.9598445595138</v>
      </c>
      <c r="AB66">
        <v>7148.9598445595138</v>
      </c>
      <c r="AC66">
        <v>7148.9598445595138</v>
      </c>
      <c r="AD66">
        <v>7148.9598445595138</v>
      </c>
      <c r="AE66">
        <v>7148.9598445595138</v>
      </c>
      <c r="AF66">
        <v>7148.9598445595138</v>
      </c>
      <c r="AG66">
        <v>7148.9598445595138</v>
      </c>
      <c r="AH66">
        <v>7148.9598445595138</v>
      </c>
      <c r="AI66">
        <v>7148.9598445595138</v>
      </c>
      <c r="AJ66">
        <v>7148.9598445595138</v>
      </c>
      <c r="AK66">
        <v>7148.9598445595138</v>
      </c>
      <c r="AL66">
        <v>7148.9598445595138</v>
      </c>
      <c r="AM66">
        <v>7148.9598445595138</v>
      </c>
    </row>
    <row r="67" spans="1:39" x14ac:dyDescent="0.25">
      <c r="A67" s="146" t="str">
        <f ca="1">Exceedance!U67</f>
        <v/>
      </c>
      <c r="B67" s="261">
        <v>7148.9598445595138</v>
      </c>
      <c r="C67" s="261">
        <v>7148.9598445595138</v>
      </c>
      <c r="D67" s="261">
        <v>7148.9598445595138</v>
      </c>
      <c r="E67">
        <v>7148.9598445595138</v>
      </c>
      <c r="F67">
        <v>7148.9598445595138</v>
      </c>
      <c r="G67">
        <v>7148.9598445595138</v>
      </c>
      <c r="H67">
        <v>7148.9598445595138</v>
      </c>
      <c r="I67">
        <v>7148.9598445595138</v>
      </c>
      <c r="J67">
        <v>7148.9598445595138</v>
      </c>
      <c r="K67">
        <v>7148.9598445595138</v>
      </c>
      <c r="L67">
        <v>7148.9598445595138</v>
      </c>
      <c r="M67">
        <v>7148.9598445595138</v>
      </c>
      <c r="N67">
        <v>7148.9598445595138</v>
      </c>
      <c r="O67">
        <v>7148.9598445595138</v>
      </c>
      <c r="P67">
        <v>7148.9598445595138</v>
      </c>
      <c r="Q67">
        <v>7148.9598445595138</v>
      </c>
      <c r="R67">
        <v>7148.9598445595138</v>
      </c>
      <c r="S67">
        <v>7148.9598445595138</v>
      </c>
      <c r="T67">
        <v>7148.9598445595138</v>
      </c>
      <c r="U67">
        <v>7148.9598445595138</v>
      </c>
      <c r="V67">
        <v>7148.9598445595138</v>
      </c>
      <c r="W67">
        <v>7148.9598445595138</v>
      </c>
      <c r="X67">
        <v>7148.9598445595138</v>
      </c>
      <c r="Y67">
        <v>7148.9598445595138</v>
      </c>
      <c r="Z67">
        <v>7148.9598445595138</v>
      </c>
      <c r="AA67">
        <v>7148.9598445595138</v>
      </c>
      <c r="AB67">
        <v>7148.9598445595138</v>
      </c>
      <c r="AC67">
        <v>7148.9598445595138</v>
      </c>
      <c r="AD67">
        <v>7148.9598445595138</v>
      </c>
      <c r="AE67">
        <v>7148.9598445595138</v>
      </c>
      <c r="AF67">
        <v>7148.9598445595138</v>
      </c>
      <c r="AG67">
        <v>7148.9598445595138</v>
      </c>
      <c r="AH67">
        <v>7148.9598445595138</v>
      </c>
      <c r="AI67">
        <v>7148.9598445595138</v>
      </c>
      <c r="AJ67">
        <v>7148.9598445595138</v>
      </c>
      <c r="AK67">
        <v>7148.9598445595138</v>
      </c>
      <c r="AL67">
        <v>7148.9598445595138</v>
      </c>
      <c r="AM67">
        <v>7148.9598445595138</v>
      </c>
    </row>
    <row r="68" spans="1:39" x14ac:dyDescent="0.25">
      <c r="A68" s="146" t="str">
        <f ca="1">Exceedance!U68</f>
        <v/>
      </c>
      <c r="B68" s="261">
        <v>7148.9598445595138</v>
      </c>
      <c r="C68" s="261">
        <v>7148.9598445595138</v>
      </c>
      <c r="D68" s="261">
        <v>7148.9598445595138</v>
      </c>
      <c r="E68">
        <v>7148.9598445595138</v>
      </c>
      <c r="F68">
        <v>7148.9598445595138</v>
      </c>
      <c r="G68">
        <v>7148.9598445595138</v>
      </c>
      <c r="H68">
        <v>7148.9598445595138</v>
      </c>
      <c r="I68">
        <v>7148.9598445595138</v>
      </c>
      <c r="J68">
        <v>7148.9598445595138</v>
      </c>
      <c r="K68">
        <v>7148.9598445595138</v>
      </c>
      <c r="L68">
        <v>7148.9598445595138</v>
      </c>
      <c r="M68">
        <v>7148.9598445595138</v>
      </c>
      <c r="N68">
        <v>7148.9598445595138</v>
      </c>
      <c r="O68">
        <v>7148.9598445595138</v>
      </c>
      <c r="P68">
        <v>7148.9598445595138</v>
      </c>
      <c r="Q68">
        <v>7148.9598445595138</v>
      </c>
      <c r="R68">
        <v>7148.9598445595138</v>
      </c>
      <c r="S68">
        <v>7148.9598445595138</v>
      </c>
      <c r="T68">
        <v>7148.9598445595138</v>
      </c>
      <c r="U68">
        <v>7148.9598445595138</v>
      </c>
      <c r="V68">
        <v>7148.9598445595138</v>
      </c>
      <c r="W68">
        <v>7148.9598445595138</v>
      </c>
      <c r="X68">
        <v>7148.9598445595138</v>
      </c>
      <c r="Y68">
        <v>7148.9598445595138</v>
      </c>
      <c r="Z68">
        <v>7148.9598445595138</v>
      </c>
      <c r="AA68">
        <v>7148.9598445595138</v>
      </c>
      <c r="AB68">
        <v>7148.9598445595138</v>
      </c>
      <c r="AC68">
        <v>7148.9598445595138</v>
      </c>
      <c r="AD68">
        <v>7148.9598445595138</v>
      </c>
      <c r="AE68">
        <v>7148.9598445595138</v>
      </c>
      <c r="AF68">
        <v>7148.9598445595138</v>
      </c>
      <c r="AG68">
        <v>7148.9598445595138</v>
      </c>
      <c r="AH68">
        <v>7148.9598445595138</v>
      </c>
      <c r="AI68">
        <v>7148.9598445595138</v>
      </c>
      <c r="AJ68">
        <v>7148.9598445595138</v>
      </c>
      <c r="AK68">
        <v>7148.9598445595138</v>
      </c>
      <c r="AL68">
        <v>7148.9598445595138</v>
      </c>
      <c r="AM68">
        <v>7148.9598445595138</v>
      </c>
    </row>
    <row r="69" spans="1:39" x14ac:dyDescent="0.25">
      <c r="A69" s="146" t="str">
        <f ca="1">Exceedance!U69</f>
        <v/>
      </c>
      <c r="B69" s="261">
        <v>7148.9598445595138</v>
      </c>
      <c r="C69" s="261">
        <v>7148.9598445595138</v>
      </c>
      <c r="D69" s="261">
        <v>7148.9598445595138</v>
      </c>
      <c r="E69">
        <v>7148.9598445595138</v>
      </c>
      <c r="F69">
        <v>7148.9598445595138</v>
      </c>
      <c r="G69">
        <v>7148.9598445595138</v>
      </c>
      <c r="H69">
        <v>7148.9598445595138</v>
      </c>
      <c r="I69">
        <v>7148.9598445595138</v>
      </c>
      <c r="J69">
        <v>7148.9598445595138</v>
      </c>
      <c r="K69">
        <v>7148.9598445595138</v>
      </c>
      <c r="L69">
        <v>7148.9598445595138</v>
      </c>
      <c r="M69">
        <v>7148.9598445595138</v>
      </c>
      <c r="N69">
        <v>7148.9598445595138</v>
      </c>
      <c r="O69">
        <v>7148.9598445595138</v>
      </c>
      <c r="P69">
        <v>7148.9598445595138</v>
      </c>
      <c r="Q69">
        <v>7148.9598445595138</v>
      </c>
      <c r="R69">
        <v>7148.9598445595138</v>
      </c>
      <c r="S69">
        <v>7148.9598445595138</v>
      </c>
      <c r="T69">
        <v>7148.9598445595138</v>
      </c>
      <c r="U69">
        <v>7148.9598445595138</v>
      </c>
      <c r="V69">
        <v>7148.9598445595138</v>
      </c>
      <c r="W69">
        <v>7148.9598445595138</v>
      </c>
      <c r="X69">
        <v>7148.9598445595138</v>
      </c>
      <c r="Y69">
        <v>7148.9598445595138</v>
      </c>
      <c r="Z69">
        <v>7148.9598445595138</v>
      </c>
      <c r="AA69">
        <v>7148.9598445595138</v>
      </c>
      <c r="AB69">
        <v>7148.9598445595138</v>
      </c>
      <c r="AC69">
        <v>7148.9598445595138</v>
      </c>
      <c r="AD69">
        <v>7148.9598445595138</v>
      </c>
      <c r="AE69">
        <v>7148.9598445595138</v>
      </c>
      <c r="AF69">
        <v>7148.9598445595138</v>
      </c>
      <c r="AG69">
        <v>7148.9598445595138</v>
      </c>
      <c r="AH69">
        <v>7148.9598445595138</v>
      </c>
      <c r="AI69">
        <v>7148.9598445595138</v>
      </c>
      <c r="AJ69">
        <v>7148.9598445595138</v>
      </c>
      <c r="AK69">
        <v>7148.9598445595138</v>
      </c>
      <c r="AL69">
        <v>7148.9598445595138</v>
      </c>
      <c r="AM69">
        <v>7148.9598445595138</v>
      </c>
    </row>
    <row r="70" spans="1:39" x14ac:dyDescent="0.25">
      <c r="A70" s="146" t="str">
        <f ca="1">Exceedance!U70</f>
        <v/>
      </c>
      <c r="B70" s="261"/>
      <c r="C70" s="261"/>
      <c r="D70" s="261"/>
    </row>
    <row r="71" spans="1:39" x14ac:dyDescent="0.25">
      <c r="A71" s="146" t="str">
        <f ca="1">Exceedance!U71</f>
        <v/>
      </c>
      <c r="B71" s="261"/>
      <c r="C71" s="261"/>
      <c r="D71" s="261"/>
    </row>
    <row r="72" spans="1:39" x14ac:dyDescent="0.25">
      <c r="A72" s="146" t="str">
        <f ca="1">Exceedance!U72</f>
        <v/>
      </c>
      <c r="B72" s="261"/>
      <c r="C72" s="261"/>
      <c r="D72" s="261"/>
    </row>
    <row r="73" spans="1:39" x14ac:dyDescent="0.25">
      <c r="A73" s="146" t="str">
        <f ca="1">Exceedance!U73</f>
        <v/>
      </c>
      <c r="B73" s="261"/>
      <c r="C73" s="261"/>
      <c r="D73" s="261"/>
    </row>
    <row r="74" spans="1:39" x14ac:dyDescent="0.25">
      <c r="A74" s="146" t="str">
        <f ca="1">Exceedance!U74</f>
        <v/>
      </c>
      <c r="B74" s="261"/>
      <c r="C74" s="261"/>
      <c r="D74" s="261"/>
    </row>
    <row r="75" spans="1:39" x14ac:dyDescent="0.25">
      <c r="A75" s="146" t="str">
        <f ca="1">Exceedance!U75</f>
        <v/>
      </c>
      <c r="B75" s="261"/>
      <c r="C75" s="261"/>
      <c r="D75" s="261"/>
    </row>
    <row r="76" spans="1:39" x14ac:dyDescent="0.25">
      <c r="A76" s="146" t="str">
        <f ca="1">Exceedance!U76</f>
        <v/>
      </c>
      <c r="B76" s="261"/>
      <c r="C76" s="261"/>
      <c r="D76" s="261"/>
    </row>
    <row r="77" spans="1:39" x14ac:dyDescent="0.25">
      <c r="A77" s="146" t="str">
        <f ca="1">Exceedance!U77</f>
        <v/>
      </c>
      <c r="B77" s="261"/>
      <c r="C77" s="261"/>
      <c r="D77" s="261"/>
    </row>
    <row r="78" spans="1:39" x14ac:dyDescent="0.25">
      <c r="A78" s="146" t="str">
        <f ca="1">Exceedance!U78</f>
        <v/>
      </c>
      <c r="B78" s="261"/>
      <c r="C78" s="261"/>
      <c r="D78" s="261"/>
    </row>
    <row r="79" spans="1:39" x14ac:dyDescent="0.25">
      <c r="A79" s="146" t="str">
        <f ca="1">Exceedance!U79</f>
        <v/>
      </c>
      <c r="B79" s="261"/>
      <c r="C79" s="261"/>
      <c r="D79" s="261"/>
    </row>
    <row r="80" spans="1:39" x14ac:dyDescent="0.25">
      <c r="A80" s="146" t="str">
        <f ca="1">Exceedance!U80</f>
        <v/>
      </c>
      <c r="B80" s="261"/>
      <c r="C80" s="261"/>
      <c r="D80" s="261"/>
    </row>
    <row r="81" spans="1:4" x14ac:dyDescent="0.25">
      <c r="A81" s="146" t="str">
        <f ca="1">Exceedance!U81</f>
        <v/>
      </c>
      <c r="B81" s="261"/>
      <c r="C81" s="261"/>
      <c r="D81" s="261"/>
    </row>
    <row r="82" spans="1:4" x14ac:dyDescent="0.25">
      <c r="A82" s="146" t="str">
        <f ca="1">Exceedance!U82</f>
        <v/>
      </c>
      <c r="B82" s="261"/>
      <c r="C82" s="261"/>
      <c r="D82" s="261"/>
    </row>
    <row r="83" spans="1:4" x14ac:dyDescent="0.25">
      <c r="A83" s="146" t="str">
        <f ca="1">Exceedance!U83</f>
        <v/>
      </c>
      <c r="B83" s="261"/>
      <c r="C83" s="261"/>
      <c r="D83" s="261"/>
    </row>
    <row r="84" spans="1:4" x14ac:dyDescent="0.25">
      <c r="A84" s="146" t="str">
        <f ca="1">Exceedance!U84</f>
        <v/>
      </c>
      <c r="B84" s="261"/>
      <c r="C84" s="261"/>
      <c r="D84" s="261"/>
    </row>
    <row r="85" spans="1:4" x14ac:dyDescent="0.25">
      <c r="A85" s="146" t="str">
        <f ca="1">Exceedance!U85</f>
        <v/>
      </c>
      <c r="B85" s="261"/>
      <c r="C85" s="261"/>
      <c r="D85" s="261"/>
    </row>
    <row r="86" spans="1:4" x14ac:dyDescent="0.25">
      <c r="A86" s="146" t="str">
        <f ca="1">Exceedance!U86</f>
        <v/>
      </c>
      <c r="B86" s="261"/>
      <c r="C86" s="261"/>
      <c r="D86" s="261"/>
    </row>
    <row r="87" spans="1:4" x14ac:dyDescent="0.25">
      <c r="A87" s="146" t="str">
        <f ca="1">Exceedance!U87</f>
        <v/>
      </c>
      <c r="B87" s="261"/>
      <c r="C87" s="261"/>
      <c r="D87" s="261"/>
    </row>
    <row r="88" spans="1:4" x14ac:dyDescent="0.25">
      <c r="A88" s="146" t="str">
        <f ca="1">Exceedance!U88</f>
        <v/>
      </c>
      <c r="B88" s="261"/>
      <c r="C88" s="261"/>
      <c r="D88" s="261"/>
    </row>
    <row r="89" spans="1:4" x14ac:dyDescent="0.25">
      <c r="A89" s="146" t="str">
        <f ca="1">Exceedance!U89</f>
        <v/>
      </c>
      <c r="B89" s="261"/>
      <c r="C89" s="261"/>
      <c r="D89" s="261"/>
    </row>
    <row r="90" spans="1:4" x14ac:dyDescent="0.25">
      <c r="A90" s="146" t="str">
        <f ca="1">Exceedance!U90</f>
        <v/>
      </c>
      <c r="B90" s="261"/>
      <c r="C90" s="261"/>
      <c r="D90" s="261"/>
    </row>
    <row r="91" spans="1:4" x14ac:dyDescent="0.25">
      <c r="A91" s="146" t="str">
        <f ca="1">Exceedance!U91</f>
        <v/>
      </c>
      <c r="B91" s="261"/>
      <c r="C91" s="261"/>
      <c r="D91" s="261"/>
    </row>
    <row r="92" spans="1:4" x14ac:dyDescent="0.25">
      <c r="A92" s="146" t="str">
        <f ca="1">Exceedance!U92</f>
        <v/>
      </c>
      <c r="B92" s="261"/>
      <c r="C92" s="261"/>
      <c r="D92" s="261"/>
    </row>
    <row r="93" spans="1:4" x14ac:dyDescent="0.25">
      <c r="A93" s="146" t="str">
        <f ca="1">Exceedance!U93</f>
        <v/>
      </c>
      <c r="B93" s="261"/>
      <c r="C93" s="261"/>
      <c r="D93" s="261"/>
    </row>
    <row r="94" spans="1:4" x14ac:dyDescent="0.25">
      <c r="A94" s="146" t="str">
        <f ca="1">Exceedance!U94</f>
        <v/>
      </c>
      <c r="B94" s="261"/>
      <c r="C94" s="261"/>
      <c r="D94" s="261"/>
    </row>
    <row r="95" spans="1:4" x14ac:dyDescent="0.25">
      <c r="A95" s="146" t="str">
        <f ca="1">Exceedance!U95</f>
        <v/>
      </c>
      <c r="B95" s="261"/>
      <c r="C95" s="261"/>
      <c r="D95" s="261"/>
    </row>
    <row r="96" spans="1:4" x14ac:dyDescent="0.25">
      <c r="A96" s="146" t="str">
        <f ca="1">Exceedance!U96</f>
        <v/>
      </c>
      <c r="B96" s="261"/>
      <c r="C96" s="261"/>
      <c r="D96" s="261"/>
    </row>
    <row r="97" spans="1:4" x14ac:dyDescent="0.25">
      <c r="A97" s="146" t="str">
        <f ca="1">Exceedance!U97</f>
        <v/>
      </c>
      <c r="B97" s="261"/>
      <c r="C97" s="261"/>
      <c r="D97" s="261"/>
    </row>
    <row r="98" spans="1:4" x14ac:dyDescent="0.25">
      <c r="A98" s="146" t="str">
        <f ca="1">Exceedance!U98</f>
        <v/>
      </c>
      <c r="B98" s="261"/>
      <c r="C98" s="261"/>
      <c r="D98" s="261"/>
    </row>
    <row r="99" spans="1:4" x14ac:dyDescent="0.25">
      <c r="A99" s="146" t="str">
        <f ca="1">Exceedance!U99</f>
        <v/>
      </c>
      <c r="B99" s="261"/>
      <c r="C99" s="261"/>
      <c r="D99" s="261"/>
    </row>
    <row r="100" spans="1:4" x14ac:dyDescent="0.25">
      <c r="A100" s="146" t="str">
        <f ca="1">Exceedance!U100</f>
        <v/>
      </c>
      <c r="B100" s="261"/>
      <c r="C100" s="261"/>
      <c r="D100" s="261"/>
    </row>
  </sheetData>
  <mergeCells count="1">
    <mergeCell ref="B1:AH1"/>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rgb="FF9966FF"/>
  </sheetPr>
  <dimension ref="A1:BD100"/>
  <sheetViews>
    <sheetView zoomScale="80" zoomScaleNormal="80" workbookViewId="0">
      <selection activeCell="B4" sqref="B4:AM69"/>
    </sheetView>
  </sheetViews>
  <sheetFormatPr defaultRowHeight="15" x14ac:dyDescent="0.25"/>
  <cols>
    <col min="1" max="1" width="8.85546875" style="138"/>
    <col min="2" max="4" width="9.140625" style="255"/>
  </cols>
  <sheetData>
    <row r="1" spans="1:56" s="138" customFormat="1" x14ac:dyDescent="0.25">
      <c r="A1" s="137"/>
      <c r="B1" s="760" t="s">
        <v>174</v>
      </c>
      <c r="C1" s="761"/>
      <c r="D1" s="761"/>
      <c r="E1" s="761"/>
      <c r="F1" s="761"/>
      <c r="G1" s="761"/>
      <c r="H1" s="761"/>
      <c r="I1" s="761"/>
      <c r="J1" s="761"/>
      <c r="K1" s="761"/>
      <c r="L1" s="761"/>
      <c r="M1" s="761"/>
      <c r="N1" s="761"/>
      <c r="O1" s="761"/>
      <c r="P1" s="761"/>
      <c r="Q1" s="761"/>
      <c r="R1" s="761"/>
      <c r="S1" s="761"/>
      <c r="T1" s="761"/>
      <c r="U1" s="761"/>
      <c r="V1" s="761"/>
      <c r="W1" s="761"/>
      <c r="X1" s="761"/>
      <c r="Y1" s="761"/>
      <c r="Z1" s="761"/>
      <c r="AA1" s="761"/>
      <c r="AB1" s="761"/>
      <c r="AC1" s="761"/>
      <c r="AD1" s="761"/>
      <c r="AE1" s="761"/>
      <c r="AF1" s="761"/>
      <c r="AG1" s="761"/>
      <c r="AH1" s="761"/>
    </row>
    <row r="2" spans="1:56" s="138" customFormat="1" x14ac:dyDescent="0.25">
      <c r="A2" s="137"/>
      <c r="B2" s="263" t="s">
        <v>295</v>
      </c>
      <c r="C2" s="263" t="s">
        <v>296</v>
      </c>
      <c r="D2" s="263" t="s">
        <v>297</v>
      </c>
      <c r="E2" s="138">
        <v>1981</v>
      </c>
      <c r="F2" s="138">
        <v>1982</v>
      </c>
      <c r="G2" s="138">
        <v>1983</v>
      </c>
      <c r="H2" s="138">
        <v>1984</v>
      </c>
      <c r="I2" s="138">
        <v>1985</v>
      </c>
      <c r="J2" s="138">
        <v>1986</v>
      </c>
      <c r="K2" s="138">
        <v>1987</v>
      </c>
      <c r="L2" s="138">
        <v>1988</v>
      </c>
      <c r="M2" s="138">
        <v>1989</v>
      </c>
      <c r="N2" s="138">
        <v>1990</v>
      </c>
      <c r="O2" s="138">
        <v>1991</v>
      </c>
      <c r="P2" s="138">
        <v>1992</v>
      </c>
      <c r="Q2" s="138">
        <v>1993</v>
      </c>
      <c r="R2" s="138">
        <v>1994</v>
      </c>
      <c r="S2" s="138">
        <v>1995</v>
      </c>
      <c r="T2" s="138">
        <v>1996</v>
      </c>
      <c r="U2" s="138">
        <v>1997</v>
      </c>
      <c r="V2" s="138">
        <v>1998</v>
      </c>
      <c r="W2" s="138">
        <v>1999</v>
      </c>
      <c r="X2" s="138">
        <v>2000</v>
      </c>
      <c r="Y2" s="138">
        <v>2001</v>
      </c>
      <c r="Z2" s="138">
        <v>2002</v>
      </c>
      <c r="AA2" s="138">
        <v>2003</v>
      </c>
      <c r="AB2" s="138">
        <v>2004</v>
      </c>
      <c r="AC2" s="138">
        <v>2005</v>
      </c>
      <c r="AD2" s="138">
        <v>2006</v>
      </c>
      <c r="AE2" s="192">
        <v>2007</v>
      </c>
      <c r="AF2" s="192">
        <v>2008</v>
      </c>
      <c r="AG2" s="192">
        <v>2009</v>
      </c>
      <c r="AH2" s="138">
        <v>2010</v>
      </c>
      <c r="AI2" s="138">
        <v>2011</v>
      </c>
      <c r="AJ2" s="138">
        <v>2012</v>
      </c>
      <c r="AK2" s="138">
        <v>2013</v>
      </c>
      <c r="AL2" s="138">
        <v>2014</v>
      </c>
      <c r="AM2" s="138">
        <v>2015</v>
      </c>
      <c r="AN2" s="138">
        <v>2016</v>
      </c>
      <c r="AO2" s="138">
        <v>2017</v>
      </c>
      <c r="AP2" s="138">
        <v>2018</v>
      </c>
      <c r="AQ2" s="138">
        <v>2019</v>
      </c>
      <c r="AR2" s="138">
        <v>2020</v>
      </c>
      <c r="AS2" s="138">
        <v>2021</v>
      </c>
      <c r="AT2" s="138">
        <v>2022</v>
      </c>
      <c r="AU2" s="138">
        <v>2023</v>
      </c>
      <c r="AV2" s="138">
        <v>2024</v>
      </c>
      <c r="AW2" s="138">
        <v>2025</v>
      </c>
      <c r="AX2" s="138">
        <v>2026</v>
      </c>
      <c r="AY2" s="138">
        <v>2027</v>
      </c>
      <c r="AZ2" s="138">
        <v>2028</v>
      </c>
      <c r="BA2" s="138">
        <v>2029</v>
      </c>
      <c r="BB2" s="138">
        <v>2030</v>
      </c>
      <c r="BC2" s="138">
        <v>2031</v>
      </c>
      <c r="BD2" s="138">
        <v>2032</v>
      </c>
    </row>
    <row r="3" spans="1:56" s="140" customFormat="1" x14ac:dyDescent="0.25">
      <c r="A3" s="139"/>
      <c r="B3" s="140" t="s">
        <v>332</v>
      </c>
      <c r="C3" s="140" t="s">
        <v>333</v>
      </c>
      <c r="D3" s="140" t="s">
        <v>334</v>
      </c>
      <c r="E3" s="140" t="s">
        <v>335</v>
      </c>
      <c r="F3" s="140" t="s">
        <v>336</v>
      </c>
      <c r="G3" s="140" t="s">
        <v>337</v>
      </c>
      <c r="H3" s="140" t="s">
        <v>338</v>
      </c>
      <c r="I3" s="140" t="s">
        <v>339</v>
      </c>
      <c r="J3" s="140" t="s">
        <v>340</v>
      </c>
      <c r="K3" s="140" t="s">
        <v>341</v>
      </c>
      <c r="L3" s="140" t="s">
        <v>342</v>
      </c>
      <c r="M3" s="140" t="s">
        <v>343</v>
      </c>
      <c r="N3" s="140" t="s">
        <v>344</v>
      </c>
      <c r="O3" s="140" t="s">
        <v>345</v>
      </c>
      <c r="P3" s="140" t="s">
        <v>346</v>
      </c>
      <c r="Q3" s="140" t="s">
        <v>347</v>
      </c>
      <c r="R3" s="140" t="s">
        <v>348</v>
      </c>
      <c r="S3" s="140" t="s">
        <v>349</v>
      </c>
      <c r="T3" s="140" t="s">
        <v>350</v>
      </c>
      <c r="U3" s="140" t="s">
        <v>351</v>
      </c>
      <c r="V3" s="140" t="s">
        <v>352</v>
      </c>
      <c r="W3" s="140" t="s">
        <v>353</v>
      </c>
      <c r="X3" s="140" t="s">
        <v>354</v>
      </c>
      <c r="Y3" s="140" t="s">
        <v>355</v>
      </c>
      <c r="Z3" s="140" t="s">
        <v>356</v>
      </c>
      <c r="AA3" s="140" t="s">
        <v>357</v>
      </c>
      <c r="AB3" s="140" t="s">
        <v>358</v>
      </c>
      <c r="AC3" s="140" t="s">
        <v>359</v>
      </c>
      <c r="AD3" s="140" t="s">
        <v>360</v>
      </c>
      <c r="AE3" s="140" t="s">
        <v>361</v>
      </c>
      <c r="AF3" s="140" t="s">
        <v>362</v>
      </c>
      <c r="AG3" s="140" t="s">
        <v>363</v>
      </c>
      <c r="AH3" s="140" t="s">
        <v>364</v>
      </c>
      <c r="AI3" s="140" t="s">
        <v>384</v>
      </c>
      <c r="AJ3" s="140" t="s">
        <v>385</v>
      </c>
      <c r="AK3" s="140" t="s">
        <v>386</v>
      </c>
      <c r="AL3" s="140" t="s">
        <v>387</v>
      </c>
      <c r="AM3" s="140" t="s">
        <v>388</v>
      </c>
      <c r="AN3" s="140" t="s">
        <v>389</v>
      </c>
      <c r="AO3" s="140" t="s">
        <v>390</v>
      </c>
      <c r="AP3" s="140" t="s">
        <v>391</v>
      </c>
      <c r="AQ3" s="140" t="s">
        <v>392</v>
      </c>
      <c r="AR3" s="140" t="s">
        <v>393</v>
      </c>
      <c r="AS3" s="140" t="s">
        <v>394</v>
      </c>
      <c r="AT3" s="140" t="s">
        <v>395</v>
      </c>
      <c r="AU3" s="140" t="s">
        <v>396</v>
      </c>
      <c r="AV3" s="140" t="s">
        <v>397</v>
      </c>
      <c r="AW3" s="140" t="s">
        <v>398</v>
      </c>
      <c r="AX3" s="140" t="s">
        <v>399</v>
      </c>
      <c r="AY3" s="140" t="s">
        <v>400</v>
      </c>
      <c r="AZ3" s="140" t="s">
        <v>401</v>
      </c>
      <c r="BA3" s="140" t="s">
        <v>402</v>
      </c>
      <c r="BB3" s="140" t="s">
        <v>403</v>
      </c>
      <c r="BC3" s="140" t="s">
        <v>404</v>
      </c>
      <c r="BD3" s="140" t="s">
        <v>405</v>
      </c>
    </row>
    <row r="4" spans="1:56" x14ac:dyDescent="0.25">
      <c r="A4" s="141">
        <f ca="1">Exceedance!U4</f>
        <v>42826</v>
      </c>
      <c r="B4" s="273">
        <v>38.757865768562951</v>
      </c>
      <c r="C4" s="273">
        <v>39.575904834733223</v>
      </c>
      <c r="D4" s="273">
        <v>39.632969708566179</v>
      </c>
      <c r="E4">
        <v>36.571082571966976</v>
      </c>
      <c r="F4">
        <v>37.812015484781803</v>
      </c>
      <c r="G4">
        <v>35.596471758217533</v>
      </c>
      <c r="H4">
        <v>37.325537435355912</v>
      </c>
      <c r="I4">
        <v>39.699307624396987</v>
      </c>
      <c r="J4">
        <v>40.9229925126523</v>
      </c>
      <c r="K4">
        <v>37.828649729060594</v>
      </c>
      <c r="L4">
        <v>40.298488799642946</v>
      </c>
      <c r="M4">
        <v>37.699183796552106</v>
      </c>
      <c r="N4">
        <v>36.954843848493553</v>
      </c>
      <c r="O4">
        <v>35.324700296588105</v>
      </c>
      <c r="P4">
        <v>38.070818787389172</v>
      </c>
      <c r="Q4">
        <v>40.096621808458877</v>
      </c>
      <c r="R4">
        <v>37.880008115510243</v>
      </c>
      <c r="S4">
        <v>38.750019348410902</v>
      </c>
      <c r="T4">
        <v>40.414530387025764</v>
      </c>
      <c r="U4">
        <v>39.839245127697339</v>
      </c>
      <c r="V4">
        <v>40.933692176495988</v>
      </c>
      <c r="W4">
        <v>40.815282563292591</v>
      </c>
      <c r="X4">
        <v>39.053047928238826</v>
      </c>
      <c r="Y4">
        <v>38.720288382700424</v>
      </c>
      <c r="Z4">
        <v>39.629403153951628</v>
      </c>
      <c r="AA4">
        <v>39.632969708566179</v>
      </c>
      <c r="AB4">
        <v>38.107197644457671</v>
      </c>
      <c r="AC4">
        <v>39.386520784700146</v>
      </c>
      <c r="AD4">
        <v>38.191368333361282</v>
      </c>
      <c r="AE4">
        <v>39.611213725417365</v>
      </c>
      <c r="AF4">
        <v>40.040626901010313</v>
      </c>
      <c r="AG4">
        <v>38.342233593557147</v>
      </c>
      <c r="AH4">
        <v>39.595520885113309</v>
      </c>
      <c r="AI4">
        <v>39.870858901357281</v>
      </c>
      <c r="AJ4">
        <v>38.361136333014308</v>
      </c>
      <c r="AK4">
        <v>41.436704939558474</v>
      </c>
      <c r="AL4">
        <v>39.80273770821919</v>
      </c>
      <c r="AM4">
        <v>40.87199078166411</v>
      </c>
    </row>
    <row r="5" spans="1:56" x14ac:dyDescent="0.25">
      <c r="A5" s="141">
        <f ca="1">Exceedance!U5</f>
        <v>42856</v>
      </c>
      <c r="B5" s="273">
        <v>85.253217369797412</v>
      </c>
      <c r="C5" s="273">
        <v>108.39529048147813</v>
      </c>
      <c r="D5" s="273">
        <v>108.39529048147813</v>
      </c>
      <c r="E5">
        <v>108.39529048147813</v>
      </c>
      <c r="F5">
        <v>70.853253113514</v>
      </c>
      <c r="G5">
        <v>108.39529048147813</v>
      </c>
      <c r="H5">
        <v>108.39529048147813</v>
      </c>
      <c r="I5">
        <v>108.39529048147813</v>
      </c>
      <c r="J5">
        <v>108.39529048147813</v>
      </c>
      <c r="K5">
        <v>108.39529048147813</v>
      </c>
      <c r="L5">
        <v>108.39529048147813</v>
      </c>
      <c r="M5">
        <v>108.11734073381444</v>
      </c>
      <c r="N5">
        <v>108.39529048147813</v>
      </c>
      <c r="O5">
        <v>108.39529048147813</v>
      </c>
      <c r="P5">
        <v>108.39529048147813</v>
      </c>
      <c r="Q5">
        <v>108.39529048147813</v>
      </c>
      <c r="R5">
        <v>108.39529048147813</v>
      </c>
      <c r="S5">
        <v>108.39529048147813</v>
      </c>
      <c r="T5">
        <v>108.39529048147813</v>
      </c>
      <c r="U5">
        <v>108.39529048147813</v>
      </c>
      <c r="V5">
        <v>108.39529048147813</v>
      </c>
      <c r="W5">
        <v>108.39529048147813</v>
      </c>
      <c r="X5">
        <v>108.39529048147813</v>
      </c>
      <c r="Y5">
        <v>108.39529048147813</v>
      </c>
      <c r="Z5">
        <v>81.44261571863926</v>
      </c>
      <c r="AA5">
        <v>108.39529048147813</v>
      </c>
      <c r="AB5">
        <v>108.39529048147813</v>
      </c>
      <c r="AC5">
        <v>108.39529048147813</v>
      </c>
      <c r="AD5">
        <v>108.39529048147813</v>
      </c>
      <c r="AE5">
        <v>108.39529048147813</v>
      </c>
      <c r="AF5">
        <v>108.39529048147813</v>
      </c>
      <c r="AG5">
        <v>108.39529048147813</v>
      </c>
      <c r="AH5">
        <v>108.39529048147813</v>
      </c>
      <c r="AI5">
        <v>108.39529048147813</v>
      </c>
      <c r="AJ5">
        <v>108.39529048147813</v>
      </c>
      <c r="AK5">
        <v>108.39529048147813</v>
      </c>
      <c r="AL5">
        <v>108.39529048147813</v>
      </c>
      <c r="AM5">
        <v>108.39529048147813</v>
      </c>
    </row>
    <row r="6" spans="1:56" x14ac:dyDescent="0.25">
      <c r="A6" s="141">
        <f ca="1">Exceedance!U6</f>
        <v>42887</v>
      </c>
      <c r="B6" s="273">
        <v>48.905371503289842</v>
      </c>
      <c r="C6" s="273">
        <v>102.79957828186089</v>
      </c>
      <c r="D6" s="273">
        <v>54.309026843198708</v>
      </c>
      <c r="E6">
        <v>58.995758583403905</v>
      </c>
      <c r="F6">
        <v>56.970421453192905</v>
      </c>
      <c r="G6">
        <v>34.874588760303581</v>
      </c>
      <c r="H6">
        <v>104.89866820788205</v>
      </c>
      <c r="I6">
        <v>84.306992606041163</v>
      </c>
      <c r="J6">
        <v>73.436544241478757</v>
      </c>
      <c r="K6">
        <v>40.606018487581764</v>
      </c>
      <c r="L6">
        <v>28.139658522503058</v>
      </c>
      <c r="M6">
        <v>21.844188979719135</v>
      </c>
      <c r="N6">
        <v>93.913439840951568</v>
      </c>
      <c r="O6">
        <v>14.108203834471905</v>
      </c>
      <c r="P6">
        <v>37.163917054176984</v>
      </c>
      <c r="Q6">
        <v>61.40999743971016</v>
      </c>
      <c r="R6">
        <v>63.291069538928518</v>
      </c>
      <c r="S6">
        <v>104.89866820788205</v>
      </c>
      <c r="T6">
        <v>42.870761095455407</v>
      </c>
      <c r="U6">
        <v>77.274405309294735</v>
      </c>
      <c r="V6">
        <v>17.784805605247033</v>
      </c>
      <c r="W6">
        <v>104.89866820788205</v>
      </c>
      <c r="X6">
        <v>25.439782323789967</v>
      </c>
      <c r="Y6">
        <v>62.610570919108632</v>
      </c>
      <c r="Z6">
        <v>31.791259184213519</v>
      </c>
      <c r="AA6">
        <v>51.259155196157693</v>
      </c>
      <c r="AB6">
        <v>50.678662455411406</v>
      </c>
      <c r="AC6">
        <v>31.177481124409521</v>
      </c>
      <c r="AD6">
        <v>32.882624895470173</v>
      </c>
      <c r="AE6">
        <v>67.294527094901667</v>
      </c>
      <c r="AF6">
        <v>17.092973763654825</v>
      </c>
      <c r="AG6">
        <v>52.691625880842864</v>
      </c>
      <c r="AH6">
        <v>13.950213110117932</v>
      </c>
      <c r="AI6">
        <v>73.468835125412198</v>
      </c>
      <c r="AJ6">
        <v>21.68879550567787</v>
      </c>
      <c r="AK6">
        <v>88.14220875476785</v>
      </c>
      <c r="AL6">
        <v>32.204531523577025</v>
      </c>
      <c r="AM6">
        <v>104.89866820788205</v>
      </c>
    </row>
    <row r="7" spans="1:56" x14ac:dyDescent="0.25">
      <c r="A7" s="141">
        <f ca="1">Exceedance!U7</f>
        <v>42917</v>
      </c>
      <c r="B7" s="273">
        <v>44.119868609335114</v>
      </c>
      <c r="C7" s="273">
        <v>63.315065544893557</v>
      </c>
      <c r="D7" s="273">
        <v>47.92538238306917</v>
      </c>
      <c r="E7">
        <v>48.095507038188821</v>
      </c>
      <c r="F7">
        <v>61.888443699069825</v>
      </c>
      <c r="G7">
        <v>96.293212788405299</v>
      </c>
      <c r="H7">
        <v>76.041602376025736</v>
      </c>
      <c r="I7">
        <v>47.925382383069937</v>
      </c>
      <c r="J7">
        <v>58.877914948919418</v>
      </c>
      <c r="K7">
        <v>38.989023140829836</v>
      </c>
      <c r="L7">
        <v>46.200596571466988</v>
      </c>
      <c r="M7">
        <v>36.403501076595127</v>
      </c>
      <c r="N7">
        <v>61.110221482172427</v>
      </c>
      <c r="O7">
        <v>51.343621447757208</v>
      </c>
      <c r="P7">
        <v>46.353245108976971</v>
      </c>
      <c r="Q7">
        <v>55.715094316728383</v>
      </c>
      <c r="R7">
        <v>39.324279274603384</v>
      </c>
      <c r="S7">
        <v>108.39529048147813</v>
      </c>
      <c r="T7">
        <v>38.656976906214531</v>
      </c>
      <c r="U7">
        <v>53.59121104375771</v>
      </c>
      <c r="V7">
        <v>35.331063368048369</v>
      </c>
      <c r="W7">
        <v>93.661452138333217</v>
      </c>
      <c r="X7">
        <v>36.450222942045862</v>
      </c>
      <c r="Y7">
        <v>39.323565963675691</v>
      </c>
      <c r="Z7">
        <v>35.905966707864103</v>
      </c>
      <c r="AA7">
        <v>41.036938800508487</v>
      </c>
      <c r="AB7">
        <v>40.310788280990508</v>
      </c>
      <c r="AC7">
        <v>45.531867581237961</v>
      </c>
      <c r="AD7">
        <v>35.778284052662869</v>
      </c>
      <c r="AE7">
        <v>47.600112602226915</v>
      </c>
      <c r="AF7">
        <v>56.349941038116192</v>
      </c>
      <c r="AG7">
        <v>53.616890236983771</v>
      </c>
      <c r="AH7">
        <v>34.947276827470546</v>
      </c>
      <c r="AI7">
        <v>74.792238294542329</v>
      </c>
      <c r="AJ7">
        <v>36.618920975314509</v>
      </c>
      <c r="AK7">
        <v>48.229609491691583</v>
      </c>
      <c r="AL7">
        <v>43.389794879731653</v>
      </c>
      <c r="AM7">
        <v>74.736956698018417</v>
      </c>
    </row>
    <row r="8" spans="1:56" x14ac:dyDescent="0.25">
      <c r="A8" s="141">
        <f ca="1">Exceedance!U8</f>
        <v>42948</v>
      </c>
      <c r="B8" s="273">
        <v>42.561111047119404</v>
      </c>
      <c r="C8" s="273">
        <v>42.32928499717304</v>
      </c>
      <c r="D8" s="273">
        <v>43.19952432312553</v>
      </c>
      <c r="E8">
        <v>43.611104725645674</v>
      </c>
      <c r="F8">
        <v>42.35318091309059</v>
      </c>
      <c r="G8">
        <v>42.276143333416115</v>
      </c>
      <c r="H8">
        <v>42.142754190831575</v>
      </c>
      <c r="I8">
        <v>43.921394977112335</v>
      </c>
      <c r="J8">
        <v>43.287618222105145</v>
      </c>
      <c r="K8">
        <v>43.820104826058866</v>
      </c>
      <c r="L8">
        <v>43.742710590922918</v>
      </c>
      <c r="M8">
        <v>43.222042525976789</v>
      </c>
      <c r="N8">
        <v>43.414230910921994</v>
      </c>
      <c r="O8">
        <v>43.832587767209809</v>
      </c>
      <c r="P8">
        <v>43.103227348532414</v>
      </c>
      <c r="Q8">
        <v>43.847567296590945</v>
      </c>
      <c r="R8">
        <v>44.201726169816709</v>
      </c>
      <c r="S8">
        <v>46.147193384542049</v>
      </c>
      <c r="T8">
        <v>44.322275715788805</v>
      </c>
      <c r="U8">
        <v>43.563669549272035</v>
      </c>
      <c r="V8">
        <v>44.013412086167968</v>
      </c>
      <c r="W8">
        <v>41.310676999254888</v>
      </c>
      <c r="X8">
        <v>44.468504454985748</v>
      </c>
      <c r="Y8">
        <v>43.72380785146575</v>
      </c>
      <c r="Z8">
        <v>44.367214303932258</v>
      </c>
      <c r="AA8">
        <v>44.150011127905593</v>
      </c>
      <c r="AB8">
        <v>44.108639094376706</v>
      </c>
      <c r="AC8">
        <v>43.875029767123074</v>
      </c>
      <c r="AD8">
        <v>43.343969785015183</v>
      </c>
      <c r="AE8">
        <v>43.501611498978697</v>
      </c>
      <c r="AF8">
        <v>43.641777095330887</v>
      </c>
      <c r="AG8">
        <v>43.891435918350034</v>
      </c>
      <c r="AH8">
        <v>43.007287029400779</v>
      </c>
      <c r="AI8">
        <v>43.054008894851499</v>
      </c>
      <c r="AJ8">
        <v>35.554168834841889</v>
      </c>
      <c r="AK8">
        <v>43.540130288815938</v>
      </c>
      <c r="AL8">
        <v>42.610686156261778</v>
      </c>
      <c r="AM8">
        <v>43.580075700499009</v>
      </c>
    </row>
    <row r="9" spans="1:56" x14ac:dyDescent="0.25">
      <c r="A9" s="141">
        <f ca="1">Exceedance!U9</f>
        <v>42979</v>
      </c>
      <c r="B9" s="273">
        <v>43.723807851465764</v>
      </c>
      <c r="C9" s="273">
        <v>43.352886171551589</v>
      </c>
      <c r="D9" s="273">
        <v>42.129557938757721</v>
      </c>
      <c r="E9">
        <v>43.800132120217327</v>
      </c>
      <c r="F9">
        <v>42.257953904881873</v>
      </c>
      <c r="G9">
        <v>43.631434086948673</v>
      </c>
      <c r="H9">
        <v>42.963775063103164</v>
      </c>
      <c r="I9">
        <v>42.27257677880155</v>
      </c>
      <c r="J9">
        <v>41.954796762644321</v>
      </c>
      <c r="K9">
        <v>43.978103195483847</v>
      </c>
      <c r="L9">
        <v>42.828602643211362</v>
      </c>
      <c r="M9">
        <v>44.290176724257783</v>
      </c>
      <c r="N9">
        <v>43.63393067517886</v>
      </c>
      <c r="O9">
        <v>43.906772103192658</v>
      </c>
      <c r="P9">
        <v>43.647483582714187</v>
      </c>
      <c r="Q9">
        <v>43.745563834614572</v>
      </c>
      <c r="R9">
        <v>43.535137112355571</v>
      </c>
      <c r="S9">
        <v>42.942019079954349</v>
      </c>
      <c r="T9">
        <v>43.692065515396187</v>
      </c>
      <c r="U9">
        <v>43.052582273005676</v>
      </c>
      <c r="V9">
        <v>44.107925783453794</v>
      </c>
      <c r="W9">
        <v>42.799713550833424</v>
      </c>
      <c r="X9">
        <v>44.159284169903465</v>
      </c>
      <c r="Y9">
        <v>43.858266960434648</v>
      </c>
      <c r="Z9">
        <v>43.694562103626367</v>
      </c>
      <c r="AA9">
        <v>42.436281635609831</v>
      </c>
      <c r="AB9">
        <v>42.129557938757721</v>
      </c>
      <c r="AC9">
        <v>44.150724438828512</v>
      </c>
      <c r="AD9">
        <v>43.583285599652122</v>
      </c>
      <c r="AE9">
        <v>41.955866729028692</v>
      </c>
      <c r="AF9">
        <v>43.802985363908974</v>
      </c>
      <c r="AG9">
        <v>43.98380968286714</v>
      </c>
      <c r="AH9">
        <v>44.088309733073721</v>
      </c>
      <c r="AI9">
        <v>43.486275314136101</v>
      </c>
      <c r="AJ9">
        <v>41.538585612998261</v>
      </c>
      <c r="AK9">
        <v>42.184482879821942</v>
      </c>
      <c r="AL9">
        <v>42.096032325380868</v>
      </c>
      <c r="AM9">
        <v>43.864686758740852</v>
      </c>
    </row>
    <row r="10" spans="1:56" x14ac:dyDescent="0.25">
      <c r="A10" s="141">
        <f ca="1">Exceedance!U10</f>
        <v>43009</v>
      </c>
      <c r="B10" s="273">
        <v>35.587366319307094</v>
      </c>
      <c r="C10" s="273">
        <v>43.563312893810583</v>
      </c>
      <c r="D10" s="273">
        <v>42.710906340930897</v>
      </c>
      <c r="E10">
        <v>43.899282338502069</v>
      </c>
      <c r="F10">
        <v>43.744493868230194</v>
      </c>
      <c r="G10">
        <v>44.048007665929198</v>
      </c>
      <c r="H10">
        <v>42.396692879388219</v>
      </c>
      <c r="I10">
        <v>42.428791870919248</v>
      </c>
      <c r="J10">
        <v>42.938809180801229</v>
      </c>
      <c r="K10">
        <v>39.934743394774252</v>
      </c>
      <c r="L10">
        <v>43.92103832165089</v>
      </c>
      <c r="M10">
        <v>23.245506583634231</v>
      </c>
      <c r="N10">
        <v>42.758698172765996</v>
      </c>
      <c r="O10">
        <v>44.323345682173183</v>
      </c>
      <c r="P10">
        <v>44.236678405039392</v>
      </c>
      <c r="Q10">
        <v>43.956703867796477</v>
      </c>
      <c r="R10">
        <v>41.265588749330746</v>
      </c>
      <c r="S10">
        <v>42.85535180282055</v>
      </c>
      <c r="T10">
        <v>40.30569072396559</v>
      </c>
      <c r="U10">
        <v>42.036827518779177</v>
      </c>
      <c r="V10">
        <v>41.649917787114624</v>
      </c>
      <c r="W10">
        <v>43.779089447991424</v>
      </c>
      <c r="X10">
        <v>32.445660819361855</v>
      </c>
      <c r="Y10">
        <v>44.117555480913104</v>
      </c>
      <c r="Z10">
        <v>28.453741706826079</v>
      </c>
      <c r="AA10">
        <v>43.948144136721545</v>
      </c>
      <c r="AB10">
        <v>42.979824558868671</v>
      </c>
      <c r="AC10">
        <v>43.168495297978865</v>
      </c>
      <c r="AD10">
        <v>40.17615597636356</v>
      </c>
      <c r="AE10">
        <v>42.07570296407787</v>
      </c>
      <c r="AF10">
        <v>42.640417083006476</v>
      </c>
      <c r="AG10">
        <v>42.378752889645511</v>
      </c>
      <c r="AH10">
        <v>35.586856321547529</v>
      </c>
      <c r="AI10">
        <v>43.455602944450895</v>
      </c>
      <c r="AJ10">
        <v>18.930110603760983</v>
      </c>
      <c r="AK10">
        <v>42.456610996912815</v>
      </c>
      <c r="AL10">
        <v>41.679458746400329</v>
      </c>
      <c r="AM10">
        <v>44.145374606906671</v>
      </c>
    </row>
    <row r="11" spans="1:56" x14ac:dyDescent="0.25">
      <c r="A11" s="141">
        <f ca="1">Exceedance!U11</f>
        <v>43040</v>
      </c>
      <c r="B11" s="273">
        <v>16.162673071160992</v>
      </c>
      <c r="C11" s="273">
        <v>30.55096948377922</v>
      </c>
      <c r="D11" s="273">
        <v>23.518647966382424</v>
      </c>
      <c r="E11">
        <v>22.056745539027258</v>
      </c>
      <c r="F11">
        <v>44.359367883780237</v>
      </c>
      <c r="G11">
        <v>41.422821985768543</v>
      </c>
      <c r="H11">
        <v>43.76838978414775</v>
      </c>
      <c r="I11">
        <v>43.86005023774193</v>
      </c>
      <c r="J11">
        <v>43.598978439956184</v>
      </c>
      <c r="K11">
        <v>19.223490241364203</v>
      </c>
      <c r="L11">
        <v>22.248637689652135</v>
      </c>
      <c r="M11">
        <v>17.391351136001617</v>
      </c>
      <c r="N11">
        <v>43.450966423451973</v>
      </c>
      <c r="O11">
        <v>19.995446741808777</v>
      </c>
      <c r="P11">
        <v>25.815390726394504</v>
      </c>
      <c r="Q11">
        <v>25.766429736641406</v>
      </c>
      <c r="R11">
        <v>21.140156691234044</v>
      </c>
      <c r="S11">
        <v>43.95420727956629</v>
      </c>
      <c r="T11">
        <v>20.320919096301488</v>
      </c>
      <c r="U11">
        <v>36.601544773474679</v>
      </c>
      <c r="V11">
        <v>20.874805027923585</v>
      </c>
      <c r="W11">
        <v>44.147157884213954</v>
      </c>
      <c r="X11">
        <v>18.376433520469185</v>
      </c>
      <c r="Y11">
        <v>22.648670789510888</v>
      </c>
      <c r="Z11">
        <v>18.349327705460624</v>
      </c>
      <c r="AA11">
        <v>29.929056936379546</v>
      </c>
      <c r="AB11">
        <v>24.212667138968868</v>
      </c>
      <c r="AC11">
        <v>27.177249806420054</v>
      </c>
      <c r="AD11">
        <v>32.789313086048118</v>
      </c>
      <c r="AE11">
        <v>36.727583241160211</v>
      </c>
      <c r="AF11">
        <v>19.342969820938851</v>
      </c>
      <c r="AG11">
        <v>20.869455195982724</v>
      </c>
      <c r="AH11">
        <v>20.502100070727085</v>
      </c>
      <c r="AI11">
        <v>29.470216188510957</v>
      </c>
      <c r="AJ11">
        <v>16.959084716737841</v>
      </c>
      <c r="AK11">
        <v>43.771956338762308</v>
      </c>
      <c r="AL11">
        <v>36.795881639511471</v>
      </c>
      <c r="AM11">
        <v>32.839964606204738</v>
      </c>
    </row>
    <row r="12" spans="1:56" x14ac:dyDescent="0.25">
      <c r="A12" s="141">
        <f ca="1">Exceedance!U12</f>
        <v>43070</v>
      </c>
      <c r="B12" s="273">
        <v>23.749722802798402</v>
      </c>
      <c r="C12" s="273">
        <v>24.598002763548184</v>
      </c>
      <c r="D12" s="273">
        <v>23.898958059102004</v>
      </c>
      <c r="E12">
        <v>27.738354101677</v>
      </c>
      <c r="F12">
        <v>27.981220222078804</v>
      </c>
      <c r="G12">
        <v>29.498092148483767</v>
      </c>
      <c r="H12">
        <v>34.583036500318158</v>
      </c>
      <c r="I12">
        <v>31.507471355804348</v>
      </c>
      <c r="J12">
        <v>31.470450464530039</v>
      </c>
      <c r="K12">
        <v>26.772887767520366</v>
      </c>
      <c r="L12">
        <v>26.635932070315597</v>
      </c>
      <c r="M12">
        <v>25.301327333548947</v>
      </c>
      <c r="N12">
        <v>33.735382155191047</v>
      </c>
      <c r="O12">
        <v>27.230476724568138</v>
      </c>
      <c r="P12">
        <v>27.013986859453297</v>
      </c>
      <c r="Q12">
        <v>27.451959766125974</v>
      </c>
      <c r="R12">
        <v>27.668449631232001</v>
      </c>
      <c r="S12">
        <v>44.145017951445212</v>
      </c>
      <c r="T12">
        <v>27.316430690779217</v>
      </c>
      <c r="U12">
        <v>28.20699937801983</v>
      </c>
      <c r="V12">
        <v>28.447741814513218</v>
      </c>
      <c r="W12">
        <v>32.44592077121785</v>
      </c>
      <c r="X12">
        <v>26.077409617677066</v>
      </c>
      <c r="Y12">
        <v>27.688065681611242</v>
      </c>
      <c r="Z12">
        <v>25.58094521533463</v>
      </c>
      <c r="AA12">
        <v>27.470505850115337</v>
      </c>
      <c r="AB12">
        <v>28.043651176686989</v>
      </c>
      <c r="AC12">
        <v>27.750837042821967</v>
      </c>
      <c r="AD12">
        <v>27.641700471614204</v>
      </c>
      <c r="AE12">
        <v>28.323982369377369</v>
      </c>
      <c r="AF12">
        <v>26.938019246174466</v>
      </c>
      <c r="AG12">
        <v>27.502961497116445</v>
      </c>
      <c r="AH12">
        <v>27.866393412340038</v>
      </c>
      <c r="AI12">
        <v>28.357507982761266</v>
      </c>
      <c r="AJ12">
        <v>25.126922812901231</v>
      </c>
      <c r="AK12">
        <v>36.946188845266128</v>
      </c>
      <c r="AL12">
        <v>27.563949581014512</v>
      </c>
      <c r="AM12">
        <v>30.301636903152378</v>
      </c>
    </row>
    <row r="13" spans="1:56" x14ac:dyDescent="0.25">
      <c r="A13" s="141">
        <f ca="1">Exceedance!U13</f>
        <v>43101</v>
      </c>
      <c r="B13" s="273">
        <v>17.723394116103375</v>
      </c>
      <c r="C13" s="273">
        <v>18.172219960040529</v>
      </c>
      <c r="D13" s="273">
        <v>17.73052722533663</v>
      </c>
      <c r="E13">
        <v>20.123481989665958</v>
      </c>
      <c r="F13">
        <v>20.029324947841413</v>
      </c>
      <c r="G13">
        <v>22.734913278446314</v>
      </c>
      <c r="H13">
        <v>22.208133161870336</v>
      </c>
      <c r="I13">
        <v>21.332900659458225</v>
      </c>
      <c r="J13">
        <v>21.03972987014151</v>
      </c>
      <c r="K13">
        <v>19.472229117047419</v>
      </c>
      <c r="L13">
        <v>19.443696680130948</v>
      </c>
      <c r="M13">
        <v>18.295826131744288</v>
      </c>
      <c r="N13">
        <v>22.319766321310844</v>
      </c>
      <c r="O13">
        <v>19.740077368600826</v>
      </c>
      <c r="P13">
        <v>20.042164544454</v>
      </c>
      <c r="Q13">
        <v>20.083179922521442</v>
      </c>
      <c r="R13">
        <v>20.067487082217372</v>
      </c>
      <c r="S13">
        <v>37.382393483651519</v>
      </c>
      <c r="T13">
        <v>19.770393082820444</v>
      </c>
      <c r="U13">
        <v>20.856765618419363</v>
      </c>
      <c r="V13">
        <v>20.939866340938597</v>
      </c>
      <c r="W13">
        <v>23.098701849126318</v>
      </c>
      <c r="X13">
        <v>18.922979706405275</v>
      </c>
      <c r="Y13">
        <v>20.223702174335074</v>
      </c>
      <c r="Z13">
        <v>18.640355307506578</v>
      </c>
      <c r="AA13">
        <v>20.015415384844808</v>
      </c>
      <c r="AB13">
        <v>22.148571699812759</v>
      </c>
      <c r="AC13">
        <v>20.026115048688489</v>
      </c>
      <c r="AD13">
        <v>20.223345518873618</v>
      </c>
      <c r="AE13">
        <v>20.573224526561891</v>
      </c>
      <c r="AF13">
        <v>19.758266797135075</v>
      </c>
      <c r="AG13">
        <v>19.977609905930482</v>
      </c>
      <c r="AH13">
        <v>20.341398476615534</v>
      </c>
      <c r="AI13">
        <v>21.083598491905335</v>
      </c>
      <c r="AJ13">
        <v>18.276210081360073</v>
      </c>
      <c r="AK13">
        <v>21.346453566991904</v>
      </c>
      <c r="AL13">
        <v>20.027898325995764</v>
      </c>
      <c r="AM13">
        <v>22.712800639836054</v>
      </c>
    </row>
    <row r="14" spans="1:56" x14ac:dyDescent="0.25">
      <c r="A14" s="141">
        <f ca="1">Exceedance!U14</f>
        <v>43132</v>
      </c>
      <c r="B14" s="273">
        <v>14.202354601255161</v>
      </c>
      <c r="C14" s="273">
        <v>14.958211219433009</v>
      </c>
      <c r="D14" s="273">
        <v>14.394135552831173</v>
      </c>
      <c r="E14">
        <v>15.330202865731547</v>
      </c>
      <c r="F14">
        <v>15.458598831855685</v>
      </c>
      <c r="G14">
        <v>16.676933888189165</v>
      </c>
      <c r="H14">
        <v>17.114550139395593</v>
      </c>
      <c r="I14">
        <v>22.755769573248191</v>
      </c>
      <c r="J14">
        <v>17.048568879030302</v>
      </c>
      <c r="K14">
        <v>14.747427841712557</v>
      </c>
      <c r="L14">
        <v>14.857277723840982</v>
      </c>
      <c r="M14">
        <v>13.964108752998541</v>
      </c>
      <c r="N14">
        <v>17.484401852925401</v>
      </c>
      <c r="O14">
        <v>15.371574899260441</v>
      </c>
      <c r="P14">
        <v>16.585273434594988</v>
      </c>
      <c r="Q14">
        <v>15.25637518521018</v>
      </c>
      <c r="R14">
        <v>16.743271804024026</v>
      </c>
      <c r="S14">
        <v>20.328015847103877</v>
      </c>
      <c r="T14">
        <v>14.886523471684425</v>
      </c>
      <c r="U14">
        <v>16.5317751153766</v>
      </c>
      <c r="V14">
        <v>17.253645769363416</v>
      </c>
      <c r="W14">
        <v>19.562989882294648</v>
      </c>
      <c r="X14">
        <v>15.594127907208941</v>
      </c>
      <c r="Y14">
        <v>15.348392294265809</v>
      </c>
      <c r="Z14">
        <v>15.857235942410705</v>
      </c>
      <c r="AA14">
        <v>15.334482731269022</v>
      </c>
      <c r="AB14">
        <v>17.158775416616134</v>
      </c>
      <c r="AC14">
        <v>15.12084610986097</v>
      </c>
      <c r="AD14">
        <v>16.450814325626101</v>
      </c>
      <c r="AE14">
        <v>15.546336075373848</v>
      </c>
      <c r="AF14">
        <v>15.554895806448789</v>
      </c>
      <c r="AG14">
        <v>15.135112328319208</v>
      </c>
      <c r="AH14">
        <v>15.220352983607183</v>
      </c>
      <c r="AI14">
        <v>16.206861989990248</v>
      </c>
      <c r="AJ14">
        <v>13.74084243413118</v>
      </c>
      <c r="AK14">
        <v>17.570355819136285</v>
      </c>
      <c r="AL14">
        <v>16.856331585301497</v>
      </c>
      <c r="AM14">
        <v>17.695541886107318</v>
      </c>
    </row>
    <row r="15" spans="1:56" x14ac:dyDescent="0.25">
      <c r="A15" s="141">
        <f ca="1">Exceedance!U15</f>
        <v>43160</v>
      </c>
      <c r="B15" s="273">
        <v>15.142180465670503</v>
      </c>
      <c r="C15" s="273">
        <v>17.608042739438606</v>
      </c>
      <c r="D15" s="273">
        <v>16.288417532051646</v>
      </c>
      <c r="E15">
        <v>16.656129312812716</v>
      </c>
      <c r="F15">
        <v>17.179342874768569</v>
      </c>
      <c r="G15">
        <v>13.542883789763852</v>
      </c>
      <c r="H15">
        <v>18.6772958128835</v>
      </c>
      <c r="I15">
        <v>31.118508274850896</v>
      </c>
      <c r="J15">
        <v>15.56369363437318</v>
      </c>
      <c r="K15">
        <v>14.493727250005371</v>
      </c>
      <c r="L15">
        <v>21.659648781578039</v>
      </c>
      <c r="M15">
        <v>15.629575208059304</v>
      </c>
      <c r="N15">
        <v>19.0949393582484</v>
      </c>
      <c r="O15">
        <v>16.880822253529953</v>
      </c>
      <c r="P15">
        <v>20.615004934973594</v>
      </c>
      <c r="Q15">
        <v>18.9961457954251</v>
      </c>
      <c r="R15">
        <v>24.524662103453565</v>
      </c>
      <c r="S15">
        <v>19.907043843983566</v>
      </c>
      <c r="T15">
        <v>19.497960029693601</v>
      </c>
      <c r="U15">
        <v>18.250735880982198</v>
      </c>
      <c r="V15">
        <v>17.749634957636612</v>
      </c>
      <c r="W15">
        <v>16.933607261825426</v>
      </c>
      <c r="X15">
        <v>16.315880002583746</v>
      </c>
      <c r="Y15">
        <v>13.370262546419172</v>
      </c>
      <c r="Z15">
        <v>16.294737643674623</v>
      </c>
      <c r="AA15">
        <v>23.550636038217402</v>
      </c>
      <c r="AB15">
        <v>14.954526106206441</v>
      </c>
      <c r="AC15">
        <v>14.575044695217327</v>
      </c>
      <c r="AD15">
        <v>27.613655055123424</v>
      </c>
      <c r="AE15">
        <v>12.303506061204473</v>
      </c>
      <c r="AF15">
        <v>20.153849423311065</v>
      </c>
      <c r="AG15">
        <v>13.031439858036039</v>
      </c>
      <c r="AH15">
        <v>17.782447260090553</v>
      </c>
      <c r="AI15">
        <v>20.015467104266168</v>
      </c>
      <c r="AJ15">
        <v>12.914357179995264</v>
      </c>
      <c r="AK15">
        <v>15.108244610093955</v>
      </c>
      <c r="AL15">
        <v>20.800465774930689</v>
      </c>
      <c r="AM15">
        <v>15.701362642495166</v>
      </c>
    </row>
    <row r="16" spans="1:56" x14ac:dyDescent="0.25">
      <c r="A16" s="141">
        <f ca="1">Exceedance!U16</f>
        <v>43191</v>
      </c>
      <c r="B16" s="273">
        <v>14.783604682612292</v>
      </c>
      <c r="C16" s="273">
        <v>19.972637027750775</v>
      </c>
      <c r="D16" s="273">
        <v>13.963297121263647</v>
      </c>
      <c r="E16">
        <v>15.405611807391447</v>
      </c>
      <c r="F16">
        <v>16.053298125395422</v>
      </c>
      <c r="G16">
        <v>15.350894117047341</v>
      </c>
      <c r="H16">
        <v>20.642435984365004</v>
      </c>
      <c r="I16">
        <v>30.511449258312211</v>
      </c>
      <c r="J16">
        <v>20.432009262106021</v>
      </c>
      <c r="K16">
        <v>14.685881086173367</v>
      </c>
      <c r="L16">
        <v>30.167276738007239</v>
      </c>
      <c r="M16">
        <v>13.74003080239223</v>
      </c>
      <c r="N16">
        <v>14.609556817421799</v>
      </c>
      <c r="O16">
        <v>19.027856710353998</v>
      </c>
      <c r="P16">
        <v>24.373052111194102</v>
      </c>
      <c r="Q16">
        <v>17.183591319165355</v>
      </c>
      <c r="R16">
        <v>15.614818974301871</v>
      </c>
      <c r="S16">
        <v>17.851606998472313</v>
      </c>
      <c r="T16">
        <v>18.405136274651927</v>
      </c>
      <c r="U16">
        <v>13.124800131380734</v>
      </c>
      <c r="V16">
        <v>15.083195270235276</v>
      </c>
      <c r="W16">
        <v>17.635473788830016</v>
      </c>
      <c r="X16">
        <v>14.179073675444481</v>
      </c>
      <c r="Y16">
        <v>14.471174498376893</v>
      </c>
      <c r="Z16">
        <v>13.776053003999275</v>
      </c>
      <c r="AA16">
        <v>25.053907387113487</v>
      </c>
      <c r="AB16">
        <v>13.423320752619354</v>
      </c>
      <c r="AC16">
        <v>20.186273649162878</v>
      </c>
      <c r="AD16">
        <v>17.907601905920906</v>
      </c>
      <c r="AE16">
        <v>11.041879180293718</v>
      </c>
      <c r="AF16">
        <v>12.669046488056122</v>
      </c>
      <c r="AG16">
        <v>13.603788416116059</v>
      </c>
      <c r="AH16">
        <v>15.83329374208922</v>
      </c>
      <c r="AI16">
        <v>19.279655466141893</v>
      </c>
      <c r="AJ16">
        <v>15.126350581071444</v>
      </c>
      <c r="AK16">
        <v>14.220089053511911</v>
      </c>
      <c r="AL16">
        <v>13.569549491816295</v>
      </c>
      <c r="AM16">
        <v>13.697945457940422</v>
      </c>
    </row>
    <row r="17" spans="1:39" x14ac:dyDescent="0.25">
      <c r="A17" s="141">
        <f ca="1">Exceedance!U17</f>
        <v>43221</v>
      </c>
      <c r="B17" s="273">
        <v>37.333715170097271</v>
      </c>
      <c r="C17" s="273">
        <v>98.796038778496111</v>
      </c>
      <c r="D17" s="273">
        <v>70.765729939275644</v>
      </c>
      <c r="E17">
        <v>56.85111380635567</v>
      </c>
      <c r="F17">
        <v>64.152857495039811</v>
      </c>
      <c r="G17">
        <v>108.39529048147813</v>
      </c>
      <c r="H17">
        <v>108.39529048147813</v>
      </c>
      <c r="I17">
        <v>108.39529048147813</v>
      </c>
      <c r="J17">
        <v>101.49566374054579</v>
      </c>
      <c r="K17">
        <v>31.966603203608678</v>
      </c>
      <c r="L17">
        <v>52.485853504578422</v>
      </c>
      <c r="M17">
        <v>28.812176417252576</v>
      </c>
      <c r="N17">
        <v>51.794786839787626</v>
      </c>
      <c r="O17">
        <v>53.024403251376867</v>
      </c>
      <c r="P17">
        <v>107.67008308927096</v>
      </c>
      <c r="Q17">
        <v>57.889540401097285</v>
      </c>
      <c r="R17">
        <v>108.39529048147813</v>
      </c>
      <c r="S17">
        <v>108.39529048147813</v>
      </c>
      <c r="T17">
        <v>108.39529048147813</v>
      </c>
      <c r="U17">
        <v>51.674702496407157</v>
      </c>
      <c r="V17">
        <v>64.221673321547541</v>
      </c>
      <c r="W17">
        <v>73.68509747805777</v>
      </c>
      <c r="X17">
        <v>69.771918670197209</v>
      </c>
      <c r="Y17">
        <v>26.044691249791299</v>
      </c>
      <c r="Z17">
        <v>41.625448965597336</v>
      </c>
      <c r="AA17">
        <v>59.933889506162707</v>
      </c>
      <c r="AB17">
        <v>84.542498675610318</v>
      </c>
      <c r="AC17">
        <v>64.512988975795466</v>
      </c>
      <c r="AD17">
        <v>70.390314325127861</v>
      </c>
      <c r="AE17">
        <v>107.32466713912704</v>
      </c>
      <c r="AF17">
        <v>87.518692861549155</v>
      </c>
      <c r="AG17">
        <v>35.212237656891396</v>
      </c>
      <c r="AH17">
        <v>108.39529048147813</v>
      </c>
      <c r="AI17">
        <v>26.974085200398445</v>
      </c>
      <c r="AJ17">
        <v>24.506491629103163</v>
      </c>
      <c r="AK17">
        <v>80.26411938578542</v>
      </c>
      <c r="AL17">
        <v>53.677714444852974</v>
      </c>
      <c r="AM17">
        <v>24.891444492479579</v>
      </c>
    </row>
    <row r="18" spans="1:39" x14ac:dyDescent="0.25">
      <c r="A18" s="141">
        <f ca="1">Exceedance!U18</f>
        <v>43252</v>
      </c>
      <c r="B18" s="273">
        <v>22.462396767758573</v>
      </c>
      <c r="C18" s="273">
        <v>50.828693338696787</v>
      </c>
      <c r="D18" s="273">
        <v>26.650070708468199</v>
      </c>
      <c r="E18">
        <v>40.358594424940662</v>
      </c>
      <c r="F18">
        <v>43.151262855505855</v>
      </c>
      <c r="G18">
        <v>104.89866820788205</v>
      </c>
      <c r="H18">
        <v>80.702275858470884</v>
      </c>
      <c r="I18">
        <v>81.897428309809769</v>
      </c>
      <c r="J18">
        <v>38.767102279405663</v>
      </c>
      <c r="K18">
        <v>20.923071796114758</v>
      </c>
      <c r="L18">
        <v>23.424653202766688</v>
      </c>
      <c r="M18">
        <v>21.112099190686408</v>
      </c>
      <c r="N18">
        <v>33.988256885240524</v>
      </c>
      <c r="O18">
        <v>18.189307684055013</v>
      </c>
      <c r="P18">
        <v>90.841277316740218</v>
      </c>
      <c r="Q18">
        <v>20.661999998329016</v>
      </c>
      <c r="R18">
        <v>90.157703945761682</v>
      </c>
      <c r="S18">
        <v>41.098762286588141</v>
      </c>
      <c r="T18">
        <v>104.89866820788205</v>
      </c>
      <c r="U18">
        <v>17.023400980555557</v>
      </c>
      <c r="V18">
        <v>69.291084367928008</v>
      </c>
      <c r="W18">
        <v>22.852577842591359</v>
      </c>
      <c r="X18">
        <v>21.076433644540817</v>
      </c>
      <c r="Y18">
        <v>28.961257687312546</v>
      </c>
      <c r="Z18">
        <v>20.306414503257454</v>
      </c>
      <c r="AA18">
        <v>21.27045421557284</v>
      </c>
      <c r="AB18">
        <v>39.672650496237139</v>
      </c>
      <c r="AC18">
        <v>20.834264586212228</v>
      </c>
      <c r="AD18">
        <v>14.543575557052444</v>
      </c>
      <c r="AE18">
        <v>104.89866820788205</v>
      </c>
      <c r="AF18">
        <v>29.243669224146998</v>
      </c>
      <c r="AG18">
        <v>16.088607016079546</v>
      </c>
      <c r="AH18">
        <v>45.77259209846973</v>
      </c>
      <c r="AI18">
        <v>30.719925767751779</v>
      </c>
      <c r="AJ18">
        <v>24.392972780619562</v>
      </c>
      <c r="AK18">
        <v>71.488082010496754</v>
      </c>
      <c r="AL18">
        <v>47.749096635977004</v>
      </c>
      <c r="AM18">
        <v>24.101585268610059</v>
      </c>
    </row>
    <row r="19" spans="1:39" x14ac:dyDescent="0.25">
      <c r="A19" s="141">
        <f ca="1">Exceedance!U19</f>
        <v>43282</v>
      </c>
      <c r="B19" s="273">
        <v>36.546956745924732</v>
      </c>
      <c r="C19" s="273">
        <v>57.3303869016626</v>
      </c>
      <c r="D19" s="273">
        <v>44.419459196958087</v>
      </c>
      <c r="E19">
        <v>64.819081625852505</v>
      </c>
      <c r="F19">
        <v>79.033585042177535</v>
      </c>
      <c r="G19">
        <v>108.39529048147813</v>
      </c>
      <c r="H19">
        <v>49.72185594242827</v>
      </c>
      <c r="I19">
        <v>61.13162080986033</v>
      </c>
      <c r="J19">
        <v>39.54396011539324</v>
      </c>
      <c r="K19">
        <v>36.268765485989107</v>
      </c>
      <c r="L19">
        <v>37.071240274264952</v>
      </c>
      <c r="M19">
        <v>36.381825267270635</v>
      </c>
      <c r="N19">
        <v>47.720305492737289</v>
      </c>
      <c r="O19">
        <v>35.466647353174707</v>
      </c>
      <c r="P19">
        <v>67.893095048146748</v>
      </c>
      <c r="Q19">
        <v>36.703885148965341</v>
      </c>
      <c r="R19">
        <v>108.39529048147813</v>
      </c>
      <c r="S19">
        <v>43.841677349399177</v>
      </c>
      <c r="T19">
        <v>63.877154552148099</v>
      </c>
      <c r="U19">
        <v>34.455529119947116</v>
      </c>
      <c r="V19">
        <v>68.516885450228372</v>
      </c>
      <c r="W19">
        <v>37.190363198391232</v>
      </c>
      <c r="X19">
        <v>36.786985871484575</v>
      </c>
      <c r="Y19">
        <v>40.211113938747836</v>
      </c>
      <c r="Z19">
        <v>36.857960308314311</v>
      </c>
      <c r="AA19">
        <v>36.265912242297453</v>
      </c>
      <c r="AB19">
        <v>43.416490835754637</v>
      </c>
      <c r="AC19">
        <v>36.508081300626039</v>
      </c>
      <c r="AD19">
        <v>34.669522396820689</v>
      </c>
      <c r="AE19">
        <v>80.13921697269285</v>
      </c>
      <c r="AF19">
        <v>49.428328497645239</v>
      </c>
      <c r="AG19">
        <v>35.802616797866193</v>
      </c>
      <c r="AH19">
        <v>75.959571619887086</v>
      </c>
      <c r="AI19">
        <v>38.442459505387845</v>
      </c>
      <c r="AJ19">
        <v>37.098702744797052</v>
      </c>
      <c r="AK19">
        <v>42.526332007549982</v>
      </c>
      <c r="AL19">
        <v>42.495659637864463</v>
      </c>
      <c r="AM19">
        <v>36.368629015196767</v>
      </c>
    </row>
    <row r="20" spans="1:39" x14ac:dyDescent="0.25">
      <c r="A20" s="141">
        <f ca="1">Exceedance!U20</f>
        <v>43313</v>
      </c>
      <c r="B20" s="273">
        <v>35.35059874017486</v>
      </c>
      <c r="C20" s="273">
        <v>42.586076929421303</v>
      </c>
      <c r="D20" s="273">
        <v>43.153159113136262</v>
      </c>
      <c r="E20">
        <v>42.555047904274645</v>
      </c>
      <c r="F20">
        <v>42.829315954134259</v>
      </c>
      <c r="G20">
        <v>41.356685553782725</v>
      </c>
      <c r="H20">
        <v>44.311219396483679</v>
      </c>
      <c r="I20">
        <v>43.973466674484911</v>
      </c>
      <c r="J20">
        <v>43.799418809294416</v>
      </c>
      <c r="K20">
        <v>36.02753080601822</v>
      </c>
      <c r="L20">
        <v>36.259000200503138</v>
      </c>
      <c r="M20">
        <v>36.292882469341443</v>
      </c>
      <c r="N20">
        <v>44.309436119176397</v>
      </c>
      <c r="O20">
        <v>35.16870445483233</v>
      </c>
      <c r="P20">
        <v>43.934234573724744</v>
      </c>
      <c r="Q20">
        <v>36.362786939786808</v>
      </c>
      <c r="R20">
        <v>42.404807627489717</v>
      </c>
      <c r="S20">
        <v>44.514156354052112</v>
      </c>
      <c r="T20">
        <v>43.100017449379308</v>
      </c>
      <c r="U20">
        <v>44.180683497590799</v>
      </c>
      <c r="V20">
        <v>42.188049434436493</v>
      </c>
      <c r="W20">
        <v>36.30251216680076</v>
      </c>
      <c r="X20">
        <v>36.023964251403669</v>
      </c>
      <c r="Y20">
        <v>36.694476518940839</v>
      </c>
      <c r="Z20">
        <v>36.1969421502098</v>
      </c>
      <c r="AA20">
        <v>36.007914755638147</v>
      </c>
      <c r="AB20">
        <v>44.128255144756778</v>
      </c>
      <c r="AC20">
        <v>35.358801815788347</v>
      </c>
      <c r="AD20">
        <v>39.588932849812679</v>
      </c>
      <c r="AE20">
        <v>43.056148827620234</v>
      </c>
      <c r="AF20">
        <v>44.339038522477232</v>
      </c>
      <c r="AG20">
        <v>38.663119967745047</v>
      </c>
      <c r="AH20">
        <v>43.448826490683224</v>
      </c>
      <c r="AI20">
        <v>36.156640083065277</v>
      </c>
      <c r="AJ20">
        <v>36.155213461219454</v>
      </c>
      <c r="AK20">
        <v>43.197384390356788</v>
      </c>
      <c r="AL20">
        <v>44.467077833139918</v>
      </c>
      <c r="AM20">
        <v>36.22190803251172</v>
      </c>
    </row>
    <row r="21" spans="1:39" x14ac:dyDescent="0.25">
      <c r="A21" s="141">
        <f ca="1">Exceedance!U21</f>
        <v>43344</v>
      </c>
      <c r="B21" s="273">
        <v>28.669321872094773</v>
      </c>
      <c r="C21" s="273">
        <v>43.431350373071894</v>
      </c>
      <c r="D21" s="273">
        <v>43.859336926819019</v>
      </c>
      <c r="E21">
        <v>42.533291921125851</v>
      </c>
      <c r="F21">
        <v>43.990229481173337</v>
      </c>
      <c r="G21">
        <v>42.586433584882776</v>
      </c>
      <c r="H21">
        <v>42.620672509182548</v>
      </c>
      <c r="I21">
        <v>42.524732190050905</v>
      </c>
      <c r="J21">
        <v>43.999502523171202</v>
      </c>
      <c r="K21">
        <v>28.127205570681745</v>
      </c>
      <c r="L21">
        <v>29.093385215765878</v>
      </c>
      <c r="M21">
        <v>29.200381854202661</v>
      </c>
      <c r="N21">
        <v>44.203152791662532</v>
      </c>
      <c r="O21">
        <v>34.493982072801707</v>
      </c>
      <c r="P21">
        <v>43.85042054028262</v>
      </c>
      <c r="Q21">
        <v>40.265694086377991</v>
      </c>
      <c r="R21">
        <v>43.288688188489523</v>
      </c>
      <c r="S21">
        <v>43.861833515049199</v>
      </c>
      <c r="T21">
        <v>42.707696441777806</v>
      </c>
      <c r="U21">
        <v>44.198872926125063</v>
      </c>
      <c r="V21">
        <v>43.354312793397405</v>
      </c>
      <c r="W21">
        <v>29.022767434397604</v>
      </c>
      <c r="X21">
        <v>29.022767434397604</v>
      </c>
      <c r="Y21">
        <v>29.066636056156682</v>
      </c>
      <c r="Z21">
        <v>43.167781987055953</v>
      </c>
      <c r="AA21">
        <v>27.252686379191797</v>
      </c>
      <c r="AB21">
        <v>44.397886673617478</v>
      </c>
      <c r="AC21">
        <v>39.807706685194709</v>
      </c>
      <c r="AD21">
        <v>42.275073367031737</v>
      </c>
      <c r="AE21">
        <v>43.437770171378105</v>
      </c>
      <c r="AF21">
        <v>44.32191906032736</v>
      </c>
      <c r="AG21">
        <v>43.454505195573979</v>
      </c>
      <c r="AH21">
        <v>43.722381229619941</v>
      </c>
      <c r="AI21">
        <v>29.284909198567714</v>
      </c>
      <c r="AJ21">
        <v>28.031265251550103</v>
      </c>
      <c r="AK21">
        <v>42.572880677347456</v>
      </c>
      <c r="AL21">
        <v>44.429272354225603</v>
      </c>
      <c r="AM21">
        <v>29.124057585451094</v>
      </c>
    </row>
    <row r="22" spans="1:39" x14ac:dyDescent="0.25">
      <c r="A22" s="141">
        <f ca="1">Exceedance!U22</f>
        <v>43374</v>
      </c>
      <c r="B22" s="273">
        <v>16.256591738422802</v>
      </c>
      <c r="C22" s="273">
        <v>43.648910204560003</v>
      </c>
      <c r="D22" s="273">
        <v>35.871823474544748</v>
      </c>
      <c r="E22">
        <v>43.846497330206589</v>
      </c>
      <c r="F22">
        <v>44.211712522737471</v>
      </c>
      <c r="G22">
        <v>41.838883737671125</v>
      </c>
      <c r="H22">
        <v>42.60711960164722</v>
      </c>
      <c r="I22">
        <v>43.219497028967069</v>
      </c>
      <c r="J22">
        <v>35.145317162834651</v>
      </c>
      <c r="K22">
        <v>16.643562914102496</v>
      </c>
      <c r="L22">
        <v>16.701697754319813</v>
      </c>
      <c r="M22">
        <v>16.10108995722802</v>
      </c>
      <c r="N22">
        <v>32.367628841130369</v>
      </c>
      <c r="O22">
        <v>17.008450977786016</v>
      </c>
      <c r="P22">
        <v>43.882519531813649</v>
      </c>
      <c r="Q22">
        <v>18.138335479376273</v>
      </c>
      <c r="R22">
        <v>42.985174390790512</v>
      </c>
      <c r="S22">
        <v>40.588573728808342</v>
      </c>
      <c r="T22">
        <v>41.436576377148839</v>
      </c>
      <c r="U22">
        <v>21.936093101504618</v>
      </c>
      <c r="V22">
        <v>44.102575951531954</v>
      </c>
      <c r="W22">
        <v>16.649269401485792</v>
      </c>
      <c r="X22">
        <v>16.888585216122717</v>
      </c>
      <c r="Y22">
        <v>16.265151469497745</v>
      </c>
      <c r="Z22">
        <v>27.010056697754369</v>
      </c>
      <c r="AA22">
        <v>15.585366159962733</v>
      </c>
      <c r="AB22">
        <v>39.015070863766113</v>
      </c>
      <c r="AC22">
        <v>26.964844839548334</v>
      </c>
      <c r="AD22">
        <v>28.006075078553003</v>
      </c>
      <c r="AE22">
        <v>43.606111549185286</v>
      </c>
      <c r="AF22">
        <v>31.684609267607033</v>
      </c>
      <c r="AG22">
        <v>16.924993600558601</v>
      </c>
      <c r="AH22">
        <v>43.307695423536849</v>
      </c>
      <c r="AI22">
        <v>17.098655282920273</v>
      </c>
      <c r="AJ22">
        <v>15.662760395098671</v>
      </c>
      <c r="AK22">
        <v>41.962286527334882</v>
      </c>
      <c r="AL22">
        <v>28.600903334207619</v>
      </c>
      <c r="AM22">
        <v>16.824743888522111</v>
      </c>
    </row>
    <row r="23" spans="1:39" x14ac:dyDescent="0.25">
      <c r="A23" s="141">
        <f ca="1">Exceedance!U23</f>
        <v>43405</v>
      </c>
      <c r="B23" s="273">
        <v>6.0384127677127584</v>
      </c>
      <c r="C23" s="273">
        <v>20.512486032100618</v>
      </c>
      <c r="D23" s="273">
        <v>16.929482313304703</v>
      </c>
      <c r="E23">
        <v>39.127225965837304</v>
      </c>
      <c r="F23">
        <v>20.001954610542914</v>
      </c>
      <c r="G23">
        <v>43.356809381627592</v>
      </c>
      <c r="H23">
        <v>40.699585996914315</v>
      </c>
      <c r="I23">
        <v>41.234737468628694</v>
      </c>
      <c r="J23">
        <v>17.718047538583836</v>
      </c>
      <c r="K23">
        <v>6.4082644812425631</v>
      </c>
      <c r="L23">
        <v>6.3590460275616447</v>
      </c>
      <c r="M23">
        <v>12.864382335607623</v>
      </c>
      <c r="N23">
        <v>17.029702497992009</v>
      </c>
      <c r="O23">
        <v>15.345932064572642</v>
      </c>
      <c r="P23">
        <v>28.215557443103318</v>
      </c>
      <c r="Q23">
        <v>17.48515152238534</v>
      </c>
      <c r="R23">
        <v>44.041944523084453</v>
      </c>
      <c r="S23">
        <v>20.223552155318774</v>
      </c>
      <c r="T23">
        <v>41.218097585474993</v>
      </c>
      <c r="U23">
        <v>17.952013521423808</v>
      </c>
      <c r="V23">
        <v>22.062347656834262</v>
      </c>
      <c r="W23">
        <v>6.2877149352704578</v>
      </c>
      <c r="X23">
        <v>14.134768728966847</v>
      </c>
      <c r="Y23">
        <v>6.3911450190926766</v>
      </c>
      <c r="Z23">
        <v>15.829200214783317</v>
      </c>
      <c r="AA23">
        <v>5.2616171726617296</v>
      </c>
      <c r="AB23">
        <v>20.185033365493581</v>
      </c>
      <c r="AC23">
        <v>19.862973483916321</v>
      </c>
      <c r="AD23">
        <v>17.264738447149426</v>
      </c>
      <c r="AE23">
        <v>29.751773575166816</v>
      </c>
      <c r="AF23">
        <v>18.267296949258608</v>
      </c>
      <c r="AG23">
        <v>16.645941221583779</v>
      </c>
      <c r="AH23">
        <v>18.784804023754663</v>
      </c>
      <c r="AI23">
        <v>6.5363037919052438</v>
      </c>
      <c r="AJ23">
        <v>5.9695782636517611</v>
      </c>
      <c r="AK23">
        <v>29.39511818709105</v>
      </c>
      <c r="AL23">
        <v>16.757217725470124</v>
      </c>
      <c r="AM23">
        <v>6.061952028168851</v>
      </c>
    </row>
    <row r="24" spans="1:39" x14ac:dyDescent="0.25">
      <c r="A24" s="141">
        <f ca="1">Exceedance!U24</f>
        <v>43435</v>
      </c>
      <c r="B24" s="273">
        <v>22.206987298859271</v>
      </c>
      <c r="C24" s="273">
        <v>23.898958059102853</v>
      </c>
      <c r="D24" s="273">
        <v>23.898958059104206</v>
      </c>
      <c r="E24">
        <v>26.212938693013204</v>
      </c>
      <c r="F24">
        <v>26.224708323257396</v>
      </c>
      <c r="G24">
        <v>43.968830153485975</v>
      </c>
      <c r="H24">
        <v>28.272980638383753</v>
      </c>
      <c r="I24">
        <v>28.776221494498127</v>
      </c>
      <c r="J24">
        <v>25.417953669445037</v>
      </c>
      <c r="K24">
        <v>19.782151091070478</v>
      </c>
      <c r="L24">
        <v>13.174579817955937</v>
      </c>
      <c r="M24">
        <v>24.86050118319665</v>
      </c>
      <c r="N24">
        <v>24.967854477087648</v>
      </c>
      <c r="O24">
        <v>23.590654466989058</v>
      </c>
      <c r="P24">
        <v>27.514017816414036</v>
      </c>
      <c r="Q24">
        <v>24.430374696677781</v>
      </c>
      <c r="R24">
        <v>44.225265430272806</v>
      </c>
      <c r="S24">
        <v>27.31892727900518</v>
      </c>
      <c r="T24">
        <v>28.360004570978308</v>
      </c>
      <c r="U24">
        <v>25.791015282127951</v>
      </c>
      <c r="V24">
        <v>25.696144929378821</v>
      </c>
      <c r="W24">
        <v>23.709982423172377</v>
      </c>
      <c r="X24">
        <v>23.57567493760865</v>
      </c>
      <c r="Y24">
        <v>6.6022850522745857</v>
      </c>
      <c r="Z24">
        <v>24.031480617348588</v>
      </c>
      <c r="AA24">
        <v>19.512860862133497</v>
      </c>
      <c r="AB24">
        <v>25.869122828191031</v>
      </c>
      <c r="AC24">
        <v>25.31987341754466</v>
      </c>
      <c r="AD24">
        <v>24.289852444864145</v>
      </c>
      <c r="AE24">
        <v>28.243021579629449</v>
      </c>
      <c r="AF24">
        <v>25.159735115355168</v>
      </c>
      <c r="AG24">
        <v>24.374226515803517</v>
      </c>
      <c r="AH24">
        <v>26.340621348235775</v>
      </c>
      <c r="AI24">
        <v>6.5990751531214844</v>
      </c>
      <c r="AJ24">
        <v>12.606606017202603</v>
      </c>
      <c r="AK24">
        <v>26.439771566512331</v>
      </c>
      <c r="AL24">
        <v>25.300970678087495</v>
      </c>
      <c r="AM24">
        <v>6.3301569351837097</v>
      </c>
    </row>
    <row r="25" spans="1:39" x14ac:dyDescent="0.25">
      <c r="A25" s="141">
        <f ca="1">Exceedance!U25</f>
        <v>43466</v>
      </c>
      <c r="B25" s="273">
        <v>17.730527225337141</v>
      </c>
      <c r="C25" s="273">
        <v>17.73052722533663</v>
      </c>
      <c r="D25" s="273">
        <v>17.73052722533663</v>
      </c>
      <c r="E25">
        <v>18.97398143739348</v>
      </c>
      <c r="F25">
        <v>19.80213541889416</v>
      </c>
      <c r="G25">
        <v>38.315259881346307</v>
      </c>
      <c r="H25">
        <v>20.462661333510546</v>
      </c>
      <c r="I25">
        <v>20.49012380404265</v>
      </c>
      <c r="J25">
        <v>18.316155493047273</v>
      </c>
      <c r="K25">
        <v>16.368816673498824</v>
      </c>
      <c r="L25">
        <v>16.633811681366815</v>
      </c>
      <c r="M25">
        <v>17.015076369656025</v>
      </c>
      <c r="N25">
        <v>17.837880519234865</v>
      </c>
      <c r="O25">
        <v>17.120289730785522</v>
      </c>
      <c r="P25">
        <v>20.14202807366167</v>
      </c>
      <c r="Q25">
        <v>17.344982671502763</v>
      </c>
      <c r="R25">
        <v>26.417652426336719</v>
      </c>
      <c r="S25">
        <v>19.750063721521595</v>
      </c>
      <c r="T25">
        <v>20.982664996313307</v>
      </c>
      <c r="U25">
        <v>18.746281979563133</v>
      </c>
      <c r="V25">
        <v>19.677662662841897</v>
      </c>
      <c r="W25">
        <v>17.3139536463562</v>
      </c>
      <c r="X25">
        <v>16.777900487787825</v>
      </c>
      <c r="Y25">
        <v>6.7185547327092205</v>
      </c>
      <c r="Z25">
        <v>17.139549125704143</v>
      </c>
      <c r="AA25">
        <v>18.708833156111673</v>
      </c>
      <c r="AB25">
        <v>18.564744349682059</v>
      </c>
      <c r="AC25">
        <v>18.177416518540916</v>
      </c>
      <c r="AD25">
        <v>17.231209579298319</v>
      </c>
      <c r="AE25">
        <v>20.927383399787637</v>
      </c>
      <c r="AF25">
        <v>17.892245422797625</v>
      </c>
      <c r="AG25">
        <v>17.506904251003757</v>
      </c>
      <c r="AH25">
        <v>19.268222193094619</v>
      </c>
      <c r="AI25">
        <v>6.6846724638709087</v>
      </c>
      <c r="AJ25">
        <v>16.489009564015905</v>
      </c>
      <c r="AK25">
        <v>19.040676008681597</v>
      </c>
      <c r="AL25">
        <v>18.315595455545822</v>
      </c>
      <c r="AM25">
        <v>6.5890888002007184</v>
      </c>
    </row>
    <row r="26" spans="1:39" x14ac:dyDescent="0.25">
      <c r="A26" s="141">
        <f ca="1">Exceedance!U26</f>
        <v>43497</v>
      </c>
      <c r="B26" s="273">
        <v>14.394135552831173</v>
      </c>
      <c r="C26" s="273">
        <v>14.394135552835227</v>
      </c>
      <c r="D26" s="273">
        <v>14.394135552831173</v>
      </c>
      <c r="E26">
        <v>14.578373152982437</v>
      </c>
      <c r="F26">
        <v>14.346190447574626</v>
      </c>
      <c r="G26">
        <v>18.60893652288587</v>
      </c>
      <c r="H26">
        <v>21.535651239607432</v>
      </c>
      <c r="I26">
        <v>16.535698325452614</v>
      </c>
      <c r="J26">
        <v>13.727546495370037</v>
      </c>
      <c r="K26">
        <v>12.252162538010051</v>
      </c>
      <c r="L26">
        <v>12.624510839770046</v>
      </c>
      <c r="M26">
        <v>13.02610488936943</v>
      </c>
      <c r="N26">
        <v>13.691267324984748</v>
      </c>
      <c r="O26">
        <v>13.937716248850803</v>
      </c>
      <c r="P26">
        <v>15.307733571659824</v>
      </c>
      <c r="Q26">
        <v>14.29401505484528</v>
      </c>
      <c r="R26">
        <v>18.801887127541903</v>
      </c>
      <c r="S26">
        <v>14.87689377422511</v>
      </c>
      <c r="T26">
        <v>16.615589148818749</v>
      </c>
      <c r="U26">
        <v>15.258768078083589</v>
      </c>
      <c r="V26">
        <v>16.641981652970539</v>
      </c>
      <c r="W26">
        <v>14.043286265441759</v>
      </c>
      <c r="X26">
        <v>12.461875949346142</v>
      </c>
      <c r="Y26">
        <v>6.5958652539683866</v>
      </c>
      <c r="Z26">
        <v>12.87773621740376</v>
      </c>
      <c r="AA26">
        <v>14.24729318939456</v>
      </c>
      <c r="AB26">
        <v>13.805753728112107</v>
      </c>
      <c r="AC26">
        <v>14.662340459846035</v>
      </c>
      <c r="AD26">
        <v>12.772522856274261</v>
      </c>
      <c r="AE26">
        <v>16.432981552557358</v>
      </c>
      <c r="AF26">
        <v>13.44278216370674</v>
      </c>
      <c r="AG26">
        <v>12.852770335101846</v>
      </c>
      <c r="AH26">
        <v>14.717112127488795</v>
      </c>
      <c r="AI26">
        <v>6.8465940433719066</v>
      </c>
      <c r="AJ26">
        <v>13.395243291976321</v>
      </c>
      <c r="AK26">
        <v>16.00178509965713</v>
      </c>
      <c r="AL26">
        <v>14.108657910244974</v>
      </c>
      <c r="AM26">
        <v>6.7313943293216409</v>
      </c>
    </row>
    <row r="27" spans="1:39" x14ac:dyDescent="0.25">
      <c r="A27" s="141">
        <f ca="1">Exceedance!U27</f>
        <v>43525</v>
      </c>
      <c r="B27" s="273">
        <v>16.288417532051646</v>
      </c>
      <c r="C27" s="273">
        <v>16.288417532051646</v>
      </c>
      <c r="D27" s="273">
        <v>16.288417532051646</v>
      </c>
      <c r="E27">
        <v>16.132559095395401</v>
      </c>
      <c r="F27">
        <v>11.17897139123391</v>
      </c>
      <c r="G27">
        <v>20.103561003245783</v>
      </c>
      <c r="H27">
        <v>29.961874613349295</v>
      </c>
      <c r="I27">
        <v>14.977708711201078</v>
      </c>
      <c r="J27">
        <v>13.303924630588369</v>
      </c>
      <c r="K27">
        <v>17.262229692425951</v>
      </c>
      <c r="L27">
        <v>13.519754771507444</v>
      </c>
      <c r="M27">
        <v>13.793156237022696</v>
      </c>
      <c r="N27">
        <v>14.938376923757694</v>
      </c>
      <c r="O27">
        <v>16.01250895548435</v>
      </c>
      <c r="P27">
        <v>19.006845459268785</v>
      </c>
      <c r="Q27">
        <v>21.325006272049141</v>
      </c>
      <c r="R27">
        <v>18.212573746606413</v>
      </c>
      <c r="S27">
        <v>18.543550014837521</v>
      </c>
      <c r="T27">
        <v>18.3470328555753</v>
      </c>
      <c r="U27">
        <v>15.289682553291795</v>
      </c>
      <c r="V27">
        <v>13.935204797365374</v>
      </c>
      <c r="W27">
        <v>13.961026741189812</v>
      </c>
      <c r="X27">
        <v>9.9183370855867761</v>
      </c>
      <c r="Y27">
        <v>7.4521950169210855</v>
      </c>
      <c r="Z27">
        <v>19.549372002881494</v>
      </c>
      <c r="AA27">
        <v>11.601394208197334</v>
      </c>
      <c r="AB27">
        <v>12.793807634023157</v>
      </c>
      <c r="AC27">
        <v>24.944802237048663</v>
      </c>
      <c r="AD27">
        <v>9.2354560950772946</v>
      </c>
      <c r="AE27">
        <v>21.182800429611451</v>
      </c>
      <c r="AF27">
        <v>11.244952651603253</v>
      </c>
      <c r="AG27">
        <v>14.702424281695322</v>
      </c>
      <c r="AH27">
        <v>18.100583931709252</v>
      </c>
      <c r="AI27">
        <v>8.1501697549903476</v>
      </c>
      <c r="AJ27">
        <v>10.456530176923787</v>
      </c>
      <c r="AK27">
        <v>19.758675172017895</v>
      </c>
      <c r="AL27">
        <v>12.048497406263477</v>
      </c>
      <c r="AM27">
        <v>7.7856678733823799</v>
      </c>
    </row>
    <row r="28" spans="1:39" x14ac:dyDescent="0.25">
      <c r="A28" s="141">
        <f ca="1">Exceedance!U28</f>
        <v>43556</v>
      </c>
      <c r="B28" s="273">
        <v>13.963297121263647</v>
      </c>
      <c r="C28" s="273">
        <v>13.963297121263647</v>
      </c>
      <c r="D28" s="273">
        <v>13.963297121263647</v>
      </c>
      <c r="E28">
        <v>16.13853878068339</v>
      </c>
      <c r="F28">
        <v>15.572377158611479</v>
      </c>
      <c r="G28">
        <v>21.404608705496347</v>
      </c>
      <c r="H28">
        <v>29.567738907299795</v>
      </c>
      <c r="I28">
        <v>19.260396071223258</v>
      </c>
      <c r="J28">
        <v>14.556415153664856</v>
      </c>
      <c r="K28">
        <v>22.611633568674549</v>
      </c>
      <c r="L28">
        <v>13.907302213815059</v>
      </c>
      <c r="M28">
        <v>15.392772210779025</v>
      </c>
      <c r="N28">
        <v>16.453517589565056</v>
      </c>
      <c r="O28">
        <v>18.615473833049556</v>
      </c>
      <c r="P28">
        <v>17.357282528894402</v>
      </c>
      <c r="Q28">
        <v>15.974684334910915</v>
      </c>
      <c r="R28">
        <v>16.015544682897172</v>
      </c>
      <c r="S28">
        <v>17.269545285376225</v>
      </c>
      <c r="T28">
        <v>12.735332367470852</v>
      </c>
      <c r="U28">
        <v>15.052879556011522</v>
      </c>
      <c r="V28">
        <v>13.525732906473269</v>
      </c>
      <c r="W28">
        <v>14.683027842481723</v>
      </c>
      <c r="X28">
        <v>14.973345388106846</v>
      </c>
      <c r="Y28">
        <v>14.52039295205781</v>
      </c>
      <c r="Z28">
        <v>20.759775631184027</v>
      </c>
      <c r="AA28">
        <v>13.774626382153453</v>
      </c>
      <c r="AB28">
        <v>18.140854577713093</v>
      </c>
      <c r="AC28">
        <v>15.342892482591267</v>
      </c>
      <c r="AD28">
        <v>11.13282632296499</v>
      </c>
      <c r="AE28">
        <v>13.254318100305307</v>
      </c>
      <c r="AF28">
        <v>13.85701379374977</v>
      </c>
      <c r="AG28">
        <v>12.693960333941964</v>
      </c>
      <c r="AH28">
        <v>17.26597873076167</v>
      </c>
      <c r="AI28">
        <v>15.490139151756502</v>
      </c>
      <c r="AJ28">
        <v>14.969422178030833</v>
      </c>
      <c r="AK28">
        <v>13.757506920003568</v>
      </c>
      <c r="AL28">
        <v>14.18371019644341</v>
      </c>
      <c r="AM28">
        <v>15.926328781117112</v>
      </c>
    </row>
    <row r="29" spans="1:39" x14ac:dyDescent="0.25">
      <c r="A29" s="141">
        <f ca="1">Exceedance!U29</f>
        <v>43586</v>
      </c>
      <c r="B29" s="273">
        <v>70.76572993927978</v>
      </c>
      <c r="C29" s="273">
        <v>70.765729939275644</v>
      </c>
      <c r="D29" s="273">
        <v>70.76572993927978</v>
      </c>
      <c r="E29">
        <v>58.781256491610009</v>
      </c>
      <c r="F29">
        <v>108.39529048147813</v>
      </c>
      <c r="G29">
        <v>108.39529048147813</v>
      </c>
      <c r="H29">
        <v>108.39529048147813</v>
      </c>
      <c r="I29">
        <v>98.735150468876896</v>
      </c>
      <c r="J29">
        <v>29.212316238430294</v>
      </c>
      <c r="K29">
        <v>45.265517196627584</v>
      </c>
      <c r="L29">
        <v>26.500210995992212</v>
      </c>
      <c r="M29">
        <v>44.479610551000697</v>
      </c>
      <c r="N29">
        <v>50.017237909605008</v>
      </c>
      <c r="O29">
        <v>92.856041842237218</v>
      </c>
      <c r="P29">
        <v>58.44913282012164</v>
      </c>
      <c r="Q29">
        <v>108.39529048147813</v>
      </c>
      <c r="R29">
        <v>108.39529048147813</v>
      </c>
      <c r="S29">
        <v>108.39529048147813</v>
      </c>
      <c r="T29">
        <v>52.888683333235825</v>
      </c>
      <c r="U29">
        <v>56.075208725677086</v>
      </c>
      <c r="V29">
        <v>67.848074195869913</v>
      </c>
      <c r="W29">
        <v>60.217992869392369</v>
      </c>
      <c r="X29">
        <v>26.341925623624817</v>
      </c>
      <c r="Y29">
        <v>30.074229081405733</v>
      </c>
      <c r="Z29">
        <v>55.124187462192538</v>
      </c>
      <c r="AA29">
        <v>67.062276288871928</v>
      </c>
      <c r="AB29">
        <v>62.282109064388592</v>
      </c>
      <c r="AC29">
        <v>65.964220048459651</v>
      </c>
      <c r="AD29">
        <v>108.39529048147813</v>
      </c>
      <c r="AE29">
        <v>88.449206960487686</v>
      </c>
      <c r="AF29">
        <v>32.093200965337431</v>
      </c>
      <c r="AG29">
        <v>108.39529048147813</v>
      </c>
      <c r="AH29">
        <v>25.497531589970883</v>
      </c>
      <c r="AI29">
        <v>24.818714892548449</v>
      </c>
      <c r="AJ29">
        <v>57.70664987605435</v>
      </c>
      <c r="AK29">
        <v>53.308794139125141</v>
      </c>
      <c r="AL29">
        <v>25.300271461504554</v>
      </c>
      <c r="AM29">
        <v>53.918679616318165</v>
      </c>
    </row>
    <row r="30" spans="1:39" x14ac:dyDescent="0.25">
      <c r="A30" s="141">
        <f ca="1">Exceedance!U30</f>
        <v>43617</v>
      </c>
      <c r="B30" s="273">
        <v>26.650070708468199</v>
      </c>
      <c r="C30" s="273">
        <v>26.650070708468199</v>
      </c>
      <c r="D30" s="273">
        <v>26.650070708468199</v>
      </c>
      <c r="E30">
        <v>44.527559032258885</v>
      </c>
      <c r="F30">
        <v>104.89866820788205</v>
      </c>
      <c r="G30">
        <v>86.277870687411507</v>
      </c>
      <c r="H30">
        <v>81.312870008483429</v>
      </c>
      <c r="I30">
        <v>37.647204130434005</v>
      </c>
      <c r="J30">
        <v>20.827844787906024</v>
      </c>
      <c r="K30">
        <v>23.518453589129599</v>
      </c>
      <c r="L30">
        <v>21.308616349948633</v>
      </c>
      <c r="M30">
        <v>16.270501301422073</v>
      </c>
      <c r="N30">
        <v>18.305577364489661</v>
      </c>
      <c r="O30">
        <v>84.905460471729072</v>
      </c>
      <c r="P30">
        <v>20.654866889099889</v>
      </c>
      <c r="Q30">
        <v>73.111330567763957</v>
      </c>
      <c r="R30">
        <v>38.432251054122702</v>
      </c>
      <c r="S30">
        <v>104.89866820788205</v>
      </c>
      <c r="T30">
        <v>16.782301888611354</v>
      </c>
      <c r="U30">
        <v>63.869054533650207</v>
      </c>
      <c r="V30">
        <v>23.010219556554894</v>
      </c>
      <c r="W30">
        <v>21.028285157244262</v>
      </c>
      <c r="X30">
        <v>30.435671364971398</v>
      </c>
      <c r="Y30">
        <v>21.292566854183104</v>
      </c>
      <c r="Z30">
        <v>21.475887761371467</v>
      </c>
      <c r="AA30">
        <v>36.335068686477484</v>
      </c>
      <c r="AB30">
        <v>20.861727056744332</v>
      </c>
      <c r="AC30">
        <v>14.647005640874657</v>
      </c>
      <c r="AD30">
        <v>104.89866820788205</v>
      </c>
      <c r="AE30">
        <v>31.390735102111741</v>
      </c>
      <c r="AF30">
        <v>16.269431335037705</v>
      </c>
      <c r="AG30">
        <v>30.139148644377869</v>
      </c>
      <c r="AH30">
        <v>30.992767195765566</v>
      </c>
      <c r="AI30">
        <v>24.731438813541246</v>
      </c>
      <c r="AJ30">
        <v>59.73878114375367</v>
      </c>
      <c r="AK30">
        <v>44.128922922259513</v>
      </c>
      <c r="AL30">
        <v>24.366223621010366</v>
      </c>
      <c r="AM30">
        <v>14.228648784586856</v>
      </c>
    </row>
    <row r="31" spans="1:39" x14ac:dyDescent="0.25">
      <c r="A31" s="141">
        <f ca="1">Exceedance!U31</f>
        <v>43647</v>
      </c>
      <c r="B31" s="273">
        <v>44.419459196958094</v>
      </c>
      <c r="C31" s="273">
        <v>44.419459196958087</v>
      </c>
      <c r="D31" s="273">
        <v>44.419459196958094</v>
      </c>
      <c r="E31">
        <v>78.502168404608327</v>
      </c>
      <c r="F31">
        <v>108.39529048147813</v>
      </c>
      <c r="G31">
        <v>51.936686358064854</v>
      </c>
      <c r="H31">
        <v>60.686158138501852</v>
      </c>
      <c r="I31">
        <v>39.260419023540557</v>
      </c>
      <c r="J31">
        <v>36.225253519691471</v>
      </c>
      <c r="K31">
        <v>37.169320526165336</v>
      </c>
      <c r="L31">
        <v>36.446023250332694</v>
      </c>
      <c r="M31">
        <v>44.36500759063405</v>
      </c>
      <c r="N31">
        <v>35.513725874086887</v>
      </c>
      <c r="O31">
        <v>68.140970593853837</v>
      </c>
      <c r="P31">
        <v>36.676066022971774</v>
      </c>
      <c r="Q31">
        <v>108.39529048147813</v>
      </c>
      <c r="R31">
        <v>43.040629182969084</v>
      </c>
      <c r="S31">
        <v>66.14298669877769</v>
      </c>
      <c r="T31">
        <v>34.343182649588506</v>
      </c>
      <c r="U31">
        <v>66.757147403404787</v>
      </c>
      <c r="V31">
        <v>37.740561557242565</v>
      </c>
      <c r="W31">
        <v>36.791979047944956</v>
      </c>
      <c r="X31">
        <v>41.31531924741541</v>
      </c>
      <c r="Y31">
        <v>37.122598660714608</v>
      </c>
      <c r="Z31">
        <v>36.360782595044732</v>
      </c>
      <c r="AA31">
        <v>42.885787509108205</v>
      </c>
      <c r="AB31">
        <v>36.549453334154919</v>
      </c>
      <c r="AC31">
        <v>34.729440514345271</v>
      </c>
      <c r="AD31">
        <v>77.592696977896253</v>
      </c>
      <c r="AE31">
        <v>52.149253013092583</v>
      </c>
      <c r="AF31">
        <v>35.877157789310488</v>
      </c>
      <c r="AG31">
        <v>73.89453649805175</v>
      </c>
      <c r="AH31">
        <v>38.633270177266773</v>
      </c>
      <c r="AI31">
        <v>37.326962240128857</v>
      </c>
      <c r="AJ31">
        <v>39.005072636595536</v>
      </c>
      <c r="AK31">
        <v>41.912527958383855</v>
      </c>
      <c r="AL31">
        <v>36.552306577846579</v>
      </c>
      <c r="AM31">
        <v>52.318216389871012</v>
      </c>
    </row>
    <row r="32" spans="1:39" x14ac:dyDescent="0.25">
      <c r="A32" s="141">
        <f ca="1">Exceedance!U32</f>
        <v>43678</v>
      </c>
      <c r="B32" s="273">
        <v>43.153159113136262</v>
      </c>
      <c r="C32" s="273">
        <v>43.153159113136262</v>
      </c>
      <c r="D32" s="273">
        <v>43.153159113136262</v>
      </c>
      <c r="E32">
        <v>42.868904710355878</v>
      </c>
      <c r="F32">
        <v>41.384861335237737</v>
      </c>
      <c r="G32">
        <v>44.172480421977312</v>
      </c>
      <c r="H32">
        <v>44.020188539935639</v>
      </c>
      <c r="I32">
        <v>43.849350573898242</v>
      </c>
      <c r="J32">
        <v>35.986872083412251</v>
      </c>
      <c r="K32">
        <v>36.361360317940978</v>
      </c>
      <c r="L32">
        <v>36.338177712946347</v>
      </c>
      <c r="M32">
        <v>44.537695614508195</v>
      </c>
      <c r="N32">
        <v>35.209719832899779</v>
      </c>
      <c r="O32">
        <v>43.977033229099476</v>
      </c>
      <c r="P32">
        <v>36.33568112471616</v>
      </c>
      <c r="Q32">
        <v>42.232274711657034</v>
      </c>
      <c r="R32">
        <v>44.540192202738382</v>
      </c>
      <c r="S32">
        <v>43.033322878087056</v>
      </c>
      <c r="T32">
        <v>44.094372875918467</v>
      </c>
      <c r="U32">
        <v>42.178419736977183</v>
      </c>
      <c r="V32">
        <v>36.409152149776077</v>
      </c>
      <c r="W32">
        <v>36.081742436159537</v>
      </c>
      <c r="X32">
        <v>36.868881039592779</v>
      </c>
      <c r="Y32">
        <v>36.38275964562834</v>
      </c>
      <c r="Z32">
        <v>36.081385780698078</v>
      </c>
      <c r="AA32">
        <v>44.167130590055478</v>
      </c>
      <c r="AB32">
        <v>35.398747227471411</v>
      </c>
      <c r="AC32">
        <v>35.602124414303667</v>
      </c>
      <c r="AD32">
        <v>43.068275113309753</v>
      </c>
      <c r="AE32">
        <v>44.180683497590806</v>
      </c>
      <c r="AF32">
        <v>35.088813631466202</v>
      </c>
      <c r="AG32">
        <v>43.496261667056871</v>
      </c>
      <c r="AH32">
        <v>36.181249309905731</v>
      </c>
      <c r="AI32">
        <v>36.159493326756923</v>
      </c>
      <c r="AJ32">
        <v>43.389621684081526</v>
      </c>
      <c r="AK32">
        <v>44.529135883433248</v>
      </c>
      <c r="AL32">
        <v>36.346737444021294</v>
      </c>
      <c r="AM32">
        <v>42.759054828227441</v>
      </c>
    </row>
    <row r="33" spans="1:39" x14ac:dyDescent="0.25">
      <c r="A33" s="141">
        <f ca="1">Exceedance!U33</f>
        <v>43709</v>
      </c>
      <c r="B33" s="273">
        <v>43.859336926819019</v>
      </c>
      <c r="C33" s="273">
        <v>43.859336926819019</v>
      </c>
      <c r="D33" s="273">
        <v>43.859336926819019</v>
      </c>
      <c r="E33">
        <v>44.024468405473122</v>
      </c>
      <c r="F33">
        <v>42.609616189877414</v>
      </c>
      <c r="G33">
        <v>42.570740744578728</v>
      </c>
      <c r="H33">
        <v>42.569314122732898</v>
      </c>
      <c r="I33">
        <v>44.040874556700082</v>
      </c>
      <c r="J33">
        <v>28.088686780844515</v>
      </c>
      <c r="K33">
        <v>29.192535434050633</v>
      </c>
      <c r="L33">
        <v>29.238900644039902</v>
      </c>
      <c r="M33">
        <v>44.398243329078937</v>
      </c>
      <c r="N33">
        <v>29.318372440563309</v>
      </c>
      <c r="O33">
        <v>43.852560473051348</v>
      </c>
      <c r="P33">
        <v>40.692708169882209</v>
      </c>
      <c r="Q33">
        <v>43.356096070704695</v>
      </c>
      <c r="R33">
        <v>43.886799397351126</v>
      </c>
      <c r="S33">
        <v>42.711976307315282</v>
      </c>
      <c r="T33">
        <v>44.12504524560368</v>
      </c>
      <c r="U33">
        <v>43.346109717783925</v>
      </c>
      <c r="V33">
        <v>29.116567820760523</v>
      </c>
      <c r="W33">
        <v>29.05914629146611</v>
      </c>
      <c r="X33">
        <v>29.231767534810778</v>
      </c>
      <c r="Y33">
        <v>27.910359050116536</v>
      </c>
      <c r="Z33">
        <v>27.344346832785973</v>
      </c>
      <c r="AA33">
        <v>44.463154623063915</v>
      </c>
      <c r="AB33">
        <v>36.11385128391791</v>
      </c>
      <c r="AC33">
        <v>42.339984661016722</v>
      </c>
      <c r="AD33">
        <v>43.447399868837408</v>
      </c>
      <c r="AE33">
        <v>44.212782489121842</v>
      </c>
      <c r="AF33">
        <v>39.439510571416491</v>
      </c>
      <c r="AG33">
        <v>43.761969985841539</v>
      </c>
      <c r="AH33">
        <v>29.30488190440925</v>
      </c>
      <c r="AI33">
        <v>28.159304562212778</v>
      </c>
      <c r="AJ33">
        <v>42.760124794611812</v>
      </c>
      <c r="AK33">
        <v>44.483483984366899</v>
      </c>
      <c r="AL33">
        <v>29.23390746757952</v>
      </c>
      <c r="AM33">
        <v>42.696283467011206</v>
      </c>
    </row>
    <row r="34" spans="1:39" x14ac:dyDescent="0.25">
      <c r="A34" s="141">
        <f ca="1">Exceedance!U34</f>
        <v>43739</v>
      </c>
      <c r="B34" s="273">
        <v>33.849587008085095</v>
      </c>
      <c r="C34" s="273">
        <v>37.526704815695801</v>
      </c>
      <c r="D34" s="273">
        <v>35.87182347454025</v>
      </c>
      <c r="E34">
        <v>44.243811514268501</v>
      </c>
      <c r="F34">
        <v>41.861353031742844</v>
      </c>
      <c r="G34">
        <v>42.430218492765057</v>
      </c>
      <c r="H34">
        <v>43.259442440650112</v>
      </c>
      <c r="I34">
        <v>34.15198172794431</v>
      </c>
      <c r="J34">
        <v>16.614673821724558</v>
      </c>
      <c r="K34">
        <v>16.79300155245253</v>
      </c>
      <c r="L34">
        <v>16.145671889910005</v>
      </c>
      <c r="M34">
        <v>25.938967170738074</v>
      </c>
      <c r="N34">
        <v>16.832590308674146</v>
      </c>
      <c r="O34">
        <v>43.911765279653032</v>
      </c>
      <c r="P34">
        <v>18.146181899507912</v>
      </c>
      <c r="Q34">
        <v>43.056862138543146</v>
      </c>
      <c r="R34">
        <v>38.674540991792384</v>
      </c>
      <c r="S34">
        <v>41.424806746920787</v>
      </c>
      <c r="T34">
        <v>23.237626367162928</v>
      </c>
      <c r="U34">
        <v>44.094729531379919</v>
      </c>
      <c r="V34">
        <v>16.74057319961851</v>
      </c>
      <c r="W34">
        <v>16.938160325265098</v>
      </c>
      <c r="X34">
        <v>16.438842679226784</v>
      </c>
      <c r="Y34">
        <v>16.749489586154905</v>
      </c>
      <c r="Z34">
        <v>15.653844008562272</v>
      </c>
      <c r="AA34">
        <v>31.154959389266015</v>
      </c>
      <c r="AB34">
        <v>26.311808689776345</v>
      </c>
      <c r="AC34">
        <v>26.381962705877591</v>
      </c>
      <c r="AD34">
        <v>43.614671280260232</v>
      </c>
      <c r="AE34">
        <v>33.60549257311613</v>
      </c>
      <c r="AF34">
        <v>16.799064695297279</v>
      </c>
      <c r="AG34">
        <v>40.157994537869975</v>
      </c>
      <c r="AH34">
        <v>17.116844711454519</v>
      </c>
      <c r="AI34">
        <v>15.7094822605494</v>
      </c>
      <c r="AJ34">
        <v>42.13811766983266</v>
      </c>
      <c r="AK34">
        <v>27.209031935584001</v>
      </c>
      <c r="AL34">
        <v>16.936733703419272</v>
      </c>
      <c r="AM34">
        <v>43.972753363561999</v>
      </c>
    </row>
    <row r="35" spans="1:39" x14ac:dyDescent="0.25">
      <c r="A35" s="141">
        <f ca="1">Exceedance!U35</f>
        <v>43770</v>
      </c>
      <c r="B35" s="273">
        <v>16.433731221880947</v>
      </c>
      <c r="C35" s="273">
        <v>17.314670211677115</v>
      </c>
      <c r="D35" s="273">
        <v>16.929482313304703</v>
      </c>
      <c r="E35">
        <v>18.374989224853582</v>
      </c>
      <c r="F35">
        <v>43.377138742930576</v>
      </c>
      <c r="G35">
        <v>43.770735553165864</v>
      </c>
      <c r="H35">
        <v>39.702907396377192</v>
      </c>
      <c r="I35">
        <v>17.472311925646931</v>
      </c>
      <c r="J35">
        <v>6.3840119098635597</v>
      </c>
      <c r="K35">
        <v>6.4328737080830241</v>
      </c>
      <c r="L35">
        <v>5.8821976755950551</v>
      </c>
      <c r="M35">
        <v>15.470761476006073</v>
      </c>
      <c r="N35">
        <v>14.322126610204322</v>
      </c>
      <c r="O35">
        <v>24.478668607885041</v>
      </c>
      <c r="P35">
        <v>17.499417740847836</v>
      </c>
      <c r="Q35">
        <v>44.095086186841385</v>
      </c>
      <c r="R35">
        <v>19.728514374834209</v>
      </c>
      <c r="S35">
        <v>41.853342131967132</v>
      </c>
      <c r="T35">
        <v>17.986609101173197</v>
      </c>
      <c r="U35">
        <v>18.596013251197629</v>
      </c>
      <c r="V35">
        <v>6.3668924477136732</v>
      </c>
      <c r="W35">
        <v>9.9046966147291222</v>
      </c>
      <c r="X35">
        <v>6.5174010524480801</v>
      </c>
      <c r="Y35">
        <v>6.4171808677789626</v>
      </c>
      <c r="Z35">
        <v>5.3293817103383576</v>
      </c>
      <c r="AA35">
        <v>19.328703602599042</v>
      </c>
      <c r="AB35">
        <v>19.334053434577172</v>
      </c>
      <c r="AC35">
        <v>16.683390044987163</v>
      </c>
      <c r="AD35">
        <v>25.22765932207237</v>
      </c>
      <c r="AE35">
        <v>18.668177687926839</v>
      </c>
      <c r="AF35">
        <v>15.352543464138229</v>
      </c>
      <c r="AG35">
        <v>18.010505016952461</v>
      </c>
      <c r="AH35">
        <v>6.5530665985936718</v>
      </c>
      <c r="AI35">
        <v>6.0148735072566666</v>
      </c>
      <c r="AJ35">
        <v>21.025447810155303</v>
      </c>
      <c r="AK35">
        <v>16.424458179938664</v>
      </c>
      <c r="AL35">
        <v>6.1689486666056306</v>
      </c>
      <c r="AM35">
        <v>31.372989053142895</v>
      </c>
    </row>
    <row r="36" spans="1:39" x14ac:dyDescent="0.25">
      <c r="A36" s="141">
        <f ca="1">Exceedance!U36</f>
        <v>43800</v>
      </c>
      <c r="B36" s="273">
        <v>23.898958059104206</v>
      </c>
      <c r="C36" s="273">
        <v>23.898958059108434</v>
      </c>
      <c r="D36" s="273">
        <v>23.898958059104206</v>
      </c>
      <c r="E36">
        <v>25.909068239869452</v>
      </c>
      <c r="F36">
        <v>43.98594961563586</v>
      </c>
      <c r="G36">
        <v>28.712380166896452</v>
      </c>
      <c r="H36">
        <v>28.501596789177587</v>
      </c>
      <c r="I36">
        <v>25.200393837956923</v>
      </c>
      <c r="J36">
        <v>16.314930868809579</v>
      </c>
      <c r="K36">
        <v>6.5780324808955841</v>
      </c>
      <c r="L36">
        <v>21.582211604590118</v>
      </c>
      <c r="M36">
        <v>23.583164702298475</v>
      </c>
      <c r="N36">
        <v>23.129855610788191</v>
      </c>
      <c r="O36">
        <v>26.775384355740069</v>
      </c>
      <c r="P36">
        <v>24.443214293285966</v>
      </c>
      <c r="Q36">
        <v>43.999676463437652</v>
      </c>
      <c r="R36">
        <v>26.880954372337289</v>
      </c>
      <c r="S36">
        <v>28.356794671820701</v>
      </c>
      <c r="T36">
        <v>25.822044307274616</v>
      </c>
      <c r="U36">
        <v>25.0349057038407</v>
      </c>
      <c r="V36">
        <v>12.618281069403203</v>
      </c>
      <c r="W36">
        <v>23.202613324931637</v>
      </c>
      <c r="X36">
        <v>6.7157014890175741</v>
      </c>
      <c r="Y36">
        <v>6.4646160441525966</v>
      </c>
      <c r="Z36">
        <v>10.874172925597769</v>
      </c>
      <c r="AA36">
        <v>25.116426531093321</v>
      </c>
      <c r="AB36">
        <v>24.84944486388428</v>
      </c>
      <c r="AC36">
        <v>23.755072634720239</v>
      </c>
      <c r="AD36">
        <v>27.40095803513778</v>
      </c>
      <c r="AE36">
        <v>25.521027097805803</v>
      </c>
      <c r="AF36">
        <v>23.792521458169151</v>
      </c>
      <c r="AG36">
        <v>25.62089062701769</v>
      </c>
      <c r="AH36">
        <v>6.6144113379640901</v>
      </c>
      <c r="AI36">
        <v>6.4667559769213341</v>
      </c>
      <c r="AJ36">
        <v>25.057018342450561</v>
      </c>
      <c r="AK36">
        <v>24.98533059469899</v>
      </c>
      <c r="AL36">
        <v>6.417894178701868</v>
      </c>
      <c r="AM36">
        <v>24.981764040070082</v>
      </c>
    </row>
    <row r="37" spans="1:39" x14ac:dyDescent="0.25">
      <c r="A37" s="141">
        <f ca="1">Exceedance!U37</f>
        <v>43831</v>
      </c>
      <c r="B37" s="254">
        <v>17.73052722533663</v>
      </c>
      <c r="C37" s="254">
        <v>17.73052722533663</v>
      </c>
      <c r="D37" s="254">
        <v>17.73052722533663</v>
      </c>
      <c r="E37">
        <v>19.510034595961752</v>
      </c>
      <c r="F37" s="1">
        <v>34.186999249518458</v>
      </c>
      <c r="G37" s="1">
        <v>20.815036929429013</v>
      </c>
      <c r="H37" s="1">
        <v>20.255444510404654</v>
      </c>
      <c r="I37" s="1">
        <v>18.089679275022757</v>
      </c>
      <c r="J37" s="1">
        <v>16.054246556495631</v>
      </c>
      <c r="K37" s="1">
        <v>13.262812960334358</v>
      </c>
      <c r="L37" s="1">
        <v>16.615978908287659</v>
      </c>
      <c r="M37" s="1">
        <v>16.686240034193649</v>
      </c>
      <c r="N37" s="1">
        <v>16.690519899731122</v>
      </c>
      <c r="O37" s="1">
        <v>19.46081614228083</v>
      </c>
      <c r="P37" s="1">
        <v>17.32536662112269</v>
      </c>
      <c r="Q37" s="1">
        <v>21.840421381106584</v>
      </c>
      <c r="R37" s="1">
        <v>19.356316092074241</v>
      </c>
      <c r="S37" s="1">
        <v>20.958412424934306</v>
      </c>
      <c r="T37" s="1">
        <v>18.750561845100609</v>
      </c>
      <c r="U37" s="1">
        <v>19.054075642799603</v>
      </c>
      <c r="V37" s="1">
        <v>16.566403799151793</v>
      </c>
      <c r="W37" s="1">
        <v>16.427664824633961</v>
      </c>
      <c r="X37" s="1">
        <v>6.8216281610699898</v>
      </c>
      <c r="Y37" s="1">
        <v>6.6040683295818683</v>
      </c>
      <c r="Z37" s="1">
        <v>18.021201426427034</v>
      </c>
      <c r="AA37" s="1">
        <v>17.867482922535707</v>
      </c>
      <c r="AB37" s="1">
        <v>17.847866872155631</v>
      </c>
      <c r="AC37" s="1">
        <v>16.774333933169128</v>
      </c>
      <c r="AD37" s="1">
        <v>20.165210678656301</v>
      </c>
      <c r="AE37" s="1">
        <v>18.204675607033025</v>
      </c>
      <c r="AF37" s="1">
        <v>16.984760655432268</v>
      </c>
      <c r="AG37" s="1">
        <v>18.615542698630261</v>
      </c>
      <c r="AH37">
        <v>6.698582026867693</v>
      </c>
      <c r="AI37">
        <v>6.6589932706460813</v>
      </c>
      <c r="AJ37">
        <v>17.794878481820152</v>
      </c>
      <c r="AK37">
        <v>18.034907607379999</v>
      </c>
      <c r="AL37">
        <v>6.6632731361835535</v>
      </c>
      <c r="AM37">
        <v>17.866566229572797</v>
      </c>
    </row>
    <row r="38" spans="1:39" x14ac:dyDescent="0.25">
      <c r="A38" s="141">
        <f ca="1">Exceedance!U38</f>
        <v>43862</v>
      </c>
      <c r="B38" s="254">
        <v>14.394506415571817</v>
      </c>
      <c r="C38" s="254">
        <v>14.394506415567744</v>
      </c>
      <c r="D38" s="254">
        <v>14.394506415571817</v>
      </c>
      <c r="E38">
        <v>14.405395254176312</v>
      </c>
      <c r="F38">
        <v>18.646028690882869</v>
      </c>
      <c r="G38">
        <v>22.311020212808582</v>
      </c>
      <c r="H38">
        <v>16.674793955424494</v>
      </c>
      <c r="I38">
        <v>13.873775234571037</v>
      </c>
      <c r="J38">
        <v>12.24886715945291</v>
      </c>
      <c r="K38">
        <v>12.333751159276659</v>
      </c>
      <c r="L38">
        <v>12.985717342816793</v>
      </c>
      <c r="M38">
        <v>13.051341947724689</v>
      </c>
      <c r="N38">
        <v>13.898042013221078</v>
      </c>
      <c r="O38">
        <v>15.054151538568739</v>
      </c>
      <c r="P38">
        <v>14.704440011572951</v>
      </c>
      <c r="Q38">
        <v>18.791187463699952</v>
      </c>
      <c r="R38">
        <v>14.859417656609718</v>
      </c>
      <c r="S38">
        <v>16.952271904437225</v>
      </c>
      <c r="T38">
        <v>15.603568429903362</v>
      </c>
      <c r="U38">
        <v>16.434204792359125</v>
      </c>
      <c r="V38">
        <v>13.73219722364407</v>
      </c>
      <c r="W38">
        <v>12.410075428030993</v>
      </c>
      <c r="X38">
        <v>6.6586366151846308</v>
      </c>
      <c r="Y38">
        <v>6.7495837578558957</v>
      </c>
      <c r="Z38">
        <v>14.000045475201558</v>
      </c>
      <c r="AA38">
        <v>13.497874585467518</v>
      </c>
      <c r="AB38">
        <v>14.594946784905979</v>
      </c>
      <c r="AC38">
        <v>12.640118200670072</v>
      </c>
      <c r="AD38">
        <v>16.237534359675458</v>
      </c>
      <c r="AE38">
        <v>13.972772179430262</v>
      </c>
      <c r="AF38">
        <v>12.689336654346912</v>
      </c>
      <c r="AG38">
        <v>14.510251959844357</v>
      </c>
      <c r="AH38">
        <v>6.8301878921449353</v>
      </c>
      <c r="AI38">
        <v>6.2713087840434829</v>
      </c>
      <c r="AJ38">
        <v>15.253521941518526</v>
      </c>
      <c r="AK38">
        <v>14.221717691526504</v>
      </c>
      <c r="AL38">
        <v>6.7570735225464693</v>
      </c>
      <c r="AM38">
        <v>14.012004280194489</v>
      </c>
    </row>
    <row r="39" spans="1:39" x14ac:dyDescent="0.25">
      <c r="A39" s="141">
        <f ca="1">Exceedance!U39</f>
        <v>43891</v>
      </c>
      <c r="B39" s="254">
        <v>16.288046669315079</v>
      </c>
      <c r="C39" s="254">
        <v>16.288046669315079</v>
      </c>
      <c r="D39" s="254">
        <v>16.288046669315079</v>
      </c>
      <c r="E39">
        <v>10.945362063980269</v>
      </c>
      <c r="F39">
        <v>19.819663255926859</v>
      </c>
      <c r="G39">
        <v>30.447639351852285</v>
      </c>
      <c r="H39">
        <v>14.677761468116637</v>
      </c>
      <c r="I39">
        <v>13.3085611515873</v>
      </c>
      <c r="J39">
        <v>17.267936179809244</v>
      </c>
      <c r="K39">
        <v>12.759454491544764</v>
      </c>
      <c r="L39">
        <v>13.379164725680466</v>
      </c>
      <c r="M39">
        <v>13.488458254760692</v>
      </c>
      <c r="N39">
        <v>16.298903291033461</v>
      </c>
      <c r="O39">
        <v>18.285688116204881</v>
      </c>
      <c r="P39">
        <v>21.508412658645611</v>
      </c>
      <c r="Q39">
        <v>17.706836302261902</v>
      </c>
      <c r="R39">
        <v>18.723661022872772</v>
      </c>
      <c r="S39">
        <v>18.239322906211605</v>
      </c>
      <c r="T39">
        <v>15.654983225230799</v>
      </c>
      <c r="U39">
        <v>13.4551465462457</v>
      </c>
      <c r="V39">
        <v>13.398224423012341</v>
      </c>
      <c r="W39">
        <v>9.5880741282785813</v>
      </c>
      <c r="X39">
        <v>7.5042667142936503</v>
      </c>
      <c r="Y39">
        <v>5.8329792219111374</v>
      </c>
      <c r="Z39">
        <v>11.014339318640866</v>
      </c>
      <c r="AA39">
        <v>12.064332997167146</v>
      </c>
      <c r="AB39">
        <v>24.722948332747954</v>
      </c>
      <c r="AC39">
        <v>8.9435977094277046</v>
      </c>
      <c r="AD39">
        <v>20.62534794335582</v>
      </c>
      <c r="AE39">
        <v>11.492471541853675</v>
      </c>
      <c r="AF39">
        <v>14.247064421277472</v>
      </c>
      <c r="AG39">
        <v>18.005713578961974</v>
      </c>
      <c r="AH39">
        <v>8.0931048811573998</v>
      </c>
      <c r="AI39">
        <v>7.7831712851521937</v>
      </c>
      <c r="AJ39">
        <v>19.339961660268628</v>
      </c>
      <c r="AK39">
        <v>11.794915373168305</v>
      </c>
      <c r="AL39">
        <v>7.8562856547506579</v>
      </c>
      <c r="AM39">
        <v>15.147833366315558</v>
      </c>
    </row>
    <row r="40" spans="1:39" x14ac:dyDescent="0.25">
      <c r="A40" s="141">
        <f ca="1">Exceedance!U40</f>
        <v>43922</v>
      </c>
      <c r="B40" s="254">
        <v>13.963297121263647</v>
      </c>
      <c r="C40" s="254">
        <v>13.963297121263647</v>
      </c>
      <c r="D40" s="254">
        <v>13.963297121263647</v>
      </c>
      <c r="E40">
        <v>15.556684318307418</v>
      </c>
      <c r="F40">
        <v>22.387907812730369</v>
      </c>
      <c r="G40">
        <v>30.081679427257804</v>
      </c>
      <c r="H40">
        <v>22.252022081915651</v>
      </c>
      <c r="I40">
        <v>14.4808041958362</v>
      </c>
      <c r="J40">
        <v>22.375881361086343</v>
      </c>
      <c r="K40">
        <v>14.030348348017364</v>
      </c>
      <c r="L40">
        <v>15.43450089976937</v>
      </c>
      <c r="M40">
        <v>16.342950712060453</v>
      </c>
      <c r="N40">
        <v>18.828839278408342</v>
      </c>
      <c r="O40">
        <v>16.537331623007194</v>
      </c>
      <c r="P40">
        <v>15.604475965919651</v>
      </c>
      <c r="Q40">
        <v>16.009481540052423</v>
      </c>
      <c r="R40">
        <v>17.503867923552797</v>
      </c>
      <c r="S40">
        <v>12.714289695244956</v>
      </c>
      <c r="T40">
        <v>14.846732699289992</v>
      </c>
      <c r="U40">
        <v>14.828951962633262</v>
      </c>
      <c r="V40">
        <v>14.502916834446475</v>
      </c>
      <c r="W40">
        <v>15.028270329171065</v>
      </c>
      <c r="X40">
        <v>14.57032471666164</v>
      </c>
      <c r="Y40">
        <v>10.718275334369153</v>
      </c>
      <c r="Z40">
        <v>13.783186113228401</v>
      </c>
      <c r="AA40">
        <v>16.778070375036695</v>
      </c>
      <c r="AB40">
        <v>16.781640614104511</v>
      </c>
      <c r="AC40">
        <v>11.056502054213423</v>
      </c>
      <c r="AD40">
        <v>13.268584318763553</v>
      </c>
      <c r="AE40">
        <v>13.736464247777667</v>
      </c>
      <c r="AF40">
        <v>12.592670182888469</v>
      </c>
      <c r="AG40">
        <v>16.560157572540376</v>
      </c>
      <c r="AH40">
        <v>15.43949407622976</v>
      </c>
      <c r="AI40">
        <v>15.046459757705318</v>
      </c>
      <c r="AJ40">
        <v>13.881623020590235</v>
      </c>
      <c r="AK40">
        <v>14.091336431926324</v>
      </c>
      <c r="AL40">
        <v>15.858920898901939</v>
      </c>
      <c r="AM40">
        <v>16.144245268066687</v>
      </c>
    </row>
    <row r="41" spans="1:39" x14ac:dyDescent="0.25">
      <c r="A41" s="141">
        <f ca="1">Exceedance!U41</f>
        <v>43952</v>
      </c>
      <c r="B41" s="254">
        <v>70.765729939275644</v>
      </c>
      <c r="C41" s="254">
        <v>70.765729939275644</v>
      </c>
      <c r="D41" s="254">
        <v>70.765729939275644</v>
      </c>
      <c r="E41">
        <v>108.39529048147813</v>
      </c>
      <c r="F41">
        <v>108.39529048147813</v>
      </c>
      <c r="G41">
        <v>108.39529048147813</v>
      </c>
      <c r="H41">
        <v>97.870974285769123</v>
      </c>
      <c r="I41">
        <v>30.762293613423299</v>
      </c>
      <c r="J41">
        <v>46.577295983862498</v>
      </c>
      <c r="K41">
        <v>26.280584833784975</v>
      </c>
      <c r="L41">
        <v>44.096475916784684</v>
      </c>
      <c r="M41">
        <v>49.438029440200559</v>
      </c>
      <c r="N41">
        <v>95.959657667826789</v>
      </c>
      <c r="O41">
        <v>57.863504552411001</v>
      </c>
      <c r="P41">
        <v>108.39529048147813</v>
      </c>
      <c r="Q41">
        <v>108.39529048147813</v>
      </c>
      <c r="R41">
        <v>108.39529048147813</v>
      </c>
      <c r="S41">
        <v>53.046734358764127</v>
      </c>
      <c r="T41">
        <v>60.120106426223948</v>
      </c>
      <c r="U41">
        <v>68.654115538760337</v>
      </c>
      <c r="V41">
        <v>60.720141446979255</v>
      </c>
      <c r="W41">
        <v>26.373464486440671</v>
      </c>
      <c r="X41">
        <v>29.398306064270461</v>
      </c>
      <c r="Y41">
        <v>54.629862993008437</v>
      </c>
      <c r="Z41">
        <v>69.42697802771275</v>
      </c>
      <c r="AA41">
        <v>61.51743975502707</v>
      </c>
      <c r="AB41">
        <v>66.085482905354667</v>
      </c>
      <c r="AC41">
        <v>106.10240887271759</v>
      </c>
      <c r="AD41">
        <v>89.766692235105907</v>
      </c>
      <c r="AE41">
        <v>34.339352897038445</v>
      </c>
      <c r="AF41">
        <v>108.29841023806662</v>
      </c>
      <c r="AG41">
        <v>25.278545136636932</v>
      </c>
      <c r="AH41">
        <v>24.837197943357015</v>
      </c>
      <c r="AI41">
        <v>55.865398555490792</v>
      </c>
      <c r="AJ41">
        <v>52.642913549307821</v>
      </c>
      <c r="AK41">
        <v>25.305987950347731</v>
      </c>
      <c r="AL41">
        <v>53.322955621486059</v>
      </c>
      <c r="AM41">
        <v>57.998112164594922</v>
      </c>
    </row>
    <row r="42" spans="1:39" x14ac:dyDescent="0.25">
      <c r="A42" s="141">
        <f ca="1">Exceedance!U42</f>
        <v>43983</v>
      </c>
      <c r="B42" s="254">
        <v>26.650070708468199</v>
      </c>
      <c r="C42" s="254">
        <v>26.650070708468199</v>
      </c>
      <c r="D42" s="254">
        <v>26.650070708468199</v>
      </c>
      <c r="E42">
        <v>104.89866820788205</v>
      </c>
      <c r="F42">
        <v>82.717735871158368</v>
      </c>
      <c r="G42">
        <v>81.994438595325704</v>
      </c>
      <c r="H42">
        <v>37.922542146677976</v>
      </c>
      <c r="I42">
        <v>20.999396064866325</v>
      </c>
      <c r="J42">
        <v>23.672528748478573</v>
      </c>
      <c r="K42">
        <v>21.352841627169166</v>
      </c>
      <c r="L42">
        <v>17.889959731282936</v>
      </c>
      <c r="M42">
        <v>18.726787464469105</v>
      </c>
      <c r="N42">
        <v>83.066901567923736</v>
      </c>
      <c r="O42">
        <v>20.659146754637359</v>
      </c>
      <c r="P42">
        <v>81.799565870291644</v>
      </c>
      <c r="Q42">
        <v>38.623923209608897</v>
      </c>
      <c r="R42">
        <v>104.89866820788205</v>
      </c>
      <c r="S42">
        <v>16.73629333408353</v>
      </c>
      <c r="T42">
        <v>64.520104260031943</v>
      </c>
      <c r="U42">
        <v>23.252031959422009</v>
      </c>
      <c r="V42">
        <v>21.302196551642428</v>
      </c>
      <c r="W42">
        <v>30.515562188337523</v>
      </c>
      <c r="X42">
        <v>21.76905855068825</v>
      </c>
      <c r="Y42">
        <v>21.689167727322104</v>
      </c>
      <c r="Z42">
        <v>34.265753699110135</v>
      </c>
      <c r="AA42">
        <v>20.846747527363192</v>
      </c>
      <c r="AB42">
        <v>14.809997186760024</v>
      </c>
      <c r="AC42">
        <v>104.89866820788205</v>
      </c>
      <c r="AD42">
        <v>30.738768918570329</v>
      </c>
      <c r="AE42">
        <v>16.171351083137342</v>
      </c>
      <c r="AF42">
        <v>38.581126977358799</v>
      </c>
      <c r="AG42">
        <v>31.312330489230085</v>
      </c>
      <c r="AH42">
        <v>24.785650443682542</v>
      </c>
      <c r="AI42">
        <v>15.839148837617607</v>
      </c>
      <c r="AJ42">
        <v>42.801878754499583</v>
      </c>
      <c r="AK42">
        <v>24.498899452671971</v>
      </c>
      <c r="AL42">
        <v>14.220089053511895</v>
      </c>
      <c r="AM42">
        <v>46.474064868938051</v>
      </c>
    </row>
    <row r="43" spans="1:39" x14ac:dyDescent="0.25">
      <c r="A43" s="141">
        <f ca="1">Exceedance!U43</f>
        <v>44013</v>
      </c>
      <c r="B43" s="254">
        <v>44.419459196958087</v>
      </c>
      <c r="C43" s="254">
        <v>44.41945919696289</v>
      </c>
      <c r="D43" s="254">
        <v>44.419459196958087</v>
      </c>
      <c r="E43">
        <v>108.39529048147813</v>
      </c>
      <c r="F43">
        <v>50.525757352545185</v>
      </c>
      <c r="G43">
        <v>61.089178809951846</v>
      </c>
      <c r="H43">
        <v>37.923674353998919</v>
      </c>
      <c r="I43">
        <v>36.369342326119671</v>
      </c>
      <c r="J43">
        <v>37.182516778239211</v>
      </c>
      <c r="K43">
        <v>36.460646124252392</v>
      </c>
      <c r="L43">
        <v>42.978571132675405</v>
      </c>
      <c r="M43">
        <v>35.641051873826648</v>
      </c>
      <c r="N43">
        <v>65.654012061121605</v>
      </c>
      <c r="O43">
        <v>36.669289569204111</v>
      </c>
      <c r="P43">
        <v>108.39529048147813</v>
      </c>
      <c r="Q43">
        <v>41.534116513779288</v>
      </c>
      <c r="R43">
        <v>63.841489006002533</v>
      </c>
      <c r="S43">
        <v>34.304663859751258</v>
      </c>
      <c r="T43">
        <v>64.641110550586745</v>
      </c>
      <c r="U43">
        <v>37.868600867905243</v>
      </c>
      <c r="V43">
        <v>36.871156560388172</v>
      </c>
      <c r="W43">
        <v>41.337075230564217</v>
      </c>
      <c r="X43">
        <v>37.215685736154605</v>
      </c>
      <c r="Y43">
        <v>36.429973754567179</v>
      </c>
      <c r="Z43">
        <v>41.395324335683867</v>
      </c>
      <c r="AA43">
        <v>36.539110325772704</v>
      </c>
      <c r="AB43">
        <v>34.866752867005815</v>
      </c>
      <c r="AC43">
        <v>74.165237993305382</v>
      </c>
      <c r="AD43">
        <v>49.969731488135345</v>
      </c>
      <c r="AE43">
        <v>35.814029772632786</v>
      </c>
      <c r="AF43">
        <v>70.93500947889099</v>
      </c>
      <c r="AG43">
        <v>38.646823084802101</v>
      </c>
      <c r="AH43">
        <v>37.239224996610687</v>
      </c>
      <c r="AI43">
        <v>35.529418714390943</v>
      </c>
      <c r="AJ43">
        <v>40.258359928151229</v>
      </c>
      <c r="AK43">
        <v>36.565502829920433</v>
      </c>
      <c r="AL43">
        <v>32.04239826773626</v>
      </c>
      <c r="AM43">
        <v>74.866065975065268</v>
      </c>
    </row>
    <row r="44" spans="1:39" x14ac:dyDescent="0.25">
      <c r="A44" s="141">
        <f ca="1">Exceedance!U44</f>
        <v>44044</v>
      </c>
      <c r="B44" s="254">
        <v>43.153159113136262</v>
      </c>
      <c r="C44" s="254">
        <v>43.153159113136262</v>
      </c>
      <c r="D44" s="254">
        <v>43.153159113136262</v>
      </c>
      <c r="E44">
        <v>41.426233368766624</v>
      </c>
      <c r="F44">
        <v>44.189243228665745</v>
      </c>
      <c r="G44">
        <v>43.968116842563063</v>
      </c>
      <c r="H44">
        <v>43.858980271357552</v>
      </c>
      <c r="I44">
        <v>35.99150860441118</v>
      </c>
      <c r="J44">
        <v>36.346737444021286</v>
      </c>
      <c r="K44">
        <v>36.34816406586711</v>
      </c>
      <c r="L44">
        <v>44.556955009426815</v>
      </c>
      <c r="M44">
        <v>35.240392202584985</v>
      </c>
      <c r="N44">
        <v>43.961340388795406</v>
      </c>
      <c r="O44">
        <v>36.32605142725685</v>
      </c>
      <c r="P44">
        <v>42.288626274567065</v>
      </c>
      <c r="Q44">
        <v>44.550178555659151</v>
      </c>
      <c r="R44">
        <v>43.083254642690903</v>
      </c>
      <c r="S44">
        <v>44.067623716309278</v>
      </c>
      <c r="T44">
        <v>42.223714980582088</v>
      </c>
      <c r="U44">
        <v>36.387039511165817</v>
      </c>
      <c r="V44">
        <v>36.091015478157381</v>
      </c>
      <c r="W44">
        <v>36.864601174055316</v>
      </c>
      <c r="X44">
        <v>36.404872284238607</v>
      </c>
      <c r="Y44">
        <v>36.104211730231249</v>
      </c>
      <c r="Z44">
        <v>44.184606707666816</v>
      </c>
      <c r="AA44">
        <v>35.389830840935005</v>
      </c>
      <c r="AB44">
        <v>35.352738672943595</v>
      </c>
      <c r="AC44">
        <v>43.12747991991143</v>
      </c>
      <c r="AD44">
        <v>44.196732993356314</v>
      </c>
      <c r="AE44">
        <v>35.028895513941606</v>
      </c>
      <c r="AF44">
        <v>43.532997179586829</v>
      </c>
      <c r="AG44">
        <v>36.175542822522445</v>
      </c>
      <c r="AH44">
        <v>36.25115378035111</v>
      </c>
      <c r="AI44">
        <v>34.771746926231877</v>
      </c>
      <c r="AJ44">
        <v>44.555171732119533</v>
      </c>
      <c r="AK44">
        <v>36.361360317940985</v>
      </c>
      <c r="AL44">
        <v>42.791153819758478</v>
      </c>
      <c r="AM44">
        <v>42.981251180714494</v>
      </c>
    </row>
    <row r="45" spans="1:39" x14ac:dyDescent="0.25">
      <c r="A45" s="141">
        <f ca="1">Exceedance!U45</f>
        <v>44075</v>
      </c>
      <c r="B45" s="254">
        <v>43.859336926819019</v>
      </c>
      <c r="C45" s="254">
        <v>43.859336926819019</v>
      </c>
      <c r="D45" s="254">
        <v>43.859336926819019</v>
      </c>
      <c r="E45">
        <v>42.633868761256423</v>
      </c>
      <c r="F45">
        <v>42.50333286236355</v>
      </c>
      <c r="G45">
        <v>42.527942089204011</v>
      </c>
      <c r="H45">
        <v>44.054784119696869</v>
      </c>
      <c r="I45">
        <v>28.094036612766345</v>
      </c>
      <c r="J45">
        <v>29.17256272820909</v>
      </c>
      <c r="K45">
        <v>29.252453551575226</v>
      </c>
      <c r="L45">
        <v>44.402523194616407</v>
      </c>
      <c r="M45">
        <v>28.747072762692159</v>
      </c>
      <c r="N45">
        <v>43.880379599044915</v>
      </c>
      <c r="O45">
        <v>39.808498016597859</v>
      </c>
      <c r="P45">
        <v>43.250169398652275</v>
      </c>
      <c r="Q45">
        <v>43.871819867969982</v>
      </c>
      <c r="R45">
        <v>42.70020667708723</v>
      </c>
      <c r="S45">
        <v>44.108995749838172</v>
      </c>
      <c r="T45">
        <v>43.351102894244306</v>
      </c>
      <c r="U45">
        <v>29.113001266145961</v>
      </c>
      <c r="V45">
        <v>29.084825484690928</v>
      </c>
      <c r="W45">
        <v>29.235334089425336</v>
      </c>
      <c r="X45">
        <v>27.941388075263205</v>
      </c>
      <c r="Y45">
        <v>27.299764900103973</v>
      </c>
      <c r="Z45">
        <v>44.449958370990039</v>
      </c>
      <c r="AA45">
        <v>35.035459848979748</v>
      </c>
      <c r="AB45">
        <v>42.290409551874347</v>
      </c>
      <c r="AC45">
        <v>43.450609767990514</v>
      </c>
      <c r="AD45">
        <v>44.206006035354186</v>
      </c>
      <c r="AE45">
        <v>39.73935226864689</v>
      </c>
      <c r="AF45">
        <v>43.763039952225917</v>
      </c>
      <c r="AG45">
        <v>29.308448459023804</v>
      </c>
      <c r="AH45">
        <v>28.137905234525427</v>
      </c>
      <c r="AI45">
        <v>42.766187937456571</v>
      </c>
      <c r="AJ45">
        <v>44.502030068362615</v>
      </c>
      <c r="AK45">
        <v>29.242823854115915</v>
      </c>
      <c r="AL45">
        <v>42.769397836609677</v>
      </c>
      <c r="AM45">
        <v>44.056924052465597</v>
      </c>
    </row>
    <row r="46" spans="1:39" x14ac:dyDescent="0.25">
      <c r="A46" s="141">
        <f ca="1">Exceedance!U46</f>
        <v>44105</v>
      </c>
      <c r="B46" s="254">
        <v>33.849587008085095</v>
      </c>
      <c r="C46" s="254">
        <v>37.526704815695801</v>
      </c>
      <c r="D46" s="254">
        <v>35.87182347454025</v>
      </c>
      <c r="E46">
        <v>41.915921317345614</v>
      </c>
      <c r="F46">
        <v>42.505829450593723</v>
      </c>
      <c r="G46">
        <v>43.23304993650239</v>
      </c>
      <c r="H46">
        <v>33.62196598126156</v>
      </c>
      <c r="I46">
        <v>16.649982712408701</v>
      </c>
      <c r="J46">
        <v>16.791218275145255</v>
      </c>
      <c r="K46">
        <v>16.175274293210851</v>
      </c>
      <c r="L46">
        <v>25.160286085470059</v>
      </c>
      <c r="M46">
        <v>16.873605686741566</v>
      </c>
      <c r="N46">
        <v>43.922821598958151</v>
      </c>
      <c r="O46">
        <v>17.893669832829893</v>
      </c>
      <c r="P46">
        <v>43.168138642517398</v>
      </c>
      <c r="Q46">
        <v>37.801704164458762</v>
      </c>
      <c r="R46">
        <v>41.441926209070687</v>
      </c>
      <c r="S46">
        <v>24.162623118575446</v>
      </c>
      <c r="T46">
        <v>44.089023043996633</v>
      </c>
      <c r="U46">
        <v>16.741643166002881</v>
      </c>
      <c r="V46">
        <v>16.956349753799351</v>
      </c>
      <c r="W46">
        <v>16.455248830453758</v>
      </c>
      <c r="X46">
        <v>16.805127838142035</v>
      </c>
      <c r="Y46">
        <v>15.749427672232466</v>
      </c>
      <c r="Z46">
        <v>29.447199432295434</v>
      </c>
      <c r="AA46">
        <v>25.980475766123757</v>
      </c>
      <c r="AB46">
        <v>23.837874953625125</v>
      </c>
      <c r="AC46">
        <v>43.61431462479878</v>
      </c>
      <c r="AD46">
        <v>32.461161455006952</v>
      </c>
      <c r="AE46">
        <v>16.769818947457896</v>
      </c>
      <c r="AF46">
        <v>39.066150802079271</v>
      </c>
      <c r="AG46">
        <v>17.129684308066935</v>
      </c>
      <c r="AH46">
        <v>15.770826999919821</v>
      </c>
      <c r="AI46">
        <v>27.363114305462592</v>
      </c>
      <c r="AJ46">
        <v>25.510292405736116</v>
      </c>
      <c r="AK46">
        <v>16.953853165569161</v>
      </c>
      <c r="AL46">
        <v>44.031601514702217</v>
      </c>
      <c r="AM46">
        <v>43.202762221765269</v>
      </c>
    </row>
    <row r="47" spans="1:39" x14ac:dyDescent="0.25">
      <c r="A47" s="141">
        <f ca="1">Exceedance!U47</f>
        <v>44136</v>
      </c>
      <c r="B47" s="254">
        <v>16.433731221880947</v>
      </c>
      <c r="C47" s="254">
        <v>17.314670211677115</v>
      </c>
      <c r="D47" s="254">
        <v>16.929482313309048</v>
      </c>
      <c r="E47">
        <v>43.416014188229283</v>
      </c>
      <c r="F47">
        <v>42.529966089471479</v>
      </c>
      <c r="G47">
        <v>40.3664634695172</v>
      </c>
      <c r="H47">
        <v>17.368168530907127</v>
      </c>
      <c r="I47">
        <v>6.4004180610905319</v>
      </c>
      <c r="J47">
        <v>6.4353702963132138</v>
      </c>
      <c r="K47">
        <v>5.9071635578969728</v>
      </c>
      <c r="L47">
        <v>15.361981560267969</v>
      </c>
      <c r="M47">
        <v>8.9343970612132999</v>
      </c>
      <c r="N47">
        <v>23.403024763268409</v>
      </c>
      <c r="O47">
        <v>17.264025136282662</v>
      </c>
      <c r="P47">
        <v>44.09294625407265</v>
      </c>
      <c r="Q47">
        <v>19.50774464419451</v>
      </c>
      <c r="R47">
        <v>40.50735754514762</v>
      </c>
      <c r="S47">
        <v>17.979832647398897</v>
      </c>
      <c r="T47">
        <v>17.711883847862765</v>
      </c>
      <c r="U47">
        <v>6.3797320443260892</v>
      </c>
      <c r="V47">
        <v>6.4367969181590388</v>
      </c>
      <c r="W47">
        <v>6.5295273381375809</v>
      </c>
      <c r="X47">
        <v>6.4499931702329087</v>
      </c>
      <c r="Y47">
        <v>5.3696837774828809</v>
      </c>
      <c r="Z47">
        <v>17.744258119058674</v>
      </c>
      <c r="AA47">
        <v>19.06834511578824</v>
      </c>
      <c r="AB47">
        <v>16.399492297682571</v>
      </c>
      <c r="AC47">
        <v>24.005903574192185</v>
      </c>
      <c r="AD47">
        <v>18.385349906998865</v>
      </c>
      <c r="AE47">
        <v>15.645313099577674</v>
      </c>
      <c r="AF47">
        <v>17.794371807316811</v>
      </c>
      <c r="AG47">
        <v>6.5644795733602628</v>
      </c>
      <c r="AH47">
        <v>6.0466158433262454</v>
      </c>
      <c r="AI47">
        <v>18.287269655193178</v>
      </c>
      <c r="AJ47">
        <v>16.05995629833826</v>
      </c>
      <c r="AK47">
        <v>6.1871380951398836</v>
      </c>
      <c r="AL47">
        <v>18.564919024508033</v>
      </c>
      <c r="AM47">
        <v>17.084984094436631</v>
      </c>
    </row>
    <row r="48" spans="1:39" x14ac:dyDescent="0.25">
      <c r="A48" s="141">
        <f ca="1">Exceedance!U48</f>
        <v>44166</v>
      </c>
      <c r="B48" s="254">
        <v>23.898958059108434</v>
      </c>
      <c r="C48" s="254">
        <v>23.898958059104206</v>
      </c>
      <c r="D48" s="254">
        <v>23.898958059104206</v>
      </c>
      <c r="E48">
        <v>44.000215834094107</v>
      </c>
      <c r="F48">
        <v>28.504450032867982</v>
      </c>
      <c r="G48">
        <v>28.585410822619483</v>
      </c>
      <c r="H48">
        <v>25.099460342364889</v>
      </c>
      <c r="I48">
        <v>14.243268033201639</v>
      </c>
      <c r="J48">
        <v>6.5751792372039377</v>
      </c>
      <c r="K48">
        <v>17.430112038253725</v>
      </c>
      <c r="L48">
        <v>23.450845526094099</v>
      </c>
      <c r="M48">
        <v>22.741457813269065</v>
      </c>
      <c r="N48">
        <v>26.643065179544553</v>
      </c>
      <c r="O48">
        <v>24.227437739109348</v>
      </c>
      <c r="P48">
        <v>42.106246714118427</v>
      </c>
      <c r="Q48">
        <v>26.649841633318069</v>
      </c>
      <c r="R48">
        <v>28.206999378013943</v>
      </c>
      <c r="S48">
        <v>25.82061768543301</v>
      </c>
      <c r="T48">
        <v>25.025632661847443</v>
      </c>
      <c r="U48">
        <v>7.808892479865654</v>
      </c>
      <c r="V48">
        <v>21.59992052488937</v>
      </c>
      <c r="W48">
        <v>6.7267578083227102</v>
      </c>
      <c r="X48">
        <v>6.4974283466065428</v>
      </c>
      <c r="Y48">
        <v>7.3082327564154985</v>
      </c>
      <c r="Z48">
        <v>24.869977607227273</v>
      </c>
      <c r="AA48">
        <v>24.611199015635943</v>
      </c>
      <c r="AB48">
        <v>23.625250046750278</v>
      </c>
      <c r="AC48">
        <v>27.269708825322436</v>
      </c>
      <c r="AD48">
        <v>25.267445064710639</v>
      </c>
      <c r="AE48">
        <v>23.892028331915281</v>
      </c>
      <c r="AF48">
        <v>25.450052660976073</v>
      </c>
      <c r="AG48">
        <v>6.624754346346311</v>
      </c>
      <c r="AH48">
        <v>6.4853020609170384</v>
      </c>
      <c r="AI48">
        <v>24.855508006733249</v>
      </c>
      <c r="AJ48">
        <v>24.633311654241986</v>
      </c>
      <c r="AK48">
        <v>6.4410767836965039</v>
      </c>
      <c r="AL48">
        <v>24.597646108095816</v>
      </c>
      <c r="AM48">
        <v>25.664759248776779</v>
      </c>
    </row>
    <row r="49" spans="1:39" x14ac:dyDescent="0.25">
      <c r="A49" s="141">
        <f ca="1">Exceedance!U49</f>
        <v>44197</v>
      </c>
      <c r="B49" s="254">
        <v>17.73052722533663</v>
      </c>
      <c r="C49" s="254">
        <v>17.73052722533663</v>
      </c>
      <c r="D49" s="254">
        <v>17.73052722533663</v>
      </c>
      <c r="E49">
        <v>32.28136463661933</v>
      </c>
      <c r="F49">
        <v>20.661675081002965</v>
      </c>
      <c r="G49">
        <v>20.328202224541656</v>
      </c>
      <c r="H49">
        <v>18.005508586119156</v>
      </c>
      <c r="I49">
        <v>15.985412052435235</v>
      </c>
      <c r="J49">
        <v>10.18230929954197</v>
      </c>
      <c r="K49">
        <v>16.431944690177573</v>
      </c>
      <c r="L49">
        <v>16.58459322767871</v>
      </c>
      <c r="M49">
        <v>16.351340555882388</v>
      </c>
      <c r="N49">
        <v>19.351679571075319</v>
      </c>
      <c r="O49">
        <v>17.145612268548899</v>
      </c>
      <c r="P49">
        <v>21.830078372724895</v>
      </c>
      <c r="Q49">
        <v>19.177275050423361</v>
      </c>
      <c r="R49">
        <v>20.840716122653841</v>
      </c>
      <c r="S49">
        <v>18.729162517413251</v>
      </c>
      <c r="T49">
        <v>19.120056903168955</v>
      </c>
      <c r="U49">
        <v>16.399132387730415</v>
      </c>
      <c r="V49">
        <v>16.190488942770298</v>
      </c>
      <c r="W49">
        <v>6.8312578585292956</v>
      </c>
      <c r="X49">
        <v>6.6322441110368864</v>
      </c>
      <c r="Y49">
        <v>17.823614300789792</v>
      </c>
      <c r="Z49">
        <v>17.672392385119316</v>
      </c>
      <c r="AA49">
        <v>17.649566435586134</v>
      </c>
      <c r="AB49">
        <v>16.66626732835212</v>
      </c>
      <c r="AC49">
        <v>20.051794241913317</v>
      </c>
      <c r="AD49">
        <v>17.988899052852179</v>
      </c>
      <c r="AE49">
        <v>17.076064453564989</v>
      </c>
      <c r="AF49">
        <v>18.460040917435471</v>
      </c>
      <c r="AG49">
        <v>6.7078550688655412</v>
      </c>
      <c r="AH49">
        <v>6.6675530017210223</v>
      </c>
      <c r="AI49">
        <v>17.609417641858929</v>
      </c>
      <c r="AJ49">
        <v>17.633670213242073</v>
      </c>
      <c r="AK49">
        <v>6.680749253794894</v>
      </c>
      <c r="AL49">
        <v>17.531156822382759</v>
      </c>
      <c r="AM49">
        <v>19.148385958045427</v>
      </c>
    </row>
    <row r="50" spans="1:39" x14ac:dyDescent="0.25">
      <c r="A50" s="141">
        <f ca="1">Exceedance!U50</f>
        <v>44228</v>
      </c>
      <c r="B50" s="254">
        <v>14.394135552831173</v>
      </c>
      <c r="C50" s="254">
        <v>14.394135552831173</v>
      </c>
      <c r="D50" s="254">
        <v>14.394135552831173</v>
      </c>
      <c r="E50">
        <v>18.146354389383866</v>
      </c>
      <c r="F50">
        <v>21.670467004033714</v>
      </c>
      <c r="G50">
        <v>16.372350124105793</v>
      </c>
      <c r="H50">
        <v>13.537449134414022</v>
      </c>
      <c r="I50">
        <v>11.958991748693272</v>
      </c>
      <c r="J50">
        <v>12.026042975449746</v>
      </c>
      <c r="K50">
        <v>12.549969848325755</v>
      </c>
      <c r="L50">
        <v>12.717954570671504</v>
      </c>
      <c r="M50">
        <v>13.327478754303751</v>
      </c>
      <c r="N50">
        <v>14.655054077195462</v>
      </c>
      <c r="O50">
        <v>14.106414282119459</v>
      </c>
      <c r="P50">
        <v>18.35678111165068</v>
      </c>
      <c r="Q50">
        <v>14.418234850788727</v>
      </c>
      <c r="R50">
        <v>16.484696594464413</v>
      </c>
      <c r="S50">
        <v>15.229878985705659</v>
      </c>
      <c r="T50">
        <v>16.060429868753303</v>
      </c>
      <c r="U50">
        <v>13.327478754299694</v>
      </c>
      <c r="V50">
        <v>11.97932110999626</v>
      </c>
      <c r="W50">
        <v>6.6975120604833265</v>
      </c>
      <c r="X50">
        <v>6.8027254216128279</v>
      </c>
      <c r="Y50">
        <v>13.536122199251418</v>
      </c>
      <c r="Z50">
        <v>13.073540065743071</v>
      </c>
      <c r="AA50">
        <v>14.085014954432101</v>
      </c>
      <c r="AB50">
        <v>12.313507277380472</v>
      </c>
      <c r="AC50">
        <v>15.798848142084656</v>
      </c>
      <c r="AD50">
        <v>13.52338629799578</v>
      </c>
      <c r="AE50">
        <v>12.502891327413572</v>
      </c>
      <c r="AF50">
        <v>14.086188616177301</v>
      </c>
      <c r="AG50">
        <v>6.8658534382905287</v>
      </c>
      <c r="AH50">
        <v>6.314107439418196</v>
      </c>
      <c r="AI50">
        <v>14.775603623171625</v>
      </c>
      <c r="AJ50">
        <v>13.668188415346895</v>
      </c>
      <c r="AK50">
        <v>6.7984455560753556</v>
      </c>
      <c r="AL50">
        <v>13.467544663972708</v>
      </c>
      <c r="AM50">
        <v>13.884321624989187</v>
      </c>
    </row>
    <row r="51" spans="1:39" x14ac:dyDescent="0.25">
      <c r="A51" s="141">
        <f ca="1">Exceedance!U51</f>
        <v>44256</v>
      </c>
      <c r="B51" s="254">
        <v>16.288417532051646</v>
      </c>
      <c r="C51" s="254">
        <v>16.288417532051646</v>
      </c>
      <c r="D51" s="254">
        <v>16.288417532051646</v>
      </c>
      <c r="E51">
        <v>19.74547891994402</v>
      </c>
      <c r="F51">
        <v>30.160531705380254</v>
      </c>
      <c r="G51">
        <v>14.777268341862845</v>
      </c>
      <c r="H51">
        <v>13.218683975300403</v>
      </c>
      <c r="I51">
        <v>17.141680146453844</v>
      </c>
      <c r="J51">
        <v>12.672430558949513</v>
      </c>
      <c r="K51">
        <v>13.034193415044459</v>
      </c>
      <c r="L51">
        <v>13.408567431394562</v>
      </c>
      <c r="M51">
        <v>15.870916737286342</v>
      </c>
      <c r="N51">
        <v>18.187964519765959</v>
      </c>
      <c r="O51">
        <v>21.060724575110296</v>
      </c>
      <c r="P51">
        <v>17.713969411491014</v>
      </c>
      <c r="Q51">
        <v>18.516444199766873</v>
      </c>
      <c r="R51">
        <v>18.126263124934077</v>
      </c>
      <c r="S51">
        <v>15.362440267428809</v>
      </c>
      <c r="T51">
        <v>13.485818915930903</v>
      </c>
      <c r="U51">
        <v>13.232022977973878</v>
      </c>
      <c r="V51">
        <v>9.399403389168393</v>
      </c>
      <c r="W51">
        <v>7.5798776721223087</v>
      </c>
      <c r="X51">
        <v>5.8786311209774942</v>
      </c>
      <c r="Y51">
        <v>10.847067907218035</v>
      </c>
      <c r="Z51">
        <v>11.898844863051592</v>
      </c>
      <c r="AA51">
        <v>24.052350585802682</v>
      </c>
      <c r="AB51">
        <v>8.8722666171365177</v>
      </c>
      <c r="AC51">
        <v>20.522987825917966</v>
      </c>
      <c r="AD51">
        <v>11.334473172428691</v>
      </c>
      <c r="AE51">
        <v>14.189553728121691</v>
      </c>
      <c r="AF51">
        <v>17.858414873380674</v>
      </c>
      <c r="AG51">
        <v>8.1016646122323426</v>
      </c>
      <c r="AH51">
        <v>7.78495456245947</v>
      </c>
      <c r="AI51">
        <v>18.282478217051779</v>
      </c>
      <c r="AJ51">
        <v>11.522073945154519</v>
      </c>
      <c r="AK51">
        <v>7.875901705130735</v>
      </c>
      <c r="AL51">
        <v>14.827913417389588</v>
      </c>
      <c r="AM51">
        <v>10.744921694642033</v>
      </c>
    </row>
    <row r="52" spans="1:39" x14ac:dyDescent="0.25">
      <c r="A52" s="141">
        <f ca="1">Exceedance!U52</f>
        <v>44287</v>
      </c>
      <c r="B52" s="254">
        <v>13.963297121263647</v>
      </c>
      <c r="C52" s="254">
        <v>13.963297121263647</v>
      </c>
      <c r="D52" s="254">
        <v>13.963297121263647</v>
      </c>
      <c r="E52">
        <v>22.267714922219714</v>
      </c>
      <c r="F52">
        <v>29.827384083239732</v>
      </c>
      <c r="G52">
        <v>19.072438643035984</v>
      </c>
      <c r="H52">
        <v>14.486154027758046</v>
      </c>
      <c r="I52">
        <v>22.290284050336915</v>
      </c>
      <c r="J52">
        <v>14.017152095943489</v>
      </c>
      <c r="K52">
        <v>15.446983840920335</v>
      </c>
      <c r="L52">
        <v>16.236581905138465</v>
      </c>
      <c r="M52">
        <v>18.147185212157915</v>
      </c>
      <c r="N52">
        <v>16.416068766112186</v>
      </c>
      <c r="O52">
        <v>15.96719457022034</v>
      </c>
      <c r="P52">
        <v>15.989865489668373</v>
      </c>
      <c r="Q52">
        <v>17.291657923986499</v>
      </c>
      <c r="R52">
        <v>12.741395510315604</v>
      </c>
      <c r="S52">
        <v>14.992961438486928</v>
      </c>
      <c r="T52">
        <v>14.84393149201442</v>
      </c>
      <c r="U52">
        <v>14.49614038067881</v>
      </c>
      <c r="V52">
        <v>15.038613337553295</v>
      </c>
      <c r="W52">
        <v>14.665195069408925</v>
      </c>
      <c r="X52">
        <v>9.8424999196017549</v>
      </c>
      <c r="Y52">
        <v>13.808508650991763</v>
      </c>
      <c r="Z52">
        <v>15.44963229961207</v>
      </c>
      <c r="AA52">
        <v>14.667743694055183</v>
      </c>
      <c r="AB52">
        <v>11.095020844050664</v>
      </c>
      <c r="AC52">
        <v>13.211162789469139</v>
      </c>
      <c r="AD52">
        <v>13.732184382240195</v>
      </c>
      <c r="AE52">
        <v>12.719639527166796</v>
      </c>
      <c r="AF52">
        <v>16.41856535434237</v>
      </c>
      <c r="AG52">
        <v>15.436640832538107</v>
      </c>
      <c r="AH52">
        <v>15.054306177857349</v>
      </c>
      <c r="AI52">
        <v>13.89874248274012</v>
      </c>
      <c r="AJ52">
        <v>14.106672616768929</v>
      </c>
      <c r="AK52">
        <v>15.866054008131057</v>
      </c>
      <c r="AL52">
        <v>16.153518310064538</v>
      </c>
      <c r="AM52">
        <v>15.579153612379139</v>
      </c>
    </row>
    <row r="53" spans="1:39" x14ac:dyDescent="0.25">
      <c r="A53" s="141">
        <f ca="1">Exceedance!U53</f>
        <v>44317</v>
      </c>
      <c r="B53" s="254">
        <v>70.765729939275644</v>
      </c>
      <c r="C53" s="254">
        <v>70.76572993927978</v>
      </c>
      <c r="D53" s="254">
        <v>70.765729939275644</v>
      </c>
      <c r="E53">
        <v>108.39529048147813</v>
      </c>
      <c r="F53">
        <v>108.39529048147813</v>
      </c>
      <c r="G53">
        <v>98.652406401819107</v>
      </c>
      <c r="H53">
        <v>30.641061492050678</v>
      </c>
      <c r="I53">
        <v>46.354386320452562</v>
      </c>
      <c r="J53">
        <v>26.153060801859777</v>
      </c>
      <c r="K53">
        <v>44.123741816890785</v>
      </c>
      <c r="L53">
        <v>49.144145339960858</v>
      </c>
      <c r="M53">
        <v>94.961022375750147</v>
      </c>
      <c r="N53">
        <v>57.482239864114597</v>
      </c>
      <c r="O53">
        <v>108.39529048147813</v>
      </c>
      <c r="P53">
        <v>108.39529048147813</v>
      </c>
      <c r="Q53">
        <v>108.39529048147813</v>
      </c>
      <c r="R53">
        <v>52.593854613813832</v>
      </c>
      <c r="S53">
        <v>56.350456418339583</v>
      </c>
      <c r="T53">
        <v>68.256088043775492</v>
      </c>
      <c r="U53">
        <v>60.102480313429439</v>
      </c>
      <c r="V53">
        <v>26.368984925553274</v>
      </c>
      <c r="W53">
        <v>29.572646730873803</v>
      </c>
      <c r="X53">
        <v>25.243524090132297</v>
      </c>
      <c r="Y53">
        <v>68.683856754368875</v>
      </c>
      <c r="Z53">
        <v>60.612339568391661</v>
      </c>
      <c r="AA53">
        <v>65.411047427741508</v>
      </c>
      <c r="AB53">
        <v>106.21261541030742</v>
      </c>
      <c r="AC53">
        <v>89.296620336906969</v>
      </c>
      <c r="AD53">
        <v>32.063760494716078</v>
      </c>
      <c r="AE53">
        <v>108.39529048147813</v>
      </c>
      <c r="AF53">
        <v>25.084167910143449</v>
      </c>
      <c r="AG53">
        <v>24.825887396395078</v>
      </c>
      <c r="AH53">
        <v>55.600945167788971</v>
      </c>
      <c r="AI53">
        <v>52.572921437005398</v>
      </c>
      <c r="AJ53">
        <v>25.302655701808309</v>
      </c>
      <c r="AK53">
        <v>53.177923245006667</v>
      </c>
      <c r="AL53">
        <v>58.037516218750383</v>
      </c>
      <c r="AM53">
        <v>108.39529048147813</v>
      </c>
    </row>
    <row r="54" spans="1:39" x14ac:dyDescent="0.25">
      <c r="A54" s="141">
        <f ca="1">Exceedance!U54</f>
        <v>44348</v>
      </c>
      <c r="B54" s="254">
        <v>26.650070708468199</v>
      </c>
      <c r="C54" s="254">
        <v>26.650070708468199</v>
      </c>
      <c r="D54" s="254">
        <v>26.650070708468199</v>
      </c>
      <c r="E54">
        <v>82.277266376260258</v>
      </c>
      <c r="F54">
        <v>81.456602159450156</v>
      </c>
      <c r="G54">
        <v>37.552333777686705</v>
      </c>
      <c r="H54">
        <v>21.026145224475538</v>
      </c>
      <c r="I54">
        <v>23.688934899705536</v>
      </c>
      <c r="J54">
        <v>21.370317744780511</v>
      </c>
      <c r="K54">
        <v>16.31508323410409</v>
      </c>
      <c r="L54">
        <v>18.761383044230339</v>
      </c>
      <c r="M54">
        <v>82.270133267031142</v>
      </c>
      <c r="N54">
        <v>20.678049494094534</v>
      </c>
      <c r="O54">
        <v>72.612218369895899</v>
      </c>
      <c r="P54">
        <v>37.635411449086696</v>
      </c>
      <c r="Q54">
        <v>104.89866820788205</v>
      </c>
      <c r="R54">
        <v>16.783015199534258</v>
      </c>
      <c r="S54">
        <v>64.033472701381399</v>
      </c>
      <c r="T54">
        <v>23.253815236729306</v>
      </c>
      <c r="U54">
        <v>21.324309190252691</v>
      </c>
      <c r="V54">
        <v>30.707442826600811</v>
      </c>
      <c r="W54">
        <v>21.400633459004244</v>
      </c>
      <c r="X54">
        <v>21.725189928929147</v>
      </c>
      <c r="Y54">
        <v>33.761799532072892</v>
      </c>
      <c r="Z54">
        <v>20.886336283584793</v>
      </c>
      <c r="AA54">
        <v>14.658061960179788</v>
      </c>
      <c r="AB54">
        <v>104.89866820788205</v>
      </c>
      <c r="AC54">
        <v>30.335034936202174</v>
      </c>
      <c r="AD54">
        <v>16.224849402355719</v>
      </c>
      <c r="AE54">
        <v>28.449705287254211</v>
      </c>
      <c r="AF54">
        <v>31.37831174959943</v>
      </c>
      <c r="AG54">
        <v>24.813469569676109</v>
      </c>
      <c r="AH54">
        <v>15.872693148136372</v>
      </c>
      <c r="AI54">
        <v>40.218837018568294</v>
      </c>
      <c r="AJ54">
        <v>24.524935301358251</v>
      </c>
      <c r="AK54">
        <v>14.283217070189638</v>
      </c>
      <c r="AL54">
        <v>44.636399153382683</v>
      </c>
      <c r="AM54">
        <v>104.89866820788205</v>
      </c>
    </row>
    <row r="55" spans="1:39" x14ac:dyDescent="0.25">
      <c r="A55" s="141">
        <f ca="1">Exceedance!U55</f>
        <v>44378</v>
      </c>
      <c r="B55" s="254">
        <v>44.41945919696289</v>
      </c>
      <c r="C55" s="254">
        <v>44.419459196958094</v>
      </c>
      <c r="D55" s="254">
        <v>44.41945919696289</v>
      </c>
      <c r="E55">
        <v>50.280021739602034</v>
      </c>
      <c r="F55">
        <v>60.754992642567629</v>
      </c>
      <c r="G55">
        <v>39.192297830397685</v>
      </c>
      <c r="H55">
        <v>36.394308208421585</v>
      </c>
      <c r="I55">
        <v>37.208195971464029</v>
      </c>
      <c r="J55">
        <v>36.479905519171012</v>
      </c>
      <c r="K55">
        <v>42.117132809830025</v>
      </c>
      <c r="L55">
        <v>35.668870999820214</v>
      </c>
      <c r="M55">
        <v>65.252774666983655</v>
      </c>
      <c r="N55">
        <v>36.69068889689148</v>
      </c>
      <c r="O55">
        <v>108.39529048147813</v>
      </c>
      <c r="P55">
        <v>41.304787052063091</v>
      </c>
      <c r="Q55">
        <v>63.572214132603278</v>
      </c>
      <c r="R55">
        <v>34.344252615972877</v>
      </c>
      <c r="S55">
        <v>66.773553554631775</v>
      </c>
      <c r="T55">
        <v>37.922455842585094</v>
      </c>
      <c r="U55">
        <v>36.893625854459899</v>
      </c>
      <c r="V55">
        <v>41.552851784745066</v>
      </c>
      <c r="W55">
        <v>37.177166946317371</v>
      </c>
      <c r="X55">
        <v>36.463856023405491</v>
      </c>
      <c r="Y55">
        <v>41.105006790058724</v>
      </c>
      <c r="Z55">
        <v>36.570139350919362</v>
      </c>
      <c r="AA55">
        <v>34.740140178188959</v>
      </c>
      <c r="AB55">
        <v>73.879200313217666</v>
      </c>
      <c r="AC55">
        <v>49.71436617773292</v>
      </c>
      <c r="AD55">
        <v>35.841135587703427</v>
      </c>
      <c r="AE55">
        <v>73.675906700179169</v>
      </c>
      <c r="AF55">
        <v>38.761666143390912</v>
      </c>
      <c r="AG55">
        <v>37.267044122604261</v>
      </c>
      <c r="AH55">
        <v>35.557237840384509</v>
      </c>
      <c r="AI55">
        <v>41.184237506090689</v>
      </c>
      <c r="AJ55">
        <v>36.597958476912929</v>
      </c>
      <c r="AK55">
        <v>32.079490435727671</v>
      </c>
      <c r="AL55">
        <v>74.444499219624277</v>
      </c>
      <c r="AM55">
        <v>108.39529048147813</v>
      </c>
    </row>
    <row r="56" spans="1:39" x14ac:dyDescent="0.25">
      <c r="A56" s="141">
        <f ca="1">Exceedance!U56</f>
        <v>44409</v>
      </c>
      <c r="B56" s="254">
        <v>43.153159113136262</v>
      </c>
      <c r="C56" s="254">
        <v>43.153159113136262</v>
      </c>
      <c r="D56" s="254">
        <v>43.153159113136262</v>
      </c>
      <c r="E56">
        <v>44.213852455506206</v>
      </c>
      <c r="F56">
        <v>43.993796035787902</v>
      </c>
      <c r="G56">
        <v>43.852917128512807</v>
      </c>
      <c r="H56">
        <v>36.015761175790175</v>
      </c>
      <c r="I56">
        <v>36.372059981784659</v>
      </c>
      <c r="J56">
        <v>36.366353494401359</v>
      </c>
      <c r="K56">
        <v>44.554101765735176</v>
      </c>
      <c r="L56">
        <v>35.267498017655626</v>
      </c>
      <c r="M56">
        <v>43.991299447557708</v>
      </c>
      <c r="N56">
        <v>36.34816406586711</v>
      </c>
      <c r="O56">
        <v>42.227638190658084</v>
      </c>
      <c r="P56">
        <v>44.570864572423588</v>
      </c>
      <c r="Q56">
        <v>43.111073768684449</v>
      </c>
      <c r="R56">
        <v>44.095086186841385</v>
      </c>
      <c r="S56">
        <v>42.160586963904379</v>
      </c>
      <c r="T56">
        <v>36.400592418701144</v>
      </c>
      <c r="U56">
        <v>36.113128116767648</v>
      </c>
      <c r="V56">
        <v>36.894560232817597</v>
      </c>
      <c r="W56">
        <v>36.428768200156156</v>
      </c>
      <c r="X56">
        <v>36.135597410839374</v>
      </c>
      <c r="Y56">
        <v>44.213495800044761</v>
      </c>
      <c r="Z56">
        <v>35.419076588774409</v>
      </c>
      <c r="AA56">
        <v>35.35202536202069</v>
      </c>
      <c r="AB56">
        <v>43.154229079520626</v>
      </c>
      <c r="AC56">
        <v>44.220272253812418</v>
      </c>
      <c r="AD56">
        <v>35.052791429859155</v>
      </c>
      <c r="AE56">
        <v>43.500184877132881</v>
      </c>
      <c r="AF56">
        <v>36.198012116594171</v>
      </c>
      <c r="AG56">
        <v>36.277189629037387</v>
      </c>
      <c r="AH56">
        <v>34.798139430379628</v>
      </c>
      <c r="AI56">
        <v>44.560521564041373</v>
      </c>
      <c r="AJ56">
        <v>36.390249410318916</v>
      </c>
      <c r="AK56">
        <v>42.825036088596804</v>
      </c>
      <c r="AL56">
        <v>43.011566894938248</v>
      </c>
      <c r="AM56">
        <v>41.452625872914354</v>
      </c>
    </row>
    <row r="57" spans="1:39" x14ac:dyDescent="0.25">
      <c r="A57" s="141">
        <f ca="1">Exceedance!U57</f>
        <v>44440</v>
      </c>
      <c r="B57" s="254">
        <v>43.859336926819019</v>
      </c>
      <c r="C57" s="254">
        <v>43.859336926819019</v>
      </c>
      <c r="D57" s="254">
        <v>43.859336926819019</v>
      </c>
      <c r="E57">
        <v>42.518312391744693</v>
      </c>
      <c r="F57">
        <v>42.544348240430985</v>
      </c>
      <c r="G57">
        <v>44.044084455853188</v>
      </c>
      <c r="H57">
        <v>28.109016142147496</v>
      </c>
      <c r="I57">
        <v>29.188968879436064</v>
      </c>
      <c r="J57">
        <v>29.263153215418903</v>
      </c>
      <c r="K57">
        <v>44.412509547537162</v>
      </c>
      <c r="L57">
        <v>28.763835569380593</v>
      </c>
      <c r="M57">
        <v>43.900352304886454</v>
      </c>
      <c r="N57">
        <v>38.970117787507441</v>
      </c>
      <c r="O57">
        <v>43.351459549705766</v>
      </c>
      <c r="P57">
        <v>43.883232842736568</v>
      </c>
      <c r="Q57">
        <v>42.718752761082939</v>
      </c>
      <c r="R57">
        <v>44.126115211988058</v>
      </c>
      <c r="S57">
        <v>43.330773532941322</v>
      </c>
      <c r="T57">
        <v>29.117994442606342</v>
      </c>
      <c r="U57">
        <v>29.096951770380432</v>
      </c>
      <c r="V57">
        <v>29.256020106189791</v>
      </c>
      <c r="W57">
        <v>27.964570680257836</v>
      </c>
      <c r="X57">
        <v>27.324017471482982</v>
      </c>
      <c r="Y57">
        <v>44.467791144062844</v>
      </c>
      <c r="Z57">
        <v>33.818455894357534</v>
      </c>
      <c r="AA57">
        <v>42.351040980321855</v>
      </c>
      <c r="AB57">
        <v>43.465232641910198</v>
      </c>
      <c r="AC57">
        <v>44.220272253812418</v>
      </c>
      <c r="AD57">
        <v>40.251479181262617</v>
      </c>
      <c r="AE57">
        <v>43.764823229533192</v>
      </c>
      <c r="AF57">
        <v>29.321644711097676</v>
      </c>
      <c r="AG57">
        <v>28.156094663059687</v>
      </c>
      <c r="AH57">
        <v>31.815864011737084</v>
      </c>
      <c r="AI57">
        <v>44.510233143976087</v>
      </c>
      <c r="AJ57">
        <v>29.261369938111621</v>
      </c>
      <c r="AK57">
        <v>42.792223786142863</v>
      </c>
      <c r="AL57">
        <v>44.075826791922772</v>
      </c>
      <c r="AM57">
        <v>42.649561601560478</v>
      </c>
    </row>
    <row r="58" spans="1:39" x14ac:dyDescent="0.25">
      <c r="A58" s="141">
        <f ca="1">Exceedance!U58</f>
        <v>44470</v>
      </c>
      <c r="B58" s="254">
        <v>33.849587008085095</v>
      </c>
      <c r="C58" s="254">
        <v>37.526704815695801</v>
      </c>
      <c r="D58" s="254">
        <v>35.87182347454025</v>
      </c>
      <c r="E58">
        <v>42.509752660669747</v>
      </c>
      <c r="F58">
        <v>43.2369731465784</v>
      </c>
      <c r="G58">
        <v>33.916738312152695</v>
      </c>
      <c r="H58">
        <v>16.652122645177439</v>
      </c>
      <c r="I58">
        <v>16.79585479614418</v>
      </c>
      <c r="J58">
        <v>16.173491015903572</v>
      </c>
      <c r="K58">
        <v>25.166938259103354</v>
      </c>
      <c r="L58">
        <v>16.878242207740499</v>
      </c>
      <c r="M58">
        <v>43.931381330033105</v>
      </c>
      <c r="N58">
        <v>17.840884824569653</v>
      </c>
      <c r="O58">
        <v>43.052582273005676</v>
      </c>
      <c r="P58">
        <v>37.629940078247223</v>
      </c>
      <c r="Q58">
        <v>41.449059318299788</v>
      </c>
      <c r="R58">
        <v>22.98559301408201</v>
      </c>
      <c r="S58">
        <v>44.080819968383146</v>
      </c>
      <c r="T58">
        <v>16.735936678619581</v>
      </c>
      <c r="U58">
        <v>16.957063064722256</v>
      </c>
      <c r="V58">
        <v>16.464521872451613</v>
      </c>
      <c r="W58">
        <v>16.788365031453601</v>
      </c>
      <c r="X58">
        <v>15.759770680614686</v>
      </c>
      <c r="Y58">
        <v>29.06049335533649</v>
      </c>
      <c r="Z58">
        <v>25.853506421899478</v>
      </c>
      <c r="AA58">
        <v>25.071477764135768</v>
      </c>
      <c r="AB58">
        <v>43.616811213028967</v>
      </c>
      <c r="AC58">
        <v>32.203498872616848</v>
      </c>
      <c r="AD58">
        <v>16.771602224765179</v>
      </c>
      <c r="AE58">
        <v>39.672537505056702</v>
      </c>
      <c r="AF58">
        <v>17.130754274451302</v>
      </c>
      <c r="AG58">
        <v>15.775463520918748</v>
      </c>
      <c r="AH58">
        <v>26.359243866458666</v>
      </c>
      <c r="AI58">
        <v>25.514877762575701</v>
      </c>
      <c r="AJ58">
        <v>16.960986274798277</v>
      </c>
      <c r="AK58">
        <v>42.542310237041463</v>
      </c>
      <c r="AL58">
        <v>42.608630764234256</v>
      </c>
      <c r="AM58">
        <v>41.920557838344543</v>
      </c>
    </row>
    <row r="59" spans="1:39" x14ac:dyDescent="0.25">
      <c r="A59" s="141">
        <f ca="1">Exceedance!U59</f>
        <v>44501</v>
      </c>
      <c r="B59" s="254">
        <v>16.433731221880947</v>
      </c>
      <c r="C59" s="254">
        <v>17.314670211677115</v>
      </c>
      <c r="D59" s="254">
        <v>16.929482313304703</v>
      </c>
      <c r="E59">
        <v>42.228852895135454</v>
      </c>
      <c r="F59">
        <v>39.931346651927278</v>
      </c>
      <c r="G59">
        <v>17.40205079974054</v>
      </c>
      <c r="H59">
        <v>6.4025579938592694</v>
      </c>
      <c r="I59">
        <v>6.4389368509277736</v>
      </c>
      <c r="J59">
        <v>5.9053802805896947</v>
      </c>
      <c r="K59">
        <v>15.279950804128616</v>
      </c>
      <c r="L59">
        <v>7.9722539671143533</v>
      </c>
      <c r="M59">
        <v>22.66958886227939</v>
      </c>
      <c r="N59">
        <v>17.222296447292312</v>
      </c>
      <c r="O59">
        <v>44.091162976765375</v>
      </c>
      <c r="P59">
        <v>19.492051803890824</v>
      </c>
      <c r="Q59">
        <v>40.112867390348264</v>
      </c>
      <c r="R59">
        <v>17.930257538267906</v>
      </c>
      <c r="S59">
        <v>18.615958877397507</v>
      </c>
      <c r="T59">
        <v>6.3743822124042513</v>
      </c>
      <c r="U59">
        <v>6.4375102290819504</v>
      </c>
      <c r="V59">
        <v>6.5366604473666987</v>
      </c>
      <c r="W59">
        <v>6.449993170232907</v>
      </c>
      <c r="X59">
        <v>5.3793134749421885</v>
      </c>
      <c r="Y59">
        <v>17.675066959536998</v>
      </c>
      <c r="Z59">
        <v>18.97383141850241</v>
      </c>
      <c r="AA59">
        <v>16.478313154657005</v>
      </c>
      <c r="AB59">
        <v>23.679850951104381</v>
      </c>
      <c r="AC59">
        <v>18.3457611507778</v>
      </c>
      <c r="AD59">
        <v>15.451320374750779</v>
      </c>
      <c r="AE59">
        <v>17.882465706290656</v>
      </c>
      <c r="AF59">
        <v>6.5655495397446311</v>
      </c>
      <c r="AG59">
        <v>6.0498257424793485</v>
      </c>
      <c r="AH59">
        <v>18.199532411681577</v>
      </c>
      <c r="AI59">
        <v>15.995045004353161</v>
      </c>
      <c r="AJ59">
        <v>6.1935578934460915</v>
      </c>
      <c r="AK59">
        <v>17.174861270748615</v>
      </c>
      <c r="AL59">
        <v>16.963721237547016</v>
      </c>
      <c r="AM59">
        <v>43.419224087382389</v>
      </c>
    </row>
    <row r="60" spans="1:39" x14ac:dyDescent="0.25">
      <c r="A60" s="141">
        <f ca="1">Exceedance!U60</f>
        <v>44531</v>
      </c>
      <c r="B60" s="254">
        <v>23.898958059104206</v>
      </c>
      <c r="C60" s="254">
        <v>23.898958059108434</v>
      </c>
      <c r="D60" s="254">
        <v>23.898958059104206</v>
      </c>
      <c r="E60">
        <v>28.468784486722502</v>
      </c>
      <c r="F60">
        <v>28.524779394172135</v>
      </c>
      <c r="G60">
        <v>25.140475720436552</v>
      </c>
      <c r="H60">
        <v>13.329805585719098</v>
      </c>
      <c r="I60">
        <v>6.5787457918184957</v>
      </c>
      <c r="J60">
        <v>16.400287973654038</v>
      </c>
      <c r="K60">
        <v>23.413040047183998</v>
      </c>
      <c r="L60">
        <v>22.705792267119595</v>
      </c>
      <c r="M60">
        <v>26.523942255418529</v>
      </c>
      <c r="N60">
        <v>24.18784898288774</v>
      </c>
      <c r="O60">
        <v>43.657521333822253</v>
      </c>
      <c r="P60">
        <v>26.634505448475466</v>
      </c>
      <c r="Q60">
        <v>28.154571025184286</v>
      </c>
      <c r="R60">
        <v>25.773182509055154</v>
      </c>
      <c r="S60">
        <v>25.029912527380311</v>
      </c>
      <c r="T60">
        <v>7.3150677456464317</v>
      </c>
      <c r="U60">
        <v>20.414056259977031</v>
      </c>
      <c r="V60">
        <v>6.7328209511674588</v>
      </c>
      <c r="W60">
        <v>6.4960017247607196</v>
      </c>
      <c r="X60">
        <v>6.1293599103840162</v>
      </c>
      <c r="Y60">
        <v>24.805779624169428</v>
      </c>
      <c r="Z60">
        <v>24.525958360343747</v>
      </c>
      <c r="AA60">
        <v>23.586731256908806</v>
      </c>
      <c r="AB60">
        <v>27.227266825409295</v>
      </c>
      <c r="AC60">
        <v>25.229282930339075</v>
      </c>
      <c r="AD60">
        <v>23.816774029548132</v>
      </c>
      <c r="AE60">
        <v>25.501411047429958</v>
      </c>
      <c r="AF60">
        <v>6.6254676572692235</v>
      </c>
      <c r="AG60">
        <v>6.4877986491472335</v>
      </c>
      <c r="AH60">
        <v>24.77062400690674</v>
      </c>
      <c r="AI60">
        <v>24.562693872877933</v>
      </c>
      <c r="AJ60">
        <v>6.4464266156183418</v>
      </c>
      <c r="AK60">
        <v>24.550567587184208</v>
      </c>
      <c r="AL60">
        <v>25.538859870878603</v>
      </c>
      <c r="AM60">
        <v>44.003425733247198</v>
      </c>
    </row>
    <row r="61" spans="1:39" x14ac:dyDescent="0.25">
      <c r="A61" s="141">
        <f ca="1">Exceedance!U61</f>
        <v>44562</v>
      </c>
      <c r="B61" s="254">
        <v>17.73052722533663</v>
      </c>
      <c r="C61" s="254">
        <v>17.73052722533663</v>
      </c>
      <c r="D61" s="254">
        <v>17.73052722533663</v>
      </c>
      <c r="E61">
        <v>20.631002711317752</v>
      </c>
      <c r="F61">
        <v>20.277200493553472</v>
      </c>
      <c r="G61">
        <v>18.031901090266892</v>
      </c>
      <c r="H61">
        <v>15.955809649138802</v>
      </c>
      <c r="I61">
        <v>9.6262027938233601</v>
      </c>
      <c r="J61">
        <v>16.396279144032288</v>
      </c>
      <c r="K61">
        <v>16.532521530306145</v>
      </c>
      <c r="L61">
        <v>16.318884908894034</v>
      </c>
      <c r="M61">
        <v>19.243612966254158</v>
      </c>
      <c r="N61">
        <v>17.11707983163242</v>
      </c>
      <c r="O61">
        <v>21.78442647365808</v>
      </c>
      <c r="P61">
        <v>19.165505420195313</v>
      </c>
      <c r="Q61">
        <v>20.793994257198975</v>
      </c>
      <c r="R61">
        <v>18.686720517499996</v>
      </c>
      <c r="S61">
        <v>19.039452768879915</v>
      </c>
      <c r="T61">
        <v>16.396635799500388</v>
      </c>
      <c r="U61">
        <v>16.132354102553318</v>
      </c>
      <c r="V61">
        <v>6.8369643459125937</v>
      </c>
      <c r="W61">
        <v>6.6318874555754297</v>
      </c>
      <c r="X61">
        <v>17.435339187740563</v>
      </c>
      <c r="Y61">
        <v>17.614970855824907</v>
      </c>
      <c r="Z61">
        <v>17.584655141601154</v>
      </c>
      <c r="AA61">
        <v>16.619902118362845</v>
      </c>
      <c r="AB61">
        <v>20.015415384844808</v>
      </c>
      <c r="AC61">
        <v>17.955730094936783</v>
      </c>
      <c r="AD61">
        <v>17.008299915888362</v>
      </c>
      <c r="AE61">
        <v>18.506049471963294</v>
      </c>
      <c r="AF61">
        <v>6.7085683797884545</v>
      </c>
      <c r="AG61">
        <v>6.6700495899512156</v>
      </c>
      <c r="AH61">
        <v>17.534519994957321</v>
      </c>
      <c r="AI61">
        <v>17.645439843470115</v>
      </c>
      <c r="AJ61">
        <v>6.6853857747938195</v>
      </c>
      <c r="AK61">
        <v>17.492638032545525</v>
      </c>
      <c r="AL61">
        <v>19.034256210379525</v>
      </c>
      <c r="AM61">
        <v>31.670948813087293</v>
      </c>
    </row>
    <row r="62" spans="1:39" x14ac:dyDescent="0.25">
      <c r="A62" s="141">
        <f ca="1">Exceedance!U62</f>
        <v>44593</v>
      </c>
      <c r="B62" s="254">
        <v>14.394135552831173</v>
      </c>
      <c r="C62" s="254">
        <v>14.394135552831173</v>
      </c>
      <c r="D62" s="254">
        <v>14.394135552831173</v>
      </c>
      <c r="E62">
        <v>21.633374836042307</v>
      </c>
      <c r="F62">
        <v>16.326698225039433</v>
      </c>
      <c r="G62">
        <v>13.559561773024285</v>
      </c>
      <c r="H62">
        <v>11.934382521852811</v>
      </c>
      <c r="I62">
        <v>12.002860370459423</v>
      </c>
      <c r="J62">
        <v>12.519654134102003</v>
      </c>
      <c r="K62">
        <v>12.643056923765757</v>
      </c>
      <c r="L62">
        <v>13.299302972844679</v>
      </c>
      <c r="M62">
        <v>14.564820245447111</v>
      </c>
      <c r="N62">
        <v>14.081091744356089</v>
      </c>
      <c r="O62">
        <v>18.233734977448382</v>
      </c>
      <c r="P62">
        <v>14.40896180879087</v>
      </c>
      <c r="Q62">
        <v>16.444037871862488</v>
      </c>
      <c r="R62">
        <v>15.190290229484049</v>
      </c>
      <c r="S62">
        <v>16.054010070451156</v>
      </c>
      <c r="T62">
        <v>13.324625510608048</v>
      </c>
      <c r="U62">
        <v>11.930815967238253</v>
      </c>
      <c r="V62">
        <v>6.703218547866622</v>
      </c>
      <c r="W62">
        <v>6.8091452199190368</v>
      </c>
      <c r="X62">
        <v>13.457301342269798</v>
      </c>
      <c r="Y62">
        <v>13.027531511215257</v>
      </c>
      <c r="Z62">
        <v>14.027236769680298</v>
      </c>
      <c r="AA62">
        <v>12.2699953110869</v>
      </c>
      <c r="AB62">
        <v>15.768175772399438</v>
      </c>
      <c r="AC62">
        <v>13.49556717200222</v>
      </c>
      <c r="AD62">
        <v>12.448323041810815</v>
      </c>
      <c r="AE62">
        <v>14.087258582557613</v>
      </c>
      <c r="AF62">
        <v>6.8665667492134412</v>
      </c>
      <c r="AG62">
        <v>6.3166040276483875</v>
      </c>
      <c r="AH62">
        <v>14.709979018259677</v>
      </c>
      <c r="AI62">
        <v>13.567968230677771</v>
      </c>
      <c r="AJ62">
        <v>6.8023687661513703</v>
      </c>
      <c r="AK62">
        <v>13.431165806904199</v>
      </c>
      <c r="AL62">
        <v>13.793731137783434</v>
      </c>
      <c r="AM62">
        <v>18.093926036550076</v>
      </c>
    </row>
    <row r="63" spans="1:39" x14ac:dyDescent="0.25">
      <c r="A63" s="141">
        <f ca="1">Exceedance!U63</f>
        <v>44621</v>
      </c>
      <c r="B63" s="254">
        <v>16.288417532051646</v>
      </c>
      <c r="C63" s="254">
        <v>16.288417532051646</v>
      </c>
      <c r="D63" s="254">
        <v>16.288417532051646</v>
      </c>
      <c r="E63">
        <v>30.118803016389915</v>
      </c>
      <c r="F63">
        <v>14.726266610874644</v>
      </c>
      <c r="G63">
        <v>13.006473975734121</v>
      </c>
      <c r="H63">
        <v>17.08889513815836</v>
      </c>
      <c r="I63">
        <v>12.645681399340315</v>
      </c>
      <c r="J63">
        <v>12.981408406748987</v>
      </c>
      <c r="K63">
        <v>13.077591163163458</v>
      </c>
      <c r="L63">
        <v>15.833467913833475</v>
      </c>
      <c r="M63">
        <v>18.062421797333464</v>
      </c>
      <c r="N63">
        <v>21.010079499583554</v>
      </c>
      <c r="O63">
        <v>17.568453983216994</v>
      </c>
      <c r="P63">
        <v>18.502891292231549</v>
      </c>
      <c r="Q63">
        <v>18.071338183869862</v>
      </c>
      <c r="R63">
        <v>15.322494855745745</v>
      </c>
      <c r="S63">
        <v>13.360632848959865</v>
      </c>
      <c r="T63">
        <v>13.228813078820775</v>
      </c>
      <c r="U63">
        <v>9.3444784481041783</v>
      </c>
      <c r="V63">
        <v>7.5873674368128814</v>
      </c>
      <c r="W63">
        <v>5.9567386670363467</v>
      </c>
      <c r="X63">
        <v>10.758974008238418</v>
      </c>
      <c r="Y63">
        <v>11.84177998921864</v>
      </c>
      <c r="Z63">
        <v>23.93786418267533</v>
      </c>
      <c r="AA63">
        <v>8.6051316765060228</v>
      </c>
      <c r="AB63">
        <v>20.483399069696357</v>
      </c>
      <c r="AC63">
        <v>11.304514113666395</v>
      </c>
      <c r="AD63">
        <v>14.098606585450421</v>
      </c>
      <c r="AE63">
        <v>17.329138168580059</v>
      </c>
      <c r="AF63">
        <v>8.1023779231552524</v>
      </c>
      <c r="AG63">
        <v>7.7878078061511165</v>
      </c>
      <c r="AH63">
        <v>18.201874082762743</v>
      </c>
      <c r="AI63">
        <v>11.470002247781947</v>
      </c>
      <c r="AJ63">
        <v>7.8812515370525746</v>
      </c>
      <c r="AK63">
        <v>14.789037972090897</v>
      </c>
      <c r="AL63">
        <v>10.650764652817664</v>
      </c>
      <c r="AM63">
        <v>19.680924281420499</v>
      </c>
    </row>
    <row r="64" spans="1:39" x14ac:dyDescent="0.25">
      <c r="A64" s="141" t="str">
        <f ca="1">Exceedance!U64</f>
        <v/>
      </c>
      <c r="B64" s="254">
        <v>13.963297121263647</v>
      </c>
      <c r="C64" s="254">
        <v>13.963297121263647</v>
      </c>
      <c r="D64" s="254">
        <v>13.963297121263647</v>
      </c>
      <c r="E64">
        <v>29.827384083239732</v>
      </c>
      <c r="F64">
        <v>19.072438643035976</v>
      </c>
      <c r="G64">
        <v>14.486154027758046</v>
      </c>
      <c r="H64">
        <v>22.290284050336918</v>
      </c>
      <c r="I64">
        <v>14.017152095943489</v>
      </c>
      <c r="J64">
        <v>15.446983840920335</v>
      </c>
      <c r="K64">
        <v>16.196636493455401</v>
      </c>
      <c r="L64">
        <v>18.13541558192987</v>
      </c>
      <c r="M64">
        <v>16.416068766112183</v>
      </c>
      <c r="N64">
        <v>15.96719457022034</v>
      </c>
      <c r="O64">
        <v>15.989865489668373</v>
      </c>
      <c r="P64">
        <v>17.291657923986499</v>
      </c>
      <c r="Q64">
        <v>12.741395510315604</v>
      </c>
      <c r="R64">
        <v>14.992961438486928</v>
      </c>
      <c r="S64">
        <v>14.843931492010457</v>
      </c>
      <c r="T64">
        <v>14.49614038067881</v>
      </c>
      <c r="U64">
        <v>15.038613337553295</v>
      </c>
      <c r="V64">
        <v>14.665195069408925</v>
      </c>
      <c r="W64">
        <v>9.8424999196017549</v>
      </c>
      <c r="X64">
        <v>13.808508650991763</v>
      </c>
      <c r="Y64">
        <v>15.44963229961207</v>
      </c>
      <c r="Z64">
        <v>14.667743694051216</v>
      </c>
      <c r="AA64">
        <v>11.095020844050664</v>
      </c>
      <c r="AB64">
        <v>13.211162789469139</v>
      </c>
      <c r="AC64">
        <v>13.732184382240195</v>
      </c>
      <c r="AD64">
        <v>12.719639527166796</v>
      </c>
      <c r="AE64">
        <v>16.418565354342377</v>
      </c>
      <c r="AF64">
        <v>15.436640832538107</v>
      </c>
      <c r="AG64">
        <v>15.054306177857349</v>
      </c>
      <c r="AH64">
        <v>13.89874248274012</v>
      </c>
      <c r="AI64">
        <v>14.106672616768929</v>
      </c>
      <c r="AJ64">
        <v>15.866054008131057</v>
      </c>
      <c r="AK64">
        <v>16.153518310064538</v>
      </c>
      <c r="AL64">
        <v>15.579153612379139</v>
      </c>
      <c r="AM64">
        <v>15.579153612379139</v>
      </c>
    </row>
    <row r="65" spans="1:39" x14ac:dyDescent="0.25">
      <c r="A65" s="141" t="str">
        <f ca="1">Exceedance!U65</f>
        <v/>
      </c>
      <c r="B65" s="254">
        <v>70.76572993927978</v>
      </c>
      <c r="C65" s="254">
        <v>70.765729939275644</v>
      </c>
      <c r="D65" s="254">
        <v>70.76572993927978</v>
      </c>
      <c r="E65">
        <v>108.39529048147813</v>
      </c>
      <c r="F65">
        <v>98.652406401819107</v>
      </c>
      <c r="G65">
        <v>30.641061492050678</v>
      </c>
      <c r="H65">
        <v>46.354386320452562</v>
      </c>
      <c r="I65">
        <v>26.153060801859777</v>
      </c>
      <c r="J65">
        <v>44.123741816890785</v>
      </c>
      <c r="K65">
        <v>49.144145339960858</v>
      </c>
      <c r="L65">
        <v>94.961022375750147</v>
      </c>
      <c r="M65">
        <v>57.482239864114597</v>
      </c>
      <c r="N65">
        <v>108.39529048147813</v>
      </c>
      <c r="O65">
        <v>108.39529048147813</v>
      </c>
      <c r="P65">
        <v>108.39529048147813</v>
      </c>
      <c r="Q65">
        <v>52.593854613813832</v>
      </c>
      <c r="R65">
        <v>56.350456418339583</v>
      </c>
      <c r="S65">
        <v>68.256088043775492</v>
      </c>
      <c r="T65">
        <v>60.098559938346703</v>
      </c>
      <c r="U65">
        <v>26.368984925553274</v>
      </c>
      <c r="V65">
        <v>29.572646730873803</v>
      </c>
      <c r="W65">
        <v>25.243524090132297</v>
      </c>
      <c r="X65">
        <v>68.683856754372954</v>
      </c>
      <c r="Y65">
        <v>58.701085085134117</v>
      </c>
      <c r="Z65">
        <v>65.411047427741508</v>
      </c>
      <c r="AA65">
        <v>106.21261541030742</v>
      </c>
      <c r="AB65">
        <v>89.296620336906969</v>
      </c>
      <c r="AC65">
        <v>32.063760494716078</v>
      </c>
      <c r="AD65">
        <v>108.39529048147813</v>
      </c>
      <c r="AE65">
        <v>25.084167910143449</v>
      </c>
      <c r="AF65">
        <v>24.825887396395078</v>
      </c>
      <c r="AG65">
        <v>55.600945167788971</v>
      </c>
      <c r="AH65">
        <v>52.572921437005398</v>
      </c>
      <c r="AI65">
        <v>25.302655701808309</v>
      </c>
      <c r="AJ65">
        <v>53.177923245006667</v>
      </c>
      <c r="AK65">
        <v>58.037516218750383</v>
      </c>
      <c r="AL65">
        <v>108.39529048147813</v>
      </c>
      <c r="AM65">
        <v>108.39529048147813</v>
      </c>
    </row>
    <row r="66" spans="1:39" x14ac:dyDescent="0.25">
      <c r="A66" s="141" t="str">
        <f ca="1">Exceedance!U66</f>
        <v/>
      </c>
      <c r="B66" s="254">
        <v>26.650070708468199</v>
      </c>
      <c r="C66" s="254">
        <v>26.650070708468199</v>
      </c>
      <c r="D66" s="254">
        <v>26.650070708468199</v>
      </c>
      <c r="E66">
        <v>81.456602159450156</v>
      </c>
      <c r="F66">
        <v>37.552333777686705</v>
      </c>
      <c r="G66">
        <v>21.026145224475538</v>
      </c>
      <c r="H66">
        <v>23.688934899705536</v>
      </c>
      <c r="I66">
        <v>21.370317744780511</v>
      </c>
      <c r="J66">
        <v>16.31508323410409</v>
      </c>
      <c r="K66">
        <v>18.761383044230339</v>
      </c>
      <c r="L66">
        <v>82.270133267031142</v>
      </c>
      <c r="M66">
        <v>20.678049494094534</v>
      </c>
      <c r="N66">
        <v>72.612218369895899</v>
      </c>
      <c r="O66">
        <v>37.635411449086696</v>
      </c>
      <c r="P66">
        <v>104.89866820788205</v>
      </c>
      <c r="Q66">
        <v>16.783015199534258</v>
      </c>
      <c r="R66">
        <v>64.033472701381399</v>
      </c>
      <c r="S66">
        <v>23.253815236729306</v>
      </c>
      <c r="T66">
        <v>21.324309190252691</v>
      </c>
      <c r="U66">
        <v>30.707442826600811</v>
      </c>
      <c r="V66">
        <v>21.400633459004244</v>
      </c>
      <c r="W66">
        <v>21.725189928929147</v>
      </c>
      <c r="X66">
        <v>33.761799532072892</v>
      </c>
      <c r="Y66">
        <v>20.886336283584793</v>
      </c>
      <c r="Z66">
        <v>14.658061960179788</v>
      </c>
      <c r="AA66">
        <v>104.89866820788205</v>
      </c>
      <c r="AB66">
        <v>30.335034936202163</v>
      </c>
      <c r="AC66">
        <v>16.224849402355719</v>
      </c>
      <c r="AD66">
        <v>28.449705287254211</v>
      </c>
      <c r="AE66">
        <v>31.37831174959943</v>
      </c>
      <c r="AF66">
        <v>24.813469569676109</v>
      </c>
      <c r="AG66">
        <v>15.872693148136372</v>
      </c>
      <c r="AH66">
        <v>40.218837018568294</v>
      </c>
      <c r="AI66">
        <v>24.524935301358251</v>
      </c>
      <c r="AJ66">
        <v>14.283217070189638</v>
      </c>
      <c r="AK66">
        <v>44.636399153382683</v>
      </c>
      <c r="AL66">
        <v>104.89866820788205</v>
      </c>
      <c r="AM66">
        <v>104.89866820788205</v>
      </c>
    </row>
    <row r="67" spans="1:39" x14ac:dyDescent="0.25">
      <c r="A67" s="141" t="str">
        <f ca="1">Exceedance!U67</f>
        <v/>
      </c>
      <c r="B67" s="254">
        <v>44.419459196958094</v>
      </c>
      <c r="C67" s="254">
        <v>44.419459196958087</v>
      </c>
      <c r="D67" s="254">
        <v>44.419459196958094</v>
      </c>
      <c r="E67">
        <v>60.75499264256284</v>
      </c>
      <c r="F67">
        <v>39.192297830397678</v>
      </c>
      <c r="G67">
        <v>36.394308208421585</v>
      </c>
      <c r="H67">
        <v>37.208195971464029</v>
      </c>
      <c r="I67">
        <v>36.479905519171012</v>
      </c>
      <c r="J67">
        <v>42.117132809830011</v>
      </c>
      <c r="K67">
        <v>35.668870999820214</v>
      </c>
      <c r="L67">
        <v>65.252774666983655</v>
      </c>
      <c r="M67">
        <v>36.69068889689148</v>
      </c>
      <c r="N67">
        <v>108.39529048147813</v>
      </c>
      <c r="O67">
        <v>41.304787052063091</v>
      </c>
      <c r="P67">
        <v>63.572214132603278</v>
      </c>
      <c r="Q67">
        <v>34.344252615972877</v>
      </c>
      <c r="R67">
        <v>66.773553554636578</v>
      </c>
      <c r="S67">
        <v>37.922455842585094</v>
      </c>
      <c r="T67">
        <v>36.893625854459899</v>
      </c>
      <c r="U67">
        <v>41.552851784745066</v>
      </c>
      <c r="V67">
        <v>37.177166946317371</v>
      </c>
      <c r="W67">
        <v>36.463856023405491</v>
      </c>
      <c r="X67">
        <v>41.105006790058724</v>
      </c>
      <c r="Y67">
        <v>36.570139350919362</v>
      </c>
      <c r="Z67">
        <v>34.740140178188959</v>
      </c>
      <c r="AA67">
        <v>73.879200313217666</v>
      </c>
      <c r="AB67">
        <v>49.714366177732913</v>
      </c>
      <c r="AC67">
        <v>35.841135587703427</v>
      </c>
      <c r="AD67">
        <v>73.675906700179169</v>
      </c>
      <c r="AE67">
        <v>38.761666143390912</v>
      </c>
      <c r="AF67">
        <v>37.267044122604261</v>
      </c>
      <c r="AG67">
        <v>35.557237840384509</v>
      </c>
      <c r="AH67">
        <v>41.184237506090689</v>
      </c>
      <c r="AI67">
        <v>36.597958476912929</v>
      </c>
      <c r="AJ67">
        <v>32.079490435727671</v>
      </c>
      <c r="AK67">
        <v>74.444499219624277</v>
      </c>
      <c r="AL67">
        <v>108.39529048147813</v>
      </c>
      <c r="AM67">
        <v>108.39529048147813</v>
      </c>
    </row>
    <row r="68" spans="1:39" x14ac:dyDescent="0.25">
      <c r="A68" s="141" t="str">
        <f ca="1">Exceedance!U68</f>
        <v/>
      </c>
      <c r="B68" s="254">
        <v>43.153159113136262</v>
      </c>
      <c r="C68" s="254">
        <v>43.153159113136262</v>
      </c>
      <c r="D68" s="254">
        <v>43.153159113136262</v>
      </c>
      <c r="E68">
        <v>43.993796035787902</v>
      </c>
      <c r="F68">
        <v>43.852917128512807</v>
      </c>
      <c r="G68">
        <v>36.015761175790175</v>
      </c>
      <c r="H68">
        <v>36.372059981784659</v>
      </c>
      <c r="I68">
        <v>36.366353494401359</v>
      </c>
      <c r="J68">
        <v>44.554101765735176</v>
      </c>
      <c r="K68">
        <v>35.267498017655626</v>
      </c>
      <c r="L68">
        <v>43.991299447557708</v>
      </c>
      <c r="M68">
        <v>36.34816406586711</v>
      </c>
      <c r="N68">
        <v>42.227638190658084</v>
      </c>
      <c r="O68">
        <v>44.570864572423588</v>
      </c>
      <c r="P68">
        <v>43.111073768684449</v>
      </c>
      <c r="Q68">
        <v>44.095086186841385</v>
      </c>
      <c r="R68">
        <v>42.160586963904379</v>
      </c>
      <c r="S68">
        <v>36.400592418701144</v>
      </c>
      <c r="T68">
        <v>36.113128116767648</v>
      </c>
      <c r="U68">
        <v>36.894560232817597</v>
      </c>
      <c r="V68">
        <v>36.428768200156156</v>
      </c>
      <c r="W68">
        <v>36.135597410839374</v>
      </c>
      <c r="X68">
        <v>44.213495800044761</v>
      </c>
      <c r="Y68">
        <v>35.419076588774409</v>
      </c>
      <c r="Z68">
        <v>35.35202536202069</v>
      </c>
      <c r="AA68">
        <v>43.154229079520626</v>
      </c>
      <c r="AB68">
        <v>44.220272253812418</v>
      </c>
      <c r="AC68">
        <v>35.052791429859155</v>
      </c>
      <c r="AD68">
        <v>43.500184877132881</v>
      </c>
      <c r="AE68">
        <v>36.198012116594171</v>
      </c>
      <c r="AF68">
        <v>36.277189629037387</v>
      </c>
      <c r="AG68">
        <v>34.798139430379628</v>
      </c>
      <c r="AH68">
        <v>44.560521564041373</v>
      </c>
      <c r="AI68">
        <v>36.390249410318916</v>
      </c>
      <c r="AJ68">
        <v>42.825036088596804</v>
      </c>
      <c r="AK68">
        <v>43.011566894938248</v>
      </c>
      <c r="AL68">
        <v>41.452625872914354</v>
      </c>
      <c r="AM68">
        <v>41.452625872914354</v>
      </c>
    </row>
    <row r="69" spans="1:39" x14ac:dyDescent="0.25">
      <c r="A69" s="141" t="str">
        <f ca="1">Exceedance!U69</f>
        <v/>
      </c>
      <c r="B69" s="254">
        <v>43.859336926819019</v>
      </c>
      <c r="C69" s="254">
        <v>43.859336926819019</v>
      </c>
      <c r="D69" s="254">
        <v>43.859336926819019</v>
      </c>
      <c r="E69">
        <v>42.544348240430985</v>
      </c>
      <c r="F69">
        <v>44.044084455853188</v>
      </c>
      <c r="G69">
        <v>28.109016142147496</v>
      </c>
      <c r="H69">
        <v>29.188968879436064</v>
      </c>
      <c r="I69">
        <v>29.263153215418903</v>
      </c>
      <c r="J69">
        <v>44.412509547537162</v>
      </c>
      <c r="K69">
        <v>28.763835569380593</v>
      </c>
      <c r="L69">
        <v>43.900352304886454</v>
      </c>
      <c r="M69">
        <v>38.970117787502979</v>
      </c>
      <c r="N69">
        <v>43.351459549705766</v>
      </c>
      <c r="O69">
        <v>43.883232842736568</v>
      </c>
      <c r="P69">
        <v>42.718752761082939</v>
      </c>
      <c r="Q69">
        <v>44.126115211988058</v>
      </c>
      <c r="R69">
        <v>43.330773532941322</v>
      </c>
      <c r="S69">
        <v>29.117994442606342</v>
      </c>
      <c r="T69">
        <v>29.096951770380432</v>
      </c>
      <c r="U69">
        <v>29.256020106189791</v>
      </c>
      <c r="V69">
        <v>27.964570680257836</v>
      </c>
      <c r="W69">
        <v>27.324017471482982</v>
      </c>
      <c r="X69">
        <v>44.467791144062844</v>
      </c>
      <c r="Y69">
        <v>28.655412309097994</v>
      </c>
      <c r="Z69">
        <v>42.351040980321855</v>
      </c>
      <c r="AA69">
        <v>43.465232641910198</v>
      </c>
      <c r="AB69">
        <v>44.220272253812418</v>
      </c>
      <c r="AC69">
        <v>40.251479181262617</v>
      </c>
      <c r="AD69">
        <v>43.764823229533192</v>
      </c>
      <c r="AE69">
        <v>29.321644711097676</v>
      </c>
      <c r="AF69">
        <v>28.156094663059687</v>
      </c>
      <c r="AG69">
        <v>27.311177874870562</v>
      </c>
      <c r="AH69">
        <v>44.510233143976087</v>
      </c>
      <c r="AI69">
        <v>29.261369938111621</v>
      </c>
      <c r="AJ69">
        <v>42.792223786142863</v>
      </c>
      <c r="AK69">
        <v>44.075826791922772</v>
      </c>
      <c r="AL69">
        <v>42.649561601560478</v>
      </c>
      <c r="AM69">
        <v>42.649561601560478</v>
      </c>
    </row>
    <row r="70" spans="1:39" x14ac:dyDescent="0.25">
      <c r="A70" s="141" t="str">
        <f ca="1">Exceedance!U70</f>
        <v/>
      </c>
      <c r="B70" s="254"/>
      <c r="C70" s="254"/>
      <c r="D70" s="254"/>
    </row>
    <row r="71" spans="1:39" x14ac:dyDescent="0.25">
      <c r="A71" s="141" t="str">
        <f ca="1">Exceedance!U71</f>
        <v/>
      </c>
      <c r="B71" s="254"/>
      <c r="C71" s="254"/>
      <c r="D71" s="254"/>
    </row>
    <row r="72" spans="1:39" x14ac:dyDescent="0.25">
      <c r="A72" s="141" t="str">
        <f ca="1">Exceedance!U72</f>
        <v/>
      </c>
      <c r="B72" s="254"/>
      <c r="C72" s="254"/>
      <c r="D72" s="254"/>
    </row>
    <row r="73" spans="1:39" x14ac:dyDescent="0.25">
      <c r="A73" s="141" t="str">
        <f ca="1">Exceedance!U73</f>
        <v/>
      </c>
      <c r="B73" s="254"/>
      <c r="C73" s="254"/>
      <c r="D73" s="254"/>
    </row>
    <row r="74" spans="1:39" x14ac:dyDescent="0.25">
      <c r="A74" s="141" t="str">
        <f ca="1">Exceedance!U74</f>
        <v/>
      </c>
      <c r="B74" s="254"/>
      <c r="C74" s="254"/>
      <c r="D74" s="254"/>
    </row>
    <row r="75" spans="1:39" x14ac:dyDescent="0.25">
      <c r="A75" s="141" t="str">
        <f ca="1">Exceedance!U75</f>
        <v/>
      </c>
      <c r="B75" s="254"/>
      <c r="C75" s="254"/>
      <c r="D75" s="254"/>
    </row>
    <row r="76" spans="1:39" x14ac:dyDescent="0.25">
      <c r="A76" s="141" t="str">
        <f ca="1">Exceedance!U76</f>
        <v/>
      </c>
      <c r="B76" s="254"/>
      <c r="C76" s="254"/>
      <c r="D76" s="254"/>
    </row>
    <row r="77" spans="1:39" x14ac:dyDescent="0.25">
      <c r="A77" s="141" t="str">
        <f ca="1">Exceedance!U77</f>
        <v/>
      </c>
      <c r="B77" s="254"/>
      <c r="C77" s="254"/>
      <c r="D77" s="254"/>
    </row>
    <row r="78" spans="1:39" x14ac:dyDescent="0.25">
      <c r="A78" s="141" t="str">
        <f ca="1">Exceedance!U78</f>
        <v/>
      </c>
      <c r="B78" s="254"/>
      <c r="C78" s="254"/>
      <c r="D78" s="254"/>
    </row>
    <row r="79" spans="1:39" x14ac:dyDescent="0.25">
      <c r="A79" s="141" t="str">
        <f ca="1">Exceedance!U79</f>
        <v/>
      </c>
      <c r="B79" s="254"/>
      <c r="C79" s="254"/>
      <c r="D79" s="254"/>
    </row>
    <row r="80" spans="1:39" x14ac:dyDescent="0.25">
      <c r="A80" s="141" t="str">
        <f ca="1">Exceedance!U80</f>
        <v/>
      </c>
      <c r="B80" s="254"/>
      <c r="C80" s="254"/>
      <c r="D80" s="254"/>
    </row>
    <row r="81" spans="1:4" x14ac:dyDescent="0.25">
      <c r="A81" s="141" t="str">
        <f ca="1">Exceedance!U81</f>
        <v/>
      </c>
      <c r="B81" s="254"/>
      <c r="C81" s="254"/>
      <c r="D81" s="254"/>
    </row>
    <row r="82" spans="1:4" x14ac:dyDescent="0.25">
      <c r="A82" s="141" t="str">
        <f ca="1">Exceedance!U82</f>
        <v/>
      </c>
      <c r="B82" s="254"/>
      <c r="C82" s="254"/>
      <c r="D82" s="254"/>
    </row>
    <row r="83" spans="1:4" x14ac:dyDescent="0.25">
      <c r="A83" s="141" t="str">
        <f ca="1">Exceedance!U83</f>
        <v/>
      </c>
      <c r="B83" s="254"/>
      <c r="C83" s="254"/>
      <c r="D83" s="254"/>
    </row>
    <row r="84" spans="1:4" x14ac:dyDescent="0.25">
      <c r="A84" s="141" t="str">
        <f ca="1">Exceedance!U84</f>
        <v/>
      </c>
      <c r="B84" s="254"/>
      <c r="C84" s="254"/>
      <c r="D84" s="254"/>
    </row>
    <row r="85" spans="1:4" x14ac:dyDescent="0.25">
      <c r="A85" s="141" t="str">
        <f ca="1">Exceedance!U85</f>
        <v/>
      </c>
      <c r="B85" s="254"/>
      <c r="C85" s="254"/>
      <c r="D85" s="254"/>
    </row>
    <row r="86" spans="1:4" x14ac:dyDescent="0.25">
      <c r="A86" s="141" t="str">
        <f ca="1">Exceedance!U86</f>
        <v/>
      </c>
      <c r="B86" s="254"/>
      <c r="C86" s="254"/>
      <c r="D86" s="254"/>
    </row>
    <row r="87" spans="1:4" x14ac:dyDescent="0.25">
      <c r="A87" s="141" t="str">
        <f ca="1">Exceedance!U87</f>
        <v/>
      </c>
      <c r="B87" s="254"/>
      <c r="C87" s="254"/>
      <c r="D87" s="254"/>
    </row>
    <row r="88" spans="1:4" x14ac:dyDescent="0.25">
      <c r="A88" s="141" t="str">
        <f ca="1">Exceedance!U88</f>
        <v/>
      </c>
      <c r="B88" s="254"/>
      <c r="C88" s="254"/>
      <c r="D88" s="254"/>
    </row>
    <row r="89" spans="1:4" x14ac:dyDescent="0.25">
      <c r="A89" s="141" t="str">
        <f ca="1">Exceedance!U89</f>
        <v/>
      </c>
      <c r="B89" s="254"/>
      <c r="C89" s="254"/>
      <c r="D89" s="254"/>
    </row>
    <row r="90" spans="1:4" x14ac:dyDescent="0.25">
      <c r="A90" s="141" t="str">
        <f ca="1">Exceedance!U90</f>
        <v/>
      </c>
      <c r="B90" s="254"/>
      <c r="C90" s="254"/>
      <c r="D90" s="254"/>
    </row>
    <row r="91" spans="1:4" x14ac:dyDescent="0.25">
      <c r="A91" s="141" t="str">
        <f ca="1">Exceedance!U91</f>
        <v/>
      </c>
      <c r="B91" s="254"/>
      <c r="C91" s="254"/>
      <c r="D91" s="254"/>
    </row>
    <row r="92" spans="1:4" x14ac:dyDescent="0.25">
      <c r="A92" s="141" t="str">
        <f ca="1">Exceedance!U92</f>
        <v/>
      </c>
      <c r="B92" s="254"/>
      <c r="C92" s="254"/>
      <c r="D92" s="254"/>
    </row>
    <row r="93" spans="1:4" x14ac:dyDescent="0.25">
      <c r="A93" s="141" t="str">
        <f ca="1">Exceedance!U93</f>
        <v/>
      </c>
      <c r="B93" s="254"/>
      <c r="C93" s="254"/>
      <c r="D93" s="254"/>
    </row>
    <row r="94" spans="1:4" x14ac:dyDescent="0.25">
      <c r="A94" s="141" t="str">
        <f ca="1">Exceedance!U94</f>
        <v/>
      </c>
      <c r="B94" s="254"/>
      <c r="C94" s="254"/>
      <c r="D94" s="254"/>
    </row>
    <row r="95" spans="1:4" x14ac:dyDescent="0.25">
      <c r="A95" s="141" t="str">
        <f ca="1">Exceedance!U95</f>
        <v/>
      </c>
      <c r="B95" s="254"/>
      <c r="C95" s="254"/>
      <c r="D95" s="254"/>
    </row>
    <row r="96" spans="1:4" x14ac:dyDescent="0.25">
      <c r="A96" s="141" t="str">
        <f ca="1">Exceedance!U96</f>
        <v/>
      </c>
      <c r="B96" s="254"/>
      <c r="C96" s="254"/>
      <c r="D96" s="254"/>
    </row>
    <row r="97" spans="1:4" x14ac:dyDescent="0.25">
      <c r="A97" s="141" t="str">
        <f ca="1">Exceedance!U97</f>
        <v/>
      </c>
      <c r="B97" s="254"/>
      <c r="C97" s="254"/>
      <c r="D97" s="254"/>
    </row>
    <row r="98" spans="1:4" x14ac:dyDescent="0.25">
      <c r="A98" s="141" t="str">
        <f ca="1">Exceedance!U98</f>
        <v/>
      </c>
      <c r="B98" s="254"/>
      <c r="C98" s="254"/>
      <c r="D98" s="254"/>
    </row>
    <row r="99" spans="1:4" x14ac:dyDescent="0.25">
      <c r="A99" s="141" t="str">
        <f ca="1">Exceedance!U99</f>
        <v/>
      </c>
      <c r="B99" s="254"/>
      <c r="C99" s="254"/>
      <c r="D99" s="254"/>
    </row>
    <row r="100" spans="1:4" x14ac:dyDescent="0.25">
      <c r="A100" s="141" t="str">
        <f ca="1">Exceedance!U100</f>
        <v/>
      </c>
      <c r="B100" s="254"/>
      <c r="C100" s="254"/>
      <c r="D100" s="254"/>
    </row>
  </sheetData>
  <mergeCells count="1">
    <mergeCell ref="B1:AH1"/>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66CC"/>
  </sheetPr>
  <dimension ref="A1:BD100"/>
  <sheetViews>
    <sheetView zoomScale="90" zoomScaleNormal="90" workbookViewId="0">
      <selection activeCell="B4" sqref="B4:AM69"/>
    </sheetView>
  </sheetViews>
  <sheetFormatPr defaultColWidth="8.85546875" defaultRowHeight="15" x14ac:dyDescent="0.25"/>
  <cols>
    <col min="1" max="1" width="8.85546875" style="148"/>
    <col min="2" max="4" width="8.85546875" style="255"/>
    <col min="5" max="16384" width="8.85546875" style="1"/>
  </cols>
  <sheetData>
    <row r="1" spans="1:56" s="148" customFormat="1" x14ac:dyDescent="0.25">
      <c r="A1" s="30"/>
      <c r="B1" s="762" t="s">
        <v>116</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148" customFormat="1" x14ac:dyDescent="0.25">
      <c r="A2" s="30"/>
      <c r="B2" s="271" t="s">
        <v>295</v>
      </c>
      <c r="C2" s="271" t="s">
        <v>296</v>
      </c>
      <c r="D2" s="271" t="s">
        <v>297</v>
      </c>
      <c r="E2" s="148">
        <v>1981</v>
      </c>
      <c r="F2" s="148">
        <v>1982</v>
      </c>
      <c r="G2" s="148">
        <v>1983</v>
      </c>
      <c r="H2" s="148">
        <v>1984</v>
      </c>
      <c r="I2" s="148">
        <v>1985</v>
      </c>
      <c r="J2" s="148">
        <v>1986</v>
      </c>
      <c r="K2" s="148">
        <v>1987</v>
      </c>
      <c r="L2" s="148">
        <v>1988</v>
      </c>
      <c r="M2" s="148">
        <v>1989</v>
      </c>
      <c r="N2" s="148">
        <v>1990</v>
      </c>
      <c r="O2" s="148">
        <v>1991</v>
      </c>
      <c r="P2" s="148">
        <v>1992</v>
      </c>
      <c r="Q2" s="148">
        <v>1993</v>
      </c>
      <c r="R2" s="148">
        <v>1994</v>
      </c>
      <c r="S2" s="148">
        <v>1995</v>
      </c>
      <c r="T2" s="148">
        <v>1996</v>
      </c>
      <c r="U2" s="148">
        <v>1997</v>
      </c>
      <c r="V2" s="148">
        <v>1998</v>
      </c>
      <c r="W2" s="148">
        <v>1999</v>
      </c>
      <c r="X2" s="148">
        <v>2000</v>
      </c>
      <c r="Y2" s="148">
        <v>2001</v>
      </c>
      <c r="Z2" s="148">
        <v>2002</v>
      </c>
      <c r="AA2" s="148">
        <v>2003</v>
      </c>
      <c r="AB2" s="148">
        <v>2004</v>
      </c>
      <c r="AC2" s="148">
        <v>2005</v>
      </c>
      <c r="AD2" s="148">
        <v>2006</v>
      </c>
      <c r="AE2" s="148">
        <v>2007</v>
      </c>
      <c r="AF2" s="148">
        <v>2008</v>
      </c>
      <c r="AG2" s="193">
        <v>2009</v>
      </c>
      <c r="AH2" s="148">
        <v>2010</v>
      </c>
      <c r="AI2" s="148">
        <v>2011</v>
      </c>
      <c r="AJ2" s="148">
        <v>2012</v>
      </c>
      <c r="AK2" s="148">
        <v>2013</v>
      </c>
      <c r="AL2" s="148">
        <v>2014</v>
      </c>
      <c r="AM2" s="148">
        <v>2015</v>
      </c>
      <c r="AN2" s="148">
        <v>2016</v>
      </c>
      <c r="AO2" s="148">
        <v>2017</v>
      </c>
      <c r="AP2" s="148">
        <v>2018</v>
      </c>
      <c r="AQ2" s="148">
        <v>2019</v>
      </c>
      <c r="AR2" s="148">
        <v>2020</v>
      </c>
      <c r="AS2" s="148">
        <v>2021</v>
      </c>
      <c r="AT2" s="148">
        <v>2022</v>
      </c>
      <c r="AU2" s="148">
        <v>2023</v>
      </c>
      <c r="AV2" s="148">
        <v>2024</v>
      </c>
      <c r="AW2" s="148">
        <v>2025</v>
      </c>
      <c r="AX2" s="148">
        <v>2026</v>
      </c>
      <c r="AY2" s="148">
        <v>2027</v>
      </c>
      <c r="AZ2" s="148">
        <v>2028</v>
      </c>
      <c r="BA2" s="148">
        <v>2029</v>
      </c>
      <c r="BB2" s="148">
        <v>2030</v>
      </c>
      <c r="BC2" s="148">
        <v>2031</v>
      </c>
      <c r="BD2" s="148">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23.190673444531637</v>
      </c>
      <c r="C4" s="273">
        <v>23.190673444531637</v>
      </c>
      <c r="D4" s="273">
        <v>23.190673444531637</v>
      </c>
      <c r="E4" s="1">
        <v>23.190673444531637</v>
      </c>
      <c r="F4" s="1">
        <v>23.190673444531637</v>
      </c>
      <c r="G4" s="1">
        <v>22.03113977230505</v>
      </c>
      <c r="H4" s="1">
        <v>22.03113977230505</v>
      </c>
      <c r="I4" s="1">
        <v>23.190673444531637</v>
      </c>
      <c r="J4" s="1">
        <v>23.190673444531637</v>
      </c>
      <c r="K4" s="1">
        <v>23.190673444531637</v>
      </c>
      <c r="L4" s="1">
        <v>23.190673444531637</v>
      </c>
      <c r="M4" s="1">
        <v>23.190673444531637</v>
      </c>
      <c r="N4" s="1">
        <v>23.190673444531637</v>
      </c>
      <c r="O4" s="1">
        <v>23.190673444531637</v>
      </c>
      <c r="P4" s="1">
        <v>23.190673444531637</v>
      </c>
      <c r="Q4" s="1">
        <v>23.190673444531637</v>
      </c>
      <c r="R4" s="1">
        <v>23.190673444531637</v>
      </c>
      <c r="S4" s="1">
        <v>23.190673444531637</v>
      </c>
      <c r="T4" s="1">
        <v>23.190673444531637</v>
      </c>
      <c r="U4" s="1">
        <v>23.190673444531637</v>
      </c>
      <c r="V4" s="1">
        <v>23.190673444531637</v>
      </c>
      <c r="W4" s="1">
        <v>23.190673444531637</v>
      </c>
      <c r="X4" s="1">
        <v>23.190673444531637</v>
      </c>
      <c r="Y4" s="1">
        <v>23.190673444531637</v>
      </c>
      <c r="Z4" s="1">
        <v>23.190673444531637</v>
      </c>
      <c r="AA4" s="1">
        <v>23.190673444531637</v>
      </c>
      <c r="AB4" s="1">
        <v>23.190673444531637</v>
      </c>
      <c r="AC4" s="1">
        <v>23.190673444531637</v>
      </c>
      <c r="AD4" s="1">
        <v>23.190673444531637</v>
      </c>
      <c r="AE4" s="1">
        <v>23.190673444531637</v>
      </c>
      <c r="AF4" s="1">
        <v>23.190673444531637</v>
      </c>
      <c r="AG4" s="1">
        <v>23.190673444531637</v>
      </c>
      <c r="AH4" s="1">
        <v>23.190673444531637</v>
      </c>
      <c r="AI4" s="1">
        <v>23.190673444531637</v>
      </c>
      <c r="AJ4" s="1">
        <v>23.190673444531637</v>
      </c>
      <c r="AK4" s="1">
        <v>23.190673444531637</v>
      </c>
      <c r="AL4" s="1">
        <v>23.190673444531637</v>
      </c>
      <c r="AM4" s="1">
        <v>23.190673444531637</v>
      </c>
    </row>
    <row r="5" spans="1:56" x14ac:dyDescent="0.25">
      <c r="A5" s="32">
        <f ca="1">Exceedance!U5</f>
        <v>42856</v>
      </c>
      <c r="B5" s="273">
        <v>28.330673444493328</v>
      </c>
      <c r="C5" s="273">
        <v>28.330673444493328</v>
      </c>
      <c r="D5" s="273">
        <v>28.330673444493328</v>
      </c>
      <c r="E5" s="1">
        <v>28.330673444493328</v>
      </c>
      <c r="F5" s="1">
        <v>28.330673444493328</v>
      </c>
      <c r="G5" s="1">
        <v>26.914139772268658</v>
      </c>
      <c r="H5" s="1">
        <v>26.914139772268658</v>
      </c>
      <c r="I5" s="1">
        <v>28.330673444493328</v>
      </c>
      <c r="J5" s="1">
        <v>28.330673444493328</v>
      </c>
      <c r="K5" s="1">
        <v>28.330673444493328</v>
      </c>
      <c r="L5" s="1">
        <v>28.330673444493328</v>
      </c>
      <c r="M5" s="1">
        <v>28.330673444493328</v>
      </c>
      <c r="N5" s="1">
        <v>28.330673444493328</v>
      </c>
      <c r="O5" s="1">
        <v>28.330673444493328</v>
      </c>
      <c r="P5" s="1">
        <v>28.330673444493328</v>
      </c>
      <c r="Q5" s="1">
        <v>28.330673444493328</v>
      </c>
      <c r="R5" s="1">
        <v>28.330673444493328</v>
      </c>
      <c r="S5" s="1">
        <v>28.330673444493328</v>
      </c>
      <c r="T5" s="1">
        <v>28.330673444493328</v>
      </c>
      <c r="U5" s="1">
        <v>28.330673444493328</v>
      </c>
      <c r="V5" s="1">
        <v>28.330673444493328</v>
      </c>
      <c r="W5" s="1">
        <v>28.330673444493328</v>
      </c>
      <c r="X5" s="1">
        <v>28.330673444493328</v>
      </c>
      <c r="Y5" s="1">
        <v>28.330673444493328</v>
      </c>
      <c r="Z5" s="1">
        <v>28.330673444493328</v>
      </c>
      <c r="AA5" s="1">
        <v>28.330673444493328</v>
      </c>
      <c r="AB5" s="1">
        <v>28.330673444493328</v>
      </c>
      <c r="AC5" s="1">
        <v>28.330673444493328</v>
      </c>
      <c r="AD5" s="1">
        <v>28.330673444493328</v>
      </c>
      <c r="AE5" s="1">
        <v>28.330673444493328</v>
      </c>
      <c r="AF5" s="1">
        <v>28.330673444493328</v>
      </c>
      <c r="AG5" s="1">
        <v>28.330673444493328</v>
      </c>
      <c r="AH5" s="1">
        <v>28.330673444493328</v>
      </c>
      <c r="AI5" s="1">
        <v>28.330673444493328</v>
      </c>
      <c r="AJ5" s="1">
        <v>28.330673444493328</v>
      </c>
      <c r="AK5" s="1">
        <v>28.330673444493328</v>
      </c>
      <c r="AL5" s="1">
        <v>28.330673444493328</v>
      </c>
      <c r="AM5" s="1">
        <v>28.330673444493328</v>
      </c>
    </row>
    <row r="6" spans="1:56" x14ac:dyDescent="0.25">
      <c r="A6" s="32">
        <f ca="1">Exceedance!U6</f>
        <v>42887</v>
      </c>
      <c r="B6" s="273">
        <v>28.995673444477767</v>
      </c>
      <c r="C6" s="273">
        <v>28.995673444477767</v>
      </c>
      <c r="D6" s="273">
        <v>28.995673444477767</v>
      </c>
      <c r="E6" s="1">
        <v>28.995673444477767</v>
      </c>
      <c r="F6" s="1">
        <v>28.995673444477767</v>
      </c>
      <c r="G6" s="1">
        <v>27.545889772253876</v>
      </c>
      <c r="H6" s="1">
        <v>27.545889772253876</v>
      </c>
      <c r="I6" s="1">
        <v>28.995673444477767</v>
      </c>
      <c r="J6" s="1">
        <v>28.995673444477767</v>
      </c>
      <c r="K6" s="1">
        <v>28.995673444477767</v>
      </c>
      <c r="L6" s="1">
        <v>28.995673444477767</v>
      </c>
      <c r="M6" s="1">
        <v>28.995673444477767</v>
      </c>
      <c r="N6" s="1">
        <v>28.995673444477767</v>
      </c>
      <c r="O6" s="1">
        <v>28.995673444477767</v>
      </c>
      <c r="P6" s="1">
        <v>28.995673444477767</v>
      </c>
      <c r="Q6" s="1">
        <v>28.995673444477767</v>
      </c>
      <c r="R6" s="1">
        <v>28.995673444477767</v>
      </c>
      <c r="S6" s="1">
        <v>28.995673444477767</v>
      </c>
      <c r="T6" s="1">
        <v>28.995673444477767</v>
      </c>
      <c r="U6" s="1">
        <v>28.995673444477767</v>
      </c>
      <c r="V6" s="1">
        <v>28.995673444477767</v>
      </c>
      <c r="W6" s="1">
        <v>28.995673444477767</v>
      </c>
      <c r="X6" s="1">
        <v>28.995673444477767</v>
      </c>
      <c r="Y6" s="1">
        <v>28.995673444477767</v>
      </c>
      <c r="Z6" s="1">
        <v>28.995673444477767</v>
      </c>
      <c r="AA6" s="1">
        <v>28.995673444477767</v>
      </c>
      <c r="AB6" s="1">
        <v>28.995673444477767</v>
      </c>
      <c r="AC6" s="1">
        <v>28.995673444477767</v>
      </c>
      <c r="AD6" s="1">
        <v>28.995673444477767</v>
      </c>
      <c r="AE6" s="1">
        <v>28.995673444477767</v>
      </c>
      <c r="AF6" s="1">
        <v>28.995673444477767</v>
      </c>
      <c r="AG6" s="1">
        <v>28.995673444477767</v>
      </c>
      <c r="AH6" s="1">
        <v>28.995673444477767</v>
      </c>
      <c r="AI6" s="1">
        <v>28.995673444477767</v>
      </c>
      <c r="AJ6" s="1">
        <v>28.995673444477767</v>
      </c>
      <c r="AK6" s="1">
        <v>28.995673444477767</v>
      </c>
      <c r="AL6" s="1">
        <v>28.995673444477767</v>
      </c>
      <c r="AM6" s="1">
        <v>28.995673444477767</v>
      </c>
    </row>
    <row r="7" spans="1:56" x14ac:dyDescent="0.25">
      <c r="A7" s="32">
        <f ca="1">Exceedance!U7</f>
        <v>42917</v>
      </c>
      <c r="B7" s="273">
        <v>31.69767344443099</v>
      </c>
      <c r="C7" s="273">
        <v>31.69767344443099</v>
      </c>
      <c r="D7" s="273">
        <v>31.69767344443099</v>
      </c>
      <c r="E7" s="1">
        <v>31.69767344443099</v>
      </c>
      <c r="F7" s="1">
        <v>31.69767344443099</v>
      </c>
      <c r="G7" s="1">
        <v>30.112789772209439</v>
      </c>
      <c r="H7" s="1">
        <v>30.112789772209439</v>
      </c>
      <c r="I7" s="1">
        <v>31.69767344443099</v>
      </c>
      <c r="J7" s="1">
        <v>31.69767344443099</v>
      </c>
      <c r="K7" s="1">
        <v>31.69767344443099</v>
      </c>
      <c r="L7" s="1">
        <v>31.69767344443099</v>
      </c>
      <c r="M7" s="1">
        <v>31.69767344443099</v>
      </c>
      <c r="N7" s="1">
        <v>31.69767344443099</v>
      </c>
      <c r="O7" s="1">
        <v>31.69767344443099</v>
      </c>
      <c r="P7" s="1">
        <v>31.69767344443099</v>
      </c>
      <c r="Q7" s="1">
        <v>31.69767344443099</v>
      </c>
      <c r="R7" s="1">
        <v>31.69767344443099</v>
      </c>
      <c r="S7" s="1">
        <v>31.69767344443099</v>
      </c>
      <c r="T7" s="1">
        <v>31.69767344443099</v>
      </c>
      <c r="U7" s="1">
        <v>31.69767344443099</v>
      </c>
      <c r="V7" s="1">
        <v>31.69767344443099</v>
      </c>
      <c r="W7" s="1">
        <v>31.69767344443099</v>
      </c>
      <c r="X7" s="1">
        <v>31.69767344443099</v>
      </c>
      <c r="Y7" s="1">
        <v>31.69767344443099</v>
      </c>
      <c r="Z7" s="1">
        <v>31.69767344443099</v>
      </c>
      <c r="AA7" s="1">
        <v>31.69767344443099</v>
      </c>
      <c r="AB7" s="1">
        <v>31.69767344443099</v>
      </c>
      <c r="AC7" s="1">
        <v>31.69767344443099</v>
      </c>
      <c r="AD7" s="1">
        <v>31.69767344443099</v>
      </c>
      <c r="AE7" s="1">
        <v>31.69767344443099</v>
      </c>
      <c r="AF7" s="1">
        <v>31.69767344443099</v>
      </c>
      <c r="AG7" s="1">
        <v>31.69767344443099</v>
      </c>
      <c r="AH7" s="1">
        <v>31.69767344443099</v>
      </c>
      <c r="AI7" s="1">
        <v>31.69767344443099</v>
      </c>
      <c r="AJ7" s="1">
        <v>31.69767344443099</v>
      </c>
      <c r="AK7" s="1">
        <v>31.69767344443099</v>
      </c>
      <c r="AL7" s="1">
        <v>31.69767344443099</v>
      </c>
      <c r="AM7" s="1">
        <v>31.69767344443099</v>
      </c>
    </row>
    <row r="8" spans="1:56" x14ac:dyDescent="0.25">
      <c r="A8" s="32">
        <f ca="1">Exceedance!U8</f>
        <v>42948</v>
      </c>
      <c r="B8" s="273">
        <v>29.932673444501088</v>
      </c>
      <c r="C8" s="273">
        <v>29.932673444501088</v>
      </c>
      <c r="D8" s="273">
        <v>29.932673444501088</v>
      </c>
      <c r="E8" s="1">
        <v>29.932673444501088</v>
      </c>
      <c r="F8" s="1">
        <v>29.932673444501088</v>
      </c>
      <c r="G8" s="1">
        <v>28.436039772276033</v>
      </c>
      <c r="H8" s="1">
        <v>28.436039772276033</v>
      </c>
      <c r="I8" s="1">
        <v>29.932673444501088</v>
      </c>
      <c r="J8" s="1">
        <v>29.932673444501088</v>
      </c>
      <c r="K8" s="1">
        <v>29.932673444501088</v>
      </c>
      <c r="L8" s="1">
        <v>29.932673444501088</v>
      </c>
      <c r="M8" s="1">
        <v>29.932673444501088</v>
      </c>
      <c r="N8" s="1">
        <v>29.932673444501088</v>
      </c>
      <c r="O8" s="1">
        <v>29.932673444501088</v>
      </c>
      <c r="P8" s="1">
        <v>29.932673444501088</v>
      </c>
      <c r="Q8" s="1">
        <v>29.932673444501088</v>
      </c>
      <c r="R8" s="1">
        <v>29.932673444501088</v>
      </c>
      <c r="S8" s="1">
        <v>29.932673444501088</v>
      </c>
      <c r="T8" s="1">
        <v>29.932673444501088</v>
      </c>
      <c r="U8" s="1">
        <v>29.932673444501088</v>
      </c>
      <c r="V8" s="1">
        <v>29.932673444501088</v>
      </c>
      <c r="W8" s="1">
        <v>29.932673444501088</v>
      </c>
      <c r="X8" s="1">
        <v>29.932673444501088</v>
      </c>
      <c r="Y8" s="1">
        <v>29.932673444501088</v>
      </c>
      <c r="Z8" s="1">
        <v>29.932673444501088</v>
      </c>
      <c r="AA8" s="1">
        <v>29.932673444501088</v>
      </c>
      <c r="AB8" s="1">
        <v>29.932673444501088</v>
      </c>
      <c r="AC8" s="1">
        <v>29.932673444501088</v>
      </c>
      <c r="AD8" s="1">
        <v>29.932673444501088</v>
      </c>
      <c r="AE8" s="1">
        <v>29.932673444501088</v>
      </c>
      <c r="AF8" s="1">
        <v>29.932673444501088</v>
      </c>
      <c r="AG8" s="1">
        <v>29.932673444501088</v>
      </c>
      <c r="AH8" s="1">
        <v>29.932673444501088</v>
      </c>
      <c r="AI8" s="1">
        <v>29.932673444501088</v>
      </c>
      <c r="AJ8" s="1">
        <v>29.932673444501088</v>
      </c>
      <c r="AK8" s="1">
        <v>29.932673444501088</v>
      </c>
      <c r="AL8" s="1">
        <v>29.932673444501088</v>
      </c>
      <c r="AM8" s="1">
        <v>29.932673444501088</v>
      </c>
    </row>
    <row r="9" spans="1:56" x14ac:dyDescent="0.25">
      <c r="A9" s="32">
        <f ca="1">Exceedance!U9</f>
        <v>42979</v>
      </c>
      <c r="B9" s="273">
        <v>26.762673444536713</v>
      </c>
      <c r="C9" s="273">
        <v>26.762673444536713</v>
      </c>
      <c r="D9" s="273">
        <v>26.762673444536713</v>
      </c>
      <c r="E9" s="1">
        <v>26.762673444536713</v>
      </c>
      <c r="F9" s="1">
        <v>26.762673444536713</v>
      </c>
      <c r="G9" s="1">
        <v>25.424539772309878</v>
      </c>
      <c r="H9" s="1">
        <v>25.424539772309878</v>
      </c>
      <c r="I9" s="1">
        <v>26.762673444536713</v>
      </c>
      <c r="J9" s="1">
        <v>26.762673444536713</v>
      </c>
      <c r="K9" s="1">
        <v>26.762673444536713</v>
      </c>
      <c r="L9" s="1">
        <v>26.762673444536713</v>
      </c>
      <c r="M9" s="1">
        <v>26.762673444536713</v>
      </c>
      <c r="N9" s="1">
        <v>26.762673444536713</v>
      </c>
      <c r="O9" s="1">
        <v>26.762673444536713</v>
      </c>
      <c r="P9" s="1">
        <v>26.762673444536713</v>
      </c>
      <c r="Q9" s="1">
        <v>26.762673444536713</v>
      </c>
      <c r="R9" s="1">
        <v>26.762673444536713</v>
      </c>
      <c r="S9" s="1">
        <v>26.762673444536713</v>
      </c>
      <c r="T9" s="1">
        <v>26.762673444536713</v>
      </c>
      <c r="U9" s="1">
        <v>26.762673444536713</v>
      </c>
      <c r="V9" s="1">
        <v>26.762673444536713</v>
      </c>
      <c r="W9" s="1">
        <v>26.762673444536713</v>
      </c>
      <c r="X9" s="1">
        <v>26.762673444536713</v>
      </c>
      <c r="Y9" s="1">
        <v>26.762673444536713</v>
      </c>
      <c r="Z9" s="1">
        <v>26.762673444536713</v>
      </c>
      <c r="AA9" s="1">
        <v>26.762673444536713</v>
      </c>
      <c r="AB9" s="1">
        <v>26.762673444536713</v>
      </c>
      <c r="AC9" s="1">
        <v>26.762673444536713</v>
      </c>
      <c r="AD9" s="1">
        <v>26.762673444536713</v>
      </c>
      <c r="AE9" s="1">
        <v>26.762673444536713</v>
      </c>
      <c r="AF9" s="1">
        <v>26.762673444536713</v>
      </c>
      <c r="AG9" s="1">
        <v>26.762673444536713</v>
      </c>
      <c r="AH9" s="1">
        <v>26.762673444536713</v>
      </c>
      <c r="AI9" s="1">
        <v>26.762673444536713</v>
      </c>
      <c r="AJ9" s="1">
        <v>26.762673444536713</v>
      </c>
      <c r="AK9" s="1">
        <v>26.762673444536713</v>
      </c>
      <c r="AL9" s="1">
        <v>26.762673444536713</v>
      </c>
      <c r="AM9" s="1">
        <v>26.762673444536713</v>
      </c>
    </row>
    <row r="10" spans="1:56" x14ac:dyDescent="0.25">
      <c r="A10" s="32">
        <f ca="1">Exceedance!U10</f>
        <v>43009</v>
      </c>
      <c r="B10" s="273">
        <v>22.124673444463017</v>
      </c>
      <c r="C10" s="273">
        <v>22.124673444463017</v>
      </c>
      <c r="D10" s="273">
        <v>22.124673444463017</v>
      </c>
      <c r="E10" s="1">
        <v>22.124673444463017</v>
      </c>
      <c r="F10" s="1">
        <v>22.124673444463017</v>
      </c>
      <c r="G10" s="1">
        <v>21.018439772239866</v>
      </c>
      <c r="H10" s="1">
        <v>21.018439772239866</v>
      </c>
      <c r="I10" s="1">
        <v>22.124673444463017</v>
      </c>
      <c r="J10" s="1">
        <v>22.124673444463017</v>
      </c>
      <c r="K10" s="1">
        <v>22.124673444463017</v>
      </c>
      <c r="L10" s="1">
        <v>22.124673444463017</v>
      </c>
      <c r="M10" s="1">
        <v>22.124673444463017</v>
      </c>
      <c r="N10" s="1">
        <v>22.124673444463017</v>
      </c>
      <c r="O10" s="1">
        <v>22.124673444463017</v>
      </c>
      <c r="P10" s="1">
        <v>22.124673444463017</v>
      </c>
      <c r="Q10" s="1">
        <v>22.124673444463017</v>
      </c>
      <c r="R10" s="1">
        <v>22.124673444463017</v>
      </c>
      <c r="S10" s="1">
        <v>22.124673444463017</v>
      </c>
      <c r="T10" s="1">
        <v>22.124673444463017</v>
      </c>
      <c r="U10" s="1">
        <v>22.124673444463017</v>
      </c>
      <c r="V10" s="1">
        <v>22.124673444463017</v>
      </c>
      <c r="W10" s="1">
        <v>22.124673444463017</v>
      </c>
      <c r="X10" s="1">
        <v>22.124673444463017</v>
      </c>
      <c r="Y10" s="1">
        <v>22.124673444463017</v>
      </c>
      <c r="Z10" s="1">
        <v>22.124673444463017</v>
      </c>
      <c r="AA10" s="1">
        <v>22.124673444463017</v>
      </c>
      <c r="AB10" s="1">
        <v>22.124673444463017</v>
      </c>
      <c r="AC10" s="1">
        <v>22.124673444463017</v>
      </c>
      <c r="AD10" s="1">
        <v>22.124673444463017</v>
      </c>
      <c r="AE10" s="1">
        <v>22.124673444463017</v>
      </c>
      <c r="AF10" s="1">
        <v>22.124673444463017</v>
      </c>
      <c r="AG10" s="1">
        <v>22.124673444463017</v>
      </c>
      <c r="AH10" s="1">
        <v>22.124673444463017</v>
      </c>
      <c r="AI10" s="1">
        <v>22.124673444463017</v>
      </c>
      <c r="AJ10" s="1">
        <v>22.124673444463017</v>
      </c>
      <c r="AK10" s="1">
        <v>22.124673444463017</v>
      </c>
      <c r="AL10" s="1">
        <v>22.124673444463017</v>
      </c>
      <c r="AM10" s="1">
        <v>22.124673444463017</v>
      </c>
    </row>
    <row r="11" spans="1:56" x14ac:dyDescent="0.25">
      <c r="A11" s="32">
        <f ca="1">Exceedance!U11</f>
        <v>43040</v>
      </c>
      <c r="B11" s="273">
        <v>13.848673444455873</v>
      </c>
      <c r="C11" s="273">
        <v>13.848673444455873</v>
      </c>
      <c r="D11" s="273">
        <v>13.848673444455873</v>
      </c>
      <c r="E11" s="1">
        <v>13.848673444455873</v>
      </c>
      <c r="F11" s="1">
        <v>13.848673444455873</v>
      </c>
      <c r="G11" s="1">
        <v>13.156239772233079</v>
      </c>
      <c r="H11" s="1">
        <v>13.156239772233079</v>
      </c>
      <c r="I11" s="1">
        <v>13.848673444455873</v>
      </c>
      <c r="J11" s="1">
        <v>13.848673444455873</v>
      </c>
      <c r="K11" s="1">
        <v>13.848673444455873</v>
      </c>
      <c r="L11" s="1">
        <v>13.848673444455873</v>
      </c>
      <c r="M11" s="1">
        <v>13.848673444455873</v>
      </c>
      <c r="N11" s="1">
        <v>13.848673444455873</v>
      </c>
      <c r="O11" s="1">
        <v>13.848673444455873</v>
      </c>
      <c r="P11" s="1">
        <v>13.848673444455873</v>
      </c>
      <c r="Q11" s="1">
        <v>13.848673444455873</v>
      </c>
      <c r="R11" s="1">
        <v>13.848673444455873</v>
      </c>
      <c r="S11" s="1">
        <v>13.848673444455873</v>
      </c>
      <c r="T11" s="1">
        <v>13.848673444455873</v>
      </c>
      <c r="U11" s="1">
        <v>13.848673444455873</v>
      </c>
      <c r="V11" s="1">
        <v>13.848673444455873</v>
      </c>
      <c r="W11" s="1">
        <v>13.848673444455873</v>
      </c>
      <c r="X11" s="1">
        <v>13.848673444455873</v>
      </c>
      <c r="Y11" s="1">
        <v>13.848673444455873</v>
      </c>
      <c r="Z11" s="1">
        <v>13.848673444455873</v>
      </c>
      <c r="AA11" s="1">
        <v>13.848673444455873</v>
      </c>
      <c r="AB11" s="1">
        <v>13.848673444455873</v>
      </c>
      <c r="AC11" s="1">
        <v>13.848673444455873</v>
      </c>
      <c r="AD11" s="1">
        <v>13.848673444455873</v>
      </c>
      <c r="AE11" s="1">
        <v>13.848673444455873</v>
      </c>
      <c r="AF11" s="1">
        <v>13.848673444455873</v>
      </c>
      <c r="AG11" s="1">
        <v>13.848673444455873</v>
      </c>
      <c r="AH11" s="1">
        <v>13.848673444455873</v>
      </c>
      <c r="AI11" s="1">
        <v>13.848673444455873</v>
      </c>
      <c r="AJ11" s="1">
        <v>13.848673444455873</v>
      </c>
      <c r="AK11" s="1">
        <v>13.848673444455873</v>
      </c>
      <c r="AL11" s="1">
        <v>13.848673444455873</v>
      </c>
      <c r="AM11" s="1">
        <v>13.848673444455873</v>
      </c>
    </row>
    <row r="12" spans="1:56" x14ac:dyDescent="0.25">
      <c r="A12" s="32">
        <f ca="1">Exceedance!U12</f>
        <v>43070</v>
      </c>
      <c r="B12" s="273">
        <v>10.511673444539204</v>
      </c>
      <c r="C12" s="273">
        <v>10.511673444539204</v>
      </c>
      <c r="D12" s="273">
        <v>10.511673444539204</v>
      </c>
      <c r="E12" s="1">
        <v>10.511673444539204</v>
      </c>
      <c r="F12" s="1">
        <v>10.511673444539204</v>
      </c>
      <c r="G12" s="1">
        <v>9.9860897723122424</v>
      </c>
      <c r="H12" s="1">
        <v>9.9860897723122424</v>
      </c>
      <c r="I12" s="1">
        <v>10.511673444539204</v>
      </c>
      <c r="J12" s="1">
        <v>10.511673444539204</v>
      </c>
      <c r="K12" s="1">
        <v>10.511673444539204</v>
      </c>
      <c r="L12" s="1">
        <v>10.511673444539204</v>
      </c>
      <c r="M12" s="1">
        <v>10.511673444539204</v>
      </c>
      <c r="N12" s="1">
        <v>10.511673444539204</v>
      </c>
      <c r="O12" s="1">
        <v>10.511673444539204</v>
      </c>
      <c r="P12" s="1">
        <v>10.511673444539204</v>
      </c>
      <c r="Q12" s="1">
        <v>10.511673444539204</v>
      </c>
      <c r="R12" s="1">
        <v>10.511673444539204</v>
      </c>
      <c r="S12" s="1">
        <v>10.511673444539204</v>
      </c>
      <c r="T12" s="1">
        <v>10.511673444539204</v>
      </c>
      <c r="U12" s="1">
        <v>10.511673444539204</v>
      </c>
      <c r="V12" s="1">
        <v>10.511673444539204</v>
      </c>
      <c r="W12" s="1">
        <v>10.511673444539204</v>
      </c>
      <c r="X12" s="1">
        <v>10.511673444539204</v>
      </c>
      <c r="Y12" s="1">
        <v>10.511673444539204</v>
      </c>
      <c r="Z12" s="1">
        <v>10.511673444539204</v>
      </c>
      <c r="AA12" s="1">
        <v>10.511673444539204</v>
      </c>
      <c r="AB12" s="1">
        <v>10.511673444539204</v>
      </c>
      <c r="AC12" s="1">
        <v>10.511673444539204</v>
      </c>
      <c r="AD12" s="1">
        <v>10.511673444539204</v>
      </c>
      <c r="AE12" s="1">
        <v>10.511673444539204</v>
      </c>
      <c r="AF12" s="1">
        <v>10.511673444539204</v>
      </c>
      <c r="AG12" s="1">
        <v>10.511673444539204</v>
      </c>
      <c r="AH12" s="1">
        <v>10.511673444539204</v>
      </c>
      <c r="AI12" s="1">
        <v>10.511673444539204</v>
      </c>
      <c r="AJ12" s="1">
        <v>10.511673444539204</v>
      </c>
      <c r="AK12" s="1">
        <v>10.511673444539204</v>
      </c>
      <c r="AL12" s="1">
        <v>10.511673444539204</v>
      </c>
      <c r="AM12" s="1">
        <v>10.511673444539204</v>
      </c>
    </row>
    <row r="13" spans="1:56" x14ac:dyDescent="0.25">
      <c r="A13" s="32">
        <f ca="1">Exceedance!U13</f>
        <v>43101</v>
      </c>
      <c r="B13" s="273">
        <v>7.0981666665842642</v>
      </c>
      <c r="C13" s="273">
        <v>7.0981666665842642</v>
      </c>
      <c r="D13" s="273">
        <v>7.0981666665842642</v>
      </c>
      <c r="E13" s="1">
        <v>7.0981666665842642</v>
      </c>
      <c r="F13" s="1">
        <v>6.7432583332550502</v>
      </c>
      <c r="G13" s="1">
        <v>7.0981666665842642</v>
      </c>
      <c r="H13" s="1">
        <v>7.0981666665842642</v>
      </c>
      <c r="I13" s="1">
        <v>7.0981666665842642</v>
      </c>
      <c r="J13" s="1">
        <v>7.0981666665842642</v>
      </c>
      <c r="K13" s="1">
        <v>7.0981666665842642</v>
      </c>
      <c r="L13" s="1">
        <v>7.0981666665842642</v>
      </c>
      <c r="M13" s="1">
        <v>7.0981666665842642</v>
      </c>
      <c r="N13" s="1">
        <v>7.0981666665842642</v>
      </c>
      <c r="O13" s="1">
        <v>7.0981666665842642</v>
      </c>
      <c r="P13" s="1">
        <v>6.7432583332550502</v>
      </c>
      <c r="Q13" s="1">
        <v>7.0981666665842642</v>
      </c>
      <c r="R13" s="1">
        <v>7.0981666665842642</v>
      </c>
      <c r="S13" s="1">
        <v>7.4530749999134773</v>
      </c>
      <c r="T13" s="1">
        <v>7.0981666665842642</v>
      </c>
      <c r="U13" s="1">
        <v>7.0981666665842642</v>
      </c>
      <c r="V13" s="1">
        <v>7.0981666665842642</v>
      </c>
      <c r="W13" s="1">
        <v>7.0981666665842642</v>
      </c>
      <c r="X13" s="1">
        <v>7.0981666665842642</v>
      </c>
      <c r="Y13" s="1">
        <v>7.4530749999134773</v>
      </c>
      <c r="Z13" s="1">
        <v>7.0981666665842642</v>
      </c>
      <c r="AA13" s="1">
        <v>7.0981666665842642</v>
      </c>
      <c r="AB13" s="1">
        <v>6.7432583332550502</v>
      </c>
      <c r="AC13" s="1">
        <v>7.0981666665842642</v>
      </c>
      <c r="AD13" s="1">
        <v>7.0981666665842642</v>
      </c>
      <c r="AE13" s="1">
        <v>7.0981666665842642</v>
      </c>
      <c r="AF13" s="1">
        <v>7.4530749999134773</v>
      </c>
      <c r="AG13" s="1">
        <v>7.0981666665842642</v>
      </c>
      <c r="AH13" s="1">
        <v>7.0981666665842642</v>
      </c>
      <c r="AI13" s="1">
        <v>7.0981666665842642</v>
      </c>
      <c r="AJ13" s="1">
        <v>7.0981666665842642</v>
      </c>
      <c r="AK13" s="1">
        <v>7.0981666665842642</v>
      </c>
      <c r="AL13" s="1">
        <v>7.0981666665842642</v>
      </c>
      <c r="AM13" s="1">
        <v>7.0981666665842642</v>
      </c>
    </row>
    <row r="14" spans="1:56" x14ac:dyDescent="0.25">
      <c r="A14" s="32">
        <f ca="1">Exceedance!U14</f>
        <v>43132</v>
      </c>
      <c r="B14" s="273">
        <v>8.1741666666894677</v>
      </c>
      <c r="C14" s="273">
        <v>8.1741666666894677</v>
      </c>
      <c r="D14" s="273">
        <v>8.1741666666894677</v>
      </c>
      <c r="E14" s="1">
        <v>8.1741666666894677</v>
      </c>
      <c r="F14" s="1">
        <v>7.765458333354994</v>
      </c>
      <c r="G14" s="1">
        <v>8.1741666666894677</v>
      </c>
      <c r="H14" s="1">
        <v>8.1741666666894677</v>
      </c>
      <c r="I14" s="1">
        <v>8.1741666666894677</v>
      </c>
      <c r="J14" s="1">
        <v>8.1741666666894677</v>
      </c>
      <c r="K14" s="1">
        <v>8.1741666666894677</v>
      </c>
      <c r="L14" s="1">
        <v>8.1741666666894677</v>
      </c>
      <c r="M14" s="1">
        <v>8.1741666666894677</v>
      </c>
      <c r="N14" s="1">
        <v>8.1741666666894677</v>
      </c>
      <c r="O14" s="1">
        <v>8.1741666666894677</v>
      </c>
      <c r="P14" s="1">
        <v>7.765458333354994</v>
      </c>
      <c r="Q14" s="1">
        <v>8.1741666666894677</v>
      </c>
      <c r="R14" s="1">
        <v>8.1741666666894677</v>
      </c>
      <c r="S14" s="1">
        <v>8.5828750000239413</v>
      </c>
      <c r="T14" s="1">
        <v>8.1741666666894677</v>
      </c>
      <c r="U14" s="1">
        <v>8.1741666666894677</v>
      </c>
      <c r="V14" s="1">
        <v>8.1741666666894677</v>
      </c>
      <c r="W14" s="1">
        <v>8.1741666666894677</v>
      </c>
      <c r="X14" s="1">
        <v>8.1741666666894677</v>
      </c>
      <c r="Y14" s="1">
        <v>8.5828750000239413</v>
      </c>
      <c r="Z14" s="1">
        <v>8.1741666666894677</v>
      </c>
      <c r="AA14" s="1">
        <v>8.1741666666894677</v>
      </c>
      <c r="AB14" s="1">
        <v>7.765458333354994</v>
      </c>
      <c r="AC14" s="1">
        <v>8.1741666666894677</v>
      </c>
      <c r="AD14" s="1">
        <v>8.1741666666894677</v>
      </c>
      <c r="AE14" s="1">
        <v>8.1741666666894677</v>
      </c>
      <c r="AF14" s="1">
        <v>8.5828750000239413</v>
      </c>
      <c r="AG14" s="1">
        <v>8.1741666666894677</v>
      </c>
      <c r="AH14" s="1">
        <v>8.1741666666894677</v>
      </c>
      <c r="AI14" s="1">
        <v>8.1741666666894677</v>
      </c>
      <c r="AJ14" s="1">
        <v>8.1741666666894677</v>
      </c>
      <c r="AK14" s="1">
        <v>8.1741666666894677</v>
      </c>
      <c r="AL14" s="1">
        <v>8.1741666666894677</v>
      </c>
      <c r="AM14" s="1">
        <v>8.1741666666894677</v>
      </c>
    </row>
    <row r="15" spans="1:56" x14ac:dyDescent="0.25">
      <c r="A15" s="32">
        <f ca="1">Exceedance!U15</f>
        <v>43160</v>
      </c>
      <c r="B15" s="273">
        <v>16.299166666677699</v>
      </c>
      <c r="C15" s="273">
        <v>16.299166666677699</v>
      </c>
      <c r="D15" s="273">
        <v>16.299166666677699</v>
      </c>
      <c r="E15" s="1">
        <v>16.299166666677699</v>
      </c>
      <c r="F15" s="1">
        <v>15.484208333343815</v>
      </c>
      <c r="G15" s="1">
        <v>16.299166666677699</v>
      </c>
      <c r="H15" s="1">
        <v>16.299166666677699</v>
      </c>
      <c r="I15" s="1">
        <v>16.299166666677699</v>
      </c>
      <c r="J15" s="1">
        <v>16.299166666677699</v>
      </c>
      <c r="K15" s="1">
        <v>16.299166666677699</v>
      </c>
      <c r="L15" s="1">
        <v>16.299166666677699</v>
      </c>
      <c r="M15" s="1">
        <v>16.299166666677699</v>
      </c>
      <c r="N15" s="1">
        <v>16.299166666677699</v>
      </c>
      <c r="O15" s="1">
        <v>16.299166666677699</v>
      </c>
      <c r="P15" s="1">
        <v>15.484208333343815</v>
      </c>
      <c r="Q15" s="1">
        <v>16.299166666677699</v>
      </c>
      <c r="R15" s="1">
        <v>16.299166666677699</v>
      </c>
      <c r="S15" s="1">
        <v>17.114125000011587</v>
      </c>
      <c r="T15" s="1">
        <v>16.299166666677699</v>
      </c>
      <c r="U15" s="1">
        <v>16.299166666677699</v>
      </c>
      <c r="V15" s="1">
        <v>16.299166666677699</v>
      </c>
      <c r="W15" s="1">
        <v>16.299166666677699</v>
      </c>
      <c r="X15" s="1">
        <v>16.299166666677699</v>
      </c>
      <c r="Y15" s="1">
        <v>17.114125000011587</v>
      </c>
      <c r="Z15" s="1">
        <v>16.299166666677699</v>
      </c>
      <c r="AA15" s="1">
        <v>16.299166666677699</v>
      </c>
      <c r="AB15" s="1">
        <v>15.484208333343815</v>
      </c>
      <c r="AC15" s="1">
        <v>16.299166666677699</v>
      </c>
      <c r="AD15" s="1">
        <v>16.299166666677699</v>
      </c>
      <c r="AE15" s="1">
        <v>16.299166666677699</v>
      </c>
      <c r="AF15" s="1">
        <v>17.114125000011587</v>
      </c>
      <c r="AG15" s="1">
        <v>16.299166666677699</v>
      </c>
      <c r="AH15" s="1">
        <v>16.299166666677699</v>
      </c>
      <c r="AI15" s="1">
        <v>16.299166666677699</v>
      </c>
      <c r="AJ15" s="1">
        <v>16.299166666677699</v>
      </c>
      <c r="AK15" s="1">
        <v>16.299166666677699</v>
      </c>
      <c r="AL15" s="1">
        <v>16.299166666677699</v>
      </c>
      <c r="AM15" s="1">
        <v>16.299166666677699</v>
      </c>
    </row>
    <row r="16" spans="1:56" x14ac:dyDescent="0.25">
      <c r="A16" s="32">
        <f ca="1">Exceedance!U16</f>
        <v>43191</v>
      </c>
      <c r="B16" s="273">
        <v>23.412166666688222</v>
      </c>
      <c r="C16" s="273">
        <v>23.412166666688222</v>
      </c>
      <c r="D16" s="273">
        <v>23.412166666688222</v>
      </c>
      <c r="E16" s="1">
        <v>23.412166666688222</v>
      </c>
      <c r="F16" s="1">
        <v>22.241558333353808</v>
      </c>
      <c r="G16" s="1">
        <v>23.412166666688222</v>
      </c>
      <c r="H16" s="1">
        <v>23.412166666688222</v>
      </c>
      <c r="I16" s="1">
        <v>23.412166666688222</v>
      </c>
      <c r="J16" s="1">
        <v>23.412166666688222</v>
      </c>
      <c r="K16" s="1">
        <v>23.412166666688222</v>
      </c>
      <c r="L16" s="1">
        <v>23.412166666688222</v>
      </c>
      <c r="M16" s="1">
        <v>23.412166666688222</v>
      </c>
      <c r="N16" s="1">
        <v>23.412166666688222</v>
      </c>
      <c r="O16" s="1">
        <v>23.412166666688222</v>
      </c>
      <c r="P16" s="1">
        <v>22.241558333353808</v>
      </c>
      <c r="Q16" s="1">
        <v>23.412166666688222</v>
      </c>
      <c r="R16" s="1">
        <v>23.412166666688222</v>
      </c>
      <c r="S16" s="1">
        <v>24.582775000022636</v>
      </c>
      <c r="T16" s="1">
        <v>23.412166666688222</v>
      </c>
      <c r="U16" s="1">
        <v>23.412166666688222</v>
      </c>
      <c r="V16" s="1">
        <v>23.412166666688222</v>
      </c>
      <c r="W16" s="1">
        <v>23.412166666688222</v>
      </c>
      <c r="X16" s="1">
        <v>23.412166666688222</v>
      </c>
      <c r="Y16" s="1">
        <v>24.582775000022636</v>
      </c>
      <c r="Z16" s="1">
        <v>23.412166666688222</v>
      </c>
      <c r="AA16" s="1">
        <v>23.412166666688222</v>
      </c>
      <c r="AB16" s="1">
        <v>22.241558333353808</v>
      </c>
      <c r="AC16" s="1">
        <v>23.412166666688222</v>
      </c>
      <c r="AD16" s="1">
        <v>23.412166666688222</v>
      </c>
      <c r="AE16" s="1">
        <v>23.412166666688222</v>
      </c>
      <c r="AF16" s="1">
        <v>24.582775000022636</v>
      </c>
      <c r="AG16" s="1">
        <v>23.412166666688222</v>
      </c>
      <c r="AH16" s="1">
        <v>23.412166666688222</v>
      </c>
      <c r="AI16" s="1">
        <v>23.412166666688222</v>
      </c>
      <c r="AJ16" s="1">
        <v>23.412166666688222</v>
      </c>
      <c r="AK16" s="1">
        <v>23.412166666688222</v>
      </c>
      <c r="AL16" s="1">
        <v>23.412166666688222</v>
      </c>
      <c r="AM16" s="1">
        <v>23.412166666688222</v>
      </c>
    </row>
    <row r="17" spans="1:39" x14ac:dyDescent="0.25">
      <c r="A17" s="32">
        <f ca="1">Exceedance!U17</f>
        <v>43221</v>
      </c>
      <c r="B17" s="273">
        <v>28.55216666664991</v>
      </c>
      <c r="C17" s="273">
        <v>28.55216666664991</v>
      </c>
      <c r="D17" s="273">
        <v>28.55216666664991</v>
      </c>
      <c r="E17" s="1">
        <v>28.55216666664991</v>
      </c>
      <c r="F17" s="1">
        <v>27.124558333317413</v>
      </c>
      <c r="G17" s="1">
        <v>28.55216666664991</v>
      </c>
      <c r="H17" s="1">
        <v>28.55216666664991</v>
      </c>
      <c r="I17" s="1">
        <v>28.55216666664991</v>
      </c>
      <c r="J17" s="1">
        <v>28.55216666664991</v>
      </c>
      <c r="K17" s="1">
        <v>28.55216666664991</v>
      </c>
      <c r="L17" s="1">
        <v>28.55216666664991</v>
      </c>
      <c r="M17" s="1">
        <v>28.55216666664991</v>
      </c>
      <c r="N17" s="1">
        <v>28.55216666664991</v>
      </c>
      <c r="O17" s="1">
        <v>28.55216666664991</v>
      </c>
      <c r="P17" s="1">
        <v>27.124558333317413</v>
      </c>
      <c r="Q17" s="1">
        <v>28.55216666664991</v>
      </c>
      <c r="R17" s="1">
        <v>28.55216666664991</v>
      </c>
      <c r="S17" s="1">
        <v>29.979774999982407</v>
      </c>
      <c r="T17" s="1">
        <v>28.55216666664991</v>
      </c>
      <c r="U17" s="1">
        <v>28.55216666664991</v>
      </c>
      <c r="V17" s="1">
        <v>28.55216666664991</v>
      </c>
      <c r="W17" s="1">
        <v>28.55216666664991</v>
      </c>
      <c r="X17" s="1">
        <v>28.55216666664991</v>
      </c>
      <c r="Y17" s="1">
        <v>29.979774999982407</v>
      </c>
      <c r="Z17" s="1">
        <v>28.55216666664991</v>
      </c>
      <c r="AA17" s="1">
        <v>28.55216666664991</v>
      </c>
      <c r="AB17" s="1">
        <v>27.124558333317413</v>
      </c>
      <c r="AC17" s="1">
        <v>28.55216666664991</v>
      </c>
      <c r="AD17" s="1">
        <v>28.55216666664991</v>
      </c>
      <c r="AE17" s="1">
        <v>28.55216666664991</v>
      </c>
      <c r="AF17" s="1">
        <v>29.979774999982407</v>
      </c>
      <c r="AG17" s="1">
        <v>28.55216666664991</v>
      </c>
      <c r="AH17" s="1">
        <v>28.55216666664991</v>
      </c>
      <c r="AI17" s="1">
        <v>28.55216666664991</v>
      </c>
      <c r="AJ17" s="1">
        <v>28.55216666664991</v>
      </c>
      <c r="AK17" s="1">
        <v>28.55216666664991</v>
      </c>
      <c r="AL17" s="1">
        <v>28.55216666664991</v>
      </c>
      <c r="AM17" s="1">
        <v>28.55216666664991</v>
      </c>
    </row>
    <row r="18" spans="1:39" x14ac:dyDescent="0.25">
      <c r="A18" s="32">
        <f ca="1">Exceedance!U18</f>
        <v>43252</v>
      </c>
      <c r="B18" s="273">
        <v>29.217166666634352</v>
      </c>
      <c r="C18" s="273">
        <v>29.217166666634352</v>
      </c>
      <c r="D18" s="273">
        <v>29.217166666634352</v>
      </c>
      <c r="E18" s="1">
        <v>29.217166666634352</v>
      </c>
      <c r="F18" s="1">
        <v>27.756308333302634</v>
      </c>
      <c r="G18" s="1">
        <v>29.217166666634352</v>
      </c>
      <c r="H18" s="1">
        <v>29.217166666634352</v>
      </c>
      <c r="I18" s="1">
        <v>29.217166666634352</v>
      </c>
      <c r="J18" s="1">
        <v>29.217166666634352</v>
      </c>
      <c r="K18" s="1">
        <v>29.217166666634352</v>
      </c>
      <c r="L18" s="1">
        <v>29.217166666634352</v>
      </c>
      <c r="M18" s="1">
        <v>29.217166666634352</v>
      </c>
      <c r="N18" s="1">
        <v>29.217166666634352</v>
      </c>
      <c r="O18" s="1">
        <v>29.217166666634352</v>
      </c>
      <c r="P18" s="1">
        <v>27.756308333302634</v>
      </c>
      <c r="Q18" s="1">
        <v>29.217166666634352</v>
      </c>
      <c r="R18" s="1">
        <v>29.217166666634352</v>
      </c>
      <c r="S18" s="1">
        <v>30.67802499996607</v>
      </c>
      <c r="T18" s="1">
        <v>29.217166666634352</v>
      </c>
      <c r="U18" s="1">
        <v>29.217166666634352</v>
      </c>
      <c r="V18" s="1">
        <v>29.217166666634352</v>
      </c>
      <c r="W18" s="1">
        <v>29.217166666634352</v>
      </c>
      <c r="X18" s="1">
        <v>29.217166666634352</v>
      </c>
      <c r="Y18" s="1">
        <v>30.67802499996607</v>
      </c>
      <c r="Z18" s="1">
        <v>29.217166666634352</v>
      </c>
      <c r="AA18" s="1">
        <v>29.217166666634352</v>
      </c>
      <c r="AB18" s="1">
        <v>27.756308333302634</v>
      </c>
      <c r="AC18" s="1">
        <v>29.217166666634352</v>
      </c>
      <c r="AD18" s="1">
        <v>29.217166666634352</v>
      </c>
      <c r="AE18" s="1">
        <v>29.217166666634352</v>
      </c>
      <c r="AF18" s="1">
        <v>30.67802499996607</v>
      </c>
      <c r="AG18" s="1">
        <v>29.217166666634352</v>
      </c>
      <c r="AH18" s="1">
        <v>29.217166666634352</v>
      </c>
      <c r="AI18" s="1">
        <v>29.217166666634352</v>
      </c>
      <c r="AJ18" s="1">
        <v>29.217166666634352</v>
      </c>
      <c r="AK18" s="1">
        <v>29.217166666634352</v>
      </c>
      <c r="AL18" s="1">
        <v>29.217166666634352</v>
      </c>
      <c r="AM18" s="1">
        <v>29.217166666634352</v>
      </c>
    </row>
    <row r="19" spans="1:39" x14ac:dyDescent="0.25">
      <c r="A19" s="32">
        <f ca="1">Exceedance!U19</f>
        <v>43282</v>
      </c>
      <c r="B19" s="273">
        <v>31.919166666587579</v>
      </c>
      <c r="C19" s="273">
        <v>31.919166666587579</v>
      </c>
      <c r="D19" s="273">
        <v>31.919166666587579</v>
      </c>
      <c r="E19" s="1">
        <v>31.919166666587579</v>
      </c>
      <c r="F19" s="1">
        <v>30.323208333258197</v>
      </c>
      <c r="G19" s="1">
        <v>31.919166666587579</v>
      </c>
      <c r="H19" s="1">
        <v>31.919166666587579</v>
      </c>
      <c r="I19" s="1">
        <v>31.919166666587579</v>
      </c>
      <c r="J19" s="1">
        <v>31.919166666587579</v>
      </c>
      <c r="K19" s="1">
        <v>31.919166666587579</v>
      </c>
      <c r="L19" s="1">
        <v>31.919166666587579</v>
      </c>
      <c r="M19" s="1">
        <v>31.919166666587579</v>
      </c>
      <c r="N19" s="1">
        <v>31.919166666587579</v>
      </c>
      <c r="O19" s="1">
        <v>31.919166666587579</v>
      </c>
      <c r="P19" s="1">
        <v>30.323208333258197</v>
      </c>
      <c r="Q19" s="1">
        <v>31.919166666587579</v>
      </c>
      <c r="R19" s="1">
        <v>31.919166666587579</v>
      </c>
      <c r="S19" s="1">
        <v>33.515124999916956</v>
      </c>
      <c r="T19" s="1">
        <v>31.919166666587579</v>
      </c>
      <c r="U19" s="1">
        <v>31.919166666587579</v>
      </c>
      <c r="V19" s="1">
        <v>31.919166666587579</v>
      </c>
      <c r="W19" s="1">
        <v>31.919166666587579</v>
      </c>
      <c r="X19" s="1">
        <v>31.919166666587579</v>
      </c>
      <c r="Y19" s="1">
        <v>33.515124999916956</v>
      </c>
      <c r="Z19" s="1">
        <v>31.919166666587579</v>
      </c>
      <c r="AA19" s="1">
        <v>31.919166666587579</v>
      </c>
      <c r="AB19" s="1">
        <v>30.323208333258197</v>
      </c>
      <c r="AC19" s="1">
        <v>31.919166666587579</v>
      </c>
      <c r="AD19" s="1">
        <v>31.919166666587579</v>
      </c>
      <c r="AE19" s="1">
        <v>31.919166666587579</v>
      </c>
      <c r="AF19" s="1">
        <v>33.515124999916956</v>
      </c>
      <c r="AG19" s="1">
        <v>31.919166666587579</v>
      </c>
      <c r="AH19" s="1">
        <v>31.919166666587579</v>
      </c>
      <c r="AI19" s="1">
        <v>31.919166666587579</v>
      </c>
      <c r="AJ19" s="1">
        <v>31.919166666587579</v>
      </c>
      <c r="AK19" s="1">
        <v>31.919166666587579</v>
      </c>
      <c r="AL19" s="1">
        <v>31.919166666587579</v>
      </c>
      <c r="AM19" s="1">
        <v>31.919166666587579</v>
      </c>
    </row>
    <row r="20" spans="1:39" x14ac:dyDescent="0.25">
      <c r="A20" s="32">
        <f ca="1">Exceedance!U20</f>
        <v>43313</v>
      </c>
      <c r="B20" s="273">
        <v>30.15416666665767</v>
      </c>
      <c r="C20" s="273">
        <v>30.15416666665767</v>
      </c>
      <c r="D20" s="273">
        <v>30.15416666665767</v>
      </c>
      <c r="E20" s="1">
        <v>30.15416666665767</v>
      </c>
      <c r="F20" s="1">
        <v>28.646458333324787</v>
      </c>
      <c r="G20" s="1">
        <v>30.15416666665767</v>
      </c>
      <c r="H20" s="1">
        <v>30.15416666665767</v>
      </c>
      <c r="I20" s="1">
        <v>30.15416666665767</v>
      </c>
      <c r="J20" s="1">
        <v>30.15416666665767</v>
      </c>
      <c r="K20" s="1">
        <v>30.15416666665767</v>
      </c>
      <c r="L20" s="1">
        <v>30.15416666665767</v>
      </c>
      <c r="M20" s="1">
        <v>30.15416666665767</v>
      </c>
      <c r="N20" s="1">
        <v>30.15416666665767</v>
      </c>
      <c r="O20" s="1">
        <v>30.15416666665767</v>
      </c>
      <c r="P20" s="1">
        <v>28.646458333324787</v>
      </c>
      <c r="Q20" s="1">
        <v>30.15416666665767</v>
      </c>
      <c r="R20" s="1">
        <v>30.15416666665767</v>
      </c>
      <c r="S20" s="1">
        <v>31.661874999990555</v>
      </c>
      <c r="T20" s="1">
        <v>30.15416666665767</v>
      </c>
      <c r="U20" s="1">
        <v>30.15416666665767</v>
      </c>
      <c r="V20" s="1">
        <v>30.15416666665767</v>
      </c>
      <c r="W20" s="1">
        <v>30.15416666665767</v>
      </c>
      <c r="X20" s="1">
        <v>30.15416666665767</v>
      </c>
      <c r="Y20" s="1">
        <v>31.661874999990555</v>
      </c>
      <c r="Z20" s="1">
        <v>30.15416666665767</v>
      </c>
      <c r="AA20" s="1">
        <v>30.15416666665767</v>
      </c>
      <c r="AB20" s="1">
        <v>28.646458333324787</v>
      </c>
      <c r="AC20" s="1">
        <v>30.15416666665767</v>
      </c>
      <c r="AD20" s="1">
        <v>30.15416666665767</v>
      </c>
      <c r="AE20" s="1">
        <v>30.15416666665767</v>
      </c>
      <c r="AF20" s="1">
        <v>31.661874999990555</v>
      </c>
      <c r="AG20" s="1">
        <v>30.15416666665767</v>
      </c>
      <c r="AH20" s="1">
        <v>30.15416666665767</v>
      </c>
      <c r="AI20" s="1">
        <v>30.15416666665767</v>
      </c>
      <c r="AJ20" s="1">
        <v>30.15416666665767</v>
      </c>
      <c r="AK20" s="1">
        <v>30.15416666665767</v>
      </c>
      <c r="AL20" s="1">
        <v>30.15416666665767</v>
      </c>
      <c r="AM20" s="1">
        <v>30.15416666665767</v>
      </c>
    </row>
    <row r="21" spans="1:39" x14ac:dyDescent="0.25">
      <c r="A21" s="32">
        <f ca="1">Exceedance!U21</f>
        <v>43344</v>
      </c>
      <c r="B21" s="273">
        <v>26.984166666693298</v>
      </c>
      <c r="C21" s="273">
        <v>26.984166666693298</v>
      </c>
      <c r="D21" s="273">
        <v>26.984166666693298</v>
      </c>
      <c r="E21" s="1">
        <v>26.984166666693298</v>
      </c>
      <c r="F21" s="1">
        <v>25.634958333358636</v>
      </c>
      <c r="G21" s="1">
        <v>26.984166666693298</v>
      </c>
      <c r="H21" s="1">
        <v>26.984166666693298</v>
      </c>
      <c r="I21" s="1">
        <v>26.984166666693298</v>
      </c>
      <c r="J21" s="1">
        <v>26.984166666693298</v>
      </c>
      <c r="K21" s="1">
        <v>26.984166666693298</v>
      </c>
      <c r="L21" s="1">
        <v>26.984166666693298</v>
      </c>
      <c r="M21" s="1">
        <v>26.984166666693298</v>
      </c>
      <c r="N21" s="1">
        <v>26.984166666693298</v>
      </c>
      <c r="O21" s="1">
        <v>26.984166666693298</v>
      </c>
      <c r="P21" s="1">
        <v>25.634958333358636</v>
      </c>
      <c r="Q21" s="1">
        <v>26.984166666693298</v>
      </c>
      <c r="R21" s="1">
        <v>26.984166666693298</v>
      </c>
      <c r="S21" s="1">
        <v>28.33337500002796</v>
      </c>
      <c r="T21" s="1">
        <v>26.984166666693298</v>
      </c>
      <c r="U21" s="1">
        <v>26.984166666693298</v>
      </c>
      <c r="V21" s="1">
        <v>26.984166666693298</v>
      </c>
      <c r="W21" s="1">
        <v>26.984166666693298</v>
      </c>
      <c r="X21" s="1">
        <v>26.984166666693298</v>
      </c>
      <c r="Y21" s="1">
        <v>28.33337500002796</v>
      </c>
      <c r="Z21" s="1">
        <v>26.984166666693298</v>
      </c>
      <c r="AA21" s="1">
        <v>26.984166666693298</v>
      </c>
      <c r="AB21" s="1">
        <v>25.634958333358636</v>
      </c>
      <c r="AC21" s="1">
        <v>26.984166666693298</v>
      </c>
      <c r="AD21" s="1">
        <v>26.984166666693298</v>
      </c>
      <c r="AE21" s="1">
        <v>26.984166666693298</v>
      </c>
      <c r="AF21" s="1">
        <v>28.33337500002796</v>
      </c>
      <c r="AG21" s="1">
        <v>26.984166666693298</v>
      </c>
      <c r="AH21" s="1">
        <v>26.984166666693298</v>
      </c>
      <c r="AI21" s="1">
        <v>26.984166666693298</v>
      </c>
      <c r="AJ21" s="1">
        <v>26.984166666693298</v>
      </c>
      <c r="AK21" s="1">
        <v>26.984166666693298</v>
      </c>
      <c r="AL21" s="1">
        <v>26.984166666693298</v>
      </c>
      <c r="AM21" s="1">
        <v>26.984166666693298</v>
      </c>
    </row>
    <row r="22" spans="1:39" x14ac:dyDescent="0.25">
      <c r="A22" s="32">
        <f ca="1">Exceedance!U22</f>
        <v>43374</v>
      </c>
      <c r="B22" s="273">
        <v>22.346166666619602</v>
      </c>
      <c r="C22" s="273">
        <v>22.346166666619602</v>
      </c>
      <c r="D22" s="273">
        <v>22.346166666619602</v>
      </c>
      <c r="E22" s="1">
        <v>22.346166666619602</v>
      </c>
      <c r="F22" s="1">
        <v>21.22885833328862</v>
      </c>
      <c r="G22" s="1">
        <v>22.346166666619602</v>
      </c>
      <c r="H22" s="1">
        <v>22.346166666619602</v>
      </c>
      <c r="I22" s="1">
        <v>22.346166666619602</v>
      </c>
      <c r="J22" s="1">
        <v>22.346166666619602</v>
      </c>
      <c r="K22" s="1">
        <v>22.346166666619602</v>
      </c>
      <c r="L22" s="1">
        <v>22.346166666619602</v>
      </c>
      <c r="M22" s="1">
        <v>22.346166666619602</v>
      </c>
      <c r="N22" s="1">
        <v>22.346166666619602</v>
      </c>
      <c r="O22" s="1">
        <v>22.346166666619602</v>
      </c>
      <c r="P22" s="1">
        <v>21.22885833328862</v>
      </c>
      <c r="Q22" s="1">
        <v>22.346166666619602</v>
      </c>
      <c r="R22" s="1">
        <v>22.346166666619602</v>
      </c>
      <c r="S22" s="1">
        <v>23.463474999950584</v>
      </c>
      <c r="T22" s="1">
        <v>22.346166666619602</v>
      </c>
      <c r="U22" s="1">
        <v>22.346166666619602</v>
      </c>
      <c r="V22" s="1">
        <v>22.346166666619602</v>
      </c>
      <c r="W22" s="1">
        <v>22.346166666619602</v>
      </c>
      <c r="X22" s="1">
        <v>22.346166666619602</v>
      </c>
      <c r="Y22" s="1">
        <v>23.463474999950584</v>
      </c>
      <c r="Z22" s="1">
        <v>22.346166666619602</v>
      </c>
      <c r="AA22" s="1">
        <v>22.346166666619602</v>
      </c>
      <c r="AB22" s="1">
        <v>21.22885833328862</v>
      </c>
      <c r="AC22" s="1">
        <v>22.346166666619602</v>
      </c>
      <c r="AD22" s="1">
        <v>22.346166666619602</v>
      </c>
      <c r="AE22" s="1">
        <v>22.346166666619602</v>
      </c>
      <c r="AF22" s="1">
        <v>23.463474999950584</v>
      </c>
      <c r="AG22" s="1">
        <v>22.346166666619602</v>
      </c>
      <c r="AH22" s="1">
        <v>22.346166666619602</v>
      </c>
      <c r="AI22" s="1">
        <v>22.346166666619602</v>
      </c>
      <c r="AJ22" s="1">
        <v>22.346166666619602</v>
      </c>
      <c r="AK22" s="1">
        <v>22.346166666619602</v>
      </c>
      <c r="AL22" s="1">
        <v>22.346166666619602</v>
      </c>
      <c r="AM22" s="1">
        <v>22.346166666619602</v>
      </c>
    </row>
    <row r="23" spans="1:39" x14ac:dyDescent="0.25">
      <c r="A23" s="32">
        <f ca="1">Exceedance!U23</f>
        <v>43405</v>
      </c>
      <c r="B23" s="273">
        <v>14.07016666661246</v>
      </c>
      <c r="C23" s="273">
        <v>14.07016666661246</v>
      </c>
      <c r="D23" s="273">
        <v>14.07016666661246</v>
      </c>
      <c r="E23" s="1">
        <v>14.07016666661246</v>
      </c>
      <c r="F23" s="1">
        <v>13.366658333281837</v>
      </c>
      <c r="G23" s="1">
        <v>14.07016666661246</v>
      </c>
      <c r="H23" s="1">
        <v>14.07016666661246</v>
      </c>
      <c r="I23" s="1">
        <v>14.07016666661246</v>
      </c>
      <c r="J23" s="1">
        <v>14.07016666661246</v>
      </c>
      <c r="K23" s="1">
        <v>14.07016666661246</v>
      </c>
      <c r="L23" s="1">
        <v>14.07016666661246</v>
      </c>
      <c r="M23" s="1">
        <v>14.07016666661246</v>
      </c>
      <c r="N23" s="1">
        <v>14.07016666661246</v>
      </c>
      <c r="O23" s="1">
        <v>14.07016666661246</v>
      </c>
      <c r="P23" s="1">
        <v>13.366658333281837</v>
      </c>
      <c r="Q23" s="1">
        <v>14.07016666661246</v>
      </c>
      <c r="R23" s="1">
        <v>14.07016666661246</v>
      </c>
      <c r="S23" s="1">
        <v>14.773674999943083</v>
      </c>
      <c r="T23" s="1">
        <v>14.07016666661246</v>
      </c>
      <c r="U23" s="1">
        <v>14.07016666661246</v>
      </c>
      <c r="V23" s="1">
        <v>14.07016666661246</v>
      </c>
      <c r="W23" s="1">
        <v>14.07016666661246</v>
      </c>
      <c r="X23" s="1">
        <v>14.07016666661246</v>
      </c>
      <c r="Y23" s="1">
        <v>14.773674999943083</v>
      </c>
      <c r="Z23" s="1">
        <v>14.07016666661246</v>
      </c>
      <c r="AA23" s="1">
        <v>14.07016666661246</v>
      </c>
      <c r="AB23" s="1">
        <v>13.366658333281837</v>
      </c>
      <c r="AC23" s="1">
        <v>14.07016666661246</v>
      </c>
      <c r="AD23" s="1">
        <v>14.07016666661246</v>
      </c>
      <c r="AE23" s="1">
        <v>14.07016666661246</v>
      </c>
      <c r="AF23" s="1">
        <v>14.773674999943083</v>
      </c>
      <c r="AG23" s="1">
        <v>14.07016666661246</v>
      </c>
      <c r="AH23" s="1">
        <v>14.07016666661246</v>
      </c>
      <c r="AI23" s="1">
        <v>14.07016666661246</v>
      </c>
      <c r="AJ23" s="1">
        <v>14.07016666661246</v>
      </c>
      <c r="AK23" s="1">
        <v>14.07016666661246</v>
      </c>
      <c r="AL23" s="1">
        <v>14.07016666661246</v>
      </c>
      <c r="AM23" s="1">
        <v>14.07016666661246</v>
      </c>
    </row>
    <row r="24" spans="1:39" x14ac:dyDescent="0.25">
      <c r="A24" s="32">
        <f ca="1">Exceedance!U24</f>
        <v>43435</v>
      </c>
      <c r="B24" s="273">
        <v>10.733166666695793</v>
      </c>
      <c r="C24" s="273">
        <v>10.733166666695793</v>
      </c>
      <c r="D24" s="273">
        <v>10.733166666695793</v>
      </c>
      <c r="E24" s="1">
        <v>10.733166666695793</v>
      </c>
      <c r="F24" s="1">
        <v>10.196508333361002</v>
      </c>
      <c r="G24" s="1">
        <v>10.733166666695793</v>
      </c>
      <c r="H24" s="1">
        <v>10.733166666695793</v>
      </c>
      <c r="I24" s="1">
        <v>10.733166666695793</v>
      </c>
      <c r="J24" s="1">
        <v>10.733166666695793</v>
      </c>
      <c r="K24" s="1">
        <v>10.733166666695793</v>
      </c>
      <c r="L24" s="1">
        <v>10.733166666695793</v>
      </c>
      <c r="M24" s="1">
        <v>10.733166666695793</v>
      </c>
      <c r="N24" s="1">
        <v>10.733166666695793</v>
      </c>
      <c r="O24" s="1">
        <v>10.733166666695793</v>
      </c>
      <c r="P24" s="1">
        <v>10.196508333361002</v>
      </c>
      <c r="Q24" s="1">
        <v>10.733166666695793</v>
      </c>
      <c r="R24" s="1">
        <v>10.733166666695793</v>
      </c>
      <c r="S24" s="1">
        <v>11.269825000030581</v>
      </c>
      <c r="T24" s="1">
        <v>10.733166666695793</v>
      </c>
      <c r="U24" s="1">
        <v>10.733166666695793</v>
      </c>
      <c r="V24" s="1">
        <v>10.733166666695793</v>
      </c>
      <c r="W24" s="1">
        <v>10.733166666695793</v>
      </c>
      <c r="X24" s="1">
        <v>10.733166666695793</v>
      </c>
      <c r="Y24" s="1">
        <v>11.269825000030581</v>
      </c>
      <c r="Z24" s="1">
        <v>10.733166666695793</v>
      </c>
      <c r="AA24" s="1">
        <v>10.733166666695793</v>
      </c>
      <c r="AB24" s="1">
        <v>10.196508333361002</v>
      </c>
      <c r="AC24" s="1">
        <v>10.733166666695793</v>
      </c>
      <c r="AD24" s="1">
        <v>10.733166666695793</v>
      </c>
      <c r="AE24" s="1">
        <v>10.733166666695793</v>
      </c>
      <c r="AF24" s="1">
        <v>11.269825000030581</v>
      </c>
      <c r="AG24" s="1">
        <v>10.733166666695793</v>
      </c>
      <c r="AH24" s="1">
        <v>10.733166666695793</v>
      </c>
      <c r="AI24" s="1">
        <v>10.733166666695793</v>
      </c>
      <c r="AJ24" s="1">
        <v>10.733166666695793</v>
      </c>
      <c r="AK24" s="1">
        <v>10.733166666695793</v>
      </c>
      <c r="AL24" s="1">
        <v>10.733166666695793</v>
      </c>
      <c r="AM24" s="1">
        <v>10.733166666695793</v>
      </c>
    </row>
    <row r="25" spans="1:39" x14ac:dyDescent="0.25">
      <c r="A25" s="32">
        <f ca="1">Exceedance!U25</f>
        <v>43466</v>
      </c>
      <c r="B25" s="273">
        <v>15.284396428571917</v>
      </c>
      <c r="C25" s="273">
        <v>7.4314999999047515</v>
      </c>
      <c r="D25" s="273">
        <v>7.4314999999047515</v>
      </c>
      <c r="E25" s="1">
        <v>7.0599249999095139</v>
      </c>
      <c r="F25" s="1">
        <v>7.4314999999047515</v>
      </c>
      <c r="G25" s="1">
        <v>14.554500000011231</v>
      </c>
      <c r="H25" s="1">
        <v>14.554500000011231</v>
      </c>
      <c r="I25" s="1">
        <v>14.554500000011231</v>
      </c>
      <c r="J25" s="1">
        <v>7.4314999999047515</v>
      </c>
      <c r="K25" s="1">
        <v>7.4314999999047515</v>
      </c>
      <c r="L25" s="1">
        <v>7.4314999999047515</v>
      </c>
      <c r="M25" s="1">
        <v>7.4314999999047515</v>
      </c>
      <c r="N25" s="1">
        <v>7.4314999999047515</v>
      </c>
      <c r="O25" s="1">
        <v>7.0599249999095139</v>
      </c>
      <c r="P25" s="1">
        <v>14.554500000011231</v>
      </c>
      <c r="Q25" s="1">
        <v>7.4314999999047515</v>
      </c>
      <c r="R25" s="1">
        <v>14.554500000011231</v>
      </c>
      <c r="S25" s="1">
        <v>7.4314999999047515</v>
      </c>
      <c r="T25" s="1">
        <v>7.4314999999047515</v>
      </c>
      <c r="U25" s="1">
        <v>7.4314999999047515</v>
      </c>
      <c r="V25" s="1">
        <v>7.4314999999047515</v>
      </c>
      <c r="W25" s="1">
        <v>7.4314999999047515</v>
      </c>
      <c r="X25" s="1">
        <v>15.284396428571917</v>
      </c>
      <c r="Y25" s="1">
        <v>15.284396428571917</v>
      </c>
      <c r="Z25" s="1">
        <v>15.284396428571917</v>
      </c>
      <c r="AA25" s="1">
        <v>15.284396428571917</v>
      </c>
      <c r="AB25" s="1">
        <v>7.4314999999047515</v>
      </c>
      <c r="AC25" s="1">
        <v>7.4314999999047515</v>
      </c>
      <c r="AD25" s="1">
        <v>15.284396428571917</v>
      </c>
      <c r="AE25" s="1">
        <v>7.80307499989999</v>
      </c>
      <c r="AF25" s="1">
        <v>7.4314999999047515</v>
      </c>
      <c r="AG25" s="1">
        <v>7.4314999999047515</v>
      </c>
      <c r="AH25" s="1">
        <v>14.554500000011231</v>
      </c>
      <c r="AI25" s="1">
        <v>7.4314999999047515</v>
      </c>
      <c r="AJ25" s="1">
        <v>15.284396428571917</v>
      </c>
      <c r="AK25" s="1">
        <v>7.4314999999047515</v>
      </c>
      <c r="AL25" s="1">
        <v>7.4314999999047515</v>
      </c>
      <c r="AM25" s="1">
        <v>7.4314999999047515</v>
      </c>
    </row>
    <row r="26" spans="1:39" x14ac:dyDescent="0.25">
      <c r="A26" s="32">
        <f ca="1">Exceedance!U26</f>
        <v>43497</v>
      </c>
      <c r="B26" s="273">
        <v>18.394691129032836</v>
      </c>
      <c r="C26" s="273">
        <v>8.507500000009955</v>
      </c>
      <c r="D26" s="273">
        <v>8.507500000009955</v>
      </c>
      <c r="E26" s="1">
        <v>8.0821250000094569</v>
      </c>
      <c r="F26" s="1">
        <v>8.507500000009955</v>
      </c>
      <c r="G26" s="1">
        <v>17.465400000013474</v>
      </c>
      <c r="H26" s="1">
        <v>17.465400000013474</v>
      </c>
      <c r="I26" s="1">
        <v>17.465400000013474</v>
      </c>
      <c r="J26" s="1">
        <v>8.507500000009955</v>
      </c>
      <c r="K26" s="1">
        <v>8.507500000009955</v>
      </c>
      <c r="L26" s="1">
        <v>8.507500000009955</v>
      </c>
      <c r="M26" s="1">
        <v>8.507500000009955</v>
      </c>
      <c r="N26" s="1">
        <v>8.507500000009955</v>
      </c>
      <c r="O26" s="1">
        <v>8.0821250000094569</v>
      </c>
      <c r="P26" s="1">
        <v>17.465400000013474</v>
      </c>
      <c r="Q26" s="1">
        <v>8.507500000009955</v>
      </c>
      <c r="R26" s="1">
        <v>17.465400000013474</v>
      </c>
      <c r="S26" s="1">
        <v>8.507500000009955</v>
      </c>
      <c r="T26" s="1">
        <v>8.507500000009955</v>
      </c>
      <c r="U26" s="1">
        <v>8.507500000009955</v>
      </c>
      <c r="V26" s="1">
        <v>8.507500000009955</v>
      </c>
      <c r="W26" s="1">
        <v>8.507500000009955</v>
      </c>
      <c r="X26" s="1">
        <v>18.394691129032836</v>
      </c>
      <c r="Y26" s="1">
        <v>18.394691129032836</v>
      </c>
      <c r="Z26" s="1">
        <v>18.394691129032836</v>
      </c>
      <c r="AA26" s="1">
        <v>18.394691129032836</v>
      </c>
      <c r="AB26" s="1">
        <v>8.507500000009955</v>
      </c>
      <c r="AC26" s="1">
        <v>8.507500000009955</v>
      </c>
      <c r="AD26" s="1">
        <v>18.394691129032836</v>
      </c>
      <c r="AE26" s="1">
        <v>8.9328750000104531</v>
      </c>
      <c r="AF26" s="1">
        <v>8.507500000009955</v>
      </c>
      <c r="AG26" s="1">
        <v>8.507500000009955</v>
      </c>
      <c r="AH26" s="1">
        <v>17.465400000013474</v>
      </c>
      <c r="AI26" s="1">
        <v>8.507500000009955</v>
      </c>
      <c r="AJ26" s="1">
        <v>18.394691129032836</v>
      </c>
      <c r="AK26" s="1">
        <v>8.507500000009955</v>
      </c>
      <c r="AL26" s="1">
        <v>8.507500000009955</v>
      </c>
      <c r="AM26" s="1">
        <v>8.507500000009955</v>
      </c>
    </row>
    <row r="27" spans="1:39" x14ac:dyDescent="0.25">
      <c r="A27" s="32">
        <f ca="1">Exceedance!U27</f>
        <v>43525</v>
      </c>
      <c r="B27" s="273">
        <v>24.455034285715072</v>
      </c>
      <c r="C27" s="273">
        <v>16.632499999998188</v>
      </c>
      <c r="D27" s="273">
        <v>16.632499999998188</v>
      </c>
      <c r="E27" s="1">
        <v>15.800874999998278</v>
      </c>
      <c r="F27" s="1">
        <v>16.632499999998188</v>
      </c>
      <c r="G27" s="1">
        <v>23.287200000017965</v>
      </c>
      <c r="H27" s="1">
        <v>23.287200000017965</v>
      </c>
      <c r="I27" s="1">
        <v>23.287200000017965</v>
      </c>
      <c r="J27" s="1">
        <v>16.632499999998188</v>
      </c>
      <c r="K27" s="1">
        <v>16.632499999998188</v>
      </c>
      <c r="L27" s="1">
        <v>16.632499999998188</v>
      </c>
      <c r="M27" s="1">
        <v>16.632499999998188</v>
      </c>
      <c r="N27" s="1">
        <v>16.632499999998188</v>
      </c>
      <c r="O27" s="1">
        <v>15.800874999998278</v>
      </c>
      <c r="P27" s="1">
        <v>23.287200000017965</v>
      </c>
      <c r="Q27" s="1">
        <v>16.632499999998188</v>
      </c>
      <c r="R27" s="1">
        <v>23.287200000017965</v>
      </c>
      <c r="S27" s="1">
        <v>16.632499999998188</v>
      </c>
      <c r="T27" s="1">
        <v>16.632499999998188</v>
      </c>
      <c r="U27" s="1">
        <v>16.632499999998188</v>
      </c>
      <c r="V27" s="1">
        <v>16.632499999998188</v>
      </c>
      <c r="W27" s="1">
        <v>16.632499999998188</v>
      </c>
      <c r="X27" s="1">
        <v>24.455034285715072</v>
      </c>
      <c r="Y27" s="1">
        <v>24.455034285715072</v>
      </c>
      <c r="Z27" s="1">
        <v>24.455034285715072</v>
      </c>
      <c r="AA27" s="1">
        <v>24.455034285715072</v>
      </c>
      <c r="AB27" s="1">
        <v>16.632499999998188</v>
      </c>
      <c r="AC27" s="1">
        <v>16.632499999998188</v>
      </c>
      <c r="AD27" s="1">
        <v>24.455034285715072</v>
      </c>
      <c r="AE27" s="1">
        <v>17.464124999998099</v>
      </c>
      <c r="AF27" s="1">
        <v>16.632499999998188</v>
      </c>
      <c r="AG27" s="1">
        <v>16.632499999998188</v>
      </c>
      <c r="AH27" s="1">
        <v>23.287200000017965</v>
      </c>
      <c r="AI27" s="1">
        <v>16.632499999998188</v>
      </c>
      <c r="AJ27" s="1">
        <v>24.455034285715072</v>
      </c>
      <c r="AK27" s="1">
        <v>16.632499999998188</v>
      </c>
      <c r="AL27" s="1">
        <v>16.632499999998188</v>
      </c>
      <c r="AM27" s="1">
        <v>16.632499999998188</v>
      </c>
    </row>
    <row r="28" spans="1:39" x14ac:dyDescent="0.25">
      <c r="A28" s="32">
        <f ca="1">Exceedance!U28</f>
        <v>43556</v>
      </c>
      <c r="B28" s="273">
        <v>27.538621278802722</v>
      </c>
      <c r="C28" s="273">
        <v>23.745500000008715</v>
      </c>
      <c r="D28" s="273">
        <v>23.745500000008715</v>
      </c>
      <c r="E28" s="1">
        <v>22.558225000008274</v>
      </c>
      <c r="F28" s="1">
        <v>23.745500000008715</v>
      </c>
      <c r="G28" s="1">
        <v>26.198100000020208</v>
      </c>
      <c r="H28" s="1">
        <v>26.198100000020208</v>
      </c>
      <c r="I28" s="1">
        <v>26.198100000020208</v>
      </c>
      <c r="J28" s="1">
        <v>23.745500000008715</v>
      </c>
      <c r="K28" s="1">
        <v>23.745500000008715</v>
      </c>
      <c r="L28" s="1">
        <v>23.745500000008715</v>
      </c>
      <c r="M28" s="1">
        <v>23.745500000008715</v>
      </c>
      <c r="N28" s="1">
        <v>23.745500000008715</v>
      </c>
      <c r="O28" s="1">
        <v>22.558225000008274</v>
      </c>
      <c r="P28" s="1">
        <v>26.198100000020208</v>
      </c>
      <c r="Q28" s="1">
        <v>23.745500000008715</v>
      </c>
      <c r="R28" s="1">
        <v>26.198100000020208</v>
      </c>
      <c r="S28" s="1">
        <v>23.745500000008715</v>
      </c>
      <c r="T28" s="1">
        <v>23.745500000008715</v>
      </c>
      <c r="U28" s="1">
        <v>23.745500000008715</v>
      </c>
      <c r="V28" s="1">
        <v>23.745500000008715</v>
      </c>
      <c r="W28" s="1">
        <v>23.745500000008715</v>
      </c>
      <c r="X28" s="1">
        <v>27.538621278802722</v>
      </c>
      <c r="Y28" s="1">
        <v>27.538621278802722</v>
      </c>
      <c r="Z28" s="1">
        <v>27.538621278802722</v>
      </c>
      <c r="AA28" s="1">
        <v>27.538621278802722</v>
      </c>
      <c r="AB28" s="1">
        <v>23.745500000008715</v>
      </c>
      <c r="AC28" s="1">
        <v>23.745500000008715</v>
      </c>
      <c r="AD28" s="1">
        <v>27.538621278802722</v>
      </c>
      <c r="AE28" s="1">
        <v>24.932775000009151</v>
      </c>
      <c r="AF28" s="1">
        <v>23.745500000008715</v>
      </c>
      <c r="AG28" s="1">
        <v>23.745500000008715</v>
      </c>
      <c r="AH28" s="1">
        <v>26.198100000020208</v>
      </c>
      <c r="AI28" s="1">
        <v>23.745500000008715</v>
      </c>
      <c r="AJ28" s="1">
        <v>27.538621278802722</v>
      </c>
      <c r="AK28" s="1">
        <v>23.745500000008715</v>
      </c>
      <c r="AL28" s="1">
        <v>23.745500000008715</v>
      </c>
      <c r="AM28" s="1">
        <v>23.745500000008715</v>
      </c>
    </row>
    <row r="29" spans="1:39" x14ac:dyDescent="0.25">
      <c r="A29" s="32">
        <f ca="1">Exceedance!U29</f>
        <v>43586</v>
      </c>
      <c r="B29" s="273">
        <v>33.625672142858221</v>
      </c>
      <c r="C29" s="273">
        <v>28.885499999970406</v>
      </c>
      <c r="D29" s="273">
        <v>28.885499999970406</v>
      </c>
      <c r="E29" s="1">
        <v>27.44122499997188</v>
      </c>
      <c r="F29" s="1">
        <v>28.885499999970406</v>
      </c>
      <c r="G29" s="1">
        <v>32.019900000024698</v>
      </c>
      <c r="H29" s="1">
        <v>32.019900000024698</v>
      </c>
      <c r="I29" s="1">
        <v>32.019900000024698</v>
      </c>
      <c r="J29" s="1">
        <v>28.885499999970406</v>
      </c>
      <c r="K29" s="1">
        <v>28.885499999970406</v>
      </c>
      <c r="L29" s="1">
        <v>28.885499999970406</v>
      </c>
      <c r="M29" s="1">
        <v>28.885499999970406</v>
      </c>
      <c r="N29" s="1">
        <v>28.885499999970406</v>
      </c>
      <c r="O29" s="1">
        <v>27.44122499997188</v>
      </c>
      <c r="P29" s="1">
        <v>32.019900000024698</v>
      </c>
      <c r="Q29" s="1">
        <v>28.885499999970406</v>
      </c>
      <c r="R29" s="1">
        <v>32.019900000024698</v>
      </c>
      <c r="S29" s="1">
        <v>28.885499999970406</v>
      </c>
      <c r="T29" s="1">
        <v>28.885499999970406</v>
      </c>
      <c r="U29" s="1">
        <v>28.885499999970406</v>
      </c>
      <c r="V29" s="1">
        <v>28.885499999970406</v>
      </c>
      <c r="W29" s="1">
        <v>28.885499999970406</v>
      </c>
      <c r="X29" s="1">
        <v>33.625672142858221</v>
      </c>
      <c r="Y29" s="1">
        <v>33.625672142858221</v>
      </c>
      <c r="Z29" s="1">
        <v>33.625672142858221</v>
      </c>
      <c r="AA29" s="1">
        <v>33.625672142858221</v>
      </c>
      <c r="AB29" s="1">
        <v>28.885499999970406</v>
      </c>
      <c r="AC29" s="1">
        <v>28.885499999970406</v>
      </c>
      <c r="AD29" s="1">
        <v>33.625672142858221</v>
      </c>
      <c r="AE29" s="1">
        <v>30.329774999968926</v>
      </c>
      <c r="AF29" s="1">
        <v>28.885499999970406</v>
      </c>
      <c r="AG29" s="1">
        <v>28.885499999970406</v>
      </c>
      <c r="AH29" s="1">
        <v>32.019900000024698</v>
      </c>
      <c r="AI29" s="1">
        <v>28.885499999970406</v>
      </c>
      <c r="AJ29" s="1">
        <v>33.625672142858221</v>
      </c>
      <c r="AK29" s="1">
        <v>28.885499999970406</v>
      </c>
      <c r="AL29" s="1">
        <v>28.885499999970406</v>
      </c>
      <c r="AM29" s="1">
        <v>28.885499999970406</v>
      </c>
    </row>
    <row r="30" spans="1:39" x14ac:dyDescent="0.25">
      <c r="A30" s="32">
        <f ca="1">Exceedance!U30</f>
        <v>43617</v>
      </c>
      <c r="B30" s="273">
        <v>33.658314896314444</v>
      </c>
      <c r="C30" s="273">
        <v>29.550499999954841</v>
      </c>
      <c r="D30" s="273">
        <v>29.550499999954841</v>
      </c>
      <c r="E30" s="1">
        <v>28.072974999957101</v>
      </c>
      <c r="F30" s="1">
        <v>29.550499999954841</v>
      </c>
      <c r="G30" s="1">
        <v>32.019900000024698</v>
      </c>
      <c r="H30" s="1">
        <v>32.019900000024698</v>
      </c>
      <c r="I30" s="1">
        <v>32.019900000024698</v>
      </c>
      <c r="J30" s="1">
        <v>29.550499999954841</v>
      </c>
      <c r="K30" s="1">
        <v>29.550499999954841</v>
      </c>
      <c r="L30" s="1">
        <v>29.550499999954841</v>
      </c>
      <c r="M30" s="1">
        <v>29.550499999954841</v>
      </c>
      <c r="N30" s="1">
        <v>29.550499999954841</v>
      </c>
      <c r="O30" s="1">
        <v>28.072974999957101</v>
      </c>
      <c r="P30" s="1">
        <v>32.019900000024698</v>
      </c>
      <c r="Q30" s="1">
        <v>29.550499999954841</v>
      </c>
      <c r="R30" s="1">
        <v>32.019900000024698</v>
      </c>
      <c r="S30" s="1">
        <v>29.550499999954841</v>
      </c>
      <c r="T30" s="1">
        <v>29.550499999954841</v>
      </c>
      <c r="U30" s="1">
        <v>29.550499999954841</v>
      </c>
      <c r="V30" s="1">
        <v>29.550499999954841</v>
      </c>
      <c r="W30" s="1">
        <v>29.550499999954841</v>
      </c>
      <c r="X30" s="1">
        <v>33.658314896314444</v>
      </c>
      <c r="Y30" s="1">
        <v>33.658314896314444</v>
      </c>
      <c r="Z30" s="1">
        <v>33.658314896314444</v>
      </c>
      <c r="AA30" s="1">
        <v>33.658314896314444</v>
      </c>
      <c r="AB30" s="1">
        <v>29.550499999954841</v>
      </c>
      <c r="AC30" s="1">
        <v>29.550499999954841</v>
      </c>
      <c r="AD30" s="1">
        <v>33.658314896314444</v>
      </c>
      <c r="AE30" s="1">
        <v>31.028024999952585</v>
      </c>
      <c r="AF30" s="1">
        <v>29.550499999954841</v>
      </c>
      <c r="AG30" s="1">
        <v>29.550499999954841</v>
      </c>
      <c r="AH30" s="1">
        <v>32.019900000024698</v>
      </c>
      <c r="AI30" s="1">
        <v>29.550499999954841</v>
      </c>
      <c r="AJ30" s="1">
        <v>33.658314896314444</v>
      </c>
      <c r="AK30" s="1">
        <v>29.550499999954841</v>
      </c>
      <c r="AL30" s="1">
        <v>29.550499999954841</v>
      </c>
      <c r="AM30" s="1">
        <v>29.550499999954841</v>
      </c>
    </row>
    <row r="31" spans="1:39" x14ac:dyDescent="0.25">
      <c r="A31" s="32">
        <f ca="1">Exceedance!U31</f>
        <v>43647</v>
      </c>
      <c r="B31" s="273">
        <v>33.625672142858221</v>
      </c>
      <c r="C31" s="273">
        <v>32.252499999908068</v>
      </c>
      <c r="D31" s="273">
        <v>32.252499999908068</v>
      </c>
      <c r="E31" s="1">
        <v>30.639874999912664</v>
      </c>
      <c r="F31" s="1">
        <v>32.252499999908068</v>
      </c>
      <c r="G31" s="1">
        <v>32.019900000024698</v>
      </c>
      <c r="H31" s="1">
        <v>32.019900000024698</v>
      </c>
      <c r="I31" s="1">
        <v>32.019900000024698</v>
      </c>
      <c r="J31" s="1">
        <v>32.252499999908068</v>
      </c>
      <c r="K31" s="1">
        <v>32.252499999908068</v>
      </c>
      <c r="L31" s="1">
        <v>32.252499999908068</v>
      </c>
      <c r="M31" s="1">
        <v>32.252499999908068</v>
      </c>
      <c r="N31" s="1">
        <v>32.252499999908068</v>
      </c>
      <c r="O31" s="1">
        <v>30.639874999912664</v>
      </c>
      <c r="P31" s="1">
        <v>32.019900000024698</v>
      </c>
      <c r="Q31" s="1">
        <v>32.252499999908068</v>
      </c>
      <c r="R31" s="1">
        <v>32.019900000024698</v>
      </c>
      <c r="S31" s="1">
        <v>32.252499999908068</v>
      </c>
      <c r="T31" s="1">
        <v>32.252499999908068</v>
      </c>
      <c r="U31" s="1">
        <v>32.252499999908068</v>
      </c>
      <c r="V31" s="1">
        <v>32.252499999908068</v>
      </c>
      <c r="W31" s="1">
        <v>32.252499999908068</v>
      </c>
      <c r="X31" s="1">
        <v>33.625672142858221</v>
      </c>
      <c r="Y31" s="1">
        <v>33.625672142858221</v>
      </c>
      <c r="Z31" s="1">
        <v>33.625672142858221</v>
      </c>
      <c r="AA31" s="1">
        <v>33.625672142858221</v>
      </c>
      <c r="AB31" s="1">
        <v>32.252499999908068</v>
      </c>
      <c r="AC31" s="1">
        <v>32.252499999908068</v>
      </c>
      <c r="AD31" s="1">
        <v>33.625672142858221</v>
      </c>
      <c r="AE31" s="1">
        <v>33.865124999903479</v>
      </c>
      <c r="AF31" s="1">
        <v>32.252499999908068</v>
      </c>
      <c r="AG31" s="1">
        <v>32.252499999908068</v>
      </c>
      <c r="AH31" s="1">
        <v>32.019900000024698</v>
      </c>
      <c r="AI31" s="1">
        <v>32.252499999908068</v>
      </c>
      <c r="AJ31" s="1">
        <v>33.625672142858221</v>
      </c>
      <c r="AK31" s="1">
        <v>32.252499999908068</v>
      </c>
      <c r="AL31" s="1">
        <v>32.252499999908068</v>
      </c>
      <c r="AM31" s="1">
        <v>32.252499999908068</v>
      </c>
    </row>
    <row r="32" spans="1:39" x14ac:dyDescent="0.25">
      <c r="A32" s="32">
        <f ca="1">Exceedance!U32</f>
        <v>43678</v>
      </c>
      <c r="B32" s="273">
        <v>30.568792857143833</v>
      </c>
      <c r="C32" s="273">
        <v>30.487499999978166</v>
      </c>
      <c r="D32" s="273">
        <v>30.487499999978166</v>
      </c>
      <c r="E32" s="1">
        <v>28.963124999979254</v>
      </c>
      <c r="F32" s="1">
        <v>30.487499999978166</v>
      </c>
      <c r="G32" s="1">
        <v>29.109000000022462</v>
      </c>
      <c r="H32" s="1">
        <v>29.109000000022462</v>
      </c>
      <c r="I32" s="1">
        <v>29.109000000022462</v>
      </c>
      <c r="J32" s="1">
        <v>30.487499999978166</v>
      </c>
      <c r="K32" s="1">
        <v>30.487499999978166</v>
      </c>
      <c r="L32" s="1">
        <v>30.487499999978166</v>
      </c>
      <c r="M32" s="1">
        <v>30.487499999978166</v>
      </c>
      <c r="N32" s="1">
        <v>30.487499999978166</v>
      </c>
      <c r="O32" s="1">
        <v>28.963124999979254</v>
      </c>
      <c r="P32" s="1">
        <v>29.109000000022462</v>
      </c>
      <c r="Q32" s="1">
        <v>30.487499999978166</v>
      </c>
      <c r="R32" s="1">
        <v>29.109000000022462</v>
      </c>
      <c r="S32" s="1">
        <v>30.487499999978166</v>
      </c>
      <c r="T32" s="1">
        <v>30.487499999978166</v>
      </c>
      <c r="U32" s="1">
        <v>30.487499999978166</v>
      </c>
      <c r="V32" s="1">
        <v>30.487499999978166</v>
      </c>
      <c r="W32" s="1">
        <v>30.487499999978166</v>
      </c>
      <c r="X32" s="1">
        <v>30.568792857143833</v>
      </c>
      <c r="Y32" s="1">
        <v>30.568792857143833</v>
      </c>
      <c r="Z32" s="1">
        <v>30.568792857143833</v>
      </c>
      <c r="AA32" s="1">
        <v>30.568792857143833</v>
      </c>
      <c r="AB32" s="1">
        <v>30.487499999978166</v>
      </c>
      <c r="AC32" s="1">
        <v>30.487499999978166</v>
      </c>
      <c r="AD32" s="1">
        <v>30.568792857143833</v>
      </c>
      <c r="AE32" s="1">
        <v>32.011874999977074</v>
      </c>
      <c r="AF32" s="1">
        <v>30.487499999978166</v>
      </c>
      <c r="AG32" s="1">
        <v>30.487499999978166</v>
      </c>
      <c r="AH32" s="1">
        <v>29.109000000022462</v>
      </c>
      <c r="AI32" s="1">
        <v>30.487499999978166</v>
      </c>
      <c r="AJ32" s="1">
        <v>30.568792857143833</v>
      </c>
      <c r="AK32" s="1">
        <v>30.487499999978166</v>
      </c>
      <c r="AL32" s="1">
        <v>30.487499999978166</v>
      </c>
      <c r="AM32" s="1">
        <v>30.487499999978166</v>
      </c>
    </row>
    <row r="33" spans="1:39" x14ac:dyDescent="0.25">
      <c r="A33" s="32">
        <f ca="1">Exceedance!U33</f>
        <v>43709</v>
      </c>
      <c r="B33" s="273">
        <v>27.538621278802722</v>
      </c>
      <c r="C33" s="273">
        <v>27.317500000013787</v>
      </c>
      <c r="D33" s="273">
        <v>27.317500000013787</v>
      </c>
      <c r="E33" s="1">
        <v>25.951625000013095</v>
      </c>
      <c r="F33" s="1">
        <v>27.317500000013787</v>
      </c>
      <c r="G33" s="1">
        <v>26.198100000020208</v>
      </c>
      <c r="H33" s="1">
        <v>26.198100000020208</v>
      </c>
      <c r="I33" s="1">
        <v>26.198100000020208</v>
      </c>
      <c r="J33" s="1">
        <v>27.317500000013787</v>
      </c>
      <c r="K33" s="1">
        <v>27.317500000013787</v>
      </c>
      <c r="L33" s="1">
        <v>27.317500000013787</v>
      </c>
      <c r="M33" s="1">
        <v>27.317500000013787</v>
      </c>
      <c r="N33" s="1">
        <v>27.317500000013787</v>
      </c>
      <c r="O33" s="1">
        <v>25.951625000013095</v>
      </c>
      <c r="P33" s="1">
        <v>26.198100000020208</v>
      </c>
      <c r="Q33" s="1">
        <v>27.317500000013787</v>
      </c>
      <c r="R33" s="1">
        <v>26.198100000020208</v>
      </c>
      <c r="S33" s="1">
        <v>27.317500000013787</v>
      </c>
      <c r="T33" s="1">
        <v>27.317500000013787</v>
      </c>
      <c r="U33" s="1">
        <v>27.317500000013787</v>
      </c>
      <c r="V33" s="1">
        <v>27.317500000013787</v>
      </c>
      <c r="W33" s="1">
        <v>27.317500000013787</v>
      </c>
      <c r="X33" s="1">
        <v>27.538621278802722</v>
      </c>
      <c r="Y33" s="1">
        <v>27.538621278802722</v>
      </c>
      <c r="Z33" s="1">
        <v>27.538621278802722</v>
      </c>
      <c r="AA33" s="1">
        <v>27.538621278802722</v>
      </c>
      <c r="AB33" s="1">
        <v>27.317500000013787</v>
      </c>
      <c r="AC33" s="1">
        <v>27.317500000013787</v>
      </c>
      <c r="AD33" s="1">
        <v>27.538621278802722</v>
      </c>
      <c r="AE33" s="1">
        <v>28.683375000014475</v>
      </c>
      <c r="AF33" s="1">
        <v>27.317500000013787</v>
      </c>
      <c r="AG33" s="1">
        <v>27.317500000013787</v>
      </c>
      <c r="AH33" s="1">
        <v>26.198100000020208</v>
      </c>
      <c r="AI33" s="1">
        <v>27.317500000013787</v>
      </c>
      <c r="AJ33" s="1">
        <v>27.538621278802722</v>
      </c>
      <c r="AK33" s="1">
        <v>27.317500000013787</v>
      </c>
      <c r="AL33" s="1">
        <v>27.317500000013787</v>
      </c>
      <c r="AM33" s="1">
        <v>27.317500000013787</v>
      </c>
    </row>
    <row r="34" spans="1:39" x14ac:dyDescent="0.25">
      <c r="A34" s="32">
        <f ca="1">Exceedance!U34</f>
        <v>43739</v>
      </c>
      <c r="B34" s="273">
        <v>27.511913571429453</v>
      </c>
      <c r="C34" s="273">
        <v>22.679499999940095</v>
      </c>
      <c r="D34" s="273">
        <v>22.679499999940095</v>
      </c>
      <c r="E34" s="1">
        <v>21.545524999943087</v>
      </c>
      <c r="F34" s="1">
        <v>22.679499999940095</v>
      </c>
      <c r="G34" s="1">
        <v>26.198100000020208</v>
      </c>
      <c r="H34" s="1">
        <v>26.198100000020208</v>
      </c>
      <c r="I34" s="1">
        <v>26.198100000020208</v>
      </c>
      <c r="J34" s="1">
        <v>22.679499999940095</v>
      </c>
      <c r="K34" s="1">
        <v>22.679499999940095</v>
      </c>
      <c r="L34" s="1">
        <v>22.679499999940095</v>
      </c>
      <c r="M34" s="1">
        <v>22.679499999940095</v>
      </c>
      <c r="N34" s="1">
        <v>22.679499999940095</v>
      </c>
      <c r="O34" s="1">
        <v>21.545524999943087</v>
      </c>
      <c r="P34" s="1">
        <v>26.198100000020208</v>
      </c>
      <c r="Q34" s="1">
        <v>22.679499999940095</v>
      </c>
      <c r="R34" s="1">
        <v>26.198100000020208</v>
      </c>
      <c r="S34" s="1">
        <v>22.679499999940095</v>
      </c>
      <c r="T34" s="1">
        <v>22.679499999940095</v>
      </c>
      <c r="U34" s="1">
        <v>22.679499999940095</v>
      </c>
      <c r="V34" s="1">
        <v>22.679499999940095</v>
      </c>
      <c r="W34" s="1">
        <v>22.679499999940095</v>
      </c>
      <c r="X34" s="1">
        <v>27.511913571429453</v>
      </c>
      <c r="Y34" s="1">
        <v>27.511913571429453</v>
      </c>
      <c r="Z34" s="1">
        <v>27.511913571429453</v>
      </c>
      <c r="AA34" s="1">
        <v>27.511913571429453</v>
      </c>
      <c r="AB34" s="1">
        <v>22.679499999940095</v>
      </c>
      <c r="AC34" s="1">
        <v>22.679499999940095</v>
      </c>
      <c r="AD34" s="1">
        <v>27.511913571429453</v>
      </c>
      <c r="AE34" s="1">
        <v>23.8134749999371</v>
      </c>
      <c r="AF34" s="1">
        <v>22.679499999940095</v>
      </c>
      <c r="AG34" s="1">
        <v>22.679499999940095</v>
      </c>
      <c r="AH34" s="1">
        <v>26.198100000020208</v>
      </c>
      <c r="AI34" s="1">
        <v>22.679499999940095</v>
      </c>
      <c r="AJ34" s="1">
        <v>27.511913571429453</v>
      </c>
      <c r="AK34" s="1">
        <v>22.679499999940095</v>
      </c>
      <c r="AL34" s="1">
        <v>22.679499999940095</v>
      </c>
      <c r="AM34" s="1">
        <v>22.679499999940095</v>
      </c>
    </row>
    <row r="35" spans="1:39" x14ac:dyDescent="0.25">
      <c r="A35" s="32">
        <f ca="1">Exceedance!U35</f>
        <v>43770</v>
      </c>
      <c r="B35" s="273">
        <v>18.359080852535151</v>
      </c>
      <c r="C35" s="273">
        <v>14.403499999932951</v>
      </c>
      <c r="D35" s="273">
        <v>14.403499999932951</v>
      </c>
      <c r="E35" s="1">
        <v>13.683324999936302</v>
      </c>
      <c r="F35" s="1">
        <v>14.403499999932951</v>
      </c>
      <c r="G35" s="1">
        <v>17.465400000013471</v>
      </c>
      <c r="H35" s="1">
        <v>17.465400000013471</v>
      </c>
      <c r="I35" s="1">
        <v>17.465400000013471</v>
      </c>
      <c r="J35" s="1">
        <v>14.403499999932951</v>
      </c>
      <c r="K35" s="1">
        <v>14.403499999932951</v>
      </c>
      <c r="L35" s="1">
        <v>14.403499999932951</v>
      </c>
      <c r="M35" s="1">
        <v>14.403499999932951</v>
      </c>
      <c r="N35" s="1">
        <v>14.403499999932951</v>
      </c>
      <c r="O35" s="1">
        <v>13.683324999936302</v>
      </c>
      <c r="P35" s="1">
        <v>17.465400000013471</v>
      </c>
      <c r="Q35" s="1">
        <v>14.403499999932951</v>
      </c>
      <c r="R35" s="1">
        <v>17.465400000013471</v>
      </c>
      <c r="S35" s="1">
        <v>14.403499999932951</v>
      </c>
      <c r="T35" s="1">
        <v>14.403499999932951</v>
      </c>
      <c r="U35" s="1">
        <v>14.403499999932951</v>
      </c>
      <c r="V35" s="1">
        <v>14.403499999932951</v>
      </c>
      <c r="W35" s="1">
        <v>14.403499999932951</v>
      </c>
      <c r="X35" s="1">
        <v>18.359080852535151</v>
      </c>
      <c r="Y35" s="1">
        <v>18.359080852535151</v>
      </c>
      <c r="Z35" s="1">
        <v>18.359080852535151</v>
      </c>
      <c r="AA35" s="1">
        <v>18.359080852535151</v>
      </c>
      <c r="AB35" s="1">
        <v>14.403499999932951</v>
      </c>
      <c r="AC35" s="1">
        <v>14.403499999932951</v>
      </c>
      <c r="AD35" s="1">
        <v>18.359080852535151</v>
      </c>
      <c r="AE35" s="1">
        <v>15.123674999929598</v>
      </c>
      <c r="AF35" s="1">
        <v>14.403499999932951</v>
      </c>
      <c r="AG35" s="1">
        <v>14.403499999932951</v>
      </c>
      <c r="AH35" s="1">
        <v>17.465400000013471</v>
      </c>
      <c r="AI35" s="1">
        <v>14.403499999932951</v>
      </c>
      <c r="AJ35" s="1">
        <v>18.359080852535151</v>
      </c>
      <c r="AK35" s="1">
        <v>14.403499999932951</v>
      </c>
      <c r="AL35" s="1">
        <v>14.403499999932951</v>
      </c>
      <c r="AM35" s="1">
        <v>14.403499999932951</v>
      </c>
    </row>
    <row r="36" spans="1:39" x14ac:dyDescent="0.25">
      <c r="A36" s="32">
        <f ca="1">Exceedance!U36</f>
        <v>43800</v>
      </c>
      <c r="B36" s="273">
        <v>15.284396428571917</v>
      </c>
      <c r="C36" s="273">
        <v>11.06650000001628</v>
      </c>
      <c r="D36" s="273">
        <v>11.06650000001628</v>
      </c>
      <c r="E36" s="1">
        <v>10.513175000015464</v>
      </c>
      <c r="F36" s="1">
        <v>11.06650000001628</v>
      </c>
      <c r="G36" s="1">
        <v>14.554500000011231</v>
      </c>
      <c r="H36" s="1">
        <v>14.554500000011231</v>
      </c>
      <c r="I36" s="1">
        <v>14.554500000011231</v>
      </c>
      <c r="J36" s="1">
        <v>11.06650000001628</v>
      </c>
      <c r="K36" s="1">
        <v>11.06650000001628</v>
      </c>
      <c r="L36" s="1">
        <v>11.06650000001628</v>
      </c>
      <c r="M36" s="1">
        <v>11.06650000001628</v>
      </c>
      <c r="N36" s="1">
        <v>11.06650000001628</v>
      </c>
      <c r="O36" s="1">
        <v>10.513175000015464</v>
      </c>
      <c r="P36" s="1">
        <v>14.554500000011231</v>
      </c>
      <c r="Q36" s="1">
        <v>11.06650000001628</v>
      </c>
      <c r="R36" s="1">
        <v>14.554500000011231</v>
      </c>
      <c r="S36" s="1">
        <v>11.06650000001628</v>
      </c>
      <c r="T36" s="1">
        <v>11.06650000001628</v>
      </c>
      <c r="U36" s="1">
        <v>11.06650000001628</v>
      </c>
      <c r="V36" s="1">
        <v>11.06650000001628</v>
      </c>
      <c r="W36" s="1">
        <v>11.06650000001628</v>
      </c>
      <c r="X36" s="1">
        <v>15.284396428571917</v>
      </c>
      <c r="Y36" s="1">
        <v>15.284396428571917</v>
      </c>
      <c r="Z36" s="1">
        <v>15.284396428571917</v>
      </c>
      <c r="AA36" s="1">
        <v>15.284396428571917</v>
      </c>
      <c r="AB36" s="1">
        <v>11.06650000001628</v>
      </c>
      <c r="AC36" s="1">
        <v>11.06650000001628</v>
      </c>
      <c r="AD36" s="1">
        <v>15.284396428571917</v>
      </c>
      <c r="AE36" s="1">
        <v>11.619825000017094</v>
      </c>
      <c r="AF36" s="1">
        <v>11.06650000001628</v>
      </c>
      <c r="AG36" s="1">
        <v>11.06650000001628</v>
      </c>
      <c r="AH36" s="1">
        <v>14.554500000011231</v>
      </c>
      <c r="AI36" s="1">
        <v>11.06650000001628</v>
      </c>
      <c r="AJ36" s="1">
        <v>15.284396428571917</v>
      </c>
      <c r="AK36" s="1">
        <v>11.06650000001628</v>
      </c>
      <c r="AL36" s="1">
        <v>11.06650000001628</v>
      </c>
      <c r="AM36" s="1">
        <v>11.06650000001628</v>
      </c>
    </row>
    <row r="37" spans="1:39" x14ac:dyDescent="0.25">
      <c r="A37" s="32">
        <f ca="1">Exceedance!U37</f>
        <v>43831</v>
      </c>
      <c r="B37" s="254">
        <v>15.316001724137726</v>
      </c>
      <c r="C37" s="254">
        <v>7.8481666665891474</v>
      </c>
      <c r="D37" s="254">
        <v>7.8481666665891474</v>
      </c>
      <c r="E37" s="1">
        <v>14.554500000011231</v>
      </c>
      <c r="F37" s="1">
        <v>14.554500000011231</v>
      </c>
      <c r="G37" s="1">
        <v>14.554500000011231</v>
      </c>
      <c r="H37" s="1">
        <v>14.554500000011231</v>
      </c>
      <c r="I37" s="1">
        <v>14.554500000011231</v>
      </c>
      <c r="J37" s="1">
        <v>7.8481666665891474</v>
      </c>
      <c r="K37" s="1">
        <v>7.8481666665891474</v>
      </c>
      <c r="L37" s="1">
        <v>7.8481666665891474</v>
      </c>
      <c r="M37" s="1">
        <v>7.8481666665891474</v>
      </c>
      <c r="N37" s="1">
        <v>7.4557583332596904</v>
      </c>
      <c r="O37" s="1">
        <v>7.8481666665891474</v>
      </c>
      <c r="P37" s="1">
        <v>14.554500000011231</v>
      </c>
      <c r="Q37" s="1">
        <v>8.2405749999186053</v>
      </c>
      <c r="R37" s="1">
        <v>14.554500000011231</v>
      </c>
      <c r="S37" s="1">
        <v>14.554500000011231</v>
      </c>
      <c r="T37" s="1">
        <v>14.554500000011231</v>
      </c>
      <c r="U37" s="1">
        <v>7.8481666665891474</v>
      </c>
      <c r="V37" s="1">
        <v>7.8481666665891474</v>
      </c>
      <c r="W37" s="1">
        <v>8.2405749999186053</v>
      </c>
      <c r="X37" s="1">
        <v>15.316001724137726</v>
      </c>
      <c r="Y37" s="1">
        <v>15.316001724137726</v>
      </c>
      <c r="Z37" s="1">
        <v>15.316001724137726</v>
      </c>
      <c r="AA37" s="1">
        <v>7.8481666665891474</v>
      </c>
      <c r="AB37" s="1">
        <v>7.8481666665891474</v>
      </c>
      <c r="AC37" s="1">
        <v>7.8481666665891474</v>
      </c>
      <c r="AD37" s="1">
        <v>8.2405749999186053</v>
      </c>
      <c r="AE37" s="1">
        <v>7.8481666665891474</v>
      </c>
      <c r="AF37" s="1">
        <v>7.8481666665891474</v>
      </c>
      <c r="AG37" s="1">
        <v>7.8481666665891474</v>
      </c>
      <c r="AH37" s="1">
        <v>7.8481666665891474</v>
      </c>
      <c r="AI37" s="1">
        <v>7.8481666665891474</v>
      </c>
      <c r="AJ37" s="1">
        <v>15.316001724137726</v>
      </c>
      <c r="AK37" s="1">
        <v>7.8481666665891474</v>
      </c>
      <c r="AL37" s="1">
        <v>7.8481666665891474</v>
      </c>
      <c r="AM37" s="1">
        <v>7.4557583332596904</v>
      </c>
    </row>
    <row r="38" spans="1:39" x14ac:dyDescent="0.25">
      <c r="A38" s="32">
        <f ca="1">Exceedance!U38</f>
        <v>43862</v>
      </c>
      <c r="B38" s="254">
        <v>18.414737419354584</v>
      </c>
      <c r="C38" s="254">
        <v>8.9241666666943544</v>
      </c>
      <c r="D38" s="254">
        <v>8.9241666666943544</v>
      </c>
      <c r="E38" s="1">
        <v>17.465400000013474</v>
      </c>
      <c r="F38" s="1">
        <v>17.465400000013474</v>
      </c>
      <c r="G38" s="1">
        <v>17.465400000013474</v>
      </c>
      <c r="H38" s="1">
        <v>17.465400000013474</v>
      </c>
      <c r="I38" s="1">
        <v>17.465400000013474</v>
      </c>
      <c r="J38" s="1">
        <v>8.9241666666943544</v>
      </c>
      <c r="K38" s="1">
        <v>8.9241666666943544</v>
      </c>
      <c r="L38" s="1">
        <v>8.9241666666943544</v>
      </c>
      <c r="M38" s="1">
        <v>8.9241666666943544</v>
      </c>
      <c r="N38" s="1">
        <v>8.477958333359636</v>
      </c>
      <c r="O38" s="1">
        <v>8.9241666666943544</v>
      </c>
      <c r="P38" s="1">
        <v>17.465400000013474</v>
      </c>
      <c r="Q38" s="1">
        <v>9.3703750000290746</v>
      </c>
      <c r="R38" s="1">
        <v>17.465400000013474</v>
      </c>
      <c r="S38" s="1">
        <v>17.465400000013474</v>
      </c>
      <c r="T38" s="1">
        <v>17.465400000013474</v>
      </c>
      <c r="U38" s="1">
        <v>8.9241666666943544</v>
      </c>
      <c r="V38" s="1">
        <v>8.9241666666943544</v>
      </c>
      <c r="W38" s="1">
        <v>9.3703750000290746</v>
      </c>
      <c r="X38" s="1">
        <v>18.414737419354584</v>
      </c>
      <c r="Y38" s="1">
        <v>18.414737419354584</v>
      </c>
      <c r="Z38" s="1">
        <v>18.414737419354584</v>
      </c>
      <c r="AA38" s="1">
        <v>8.9241666666943544</v>
      </c>
      <c r="AB38" s="1">
        <v>8.9241666666943544</v>
      </c>
      <c r="AC38" s="1">
        <v>8.9241666666943544</v>
      </c>
      <c r="AD38" s="1">
        <v>9.3703750000290746</v>
      </c>
      <c r="AE38" s="1">
        <v>8.9241666666943544</v>
      </c>
      <c r="AF38" s="1">
        <v>8.9241666666943544</v>
      </c>
      <c r="AG38" s="1">
        <v>8.9241666666943544</v>
      </c>
      <c r="AH38" s="1">
        <v>8.9241666666943544</v>
      </c>
      <c r="AI38" s="1">
        <v>8.9241666666943544</v>
      </c>
      <c r="AJ38" s="1">
        <v>18.414737419354584</v>
      </c>
      <c r="AK38" s="1">
        <v>8.9241666666943544</v>
      </c>
      <c r="AL38" s="1">
        <v>8.9241666666943544</v>
      </c>
      <c r="AM38" s="1">
        <v>8.477958333359636</v>
      </c>
    </row>
    <row r="39" spans="1:39" x14ac:dyDescent="0.25">
      <c r="A39" s="32">
        <f ca="1">Exceedance!U39</f>
        <v>43891</v>
      </c>
      <c r="B39" s="254">
        <v>24.505602758620356</v>
      </c>
      <c r="C39" s="254">
        <v>17.049166666682584</v>
      </c>
      <c r="D39" s="254">
        <v>17.049166666682584</v>
      </c>
      <c r="E39" s="1">
        <v>23.287200000017965</v>
      </c>
      <c r="F39" s="1">
        <v>23.287200000017965</v>
      </c>
      <c r="G39" s="1">
        <v>23.287200000017965</v>
      </c>
      <c r="H39" s="1">
        <v>23.287200000017965</v>
      </c>
      <c r="I39" s="1">
        <v>23.287200000017965</v>
      </c>
      <c r="J39" s="1">
        <v>17.049166666682584</v>
      </c>
      <c r="K39" s="1">
        <v>17.049166666682584</v>
      </c>
      <c r="L39" s="1">
        <v>17.049166666682584</v>
      </c>
      <c r="M39" s="1">
        <v>17.049166666682584</v>
      </c>
      <c r="N39" s="1">
        <v>16.196708333348454</v>
      </c>
      <c r="O39" s="1">
        <v>17.049166666682584</v>
      </c>
      <c r="P39" s="1">
        <v>23.287200000017965</v>
      </c>
      <c r="Q39" s="1">
        <v>17.901625000016715</v>
      </c>
      <c r="R39" s="1">
        <v>23.287200000017965</v>
      </c>
      <c r="S39" s="1">
        <v>23.287200000017965</v>
      </c>
      <c r="T39" s="1">
        <v>23.287200000017965</v>
      </c>
      <c r="U39" s="1">
        <v>17.049166666682584</v>
      </c>
      <c r="V39" s="1">
        <v>17.049166666682584</v>
      </c>
      <c r="W39" s="1">
        <v>17.901625000016715</v>
      </c>
      <c r="X39" s="1">
        <v>24.505602758620356</v>
      </c>
      <c r="Y39" s="1">
        <v>24.505602758620356</v>
      </c>
      <c r="Z39" s="1">
        <v>24.505602758620356</v>
      </c>
      <c r="AA39" s="1">
        <v>17.049166666682584</v>
      </c>
      <c r="AB39" s="1">
        <v>17.049166666682584</v>
      </c>
      <c r="AC39" s="1">
        <v>17.049166666682584</v>
      </c>
      <c r="AD39" s="1">
        <v>17.901625000016715</v>
      </c>
      <c r="AE39" s="1">
        <v>17.049166666682584</v>
      </c>
      <c r="AF39" s="1">
        <v>17.049166666682584</v>
      </c>
      <c r="AG39" s="1">
        <v>17.049166666682584</v>
      </c>
      <c r="AH39" s="1">
        <v>17.049166666682584</v>
      </c>
      <c r="AI39" s="1">
        <v>17.049166666682584</v>
      </c>
      <c r="AJ39" s="1">
        <v>24.505602758620356</v>
      </c>
      <c r="AK39" s="1">
        <v>17.049166666682584</v>
      </c>
      <c r="AL39" s="1">
        <v>17.049166666682584</v>
      </c>
      <c r="AM39" s="1">
        <v>16.196708333348454</v>
      </c>
    </row>
    <row r="40" spans="1:39" x14ac:dyDescent="0.25">
      <c r="A40" s="32">
        <f ca="1">Exceedance!U40</f>
        <v>43922</v>
      </c>
      <c r="B40" s="254">
        <v>27.595454616239888</v>
      </c>
      <c r="C40" s="254">
        <v>24.162166666693103</v>
      </c>
      <c r="D40" s="254">
        <v>24.162166666693103</v>
      </c>
      <c r="E40" s="1">
        <v>26.198100000020208</v>
      </c>
      <c r="F40" s="1">
        <v>26.198100000020208</v>
      </c>
      <c r="G40" s="1">
        <v>26.198100000020208</v>
      </c>
      <c r="H40" s="1">
        <v>26.198100000020208</v>
      </c>
      <c r="I40" s="1">
        <v>26.198100000020208</v>
      </c>
      <c r="J40" s="1">
        <v>24.162166666693103</v>
      </c>
      <c r="K40" s="1">
        <v>24.162166666693103</v>
      </c>
      <c r="L40" s="1">
        <v>24.162166666693103</v>
      </c>
      <c r="M40" s="1">
        <v>24.162166666693103</v>
      </c>
      <c r="N40" s="1">
        <v>22.954058333358446</v>
      </c>
      <c r="O40" s="1">
        <v>24.162166666693103</v>
      </c>
      <c r="P40" s="1">
        <v>26.198100000020208</v>
      </c>
      <c r="Q40" s="1">
        <v>25.370275000027764</v>
      </c>
      <c r="R40" s="1">
        <v>26.198100000020208</v>
      </c>
      <c r="S40" s="1">
        <v>26.198100000020208</v>
      </c>
      <c r="T40" s="1">
        <v>26.198100000020208</v>
      </c>
      <c r="U40" s="1">
        <v>24.162166666693103</v>
      </c>
      <c r="V40" s="1">
        <v>24.162166666693103</v>
      </c>
      <c r="W40" s="1">
        <v>25.370275000027764</v>
      </c>
      <c r="X40" s="1">
        <v>27.595454616239888</v>
      </c>
      <c r="Y40" s="1">
        <v>27.595454616239888</v>
      </c>
      <c r="Z40" s="1">
        <v>27.595454616239888</v>
      </c>
      <c r="AA40" s="1">
        <v>24.162166666693103</v>
      </c>
      <c r="AB40" s="1">
        <v>24.162166666693103</v>
      </c>
      <c r="AC40" s="1">
        <v>24.162166666693103</v>
      </c>
      <c r="AD40" s="1">
        <v>25.370275000027764</v>
      </c>
      <c r="AE40" s="1">
        <v>24.162166666693103</v>
      </c>
      <c r="AF40" s="1">
        <v>24.162166666693103</v>
      </c>
      <c r="AG40" s="1">
        <v>24.162166666693103</v>
      </c>
      <c r="AH40" s="1">
        <v>24.162166666693103</v>
      </c>
      <c r="AI40" s="1">
        <v>24.162166666693103</v>
      </c>
      <c r="AJ40" s="1">
        <v>27.595454616239888</v>
      </c>
      <c r="AK40" s="1">
        <v>24.162166666693103</v>
      </c>
      <c r="AL40" s="1">
        <v>24.162166666693103</v>
      </c>
      <c r="AM40" s="1">
        <v>22.954058333358446</v>
      </c>
    </row>
    <row r="41" spans="1:39" x14ac:dyDescent="0.25">
      <c r="A41" s="32">
        <f ca="1">Exceedance!U41</f>
        <v>43952</v>
      </c>
      <c r="B41" s="254">
        <v>33.695203793102998</v>
      </c>
      <c r="C41" s="254">
        <v>29.302166666654802</v>
      </c>
      <c r="D41" s="254">
        <v>29.302166666654802</v>
      </c>
      <c r="E41" s="1">
        <v>32.019900000024698</v>
      </c>
      <c r="F41" s="1">
        <v>32.019900000024698</v>
      </c>
      <c r="G41" s="1">
        <v>32.019900000024698</v>
      </c>
      <c r="H41" s="1">
        <v>32.019900000024698</v>
      </c>
      <c r="I41" s="1">
        <v>32.019900000024698</v>
      </c>
      <c r="J41" s="1">
        <v>29.302166666654802</v>
      </c>
      <c r="K41" s="1">
        <v>29.302166666654802</v>
      </c>
      <c r="L41" s="1">
        <v>29.302166666654802</v>
      </c>
      <c r="M41" s="1">
        <v>29.302166666654802</v>
      </c>
      <c r="N41" s="1">
        <v>27.837058333322059</v>
      </c>
      <c r="O41" s="1">
        <v>29.302166666654802</v>
      </c>
      <c r="P41" s="1">
        <v>32.019900000024698</v>
      </c>
      <c r="Q41" s="1">
        <v>30.767274999987542</v>
      </c>
      <c r="R41" s="1">
        <v>32.019900000024698</v>
      </c>
      <c r="S41" s="1">
        <v>32.019900000024698</v>
      </c>
      <c r="T41" s="1">
        <v>32.019900000024698</v>
      </c>
      <c r="U41" s="1">
        <v>29.302166666654802</v>
      </c>
      <c r="V41" s="1">
        <v>29.302166666654802</v>
      </c>
      <c r="W41" s="1">
        <v>30.767274999987542</v>
      </c>
      <c r="X41" s="1">
        <v>33.695203793102998</v>
      </c>
      <c r="Y41" s="1">
        <v>33.695203793102998</v>
      </c>
      <c r="Z41" s="1">
        <v>33.695203793102998</v>
      </c>
      <c r="AA41" s="1">
        <v>29.302166666654802</v>
      </c>
      <c r="AB41" s="1">
        <v>29.302166666654802</v>
      </c>
      <c r="AC41" s="1">
        <v>29.302166666654802</v>
      </c>
      <c r="AD41" s="1">
        <v>30.767274999987542</v>
      </c>
      <c r="AE41" s="1">
        <v>29.302166666654802</v>
      </c>
      <c r="AF41" s="1">
        <v>29.302166666654802</v>
      </c>
      <c r="AG41" s="1">
        <v>29.302166666654802</v>
      </c>
      <c r="AH41" s="1">
        <v>29.302166666654802</v>
      </c>
      <c r="AI41" s="1">
        <v>29.302166666654802</v>
      </c>
      <c r="AJ41" s="1">
        <v>33.695203793102998</v>
      </c>
      <c r="AK41" s="1">
        <v>29.302166666654802</v>
      </c>
      <c r="AL41" s="1">
        <v>29.302166666654802</v>
      </c>
      <c r="AM41" s="1">
        <v>27.837058333322059</v>
      </c>
    </row>
    <row r="42" spans="1:39" x14ac:dyDescent="0.25">
      <c r="A42" s="32">
        <f ca="1">Exceedance!U42</f>
        <v>43983</v>
      </c>
      <c r="B42" s="254">
        <v>33.727777864293202</v>
      </c>
      <c r="C42" s="254">
        <v>29.967166666639233</v>
      </c>
      <c r="D42" s="254">
        <v>29.967166666639233</v>
      </c>
      <c r="E42" s="1">
        <v>32.019900000024698</v>
      </c>
      <c r="F42" s="1">
        <v>32.019900000024698</v>
      </c>
      <c r="G42" s="1">
        <v>32.019900000024698</v>
      </c>
      <c r="H42" s="1">
        <v>32.019900000024698</v>
      </c>
      <c r="I42" s="1">
        <v>32.019900000024698</v>
      </c>
      <c r="J42" s="1">
        <v>29.967166666639233</v>
      </c>
      <c r="K42" s="1">
        <v>29.967166666639233</v>
      </c>
      <c r="L42" s="1">
        <v>29.967166666639233</v>
      </c>
      <c r="M42" s="1">
        <v>29.967166666639233</v>
      </c>
      <c r="N42" s="1">
        <v>28.468808333307276</v>
      </c>
      <c r="O42" s="1">
        <v>29.967166666639233</v>
      </c>
      <c r="P42" s="1">
        <v>32.019900000024698</v>
      </c>
      <c r="Q42" s="1">
        <v>31.465524999971198</v>
      </c>
      <c r="R42" s="1">
        <v>32.019900000024698</v>
      </c>
      <c r="S42" s="1">
        <v>32.019900000024698</v>
      </c>
      <c r="T42" s="1">
        <v>32.019900000024698</v>
      </c>
      <c r="U42" s="1">
        <v>29.967166666639233</v>
      </c>
      <c r="V42" s="1">
        <v>29.967166666639233</v>
      </c>
      <c r="W42" s="1">
        <v>31.465524999971198</v>
      </c>
      <c r="X42" s="1">
        <v>33.727777864293202</v>
      </c>
      <c r="Y42" s="1">
        <v>33.727777864293202</v>
      </c>
      <c r="Z42" s="1">
        <v>33.727777864293202</v>
      </c>
      <c r="AA42" s="1">
        <v>29.967166666639233</v>
      </c>
      <c r="AB42" s="1">
        <v>29.967166666639233</v>
      </c>
      <c r="AC42" s="1">
        <v>29.967166666639233</v>
      </c>
      <c r="AD42" s="1">
        <v>31.465524999971198</v>
      </c>
      <c r="AE42" s="1">
        <v>29.967166666639233</v>
      </c>
      <c r="AF42" s="1">
        <v>29.967166666639233</v>
      </c>
      <c r="AG42" s="1">
        <v>29.967166666639233</v>
      </c>
      <c r="AH42" s="1">
        <v>29.967166666639233</v>
      </c>
      <c r="AI42" s="1">
        <v>29.967166666639233</v>
      </c>
      <c r="AJ42" s="1">
        <v>33.727777864293202</v>
      </c>
      <c r="AK42" s="1">
        <v>29.967166666639233</v>
      </c>
      <c r="AL42" s="1">
        <v>29.967166666639233</v>
      </c>
      <c r="AM42" s="1">
        <v>28.468808333307276</v>
      </c>
    </row>
    <row r="43" spans="1:39" x14ac:dyDescent="0.25">
      <c r="A43" s="32">
        <f ca="1">Exceedance!U43</f>
        <v>44013</v>
      </c>
      <c r="B43" s="254">
        <v>33.695203793102998</v>
      </c>
      <c r="C43" s="254">
        <v>32.669166666592467</v>
      </c>
      <c r="D43" s="254">
        <v>32.669166666592467</v>
      </c>
      <c r="E43" s="1">
        <v>32.019900000024698</v>
      </c>
      <c r="F43" s="1">
        <v>32.019900000024698</v>
      </c>
      <c r="G43" s="1">
        <v>32.019900000024698</v>
      </c>
      <c r="H43" s="1">
        <v>32.019900000024698</v>
      </c>
      <c r="I43" s="1">
        <v>32.019900000024698</v>
      </c>
      <c r="J43" s="1">
        <v>32.669166666592467</v>
      </c>
      <c r="K43" s="1">
        <v>32.669166666592467</v>
      </c>
      <c r="L43" s="1">
        <v>32.669166666592467</v>
      </c>
      <c r="M43" s="1">
        <v>32.669166666592467</v>
      </c>
      <c r="N43" s="1">
        <v>31.035708333262843</v>
      </c>
      <c r="O43" s="1">
        <v>32.669166666592467</v>
      </c>
      <c r="P43" s="1">
        <v>32.019900000024698</v>
      </c>
      <c r="Q43" s="1">
        <v>34.302624999922088</v>
      </c>
      <c r="R43" s="1">
        <v>32.019900000024698</v>
      </c>
      <c r="S43" s="1">
        <v>32.019900000024698</v>
      </c>
      <c r="T43" s="1">
        <v>32.019900000024698</v>
      </c>
      <c r="U43" s="1">
        <v>32.669166666592467</v>
      </c>
      <c r="V43" s="1">
        <v>32.669166666592467</v>
      </c>
      <c r="W43" s="1">
        <v>34.302624999922088</v>
      </c>
      <c r="X43" s="1">
        <v>33.695203793102998</v>
      </c>
      <c r="Y43" s="1">
        <v>33.695203793102998</v>
      </c>
      <c r="Z43" s="1">
        <v>33.695203793102998</v>
      </c>
      <c r="AA43" s="1">
        <v>32.669166666592467</v>
      </c>
      <c r="AB43" s="1">
        <v>32.669166666592467</v>
      </c>
      <c r="AC43" s="1">
        <v>32.669166666592467</v>
      </c>
      <c r="AD43" s="1">
        <v>34.302624999922088</v>
      </c>
      <c r="AE43" s="1">
        <v>32.669166666592467</v>
      </c>
      <c r="AF43" s="1">
        <v>32.669166666592467</v>
      </c>
      <c r="AG43" s="1">
        <v>32.669166666592467</v>
      </c>
      <c r="AH43" s="1">
        <v>32.669166666592467</v>
      </c>
      <c r="AI43" s="1">
        <v>32.669166666592467</v>
      </c>
      <c r="AJ43" s="1">
        <v>33.695203793102998</v>
      </c>
      <c r="AK43" s="1">
        <v>32.669166666592467</v>
      </c>
      <c r="AL43" s="1">
        <v>32.669166666592467</v>
      </c>
      <c r="AM43" s="1">
        <v>31.035708333262843</v>
      </c>
    </row>
    <row r="44" spans="1:39" x14ac:dyDescent="0.25">
      <c r="A44" s="32">
        <f ca="1">Exceedance!U44</f>
        <v>44044</v>
      </c>
      <c r="B44" s="254">
        <v>30.632003448275452</v>
      </c>
      <c r="C44" s="254">
        <v>30.904166666662562</v>
      </c>
      <c r="D44" s="254">
        <v>30.904166666662562</v>
      </c>
      <c r="E44" s="1">
        <v>29.109000000022462</v>
      </c>
      <c r="F44" s="1">
        <v>29.109000000022462</v>
      </c>
      <c r="G44" s="1">
        <v>29.109000000022462</v>
      </c>
      <c r="H44" s="1">
        <v>29.109000000022462</v>
      </c>
      <c r="I44" s="1">
        <v>29.109000000022462</v>
      </c>
      <c r="J44" s="1">
        <v>30.904166666662562</v>
      </c>
      <c r="K44" s="1">
        <v>30.904166666662562</v>
      </c>
      <c r="L44" s="1">
        <v>30.904166666662562</v>
      </c>
      <c r="M44" s="1">
        <v>30.904166666662562</v>
      </c>
      <c r="N44" s="1">
        <v>29.358958333329429</v>
      </c>
      <c r="O44" s="1">
        <v>30.904166666662562</v>
      </c>
      <c r="P44" s="1">
        <v>29.109000000022462</v>
      </c>
      <c r="Q44" s="1">
        <v>32.44937499999569</v>
      </c>
      <c r="R44" s="1">
        <v>29.109000000022462</v>
      </c>
      <c r="S44" s="1">
        <v>29.109000000022462</v>
      </c>
      <c r="T44" s="1">
        <v>29.109000000022462</v>
      </c>
      <c r="U44" s="1">
        <v>30.904166666662562</v>
      </c>
      <c r="V44" s="1">
        <v>30.904166666662562</v>
      </c>
      <c r="W44" s="1">
        <v>32.44937499999569</v>
      </c>
      <c r="X44" s="1">
        <v>30.632003448275452</v>
      </c>
      <c r="Y44" s="1">
        <v>30.632003448275452</v>
      </c>
      <c r="Z44" s="1">
        <v>30.632003448275452</v>
      </c>
      <c r="AA44" s="1">
        <v>30.904166666662562</v>
      </c>
      <c r="AB44" s="1">
        <v>30.904166666662562</v>
      </c>
      <c r="AC44" s="1">
        <v>30.904166666662562</v>
      </c>
      <c r="AD44" s="1">
        <v>32.44937499999569</v>
      </c>
      <c r="AE44" s="1">
        <v>30.904166666662562</v>
      </c>
      <c r="AF44" s="1">
        <v>30.904166666662562</v>
      </c>
      <c r="AG44" s="1">
        <v>30.904166666662562</v>
      </c>
      <c r="AH44" s="1">
        <v>30.904166666662562</v>
      </c>
      <c r="AI44" s="1">
        <v>30.904166666662562</v>
      </c>
      <c r="AJ44" s="1">
        <v>30.632003448275452</v>
      </c>
      <c r="AK44" s="1">
        <v>30.904166666662562</v>
      </c>
      <c r="AL44" s="1">
        <v>30.904166666662562</v>
      </c>
      <c r="AM44" s="1">
        <v>29.358958333329429</v>
      </c>
    </row>
    <row r="45" spans="1:39" x14ac:dyDescent="0.25">
      <c r="A45" s="32">
        <f ca="1">Exceedance!U45</f>
        <v>44075</v>
      </c>
      <c r="B45" s="254">
        <v>27.595454616239888</v>
      </c>
      <c r="C45" s="254">
        <v>27.734166666698179</v>
      </c>
      <c r="D45" s="254">
        <v>27.734166666698179</v>
      </c>
      <c r="E45" s="1">
        <v>26.198100000020208</v>
      </c>
      <c r="F45" s="1">
        <v>26.198100000020208</v>
      </c>
      <c r="G45" s="1">
        <v>26.198100000020208</v>
      </c>
      <c r="H45" s="1">
        <v>26.198100000020208</v>
      </c>
      <c r="I45" s="1">
        <v>26.198100000020208</v>
      </c>
      <c r="J45" s="1">
        <v>27.734166666698179</v>
      </c>
      <c r="K45" s="1">
        <v>27.734166666698179</v>
      </c>
      <c r="L45" s="1">
        <v>27.734166666698179</v>
      </c>
      <c r="M45" s="1">
        <v>27.734166666698179</v>
      </c>
      <c r="N45" s="1">
        <v>26.347458333363271</v>
      </c>
      <c r="O45" s="1">
        <v>27.734166666698179</v>
      </c>
      <c r="P45" s="1">
        <v>26.198100000020208</v>
      </c>
      <c r="Q45" s="1">
        <v>29.120875000033095</v>
      </c>
      <c r="R45" s="1">
        <v>26.198100000020208</v>
      </c>
      <c r="S45" s="1">
        <v>26.198100000020208</v>
      </c>
      <c r="T45" s="1">
        <v>26.198100000020208</v>
      </c>
      <c r="U45" s="1">
        <v>27.734166666698179</v>
      </c>
      <c r="V45" s="1">
        <v>27.734166666698179</v>
      </c>
      <c r="W45" s="1">
        <v>29.120875000033095</v>
      </c>
      <c r="X45" s="1">
        <v>27.595454616239888</v>
      </c>
      <c r="Y45" s="1">
        <v>27.595454616239888</v>
      </c>
      <c r="Z45" s="1">
        <v>27.595454616239888</v>
      </c>
      <c r="AA45" s="1">
        <v>27.734166666698179</v>
      </c>
      <c r="AB45" s="1">
        <v>27.734166666698179</v>
      </c>
      <c r="AC45" s="1">
        <v>27.734166666698179</v>
      </c>
      <c r="AD45" s="1">
        <v>29.120875000033095</v>
      </c>
      <c r="AE45" s="1">
        <v>27.734166666698179</v>
      </c>
      <c r="AF45" s="1">
        <v>27.734166666698179</v>
      </c>
      <c r="AG45" s="1">
        <v>27.734166666698179</v>
      </c>
      <c r="AH45" s="1">
        <v>27.734166666698179</v>
      </c>
      <c r="AI45" s="1">
        <v>27.734166666698179</v>
      </c>
      <c r="AJ45" s="1">
        <v>27.595454616239888</v>
      </c>
      <c r="AK45" s="1">
        <v>27.734166666698179</v>
      </c>
      <c r="AL45" s="1">
        <v>27.734166666698179</v>
      </c>
      <c r="AM45" s="1">
        <v>26.347458333363271</v>
      </c>
    </row>
    <row r="46" spans="1:39" x14ac:dyDescent="0.25">
      <c r="A46" s="32">
        <f ca="1">Exceedance!U46</f>
        <v>44105</v>
      </c>
      <c r="B46" s="254">
        <v>27.568803103447905</v>
      </c>
      <c r="C46" s="254">
        <v>23.096166666624491</v>
      </c>
      <c r="D46" s="254">
        <v>23.096166666624491</v>
      </c>
      <c r="E46" s="1">
        <v>26.198100000020208</v>
      </c>
      <c r="F46" s="1">
        <v>26.198100000020208</v>
      </c>
      <c r="G46" s="1">
        <v>26.198100000020208</v>
      </c>
      <c r="H46" s="1">
        <v>26.198100000020208</v>
      </c>
      <c r="I46" s="1">
        <v>26.198100000020208</v>
      </c>
      <c r="J46" s="1">
        <v>23.096166666624491</v>
      </c>
      <c r="K46" s="1">
        <v>23.096166666624491</v>
      </c>
      <c r="L46" s="1">
        <v>23.096166666624491</v>
      </c>
      <c r="M46" s="1">
        <v>23.096166666624491</v>
      </c>
      <c r="N46" s="1">
        <v>21.941358333293266</v>
      </c>
      <c r="O46" s="1">
        <v>23.096166666624491</v>
      </c>
      <c r="P46" s="1">
        <v>26.198100000020208</v>
      </c>
      <c r="Q46" s="1">
        <v>24.250974999955712</v>
      </c>
      <c r="R46" s="1">
        <v>26.198100000020208</v>
      </c>
      <c r="S46" s="1">
        <v>26.198100000020208</v>
      </c>
      <c r="T46" s="1">
        <v>26.198100000020208</v>
      </c>
      <c r="U46" s="1">
        <v>23.096166666624491</v>
      </c>
      <c r="V46" s="1">
        <v>23.096166666624491</v>
      </c>
      <c r="W46" s="1">
        <v>24.250974999955712</v>
      </c>
      <c r="X46" s="1">
        <v>27.568803103447905</v>
      </c>
      <c r="Y46" s="1">
        <v>27.568803103447905</v>
      </c>
      <c r="Z46" s="1">
        <v>27.568803103447905</v>
      </c>
      <c r="AA46" s="1">
        <v>23.096166666624491</v>
      </c>
      <c r="AB46" s="1">
        <v>23.096166666624491</v>
      </c>
      <c r="AC46" s="1">
        <v>23.096166666624491</v>
      </c>
      <c r="AD46" s="1">
        <v>24.250974999955712</v>
      </c>
      <c r="AE46" s="1">
        <v>23.096166666624491</v>
      </c>
      <c r="AF46" s="1">
        <v>23.096166666624491</v>
      </c>
      <c r="AG46" s="1">
        <v>23.096166666624491</v>
      </c>
      <c r="AH46" s="1">
        <v>23.096166666624491</v>
      </c>
      <c r="AI46" s="1">
        <v>23.096166666624491</v>
      </c>
      <c r="AJ46" s="1">
        <v>27.568803103447905</v>
      </c>
      <c r="AK46" s="1">
        <v>23.096166666624491</v>
      </c>
      <c r="AL46" s="1">
        <v>23.096166666624491</v>
      </c>
      <c r="AM46" s="1">
        <v>21.941358333293266</v>
      </c>
    </row>
    <row r="47" spans="1:39" x14ac:dyDescent="0.25">
      <c r="A47" s="32">
        <f ca="1">Exceedance!U47</f>
        <v>44136</v>
      </c>
      <c r="B47" s="254">
        <v>18.396969744159925</v>
      </c>
      <c r="C47" s="254">
        <v>14.820166666617347</v>
      </c>
      <c r="D47" s="254">
        <v>14.820166666617347</v>
      </c>
      <c r="E47" s="1">
        <v>17.465400000013471</v>
      </c>
      <c r="F47" s="1">
        <v>17.465400000013471</v>
      </c>
      <c r="G47" s="1">
        <v>17.465400000013471</v>
      </c>
      <c r="H47" s="1">
        <v>17.465400000013471</v>
      </c>
      <c r="I47" s="1">
        <v>17.465400000013471</v>
      </c>
      <c r="J47" s="1">
        <v>14.820166666617347</v>
      </c>
      <c r="K47" s="1">
        <v>14.820166666617347</v>
      </c>
      <c r="L47" s="1">
        <v>14.820166666617347</v>
      </c>
      <c r="M47" s="1">
        <v>14.820166666617347</v>
      </c>
      <c r="N47" s="1">
        <v>14.079158333286477</v>
      </c>
      <c r="O47" s="1">
        <v>14.820166666617347</v>
      </c>
      <c r="P47" s="1">
        <v>17.465400000013471</v>
      </c>
      <c r="Q47" s="1">
        <v>15.561174999948213</v>
      </c>
      <c r="R47" s="1">
        <v>17.465400000013471</v>
      </c>
      <c r="S47" s="1">
        <v>17.465400000013471</v>
      </c>
      <c r="T47" s="1">
        <v>17.465400000013471</v>
      </c>
      <c r="U47" s="1">
        <v>14.820166666617347</v>
      </c>
      <c r="V47" s="1">
        <v>14.820166666617347</v>
      </c>
      <c r="W47" s="1">
        <v>15.561174999948213</v>
      </c>
      <c r="X47" s="1">
        <v>18.396969744159925</v>
      </c>
      <c r="Y47" s="1">
        <v>18.396969744159925</v>
      </c>
      <c r="Z47" s="1">
        <v>18.396969744159925</v>
      </c>
      <c r="AA47" s="1">
        <v>14.820166666617347</v>
      </c>
      <c r="AB47" s="1">
        <v>14.820166666617347</v>
      </c>
      <c r="AC47" s="1">
        <v>14.820166666617347</v>
      </c>
      <c r="AD47" s="1">
        <v>15.561174999948213</v>
      </c>
      <c r="AE47" s="1">
        <v>14.820166666617347</v>
      </c>
      <c r="AF47" s="1">
        <v>14.820166666617347</v>
      </c>
      <c r="AG47" s="1">
        <v>14.820166666617347</v>
      </c>
      <c r="AH47" s="1">
        <v>14.820166666617347</v>
      </c>
      <c r="AI47" s="1">
        <v>14.820166666617347</v>
      </c>
      <c r="AJ47" s="1">
        <v>18.396969744159925</v>
      </c>
      <c r="AK47" s="1">
        <v>14.820166666617347</v>
      </c>
      <c r="AL47" s="1">
        <v>14.820166666617347</v>
      </c>
      <c r="AM47" s="1">
        <v>14.079158333286477</v>
      </c>
    </row>
    <row r="48" spans="1:39" x14ac:dyDescent="0.25">
      <c r="A48" s="32">
        <f ca="1">Exceedance!U48</f>
        <v>44166</v>
      </c>
      <c r="B48" s="254">
        <v>15.316001724137726</v>
      </c>
      <c r="C48" s="254">
        <v>11.483166666700676</v>
      </c>
      <c r="D48" s="254">
        <v>11.483166666700676</v>
      </c>
      <c r="E48" s="1">
        <v>14.554500000011231</v>
      </c>
      <c r="F48" s="1">
        <v>14.554500000011231</v>
      </c>
      <c r="G48" s="1">
        <v>14.554500000011231</v>
      </c>
      <c r="H48" s="1">
        <v>14.554500000011231</v>
      </c>
      <c r="I48" s="1">
        <v>14.554500000011231</v>
      </c>
      <c r="J48" s="1">
        <v>11.483166666700676</v>
      </c>
      <c r="K48" s="1">
        <v>11.483166666700676</v>
      </c>
      <c r="L48" s="1">
        <v>11.483166666700676</v>
      </c>
      <c r="M48" s="1">
        <v>11.483166666700676</v>
      </c>
      <c r="N48" s="1">
        <v>10.909008333365641</v>
      </c>
      <c r="O48" s="1">
        <v>11.483166666700676</v>
      </c>
      <c r="P48" s="1">
        <v>14.554500000011231</v>
      </c>
      <c r="Q48" s="1">
        <v>12.057325000035709</v>
      </c>
      <c r="R48" s="1">
        <v>14.554500000011231</v>
      </c>
      <c r="S48" s="1">
        <v>14.554500000011231</v>
      </c>
      <c r="T48" s="1">
        <v>14.554500000011231</v>
      </c>
      <c r="U48" s="1">
        <v>11.483166666700676</v>
      </c>
      <c r="V48" s="1">
        <v>11.483166666700676</v>
      </c>
      <c r="W48" s="1">
        <v>12.057325000035709</v>
      </c>
      <c r="X48" s="1">
        <v>15.316001724137726</v>
      </c>
      <c r="Y48" s="1">
        <v>15.316001724137726</v>
      </c>
      <c r="Z48" s="1">
        <v>15.316001724137726</v>
      </c>
      <c r="AA48" s="1">
        <v>11.483166666700676</v>
      </c>
      <c r="AB48" s="1">
        <v>11.483166666700676</v>
      </c>
      <c r="AC48" s="1">
        <v>11.483166666700676</v>
      </c>
      <c r="AD48" s="1">
        <v>12.057325000035709</v>
      </c>
      <c r="AE48" s="1">
        <v>11.483166666700676</v>
      </c>
      <c r="AF48" s="1">
        <v>11.483166666700676</v>
      </c>
      <c r="AG48" s="1">
        <v>11.483166666700676</v>
      </c>
      <c r="AH48" s="1">
        <v>11.483166666700676</v>
      </c>
      <c r="AI48" s="1">
        <v>11.483166666700676</v>
      </c>
      <c r="AJ48" s="1">
        <v>15.316001724137726</v>
      </c>
      <c r="AK48" s="1">
        <v>11.483166666700676</v>
      </c>
      <c r="AL48" s="1">
        <v>11.483166666700676</v>
      </c>
      <c r="AM48" s="1">
        <v>10.909008333365641</v>
      </c>
    </row>
    <row r="49" spans="1:39" x14ac:dyDescent="0.25">
      <c r="A49" s="32">
        <f ca="1">Exceedance!U49</f>
        <v>44197</v>
      </c>
      <c r="B49" s="254">
        <v>15.315033928571221</v>
      </c>
      <c r="C49" s="254">
        <v>8.3481666665698846</v>
      </c>
      <c r="D49" s="254">
        <v>8.3481666665698846</v>
      </c>
      <c r="E49" s="1">
        <v>15.979500000010241</v>
      </c>
      <c r="F49" s="1">
        <v>15.979500000010241</v>
      </c>
      <c r="G49" s="1">
        <v>15.979500000010241</v>
      </c>
      <c r="H49" s="1">
        <v>14.554500000011231</v>
      </c>
      <c r="I49" s="1">
        <v>14.554500000011231</v>
      </c>
      <c r="J49" s="1">
        <v>8.3481666665698846</v>
      </c>
      <c r="K49" s="1">
        <v>8.3481666665698846</v>
      </c>
      <c r="L49" s="1">
        <v>8.3481666665698846</v>
      </c>
      <c r="M49" s="1">
        <v>7.9307583332413909</v>
      </c>
      <c r="N49" s="1">
        <v>8.3481666665698846</v>
      </c>
      <c r="O49" s="1">
        <v>8.3481666665698846</v>
      </c>
      <c r="P49" s="1">
        <v>14.554500000011231</v>
      </c>
      <c r="Q49" s="1">
        <v>14.554500000011231</v>
      </c>
      <c r="R49" s="1">
        <v>14.554500000011231</v>
      </c>
      <c r="S49" s="1">
        <v>14.554500000011231</v>
      </c>
      <c r="T49" s="1">
        <v>14.554500000011231</v>
      </c>
      <c r="U49" s="1">
        <v>8.3481666665698846</v>
      </c>
      <c r="V49" s="1">
        <v>8.7655749998983801</v>
      </c>
      <c r="W49" s="1">
        <v>8.3481666665698846</v>
      </c>
      <c r="X49" s="1">
        <v>15.115033928570819</v>
      </c>
      <c r="Y49" s="1">
        <v>15.315033928571221</v>
      </c>
      <c r="Z49" s="1">
        <v>8.3481666665698846</v>
      </c>
      <c r="AA49" s="1">
        <v>8.3481666665698846</v>
      </c>
      <c r="AB49" s="1">
        <v>8.3481666665698846</v>
      </c>
      <c r="AC49" s="1">
        <v>8.7655749998983801</v>
      </c>
      <c r="AD49" s="1">
        <v>8.3481666665698846</v>
      </c>
      <c r="AE49" s="1">
        <v>8.3481666665698846</v>
      </c>
      <c r="AF49" s="1">
        <v>8.3481666665698846</v>
      </c>
      <c r="AG49" s="1">
        <v>8.3481666665698846</v>
      </c>
      <c r="AH49" s="1">
        <v>8.3481666665698846</v>
      </c>
      <c r="AI49" s="1">
        <v>15.315033928571221</v>
      </c>
      <c r="AJ49" s="1">
        <v>15.315033928571221</v>
      </c>
      <c r="AK49" s="1">
        <v>8.3481666665698846</v>
      </c>
      <c r="AL49" s="1">
        <v>7.9307583332413909</v>
      </c>
      <c r="AM49" s="1">
        <v>14.554500000011231</v>
      </c>
    </row>
    <row r="50" spans="1:39" x14ac:dyDescent="0.25">
      <c r="A50" s="32">
        <f ca="1">Exceedance!U50</f>
        <v>44228</v>
      </c>
      <c r="B50" s="254">
        <v>18.431456129032</v>
      </c>
      <c r="C50" s="254">
        <v>9.4241666666750863</v>
      </c>
      <c r="D50" s="254">
        <v>9.4241666666750863</v>
      </c>
      <c r="E50" s="1">
        <v>19.175400000012289</v>
      </c>
      <c r="F50" s="1">
        <v>19.175400000012289</v>
      </c>
      <c r="G50" s="1">
        <v>19.175400000012289</v>
      </c>
      <c r="H50" s="1">
        <v>17.465400000013474</v>
      </c>
      <c r="I50" s="1">
        <v>17.465400000013474</v>
      </c>
      <c r="J50" s="1">
        <v>9.4241666666750863</v>
      </c>
      <c r="K50" s="1">
        <v>9.4241666666750863</v>
      </c>
      <c r="L50" s="1">
        <v>9.4241666666750863</v>
      </c>
      <c r="M50" s="1">
        <v>8.9529583333413321</v>
      </c>
      <c r="N50" s="1">
        <v>9.4241666666750863</v>
      </c>
      <c r="O50" s="1">
        <v>9.4241666666750863</v>
      </c>
      <c r="P50" s="1">
        <v>17.465400000013474</v>
      </c>
      <c r="Q50" s="1">
        <v>17.465400000013474</v>
      </c>
      <c r="R50" s="1">
        <v>17.465400000013474</v>
      </c>
      <c r="S50" s="1">
        <v>17.465400000013474</v>
      </c>
      <c r="T50" s="1">
        <v>17.465400000013474</v>
      </c>
      <c r="U50" s="1">
        <v>9.4241666666750863</v>
      </c>
      <c r="V50" s="1">
        <v>9.8953750000088423</v>
      </c>
      <c r="W50" s="1">
        <v>9.4241666666750863</v>
      </c>
      <c r="X50" s="1">
        <v>18.191456129031518</v>
      </c>
      <c r="Y50" s="1">
        <v>18.431456129032</v>
      </c>
      <c r="Z50" s="1">
        <v>9.4241666666750863</v>
      </c>
      <c r="AA50" s="1">
        <v>9.4241666666750863</v>
      </c>
      <c r="AB50" s="1">
        <v>9.4241666666750863</v>
      </c>
      <c r="AC50" s="1">
        <v>9.8953750000088423</v>
      </c>
      <c r="AD50" s="1">
        <v>9.4241666666750863</v>
      </c>
      <c r="AE50" s="1">
        <v>9.4241666666750863</v>
      </c>
      <c r="AF50" s="1">
        <v>9.4241666666750863</v>
      </c>
      <c r="AG50" s="1">
        <v>9.4241666666750863</v>
      </c>
      <c r="AH50" s="1">
        <v>9.4241666666750863</v>
      </c>
      <c r="AI50" s="1">
        <v>18.431456129032</v>
      </c>
      <c r="AJ50" s="1">
        <v>18.431456129032</v>
      </c>
      <c r="AK50" s="1">
        <v>9.4241666666750863</v>
      </c>
      <c r="AL50" s="1">
        <v>8.9529583333413321</v>
      </c>
      <c r="AM50" s="1">
        <v>17.465400000013474</v>
      </c>
    </row>
    <row r="51" spans="1:39" x14ac:dyDescent="0.25">
      <c r="A51" s="32">
        <f ca="1">Exceedance!U51</f>
        <v>44256</v>
      </c>
      <c r="B51" s="254">
        <v>24.504054285713956</v>
      </c>
      <c r="C51" s="254">
        <v>17.549166666663325</v>
      </c>
      <c r="D51" s="254">
        <v>17.549166666663325</v>
      </c>
      <c r="E51" s="1">
        <v>25.567200000016381</v>
      </c>
      <c r="F51" s="1">
        <v>25.567200000016381</v>
      </c>
      <c r="G51" s="1">
        <v>25.567200000016381</v>
      </c>
      <c r="H51" s="1">
        <v>23.287200000017965</v>
      </c>
      <c r="I51" s="1">
        <v>23.287200000017965</v>
      </c>
      <c r="J51" s="1">
        <v>17.549166666663325</v>
      </c>
      <c r="K51" s="1">
        <v>17.549166666663325</v>
      </c>
      <c r="L51" s="1">
        <v>17.549166666663325</v>
      </c>
      <c r="M51" s="1">
        <v>16.671708333330155</v>
      </c>
      <c r="N51" s="1">
        <v>17.549166666663325</v>
      </c>
      <c r="O51" s="1">
        <v>17.549166666663325</v>
      </c>
      <c r="P51" s="1">
        <v>23.287200000017965</v>
      </c>
      <c r="Q51" s="1">
        <v>23.287200000017965</v>
      </c>
      <c r="R51" s="1">
        <v>23.287200000017965</v>
      </c>
      <c r="S51" s="1">
        <v>23.287200000017965</v>
      </c>
      <c r="T51" s="1">
        <v>23.287200000017965</v>
      </c>
      <c r="U51" s="1">
        <v>17.549166666663325</v>
      </c>
      <c r="V51" s="1">
        <v>18.426624999996491</v>
      </c>
      <c r="W51" s="1">
        <v>17.549166666663325</v>
      </c>
      <c r="X51" s="1">
        <v>24.184054285713312</v>
      </c>
      <c r="Y51" s="1">
        <v>24.504054285713956</v>
      </c>
      <c r="Z51" s="1">
        <v>17.549166666663325</v>
      </c>
      <c r="AA51" s="1">
        <v>17.549166666663325</v>
      </c>
      <c r="AB51" s="1">
        <v>17.549166666663325</v>
      </c>
      <c r="AC51" s="1">
        <v>18.426624999996491</v>
      </c>
      <c r="AD51" s="1">
        <v>17.549166666663325</v>
      </c>
      <c r="AE51" s="1">
        <v>17.549166666663325</v>
      </c>
      <c r="AF51" s="1">
        <v>17.549166666663325</v>
      </c>
      <c r="AG51" s="1">
        <v>17.549166666663325</v>
      </c>
      <c r="AH51" s="1">
        <v>17.549166666663325</v>
      </c>
      <c r="AI51" s="1">
        <v>24.504054285713956</v>
      </c>
      <c r="AJ51" s="1">
        <v>24.504054285713956</v>
      </c>
      <c r="AK51" s="1">
        <v>17.549166666663325</v>
      </c>
      <c r="AL51" s="1">
        <v>16.671708333330155</v>
      </c>
      <c r="AM51" s="1">
        <v>23.287200000017965</v>
      </c>
    </row>
    <row r="52" spans="1:39" x14ac:dyDescent="0.25">
      <c r="A52" s="32">
        <f ca="1">Exceedance!U52</f>
        <v>44287</v>
      </c>
      <c r="B52" s="254">
        <v>27.593768778801461</v>
      </c>
      <c r="C52" s="254">
        <v>24.662166666673844</v>
      </c>
      <c r="D52" s="254">
        <v>24.662166666673844</v>
      </c>
      <c r="E52" s="1">
        <v>28.763100000018433</v>
      </c>
      <c r="F52" s="1">
        <v>28.763100000018433</v>
      </c>
      <c r="G52" s="1">
        <v>28.763100000018433</v>
      </c>
      <c r="H52" s="1">
        <v>26.198100000020208</v>
      </c>
      <c r="I52" s="1">
        <v>26.198100000020208</v>
      </c>
      <c r="J52" s="1">
        <v>24.662166666673844</v>
      </c>
      <c r="K52" s="1">
        <v>24.662166666673844</v>
      </c>
      <c r="L52" s="1">
        <v>24.662166666673844</v>
      </c>
      <c r="M52" s="1">
        <v>23.429058333340148</v>
      </c>
      <c r="N52" s="1">
        <v>24.662166666673844</v>
      </c>
      <c r="O52" s="1">
        <v>24.662166666673844</v>
      </c>
      <c r="P52" s="1">
        <v>26.198100000020208</v>
      </c>
      <c r="Q52" s="1">
        <v>26.198100000020208</v>
      </c>
      <c r="R52" s="1">
        <v>26.198100000020208</v>
      </c>
      <c r="S52" s="1">
        <v>26.198100000020208</v>
      </c>
      <c r="T52" s="1">
        <v>26.198100000020208</v>
      </c>
      <c r="U52" s="1">
        <v>24.662166666673844</v>
      </c>
      <c r="V52" s="1">
        <v>25.89527500000754</v>
      </c>
      <c r="W52" s="1">
        <v>24.662166666673844</v>
      </c>
      <c r="X52" s="1">
        <v>27.233768778800737</v>
      </c>
      <c r="Y52" s="1">
        <v>27.593768778801461</v>
      </c>
      <c r="Z52" s="1">
        <v>24.662166666673844</v>
      </c>
      <c r="AA52" s="1">
        <v>24.662166666673844</v>
      </c>
      <c r="AB52" s="1">
        <v>24.662166666673844</v>
      </c>
      <c r="AC52" s="1">
        <v>25.89527500000754</v>
      </c>
      <c r="AD52" s="1">
        <v>24.662166666673844</v>
      </c>
      <c r="AE52" s="1">
        <v>24.662166666673844</v>
      </c>
      <c r="AF52" s="1">
        <v>24.662166666673844</v>
      </c>
      <c r="AG52" s="1">
        <v>24.662166666673844</v>
      </c>
      <c r="AH52" s="1">
        <v>24.662166666673844</v>
      </c>
      <c r="AI52" s="1">
        <v>27.593768778801461</v>
      </c>
      <c r="AJ52" s="1">
        <v>27.593768778801461</v>
      </c>
      <c r="AK52" s="1">
        <v>24.662166666673844</v>
      </c>
      <c r="AL52" s="1">
        <v>23.429058333340148</v>
      </c>
      <c r="AM52" s="1">
        <v>26.198100000020208</v>
      </c>
    </row>
    <row r="53" spans="1:39" x14ac:dyDescent="0.25">
      <c r="A53" s="32">
        <f ca="1">Exceedance!U53</f>
        <v>44317</v>
      </c>
      <c r="B53" s="254">
        <v>33.693074642856679</v>
      </c>
      <c r="C53" s="254">
        <v>29.802166666635539</v>
      </c>
      <c r="D53" s="254">
        <v>29.802166666635539</v>
      </c>
      <c r="E53" s="1">
        <v>35.154900000022529</v>
      </c>
      <c r="F53" s="1">
        <v>35.154900000022529</v>
      </c>
      <c r="G53" s="1">
        <v>35.154900000022529</v>
      </c>
      <c r="H53" s="1">
        <v>32.019900000024698</v>
      </c>
      <c r="I53" s="1">
        <v>32.019900000024698</v>
      </c>
      <c r="J53" s="1">
        <v>29.802166666635539</v>
      </c>
      <c r="K53" s="1">
        <v>29.802166666635539</v>
      </c>
      <c r="L53" s="1">
        <v>29.802166666635539</v>
      </c>
      <c r="M53" s="1">
        <v>28.31205833330376</v>
      </c>
      <c r="N53" s="1">
        <v>29.802166666635539</v>
      </c>
      <c r="O53" s="1">
        <v>29.802166666635539</v>
      </c>
      <c r="P53" s="1">
        <v>32.019900000024698</v>
      </c>
      <c r="Q53" s="1">
        <v>32.019900000024698</v>
      </c>
      <c r="R53" s="1">
        <v>32.019900000024698</v>
      </c>
      <c r="S53" s="1">
        <v>32.019900000024698</v>
      </c>
      <c r="T53" s="1">
        <v>32.019900000024698</v>
      </c>
      <c r="U53" s="1">
        <v>29.802166666635539</v>
      </c>
      <c r="V53" s="1">
        <v>31.292274999967315</v>
      </c>
      <c r="W53" s="1">
        <v>29.802166666635539</v>
      </c>
      <c r="X53" s="1">
        <v>33.2530746428558</v>
      </c>
      <c r="Y53" s="1">
        <v>33.693074642856679</v>
      </c>
      <c r="Z53" s="1">
        <v>29.802166666635539</v>
      </c>
      <c r="AA53" s="1">
        <v>29.802166666635539</v>
      </c>
      <c r="AB53" s="1">
        <v>29.802166666635539</v>
      </c>
      <c r="AC53" s="1">
        <v>31.292274999967315</v>
      </c>
      <c r="AD53" s="1">
        <v>29.802166666635539</v>
      </c>
      <c r="AE53" s="1">
        <v>29.802166666635539</v>
      </c>
      <c r="AF53" s="1">
        <v>29.802166666635539</v>
      </c>
      <c r="AG53" s="1">
        <v>29.802166666635539</v>
      </c>
      <c r="AH53" s="1">
        <v>29.802166666635539</v>
      </c>
      <c r="AI53" s="1">
        <v>33.693074642856679</v>
      </c>
      <c r="AJ53" s="1">
        <v>33.693074642856679</v>
      </c>
      <c r="AK53" s="1">
        <v>29.802166666635539</v>
      </c>
      <c r="AL53" s="1">
        <v>28.31205833330376</v>
      </c>
      <c r="AM53" s="1">
        <v>32.019900000024698</v>
      </c>
    </row>
    <row r="54" spans="1:39" x14ac:dyDescent="0.25">
      <c r="A54" s="32">
        <f ca="1">Exceedance!U54</f>
        <v>44348</v>
      </c>
      <c r="B54" s="254">
        <v>33.725717396312902</v>
      </c>
      <c r="C54" s="254">
        <v>30.467166666619974</v>
      </c>
      <c r="D54" s="254">
        <v>30.467166666619974</v>
      </c>
      <c r="E54" s="1">
        <v>35.154900000022529</v>
      </c>
      <c r="F54" s="1">
        <v>35.154900000022529</v>
      </c>
      <c r="G54" s="1">
        <v>35.154900000022529</v>
      </c>
      <c r="H54" s="1">
        <v>32.019900000024698</v>
      </c>
      <c r="I54" s="1">
        <v>32.019900000024698</v>
      </c>
      <c r="J54" s="1">
        <v>30.467166666619974</v>
      </c>
      <c r="K54" s="1">
        <v>30.467166666619974</v>
      </c>
      <c r="L54" s="1">
        <v>30.467166666619974</v>
      </c>
      <c r="M54" s="1">
        <v>28.943808333288974</v>
      </c>
      <c r="N54" s="1">
        <v>30.467166666619974</v>
      </c>
      <c r="O54" s="1">
        <v>30.467166666619974</v>
      </c>
      <c r="P54" s="1">
        <v>32.019900000024698</v>
      </c>
      <c r="Q54" s="1">
        <v>32.019900000024698</v>
      </c>
      <c r="R54" s="1">
        <v>32.019900000024698</v>
      </c>
      <c r="S54" s="1">
        <v>32.019900000024698</v>
      </c>
      <c r="T54" s="1">
        <v>32.019900000024698</v>
      </c>
      <c r="U54" s="1">
        <v>30.467166666619974</v>
      </c>
      <c r="V54" s="1">
        <v>31.990524999950971</v>
      </c>
      <c r="W54" s="1">
        <v>30.467166666619974</v>
      </c>
      <c r="X54" s="1">
        <v>33.285717396312023</v>
      </c>
      <c r="Y54" s="1">
        <v>33.725717396312902</v>
      </c>
      <c r="Z54" s="1">
        <v>30.467166666619974</v>
      </c>
      <c r="AA54" s="1">
        <v>30.467166666619974</v>
      </c>
      <c r="AB54" s="1">
        <v>30.467166666619974</v>
      </c>
      <c r="AC54" s="1">
        <v>31.990524999950971</v>
      </c>
      <c r="AD54" s="1">
        <v>30.467166666619974</v>
      </c>
      <c r="AE54" s="1">
        <v>30.467166666619974</v>
      </c>
      <c r="AF54" s="1">
        <v>30.467166666619974</v>
      </c>
      <c r="AG54" s="1">
        <v>30.467166666619974</v>
      </c>
      <c r="AH54" s="1">
        <v>30.467166666619974</v>
      </c>
      <c r="AI54" s="1">
        <v>33.725717396312902</v>
      </c>
      <c r="AJ54" s="1">
        <v>33.725717396312902</v>
      </c>
      <c r="AK54" s="1">
        <v>30.467166666619974</v>
      </c>
      <c r="AL54" s="1">
        <v>28.943808333288974</v>
      </c>
      <c r="AM54" s="1">
        <v>32.019900000024698</v>
      </c>
    </row>
    <row r="55" spans="1:39" x14ac:dyDescent="0.25">
      <c r="A55" s="32">
        <f ca="1">Exceedance!U55</f>
        <v>44378</v>
      </c>
      <c r="B55" s="254">
        <v>33.693074642856679</v>
      </c>
      <c r="C55" s="254">
        <v>33.169166666573204</v>
      </c>
      <c r="D55" s="254">
        <v>33.169166666573204</v>
      </c>
      <c r="E55" s="1">
        <v>35.154900000022529</v>
      </c>
      <c r="F55" s="1">
        <v>35.154900000022529</v>
      </c>
      <c r="G55" s="1">
        <v>35.154900000022529</v>
      </c>
      <c r="H55" s="1">
        <v>32.019900000024698</v>
      </c>
      <c r="I55" s="1">
        <v>32.019900000024698</v>
      </c>
      <c r="J55" s="1">
        <v>33.169166666573204</v>
      </c>
      <c r="K55" s="1">
        <v>33.169166666573204</v>
      </c>
      <c r="L55" s="1">
        <v>33.169166666573204</v>
      </c>
      <c r="M55" s="1">
        <v>31.510708333244541</v>
      </c>
      <c r="N55" s="1">
        <v>33.169166666573204</v>
      </c>
      <c r="O55" s="1">
        <v>33.169166666573204</v>
      </c>
      <c r="P55" s="1">
        <v>32.019900000024698</v>
      </c>
      <c r="Q55" s="1">
        <v>32.019900000024698</v>
      </c>
      <c r="R55" s="1">
        <v>32.019900000024698</v>
      </c>
      <c r="S55" s="1">
        <v>32.019900000024698</v>
      </c>
      <c r="T55" s="1">
        <v>32.019900000024698</v>
      </c>
      <c r="U55" s="1">
        <v>33.169166666573204</v>
      </c>
      <c r="V55" s="1">
        <v>34.827624999901865</v>
      </c>
      <c r="W55" s="1">
        <v>33.169166666573204</v>
      </c>
      <c r="X55" s="1">
        <v>33.2530746428558</v>
      </c>
      <c r="Y55" s="1">
        <v>33.693074642856679</v>
      </c>
      <c r="Z55" s="1">
        <v>33.169166666573204</v>
      </c>
      <c r="AA55" s="1">
        <v>33.169166666573204</v>
      </c>
      <c r="AB55" s="1">
        <v>33.169166666573204</v>
      </c>
      <c r="AC55" s="1">
        <v>34.827624999901865</v>
      </c>
      <c r="AD55" s="1">
        <v>33.169166666573204</v>
      </c>
      <c r="AE55" s="1">
        <v>33.169166666573204</v>
      </c>
      <c r="AF55" s="1">
        <v>33.169166666573204</v>
      </c>
      <c r="AG55" s="1">
        <v>33.169166666573204</v>
      </c>
      <c r="AH55" s="1">
        <v>33.169166666573204</v>
      </c>
      <c r="AI55" s="1">
        <v>33.693074642856679</v>
      </c>
      <c r="AJ55" s="1">
        <v>33.693074642856679</v>
      </c>
      <c r="AK55" s="1">
        <v>33.169166666573204</v>
      </c>
      <c r="AL55" s="1">
        <v>31.510708333244541</v>
      </c>
      <c r="AM55" s="1">
        <v>32.019900000024698</v>
      </c>
    </row>
    <row r="56" spans="1:39" x14ac:dyDescent="0.25">
      <c r="A56" s="32">
        <f ca="1">Exceedance!U56</f>
        <v>44409</v>
      </c>
      <c r="B56" s="254">
        <v>30.630067857142443</v>
      </c>
      <c r="C56" s="254">
        <v>31.404166666643299</v>
      </c>
      <c r="D56" s="254">
        <v>31.404166666643299</v>
      </c>
      <c r="E56" s="1">
        <v>31.959000000020481</v>
      </c>
      <c r="F56" s="1">
        <v>31.959000000020481</v>
      </c>
      <c r="G56" s="1">
        <v>31.959000000020481</v>
      </c>
      <c r="H56" s="1">
        <v>29.109000000022462</v>
      </c>
      <c r="I56" s="1">
        <v>29.109000000022462</v>
      </c>
      <c r="J56" s="1">
        <v>31.404166666643299</v>
      </c>
      <c r="K56" s="1">
        <v>31.404166666643299</v>
      </c>
      <c r="L56" s="1">
        <v>31.404166666643299</v>
      </c>
      <c r="M56" s="1">
        <v>29.833958333311131</v>
      </c>
      <c r="N56" s="1">
        <v>31.404166666643299</v>
      </c>
      <c r="O56" s="1">
        <v>31.404166666643299</v>
      </c>
      <c r="P56" s="1">
        <v>29.109000000022462</v>
      </c>
      <c r="Q56" s="1">
        <v>29.109000000022462</v>
      </c>
      <c r="R56" s="1">
        <v>29.109000000022462</v>
      </c>
      <c r="S56" s="1">
        <v>29.109000000022462</v>
      </c>
      <c r="T56" s="1">
        <v>29.109000000022462</v>
      </c>
      <c r="U56" s="1">
        <v>31.404166666643299</v>
      </c>
      <c r="V56" s="1">
        <v>32.974374999975467</v>
      </c>
      <c r="W56" s="1">
        <v>31.404166666643299</v>
      </c>
      <c r="X56" s="1">
        <v>30.230067857141638</v>
      </c>
      <c r="Y56" s="1">
        <v>30.630067857142443</v>
      </c>
      <c r="Z56" s="1">
        <v>31.404166666643299</v>
      </c>
      <c r="AA56" s="1">
        <v>31.404166666643299</v>
      </c>
      <c r="AB56" s="1">
        <v>31.404166666643299</v>
      </c>
      <c r="AC56" s="1">
        <v>32.974374999975467</v>
      </c>
      <c r="AD56" s="1">
        <v>31.404166666643299</v>
      </c>
      <c r="AE56" s="1">
        <v>31.404166666643299</v>
      </c>
      <c r="AF56" s="1">
        <v>31.404166666643299</v>
      </c>
      <c r="AG56" s="1">
        <v>31.404166666643299</v>
      </c>
      <c r="AH56" s="1">
        <v>31.404166666643299</v>
      </c>
      <c r="AI56" s="1">
        <v>30.630067857142443</v>
      </c>
      <c r="AJ56" s="1">
        <v>30.630067857142443</v>
      </c>
      <c r="AK56" s="1">
        <v>31.404166666643299</v>
      </c>
      <c r="AL56" s="1">
        <v>29.833958333311131</v>
      </c>
      <c r="AM56" s="1">
        <v>29.109000000022462</v>
      </c>
    </row>
    <row r="57" spans="1:39" x14ac:dyDescent="0.25">
      <c r="A57" s="32">
        <f ca="1">Exceedance!U57</f>
        <v>44440</v>
      </c>
      <c r="B57" s="254">
        <v>27.593768778801461</v>
      </c>
      <c r="C57" s="254">
        <v>28.23416666667892</v>
      </c>
      <c r="D57" s="254">
        <v>28.23416666667892</v>
      </c>
      <c r="E57" s="1">
        <v>28.763100000018433</v>
      </c>
      <c r="F57" s="1">
        <v>28.763100000018433</v>
      </c>
      <c r="G57" s="1">
        <v>28.763100000018433</v>
      </c>
      <c r="H57" s="1">
        <v>26.198100000020208</v>
      </c>
      <c r="I57" s="1">
        <v>26.198100000020208</v>
      </c>
      <c r="J57" s="1">
        <v>28.23416666667892</v>
      </c>
      <c r="K57" s="1">
        <v>28.23416666667892</v>
      </c>
      <c r="L57" s="1">
        <v>28.23416666667892</v>
      </c>
      <c r="M57" s="1">
        <v>26.822458333344972</v>
      </c>
      <c r="N57" s="1">
        <v>28.23416666667892</v>
      </c>
      <c r="O57" s="1">
        <v>28.23416666667892</v>
      </c>
      <c r="P57" s="1">
        <v>26.198100000020208</v>
      </c>
      <c r="Q57" s="1">
        <v>26.198100000020208</v>
      </c>
      <c r="R57" s="1">
        <v>26.198100000020208</v>
      </c>
      <c r="S57" s="1">
        <v>26.198100000020208</v>
      </c>
      <c r="T57" s="1">
        <v>26.198100000020208</v>
      </c>
      <c r="U57" s="1">
        <v>28.23416666667892</v>
      </c>
      <c r="V57" s="1">
        <v>29.645875000012865</v>
      </c>
      <c r="W57" s="1">
        <v>28.23416666667892</v>
      </c>
      <c r="X57" s="1">
        <v>27.233768778800737</v>
      </c>
      <c r="Y57" s="1">
        <v>27.593768778801461</v>
      </c>
      <c r="Z57" s="1">
        <v>28.23416666667892</v>
      </c>
      <c r="AA57" s="1">
        <v>28.23416666667892</v>
      </c>
      <c r="AB57" s="1">
        <v>28.23416666667892</v>
      </c>
      <c r="AC57" s="1">
        <v>29.645875000012865</v>
      </c>
      <c r="AD57" s="1">
        <v>28.23416666667892</v>
      </c>
      <c r="AE57" s="1">
        <v>28.23416666667892</v>
      </c>
      <c r="AF57" s="1">
        <v>28.23416666667892</v>
      </c>
      <c r="AG57" s="1">
        <v>28.23416666667892</v>
      </c>
      <c r="AH57" s="1">
        <v>28.23416666667892</v>
      </c>
      <c r="AI57" s="1">
        <v>27.593768778801461</v>
      </c>
      <c r="AJ57" s="1">
        <v>27.593768778801461</v>
      </c>
      <c r="AK57" s="1">
        <v>28.23416666667892</v>
      </c>
      <c r="AL57" s="1">
        <v>26.822458333344972</v>
      </c>
      <c r="AM57" s="1">
        <v>26.198100000020208</v>
      </c>
    </row>
    <row r="58" spans="1:39" x14ac:dyDescent="0.25">
      <c r="A58" s="32">
        <f ca="1">Exceedance!U58</f>
        <v>44470</v>
      </c>
      <c r="B58" s="254">
        <v>27.567061071428192</v>
      </c>
      <c r="C58" s="254">
        <v>23.596166666605225</v>
      </c>
      <c r="D58" s="254">
        <v>23.596166666605225</v>
      </c>
      <c r="E58" s="1">
        <v>28.763100000018433</v>
      </c>
      <c r="F58" s="1">
        <v>28.763100000018433</v>
      </c>
      <c r="G58" s="1">
        <v>28.763100000018433</v>
      </c>
      <c r="H58" s="1">
        <v>26.198100000020208</v>
      </c>
      <c r="I58" s="1">
        <v>26.198100000020208</v>
      </c>
      <c r="J58" s="1">
        <v>23.596166666605225</v>
      </c>
      <c r="K58" s="1">
        <v>23.596166666605225</v>
      </c>
      <c r="L58" s="1">
        <v>23.596166666605225</v>
      </c>
      <c r="M58" s="1">
        <v>22.416358333274967</v>
      </c>
      <c r="N58" s="1">
        <v>23.596166666605225</v>
      </c>
      <c r="O58" s="1">
        <v>23.596166666605225</v>
      </c>
      <c r="P58" s="1">
        <v>26.198100000020208</v>
      </c>
      <c r="Q58" s="1">
        <v>26.198100000020208</v>
      </c>
      <c r="R58" s="1">
        <v>26.198100000020208</v>
      </c>
      <c r="S58" s="1">
        <v>26.198100000020208</v>
      </c>
      <c r="T58" s="1">
        <v>26.198100000020208</v>
      </c>
      <c r="U58" s="1">
        <v>23.596166666605225</v>
      </c>
      <c r="V58" s="1">
        <v>24.775974999935485</v>
      </c>
      <c r="W58" s="1">
        <v>23.596166666605225</v>
      </c>
      <c r="X58" s="1">
        <v>27.207061071427475</v>
      </c>
      <c r="Y58" s="1">
        <v>27.567061071428192</v>
      </c>
      <c r="Z58" s="1">
        <v>23.596166666605225</v>
      </c>
      <c r="AA58" s="1">
        <v>23.596166666605225</v>
      </c>
      <c r="AB58" s="1">
        <v>23.596166666605225</v>
      </c>
      <c r="AC58" s="1">
        <v>24.775974999935485</v>
      </c>
      <c r="AD58" s="1">
        <v>23.596166666605225</v>
      </c>
      <c r="AE58" s="1">
        <v>23.596166666605225</v>
      </c>
      <c r="AF58" s="1">
        <v>23.596166666605225</v>
      </c>
      <c r="AG58" s="1">
        <v>23.596166666605225</v>
      </c>
      <c r="AH58" s="1">
        <v>23.596166666605225</v>
      </c>
      <c r="AI58" s="1">
        <v>27.567061071428192</v>
      </c>
      <c r="AJ58" s="1">
        <v>27.567061071428192</v>
      </c>
      <c r="AK58" s="1">
        <v>23.596166666605225</v>
      </c>
      <c r="AL58" s="1">
        <v>22.416358333274967</v>
      </c>
      <c r="AM58" s="1">
        <v>26.198100000020208</v>
      </c>
    </row>
    <row r="59" spans="1:39" x14ac:dyDescent="0.25">
      <c r="A59" s="32">
        <f ca="1">Exceedance!U59</f>
        <v>44501</v>
      </c>
      <c r="B59" s="254">
        <v>18.395845852534304</v>
      </c>
      <c r="C59" s="254">
        <v>15.32016666659808</v>
      </c>
      <c r="D59" s="254">
        <v>15.32016666659808</v>
      </c>
      <c r="E59" s="1">
        <v>19.175400000012289</v>
      </c>
      <c r="F59" s="1">
        <v>19.175400000012289</v>
      </c>
      <c r="G59" s="1">
        <v>19.175400000012289</v>
      </c>
      <c r="H59" s="1">
        <v>17.465400000013471</v>
      </c>
      <c r="I59" s="1">
        <v>17.465400000013471</v>
      </c>
      <c r="J59" s="1">
        <v>15.32016666659808</v>
      </c>
      <c r="K59" s="1">
        <v>15.32016666659808</v>
      </c>
      <c r="L59" s="1">
        <v>15.32016666659808</v>
      </c>
      <c r="M59" s="1">
        <v>14.554158333268177</v>
      </c>
      <c r="N59" s="1">
        <v>15.32016666659808</v>
      </c>
      <c r="O59" s="1">
        <v>15.32016666659808</v>
      </c>
      <c r="P59" s="1">
        <v>17.465400000013471</v>
      </c>
      <c r="Q59" s="1">
        <v>17.465400000013471</v>
      </c>
      <c r="R59" s="1">
        <v>17.465400000013471</v>
      </c>
      <c r="S59" s="1">
        <v>17.465400000013471</v>
      </c>
      <c r="T59" s="1">
        <v>17.465400000013471</v>
      </c>
      <c r="U59" s="1">
        <v>15.32016666659808</v>
      </c>
      <c r="V59" s="1">
        <v>16.086174999927987</v>
      </c>
      <c r="W59" s="1">
        <v>15.32016666659808</v>
      </c>
      <c r="X59" s="1">
        <v>18.15584585253383</v>
      </c>
      <c r="Y59" s="1">
        <v>18.395845852534304</v>
      </c>
      <c r="Z59" s="1">
        <v>15.32016666659808</v>
      </c>
      <c r="AA59" s="1">
        <v>15.32016666659808</v>
      </c>
      <c r="AB59" s="1">
        <v>15.32016666659808</v>
      </c>
      <c r="AC59" s="1">
        <v>16.086174999927987</v>
      </c>
      <c r="AD59" s="1">
        <v>15.32016666659808</v>
      </c>
      <c r="AE59" s="1">
        <v>15.32016666659808</v>
      </c>
      <c r="AF59" s="1">
        <v>15.32016666659808</v>
      </c>
      <c r="AG59" s="1">
        <v>15.32016666659808</v>
      </c>
      <c r="AH59" s="1">
        <v>15.32016666659808</v>
      </c>
      <c r="AI59" s="1">
        <v>18.395845852534304</v>
      </c>
      <c r="AJ59" s="1">
        <v>18.395845852534304</v>
      </c>
      <c r="AK59" s="1">
        <v>15.32016666659808</v>
      </c>
      <c r="AL59" s="1">
        <v>14.554158333268177</v>
      </c>
      <c r="AM59" s="1">
        <v>17.465400000013471</v>
      </c>
    </row>
    <row r="60" spans="1:39" x14ac:dyDescent="0.25">
      <c r="A60" s="32">
        <f ca="1">Exceedance!U60</f>
        <v>44531</v>
      </c>
      <c r="B60" s="254">
        <v>15.315033928571221</v>
      </c>
      <c r="C60" s="254">
        <v>11.983166666681413</v>
      </c>
      <c r="D60" s="254">
        <v>11.983166666681413</v>
      </c>
      <c r="E60" s="1">
        <v>15.979500000010241</v>
      </c>
      <c r="F60" s="1">
        <v>15.979500000010241</v>
      </c>
      <c r="G60" s="1">
        <v>15.979500000010241</v>
      </c>
      <c r="H60" s="1">
        <v>14.554500000011231</v>
      </c>
      <c r="I60" s="1">
        <v>14.554500000011231</v>
      </c>
      <c r="J60" s="1">
        <v>11.983166666681413</v>
      </c>
      <c r="K60" s="1">
        <v>11.983166666681413</v>
      </c>
      <c r="L60" s="1">
        <v>11.983166666681413</v>
      </c>
      <c r="M60" s="1">
        <v>11.384008333347341</v>
      </c>
      <c r="N60" s="1">
        <v>11.983166666681413</v>
      </c>
      <c r="O60" s="1">
        <v>11.983166666681413</v>
      </c>
      <c r="P60" s="1">
        <v>14.554500000011231</v>
      </c>
      <c r="Q60" s="1">
        <v>14.554500000011231</v>
      </c>
      <c r="R60" s="1">
        <v>14.554500000011231</v>
      </c>
      <c r="S60" s="1">
        <v>14.554500000011231</v>
      </c>
      <c r="T60" s="1">
        <v>14.554500000011231</v>
      </c>
      <c r="U60" s="1">
        <v>11.983166666681413</v>
      </c>
      <c r="V60" s="1">
        <v>12.582325000015484</v>
      </c>
      <c r="W60" s="1">
        <v>11.983166666681413</v>
      </c>
      <c r="X60" s="1">
        <v>15.115033928570819</v>
      </c>
      <c r="Y60" s="1">
        <v>15.315033928571221</v>
      </c>
      <c r="Z60" s="1">
        <v>11.983166666681413</v>
      </c>
      <c r="AA60" s="1">
        <v>11.983166666681413</v>
      </c>
      <c r="AB60" s="1">
        <v>11.983166666681413</v>
      </c>
      <c r="AC60" s="1">
        <v>12.582325000015484</v>
      </c>
      <c r="AD60" s="1">
        <v>11.983166666681413</v>
      </c>
      <c r="AE60" s="1">
        <v>11.983166666681413</v>
      </c>
      <c r="AF60" s="1">
        <v>11.983166666681413</v>
      </c>
      <c r="AG60" s="1">
        <v>11.983166666681413</v>
      </c>
      <c r="AH60" s="1">
        <v>11.983166666681413</v>
      </c>
      <c r="AI60" s="1">
        <v>15.315033928571221</v>
      </c>
      <c r="AJ60" s="1">
        <v>15.315033928571221</v>
      </c>
      <c r="AK60" s="1">
        <v>11.983166666681413</v>
      </c>
      <c r="AL60" s="1">
        <v>11.384008333347341</v>
      </c>
      <c r="AM60" s="1">
        <v>14.554500000011231</v>
      </c>
    </row>
    <row r="61" spans="1:39" x14ac:dyDescent="0.25">
      <c r="A61" s="32">
        <f ca="1">Exceedance!U61</f>
        <v>44562</v>
      </c>
      <c r="B61" s="254">
        <v>15.315033928571221</v>
      </c>
      <c r="C61" s="254">
        <v>14.554500000011231</v>
      </c>
      <c r="D61" s="254">
        <v>8.7648333332542787</v>
      </c>
      <c r="E61" s="1">
        <v>15.979500000010241</v>
      </c>
      <c r="F61" s="1">
        <v>15.979500000010241</v>
      </c>
      <c r="G61" s="1">
        <v>15.979500000010241</v>
      </c>
      <c r="H61" s="1">
        <v>14.554500000011231</v>
      </c>
      <c r="I61" s="1">
        <v>8.7648333332542787</v>
      </c>
      <c r="J61" s="1">
        <v>8.7648333332542787</v>
      </c>
      <c r="K61" s="1">
        <v>15.315033928571221</v>
      </c>
      <c r="L61" s="1">
        <v>8.3265916665915647</v>
      </c>
      <c r="M61" s="1">
        <v>9.2030749999169927</v>
      </c>
      <c r="N61" s="1">
        <v>8.7648333332542787</v>
      </c>
      <c r="O61" s="1">
        <v>14.554500000011231</v>
      </c>
      <c r="P61" s="1">
        <v>14.554500000011231</v>
      </c>
      <c r="Q61" s="1">
        <v>14.554500000011231</v>
      </c>
      <c r="R61" s="1">
        <v>14.554500000011231</v>
      </c>
      <c r="S61" s="1">
        <v>14.554500000011231</v>
      </c>
      <c r="T61" s="1">
        <v>14.554500000011231</v>
      </c>
      <c r="U61" s="1">
        <v>9.2030749999169927</v>
      </c>
      <c r="V61" s="1">
        <v>15.315033928571221</v>
      </c>
      <c r="W61" s="1">
        <v>15.315033928571221</v>
      </c>
      <c r="X61" s="1">
        <v>14.965033928568491</v>
      </c>
      <c r="Y61" s="1">
        <v>15.315033928571221</v>
      </c>
      <c r="Z61" s="1">
        <v>9.2030749999169927</v>
      </c>
      <c r="AA61" s="1">
        <v>8.7648333332542787</v>
      </c>
      <c r="AB61" s="1">
        <v>14.554500000011231</v>
      </c>
      <c r="AC61" s="1">
        <v>8.7648333332542787</v>
      </c>
      <c r="AD61" s="1">
        <v>8.7648333332542787</v>
      </c>
      <c r="AE61" s="1">
        <v>14.554500000011231</v>
      </c>
      <c r="AF61" s="1">
        <v>8.7648333332542787</v>
      </c>
      <c r="AG61" s="1">
        <v>8.7648333332542787</v>
      </c>
      <c r="AH61" s="1">
        <v>8.7648333332542787</v>
      </c>
      <c r="AI61" s="1">
        <v>15.315033928571221</v>
      </c>
      <c r="AJ61" s="1">
        <v>15.315033928571221</v>
      </c>
      <c r="AK61" s="1">
        <v>8.7648333332542787</v>
      </c>
      <c r="AL61" s="1">
        <v>8.7648333332542787</v>
      </c>
      <c r="AM61" s="1">
        <v>14.554500000011231</v>
      </c>
    </row>
    <row r="62" spans="1:39" x14ac:dyDescent="0.25">
      <c r="A62" s="32">
        <f ca="1">Exceedance!U62</f>
        <v>44593</v>
      </c>
      <c r="B62" s="254">
        <v>18.431456129032</v>
      </c>
      <c r="C62" s="254">
        <v>17.465400000013474</v>
      </c>
      <c r="D62" s="254">
        <v>9.8408333333594857</v>
      </c>
      <c r="E62" s="1">
        <v>19.175400000012289</v>
      </c>
      <c r="F62" s="1">
        <v>19.175400000012289</v>
      </c>
      <c r="G62" s="1">
        <v>19.175400000012289</v>
      </c>
      <c r="H62" s="1">
        <v>17.465400000013474</v>
      </c>
      <c r="I62" s="1">
        <v>9.8408333333594857</v>
      </c>
      <c r="J62" s="1">
        <v>9.8408333333594857</v>
      </c>
      <c r="K62" s="1">
        <v>18.431456129032</v>
      </c>
      <c r="L62" s="1">
        <v>9.3487916666915094</v>
      </c>
      <c r="M62" s="1">
        <v>10.332875000027462</v>
      </c>
      <c r="N62" s="1">
        <v>9.8408333333594857</v>
      </c>
      <c r="O62" s="1">
        <v>17.465400000013474</v>
      </c>
      <c r="P62" s="1">
        <v>17.465400000013474</v>
      </c>
      <c r="Q62" s="1">
        <v>17.465400000013474</v>
      </c>
      <c r="R62" s="1">
        <v>17.465400000013474</v>
      </c>
      <c r="S62" s="1">
        <v>17.465400000013474</v>
      </c>
      <c r="T62" s="1">
        <v>17.465400000013474</v>
      </c>
      <c r="U62" s="1">
        <v>10.332875000027462</v>
      </c>
      <c r="V62" s="1">
        <v>18.431456129032</v>
      </c>
      <c r="W62" s="1">
        <v>18.431456129032</v>
      </c>
      <c r="X62" s="1">
        <v>18.011456129028726</v>
      </c>
      <c r="Y62" s="1">
        <v>18.431456129032</v>
      </c>
      <c r="Z62" s="1">
        <v>10.332875000027462</v>
      </c>
      <c r="AA62" s="1">
        <v>9.8408333333594857</v>
      </c>
      <c r="AB62" s="1">
        <v>17.465400000013474</v>
      </c>
      <c r="AC62" s="1">
        <v>9.8408333333594857</v>
      </c>
      <c r="AD62" s="1">
        <v>9.8408333333594857</v>
      </c>
      <c r="AE62" s="1">
        <v>17.465400000013474</v>
      </c>
      <c r="AF62" s="1">
        <v>9.8408333333594857</v>
      </c>
      <c r="AG62" s="1">
        <v>9.8408333333594857</v>
      </c>
      <c r="AH62" s="1">
        <v>9.8408333333594857</v>
      </c>
      <c r="AI62" s="1">
        <v>18.431456129032</v>
      </c>
      <c r="AJ62" s="1">
        <v>18.431456129032</v>
      </c>
      <c r="AK62" s="1">
        <v>9.8408333333594857</v>
      </c>
      <c r="AL62" s="1">
        <v>9.8408333333594857</v>
      </c>
      <c r="AM62" s="1">
        <v>17.465400000013474</v>
      </c>
    </row>
    <row r="63" spans="1:39" x14ac:dyDescent="0.25">
      <c r="A63" s="32">
        <f ca="1">Exceedance!U63</f>
        <v>44621</v>
      </c>
      <c r="B63" s="254">
        <v>24.504054285713956</v>
      </c>
      <c r="C63" s="254">
        <v>23.287200000017965</v>
      </c>
      <c r="D63" s="254">
        <v>17.965833333347717</v>
      </c>
      <c r="E63" s="1">
        <v>25.567200000016381</v>
      </c>
      <c r="F63" s="1">
        <v>25.567200000016381</v>
      </c>
      <c r="G63" s="1">
        <v>25.567200000016381</v>
      </c>
      <c r="H63" s="1">
        <v>23.287200000017965</v>
      </c>
      <c r="I63" s="1">
        <v>17.965833333347717</v>
      </c>
      <c r="J63" s="1">
        <v>17.965833333347717</v>
      </c>
      <c r="K63" s="1">
        <v>24.504054285713956</v>
      </c>
      <c r="L63" s="1">
        <v>17.067541666680327</v>
      </c>
      <c r="M63" s="1">
        <v>18.8641250000151</v>
      </c>
      <c r="N63" s="1">
        <v>17.965833333347717</v>
      </c>
      <c r="O63" s="1">
        <v>23.287200000017965</v>
      </c>
      <c r="P63" s="1">
        <v>23.287200000017965</v>
      </c>
      <c r="Q63" s="1">
        <v>23.287200000017965</v>
      </c>
      <c r="R63" s="1">
        <v>23.287200000017965</v>
      </c>
      <c r="S63" s="1">
        <v>23.287200000017965</v>
      </c>
      <c r="T63" s="1">
        <v>23.287200000017965</v>
      </c>
      <c r="U63" s="1">
        <v>18.8641250000151</v>
      </c>
      <c r="V63" s="1">
        <v>24.504054285713956</v>
      </c>
      <c r="W63" s="1">
        <v>24.504054285713956</v>
      </c>
      <c r="X63" s="1">
        <v>23.944054285709583</v>
      </c>
      <c r="Y63" s="1">
        <v>24.504054285713956</v>
      </c>
      <c r="Z63" s="1">
        <v>18.8641250000151</v>
      </c>
      <c r="AA63" s="1">
        <v>17.965833333347717</v>
      </c>
      <c r="AB63" s="1">
        <v>23.287200000017965</v>
      </c>
      <c r="AC63" s="1">
        <v>17.965833333347717</v>
      </c>
      <c r="AD63" s="1">
        <v>17.965833333347717</v>
      </c>
      <c r="AE63" s="1">
        <v>23.287200000017965</v>
      </c>
      <c r="AF63" s="1">
        <v>17.965833333347717</v>
      </c>
      <c r="AG63" s="1">
        <v>17.965833333347717</v>
      </c>
      <c r="AH63" s="1">
        <v>17.965833333347717</v>
      </c>
      <c r="AI63" s="1">
        <v>24.504054285713956</v>
      </c>
      <c r="AJ63" s="1">
        <v>24.504054285713956</v>
      </c>
      <c r="AK63" s="1">
        <v>17.965833333347717</v>
      </c>
      <c r="AL63" s="1">
        <v>17.965833333347717</v>
      </c>
      <c r="AM63" s="1">
        <v>23.287200000017965</v>
      </c>
    </row>
    <row r="64" spans="1:39" x14ac:dyDescent="0.25">
      <c r="A64" s="32" t="str">
        <f ca="1">Exceedance!U64</f>
        <v/>
      </c>
      <c r="B64" s="254">
        <v>27.593768778801461</v>
      </c>
      <c r="C64" s="254">
        <v>26.198100000020208</v>
      </c>
      <c r="D64" s="254">
        <v>25.078833333358237</v>
      </c>
      <c r="E64" s="1">
        <v>28.763100000018433</v>
      </c>
      <c r="F64" s="1">
        <v>28.763100000018433</v>
      </c>
      <c r="G64" s="1">
        <v>28.763100000018433</v>
      </c>
      <c r="H64" s="1">
        <v>26.198100000020208</v>
      </c>
      <c r="I64" s="1">
        <v>25.078833333358237</v>
      </c>
      <c r="J64" s="1">
        <v>25.078833333358237</v>
      </c>
      <c r="K64" s="1">
        <v>27.593768778801461</v>
      </c>
      <c r="L64" s="1">
        <v>23.824891666690323</v>
      </c>
      <c r="M64" s="1">
        <v>26.33277500002615</v>
      </c>
      <c r="N64" s="1">
        <v>25.078833333358237</v>
      </c>
      <c r="O64" s="1">
        <v>26.198100000020208</v>
      </c>
      <c r="P64" s="1">
        <v>26.198100000020208</v>
      </c>
      <c r="Q64" s="1">
        <v>26.198100000020208</v>
      </c>
      <c r="R64" s="1">
        <v>26.198100000020208</v>
      </c>
      <c r="S64" s="1">
        <v>26.198100000020208</v>
      </c>
      <c r="T64" s="1">
        <v>26.198100000020208</v>
      </c>
      <c r="U64" s="1">
        <v>26.33277500002615</v>
      </c>
      <c r="V64" s="1">
        <v>27.593768778801461</v>
      </c>
      <c r="W64" s="1">
        <v>27.593768778801461</v>
      </c>
      <c r="X64" s="1">
        <v>26.963768778796553</v>
      </c>
      <c r="Y64" s="1">
        <v>27.593768778801461</v>
      </c>
      <c r="Z64" s="1">
        <v>26.33277500002615</v>
      </c>
      <c r="AA64" s="1">
        <v>25.078833333358237</v>
      </c>
      <c r="AB64" s="1">
        <v>26.198100000020208</v>
      </c>
      <c r="AC64" s="1">
        <v>25.078833333358237</v>
      </c>
      <c r="AD64" s="1">
        <v>25.078833333358237</v>
      </c>
      <c r="AE64" s="1">
        <v>26.198100000020208</v>
      </c>
      <c r="AF64" s="1">
        <v>25.078833333358237</v>
      </c>
      <c r="AG64" s="1">
        <v>25.078833333358237</v>
      </c>
      <c r="AH64" s="1">
        <v>25.078833333358237</v>
      </c>
      <c r="AI64" s="1">
        <v>27.593768778801461</v>
      </c>
      <c r="AJ64" s="1">
        <v>27.593768778801461</v>
      </c>
      <c r="AK64" s="1">
        <v>25.078833333358237</v>
      </c>
      <c r="AL64" s="1">
        <v>25.078833333358237</v>
      </c>
      <c r="AM64" s="1">
        <v>26.198100000020208</v>
      </c>
    </row>
    <row r="65" spans="1:39" x14ac:dyDescent="0.25">
      <c r="A65" s="32" t="str">
        <f ca="1">Exceedance!U65</f>
        <v/>
      </c>
      <c r="B65" s="254">
        <v>33.693074642856679</v>
      </c>
      <c r="C65" s="254">
        <v>32.019900000024698</v>
      </c>
      <c r="D65" s="254">
        <v>30.218833333319928</v>
      </c>
      <c r="E65" s="1">
        <v>35.154900000022529</v>
      </c>
      <c r="F65" s="1">
        <v>35.154900000022529</v>
      </c>
      <c r="G65" s="1">
        <v>35.154900000022529</v>
      </c>
      <c r="H65" s="1">
        <v>32.019900000024698</v>
      </c>
      <c r="I65" s="1">
        <v>30.218833333319928</v>
      </c>
      <c r="J65" s="1">
        <v>30.218833333319928</v>
      </c>
      <c r="K65" s="1">
        <v>33.693074642856679</v>
      </c>
      <c r="L65" s="1">
        <v>28.707891666653929</v>
      </c>
      <c r="M65" s="1">
        <v>31.729774999985931</v>
      </c>
      <c r="N65" s="1">
        <v>30.218833333319928</v>
      </c>
      <c r="O65" s="1">
        <v>32.019900000024698</v>
      </c>
      <c r="P65" s="1">
        <v>32.019900000024698</v>
      </c>
      <c r="Q65" s="1">
        <v>32.019900000024698</v>
      </c>
      <c r="R65" s="1">
        <v>32.019900000024698</v>
      </c>
      <c r="S65" s="1">
        <v>32.019900000024698</v>
      </c>
      <c r="T65" s="1">
        <v>32.019900000024698</v>
      </c>
      <c r="U65" s="1">
        <v>31.729774999985931</v>
      </c>
      <c r="V65" s="1">
        <v>33.693074642856679</v>
      </c>
      <c r="W65" s="1">
        <v>33.693074642856679</v>
      </c>
      <c r="X65" s="1">
        <v>32.923074642850686</v>
      </c>
      <c r="Y65" s="1">
        <v>33.693074642856679</v>
      </c>
      <c r="Z65" s="1">
        <v>31.729774999985931</v>
      </c>
      <c r="AA65" s="1">
        <v>30.218833333319928</v>
      </c>
      <c r="AB65" s="1">
        <v>32.019900000024698</v>
      </c>
      <c r="AC65" s="1">
        <v>30.218833333319928</v>
      </c>
      <c r="AD65" s="1">
        <v>30.218833333319928</v>
      </c>
      <c r="AE65" s="1">
        <v>32.019900000024698</v>
      </c>
      <c r="AF65" s="1">
        <v>30.218833333319928</v>
      </c>
      <c r="AG65" s="1">
        <v>30.218833333319928</v>
      </c>
      <c r="AH65" s="1">
        <v>30.218833333319928</v>
      </c>
      <c r="AI65" s="1">
        <v>33.693074642856679</v>
      </c>
      <c r="AJ65" s="1">
        <v>33.693074642856679</v>
      </c>
      <c r="AK65" s="1">
        <v>30.218833333319928</v>
      </c>
      <c r="AL65" s="1">
        <v>30.218833333319928</v>
      </c>
      <c r="AM65" s="1">
        <v>32.019900000024698</v>
      </c>
    </row>
    <row r="66" spans="1:39" x14ac:dyDescent="0.25">
      <c r="A66" s="32" t="str">
        <f ca="1">Exceedance!U66</f>
        <v/>
      </c>
      <c r="B66" s="254">
        <v>33.725717396312902</v>
      </c>
      <c r="C66" s="254">
        <v>32.019900000024698</v>
      </c>
      <c r="D66" s="254">
        <v>30.883833333304366</v>
      </c>
      <c r="E66" s="1">
        <v>35.154900000022529</v>
      </c>
      <c r="F66" s="1">
        <v>35.154900000022529</v>
      </c>
      <c r="G66" s="1">
        <v>35.154900000022529</v>
      </c>
      <c r="H66" s="1">
        <v>32.019900000024698</v>
      </c>
      <c r="I66" s="1">
        <v>30.883833333304366</v>
      </c>
      <c r="J66" s="1">
        <v>30.883833333304366</v>
      </c>
      <c r="K66" s="1">
        <v>33.725717396312902</v>
      </c>
      <c r="L66" s="1">
        <v>29.33964166663915</v>
      </c>
      <c r="M66" s="1">
        <v>32.428024999969587</v>
      </c>
      <c r="N66" s="1">
        <v>30.883833333304366</v>
      </c>
      <c r="O66" s="1">
        <v>32.019900000024698</v>
      </c>
      <c r="P66" s="1">
        <v>32.019900000024698</v>
      </c>
      <c r="Q66" s="1">
        <v>32.019900000024698</v>
      </c>
      <c r="R66" s="1">
        <v>32.019900000024698</v>
      </c>
      <c r="S66" s="1">
        <v>32.019900000024698</v>
      </c>
      <c r="T66" s="1">
        <v>32.019900000024698</v>
      </c>
      <c r="U66" s="1">
        <v>32.428024999969587</v>
      </c>
      <c r="V66" s="1">
        <v>33.725717396312902</v>
      </c>
      <c r="W66" s="1">
        <v>33.725717396312902</v>
      </c>
      <c r="X66" s="1">
        <v>32.955717396306895</v>
      </c>
      <c r="Y66" s="1">
        <v>33.725717396312902</v>
      </c>
      <c r="Z66" s="1">
        <v>32.428024999969587</v>
      </c>
      <c r="AA66" s="1">
        <v>30.883833333304366</v>
      </c>
      <c r="AB66" s="1">
        <v>32.019900000024698</v>
      </c>
      <c r="AC66" s="1">
        <v>30.883833333304366</v>
      </c>
      <c r="AD66" s="1">
        <v>30.883833333304366</v>
      </c>
      <c r="AE66" s="1">
        <v>32.019900000024698</v>
      </c>
      <c r="AF66" s="1">
        <v>30.883833333304366</v>
      </c>
      <c r="AG66" s="1">
        <v>30.883833333304366</v>
      </c>
      <c r="AH66" s="1">
        <v>30.883833333304366</v>
      </c>
      <c r="AI66" s="1">
        <v>33.725717396312902</v>
      </c>
      <c r="AJ66" s="1">
        <v>33.725717396312902</v>
      </c>
      <c r="AK66" s="1">
        <v>30.883833333304366</v>
      </c>
      <c r="AL66" s="1">
        <v>30.883833333304366</v>
      </c>
      <c r="AM66" s="1">
        <v>32.019900000024698</v>
      </c>
    </row>
    <row r="67" spans="1:39" x14ac:dyDescent="0.25">
      <c r="A67" s="32" t="str">
        <f ca="1">Exceedance!U67</f>
        <v/>
      </c>
      <c r="B67" s="254">
        <v>33.693074642856679</v>
      </c>
      <c r="C67" s="254">
        <v>32.019900000024698</v>
      </c>
      <c r="D67" s="254">
        <v>33.58583333325759</v>
      </c>
      <c r="E67" s="1">
        <v>35.154900000022529</v>
      </c>
      <c r="F67" s="1">
        <v>35.154900000022529</v>
      </c>
      <c r="G67" s="1">
        <v>35.154900000022529</v>
      </c>
      <c r="H67" s="1">
        <v>32.019900000024698</v>
      </c>
      <c r="I67" s="1">
        <v>33.58583333325759</v>
      </c>
      <c r="J67" s="1">
        <v>33.58583333325759</v>
      </c>
      <c r="K67" s="1">
        <v>33.693074642856679</v>
      </c>
      <c r="L67" s="1">
        <v>31.906541666594713</v>
      </c>
      <c r="M67" s="1">
        <v>35.265124999920474</v>
      </c>
      <c r="N67" s="1">
        <v>33.58583333325759</v>
      </c>
      <c r="O67" s="1">
        <v>32.019900000024698</v>
      </c>
      <c r="P67" s="1">
        <v>32.019900000024698</v>
      </c>
      <c r="Q67" s="1">
        <v>32.019900000024698</v>
      </c>
      <c r="R67" s="1">
        <v>32.019900000024698</v>
      </c>
      <c r="S67" s="1">
        <v>32.019900000024698</v>
      </c>
      <c r="T67" s="1">
        <v>32.019900000024698</v>
      </c>
      <c r="U67" s="1">
        <v>35.265124999920474</v>
      </c>
      <c r="V67" s="1">
        <v>33.693074642856679</v>
      </c>
      <c r="W67" s="1">
        <v>33.693074642856679</v>
      </c>
      <c r="X67" s="1">
        <v>32.923074642850686</v>
      </c>
      <c r="Y67" s="1">
        <v>33.693074642856679</v>
      </c>
      <c r="Z67" s="1">
        <v>35.265124999920474</v>
      </c>
      <c r="AA67" s="1">
        <v>33.58583333325759</v>
      </c>
      <c r="AB67" s="1">
        <v>32.019900000024698</v>
      </c>
      <c r="AC67" s="1">
        <v>33.58583333325759</v>
      </c>
      <c r="AD67" s="1">
        <v>33.58583333325759</v>
      </c>
      <c r="AE67" s="1">
        <v>32.019900000024698</v>
      </c>
      <c r="AF67" s="1">
        <v>33.58583333325759</v>
      </c>
      <c r="AG67" s="1">
        <v>33.58583333325759</v>
      </c>
      <c r="AH67" s="1">
        <v>33.58583333325759</v>
      </c>
      <c r="AI67" s="1">
        <v>33.693074642856679</v>
      </c>
      <c r="AJ67" s="1">
        <v>33.693074642856679</v>
      </c>
      <c r="AK67" s="1">
        <v>33.58583333325759</v>
      </c>
      <c r="AL67" s="1">
        <v>33.58583333325759</v>
      </c>
      <c r="AM67" s="1">
        <v>32.019900000024698</v>
      </c>
    </row>
    <row r="68" spans="1:39" x14ac:dyDescent="0.25">
      <c r="A68" s="32" t="str">
        <f ca="1">Exceedance!U68</f>
        <v/>
      </c>
      <c r="B68" s="254">
        <v>30.630067857142443</v>
      </c>
      <c r="C68" s="254">
        <v>29.109000000022462</v>
      </c>
      <c r="D68" s="254">
        <v>31.820833333327691</v>
      </c>
      <c r="E68" s="1">
        <v>31.959000000020481</v>
      </c>
      <c r="F68" s="1">
        <v>31.959000000020481</v>
      </c>
      <c r="G68" s="1">
        <v>31.959000000020481</v>
      </c>
      <c r="H68" s="1">
        <v>29.109000000022462</v>
      </c>
      <c r="I68" s="1">
        <v>31.820833333327691</v>
      </c>
      <c r="J68" s="1">
        <v>31.820833333327691</v>
      </c>
      <c r="K68" s="1">
        <v>30.630067857142443</v>
      </c>
      <c r="L68" s="1">
        <v>30.229791666661303</v>
      </c>
      <c r="M68" s="1">
        <v>33.411874999994076</v>
      </c>
      <c r="N68" s="1">
        <v>31.820833333327691</v>
      </c>
      <c r="O68" s="1">
        <v>29.109000000022462</v>
      </c>
      <c r="P68" s="1">
        <v>29.109000000022462</v>
      </c>
      <c r="Q68" s="1">
        <v>29.109000000022462</v>
      </c>
      <c r="R68" s="1">
        <v>29.109000000022462</v>
      </c>
      <c r="S68" s="1">
        <v>29.109000000022462</v>
      </c>
      <c r="T68" s="1">
        <v>29.109000000022462</v>
      </c>
      <c r="U68" s="1">
        <v>33.411874999994076</v>
      </c>
      <c r="V68" s="1">
        <v>30.630067857142443</v>
      </c>
      <c r="W68" s="1">
        <v>30.630067857142443</v>
      </c>
      <c r="X68" s="1">
        <v>29.930067857136983</v>
      </c>
      <c r="Y68" s="1">
        <v>30.630067857142443</v>
      </c>
      <c r="Z68" s="1">
        <v>33.411874999994076</v>
      </c>
      <c r="AA68" s="1">
        <v>31.820833333327691</v>
      </c>
      <c r="AB68" s="1">
        <v>29.109000000022462</v>
      </c>
      <c r="AC68" s="1">
        <v>31.820833333327691</v>
      </c>
      <c r="AD68" s="1">
        <v>31.820833333327691</v>
      </c>
      <c r="AE68" s="1">
        <v>29.109000000022462</v>
      </c>
      <c r="AF68" s="1">
        <v>31.820833333327691</v>
      </c>
      <c r="AG68" s="1">
        <v>31.820833333327691</v>
      </c>
      <c r="AH68" s="1">
        <v>31.820833333327691</v>
      </c>
      <c r="AI68" s="1">
        <v>30.630067857142443</v>
      </c>
      <c r="AJ68" s="1">
        <v>30.630067857142443</v>
      </c>
      <c r="AK68" s="1">
        <v>31.820833333327691</v>
      </c>
      <c r="AL68" s="1">
        <v>31.820833333327691</v>
      </c>
      <c r="AM68" s="1">
        <v>29.109000000022462</v>
      </c>
    </row>
    <row r="69" spans="1:39" x14ac:dyDescent="0.25">
      <c r="A69" s="32" t="str">
        <f ca="1">Exceedance!U69</f>
        <v/>
      </c>
      <c r="B69" s="254">
        <v>27.593768778801461</v>
      </c>
      <c r="C69" s="254">
        <v>26.198100000020208</v>
      </c>
      <c r="D69" s="254">
        <v>28.650833333363313</v>
      </c>
      <c r="E69" s="1">
        <v>28.763100000018433</v>
      </c>
      <c r="F69" s="1">
        <v>28.763100000018433</v>
      </c>
      <c r="G69" s="1">
        <v>28.763100000018433</v>
      </c>
      <c r="H69" s="1">
        <v>26.198100000020208</v>
      </c>
      <c r="I69" s="1">
        <v>28.650833333363313</v>
      </c>
      <c r="J69" s="1">
        <v>28.650833333363313</v>
      </c>
      <c r="K69" s="1">
        <v>27.593768778801461</v>
      </c>
      <c r="L69" s="1">
        <v>27.218291666695144</v>
      </c>
      <c r="M69" s="1">
        <v>30.083375000031484</v>
      </c>
      <c r="N69" s="1">
        <v>28.650833333363313</v>
      </c>
      <c r="O69" s="1">
        <v>26.198100000020208</v>
      </c>
      <c r="P69" s="1">
        <v>26.198100000020208</v>
      </c>
      <c r="Q69" s="1">
        <v>26.198100000020208</v>
      </c>
      <c r="R69" s="1">
        <v>26.198100000020208</v>
      </c>
      <c r="S69" s="1">
        <v>26.198100000020208</v>
      </c>
      <c r="T69" s="1">
        <v>26.198100000020208</v>
      </c>
      <c r="U69" s="1">
        <v>30.083375000031484</v>
      </c>
      <c r="V69" s="1">
        <v>27.593768778801461</v>
      </c>
      <c r="W69" s="1">
        <v>27.593768778801461</v>
      </c>
      <c r="X69" s="1">
        <v>26.963768778796553</v>
      </c>
      <c r="Y69" s="1">
        <v>27.593768778801461</v>
      </c>
      <c r="Z69" s="1">
        <v>30.083375000031484</v>
      </c>
      <c r="AA69" s="1">
        <v>28.650833333363313</v>
      </c>
      <c r="AB69" s="1">
        <v>26.198100000020208</v>
      </c>
      <c r="AC69" s="1">
        <v>28.650833333363313</v>
      </c>
      <c r="AD69" s="1">
        <v>28.650833333363313</v>
      </c>
      <c r="AE69" s="1">
        <v>26.198100000020208</v>
      </c>
      <c r="AF69" s="1">
        <v>28.650833333363313</v>
      </c>
      <c r="AG69" s="1">
        <v>28.650833333363313</v>
      </c>
      <c r="AH69" s="1">
        <v>28.650833333363313</v>
      </c>
      <c r="AI69" s="1">
        <v>27.593768778801461</v>
      </c>
      <c r="AJ69" s="1">
        <v>27.593768778801461</v>
      </c>
      <c r="AK69" s="1">
        <v>28.650833333363313</v>
      </c>
      <c r="AL69" s="1">
        <v>28.650833333363313</v>
      </c>
      <c r="AM69" s="1">
        <v>26.198100000020208</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66CC"/>
  </sheetPr>
  <dimension ref="A1:BD100"/>
  <sheetViews>
    <sheetView zoomScale="90" zoomScaleNormal="90" workbookViewId="0">
      <selection activeCell="B4" sqref="B4:AM69"/>
    </sheetView>
  </sheetViews>
  <sheetFormatPr defaultColWidth="8.85546875" defaultRowHeight="15" x14ac:dyDescent="0.25"/>
  <cols>
    <col min="1" max="1" width="8.85546875" style="148"/>
    <col min="2" max="4" width="8.85546875" style="255"/>
    <col min="5" max="16384" width="8.85546875" style="1"/>
  </cols>
  <sheetData>
    <row r="1" spans="1:56" s="148" customFormat="1" x14ac:dyDescent="0.25">
      <c r="A1" s="30"/>
      <c r="B1" s="762" t="s">
        <v>118</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148" customFormat="1" x14ac:dyDescent="0.25">
      <c r="A2" s="30"/>
      <c r="B2" s="271" t="s">
        <v>295</v>
      </c>
      <c r="C2" s="271" t="s">
        <v>296</v>
      </c>
      <c r="D2" s="271" t="s">
        <v>297</v>
      </c>
      <c r="E2" s="148">
        <v>1981</v>
      </c>
      <c r="F2" s="148">
        <v>1982</v>
      </c>
      <c r="G2" s="148">
        <v>1983</v>
      </c>
      <c r="H2" s="148">
        <v>1984</v>
      </c>
      <c r="I2" s="148">
        <v>1985</v>
      </c>
      <c r="J2" s="148">
        <v>1986</v>
      </c>
      <c r="K2" s="148">
        <v>1987</v>
      </c>
      <c r="L2" s="148">
        <v>1988</v>
      </c>
      <c r="M2" s="148">
        <v>1989</v>
      </c>
      <c r="N2" s="148">
        <v>1990</v>
      </c>
      <c r="O2" s="148">
        <v>1991</v>
      </c>
      <c r="P2" s="148">
        <v>1992</v>
      </c>
      <c r="Q2" s="148">
        <v>1993</v>
      </c>
      <c r="R2" s="148">
        <v>1994</v>
      </c>
      <c r="S2" s="148">
        <v>1995</v>
      </c>
      <c r="T2" s="148">
        <v>1996</v>
      </c>
      <c r="U2" s="148">
        <v>1997</v>
      </c>
      <c r="V2" s="148">
        <v>1998</v>
      </c>
      <c r="W2" s="148">
        <v>1999</v>
      </c>
      <c r="X2" s="148">
        <v>2000</v>
      </c>
      <c r="Y2" s="148">
        <v>2001</v>
      </c>
      <c r="Z2" s="148">
        <v>2002</v>
      </c>
      <c r="AA2" s="148">
        <v>2003</v>
      </c>
      <c r="AB2" s="148">
        <v>2004</v>
      </c>
      <c r="AC2" s="148">
        <v>2005</v>
      </c>
      <c r="AD2" s="148">
        <v>2006</v>
      </c>
      <c r="AE2" s="148">
        <v>2007</v>
      </c>
      <c r="AF2" s="193">
        <v>2008</v>
      </c>
      <c r="AG2" s="193">
        <v>2009</v>
      </c>
      <c r="AH2" s="148">
        <v>2010</v>
      </c>
      <c r="AI2" s="148">
        <v>2011</v>
      </c>
      <c r="AJ2" s="148">
        <v>2012</v>
      </c>
      <c r="AK2" s="148">
        <v>2013</v>
      </c>
      <c r="AL2" s="148">
        <v>2014</v>
      </c>
      <c r="AM2" s="148">
        <v>2015</v>
      </c>
      <c r="AN2" s="148">
        <v>2016</v>
      </c>
      <c r="AO2" s="148">
        <v>2017</v>
      </c>
      <c r="AP2" s="148">
        <v>2018</v>
      </c>
      <c r="AQ2" s="148">
        <v>2019</v>
      </c>
      <c r="AR2" s="148">
        <v>2020</v>
      </c>
      <c r="AS2" s="148">
        <v>2021</v>
      </c>
      <c r="AT2" s="148">
        <v>2022</v>
      </c>
      <c r="AU2" s="148">
        <v>2023</v>
      </c>
      <c r="AV2" s="148">
        <v>2024</v>
      </c>
      <c r="AW2" s="148">
        <v>2025</v>
      </c>
      <c r="AX2" s="148">
        <v>2026</v>
      </c>
      <c r="AY2" s="148">
        <v>2027</v>
      </c>
      <c r="AZ2" s="148">
        <v>2028</v>
      </c>
      <c r="BA2" s="148">
        <v>2029</v>
      </c>
      <c r="BB2" s="148">
        <v>2030</v>
      </c>
      <c r="BC2" s="148">
        <v>2031</v>
      </c>
      <c r="BD2" s="148">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40.999999999960799</v>
      </c>
      <c r="C4" s="273">
        <v>40.999999999960799</v>
      </c>
      <c r="D4" s="273">
        <v>40.999999999960799</v>
      </c>
      <c r="E4" s="1">
        <v>40.999999999960799</v>
      </c>
      <c r="F4" s="1">
        <v>40.999999999960799</v>
      </c>
      <c r="G4" s="1">
        <v>40.999999999960799</v>
      </c>
      <c r="H4" s="1">
        <v>40.999999999960799</v>
      </c>
      <c r="I4" s="1">
        <v>40.999999999960799</v>
      </c>
      <c r="J4" s="1">
        <v>40.999999999960799</v>
      </c>
      <c r="K4" s="1">
        <v>40.999999999960799</v>
      </c>
      <c r="L4" s="1">
        <v>40.999999999960799</v>
      </c>
      <c r="M4" s="1">
        <v>40.999999999960799</v>
      </c>
      <c r="N4" s="1">
        <v>40.999999999960799</v>
      </c>
      <c r="O4" s="1">
        <v>40.999999999960799</v>
      </c>
      <c r="P4" s="1">
        <v>40.999999999960799</v>
      </c>
      <c r="Q4" s="1">
        <v>40.999999999960799</v>
      </c>
      <c r="R4" s="1">
        <v>40.999999999960799</v>
      </c>
      <c r="S4" s="1">
        <v>40.999999999960799</v>
      </c>
      <c r="T4" s="1">
        <v>40.999999999960799</v>
      </c>
      <c r="U4" s="1">
        <v>40.999999999960799</v>
      </c>
      <c r="V4" s="1">
        <v>40.999999999960799</v>
      </c>
      <c r="W4" s="1">
        <v>40.999999999960799</v>
      </c>
      <c r="X4" s="1">
        <v>40.999999999960799</v>
      </c>
      <c r="Y4" s="1">
        <v>40.999999999960799</v>
      </c>
      <c r="Z4" s="1">
        <v>40.999999999960799</v>
      </c>
      <c r="AA4" s="1">
        <v>40.999999999960799</v>
      </c>
      <c r="AB4" s="1">
        <v>40.999999999960799</v>
      </c>
      <c r="AC4" s="1">
        <v>40.999999999960799</v>
      </c>
      <c r="AD4" s="1">
        <v>40.999999999960799</v>
      </c>
      <c r="AE4" s="1">
        <v>40.999999999960799</v>
      </c>
      <c r="AF4" s="1">
        <v>40.999999999960799</v>
      </c>
      <c r="AG4" s="1">
        <v>40.999999999960799</v>
      </c>
      <c r="AH4" s="1">
        <v>40.999999999960799</v>
      </c>
      <c r="AI4" s="1">
        <v>40.999999999960799</v>
      </c>
      <c r="AJ4" s="1">
        <v>40.999999999960799</v>
      </c>
      <c r="AK4" s="1">
        <v>40.999999999960799</v>
      </c>
      <c r="AL4" s="1">
        <v>40.999999999960799</v>
      </c>
      <c r="AM4" s="1">
        <v>40.999999999960799</v>
      </c>
    </row>
    <row r="5" spans="1:56" x14ac:dyDescent="0.25">
      <c r="A5" s="32">
        <f ca="1">Exceedance!U5</f>
        <v>42856</v>
      </c>
      <c r="B5" s="273">
        <v>44.000000000007354</v>
      </c>
      <c r="C5" s="273">
        <v>44.000000000007354</v>
      </c>
      <c r="D5" s="273">
        <v>44.000000000007354</v>
      </c>
      <c r="E5" s="1">
        <v>44.000000000007354</v>
      </c>
      <c r="F5" s="1">
        <v>44.000000000007354</v>
      </c>
      <c r="G5" s="1">
        <v>44.000000000007354</v>
      </c>
      <c r="H5" s="1">
        <v>44.000000000007354</v>
      </c>
      <c r="I5" s="1">
        <v>44.000000000007354</v>
      </c>
      <c r="J5" s="1">
        <v>44.000000000007354</v>
      </c>
      <c r="K5" s="1">
        <v>44.000000000007354</v>
      </c>
      <c r="L5" s="1">
        <v>44.000000000007354</v>
      </c>
      <c r="M5" s="1">
        <v>44.000000000007354</v>
      </c>
      <c r="N5" s="1">
        <v>44.000000000007354</v>
      </c>
      <c r="O5" s="1">
        <v>44.000000000007354</v>
      </c>
      <c r="P5" s="1">
        <v>44.000000000007354</v>
      </c>
      <c r="Q5" s="1">
        <v>44.000000000007354</v>
      </c>
      <c r="R5" s="1">
        <v>44.000000000007354</v>
      </c>
      <c r="S5" s="1">
        <v>44.000000000007354</v>
      </c>
      <c r="T5" s="1">
        <v>44.000000000007354</v>
      </c>
      <c r="U5" s="1">
        <v>44.000000000007354</v>
      </c>
      <c r="V5" s="1">
        <v>44.000000000007354</v>
      </c>
      <c r="W5" s="1">
        <v>44.000000000007354</v>
      </c>
      <c r="X5" s="1">
        <v>44.000000000007354</v>
      </c>
      <c r="Y5" s="1">
        <v>44.000000000007354</v>
      </c>
      <c r="Z5" s="1">
        <v>44.000000000007354</v>
      </c>
      <c r="AA5" s="1">
        <v>44.000000000007354</v>
      </c>
      <c r="AB5" s="1">
        <v>44.000000000007354</v>
      </c>
      <c r="AC5" s="1">
        <v>44.000000000007354</v>
      </c>
      <c r="AD5" s="1">
        <v>44.000000000007354</v>
      </c>
      <c r="AE5" s="1">
        <v>44.000000000007354</v>
      </c>
      <c r="AF5" s="1">
        <v>44.000000000007354</v>
      </c>
      <c r="AG5" s="1">
        <v>44.000000000007354</v>
      </c>
      <c r="AH5" s="1">
        <v>44.000000000007354</v>
      </c>
      <c r="AI5" s="1">
        <v>44.000000000007354</v>
      </c>
      <c r="AJ5" s="1">
        <v>44.000000000007354</v>
      </c>
      <c r="AK5" s="1">
        <v>44.000000000007354</v>
      </c>
      <c r="AL5" s="1">
        <v>44.000000000007354</v>
      </c>
      <c r="AM5" s="1">
        <v>44.000000000007354</v>
      </c>
    </row>
    <row r="6" spans="1:56" x14ac:dyDescent="0.25">
      <c r="A6" s="32">
        <f ca="1">Exceedance!U6</f>
        <v>42887</v>
      </c>
      <c r="B6" s="273">
        <v>40.999999999960799</v>
      </c>
      <c r="C6" s="273">
        <v>40.999999999960799</v>
      </c>
      <c r="D6" s="273">
        <v>40.999999999960799</v>
      </c>
      <c r="E6" s="1">
        <v>40.999999999960799</v>
      </c>
      <c r="F6" s="1">
        <v>40.999999999960799</v>
      </c>
      <c r="G6" s="1">
        <v>40.999999999960799</v>
      </c>
      <c r="H6" s="1">
        <v>40.999999999960799</v>
      </c>
      <c r="I6" s="1">
        <v>40.999999999960799</v>
      </c>
      <c r="J6" s="1">
        <v>40.999999999960799</v>
      </c>
      <c r="K6" s="1">
        <v>40.999999999960799</v>
      </c>
      <c r="L6" s="1">
        <v>40.999999999960799</v>
      </c>
      <c r="M6" s="1">
        <v>40.999999999960799</v>
      </c>
      <c r="N6" s="1">
        <v>40.999999999960799</v>
      </c>
      <c r="O6" s="1">
        <v>40.999999999960799</v>
      </c>
      <c r="P6" s="1">
        <v>40.999999999960799</v>
      </c>
      <c r="Q6" s="1">
        <v>40.999999999960799</v>
      </c>
      <c r="R6" s="1">
        <v>40.999999999960799</v>
      </c>
      <c r="S6" s="1">
        <v>40.999999999960799</v>
      </c>
      <c r="T6" s="1">
        <v>40.999999999960799</v>
      </c>
      <c r="U6" s="1">
        <v>40.999999999960799</v>
      </c>
      <c r="V6" s="1">
        <v>40.999999999960799</v>
      </c>
      <c r="W6" s="1">
        <v>40.999999999960799</v>
      </c>
      <c r="X6" s="1">
        <v>40.999999999960799</v>
      </c>
      <c r="Y6" s="1">
        <v>40.999999999960799</v>
      </c>
      <c r="Z6" s="1">
        <v>40.999999999960799</v>
      </c>
      <c r="AA6" s="1">
        <v>40.999999999960799</v>
      </c>
      <c r="AB6" s="1">
        <v>40.999999999960799</v>
      </c>
      <c r="AC6" s="1">
        <v>40.999999999960799</v>
      </c>
      <c r="AD6" s="1">
        <v>40.999999999960799</v>
      </c>
      <c r="AE6" s="1">
        <v>40.999999999960799</v>
      </c>
      <c r="AF6" s="1">
        <v>40.999999999960799</v>
      </c>
      <c r="AG6" s="1">
        <v>40.999999999960799</v>
      </c>
      <c r="AH6" s="1">
        <v>40.999999999960799</v>
      </c>
      <c r="AI6" s="1">
        <v>40.999999999960799</v>
      </c>
      <c r="AJ6" s="1">
        <v>40.999999999960799</v>
      </c>
      <c r="AK6" s="1">
        <v>40.999999999960799</v>
      </c>
      <c r="AL6" s="1">
        <v>40.999999999960799</v>
      </c>
      <c r="AM6" s="1">
        <v>40.999999999960799</v>
      </c>
    </row>
    <row r="7" spans="1:56" x14ac:dyDescent="0.25">
      <c r="A7" s="32">
        <f ca="1">Exceedance!U7</f>
        <v>42917</v>
      </c>
      <c r="B7" s="273">
        <v>56.568999999979155</v>
      </c>
      <c r="C7" s="273">
        <v>56.568999999979155</v>
      </c>
      <c r="D7" s="273">
        <v>56.568999999979155</v>
      </c>
      <c r="E7" s="1">
        <v>56.568999999979155</v>
      </c>
      <c r="F7" s="1">
        <v>56.568999999979155</v>
      </c>
      <c r="G7" s="1">
        <v>56.568999999979155</v>
      </c>
      <c r="H7" s="1">
        <v>56.568999999979155</v>
      </c>
      <c r="I7" s="1">
        <v>56.568999999979155</v>
      </c>
      <c r="J7" s="1">
        <v>56.568999999979155</v>
      </c>
      <c r="K7" s="1">
        <v>56.568999999979155</v>
      </c>
      <c r="L7" s="1">
        <v>56.568999999979155</v>
      </c>
      <c r="M7" s="1">
        <v>56.568999999979155</v>
      </c>
      <c r="N7" s="1">
        <v>56.568999999979155</v>
      </c>
      <c r="O7" s="1">
        <v>56.568999999979155</v>
      </c>
      <c r="P7" s="1">
        <v>56.568999999979155</v>
      </c>
      <c r="Q7" s="1">
        <v>56.568999999979155</v>
      </c>
      <c r="R7" s="1">
        <v>56.568999999979155</v>
      </c>
      <c r="S7" s="1">
        <v>56.568999999979155</v>
      </c>
      <c r="T7" s="1">
        <v>56.568999999979155</v>
      </c>
      <c r="U7" s="1">
        <v>56.568999999979155</v>
      </c>
      <c r="V7" s="1">
        <v>56.568999999979155</v>
      </c>
      <c r="W7" s="1">
        <v>56.568999999979155</v>
      </c>
      <c r="X7" s="1">
        <v>56.568999999979155</v>
      </c>
      <c r="Y7" s="1">
        <v>56.568999999979155</v>
      </c>
      <c r="Z7" s="1">
        <v>56.568999999979155</v>
      </c>
      <c r="AA7" s="1">
        <v>56.568999999979155</v>
      </c>
      <c r="AB7" s="1">
        <v>56.568999999979155</v>
      </c>
      <c r="AC7" s="1">
        <v>56.568999999979155</v>
      </c>
      <c r="AD7" s="1">
        <v>56.568999999979155</v>
      </c>
      <c r="AE7" s="1">
        <v>56.568999999979155</v>
      </c>
      <c r="AF7" s="1">
        <v>56.568999999979155</v>
      </c>
      <c r="AG7" s="1">
        <v>56.568999999979155</v>
      </c>
      <c r="AH7" s="1">
        <v>56.568999999979155</v>
      </c>
      <c r="AI7" s="1">
        <v>56.568999999979155</v>
      </c>
      <c r="AJ7" s="1">
        <v>56.568999999979155</v>
      </c>
      <c r="AK7" s="1">
        <v>56.568999999979155</v>
      </c>
      <c r="AL7" s="1">
        <v>56.568999999979155</v>
      </c>
      <c r="AM7" s="1">
        <v>56.568999999979155</v>
      </c>
    </row>
    <row r="8" spans="1:56" x14ac:dyDescent="0.25">
      <c r="A8" s="32">
        <f ca="1">Exceedance!U8</f>
        <v>42948</v>
      </c>
      <c r="B8" s="273">
        <v>62.937034511532509</v>
      </c>
      <c r="C8" s="273">
        <v>62.937034511532509</v>
      </c>
      <c r="D8" s="273">
        <v>62.937034511532509</v>
      </c>
      <c r="E8" s="1">
        <v>62.937034511532509</v>
      </c>
      <c r="F8" s="1">
        <v>62.937034511532509</v>
      </c>
      <c r="G8" s="1">
        <v>62.937034511532509</v>
      </c>
      <c r="H8" s="1">
        <v>62.937034511532509</v>
      </c>
      <c r="I8" s="1">
        <v>62.937034511532509</v>
      </c>
      <c r="J8" s="1">
        <v>62.937034511532509</v>
      </c>
      <c r="K8" s="1">
        <v>62.937034511532509</v>
      </c>
      <c r="L8" s="1">
        <v>62.937034511532509</v>
      </c>
      <c r="M8" s="1">
        <v>62.937034511532509</v>
      </c>
      <c r="N8" s="1">
        <v>62.937034511532509</v>
      </c>
      <c r="O8" s="1">
        <v>62.937034511532509</v>
      </c>
      <c r="P8" s="1">
        <v>62.937034511532509</v>
      </c>
      <c r="Q8" s="1">
        <v>62.937034511532509</v>
      </c>
      <c r="R8" s="1">
        <v>62.937034511532509</v>
      </c>
      <c r="S8" s="1">
        <v>62.937034511532509</v>
      </c>
      <c r="T8" s="1">
        <v>62.937034511532509</v>
      </c>
      <c r="U8" s="1">
        <v>62.937034511532509</v>
      </c>
      <c r="V8" s="1">
        <v>62.937034511532509</v>
      </c>
      <c r="W8" s="1">
        <v>62.937034511532509</v>
      </c>
      <c r="X8" s="1">
        <v>62.937034511532509</v>
      </c>
      <c r="Y8" s="1">
        <v>62.937034511532509</v>
      </c>
      <c r="Z8" s="1">
        <v>62.937034511532509</v>
      </c>
      <c r="AA8" s="1">
        <v>62.937034511532509</v>
      </c>
      <c r="AB8" s="1">
        <v>62.937034511532509</v>
      </c>
      <c r="AC8" s="1">
        <v>62.937034511532509</v>
      </c>
      <c r="AD8" s="1">
        <v>62.937034511532509</v>
      </c>
      <c r="AE8" s="1">
        <v>62.937034511532509</v>
      </c>
      <c r="AF8" s="1">
        <v>62.937034511532509</v>
      </c>
      <c r="AG8" s="1">
        <v>62.937034511532509</v>
      </c>
      <c r="AH8" s="1">
        <v>62.937034511532509</v>
      </c>
      <c r="AI8" s="1">
        <v>62.937034511532509</v>
      </c>
      <c r="AJ8" s="1">
        <v>62.937034511532509</v>
      </c>
      <c r="AK8" s="1">
        <v>62.937034511532509</v>
      </c>
      <c r="AL8" s="1">
        <v>62.937034511532509</v>
      </c>
      <c r="AM8" s="1">
        <v>62.937034511532509</v>
      </c>
    </row>
    <row r="9" spans="1:56" x14ac:dyDescent="0.25">
      <c r="A9" s="32">
        <f ca="1">Exceedance!U9</f>
        <v>42979</v>
      </c>
      <c r="B9" s="273">
        <v>102.60000000009238</v>
      </c>
      <c r="C9" s="273">
        <v>102.60000000009238</v>
      </c>
      <c r="D9" s="273">
        <v>102.60000000009238</v>
      </c>
      <c r="E9" s="1">
        <v>102.60000000009238</v>
      </c>
      <c r="F9" s="1">
        <v>102.60000000009238</v>
      </c>
      <c r="G9" s="1">
        <v>102.60000000009238</v>
      </c>
      <c r="H9" s="1">
        <v>102.60000000009238</v>
      </c>
      <c r="I9" s="1">
        <v>102.60000000009238</v>
      </c>
      <c r="J9" s="1">
        <v>102.60000000009238</v>
      </c>
      <c r="K9" s="1">
        <v>102.60000000009238</v>
      </c>
      <c r="L9" s="1">
        <v>102.60000000009238</v>
      </c>
      <c r="M9" s="1">
        <v>102.60000000009238</v>
      </c>
      <c r="N9" s="1">
        <v>102.60000000009238</v>
      </c>
      <c r="O9" s="1">
        <v>102.60000000009238</v>
      </c>
      <c r="P9" s="1">
        <v>102.60000000009238</v>
      </c>
      <c r="Q9" s="1">
        <v>102.60000000009238</v>
      </c>
      <c r="R9" s="1">
        <v>102.60000000009238</v>
      </c>
      <c r="S9" s="1">
        <v>102.60000000009238</v>
      </c>
      <c r="T9" s="1">
        <v>102.60000000009238</v>
      </c>
      <c r="U9" s="1">
        <v>102.60000000009238</v>
      </c>
      <c r="V9" s="1">
        <v>102.60000000009238</v>
      </c>
      <c r="W9" s="1">
        <v>102.60000000009238</v>
      </c>
      <c r="X9" s="1">
        <v>102.60000000009238</v>
      </c>
      <c r="Y9" s="1">
        <v>102.60000000009238</v>
      </c>
      <c r="Z9" s="1">
        <v>102.60000000009238</v>
      </c>
      <c r="AA9" s="1">
        <v>102.60000000009238</v>
      </c>
      <c r="AB9" s="1">
        <v>102.60000000009238</v>
      </c>
      <c r="AC9" s="1">
        <v>102.60000000009238</v>
      </c>
      <c r="AD9" s="1">
        <v>102.60000000009238</v>
      </c>
      <c r="AE9" s="1">
        <v>102.60000000009238</v>
      </c>
      <c r="AF9" s="1">
        <v>102.60000000009238</v>
      </c>
      <c r="AG9" s="1">
        <v>102.60000000009238</v>
      </c>
      <c r="AH9" s="1">
        <v>102.60000000009238</v>
      </c>
      <c r="AI9" s="1">
        <v>102.60000000009238</v>
      </c>
      <c r="AJ9" s="1">
        <v>102.60000000009238</v>
      </c>
      <c r="AK9" s="1">
        <v>102.60000000009238</v>
      </c>
      <c r="AL9" s="1">
        <v>102.60000000009238</v>
      </c>
      <c r="AM9" s="1">
        <v>102.60000000009238</v>
      </c>
    </row>
    <row r="10" spans="1:56" x14ac:dyDescent="0.25">
      <c r="A10" s="32">
        <f ca="1">Exceedance!U10</f>
        <v>43009</v>
      </c>
      <c r="B10" s="273">
        <v>106.02000000009546</v>
      </c>
      <c r="C10" s="273">
        <v>106.02000000009546</v>
      </c>
      <c r="D10" s="273">
        <v>106.02000000009546</v>
      </c>
      <c r="E10" s="1">
        <v>106.02000000009546</v>
      </c>
      <c r="F10" s="1">
        <v>106.02000000009546</v>
      </c>
      <c r="G10" s="1">
        <v>106.02000000009546</v>
      </c>
      <c r="H10" s="1">
        <v>106.02000000009546</v>
      </c>
      <c r="I10" s="1">
        <v>106.02000000009546</v>
      </c>
      <c r="J10" s="1">
        <v>106.02000000009546</v>
      </c>
      <c r="K10" s="1">
        <v>106.02000000009546</v>
      </c>
      <c r="L10" s="1">
        <v>106.02000000009546</v>
      </c>
      <c r="M10" s="1">
        <v>106.02000000009546</v>
      </c>
      <c r="N10" s="1">
        <v>106.02000000009546</v>
      </c>
      <c r="O10" s="1">
        <v>106.02000000009546</v>
      </c>
      <c r="P10" s="1">
        <v>106.02000000009546</v>
      </c>
      <c r="Q10" s="1">
        <v>106.02000000009546</v>
      </c>
      <c r="R10" s="1">
        <v>106.02000000009546</v>
      </c>
      <c r="S10" s="1">
        <v>106.02000000009546</v>
      </c>
      <c r="T10" s="1">
        <v>106.02000000009546</v>
      </c>
      <c r="U10" s="1">
        <v>106.02000000009546</v>
      </c>
      <c r="V10" s="1">
        <v>106.02000000009546</v>
      </c>
      <c r="W10" s="1">
        <v>106.02000000009546</v>
      </c>
      <c r="X10" s="1">
        <v>106.02000000009546</v>
      </c>
      <c r="Y10" s="1">
        <v>106.02000000009546</v>
      </c>
      <c r="Z10" s="1">
        <v>106.02000000009546</v>
      </c>
      <c r="AA10" s="1">
        <v>106.02000000009546</v>
      </c>
      <c r="AB10" s="1">
        <v>106.02000000009546</v>
      </c>
      <c r="AC10" s="1">
        <v>106.02000000009546</v>
      </c>
      <c r="AD10" s="1">
        <v>106.02000000009546</v>
      </c>
      <c r="AE10" s="1">
        <v>106.02000000009546</v>
      </c>
      <c r="AF10" s="1">
        <v>106.02000000009546</v>
      </c>
      <c r="AG10" s="1">
        <v>106.02000000009546</v>
      </c>
      <c r="AH10" s="1">
        <v>106.02000000009546</v>
      </c>
      <c r="AI10" s="1">
        <v>106.02000000009546</v>
      </c>
      <c r="AJ10" s="1">
        <v>106.02000000009546</v>
      </c>
      <c r="AK10" s="1">
        <v>106.02000000009546</v>
      </c>
      <c r="AL10" s="1">
        <v>106.02000000009546</v>
      </c>
      <c r="AM10" s="1">
        <v>106.02000000009546</v>
      </c>
    </row>
    <row r="11" spans="1:56" x14ac:dyDescent="0.25">
      <c r="A11" s="32">
        <f ca="1">Exceedance!U11</f>
        <v>43040</v>
      </c>
      <c r="B11" s="273">
        <v>102.60000000009238</v>
      </c>
      <c r="C11" s="273">
        <v>102.60000000009238</v>
      </c>
      <c r="D11" s="273">
        <v>102.60000000009238</v>
      </c>
      <c r="E11" s="1">
        <v>102.60000000009238</v>
      </c>
      <c r="F11" s="1">
        <v>102.60000000009238</v>
      </c>
      <c r="G11" s="1">
        <v>102.60000000009238</v>
      </c>
      <c r="H11" s="1">
        <v>102.60000000009238</v>
      </c>
      <c r="I11" s="1">
        <v>102.60000000009238</v>
      </c>
      <c r="J11" s="1">
        <v>102.60000000009238</v>
      </c>
      <c r="K11" s="1">
        <v>102.60000000009238</v>
      </c>
      <c r="L11" s="1">
        <v>102.60000000009238</v>
      </c>
      <c r="M11" s="1">
        <v>102.60000000009238</v>
      </c>
      <c r="N11" s="1">
        <v>102.60000000009238</v>
      </c>
      <c r="O11" s="1">
        <v>102.60000000009238</v>
      </c>
      <c r="P11" s="1">
        <v>102.60000000009238</v>
      </c>
      <c r="Q11" s="1">
        <v>102.60000000009238</v>
      </c>
      <c r="R11" s="1">
        <v>102.60000000009238</v>
      </c>
      <c r="S11" s="1">
        <v>102.60000000009238</v>
      </c>
      <c r="T11" s="1">
        <v>102.60000000009238</v>
      </c>
      <c r="U11" s="1">
        <v>102.60000000009238</v>
      </c>
      <c r="V11" s="1">
        <v>102.60000000009238</v>
      </c>
      <c r="W11" s="1">
        <v>102.60000000009238</v>
      </c>
      <c r="X11" s="1">
        <v>102.60000000009238</v>
      </c>
      <c r="Y11" s="1">
        <v>102.60000000009238</v>
      </c>
      <c r="Z11" s="1">
        <v>102.60000000009238</v>
      </c>
      <c r="AA11" s="1">
        <v>102.60000000009238</v>
      </c>
      <c r="AB11" s="1">
        <v>102.60000000009238</v>
      </c>
      <c r="AC11" s="1">
        <v>102.60000000009238</v>
      </c>
      <c r="AD11" s="1">
        <v>102.60000000009238</v>
      </c>
      <c r="AE11" s="1">
        <v>102.60000000009238</v>
      </c>
      <c r="AF11" s="1">
        <v>102.60000000009238</v>
      </c>
      <c r="AG11" s="1">
        <v>102.60000000009238</v>
      </c>
      <c r="AH11" s="1">
        <v>102.60000000009238</v>
      </c>
      <c r="AI11" s="1">
        <v>102.60000000009238</v>
      </c>
      <c r="AJ11" s="1">
        <v>102.60000000009238</v>
      </c>
      <c r="AK11" s="1">
        <v>102.60000000009238</v>
      </c>
      <c r="AL11" s="1">
        <v>102.60000000009238</v>
      </c>
      <c r="AM11" s="1">
        <v>102.60000000009238</v>
      </c>
    </row>
    <row r="12" spans="1:56" x14ac:dyDescent="0.25">
      <c r="A12" s="32">
        <f ca="1">Exceedance!U12</f>
        <v>43070</v>
      </c>
      <c r="B12" s="273">
        <v>106.02000000009546</v>
      </c>
      <c r="C12" s="273">
        <v>106.02000000009546</v>
      </c>
      <c r="D12" s="273">
        <v>106.02000000009546</v>
      </c>
      <c r="E12" s="1">
        <v>106.02000000009546</v>
      </c>
      <c r="F12" s="1">
        <v>106.02000000009546</v>
      </c>
      <c r="G12" s="1">
        <v>106.02000000009546</v>
      </c>
      <c r="H12" s="1">
        <v>106.02000000009546</v>
      </c>
      <c r="I12" s="1">
        <v>106.02000000009546</v>
      </c>
      <c r="J12" s="1">
        <v>106.02000000009546</v>
      </c>
      <c r="K12" s="1">
        <v>106.02000000009546</v>
      </c>
      <c r="L12" s="1">
        <v>106.02000000009546</v>
      </c>
      <c r="M12" s="1">
        <v>106.02000000009546</v>
      </c>
      <c r="N12" s="1">
        <v>106.02000000009546</v>
      </c>
      <c r="O12" s="1">
        <v>106.02000000009546</v>
      </c>
      <c r="P12" s="1">
        <v>106.02000000009546</v>
      </c>
      <c r="Q12" s="1">
        <v>106.02000000009546</v>
      </c>
      <c r="R12" s="1">
        <v>106.02000000009546</v>
      </c>
      <c r="S12" s="1">
        <v>106.02000000009546</v>
      </c>
      <c r="T12" s="1">
        <v>106.02000000009546</v>
      </c>
      <c r="U12" s="1">
        <v>106.02000000009546</v>
      </c>
      <c r="V12" s="1">
        <v>106.02000000009546</v>
      </c>
      <c r="W12" s="1">
        <v>106.02000000009546</v>
      </c>
      <c r="X12" s="1">
        <v>106.02000000009546</v>
      </c>
      <c r="Y12" s="1">
        <v>106.02000000009546</v>
      </c>
      <c r="Z12" s="1">
        <v>106.02000000009546</v>
      </c>
      <c r="AA12" s="1">
        <v>106.02000000009546</v>
      </c>
      <c r="AB12" s="1">
        <v>106.02000000009546</v>
      </c>
      <c r="AC12" s="1">
        <v>106.02000000009546</v>
      </c>
      <c r="AD12" s="1">
        <v>106.02000000009546</v>
      </c>
      <c r="AE12" s="1">
        <v>106.02000000009546</v>
      </c>
      <c r="AF12" s="1">
        <v>106.02000000009546</v>
      </c>
      <c r="AG12" s="1">
        <v>106.02000000009546</v>
      </c>
      <c r="AH12" s="1">
        <v>106.02000000009546</v>
      </c>
      <c r="AI12" s="1">
        <v>106.02000000009546</v>
      </c>
      <c r="AJ12" s="1">
        <v>106.02000000009546</v>
      </c>
      <c r="AK12" s="1">
        <v>106.02000000009546</v>
      </c>
      <c r="AL12" s="1">
        <v>106.02000000009546</v>
      </c>
      <c r="AM12" s="1">
        <v>106.02000000009546</v>
      </c>
    </row>
    <row r="13" spans="1:56" x14ac:dyDescent="0.25">
      <c r="A13" s="32">
        <f ca="1">Exceedance!U13</f>
        <v>43101</v>
      </c>
      <c r="B13" s="273">
        <v>96.177208333406256</v>
      </c>
      <c r="C13" s="273">
        <v>96.177208333406256</v>
      </c>
      <c r="D13" s="273">
        <v>96.177208333406256</v>
      </c>
      <c r="E13" s="1">
        <v>62.999999999999972</v>
      </c>
      <c r="F13" s="1">
        <v>62.999999999999972</v>
      </c>
      <c r="G13" s="1">
        <v>62.999999999999972</v>
      </c>
      <c r="H13" s="1">
        <v>62.999999999999972</v>
      </c>
      <c r="I13" s="1">
        <v>62.999999999999972</v>
      </c>
      <c r="J13" s="1">
        <v>104.79054166674193</v>
      </c>
      <c r="K13" s="1">
        <v>104.79054166674193</v>
      </c>
      <c r="L13" s="1">
        <v>104.79054166674193</v>
      </c>
      <c r="M13" s="1">
        <v>98.999999999999943</v>
      </c>
      <c r="N13" s="1">
        <v>104.79054166674193</v>
      </c>
      <c r="O13" s="1">
        <v>104.79054166674193</v>
      </c>
      <c r="P13" s="1">
        <v>62.999999999999972</v>
      </c>
      <c r="Q13" s="1">
        <v>103.4028541667419</v>
      </c>
      <c r="R13" s="1">
        <v>62.999999999999972</v>
      </c>
      <c r="S13" s="1">
        <v>103.67022166674289</v>
      </c>
      <c r="T13" s="1">
        <v>62.999999999999972</v>
      </c>
      <c r="U13" s="1">
        <v>104.79054166674193</v>
      </c>
      <c r="V13" s="1">
        <v>133.18758333340662</v>
      </c>
      <c r="W13" s="1">
        <v>104.79054166674193</v>
      </c>
      <c r="X13" s="1">
        <v>104.79054166674193</v>
      </c>
      <c r="Y13" s="1">
        <v>94.103550000074478</v>
      </c>
      <c r="Z13" s="1">
        <v>104.79054166674193</v>
      </c>
      <c r="AA13" s="1">
        <v>104.79054166674193</v>
      </c>
      <c r="AB13" s="1">
        <v>62.999999999999972</v>
      </c>
      <c r="AC13" s="1">
        <v>104.79054166674193</v>
      </c>
      <c r="AD13" s="1">
        <v>104.79054166674193</v>
      </c>
      <c r="AE13" s="1">
        <v>62.999999999999972</v>
      </c>
      <c r="AF13" s="1">
        <v>103.67022166674289</v>
      </c>
      <c r="AG13" s="1">
        <v>104.79054166674193</v>
      </c>
      <c r="AH13" s="1">
        <v>62.999999999999972</v>
      </c>
      <c r="AI13" s="1">
        <v>95.223870000073546</v>
      </c>
      <c r="AJ13" s="1">
        <v>95.223870000073546</v>
      </c>
      <c r="AK13" s="1">
        <v>104.79054166674193</v>
      </c>
      <c r="AL13" s="1">
        <v>104.79054166674193</v>
      </c>
      <c r="AM13" s="1">
        <v>98.999999999999943</v>
      </c>
    </row>
    <row r="14" spans="1:56" x14ac:dyDescent="0.25">
      <c r="A14" s="32">
        <f ca="1">Exceedance!U14</f>
        <v>43132</v>
      </c>
      <c r="B14" s="273">
        <v>30.279208333411582</v>
      </c>
      <c r="C14" s="273">
        <v>30.279208333411582</v>
      </c>
      <c r="D14" s="273">
        <v>30.279208333411582</v>
      </c>
      <c r="E14" s="1">
        <v>55.999999999999972</v>
      </c>
      <c r="F14" s="1">
        <v>55.999999999999972</v>
      </c>
      <c r="G14" s="1">
        <v>55.999999999999972</v>
      </c>
      <c r="H14" s="1">
        <v>55.999999999999972</v>
      </c>
      <c r="I14" s="1">
        <v>55.999999999999972</v>
      </c>
      <c r="J14" s="1">
        <v>38.472541666745158</v>
      </c>
      <c r="K14" s="1">
        <v>38.472541666745158</v>
      </c>
      <c r="L14" s="1">
        <v>38.472541666745158</v>
      </c>
      <c r="M14" s="1">
        <v>87.999999999999957</v>
      </c>
      <c r="N14" s="1">
        <v>38.472541666745158</v>
      </c>
      <c r="O14" s="1">
        <v>38.472541666745158</v>
      </c>
      <c r="P14" s="1">
        <v>55.999999999999972</v>
      </c>
      <c r="Q14" s="1">
        <v>37.084854166745103</v>
      </c>
      <c r="R14" s="1">
        <v>55.999999999999972</v>
      </c>
      <c r="S14" s="1">
        <v>37.476701666745988</v>
      </c>
      <c r="T14" s="1">
        <v>55.999999999999972</v>
      </c>
      <c r="U14" s="1">
        <v>38.472541666745158</v>
      </c>
      <c r="V14" s="1">
        <v>66.869583333409807</v>
      </c>
      <c r="W14" s="1">
        <v>38.472541666745158</v>
      </c>
      <c r="X14" s="1">
        <v>38.472541666745158</v>
      </c>
      <c r="Y14" s="1">
        <v>83.647600000066205</v>
      </c>
      <c r="Z14" s="1">
        <v>38.472541666745158</v>
      </c>
      <c r="AA14" s="1">
        <v>38.472541666745158</v>
      </c>
      <c r="AB14" s="1">
        <v>55.999999999999972</v>
      </c>
      <c r="AC14" s="1">
        <v>38.472541666745158</v>
      </c>
      <c r="AD14" s="1">
        <v>38.472541666745158</v>
      </c>
      <c r="AE14" s="1">
        <v>55.999999999999972</v>
      </c>
      <c r="AF14" s="1">
        <v>37.476701666745988</v>
      </c>
      <c r="AG14" s="1">
        <v>38.472541666745158</v>
      </c>
      <c r="AH14" s="1">
        <v>55.999999999999972</v>
      </c>
      <c r="AI14" s="1">
        <v>84.643440000065368</v>
      </c>
      <c r="AJ14" s="1">
        <v>84.643440000065368</v>
      </c>
      <c r="AK14" s="1">
        <v>38.472541666745158</v>
      </c>
      <c r="AL14" s="1">
        <v>38.472541666745158</v>
      </c>
      <c r="AM14" s="1">
        <v>87.999999999999957</v>
      </c>
    </row>
    <row r="15" spans="1:56" x14ac:dyDescent="0.25">
      <c r="A15" s="32">
        <f ca="1">Exceedance!U15</f>
        <v>43160</v>
      </c>
      <c r="B15" s="273">
        <v>96.177208333406256</v>
      </c>
      <c r="C15" s="273">
        <v>96.177208333406256</v>
      </c>
      <c r="D15" s="273">
        <v>96.177208333406256</v>
      </c>
      <c r="E15" s="1">
        <v>62.999999999999972</v>
      </c>
      <c r="F15" s="1">
        <v>62.999999999999972</v>
      </c>
      <c r="G15" s="1">
        <v>62.999999999999972</v>
      </c>
      <c r="H15" s="1">
        <v>62.999999999999972</v>
      </c>
      <c r="I15" s="1">
        <v>62.999999999999972</v>
      </c>
      <c r="J15" s="1">
        <v>104.79054166674193</v>
      </c>
      <c r="K15" s="1">
        <v>104.79054166674193</v>
      </c>
      <c r="L15" s="1">
        <v>104.79054166674193</v>
      </c>
      <c r="M15" s="1">
        <v>98.999999999999943</v>
      </c>
      <c r="N15" s="1">
        <v>104.79054166674193</v>
      </c>
      <c r="O15" s="1">
        <v>104.79054166674193</v>
      </c>
      <c r="P15" s="1">
        <v>62.999999999999972</v>
      </c>
      <c r="Q15" s="1">
        <v>103.4028541667419</v>
      </c>
      <c r="R15" s="1">
        <v>62.999999999999972</v>
      </c>
      <c r="S15" s="1">
        <v>103.67022166674289</v>
      </c>
      <c r="T15" s="1">
        <v>62.999999999999972</v>
      </c>
      <c r="U15" s="1">
        <v>104.79054166674193</v>
      </c>
      <c r="V15" s="1">
        <v>133.18758333340662</v>
      </c>
      <c r="W15" s="1">
        <v>104.79054166674193</v>
      </c>
      <c r="X15" s="1">
        <v>104.79054166674193</v>
      </c>
      <c r="Y15" s="1">
        <v>94.103550000074478</v>
      </c>
      <c r="Z15" s="1">
        <v>104.79054166674193</v>
      </c>
      <c r="AA15" s="1">
        <v>104.79054166674193</v>
      </c>
      <c r="AB15" s="1">
        <v>62.999999999999972</v>
      </c>
      <c r="AC15" s="1">
        <v>104.79054166674193</v>
      </c>
      <c r="AD15" s="1">
        <v>104.79054166674193</v>
      </c>
      <c r="AE15" s="1">
        <v>62.999999999999972</v>
      </c>
      <c r="AF15" s="1">
        <v>103.67022166674289</v>
      </c>
      <c r="AG15" s="1">
        <v>104.79054166674193</v>
      </c>
      <c r="AH15" s="1">
        <v>62.999999999999972</v>
      </c>
      <c r="AI15" s="1">
        <v>95.223870000073546</v>
      </c>
      <c r="AJ15" s="1">
        <v>95.223870000073546</v>
      </c>
      <c r="AK15" s="1">
        <v>104.79054166674193</v>
      </c>
      <c r="AL15" s="1">
        <v>104.79054166674193</v>
      </c>
      <c r="AM15" s="1">
        <v>98.999999999999943</v>
      </c>
    </row>
    <row r="16" spans="1:56" x14ac:dyDescent="0.25">
      <c r="A16" s="32">
        <f ca="1">Exceedance!U16</f>
        <v>43191</v>
      </c>
      <c r="B16" s="273">
        <v>93.768208333448413</v>
      </c>
      <c r="C16" s="273">
        <v>93.768208333448413</v>
      </c>
      <c r="D16" s="273">
        <v>93.768208333448413</v>
      </c>
      <c r="E16" s="1">
        <v>55.999999999999979</v>
      </c>
      <c r="F16" s="1">
        <v>55.999999999999979</v>
      </c>
      <c r="G16" s="1">
        <v>55.999999999999979</v>
      </c>
      <c r="H16" s="1">
        <v>55.999999999999979</v>
      </c>
      <c r="I16" s="1">
        <v>55.999999999999979</v>
      </c>
      <c r="J16" s="1">
        <v>101.96154166678197</v>
      </c>
      <c r="K16" s="1">
        <v>101.96154166678197</v>
      </c>
      <c r="L16" s="1">
        <v>101.96154166678197</v>
      </c>
      <c r="M16" s="1">
        <v>87.999999999999957</v>
      </c>
      <c r="N16" s="1">
        <v>101.96154166678197</v>
      </c>
      <c r="O16" s="1">
        <v>101.96154166678197</v>
      </c>
      <c r="P16" s="1">
        <v>55.999999999999979</v>
      </c>
      <c r="Q16" s="1">
        <v>100.57385416678194</v>
      </c>
      <c r="R16" s="1">
        <v>55.999999999999979</v>
      </c>
      <c r="S16" s="1">
        <v>100.96570166678283</v>
      </c>
      <c r="T16" s="1">
        <v>55.999999999999979</v>
      </c>
      <c r="U16" s="1">
        <v>101.96154166678197</v>
      </c>
      <c r="V16" s="1">
        <v>130.35858333344666</v>
      </c>
      <c r="W16" s="1">
        <v>101.96154166678197</v>
      </c>
      <c r="X16" s="1">
        <v>101.96154166678197</v>
      </c>
      <c r="Y16" s="1">
        <v>83.64760000006622</v>
      </c>
      <c r="Z16" s="1">
        <v>101.96154166678197</v>
      </c>
      <c r="AA16" s="1">
        <v>101.96154166678197</v>
      </c>
      <c r="AB16" s="1">
        <v>55.999999999999979</v>
      </c>
      <c r="AC16" s="1">
        <v>101.96154166678197</v>
      </c>
      <c r="AD16" s="1">
        <v>101.96154166678197</v>
      </c>
      <c r="AE16" s="1">
        <v>55.999999999999979</v>
      </c>
      <c r="AF16" s="1">
        <v>100.96570166678283</v>
      </c>
      <c r="AG16" s="1">
        <v>101.96154166678197</v>
      </c>
      <c r="AH16" s="1">
        <v>55.999999999999979</v>
      </c>
      <c r="AI16" s="1">
        <v>84.643440000065368</v>
      </c>
      <c r="AJ16" s="1">
        <v>84.643440000065368</v>
      </c>
      <c r="AK16" s="1">
        <v>101.96154166678197</v>
      </c>
      <c r="AL16" s="1">
        <v>101.96154166678197</v>
      </c>
      <c r="AM16" s="1">
        <v>87.999999999999957</v>
      </c>
    </row>
    <row r="17" spans="1:39" x14ac:dyDescent="0.25">
      <c r="A17" s="32">
        <f ca="1">Exceedance!U17</f>
        <v>43221</v>
      </c>
      <c r="B17" s="273">
        <v>96.177208333406256</v>
      </c>
      <c r="C17" s="273">
        <v>96.177208333406256</v>
      </c>
      <c r="D17" s="273">
        <v>96.177208333406256</v>
      </c>
      <c r="E17" s="1">
        <v>62.999999999999972</v>
      </c>
      <c r="F17" s="1">
        <v>62.999999999999972</v>
      </c>
      <c r="G17" s="1">
        <v>62.999999999999972</v>
      </c>
      <c r="H17" s="1">
        <v>62.999999999999972</v>
      </c>
      <c r="I17" s="1">
        <v>62.999999999999972</v>
      </c>
      <c r="J17" s="1">
        <v>104.79054166674193</v>
      </c>
      <c r="K17" s="1">
        <v>104.79054166674193</v>
      </c>
      <c r="L17" s="1">
        <v>104.79054166674193</v>
      </c>
      <c r="M17" s="1">
        <v>98.999999999999943</v>
      </c>
      <c r="N17" s="1">
        <v>104.79054166674193</v>
      </c>
      <c r="O17" s="1">
        <v>104.79054166674193</v>
      </c>
      <c r="P17" s="1">
        <v>62.999999999999972</v>
      </c>
      <c r="Q17" s="1">
        <v>103.4028541667419</v>
      </c>
      <c r="R17" s="1">
        <v>62.999999999999972</v>
      </c>
      <c r="S17" s="1">
        <v>103.67022166674289</v>
      </c>
      <c r="T17" s="1">
        <v>62.999999999999972</v>
      </c>
      <c r="U17" s="1">
        <v>104.79054166674193</v>
      </c>
      <c r="V17" s="1">
        <v>133.18758333340662</v>
      </c>
      <c r="W17" s="1">
        <v>104.79054166674193</v>
      </c>
      <c r="X17" s="1">
        <v>104.79054166674193</v>
      </c>
      <c r="Y17" s="1">
        <v>94.103550000074478</v>
      </c>
      <c r="Z17" s="1">
        <v>104.79054166674193</v>
      </c>
      <c r="AA17" s="1">
        <v>104.79054166674193</v>
      </c>
      <c r="AB17" s="1">
        <v>62.999999999999972</v>
      </c>
      <c r="AC17" s="1">
        <v>104.79054166674193</v>
      </c>
      <c r="AD17" s="1">
        <v>104.79054166674193</v>
      </c>
      <c r="AE17" s="1">
        <v>62.999999999999972</v>
      </c>
      <c r="AF17" s="1">
        <v>103.67022166674289</v>
      </c>
      <c r="AG17" s="1">
        <v>104.79054166674193</v>
      </c>
      <c r="AH17" s="1">
        <v>62.999999999999972</v>
      </c>
      <c r="AI17" s="1">
        <v>95.223870000073546</v>
      </c>
      <c r="AJ17" s="1">
        <v>95.223870000073546</v>
      </c>
      <c r="AK17" s="1">
        <v>104.79054166674193</v>
      </c>
      <c r="AL17" s="1">
        <v>104.79054166674193</v>
      </c>
      <c r="AM17" s="1">
        <v>98.999999999999943</v>
      </c>
    </row>
    <row r="18" spans="1:39" x14ac:dyDescent="0.25">
      <c r="A18" s="32">
        <f ca="1">Exceedance!U18</f>
        <v>43252</v>
      </c>
      <c r="B18" s="273">
        <v>93.768208333448413</v>
      </c>
      <c r="C18" s="273">
        <v>93.768208333448413</v>
      </c>
      <c r="D18" s="273">
        <v>93.768208333448413</v>
      </c>
      <c r="E18" s="1">
        <v>55.999999999999979</v>
      </c>
      <c r="F18" s="1">
        <v>55.999999999999979</v>
      </c>
      <c r="G18" s="1">
        <v>55.999999999999979</v>
      </c>
      <c r="H18" s="1">
        <v>55.999999999999979</v>
      </c>
      <c r="I18" s="1">
        <v>55.999999999999979</v>
      </c>
      <c r="J18" s="1">
        <v>101.96154166678197</v>
      </c>
      <c r="K18" s="1">
        <v>101.96154166678197</v>
      </c>
      <c r="L18" s="1">
        <v>101.96154166678197</v>
      </c>
      <c r="M18" s="1">
        <v>87.999999999999957</v>
      </c>
      <c r="N18" s="1">
        <v>101.96154166678197</v>
      </c>
      <c r="O18" s="1">
        <v>101.96154166678197</v>
      </c>
      <c r="P18" s="1">
        <v>55.999999999999979</v>
      </c>
      <c r="Q18" s="1">
        <v>100.57385416678194</v>
      </c>
      <c r="R18" s="1">
        <v>55.999999999999979</v>
      </c>
      <c r="S18" s="1">
        <v>100.96570166678283</v>
      </c>
      <c r="T18" s="1">
        <v>55.999999999999979</v>
      </c>
      <c r="U18" s="1">
        <v>101.96154166678197</v>
      </c>
      <c r="V18" s="1">
        <v>130.35858333344666</v>
      </c>
      <c r="W18" s="1">
        <v>101.96154166678197</v>
      </c>
      <c r="X18" s="1">
        <v>101.96154166678197</v>
      </c>
      <c r="Y18" s="1">
        <v>83.64760000006622</v>
      </c>
      <c r="Z18" s="1">
        <v>101.96154166678197</v>
      </c>
      <c r="AA18" s="1">
        <v>101.96154166678197</v>
      </c>
      <c r="AB18" s="1">
        <v>55.999999999999979</v>
      </c>
      <c r="AC18" s="1">
        <v>101.96154166678197</v>
      </c>
      <c r="AD18" s="1">
        <v>101.96154166678197</v>
      </c>
      <c r="AE18" s="1">
        <v>55.999999999999979</v>
      </c>
      <c r="AF18" s="1">
        <v>100.96570166678283</v>
      </c>
      <c r="AG18" s="1">
        <v>101.96154166678197</v>
      </c>
      <c r="AH18" s="1">
        <v>55.999999999999979</v>
      </c>
      <c r="AI18" s="1">
        <v>84.643440000065368</v>
      </c>
      <c r="AJ18" s="1">
        <v>84.643440000065368</v>
      </c>
      <c r="AK18" s="1">
        <v>101.96154166678197</v>
      </c>
      <c r="AL18" s="1">
        <v>101.96154166678197</v>
      </c>
      <c r="AM18" s="1">
        <v>87.999999999999957</v>
      </c>
    </row>
    <row r="19" spans="1:39" x14ac:dyDescent="0.25">
      <c r="A19" s="32">
        <f ca="1">Exceedance!U19</f>
        <v>43282</v>
      </c>
      <c r="B19" s="273">
        <v>96.177208333406256</v>
      </c>
      <c r="C19" s="273">
        <v>96.177208333406256</v>
      </c>
      <c r="D19" s="273">
        <v>96.177208333406256</v>
      </c>
      <c r="E19" s="1">
        <v>62.999999999999972</v>
      </c>
      <c r="F19" s="1">
        <v>62.999999999999972</v>
      </c>
      <c r="G19" s="1">
        <v>62.999999999999972</v>
      </c>
      <c r="H19" s="1">
        <v>62.999999999999972</v>
      </c>
      <c r="I19" s="1">
        <v>62.999999999999972</v>
      </c>
      <c r="J19" s="1">
        <v>104.79054166674193</v>
      </c>
      <c r="K19" s="1">
        <v>104.79054166674193</v>
      </c>
      <c r="L19" s="1">
        <v>104.79054166674193</v>
      </c>
      <c r="M19" s="1">
        <v>98.999999999999943</v>
      </c>
      <c r="N19" s="1">
        <v>104.79054166674193</v>
      </c>
      <c r="O19" s="1">
        <v>104.79054166674193</v>
      </c>
      <c r="P19" s="1">
        <v>62.999999999999972</v>
      </c>
      <c r="Q19" s="1">
        <v>103.4028541667419</v>
      </c>
      <c r="R19" s="1">
        <v>62.999999999999972</v>
      </c>
      <c r="S19" s="1">
        <v>103.67022166674289</v>
      </c>
      <c r="T19" s="1">
        <v>62.999999999999972</v>
      </c>
      <c r="U19" s="1">
        <v>104.79054166674193</v>
      </c>
      <c r="V19" s="1">
        <v>133.18758333340662</v>
      </c>
      <c r="W19" s="1">
        <v>104.79054166674193</v>
      </c>
      <c r="X19" s="1">
        <v>104.79054166674193</v>
      </c>
      <c r="Y19" s="1">
        <v>94.103550000074478</v>
      </c>
      <c r="Z19" s="1">
        <v>104.79054166674193</v>
      </c>
      <c r="AA19" s="1">
        <v>104.79054166674193</v>
      </c>
      <c r="AB19" s="1">
        <v>62.999999999999972</v>
      </c>
      <c r="AC19" s="1">
        <v>104.79054166674193</v>
      </c>
      <c r="AD19" s="1">
        <v>104.79054166674193</v>
      </c>
      <c r="AE19" s="1">
        <v>62.999999999999972</v>
      </c>
      <c r="AF19" s="1">
        <v>103.67022166674289</v>
      </c>
      <c r="AG19" s="1">
        <v>104.79054166674193</v>
      </c>
      <c r="AH19" s="1">
        <v>62.999999999999972</v>
      </c>
      <c r="AI19" s="1">
        <v>95.223870000073546</v>
      </c>
      <c r="AJ19" s="1">
        <v>95.223870000073546</v>
      </c>
      <c r="AK19" s="1">
        <v>104.79054166674193</v>
      </c>
      <c r="AL19" s="1">
        <v>104.79054166674193</v>
      </c>
      <c r="AM19" s="1">
        <v>98.999999999999943</v>
      </c>
    </row>
    <row r="20" spans="1:39" x14ac:dyDescent="0.25">
      <c r="A20" s="32">
        <f ca="1">Exceedance!U20</f>
        <v>43313</v>
      </c>
      <c r="B20" s="273">
        <v>95.82020833340988</v>
      </c>
      <c r="C20" s="273">
        <v>95.82020833340988</v>
      </c>
      <c r="D20" s="273">
        <v>95.82020833340988</v>
      </c>
      <c r="E20" s="1">
        <v>55.999999999999972</v>
      </c>
      <c r="F20" s="1">
        <v>55.999999999999972</v>
      </c>
      <c r="G20" s="1">
        <v>55.999999999999972</v>
      </c>
      <c r="H20" s="1">
        <v>55.999999999999972</v>
      </c>
      <c r="I20" s="1">
        <v>55.999999999999972</v>
      </c>
      <c r="J20" s="1">
        <v>104.01354166674345</v>
      </c>
      <c r="K20" s="1">
        <v>104.01354166674345</v>
      </c>
      <c r="L20" s="1">
        <v>104.01354166674345</v>
      </c>
      <c r="M20" s="1">
        <v>87.999999999999957</v>
      </c>
      <c r="N20" s="1">
        <v>104.01354166674345</v>
      </c>
      <c r="O20" s="1">
        <v>104.01354166674345</v>
      </c>
      <c r="P20" s="1">
        <v>55.999999999999972</v>
      </c>
      <c r="Q20" s="1">
        <v>102.62585416674342</v>
      </c>
      <c r="R20" s="1">
        <v>55.999999999999972</v>
      </c>
      <c r="S20" s="1">
        <v>103.0177016667443</v>
      </c>
      <c r="T20" s="1">
        <v>55.999999999999972</v>
      </c>
      <c r="U20" s="1">
        <v>104.01354166674345</v>
      </c>
      <c r="V20" s="1">
        <v>132.41058333340814</v>
      </c>
      <c r="W20" s="1">
        <v>104.01354166674345</v>
      </c>
      <c r="X20" s="1">
        <v>104.01354166674345</v>
      </c>
      <c r="Y20" s="1">
        <v>83.647600000066205</v>
      </c>
      <c r="Z20" s="1">
        <v>104.01354166674345</v>
      </c>
      <c r="AA20" s="1">
        <v>104.01354166674345</v>
      </c>
      <c r="AB20" s="1">
        <v>55.999999999999972</v>
      </c>
      <c r="AC20" s="1">
        <v>104.01354166674345</v>
      </c>
      <c r="AD20" s="1">
        <v>104.01354166674345</v>
      </c>
      <c r="AE20" s="1">
        <v>55.999999999999972</v>
      </c>
      <c r="AF20" s="1">
        <v>103.0177016667443</v>
      </c>
      <c r="AG20" s="1">
        <v>104.01354166674345</v>
      </c>
      <c r="AH20" s="1">
        <v>55.999999999999972</v>
      </c>
      <c r="AI20" s="1">
        <v>84.643440000065368</v>
      </c>
      <c r="AJ20" s="1">
        <v>84.643440000065368</v>
      </c>
      <c r="AK20" s="1">
        <v>104.01354166674345</v>
      </c>
      <c r="AL20" s="1">
        <v>104.01354166674345</v>
      </c>
      <c r="AM20" s="1">
        <v>87.999999999999957</v>
      </c>
    </row>
    <row r="21" spans="1:39" x14ac:dyDescent="0.25">
      <c r="A21" s="32">
        <f ca="1">Exceedance!U21</f>
        <v>43344</v>
      </c>
      <c r="B21" s="273">
        <v>38.782208333438682</v>
      </c>
      <c r="C21" s="273">
        <v>38.782208333438682</v>
      </c>
      <c r="D21" s="273">
        <v>38.782208333438682</v>
      </c>
      <c r="E21" s="1">
        <v>55.999999999999979</v>
      </c>
      <c r="F21" s="1">
        <v>55.999999999999979</v>
      </c>
      <c r="G21" s="1">
        <v>55.999999999999979</v>
      </c>
      <c r="H21" s="1">
        <v>55.999999999999979</v>
      </c>
      <c r="I21" s="1">
        <v>55.999999999999979</v>
      </c>
      <c r="J21" s="1">
        <v>46.975541666772244</v>
      </c>
      <c r="K21" s="1">
        <v>46.975541666772244</v>
      </c>
      <c r="L21" s="1">
        <v>46.975541666772244</v>
      </c>
      <c r="M21" s="1">
        <v>87.999999999999957</v>
      </c>
      <c r="N21" s="1">
        <v>46.975541666772244</v>
      </c>
      <c r="O21" s="1">
        <v>46.975541666772244</v>
      </c>
      <c r="P21" s="1">
        <v>55.999999999999979</v>
      </c>
      <c r="Q21" s="1">
        <v>45.587854166772217</v>
      </c>
      <c r="R21" s="1">
        <v>55.999999999999979</v>
      </c>
      <c r="S21" s="1">
        <v>45.979701666773082</v>
      </c>
      <c r="T21" s="1">
        <v>55.999999999999979</v>
      </c>
      <c r="U21" s="1">
        <v>46.975541666772244</v>
      </c>
      <c r="V21" s="1">
        <v>75.372583333436921</v>
      </c>
      <c r="W21" s="1">
        <v>46.975541666772244</v>
      </c>
      <c r="X21" s="1">
        <v>46.975541666772244</v>
      </c>
      <c r="Y21" s="1">
        <v>83.64760000006622</v>
      </c>
      <c r="Z21" s="1">
        <v>46.975541666772244</v>
      </c>
      <c r="AA21" s="1">
        <v>46.975541666772244</v>
      </c>
      <c r="AB21" s="1">
        <v>55.999999999999979</v>
      </c>
      <c r="AC21" s="1">
        <v>46.975541666772244</v>
      </c>
      <c r="AD21" s="1">
        <v>46.975541666772244</v>
      </c>
      <c r="AE21" s="1">
        <v>55.999999999999979</v>
      </c>
      <c r="AF21" s="1">
        <v>45.979701666773082</v>
      </c>
      <c r="AG21" s="1">
        <v>46.975541666772244</v>
      </c>
      <c r="AH21" s="1">
        <v>55.999999999999979</v>
      </c>
      <c r="AI21" s="1">
        <v>84.643440000065368</v>
      </c>
      <c r="AJ21" s="1">
        <v>84.643440000065368</v>
      </c>
      <c r="AK21" s="1">
        <v>46.975541666772244</v>
      </c>
      <c r="AL21" s="1">
        <v>46.975541666772244</v>
      </c>
      <c r="AM21" s="1">
        <v>87.999999999999957</v>
      </c>
    </row>
    <row r="22" spans="1:39" x14ac:dyDescent="0.25">
      <c r="A22" s="32">
        <f ca="1">Exceedance!U22</f>
        <v>43374</v>
      </c>
      <c r="B22" s="273">
        <v>32.152208333471158</v>
      </c>
      <c r="C22" s="273">
        <v>32.152208333471158</v>
      </c>
      <c r="D22" s="273">
        <v>32.152208333471158</v>
      </c>
      <c r="E22" s="1">
        <v>55.999999999999972</v>
      </c>
      <c r="F22" s="1">
        <v>55.999999999999972</v>
      </c>
      <c r="G22" s="1">
        <v>55.999999999999972</v>
      </c>
      <c r="H22" s="1">
        <v>55.999999999999972</v>
      </c>
      <c r="I22" s="1">
        <v>55.999999999999972</v>
      </c>
      <c r="J22" s="1">
        <v>40.345541666804728</v>
      </c>
      <c r="K22" s="1">
        <v>40.345541666804728</v>
      </c>
      <c r="L22" s="1">
        <v>40.345541666804728</v>
      </c>
      <c r="M22" s="1">
        <v>87.999999999999957</v>
      </c>
      <c r="N22" s="1">
        <v>40.345541666804728</v>
      </c>
      <c r="O22" s="1">
        <v>40.345541666804728</v>
      </c>
      <c r="P22" s="1">
        <v>55.999999999999972</v>
      </c>
      <c r="Q22" s="1">
        <v>38.957854166804687</v>
      </c>
      <c r="R22" s="1">
        <v>55.999999999999972</v>
      </c>
      <c r="S22" s="1">
        <v>39.349701666805558</v>
      </c>
      <c r="T22" s="1">
        <v>55.999999999999972</v>
      </c>
      <c r="U22" s="1">
        <v>40.345541666804728</v>
      </c>
      <c r="V22" s="1">
        <v>68.742583333469412</v>
      </c>
      <c r="W22" s="1">
        <v>40.345541666804728</v>
      </c>
      <c r="X22" s="1">
        <v>40.345541666804728</v>
      </c>
      <c r="Y22" s="1">
        <v>83.647600000066205</v>
      </c>
      <c r="Z22" s="1">
        <v>40.345541666804728</v>
      </c>
      <c r="AA22" s="1">
        <v>40.345541666804728</v>
      </c>
      <c r="AB22" s="1">
        <v>55.999999999999972</v>
      </c>
      <c r="AC22" s="1">
        <v>40.345541666804728</v>
      </c>
      <c r="AD22" s="1">
        <v>40.345541666804728</v>
      </c>
      <c r="AE22" s="1">
        <v>55.999999999999972</v>
      </c>
      <c r="AF22" s="1">
        <v>39.349701666805558</v>
      </c>
      <c r="AG22" s="1">
        <v>40.345541666804728</v>
      </c>
      <c r="AH22" s="1">
        <v>55.999999999999972</v>
      </c>
      <c r="AI22" s="1">
        <v>84.643440000065368</v>
      </c>
      <c r="AJ22" s="1">
        <v>84.643440000065368</v>
      </c>
      <c r="AK22" s="1">
        <v>40.345541666804728</v>
      </c>
      <c r="AL22" s="1">
        <v>40.345541666804728</v>
      </c>
      <c r="AM22" s="1">
        <v>87.999999999999957</v>
      </c>
    </row>
    <row r="23" spans="1:39" x14ac:dyDescent="0.25">
      <c r="A23" s="32">
        <f ca="1">Exceedance!U23</f>
        <v>43405</v>
      </c>
      <c r="B23" s="273">
        <v>31.808208333484426</v>
      </c>
      <c r="C23" s="273">
        <v>31.808208333484426</v>
      </c>
      <c r="D23" s="273">
        <v>31.808208333484426</v>
      </c>
      <c r="E23" s="1">
        <v>55.999999999999979</v>
      </c>
      <c r="F23" s="1">
        <v>55.999999999999979</v>
      </c>
      <c r="G23" s="1">
        <v>55.999999999999979</v>
      </c>
      <c r="H23" s="1">
        <v>55.999999999999979</v>
      </c>
      <c r="I23" s="1">
        <v>55.999999999999979</v>
      </c>
      <c r="J23" s="1">
        <v>40.001541666817985</v>
      </c>
      <c r="K23" s="1">
        <v>40.001541666817985</v>
      </c>
      <c r="L23" s="1">
        <v>40.001541666817985</v>
      </c>
      <c r="M23" s="1">
        <v>87.999999999999957</v>
      </c>
      <c r="N23" s="1">
        <v>40.001541666817985</v>
      </c>
      <c r="O23" s="1">
        <v>40.001541666817985</v>
      </c>
      <c r="P23" s="1">
        <v>55.999999999999979</v>
      </c>
      <c r="Q23" s="1">
        <v>38.613854166817944</v>
      </c>
      <c r="R23" s="1">
        <v>55.999999999999979</v>
      </c>
      <c r="S23" s="1">
        <v>39.005701666818815</v>
      </c>
      <c r="T23" s="1">
        <v>55.999999999999979</v>
      </c>
      <c r="U23" s="1">
        <v>40.001541666817985</v>
      </c>
      <c r="V23" s="1">
        <v>68.398583333482676</v>
      </c>
      <c r="W23" s="1">
        <v>40.001541666817985</v>
      </c>
      <c r="X23" s="1">
        <v>40.001541666817985</v>
      </c>
      <c r="Y23" s="1">
        <v>83.64760000006622</v>
      </c>
      <c r="Z23" s="1">
        <v>40.001541666817985</v>
      </c>
      <c r="AA23" s="1">
        <v>40.001541666817985</v>
      </c>
      <c r="AB23" s="1">
        <v>55.999999999999979</v>
      </c>
      <c r="AC23" s="1">
        <v>40.001541666817985</v>
      </c>
      <c r="AD23" s="1">
        <v>40.001541666817985</v>
      </c>
      <c r="AE23" s="1">
        <v>55.999999999999979</v>
      </c>
      <c r="AF23" s="1">
        <v>39.005701666818815</v>
      </c>
      <c r="AG23" s="1">
        <v>40.001541666817985</v>
      </c>
      <c r="AH23" s="1">
        <v>55.999999999999979</v>
      </c>
      <c r="AI23" s="1">
        <v>84.643440000065368</v>
      </c>
      <c r="AJ23" s="1">
        <v>84.643440000065368</v>
      </c>
      <c r="AK23" s="1">
        <v>40.001541666817985</v>
      </c>
      <c r="AL23" s="1">
        <v>40.001541666817985</v>
      </c>
      <c r="AM23" s="1">
        <v>87.999999999999957</v>
      </c>
    </row>
    <row r="24" spans="1:39" x14ac:dyDescent="0.25">
      <c r="A24" s="32">
        <f ca="1">Exceedance!U24</f>
        <v>43435</v>
      </c>
      <c r="B24" s="273">
        <v>32.153208333440716</v>
      </c>
      <c r="C24" s="273">
        <v>32.153208333440716</v>
      </c>
      <c r="D24" s="273">
        <v>32.153208333440716</v>
      </c>
      <c r="E24" s="1">
        <v>55.999999999999972</v>
      </c>
      <c r="F24" s="1">
        <v>55.999999999999972</v>
      </c>
      <c r="G24" s="1">
        <v>55.999999999999972</v>
      </c>
      <c r="H24" s="1">
        <v>55.999999999999972</v>
      </c>
      <c r="I24" s="1">
        <v>55.999999999999972</v>
      </c>
      <c r="J24" s="1">
        <v>40.346541666774286</v>
      </c>
      <c r="K24" s="1">
        <v>40.346541666774286</v>
      </c>
      <c r="L24" s="1">
        <v>40.346541666774286</v>
      </c>
      <c r="M24" s="1">
        <v>87.999999999999957</v>
      </c>
      <c r="N24" s="1">
        <v>40.346541666774286</v>
      </c>
      <c r="O24" s="1">
        <v>40.346541666774286</v>
      </c>
      <c r="P24" s="1">
        <v>55.999999999999972</v>
      </c>
      <c r="Q24" s="1">
        <v>38.958854166774245</v>
      </c>
      <c r="R24" s="1">
        <v>55.999999999999972</v>
      </c>
      <c r="S24" s="1">
        <v>39.350701666775123</v>
      </c>
      <c r="T24" s="1">
        <v>55.999999999999972</v>
      </c>
      <c r="U24" s="1">
        <v>40.346541666774286</v>
      </c>
      <c r="V24" s="1">
        <v>68.743583333438977</v>
      </c>
      <c r="W24" s="1">
        <v>40.346541666774286</v>
      </c>
      <c r="X24" s="1">
        <v>40.346541666774286</v>
      </c>
      <c r="Y24" s="1">
        <v>83.647600000066205</v>
      </c>
      <c r="Z24" s="1">
        <v>40.346541666774286</v>
      </c>
      <c r="AA24" s="1">
        <v>40.346541666774286</v>
      </c>
      <c r="AB24" s="1">
        <v>55.999999999999972</v>
      </c>
      <c r="AC24" s="1">
        <v>40.346541666774286</v>
      </c>
      <c r="AD24" s="1">
        <v>40.346541666774286</v>
      </c>
      <c r="AE24" s="1">
        <v>55.999999999999972</v>
      </c>
      <c r="AF24" s="1">
        <v>39.350701666775123</v>
      </c>
      <c r="AG24" s="1">
        <v>40.346541666774286</v>
      </c>
      <c r="AH24" s="1">
        <v>55.999999999999972</v>
      </c>
      <c r="AI24" s="1">
        <v>84.643440000065368</v>
      </c>
      <c r="AJ24" s="1">
        <v>84.643440000065368</v>
      </c>
      <c r="AK24" s="1">
        <v>40.346541666774286</v>
      </c>
      <c r="AL24" s="1">
        <v>40.346541666774286</v>
      </c>
      <c r="AM24" s="1">
        <v>87.999999999999957</v>
      </c>
    </row>
    <row r="25" spans="1:39" x14ac:dyDescent="0.25">
      <c r="A25" s="32">
        <f ca="1">Exceedance!U25</f>
        <v>43466</v>
      </c>
      <c r="B25" s="273">
        <v>103.87329166627167</v>
      </c>
      <c r="C25" s="273">
        <v>103.87329166627167</v>
      </c>
      <c r="D25" s="273">
        <v>103.87329166627167</v>
      </c>
      <c r="E25" s="1">
        <v>62.999999999999972</v>
      </c>
      <c r="F25" s="1">
        <v>62.999999999999972</v>
      </c>
      <c r="G25" s="1">
        <v>95.768887500024263</v>
      </c>
      <c r="H25" s="1">
        <v>97.267590000024271</v>
      </c>
      <c r="I25" s="1">
        <v>97.267590000024271</v>
      </c>
      <c r="J25" s="1">
        <v>108.29329166669706</v>
      </c>
      <c r="K25" s="1">
        <v>108.29329166669706</v>
      </c>
      <c r="L25" s="1">
        <v>98.999999999999943</v>
      </c>
      <c r="M25" s="1">
        <v>108.29329166669706</v>
      </c>
      <c r="N25" s="1">
        <v>108.29329166669706</v>
      </c>
      <c r="O25" s="1">
        <v>62.999999999999972</v>
      </c>
      <c r="P25" s="1">
        <v>95.768887500024263</v>
      </c>
      <c r="Q25" s="1">
        <v>62.999999999999972</v>
      </c>
      <c r="R25" s="1">
        <v>97.267590000024271</v>
      </c>
      <c r="S25" s="1">
        <v>62.999999999999972</v>
      </c>
      <c r="T25" s="1">
        <v>108.29329166669706</v>
      </c>
      <c r="U25" s="1">
        <v>136.44033333337075</v>
      </c>
      <c r="V25" s="1">
        <v>108.29329166669706</v>
      </c>
      <c r="W25" s="1">
        <v>108.29329166669706</v>
      </c>
      <c r="X25" s="1">
        <v>106.95662499999831</v>
      </c>
      <c r="Y25" s="1">
        <v>106.95662499999831</v>
      </c>
      <c r="Z25" s="1">
        <v>106.95662499999831</v>
      </c>
      <c r="AA25" s="1">
        <v>106.95662499999831</v>
      </c>
      <c r="AB25" s="1">
        <v>108.29329166669706</v>
      </c>
      <c r="AC25" s="1">
        <v>108.29329166669706</v>
      </c>
      <c r="AD25" s="1">
        <v>106.95662499999831</v>
      </c>
      <c r="AE25" s="1">
        <v>107.1549716666987</v>
      </c>
      <c r="AF25" s="1">
        <v>108.29329166669706</v>
      </c>
      <c r="AG25" s="1">
        <v>62.999999999999972</v>
      </c>
      <c r="AH25" s="1">
        <v>97.267590000024271</v>
      </c>
      <c r="AI25" s="1">
        <v>86.296815000024296</v>
      </c>
      <c r="AJ25" s="1">
        <v>106.95662499999831</v>
      </c>
      <c r="AK25" s="1">
        <v>108.29329166669706</v>
      </c>
      <c r="AL25" s="1">
        <v>98.999999999999943</v>
      </c>
      <c r="AM25" s="1">
        <v>108.29329166669706</v>
      </c>
    </row>
    <row r="26" spans="1:39" x14ac:dyDescent="0.25">
      <c r="A26" s="32">
        <f ca="1">Exceedance!U26</f>
        <v>43497</v>
      </c>
      <c r="B26" s="273">
        <v>34.538291666237122</v>
      </c>
      <c r="C26" s="273">
        <v>34.538291666237122</v>
      </c>
      <c r="D26" s="273">
        <v>34.538291666237122</v>
      </c>
      <c r="E26" s="1">
        <v>55.999999999999972</v>
      </c>
      <c r="F26" s="1">
        <v>55.999999999999972</v>
      </c>
      <c r="G26" s="1">
        <v>85.127900000021555</v>
      </c>
      <c r="H26" s="1">
        <v>86.460080000021563</v>
      </c>
      <c r="I26" s="1">
        <v>86.460080000021563</v>
      </c>
      <c r="J26" s="1">
        <v>38.578291666658849</v>
      </c>
      <c r="K26" s="1">
        <v>38.578291666658849</v>
      </c>
      <c r="L26" s="1">
        <v>87.999999999999957</v>
      </c>
      <c r="M26" s="1">
        <v>38.578291666658849</v>
      </c>
      <c r="N26" s="1">
        <v>38.578291666658849</v>
      </c>
      <c r="O26" s="1">
        <v>55.999999999999972</v>
      </c>
      <c r="P26" s="1">
        <v>85.127900000021555</v>
      </c>
      <c r="Q26" s="1">
        <v>55.999999999999972</v>
      </c>
      <c r="R26" s="1">
        <v>86.460080000021563</v>
      </c>
      <c r="S26" s="1">
        <v>55.999999999999972</v>
      </c>
      <c r="T26" s="1">
        <v>38.578291666658849</v>
      </c>
      <c r="U26" s="1">
        <v>66.725333333332543</v>
      </c>
      <c r="V26" s="1">
        <v>38.578291666658849</v>
      </c>
      <c r="W26" s="1">
        <v>38.578291666658849</v>
      </c>
      <c r="X26" s="1">
        <v>37.621624999963757</v>
      </c>
      <c r="Y26" s="1">
        <v>37.621624999963757</v>
      </c>
      <c r="Z26" s="1">
        <v>37.621624999963757</v>
      </c>
      <c r="AA26" s="1">
        <v>37.621624999963757</v>
      </c>
      <c r="AB26" s="1">
        <v>38.578291666658849</v>
      </c>
      <c r="AC26" s="1">
        <v>38.578291666658849</v>
      </c>
      <c r="AD26" s="1">
        <v>37.621624999963757</v>
      </c>
      <c r="AE26" s="1">
        <v>37.566451666660306</v>
      </c>
      <c r="AF26" s="1">
        <v>38.578291666658849</v>
      </c>
      <c r="AG26" s="1">
        <v>55.999999999999972</v>
      </c>
      <c r="AH26" s="1">
        <v>86.460080000021563</v>
      </c>
      <c r="AI26" s="1">
        <v>76.708280000021574</v>
      </c>
      <c r="AJ26" s="1">
        <v>37.621624999963757</v>
      </c>
      <c r="AK26" s="1">
        <v>38.578291666658849</v>
      </c>
      <c r="AL26" s="1">
        <v>87.999999999999957</v>
      </c>
      <c r="AM26" s="1">
        <v>38.578291666658849</v>
      </c>
    </row>
    <row r="27" spans="1:39" x14ac:dyDescent="0.25">
      <c r="A27" s="32">
        <f ca="1">Exceedance!U27</f>
        <v>43525</v>
      </c>
      <c r="B27" s="273">
        <v>103.87329166627167</v>
      </c>
      <c r="C27" s="273">
        <v>103.87329166627167</v>
      </c>
      <c r="D27" s="273">
        <v>103.87329166627167</v>
      </c>
      <c r="E27" s="1">
        <v>62.999999999999972</v>
      </c>
      <c r="F27" s="1">
        <v>62.999999999999972</v>
      </c>
      <c r="G27" s="1">
        <v>95.768887500024263</v>
      </c>
      <c r="H27" s="1">
        <v>97.267590000024271</v>
      </c>
      <c r="I27" s="1">
        <v>97.267590000024271</v>
      </c>
      <c r="J27" s="1">
        <v>108.29329166669706</v>
      </c>
      <c r="K27" s="1">
        <v>108.29329166669706</v>
      </c>
      <c r="L27" s="1">
        <v>98.999999999999943</v>
      </c>
      <c r="M27" s="1">
        <v>108.29329166669706</v>
      </c>
      <c r="N27" s="1">
        <v>108.29329166669706</v>
      </c>
      <c r="O27" s="1">
        <v>62.999999999999972</v>
      </c>
      <c r="P27" s="1">
        <v>95.768887500024263</v>
      </c>
      <c r="Q27" s="1">
        <v>62.999999999999972</v>
      </c>
      <c r="R27" s="1">
        <v>97.267590000024271</v>
      </c>
      <c r="S27" s="1">
        <v>62.999999999999972</v>
      </c>
      <c r="T27" s="1">
        <v>108.29329166669706</v>
      </c>
      <c r="U27" s="1">
        <v>136.44033333337075</v>
      </c>
      <c r="V27" s="1">
        <v>108.29329166669706</v>
      </c>
      <c r="W27" s="1">
        <v>108.29329166669706</v>
      </c>
      <c r="X27" s="1">
        <v>106.95662499999831</v>
      </c>
      <c r="Y27" s="1">
        <v>106.95662499999831</v>
      </c>
      <c r="Z27" s="1">
        <v>106.95662499999831</v>
      </c>
      <c r="AA27" s="1">
        <v>106.95662499999831</v>
      </c>
      <c r="AB27" s="1">
        <v>108.29329166669706</v>
      </c>
      <c r="AC27" s="1">
        <v>108.29329166669706</v>
      </c>
      <c r="AD27" s="1">
        <v>106.95662499999831</v>
      </c>
      <c r="AE27" s="1">
        <v>107.1549716666987</v>
      </c>
      <c r="AF27" s="1">
        <v>108.29329166669706</v>
      </c>
      <c r="AG27" s="1">
        <v>62.999999999999972</v>
      </c>
      <c r="AH27" s="1">
        <v>97.267590000024271</v>
      </c>
      <c r="AI27" s="1">
        <v>86.296815000024296</v>
      </c>
      <c r="AJ27" s="1">
        <v>106.95662499999831</v>
      </c>
      <c r="AK27" s="1">
        <v>108.29329166669706</v>
      </c>
      <c r="AL27" s="1">
        <v>98.999999999999943</v>
      </c>
      <c r="AM27" s="1">
        <v>108.29329166669706</v>
      </c>
    </row>
    <row r="28" spans="1:39" x14ac:dyDescent="0.25">
      <c r="A28" s="32">
        <f ca="1">Exceedance!U28</f>
        <v>43556</v>
      </c>
      <c r="B28" s="273">
        <v>101.33729166628829</v>
      </c>
      <c r="C28" s="273">
        <v>101.33729166628829</v>
      </c>
      <c r="D28" s="273">
        <v>101.33729166628829</v>
      </c>
      <c r="E28" s="1">
        <v>55.999999999999979</v>
      </c>
      <c r="F28" s="1">
        <v>55.999999999999979</v>
      </c>
      <c r="G28" s="1">
        <v>85.127900000021569</v>
      </c>
      <c r="H28" s="1">
        <v>86.460080000021577</v>
      </c>
      <c r="I28" s="1">
        <v>86.460080000021577</v>
      </c>
      <c r="J28" s="1">
        <v>105.37729166671004</v>
      </c>
      <c r="K28" s="1">
        <v>105.37729166671004</v>
      </c>
      <c r="L28" s="1">
        <v>87.999999999999957</v>
      </c>
      <c r="M28" s="1">
        <v>105.37729166671004</v>
      </c>
      <c r="N28" s="1">
        <v>105.37729166671004</v>
      </c>
      <c r="O28" s="1">
        <v>55.999999999999979</v>
      </c>
      <c r="P28" s="1">
        <v>85.127900000021569</v>
      </c>
      <c r="Q28" s="1">
        <v>55.999999999999979</v>
      </c>
      <c r="R28" s="1">
        <v>86.460080000021577</v>
      </c>
      <c r="S28" s="1">
        <v>55.999999999999979</v>
      </c>
      <c r="T28" s="1">
        <v>105.37729166671004</v>
      </c>
      <c r="U28" s="1">
        <v>133.52433333338368</v>
      </c>
      <c r="V28" s="1">
        <v>105.37729166671004</v>
      </c>
      <c r="W28" s="1">
        <v>105.37729166671004</v>
      </c>
      <c r="X28" s="1">
        <v>104.42062500001494</v>
      </c>
      <c r="Y28" s="1">
        <v>104.42062500001494</v>
      </c>
      <c r="Z28" s="1">
        <v>104.42062500001494</v>
      </c>
      <c r="AA28" s="1">
        <v>104.42062500001494</v>
      </c>
      <c r="AB28" s="1">
        <v>105.37729166671004</v>
      </c>
      <c r="AC28" s="1">
        <v>105.37729166671004</v>
      </c>
      <c r="AD28" s="1">
        <v>104.42062500001494</v>
      </c>
      <c r="AE28" s="1">
        <v>104.36545166671148</v>
      </c>
      <c r="AF28" s="1">
        <v>105.37729166671004</v>
      </c>
      <c r="AG28" s="1">
        <v>55.999999999999979</v>
      </c>
      <c r="AH28" s="1">
        <v>86.460080000021577</v>
      </c>
      <c r="AI28" s="1">
        <v>76.708280000021588</v>
      </c>
      <c r="AJ28" s="1">
        <v>104.42062500001494</v>
      </c>
      <c r="AK28" s="1">
        <v>105.37729166671004</v>
      </c>
      <c r="AL28" s="1">
        <v>87.999999999999957</v>
      </c>
      <c r="AM28" s="1">
        <v>105.37729166671004</v>
      </c>
    </row>
    <row r="29" spans="1:39" x14ac:dyDescent="0.25">
      <c r="A29" s="32">
        <f ca="1">Exceedance!U29</f>
        <v>43586</v>
      </c>
      <c r="B29" s="273">
        <v>103.87329166627167</v>
      </c>
      <c r="C29" s="273">
        <v>103.87329166627167</v>
      </c>
      <c r="D29" s="273">
        <v>103.87329166627167</v>
      </c>
      <c r="E29" s="1">
        <v>62.999999999999972</v>
      </c>
      <c r="F29" s="1">
        <v>62.999999999999972</v>
      </c>
      <c r="G29" s="1">
        <v>95.768887500024263</v>
      </c>
      <c r="H29" s="1">
        <v>97.267590000024271</v>
      </c>
      <c r="I29" s="1">
        <v>97.267590000024271</v>
      </c>
      <c r="J29" s="1">
        <v>108.29329166669706</v>
      </c>
      <c r="K29" s="1">
        <v>108.29329166669706</v>
      </c>
      <c r="L29" s="1">
        <v>98.999999999999943</v>
      </c>
      <c r="M29" s="1">
        <v>108.29329166669706</v>
      </c>
      <c r="N29" s="1">
        <v>108.29329166669706</v>
      </c>
      <c r="O29" s="1">
        <v>62.999999999999972</v>
      </c>
      <c r="P29" s="1">
        <v>95.768887500024263</v>
      </c>
      <c r="Q29" s="1">
        <v>62.999999999999972</v>
      </c>
      <c r="R29" s="1">
        <v>97.267590000024271</v>
      </c>
      <c r="S29" s="1">
        <v>62.999999999999972</v>
      </c>
      <c r="T29" s="1">
        <v>108.29329166669706</v>
      </c>
      <c r="U29" s="1">
        <v>136.44033333337075</v>
      </c>
      <c r="V29" s="1">
        <v>108.29329166669706</v>
      </c>
      <c r="W29" s="1">
        <v>108.29329166669706</v>
      </c>
      <c r="X29" s="1">
        <v>106.95662499999831</v>
      </c>
      <c r="Y29" s="1">
        <v>106.95662499999831</v>
      </c>
      <c r="Z29" s="1">
        <v>106.95662499999831</v>
      </c>
      <c r="AA29" s="1">
        <v>106.95662499999831</v>
      </c>
      <c r="AB29" s="1">
        <v>108.29329166669706</v>
      </c>
      <c r="AC29" s="1">
        <v>108.29329166669706</v>
      </c>
      <c r="AD29" s="1">
        <v>106.95662499999831</v>
      </c>
      <c r="AE29" s="1">
        <v>107.1549716666987</v>
      </c>
      <c r="AF29" s="1">
        <v>108.29329166669706</v>
      </c>
      <c r="AG29" s="1">
        <v>62.999999999999972</v>
      </c>
      <c r="AH29" s="1">
        <v>97.267590000024271</v>
      </c>
      <c r="AI29" s="1">
        <v>86.296815000024296</v>
      </c>
      <c r="AJ29" s="1">
        <v>106.95662499999831</v>
      </c>
      <c r="AK29" s="1">
        <v>108.29329166669706</v>
      </c>
      <c r="AL29" s="1">
        <v>98.999999999999943</v>
      </c>
      <c r="AM29" s="1">
        <v>108.29329166669706</v>
      </c>
    </row>
    <row r="30" spans="1:39" x14ac:dyDescent="0.25">
      <c r="A30" s="32">
        <f ca="1">Exceedance!U30</f>
        <v>43617</v>
      </c>
      <c r="B30" s="273">
        <v>101.33729166628829</v>
      </c>
      <c r="C30" s="273">
        <v>101.33729166628829</v>
      </c>
      <c r="D30" s="273">
        <v>101.33729166628829</v>
      </c>
      <c r="E30" s="1">
        <v>55.999999999999979</v>
      </c>
      <c r="F30" s="1">
        <v>55.999999999999979</v>
      </c>
      <c r="G30" s="1">
        <v>85.127900000021569</v>
      </c>
      <c r="H30" s="1">
        <v>86.460080000021577</v>
      </c>
      <c r="I30" s="1">
        <v>86.460080000021577</v>
      </c>
      <c r="J30" s="1">
        <v>105.37729166671004</v>
      </c>
      <c r="K30" s="1">
        <v>105.37729166671004</v>
      </c>
      <c r="L30" s="1">
        <v>87.999999999999957</v>
      </c>
      <c r="M30" s="1">
        <v>105.37729166671004</v>
      </c>
      <c r="N30" s="1">
        <v>105.37729166671004</v>
      </c>
      <c r="O30" s="1">
        <v>55.999999999999979</v>
      </c>
      <c r="P30" s="1">
        <v>85.127900000021569</v>
      </c>
      <c r="Q30" s="1">
        <v>55.999999999999979</v>
      </c>
      <c r="R30" s="1">
        <v>86.460080000021577</v>
      </c>
      <c r="S30" s="1">
        <v>55.999999999999979</v>
      </c>
      <c r="T30" s="1">
        <v>105.37729166671004</v>
      </c>
      <c r="U30" s="1">
        <v>133.52433333338368</v>
      </c>
      <c r="V30" s="1">
        <v>105.37729166671004</v>
      </c>
      <c r="W30" s="1">
        <v>105.37729166671004</v>
      </c>
      <c r="X30" s="1">
        <v>104.42062500001494</v>
      </c>
      <c r="Y30" s="1">
        <v>104.42062500001494</v>
      </c>
      <c r="Z30" s="1">
        <v>104.42062500001494</v>
      </c>
      <c r="AA30" s="1">
        <v>104.42062500001494</v>
      </c>
      <c r="AB30" s="1">
        <v>105.37729166671004</v>
      </c>
      <c r="AC30" s="1">
        <v>105.37729166671004</v>
      </c>
      <c r="AD30" s="1">
        <v>104.42062500001494</v>
      </c>
      <c r="AE30" s="1">
        <v>104.36545166671148</v>
      </c>
      <c r="AF30" s="1">
        <v>105.37729166671004</v>
      </c>
      <c r="AG30" s="1">
        <v>55.999999999999979</v>
      </c>
      <c r="AH30" s="1">
        <v>86.460080000021577</v>
      </c>
      <c r="AI30" s="1">
        <v>76.708280000021588</v>
      </c>
      <c r="AJ30" s="1">
        <v>104.42062500001494</v>
      </c>
      <c r="AK30" s="1">
        <v>105.37729166671004</v>
      </c>
      <c r="AL30" s="1">
        <v>87.999999999999957</v>
      </c>
      <c r="AM30" s="1">
        <v>105.37729166671004</v>
      </c>
    </row>
    <row r="31" spans="1:39" x14ac:dyDescent="0.25">
      <c r="A31" s="32">
        <f ca="1">Exceedance!U31</f>
        <v>43647</v>
      </c>
      <c r="B31" s="273">
        <v>103.87329166627167</v>
      </c>
      <c r="C31" s="273">
        <v>103.87329166627167</v>
      </c>
      <c r="D31" s="273">
        <v>103.87329166627167</v>
      </c>
      <c r="E31" s="1">
        <v>62.999999999999972</v>
      </c>
      <c r="F31" s="1">
        <v>62.999999999999972</v>
      </c>
      <c r="G31" s="1">
        <v>95.768887500024263</v>
      </c>
      <c r="H31" s="1">
        <v>97.267590000024271</v>
      </c>
      <c r="I31" s="1">
        <v>97.267590000024271</v>
      </c>
      <c r="J31" s="1">
        <v>108.29329166669706</v>
      </c>
      <c r="K31" s="1">
        <v>108.29329166669706</v>
      </c>
      <c r="L31" s="1">
        <v>98.999999999999943</v>
      </c>
      <c r="M31" s="1">
        <v>108.29329166669706</v>
      </c>
      <c r="N31" s="1">
        <v>108.29329166669706</v>
      </c>
      <c r="O31" s="1">
        <v>62.999999999999972</v>
      </c>
      <c r="P31" s="1">
        <v>95.768887500024263</v>
      </c>
      <c r="Q31" s="1">
        <v>62.999999999999972</v>
      </c>
      <c r="R31" s="1">
        <v>97.267590000024271</v>
      </c>
      <c r="S31" s="1">
        <v>62.999999999999972</v>
      </c>
      <c r="T31" s="1">
        <v>108.29329166669706</v>
      </c>
      <c r="U31" s="1">
        <v>136.44033333337075</v>
      </c>
      <c r="V31" s="1">
        <v>108.29329166669706</v>
      </c>
      <c r="W31" s="1">
        <v>108.29329166669706</v>
      </c>
      <c r="X31" s="1">
        <v>106.95662499999831</v>
      </c>
      <c r="Y31" s="1">
        <v>106.95662499999831</v>
      </c>
      <c r="Z31" s="1">
        <v>106.95662499999831</v>
      </c>
      <c r="AA31" s="1">
        <v>106.95662499999831</v>
      </c>
      <c r="AB31" s="1">
        <v>108.29329166669706</v>
      </c>
      <c r="AC31" s="1">
        <v>108.29329166669706</v>
      </c>
      <c r="AD31" s="1">
        <v>106.95662499999831</v>
      </c>
      <c r="AE31" s="1">
        <v>107.1549716666987</v>
      </c>
      <c r="AF31" s="1">
        <v>108.29329166669706</v>
      </c>
      <c r="AG31" s="1">
        <v>62.999999999999972</v>
      </c>
      <c r="AH31" s="1">
        <v>97.267590000024271</v>
      </c>
      <c r="AI31" s="1">
        <v>86.296815000024296</v>
      </c>
      <c r="AJ31" s="1">
        <v>106.95662499999831</v>
      </c>
      <c r="AK31" s="1">
        <v>108.29329166669706</v>
      </c>
      <c r="AL31" s="1">
        <v>98.999999999999943</v>
      </c>
      <c r="AM31" s="1">
        <v>108.29329166669706</v>
      </c>
    </row>
    <row r="32" spans="1:39" x14ac:dyDescent="0.25">
      <c r="A32" s="32">
        <f ca="1">Exceedance!U32</f>
        <v>43678</v>
      </c>
      <c r="B32" s="273">
        <v>103.49629166623552</v>
      </c>
      <c r="C32" s="273">
        <v>103.49629166623552</v>
      </c>
      <c r="D32" s="273">
        <v>103.49629166623552</v>
      </c>
      <c r="E32" s="1">
        <v>55.999999999999972</v>
      </c>
      <c r="F32" s="1">
        <v>55.999999999999972</v>
      </c>
      <c r="G32" s="1">
        <v>85.127900000021569</v>
      </c>
      <c r="H32" s="1">
        <v>86.460080000021577</v>
      </c>
      <c r="I32" s="1">
        <v>86.460080000021577</v>
      </c>
      <c r="J32" s="1">
        <v>107.53629166665726</v>
      </c>
      <c r="K32" s="1">
        <v>107.53629166665726</v>
      </c>
      <c r="L32" s="1">
        <v>87.999999999999957</v>
      </c>
      <c r="M32" s="1">
        <v>107.53629166665726</v>
      </c>
      <c r="N32" s="1">
        <v>107.53629166665726</v>
      </c>
      <c r="O32" s="1">
        <v>55.999999999999972</v>
      </c>
      <c r="P32" s="1">
        <v>85.127900000021569</v>
      </c>
      <c r="Q32" s="1">
        <v>55.999999999999972</v>
      </c>
      <c r="R32" s="1">
        <v>86.460080000021577</v>
      </c>
      <c r="S32" s="1">
        <v>55.999999999999972</v>
      </c>
      <c r="T32" s="1">
        <v>107.53629166665726</v>
      </c>
      <c r="U32" s="1">
        <v>135.68333333333092</v>
      </c>
      <c r="V32" s="1">
        <v>107.53629166665726</v>
      </c>
      <c r="W32" s="1">
        <v>107.53629166665726</v>
      </c>
      <c r="X32" s="1">
        <v>106.57962499996216</v>
      </c>
      <c r="Y32" s="1">
        <v>106.57962499996216</v>
      </c>
      <c r="Z32" s="1">
        <v>106.57962499996216</v>
      </c>
      <c r="AA32" s="1">
        <v>106.57962499996216</v>
      </c>
      <c r="AB32" s="1">
        <v>107.53629166665726</v>
      </c>
      <c r="AC32" s="1">
        <v>107.53629166665726</v>
      </c>
      <c r="AD32" s="1">
        <v>106.57962499996216</v>
      </c>
      <c r="AE32" s="1">
        <v>106.52445166665872</v>
      </c>
      <c r="AF32" s="1">
        <v>107.53629166665726</v>
      </c>
      <c r="AG32" s="1">
        <v>55.999999999999972</v>
      </c>
      <c r="AH32" s="1">
        <v>86.460080000021577</v>
      </c>
      <c r="AI32" s="1">
        <v>76.708280000021574</v>
      </c>
      <c r="AJ32" s="1">
        <v>106.57962499996216</v>
      </c>
      <c r="AK32" s="1">
        <v>107.53629166665726</v>
      </c>
      <c r="AL32" s="1">
        <v>87.999999999999957</v>
      </c>
      <c r="AM32" s="1">
        <v>107.53629166665726</v>
      </c>
    </row>
    <row r="33" spans="1:39" x14ac:dyDescent="0.25">
      <c r="A33" s="32">
        <f ca="1">Exceedance!U33</f>
        <v>43709</v>
      </c>
      <c r="B33" s="273">
        <v>43.485291666287644</v>
      </c>
      <c r="C33" s="273">
        <v>43.485291666287644</v>
      </c>
      <c r="D33" s="273">
        <v>43.485291666287644</v>
      </c>
      <c r="E33" s="1">
        <v>55.999999999999979</v>
      </c>
      <c r="F33" s="1">
        <v>55.999999999999979</v>
      </c>
      <c r="G33" s="1">
        <v>85.127900000021569</v>
      </c>
      <c r="H33" s="1">
        <v>86.460080000021577</v>
      </c>
      <c r="I33" s="1">
        <v>86.460080000021577</v>
      </c>
      <c r="J33" s="1">
        <v>47.525291666709379</v>
      </c>
      <c r="K33" s="1">
        <v>47.525291666709379</v>
      </c>
      <c r="L33" s="1">
        <v>87.999999999999957</v>
      </c>
      <c r="M33" s="1">
        <v>47.525291666709379</v>
      </c>
      <c r="N33" s="1">
        <v>47.525291666709379</v>
      </c>
      <c r="O33" s="1">
        <v>55.999999999999979</v>
      </c>
      <c r="P33" s="1">
        <v>85.127900000021569</v>
      </c>
      <c r="Q33" s="1">
        <v>55.999999999999979</v>
      </c>
      <c r="R33" s="1">
        <v>86.460080000021577</v>
      </c>
      <c r="S33" s="1">
        <v>55.999999999999979</v>
      </c>
      <c r="T33" s="1">
        <v>47.525291666709379</v>
      </c>
      <c r="U33" s="1">
        <v>75.672333333383051</v>
      </c>
      <c r="V33" s="1">
        <v>47.525291666709379</v>
      </c>
      <c r="W33" s="1">
        <v>47.525291666709379</v>
      </c>
      <c r="X33" s="1">
        <v>46.568625000014293</v>
      </c>
      <c r="Y33" s="1">
        <v>46.568625000014293</v>
      </c>
      <c r="Z33" s="1">
        <v>46.568625000014293</v>
      </c>
      <c r="AA33" s="1">
        <v>46.568625000014293</v>
      </c>
      <c r="AB33" s="1">
        <v>47.525291666709379</v>
      </c>
      <c r="AC33" s="1">
        <v>47.525291666709379</v>
      </c>
      <c r="AD33" s="1">
        <v>46.568625000014293</v>
      </c>
      <c r="AE33" s="1">
        <v>46.513451666710843</v>
      </c>
      <c r="AF33" s="1">
        <v>47.525291666709379</v>
      </c>
      <c r="AG33" s="1">
        <v>55.999999999999979</v>
      </c>
      <c r="AH33" s="1">
        <v>86.460080000021577</v>
      </c>
      <c r="AI33" s="1">
        <v>76.708280000021588</v>
      </c>
      <c r="AJ33" s="1">
        <v>46.568625000014293</v>
      </c>
      <c r="AK33" s="1">
        <v>47.525291666709379</v>
      </c>
      <c r="AL33" s="1">
        <v>87.999999999999957</v>
      </c>
      <c r="AM33" s="1">
        <v>47.525291666709379</v>
      </c>
    </row>
    <row r="34" spans="1:39" x14ac:dyDescent="0.25">
      <c r="A34" s="32">
        <f ca="1">Exceedance!U34</f>
        <v>43739</v>
      </c>
      <c r="B34" s="273">
        <v>36.50929166623213</v>
      </c>
      <c r="C34" s="273">
        <v>36.50929166623213</v>
      </c>
      <c r="D34" s="273">
        <v>36.50929166623213</v>
      </c>
      <c r="E34" s="1">
        <v>55.999999999999972</v>
      </c>
      <c r="F34" s="1">
        <v>55.999999999999972</v>
      </c>
      <c r="G34" s="1">
        <v>85.127900000021569</v>
      </c>
      <c r="H34" s="1">
        <v>86.460080000021577</v>
      </c>
      <c r="I34" s="1">
        <v>86.460080000021577</v>
      </c>
      <c r="J34" s="1">
        <v>40.549291666653858</v>
      </c>
      <c r="K34" s="1">
        <v>40.549291666653858</v>
      </c>
      <c r="L34" s="1">
        <v>87.999999999999957</v>
      </c>
      <c r="M34" s="1">
        <v>40.549291666653858</v>
      </c>
      <c r="N34" s="1">
        <v>40.549291666653858</v>
      </c>
      <c r="O34" s="1">
        <v>55.999999999999972</v>
      </c>
      <c r="P34" s="1">
        <v>85.127900000021569</v>
      </c>
      <c r="Q34" s="1">
        <v>55.999999999999972</v>
      </c>
      <c r="R34" s="1">
        <v>86.460080000021577</v>
      </c>
      <c r="S34" s="1">
        <v>55.999999999999972</v>
      </c>
      <c r="T34" s="1">
        <v>40.549291666653858</v>
      </c>
      <c r="U34" s="1">
        <v>68.69633333332753</v>
      </c>
      <c r="V34" s="1">
        <v>40.549291666653858</v>
      </c>
      <c r="W34" s="1">
        <v>40.549291666653858</v>
      </c>
      <c r="X34" s="1">
        <v>39.592624999958772</v>
      </c>
      <c r="Y34" s="1">
        <v>39.592624999958772</v>
      </c>
      <c r="Z34" s="1">
        <v>39.592624999958772</v>
      </c>
      <c r="AA34" s="1">
        <v>39.592624999958772</v>
      </c>
      <c r="AB34" s="1">
        <v>40.549291666653858</v>
      </c>
      <c r="AC34" s="1">
        <v>40.549291666653858</v>
      </c>
      <c r="AD34" s="1">
        <v>39.592624999958772</v>
      </c>
      <c r="AE34" s="1">
        <v>39.537451666655308</v>
      </c>
      <c r="AF34" s="1">
        <v>40.549291666653858</v>
      </c>
      <c r="AG34" s="1">
        <v>55.999999999999972</v>
      </c>
      <c r="AH34" s="1">
        <v>86.460080000021577</v>
      </c>
      <c r="AI34" s="1">
        <v>76.708280000021574</v>
      </c>
      <c r="AJ34" s="1">
        <v>39.592624999958772</v>
      </c>
      <c r="AK34" s="1">
        <v>40.549291666653858</v>
      </c>
      <c r="AL34" s="1">
        <v>87.999999999999957</v>
      </c>
      <c r="AM34" s="1">
        <v>40.549291666653858</v>
      </c>
    </row>
    <row r="35" spans="1:39" x14ac:dyDescent="0.25">
      <c r="A35" s="32">
        <f ca="1">Exceedance!U35</f>
        <v>43770</v>
      </c>
      <c r="B35" s="273">
        <v>36.14729166630687</v>
      </c>
      <c r="C35" s="273">
        <v>36.14729166630687</v>
      </c>
      <c r="D35" s="273">
        <v>36.14729166630687</v>
      </c>
      <c r="E35" s="1">
        <v>55.999999999999979</v>
      </c>
      <c r="F35" s="1">
        <v>55.999999999999979</v>
      </c>
      <c r="G35" s="1">
        <v>85.127900000021569</v>
      </c>
      <c r="H35" s="1">
        <v>86.460080000021577</v>
      </c>
      <c r="I35" s="1">
        <v>86.460080000021577</v>
      </c>
      <c r="J35" s="1">
        <v>40.187291666728598</v>
      </c>
      <c r="K35" s="1">
        <v>40.187291666728598</v>
      </c>
      <c r="L35" s="1">
        <v>87.999999999999957</v>
      </c>
      <c r="M35" s="1">
        <v>40.187291666728598</v>
      </c>
      <c r="N35" s="1">
        <v>40.187291666728598</v>
      </c>
      <c r="O35" s="1">
        <v>55.999999999999979</v>
      </c>
      <c r="P35" s="1">
        <v>85.127900000021569</v>
      </c>
      <c r="Q35" s="1">
        <v>55.999999999999979</v>
      </c>
      <c r="R35" s="1">
        <v>86.460080000021577</v>
      </c>
      <c r="S35" s="1">
        <v>55.999999999999979</v>
      </c>
      <c r="T35" s="1">
        <v>40.187291666728598</v>
      </c>
      <c r="U35" s="1">
        <v>68.33433333340227</v>
      </c>
      <c r="V35" s="1">
        <v>40.187291666728598</v>
      </c>
      <c r="W35" s="1">
        <v>40.187291666728598</v>
      </c>
      <c r="X35" s="1">
        <v>39.230625000033513</v>
      </c>
      <c r="Y35" s="1">
        <v>39.230625000033513</v>
      </c>
      <c r="Z35" s="1">
        <v>39.230625000033513</v>
      </c>
      <c r="AA35" s="1">
        <v>39.230625000033513</v>
      </c>
      <c r="AB35" s="1">
        <v>40.187291666728598</v>
      </c>
      <c r="AC35" s="1">
        <v>40.187291666728598</v>
      </c>
      <c r="AD35" s="1">
        <v>39.230625000033513</v>
      </c>
      <c r="AE35" s="1">
        <v>39.175451666730055</v>
      </c>
      <c r="AF35" s="1">
        <v>40.187291666728598</v>
      </c>
      <c r="AG35" s="1">
        <v>55.999999999999979</v>
      </c>
      <c r="AH35" s="1">
        <v>86.460080000021577</v>
      </c>
      <c r="AI35" s="1">
        <v>76.708280000021588</v>
      </c>
      <c r="AJ35" s="1">
        <v>39.230625000033513</v>
      </c>
      <c r="AK35" s="1">
        <v>40.187291666728598</v>
      </c>
      <c r="AL35" s="1">
        <v>87.999999999999957</v>
      </c>
      <c r="AM35" s="1">
        <v>40.187291666728598</v>
      </c>
    </row>
    <row r="36" spans="1:39" x14ac:dyDescent="0.25">
      <c r="A36" s="32">
        <f ca="1">Exceedance!U36</f>
        <v>43800</v>
      </c>
      <c r="B36" s="273">
        <v>36.50929166623213</v>
      </c>
      <c r="C36" s="273">
        <v>36.50929166623213</v>
      </c>
      <c r="D36" s="273">
        <v>36.50929166623213</v>
      </c>
      <c r="E36" s="1">
        <v>55.999999999999972</v>
      </c>
      <c r="F36" s="1">
        <v>55.999999999999972</v>
      </c>
      <c r="G36" s="1">
        <v>85.127900000021569</v>
      </c>
      <c r="H36" s="1">
        <v>86.460080000021577</v>
      </c>
      <c r="I36" s="1">
        <v>86.460080000021577</v>
      </c>
      <c r="J36" s="1">
        <v>40.549291666653858</v>
      </c>
      <c r="K36" s="1">
        <v>40.549291666653858</v>
      </c>
      <c r="L36" s="1">
        <v>87.999999999999957</v>
      </c>
      <c r="M36" s="1">
        <v>40.549291666653858</v>
      </c>
      <c r="N36" s="1">
        <v>40.549291666653858</v>
      </c>
      <c r="O36" s="1">
        <v>55.999999999999972</v>
      </c>
      <c r="P36" s="1">
        <v>85.127900000021569</v>
      </c>
      <c r="Q36" s="1">
        <v>55.999999999999972</v>
      </c>
      <c r="R36" s="1">
        <v>86.460080000021577</v>
      </c>
      <c r="S36" s="1">
        <v>55.999999999999972</v>
      </c>
      <c r="T36" s="1">
        <v>40.549291666653858</v>
      </c>
      <c r="U36" s="1">
        <v>68.69633333332753</v>
      </c>
      <c r="V36" s="1">
        <v>40.549291666653858</v>
      </c>
      <c r="W36" s="1">
        <v>40.549291666653858</v>
      </c>
      <c r="X36" s="1">
        <v>39.592624999958772</v>
      </c>
      <c r="Y36" s="1">
        <v>39.592624999958772</v>
      </c>
      <c r="Z36" s="1">
        <v>39.592624999958772</v>
      </c>
      <c r="AA36" s="1">
        <v>39.592624999958772</v>
      </c>
      <c r="AB36" s="1">
        <v>40.549291666653858</v>
      </c>
      <c r="AC36" s="1">
        <v>40.549291666653858</v>
      </c>
      <c r="AD36" s="1">
        <v>39.592624999958772</v>
      </c>
      <c r="AE36" s="1">
        <v>39.537451666655308</v>
      </c>
      <c r="AF36" s="1">
        <v>40.549291666653858</v>
      </c>
      <c r="AG36" s="1">
        <v>55.999999999999972</v>
      </c>
      <c r="AH36" s="1">
        <v>86.460080000021577</v>
      </c>
      <c r="AI36" s="1">
        <v>76.708280000021574</v>
      </c>
      <c r="AJ36" s="1">
        <v>39.592624999958772</v>
      </c>
      <c r="AK36" s="1">
        <v>40.549291666653858</v>
      </c>
      <c r="AL36" s="1">
        <v>87.999999999999957</v>
      </c>
      <c r="AM36" s="1">
        <v>40.549291666653858</v>
      </c>
    </row>
    <row r="37" spans="1:39" x14ac:dyDescent="0.25">
      <c r="A37" s="32">
        <f ca="1">Exceedance!U37</f>
        <v>43831</v>
      </c>
      <c r="B37" s="254">
        <v>84.596833333334061</v>
      </c>
      <c r="C37" s="254">
        <v>84.596833333334061</v>
      </c>
      <c r="D37" s="254">
        <v>84.596833333334061</v>
      </c>
      <c r="E37" s="1">
        <v>112.49999999999996</v>
      </c>
      <c r="F37" s="1">
        <v>112.49999999999996</v>
      </c>
      <c r="G37" s="1">
        <v>112.49999999999996</v>
      </c>
      <c r="H37" s="1">
        <v>97.294590000384375</v>
      </c>
      <c r="I37" s="1">
        <v>97.294590000384375</v>
      </c>
      <c r="J37" s="1">
        <v>85.483500000356869</v>
      </c>
      <c r="K37" s="1">
        <v>98.999999999999943</v>
      </c>
      <c r="L37" s="1">
        <v>85.483500000356869</v>
      </c>
      <c r="M37" s="1">
        <v>85.483500000356869</v>
      </c>
      <c r="N37" s="1">
        <v>62.999999999999972</v>
      </c>
      <c r="O37" s="1">
        <v>84.095812500356814</v>
      </c>
      <c r="P37" s="1">
        <v>97.294590000384375</v>
      </c>
      <c r="Q37" s="1">
        <v>84.322680000357551</v>
      </c>
      <c r="R37" s="1">
        <v>97.294590000384375</v>
      </c>
      <c r="S37" s="1">
        <v>97.294590000384375</v>
      </c>
      <c r="T37" s="1">
        <v>112.49999999999996</v>
      </c>
      <c r="U37" s="1">
        <v>85.483500000356869</v>
      </c>
      <c r="V37" s="1">
        <v>85.483500000356869</v>
      </c>
      <c r="W37" s="1">
        <v>96.395220000351557</v>
      </c>
      <c r="X37" s="1">
        <v>84.596833333677296</v>
      </c>
      <c r="Y37" s="1">
        <v>84.596833333677296</v>
      </c>
      <c r="Z37" s="1">
        <v>84.596833333677296</v>
      </c>
      <c r="AA37" s="1">
        <v>85.483500000356869</v>
      </c>
      <c r="AB37" s="1">
        <v>85.483500000356869</v>
      </c>
      <c r="AC37" s="1">
        <v>85.483500000356869</v>
      </c>
      <c r="AD37" s="1">
        <v>84.322680000357551</v>
      </c>
      <c r="AE37" s="1">
        <v>85.483500000356869</v>
      </c>
      <c r="AF37" s="1">
        <v>62.999999999999972</v>
      </c>
      <c r="AG37" s="1">
        <v>98.999999999999943</v>
      </c>
      <c r="AH37" s="1">
        <v>98.999999999999943</v>
      </c>
      <c r="AI37" s="1">
        <v>85.483500000356869</v>
      </c>
      <c r="AJ37" s="1">
        <v>84.596833333677296</v>
      </c>
      <c r="AK37" s="1">
        <v>98.999999999999943</v>
      </c>
      <c r="AL37" s="1">
        <v>85.483500000356869</v>
      </c>
      <c r="AM37" s="1">
        <v>62.999999999999972</v>
      </c>
    </row>
    <row r="38" spans="1:39" x14ac:dyDescent="0.25">
      <c r="A38" s="32">
        <f ca="1">Exceedance!U38</f>
        <v>43862</v>
      </c>
      <c r="B38" s="254">
        <v>76.596833333334217</v>
      </c>
      <c r="C38" s="254">
        <v>76.596833333334217</v>
      </c>
      <c r="D38" s="254">
        <v>76.596833333334217</v>
      </c>
      <c r="E38" s="1">
        <v>99.999999999999943</v>
      </c>
      <c r="F38" s="1">
        <v>99.999999999999943</v>
      </c>
      <c r="G38" s="1">
        <v>99.999999999999943</v>
      </c>
      <c r="H38" s="1">
        <v>86.484080000341677</v>
      </c>
      <c r="I38" s="1">
        <v>86.484080000341677</v>
      </c>
      <c r="J38" s="1">
        <v>77.153500000355493</v>
      </c>
      <c r="K38" s="1">
        <v>87.999999999999943</v>
      </c>
      <c r="L38" s="1">
        <v>77.153500000355493</v>
      </c>
      <c r="M38" s="1">
        <v>77.153500000355493</v>
      </c>
      <c r="N38" s="1">
        <v>55.999999999999972</v>
      </c>
      <c r="O38" s="1">
        <v>75.765812500355409</v>
      </c>
      <c r="P38" s="1">
        <v>86.484080000341677</v>
      </c>
      <c r="Q38" s="1">
        <v>76.121660000356087</v>
      </c>
      <c r="R38" s="1">
        <v>86.484080000341677</v>
      </c>
      <c r="S38" s="1">
        <v>86.484080000341677</v>
      </c>
      <c r="T38" s="1">
        <v>99.999999999999943</v>
      </c>
      <c r="U38" s="1">
        <v>77.153500000355493</v>
      </c>
      <c r="V38" s="1">
        <v>77.153500000355493</v>
      </c>
      <c r="W38" s="1">
        <v>85.684640000312484</v>
      </c>
      <c r="X38" s="1">
        <v>76.596833333677424</v>
      </c>
      <c r="Y38" s="1">
        <v>76.596833333677424</v>
      </c>
      <c r="Z38" s="1">
        <v>76.596833333677424</v>
      </c>
      <c r="AA38" s="1">
        <v>77.153500000355493</v>
      </c>
      <c r="AB38" s="1">
        <v>77.153500000355493</v>
      </c>
      <c r="AC38" s="1">
        <v>77.153500000355493</v>
      </c>
      <c r="AD38" s="1">
        <v>76.121660000356087</v>
      </c>
      <c r="AE38" s="1">
        <v>77.153500000355493</v>
      </c>
      <c r="AF38" s="1">
        <v>55.999999999999972</v>
      </c>
      <c r="AG38" s="1">
        <v>87.999999999999943</v>
      </c>
      <c r="AH38" s="1">
        <v>87.999999999999943</v>
      </c>
      <c r="AI38" s="1">
        <v>77.153500000355493</v>
      </c>
      <c r="AJ38" s="1">
        <v>76.596833333677424</v>
      </c>
      <c r="AK38" s="1">
        <v>87.999999999999943</v>
      </c>
      <c r="AL38" s="1">
        <v>77.153500000355493</v>
      </c>
      <c r="AM38" s="1">
        <v>55.999999999999972</v>
      </c>
    </row>
    <row r="39" spans="1:39" x14ac:dyDescent="0.25">
      <c r="A39" s="32">
        <f ca="1">Exceedance!U39</f>
        <v>43891</v>
      </c>
      <c r="B39" s="254">
        <v>84.596833333334061</v>
      </c>
      <c r="C39" s="254">
        <v>84.596833333334061</v>
      </c>
      <c r="D39" s="254">
        <v>84.596833333334061</v>
      </c>
      <c r="E39" s="1">
        <v>112.49999999999996</v>
      </c>
      <c r="F39" s="1">
        <v>112.49999999999996</v>
      </c>
      <c r="G39" s="1">
        <v>112.49999999999996</v>
      </c>
      <c r="H39" s="1">
        <v>97.294590000384375</v>
      </c>
      <c r="I39" s="1">
        <v>97.294590000384375</v>
      </c>
      <c r="J39" s="1">
        <v>85.483500000356869</v>
      </c>
      <c r="K39" s="1">
        <v>98.999999999999943</v>
      </c>
      <c r="L39" s="1">
        <v>85.483500000356869</v>
      </c>
      <c r="M39" s="1">
        <v>85.483500000356869</v>
      </c>
      <c r="N39" s="1">
        <v>62.999999999999972</v>
      </c>
      <c r="O39" s="1">
        <v>84.095812500356814</v>
      </c>
      <c r="P39" s="1">
        <v>97.294590000384375</v>
      </c>
      <c r="Q39" s="1">
        <v>84.322680000357551</v>
      </c>
      <c r="R39" s="1">
        <v>97.294590000384375</v>
      </c>
      <c r="S39" s="1">
        <v>97.294590000384375</v>
      </c>
      <c r="T39" s="1">
        <v>112.49999999999996</v>
      </c>
      <c r="U39" s="1">
        <v>85.483500000356869</v>
      </c>
      <c r="V39" s="1">
        <v>85.483500000356869</v>
      </c>
      <c r="W39" s="1">
        <v>96.395220000351557</v>
      </c>
      <c r="X39" s="1">
        <v>84.596833333677296</v>
      </c>
      <c r="Y39" s="1">
        <v>84.596833333677296</v>
      </c>
      <c r="Z39" s="1">
        <v>84.596833333677296</v>
      </c>
      <c r="AA39" s="1">
        <v>85.483500000356869</v>
      </c>
      <c r="AB39" s="1">
        <v>85.483500000356869</v>
      </c>
      <c r="AC39" s="1">
        <v>85.483500000356869</v>
      </c>
      <c r="AD39" s="1">
        <v>84.322680000357551</v>
      </c>
      <c r="AE39" s="1">
        <v>85.483500000356869</v>
      </c>
      <c r="AF39" s="1">
        <v>62.999999999999972</v>
      </c>
      <c r="AG39" s="1">
        <v>98.999999999999943</v>
      </c>
      <c r="AH39" s="1">
        <v>98.999999999999943</v>
      </c>
      <c r="AI39" s="1">
        <v>85.483500000356869</v>
      </c>
      <c r="AJ39" s="1">
        <v>84.596833333677296</v>
      </c>
      <c r="AK39" s="1">
        <v>98.999999999999943</v>
      </c>
      <c r="AL39" s="1">
        <v>85.483500000356869</v>
      </c>
      <c r="AM39" s="1">
        <v>62.999999999999972</v>
      </c>
    </row>
    <row r="40" spans="1:39" x14ac:dyDescent="0.25">
      <c r="A40" s="32">
        <f ca="1">Exceedance!U40</f>
        <v>43922</v>
      </c>
      <c r="B40" s="254">
        <v>76.596833333334203</v>
      </c>
      <c r="C40" s="254">
        <v>76.596833333334203</v>
      </c>
      <c r="D40" s="254">
        <v>76.596833333334203</v>
      </c>
      <c r="E40" s="1">
        <v>99.999999999999957</v>
      </c>
      <c r="F40" s="1">
        <v>99.999999999999957</v>
      </c>
      <c r="G40" s="1">
        <v>99.999999999999957</v>
      </c>
      <c r="H40" s="1">
        <v>86.484080000341677</v>
      </c>
      <c r="I40" s="1">
        <v>86.484080000341677</v>
      </c>
      <c r="J40" s="1">
        <v>77.153500000355493</v>
      </c>
      <c r="K40" s="1">
        <v>87.999999999999957</v>
      </c>
      <c r="L40" s="1">
        <v>77.153500000355493</v>
      </c>
      <c r="M40" s="1">
        <v>77.153500000355493</v>
      </c>
      <c r="N40" s="1">
        <v>55.999999999999979</v>
      </c>
      <c r="O40" s="1">
        <v>75.765812500355409</v>
      </c>
      <c r="P40" s="1">
        <v>86.484080000341677</v>
      </c>
      <c r="Q40" s="1">
        <v>76.121660000356087</v>
      </c>
      <c r="R40" s="1">
        <v>86.484080000341677</v>
      </c>
      <c r="S40" s="1">
        <v>86.484080000341677</v>
      </c>
      <c r="T40" s="1">
        <v>99.999999999999957</v>
      </c>
      <c r="U40" s="1">
        <v>77.153500000355493</v>
      </c>
      <c r="V40" s="1">
        <v>77.153500000355493</v>
      </c>
      <c r="W40" s="1">
        <v>85.684640000312498</v>
      </c>
      <c r="X40" s="1">
        <v>76.596833333677424</v>
      </c>
      <c r="Y40" s="1">
        <v>76.596833333677424</v>
      </c>
      <c r="Z40" s="1">
        <v>76.596833333677424</v>
      </c>
      <c r="AA40" s="1">
        <v>77.153500000355493</v>
      </c>
      <c r="AB40" s="1">
        <v>77.153500000355493</v>
      </c>
      <c r="AC40" s="1">
        <v>77.153500000355493</v>
      </c>
      <c r="AD40" s="1">
        <v>76.121660000356087</v>
      </c>
      <c r="AE40" s="1">
        <v>77.153500000355493</v>
      </c>
      <c r="AF40" s="1">
        <v>55.999999999999979</v>
      </c>
      <c r="AG40" s="1">
        <v>87.999999999999957</v>
      </c>
      <c r="AH40" s="1">
        <v>87.999999999999957</v>
      </c>
      <c r="AI40" s="1">
        <v>77.153500000355493</v>
      </c>
      <c r="AJ40" s="1">
        <v>76.596833333677424</v>
      </c>
      <c r="AK40" s="1">
        <v>87.999999999999957</v>
      </c>
      <c r="AL40" s="1">
        <v>77.153500000355493</v>
      </c>
      <c r="AM40" s="1">
        <v>55.999999999999979</v>
      </c>
    </row>
    <row r="41" spans="1:39" x14ac:dyDescent="0.25">
      <c r="A41" s="32">
        <f ca="1">Exceedance!U41</f>
        <v>43952</v>
      </c>
      <c r="B41" s="254">
        <v>84.596833333334061</v>
      </c>
      <c r="C41" s="254">
        <v>84.596833333334061</v>
      </c>
      <c r="D41" s="254">
        <v>84.596833333334061</v>
      </c>
      <c r="E41" s="1">
        <v>112.49999999999996</v>
      </c>
      <c r="F41" s="1">
        <v>112.49999999999996</v>
      </c>
      <c r="G41" s="1">
        <v>112.49999999999996</v>
      </c>
      <c r="H41" s="1">
        <v>97.294590000384375</v>
      </c>
      <c r="I41" s="1">
        <v>97.294590000384375</v>
      </c>
      <c r="J41" s="1">
        <v>85.483500000356869</v>
      </c>
      <c r="K41" s="1">
        <v>98.999999999999943</v>
      </c>
      <c r="L41" s="1">
        <v>85.483500000356869</v>
      </c>
      <c r="M41" s="1">
        <v>85.483500000356869</v>
      </c>
      <c r="N41" s="1">
        <v>62.999999999999972</v>
      </c>
      <c r="O41" s="1">
        <v>84.095812500356814</v>
      </c>
      <c r="P41" s="1">
        <v>97.294590000384375</v>
      </c>
      <c r="Q41" s="1">
        <v>84.322680000357551</v>
      </c>
      <c r="R41" s="1">
        <v>97.294590000384375</v>
      </c>
      <c r="S41" s="1">
        <v>97.294590000384375</v>
      </c>
      <c r="T41" s="1">
        <v>112.49999999999996</v>
      </c>
      <c r="U41" s="1">
        <v>85.483500000356869</v>
      </c>
      <c r="V41" s="1">
        <v>85.483500000356869</v>
      </c>
      <c r="W41" s="1">
        <v>96.395220000351557</v>
      </c>
      <c r="X41" s="1">
        <v>84.596833333677296</v>
      </c>
      <c r="Y41" s="1">
        <v>84.596833333677296</v>
      </c>
      <c r="Z41" s="1">
        <v>84.596833333677296</v>
      </c>
      <c r="AA41" s="1">
        <v>85.483500000356869</v>
      </c>
      <c r="AB41" s="1">
        <v>85.483500000356869</v>
      </c>
      <c r="AC41" s="1">
        <v>85.483500000356869</v>
      </c>
      <c r="AD41" s="1">
        <v>84.322680000357551</v>
      </c>
      <c r="AE41" s="1">
        <v>85.483500000356869</v>
      </c>
      <c r="AF41" s="1">
        <v>62.999999999999972</v>
      </c>
      <c r="AG41" s="1">
        <v>98.999999999999943</v>
      </c>
      <c r="AH41" s="1">
        <v>98.999999999999943</v>
      </c>
      <c r="AI41" s="1">
        <v>85.483500000356869</v>
      </c>
      <c r="AJ41" s="1">
        <v>84.596833333677296</v>
      </c>
      <c r="AK41" s="1">
        <v>98.999999999999943</v>
      </c>
      <c r="AL41" s="1">
        <v>85.483500000356869</v>
      </c>
      <c r="AM41" s="1">
        <v>62.999999999999972</v>
      </c>
    </row>
    <row r="42" spans="1:39" x14ac:dyDescent="0.25">
      <c r="A42" s="32">
        <f ca="1">Exceedance!U42</f>
        <v>43983</v>
      </c>
      <c r="B42" s="254">
        <v>76.596833333334203</v>
      </c>
      <c r="C42" s="254">
        <v>76.596833333334203</v>
      </c>
      <c r="D42" s="254">
        <v>76.596833333334203</v>
      </c>
      <c r="E42" s="1">
        <v>99.999999999999957</v>
      </c>
      <c r="F42" s="1">
        <v>99.999999999999957</v>
      </c>
      <c r="G42" s="1">
        <v>99.999999999999957</v>
      </c>
      <c r="H42" s="1">
        <v>86.484080000341677</v>
      </c>
      <c r="I42" s="1">
        <v>86.484080000341677</v>
      </c>
      <c r="J42" s="1">
        <v>77.153500000355493</v>
      </c>
      <c r="K42" s="1">
        <v>87.999999999999957</v>
      </c>
      <c r="L42" s="1">
        <v>77.153500000355493</v>
      </c>
      <c r="M42" s="1">
        <v>77.153500000355493</v>
      </c>
      <c r="N42" s="1">
        <v>55.999999999999979</v>
      </c>
      <c r="O42" s="1">
        <v>75.765812500355409</v>
      </c>
      <c r="P42" s="1">
        <v>86.484080000341677</v>
      </c>
      <c r="Q42" s="1">
        <v>76.121660000356087</v>
      </c>
      <c r="R42" s="1">
        <v>86.484080000341677</v>
      </c>
      <c r="S42" s="1">
        <v>86.484080000341677</v>
      </c>
      <c r="T42" s="1">
        <v>99.999999999999957</v>
      </c>
      <c r="U42" s="1">
        <v>77.153500000355493</v>
      </c>
      <c r="V42" s="1">
        <v>77.153500000355493</v>
      </c>
      <c r="W42" s="1">
        <v>85.684640000312498</v>
      </c>
      <c r="X42" s="1">
        <v>76.596833333677424</v>
      </c>
      <c r="Y42" s="1">
        <v>76.596833333677424</v>
      </c>
      <c r="Z42" s="1">
        <v>76.596833333677424</v>
      </c>
      <c r="AA42" s="1">
        <v>77.153500000355493</v>
      </c>
      <c r="AB42" s="1">
        <v>77.153500000355493</v>
      </c>
      <c r="AC42" s="1">
        <v>77.153500000355493</v>
      </c>
      <c r="AD42" s="1">
        <v>76.121660000356087</v>
      </c>
      <c r="AE42" s="1">
        <v>77.153500000355493</v>
      </c>
      <c r="AF42" s="1">
        <v>55.999999999999979</v>
      </c>
      <c r="AG42" s="1">
        <v>87.999999999999957</v>
      </c>
      <c r="AH42" s="1">
        <v>87.999999999999957</v>
      </c>
      <c r="AI42" s="1">
        <v>77.153500000355493</v>
      </c>
      <c r="AJ42" s="1">
        <v>76.596833333677424</v>
      </c>
      <c r="AK42" s="1">
        <v>87.999999999999957</v>
      </c>
      <c r="AL42" s="1">
        <v>77.153500000355493</v>
      </c>
      <c r="AM42" s="1">
        <v>55.999999999999979</v>
      </c>
    </row>
    <row r="43" spans="1:39" x14ac:dyDescent="0.25">
      <c r="A43" s="32">
        <f ca="1">Exceedance!U43</f>
        <v>44013</v>
      </c>
      <c r="B43" s="254">
        <v>84.596833333334061</v>
      </c>
      <c r="C43" s="254">
        <v>84.596833333334061</v>
      </c>
      <c r="D43" s="254">
        <v>84.596833333334061</v>
      </c>
      <c r="E43" s="1">
        <v>112.49999999999996</v>
      </c>
      <c r="F43" s="1">
        <v>112.49999999999996</v>
      </c>
      <c r="G43" s="1">
        <v>112.49999999999996</v>
      </c>
      <c r="H43" s="1">
        <v>97.294590000384375</v>
      </c>
      <c r="I43" s="1">
        <v>97.294590000384375</v>
      </c>
      <c r="J43" s="1">
        <v>85.483500000356869</v>
      </c>
      <c r="K43" s="1">
        <v>98.999999999999943</v>
      </c>
      <c r="L43" s="1">
        <v>85.483500000356869</v>
      </c>
      <c r="M43" s="1">
        <v>85.483500000356869</v>
      </c>
      <c r="N43" s="1">
        <v>62.999999999999972</v>
      </c>
      <c r="O43" s="1">
        <v>84.095812500356814</v>
      </c>
      <c r="P43" s="1">
        <v>97.294590000384375</v>
      </c>
      <c r="Q43" s="1">
        <v>84.322680000357551</v>
      </c>
      <c r="R43" s="1">
        <v>97.294590000384375</v>
      </c>
      <c r="S43" s="1">
        <v>97.294590000384375</v>
      </c>
      <c r="T43" s="1">
        <v>112.49999999999996</v>
      </c>
      <c r="U43" s="1">
        <v>85.483500000356869</v>
      </c>
      <c r="V43" s="1">
        <v>85.483500000356869</v>
      </c>
      <c r="W43" s="1">
        <v>96.395220000351557</v>
      </c>
      <c r="X43" s="1">
        <v>84.596833333677296</v>
      </c>
      <c r="Y43" s="1">
        <v>84.596833333677296</v>
      </c>
      <c r="Z43" s="1">
        <v>84.596833333677296</v>
      </c>
      <c r="AA43" s="1">
        <v>85.483500000356869</v>
      </c>
      <c r="AB43" s="1">
        <v>85.483500000356869</v>
      </c>
      <c r="AC43" s="1">
        <v>85.483500000356869</v>
      </c>
      <c r="AD43" s="1">
        <v>84.322680000357551</v>
      </c>
      <c r="AE43" s="1">
        <v>85.483500000356869</v>
      </c>
      <c r="AF43" s="1">
        <v>62.999999999999972</v>
      </c>
      <c r="AG43" s="1">
        <v>98.999999999999943</v>
      </c>
      <c r="AH43" s="1">
        <v>98.999999999999943</v>
      </c>
      <c r="AI43" s="1">
        <v>85.483500000356869</v>
      </c>
      <c r="AJ43" s="1">
        <v>84.596833333677296</v>
      </c>
      <c r="AK43" s="1">
        <v>98.999999999999943</v>
      </c>
      <c r="AL43" s="1">
        <v>85.483500000356869</v>
      </c>
      <c r="AM43" s="1">
        <v>62.999999999999972</v>
      </c>
    </row>
    <row r="44" spans="1:39" x14ac:dyDescent="0.25">
      <c r="A44" s="32">
        <f ca="1">Exceedance!U44</f>
        <v>44044</v>
      </c>
      <c r="B44" s="254">
        <v>76.596833333334203</v>
      </c>
      <c r="C44" s="254">
        <v>76.596833333334203</v>
      </c>
      <c r="D44" s="254">
        <v>76.596833333334203</v>
      </c>
      <c r="E44" s="1">
        <v>99.999999999999957</v>
      </c>
      <c r="F44" s="1">
        <v>99.999999999999957</v>
      </c>
      <c r="G44" s="1">
        <v>99.999999999999957</v>
      </c>
      <c r="H44" s="1">
        <v>86.484080000341677</v>
      </c>
      <c r="I44" s="1">
        <v>86.484080000341677</v>
      </c>
      <c r="J44" s="1">
        <v>77.153500000355493</v>
      </c>
      <c r="K44" s="1">
        <v>87.999999999999957</v>
      </c>
      <c r="L44" s="1">
        <v>77.153500000355493</v>
      </c>
      <c r="M44" s="1">
        <v>77.153500000355493</v>
      </c>
      <c r="N44" s="1">
        <v>55.999999999999972</v>
      </c>
      <c r="O44" s="1">
        <v>75.765812500355409</v>
      </c>
      <c r="P44" s="1">
        <v>86.484080000341677</v>
      </c>
      <c r="Q44" s="1">
        <v>76.121660000356087</v>
      </c>
      <c r="R44" s="1">
        <v>86.484080000341677</v>
      </c>
      <c r="S44" s="1">
        <v>86.484080000341677</v>
      </c>
      <c r="T44" s="1">
        <v>99.999999999999957</v>
      </c>
      <c r="U44" s="1">
        <v>77.153500000355493</v>
      </c>
      <c r="V44" s="1">
        <v>77.153500000355493</v>
      </c>
      <c r="W44" s="1">
        <v>85.684640000312498</v>
      </c>
      <c r="X44" s="1">
        <v>76.596833333677424</v>
      </c>
      <c r="Y44" s="1">
        <v>76.596833333677424</v>
      </c>
      <c r="Z44" s="1">
        <v>76.596833333677424</v>
      </c>
      <c r="AA44" s="1">
        <v>77.153500000355493</v>
      </c>
      <c r="AB44" s="1">
        <v>77.153500000355493</v>
      </c>
      <c r="AC44" s="1">
        <v>77.153500000355493</v>
      </c>
      <c r="AD44" s="1">
        <v>76.121660000356087</v>
      </c>
      <c r="AE44" s="1">
        <v>77.153500000355493</v>
      </c>
      <c r="AF44" s="1">
        <v>55.999999999999972</v>
      </c>
      <c r="AG44" s="1">
        <v>87.999999999999957</v>
      </c>
      <c r="AH44" s="1">
        <v>87.999999999999957</v>
      </c>
      <c r="AI44" s="1">
        <v>77.153500000355493</v>
      </c>
      <c r="AJ44" s="1">
        <v>76.596833333677424</v>
      </c>
      <c r="AK44" s="1">
        <v>87.999999999999957</v>
      </c>
      <c r="AL44" s="1">
        <v>77.153500000355493</v>
      </c>
      <c r="AM44" s="1">
        <v>55.999999999999972</v>
      </c>
    </row>
    <row r="45" spans="1:39" x14ac:dyDescent="0.25">
      <c r="A45" s="32">
        <f ca="1">Exceedance!U45</f>
        <v>44075</v>
      </c>
      <c r="B45" s="254">
        <v>76.596833333334203</v>
      </c>
      <c r="C45" s="254">
        <v>76.596833333334203</v>
      </c>
      <c r="D45" s="254">
        <v>76.596833333334203</v>
      </c>
      <c r="E45" s="1">
        <v>99.999999999999957</v>
      </c>
      <c r="F45" s="1">
        <v>99.999999999999957</v>
      </c>
      <c r="G45" s="1">
        <v>99.999999999999957</v>
      </c>
      <c r="H45" s="1">
        <v>86.484080000341677</v>
      </c>
      <c r="I45" s="1">
        <v>86.484080000341677</v>
      </c>
      <c r="J45" s="1">
        <v>77.153500000355493</v>
      </c>
      <c r="K45" s="1">
        <v>87.999999999999957</v>
      </c>
      <c r="L45" s="1">
        <v>77.153500000355493</v>
      </c>
      <c r="M45" s="1">
        <v>77.153500000355493</v>
      </c>
      <c r="N45" s="1">
        <v>55.999999999999979</v>
      </c>
      <c r="O45" s="1">
        <v>75.765812500355409</v>
      </c>
      <c r="P45" s="1">
        <v>86.484080000341677</v>
      </c>
      <c r="Q45" s="1">
        <v>76.121660000356087</v>
      </c>
      <c r="R45" s="1">
        <v>86.484080000341677</v>
      </c>
      <c r="S45" s="1">
        <v>86.484080000341677</v>
      </c>
      <c r="T45" s="1">
        <v>99.999999999999957</v>
      </c>
      <c r="U45" s="1">
        <v>77.153500000355493</v>
      </c>
      <c r="V45" s="1">
        <v>77.153500000355493</v>
      </c>
      <c r="W45" s="1">
        <v>85.684640000312498</v>
      </c>
      <c r="X45" s="1">
        <v>76.596833333677424</v>
      </c>
      <c r="Y45" s="1">
        <v>76.596833333677424</v>
      </c>
      <c r="Z45" s="1">
        <v>76.596833333677424</v>
      </c>
      <c r="AA45" s="1">
        <v>77.153500000355493</v>
      </c>
      <c r="AB45" s="1">
        <v>77.153500000355493</v>
      </c>
      <c r="AC45" s="1">
        <v>77.153500000355493</v>
      </c>
      <c r="AD45" s="1">
        <v>76.121660000356087</v>
      </c>
      <c r="AE45" s="1">
        <v>77.153500000355493</v>
      </c>
      <c r="AF45" s="1">
        <v>55.999999999999979</v>
      </c>
      <c r="AG45" s="1">
        <v>87.999999999999957</v>
      </c>
      <c r="AH45" s="1">
        <v>87.999999999999957</v>
      </c>
      <c r="AI45" s="1">
        <v>77.153500000355493</v>
      </c>
      <c r="AJ45" s="1">
        <v>76.596833333677424</v>
      </c>
      <c r="AK45" s="1">
        <v>87.999999999999957</v>
      </c>
      <c r="AL45" s="1">
        <v>77.153500000355493</v>
      </c>
      <c r="AM45" s="1">
        <v>55.999999999999979</v>
      </c>
    </row>
    <row r="46" spans="1:39" x14ac:dyDescent="0.25">
      <c r="A46" s="32">
        <f ca="1">Exceedance!U46</f>
        <v>44105</v>
      </c>
      <c r="B46" s="254">
        <v>76.596833333334203</v>
      </c>
      <c r="C46" s="254">
        <v>76.596833333334203</v>
      </c>
      <c r="D46" s="254">
        <v>76.596833333334203</v>
      </c>
      <c r="E46" s="1">
        <v>99.999999999999957</v>
      </c>
      <c r="F46" s="1">
        <v>99.999999999999957</v>
      </c>
      <c r="G46" s="1">
        <v>99.999999999999957</v>
      </c>
      <c r="H46" s="1">
        <v>86.484080000341677</v>
      </c>
      <c r="I46" s="1">
        <v>86.484080000341677</v>
      </c>
      <c r="J46" s="1">
        <v>77.153500000355493</v>
      </c>
      <c r="K46" s="1">
        <v>87.999999999999957</v>
      </c>
      <c r="L46" s="1">
        <v>77.153500000355493</v>
      </c>
      <c r="M46" s="1">
        <v>77.153500000355493</v>
      </c>
      <c r="N46" s="1">
        <v>55.999999999999972</v>
      </c>
      <c r="O46" s="1">
        <v>75.765812500355409</v>
      </c>
      <c r="P46" s="1">
        <v>86.484080000341677</v>
      </c>
      <c r="Q46" s="1">
        <v>76.121660000356087</v>
      </c>
      <c r="R46" s="1">
        <v>86.484080000341677</v>
      </c>
      <c r="S46" s="1">
        <v>86.484080000341677</v>
      </c>
      <c r="T46" s="1">
        <v>99.999999999999957</v>
      </c>
      <c r="U46" s="1">
        <v>77.153500000355493</v>
      </c>
      <c r="V46" s="1">
        <v>77.153500000355493</v>
      </c>
      <c r="W46" s="1">
        <v>85.684640000312498</v>
      </c>
      <c r="X46" s="1">
        <v>76.596833333677424</v>
      </c>
      <c r="Y46" s="1">
        <v>76.596833333677424</v>
      </c>
      <c r="Z46" s="1">
        <v>76.596833333677424</v>
      </c>
      <c r="AA46" s="1">
        <v>77.153500000355493</v>
      </c>
      <c r="AB46" s="1">
        <v>77.153500000355493</v>
      </c>
      <c r="AC46" s="1">
        <v>77.153500000355493</v>
      </c>
      <c r="AD46" s="1">
        <v>76.121660000356087</v>
      </c>
      <c r="AE46" s="1">
        <v>77.153500000355493</v>
      </c>
      <c r="AF46" s="1">
        <v>55.999999999999972</v>
      </c>
      <c r="AG46" s="1">
        <v>87.999999999999957</v>
      </c>
      <c r="AH46" s="1">
        <v>87.999999999999957</v>
      </c>
      <c r="AI46" s="1">
        <v>77.153500000355493</v>
      </c>
      <c r="AJ46" s="1">
        <v>76.596833333677424</v>
      </c>
      <c r="AK46" s="1">
        <v>87.999999999999957</v>
      </c>
      <c r="AL46" s="1">
        <v>77.153500000355493</v>
      </c>
      <c r="AM46" s="1">
        <v>55.999999999999972</v>
      </c>
    </row>
    <row r="47" spans="1:39" x14ac:dyDescent="0.25">
      <c r="A47" s="32">
        <f ca="1">Exceedance!U47</f>
        <v>44136</v>
      </c>
      <c r="B47" s="254">
        <v>76.596833333334203</v>
      </c>
      <c r="C47" s="254">
        <v>76.596833333334203</v>
      </c>
      <c r="D47" s="254">
        <v>76.596833333334203</v>
      </c>
      <c r="E47" s="1">
        <v>99.999999999999957</v>
      </c>
      <c r="F47" s="1">
        <v>99.999999999999957</v>
      </c>
      <c r="G47" s="1">
        <v>99.999999999999957</v>
      </c>
      <c r="H47" s="1">
        <v>86.484080000341677</v>
      </c>
      <c r="I47" s="1">
        <v>86.484080000341677</v>
      </c>
      <c r="J47" s="1">
        <v>77.153500000355493</v>
      </c>
      <c r="K47" s="1">
        <v>87.999999999999957</v>
      </c>
      <c r="L47" s="1">
        <v>77.153500000355493</v>
      </c>
      <c r="M47" s="1">
        <v>77.153500000355493</v>
      </c>
      <c r="N47" s="1">
        <v>55.999999999999979</v>
      </c>
      <c r="O47" s="1">
        <v>75.765812500355409</v>
      </c>
      <c r="P47" s="1">
        <v>86.484080000341677</v>
      </c>
      <c r="Q47" s="1">
        <v>76.121660000356087</v>
      </c>
      <c r="R47" s="1">
        <v>86.484080000341677</v>
      </c>
      <c r="S47" s="1">
        <v>86.484080000341677</v>
      </c>
      <c r="T47" s="1">
        <v>99.999999999999957</v>
      </c>
      <c r="U47" s="1">
        <v>77.153500000355493</v>
      </c>
      <c r="V47" s="1">
        <v>77.153500000355493</v>
      </c>
      <c r="W47" s="1">
        <v>85.684640000312498</v>
      </c>
      <c r="X47" s="1">
        <v>76.596833333677424</v>
      </c>
      <c r="Y47" s="1">
        <v>76.596833333677424</v>
      </c>
      <c r="Z47" s="1">
        <v>76.596833333677424</v>
      </c>
      <c r="AA47" s="1">
        <v>77.153500000355493</v>
      </c>
      <c r="AB47" s="1">
        <v>77.153500000355493</v>
      </c>
      <c r="AC47" s="1">
        <v>77.153500000355493</v>
      </c>
      <c r="AD47" s="1">
        <v>76.121660000356087</v>
      </c>
      <c r="AE47" s="1">
        <v>77.153500000355493</v>
      </c>
      <c r="AF47" s="1">
        <v>55.999999999999979</v>
      </c>
      <c r="AG47" s="1">
        <v>87.999999999999957</v>
      </c>
      <c r="AH47" s="1">
        <v>87.999999999999957</v>
      </c>
      <c r="AI47" s="1">
        <v>77.153500000355493</v>
      </c>
      <c r="AJ47" s="1">
        <v>76.596833333677424</v>
      </c>
      <c r="AK47" s="1">
        <v>87.999999999999957</v>
      </c>
      <c r="AL47" s="1">
        <v>77.153500000355493</v>
      </c>
      <c r="AM47" s="1">
        <v>55.999999999999979</v>
      </c>
    </row>
    <row r="48" spans="1:39" x14ac:dyDescent="0.25">
      <c r="A48" s="32">
        <f ca="1">Exceedance!U48</f>
        <v>44166</v>
      </c>
      <c r="B48" s="254">
        <v>76.596833333334203</v>
      </c>
      <c r="C48" s="254">
        <v>76.596833333334203</v>
      </c>
      <c r="D48" s="254">
        <v>76.596833333334203</v>
      </c>
      <c r="E48" s="1">
        <v>99.999999999999957</v>
      </c>
      <c r="F48" s="1">
        <v>99.999999999999957</v>
      </c>
      <c r="G48" s="1">
        <v>99.999999999999957</v>
      </c>
      <c r="H48" s="1">
        <v>86.484080000341677</v>
      </c>
      <c r="I48" s="1">
        <v>86.484080000341677</v>
      </c>
      <c r="J48" s="1">
        <v>77.153500000355493</v>
      </c>
      <c r="K48" s="1">
        <v>87.999999999999957</v>
      </c>
      <c r="L48" s="1">
        <v>77.153500000355493</v>
      </c>
      <c r="M48" s="1">
        <v>77.153500000355493</v>
      </c>
      <c r="N48" s="1">
        <v>55.999999999999972</v>
      </c>
      <c r="O48" s="1">
        <v>75.765812500355409</v>
      </c>
      <c r="P48" s="1">
        <v>86.484080000341677</v>
      </c>
      <c r="Q48" s="1">
        <v>76.121660000356087</v>
      </c>
      <c r="R48" s="1">
        <v>86.484080000341677</v>
      </c>
      <c r="S48" s="1">
        <v>86.484080000341677</v>
      </c>
      <c r="T48" s="1">
        <v>99.999999999999957</v>
      </c>
      <c r="U48" s="1">
        <v>77.153500000355493</v>
      </c>
      <c r="V48" s="1">
        <v>77.153500000355493</v>
      </c>
      <c r="W48" s="1">
        <v>85.684640000312498</v>
      </c>
      <c r="X48" s="1">
        <v>76.596833333677424</v>
      </c>
      <c r="Y48" s="1">
        <v>76.596833333677424</v>
      </c>
      <c r="Z48" s="1">
        <v>76.596833333677424</v>
      </c>
      <c r="AA48" s="1">
        <v>77.153500000355493</v>
      </c>
      <c r="AB48" s="1">
        <v>77.153500000355493</v>
      </c>
      <c r="AC48" s="1">
        <v>77.153500000355493</v>
      </c>
      <c r="AD48" s="1">
        <v>76.121660000356087</v>
      </c>
      <c r="AE48" s="1">
        <v>77.153500000355493</v>
      </c>
      <c r="AF48" s="1">
        <v>55.999999999999972</v>
      </c>
      <c r="AG48" s="1">
        <v>87.999999999999957</v>
      </c>
      <c r="AH48" s="1">
        <v>87.999999999999957</v>
      </c>
      <c r="AI48" s="1">
        <v>77.153500000355493</v>
      </c>
      <c r="AJ48" s="1">
        <v>76.596833333677424</v>
      </c>
      <c r="AK48" s="1">
        <v>87.999999999999957</v>
      </c>
      <c r="AL48" s="1">
        <v>77.153500000355493</v>
      </c>
      <c r="AM48" s="1">
        <v>55.999999999999972</v>
      </c>
    </row>
    <row r="49" spans="1:39" x14ac:dyDescent="0.25">
      <c r="A49" s="32">
        <f ca="1">Exceedance!U49</f>
        <v>44197</v>
      </c>
      <c r="B49" s="254">
        <v>85.654458333073748</v>
      </c>
      <c r="C49" s="254">
        <v>85.654458333073748</v>
      </c>
      <c r="D49" s="254">
        <v>85.654458333073748</v>
      </c>
      <c r="E49" s="1">
        <v>112.49999999999996</v>
      </c>
      <c r="F49" s="1">
        <v>112.49999999999996</v>
      </c>
      <c r="G49" s="1">
        <v>106.71759000008954</v>
      </c>
      <c r="H49" s="1">
        <v>97.897590000124069</v>
      </c>
      <c r="I49" s="1">
        <v>97.897590000124069</v>
      </c>
      <c r="J49" s="1">
        <v>98.999999999999943</v>
      </c>
      <c r="K49" s="1">
        <v>86.001125000117355</v>
      </c>
      <c r="L49" s="1">
        <v>86.001125000117355</v>
      </c>
      <c r="M49" s="1">
        <v>62.999999999999972</v>
      </c>
      <c r="N49" s="1">
        <v>84.613437500117314</v>
      </c>
      <c r="O49" s="1">
        <v>62.999999999999972</v>
      </c>
      <c r="P49" s="1">
        <v>97.897590000124069</v>
      </c>
      <c r="Q49" s="1">
        <v>97.897590000124069</v>
      </c>
      <c r="R49" s="1">
        <v>97.897590000124069</v>
      </c>
      <c r="S49" s="1">
        <v>112.49999999999996</v>
      </c>
      <c r="T49" s="1">
        <v>97.897590000124069</v>
      </c>
      <c r="U49" s="1">
        <v>86.001125000117355</v>
      </c>
      <c r="V49" s="1">
        <v>96.971220000092217</v>
      </c>
      <c r="W49" s="1">
        <v>86.001125000117355</v>
      </c>
      <c r="X49" s="1">
        <v>85.654458333416954</v>
      </c>
      <c r="Y49" s="1">
        <v>85.654458333416954</v>
      </c>
      <c r="Z49" s="1">
        <v>86.001125000117355</v>
      </c>
      <c r="AA49" s="1">
        <v>86.001125000117355</v>
      </c>
      <c r="AB49" s="1">
        <v>86.001125000117355</v>
      </c>
      <c r="AC49" s="1">
        <v>84.813305000119087</v>
      </c>
      <c r="AD49" s="1">
        <v>86.001125000117355</v>
      </c>
      <c r="AE49" s="1">
        <v>62.999999999999972</v>
      </c>
      <c r="AF49" s="1">
        <v>98.999999999999943</v>
      </c>
      <c r="AG49" s="1">
        <v>98.999999999999943</v>
      </c>
      <c r="AH49" s="1">
        <v>86.001125000117355</v>
      </c>
      <c r="AI49" s="1">
        <v>85.654458333416954</v>
      </c>
      <c r="AJ49" s="1">
        <v>113.65150000008148</v>
      </c>
      <c r="AK49" s="1">
        <v>86.001125000117355</v>
      </c>
      <c r="AL49" s="1">
        <v>62.999999999999972</v>
      </c>
      <c r="AM49" s="1">
        <v>97.897590000124069</v>
      </c>
    </row>
    <row r="50" spans="1:39" x14ac:dyDescent="0.25">
      <c r="A50" s="32">
        <f ca="1">Exceedance!U50</f>
        <v>44228</v>
      </c>
      <c r="B50" s="254">
        <v>77.654458333073904</v>
      </c>
      <c r="C50" s="254">
        <v>77.654458333073904</v>
      </c>
      <c r="D50" s="254">
        <v>77.654458333073904</v>
      </c>
      <c r="E50" s="1">
        <v>99.999999999999957</v>
      </c>
      <c r="F50" s="1">
        <v>99.999999999999957</v>
      </c>
      <c r="G50" s="1">
        <v>94.860080000079606</v>
      </c>
      <c r="H50" s="1">
        <v>87.020080000110269</v>
      </c>
      <c r="I50" s="1">
        <v>87.020080000110269</v>
      </c>
      <c r="J50" s="1">
        <v>87.999999999999957</v>
      </c>
      <c r="K50" s="1">
        <v>77.731125000113664</v>
      </c>
      <c r="L50" s="1">
        <v>77.731125000113664</v>
      </c>
      <c r="M50" s="1">
        <v>55.999999999999972</v>
      </c>
      <c r="N50" s="1">
        <v>76.343437500113637</v>
      </c>
      <c r="O50" s="1">
        <v>55.999999999999972</v>
      </c>
      <c r="P50" s="1">
        <v>87.020080000110269</v>
      </c>
      <c r="Q50" s="1">
        <v>87.020080000110269</v>
      </c>
      <c r="R50" s="1">
        <v>87.020080000110269</v>
      </c>
      <c r="S50" s="1">
        <v>99.999999999999957</v>
      </c>
      <c r="T50" s="1">
        <v>87.020080000110269</v>
      </c>
      <c r="U50" s="1">
        <v>77.731125000113664</v>
      </c>
      <c r="V50" s="1">
        <v>86.19664000008197</v>
      </c>
      <c r="W50" s="1">
        <v>77.731125000113664</v>
      </c>
      <c r="X50" s="1">
        <v>77.654458333417125</v>
      </c>
      <c r="Y50" s="1">
        <v>77.654458333417125</v>
      </c>
      <c r="Z50" s="1">
        <v>77.731125000113664</v>
      </c>
      <c r="AA50" s="1">
        <v>77.731125000113664</v>
      </c>
      <c r="AB50" s="1">
        <v>77.731125000113664</v>
      </c>
      <c r="AC50" s="1">
        <v>76.675285000115196</v>
      </c>
      <c r="AD50" s="1">
        <v>77.731125000113664</v>
      </c>
      <c r="AE50" s="1">
        <v>55.999999999999972</v>
      </c>
      <c r="AF50" s="1">
        <v>87.999999999999957</v>
      </c>
      <c r="AG50" s="1">
        <v>87.999999999999957</v>
      </c>
      <c r="AH50" s="1">
        <v>77.731125000113664</v>
      </c>
      <c r="AI50" s="1">
        <v>77.654458333417125</v>
      </c>
      <c r="AJ50" s="1">
        <v>105.65150000008163</v>
      </c>
      <c r="AK50" s="1">
        <v>77.731125000113664</v>
      </c>
      <c r="AL50" s="1">
        <v>55.999999999999972</v>
      </c>
      <c r="AM50" s="1">
        <v>87.020080000110269</v>
      </c>
    </row>
    <row r="51" spans="1:39" x14ac:dyDescent="0.25">
      <c r="A51" s="32">
        <f ca="1">Exceedance!U51</f>
        <v>44256</v>
      </c>
      <c r="B51" s="254">
        <v>85.654458333073748</v>
      </c>
      <c r="C51" s="254">
        <v>85.654458333073748</v>
      </c>
      <c r="D51" s="254">
        <v>85.654458333073748</v>
      </c>
      <c r="E51" s="1">
        <v>112.49999999999996</v>
      </c>
      <c r="F51" s="1">
        <v>112.49999999999996</v>
      </c>
      <c r="G51" s="1">
        <v>106.71759000008954</v>
      </c>
      <c r="H51" s="1">
        <v>97.897590000124069</v>
      </c>
      <c r="I51" s="1">
        <v>97.897590000124069</v>
      </c>
      <c r="J51" s="1">
        <v>98.999999999999943</v>
      </c>
      <c r="K51" s="1">
        <v>86.001125000117355</v>
      </c>
      <c r="L51" s="1">
        <v>86.001125000117355</v>
      </c>
      <c r="M51" s="1">
        <v>62.999999999999972</v>
      </c>
      <c r="N51" s="1">
        <v>84.613437500117314</v>
      </c>
      <c r="O51" s="1">
        <v>62.999999999999972</v>
      </c>
      <c r="P51" s="1">
        <v>97.897590000124069</v>
      </c>
      <c r="Q51" s="1">
        <v>97.897590000124069</v>
      </c>
      <c r="R51" s="1">
        <v>97.897590000124069</v>
      </c>
      <c r="S51" s="1">
        <v>112.49999999999996</v>
      </c>
      <c r="T51" s="1">
        <v>97.897590000124069</v>
      </c>
      <c r="U51" s="1">
        <v>86.001125000117355</v>
      </c>
      <c r="V51" s="1">
        <v>96.971220000092217</v>
      </c>
      <c r="W51" s="1">
        <v>86.001125000117355</v>
      </c>
      <c r="X51" s="1">
        <v>85.654458333416954</v>
      </c>
      <c r="Y51" s="1">
        <v>85.654458333416954</v>
      </c>
      <c r="Z51" s="1">
        <v>86.001125000117355</v>
      </c>
      <c r="AA51" s="1">
        <v>86.001125000117355</v>
      </c>
      <c r="AB51" s="1">
        <v>86.001125000117355</v>
      </c>
      <c r="AC51" s="1">
        <v>84.813305000119087</v>
      </c>
      <c r="AD51" s="1">
        <v>86.001125000117355</v>
      </c>
      <c r="AE51" s="1">
        <v>62.999999999999972</v>
      </c>
      <c r="AF51" s="1">
        <v>98.999999999999943</v>
      </c>
      <c r="AG51" s="1">
        <v>98.999999999999943</v>
      </c>
      <c r="AH51" s="1">
        <v>86.001125000117355</v>
      </c>
      <c r="AI51" s="1">
        <v>85.654458333416954</v>
      </c>
      <c r="AJ51" s="1">
        <v>113.65150000008148</v>
      </c>
      <c r="AK51" s="1">
        <v>86.001125000117355</v>
      </c>
      <c r="AL51" s="1">
        <v>62.999999999999972</v>
      </c>
      <c r="AM51" s="1">
        <v>97.897590000124069</v>
      </c>
    </row>
    <row r="52" spans="1:39" x14ac:dyDescent="0.25">
      <c r="A52" s="32">
        <f ca="1">Exceedance!U52</f>
        <v>44287</v>
      </c>
      <c r="B52" s="254">
        <v>77.65445833307389</v>
      </c>
      <c r="C52" s="254">
        <v>77.65445833307389</v>
      </c>
      <c r="D52" s="254">
        <v>77.65445833307389</v>
      </c>
      <c r="E52" s="1">
        <v>99.999999999999957</v>
      </c>
      <c r="F52" s="1">
        <v>99.999999999999957</v>
      </c>
      <c r="G52" s="1">
        <v>94.860080000079606</v>
      </c>
      <c r="H52" s="1">
        <v>87.020080000110298</v>
      </c>
      <c r="I52" s="1">
        <v>87.020080000110298</v>
      </c>
      <c r="J52" s="1">
        <v>87.999999999999957</v>
      </c>
      <c r="K52" s="1">
        <v>77.731125000113678</v>
      </c>
      <c r="L52" s="1">
        <v>77.731125000113678</v>
      </c>
      <c r="M52" s="1">
        <v>55.999999999999979</v>
      </c>
      <c r="N52" s="1">
        <v>76.343437500113637</v>
      </c>
      <c r="O52" s="1">
        <v>55.999999999999979</v>
      </c>
      <c r="P52" s="1">
        <v>87.020080000110298</v>
      </c>
      <c r="Q52" s="1">
        <v>87.020080000110298</v>
      </c>
      <c r="R52" s="1">
        <v>87.020080000110298</v>
      </c>
      <c r="S52" s="1">
        <v>99.999999999999957</v>
      </c>
      <c r="T52" s="1">
        <v>87.020080000110298</v>
      </c>
      <c r="U52" s="1">
        <v>77.731125000113678</v>
      </c>
      <c r="V52" s="1">
        <v>86.196640000081985</v>
      </c>
      <c r="W52" s="1">
        <v>77.731125000113678</v>
      </c>
      <c r="X52" s="1">
        <v>77.654458333417125</v>
      </c>
      <c r="Y52" s="1">
        <v>77.654458333417125</v>
      </c>
      <c r="Z52" s="1">
        <v>77.731125000113678</v>
      </c>
      <c r="AA52" s="1">
        <v>77.731125000113678</v>
      </c>
      <c r="AB52" s="1">
        <v>77.731125000113678</v>
      </c>
      <c r="AC52" s="1">
        <v>76.675285000115196</v>
      </c>
      <c r="AD52" s="1">
        <v>77.731125000113678</v>
      </c>
      <c r="AE52" s="1">
        <v>55.999999999999979</v>
      </c>
      <c r="AF52" s="1">
        <v>87.999999999999957</v>
      </c>
      <c r="AG52" s="1">
        <v>87.999999999999957</v>
      </c>
      <c r="AH52" s="1">
        <v>77.731125000113678</v>
      </c>
      <c r="AI52" s="1">
        <v>77.654458333417125</v>
      </c>
      <c r="AJ52" s="1">
        <v>105.65150000008164</v>
      </c>
      <c r="AK52" s="1">
        <v>77.731125000113678</v>
      </c>
      <c r="AL52" s="1">
        <v>55.999999999999979</v>
      </c>
      <c r="AM52" s="1">
        <v>87.020080000110298</v>
      </c>
    </row>
    <row r="53" spans="1:39" x14ac:dyDescent="0.25">
      <c r="A53" s="32">
        <f ca="1">Exceedance!U53</f>
        <v>44317</v>
      </c>
      <c r="B53" s="254">
        <v>85.654458333073748</v>
      </c>
      <c r="C53" s="254">
        <v>85.654458333073748</v>
      </c>
      <c r="D53" s="254">
        <v>85.654458333073748</v>
      </c>
      <c r="E53" s="1">
        <v>112.49999999999996</v>
      </c>
      <c r="F53" s="1">
        <v>112.49999999999996</v>
      </c>
      <c r="G53" s="1">
        <v>106.71759000008954</v>
      </c>
      <c r="H53" s="1">
        <v>97.897590000124069</v>
      </c>
      <c r="I53" s="1">
        <v>97.897590000124069</v>
      </c>
      <c r="J53" s="1">
        <v>98.999999999999943</v>
      </c>
      <c r="K53" s="1">
        <v>86.001125000117355</v>
      </c>
      <c r="L53" s="1">
        <v>86.001125000117355</v>
      </c>
      <c r="M53" s="1">
        <v>62.999999999999972</v>
      </c>
      <c r="N53" s="1">
        <v>84.613437500117314</v>
      </c>
      <c r="O53" s="1">
        <v>62.999999999999972</v>
      </c>
      <c r="P53" s="1">
        <v>97.897590000124069</v>
      </c>
      <c r="Q53" s="1">
        <v>97.897590000124069</v>
      </c>
      <c r="R53" s="1">
        <v>97.897590000124069</v>
      </c>
      <c r="S53" s="1">
        <v>112.49999999999996</v>
      </c>
      <c r="T53" s="1">
        <v>97.897590000124069</v>
      </c>
      <c r="U53" s="1">
        <v>86.001125000117355</v>
      </c>
      <c r="V53" s="1">
        <v>96.971220000092217</v>
      </c>
      <c r="W53" s="1">
        <v>86.001125000117355</v>
      </c>
      <c r="X53" s="1">
        <v>85.654458333416954</v>
      </c>
      <c r="Y53" s="1">
        <v>85.654458333416954</v>
      </c>
      <c r="Z53" s="1">
        <v>86.001125000117355</v>
      </c>
      <c r="AA53" s="1">
        <v>86.001125000117355</v>
      </c>
      <c r="AB53" s="1">
        <v>86.001125000117355</v>
      </c>
      <c r="AC53" s="1">
        <v>84.813305000119087</v>
      </c>
      <c r="AD53" s="1">
        <v>86.001125000117355</v>
      </c>
      <c r="AE53" s="1">
        <v>62.999999999999972</v>
      </c>
      <c r="AF53" s="1">
        <v>98.999999999999943</v>
      </c>
      <c r="AG53" s="1">
        <v>98.999999999999943</v>
      </c>
      <c r="AH53" s="1">
        <v>86.001125000117355</v>
      </c>
      <c r="AI53" s="1">
        <v>85.654458333416954</v>
      </c>
      <c r="AJ53" s="1">
        <v>113.65150000008148</v>
      </c>
      <c r="AK53" s="1">
        <v>86.001125000117355</v>
      </c>
      <c r="AL53" s="1">
        <v>62.999999999999972</v>
      </c>
      <c r="AM53" s="1">
        <v>97.897590000124069</v>
      </c>
    </row>
    <row r="54" spans="1:39" x14ac:dyDescent="0.25">
      <c r="A54" s="32">
        <f ca="1">Exceedance!U54</f>
        <v>44348</v>
      </c>
      <c r="B54" s="254">
        <v>77.65445833307389</v>
      </c>
      <c r="C54" s="254">
        <v>77.65445833307389</v>
      </c>
      <c r="D54" s="254">
        <v>77.65445833307389</v>
      </c>
      <c r="E54" s="1">
        <v>99.999999999999957</v>
      </c>
      <c r="F54" s="1">
        <v>99.999999999999957</v>
      </c>
      <c r="G54" s="1">
        <v>94.860080000079606</v>
      </c>
      <c r="H54" s="1">
        <v>87.020080000110298</v>
      </c>
      <c r="I54" s="1">
        <v>87.020080000110298</v>
      </c>
      <c r="J54" s="1">
        <v>87.999999999999957</v>
      </c>
      <c r="K54" s="1">
        <v>77.731125000113678</v>
      </c>
      <c r="L54" s="1">
        <v>77.731125000113678</v>
      </c>
      <c r="M54" s="1">
        <v>55.999999999999979</v>
      </c>
      <c r="N54" s="1">
        <v>76.343437500113637</v>
      </c>
      <c r="O54" s="1">
        <v>55.999999999999979</v>
      </c>
      <c r="P54" s="1">
        <v>87.020080000110298</v>
      </c>
      <c r="Q54" s="1">
        <v>87.020080000110298</v>
      </c>
      <c r="R54" s="1">
        <v>87.020080000110298</v>
      </c>
      <c r="S54" s="1">
        <v>99.999999999999957</v>
      </c>
      <c r="T54" s="1">
        <v>87.020080000110298</v>
      </c>
      <c r="U54" s="1">
        <v>77.731125000113678</v>
      </c>
      <c r="V54" s="1">
        <v>86.196640000081985</v>
      </c>
      <c r="W54" s="1">
        <v>77.731125000113678</v>
      </c>
      <c r="X54" s="1">
        <v>77.654458333417125</v>
      </c>
      <c r="Y54" s="1">
        <v>77.654458333417125</v>
      </c>
      <c r="Z54" s="1">
        <v>77.731125000113678</v>
      </c>
      <c r="AA54" s="1">
        <v>77.731125000113678</v>
      </c>
      <c r="AB54" s="1">
        <v>77.731125000113678</v>
      </c>
      <c r="AC54" s="1">
        <v>76.675285000115196</v>
      </c>
      <c r="AD54" s="1">
        <v>77.731125000113678</v>
      </c>
      <c r="AE54" s="1">
        <v>55.999999999999979</v>
      </c>
      <c r="AF54" s="1">
        <v>87.999999999999957</v>
      </c>
      <c r="AG54" s="1">
        <v>87.999999999999957</v>
      </c>
      <c r="AH54" s="1">
        <v>77.731125000113678</v>
      </c>
      <c r="AI54" s="1">
        <v>77.654458333417125</v>
      </c>
      <c r="AJ54" s="1">
        <v>105.65150000008164</v>
      </c>
      <c r="AK54" s="1">
        <v>77.731125000113678</v>
      </c>
      <c r="AL54" s="1">
        <v>55.999999999999979</v>
      </c>
      <c r="AM54" s="1">
        <v>87.020080000110298</v>
      </c>
    </row>
    <row r="55" spans="1:39" x14ac:dyDescent="0.25">
      <c r="A55" s="32">
        <f ca="1">Exceedance!U55</f>
        <v>44378</v>
      </c>
      <c r="B55" s="254">
        <v>85.654458333073748</v>
      </c>
      <c r="C55" s="254">
        <v>85.654458333073748</v>
      </c>
      <c r="D55" s="254">
        <v>85.654458333073748</v>
      </c>
      <c r="E55" s="1">
        <v>112.49999999999996</v>
      </c>
      <c r="F55" s="1">
        <v>112.49999999999996</v>
      </c>
      <c r="G55" s="1">
        <v>106.71759000008954</v>
      </c>
      <c r="H55" s="1">
        <v>97.897590000124069</v>
      </c>
      <c r="I55" s="1">
        <v>97.897590000124069</v>
      </c>
      <c r="J55" s="1">
        <v>98.999999999999943</v>
      </c>
      <c r="K55" s="1">
        <v>86.001125000117355</v>
      </c>
      <c r="L55" s="1">
        <v>86.001125000117355</v>
      </c>
      <c r="M55" s="1">
        <v>62.999999999999972</v>
      </c>
      <c r="N55" s="1">
        <v>84.613437500117314</v>
      </c>
      <c r="O55" s="1">
        <v>62.999999999999972</v>
      </c>
      <c r="P55" s="1">
        <v>97.897590000124069</v>
      </c>
      <c r="Q55" s="1">
        <v>97.897590000124069</v>
      </c>
      <c r="R55" s="1">
        <v>97.897590000124069</v>
      </c>
      <c r="S55" s="1">
        <v>112.49999999999996</v>
      </c>
      <c r="T55" s="1">
        <v>97.897590000124069</v>
      </c>
      <c r="U55" s="1">
        <v>86.001125000117355</v>
      </c>
      <c r="V55" s="1">
        <v>96.971220000092217</v>
      </c>
      <c r="W55" s="1">
        <v>86.001125000117355</v>
      </c>
      <c r="X55" s="1">
        <v>85.654458333416954</v>
      </c>
      <c r="Y55" s="1">
        <v>85.654458333416954</v>
      </c>
      <c r="Z55" s="1">
        <v>86.001125000117355</v>
      </c>
      <c r="AA55" s="1">
        <v>86.001125000117355</v>
      </c>
      <c r="AB55" s="1">
        <v>86.001125000117355</v>
      </c>
      <c r="AC55" s="1">
        <v>84.813305000119087</v>
      </c>
      <c r="AD55" s="1">
        <v>86.001125000117355</v>
      </c>
      <c r="AE55" s="1">
        <v>62.999999999999972</v>
      </c>
      <c r="AF55" s="1">
        <v>98.999999999999943</v>
      </c>
      <c r="AG55" s="1">
        <v>98.999999999999943</v>
      </c>
      <c r="AH55" s="1">
        <v>86.001125000117355</v>
      </c>
      <c r="AI55" s="1">
        <v>85.654458333416954</v>
      </c>
      <c r="AJ55" s="1">
        <v>113.65150000008148</v>
      </c>
      <c r="AK55" s="1">
        <v>86.001125000117355</v>
      </c>
      <c r="AL55" s="1">
        <v>62.999999999999972</v>
      </c>
      <c r="AM55" s="1">
        <v>97.897590000124069</v>
      </c>
    </row>
    <row r="56" spans="1:39" x14ac:dyDescent="0.25">
      <c r="A56" s="32">
        <f ca="1">Exceedance!U56</f>
        <v>44409</v>
      </c>
      <c r="B56" s="254">
        <v>77.65445833307389</v>
      </c>
      <c r="C56" s="254">
        <v>77.65445833307389</v>
      </c>
      <c r="D56" s="254">
        <v>77.65445833307389</v>
      </c>
      <c r="E56" s="1">
        <v>99.999999999999957</v>
      </c>
      <c r="F56" s="1">
        <v>99.999999999999957</v>
      </c>
      <c r="G56" s="1">
        <v>94.860080000079606</v>
      </c>
      <c r="H56" s="1">
        <v>87.020080000110298</v>
      </c>
      <c r="I56" s="1">
        <v>87.020080000110298</v>
      </c>
      <c r="J56" s="1">
        <v>87.999999999999957</v>
      </c>
      <c r="K56" s="1">
        <v>77.731125000113678</v>
      </c>
      <c r="L56" s="1">
        <v>77.731125000113678</v>
      </c>
      <c r="M56" s="1">
        <v>55.999999999999972</v>
      </c>
      <c r="N56" s="1">
        <v>76.343437500113637</v>
      </c>
      <c r="O56" s="1">
        <v>55.999999999999972</v>
      </c>
      <c r="P56" s="1">
        <v>87.020080000110298</v>
      </c>
      <c r="Q56" s="1">
        <v>87.020080000110298</v>
      </c>
      <c r="R56" s="1">
        <v>87.020080000110298</v>
      </c>
      <c r="S56" s="1">
        <v>99.999999999999957</v>
      </c>
      <c r="T56" s="1">
        <v>87.020080000110298</v>
      </c>
      <c r="U56" s="1">
        <v>77.731125000113678</v>
      </c>
      <c r="V56" s="1">
        <v>86.196640000081985</v>
      </c>
      <c r="W56" s="1">
        <v>77.731125000113678</v>
      </c>
      <c r="X56" s="1">
        <v>77.654458333417125</v>
      </c>
      <c r="Y56" s="1">
        <v>77.654458333417125</v>
      </c>
      <c r="Z56" s="1">
        <v>77.731125000113678</v>
      </c>
      <c r="AA56" s="1">
        <v>77.731125000113678</v>
      </c>
      <c r="AB56" s="1">
        <v>77.731125000113678</v>
      </c>
      <c r="AC56" s="1">
        <v>76.67528500011521</v>
      </c>
      <c r="AD56" s="1">
        <v>77.731125000113678</v>
      </c>
      <c r="AE56" s="1">
        <v>55.999999999999972</v>
      </c>
      <c r="AF56" s="1">
        <v>87.999999999999957</v>
      </c>
      <c r="AG56" s="1">
        <v>87.999999999999957</v>
      </c>
      <c r="AH56" s="1">
        <v>77.731125000113678</v>
      </c>
      <c r="AI56" s="1">
        <v>77.654458333417125</v>
      </c>
      <c r="AJ56" s="1">
        <v>105.65150000008164</v>
      </c>
      <c r="AK56" s="1">
        <v>77.731125000113678</v>
      </c>
      <c r="AL56" s="1">
        <v>55.999999999999972</v>
      </c>
      <c r="AM56" s="1">
        <v>87.020080000110298</v>
      </c>
    </row>
    <row r="57" spans="1:39" x14ac:dyDescent="0.25">
      <c r="A57" s="32">
        <f ca="1">Exceedance!U57</f>
        <v>44440</v>
      </c>
      <c r="B57" s="254">
        <v>77.65445833307389</v>
      </c>
      <c r="C57" s="254">
        <v>77.65445833307389</v>
      </c>
      <c r="D57" s="254">
        <v>77.65445833307389</v>
      </c>
      <c r="E57" s="1">
        <v>99.999999999999957</v>
      </c>
      <c r="F57" s="1">
        <v>99.999999999999957</v>
      </c>
      <c r="G57" s="1">
        <v>94.860080000079606</v>
      </c>
      <c r="H57" s="1">
        <v>87.020080000110298</v>
      </c>
      <c r="I57" s="1">
        <v>87.020080000110298</v>
      </c>
      <c r="J57" s="1">
        <v>87.999999999999957</v>
      </c>
      <c r="K57" s="1">
        <v>77.731125000113678</v>
      </c>
      <c r="L57" s="1">
        <v>77.731125000113678</v>
      </c>
      <c r="M57" s="1">
        <v>55.999999999999979</v>
      </c>
      <c r="N57" s="1">
        <v>76.343437500113637</v>
      </c>
      <c r="O57" s="1">
        <v>55.999999999999979</v>
      </c>
      <c r="P57" s="1">
        <v>87.020080000110298</v>
      </c>
      <c r="Q57" s="1">
        <v>87.020080000110298</v>
      </c>
      <c r="R57" s="1">
        <v>87.020080000110298</v>
      </c>
      <c r="S57" s="1">
        <v>99.999999999999957</v>
      </c>
      <c r="T57" s="1">
        <v>87.020080000110298</v>
      </c>
      <c r="U57" s="1">
        <v>77.731125000113678</v>
      </c>
      <c r="V57" s="1">
        <v>86.196640000081985</v>
      </c>
      <c r="W57" s="1">
        <v>77.731125000113678</v>
      </c>
      <c r="X57" s="1">
        <v>77.654458333417125</v>
      </c>
      <c r="Y57" s="1">
        <v>77.654458333417125</v>
      </c>
      <c r="Z57" s="1">
        <v>77.731125000113678</v>
      </c>
      <c r="AA57" s="1">
        <v>77.731125000113678</v>
      </c>
      <c r="AB57" s="1">
        <v>77.731125000113678</v>
      </c>
      <c r="AC57" s="1">
        <v>76.675285000115196</v>
      </c>
      <c r="AD57" s="1">
        <v>77.731125000113678</v>
      </c>
      <c r="AE57" s="1">
        <v>55.999999999999979</v>
      </c>
      <c r="AF57" s="1">
        <v>87.999999999999957</v>
      </c>
      <c r="AG57" s="1">
        <v>87.999999999999957</v>
      </c>
      <c r="AH57" s="1">
        <v>77.731125000113678</v>
      </c>
      <c r="AI57" s="1">
        <v>77.654458333417125</v>
      </c>
      <c r="AJ57" s="1">
        <v>105.65150000008164</v>
      </c>
      <c r="AK57" s="1">
        <v>77.731125000113678</v>
      </c>
      <c r="AL57" s="1">
        <v>55.999999999999979</v>
      </c>
      <c r="AM57" s="1">
        <v>87.020080000110298</v>
      </c>
    </row>
    <row r="58" spans="1:39" x14ac:dyDescent="0.25">
      <c r="A58" s="32">
        <f ca="1">Exceedance!U58</f>
        <v>44470</v>
      </c>
      <c r="B58" s="254">
        <v>77.65445833307389</v>
      </c>
      <c r="C58" s="254">
        <v>77.65445833307389</v>
      </c>
      <c r="D58" s="254">
        <v>77.65445833307389</v>
      </c>
      <c r="E58" s="1">
        <v>99.999999999999957</v>
      </c>
      <c r="F58" s="1">
        <v>99.999999999999957</v>
      </c>
      <c r="G58" s="1">
        <v>94.860080000079606</v>
      </c>
      <c r="H58" s="1">
        <v>87.020080000110298</v>
      </c>
      <c r="I58" s="1">
        <v>87.020080000110298</v>
      </c>
      <c r="J58" s="1">
        <v>87.999999999999957</v>
      </c>
      <c r="K58" s="1">
        <v>77.731125000113678</v>
      </c>
      <c r="L58" s="1">
        <v>77.731125000113678</v>
      </c>
      <c r="M58" s="1">
        <v>55.999999999999972</v>
      </c>
      <c r="N58" s="1">
        <v>76.343437500113637</v>
      </c>
      <c r="O58" s="1">
        <v>55.999999999999972</v>
      </c>
      <c r="P58" s="1">
        <v>87.020080000110298</v>
      </c>
      <c r="Q58" s="1">
        <v>87.020080000110298</v>
      </c>
      <c r="R58" s="1">
        <v>87.020080000110298</v>
      </c>
      <c r="S58" s="1">
        <v>99.999999999999957</v>
      </c>
      <c r="T58" s="1">
        <v>87.020080000110298</v>
      </c>
      <c r="U58" s="1">
        <v>77.731125000113678</v>
      </c>
      <c r="V58" s="1">
        <v>86.196640000081985</v>
      </c>
      <c r="W58" s="1">
        <v>77.731125000113678</v>
      </c>
      <c r="X58" s="1">
        <v>77.654458333417125</v>
      </c>
      <c r="Y58" s="1">
        <v>77.654458333417125</v>
      </c>
      <c r="Z58" s="1">
        <v>77.731125000113678</v>
      </c>
      <c r="AA58" s="1">
        <v>77.731125000113678</v>
      </c>
      <c r="AB58" s="1">
        <v>77.731125000113678</v>
      </c>
      <c r="AC58" s="1">
        <v>76.67528500011521</v>
      </c>
      <c r="AD58" s="1">
        <v>77.731125000113678</v>
      </c>
      <c r="AE58" s="1">
        <v>55.999999999999972</v>
      </c>
      <c r="AF58" s="1">
        <v>87.999999999999957</v>
      </c>
      <c r="AG58" s="1">
        <v>87.999999999999957</v>
      </c>
      <c r="AH58" s="1">
        <v>77.731125000113678</v>
      </c>
      <c r="AI58" s="1">
        <v>77.654458333417125</v>
      </c>
      <c r="AJ58" s="1">
        <v>105.65150000008164</v>
      </c>
      <c r="AK58" s="1">
        <v>77.731125000113678</v>
      </c>
      <c r="AL58" s="1">
        <v>55.999999999999972</v>
      </c>
      <c r="AM58" s="1">
        <v>87.020080000110298</v>
      </c>
    </row>
    <row r="59" spans="1:39" x14ac:dyDescent="0.25">
      <c r="A59" s="32">
        <f ca="1">Exceedance!U59</f>
        <v>44501</v>
      </c>
      <c r="B59" s="254">
        <v>77.65445833307389</v>
      </c>
      <c r="C59" s="254">
        <v>77.65445833307389</v>
      </c>
      <c r="D59" s="254">
        <v>77.65445833307389</v>
      </c>
      <c r="E59" s="1">
        <v>99.999999999999957</v>
      </c>
      <c r="F59" s="1">
        <v>99.999999999999957</v>
      </c>
      <c r="G59" s="1">
        <v>94.860080000079606</v>
      </c>
      <c r="H59" s="1">
        <v>87.020080000110298</v>
      </c>
      <c r="I59" s="1">
        <v>87.020080000110298</v>
      </c>
      <c r="J59" s="1">
        <v>87.999999999999957</v>
      </c>
      <c r="K59" s="1">
        <v>77.731125000113678</v>
      </c>
      <c r="L59" s="1">
        <v>77.731125000113678</v>
      </c>
      <c r="M59" s="1">
        <v>55.999999999999979</v>
      </c>
      <c r="N59" s="1">
        <v>76.343437500113637</v>
      </c>
      <c r="O59" s="1">
        <v>55.999999999999979</v>
      </c>
      <c r="P59" s="1">
        <v>87.020080000110298</v>
      </c>
      <c r="Q59" s="1">
        <v>87.020080000110298</v>
      </c>
      <c r="R59" s="1">
        <v>87.020080000110298</v>
      </c>
      <c r="S59" s="1">
        <v>99.999999999999957</v>
      </c>
      <c r="T59" s="1">
        <v>87.020080000110298</v>
      </c>
      <c r="U59" s="1">
        <v>77.731125000113678</v>
      </c>
      <c r="V59" s="1">
        <v>86.196640000081985</v>
      </c>
      <c r="W59" s="1">
        <v>77.731125000113678</v>
      </c>
      <c r="X59" s="1">
        <v>77.654458333417125</v>
      </c>
      <c r="Y59" s="1">
        <v>77.654458333417125</v>
      </c>
      <c r="Z59" s="1">
        <v>77.731125000113678</v>
      </c>
      <c r="AA59" s="1">
        <v>77.731125000113678</v>
      </c>
      <c r="AB59" s="1">
        <v>77.731125000113678</v>
      </c>
      <c r="AC59" s="1">
        <v>76.675285000115196</v>
      </c>
      <c r="AD59" s="1">
        <v>77.731125000113678</v>
      </c>
      <c r="AE59" s="1">
        <v>55.999999999999979</v>
      </c>
      <c r="AF59" s="1">
        <v>87.999999999999957</v>
      </c>
      <c r="AG59" s="1">
        <v>87.999999999999957</v>
      </c>
      <c r="AH59" s="1">
        <v>77.731125000113678</v>
      </c>
      <c r="AI59" s="1">
        <v>77.654458333417125</v>
      </c>
      <c r="AJ59" s="1">
        <v>105.65150000008164</v>
      </c>
      <c r="AK59" s="1">
        <v>77.731125000113678</v>
      </c>
      <c r="AL59" s="1">
        <v>55.999999999999979</v>
      </c>
      <c r="AM59" s="1">
        <v>87.020080000110298</v>
      </c>
    </row>
    <row r="60" spans="1:39" x14ac:dyDescent="0.25">
      <c r="A60" s="32">
        <f ca="1">Exceedance!U60</f>
        <v>44531</v>
      </c>
      <c r="B60" s="254">
        <v>77.65445833307389</v>
      </c>
      <c r="C60" s="254">
        <v>77.65445833307389</v>
      </c>
      <c r="D60" s="254">
        <v>77.65445833307389</v>
      </c>
      <c r="E60" s="1">
        <v>99.999999999999957</v>
      </c>
      <c r="F60" s="1">
        <v>99.999999999999957</v>
      </c>
      <c r="G60" s="1">
        <v>94.860080000079606</v>
      </c>
      <c r="H60" s="1">
        <v>87.020080000110298</v>
      </c>
      <c r="I60" s="1">
        <v>87.020080000110298</v>
      </c>
      <c r="J60" s="1">
        <v>87.999999999999957</v>
      </c>
      <c r="K60" s="1">
        <v>77.731125000113678</v>
      </c>
      <c r="L60" s="1">
        <v>77.731125000113678</v>
      </c>
      <c r="M60" s="1">
        <v>55.999999999999972</v>
      </c>
      <c r="N60" s="1">
        <v>76.343437500113637</v>
      </c>
      <c r="O60" s="1">
        <v>55.999999999999972</v>
      </c>
      <c r="P60" s="1">
        <v>87.020080000110298</v>
      </c>
      <c r="Q60" s="1">
        <v>87.020080000110298</v>
      </c>
      <c r="R60" s="1">
        <v>87.020080000110298</v>
      </c>
      <c r="S60" s="1">
        <v>99.999999999999957</v>
      </c>
      <c r="T60" s="1">
        <v>87.020080000110298</v>
      </c>
      <c r="U60" s="1">
        <v>77.731125000113678</v>
      </c>
      <c r="V60" s="1">
        <v>86.196640000081985</v>
      </c>
      <c r="W60" s="1">
        <v>77.731125000113678</v>
      </c>
      <c r="X60" s="1">
        <v>77.654458333417125</v>
      </c>
      <c r="Y60" s="1">
        <v>77.654458333417125</v>
      </c>
      <c r="Z60" s="1">
        <v>77.731125000113678</v>
      </c>
      <c r="AA60" s="1">
        <v>77.731125000113678</v>
      </c>
      <c r="AB60" s="1">
        <v>77.731125000113678</v>
      </c>
      <c r="AC60" s="1">
        <v>76.67528500011521</v>
      </c>
      <c r="AD60" s="1">
        <v>77.731125000113678</v>
      </c>
      <c r="AE60" s="1">
        <v>55.999999999999972</v>
      </c>
      <c r="AF60" s="1">
        <v>87.999999999999957</v>
      </c>
      <c r="AG60" s="1">
        <v>87.999999999999957</v>
      </c>
      <c r="AH60" s="1">
        <v>77.731125000113678</v>
      </c>
      <c r="AI60" s="1">
        <v>77.654458333417125</v>
      </c>
      <c r="AJ60" s="1">
        <v>105.65150000008164</v>
      </c>
      <c r="AK60" s="1">
        <v>77.731125000113678</v>
      </c>
      <c r="AL60" s="1">
        <v>55.999999999999972</v>
      </c>
      <c r="AM60" s="1">
        <v>87.020080000110298</v>
      </c>
    </row>
    <row r="61" spans="1:39" x14ac:dyDescent="0.25">
      <c r="A61" s="32">
        <f ca="1">Exceedance!U61</f>
        <v>44562</v>
      </c>
      <c r="B61" s="254">
        <v>85.405541667133633</v>
      </c>
      <c r="C61" s="254">
        <v>99.428760000519759</v>
      </c>
      <c r="D61" s="254">
        <v>85.405541667133633</v>
      </c>
      <c r="E61" s="1">
        <v>112.49999999999996</v>
      </c>
      <c r="F61" s="1">
        <v>112.2207749999999</v>
      </c>
      <c r="G61" s="1">
        <v>106.5645900003357</v>
      </c>
      <c r="H61" s="1">
        <v>97.294590000351079</v>
      </c>
      <c r="I61" s="1">
        <v>98.999999999999943</v>
      </c>
      <c r="J61" s="1">
        <v>85.409458333659487</v>
      </c>
      <c r="K61" s="1">
        <v>85.512791666978231</v>
      </c>
      <c r="L61" s="1">
        <v>62.999999999999972</v>
      </c>
      <c r="M61" s="1">
        <v>82.811450833660174</v>
      </c>
      <c r="N61" s="1">
        <v>62.999999999999972</v>
      </c>
      <c r="O61" s="1">
        <v>97.294590000351079</v>
      </c>
      <c r="P61" s="1">
        <v>97.294590000351079</v>
      </c>
      <c r="Q61" s="1">
        <v>97.294590000351079</v>
      </c>
      <c r="R61" s="1">
        <v>97.294590000351079</v>
      </c>
      <c r="S61" s="1">
        <v>97.294590000351079</v>
      </c>
      <c r="T61" s="1">
        <v>97.294590000351079</v>
      </c>
      <c r="U61" s="1">
        <v>96.345720000318266</v>
      </c>
      <c r="V61" s="1">
        <v>85.512791666978231</v>
      </c>
      <c r="W61" s="1">
        <v>85.512791666978231</v>
      </c>
      <c r="X61" s="1">
        <v>85.512791666978231</v>
      </c>
      <c r="Y61" s="1">
        <v>85.512791666978231</v>
      </c>
      <c r="Z61" s="1">
        <v>84.199138333660244</v>
      </c>
      <c r="AA61" s="1">
        <v>85.409458333659487</v>
      </c>
      <c r="AB61" s="1">
        <v>97.294590000351079</v>
      </c>
      <c r="AC61" s="1">
        <v>85.409458333659487</v>
      </c>
      <c r="AD61" s="1">
        <v>62.999999999999972</v>
      </c>
      <c r="AE61" s="1">
        <v>97.294590000351079</v>
      </c>
      <c r="AF61" s="1">
        <v>98.999999999999943</v>
      </c>
      <c r="AG61" s="1">
        <v>85.409458333659487</v>
      </c>
      <c r="AH61" s="1">
        <v>85.409458333659487</v>
      </c>
      <c r="AI61" s="1">
        <v>113.53233333361993</v>
      </c>
      <c r="AJ61" s="1">
        <v>85.512791666978231</v>
      </c>
      <c r="AK61" s="1">
        <v>62.999999999999972</v>
      </c>
      <c r="AL61" s="1">
        <v>62.999999999999972</v>
      </c>
      <c r="AM61" s="1">
        <v>112.49999999999996</v>
      </c>
    </row>
    <row r="62" spans="1:39" x14ac:dyDescent="0.25">
      <c r="A62" s="32">
        <f ca="1">Exceedance!U62</f>
        <v>44593</v>
      </c>
      <c r="B62" s="254">
        <v>77.405541667133775</v>
      </c>
      <c r="C62" s="254">
        <v>88.381120000462005</v>
      </c>
      <c r="D62" s="254">
        <v>77.405541667133775</v>
      </c>
      <c r="E62" s="1">
        <v>99.999999999999957</v>
      </c>
      <c r="F62" s="1">
        <v>99.751799999999932</v>
      </c>
      <c r="G62" s="1">
        <v>94.7240800002984</v>
      </c>
      <c r="H62" s="1">
        <v>86.484080000312062</v>
      </c>
      <c r="I62" s="1">
        <v>87.999999999999957</v>
      </c>
      <c r="J62" s="1">
        <v>77.189458333657896</v>
      </c>
      <c r="K62" s="1">
        <v>77.512791666978373</v>
      </c>
      <c r="L62" s="1">
        <v>55.999999999999972</v>
      </c>
      <c r="M62" s="1">
        <v>74.725930833658524</v>
      </c>
      <c r="N62" s="1">
        <v>55.999999999999972</v>
      </c>
      <c r="O62" s="1">
        <v>86.484080000312062</v>
      </c>
      <c r="P62" s="1">
        <v>86.484080000312062</v>
      </c>
      <c r="Q62" s="1">
        <v>86.484080000312062</v>
      </c>
      <c r="R62" s="1">
        <v>86.484080000312062</v>
      </c>
      <c r="S62" s="1">
        <v>86.484080000312062</v>
      </c>
      <c r="T62" s="1">
        <v>86.484080000312062</v>
      </c>
      <c r="U62" s="1">
        <v>85.6406400002829</v>
      </c>
      <c r="V62" s="1">
        <v>77.512791666978373</v>
      </c>
      <c r="W62" s="1">
        <v>77.512791666978373</v>
      </c>
      <c r="X62" s="1">
        <v>77.512791666978373</v>
      </c>
      <c r="Y62" s="1">
        <v>77.512791666978373</v>
      </c>
      <c r="Z62" s="1">
        <v>76.113618333658579</v>
      </c>
      <c r="AA62" s="1">
        <v>77.189458333657896</v>
      </c>
      <c r="AB62" s="1">
        <v>86.484080000312062</v>
      </c>
      <c r="AC62" s="1">
        <v>77.189458333657896</v>
      </c>
      <c r="AD62" s="1">
        <v>55.999999999999972</v>
      </c>
      <c r="AE62" s="1">
        <v>86.484080000312062</v>
      </c>
      <c r="AF62" s="1">
        <v>87.999999999999957</v>
      </c>
      <c r="AG62" s="1">
        <v>77.189458333657896</v>
      </c>
      <c r="AH62" s="1">
        <v>77.189458333657896</v>
      </c>
      <c r="AI62" s="1">
        <v>105.53233333362009</v>
      </c>
      <c r="AJ62" s="1">
        <v>77.512791666978373</v>
      </c>
      <c r="AK62" s="1">
        <v>55.999999999999972</v>
      </c>
      <c r="AL62" s="1">
        <v>55.999999999999972</v>
      </c>
      <c r="AM62" s="1">
        <v>99.999999999999957</v>
      </c>
    </row>
    <row r="63" spans="1:39" x14ac:dyDescent="0.25">
      <c r="A63" s="32">
        <f ca="1">Exceedance!U63</f>
        <v>44621</v>
      </c>
      <c r="B63" s="254">
        <v>85.405541667133633</v>
      </c>
      <c r="C63" s="254">
        <v>99.428760000519759</v>
      </c>
      <c r="D63" s="254">
        <v>85.405541667133633</v>
      </c>
      <c r="E63" s="1">
        <v>112.49999999999996</v>
      </c>
      <c r="F63" s="1">
        <v>112.2207749999999</v>
      </c>
      <c r="G63" s="1">
        <v>106.5645900003357</v>
      </c>
      <c r="H63" s="1">
        <v>97.294590000351079</v>
      </c>
      <c r="I63" s="1">
        <v>98.999999999999943</v>
      </c>
      <c r="J63" s="1">
        <v>85.409458333659487</v>
      </c>
      <c r="K63" s="1">
        <v>85.512791666978231</v>
      </c>
      <c r="L63" s="1">
        <v>62.999999999999972</v>
      </c>
      <c r="M63" s="1">
        <v>82.811450833660174</v>
      </c>
      <c r="N63" s="1">
        <v>62.999999999999972</v>
      </c>
      <c r="O63" s="1">
        <v>97.294590000351079</v>
      </c>
      <c r="P63" s="1">
        <v>97.294590000351079</v>
      </c>
      <c r="Q63" s="1">
        <v>97.294590000351079</v>
      </c>
      <c r="R63" s="1">
        <v>97.294590000351079</v>
      </c>
      <c r="S63" s="1">
        <v>97.294590000351079</v>
      </c>
      <c r="T63" s="1">
        <v>97.294590000351079</v>
      </c>
      <c r="U63" s="1">
        <v>96.345720000318266</v>
      </c>
      <c r="V63" s="1">
        <v>85.512791666978231</v>
      </c>
      <c r="W63" s="1">
        <v>85.512791666978231</v>
      </c>
      <c r="X63" s="1">
        <v>85.512791666978231</v>
      </c>
      <c r="Y63" s="1">
        <v>85.512791666978231</v>
      </c>
      <c r="Z63" s="1">
        <v>84.199138333660244</v>
      </c>
      <c r="AA63" s="1">
        <v>85.409458333659487</v>
      </c>
      <c r="AB63" s="1">
        <v>97.294590000351079</v>
      </c>
      <c r="AC63" s="1">
        <v>85.409458333659487</v>
      </c>
      <c r="AD63" s="1">
        <v>62.999999999999972</v>
      </c>
      <c r="AE63" s="1">
        <v>97.294590000351079</v>
      </c>
      <c r="AF63" s="1">
        <v>98.999999999999943</v>
      </c>
      <c r="AG63" s="1">
        <v>85.409458333659487</v>
      </c>
      <c r="AH63" s="1">
        <v>85.409458333659487</v>
      </c>
      <c r="AI63" s="1">
        <v>113.53233333361993</v>
      </c>
      <c r="AJ63" s="1">
        <v>85.512791666978231</v>
      </c>
      <c r="AK63" s="1">
        <v>62.999999999999972</v>
      </c>
      <c r="AL63" s="1">
        <v>62.999999999999972</v>
      </c>
      <c r="AM63" s="1">
        <v>112.49999999999996</v>
      </c>
    </row>
    <row r="64" spans="1:39" x14ac:dyDescent="0.25">
      <c r="A64" s="32" t="str">
        <f ca="1">Exceedance!U64</f>
        <v/>
      </c>
      <c r="B64" s="254">
        <v>77.405541667133775</v>
      </c>
      <c r="C64" s="254">
        <v>88.381120000462019</v>
      </c>
      <c r="D64" s="254">
        <v>77.405541667133775</v>
      </c>
      <c r="E64" s="1">
        <v>99.999999999999957</v>
      </c>
      <c r="F64" s="1">
        <v>99.751799999999932</v>
      </c>
      <c r="G64" s="1">
        <v>94.724080000298386</v>
      </c>
      <c r="H64" s="1">
        <v>86.484080000312062</v>
      </c>
      <c r="I64" s="1">
        <v>87.999999999999957</v>
      </c>
      <c r="J64" s="1">
        <v>77.18945833365791</v>
      </c>
      <c r="K64" s="1">
        <v>77.512791666978359</v>
      </c>
      <c r="L64" s="1">
        <v>55.999999999999979</v>
      </c>
      <c r="M64" s="1">
        <v>74.725930833658524</v>
      </c>
      <c r="N64" s="1">
        <v>55.999999999999979</v>
      </c>
      <c r="O64" s="1">
        <v>86.484080000312062</v>
      </c>
      <c r="P64" s="1">
        <v>86.484080000312062</v>
      </c>
      <c r="Q64" s="1">
        <v>86.484080000312062</v>
      </c>
      <c r="R64" s="1">
        <v>86.484080000312062</v>
      </c>
      <c r="S64" s="1">
        <v>86.484080000312062</v>
      </c>
      <c r="T64" s="1">
        <v>86.484080000312062</v>
      </c>
      <c r="U64" s="1">
        <v>85.6406400002829</v>
      </c>
      <c r="V64" s="1">
        <v>77.512791666978359</v>
      </c>
      <c r="W64" s="1">
        <v>77.512791666978359</v>
      </c>
      <c r="X64" s="1">
        <v>77.512791666978359</v>
      </c>
      <c r="Y64" s="1">
        <v>77.512791666978359</v>
      </c>
      <c r="Z64" s="1">
        <v>76.113618333658593</v>
      </c>
      <c r="AA64" s="1">
        <v>77.18945833365791</v>
      </c>
      <c r="AB64" s="1">
        <v>86.484080000312062</v>
      </c>
      <c r="AC64" s="1">
        <v>77.18945833365791</v>
      </c>
      <c r="AD64" s="1">
        <v>55.999999999999979</v>
      </c>
      <c r="AE64" s="1">
        <v>86.484080000312062</v>
      </c>
      <c r="AF64" s="1">
        <v>87.999999999999957</v>
      </c>
      <c r="AG64" s="1">
        <v>77.18945833365791</v>
      </c>
      <c r="AH64" s="1">
        <v>77.18945833365791</v>
      </c>
      <c r="AI64" s="1">
        <v>105.53233333362009</v>
      </c>
      <c r="AJ64" s="1">
        <v>77.512791666978359</v>
      </c>
      <c r="AK64" s="1">
        <v>55.999999999999979</v>
      </c>
      <c r="AL64" s="1">
        <v>55.999999999999979</v>
      </c>
      <c r="AM64" s="1">
        <v>99.999999999999957</v>
      </c>
    </row>
    <row r="65" spans="1:39" x14ac:dyDescent="0.25">
      <c r="A65" s="32" t="str">
        <f ca="1">Exceedance!U65</f>
        <v/>
      </c>
      <c r="B65" s="254">
        <v>85.405541667133633</v>
      </c>
      <c r="C65" s="254">
        <v>99.428760000519759</v>
      </c>
      <c r="D65" s="254">
        <v>85.405541667133633</v>
      </c>
      <c r="E65" s="1">
        <v>112.49999999999996</v>
      </c>
      <c r="F65" s="1">
        <v>112.2207749999999</v>
      </c>
      <c r="G65" s="1">
        <v>106.5645900003357</v>
      </c>
      <c r="H65" s="1">
        <v>97.294590000351079</v>
      </c>
      <c r="I65" s="1">
        <v>98.999999999999943</v>
      </c>
      <c r="J65" s="1">
        <v>85.409458333659487</v>
      </c>
      <c r="K65" s="1">
        <v>85.512791666978231</v>
      </c>
      <c r="L65" s="1">
        <v>62.999999999999972</v>
      </c>
      <c r="M65" s="1">
        <v>82.811450833660174</v>
      </c>
      <c r="N65" s="1">
        <v>62.999999999999972</v>
      </c>
      <c r="O65" s="1">
        <v>97.294590000351079</v>
      </c>
      <c r="P65" s="1">
        <v>97.294590000351079</v>
      </c>
      <c r="Q65" s="1">
        <v>97.294590000351079</v>
      </c>
      <c r="R65" s="1">
        <v>97.294590000351079</v>
      </c>
      <c r="S65" s="1">
        <v>97.294590000351079</v>
      </c>
      <c r="T65" s="1">
        <v>97.294590000351079</v>
      </c>
      <c r="U65" s="1">
        <v>96.345720000318266</v>
      </c>
      <c r="V65" s="1">
        <v>85.512791666978231</v>
      </c>
      <c r="W65" s="1">
        <v>85.512791666978231</v>
      </c>
      <c r="X65" s="1">
        <v>85.512791666978231</v>
      </c>
      <c r="Y65" s="1">
        <v>85.512791666978231</v>
      </c>
      <c r="Z65" s="1">
        <v>84.199138333660244</v>
      </c>
      <c r="AA65" s="1">
        <v>85.409458333659487</v>
      </c>
      <c r="AB65" s="1">
        <v>97.294590000351079</v>
      </c>
      <c r="AC65" s="1">
        <v>85.409458333659487</v>
      </c>
      <c r="AD65" s="1">
        <v>62.999999999999972</v>
      </c>
      <c r="AE65" s="1">
        <v>97.294590000351079</v>
      </c>
      <c r="AF65" s="1">
        <v>98.999999999999943</v>
      </c>
      <c r="AG65" s="1">
        <v>85.409458333659487</v>
      </c>
      <c r="AH65" s="1">
        <v>85.409458333659487</v>
      </c>
      <c r="AI65" s="1">
        <v>113.53233333361993</v>
      </c>
      <c r="AJ65" s="1">
        <v>85.512791666978231</v>
      </c>
      <c r="AK65" s="1">
        <v>62.999999999999972</v>
      </c>
      <c r="AL65" s="1">
        <v>62.999999999999972</v>
      </c>
      <c r="AM65" s="1">
        <v>112.49999999999996</v>
      </c>
    </row>
    <row r="66" spans="1:39" x14ac:dyDescent="0.25">
      <c r="A66" s="32" t="str">
        <f ca="1">Exceedance!U66</f>
        <v/>
      </c>
      <c r="B66" s="254">
        <v>77.405541667133775</v>
      </c>
      <c r="C66" s="254">
        <v>88.381120000462019</v>
      </c>
      <c r="D66" s="254">
        <v>77.405541667133775</v>
      </c>
      <c r="E66" s="1">
        <v>99.999999999999957</v>
      </c>
      <c r="F66" s="1">
        <v>99.751799999999932</v>
      </c>
      <c r="G66" s="1">
        <v>94.724080000298386</v>
      </c>
      <c r="H66" s="1">
        <v>86.484080000312062</v>
      </c>
      <c r="I66" s="1">
        <v>87.999999999999957</v>
      </c>
      <c r="J66" s="1">
        <v>77.18945833365791</v>
      </c>
      <c r="K66" s="1">
        <v>77.512791666978359</v>
      </c>
      <c r="L66" s="1">
        <v>55.999999999999979</v>
      </c>
      <c r="M66" s="1">
        <v>74.725930833658524</v>
      </c>
      <c r="N66" s="1">
        <v>55.999999999999979</v>
      </c>
      <c r="O66" s="1">
        <v>86.484080000312062</v>
      </c>
      <c r="P66" s="1">
        <v>86.484080000312062</v>
      </c>
      <c r="Q66" s="1">
        <v>86.484080000312062</v>
      </c>
      <c r="R66" s="1">
        <v>86.484080000312062</v>
      </c>
      <c r="S66" s="1">
        <v>86.484080000312062</v>
      </c>
      <c r="T66" s="1">
        <v>86.484080000312062</v>
      </c>
      <c r="U66" s="1">
        <v>85.6406400002829</v>
      </c>
      <c r="V66" s="1">
        <v>77.512791666978359</v>
      </c>
      <c r="W66" s="1">
        <v>77.512791666978359</v>
      </c>
      <c r="X66" s="1">
        <v>77.512791666978359</v>
      </c>
      <c r="Y66" s="1">
        <v>77.512791666978359</v>
      </c>
      <c r="Z66" s="1">
        <v>76.113618333658593</v>
      </c>
      <c r="AA66" s="1">
        <v>77.18945833365791</v>
      </c>
      <c r="AB66" s="1">
        <v>86.484080000312062</v>
      </c>
      <c r="AC66" s="1">
        <v>77.18945833365791</v>
      </c>
      <c r="AD66" s="1">
        <v>55.999999999999979</v>
      </c>
      <c r="AE66" s="1">
        <v>86.484080000312062</v>
      </c>
      <c r="AF66" s="1">
        <v>87.999999999999957</v>
      </c>
      <c r="AG66" s="1">
        <v>77.18945833365791</v>
      </c>
      <c r="AH66" s="1">
        <v>77.18945833365791</v>
      </c>
      <c r="AI66" s="1">
        <v>105.53233333362009</v>
      </c>
      <c r="AJ66" s="1">
        <v>77.512791666978359</v>
      </c>
      <c r="AK66" s="1">
        <v>55.999999999999979</v>
      </c>
      <c r="AL66" s="1">
        <v>55.999999999999979</v>
      </c>
      <c r="AM66" s="1">
        <v>99.999999999999957</v>
      </c>
    </row>
    <row r="67" spans="1:39" x14ac:dyDescent="0.25">
      <c r="A67" s="32" t="str">
        <f ca="1">Exceedance!U67</f>
        <v/>
      </c>
      <c r="B67" s="254">
        <v>85.405541667133633</v>
      </c>
      <c r="C67" s="254">
        <v>99.428760000519759</v>
      </c>
      <c r="D67" s="254">
        <v>85.405541667133633</v>
      </c>
      <c r="E67" s="1">
        <v>112.49999999999996</v>
      </c>
      <c r="F67" s="1">
        <v>112.2207749999999</v>
      </c>
      <c r="G67" s="1">
        <v>106.5645900003357</v>
      </c>
      <c r="H67" s="1">
        <v>97.294590000351079</v>
      </c>
      <c r="I67" s="1">
        <v>98.999999999999943</v>
      </c>
      <c r="J67" s="1">
        <v>85.409458333659487</v>
      </c>
      <c r="K67" s="1">
        <v>85.512791666978231</v>
      </c>
      <c r="L67" s="1">
        <v>62.999999999999972</v>
      </c>
      <c r="M67" s="1">
        <v>82.811450833660174</v>
      </c>
      <c r="N67" s="1">
        <v>62.999999999999972</v>
      </c>
      <c r="O67" s="1">
        <v>97.294590000351079</v>
      </c>
      <c r="P67" s="1">
        <v>97.294590000351079</v>
      </c>
      <c r="Q67" s="1">
        <v>97.294590000351079</v>
      </c>
      <c r="R67" s="1">
        <v>97.294590000351079</v>
      </c>
      <c r="S67" s="1">
        <v>97.294590000351079</v>
      </c>
      <c r="T67" s="1">
        <v>97.294590000351079</v>
      </c>
      <c r="U67" s="1">
        <v>96.345720000318266</v>
      </c>
      <c r="V67" s="1">
        <v>85.512791666978231</v>
      </c>
      <c r="W67" s="1">
        <v>85.512791666978231</v>
      </c>
      <c r="X67" s="1">
        <v>85.512791666978231</v>
      </c>
      <c r="Y67" s="1">
        <v>85.512791666978231</v>
      </c>
      <c r="Z67" s="1">
        <v>84.199138333660244</v>
      </c>
      <c r="AA67" s="1">
        <v>85.409458333659487</v>
      </c>
      <c r="AB67" s="1">
        <v>97.294590000351079</v>
      </c>
      <c r="AC67" s="1">
        <v>85.409458333659487</v>
      </c>
      <c r="AD67" s="1">
        <v>62.999999999999972</v>
      </c>
      <c r="AE67" s="1">
        <v>97.294590000351079</v>
      </c>
      <c r="AF67" s="1">
        <v>98.999999999999943</v>
      </c>
      <c r="AG67" s="1">
        <v>85.409458333659487</v>
      </c>
      <c r="AH67" s="1">
        <v>85.409458333659487</v>
      </c>
      <c r="AI67" s="1">
        <v>113.53233333361993</v>
      </c>
      <c r="AJ67" s="1">
        <v>85.512791666978231</v>
      </c>
      <c r="AK67" s="1">
        <v>62.999999999999972</v>
      </c>
      <c r="AL67" s="1">
        <v>62.999999999999972</v>
      </c>
      <c r="AM67" s="1">
        <v>112.49999999999996</v>
      </c>
    </row>
    <row r="68" spans="1:39" x14ac:dyDescent="0.25">
      <c r="A68" s="32" t="str">
        <f ca="1">Exceedance!U68</f>
        <v/>
      </c>
      <c r="B68" s="254">
        <v>77.405541667133775</v>
      </c>
      <c r="C68" s="254">
        <v>88.381120000462005</v>
      </c>
      <c r="D68" s="254">
        <v>77.405541667133775</v>
      </c>
      <c r="E68" s="1">
        <v>99.999999999999957</v>
      </c>
      <c r="F68" s="1">
        <v>99.751799999999932</v>
      </c>
      <c r="G68" s="1">
        <v>94.7240800002984</v>
      </c>
      <c r="H68" s="1">
        <v>86.484080000312062</v>
      </c>
      <c r="I68" s="1">
        <v>87.999999999999957</v>
      </c>
      <c r="J68" s="1">
        <v>77.189458333657896</v>
      </c>
      <c r="K68" s="1">
        <v>77.512791666978359</v>
      </c>
      <c r="L68" s="1">
        <v>55.999999999999972</v>
      </c>
      <c r="M68" s="1">
        <v>74.725930833658524</v>
      </c>
      <c r="N68" s="1">
        <v>55.999999999999972</v>
      </c>
      <c r="O68" s="1">
        <v>86.484080000312062</v>
      </c>
      <c r="P68" s="1">
        <v>86.484080000312062</v>
      </c>
      <c r="Q68" s="1">
        <v>86.484080000312062</v>
      </c>
      <c r="R68" s="1">
        <v>86.484080000312062</v>
      </c>
      <c r="S68" s="1">
        <v>86.484080000312062</v>
      </c>
      <c r="T68" s="1">
        <v>86.484080000312062</v>
      </c>
      <c r="U68" s="1">
        <v>85.6406400002829</v>
      </c>
      <c r="V68" s="1">
        <v>77.512791666978359</v>
      </c>
      <c r="W68" s="1">
        <v>77.512791666978359</v>
      </c>
      <c r="X68" s="1">
        <v>77.512791666978359</v>
      </c>
      <c r="Y68" s="1">
        <v>77.512791666978359</v>
      </c>
      <c r="Z68" s="1">
        <v>76.113618333658579</v>
      </c>
      <c r="AA68" s="1">
        <v>77.189458333657896</v>
      </c>
      <c r="AB68" s="1">
        <v>86.484080000312062</v>
      </c>
      <c r="AC68" s="1">
        <v>77.189458333657896</v>
      </c>
      <c r="AD68" s="1">
        <v>55.999999999999972</v>
      </c>
      <c r="AE68" s="1">
        <v>86.484080000312062</v>
      </c>
      <c r="AF68" s="1">
        <v>87.999999999999957</v>
      </c>
      <c r="AG68" s="1">
        <v>77.189458333657896</v>
      </c>
      <c r="AH68" s="1">
        <v>77.189458333657896</v>
      </c>
      <c r="AI68" s="1">
        <v>105.53233333362007</v>
      </c>
      <c r="AJ68" s="1">
        <v>77.512791666978359</v>
      </c>
      <c r="AK68" s="1">
        <v>55.999999999999972</v>
      </c>
      <c r="AL68" s="1">
        <v>55.999999999999972</v>
      </c>
      <c r="AM68" s="1">
        <v>99.999999999999957</v>
      </c>
    </row>
    <row r="69" spans="1:39" x14ac:dyDescent="0.25">
      <c r="A69" s="32" t="str">
        <f ca="1">Exceedance!U69</f>
        <v/>
      </c>
      <c r="B69" s="254">
        <v>77.405541667133775</v>
      </c>
      <c r="C69" s="254">
        <v>88.381120000462019</v>
      </c>
      <c r="D69" s="254">
        <v>77.405541667133775</v>
      </c>
      <c r="E69" s="1">
        <v>99.999999999999957</v>
      </c>
      <c r="F69" s="1">
        <v>99.751799999999932</v>
      </c>
      <c r="G69" s="1">
        <v>94.724080000298386</v>
      </c>
      <c r="H69" s="1">
        <v>86.484080000312062</v>
      </c>
      <c r="I69" s="1">
        <v>87.999999999999957</v>
      </c>
      <c r="J69" s="1">
        <v>77.18945833365791</v>
      </c>
      <c r="K69" s="1">
        <v>77.512791666978359</v>
      </c>
      <c r="L69" s="1">
        <v>55.999999999999979</v>
      </c>
      <c r="M69" s="1">
        <v>74.725930833658524</v>
      </c>
      <c r="N69" s="1">
        <v>55.999999999999979</v>
      </c>
      <c r="O69" s="1">
        <v>86.484080000312062</v>
      </c>
      <c r="P69" s="1">
        <v>86.484080000312062</v>
      </c>
      <c r="Q69" s="1">
        <v>86.484080000312062</v>
      </c>
      <c r="R69" s="1">
        <v>86.484080000312062</v>
      </c>
      <c r="S69" s="1">
        <v>86.484080000312062</v>
      </c>
      <c r="T69" s="1">
        <v>86.484080000312062</v>
      </c>
      <c r="U69" s="1">
        <v>85.6406400002829</v>
      </c>
      <c r="V69" s="1">
        <v>77.512791666978359</v>
      </c>
      <c r="W69" s="1">
        <v>77.512791666978359</v>
      </c>
      <c r="X69" s="1">
        <v>77.512791666978359</v>
      </c>
      <c r="Y69" s="1">
        <v>77.512791666978359</v>
      </c>
      <c r="Z69" s="1">
        <v>76.113618333658593</v>
      </c>
      <c r="AA69" s="1">
        <v>77.18945833365791</v>
      </c>
      <c r="AB69" s="1">
        <v>86.484080000312062</v>
      </c>
      <c r="AC69" s="1">
        <v>77.18945833365791</v>
      </c>
      <c r="AD69" s="1">
        <v>55.999999999999979</v>
      </c>
      <c r="AE69" s="1">
        <v>86.484080000312062</v>
      </c>
      <c r="AF69" s="1">
        <v>87.999999999999957</v>
      </c>
      <c r="AG69" s="1">
        <v>77.18945833365791</v>
      </c>
      <c r="AH69" s="1">
        <v>77.18945833365791</v>
      </c>
      <c r="AI69" s="1">
        <v>105.53233333362009</v>
      </c>
      <c r="AJ69" s="1">
        <v>77.512791666978359</v>
      </c>
      <c r="AK69" s="1">
        <v>55.999999999999979</v>
      </c>
      <c r="AL69" s="1">
        <v>55.999999999999979</v>
      </c>
      <c r="AM69" s="1">
        <v>99.999999999999957</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66CC"/>
  </sheetPr>
  <dimension ref="A1:BD100"/>
  <sheetViews>
    <sheetView zoomScale="90" zoomScaleNormal="90" workbookViewId="0">
      <selection activeCell="B4" sqref="B4:AM69"/>
    </sheetView>
  </sheetViews>
  <sheetFormatPr defaultColWidth="8.85546875" defaultRowHeight="15" x14ac:dyDescent="0.25"/>
  <cols>
    <col min="1" max="1" width="8.85546875" style="148"/>
    <col min="2" max="4" width="8.85546875" style="255"/>
    <col min="5" max="16384" width="8.85546875" style="1"/>
  </cols>
  <sheetData>
    <row r="1" spans="1:56" s="148" customFormat="1" x14ac:dyDescent="0.25">
      <c r="A1" s="30"/>
      <c r="B1" s="762" t="s">
        <v>117</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148" customFormat="1" x14ac:dyDescent="0.25">
      <c r="A2" s="30"/>
      <c r="B2" s="271" t="s">
        <v>295</v>
      </c>
      <c r="C2" s="271" t="s">
        <v>296</v>
      </c>
      <c r="D2" s="271" t="s">
        <v>297</v>
      </c>
      <c r="E2" s="148">
        <v>1981</v>
      </c>
      <c r="F2" s="148">
        <v>1982</v>
      </c>
      <c r="G2" s="148">
        <v>1983</v>
      </c>
      <c r="H2" s="148">
        <v>1984</v>
      </c>
      <c r="I2" s="148">
        <v>1985</v>
      </c>
      <c r="J2" s="148">
        <v>1986</v>
      </c>
      <c r="K2" s="148">
        <v>1987</v>
      </c>
      <c r="L2" s="148">
        <v>1988</v>
      </c>
      <c r="M2" s="148">
        <v>1989</v>
      </c>
      <c r="N2" s="148">
        <v>1990</v>
      </c>
      <c r="O2" s="148">
        <v>1991</v>
      </c>
      <c r="P2" s="148">
        <v>1992</v>
      </c>
      <c r="Q2" s="148">
        <v>1993</v>
      </c>
      <c r="R2" s="148">
        <v>1994</v>
      </c>
      <c r="S2" s="148">
        <v>1995</v>
      </c>
      <c r="T2" s="148">
        <v>1996</v>
      </c>
      <c r="U2" s="148">
        <v>1997</v>
      </c>
      <c r="V2" s="148">
        <v>1998</v>
      </c>
      <c r="W2" s="148">
        <v>1999</v>
      </c>
      <c r="X2" s="148">
        <v>2000</v>
      </c>
      <c r="Y2" s="148">
        <v>2001</v>
      </c>
      <c r="Z2" s="148">
        <v>2002</v>
      </c>
      <c r="AA2" s="148">
        <v>2003</v>
      </c>
      <c r="AB2" s="148">
        <v>2004</v>
      </c>
      <c r="AC2" s="148">
        <v>2005</v>
      </c>
      <c r="AD2" s="148">
        <v>2006</v>
      </c>
      <c r="AE2" s="148">
        <v>2007</v>
      </c>
      <c r="AF2" s="193">
        <v>2008</v>
      </c>
      <c r="AG2" s="193">
        <v>2009</v>
      </c>
      <c r="AH2" s="148">
        <v>2010</v>
      </c>
      <c r="AI2" s="148">
        <v>2011</v>
      </c>
      <c r="AJ2" s="148">
        <v>2012</v>
      </c>
      <c r="AK2" s="148">
        <v>2013</v>
      </c>
      <c r="AL2" s="148">
        <v>2014</v>
      </c>
      <c r="AM2" s="148">
        <v>2015</v>
      </c>
      <c r="AN2" s="148">
        <v>2016</v>
      </c>
      <c r="AO2" s="148">
        <v>2017</v>
      </c>
      <c r="AP2" s="148">
        <v>2018</v>
      </c>
      <c r="AQ2" s="148">
        <v>2019</v>
      </c>
      <c r="AR2" s="148">
        <v>2020</v>
      </c>
      <c r="AS2" s="148">
        <v>2021</v>
      </c>
      <c r="AT2" s="148">
        <v>2022</v>
      </c>
      <c r="AU2" s="148">
        <v>2023</v>
      </c>
      <c r="AV2" s="148">
        <v>2024</v>
      </c>
      <c r="AW2" s="148">
        <v>2025</v>
      </c>
      <c r="AX2" s="148">
        <v>2026</v>
      </c>
      <c r="AY2" s="148">
        <v>2027</v>
      </c>
      <c r="AZ2" s="148">
        <v>2028</v>
      </c>
      <c r="BA2" s="148">
        <v>2029</v>
      </c>
      <c r="BB2" s="148">
        <v>2030</v>
      </c>
      <c r="BC2" s="148">
        <v>2031</v>
      </c>
      <c r="BD2" s="148">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155.00000000010883</v>
      </c>
      <c r="C4" s="273">
        <v>155.00000000010883</v>
      </c>
      <c r="D4" s="273">
        <v>155.00000000010883</v>
      </c>
      <c r="E4" s="1">
        <v>139.50000000009794</v>
      </c>
      <c r="F4" s="1">
        <v>155.00000000010883</v>
      </c>
      <c r="G4" s="1">
        <v>155.00000000010883</v>
      </c>
      <c r="H4" s="1">
        <v>155.00000000010883</v>
      </c>
      <c r="I4" s="1">
        <v>155.00000000010883</v>
      </c>
      <c r="J4" s="1">
        <v>155.00000000010883</v>
      </c>
      <c r="K4" s="1">
        <v>155.00000000010883</v>
      </c>
      <c r="L4" s="1">
        <v>155.00000000010883</v>
      </c>
      <c r="M4" s="1">
        <v>155.00000000010883</v>
      </c>
      <c r="N4" s="1">
        <v>155.00000000010883</v>
      </c>
      <c r="O4" s="1">
        <v>155.00000000010883</v>
      </c>
      <c r="P4" s="1">
        <v>155.00000000010883</v>
      </c>
      <c r="Q4" s="1">
        <v>155.00000000010883</v>
      </c>
      <c r="R4" s="1">
        <v>155.00000000010883</v>
      </c>
      <c r="S4" s="1">
        <v>155.00000000010883</v>
      </c>
      <c r="T4" s="1">
        <v>155.00000000010883</v>
      </c>
      <c r="U4" s="1">
        <v>155.00000000010883</v>
      </c>
      <c r="V4" s="1">
        <v>155.00000000010883</v>
      </c>
      <c r="W4" s="1">
        <v>155.00000000010883</v>
      </c>
      <c r="X4" s="1">
        <v>155.00000000010883</v>
      </c>
      <c r="Y4" s="1">
        <v>155.00000000010883</v>
      </c>
      <c r="Z4" s="1">
        <v>155.00000000010883</v>
      </c>
      <c r="AA4" s="1">
        <v>155.00000000010883</v>
      </c>
      <c r="AB4" s="1">
        <v>155.00000000010883</v>
      </c>
      <c r="AC4" s="1">
        <v>155.00000000010883</v>
      </c>
      <c r="AD4" s="1">
        <v>155.00000000010883</v>
      </c>
      <c r="AE4" s="1">
        <v>155.00000000010883</v>
      </c>
      <c r="AF4" s="1">
        <v>155.00000000010883</v>
      </c>
      <c r="AG4" s="1">
        <v>155.00000000010883</v>
      </c>
      <c r="AH4" s="1">
        <v>155.00000000010883</v>
      </c>
      <c r="AI4" s="1">
        <v>155.00000000010883</v>
      </c>
      <c r="AJ4" s="1">
        <v>155.00000000010883</v>
      </c>
      <c r="AK4" s="1">
        <v>155.00000000010883</v>
      </c>
      <c r="AL4" s="1">
        <v>155.00000000010883</v>
      </c>
      <c r="AM4" s="1">
        <v>155.00000000010883</v>
      </c>
    </row>
    <row r="5" spans="1:56" x14ac:dyDescent="0.25">
      <c r="A5" s="32">
        <f ca="1">Exceedance!U5</f>
        <v>42856</v>
      </c>
      <c r="B5" s="273">
        <v>164.99999999972357</v>
      </c>
      <c r="C5" s="273">
        <v>164.99999999972357</v>
      </c>
      <c r="D5" s="273">
        <v>164.99999999972357</v>
      </c>
      <c r="E5" s="1">
        <v>148.49999999975122</v>
      </c>
      <c r="F5" s="1">
        <v>164.99999999972357</v>
      </c>
      <c r="G5" s="1">
        <v>164.99999999972357</v>
      </c>
      <c r="H5" s="1">
        <v>164.99999999972357</v>
      </c>
      <c r="I5" s="1">
        <v>164.99999999972357</v>
      </c>
      <c r="J5" s="1">
        <v>164.99999999972357</v>
      </c>
      <c r="K5" s="1">
        <v>164.99999999972357</v>
      </c>
      <c r="L5" s="1">
        <v>164.99999999972357</v>
      </c>
      <c r="M5" s="1">
        <v>164.99999999972357</v>
      </c>
      <c r="N5" s="1">
        <v>164.99999999972357</v>
      </c>
      <c r="O5" s="1">
        <v>164.99999999972357</v>
      </c>
      <c r="P5" s="1">
        <v>164.99999999972357</v>
      </c>
      <c r="Q5" s="1">
        <v>164.99999999972357</v>
      </c>
      <c r="R5" s="1">
        <v>164.99999999972357</v>
      </c>
      <c r="S5" s="1">
        <v>164.99999999972357</v>
      </c>
      <c r="T5" s="1">
        <v>164.99999999972357</v>
      </c>
      <c r="U5" s="1">
        <v>164.99999999972357</v>
      </c>
      <c r="V5" s="1">
        <v>164.99999999972357</v>
      </c>
      <c r="W5" s="1">
        <v>164.99999999972357</v>
      </c>
      <c r="X5" s="1">
        <v>164.99999999972357</v>
      </c>
      <c r="Y5" s="1">
        <v>164.99999999972357</v>
      </c>
      <c r="Z5" s="1">
        <v>164.99999999972357</v>
      </c>
      <c r="AA5" s="1">
        <v>164.99999999972357</v>
      </c>
      <c r="AB5" s="1">
        <v>164.99999999972357</v>
      </c>
      <c r="AC5" s="1">
        <v>164.99999999972357</v>
      </c>
      <c r="AD5" s="1">
        <v>164.99999999972357</v>
      </c>
      <c r="AE5" s="1">
        <v>164.99999999972357</v>
      </c>
      <c r="AF5" s="1">
        <v>164.99999999972357</v>
      </c>
      <c r="AG5" s="1">
        <v>164.99999999972357</v>
      </c>
      <c r="AH5" s="1">
        <v>164.99999999972357</v>
      </c>
      <c r="AI5" s="1">
        <v>164.99999999972357</v>
      </c>
      <c r="AJ5" s="1">
        <v>164.99999999972357</v>
      </c>
      <c r="AK5" s="1">
        <v>164.99999999972357</v>
      </c>
      <c r="AL5" s="1">
        <v>164.99999999972357</v>
      </c>
      <c r="AM5" s="1">
        <v>164.99999999972357</v>
      </c>
    </row>
    <row r="6" spans="1:56" x14ac:dyDescent="0.25">
      <c r="A6" s="32">
        <f ca="1">Exceedance!U6</f>
        <v>42887</v>
      </c>
      <c r="B6" s="273">
        <v>85.000000000373518</v>
      </c>
      <c r="C6" s="273">
        <v>85.000000000373518</v>
      </c>
      <c r="D6" s="273">
        <v>85.000000000373518</v>
      </c>
      <c r="E6" s="1">
        <v>76.500000000336158</v>
      </c>
      <c r="F6" s="1">
        <v>85.000000000373518</v>
      </c>
      <c r="G6" s="1">
        <v>85.000000000373518</v>
      </c>
      <c r="H6" s="1">
        <v>85.000000000373518</v>
      </c>
      <c r="I6" s="1">
        <v>85.000000000373518</v>
      </c>
      <c r="J6" s="1">
        <v>85.000000000373518</v>
      </c>
      <c r="K6" s="1">
        <v>85.000000000373518</v>
      </c>
      <c r="L6" s="1">
        <v>85.000000000373518</v>
      </c>
      <c r="M6" s="1">
        <v>85.000000000373518</v>
      </c>
      <c r="N6" s="1">
        <v>85.000000000373518</v>
      </c>
      <c r="O6" s="1">
        <v>85.000000000373518</v>
      </c>
      <c r="P6" s="1">
        <v>85.000000000373518</v>
      </c>
      <c r="Q6" s="1">
        <v>85.000000000373518</v>
      </c>
      <c r="R6" s="1">
        <v>85.000000000373518</v>
      </c>
      <c r="S6" s="1">
        <v>85.000000000373518</v>
      </c>
      <c r="T6" s="1">
        <v>85.000000000373518</v>
      </c>
      <c r="U6" s="1">
        <v>85.000000000373518</v>
      </c>
      <c r="V6" s="1">
        <v>85.000000000373518</v>
      </c>
      <c r="W6" s="1">
        <v>85.000000000373518</v>
      </c>
      <c r="X6" s="1">
        <v>85.000000000373518</v>
      </c>
      <c r="Y6" s="1">
        <v>85.000000000373518</v>
      </c>
      <c r="Z6" s="1">
        <v>85.000000000373518</v>
      </c>
      <c r="AA6" s="1">
        <v>85.000000000373518</v>
      </c>
      <c r="AB6" s="1">
        <v>85.000000000373518</v>
      </c>
      <c r="AC6" s="1">
        <v>85.000000000373518</v>
      </c>
      <c r="AD6" s="1">
        <v>85.000000000373518</v>
      </c>
      <c r="AE6" s="1">
        <v>85.000000000373518</v>
      </c>
      <c r="AF6" s="1">
        <v>85.000000000373518</v>
      </c>
      <c r="AG6" s="1">
        <v>85.000000000373518</v>
      </c>
      <c r="AH6" s="1">
        <v>85.000000000373518</v>
      </c>
      <c r="AI6" s="1">
        <v>85.000000000373518</v>
      </c>
      <c r="AJ6" s="1">
        <v>85.000000000373518</v>
      </c>
      <c r="AK6" s="1">
        <v>85.000000000373518</v>
      </c>
      <c r="AL6" s="1">
        <v>85.000000000373518</v>
      </c>
      <c r="AM6" s="1">
        <v>85.000000000373518</v>
      </c>
    </row>
    <row r="7" spans="1:56" x14ac:dyDescent="0.25">
      <c r="A7" s="32">
        <f ca="1">Exceedance!U7</f>
        <v>42917</v>
      </c>
      <c r="B7" s="273">
        <v>71.999999999982549</v>
      </c>
      <c r="C7" s="273">
        <v>71.999999999982549</v>
      </c>
      <c r="D7" s="273">
        <v>71.999999999982549</v>
      </c>
      <c r="E7" s="1">
        <v>64.799999999984294</v>
      </c>
      <c r="F7" s="1">
        <v>71.999999999982549</v>
      </c>
      <c r="G7" s="1">
        <v>71.999999999982549</v>
      </c>
      <c r="H7" s="1">
        <v>71.999999999982549</v>
      </c>
      <c r="I7" s="1">
        <v>71.999999999982549</v>
      </c>
      <c r="J7" s="1">
        <v>71.999999999982549</v>
      </c>
      <c r="K7" s="1">
        <v>71.999999999982549</v>
      </c>
      <c r="L7" s="1">
        <v>71.999999999982549</v>
      </c>
      <c r="M7" s="1">
        <v>71.999999999982549</v>
      </c>
      <c r="N7" s="1">
        <v>71.999999999982549</v>
      </c>
      <c r="O7" s="1">
        <v>71.999999999982549</v>
      </c>
      <c r="P7" s="1">
        <v>71.999999999982549</v>
      </c>
      <c r="Q7" s="1">
        <v>71.999999999982549</v>
      </c>
      <c r="R7" s="1">
        <v>71.999999999982549</v>
      </c>
      <c r="S7" s="1">
        <v>71.999999999982549</v>
      </c>
      <c r="T7" s="1">
        <v>71.999999999982549</v>
      </c>
      <c r="U7" s="1">
        <v>71.999999999982549</v>
      </c>
      <c r="V7" s="1">
        <v>71.999999999982549</v>
      </c>
      <c r="W7" s="1">
        <v>71.999999999982549</v>
      </c>
      <c r="X7" s="1">
        <v>71.999999999982549</v>
      </c>
      <c r="Y7" s="1">
        <v>71.999999999982549</v>
      </c>
      <c r="Z7" s="1">
        <v>71.999999999982549</v>
      </c>
      <c r="AA7" s="1">
        <v>71.999999999982549</v>
      </c>
      <c r="AB7" s="1">
        <v>71.999999999982549</v>
      </c>
      <c r="AC7" s="1">
        <v>71.999999999982549</v>
      </c>
      <c r="AD7" s="1">
        <v>71.999999999982549</v>
      </c>
      <c r="AE7" s="1">
        <v>71.999999999982549</v>
      </c>
      <c r="AF7" s="1">
        <v>71.999999999982549</v>
      </c>
      <c r="AG7" s="1">
        <v>71.999999999982549</v>
      </c>
      <c r="AH7" s="1">
        <v>71.999999999982549</v>
      </c>
      <c r="AI7" s="1">
        <v>71.999999999982549</v>
      </c>
      <c r="AJ7" s="1">
        <v>71.999999999982549</v>
      </c>
      <c r="AK7" s="1">
        <v>71.999999999982549</v>
      </c>
      <c r="AL7" s="1">
        <v>71.999999999982549</v>
      </c>
      <c r="AM7" s="1">
        <v>71.999999999982549</v>
      </c>
    </row>
    <row r="8" spans="1:56" x14ac:dyDescent="0.25">
      <c r="A8" s="32">
        <f ca="1">Exceedance!U8</f>
        <v>42948</v>
      </c>
      <c r="B8" s="273">
        <v>71.999999999982549</v>
      </c>
      <c r="C8" s="273">
        <v>71.999999999982549</v>
      </c>
      <c r="D8" s="273">
        <v>71.999999999982549</v>
      </c>
      <c r="E8" s="1">
        <v>64.799999999984294</v>
      </c>
      <c r="F8" s="1">
        <v>71.999999999982549</v>
      </c>
      <c r="G8" s="1">
        <v>71.999999999982549</v>
      </c>
      <c r="H8" s="1">
        <v>71.999999999982549</v>
      </c>
      <c r="I8" s="1">
        <v>71.999999999982549</v>
      </c>
      <c r="J8" s="1">
        <v>71.999999999982549</v>
      </c>
      <c r="K8" s="1">
        <v>71.999999999982549</v>
      </c>
      <c r="L8" s="1">
        <v>71.999999999982549</v>
      </c>
      <c r="M8" s="1">
        <v>71.999999999982549</v>
      </c>
      <c r="N8" s="1">
        <v>71.999999999982549</v>
      </c>
      <c r="O8" s="1">
        <v>71.999999999982549</v>
      </c>
      <c r="P8" s="1">
        <v>71.999999999982549</v>
      </c>
      <c r="Q8" s="1">
        <v>71.999999999982549</v>
      </c>
      <c r="R8" s="1">
        <v>71.999999999982549</v>
      </c>
      <c r="S8" s="1">
        <v>71.999999999982549</v>
      </c>
      <c r="T8" s="1">
        <v>71.999999999982549</v>
      </c>
      <c r="U8" s="1">
        <v>71.999999999982549</v>
      </c>
      <c r="V8" s="1">
        <v>71.999999999982549</v>
      </c>
      <c r="W8" s="1">
        <v>71.999999999982549</v>
      </c>
      <c r="X8" s="1">
        <v>71.999999999982549</v>
      </c>
      <c r="Y8" s="1">
        <v>71.999999999982549</v>
      </c>
      <c r="Z8" s="1">
        <v>71.999999999982549</v>
      </c>
      <c r="AA8" s="1">
        <v>71.999999999982549</v>
      </c>
      <c r="AB8" s="1">
        <v>71.999999999982549</v>
      </c>
      <c r="AC8" s="1">
        <v>71.999999999982549</v>
      </c>
      <c r="AD8" s="1">
        <v>71.999999999982549</v>
      </c>
      <c r="AE8" s="1">
        <v>71.999999999982549</v>
      </c>
      <c r="AF8" s="1">
        <v>71.999999999982549</v>
      </c>
      <c r="AG8" s="1">
        <v>71.999999999982549</v>
      </c>
      <c r="AH8" s="1">
        <v>71.999999999982549</v>
      </c>
      <c r="AI8" s="1">
        <v>71.999999999982549</v>
      </c>
      <c r="AJ8" s="1">
        <v>71.999999999982549</v>
      </c>
      <c r="AK8" s="1">
        <v>71.999999999982549</v>
      </c>
      <c r="AL8" s="1">
        <v>71.999999999982549</v>
      </c>
      <c r="AM8" s="1">
        <v>71.999999999982549</v>
      </c>
    </row>
    <row r="9" spans="1:56" x14ac:dyDescent="0.25">
      <c r="A9" s="32">
        <f ca="1">Exceedance!U9</f>
        <v>42979</v>
      </c>
      <c r="B9" s="273">
        <v>177.02000000027385</v>
      </c>
      <c r="C9" s="273">
        <v>177.02000000027385</v>
      </c>
      <c r="D9" s="273">
        <v>177.02000000027385</v>
      </c>
      <c r="E9" s="1">
        <v>159.31800000024651</v>
      </c>
      <c r="F9" s="1">
        <v>177.02000000027385</v>
      </c>
      <c r="G9" s="1">
        <v>177.02000000027385</v>
      </c>
      <c r="H9" s="1">
        <v>177.02000000027385</v>
      </c>
      <c r="I9" s="1">
        <v>177.02000000027385</v>
      </c>
      <c r="J9" s="1">
        <v>177.02000000027385</v>
      </c>
      <c r="K9" s="1">
        <v>177.02000000027385</v>
      </c>
      <c r="L9" s="1">
        <v>177.02000000027385</v>
      </c>
      <c r="M9" s="1">
        <v>177.02000000027385</v>
      </c>
      <c r="N9" s="1">
        <v>177.02000000027385</v>
      </c>
      <c r="O9" s="1">
        <v>177.02000000027385</v>
      </c>
      <c r="P9" s="1">
        <v>177.02000000027385</v>
      </c>
      <c r="Q9" s="1">
        <v>177.02000000027385</v>
      </c>
      <c r="R9" s="1">
        <v>177.02000000027385</v>
      </c>
      <c r="S9" s="1">
        <v>177.02000000027385</v>
      </c>
      <c r="T9" s="1">
        <v>177.02000000027385</v>
      </c>
      <c r="U9" s="1">
        <v>177.02000000027385</v>
      </c>
      <c r="V9" s="1">
        <v>177.02000000027385</v>
      </c>
      <c r="W9" s="1">
        <v>177.02000000027385</v>
      </c>
      <c r="X9" s="1">
        <v>177.02000000027385</v>
      </c>
      <c r="Y9" s="1">
        <v>177.02000000027385</v>
      </c>
      <c r="Z9" s="1">
        <v>177.02000000027385</v>
      </c>
      <c r="AA9" s="1">
        <v>177.02000000027385</v>
      </c>
      <c r="AB9" s="1">
        <v>177.02000000027385</v>
      </c>
      <c r="AC9" s="1">
        <v>177.02000000027385</v>
      </c>
      <c r="AD9" s="1">
        <v>177.02000000027385</v>
      </c>
      <c r="AE9" s="1">
        <v>177.02000000027385</v>
      </c>
      <c r="AF9" s="1">
        <v>177.02000000027385</v>
      </c>
      <c r="AG9" s="1">
        <v>177.02000000027385</v>
      </c>
      <c r="AH9" s="1">
        <v>177.02000000027385</v>
      </c>
      <c r="AI9" s="1">
        <v>177.02000000027385</v>
      </c>
      <c r="AJ9" s="1">
        <v>177.02000000027385</v>
      </c>
      <c r="AK9" s="1">
        <v>177.02000000027385</v>
      </c>
      <c r="AL9" s="1">
        <v>177.02000000027385</v>
      </c>
      <c r="AM9" s="1">
        <v>177.02000000027385</v>
      </c>
    </row>
    <row r="10" spans="1:56" x14ac:dyDescent="0.25">
      <c r="A10" s="32">
        <f ca="1">Exceedance!U10</f>
        <v>43009</v>
      </c>
      <c r="B10" s="273">
        <v>179.02000000019683</v>
      </c>
      <c r="C10" s="273">
        <v>179.02000000019683</v>
      </c>
      <c r="D10" s="273">
        <v>179.02000000019683</v>
      </c>
      <c r="E10" s="1">
        <v>161.11800000017715</v>
      </c>
      <c r="F10" s="1">
        <v>179.02000000019683</v>
      </c>
      <c r="G10" s="1">
        <v>179.02000000019683</v>
      </c>
      <c r="H10" s="1">
        <v>179.02000000019683</v>
      </c>
      <c r="I10" s="1">
        <v>179.02000000019683</v>
      </c>
      <c r="J10" s="1">
        <v>179.02000000019683</v>
      </c>
      <c r="K10" s="1">
        <v>179.02000000019683</v>
      </c>
      <c r="L10" s="1">
        <v>179.02000000019683</v>
      </c>
      <c r="M10" s="1">
        <v>179.02000000019683</v>
      </c>
      <c r="N10" s="1">
        <v>179.02000000019683</v>
      </c>
      <c r="O10" s="1">
        <v>179.02000000019683</v>
      </c>
      <c r="P10" s="1">
        <v>179.02000000019683</v>
      </c>
      <c r="Q10" s="1">
        <v>179.02000000019683</v>
      </c>
      <c r="R10" s="1">
        <v>179.02000000019683</v>
      </c>
      <c r="S10" s="1">
        <v>179.02000000019683</v>
      </c>
      <c r="T10" s="1">
        <v>179.02000000019683</v>
      </c>
      <c r="U10" s="1">
        <v>179.02000000019683</v>
      </c>
      <c r="V10" s="1">
        <v>179.02000000019683</v>
      </c>
      <c r="W10" s="1">
        <v>179.02000000019683</v>
      </c>
      <c r="X10" s="1">
        <v>179.02000000019683</v>
      </c>
      <c r="Y10" s="1">
        <v>179.02000000019683</v>
      </c>
      <c r="Z10" s="1">
        <v>179.02000000019683</v>
      </c>
      <c r="AA10" s="1">
        <v>179.02000000019683</v>
      </c>
      <c r="AB10" s="1">
        <v>179.02000000019683</v>
      </c>
      <c r="AC10" s="1">
        <v>179.02000000019683</v>
      </c>
      <c r="AD10" s="1">
        <v>179.02000000019683</v>
      </c>
      <c r="AE10" s="1">
        <v>179.02000000019683</v>
      </c>
      <c r="AF10" s="1">
        <v>179.02000000019683</v>
      </c>
      <c r="AG10" s="1">
        <v>179.02000000019683</v>
      </c>
      <c r="AH10" s="1">
        <v>179.02000000019683</v>
      </c>
      <c r="AI10" s="1">
        <v>179.02000000019683</v>
      </c>
      <c r="AJ10" s="1">
        <v>179.02000000019683</v>
      </c>
      <c r="AK10" s="1">
        <v>179.02000000019683</v>
      </c>
      <c r="AL10" s="1">
        <v>179.02000000019683</v>
      </c>
      <c r="AM10" s="1">
        <v>179.02000000019683</v>
      </c>
    </row>
    <row r="11" spans="1:56" x14ac:dyDescent="0.25">
      <c r="A11" s="32">
        <f ca="1">Exceedance!U11</f>
        <v>43040</v>
      </c>
      <c r="B11" s="273">
        <v>179.01879750117578</v>
      </c>
      <c r="C11" s="273">
        <v>179.01879750117578</v>
      </c>
      <c r="D11" s="273">
        <v>179.01879750117578</v>
      </c>
      <c r="E11" s="1">
        <v>161.1169177510582</v>
      </c>
      <c r="F11" s="1">
        <v>179.01879750117578</v>
      </c>
      <c r="G11" s="1">
        <v>179.01879750117578</v>
      </c>
      <c r="H11" s="1">
        <v>179.01879750117578</v>
      </c>
      <c r="I11" s="1">
        <v>179.01879750117578</v>
      </c>
      <c r="J11" s="1">
        <v>179.01879750117578</v>
      </c>
      <c r="K11" s="1">
        <v>179.01879750117578</v>
      </c>
      <c r="L11" s="1">
        <v>179.01879750117578</v>
      </c>
      <c r="M11" s="1">
        <v>179.01879750117578</v>
      </c>
      <c r="N11" s="1">
        <v>179.01879750117578</v>
      </c>
      <c r="O11" s="1">
        <v>179.01879750117578</v>
      </c>
      <c r="P11" s="1">
        <v>179.01879750117578</v>
      </c>
      <c r="Q11" s="1">
        <v>179.01879750117578</v>
      </c>
      <c r="R11" s="1">
        <v>179.01879750117578</v>
      </c>
      <c r="S11" s="1">
        <v>179.01879750117578</v>
      </c>
      <c r="T11" s="1">
        <v>179.01879750117578</v>
      </c>
      <c r="U11" s="1">
        <v>179.01879750117578</v>
      </c>
      <c r="V11" s="1">
        <v>179.01879750117578</v>
      </c>
      <c r="W11" s="1">
        <v>179.01879750117578</v>
      </c>
      <c r="X11" s="1">
        <v>179.01879750117578</v>
      </c>
      <c r="Y11" s="1">
        <v>179.01879750117578</v>
      </c>
      <c r="Z11" s="1">
        <v>179.01879750117578</v>
      </c>
      <c r="AA11" s="1">
        <v>179.01879750117578</v>
      </c>
      <c r="AB11" s="1">
        <v>179.01879750117578</v>
      </c>
      <c r="AC11" s="1">
        <v>179.01879750117578</v>
      </c>
      <c r="AD11" s="1">
        <v>179.01879750117578</v>
      </c>
      <c r="AE11" s="1">
        <v>179.01879750117578</v>
      </c>
      <c r="AF11" s="1">
        <v>179.01879750117578</v>
      </c>
      <c r="AG11" s="1">
        <v>179.01879750117578</v>
      </c>
      <c r="AH11" s="1">
        <v>179.01879750117578</v>
      </c>
      <c r="AI11" s="1">
        <v>179.01879750117578</v>
      </c>
      <c r="AJ11" s="1">
        <v>179.01879750117578</v>
      </c>
      <c r="AK11" s="1">
        <v>179.01879750117578</v>
      </c>
      <c r="AL11" s="1">
        <v>179.01879750117578</v>
      </c>
      <c r="AM11" s="1">
        <v>179.01879750117578</v>
      </c>
    </row>
    <row r="12" spans="1:56" x14ac:dyDescent="0.25">
      <c r="A12" s="32">
        <f ca="1">Exceedance!U12</f>
        <v>43070</v>
      </c>
      <c r="B12" s="273">
        <v>179.01879750117567</v>
      </c>
      <c r="C12" s="273">
        <v>179.01879750117567</v>
      </c>
      <c r="D12" s="273">
        <v>179.01879750117567</v>
      </c>
      <c r="E12" s="1">
        <v>161.11691775105808</v>
      </c>
      <c r="F12" s="1">
        <v>179.01879750117567</v>
      </c>
      <c r="G12" s="1">
        <v>179.01879750117567</v>
      </c>
      <c r="H12" s="1">
        <v>179.01879750117567</v>
      </c>
      <c r="I12" s="1">
        <v>179.01879750117567</v>
      </c>
      <c r="J12" s="1">
        <v>179.01879750117567</v>
      </c>
      <c r="K12" s="1">
        <v>179.01879750117567</v>
      </c>
      <c r="L12" s="1">
        <v>179.01879750117567</v>
      </c>
      <c r="M12" s="1">
        <v>179.01879750117567</v>
      </c>
      <c r="N12" s="1">
        <v>179.01879750117567</v>
      </c>
      <c r="O12" s="1">
        <v>179.01879750117567</v>
      </c>
      <c r="P12" s="1">
        <v>179.01879750117567</v>
      </c>
      <c r="Q12" s="1">
        <v>179.01879750117567</v>
      </c>
      <c r="R12" s="1">
        <v>179.01879750117567</v>
      </c>
      <c r="S12" s="1">
        <v>179.01879750117567</v>
      </c>
      <c r="T12" s="1">
        <v>179.01879750117567</v>
      </c>
      <c r="U12" s="1">
        <v>179.01879750117567</v>
      </c>
      <c r="V12" s="1">
        <v>179.01879750117567</v>
      </c>
      <c r="W12" s="1">
        <v>179.01879750117567</v>
      </c>
      <c r="X12" s="1">
        <v>179.01879750117567</v>
      </c>
      <c r="Y12" s="1">
        <v>179.01879750117567</v>
      </c>
      <c r="Z12" s="1">
        <v>179.01879750117567</v>
      </c>
      <c r="AA12" s="1">
        <v>179.01879750117567</v>
      </c>
      <c r="AB12" s="1">
        <v>179.01879750117567</v>
      </c>
      <c r="AC12" s="1">
        <v>179.01879750117567</v>
      </c>
      <c r="AD12" s="1">
        <v>179.01879750117567</v>
      </c>
      <c r="AE12" s="1">
        <v>179.01879750117567</v>
      </c>
      <c r="AF12" s="1">
        <v>179.01879750117567</v>
      </c>
      <c r="AG12" s="1">
        <v>179.01879750117567</v>
      </c>
      <c r="AH12" s="1">
        <v>179.01879750117567</v>
      </c>
      <c r="AI12" s="1">
        <v>179.01879750117567</v>
      </c>
      <c r="AJ12" s="1">
        <v>179.01879750117567</v>
      </c>
      <c r="AK12" s="1">
        <v>179.01879750117567</v>
      </c>
      <c r="AL12" s="1">
        <v>179.01879750117567</v>
      </c>
      <c r="AM12" s="1">
        <v>179.01879750117567</v>
      </c>
    </row>
    <row r="13" spans="1:56" x14ac:dyDescent="0.25">
      <c r="A13" s="32">
        <f ca="1">Exceedance!U13</f>
        <v>43101</v>
      </c>
      <c r="B13" s="273">
        <v>157.36691666632333</v>
      </c>
      <c r="C13" s="273">
        <v>157.36691666632333</v>
      </c>
      <c r="D13" s="273">
        <v>157.36691666632333</v>
      </c>
      <c r="E13" s="1">
        <v>157.36691666632333</v>
      </c>
      <c r="F13" s="1">
        <v>157.36691666632333</v>
      </c>
      <c r="G13" s="1">
        <v>157.36691666632333</v>
      </c>
      <c r="H13" s="1">
        <v>154.92558333299078</v>
      </c>
      <c r="I13" s="1">
        <v>157.36691666632333</v>
      </c>
      <c r="J13" s="1">
        <v>157.36691666632333</v>
      </c>
      <c r="K13" s="1">
        <v>157.36691666632333</v>
      </c>
      <c r="L13" s="1">
        <v>157.36691666632333</v>
      </c>
      <c r="M13" s="1">
        <v>149.03264249968927</v>
      </c>
      <c r="N13" s="1">
        <v>157.36691666632333</v>
      </c>
      <c r="O13" s="1">
        <v>157.36691666632333</v>
      </c>
      <c r="P13" s="1">
        <v>154.92558333299078</v>
      </c>
      <c r="Q13" s="1">
        <v>154.92558333299078</v>
      </c>
      <c r="R13" s="1">
        <v>157.36691666632333</v>
      </c>
      <c r="S13" s="1">
        <v>157.36691666632333</v>
      </c>
      <c r="T13" s="1">
        <v>157.36691666632333</v>
      </c>
      <c r="U13" s="1">
        <v>157.36691666632333</v>
      </c>
      <c r="V13" s="1">
        <v>149.03264249968927</v>
      </c>
      <c r="W13" s="1">
        <v>157.36691666632333</v>
      </c>
      <c r="X13" s="1">
        <v>157.36691666632333</v>
      </c>
      <c r="Y13" s="1">
        <v>157.36691666632333</v>
      </c>
      <c r="Z13" s="1">
        <v>157.36691666632333</v>
      </c>
      <c r="AA13" s="1">
        <v>157.36691666632333</v>
      </c>
      <c r="AB13" s="1">
        <v>157.36691666632333</v>
      </c>
      <c r="AC13" s="1">
        <v>157.36691666632333</v>
      </c>
      <c r="AD13" s="1">
        <v>157.36691666632333</v>
      </c>
      <c r="AE13" s="1">
        <v>157.36691666632333</v>
      </c>
      <c r="AF13" s="1">
        <v>157.36691666632333</v>
      </c>
      <c r="AG13" s="1">
        <v>157.36691666632333</v>
      </c>
      <c r="AH13" s="1">
        <v>157.36691666632333</v>
      </c>
      <c r="AI13" s="1">
        <v>157.36691666632333</v>
      </c>
      <c r="AJ13" s="1">
        <v>157.36691666632333</v>
      </c>
      <c r="AK13" s="1">
        <v>157.36691666632333</v>
      </c>
      <c r="AL13" s="1">
        <v>157.36691666632333</v>
      </c>
      <c r="AM13" s="1">
        <v>149.03264249968927</v>
      </c>
    </row>
    <row r="14" spans="1:56" x14ac:dyDescent="0.25">
      <c r="A14" s="32">
        <f ca="1">Exceedance!U14</f>
        <v>43132</v>
      </c>
      <c r="B14" s="273">
        <v>73.327916666612026</v>
      </c>
      <c r="C14" s="273">
        <v>73.327916666612026</v>
      </c>
      <c r="D14" s="273">
        <v>73.327916666612026</v>
      </c>
      <c r="E14" s="1">
        <v>73.327916666612026</v>
      </c>
      <c r="F14" s="1">
        <v>73.327916666612026</v>
      </c>
      <c r="G14" s="1">
        <v>73.327916666612026</v>
      </c>
      <c r="H14" s="1">
        <v>70.886583333279518</v>
      </c>
      <c r="I14" s="1">
        <v>73.327916666612026</v>
      </c>
      <c r="J14" s="1">
        <v>73.327916666612026</v>
      </c>
      <c r="K14" s="1">
        <v>73.327916666612026</v>
      </c>
      <c r="L14" s="1">
        <v>73.327916666612026</v>
      </c>
      <c r="M14" s="1">
        <v>73.397542499949083</v>
      </c>
      <c r="N14" s="1">
        <v>73.327916666612026</v>
      </c>
      <c r="O14" s="1">
        <v>73.327916666612026</v>
      </c>
      <c r="P14" s="1">
        <v>70.886583333279518</v>
      </c>
      <c r="Q14" s="1">
        <v>70.886583333279518</v>
      </c>
      <c r="R14" s="1">
        <v>73.327916666612026</v>
      </c>
      <c r="S14" s="1">
        <v>73.327916666612026</v>
      </c>
      <c r="T14" s="1">
        <v>73.327916666612026</v>
      </c>
      <c r="U14" s="1">
        <v>73.327916666612026</v>
      </c>
      <c r="V14" s="1">
        <v>73.397542499949083</v>
      </c>
      <c r="W14" s="1">
        <v>73.327916666612026</v>
      </c>
      <c r="X14" s="1">
        <v>73.327916666612026</v>
      </c>
      <c r="Y14" s="1">
        <v>73.327916666612026</v>
      </c>
      <c r="Z14" s="1">
        <v>73.327916666612026</v>
      </c>
      <c r="AA14" s="1">
        <v>73.327916666612026</v>
      </c>
      <c r="AB14" s="1">
        <v>73.327916666612026</v>
      </c>
      <c r="AC14" s="1">
        <v>73.327916666612026</v>
      </c>
      <c r="AD14" s="1">
        <v>73.327916666612026</v>
      </c>
      <c r="AE14" s="1">
        <v>73.327916666612026</v>
      </c>
      <c r="AF14" s="1">
        <v>73.327916666612026</v>
      </c>
      <c r="AG14" s="1">
        <v>73.327916666612026</v>
      </c>
      <c r="AH14" s="1">
        <v>73.327916666612026</v>
      </c>
      <c r="AI14" s="1">
        <v>73.327916666612026</v>
      </c>
      <c r="AJ14" s="1">
        <v>73.327916666612026</v>
      </c>
      <c r="AK14" s="1">
        <v>73.327916666612026</v>
      </c>
      <c r="AL14" s="1">
        <v>73.327916666612026</v>
      </c>
      <c r="AM14" s="1">
        <v>73.397542499949083</v>
      </c>
    </row>
    <row r="15" spans="1:56" x14ac:dyDescent="0.25">
      <c r="A15" s="32">
        <f ca="1">Exceedance!U15</f>
        <v>43160</v>
      </c>
      <c r="B15" s="273">
        <v>152.11491666697157</v>
      </c>
      <c r="C15" s="273">
        <v>152.11491666697157</v>
      </c>
      <c r="D15" s="273">
        <v>152.11491666697157</v>
      </c>
      <c r="E15" s="1">
        <v>152.11491666697157</v>
      </c>
      <c r="F15" s="1">
        <v>152.11491666697157</v>
      </c>
      <c r="G15" s="1">
        <v>152.11491666697157</v>
      </c>
      <c r="H15" s="1">
        <v>149.67358333363902</v>
      </c>
      <c r="I15" s="1">
        <v>152.11491666697157</v>
      </c>
      <c r="J15" s="1">
        <v>152.11491666697157</v>
      </c>
      <c r="K15" s="1">
        <v>152.11491666697157</v>
      </c>
      <c r="L15" s="1">
        <v>152.11491666697157</v>
      </c>
      <c r="M15" s="1">
        <v>144.30584250027266</v>
      </c>
      <c r="N15" s="1">
        <v>152.11491666697157</v>
      </c>
      <c r="O15" s="1">
        <v>152.11491666697157</v>
      </c>
      <c r="P15" s="1">
        <v>149.67358333363902</v>
      </c>
      <c r="Q15" s="1">
        <v>149.67358333363902</v>
      </c>
      <c r="R15" s="1">
        <v>152.11491666697157</v>
      </c>
      <c r="S15" s="1">
        <v>152.11491666697157</v>
      </c>
      <c r="T15" s="1">
        <v>152.11491666697157</v>
      </c>
      <c r="U15" s="1">
        <v>152.11491666697157</v>
      </c>
      <c r="V15" s="1">
        <v>144.30584250027266</v>
      </c>
      <c r="W15" s="1">
        <v>152.11491666697157</v>
      </c>
      <c r="X15" s="1">
        <v>152.11491666697157</v>
      </c>
      <c r="Y15" s="1">
        <v>152.11491666697157</v>
      </c>
      <c r="Z15" s="1">
        <v>152.11491666697157</v>
      </c>
      <c r="AA15" s="1">
        <v>152.11491666697157</v>
      </c>
      <c r="AB15" s="1">
        <v>152.11491666697157</v>
      </c>
      <c r="AC15" s="1">
        <v>152.11491666697157</v>
      </c>
      <c r="AD15" s="1">
        <v>152.11491666697157</v>
      </c>
      <c r="AE15" s="1">
        <v>152.11491666697157</v>
      </c>
      <c r="AF15" s="1">
        <v>152.11491666697157</v>
      </c>
      <c r="AG15" s="1">
        <v>152.11491666697157</v>
      </c>
      <c r="AH15" s="1">
        <v>152.11491666697157</v>
      </c>
      <c r="AI15" s="1">
        <v>152.11491666697157</v>
      </c>
      <c r="AJ15" s="1">
        <v>152.11491666697157</v>
      </c>
      <c r="AK15" s="1">
        <v>152.11491666697157</v>
      </c>
      <c r="AL15" s="1">
        <v>152.11491666697157</v>
      </c>
      <c r="AM15" s="1">
        <v>144.30584250027266</v>
      </c>
    </row>
    <row r="16" spans="1:56" x14ac:dyDescent="0.25">
      <c r="A16" s="32">
        <f ca="1">Exceedance!U16</f>
        <v>43191</v>
      </c>
      <c r="B16" s="273">
        <v>183.62991666672016</v>
      </c>
      <c r="C16" s="273">
        <v>183.62991666672016</v>
      </c>
      <c r="D16" s="273">
        <v>183.62991666672016</v>
      </c>
      <c r="E16" s="1">
        <v>183.62991666672016</v>
      </c>
      <c r="F16" s="1">
        <v>183.62991666672016</v>
      </c>
      <c r="G16" s="1">
        <v>183.62991666672016</v>
      </c>
      <c r="H16" s="1">
        <v>181.18858333338756</v>
      </c>
      <c r="I16" s="1">
        <v>183.62991666672016</v>
      </c>
      <c r="J16" s="1">
        <v>183.62991666672016</v>
      </c>
      <c r="K16" s="1">
        <v>183.62991666672016</v>
      </c>
      <c r="L16" s="1">
        <v>183.62991666672016</v>
      </c>
      <c r="M16" s="1">
        <v>172.66934250004635</v>
      </c>
      <c r="N16" s="1">
        <v>183.62991666672016</v>
      </c>
      <c r="O16" s="1">
        <v>183.62991666672016</v>
      </c>
      <c r="P16" s="1">
        <v>181.18858333338756</v>
      </c>
      <c r="Q16" s="1">
        <v>181.18858333338756</v>
      </c>
      <c r="R16" s="1">
        <v>183.62991666672016</v>
      </c>
      <c r="S16" s="1">
        <v>183.62991666672016</v>
      </c>
      <c r="T16" s="1">
        <v>183.62991666672016</v>
      </c>
      <c r="U16" s="1">
        <v>183.62991666672016</v>
      </c>
      <c r="V16" s="1">
        <v>172.66934250004635</v>
      </c>
      <c r="W16" s="1">
        <v>183.62991666672016</v>
      </c>
      <c r="X16" s="1">
        <v>183.62991666672016</v>
      </c>
      <c r="Y16" s="1">
        <v>183.62991666672016</v>
      </c>
      <c r="Z16" s="1">
        <v>183.62991666672016</v>
      </c>
      <c r="AA16" s="1">
        <v>183.62991666672016</v>
      </c>
      <c r="AB16" s="1">
        <v>183.62991666672016</v>
      </c>
      <c r="AC16" s="1">
        <v>183.62991666672016</v>
      </c>
      <c r="AD16" s="1">
        <v>183.62991666672016</v>
      </c>
      <c r="AE16" s="1">
        <v>183.62991666672016</v>
      </c>
      <c r="AF16" s="1">
        <v>183.62991666672016</v>
      </c>
      <c r="AG16" s="1">
        <v>183.62991666672016</v>
      </c>
      <c r="AH16" s="1">
        <v>183.62991666672016</v>
      </c>
      <c r="AI16" s="1">
        <v>183.62991666672016</v>
      </c>
      <c r="AJ16" s="1">
        <v>183.62991666672016</v>
      </c>
      <c r="AK16" s="1">
        <v>183.62991666672016</v>
      </c>
      <c r="AL16" s="1">
        <v>183.62991666672016</v>
      </c>
      <c r="AM16" s="1">
        <v>172.66934250004635</v>
      </c>
    </row>
    <row r="17" spans="1:39" x14ac:dyDescent="0.25">
      <c r="A17" s="32">
        <f ca="1">Exceedance!U17</f>
        <v>43221</v>
      </c>
      <c r="B17" s="273">
        <v>188.8819166668826</v>
      </c>
      <c r="C17" s="273">
        <v>188.8819166668826</v>
      </c>
      <c r="D17" s="273">
        <v>188.8819166668826</v>
      </c>
      <c r="E17" s="1">
        <v>188.8819166668826</v>
      </c>
      <c r="F17" s="1">
        <v>188.8819166668826</v>
      </c>
      <c r="G17" s="1">
        <v>188.8819166668826</v>
      </c>
      <c r="H17" s="1">
        <v>186.44058333355005</v>
      </c>
      <c r="I17" s="1">
        <v>188.8819166668826</v>
      </c>
      <c r="J17" s="1">
        <v>188.8819166668826</v>
      </c>
      <c r="K17" s="1">
        <v>188.8819166668826</v>
      </c>
      <c r="L17" s="1">
        <v>188.8819166668826</v>
      </c>
      <c r="M17" s="1">
        <v>177.39614250019261</v>
      </c>
      <c r="N17" s="1">
        <v>188.8819166668826</v>
      </c>
      <c r="O17" s="1">
        <v>188.8819166668826</v>
      </c>
      <c r="P17" s="1">
        <v>186.44058333355005</v>
      </c>
      <c r="Q17" s="1">
        <v>186.44058333355005</v>
      </c>
      <c r="R17" s="1">
        <v>188.8819166668826</v>
      </c>
      <c r="S17" s="1">
        <v>188.8819166668826</v>
      </c>
      <c r="T17" s="1">
        <v>188.8819166668826</v>
      </c>
      <c r="U17" s="1">
        <v>188.8819166668826</v>
      </c>
      <c r="V17" s="1">
        <v>177.39614250019261</v>
      </c>
      <c r="W17" s="1">
        <v>188.8819166668826</v>
      </c>
      <c r="X17" s="1">
        <v>188.8819166668826</v>
      </c>
      <c r="Y17" s="1">
        <v>188.8819166668826</v>
      </c>
      <c r="Z17" s="1">
        <v>188.8819166668826</v>
      </c>
      <c r="AA17" s="1">
        <v>188.8819166668826</v>
      </c>
      <c r="AB17" s="1">
        <v>188.8819166668826</v>
      </c>
      <c r="AC17" s="1">
        <v>188.8819166668826</v>
      </c>
      <c r="AD17" s="1">
        <v>188.8819166668826</v>
      </c>
      <c r="AE17" s="1">
        <v>188.8819166668826</v>
      </c>
      <c r="AF17" s="1">
        <v>188.8819166668826</v>
      </c>
      <c r="AG17" s="1">
        <v>188.8819166668826</v>
      </c>
      <c r="AH17" s="1">
        <v>188.8819166668826</v>
      </c>
      <c r="AI17" s="1">
        <v>188.8819166668826</v>
      </c>
      <c r="AJ17" s="1">
        <v>188.8819166668826</v>
      </c>
      <c r="AK17" s="1">
        <v>188.8819166668826</v>
      </c>
      <c r="AL17" s="1">
        <v>188.8819166668826</v>
      </c>
      <c r="AM17" s="1">
        <v>177.39614250019261</v>
      </c>
    </row>
    <row r="18" spans="1:39" x14ac:dyDescent="0.25">
      <c r="A18" s="32">
        <f ca="1">Exceedance!U18</f>
        <v>43252</v>
      </c>
      <c r="B18" s="273">
        <v>73.32791666661204</v>
      </c>
      <c r="C18" s="273">
        <v>73.32791666661204</v>
      </c>
      <c r="D18" s="273">
        <v>73.32791666661204</v>
      </c>
      <c r="E18" s="1">
        <v>73.32791666661204</v>
      </c>
      <c r="F18" s="1">
        <v>73.32791666661204</v>
      </c>
      <c r="G18" s="1">
        <v>73.32791666661204</v>
      </c>
      <c r="H18" s="1">
        <v>70.886583333279518</v>
      </c>
      <c r="I18" s="1">
        <v>73.32791666661204</v>
      </c>
      <c r="J18" s="1">
        <v>73.32791666661204</v>
      </c>
      <c r="K18" s="1">
        <v>73.32791666661204</v>
      </c>
      <c r="L18" s="1">
        <v>73.32791666661204</v>
      </c>
      <c r="M18" s="1">
        <v>73.397542499949097</v>
      </c>
      <c r="N18" s="1">
        <v>73.32791666661204</v>
      </c>
      <c r="O18" s="1">
        <v>73.32791666661204</v>
      </c>
      <c r="P18" s="1">
        <v>70.886583333279518</v>
      </c>
      <c r="Q18" s="1">
        <v>70.886583333279518</v>
      </c>
      <c r="R18" s="1">
        <v>73.32791666661204</v>
      </c>
      <c r="S18" s="1">
        <v>73.32791666661204</v>
      </c>
      <c r="T18" s="1">
        <v>73.32791666661204</v>
      </c>
      <c r="U18" s="1">
        <v>73.32791666661204</v>
      </c>
      <c r="V18" s="1">
        <v>73.397542499949097</v>
      </c>
      <c r="W18" s="1">
        <v>73.32791666661204</v>
      </c>
      <c r="X18" s="1">
        <v>73.32791666661204</v>
      </c>
      <c r="Y18" s="1">
        <v>73.32791666661204</v>
      </c>
      <c r="Z18" s="1">
        <v>73.32791666661204</v>
      </c>
      <c r="AA18" s="1">
        <v>73.32791666661204</v>
      </c>
      <c r="AB18" s="1">
        <v>73.32791666661204</v>
      </c>
      <c r="AC18" s="1">
        <v>73.32791666661204</v>
      </c>
      <c r="AD18" s="1">
        <v>73.32791666661204</v>
      </c>
      <c r="AE18" s="1">
        <v>73.32791666661204</v>
      </c>
      <c r="AF18" s="1">
        <v>73.32791666661204</v>
      </c>
      <c r="AG18" s="1">
        <v>73.32791666661204</v>
      </c>
      <c r="AH18" s="1">
        <v>73.32791666661204</v>
      </c>
      <c r="AI18" s="1">
        <v>73.32791666661204</v>
      </c>
      <c r="AJ18" s="1">
        <v>73.32791666661204</v>
      </c>
      <c r="AK18" s="1">
        <v>73.32791666661204</v>
      </c>
      <c r="AL18" s="1">
        <v>73.32791666661204</v>
      </c>
      <c r="AM18" s="1">
        <v>73.397542499949097</v>
      </c>
    </row>
    <row r="19" spans="1:39" x14ac:dyDescent="0.25">
      <c r="A19" s="32">
        <f ca="1">Exceedance!U19</f>
        <v>43282</v>
      </c>
      <c r="B19" s="273">
        <v>73.327916666612055</v>
      </c>
      <c r="C19" s="273">
        <v>73.327916666612055</v>
      </c>
      <c r="D19" s="273">
        <v>73.327916666612055</v>
      </c>
      <c r="E19" s="1">
        <v>73.327916666612055</v>
      </c>
      <c r="F19" s="1">
        <v>73.327916666612055</v>
      </c>
      <c r="G19" s="1">
        <v>73.327916666612055</v>
      </c>
      <c r="H19" s="1">
        <v>70.886583333279532</v>
      </c>
      <c r="I19" s="1">
        <v>73.327916666612055</v>
      </c>
      <c r="J19" s="1">
        <v>73.327916666612055</v>
      </c>
      <c r="K19" s="1">
        <v>73.327916666612055</v>
      </c>
      <c r="L19" s="1">
        <v>73.327916666612055</v>
      </c>
      <c r="M19" s="1">
        <v>73.397542499949111</v>
      </c>
      <c r="N19" s="1">
        <v>73.327916666612055</v>
      </c>
      <c r="O19" s="1">
        <v>73.327916666612055</v>
      </c>
      <c r="P19" s="1">
        <v>70.886583333279532</v>
      </c>
      <c r="Q19" s="1">
        <v>70.886583333279532</v>
      </c>
      <c r="R19" s="1">
        <v>73.327916666612055</v>
      </c>
      <c r="S19" s="1">
        <v>73.327916666612055</v>
      </c>
      <c r="T19" s="1">
        <v>73.327916666612055</v>
      </c>
      <c r="U19" s="1">
        <v>73.327916666612055</v>
      </c>
      <c r="V19" s="1">
        <v>73.397542499949111</v>
      </c>
      <c r="W19" s="1">
        <v>73.327916666612055</v>
      </c>
      <c r="X19" s="1">
        <v>73.327916666612055</v>
      </c>
      <c r="Y19" s="1">
        <v>73.327916666612055</v>
      </c>
      <c r="Z19" s="1">
        <v>73.327916666612055</v>
      </c>
      <c r="AA19" s="1">
        <v>73.327916666612055</v>
      </c>
      <c r="AB19" s="1">
        <v>73.327916666612055</v>
      </c>
      <c r="AC19" s="1">
        <v>73.327916666612055</v>
      </c>
      <c r="AD19" s="1">
        <v>73.327916666612055</v>
      </c>
      <c r="AE19" s="1">
        <v>73.327916666612055</v>
      </c>
      <c r="AF19" s="1">
        <v>73.327916666612055</v>
      </c>
      <c r="AG19" s="1">
        <v>73.327916666612055</v>
      </c>
      <c r="AH19" s="1">
        <v>73.327916666612055</v>
      </c>
      <c r="AI19" s="1">
        <v>73.327916666612055</v>
      </c>
      <c r="AJ19" s="1">
        <v>73.327916666612055</v>
      </c>
      <c r="AK19" s="1">
        <v>73.327916666612055</v>
      </c>
      <c r="AL19" s="1">
        <v>73.327916666612055</v>
      </c>
      <c r="AM19" s="1">
        <v>73.397542499949111</v>
      </c>
    </row>
    <row r="20" spans="1:39" x14ac:dyDescent="0.25">
      <c r="A20" s="32">
        <f ca="1">Exceedance!U20</f>
        <v>43313</v>
      </c>
      <c r="B20" s="273">
        <v>73.327916666612055</v>
      </c>
      <c r="C20" s="273">
        <v>73.327916666612055</v>
      </c>
      <c r="D20" s="273">
        <v>73.327916666612055</v>
      </c>
      <c r="E20" s="1">
        <v>73.327916666612055</v>
      </c>
      <c r="F20" s="1">
        <v>73.327916666612055</v>
      </c>
      <c r="G20" s="1">
        <v>73.327916666612055</v>
      </c>
      <c r="H20" s="1">
        <v>70.886583333279532</v>
      </c>
      <c r="I20" s="1">
        <v>73.327916666612055</v>
      </c>
      <c r="J20" s="1">
        <v>73.327916666612055</v>
      </c>
      <c r="K20" s="1">
        <v>73.327916666612055</v>
      </c>
      <c r="L20" s="1">
        <v>73.327916666612055</v>
      </c>
      <c r="M20" s="1">
        <v>73.397542499949111</v>
      </c>
      <c r="N20" s="1">
        <v>73.327916666612055</v>
      </c>
      <c r="O20" s="1">
        <v>73.327916666612055</v>
      </c>
      <c r="P20" s="1">
        <v>70.886583333279532</v>
      </c>
      <c r="Q20" s="1">
        <v>70.886583333279532</v>
      </c>
      <c r="R20" s="1">
        <v>73.327916666612055</v>
      </c>
      <c r="S20" s="1">
        <v>73.327916666612055</v>
      </c>
      <c r="T20" s="1">
        <v>73.327916666612055</v>
      </c>
      <c r="U20" s="1">
        <v>73.327916666612055</v>
      </c>
      <c r="V20" s="1">
        <v>73.397542499949111</v>
      </c>
      <c r="W20" s="1">
        <v>73.327916666612055</v>
      </c>
      <c r="X20" s="1">
        <v>73.327916666612055</v>
      </c>
      <c r="Y20" s="1">
        <v>73.327916666612055</v>
      </c>
      <c r="Z20" s="1">
        <v>73.327916666612055</v>
      </c>
      <c r="AA20" s="1">
        <v>73.327916666612055</v>
      </c>
      <c r="AB20" s="1">
        <v>73.327916666612055</v>
      </c>
      <c r="AC20" s="1">
        <v>73.327916666612055</v>
      </c>
      <c r="AD20" s="1">
        <v>73.327916666612055</v>
      </c>
      <c r="AE20" s="1">
        <v>73.327916666612055</v>
      </c>
      <c r="AF20" s="1">
        <v>73.327916666612055</v>
      </c>
      <c r="AG20" s="1">
        <v>73.327916666612055</v>
      </c>
      <c r="AH20" s="1">
        <v>73.327916666612055</v>
      </c>
      <c r="AI20" s="1">
        <v>73.327916666612055</v>
      </c>
      <c r="AJ20" s="1">
        <v>73.327916666612055</v>
      </c>
      <c r="AK20" s="1">
        <v>73.327916666612055</v>
      </c>
      <c r="AL20" s="1">
        <v>73.327916666612055</v>
      </c>
      <c r="AM20" s="1">
        <v>73.397542499949111</v>
      </c>
    </row>
    <row r="21" spans="1:39" x14ac:dyDescent="0.25">
      <c r="A21" s="32">
        <f ca="1">Exceedance!U21</f>
        <v>43344</v>
      </c>
      <c r="B21" s="273">
        <v>157.36691666632333</v>
      </c>
      <c r="C21" s="273">
        <v>157.36691666632333</v>
      </c>
      <c r="D21" s="273">
        <v>157.36691666632333</v>
      </c>
      <c r="E21" s="1">
        <v>157.36691666632333</v>
      </c>
      <c r="F21" s="1">
        <v>157.36691666632333</v>
      </c>
      <c r="G21" s="1">
        <v>157.36691666632333</v>
      </c>
      <c r="H21" s="1">
        <v>154.92558333299075</v>
      </c>
      <c r="I21" s="1">
        <v>157.36691666632333</v>
      </c>
      <c r="J21" s="1">
        <v>157.36691666632333</v>
      </c>
      <c r="K21" s="1">
        <v>157.36691666632333</v>
      </c>
      <c r="L21" s="1">
        <v>157.36691666632333</v>
      </c>
      <c r="M21" s="1">
        <v>149.03264249968922</v>
      </c>
      <c r="N21" s="1">
        <v>157.36691666632333</v>
      </c>
      <c r="O21" s="1">
        <v>157.36691666632333</v>
      </c>
      <c r="P21" s="1">
        <v>154.92558333299075</v>
      </c>
      <c r="Q21" s="1">
        <v>154.92558333299075</v>
      </c>
      <c r="R21" s="1">
        <v>157.36691666632333</v>
      </c>
      <c r="S21" s="1">
        <v>157.36691666632333</v>
      </c>
      <c r="T21" s="1">
        <v>157.36691666632333</v>
      </c>
      <c r="U21" s="1">
        <v>157.36691666632333</v>
      </c>
      <c r="V21" s="1">
        <v>149.03264249968922</v>
      </c>
      <c r="W21" s="1">
        <v>157.36691666632333</v>
      </c>
      <c r="X21" s="1">
        <v>157.36691666632333</v>
      </c>
      <c r="Y21" s="1">
        <v>157.36691666632333</v>
      </c>
      <c r="Z21" s="1">
        <v>157.36691666632333</v>
      </c>
      <c r="AA21" s="1">
        <v>157.36691666632333</v>
      </c>
      <c r="AB21" s="1">
        <v>157.36691666632333</v>
      </c>
      <c r="AC21" s="1">
        <v>157.36691666632333</v>
      </c>
      <c r="AD21" s="1">
        <v>157.36691666632333</v>
      </c>
      <c r="AE21" s="1">
        <v>157.36691666632333</v>
      </c>
      <c r="AF21" s="1">
        <v>157.36691666632333</v>
      </c>
      <c r="AG21" s="1">
        <v>157.36691666632333</v>
      </c>
      <c r="AH21" s="1">
        <v>157.36691666632333</v>
      </c>
      <c r="AI21" s="1">
        <v>157.36691666632333</v>
      </c>
      <c r="AJ21" s="1">
        <v>157.36691666632333</v>
      </c>
      <c r="AK21" s="1">
        <v>157.36691666632333</v>
      </c>
      <c r="AL21" s="1">
        <v>157.36691666632333</v>
      </c>
      <c r="AM21" s="1">
        <v>149.03264249968922</v>
      </c>
    </row>
    <row r="22" spans="1:39" x14ac:dyDescent="0.25">
      <c r="A22" s="32">
        <f ca="1">Exceedance!U22</f>
        <v>43374</v>
      </c>
      <c r="B22" s="273">
        <v>146.86191666667736</v>
      </c>
      <c r="C22" s="273">
        <v>146.86191666667736</v>
      </c>
      <c r="D22" s="273">
        <v>146.86191666667736</v>
      </c>
      <c r="E22" s="1">
        <v>146.86191666667736</v>
      </c>
      <c r="F22" s="1">
        <v>146.86191666667736</v>
      </c>
      <c r="G22" s="1">
        <v>146.86191666667736</v>
      </c>
      <c r="H22" s="1">
        <v>144.42058333334481</v>
      </c>
      <c r="I22" s="1">
        <v>146.86191666667736</v>
      </c>
      <c r="J22" s="1">
        <v>146.86191666667736</v>
      </c>
      <c r="K22" s="1">
        <v>146.86191666667736</v>
      </c>
      <c r="L22" s="1">
        <v>146.86191666667736</v>
      </c>
      <c r="M22" s="1">
        <v>139.57814250000791</v>
      </c>
      <c r="N22" s="1">
        <v>146.86191666667736</v>
      </c>
      <c r="O22" s="1">
        <v>146.86191666667736</v>
      </c>
      <c r="P22" s="1">
        <v>144.42058333334481</v>
      </c>
      <c r="Q22" s="1">
        <v>144.42058333334481</v>
      </c>
      <c r="R22" s="1">
        <v>146.86191666667736</v>
      </c>
      <c r="S22" s="1">
        <v>146.86191666667736</v>
      </c>
      <c r="T22" s="1">
        <v>146.86191666667736</v>
      </c>
      <c r="U22" s="1">
        <v>146.86191666667736</v>
      </c>
      <c r="V22" s="1">
        <v>139.57814250000791</v>
      </c>
      <c r="W22" s="1">
        <v>146.86191666667736</v>
      </c>
      <c r="X22" s="1">
        <v>146.86191666667736</v>
      </c>
      <c r="Y22" s="1">
        <v>146.86191666667736</v>
      </c>
      <c r="Z22" s="1">
        <v>146.86191666667736</v>
      </c>
      <c r="AA22" s="1">
        <v>146.86191666667736</v>
      </c>
      <c r="AB22" s="1">
        <v>146.86191666667736</v>
      </c>
      <c r="AC22" s="1">
        <v>146.86191666667736</v>
      </c>
      <c r="AD22" s="1">
        <v>146.86191666667736</v>
      </c>
      <c r="AE22" s="1">
        <v>146.86191666667736</v>
      </c>
      <c r="AF22" s="1">
        <v>146.86191666667736</v>
      </c>
      <c r="AG22" s="1">
        <v>146.86191666667736</v>
      </c>
      <c r="AH22" s="1">
        <v>146.86191666667736</v>
      </c>
      <c r="AI22" s="1">
        <v>146.86191666667736</v>
      </c>
      <c r="AJ22" s="1">
        <v>146.86191666667736</v>
      </c>
      <c r="AK22" s="1">
        <v>146.86191666667736</v>
      </c>
      <c r="AL22" s="1">
        <v>146.86191666667736</v>
      </c>
      <c r="AM22" s="1">
        <v>139.57814250000791</v>
      </c>
    </row>
    <row r="23" spans="1:39" x14ac:dyDescent="0.25">
      <c r="A23" s="32">
        <f ca="1">Exceedance!U23</f>
        <v>43405</v>
      </c>
      <c r="B23" s="273">
        <v>146.86191666667739</v>
      </c>
      <c r="C23" s="273">
        <v>146.86191666667739</v>
      </c>
      <c r="D23" s="273">
        <v>146.86191666667739</v>
      </c>
      <c r="E23" s="1">
        <v>146.86191666667739</v>
      </c>
      <c r="F23" s="1">
        <v>146.86191666667739</v>
      </c>
      <c r="G23" s="1">
        <v>146.86191666667739</v>
      </c>
      <c r="H23" s="1">
        <v>144.42058333334481</v>
      </c>
      <c r="I23" s="1">
        <v>146.86191666667739</v>
      </c>
      <c r="J23" s="1">
        <v>146.86191666667739</v>
      </c>
      <c r="K23" s="1">
        <v>146.86191666667739</v>
      </c>
      <c r="L23" s="1">
        <v>146.86191666667739</v>
      </c>
      <c r="M23" s="1">
        <v>139.57814250000789</v>
      </c>
      <c r="N23" s="1">
        <v>146.86191666667739</v>
      </c>
      <c r="O23" s="1">
        <v>146.86191666667739</v>
      </c>
      <c r="P23" s="1">
        <v>144.42058333334481</v>
      </c>
      <c r="Q23" s="1">
        <v>144.42058333334481</v>
      </c>
      <c r="R23" s="1">
        <v>146.86191666667739</v>
      </c>
      <c r="S23" s="1">
        <v>146.86191666667739</v>
      </c>
      <c r="T23" s="1">
        <v>146.86191666667739</v>
      </c>
      <c r="U23" s="1">
        <v>146.86191666667739</v>
      </c>
      <c r="V23" s="1">
        <v>139.57814250000789</v>
      </c>
      <c r="W23" s="1">
        <v>146.86191666667739</v>
      </c>
      <c r="X23" s="1">
        <v>146.86191666667739</v>
      </c>
      <c r="Y23" s="1">
        <v>146.86191666667739</v>
      </c>
      <c r="Z23" s="1">
        <v>146.86191666667739</v>
      </c>
      <c r="AA23" s="1">
        <v>146.86191666667739</v>
      </c>
      <c r="AB23" s="1">
        <v>146.86191666667739</v>
      </c>
      <c r="AC23" s="1">
        <v>146.86191666667739</v>
      </c>
      <c r="AD23" s="1">
        <v>146.86191666667739</v>
      </c>
      <c r="AE23" s="1">
        <v>146.86191666667739</v>
      </c>
      <c r="AF23" s="1">
        <v>146.86191666667739</v>
      </c>
      <c r="AG23" s="1">
        <v>146.86191666667739</v>
      </c>
      <c r="AH23" s="1">
        <v>146.86191666667739</v>
      </c>
      <c r="AI23" s="1">
        <v>146.86191666667739</v>
      </c>
      <c r="AJ23" s="1">
        <v>146.86191666667739</v>
      </c>
      <c r="AK23" s="1">
        <v>146.86191666667739</v>
      </c>
      <c r="AL23" s="1">
        <v>146.86191666667739</v>
      </c>
      <c r="AM23" s="1">
        <v>139.57814250000789</v>
      </c>
    </row>
    <row r="24" spans="1:39" x14ac:dyDescent="0.25">
      <c r="A24" s="32">
        <f ca="1">Exceedance!U24</f>
        <v>43435</v>
      </c>
      <c r="B24" s="273">
        <v>146.8629166668091</v>
      </c>
      <c r="C24" s="273">
        <v>146.8629166668091</v>
      </c>
      <c r="D24" s="273">
        <v>146.8629166668091</v>
      </c>
      <c r="E24" s="1">
        <v>146.8629166668091</v>
      </c>
      <c r="F24" s="1">
        <v>146.8629166668091</v>
      </c>
      <c r="G24" s="1">
        <v>146.8629166668091</v>
      </c>
      <c r="H24" s="1">
        <v>144.42158333347655</v>
      </c>
      <c r="I24" s="1">
        <v>146.8629166668091</v>
      </c>
      <c r="J24" s="1">
        <v>146.8629166668091</v>
      </c>
      <c r="K24" s="1">
        <v>146.8629166668091</v>
      </c>
      <c r="L24" s="1">
        <v>146.8629166668091</v>
      </c>
      <c r="M24" s="1">
        <v>139.57904250012643</v>
      </c>
      <c r="N24" s="1">
        <v>146.8629166668091</v>
      </c>
      <c r="O24" s="1">
        <v>146.8629166668091</v>
      </c>
      <c r="P24" s="1">
        <v>144.42158333347655</v>
      </c>
      <c r="Q24" s="1">
        <v>144.42158333347655</v>
      </c>
      <c r="R24" s="1">
        <v>146.8629166668091</v>
      </c>
      <c r="S24" s="1">
        <v>146.8629166668091</v>
      </c>
      <c r="T24" s="1">
        <v>146.8629166668091</v>
      </c>
      <c r="U24" s="1">
        <v>146.8629166668091</v>
      </c>
      <c r="V24" s="1">
        <v>139.57904250012643</v>
      </c>
      <c r="W24" s="1">
        <v>146.8629166668091</v>
      </c>
      <c r="X24" s="1">
        <v>146.8629166668091</v>
      </c>
      <c r="Y24" s="1">
        <v>146.8629166668091</v>
      </c>
      <c r="Z24" s="1">
        <v>146.8629166668091</v>
      </c>
      <c r="AA24" s="1">
        <v>146.8629166668091</v>
      </c>
      <c r="AB24" s="1">
        <v>146.8629166668091</v>
      </c>
      <c r="AC24" s="1">
        <v>146.8629166668091</v>
      </c>
      <c r="AD24" s="1">
        <v>146.8629166668091</v>
      </c>
      <c r="AE24" s="1">
        <v>146.8629166668091</v>
      </c>
      <c r="AF24" s="1">
        <v>146.8629166668091</v>
      </c>
      <c r="AG24" s="1">
        <v>146.8629166668091</v>
      </c>
      <c r="AH24" s="1">
        <v>146.8629166668091</v>
      </c>
      <c r="AI24" s="1">
        <v>146.8629166668091</v>
      </c>
      <c r="AJ24" s="1">
        <v>146.8629166668091</v>
      </c>
      <c r="AK24" s="1">
        <v>146.8629166668091</v>
      </c>
      <c r="AL24" s="1">
        <v>146.8629166668091</v>
      </c>
      <c r="AM24" s="1">
        <v>139.57904250012643</v>
      </c>
    </row>
    <row r="25" spans="1:39" x14ac:dyDescent="0.25">
      <c r="A25" s="32">
        <f ca="1">Exceedance!U25</f>
        <v>43466</v>
      </c>
      <c r="B25" s="273">
        <v>107.40294000028065</v>
      </c>
      <c r="C25" s="273">
        <v>158.22566666716597</v>
      </c>
      <c r="D25" s="273">
        <v>158.22566666716597</v>
      </c>
      <c r="E25" s="1">
        <v>159.10159166716599</v>
      </c>
      <c r="F25" s="1">
        <v>159.10159166716599</v>
      </c>
      <c r="G25" s="1">
        <v>139.40141666693151</v>
      </c>
      <c r="H25" s="1">
        <v>141.89157666693063</v>
      </c>
      <c r="I25" s="1">
        <v>141.89157666693063</v>
      </c>
      <c r="J25" s="1">
        <v>159.10159166716599</v>
      </c>
      <c r="K25" s="1">
        <v>158.22566666716597</v>
      </c>
      <c r="L25" s="1">
        <v>149.80551750044756</v>
      </c>
      <c r="M25" s="1">
        <v>158.22566666716597</v>
      </c>
      <c r="N25" s="1">
        <v>159.10159166716599</v>
      </c>
      <c r="O25" s="1">
        <v>155.78433333383344</v>
      </c>
      <c r="P25" s="1">
        <v>139.40141666693151</v>
      </c>
      <c r="Q25" s="1">
        <v>158.22566666716597</v>
      </c>
      <c r="R25" s="1">
        <v>141.89157666693063</v>
      </c>
      <c r="S25" s="1">
        <v>159.10159166716599</v>
      </c>
      <c r="T25" s="1">
        <v>159.10159166716599</v>
      </c>
      <c r="U25" s="1">
        <v>150.68144250044759</v>
      </c>
      <c r="V25" s="1">
        <v>159.10159166716599</v>
      </c>
      <c r="W25" s="1">
        <v>159.10159166716599</v>
      </c>
      <c r="X25" s="1">
        <v>107.40294000028065</v>
      </c>
      <c r="Y25" s="1">
        <v>107.40294000028065</v>
      </c>
      <c r="Z25" s="1">
        <v>107.40294000028065</v>
      </c>
      <c r="AA25" s="1">
        <v>107.40294000028065</v>
      </c>
      <c r="AB25" s="1">
        <v>159.10159166716599</v>
      </c>
      <c r="AC25" s="1">
        <v>158.22566666716597</v>
      </c>
      <c r="AD25" s="1">
        <v>107.40294000028065</v>
      </c>
      <c r="AE25" s="1">
        <v>159.10159166716599</v>
      </c>
      <c r="AF25" s="1">
        <v>158.22566666716597</v>
      </c>
      <c r="AG25" s="1">
        <v>158.22566666716597</v>
      </c>
      <c r="AH25" s="1">
        <v>141.89157666693063</v>
      </c>
      <c r="AI25" s="1">
        <v>158.22566666716597</v>
      </c>
      <c r="AJ25" s="1">
        <v>107.40294000028065</v>
      </c>
      <c r="AK25" s="1">
        <v>159.10159166716599</v>
      </c>
      <c r="AL25" s="1">
        <v>149.80551750044756</v>
      </c>
      <c r="AM25" s="1">
        <v>158.22566666716597</v>
      </c>
    </row>
    <row r="26" spans="1:39" x14ac:dyDescent="0.25">
      <c r="A26" s="32">
        <f ca="1">Exceedance!U26</f>
        <v>43497</v>
      </c>
      <c r="B26" s="273">
        <v>101.08512000026413</v>
      </c>
      <c r="C26" s="273">
        <v>74.18666666696825</v>
      </c>
      <c r="D26" s="273">
        <v>74.18666666696825</v>
      </c>
      <c r="E26" s="1">
        <v>75.011066666968247</v>
      </c>
      <c r="F26" s="1">
        <v>75.011066666968247</v>
      </c>
      <c r="G26" s="1">
        <v>131.2013333335826</v>
      </c>
      <c r="H26" s="1">
        <v>133.54501333358178</v>
      </c>
      <c r="I26" s="1">
        <v>133.54501333358178</v>
      </c>
      <c r="J26" s="1">
        <v>75.011066666968247</v>
      </c>
      <c r="K26" s="1">
        <v>74.18666666696825</v>
      </c>
      <c r="L26" s="1">
        <v>74.170417500269664</v>
      </c>
      <c r="M26" s="1">
        <v>74.18666666696825</v>
      </c>
      <c r="N26" s="1">
        <v>75.011066666968247</v>
      </c>
      <c r="O26" s="1">
        <v>71.745333333635742</v>
      </c>
      <c r="P26" s="1">
        <v>131.2013333335826</v>
      </c>
      <c r="Q26" s="1">
        <v>74.18666666696825</v>
      </c>
      <c r="R26" s="1">
        <v>133.54501333358178</v>
      </c>
      <c r="S26" s="1">
        <v>75.011066666968247</v>
      </c>
      <c r="T26" s="1">
        <v>75.011066666968247</v>
      </c>
      <c r="U26" s="1">
        <v>74.994817500269647</v>
      </c>
      <c r="V26" s="1">
        <v>75.011066666968247</v>
      </c>
      <c r="W26" s="1">
        <v>75.011066666968247</v>
      </c>
      <c r="X26" s="1">
        <v>101.08512000026413</v>
      </c>
      <c r="Y26" s="1">
        <v>101.08512000026413</v>
      </c>
      <c r="Z26" s="1">
        <v>101.08512000026413</v>
      </c>
      <c r="AA26" s="1">
        <v>101.08512000026413</v>
      </c>
      <c r="AB26" s="1">
        <v>75.011066666968247</v>
      </c>
      <c r="AC26" s="1">
        <v>74.18666666696825</v>
      </c>
      <c r="AD26" s="1">
        <v>101.08512000026413</v>
      </c>
      <c r="AE26" s="1">
        <v>75.011066666968247</v>
      </c>
      <c r="AF26" s="1">
        <v>74.18666666696825</v>
      </c>
      <c r="AG26" s="1">
        <v>74.18666666696825</v>
      </c>
      <c r="AH26" s="1">
        <v>133.54501333358178</v>
      </c>
      <c r="AI26" s="1">
        <v>74.18666666696825</v>
      </c>
      <c r="AJ26" s="1">
        <v>101.08512000026413</v>
      </c>
      <c r="AK26" s="1">
        <v>75.011066666968247</v>
      </c>
      <c r="AL26" s="1">
        <v>74.170417500269664</v>
      </c>
      <c r="AM26" s="1">
        <v>74.18666666696825</v>
      </c>
    </row>
    <row r="27" spans="1:39" x14ac:dyDescent="0.25">
      <c r="A27" s="32">
        <f ca="1">Exceedance!U27</f>
        <v>43525</v>
      </c>
      <c r="B27" s="273">
        <v>126.35640000033018</v>
      </c>
      <c r="C27" s="273">
        <v>152.9736666670035</v>
      </c>
      <c r="D27" s="273">
        <v>152.9736666670035</v>
      </c>
      <c r="E27" s="1">
        <v>154.00416666700352</v>
      </c>
      <c r="F27" s="1">
        <v>154.00416666700352</v>
      </c>
      <c r="G27" s="1">
        <v>164.00166666697828</v>
      </c>
      <c r="H27" s="1">
        <v>166.93126666697725</v>
      </c>
      <c r="I27" s="1">
        <v>166.93126666697725</v>
      </c>
      <c r="J27" s="1">
        <v>154.00416666700352</v>
      </c>
      <c r="K27" s="1">
        <v>152.9736666670035</v>
      </c>
      <c r="L27" s="1">
        <v>145.07871750030137</v>
      </c>
      <c r="M27" s="1">
        <v>152.9736666670035</v>
      </c>
      <c r="N27" s="1">
        <v>154.00416666700352</v>
      </c>
      <c r="O27" s="1">
        <v>150.53233333367098</v>
      </c>
      <c r="P27" s="1">
        <v>164.00166666697828</v>
      </c>
      <c r="Q27" s="1">
        <v>152.9736666670035</v>
      </c>
      <c r="R27" s="1">
        <v>166.93126666697725</v>
      </c>
      <c r="S27" s="1">
        <v>154.00416666700352</v>
      </c>
      <c r="T27" s="1">
        <v>154.00416666700352</v>
      </c>
      <c r="U27" s="1">
        <v>146.10921750030136</v>
      </c>
      <c r="V27" s="1">
        <v>154.00416666700352</v>
      </c>
      <c r="W27" s="1">
        <v>154.00416666700352</v>
      </c>
      <c r="X27" s="1">
        <v>126.35640000033018</v>
      </c>
      <c r="Y27" s="1">
        <v>126.35640000033018</v>
      </c>
      <c r="Z27" s="1">
        <v>126.35640000033018</v>
      </c>
      <c r="AA27" s="1">
        <v>126.35640000033018</v>
      </c>
      <c r="AB27" s="1">
        <v>154.00416666700352</v>
      </c>
      <c r="AC27" s="1">
        <v>152.9736666670035</v>
      </c>
      <c r="AD27" s="1">
        <v>126.35640000033018</v>
      </c>
      <c r="AE27" s="1">
        <v>154.00416666700352</v>
      </c>
      <c r="AF27" s="1">
        <v>152.9736666670035</v>
      </c>
      <c r="AG27" s="1">
        <v>152.9736666670035</v>
      </c>
      <c r="AH27" s="1">
        <v>166.93126666697725</v>
      </c>
      <c r="AI27" s="1">
        <v>152.9736666670035</v>
      </c>
      <c r="AJ27" s="1">
        <v>126.35640000033018</v>
      </c>
      <c r="AK27" s="1">
        <v>154.00416666700352</v>
      </c>
      <c r="AL27" s="1">
        <v>145.07871750030137</v>
      </c>
      <c r="AM27" s="1">
        <v>152.9736666670035</v>
      </c>
    </row>
    <row r="28" spans="1:39" x14ac:dyDescent="0.25">
      <c r="A28" s="32">
        <f ca="1">Exceedance!U28</f>
        <v>43556</v>
      </c>
      <c r="B28" s="273">
        <v>126.35640000033018</v>
      </c>
      <c r="C28" s="273">
        <v>184.48866666675204</v>
      </c>
      <c r="D28" s="273">
        <v>184.48866666675204</v>
      </c>
      <c r="E28" s="1">
        <v>185.51916666675208</v>
      </c>
      <c r="F28" s="1">
        <v>185.51916666675208</v>
      </c>
      <c r="G28" s="1">
        <v>164.00166666697825</v>
      </c>
      <c r="H28" s="1">
        <v>166.93126666697725</v>
      </c>
      <c r="I28" s="1">
        <v>166.93126666697725</v>
      </c>
      <c r="J28" s="1">
        <v>185.51916666675208</v>
      </c>
      <c r="K28" s="1">
        <v>184.48866666675204</v>
      </c>
      <c r="L28" s="1">
        <v>173.44221750007509</v>
      </c>
      <c r="M28" s="1">
        <v>184.48866666675204</v>
      </c>
      <c r="N28" s="1">
        <v>185.51916666675208</v>
      </c>
      <c r="O28" s="1">
        <v>182.04733333341954</v>
      </c>
      <c r="P28" s="1">
        <v>164.00166666697825</v>
      </c>
      <c r="Q28" s="1">
        <v>184.48866666675204</v>
      </c>
      <c r="R28" s="1">
        <v>166.93126666697725</v>
      </c>
      <c r="S28" s="1">
        <v>185.51916666675208</v>
      </c>
      <c r="T28" s="1">
        <v>185.51916666675208</v>
      </c>
      <c r="U28" s="1">
        <v>174.47271750007511</v>
      </c>
      <c r="V28" s="1">
        <v>185.51916666675208</v>
      </c>
      <c r="W28" s="1">
        <v>185.51916666675208</v>
      </c>
      <c r="X28" s="1">
        <v>126.35640000033018</v>
      </c>
      <c r="Y28" s="1">
        <v>126.35640000033018</v>
      </c>
      <c r="Z28" s="1">
        <v>126.35640000033018</v>
      </c>
      <c r="AA28" s="1">
        <v>126.35640000033018</v>
      </c>
      <c r="AB28" s="1">
        <v>185.51916666675208</v>
      </c>
      <c r="AC28" s="1">
        <v>184.48866666675204</v>
      </c>
      <c r="AD28" s="1">
        <v>126.35640000033018</v>
      </c>
      <c r="AE28" s="1">
        <v>185.51916666675208</v>
      </c>
      <c r="AF28" s="1">
        <v>184.48866666675204</v>
      </c>
      <c r="AG28" s="1">
        <v>184.48866666675204</v>
      </c>
      <c r="AH28" s="1">
        <v>166.93126666697725</v>
      </c>
      <c r="AI28" s="1">
        <v>184.48866666675204</v>
      </c>
      <c r="AJ28" s="1">
        <v>126.35640000033018</v>
      </c>
      <c r="AK28" s="1">
        <v>185.51916666675208</v>
      </c>
      <c r="AL28" s="1">
        <v>173.44221750007509</v>
      </c>
      <c r="AM28" s="1">
        <v>184.48866666675204</v>
      </c>
    </row>
    <row r="29" spans="1:39" x14ac:dyDescent="0.25">
      <c r="A29" s="32">
        <f ca="1">Exceedance!U29</f>
        <v>43586</v>
      </c>
      <c r="B29" s="273">
        <v>138.9920400003632</v>
      </c>
      <c r="C29" s="273">
        <v>189.74066666691454</v>
      </c>
      <c r="D29" s="273">
        <v>189.74066666691454</v>
      </c>
      <c r="E29" s="1">
        <v>190.87421666691455</v>
      </c>
      <c r="F29" s="1">
        <v>190.87421666691455</v>
      </c>
      <c r="G29" s="1">
        <v>180.40183333367608</v>
      </c>
      <c r="H29" s="1">
        <v>183.62439333367493</v>
      </c>
      <c r="I29" s="1">
        <v>183.62439333367493</v>
      </c>
      <c r="J29" s="1">
        <v>190.87421666691455</v>
      </c>
      <c r="K29" s="1">
        <v>189.74066666691454</v>
      </c>
      <c r="L29" s="1">
        <v>178.16901750022132</v>
      </c>
      <c r="M29" s="1">
        <v>189.74066666691454</v>
      </c>
      <c r="N29" s="1">
        <v>190.87421666691455</v>
      </c>
      <c r="O29" s="1">
        <v>187.29933333358201</v>
      </c>
      <c r="P29" s="1">
        <v>180.40183333367608</v>
      </c>
      <c r="Q29" s="1">
        <v>189.74066666691454</v>
      </c>
      <c r="R29" s="1">
        <v>183.62439333367493</v>
      </c>
      <c r="S29" s="1">
        <v>190.87421666691455</v>
      </c>
      <c r="T29" s="1">
        <v>190.87421666691455</v>
      </c>
      <c r="U29" s="1">
        <v>179.30256750022133</v>
      </c>
      <c r="V29" s="1">
        <v>190.87421666691455</v>
      </c>
      <c r="W29" s="1">
        <v>190.87421666691455</v>
      </c>
      <c r="X29" s="1">
        <v>138.9920400003632</v>
      </c>
      <c r="Y29" s="1">
        <v>138.9920400003632</v>
      </c>
      <c r="Z29" s="1">
        <v>138.9920400003632</v>
      </c>
      <c r="AA29" s="1">
        <v>138.9920400003632</v>
      </c>
      <c r="AB29" s="1">
        <v>190.87421666691455</v>
      </c>
      <c r="AC29" s="1">
        <v>189.74066666691454</v>
      </c>
      <c r="AD29" s="1">
        <v>138.9920400003632</v>
      </c>
      <c r="AE29" s="1">
        <v>190.87421666691455</v>
      </c>
      <c r="AF29" s="1">
        <v>189.74066666691454</v>
      </c>
      <c r="AG29" s="1">
        <v>189.74066666691454</v>
      </c>
      <c r="AH29" s="1">
        <v>183.62439333367493</v>
      </c>
      <c r="AI29" s="1">
        <v>189.74066666691454</v>
      </c>
      <c r="AJ29" s="1">
        <v>138.9920400003632</v>
      </c>
      <c r="AK29" s="1">
        <v>190.87421666691455</v>
      </c>
      <c r="AL29" s="1">
        <v>178.16901750022132</v>
      </c>
      <c r="AM29" s="1">
        <v>189.74066666691454</v>
      </c>
    </row>
    <row r="30" spans="1:39" x14ac:dyDescent="0.25">
      <c r="A30" s="32">
        <f ca="1">Exceedance!U30</f>
        <v>43617</v>
      </c>
      <c r="B30" s="273">
        <v>101.08512000026413</v>
      </c>
      <c r="C30" s="273">
        <v>74.186666666968264</v>
      </c>
      <c r="D30" s="273">
        <v>74.186666666968264</v>
      </c>
      <c r="E30" s="1">
        <v>75.011066666968247</v>
      </c>
      <c r="F30" s="1">
        <v>75.011066666968247</v>
      </c>
      <c r="G30" s="1">
        <v>131.2013333335826</v>
      </c>
      <c r="H30" s="1">
        <v>133.54501333358181</v>
      </c>
      <c r="I30" s="1">
        <v>133.54501333358181</v>
      </c>
      <c r="J30" s="1">
        <v>75.011066666968247</v>
      </c>
      <c r="K30" s="1">
        <v>74.186666666968264</v>
      </c>
      <c r="L30" s="1">
        <v>74.170417500269679</v>
      </c>
      <c r="M30" s="1">
        <v>74.186666666968264</v>
      </c>
      <c r="N30" s="1">
        <v>75.011066666968247</v>
      </c>
      <c r="O30" s="1">
        <v>71.745333333635756</v>
      </c>
      <c r="P30" s="1">
        <v>131.2013333335826</v>
      </c>
      <c r="Q30" s="1">
        <v>74.186666666968264</v>
      </c>
      <c r="R30" s="1">
        <v>133.54501333358181</v>
      </c>
      <c r="S30" s="1">
        <v>75.011066666968247</v>
      </c>
      <c r="T30" s="1">
        <v>75.011066666968247</v>
      </c>
      <c r="U30" s="1">
        <v>74.994817500269676</v>
      </c>
      <c r="V30" s="1">
        <v>75.011066666968247</v>
      </c>
      <c r="W30" s="1">
        <v>75.011066666968247</v>
      </c>
      <c r="X30" s="1">
        <v>101.08512000026413</v>
      </c>
      <c r="Y30" s="1">
        <v>101.08512000026413</v>
      </c>
      <c r="Z30" s="1">
        <v>101.08512000026413</v>
      </c>
      <c r="AA30" s="1">
        <v>101.08512000026413</v>
      </c>
      <c r="AB30" s="1">
        <v>75.011066666968247</v>
      </c>
      <c r="AC30" s="1">
        <v>74.186666666968264</v>
      </c>
      <c r="AD30" s="1">
        <v>101.08512000026413</v>
      </c>
      <c r="AE30" s="1">
        <v>75.011066666968247</v>
      </c>
      <c r="AF30" s="1">
        <v>74.186666666968264</v>
      </c>
      <c r="AG30" s="1">
        <v>74.186666666968264</v>
      </c>
      <c r="AH30" s="1">
        <v>133.54501333358181</v>
      </c>
      <c r="AI30" s="1">
        <v>74.186666666968264</v>
      </c>
      <c r="AJ30" s="1">
        <v>101.08512000026413</v>
      </c>
      <c r="AK30" s="1">
        <v>75.011066666968247</v>
      </c>
      <c r="AL30" s="1">
        <v>74.170417500269679</v>
      </c>
      <c r="AM30" s="1">
        <v>74.186666666968264</v>
      </c>
    </row>
    <row r="31" spans="1:39" x14ac:dyDescent="0.25">
      <c r="A31" s="32">
        <f ca="1">Exceedance!U31</f>
        <v>43647</v>
      </c>
      <c r="B31" s="273">
        <v>63.178200000165091</v>
      </c>
      <c r="C31" s="273">
        <v>74.186666666968264</v>
      </c>
      <c r="D31" s="273">
        <v>74.186666666968264</v>
      </c>
      <c r="E31" s="1">
        <v>74.701916666968245</v>
      </c>
      <c r="F31" s="1">
        <v>74.701916666968245</v>
      </c>
      <c r="G31" s="1">
        <v>82.00083333348914</v>
      </c>
      <c r="H31" s="1">
        <v>83.465633333488626</v>
      </c>
      <c r="I31" s="1">
        <v>83.465633333488626</v>
      </c>
      <c r="J31" s="1">
        <v>74.701916666968245</v>
      </c>
      <c r="K31" s="1">
        <v>74.186666666968264</v>
      </c>
      <c r="L31" s="1">
        <v>74.170417500269679</v>
      </c>
      <c r="M31" s="1">
        <v>74.186666666968264</v>
      </c>
      <c r="N31" s="1">
        <v>74.701916666968245</v>
      </c>
      <c r="O31" s="1">
        <v>71.745333333635742</v>
      </c>
      <c r="P31" s="1">
        <v>82.00083333348914</v>
      </c>
      <c r="Q31" s="1">
        <v>74.186666666968264</v>
      </c>
      <c r="R31" s="1">
        <v>83.465633333488626</v>
      </c>
      <c r="S31" s="1">
        <v>74.701916666968245</v>
      </c>
      <c r="T31" s="1">
        <v>74.701916666968245</v>
      </c>
      <c r="U31" s="1">
        <v>74.685667500269659</v>
      </c>
      <c r="V31" s="1">
        <v>74.701916666968245</v>
      </c>
      <c r="W31" s="1">
        <v>74.701916666968245</v>
      </c>
      <c r="X31" s="1">
        <v>63.178200000165091</v>
      </c>
      <c r="Y31" s="1">
        <v>63.178200000165091</v>
      </c>
      <c r="Z31" s="1">
        <v>63.178200000165091</v>
      </c>
      <c r="AA31" s="1">
        <v>63.178200000165091</v>
      </c>
      <c r="AB31" s="1">
        <v>74.701916666968245</v>
      </c>
      <c r="AC31" s="1">
        <v>74.186666666968264</v>
      </c>
      <c r="AD31" s="1">
        <v>63.178200000165091</v>
      </c>
      <c r="AE31" s="1">
        <v>74.701916666968245</v>
      </c>
      <c r="AF31" s="1">
        <v>74.186666666968264</v>
      </c>
      <c r="AG31" s="1">
        <v>74.186666666968264</v>
      </c>
      <c r="AH31" s="1">
        <v>83.465633333488626</v>
      </c>
      <c r="AI31" s="1">
        <v>74.186666666968264</v>
      </c>
      <c r="AJ31" s="1">
        <v>63.178200000165091</v>
      </c>
      <c r="AK31" s="1">
        <v>74.701916666968245</v>
      </c>
      <c r="AL31" s="1">
        <v>74.170417500269679</v>
      </c>
      <c r="AM31" s="1">
        <v>74.186666666968264</v>
      </c>
    </row>
    <row r="32" spans="1:39" x14ac:dyDescent="0.25">
      <c r="A32" s="32">
        <f ca="1">Exceedance!U32</f>
        <v>43678</v>
      </c>
      <c r="B32" s="273">
        <v>56.860380000148567</v>
      </c>
      <c r="C32" s="273">
        <v>74.186666666968264</v>
      </c>
      <c r="D32" s="273">
        <v>74.186666666968264</v>
      </c>
      <c r="E32" s="1">
        <v>74.650391666968247</v>
      </c>
      <c r="F32" s="1">
        <v>74.650391666968247</v>
      </c>
      <c r="G32" s="1">
        <v>73.800750000140212</v>
      </c>
      <c r="H32" s="1">
        <v>75.119070000139743</v>
      </c>
      <c r="I32" s="1">
        <v>75.119070000139743</v>
      </c>
      <c r="J32" s="1">
        <v>74.650391666968247</v>
      </c>
      <c r="K32" s="1">
        <v>74.186666666968264</v>
      </c>
      <c r="L32" s="1">
        <v>74.170417500269679</v>
      </c>
      <c r="M32" s="1">
        <v>74.186666666968264</v>
      </c>
      <c r="N32" s="1">
        <v>74.650391666968247</v>
      </c>
      <c r="O32" s="1">
        <v>71.745333333635742</v>
      </c>
      <c r="P32" s="1">
        <v>73.800750000140212</v>
      </c>
      <c r="Q32" s="1">
        <v>74.186666666968264</v>
      </c>
      <c r="R32" s="1">
        <v>75.119070000139743</v>
      </c>
      <c r="S32" s="1">
        <v>74.650391666968247</v>
      </c>
      <c r="T32" s="1">
        <v>74.650391666968247</v>
      </c>
      <c r="U32" s="1">
        <v>74.634142500269661</v>
      </c>
      <c r="V32" s="1">
        <v>74.650391666968247</v>
      </c>
      <c r="W32" s="1">
        <v>74.650391666968247</v>
      </c>
      <c r="X32" s="1">
        <v>56.860380000148567</v>
      </c>
      <c r="Y32" s="1">
        <v>56.860380000148567</v>
      </c>
      <c r="Z32" s="1">
        <v>56.860380000148567</v>
      </c>
      <c r="AA32" s="1">
        <v>56.860380000148567</v>
      </c>
      <c r="AB32" s="1">
        <v>74.650391666968247</v>
      </c>
      <c r="AC32" s="1">
        <v>74.186666666968264</v>
      </c>
      <c r="AD32" s="1">
        <v>56.860380000148567</v>
      </c>
      <c r="AE32" s="1">
        <v>74.650391666968247</v>
      </c>
      <c r="AF32" s="1">
        <v>74.186666666968264</v>
      </c>
      <c r="AG32" s="1">
        <v>74.186666666968264</v>
      </c>
      <c r="AH32" s="1">
        <v>75.119070000139743</v>
      </c>
      <c r="AI32" s="1">
        <v>74.186666666968264</v>
      </c>
      <c r="AJ32" s="1">
        <v>56.860380000148567</v>
      </c>
      <c r="AK32" s="1">
        <v>74.650391666968247</v>
      </c>
      <c r="AL32" s="1">
        <v>74.170417500269679</v>
      </c>
      <c r="AM32" s="1">
        <v>74.186666666968264</v>
      </c>
    </row>
    <row r="33" spans="1:39" x14ac:dyDescent="0.25">
      <c r="A33" s="32">
        <f ca="1">Exceedance!U33</f>
        <v>43709</v>
      </c>
      <c r="B33" s="273">
        <v>113.72076000029715</v>
      </c>
      <c r="C33" s="273">
        <v>158.22566666716594</v>
      </c>
      <c r="D33" s="273">
        <v>158.22566666716594</v>
      </c>
      <c r="E33" s="1">
        <v>159.15311666716593</v>
      </c>
      <c r="F33" s="1">
        <v>159.15311666716593</v>
      </c>
      <c r="G33" s="1">
        <v>147.60150000028042</v>
      </c>
      <c r="H33" s="1">
        <v>150.23814000027949</v>
      </c>
      <c r="I33" s="1">
        <v>150.23814000027949</v>
      </c>
      <c r="J33" s="1">
        <v>159.15311666716593</v>
      </c>
      <c r="K33" s="1">
        <v>158.22566666716594</v>
      </c>
      <c r="L33" s="1">
        <v>149.80551750044759</v>
      </c>
      <c r="M33" s="1">
        <v>158.22566666716594</v>
      </c>
      <c r="N33" s="1">
        <v>159.15311666716593</v>
      </c>
      <c r="O33" s="1">
        <v>155.78433333383344</v>
      </c>
      <c r="P33" s="1">
        <v>147.60150000028042</v>
      </c>
      <c r="Q33" s="1">
        <v>158.22566666716594</v>
      </c>
      <c r="R33" s="1">
        <v>150.23814000027949</v>
      </c>
      <c r="S33" s="1">
        <v>159.15311666716593</v>
      </c>
      <c r="T33" s="1">
        <v>159.15311666716593</v>
      </c>
      <c r="U33" s="1">
        <v>150.73296750044761</v>
      </c>
      <c r="V33" s="1">
        <v>159.15311666716593</v>
      </c>
      <c r="W33" s="1">
        <v>159.15311666716593</v>
      </c>
      <c r="X33" s="1">
        <v>113.72076000029715</v>
      </c>
      <c r="Y33" s="1">
        <v>113.72076000029715</v>
      </c>
      <c r="Z33" s="1">
        <v>113.72076000029715</v>
      </c>
      <c r="AA33" s="1">
        <v>113.72076000029715</v>
      </c>
      <c r="AB33" s="1">
        <v>159.15311666716593</v>
      </c>
      <c r="AC33" s="1">
        <v>158.22566666716594</v>
      </c>
      <c r="AD33" s="1">
        <v>113.72076000029715</v>
      </c>
      <c r="AE33" s="1">
        <v>159.15311666716593</v>
      </c>
      <c r="AF33" s="1">
        <v>158.22566666716594</v>
      </c>
      <c r="AG33" s="1">
        <v>158.22566666716594</v>
      </c>
      <c r="AH33" s="1">
        <v>150.23814000027949</v>
      </c>
      <c r="AI33" s="1">
        <v>158.22566666716594</v>
      </c>
      <c r="AJ33" s="1">
        <v>113.72076000029715</v>
      </c>
      <c r="AK33" s="1">
        <v>159.15311666716593</v>
      </c>
      <c r="AL33" s="1">
        <v>149.80551750044759</v>
      </c>
      <c r="AM33" s="1">
        <v>158.22566666716594</v>
      </c>
    </row>
    <row r="34" spans="1:39" x14ac:dyDescent="0.25">
      <c r="A34" s="32">
        <f ca="1">Exceedance!U34</f>
        <v>43739</v>
      </c>
      <c r="B34" s="273">
        <v>113.72076000029713</v>
      </c>
      <c r="C34" s="273">
        <v>147.72066666670929</v>
      </c>
      <c r="D34" s="273">
        <v>147.72066666670929</v>
      </c>
      <c r="E34" s="1">
        <v>148.64811666670929</v>
      </c>
      <c r="F34" s="1">
        <v>148.64811666670929</v>
      </c>
      <c r="G34" s="1">
        <v>147.60150000028042</v>
      </c>
      <c r="H34" s="1">
        <v>150.23814000027949</v>
      </c>
      <c r="I34" s="1">
        <v>150.23814000027949</v>
      </c>
      <c r="J34" s="1">
        <v>148.64811666670929</v>
      </c>
      <c r="K34" s="1">
        <v>147.72066666670929</v>
      </c>
      <c r="L34" s="1">
        <v>140.35101750003656</v>
      </c>
      <c r="M34" s="1">
        <v>147.72066666670929</v>
      </c>
      <c r="N34" s="1">
        <v>148.64811666670929</v>
      </c>
      <c r="O34" s="1">
        <v>145.27933333337677</v>
      </c>
      <c r="P34" s="1">
        <v>147.60150000028042</v>
      </c>
      <c r="Q34" s="1">
        <v>147.72066666670929</v>
      </c>
      <c r="R34" s="1">
        <v>150.23814000027949</v>
      </c>
      <c r="S34" s="1">
        <v>148.64811666670929</v>
      </c>
      <c r="T34" s="1">
        <v>148.64811666670929</v>
      </c>
      <c r="U34" s="1">
        <v>141.27846750003656</v>
      </c>
      <c r="V34" s="1">
        <v>148.64811666670929</v>
      </c>
      <c r="W34" s="1">
        <v>148.64811666670929</v>
      </c>
      <c r="X34" s="1">
        <v>113.72076000029713</v>
      </c>
      <c r="Y34" s="1">
        <v>113.72076000029713</v>
      </c>
      <c r="Z34" s="1">
        <v>113.72076000029713</v>
      </c>
      <c r="AA34" s="1">
        <v>113.72076000029713</v>
      </c>
      <c r="AB34" s="1">
        <v>148.64811666670929</v>
      </c>
      <c r="AC34" s="1">
        <v>147.72066666670929</v>
      </c>
      <c r="AD34" s="1">
        <v>113.72076000029713</v>
      </c>
      <c r="AE34" s="1">
        <v>148.64811666670929</v>
      </c>
      <c r="AF34" s="1">
        <v>147.72066666670929</v>
      </c>
      <c r="AG34" s="1">
        <v>147.72066666670929</v>
      </c>
      <c r="AH34" s="1">
        <v>150.23814000027949</v>
      </c>
      <c r="AI34" s="1">
        <v>147.72066666670929</v>
      </c>
      <c r="AJ34" s="1">
        <v>113.72076000029713</v>
      </c>
      <c r="AK34" s="1">
        <v>148.64811666670929</v>
      </c>
      <c r="AL34" s="1">
        <v>140.35101750003656</v>
      </c>
      <c r="AM34" s="1">
        <v>147.72066666670929</v>
      </c>
    </row>
    <row r="35" spans="1:39" x14ac:dyDescent="0.25">
      <c r="A35" s="32">
        <f ca="1">Exceedance!U35</f>
        <v>43770</v>
      </c>
      <c r="B35" s="273">
        <v>113.72076000029715</v>
      </c>
      <c r="C35" s="273">
        <v>147.72066666670929</v>
      </c>
      <c r="D35" s="273">
        <v>147.72066666670929</v>
      </c>
      <c r="E35" s="1">
        <v>148.64811666670931</v>
      </c>
      <c r="F35" s="1">
        <v>148.64811666670931</v>
      </c>
      <c r="G35" s="1">
        <v>147.60150000028042</v>
      </c>
      <c r="H35" s="1">
        <v>150.23814000027949</v>
      </c>
      <c r="I35" s="1">
        <v>150.23814000027949</v>
      </c>
      <c r="J35" s="1">
        <v>148.64811666670931</v>
      </c>
      <c r="K35" s="1">
        <v>147.72066666670929</v>
      </c>
      <c r="L35" s="1">
        <v>140.35101750003659</v>
      </c>
      <c r="M35" s="1">
        <v>147.72066666670929</v>
      </c>
      <c r="N35" s="1">
        <v>148.64811666670931</v>
      </c>
      <c r="O35" s="1">
        <v>145.2793333333768</v>
      </c>
      <c r="P35" s="1">
        <v>147.60150000028042</v>
      </c>
      <c r="Q35" s="1">
        <v>147.72066666670929</v>
      </c>
      <c r="R35" s="1">
        <v>150.23814000027949</v>
      </c>
      <c r="S35" s="1">
        <v>148.64811666670931</v>
      </c>
      <c r="T35" s="1">
        <v>148.64811666670931</v>
      </c>
      <c r="U35" s="1">
        <v>141.27846750003661</v>
      </c>
      <c r="V35" s="1">
        <v>148.64811666670931</v>
      </c>
      <c r="W35" s="1">
        <v>148.64811666670931</v>
      </c>
      <c r="X35" s="1">
        <v>113.72076000029715</v>
      </c>
      <c r="Y35" s="1">
        <v>113.72076000029715</v>
      </c>
      <c r="Z35" s="1">
        <v>113.72076000029715</v>
      </c>
      <c r="AA35" s="1">
        <v>113.72076000029715</v>
      </c>
      <c r="AB35" s="1">
        <v>148.64811666670931</v>
      </c>
      <c r="AC35" s="1">
        <v>147.72066666670929</v>
      </c>
      <c r="AD35" s="1">
        <v>113.72076000029715</v>
      </c>
      <c r="AE35" s="1">
        <v>148.64811666670931</v>
      </c>
      <c r="AF35" s="1">
        <v>147.72066666670929</v>
      </c>
      <c r="AG35" s="1">
        <v>147.72066666670929</v>
      </c>
      <c r="AH35" s="1">
        <v>150.23814000027949</v>
      </c>
      <c r="AI35" s="1">
        <v>147.72066666670929</v>
      </c>
      <c r="AJ35" s="1">
        <v>113.72076000029715</v>
      </c>
      <c r="AK35" s="1">
        <v>148.64811666670931</v>
      </c>
      <c r="AL35" s="1">
        <v>140.35101750003659</v>
      </c>
      <c r="AM35" s="1">
        <v>147.72066666670929</v>
      </c>
    </row>
    <row r="36" spans="1:39" x14ac:dyDescent="0.25">
      <c r="A36" s="32">
        <f ca="1">Exceedance!U36</f>
        <v>43800</v>
      </c>
      <c r="B36" s="273">
        <v>101.08512000026413</v>
      </c>
      <c r="C36" s="273">
        <v>147.72166666684103</v>
      </c>
      <c r="D36" s="273">
        <v>147.72166666684103</v>
      </c>
      <c r="E36" s="1">
        <v>148.546066666841</v>
      </c>
      <c r="F36" s="1">
        <v>148.546066666841</v>
      </c>
      <c r="G36" s="1">
        <v>131.2013333335826</v>
      </c>
      <c r="H36" s="1">
        <v>133.54501333358181</v>
      </c>
      <c r="I36" s="1">
        <v>133.54501333358181</v>
      </c>
      <c r="J36" s="1">
        <v>148.546066666841</v>
      </c>
      <c r="K36" s="1">
        <v>147.72166666684103</v>
      </c>
      <c r="L36" s="1">
        <v>140.35191750015514</v>
      </c>
      <c r="M36" s="1">
        <v>147.72166666684103</v>
      </c>
      <c r="N36" s="1">
        <v>148.546066666841</v>
      </c>
      <c r="O36" s="1">
        <v>145.28033333350848</v>
      </c>
      <c r="P36" s="1">
        <v>131.2013333335826</v>
      </c>
      <c r="Q36" s="1">
        <v>147.72166666684103</v>
      </c>
      <c r="R36" s="1">
        <v>133.54501333358181</v>
      </c>
      <c r="S36" s="1">
        <v>148.546066666841</v>
      </c>
      <c r="T36" s="1">
        <v>148.546066666841</v>
      </c>
      <c r="U36" s="1">
        <v>141.17631750015514</v>
      </c>
      <c r="V36" s="1">
        <v>148.546066666841</v>
      </c>
      <c r="W36" s="1">
        <v>148.546066666841</v>
      </c>
      <c r="X36" s="1">
        <v>101.08512000026413</v>
      </c>
      <c r="Y36" s="1">
        <v>101.08512000026413</v>
      </c>
      <c r="Z36" s="1">
        <v>101.08512000026413</v>
      </c>
      <c r="AA36" s="1">
        <v>101.08512000026413</v>
      </c>
      <c r="AB36" s="1">
        <v>148.546066666841</v>
      </c>
      <c r="AC36" s="1">
        <v>147.72166666684103</v>
      </c>
      <c r="AD36" s="1">
        <v>101.08512000026413</v>
      </c>
      <c r="AE36" s="1">
        <v>148.546066666841</v>
      </c>
      <c r="AF36" s="1">
        <v>147.72166666684103</v>
      </c>
      <c r="AG36" s="1">
        <v>147.72166666684103</v>
      </c>
      <c r="AH36" s="1">
        <v>133.54501333358181</v>
      </c>
      <c r="AI36" s="1">
        <v>147.72166666684103</v>
      </c>
      <c r="AJ36" s="1">
        <v>101.08512000026413</v>
      </c>
      <c r="AK36" s="1">
        <v>148.546066666841</v>
      </c>
      <c r="AL36" s="1">
        <v>140.35191750015514</v>
      </c>
      <c r="AM36" s="1">
        <v>147.72166666684103</v>
      </c>
    </row>
    <row r="37" spans="1:39" x14ac:dyDescent="0.25">
      <c r="A37" s="32">
        <f ca="1">Exceedance!U37</f>
        <v>43831</v>
      </c>
      <c r="B37" s="254">
        <v>106.52701500000002</v>
      </c>
      <c r="C37" s="254">
        <v>157.36691666632333</v>
      </c>
      <c r="D37" s="254">
        <v>157.36691666632333</v>
      </c>
      <c r="E37" s="1">
        <v>155.97499999999994</v>
      </c>
      <c r="F37" s="1">
        <v>155.97499999999994</v>
      </c>
      <c r="G37" s="1">
        <v>155.97499999999994</v>
      </c>
      <c r="H37" s="1">
        <v>140.5906516666503</v>
      </c>
      <c r="I37" s="1">
        <v>141.01565166665003</v>
      </c>
      <c r="J37" s="1">
        <v>158.24284166632336</v>
      </c>
      <c r="K37" s="1">
        <v>149.03264249968927</v>
      </c>
      <c r="L37" s="1">
        <v>157.36691666632333</v>
      </c>
      <c r="M37" s="1">
        <v>157.36691666632333</v>
      </c>
      <c r="N37" s="1">
        <v>155.80150833299081</v>
      </c>
      <c r="O37" s="1">
        <v>155.80150833299081</v>
      </c>
      <c r="P37" s="1">
        <v>141.01565166665003</v>
      </c>
      <c r="Q37" s="1">
        <v>158.24284166632336</v>
      </c>
      <c r="R37" s="1">
        <v>141.01565166665003</v>
      </c>
      <c r="S37" s="1">
        <v>140.5906516666503</v>
      </c>
      <c r="T37" s="1">
        <v>149.40505816664802</v>
      </c>
      <c r="U37" s="1">
        <v>158.24284166632336</v>
      </c>
      <c r="V37" s="1">
        <v>157.36691666632333</v>
      </c>
      <c r="W37" s="1">
        <v>157.36691666632333</v>
      </c>
      <c r="X37" s="1">
        <v>106.52701500000002</v>
      </c>
      <c r="Y37" s="1">
        <v>106.52701500000002</v>
      </c>
      <c r="Z37" s="1">
        <v>106.52701500000002</v>
      </c>
      <c r="AA37" s="1">
        <v>158.24284166632336</v>
      </c>
      <c r="AB37" s="1">
        <v>158.24284166632336</v>
      </c>
      <c r="AC37" s="1">
        <v>157.36691666632333</v>
      </c>
      <c r="AD37" s="1">
        <v>158.24284166632336</v>
      </c>
      <c r="AE37" s="1">
        <v>158.24284166632336</v>
      </c>
      <c r="AF37" s="1">
        <v>157.36691666632333</v>
      </c>
      <c r="AG37" s="1">
        <v>158.24284166632336</v>
      </c>
      <c r="AH37" s="1">
        <v>158.24284166632336</v>
      </c>
      <c r="AI37" s="1">
        <v>157.36691666632333</v>
      </c>
      <c r="AJ37" s="1">
        <v>106.52701500000002</v>
      </c>
      <c r="AK37" s="1">
        <v>149.03264249968927</v>
      </c>
      <c r="AL37" s="1">
        <v>157.36691666632333</v>
      </c>
      <c r="AM37" s="1">
        <v>158.24284166632336</v>
      </c>
    </row>
    <row r="38" spans="1:39" x14ac:dyDescent="0.25">
      <c r="A38" s="32">
        <f ca="1">Exceedance!U38</f>
        <v>43862</v>
      </c>
      <c r="B38" s="254">
        <v>100.26072000000002</v>
      </c>
      <c r="C38" s="254">
        <v>73.327916666612055</v>
      </c>
      <c r="D38" s="254">
        <v>73.327916666612055</v>
      </c>
      <c r="E38" s="1">
        <v>146.79999999999995</v>
      </c>
      <c r="F38" s="1">
        <v>146.79999999999995</v>
      </c>
      <c r="G38" s="1">
        <v>146.79999999999995</v>
      </c>
      <c r="H38" s="1">
        <v>132.32061333331794</v>
      </c>
      <c r="I38" s="1">
        <v>132.72061333331763</v>
      </c>
      <c r="J38" s="1">
        <v>74.152316666612066</v>
      </c>
      <c r="K38" s="1">
        <v>73.397542499949083</v>
      </c>
      <c r="L38" s="1">
        <v>73.327916666612055</v>
      </c>
      <c r="M38" s="1">
        <v>73.327916666612055</v>
      </c>
      <c r="N38" s="1">
        <v>71.710983333279529</v>
      </c>
      <c r="O38" s="1">
        <v>71.710983333279529</v>
      </c>
      <c r="P38" s="1">
        <v>132.72061333331763</v>
      </c>
      <c r="Q38" s="1">
        <v>74.152316666612066</v>
      </c>
      <c r="R38" s="1">
        <v>132.72061333331763</v>
      </c>
      <c r="S38" s="1">
        <v>132.32061333331794</v>
      </c>
      <c r="T38" s="1">
        <v>140.61652533331576</v>
      </c>
      <c r="U38" s="1">
        <v>74.152316666612066</v>
      </c>
      <c r="V38" s="1">
        <v>73.327916666612055</v>
      </c>
      <c r="W38" s="1">
        <v>73.327916666612055</v>
      </c>
      <c r="X38" s="1">
        <v>100.26072000000002</v>
      </c>
      <c r="Y38" s="1">
        <v>100.26072000000002</v>
      </c>
      <c r="Z38" s="1">
        <v>100.26072000000002</v>
      </c>
      <c r="AA38" s="1">
        <v>74.152316666612066</v>
      </c>
      <c r="AB38" s="1">
        <v>74.152316666612066</v>
      </c>
      <c r="AC38" s="1">
        <v>73.327916666612055</v>
      </c>
      <c r="AD38" s="1">
        <v>74.152316666612066</v>
      </c>
      <c r="AE38" s="1">
        <v>74.152316666612066</v>
      </c>
      <c r="AF38" s="1">
        <v>73.327916666612055</v>
      </c>
      <c r="AG38" s="1">
        <v>74.152316666612066</v>
      </c>
      <c r="AH38" s="1">
        <v>74.152316666612066</v>
      </c>
      <c r="AI38" s="1">
        <v>73.327916666612055</v>
      </c>
      <c r="AJ38" s="1">
        <v>100.26072000000002</v>
      </c>
      <c r="AK38" s="1">
        <v>73.397542499949083</v>
      </c>
      <c r="AL38" s="1">
        <v>73.327916666612055</v>
      </c>
      <c r="AM38" s="1">
        <v>74.152316666612066</v>
      </c>
    </row>
    <row r="39" spans="1:39" x14ac:dyDescent="0.25">
      <c r="A39" s="32">
        <f ca="1">Exceedance!U39</f>
        <v>43891</v>
      </c>
      <c r="B39" s="254">
        <v>125.3259</v>
      </c>
      <c r="C39" s="254">
        <v>152.11491666697157</v>
      </c>
      <c r="D39" s="254">
        <v>152.11491666697157</v>
      </c>
      <c r="E39" s="1">
        <v>183.49999999999991</v>
      </c>
      <c r="F39" s="1">
        <v>183.49999999999991</v>
      </c>
      <c r="G39" s="1">
        <v>183.49999999999991</v>
      </c>
      <c r="H39" s="1">
        <v>165.40076666664743</v>
      </c>
      <c r="I39" s="1">
        <v>165.90076666664706</v>
      </c>
      <c r="J39" s="1">
        <v>153.14541666697158</v>
      </c>
      <c r="K39" s="1">
        <v>144.30584250027266</v>
      </c>
      <c r="L39" s="1">
        <v>152.11491666697157</v>
      </c>
      <c r="M39" s="1">
        <v>152.11491666697157</v>
      </c>
      <c r="N39" s="1">
        <v>150.70408333363903</v>
      </c>
      <c r="O39" s="1">
        <v>150.70408333363903</v>
      </c>
      <c r="P39" s="1">
        <v>165.90076666664706</v>
      </c>
      <c r="Q39" s="1">
        <v>153.14541666697158</v>
      </c>
      <c r="R39" s="1">
        <v>165.90076666664706</v>
      </c>
      <c r="S39" s="1">
        <v>165.40076666664743</v>
      </c>
      <c r="T39" s="1">
        <v>175.77065666664473</v>
      </c>
      <c r="U39" s="1">
        <v>153.14541666697158</v>
      </c>
      <c r="V39" s="1">
        <v>152.11491666697157</v>
      </c>
      <c r="W39" s="1">
        <v>152.11491666697157</v>
      </c>
      <c r="X39" s="1">
        <v>125.3259</v>
      </c>
      <c r="Y39" s="1">
        <v>125.3259</v>
      </c>
      <c r="Z39" s="1">
        <v>125.3259</v>
      </c>
      <c r="AA39" s="1">
        <v>153.14541666697158</v>
      </c>
      <c r="AB39" s="1">
        <v>153.14541666697158</v>
      </c>
      <c r="AC39" s="1">
        <v>152.11491666697157</v>
      </c>
      <c r="AD39" s="1">
        <v>153.14541666697158</v>
      </c>
      <c r="AE39" s="1">
        <v>153.14541666697158</v>
      </c>
      <c r="AF39" s="1">
        <v>152.11491666697157</v>
      </c>
      <c r="AG39" s="1">
        <v>153.14541666697158</v>
      </c>
      <c r="AH39" s="1">
        <v>153.14541666697158</v>
      </c>
      <c r="AI39" s="1">
        <v>152.11491666697157</v>
      </c>
      <c r="AJ39" s="1">
        <v>125.3259</v>
      </c>
      <c r="AK39" s="1">
        <v>144.30584250027266</v>
      </c>
      <c r="AL39" s="1">
        <v>152.11491666697157</v>
      </c>
      <c r="AM39" s="1">
        <v>153.14541666697158</v>
      </c>
    </row>
    <row r="40" spans="1:39" x14ac:dyDescent="0.25">
      <c r="A40" s="32">
        <f ca="1">Exceedance!U40</f>
        <v>43922</v>
      </c>
      <c r="B40" s="254">
        <v>125.32590000000002</v>
      </c>
      <c r="C40" s="254">
        <v>183.62991666672016</v>
      </c>
      <c r="D40" s="254">
        <v>183.62991666672016</v>
      </c>
      <c r="E40" s="1">
        <v>183.49999999999991</v>
      </c>
      <c r="F40" s="1">
        <v>183.49999999999991</v>
      </c>
      <c r="G40" s="1">
        <v>183.49999999999991</v>
      </c>
      <c r="H40" s="1">
        <v>165.40076666664743</v>
      </c>
      <c r="I40" s="1">
        <v>165.90076666664709</v>
      </c>
      <c r="J40" s="1">
        <v>184.66041666672015</v>
      </c>
      <c r="K40" s="1">
        <v>172.66934250004635</v>
      </c>
      <c r="L40" s="1">
        <v>183.62991666672016</v>
      </c>
      <c r="M40" s="1">
        <v>183.62991666672016</v>
      </c>
      <c r="N40" s="1">
        <v>182.2190833333876</v>
      </c>
      <c r="O40" s="1">
        <v>182.2190833333876</v>
      </c>
      <c r="P40" s="1">
        <v>165.90076666664709</v>
      </c>
      <c r="Q40" s="1">
        <v>184.66041666672015</v>
      </c>
      <c r="R40" s="1">
        <v>165.90076666664709</v>
      </c>
      <c r="S40" s="1">
        <v>165.40076666664743</v>
      </c>
      <c r="T40" s="1">
        <v>175.77065666664473</v>
      </c>
      <c r="U40" s="1">
        <v>184.66041666672015</v>
      </c>
      <c r="V40" s="1">
        <v>183.62991666672016</v>
      </c>
      <c r="W40" s="1">
        <v>183.62991666672016</v>
      </c>
      <c r="X40" s="1">
        <v>125.32590000000002</v>
      </c>
      <c r="Y40" s="1">
        <v>125.32590000000002</v>
      </c>
      <c r="Z40" s="1">
        <v>125.32590000000002</v>
      </c>
      <c r="AA40" s="1">
        <v>184.66041666672015</v>
      </c>
      <c r="AB40" s="1">
        <v>184.66041666672015</v>
      </c>
      <c r="AC40" s="1">
        <v>183.62991666672016</v>
      </c>
      <c r="AD40" s="1">
        <v>184.66041666672015</v>
      </c>
      <c r="AE40" s="1">
        <v>184.66041666672015</v>
      </c>
      <c r="AF40" s="1">
        <v>183.62991666672016</v>
      </c>
      <c r="AG40" s="1">
        <v>184.66041666672015</v>
      </c>
      <c r="AH40" s="1">
        <v>184.66041666672015</v>
      </c>
      <c r="AI40" s="1">
        <v>183.62991666672016</v>
      </c>
      <c r="AJ40" s="1">
        <v>125.32590000000002</v>
      </c>
      <c r="AK40" s="1">
        <v>172.66934250004635</v>
      </c>
      <c r="AL40" s="1">
        <v>183.62991666672016</v>
      </c>
      <c r="AM40" s="1">
        <v>184.66041666672015</v>
      </c>
    </row>
    <row r="41" spans="1:39" x14ac:dyDescent="0.25">
      <c r="A41" s="32">
        <f ca="1">Exceedance!U41</f>
        <v>43952</v>
      </c>
      <c r="B41" s="254">
        <v>137.85849000000002</v>
      </c>
      <c r="C41" s="254">
        <v>188.8819166668826</v>
      </c>
      <c r="D41" s="254">
        <v>188.8819166668826</v>
      </c>
      <c r="E41" s="1">
        <v>201.84999999999991</v>
      </c>
      <c r="F41" s="1">
        <v>201.84999999999991</v>
      </c>
      <c r="G41" s="1">
        <v>201.84999999999991</v>
      </c>
      <c r="H41" s="1">
        <v>181.94084333331219</v>
      </c>
      <c r="I41" s="1">
        <v>182.49084333331174</v>
      </c>
      <c r="J41" s="1">
        <v>190.01546666688262</v>
      </c>
      <c r="K41" s="1">
        <v>177.39614250019261</v>
      </c>
      <c r="L41" s="1">
        <v>188.8819166668826</v>
      </c>
      <c r="M41" s="1">
        <v>188.8819166668826</v>
      </c>
      <c r="N41" s="1">
        <v>187.57413333355007</v>
      </c>
      <c r="O41" s="1">
        <v>187.57413333355007</v>
      </c>
      <c r="P41" s="1">
        <v>182.49084333331174</v>
      </c>
      <c r="Q41" s="1">
        <v>190.01546666688262</v>
      </c>
      <c r="R41" s="1">
        <v>182.49084333331174</v>
      </c>
      <c r="S41" s="1">
        <v>181.94084333331219</v>
      </c>
      <c r="T41" s="1">
        <v>193.34772233330918</v>
      </c>
      <c r="U41" s="1">
        <v>190.01546666688262</v>
      </c>
      <c r="V41" s="1">
        <v>188.8819166668826</v>
      </c>
      <c r="W41" s="1">
        <v>188.8819166668826</v>
      </c>
      <c r="X41" s="1">
        <v>137.85849000000002</v>
      </c>
      <c r="Y41" s="1">
        <v>137.85849000000002</v>
      </c>
      <c r="Z41" s="1">
        <v>137.85849000000002</v>
      </c>
      <c r="AA41" s="1">
        <v>190.01546666688262</v>
      </c>
      <c r="AB41" s="1">
        <v>190.01546666688262</v>
      </c>
      <c r="AC41" s="1">
        <v>188.8819166668826</v>
      </c>
      <c r="AD41" s="1">
        <v>190.01546666688262</v>
      </c>
      <c r="AE41" s="1">
        <v>190.01546666688262</v>
      </c>
      <c r="AF41" s="1">
        <v>188.8819166668826</v>
      </c>
      <c r="AG41" s="1">
        <v>190.01546666688262</v>
      </c>
      <c r="AH41" s="1">
        <v>190.01546666688262</v>
      </c>
      <c r="AI41" s="1">
        <v>188.8819166668826</v>
      </c>
      <c r="AJ41" s="1">
        <v>137.85849000000002</v>
      </c>
      <c r="AK41" s="1">
        <v>177.39614250019261</v>
      </c>
      <c r="AL41" s="1">
        <v>188.8819166668826</v>
      </c>
      <c r="AM41" s="1">
        <v>190.01546666688262</v>
      </c>
    </row>
    <row r="42" spans="1:39" x14ac:dyDescent="0.25">
      <c r="A42" s="32">
        <f ca="1">Exceedance!U42</f>
        <v>43983</v>
      </c>
      <c r="B42" s="254">
        <v>100.26072000000002</v>
      </c>
      <c r="C42" s="254">
        <v>73.32791666661204</v>
      </c>
      <c r="D42" s="254">
        <v>73.32791666661204</v>
      </c>
      <c r="E42" s="1">
        <v>146.79999999999995</v>
      </c>
      <c r="F42" s="1">
        <v>146.79999999999995</v>
      </c>
      <c r="G42" s="1">
        <v>146.79999999999995</v>
      </c>
      <c r="H42" s="1">
        <v>132.32061333331794</v>
      </c>
      <c r="I42" s="1">
        <v>132.72061333331766</v>
      </c>
      <c r="J42" s="1">
        <v>74.152316666612052</v>
      </c>
      <c r="K42" s="1">
        <v>73.397542499949097</v>
      </c>
      <c r="L42" s="1">
        <v>73.32791666661204</v>
      </c>
      <c r="M42" s="1">
        <v>73.32791666661204</v>
      </c>
      <c r="N42" s="1">
        <v>71.710983333279529</v>
      </c>
      <c r="O42" s="1">
        <v>71.710983333279529</v>
      </c>
      <c r="P42" s="1">
        <v>132.72061333331766</v>
      </c>
      <c r="Q42" s="1">
        <v>74.152316666612052</v>
      </c>
      <c r="R42" s="1">
        <v>132.72061333331766</v>
      </c>
      <c r="S42" s="1">
        <v>132.32061333331794</v>
      </c>
      <c r="T42" s="1">
        <v>140.61652533331576</v>
      </c>
      <c r="U42" s="1">
        <v>74.152316666612052</v>
      </c>
      <c r="V42" s="1">
        <v>73.32791666661204</v>
      </c>
      <c r="W42" s="1">
        <v>73.32791666661204</v>
      </c>
      <c r="X42" s="1">
        <v>100.26072000000002</v>
      </c>
      <c r="Y42" s="1">
        <v>100.26072000000002</v>
      </c>
      <c r="Z42" s="1">
        <v>100.26072000000002</v>
      </c>
      <c r="AA42" s="1">
        <v>74.152316666612052</v>
      </c>
      <c r="AB42" s="1">
        <v>74.152316666612052</v>
      </c>
      <c r="AC42" s="1">
        <v>73.32791666661204</v>
      </c>
      <c r="AD42" s="1">
        <v>74.152316666612052</v>
      </c>
      <c r="AE42" s="1">
        <v>74.152316666612052</v>
      </c>
      <c r="AF42" s="1">
        <v>73.32791666661204</v>
      </c>
      <c r="AG42" s="1">
        <v>74.152316666612052</v>
      </c>
      <c r="AH42" s="1">
        <v>74.152316666612052</v>
      </c>
      <c r="AI42" s="1">
        <v>73.32791666661204</v>
      </c>
      <c r="AJ42" s="1">
        <v>100.26072000000002</v>
      </c>
      <c r="AK42" s="1">
        <v>73.397542499949097</v>
      </c>
      <c r="AL42" s="1">
        <v>73.32791666661204</v>
      </c>
      <c r="AM42" s="1">
        <v>74.152316666612052</v>
      </c>
    </row>
    <row r="43" spans="1:39" x14ac:dyDescent="0.25">
      <c r="A43" s="32">
        <f ca="1">Exceedance!U43</f>
        <v>44013</v>
      </c>
      <c r="B43" s="254">
        <v>62.662950000000002</v>
      </c>
      <c r="C43" s="254">
        <v>73.327916666612055</v>
      </c>
      <c r="D43" s="254">
        <v>73.327916666612055</v>
      </c>
      <c r="E43" s="1">
        <v>91.749999999999957</v>
      </c>
      <c r="F43" s="1">
        <v>91.749999999999957</v>
      </c>
      <c r="G43" s="1">
        <v>91.749999999999957</v>
      </c>
      <c r="H43" s="1">
        <v>82.700383333323714</v>
      </c>
      <c r="I43" s="1">
        <v>82.950383333323529</v>
      </c>
      <c r="J43" s="1">
        <v>73.843166666612063</v>
      </c>
      <c r="K43" s="1">
        <v>73.397542499949111</v>
      </c>
      <c r="L43" s="1">
        <v>73.327916666612055</v>
      </c>
      <c r="M43" s="1">
        <v>73.327916666612055</v>
      </c>
      <c r="N43" s="1">
        <v>71.401833333279527</v>
      </c>
      <c r="O43" s="1">
        <v>71.401833333279527</v>
      </c>
      <c r="P43" s="1">
        <v>82.950383333323529</v>
      </c>
      <c r="Q43" s="1">
        <v>73.843166666612063</v>
      </c>
      <c r="R43" s="1">
        <v>82.950383333323529</v>
      </c>
      <c r="S43" s="1">
        <v>82.700383333323714</v>
      </c>
      <c r="T43" s="1">
        <v>87.885328333322363</v>
      </c>
      <c r="U43" s="1">
        <v>73.843166666612063</v>
      </c>
      <c r="V43" s="1">
        <v>73.327916666612055</v>
      </c>
      <c r="W43" s="1">
        <v>73.327916666612055</v>
      </c>
      <c r="X43" s="1">
        <v>62.662950000000002</v>
      </c>
      <c r="Y43" s="1">
        <v>62.662950000000002</v>
      </c>
      <c r="Z43" s="1">
        <v>62.662950000000002</v>
      </c>
      <c r="AA43" s="1">
        <v>73.843166666612063</v>
      </c>
      <c r="AB43" s="1">
        <v>73.843166666612063</v>
      </c>
      <c r="AC43" s="1">
        <v>73.327916666612055</v>
      </c>
      <c r="AD43" s="1">
        <v>73.843166666612063</v>
      </c>
      <c r="AE43" s="1">
        <v>73.843166666612063</v>
      </c>
      <c r="AF43" s="1">
        <v>73.327916666612055</v>
      </c>
      <c r="AG43" s="1">
        <v>73.843166666612063</v>
      </c>
      <c r="AH43" s="1">
        <v>73.843166666612063</v>
      </c>
      <c r="AI43" s="1">
        <v>73.327916666612055</v>
      </c>
      <c r="AJ43" s="1">
        <v>62.662950000000002</v>
      </c>
      <c r="AK43" s="1">
        <v>73.397542499949111</v>
      </c>
      <c r="AL43" s="1">
        <v>73.327916666612055</v>
      </c>
      <c r="AM43" s="1">
        <v>73.843166666612063</v>
      </c>
    </row>
    <row r="44" spans="1:39" x14ac:dyDescent="0.25">
      <c r="A44" s="32">
        <f ca="1">Exceedance!U44</f>
        <v>44044</v>
      </c>
      <c r="B44" s="254">
        <v>56.396654999999996</v>
      </c>
      <c r="C44" s="254">
        <v>73.327916666612055</v>
      </c>
      <c r="D44" s="254">
        <v>73.327916666612055</v>
      </c>
      <c r="E44" s="1">
        <v>82.574999999999974</v>
      </c>
      <c r="F44" s="1">
        <v>82.574999999999974</v>
      </c>
      <c r="G44" s="1">
        <v>82.574999999999974</v>
      </c>
      <c r="H44" s="1">
        <v>74.430344999991348</v>
      </c>
      <c r="I44" s="1">
        <v>74.655344999991186</v>
      </c>
      <c r="J44" s="1">
        <v>73.791641666612051</v>
      </c>
      <c r="K44" s="1">
        <v>73.397542499949111</v>
      </c>
      <c r="L44" s="1">
        <v>73.327916666612055</v>
      </c>
      <c r="M44" s="1">
        <v>73.327916666612055</v>
      </c>
      <c r="N44" s="1">
        <v>71.350308333279514</v>
      </c>
      <c r="O44" s="1">
        <v>71.350308333279514</v>
      </c>
      <c r="P44" s="1">
        <v>74.655344999991186</v>
      </c>
      <c r="Q44" s="1">
        <v>73.791641666612051</v>
      </c>
      <c r="R44" s="1">
        <v>74.655344999991186</v>
      </c>
      <c r="S44" s="1">
        <v>74.430344999991348</v>
      </c>
      <c r="T44" s="1">
        <v>79.096795499990108</v>
      </c>
      <c r="U44" s="1">
        <v>73.791641666612051</v>
      </c>
      <c r="V44" s="1">
        <v>73.327916666612055</v>
      </c>
      <c r="W44" s="1">
        <v>73.327916666612055</v>
      </c>
      <c r="X44" s="1">
        <v>56.396654999999996</v>
      </c>
      <c r="Y44" s="1">
        <v>56.396654999999996</v>
      </c>
      <c r="Z44" s="1">
        <v>56.396654999999996</v>
      </c>
      <c r="AA44" s="1">
        <v>73.791641666612051</v>
      </c>
      <c r="AB44" s="1">
        <v>73.791641666612051</v>
      </c>
      <c r="AC44" s="1">
        <v>73.327916666612055</v>
      </c>
      <c r="AD44" s="1">
        <v>73.791641666612051</v>
      </c>
      <c r="AE44" s="1">
        <v>73.791641666612051</v>
      </c>
      <c r="AF44" s="1">
        <v>73.327916666612055</v>
      </c>
      <c r="AG44" s="1">
        <v>73.791641666612051</v>
      </c>
      <c r="AH44" s="1">
        <v>73.791641666612051</v>
      </c>
      <c r="AI44" s="1">
        <v>73.327916666612055</v>
      </c>
      <c r="AJ44" s="1">
        <v>56.396654999999996</v>
      </c>
      <c r="AK44" s="1">
        <v>73.397542499949111</v>
      </c>
      <c r="AL44" s="1">
        <v>73.327916666612055</v>
      </c>
      <c r="AM44" s="1">
        <v>73.791641666612051</v>
      </c>
    </row>
    <row r="45" spans="1:39" x14ac:dyDescent="0.25">
      <c r="A45" s="32">
        <f ca="1">Exceedance!U45</f>
        <v>44075</v>
      </c>
      <c r="B45" s="254">
        <v>112.79330999999999</v>
      </c>
      <c r="C45" s="254">
        <v>157.36691666632333</v>
      </c>
      <c r="D45" s="254">
        <v>157.36691666632333</v>
      </c>
      <c r="E45" s="1">
        <v>165.14999999999992</v>
      </c>
      <c r="F45" s="1">
        <v>165.14999999999992</v>
      </c>
      <c r="G45" s="1">
        <v>165.14999999999992</v>
      </c>
      <c r="H45" s="1">
        <v>148.86068999998267</v>
      </c>
      <c r="I45" s="1">
        <v>149.31068999998234</v>
      </c>
      <c r="J45" s="1">
        <v>158.29436666632333</v>
      </c>
      <c r="K45" s="1">
        <v>149.03264249968922</v>
      </c>
      <c r="L45" s="1">
        <v>157.36691666632333</v>
      </c>
      <c r="M45" s="1">
        <v>157.36691666632333</v>
      </c>
      <c r="N45" s="1">
        <v>155.85303333299078</v>
      </c>
      <c r="O45" s="1">
        <v>155.85303333299078</v>
      </c>
      <c r="P45" s="1">
        <v>149.31068999998234</v>
      </c>
      <c r="Q45" s="1">
        <v>158.29436666632333</v>
      </c>
      <c r="R45" s="1">
        <v>149.31068999998234</v>
      </c>
      <c r="S45" s="1">
        <v>148.86068999998267</v>
      </c>
      <c r="T45" s="1">
        <v>158.19359099998022</v>
      </c>
      <c r="U45" s="1">
        <v>158.29436666632333</v>
      </c>
      <c r="V45" s="1">
        <v>157.36691666632333</v>
      </c>
      <c r="W45" s="1">
        <v>157.36691666632333</v>
      </c>
      <c r="X45" s="1">
        <v>112.79330999999999</v>
      </c>
      <c r="Y45" s="1">
        <v>112.79330999999999</v>
      </c>
      <c r="Z45" s="1">
        <v>112.79330999999999</v>
      </c>
      <c r="AA45" s="1">
        <v>158.29436666632333</v>
      </c>
      <c r="AB45" s="1">
        <v>158.29436666632333</v>
      </c>
      <c r="AC45" s="1">
        <v>157.36691666632333</v>
      </c>
      <c r="AD45" s="1">
        <v>158.29436666632333</v>
      </c>
      <c r="AE45" s="1">
        <v>158.29436666632333</v>
      </c>
      <c r="AF45" s="1">
        <v>157.36691666632333</v>
      </c>
      <c r="AG45" s="1">
        <v>158.29436666632333</v>
      </c>
      <c r="AH45" s="1">
        <v>158.29436666632333</v>
      </c>
      <c r="AI45" s="1">
        <v>157.36691666632333</v>
      </c>
      <c r="AJ45" s="1">
        <v>112.79330999999999</v>
      </c>
      <c r="AK45" s="1">
        <v>149.03264249968922</v>
      </c>
      <c r="AL45" s="1">
        <v>157.36691666632333</v>
      </c>
      <c r="AM45" s="1">
        <v>158.29436666632333</v>
      </c>
    </row>
    <row r="46" spans="1:39" x14ac:dyDescent="0.25">
      <c r="A46" s="32">
        <f ca="1">Exceedance!U46</f>
        <v>44105</v>
      </c>
      <c r="B46" s="254">
        <v>112.79330999999999</v>
      </c>
      <c r="C46" s="254">
        <v>146.86191666667736</v>
      </c>
      <c r="D46" s="254">
        <v>146.86191666667736</v>
      </c>
      <c r="E46" s="1">
        <v>165.14999999999995</v>
      </c>
      <c r="F46" s="1">
        <v>165.14999999999995</v>
      </c>
      <c r="G46" s="1">
        <v>165.14999999999995</v>
      </c>
      <c r="H46" s="1">
        <v>148.8606899999827</v>
      </c>
      <c r="I46" s="1">
        <v>149.31068999998237</v>
      </c>
      <c r="J46" s="1">
        <v>147.78936666667738</v>
      </c>
      <c r="K46" s="1">
        <v>139.57814250000791</v>
      </c>
      <c r="L46" s="1">
        <v>146.86191666667736</v>
      </c>
      <c r="M46" s="1">
        <v>146.86191666667736</v>
      </c>
      <c r="N46" s="1">
        <v>145.34803333334483</v>
      </c>
      <c r="O46" s="1">
        <v>145.34803333334483</v>
      </c>
      <c r="P46" s="1">
        <v>149.31068999998237</v>
      </c>
      <c r="Q46" s="1">
        <v>147.78936666667738</v>
      </c>
      <c r="R46" s="1">
        <v>149.31068999998237</v>
      </c>
      <c r="S46" s="1">
        <v>148.8606899999827</v>
      </c>
      <c r="T46" s="1">
        <v>158.19359099998022</v>
      </c>
      <c r="U46" s="1">
        <v>147.78936666667738</v>
      </c>
      <c r="V46" s="1">
        <v>146.86191666667736</v>
      </c>
      <c r="W46" s="1">
        <v>146.86191666667736</v>
      </c>
      <c r="X46" s="1">
        <v>112.79330999999999</v>
      </c>
      <c r="Y46" s="1">
        <v>112.79330999999999</v>
      </c>
      <c r="Z46" s="1">
        <v>112.79330999999999</v>
      </c>
      <c r="AA46" s="1">
        <v>147.78936666667738</v>
      </c>
      <c r="AB46" s="1">
        <v>147.78936666667738</v>
      </c>
      <c r="AC46" s="1">
        <v>146.86191666667736</v>
      </c>
      <c r="AD46" s="1">
        <v>147.78936666667738</v>
      </c>
      <c r="AE46" s="1">
        <v>147.78936666667738</v>
      </c>
      <c r="AF46" s="1">
        <v>146.86191666667736</v>
      </c>
      <c r="AG46" s="1">
        <v>147.78936666667738</v>
      </c>
      <c r="AH46" s="1">
        <v>147.78936666667738</v>
      </c>
      <c r="AI46" s="1">
        <v>146.86191666667736</v>
      </c>
      <c r="AJ46" s="1">
        <v>112.79330999999999</v>
      </c>
      <c r="AK46" s="1">
        <v>139.57814250000791</v>
      </c>
      <c r="AL46" s="1">
        <v>146.86191666667736</v>
      </c>
      <c r="AM46" s="1">
        <v>147.78936666667738</v>
      </c>
    </row>
    <row r="47" spans="1:39" x14ac:dyDescent="0.25">
      <c r="A47" s="32">
        <f ca="1">Exceedance!U47</f>
        <v>44136</v>
      </c>
      <c r="B47" s="254">
        <v>112.79330999999999</v>
      </c>
      <c r="C47" s="254">
        <v>146.86191666667739</v>
      </c>
      <c r="D47" s="254">
        <v>146.86191666667739</v>
      </c>
      <c r="E47" s="1">
        <v>165.14999999999992</v>
      </c>
      <c r="F47" s="1">
        <v>165.14999999999992</v>
      </c>
      <c r="G47" s="1">
        <v>165.14999999999992</v>
      </c>
      <c r="H47" s="1">
        <v>148.86068999998267</v>
      </c>
      <c r="I47" s="1">
        <v>149.31068999998234</v>
      </c>
      <c r="J47" s="1">
        <v>147.78936666667738</v>
      </c>
      <c r="K47" s="1">
        <v>139.57814250000789</v>
      </c>
      <c r="L47" s="1">
        <v>146.86191666667739</v>
      </c>
      <c r="M47" s="1">
        <v>146.86191666667739</v>
      </c>
      <c r="N47" s="1">
        <v>145.34803333334483</v>
      </c>
      <c r="O47" s="1">
        <v>145.34803333334483</v>
      </c>
      <c r="P47" s="1">
        <v>149.31068999998234</v>
      </c>
      <c r="Q47" s="1">
        <v>147.78936666667738</v>
      </c>
      <c r="R47" s="1">
        <v>149.31068999998234</v>
      </c>
      <c r="S47" s="1">
        <v>148.86068999998267</v>
      </c>
      <c r="T47" s="1">
        <v>158.19359099998022</v>
      </c>
      <c r="U47" s="1">
        <v>147.78936666667738</v>
      </c>
      <c r="V47" s="1">
        <v>146.86191666667739</v>
      </c>
      <c r="W47" s="1">
        <v>146.86191666667739</v>
      </c>
      <c r="X47" s="1">
        <v>112.79330999999999</v>
      </c>
      <c r="Y47" s="1">
        <v>112.79330999999999</v>
      </c>
      <c r="Z47" s="1">
        <v>112.79330999999999</v>
      </c>
      <c r="AA47" s="1">
        <v>147.78936666667738</v>
      </c>
      <c r="AB47" s="1">
        <v>147.78936666667738</v>
      </c>
      <c r="AC47" s="1">
        <v>146.86191666667739</v>
      </c>
      <c r="AD47" s="1">
        <v>147.78936666667738</v>
      </c>
      <c r="AE47" s="1">
        <v>147.78936666667738</v>
      </c>
      <c r="AF47" s="1">
        <v>146.86191666667739</v>
      </c>
      <c r="AG47" s="1">
        <v>147.78936666667738</v>
      </c>
      <c r="AH47" s="1">
        <v>147.78936666667738</v>
      </c>
      <c r="AI47" s="1">
        <v>146.86191666667739</v>
      </c>
      <c r="AJ47" s="1">
        <v>112.79330999999999</v>
      </c>
      <c r="AK47" s="1">
        <v>139.57814250000789</v>
      </c>
      <c r="AL47" s="1">
        <v>146.86191666667739</v>
      </c>
      <c r="AM47" s="1">
        <v>147.78936666667738</v>
      </c>
    </row>
    <row r="48" spans="1:39" x14ac:dyDescent="0.25">
      <c r="A48" s="32">
        <f ca="1">Exceedance!U48</f>
        <v>44166</v>
      </c>
      <c r="B48" s="254">
        <v>100.26072000000002</v>
      </c>
      <c r="C48" s="254">
        <v>146.8629166668091</v>
      </c>
      <c r="D48" s="254">
        <v>146.8629166668091</v>
      </c>
      <c r="E48" s="1">
        <v>146.79999999999995</v>
      </c>
      <c r="F48" s="1">
        <v>146.79999999999995</v>
      </c>
      <c r="G48" s="1">
        <v>146.79999999999995</v>
      </c>
      <c r="H48" s="1">
        <v>132.32061333331794</v>
      </c>
      <c r="I48" s="1">
        <v>132.72061333331766</v>
      </c>
      <c r="J48" s="1">
        <v>147.6873166668091</v>
      </c>
      <c r="K48" s="1">
        <v>139.57904250012643</v>
      </c>
      <c r="L48" s="1">
        <v>146.8629166668091</v>
      </c>
      <c r="M48" s="1">
        <v>146.8629166668091</v>
      </c>
      <c r="N48" s="1">
        <v>145.24598333347652</v>
      </c>
      <c r="O48" s="1">
        <v>145.24598333347652</v>
      </c>
      <c r="P48" s="1">
        <v>132.72061333331766</v>
      </c>
      <c r="Q48" s="1">
        <v>147.6873166668091</v>
      </c>
      <c r="R48" s="1">
        <v>132.72061333331766</v>
      </c>
      <c r="S48" s="1">
        <v>132.32061333331794</v>
      </c>
      <c r="T48" s="1">
        <v>140.61652533331576</v>
      </c>
      <c r="U48" s="1">
        <v>147.6873166668091</v>
      </c>
      <c r="V48" s="1">
        <v>146.8629166668091</v>
      </c>
      <c r="W48" s="1">
        <v>146.8629166668091</v>
      </c>
      <c r="X48" s="1">
        <v>100.26072000000002</v>
      </c>
      <c r="Y48" s="1">
        <v>100.26072000000002</v>
      </c>
      <c r="Z48" s="1">
        <v>100.26072000000002</v>
      </c>
      <c r="AA48" s="1">
        <v>147.6873166668091</v>
      </c>
      <c r="AB48" s="1">
        <v>147.6873166668091</v>
      </c>
      <c r="AC48" s="1">
        <v>146.8629166668091</v>
      </c>
      <c r="AD48" s="1">
        <v>147.6873166668091</v>
      </c>
      <c r="AE48" s="1">
        <v>147.6873166668091</v>
      </c>
      <c r="AF48" s="1">
        <v>146.8629166668091</v>
      </c>
      <c r="AG48" s="1">
        <v>147.6873166668091</v>
      </c>
      <c r="AH48" s="1">
        <v>147.6873166668091</v>
      </c>
      <c r="AI48" s="1">
        <v>146.8629166668091</v>
      </c>
      <c r="AJ48" s="1">
        <v>100.26072000000002</v>
      </c>
      <c r="AK48" s="1">
        <v>139.57904250012643</v>
      </c>
      <c r="AL48" s="1">
        <v>146.8629166668091</v>
      </c>
      <c r="AM48" s="1">
        <v>147.6873166668091</v>
      </c>
    </row>
    <row r="49" spans="1:39" x14ac:dyDescent="0.25">
      <c r="A49" s="32">
        <f ca="1">Exceedance!U49</f>
        <v>44197</v>
      </c>
      <c r="B49" s="254">
        <v>106.52701500000002</v>
      </c>
      <c r="C49" s="254">
        <v>157.36691666632333</v>
      </c>
      <c r="D49" s="254">
        <v>157.36691666632333</v>
      </c>
      <c r="E49" s="1">
        <v>155.97499999999994</v>
      </c>
      <c r="F49" s="1">
        <v>155.97499999999994</v>
      </c>
      <c r="G49" s="1">
        <v>156.8509249999999</v>
      </c>
      <c r="H49" s="1">
        <v>140.5906516666503</v>
      </c>
      <c r="I49" s="1">
        <v>141.01565166665003</v>
      </c>
      <c r="J49" s="1">
        <v>149.03264249968927</v>
      </c>
      <c r="K49" s="1">
        <v>157.36691666632333</v>
      </c>
      <c r="L49" s="1">
        <v>157.36691666632333</v>
      </c>
      <c r="M49" s="1">
        <v>154.92558333299078</v>
      </c>
      <c r="N49" s="1">
        <v>155.80150833299081</v>
      </c>
      <c r="O49" s="1">
        <v>158.24284166632336</v>
      </c>
      <c r="P49" s="1">
        <v>140.5906516666503</v>
      </c>
      <c r="Q49" s="1">
        <v>141.01565166665003</v>
      </c>
      <c r="R49" s="1">
        <v>140.5906516666503</v>
      </c>
      <c r="S49" s="1">
        <v>148.98005816664829</v>
      </c>
      <c r="T49" s="1">
        <v>140.5906516666503</v>
      </c>
      <c r="U49" s="1">
        <v>158.24284166632336</v>
      </c>
      <c r="V49" s="1">
        <v>157.36691666632333</v>
      </c>
      <c r="W49" s="1">
        <v>157.36691666632333</v>
      </c>
      <c r="X49" s="1">
        <v>101.3997299999867</v>
      </c>
      <c r="Y49" s="1">
        <v>106.52701500000002</v>
      </c>
      <c r="Z49" s="1">
        <v>157.36691666632333</v>
      </c>
      <c r="AA49" s="1">
        <v>158.24284166632336</v>
      </c>
      <c r="AB49" s="1">
        <v>158.24284166632336</v>
      </c>
      <c r="AC49" s="1">
        <v>158.24284166632336</v>
      </c>
      <c r="AD49" s="1">
        <v>157.36691666632333</v>
      </c>
      <c r="AE49" s="1">
        <v>158.24284166632336</v>
      </c>
      <c r="AF49" s="1">
        <v>158.24284166632336</v>
      </c>
      <c r="AG49" s="1">
        <v>158.24284166632336</v>
      </c>
      <c r="AH49" s="1">
        <v>158.24284166632336</v>
      </c>
      <c r="AI49" s="1">
        <v>106.52701500000002</v>
      </c>
      <c r="AJ49" s="1">
        <v>114.91642149999804</v>
      </c>
      <c r="AK49" s="1">
        <v>157.36691666632333</v>
      </c>
      <c r="AL49" s="1">
        <v>157.36691666632333</v>
      </c>
      <c r="AM49" s="1">
        <v>141.01565166665003</v>
      </c>
    </row>
    <row r="50" spans="1:39" x14ac:dyDescent="0.25">
      <c r="A50" s="32">
        <f ca="1">Exceedance!U50</f>
        <v>44228</v>
      </c>
      <c r="B50" s="254">
        <v>100.26072000000001</v>
      </c>
      <c r="C50" s="254">
        <v>73.327916666612026</v>
      </c>
      <c r="D50" s="254">
        <v>73.327916666612026</v>
      </c>
      <c r="E50" s="1">
        <v>146.79999999999995</v>
      </c>
      <c r="F50" s="1">
        <v>146.79999999999995</v>
      </c>
      <c r="G50" s="1">
        <v>147.62439999999989</v>
      </c>
      <c r="H50" s="1">
        <v>132.32061333331794</v>
      </c>
      <c r="I50" s="1">
        <v>132.72061333331766</v>
      </c>
      <c r="J50" s="1">
        <v>73.397542499949083</v>
      </c>
      <c r="K50" s="1">
        <v>73.327916666612026</v>
      </c>
      <c r="L50" s="1">
        <v>73.327916666612026</v>
      </c>
      <c r="M50" s="1">
        <v>70.886583333279518</v>
      </c>
      <c r="N50" s="1">
        <v>71.710983333279515</v>
      </c>
      <c r="O50" s="1">
        <v>74.152316666612023</v>
      </c>
      <c r="P50" s="1">
        <v>132.32061333331794</v>
      </c>
      <c r="Q50" s="1">
        <v>132.72061333331766</v>
      </c>
      <c r="R50" s="1">
        <v>132.32061333331794</v>
      </c>
      <c r="S50" s="1">
        <v>140.21652533331604</v>
      </c>
      <c r="T50" s="1">
        <v>132.32061333331794</v>
      </c>
      <c r="U50" s="1">
        <v>74.152316666612023</v>
      </c>
      <c r="V50" s="1">
        <v>73.327916666612026</v>
      </c>
      <c r="W50" s="1">
        <v>73.327916666612026</v>
      </c>
      <c r="X50" s="1">
        <v>95.435039999987495</v>
      </c>
      <c r="Y50" s="1">
        <v>100.26072000000001</v>
      </c>
      <c r="Z50" s="1">
        <v>73.327916666612026</v>
      </c>
      <c r="AA50" s="1">
        <v>74.152316666612023</v>
      </c>
      <c r="AB50" s="1">
        <v>74.152316666612023</v>
      </c>
      <c r="AC50" s="1">
        <v>74.152316666612023</v>
      </c>
      <c r="AD50" s="1">
        <v>73.327916666612026</v>
      </c>
      <c r="AE50" s="1">
        <v>74.152316666612023</v>
      </c>
      <c r="AF50" s="1">
        <v>74.152316666612023</v>
      </c>
      <c r="AG50" s="1">
        <v>74.152316666612023</v>
      </c>
      <c r="AH50" s="1">
        <v>74.152316666612023</v>
      </c>
      <c r="AI50" s="1">
        <v>100.26072000000001</v>
      </c>
      <c r="AJ50" s="1">
        <v>108.15663199999814</v>
      </c>
      <c r="AK50" s="1">
        <v>73.327916666612026</v>
      </c>
      <c r="AL50" s="1">
        <v>73.327916666612026</v>
      </c>
      <c r="AM50" s="1">
        <v>132.72061333331766</v>
      </c>
    </row>
    <row r="51" spans="1:39" x14ac:dyDescent="0.25">
      <c r="A51" s="32">
        <f ca="1">Exceedance!U51</f>
        <v>44256</v>
      </c>
      <c r="B51" s="254">
        <v>125.3259</v>
      </c>
      <c r="C51" s="254">
        <v>152.11491666697157</v>
      </c>
      <c r="D51" s="254">
        <v>152.11491666697157</v>
      </c>
      <c r="E51" s="1">
        <v>183.49999999999991</v>
      </c>
      <c r="F51" s="1">
        <v>183.49999999999991</v>
      </c>
      <c r="G51" s="1">
        <v>184.53049999999988</v>
      </c>
      <c r="H51" s="1">
        <v>165.40076666664743</v>
      </c>
      <c r="I51" s="1">
        <v>165.90076666664706</v>
      </c>
      <c r="J51" s="1">
        <v>144.30584250027266</v>
      </c>
      <c r="K51" s="1">
        <v>152.11491666697157</v>
      </c>
      <c r="L51" s="1">
        <v>152.11491666697157</v>
      </c>
      <c r="M51" s="1">
        <v>149.67358333363902</v>
      </c>
      <c r="N51" s="1">
        <v>150.70408333363903</v>
      </c>
      <c r="O51" s="1">
        <v>153.14541666697158</v>
      </c>
      <c r="P51" s="1">
        <v>165.40076666664743</v>
      </c>
      <c r="Q51" s="1">
        <v>165.90076666664706</v>
      </c>
      <c r="R51" s="1">
        <v>165.40076666664743</v>
      </c>
      <c r="S51" s="1">
        <v>175.2706566666451</v>
      </c>
      <c r="T51" s="1">
        <v>165.40076666664743</v>
      </c>
      <c r="U51" s="1">
        <v>153.14541666697158</v>
      </c>
      <c r="V51" s="1">
        <v>152.11491666697157</v>
      </c>
      <c r="W51" s="1">
        <v>152.11491666697157</v>
      </c>
      <c r="X51" s="1">
        <v>119.29379999998436</v>
      </c>
      <c r="Y51" s="1">
        <v>125.3259</v>
      </c>
      <c r="Z51" s="1">
        <v>152.11491666697157</v>
      </c>
      <c r="AA51" s="1">
        <v>153.14541666697158</v>
      </c>
      <c r="AB51" s="1">
        <v>153.14541666697158</v>
      </c>
      <c r="AC51" s="1">
        <v>153.14541666697158</v>
      </c>
      <c r="AD51" s="1">
        <v>152.11491666697157</v>
      </c>
      <c r="AE51" s="1">
        <v>153.14541666697158</v>
      </c>
      <c r="AF51" s="1">
        <v>153.14541666697158</v>
      </c>
      <c r="AG51" s="1">
        <v>153.14541666697158</v>
      </c>
      <c r="AH51" s="1">
        <v>153.14541666697158</v>
      </c>
      <c r="AI51" s="1">
        <v>125.3259</v>
      </c>
      <c r="AJ51" s="1">
        <v>135.19578999999769</v>
      </c>
      <c r="AK51" s="1">
        <v>152.11491666697157</v>
      </c>
      <c r="AL51" s="1">
        <v>152.11491666697157</v>
      </c>
      <c r="AM51" s="1">
        <v>165.90076666664706</v>
      </c>
    </row>
    <row r="52" spans="1:39" x14ac:dyDescent="0.25">
      <c r="A52" s="32">
        <f ca="1">Exceedance!U52</f>
        <v>44287</v>
      </c>
      <c r="B52" s="254">
        <v>125.32590000000002</v>
      </c>
      <c r="C52" s="254">
        <v>183.62991666672016</v>
      </c>
      <c r="D52" s="254">
        <v>183.62991666672016</v>
      </c>
      <c r="E52" s="1">
        <v>183.49999999999991</v>
      </c>
      <c r="F52" s="1">
        <v>183.49999999999991</v>
      </c>
      <c r="G52" s="1">
        <v>184.53049999999988</v>
      </c>
      <c r="H52" s="1">
        <v>165.40076666664743</v>
      </c>
      <c r="I52" s="1">
        <v>165.90076666664709</v>
      </c>
      <c r="J52" s="1">
        <v>172.66934250004635</v>
      </c>
      <c r="K52" s="1">
        <v>183.62991666672016</v>
      </c>
      <c r="L52" s="1">
        <v>183.62991666672016</v>
      </c>
      <c r="M52" s="1">
        <v>181.18858333338756</v>
      </c>
      <c r="N52" s="1">
        <v>182.2190833333876</v>
      </c>
      <c r="O52" s="1">
        <v>184.66041666672015</v>
      </c>
      <c r="P52" s="1">
        <v>165.40076666664743</v>
      </c>
      <c r="Q52" s="1">
        <v>165.90076666664709</v>
      </c>
      <c r="R52" s="1">
        <v>165.40076666664743</v>
      </c>
      <c r="S52" s="1">
        <v>175.2706566666451</v>
      </c>
      <c r="T52" s="1">
        <v>165.40076666664743</v>
      </c>
      <c r="U52" s="1">
        <v>184.66041666672015</v>
      </c>
      <c r="V52" s="1">
        <v>183.62991666672016</v>
      </c>
      <c r="W52" s="1">
        <v>183.62991666672016</v>
      </c>
      <c r="X52" s="1">
        <v>119.29379999998437</v>
      </c>
      <c r="Y52" s="1">
        <v>125.32590000000002</v>
      </c>
      <c r="Z52" s="1">
        <v>183.62991666672016</v>
      </c>
      <c r="AA52" s="1">
        <v>184.66041666672015</v>
      </c>
      <c r="AB52" s="1">
        <v>184.66041666672015</v>
      </c>
      <c r="AC52" s="1">
        <v>184.66041666672015</v>
      </c>
      <c r="AD52" s="1">
        <v>183.62991666672016</v>
      </c>
      <c r="AE52" s="1">
        <v>184.66041666672015</v>
      </c>
      <c r="AF52" s="1">
        <v>184.66041666672015</v>
      </c>
      <c r="AG52" s="1">
        <v>184.66041666672015</v>
      </c>
      <c r="AH52" s="1">
        <v>184.66041666672015</v>
      </c>
      <c r="AI52" s="1">
        <v>125.32590000000002</v>
      </c>
      <c r="AJ52" s="1">
        <v>135.19578999999769</v>
      </c>
      <c r="AK52" s="1">
        <v>183.62991666672016</v>
      </c>
      <c r="AL52" s="1">
        <v>183.62991666672016</v>
      </c>
      <c r="AM52" s="1">
        <v>165.90076666664709</v>
      </c>
    </row>
    <row r="53" spans="1:39" x14ac:dyDescent="0.25">
      <c r="A53" s="32">
        <f ca="1">Exceedance!U53</f>
        <v>44317</v>
      </c>
      <c r="B53" s="254">
        <v>137.85849000000002</v>
      </c>
      <c r="C53" s="254">
        <v>188.8819166668826</v>
      </c>
      <c r="D53" s="254">
        <v>188.8819166668826</v>
      </c>
      <c r="E53" s="1">
        <v>201.84999999999991</v>
      </c>
      <c r="F53" s="1">
        <v>201.84999999999991</v>
      </c>
      <c r="G53" s="1">
        <v>202.98354999999987</v>
      </c>
      <c r="H53" s="1">
        <v>181.94084333331219</v>
      </c>
      <c r="I53" s="1">
        <v>182.49084333331174</v>
      </c>
      <c r="J53" s="1">
        <v>177.39614250019261</v>
      </c>
      <c r="K53" s="1">
        <v>188.8819166668826</v>
      </c>
      <c r="L53" s="1">
        <v>188.8819166668826</v>
      </c>
      <c r="M53" s="1">
        <v>186.44058333355005</v>
      </c>
      <c r="N53" s="1">
        <v>187.57413333355007</v>
      </c>
      <c r="O53" s="1">
        <v>190.01546666688262</v>
      </c>
      <c r="P53" s="1">
        <v>181.94084333331219</v>
      </c>
      <c r="Q53" s="1">
        <v>182.49084333331174</v>
      </c>
      <c r="R53" s="1">
        <v>181.94084333331219</v>
      </c>
      <c r="S53" s="1">
        <v>192.79772233330957</v>
      </c>
      <c r="T53" s="1">
        <v>181.94084333331219</v>
      </c>
      <c r="U53" s="1">
        <v>190.01546666688262</v>
      </c>
      <c r="V53" s="1">
        <v>188.8819166668826</v>
      </c>
      <c r="W53" s="1">
        <v>188.8819166668826</v>
      </c>
      <c r="X53" s="1">
        <v>131.22317999998279</v>
      </c>
      <c r="Y53" s="1">
        <v>137.85849000000002</v>
      </c>
      <c r="Z53" s="1">
        <v>188.8819166668826</v>
      </c>
      <c r="AA53" s="1">
        <v>190.01546666688262</v>
      </c>
      <c r="AB53" s="1">
        <v>190.01546666688262</v>
      </c>
      <c r="AC53" s="1">
        <v>190.01546666688262</v>
      </c>
      <c r="AD53" s="1">
        <v>188.8819166668826</v>
      </c>
      <c r="AE53" s="1">
        <v>190.01546666688262</v>
      </c>
      <c r="AF53" s="1">
        <v>190.01546666688262</v>
      </c>
      <c r="AG53" s="1">
        <v>190.01546666688262</v>
      </c>
      <c r="AH53" s="1">
        <v>190.01546666688262</v>
      </c>
      <c r="AI53" s="1">
        <v>137.85849000000002</v>
      </c>
      <c r="AJ53" s="1">
        <v>148.71536899999745</v>
      </c>
      <c r="AK53" s="1">
        <v>188.8819166668826</v>
      </c>
      <c r="AL53" s="1">
        <v>188.8819166668826</v>
      </c>
      <c r="AM53" s="1">
        <v>182.49084333331174</v>
      </c>
    </row>
    <row r="54" spans="1:39" x14ac:dyDescent="0.25">
      <c r="A54" s="32">
        <f ca="1">Exceedance!U54</f>
        <v>44348</v>
      </c>
      <c r="B54" s="254">
        <v>100.26072000000002</v>
      </c>
      <c r="C54" s="254">
        <v>73.32791666661204</v>
      </c>
      <c r="D54" s="254">
        <v>73.32791666661204</v>
      </c>
      <c r="E54" s="1">
        <v>146.79999999999995</v>
      </c>
      <c r="F54" s="1">
        <v>146.79999999999995</v>
      </c>
      <c r="G54" s="1">
        <v>147.62439999999989</v>
      </c>
      <c r="H54" s="1">
        <v>132.32061333331794</v>
      </c>
      <c r="I54" s="1">
        <v>132.72061333331766</v>
      </c>
      <c r="J54" s="1">
        <v>73.397542499949097</v>
      </c>
      <c r="K54" s="1">
        <v>73.32791666661204</v>
      </c>
      <c r="L54" s="1">
        <v>73.32791666661204</v>
      </c>
      <c r="M54" s="1">
        <v>70.886583333279518</v>
      </c>
      <c r="N54" s="1">
        <v>71.710983333279529</v>
      </c>
      <c r="O54" s="1">
        <v>74.152316666612052</v>
      </c>
      <c r="P54" s="1">
        <v>132.32061333331794</v>
      </c>
      <c r="Q54" s="1">
        <v>132.72061333331766</v>
      </c>
      <c r="R54" s="1">
        <v>132.32061333331794</v>
      </c>
      <c r="S54" s="1">
        <v>140.21652533331604</v>
      </c>
      <c r="T54" s="1">
        <v>132.32061333331794</v>
      </c>
      <c r="U54" s="1">
        <v>74.152316666612052</v>
      </c>
      <c r="V54" s="1">
        <v>73.32791666661204</v>
      </c>
      <c r="W54" s="1">
        <v>73.32791666661204</v>
      </c>
      <c r="X54" s="1">
        <v>95.435039999987509</v>
      </c>
      <c r="Y54" s="1">
        <v>100.26072000000002</v>
      </c>
      <c r="Z54" s="1">
        <v>73.32791666661204</v>
      </c>
      <c r="AA54" s="1">
        <v>74.152316666612052</v>
      </c>
      <c r="AB54" s="1">
        <v>74.152316666612052</v>
      </c>
      <c r="AC54" s="1">
        <v>74.152316666612052</v>
      </c>
      <c r="AD54" s="1">
        <v>73.32791666661204</v>
      </c>
      <c r="AE54" s="1">
        <v>74.152316666612052</v>
      </c>
      <c r="AF54" s="1">
        <v>74.152316666612052</v>
      </c>
      <c r="AG54" s="1">
        <v>74.152316666612052</v>
      </c>
      <c r="AH54" s="1">
        <v>74.152316666612052</v>
      </c>
      <c r="AI54" s="1">
        <v>100.26072000000002</v>
      </c>
      <c r="AJ54" s="1">
        <v>108.15663199999814</v>
      </c>
      <c r="AK54" s="1">
        <v>73.32791666661204</v>
      </c>
      <c r="AL54" s="1">
        <v>73.32791666661204</v>
      </c>
      <c r="AM54" s="1">
        <v>132.72061333331766</v>
      </c>
    </row>
    <row r="55" spans="1:39" x14ac:dyDescent="0.25">
      <c r="A55" s="32">
        <f ca="1">Exceedance!U55</f>
        <v>44378</v>
      </c>
      <c r="B55" s="254">
        <v>62.662950000000002</v>
      </c>
      <c r="C55" s="254">
        <v>73.327916666612055</v>
      </c>
      <c r="D55" s="254">
        <v>73.327916666612055</v>
      </c>
      <c r="E55" s="1">
        <v>91.749999999999957</v>
      </c>
      <c r="F55" s="1">
        <v>91.749999999999957</v>
      </c>
      <c r="G55" s="1">
        <v>92.265249999999938</v>
      </c>
      <c r="H55" s="1">
        <v>82.700383333323714</v>
      </c>
      <c r="I55" s="1">
        <v>82.950383333323529</v>
      </c>
      <c r="J55" s="1">
        <v>73.397542499949111</v>
      </c>
      <c r="K55" s="1">
        <v>73.327916666612055</v>
      </c>
      <c r="L55" s="1">
        <v>73.327916666612055</v>
      </c>
      <c r="M55" s="1">
        <v>70.886583333279532</v>
      </c>
      <c r="N55" s="1">
        <v>71.401833333279527</v>
      </c>
      <c r="O55" s="1">
        <v>73.843166666612063</v>
      </c>
      <c r="P55" s="1">
        <v>82.700383333323714</v>
      </c>
      <c r="Q55" s="1">
        <v>82.950383333323529</v>
      </c>
      <c r="R55" s="1">
        <v>82.700383333323714</v>
      </c>
      <c r="S55" s="1">
        <v>87.635328333322548</v>
      </c>
      <c r="T55" s="1">
        <v>82.700383333323714</v>
      </c>
      <c r="U55" s="1">
        <v>73.843166666612063</v>
      </c>
      <c r="V55" s="1">
        <v>73.327916666612055</v>
      </c>
      <c r="W55" s="1">
        <v>73.327916666612055</v>
      </c>
      <c r="X55" s="1">
        <v>59.646899999992179</v>
      </c>
      <c r="Y55" s="1">
        <v>62.662950000000002</v>
      </c>
      <c r="Z55" s="1">
        <v>73.327916666612055</v>
      </c>
      <c r="AA55" s="1">
        <v>73.843166666612063</v>
      </c>
      <c r="AB55" s="1">
        <v>73.843166666612063</v>
      </c>
      <c r="AC55" s="1">
        <v>73.843166666612063</v>
      </c>
      <c r="AD55" s="1">
        <v>73.327916666612055</v>
      </c>
      <c r="AE55" s="1">
        <v>73.843166666612063</v>
      </c>
      <c r="AF55" s="1">
        <v>73.843166666612063</v>
      </c>
      <c r="AG55" s="1">
        <v>73.843166666612063</v>
      </c>
      <c r="AH55" s="1">
        <v>73.843166666612063</v>
      </c>
      <c r="AI55" s="1">
        <v>62.662950000000002</v>
      </c>
      <c r="AJ55" s="1">
        <v>67.597894999998843</v>
      </c>
      <c r="AK55" s="1">
        <v>73.327916666612055</v>
      </c>
      <c r="AL55" s="1">
        <v>73.327916666612055</v>
      </c>
      <c r="AM55" s="1">
        <v>82.950383333323529</v>
      </c>
    </row>
    <row r="56" spans="1:39" x14ac:dyDescent="0.25">
      <c r="A56" s="32">
        <f ca="1">Exceedance!U56</f>
        <v>44409</v>
      </c>
      <c r="B56" s="254">
        <v>56.396654999999996</v>
      </c>
      <c r="C56" s="254">
        <v>73.327916666612055</v>
      </c>
      <c r="D56" s="254">
        <v>73.327916666612055</v>
      </c>
      <c r="E56" s="1">
        <v>82.574999999999974</v>
      </c>
      <c r="F56" s="1">
        <v>82.574999999999974</v>
      </c>
      <c r="G56" s="1">
        <v>83.038724999999928</v>
      </c>
      <c r="H56" s="1">
        <v>74.430344999991348</v>
      </c>
      <c r="I56" s="1">
        <v>74.655344999991186</v>
      </c>
      <c r="J56" s="1">
        <v>73.397542499949111</v>
      </c>
      <c r="K56" s="1">
        <v>73.327916666612055</v>
      </c>
      <c r="L56" s="1">
        <v>73.327916666612055</v>
      </c>
      <c r="M56" s="1">
        <v>70.886583333279532</v>
      </c>
      <c r="N56" s="1">
        <v>71.350308333279514</v>
      </c>
      <c r="O56" s="1">
        <v>73.791641666612051</v>
      </c>
      <c r="P56" s="1">
        <v>74.430344999991348</v>
      </c>
      <c r="Q56" s="1">
        <v>74.655344999991186</v>
      </c>
      <c r="R56" s="1">
        <v>74.430344999991348</v>
      </c>
      <c r="S56" s="1">
        <v>78.87179549999027</v>
      </c>
      <c r="T56" s="1">
        <v>74.430344999991348</v>
      </c>
      <c r="U56" s="1">
        <v>73.791641666612051</v>
      </c>
      <c r="V56" s="1">
        <v>73.327916666612055</v>
      </c>
      <c r="W56" s="1">
        <v>73.327916666612055</v>
      </c>
      <c r="X56" s="1">
        <v>53.682209999992956</v>
      </c>
      <c r="Y56" s="1">
        <v>56.396654999999996</v>
      </c>
      <c r="Z56" s="1">
        <v>73.327916666612055</v>
      </c>
      <c r="AA56" s="1">
        <v>73.791641666612051</v>
      </c>
      <c r="AB56" s="1">
        <v>73.791641666612051</v>
      </c>
      <c r="AC56" s="1">
        <v>73.791641666612051</v>
      </c>
      <c r="AD56" s="1">
        <v>73.327916666612055</v>
      </c>
      <c r="AE56" s="1">
        <v>73.791641666612051</v>
      </c>
      <c r="AF56" s="1">
        <v>73.791641666612051</v>
      </c>
      <c r="AG56" s="1">
        <v>73.791641666612051</v>
      </c>
      <c r="AH56" s="1">
        <v>73.791641666612051</v>
      </c>
      <c r="AI56" s="1">
        <v>56.396654999999996</v>
      </c>
      <c r="AJ56" s="1">
        <v>60.838105499998946</v>
      </c>
      <c r="AK56" s="1">
        <v>73.327916666612055</v>
      </c>
      <c r="AL56" s="1">
        <v>73.327916666612055</v>
      </c>
      <c r="AM56" s="1">
        <v>74.655344999991186</v>
      </c>
    </row>
    <row r="57" spans="1:39" x14ac:dyDescent="0.25">
      <c r="A57" s="32">
        <f ca="1">Exceedance!U57</f>
        <v>44440</v>
      </c>
      <c r="B57" s="254">
        <v>112.79330999999999</v>
      </c>
      <c r="C57" s="254">
        <v>157.36691666632333</v>
      </c>
      <c r="D57" s="254">
        <v>157.36691666632333</v>
      </c>
      <c r="E57" s="1">
        <v>165.14999999999992</v>
      </c>
      <c r="F57" s="1">
        <v>165.14999999999992</v>
      </c>
      <c r="G57" s="1">
        <v>166.07744999999986</v>
      </c>
      <c r="H57" s="1">
        <v>148.86068999998267</v>
      </c>
      <c r="I57" s="1">
        <v>149.31068999998234</v>
      </c>
      <c r="J57" s="1">
        <v>149.03264249968922</v>
      </c>
      <c r="K57" s="1">
        <v>157.36691666632333</v>
      </c>
      <c r="L57" s="1">
        <v>157.36691666632333</v>
      </c>
      <c r="M57" s="1">
        <v>154.92558333299075</v>
      </c>
      <c r="N57" s="1">
        <v>155.85303333299078</v>
      </c>
      <c r="O57" s="1">
        <v>158.29436666632333</v>
      </c>
      <c r="P57" s="1">
        <v>148.86068999998267</v>
      </c>
      <c r="Q57" s="1">
        <v>149.31068999998234</v>
      </c>
      <c r="R57" s="1">
        <v>148.86068999998267</v>
      </c>
      <c r="S57" s="1">
        <v>157.74359099998054</v>
      </c>
      <c r="T57" s="1">
        <v>148.86068999998267</v>
      </c>
      <c r="U57" s="1">
        <v>158.29436666632333</v>
      </c>
      <c r="V57" s="1">
        <v>157.36691666632333</v>
      </c>
      <c r="W57" s="1">
        <v>157.36691666632333</v>
      </c>
      <c r="X57" s="1">
        <v>107.36441999998593</v>
      </c>
      <c r="Y57" s="1">
        <v>112.79330999999999</v>
      </c>
      <c r="Z57" s="1">
        <v>157.36691666632333</v>
      </c>
      <c r="AA57" s="1">
        <v>158.29436666632333</v>
      </c>
      <c r="AB57" s="1">
        <v>158.29436666632333</v>
      </c>
      <c r="AC57" s="1">
        <v>158.29436666632333</v>
      </c>
      <c r="AD57" s="1">
        <v>157.36691666632333</v>
      </c>
      <c r="AE57" s="1">
        <v>158.29436666632333</v>
      </c>
      <c r="AF57" s="1">
        <v>158.29436666632333</v>
      </c>
      <c r="AG57" s="1">
        <v>158.29436666632333</v>
      </c>
      <c r="AH57" s="1">
        <v>158.29436666632333</v>
      </c>
      <c r="AI57" s="1">
        <v>112.79330999999999</v>
      </c>
      <c r="AJ57" s="1">
        <v>121.67621099999789</v>
      </c>
      <c r="AK57" s="1">
        <v>157.36691666632333</v>
      </c>
      <c r="AL57" s="1">
        <v>157.36691666632333</v>
      </c>
      <c r="AM57" s="1">
        <v>149.31068999998234</v>
      </c>
    </row>
    <row r="58" spans="1:39" x14ac:dyDescent="0.25">
      <c r="A58" s="32">
        <f ca="1">Exceedance!U58</f>
        <v>44470</v>
      </c>
      <c r="B58" s="254">
        <v>112.79330999999999</v>
      </c>
      <c r="C58" s="254">
        <v>146.86191666667736</v>
      </c>
      <c r="D58" s="254">
        <v>146.86191666667736</v>
      </c>
      <c r="E58" s="1">
        <v>165.14999999999995</v>
      </c>
      <c r="F58" s="1">
        <v>165.14999999999995</v>
      </c>
      <c r="G58" s="1">
        <v>166.07744999999986</v>
      </c>
      <c r="H58" s="1">
        <v>148.8606899999827</v>
      </c>
      <c r="I58" s="1">
        <v>149.31068999998237</v>
      </c>
      <c r="J58" s="1">
        <v>139.57814250000791</v>
      </c>
      <c r="K58" s="1">
        <v>146.86191666667736</v>
      </c>
      <c r="L58" s="1">
        <v>146.86191666667736</v>
      </c>
      <c r="M58" s="1">
        <v>144.42058333334481</v>
      </c>
      <c r="N58" s="1">
        <v>145.34803333334483</v>
      </c>
      <c r="O58" s="1">
        <v>147.78936666667738</v>
      </c>
      <c r="P58" s="1">
        <v>148.8606899999827</v>
      </c>
      <c r="Q58" s="1">
        <v>149.31068999998237</v>
      </c>
      <c r="R58" s="1">
        <v>148.8606899999827</v>
      </c>
      <c r="S58" s="1">
        <v>157.74359099998054</v>
      </c>
      <c r="T58" s="1">
        <v>148.8606899999827</v>
      </c>
      <c r="U58" s="1">
        <v>147.78936666667738</v>
      </c>
      <c r="V58" s="1">
        <v>146.86191666667736</v>
      </c>
      <c r="W58" s="1">
        <v>146.86191666667736</v>
      </c>
      <c r="X58" s="1">
        <v>107.36441999998591</v>
      </c>
      <c r="Y58" s="1">
        <v>112.79330999999999</v>
      </c>
      <c r="Z58" s="1">
        <v>146.86191666667736</v>
      </c>
      <c r="AA58" s="1">
        <v>147.78936666667738</v>
      </c>
      <c r="AB58" s="1">
        <v>147.78936666667738</v>
      </c>
      <c r="AC58" s="1">
        <v>147.78936666667738</v>
      </c>
      <c r="AD58" s="1">
        <v>146.86191666667736</v>
      </c>
      <c r="AE58" s="1">
        <v>147.78936666667738</v>
      </c>
      <c r="AF58" s="1">
        <v>147.78936666667738</v>
      </c>
      <c r="AG58" s="1">
        <v>147.78936666667738</v>
      </c>
      <c r="AH58" s="1">
        <v>147.78936666667738</v>
      </c>
      <c r="AI58" s="1">
        <v>112.79330999999999</v>
      </c>
      <c r="AJ58" s="1">
        <v>121.67621099999789</v>
      </c>
      <c r="AK58" s="1">
        <v>146.86191666667736</v>
      </c>
      <c r="AL58" s="1">
        <v>146.86191666667736</v>
      </c>
      <c r="AM58" s="1">
        <v>149.31068999998237</v>
      </c>
    </row>
    <row r="59" spans="1:39" x14ac:dyDescent="0.25">
      <c r="A59" s="32">
        <f ca="1">Exceedance!U59</f>
        <v>44501</v>
      </c>
      <c r="B59" s="254">
        <v>112.79330999999999</v>
      </c>
      <c r="C59" s="254">
        <v>146.86191666667739</v>
      </c>
      <c r="D59" s="254">
        <v>146.86191666667739</v>
      </c>
      <c r="E59" s="1">
        <v>165.14999999999992</v>
      </c>
      <c r="F59" s="1">
        <v>165.14999999999992</v>
      </c>
      <c r="G59" s="1">
        <v>166.07744999999986</v>
      </c>
      <c r="H59" s="1">
        <v>148.86068999998267</v>
      </c>
      <c r="I59" s="1">
        <v>149.31068999998234</v>
      </c>
      <c r="J59" s="1">
        <v>139.57814250000789</v>
      </c>
      <c r="K59" s="1">
        <v>146.86191666667739</v>
      </c>
      <c r="L59" s="1">
        <v>146.86191666667739</v>
      </c>
      <c r="M59" s="1">
        <v>144.42058333334481</v>
      </c>
      <c r="N59" s="1">
        <v>145.34803333334483</v>
      </c>
      <c r="O59" s="1">
        <v>147.78936666667738</v>
      </c>
      <c r="P59" s="1">
        <v>148.86068999998267</v>
      </c>
      <c r="Q59" s="1">
        <v>149.31068999998234</v>
      </c>
      <c r="R59" s="1">
        <v>148.86068999998267</v>
      </c>
      <c r="S59" s="1">
        <v>157.74359099998054</v>
      </c>
      <c r="T59" s="1">
        <v>148.86068999998267</v>
      </c>
      <c r="U59" s="1">
        <v>147.78936666667738</v>
      </c>
      <c r="V59" s="1">
        <v>146.86191666667739</v>
      </c>
      <c r="W59" s="1">
        <v>146.86191666667739</v>
      </c>
      <c r="X59" s="1">
        <v>107.36441999998593</v>
      </c>
      <c r="Y59" s="1">
        <v>112.79330999999999</v>
      </c>
      <c r="Z59" s="1">
        <v>146.86191666667739</v>
      </c>
      <c r="AA59" s="1">
        <v>147.78936666667738</v>
      </c>
      <c r="AB59" s="1">
        <v>147.78936666667738</v>
      </c>
      <c r="AC59" s="1">
        <v>147.78936666667738</v>
      </c>
      <c r="AD59" s="1">
        <v>146.86191666667739</v>
      </c>
      <c r="AE59" s="1">
        <v>147.78936666667738</v>
      </c>
      <c r="AF59" s="1">
        <v>147.78936666667738</v>
      </c>
      <c r="AG59" s="1">
        <v>147.78936666667738</v>
      </c>
      <c r="AH59" s="1">
        <v>147.78936666667738</v>
      </c>
      <c r="AI59" s="1">
        <v>112.79330999999999</v>
      </c>
      <c r="AJ59" s="1">
        <v>121.67621099999789</v>
      </c>
      <c r="AK59" s="1">
        <v>146.86191666667739</v>
      </c>
      <c r="AL59" s="1">
        <v>146.86191666667739</v>
      </c>
      <c r="AM59" s="1">
        <v>149.31068999998234</v>
      </c>
    </row>
    <row r="60" spans="1:39" x14ac:dyDescent="0.25">
      <c r="A60" s="32">
        <f ca="1">Exceedance!U60</f>
        <v>44531</v>
      </c>
      <c r="B60" s="254">
        <v>100.26072000000002</v>
      </c>
      <c r="C60" s="254">
        <v>146.8629166668091</v>
      </c>
      <c r="D60" s="254">
        <v>146.8629166668091</v>
      </c>
      <c r="E60" s="1">
        <v>146.79999999999995</v>
      </c>
      <c r="F60" s="1">
        <v>146.79999999999995</v>
      </c>
      <c r="G60" s="1">
        <v>147.62439999999989</v>
      </c>
      <c r="H60" s="1">
        <v>132.32061333331794</v>
      </c>
      <c r="I60" s="1">
        <v>132.72061333331766</v>
      </c>
      <c r="J60" s="1">
        <v>139.57904250012643</v>
      </c>
      <c r="K60" s="1">
        <v>146.8629166668091</v>
      </c>
      <c r="L60" s="1">
        <v>146.8629166668091</v>
      </c>
      <c r="M60" s="1">
        <v>144.42158333347655</v>
      </c>
      <c r="N60" s="1">
        <v>145.24598333347652</v>
      </c>
      <c r="O60" s="1">
        <v>147.6873166668091</v>
      </c>
      <c r="P60" s="1">
        <v>132.32061333331794</v>
      </c>
      <c r="Q60" s="1">
        <v>132.72061333331766</v>
      </c>
      <c r="R60" s="1">
        <v>132.32061333331794</v>
      </c>
      <c r="S60" s="1">
        <v>140.21652533331607</v>
      </c>
      <c r="T60" s="1">
        <v>132.32061333331794</v>
      </c>
      <c r="U60" s="1">
        <v>147.6873166668091</v>
      </c>
      <c r="V60" s="1">
        <v>146.8629166668091</v>
      </c>
      <c r="W60" s="1">
        <v>146.8629166668091</v>
      </c>
      <c r="X60" s="1">
        <v>95.435039999987495</v>
      </c>
      <c r="Y60" s="1">
        <v>100.26072000000002</v>
      </c>
      <c r="Z60" s="1">
        <v>146.8629166668091</v>
      </c>
      <c r="AA60" s="1">
        <v>147.6873166668091</v>
      </c>
      <c r="AB60" s="1">
        <v>147.6873166668091</v>
      </c>
      <c r="AC60" s="1">
        <v>147.6873166668091</v>
      </c>
      <c r="AD60" s="1">
        <v>146.8629166668091</v>
      </c>
      <c r="AE60" s="1">
        <v>147.6873166668091</v>
      </c>
      <c r="AF60" s="1">
        <v>147.6873166668091</v>
      </c>
      <c r="AG60" s="1">
        <v>147.6873166668091</v>
      </c>
      <c r="AH60" s="1">
        <v>147.6873166668091</v>
      </c>
      <c r="AI60" s="1">
        <v>100.26072000000002</v>
      </c>
      <c r="AJ60" s="1">
        <v>108.15663199999815</v>
      </c>
      <c r="AK60" s="1">
        <v>146.8629166668091</v>
      </c>
      <c r="AL60" s="1">
        <v>146.8629166668091</v>
      </c>
      <c r="AM60" s="1">
        <v>132.72061333331766</v>
      </c>
    </row>
    <row r="61" spans="1:39" x14ac:dyDescent="0.25">
      <c r="A61" s="32">
        <f ca="1">Exceedance!U61</f>
        <v>44562</v>
      </c>
      <c r="B61" s="254">
        <v>106.71401499982053</v>
      </c>
      <c r="C61" s="254">
        <v>141.20265166647053</v>
      </c>
      <c r="D61" s="254">
        <v>157.55024999948074</v>
      </c>
      <c r="E61" s="1">
        <v>155.97499999999994</v>
      </c>
      <c r="F61" s="1">
        <v>156.8509249999999</v>
      </c>
      <c r="G61" s="1">
        <v>156.8509249999999</v>
      </c>
      <c r="H61" s="1">
        <v>140.77765166647083</v>
      </c>
      <c r="I61" s="1">
        <v>158.42617499948071</v>
      </c>
      <c r="J61" s="1">
        <v>157.55024999948074</v>
      </c>
      <c r="K61" s="1">
        <v>106.71401499982053</v>
      </c>
      <c r="L61" s="1">
        <v>155.10891666614816</v>
      </c>
      <c r="M61" s="1">
        <v>155.10891666614816</v>
      </c>
      <c r="N61" s="1">
        <v>158.42617499948071</v>
      </c>
      <c r="O61" s="1">
        <v>140.77765166647083</v>
      </c>
      <c r="P61" s="1">
        <v>140.77765166647083</v>
      </c>
      <c r="Q61" s="1">
        <v>140.77765166647083</v>
      </c>
      <c r="R61" s="1">
        <v>140.77765166647083</v>
      </c>
      <c r="S61" s="1">
        <v>140.77765166647083</v>
      </c>
      <c r="T61" s="1">
        <v>141.20265166647053</v>
      </c>
      <c r="U61" s="1">
        <v>158.42617499948071</v>
      </c>
      <c r="V61" s="1">
        <v>106.71401499982053</v>
      </c>
      <c r="W61" s="1">
        <v>106.71401499982053</v>
      </c>
      <c r="X61" s="1">
        <v>95.166424999794231</v>
      </c>
      <c r="Y61" s="1">
        <v>106.71401499982053</v>
      </c>
      <c r="Z61" s="1">
        <v>157.55024999948074</v>
      </c>
      <c r="AA61" s="1">
        <v>158.42617499948071</v>
      </c>
      <c r="AB61" s="1">
        <v>141.20265166647053</v>
      </c>
      <c r="AC61" s="1">
        <v>158.42617499948071</v>
      </c>
      <c r="AD61" s="1">
        <v>158.42617499948071</v>
      </c>
      <c r="AE61" s="1">
        <v>141.20265166647053</v>
      </c>
      <c r="AF61" s="1">
        <v>158.42617499948071</v>
      </c>
      <c r="AG61" s="1">
        <v>158.42617499948071</v>
      </c>
      <c r="AH61" s="1">
        <v>158.42617499948071</v>
      </c>
      <c r="AI61" s="1">
        <v>115.10342149981855</v>
      </c>
      <c r="AJ61" s="1">
        <v>106.71401499982053</v>
      </c>
      <c r="AK61" s="1">
        <v>157.55024999948074</v>
      </c>
      <c r="AL61" s="1">
        <v>158.42617499948071</v>
      </c>
      <c r="AM61" s="1">
        <v>155.97499999999994</v>
      </c>
    </row>
    <row r="62" spans="1:39" x14ac:dyDescent="0.25">
      <c r="A62" s="32">
        <f ca="1">Exceedance!U62</f>
        <v>44593</v>
      </c>
      <c r="B62" s="254">
        <v>100.43671999983107</v>
      </c>
      <c r="C62" s="254">
        <v>132.89661333314871</v>
      </c>
      <c r="D62" s="254">
        <v>73.51124999976939</v>
      </c>
      <c r="E62" s="1">
        <v>146.79999999999995</v>
      </c>
      <c r="F62" s="1">
        <v>147.62439999999987</v>
      </c>
      <c r="G62" s="1">
        <v>147.62439999999987</v>
      </c>
      <c r="H62" s="1">
        <v>132.49661333314901</v>
      </c>
      <c r="I62" s="1">
        <v>74.335649999769402</v>
      </c>
      <c r="J62" s="1">
        <v>73.51124999976939</v>
      </c>
      <c r="K62" s="1">
        <v>100.43671999983107</v>
      </c>
      <c r="L62" s="1">
        <v>71.069916666436896</v>
      </c>
      <c r="M62" s="1">
        <v>71.069916666436896</v>
      </c>
      <c r="N62" s="1">
        <v>74.335649999769402</v>
      </c>
      <c r="O62" s="1">
        <v>132.49661333314901</v>
      </c>
      <c r="P62" s="1">
        <v>132.49661333314901</v>
      </c>
      <c r="Q62" s="1">
        <v>132.49661333314901</v>
      </c>
      <c r="R62" s="1">
        <v>132.49661333314901</v>
      </c>
      <c r="S62" s="1">
        <v>132.49661333314901</v>
      </c>
      <c r="T62" s="1">
        <v>132.89661333314871</v>
      </c>
      <c r="U62" s="1">
        <v>74.335649999769402</v>
      </c>
      <c r="V62" s="1">
        <v>100.43671999983107</v>
      </c>
      <c r="W62" s="1">
        <v>100.43671999983107</v>
      </c>
      <c r="X62" s="1">
        <v>89.568399999806303</v>
      </c>
      <c r="Y62" s="1">
        <v>100.43671999983107</v>
      </c>
      <c r="Z62" s="1">
        <v>73.51124999976939</v>
      </c>
      <c r="AA62" s="1">
        <v>74.335649999769402</v>
      </c>
      <c r="AB62" s="1">
        <v>132.89661333314871</v>
      </c>
      <c r="AC62" s="1">
        <v>74.335649999769402</v>
      </c>
      <c r="AD62" s="1">
        <v>74.335649999769402</v>
      </c>
      <c r="AE62" s="1">
        <v>132.89661333314871</v>
      </c>
      <c r="AF62" s="1">
        <v>74.335649999769402</v>
      </c>
      <c r="AG62" s="1">
        <v>74.335649999769402</v>
      </c>
      <c r="AH62" s="1">
        <v>74.335649999769402</v>
      </c>
      <c r="AI62" s="1">
        <v>108.3326319998292</v>
      </c>
      <c r="AJ62" s="1">
        <v>100.43671999983107</v>
      </c>
      <c r="AK62" s="1">
        <v>73.51124999976939</v>
      </c>
      <c r="AL62" s="1">
        <v>74.335649999769402</v>
      </c>
      <c r="AM62" s="1">
        <v>146.79999999999995</v>
      </c>
    </row>
    <row r="63" spans="1:39" x14ac:dyDescent="0.25">
      <c r="A63" s="32">
        <f ca="1">Exceedance!U63</f>
        <v>44621</v>
      </c>
      <c r="B63" s="254">
        <v>125.54589999978887</v>
      </c>
      <c r="C63" s="254">
        <v>166.12076666643594</v>
      </c>
      <c r="D63" s="254">
        <v>152.29825000012895</v>
      </c>
      <c r="E63" s="1">
        <v>183.49999999999991</v>
      </c>
      <c r="F63" s="1">
        <v>184.53049999999982</v>
      </c>
      <c r="G63" s="1">
        <v>184.53049999999982</v>
      </c>
      <c r="H63" s="1">
        <v>165.62076666643628</v>
      </c>
      <c r="I63" s="1">
        <v>153.32875000012896</v>
      </c>
      <c r="J63" s="1">
        <v>152.29825000012895</v>
      </c>
      <c r="K63" s="1">
        <v>125.54589999978887</v>
      </c>
      <c r="L63" s="1">
        <v>149.85691666679639</v>
      </c>
      <c r="M63" s="1">
        <v>149.85691666679639</v>
      </c>
      <c r="N63" s="1">
        <v>153.32875000012896</v>
      </c>
      <c r="O63" s="1">
        <v>165.62076666643628</v>
      </c>
      <c r="P63" s="1">
        <v>165.62076666643628</v>
      </c>
      <c r="Q63" s="1">
        <v>165.62076666643628</v>
      </c>
      <c r="R63" s="1">
        <v>165.62076666643628</v>
      </c>
      <c r="S63" s="1">
        <v>165.62076666643628</v>
      </c>
      <c r="T63" s="1">
        <v>166.12076666643594</v>
      </c>
      <c r="U63" s="1">
        <v>153.32875000012896</v>
      </c>
      <c r="V63" s="1">
        <v>125.54589999978887</v>
      </c>
      <c r="W63" s="1">
        <v>125.54589999978887</v>
      </c>
      <c r="X63" s="1">
        <v>111.9604999997579</v>
      </c>
      <c r="Y63" s="1">
        <v>125.54589999978887</v>
      </c>
      <c r="Z63" s="1">
        <v>152.29825000012895</v>
      </c>
      <c r="AA63" s="1">
        <v>153.32875000012896</v>
      </c>
      <c r="AB63" s="1">
        <v>166.12076666643594</v>
      </c>
      <c r="AC63" s="1">
        <v>153.32875000012896</v>
      </c>
      <c r="AD63" s="1">
        <v>153.32875000012896</v>
      </c>
      <c r="AE63" s="1">
        <v>166.12076666643594</v>
      </c>
      <c r="AF63" s="1">
        <v>153.32875000012896</v>
      </c>
      <c r="AG63" s="1">
        <v>153.32875000012896</v>
      </c>
      <c r="AH63" s="1">
        <v>153.32875000012896</v>
      </c>
      <c r="AI63" s="1">
        <v>135.41578999978651</v>
      </c>
      <c r="AJ63" s="1">
        <v>125.54589999978887</v>
      </c>
      <c r="AK63" s="1">
        <v>152.29825000012895</v>
      </c>
      <c r="AL63" s="1">
        <v>153.32875000012896</v>
      </c>
      <c r="AM63" s="1">
        <v>183.49999999999991</v>
      </c>
    </row>
    <row r="64" spans="1:39" x14ac:dyDescent="0.25">
      <c r="A64" s="32" t="str">
        <f ca="1">Exceedance!U64</f>
        <v/>
      </c>
      <c r="B64" s="254">
        <v>125.54589999978886</v>
      </c>
      <c r="C64" s="254">
        <v>166.12076666643594</v>
      </c>
      <c r="D64" s="254">
        <v>183.81324999987751</v>
      </c>
      <c r="E64" s="1">
        <v>183.49999999999991</v>
      </c>
      <c r="F64" s="1">
        <v>184.53049999999982</v>
      </c>
      <c r="G64" s="1">
        <v>184.53049999999982</v>
      </c>
      <c r="H64" s="1">
        <v>165.62076666643631</v>
      </c>
      <c r="I64" s="1">
        <v>184.8437499998775</v>
      </c>
      <c r="J64" s="1">
        <v>183.81324999987751</v>
      </c>
      <c r="K64" s="1">
        <v>125.54589999978886</v>
      </c>
      <c r="L64" s="1">
        <v>181.37191666654493</v>
      </c>
      <c r="M64" s="1">
        <v>181.37191666654493</v>
      </c>
      <c r="N64" s="1">
        <v>184.8437499998775</v>
      </c>
      <c r="O64" s="1">
        <v>165.62076666643631</v>
      </c>
      <c r="P64" s="1">
        <v>165.62076666643631</v>
      </c>
      <c r="Q64" s="1">
        <v>165.62076666643631</v>
      </c>
      <c r="R64" s="1">
        <v>165.62076666643631</v>
      </c>
      <c r="S64" s="1">
        <v>165.62076666643631</v>
      </c>
      <c r="T64" s="1">
        <v>166.12076666643594</v>
      </c>
      <c r="U64" s="1">
        <v>184.8437499998775</v>
      </c>
      <c r="V64" s="1">
        <v>125.54589999978886</v>
      </c>
      <c r="W64" s="1">
        <v>125.54589999978886</v>
      </c>
      <c r="X64" s="1">
        <v>111.9604999997579</v>
      </c>
      <c r="Y64" s="1">
        <v>125.54589999978886</v>
      </c>
      <c r="Z64" s="1">
        <v>183.81324999987751</v>
      </c>
      <c r="AA64" s="1">
        <v>184.8437499998775</v>
      </c>
      <c r="AB64" s="1">
        <v>166.12076666643594</v>
      </c>
      <c r="AC64" s="1">
        <v>184.8437499998775</v>
      </c>
      <c r="AD64" s="1">
        <v>184.8437499998775</v>
      </c>
      <c r="AE64" s="1">
        <v>166.12076666643594</v>
      </c>
      <c r="AF64" s="1">
        <v>184.8437499998775</v>
      </c>
      <c r="AG64" s="1">
        <v>184.8437499998775</v>
      </c>
      <c r="AH64" s="1">
        <v>184.8437499998775</v>
      </c>
      <c r="AI64" s="1">
        <v>135.41578999978654</v>
      </c>
      <c r="AJ64" s="1">
        <v>125.54589999978886</v>
      </c>
      <c r="AK64" s="1">
        <v>183.81324999987751</v>
      </c>
      <c r="AL64" s="1">
        <v>184.8437499998775</v>
      </c>
      <c r="AM64" s="1">
        <v>183.49999999999991</v>
      </c>
    </row>
    <row r="65" spans="1:39" x14ac:dyDescent="0.25">
      <c r="A65" s="32" t="str">
        <f ca="1">Exceedance!U65</f>
        <v/>
      </c>
      <c r="B65" s="254">
        <v>138.10048999976775</v>
      </c>
      <c r="C65" s="254">
        <v>182.7328433330795</v>
      </c>
      <c r="D65" s="254">
        <v>189.06525000003998</v>
      </c>
      <c r="E65" s="1">
        <v>201.84999999999991</v>
      </c>
      <c r="F65" s="1">
        <v>202.98354999999984</v>
      </c>
      <c r="G65" s="1">
        <v>202.98354999999984</v>
      </c>
      <c r="H65" s="1">
        <v>182.18284333307989</v>
      </c>
      <c r="I65" s="1">
        <v>190.19880000003999</v>
      </c>
      <c r="J65" s="1">
        <v>189.06525000003998</v>
      </c>
      <c r="K65" s="1">
        <v>138.10048999976775</v>
      </c>
      <c r="L65" s="1">
        <v>186.62391666670743</v>
      </c>
      <c r="M65" s="1">
        <v>186.62391666670743</v>
      </c>
      <c r="N65" s="1">
        <v>190.19880000003999</v>
      </c>
      <c r="O65" s="1">
        <v>182.18284333307989</v>
      </c>
      <c r="P65" s="1">
        <v>182.18284333307989</v>
      </c>
      <c r="Q65" s="1">
        <v>182.18284333307989</v>
      </c>
      <c r="R65" s="1">
        <v>182.18284333307989</v>
      </c>
      <c r="S65" s="1">
        <v>182.18284333307989</v>
      </c>
      <c r="T65" s="1">
        <v>182.7328433330795</v>
      </c>
      <c r="U65" s="1">
        <v>190.19880000003999</v>
      </c>
      <c r="V65" s="1">
        <v>138.10048999976775</v>
      </c>
      <c r="W65" s="1">
        <v>138.10048999976775</v>
      </c>
      <c r="X65" s="1">
        <v>123.15654999973368</v>
      </c>
      <c r="Y65" s="1">
        <v>138.10048999976775</v>
      </c>
      <c r="Z65" s="1">
        <v>189.06525000003998</v>
      </c>
      <c r="AA65" s="1">
        <v>190.19880000003999</v>
      </c>
      <c r="AB65" s="1">
        <v>182.7328433330795</v>
      </c>
      <c r="AC65" s="1">
        <v>190.19880000003999</v>
      </c>
      <c r="AD65" s="1">
        <v>190.19880000003999</v>
      </c>
      <c r="AE65" s="1">
        <v>182.7328433330795</v>
      </c>
      <c r="AF65" s="1">
        <v>190.19880000003999</v>
      </c>
      <c r="AG65" s="1">
        <v>190.19880000003999</v>
      </c>
      <c r="AH65" s="1">
        <v>190.19880000003999</v>
      </c>
      <c r="AI65" s="1">
        <v>148.95736899976518</v>
      </c>
      <c r="AJ65" s="1">
        <v>138.10048999976775</v>
      </c>
      <c r="AK65" s="1">
        <v>189.06525000003998</v>
      </c>
      <c r="AL65" s="1">
        <v>190.19880000003999</v>
      </c>
      <c r="AM65" s="1">
        <v>201.84999999999991</v>
      </c>
    </row>
    <row r="66" spans="1:39" x14ac:dyDescent="0.25">
      <c r="A66" s="32" t="str">
        <f ca="1">Exceedance!U66</f>
        <v/>
      </c>
      <c r="B66" s="254">
        <v>100.43671999983108</v>
      </c>
      <c r="C66" s="254">
        <v>132.89661333314874</v>
      </c>
      <c r="D66" s="254">
        <v>73.511249999769404</v>
      </c>
      <c r="E66" s="1">
        <v>146.79999999999995</v>
      </c>
      <c r="F66" s="1">
        <v>147.62439999999987</v>
      </c>
      <c r="G66" s="1">
        <v>147.62439999999987</v>
      </c>
      <c r="H66" s="1">
        <v>132.49661333314901</v>
      </c>
      <c r="I66" s="1">
        <v>74.335649999769416</v>
      </c>
      <c r="J66" s="1">
        <v>73.511249999769404</v>
      </c>
      <c r="K66" s="1">
        <v>100.43671999983108</v>
      </c>
      <c r="L66" s="1">
        <v>71.06991666643691</v>
      </c>
      <c r="M66" s="1">
        <v>71.06991666643691</v>
      </c>
      <c r="N66" s="1">
        <v>74.335649999769416</v>
      </c>
      <c r="O66" s="1">
        <v>132.49661333314901</v>
      </c>
      <c r="P66" s="1">
        <v>132.49661333314901</v>
      </c>
      <c r="Q66" s="1">
        <v>132.49661333314901</v>
      </c>
      <c r="R66" s="1">
        <v>132.49661333314901</v>
      </c>
      <c r="S66" s="1">
        <v>132.49661333314901</v>
      </c>
      <c r="T66" s="1">
        <v>132.89661333314874</v>
      </c>
      <c r="U66" s="1">
        <v>74.335649999769416</v>
      </c>
      <c r="V66" s="1">
        <v>100.43671999983108</v>
      </c>
      <c r="W66" s="1">
        <v>100.43671999983108</v>
      </c>
      <c r="X66" s="1">
        <v>89.568399999806303</v>
      </c>
      <c r="Y66" s="1">
        <v>100.43671999983108</v>
      </c>
      <c r="Z66" s="1">
        <v>73.511249999769404</v>
      </c>
      <c r="AA66" s="1">
        <v>74.335649999769416</v>
      </c>
      <c r="AB66" s="1">
        <v>132.89661333314874</v>
      </c>
      <c r="AC66" s="1">
        <v>74.335649999769416</v>
      </c>
      <c r="AD66" s="1">
        <v>74.335649999769416</v>
      </c>
      <c r="AE66" s="1">
        <v>132.89661333314874</v>
      </c>
      <c r="AF66" s="1">
        <v>74.335649999769416</v>
      </c>
      <c r="AG66" s="1">
        <v>74.335649999769416</v>
      </c>
      <c r="AH66" s="1">
        <v>74.335649999769416</v>
      </c>
      <c r="AI66" s="1">
        <v>108.3326319998292</v>
      </c>
      <c r="AJ66" s="1">
        <v>100.43671999983108</v>
      </c>
      <c r="AK66" s="1">
        <v>73.511249999769404</v>
      </c>
      <c r="AL66" s="1">
        <v>74.335649999769416</v>
      </c>
      <c r="AM66" s="1">
        <v>146.79999999999995</v>
      </c>
    </row>
    <row r="67" spans="1:39" x14ac:dyDescent="0.25">
      <c r="A67" s="32" t="str">
        <f ca="1">Exceedance!U67</f>
        <v/>
      </c>
      <c r="B67" s="254">
        <v>62.772949999894436</v>
      </c>
      <c r="C67" s="254">
        <v>83.06038333321797</v>
      </c>
      <c r="D67" s="254">
        <v>73.511249999769404</v>
      </c>
      <c r="E67" s="1">
        <v>91.749999999999957</v>
      </c>
      <c r="F67" s="1">
        <v>92.265249999999909</v>
      </c>
      <c r="G67" s="1">
        <v>92.265249999999909</v>
      </c>
      <c r="H67" s="1">
        <v>82.810383333218141</v>
      </c>
      <c r="I67" s="1">
        <v>74.026499999769413</v>
      </c>
      <c r="J67" s="1">
        <v>73.511249999769404</v>
      </c>
      <c r="K67" s="1">
        <v>62.772949999894436</v>
      </c>
      <c r="L67" s="1">
        <v>71.069916666436924</v>
      </c>
      <c r="M67" s="1">
        <v>71.069916666436924</v>
      </c>
      <c r="N67" s="1">
        <v>74.026499999769413</v>
      </c>
      <c r="O67" s="1">
        <v>82.810383333218141</v>
      </c>
      <c r="P67" s="1">
        <v>82.810383333218141</v>
      </c>
      <c r="Q67" s="1">
        <v>82.810383333218141</v>
      </c>
      <c r="R67" s="1">
        <v>82.810383333218141</v>
      </c>
      <c r="S67" s="1">
        <v>82.810383333218141</v>
      </c>
      <c r="T67" s="1">
        <v>83.06038333321797</v>
      </c>
      <c r="U67" s="1">
        <v>74.026499999769413</v>
      </c>
      <c r="V67" s="1">
        <v>62.772949999894436</v>
      </c>
      <c r="W67" s="1">
        <v>62.772949999894436</v>
      </c>
      <c r="X67" s="1">
        <v>55.98024999987895</v>
      </c>
      <c r="Y67" s="1">
        <v>62.772949999894436</v>
      </c>
      <c r="Z67" s="1">
        <v>73.511249999769404</v>
      </c>
      <c r="AA67" s="1">
        <v>74.026499999769413</v>
      </c>
      <c r="AB67" s="1">
        <v>83.06038333321797</v>
      </c>
      <c r="AC67" s="1">
        <v>74.026499999769413</v>
      </c>
      <c r="AD67" s="1">
        <v>74.026499999769413</v>
      </c>
      <c r="AE67" s="1">
        <v>83.06038333321797</v>
      </c>
      <c r="AF67" s="1">
        <v>74.026499999769413</v>
      </c>
      <c r="AG67" s="1">
        <v>74.026499999769413</v>
      </c>
      <c r="AH67" s="1">
        <v>74.026499999769413</v>
      </c>
      <c r="AI67" s="1">
        <v>67.707894999893256</v>
      </c>
      <c r="AJ67" s="1">
        <v>62.772949999894436</v>
      </c>
      <c r="AK67" s="1">
        <v>73.511249999769404</v>
      </c>
      <c r="AL67" s="1">
        <v>74.026499999769413</v>
      </c>
      <c r="AM67" s="1">
        <v>91.749999999999957</v>
      </c>
    </row>
    <row r="68" spans="1:39" x14ac:dyDescent="0.25">
      <c r="A68" s="32" t="str">
        <f ca="1">Exceedance!U68</f>
        <v/>
      </c>
      <c r="B68" s="254">
        <v>56.495654999904964</v>
      </c>
      <c r="C68" s="254">
        <v>74.754344999896176</v>
      </c>
      <c r="D68" s="254">
        <v>73.511249999769404</v>
      </c>
      <c r="E68" s="1">
        <v>82.574999999999974</v>
      </c>
      <c r="F68" s="1">
        <v>83.038724999999914</v>
      </c>
      <c r="G68" s="1">
        <v>83.038724999999914</v>
      </c>
      <c r="H68" s="1">
        <v>74.529344999896324</v>
      </c>
      <c r="I68" s="1">
        <v>73.974974999769415</v>
      </c>
      <c r="J68" s="1">
        <v>73.511249999769404</v>
      </c>
      <c r="K68" s="1">
        <v>56.495654999904964</v>
      </c>
      <c r="L68" s="1">
        <v>71.069916666436924</v>
      </c>
      <c r="M68" s="1">
        <v>71.069916666436924</v>
      </c>
      <c r="N68" s="1">
        <v>73.974974999769415</v>
      </c>
      <c r="O68" s="1">
        <v>74.529344999896324</v>
      </c>
      <c r="P68" s="1">
        <v>74.529344999896324</v>
      </c>
      <c r="Q68" s="1">
        <v>74.529344999896324</v>
      </c>
      <c r="R68" s="1">
        <v>74.529344999896324</v>
      </c>
      <c r="S68" s="1">
        <v>74.529344999896324</v>
      </c>
      <c r="T68" s="1">
        <v>74.754344999896176</v>
      </c>
      <c r="U68" s="1">
        <v>73.974974999769415</v>
      </c>
      <c r="V68" s="1">
        <v>56.495654999904964</v>
      </c>
      <c r="W68" s="1">
        <v>56.495654999904964</v>
      </c>
      <c r="X68" s="1">
        <v>50.382224999891051</v>
      </c>
      <c r="Y68" s="1">
        <v>56.495654999904964</v>
      </c>
      <c r="Z68" s="1">
        <v>73.511249999769404</v>
      </c>
      <c r="AA68" s="1">
        <v>73.974974999769415</v>
      </c>
      <c r="AB68" s="1">
        <v>74.754344999896176</v>
      </c>
      <c r="AC68" s="1">
        <v>73.974974999769415</v>
      </c>
      <c r="AD68" s="1">
        <v>73.974974999769415</v>
      </c>
      <c r="AE68" s="1">
        <v>74.754344999896176</v>
      </c>
      <c r="AF68" s="1">
        <v>73.974974999769415</v>
      </c>
      <c r="AG68" s="1">
        <v>73.974974999769415</v>
      </c>
      <c r="AH68" s="1">
        <v>73.974974999769415</v>
      </c>
      <c r="AI68" s="1">
        <v>60.937105499903915</v>
      </c>
      <c r="AJ68" s="1">
        <v>56.495654999904964</v>
      </c>
      <c r="AK68" s="1">
        <v>73.511249999769404</v>
      </c>
      <c r="AL68" s="1">
        <v>73.974974999769415</v>
      </c>
      <c r="AM68" s="1">
        <v>82.574999999999974</v>
      </c>
    </row>
    <row r="69" spans="1:39" x14ac:dyDescent="0.25">
      <c r="A69" s="32" t="str">
        <f ca="1">Exceedance!U69</f>
        <v/>
      </c>
      <c r="B69" s="254">
        <v>112.99130999980993</v>
      </c>
      <c r="C69" s="254">
        <v>149.50868999979232</v>
      </c>
      <c r="D69" s="254">
        <v>157.55024999948068</v>
      </c>
      <c r="E69" s="1">
        <v>165.14999999999992</v>
      </c>
      <c r="F69" s="1">
        <v>166.07744999999983</v>
      </c>
      <c r="G69" s="1">
        <v>166.07744999999983</v>
      </c>
      <c r="H69" s="1">
        <v>149.05868999979265</v>
      </c>
      <c r="I69" s="1">
        <v>158.47769999948068</v>
      </c>
      <c r="J69" s="1">
        <v>157.55024999948068</v>
      </c>
      <c r="K69" s="1">
        <v>112.99130999980993</v>
      </c>
      <c r="L69" s="1">
        <v>155.10891666614813</v>
      </c>
      <c r="M69" s="1">
        <v>155.10891666614813</v>
      </c>
      <c r="N69" s="1">
        <v>158.47769999948068</v>
      </c>
      <c r="O69" s="1">
        <v>149.05868999979265</v>
      </c>
      <c r="P69" s="1">
        <v>149.05868999979265</v>
      </c>
      <c r="Q69" s="1">
        <v>149.05868999979265</v>
      </c>
      <c r="R69" s="1">
        <v>149.05868999979265</v>
      </c>
      <c r="S69" s="1">
        <v>149.05868999979265</v>
      </c>
      <c r="T69" s="1">
        <v>149.50868999979232</v>
      </c>
      <c r="U69" s="1">
        <v>158.47769999948068</v>
      </c>
      <c r="V69" s="1">
        <v>112.99130999980993</v>
      </c>
      <c r="W69" s="1">
        <v>112.99130999980993</v>
      </c>
      <c r="X69" s="1">
        <v>100.7644499997821</v>
      </c>
      <c r="Y69" s="1">
        <v>112.99130999980993</v>
      </c>
      <c r="Z69" s="1">
        <v>157.55024999948068</v>
      </c>
      <c r="AA69" s="1">
        <v>158.47769999948068</v>
      </c>
      <c r="AB69" s="1">
        <v>149.50868999979232</v>
      </c>
      <c r="AC69" s="1">
        <v>158.47769999948068</v>
      </c>
      <c r="AD69" s="1">
        <v>158.47769999948068</v>
      </c>
      <c r="AE69" s="1">
        <v>149.50868999979232</v>
      </c>
      <c r="AF69" s="1">
        <v>158.47769999948068</v>
      </c>
      <c r="AG69" s="1">
        <v>158.47769999948068</v>
      </c>
      <c r="AH69" s="1">
        <v>158.47769999948068</v>
      </c>
      <c r="AI69" s="1">
        <v>121.87421099980783</v>
      </c>
      <c r="AJ69" s="1">
        <v>112.99130999980993</v>
      </c>
      <c r="AK69" s="1">
        <v>157.55024999948068</v>
      </c>
      <c r="AL69" s="1">
        <v>158.47769999948068</v>
      </c>
      <c r="AM69" s="1">
        <v>165.14999999999992</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66CC"/>
  </sheetPr>
  <dimension ref="A1:BD100"/>
  <sheetViews>
    <sheetView zoomScale="90" zoomScaleNormal="90" workbookViewId="0">
      <selection activeCell="B4" sqref="B4:AM69"/>
    </sheetView>
  </sheetViews>
  <sheetFormatPr defaultRowHeight="15" x14ac:dyDescent="0.25"/>
  <cols>
    <col min="1" max="1" width="8.85546875" style="148"/>
    <col min="2" max="4" width="9.140625" style="255"/>
  </cols>
  <sheetData>
    <row r="1" spans="1:56" s="148" customFormat="1" x14ac:dyDescent="0.25">
      <c r="A1" s="30"/>
      <c r="B1" s="762" t="s">
        <v>245</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148" customFormat="1" x14ac:dyDescent="0.25">
      <c r="A2" s="30"/>
      <c r="B2" s="271" t="s">
        <v>295</v>
      </c>
      <c r="C2" s="271" t="s">
        <v>296</v>
      </c>
      <c r="D2" s="271" t="s">
        <v>297</v>
      </c>
      <c r="E2" s="148">
        <v>1981</v>
      </c>
      <c r="F2" s="148">
        <v>1982</v>
      </c>
      <c r="G2" s="148">
        <v>1983</v>
      </c>
      <c r="H2" s="148">
        <v>1984</v>
      </c>
      <c r="I2" s="148">
        <v>1985</v>
      </c>
      <c r="J2" s="148">
        <v>1986</v>
      </c>
      <c r="K2" s="148">
        <v>1987</v>
      </c>
      <c r="L2" s="148">
        <v>1988</v>
      </c>
      <c r="M2" s="148">
        <v>1989</v>
      </c>
      <c r="N2" s="148">
        <v>1990</v>
      </c>
      <c r="O2" s="148">
        <v>1991</v>
      </c>
      <c r="P2" s="148">
        <v>1992</v>
      </c>
      <c r="Q2" s="148">
        <v>1993</v>
      </c>
      <c r="R2" s="148">
        <v>1994</v>
      </c>
      <c r="S2" s="148">
        <v>1995</v>
      </c>
      <c r="T2" s="148">
        <v>1996</v>
      </c>
      <c r="U2" s="148">
        <v>1997</v>
      </c>
      <c r="V2" s="148">
        <v>1998</v>
      </c>
      <c r="W2" s="148">
        <v>1999</v>
      </c>
      <c r="X2" s="148">
        <v>2000</v>
      </c>
      <c r="Y2" s="148">
        <v>2001</v>
      </c>
      <c r="Z2" s="148">
        <v>2002</v>
      </c>
      <c r="AA2" s="148">
        <v>2003</v>
      </c>
      <c r="AB2" s="148">
        <v>2004</v>
      </c>
      <c r="AC2" s="148">
        <v>2005</v>
      </c>
      <c r="AD2" s="148">
        <v>2006</v>
      </c>
      <c r="AE2" s="148">
        <v>2007</v>
      </c>
      <c r="AF2" s="193">
        <v>2008</v>
      </c>
      <c r="AG2" s="193">
        <v>2009</v>
      </c>
      <c r="AH2" s="148">
        <v>2010</v>
      </c>
      <c r="AI2" s="148">
        <v>2011</v>
      </c>
      <c r="AJ2" s="148">
        <v>2012</v>
      </c>
      <c r="AK2" s="148">
        <v>2013</v>
      </c>
      <c r="AL2" s="148">
        <v>2014</v>
      </c>
      <c r="AM2" s="148">
        <v>2015</v>
      </c>
      <c r="AN2" s="148">
        <v>2016</v>
      </c>
      <c r="AO2" s="148">
        <v>2017</v>
      </c>
      <c r="AP2" s="148">
        <v>2018</v>
      </c>
      <c r="AQ2" s="148">
        <v>2019</v>
      </c>
      <c r="AR2" s="148">
        <v>2020</v>
      </c>
      <c r="AS2" s="148">
        <v>2021</v>
      </c>
      <c r="AT2" s="148">
        <v>2022</v>
      </c>
      <c r="AU2" s="148">
        <v>2023</v>
      </c>
      <c r="AV2" s="148">
        <v>2024</v>
      </c>
      <c r="AW2" s="148">
        <v>2025</v>
      </c>
      <c r="AX2" s="148">
        <v>2026</v>
      </c>
      <c r="AY2" s="148">
        <v>2027</v>
      </c>
      <c r="AZ2" s="148">
        <v>2028</v>
      </c>
      <c r="BA2" s="148">
        <v>2029</v>
      </c>
      <c r="BB2" s="148">
        <v>2030</v>
      </c>
      <c r="BC2" s="148">
        <v>2031</v>
      </c>
      <c r="BD2" s="148">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30.000198347131285</v>
      </c>
      <c r="C4" s="273">
        <v>30.000198347131285</v>
      </c>
      <c r="D4" s="273">
        <v>30.000198347131285</v>
      </c>
      <c r="E4">
        <v>30.000198347131285</v>
      </c>
      <c r="F4">
        <v>30.000198347131285</v>
      </c>
      <c r="G4">
        <v>30.000198347131285</v>
      </c>
      <c r="H4">
        <v>30.000198347131285</v>
      </c>
      <c r="I4">
        <v>30.000198347131285</v>
      </c>
      <c r="J4">
        <v>30.000198347131285</v>
      </c>
      <c r="K4">
        <v>30.000198347131285</v>
      </c>
      <c r="L4">
        <v>30.000198347131285</v>
      </c>
      <c r="M4">
        <v>30.000198347131285</v>
      </c>
      <c r="N4">
        <v>30.000198347131285</v>
      </c>
      <c r="O4">
        <v>30.000198347131285</v>
      </c>
      <c r="P4">
        <v>30.000198347131285</v>
      </c>
      <c r="Q4">
        <v>30.000198347131285</v>
      </c>
      <c r="R4">
        <v>30.000198347131285</v>
      </c>
      <c r="S4">
        <v>30.000198347131285</v>
      </c>
      <c r="T4">
        <v>30.000198347131285</v>
      </c>
      <c r="U4">
        <v>30.000198347131285</v>
      </c>
      <c r="V4">
        <v>30.000198347131285</v>
      </c>
      <c r="W4">
        <v>30.000198347131285</v>
      </c>
      <c r="X4">
        <v>30.000198347131285</v>
      </c>
      <c r="Y4">
        <v>30.000198347131285</v>
      </c>
      <c r="Z4">
        <v>30.000198347131285</v>
      </c>
      <c r="AA4">
        <v>30.000198347131285</v>
      </c>
      <c r="AB4">
        <v>30.000198347131285</v>
      </c>
      <c r="AC4">
        <v>30.000198347131285</v>
      </c>
      <c r="AD4">
        <v>30.000198347131285</v>
      </c>
      <c r="AE4">
        <v>30.000198347131285</v>
      </c>
      <c r="AF4">
        <v>30.000198347131285</v>
      </c>
      <c r="AG4">
        <v>30.000198347131285</v>
      </c>
      <c r="AH4">
        <v>30.000198347131285</v>
      </c>
      <c r="AI4">
        <v>30.000198347131285</v>
      </c>
      <c r="AJ4">
        <v>30.000198347131285</v>
      </c>
      <c r="AK4">
        <v>30.000198347131285</v>
      </c>
      <c r="AL4">
        <v>30.000198347131285</v>
      </c>
      <c r="AM4">
        <v>30.000198347131285</v>
      </c>
    </row>
    <row r="5" spans="1:56" x14ac:dyDescent="0.25">
      <c r="A5" s="32">
        <f ca="1">Exceedance!U5</f>
        <v>42856</v>
      </c>
      <c r="B5" s="273">
        <v>55.000046281039289</v>
      </c>
      <c r="C5" s="273">
        <v>55.000046281039289</v>
      </c>
      <c r="D5" s="273">
        <v>55.000046281039289</v>
      </c>
      <c r="E5">
        <v>55.000046281039289</v>
      </c>
      <c r="F5">
        <v>55.000046281039289</v>
      </c>
      <c r="G5">
        <v>55.000046281039289</v>
      </c>
      <c r="H5">
        <v>55.000046281039289</v>
      </c>
      <c r="I5">
        <v>55.000046281039289</v>
      </c>
      <c r="J5">
        <v>55.000046281039289</v>
      </c>
      <c r="K5">
        <v>55.000046281039289</v>
      </c>
      <c r="L5">
        <v>55.000046281039289</v>
      </c>
      <c r="M5">
        <v>55.000046281039289</v>
      </c>
      <c r="N5">
        <v>55.000046281039289</v>
      </c>
      <c r="O5">
        <v>55.000046281039289</v>
      </c>
      <c r="P5">
        <v>55.000046281039289</v>
      </c>
      <c r="Q5">
        <v>55.000046281039289</v>
      </c>
      <c r="R5">
        <v>55.000046281039289</v>
      </c>
      <c r="S5">
        <v>55.000046281039289</v>
      </c>
      <c r="T5">
        <v>55.000046281039289</v>
      </c>
      <c r="U5">
        <v>55.000046281039289</v>
      </c>
      <c r="V5">
        <v>55.000046281039289</v>
      </c>
      <c r="W5">
        <v>55.000046281039289</v>
      </c>
      <c r="X5">
        <v>55.000046281039289</v>
      </c>
      <c r="Y5">
        <v>55.000046281039289</v>
      </c>
      <c r="Z5">
        <v>55.000046281039289</v>
      </c>
      <c r="AA5">
        <v>55.000046281039289</v>
      </c>
      <c r="AB5">
        <v>55.000046281039289</v>
      </c>
      <c r="AC5">
        <v>55.000046281039289</v>
      </c>
      <c r="AD5">
        <v>55.000046281039289</v>
      </c>
      <c r="AE5">
        <v>55.000046281039289</v>
      </c>
      <c r="AF5">
        <v>55.000046281039289</v>
      </c>
      <c r="AG5">
        <v>55.000046281039289</v>
      </c>
      <c r="AH5">
        <v>55.000046281039289</v>
      </c>
      <c r="AI5">
        <v>55.000046281039289</v>
      </c>
      <c r="AJ5">
        <v>55.000046281039289</v>
      </c>
      <c r="AK5">
        <v>55.000046281039289</v>
      </c>
      <c r="AL5">
        <v>55.000046281039289</v>
      </c>
      <c r="AM5">
        <v>55.000046281039289</v>
      </c>
    </row>
    <row r="6" spans="1:56" x14ac:dyDescent="0.25">
      <c r="A6" s="32">
        <f ca="1">Exceedance!U6</f>
        <v>42887</v>
      </c>
      <c r="B6" s="273">
        <v>59.999801652868634</v>
      </c>
      <c r="C6" s="273">
        <v>59.999801652868634</v>
      </c>
      <c r="D6" s="273">
        <v>59.999801652868634</v>
      </c>
      <c r="E6">
        <v>59.999801652868634</v>
      </c>
      <c r="F6">
        <v>59.999801652868634</v>
      </c>
      <c r="G6">
        <v>59.999801652868634</v>
      </c>
      <c r="H6">
        <v>59.999801652868634</v>
      </c>
      <c r="I6">
        <v>59.999801652868634</v>
      </c>
      <c r="J6">
        <v>59.999801652868634</v>
      </c>
      <c r="K6">
        <v>59.999801652868634</v>
      </c>
      <c r="L6">
        <v>59.999801652868634</v>
      </c>
      <c r="M6">
        <v>59.999801652868634</v>
      </c>
      <c r="N6">
        <v>59.999801652868634</v>
      </c>
      <c r="O6">
        <v>59.999801652868634</v>
      </c>
      <c r="P6">
        <v>59.999801652868634</v>
      </c>
      <c r="Q6">
        <v>59.999801652868634</v>
      </c>
      <c r="R6">
        <v>59.999801652868634</v>
      </c>
      <c r="S6">
        <v>59.999801652868634</v>
      </c>
      <c r="T6">
        <v>59.999801652868634</v>
      </c>
      <c r="U6">
        <v>59.999801652868634</v>
      </c>
      <c r="V6">
        <v>59.999801652868634</v>
      </c>
      <c r="W6">
        <v>59.999801652868634</v>
      </c>
      <c r="X6">
        <v>59.999801652868634</v>
      </c>
      <c r="Y6">
        <v>59.999801652868634</v>
      </c>
      <c r="Z6">
        <v>59.999801652868634</v>
      </c>
      <c r="AA6">
        <v>59.999801652868634</v>
      </c>
      <c r="AB6">
        <v>59.999801652868634</v>
      </c>
      <c r="AC6">
        <v>59.999801652868634</v>
      </c>
      <c r="AD6">
        <v>59.999801652868634</v>
      </c>
      <c r="AE6">
        <v>59.999801652868634</v>
      </c>
      <c r="AF6">
        <v>59.999801652868634</v>
      </c>
      <c r="AG6">
        <v>59.999801652868634</v>
      </c>
      <c r="AH6">
        <v>59.999801652868634</v>
      </c>
      <c r="AI6">
        <v>59.999801652868634</v>
      </c>
      <c r="AJ6">
        <v>59.999801652868634</v>
      </c>
      <c r="AK6">
        <v>59.999801652868634</v>
      </c>
      <c r="AL6">
        <v>59.999801652868634</v>
      </c>
      <c r="AM6">
        <v>59.999801652868634</v>
      </c>
    </row>
    <row r="7" spans="1:56" x14ac:dyDescent="0.25">
      <c r="A7" s="32">
        <f ca="1">Exceedance!U7</f>
        <v>42917</v>
      </c>
      <c r="B7" s="273">
        <v>64.999775206535432</v>
      </c>
      <c r="C7" s="273">
        <v>64.999775206535432</v>
      </c>
      <c r="D7" s="273">
        <v>64.999775206535432</v>
      </c>
      <c r="E7">
        <v>64.999775206535432</v>
      </c>
      <c r="F7">
        <v>64.999775206535432</v>
      </c>
      <c r="G7">
        <v>64.999775206535432</v>
      </c>
      <c r="H7">
        <v>64.999775206535432</v>
      </c>
      <c r="I7">
        <v>64.999775206535432</v>
      </c>
      <c r="J7">
        <v>64.999775206535432</v>
      </c>
      <c r="K7">
        <v>64.999775206535432</v>
      </c>
      <c r="L7">
        <v>64.999775206535432</v>
      </c>
      <c r="M7">
        <v>64.999775206535432</v>
      </c>
      <c r="N7">
        <v>64.999775206535432</v>
      </c>
      <c r="O7">
        <v>64.999775206535432</v>
      </c>
      <c r="P7">
        <v>64.999775206535432</v>
      </c>
      <c r="Q7">
        <v>64.999775206535432</v>
      </c>
      <c r="R7">
        <v>64.999775206535432</v>
      </c>
      <c r="S7">
        <v>64.999775206535432</v>
      </c>
      <c r="T7">
        <v>64.999775206535432</v>
      </c>
      <c r="U7">
        <v>64.999775206535432</v>
      </c>
      <c r="V7">
        <v>64.999775206535432</v>
      </c>
      <c r="W7">
        <v>64.999775206535432</v>
      </c>
      <c r="X7">
        <v>64.999775206535432</v>
      </c>
      <c r="Y7">
        <v>64.999775206535432</v>
      </c>
      <c r="Z7">
        <v>64.999775206535432</v>
      </c>
      <c r="AA7">
        <v>64.999775206535432</v>
      </c>
      <c r="AB7">
        <v>64.999775206535432</v>
      </c>
      <c r="AC7">
        <v>64.999775206535432</v>
      </c>
      <c r="AD7">
        <v>64.999775206535432</v>
      </c>
      <c r="AE7">
        <v>64.999775206535432</v>
      </c>
      <c r="AF7">
        <v>64.999775206535432</v>
      </c>
      <c r="AG7">
        <v>64.999775206535432</v>
      </c>
      <c r="AH7">
        <v>64.999775206535432</v>
      </c>
      <c r="AI7">
        <v>64.999775206535432</v>
      </c>
      <c r="AJ7">
        <v>64.999775206535432</v>
      </c>
      <c r="AK7">
        <v>64.999775206535432</v>
      </c>
      <c r="AL7">
        <v>64.999775206535432</v>
      </c>
      <c r="AM7">
        <v>64.999775206535432</v>
      </c>
    </row>
    <row r="8" spans="1:56" x14ac:dyDescent="0.25">
      <c r="A8" s="32">
        <f ca="1">Exceedance!U8</f>
        <v>42948</v>
      </c>
      <c r="B8" s="273">
        <v>64.999775206535432</v>
      </c>
      <c r="C8" s="273">
        <v>64.999775206535432</v>
      </c>
      <c r="D8" s="273">
        <v>64.999775206535432</v>
      </c>
      <c r="E8">
        <v>64.999775206535432</v>
      </c>
      <c r="F8">
        <v>64.999775206535432</v>
      </c>
      <c r="G8">
        <v>64.999775206535432</v>
      </c>
      <c r="H8">
        <v>64.999775206535432</v>
      </c>
      <c r="I8">
        <v>64.999775206535432</v>
      </c>
      <c r="J8">
        <v>64.999775206535432</v>
      </c>
      <c r="K8">
        <v>64.999775206535432</v>
      </c>
      <c r="L8">
        <v>64.999775206535432</v>
      </c>
      <c r="M8">
        <v>64.999775206535432</v>
      </c>
      <c r="N8">
        <v>64.999775206535432</v>
      </c>
      <c r="O8">
        <v>64.999775206535432</v>
      </c>
      <c r="P8">
        <v>64.999775206535432</v>
      </c>
      <c r="Q8">
        <v>64.999775206535432</v>
      </c>
      <c r="R8">
        <v>64.999775206535432</v>
      </c>
      <c r="S8">
        <v>64.999775206535432</v>
      </c>
      <c r="T8">
        <v>64.999775206535432</v>
      </c>
      <c r="U8">
        <v>64.999775206535432</v>
      </c>
      <c r="V8">
        <v>64.999775206535432</v>
      </c>
      <c r="W8">
        <v>64.999775206535432</v>
      </c>
      <c r="X8">
        <v>64.999775206535432</v>
      </c>
      <c r="Y8">
        <v>64.999775206535432</v>
      </c>
      <c r="Z8">
        <v>64.999775206535432</v>
      </c>
      <c r="AA8">
        <v>64.999775206535432</v>
      </c>
      <c r="AB8">
        <v>64.999775206535432</v>
      </c>
      <c r="AC8">
        <v>64.999775206535432</v>
      </c>
      <c r="AD8">
        <v>64.999775206535432</v>
      </c>
      <c r="AE8">
        <v>64.999775206535432</v>
      </c>
      <c r="AF8">
        <v>64.999775206535432</v>
      </c>
      <c r="AG8">
        <v>64.999775206535432</v>
      </c>
      <c r="AH8">
        <v>64.999775206535432</v>
      </c>
      <c r="AI8">
        <v>64.999775206535432</v>
      </c>
      <c r="AJ8">
        <v>64.999775206535432</v>
      </c>
      <c r="AK8">
        <v>64.999775206535432</v>
      </c>
      <c r="AL8">
        <v>64.999775206535432</v>
      </c>
      <c r="AM8">
        <v>64.999775206535432</v>
      </c>
    </row>
    <row r="9" spans="1:56" x14ac:dyDescent="0.25">
      <c r="A9" s="32">
        <f ca="1">Exceedance!U9</f>
        <v>42979</v>
      </c>
      <c r="B9" s="273">
        <v>55.000264462911751</v>
      </c>
      <c r="C9" s="273">
        <v>55.000264462911751</v>
      </c>
      <c r="D9" s="273">
        <v>55.000264462911751</v>
      </c>
      <c r="E9">
        <v>55.000264462911751</v>
      </c>
      <c r="F9">
        <v>55.000264462911751</v>
      </c>
      <c r="G9">
        <v>55.000264462911751</v>
      </c>
      <c r="H9">
        <v>55.000264462911751</v>
      </c>
      <c r="I9">
        <v>55.000264462911751</v>
      </c>
      <c r="J9">
        <v>55.000264462911751</v>
      </c>
      <c r="K9">
        <v>55.000264462911751</v>
      </c>
      <c r="L9">
        <v>55.000264462911751</v>
      </c>
      <c r="M9">
        <v>55.000264462911751</v>
      </c>
      <c r="N9">
        <v>55.000264462911751</v>
      </c>
      <c r="O9">
        <v>55.000264462911751</v>
      </c>
      <c r="P9">
        <v>55.000264462911751</v>
      </c>
      <c r="Q9">
        <v>55.000264462911751</v>
      </c>
      <c r="R9">
        <v>55.000264462911751</v>
      </c>
      <c r="S9">
        <v>55.000264462911751</v>
      </c>
      <c r="T9">
        <v>55.000264462911751</v>
      </c>
      <c r="U9">
        <v>55.000264462911751</v>
      </c>
      <c r="V9">
        <v>55.000264462911751</v>
      </c>
      <c r="W9">
        <v>55.000264462911751</v>
      </c>
      <c r="X9">
        <v>55.000264462911751</v>
      </c>
      <c r="Y9">
        <v>55.000264462911751</v>
      </c>
      <c r="Z9">
        <v>55.000264462911751</v>
      </c>
      <c r="AA9">
        <v>55.000264462911751</v>
      </c>
      <c r="AB9">
        <v>55.000264462911751</v>
      </c>
      <c r="AC9">
        <v>55.000264462911751</v>
      </c>
      <c r="AD9">
        <v>55.000264462911751</v>
      </c>
      <c r="AE9">
        <v>55.000264462911751</v>
      </c>
      <c r="AF9">
        <v>55.000264462911751</v>
      </c>
      <c r="AG9">
        <v>55.000264462911751</v>
      </c>
      <c r="AH9">
        <v>55.000264462911751</v>
      </c>
      <c r="AI9">
        <v>55.000264462911751</v>
      </c>
      <c r="AJ9">
        <v>55.000264462911751</v>
      </c>
      <c r="AK9">
        <v>55.000264462911751</v>
      </c>
      <c r="AL9">
        <v>55.000264462911751</v>
      </c>
      <c r="AM9">
        <v>55.000264462911751</v>
      </c>
    </row>
    <row r="10" spans="1:56" x14ac:dyDescent="0.25">
      <c r="A10" s="32">
        <f ca="1">Exceedance!U10</f>
        <v>43009</v>
      </c>
      <c r="B10" s="273">
        <v>29.999999999992973</v>
      </c>
      <c r="C10" s="273">
        <v>29.999999999992973</v>
      </c>
      <c r="D10" s="273">
        <v>29.999999999992973</v>
      </c>
      <c r="E10">
        <v>29.999999999992973</v>
      </c>
      <c r="F10">
        <v>29.999999999992973</v>
      </c>
      <c r="G10">
        <v>29.999999999992973</v>
      </c>
      <c r="H10">
        <v>29.999999999992973</v>
      </c>
      <c r="I10">
        <v>29.999999999992973</v>
      </c>
      <c r="J10">
        <v>29.999999999992973</v>
      </c>
      <c r="K10">
        <v>29.999999999992973</v>
      </c>
      <c r="L10">
        <v>29.999999999992973</v>
      </c>
      <c r="M10">
        <v>29.999999999992973</v>
      </c>
      <c r="N10">
        <v>29.999999999992973</v>
      </c>
      <c r="O10">
        <v>29.999999999992973</v>
      </c>
      <c r="P10">
        <v>29.999999999992973</v>
      </c>
      <c r="Q10">
        <v>29.999999999992973</v>
      </c>
      <c r="R10">
        <v>29.999999999992973</v>
      </c>
      <c r="S10">
        <v>29.999999999992973</v>
      </c>
      <c r="T10">
        <v>29.999999999992973</v>
      </c>
      <c r="U10">
        <v>29.999999999992973</v>
      </c>
      <c r="V10">
        <v>29.999999999992973</v>
      </c>
      <c r="W10">
        <v>29.999999999992973</v>
      </c>
      <c r="X10">
        <v>29.999999999992973</v>
      </c>
      <c r="Y10">
        <v>29.999999999992973</v>
      </c>
      <c r="Z10">
        <v>29.999999999992973</v>
      </c>
      <c r="AA10">
        <v>29.999999999992973</v>
      </c>
      <c r="AB10">
        <v>29.999999999992973</v>
      </c>
      <c r="AC10">
        <v>29.999999999992973</v>
      </c>
      <c r="AD10">
        <v>29.999999999992973</v>
      </c>
      <c r="AE10">
        <v>29.999999999992973</v>
      </c>
      <c r="AF10">
        <v>29.999999999992973</v>
      </c>
      <c r="AG10">
        <v>29.999999999992973</v>
      </c>
      <c r="AH10">
        <v>29.999999999992973</v>
      </c>
      <c r="AI10">
        <v>29.999999999992973</v>
      </c>
      <c r="AJ10">
        <v>29.999999999992973</v>
      </c>
      <c r="AK10">
        <v>29.999999999992973</v>
      </c>
      <c r="AL10">
        <v>29.999999999992973</v>
      </c>
      <c r="AM10">
        <v>29.999999999992973</v>
      </c>
    </row>
    <row r="11" spans="1:56" x14ac:dyDescent="0.25">
      <c r="A11" s="32">
        <f ca="1">Exceedance!U11</f>
        <v>43040</v>
      </c>
      <c r="B11" s="273">
        <v>0</v>
      </c>
      <c r="C11" s="273">
        <v>0</v>
      </c>
      <c r="D11" s="273">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row>
    <row r="12" spans="1:56" x14ac:dyDescent="0.25">
      <c r="A12" s="32">
        <f ca="1">Exceedance!U12</f>
        <v>43070</v>
      </c>
      <c r="B12" s="273">
        <v>0</v>
      </c>
      <c r="C12" s="273">
        <v>0</v>
      </c>
      <c r="D12" s="273">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row>
    <row r="13" spans="1:56" x14ac:dyDescent="0.25">
      <c r="A13" s="32">
        <f ca="1">Exceedance!U13</f>
        <v>43101</v>
      </c>
      <c r="B13" s="273">
        <v>0</v>
      </c>
      <c r="C13" s="273">
        <v>0</v>
      </c>
      <c r="D13" s="27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row>
    <row r="14" spans="1:56" x14ac:dyDescent="0.25">
      <c r="A14" s="32">
        <f ca="1">Exceedance!U14</f>
        <v>43132</v>
      </c>
      <c r="B14" s="273">
        <v>0</v>
      </c>
      <c r="C14" s="273">
        <v>0</v>
      </c>
      <c r="D14" s="273">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row>
    <row r="15" spans="1:56" x14ac:dyDescent="0.25">
      <c r="A15" s="32">
        <f ca="1">Exceedance!U15</f>
        <v>43160</v>
      </c>
      <c r="B15" s="273">
        <v>4.9999999999915907</v>
      </c>
      <c r="C15" s="273">
        <v>4.9999999999915907</v>
      </c>
      <c r="D15" s="273">
        <v>4.9999999999915907</v>
      </c>
      <c r="E15">
        <v>4.9999999999915907</v>
      </c>
      <c r="F15">
        <v>4.9999999999915907</v>
      </c>
      <c r="G15">
        <v>4.9999999999915907</v>
      </c>
      <c r="H15">
        <v>4.9999999999915907</v>
      </c>
      <c r="I15">
        <v>4.9999999999915907</v>
      </c>
      <c r="J15">
        <v>4.9999999999915907</v>
      </c>
      <c r="K15">
        <v>4.9999999999915907</v>
      </c>
      <c r="L15">
        <v>4.9999999999915907</v>
      </c>
      <c r="M15">
        <v>4.9999999999915907</v>
      </c>
      <c r="N15">
        <v>4.9999999999915907</v>
      </c>
      <c r="O15">
        <v>4.9999999999915907</v>
      </c>
      <c r="P15">
        <v>4.9999999999915907</v>
      </c>
      <c r="Q15">
        <v>4.9999999999915907</v>
      </c>
      <c r="R15">
        <v>4.9999999999915907</v>
      </c>
      <c r="S15">
        <v>4.9999999999915907</v>
      </c>
      <c r="T15">
        <v>4.9999999999915907</v>
      </c>
      <c r="U15">
        <v>4.9999999999915907</v>
      </c>
      <c r="V15">
        <v>4.9999999999915907</v>
      </c>
      <c r="W15">
        <v>4.9999999999915907</v>
      </c>
      <c r="X15">
        <v>4.9999999999915907</v>
      </c>
      <c r="Y15">
        <v>4.9999999999915907</v>
      </c>
      <c r="Z15">
        <v>4.9999999999915907</v>
      </c>
      <c r="AA15">
        <v>4.9999999999915907</v>
      </c>
      <c r="AB15">
        <v>4.9999999999915907</v>
      </c>
      <c r="AC15">
        <v>4.9999999999915907</v>
      </c>
      <c r="AD15">
        <v>4.9999999999915907</v>
      </c>
      <c r="AE15">
        <v>4.9999999999915907</v>
      </c>
      <c r="AF15">
        <v>4.9999999999915907</v>
      </c>
      <c r="AG15">
        <v>4.9999999999915907</v>
      </c>
      <c r="AH15">
        <v>4.9999999999915907</v>
      </c>
      <c r="AI15">
        <v>4.9999999999915907</v>
      </c>
      <c r="AJ15">
        <v>4.9999999999915907</v>
      </c>
      <c r="AK15">
        <v>4.9999999999915907</v>
      </c>
      <c r="AL15">
        <v>4.9999999999915907</v>
      </c>
      <c r="AM15">
        <v>4.9999999999915907</v>
      </c>
    </row>
    <row r="16" spans="1:56" x14ac:dyDescent="0.25">
      <c r="A16" s="32">
        <f ca="1">Exceedance!U16</f>
        <v>43191</v>
      </c>
      <c r="B16" s="273">
        <v>29.999999999999979</v>
      </c>
      <c r="C16" s="273">
        <v>29.999999999999979</v>
      </c>
      <c r="D16" s="273">
        <v>29.999999999999979</v>
      </c>
      <c r="E16">
        <v>29.999999999999979</v>
      </c>
      <c r="F16">
        <v>29.999999999999979</v>
      </c>
      <c r="G16">
        <v>29.999999999999979</v>
      </c>
      <c r="H16">
        <v>29.999999999999979</v>
      </c>
      <c r="I16">
        <v>29.999999999999979</v>
      </c>
      <c r="J16">
        <v>29.999999999999979</v>
      </c>
      <c r="K16">
        <v>29.999999999999979</v>
      </c>
      <c r="L16">
        <v>29.999999999999979</v>
      </c>
      <c r="M16">
        <v>29.999999999999979</v>
      </c>
      <c r="N16">
        <v>29.999999999999979</v>
      </c>
      <c r="O16">
        <v>29.999999999999979</v>
      </c>
      <c r="P16">
        <v>29.999999999999979</v>
      </c>
      <c r="Q16">
        <v>29.999999999999979</v>
      </c>
      <c r="R16">
        <v>29.999999999999979</v>
      </c>
      <c r="S16">
        <v>29.999999999999979</v>
      </c>
      <c r="T16">
        <v>29.999999999999979</v>
      </c>
      <c r="U16">
        <v>29.999999999999979</v>
      </c>
      <c r="V16">
        <v>29.999999999999979</v>
      </c>
      <c r="W16">
        <v>29.999999999999979</v>
      </c>
      <c r="X16">
        <v>29.999999999999979</v>
      </c>
      <c r="Y16">
        <v>29.999999999999979</v>
      </c>
      <c r="Z16">
        <v>29.999999999999979</v>
      </c>
      <c r="AA16">
        <v>29.999999999999979</v>
      </c>
      <c r="AB16">
        <v>29.999999999999979</v>
      </c>
      <c r="AC16">
        <v>29.999999999999979</v>
      </c>
      <c r="AD16">
        <v>29.999999999999979</v>
      </c>
      <c r="AE16">
        <v>29.999999999999979</v>
      </c>
      <c r="AF16">
        <v>29.999999999999979</v>
      </c>
      <c r="AG16">
        <v>29.999999999999979</v>
      </c>
      <c r="AH16">
        <v>29.999999999999979</v>
      </c>
      <c r="AI16">
        <v>29.999999999999979</v>
      </c>
      <c r="AJ16">
        <v>29.999999999999979</v>
      </c>
      <c r="AK16">
        <v>29.999999999999979</v>
      </c>
      <c r="AL16">
        <v>29.999999999999979</v>
      </c>
      <c r="AM16">
        <v>29.999999999999979</v>
      </c>
    </row>
    <row r="17" spans="1:39" x14ac:dyDescent="0.25">
      <c r="A17" s="32">
        <f ca="1">Exceedance!U17</f>
        <v>43221</v>
      </c>
      <c r="B17" s="273">
        <v>54.999999999950923</v>
      </c>
      <c r="C17" s="273">
        <v>54.999999999950923</v>
      </c>
      <c r="D17" s="273">
        <v>54.999999999950923</v>
      </c>
      <c r="E17">
        <v>54.999999999950923</v>
      </c>
      <c r="F17">
        <v>54.999999999950923</v>
      </c>
      <c r="G17">
        <v>54.999999999950923</v>
      </c>
      <c r="H17">
        <v>54.999999999950923</v>
      </c>
      <c r="I17">
        <v>54.999999999950923</v>
      </c>
      <c r="J17">
        <v>54.999999999950923</v>
      </c>
      <c r="K17">
        <v>54.999999999950923</v>
      </c>
      <c r="L17">
        <v>54.999999999950923</v>
      </c>
      <c r="M17">
        <v>54.999999999950923</v>
      </c>
      <c r="N17">
        <v>54.999999999950923</v>
      </c>
      <c r="O17">
        <v>54.999999999950923</v>
      </c>
      <c r="P17">
        <v>54.999999999950923</v>
      </c>
      <c r="Q17">
        <v>54.999999999950923</v>
      </c>
      <c r="R17">
        <v>54.999999999950923</v>
      </c>
      <c r="S17">
        <v>54.999999999950923</v>
      </c>
      <c r="T17">
        <v>54.999999999950923</v>
      </c>
      <c r="U17">
        <v>54.999999999950923</v>
      </c>
      <c r="V17">
        <v>54.999999999950923</v>
      </c>
      <c r="W17">
        <v>54.999999999950923</v>
      </c>
      <c r="X17">
        <v>54.999999999950923</v>
      </c>
      <c r="Y17">
        <v>54.999999999950923</v>
      </c>
      <c r="Z17">
        <v>54.999999999950923</v>
      </c>
      <c r="AA17">
        <v>54.999999999950923</v>
      </c>
      <c r="AB17">
        <v>54.999999999950923</v>
      </c>
      <c r="AC17">
        <v>54.999999999950923</v>
      </c>
      <c r="AD17">
        <v>54.999999999950923</v>
      </c>
      <c r="AE17">
        <v>54.999999999950923</v>
      </c>
      <c r="AF17">
        <v>54.999999999950923</v>
      </c>
      <c r="AG17">
        <v>54.999999999950923</v>
      </c>
      <c r="AH17">
        <v>54.999999999950923</v>
      </c>
      <c r="AI17">
        <v>54.999999999950923</v>
      </c>
      <c r="AJ17">
        <v>54.999999999950923</v>
      </c>
      <c r="AK17">
        <v>54.999999999950923</v>
      </c>
      <c r="AL17">
        <v>54.999999999950923</v>
      </c>
      <c r="AM17">
        <v>54.999999999950923</v>
      </c>
    </row>
    <row r="18" spans="1:39" x14ac:dyDescent="0.25">
      <c r="A18" s="32">
        <f ca="1">Exceedance!U18</f>
        <v>43252</v>
      </c>
      <c r="B18" s="273">
        <v>59.999999999999957</v>
      </c>
      <c r="C18" s="273">
        <v>59.999999999999957</v>
      </c>
      <c r="D18" s="273">
        <v>59.999999999999957</v>
      </c>
      <c r="E18">
        <v>59.999999999999957</v>
      </c>
      <c r="F18">
        <v>59.999999999999957</v>
      </c>
      <c r="G18">
        <v>59.999999999999957</v>
      </c>
      <c r="H18">
        <v>59.999999999999957</v>
      </c>
      <c r="I18">
        <v>59.999999999999957</v>
      </c>
      <c r="J18">
        <v>59.999999999999957</v>
      </c>
      <c r="K18">
        <v>59.999999999999957</v>
      </c>
      <c r="L18">
        <v>59.999999999999957</v>
      </c>
      <c r="M18">
        <v>59.999999999999957</v>
      </c>
      <c r="N18">
        <v>59.999999999999957</v>
      </c>
      <c r="O18">
        <v>59.999999999999957</v>
      </c>
      <c r="P18">
        <v>59.999999999999957</v>
      </c>
      <c r="Q18">
        <v>59.999999999999957</v>
      </c>
      <c r="R18">
        <v>59.999999999999957</v>
      </c>
      <c r="S18">
        <v>59.999999999999957</v>
      </c>
      <c r="T18">
        <v>59.999999999999957</v>
      </c>
      <c r="U18">
        <v>59.999999999999957</v>
      </c>
      <c r="V18">
        <v>59.999999999999957</v>
      </c>
      <c r="W18">
        <v>59.999999999999957</v>
      </c>
      <c r="X18">
        <v>59.999999999999957</v>
      </c>
      <c r="Y18">
        <v>59.999999999999957</v>
      </c>
      <c r="Z18">
        <v>59.999999999999957</v>
      </c>
      <c r="AA18">
        <v>59.999999999999957</v>
      </c>
      <c r="AB18">
        <v>59.999999999999957</v>
      </c>
      <c r="AC18">
        <v>59.999999999999957</v>
      </c>
      <c r="AD18">
        <v>59.999999999999957</v>
      </c>
      <c r="AE18">
        <v>59.999999999999957</v>
      </c>
      <c r="AF18">
        <v>59.999999999999957</v>
      </c>
      <c r="AG18">
        <v>59.999999999999957</v>
      </c>
      <c r="AH18">
        <v>59.999999999999957</v>
      </c>
      <c r="AI18">
        <v>59.999999999999957</v>
      </c>
      <c r="AJ18">
        <v>59.999999999999957</v>
      </c>
      <c r="AK18">
        <v>59.999999999999957</v>
      </c>
      <c r="AL18">
        <v>59.999999999999957</v>
      </c>
      <c r="AM18">
        <v>59.999999999999957</v>
      </c>
    </row>
    <row r="19" spans="1:39" x14ac:dyDescent="0.25">
      <c r="A19" s="32">
        <f ca="1">Exceedance!U19</f>
        <v>43282</v>
      </c>
      <c r="B19" s="273">
        <v>65.000000000020961</v>
      </c>
      <c r="C19" s="273">
        <v>65.000000000020961</v>
      </c>
      <c r="D19" s="273">
        <v>65.000000000020961</v>
      </c>
      <c r="E19">
        <v>65.000000000020961</v>
      </c>
      <c r="F19">
        <v>65.000000000020961</v>
      </c>
      <c r="G19">
        <v>65.000000000020961</v>
      </c>
      <c r="H19">
        <v>65.000000000020961</v>
      </c>
      <c r="I19">
        <v>65.000000000020961</v>
      </c>
      <c r="J19">
        <v>65.000000000020961</v>
      </c>
      <c r="K19">
        <v>65.000000000020961</v>
      </c>
      <c r="L19">
        <v>65.000000000020961</v>
      </c>
      <c r="M19">
        <v>65.000000000020961</v>
      </c>
      <c r="N19">
        <v>65.000000000020961</v>
      </c>
      <c r="O19">
        <v>65.000000000020961</v>
      </c>
      <c r="P19">
        <v>65.000000000020961</v>
      </c>
      <c r="Q19">
        <v>65.000000000020961</v>
      </c>
      <c r="R19">
        <v>65.000000000020961</v>
      </c>
      <c r="S19">
        <v>65.000000000020961</v>
      </c>
      <c r="T19">
        <v>65.000000000020961</v>
      </c>
      <c r="U19">
        <v>65.000000000020961</v>
      </c>
      <c r="V19">
        <v>65.000000000020961</v>
      </c>
      <c r="W19">
        <v>65.000000000020961</v>
      </c>
      <c r="X19">
        <v>65.000000000020961</v>
      </c>
      <c r="Y19">
        <v>65.000000000020961</v>
      </c>
      <c r="Z19">
        <v>65.000000000020961</v>
      </c>
      <c r="AA19">
        <v>65.000000000020961</v>
      </c>
      <c r="AB19">
        <v>65.000000000020961</v>
      </c>
      <c r="AC19">
        <v>65.000000000020961</v>
      </c>
      <c r="AD19">
        <v>65.000000000020961</v>
      </c>
      <c r="AE19">
        <v>65.000000000020961</v>
      </c>
      <c r="AF19">
        <v>65.000000000020961</v>
      </c>
      <c r="AG19">
        <v>65.000000000020961</v>
      </c>
      <c r="AH19">
        <v>65.000000000020961</v>
      </c>
      <c r="AI19">
        <v>65.000000000020961</v>
      </c>
      <c r="AJ19">
        <v>65.000000000020961</v>
      </c>
      <c r="AK19">
        <v>65.000000000020961</v>
      </c>
      <c r="AL19">
        <v>65.000000000020961</v>
      </c>
      <c r="AM19">
        <v>65.000000000020961</v>
      </c>
    </row>
    <row r="20" spans="1:39" x14ac:dyDescent="0.25">
      <c r="A20" s="32">
        <f ca="1">Exceedance!U20</f>
        <v>43313</v>
      </c>
      <c r="B20" s="273">
        <v>65.000000000020961</v>
      </c>
      <c r="C20" s="273">
        <v>65.000000000020961</v>
      </c>
      <c r="D20" s="273">
        <v>65.000000000020961</v>
      </c>
      <c r="E20">
        <v>65.000000000020961</v>
      </c>
      <c r="F20">
        <v>65.000000000020961</v>
      </c>
      <c r="G20">
        <v>65.000000000020961</v>
      </c>
      <c r="H20">
        <v>65.000000000020961</v>
      </c>
      <c r="I20">
        <v>65.000000000020961</v>
      </c>
      <c r="J20">
        <v>65.000000000020961</v>
      </c>
      <c r="K20">
        <v>65.000000000020961</v>
      </c>
      <c r="L20">
        <v>65.000000000020961</v>
      </c>
      <c r="M20">
        <v>65.000000000020961</v>
      </c>
      <c r="N20">
        <v>65.000000000020961</v>
      </c>
      <c r="O20">
        <v>65.000000000020961</v>
      </c>
      <c r="P20">
        <v>65.000000000020961</v>
      </c>
      <c r="Q20">
        <v>65.000000000020961</v>
      </c>
      <c r="R20">
        <v>65.000000000020961</v>
      </c>
      <c r="S20">
        <v>65.000000000020961</v>
      </c>
      <c r="T20">
        <v>65.000000000020961</v>
      </c>
      <c r="U20">
        <v>65.000000000020961</v>
      </c>
      <c r="V20">
        <v>65.000000000020961</v>
      </c>
      <c r="W20">
        <v>65.000000000020961</v>
      </c>
      <c r="X20">
        <v>65.000000000020961</v>
      </c>
      <c r="Y20">
        <v>65.000000000020961</v>
      </c>
      <c r="Z20">
        <v>65.000000000020961</v>
      </c>
      <c r="AA20">
        <v>65.000000000020961</v>
      </c>
      <c r="AB20">
        <v>65.000000000020961</v>
      </c>
      <c r="AC20">
        <v>65.000000000020961</v>
      </c>
      <c r="AD20">
        <v>65.000000000020961</v>
      </c>
      <c r="AE20">
        <v>65.000000000020961</v>
      </c>
      <c r="AF20">
        <v>65.000000000020961</v>
      </c>
      <c r="AG20">
        <v>65.000000000020961</v>
      </c>
      <c r="AH20">
        <v>65.000000000020961</v>
      </c>
      <c r="AI20">
        <v>65.000000000020961</v>
      </c>
      <c r="AJ20">
        <v>65.000000000020961</v>
      </c>
      <c r="AK20">
        <v>65.000000000020961</v>
      </c>
      <c r="AL20">
        <v>65.000000000020961</v>
      </c>
      <c r="AM20">
        <v>65.000000000020961</v>
      </c>
    </row>
    <row r="21" spans="1:39" x14ac:dyDescent="0.25">
      <c r="A21" s="32">
        <f ca="1">Exceedance!U21</f>
        <v>43344</v>
      </c>
      <c r="B21" s="273">
        <v>54.999999999999957</v>
      </c>
      <c r="C21" s="273">
        <v>54.999999999999957</v>
      </c>
      <c r="D21" s="273">
        <v>54.999999999999957</v>
      </c>
      <c r="E21">
        <v>54.999999999999957</v>
      </c>
      <c r="F21">
        <v>54.999999999999957</v>
      </c>
      <c r="G21">
        <v>54.999999999999957</v>
      </c>
      <c r="H21">
        <v>54.999999999999957</v>
      </c>
      <c r="I21">
        <v>54.999999999999957</v>
      </c>
      <c r="J21">
        <v>54.999999999999957</v>
      </c>
      <c r="K21">
        <v>54.999999999999957</v>
      </c>
      <c r="L21">
        <v>54.999999999999957</v>
      </c>
      <c r="M21">
        <v>54.999999999999957</v>
      </c>
      <c r="N21">
        <v>54.999999999999957</v>
      </c>
      <c r="O21">
        <v>54.999999999999957</v>
      </c>
      <c r="P21">
        <v>54.999999999999957</v>
      </c>
      <c r="Q21">
        <v>54.999999999999957</v>
      </c>
      <c r="R21">
        <v>54.999999999999957</v>
      </c>
      <c r="S21">
        <v>54.999999999999957</v>
      </c>
      <c r="T21">
        <v>54.999999999999957</v>
      </c>
      <c r="U21">
        <v>54.999999999999957</v>
      </c>
      <c r="V21">
        <v>54.999999999999957</v>
      </c>
      <c r="W21">
        <v>54.999999999999957</v>
      </c>
      <c r="X21">
        <v>54.999999999999957</v>
      </c>
      <c r="Y21">
        <v>54.999999999999957</v>
      </c>
      <c r="Z21">
        <v>54.999999999999957</v>
      </c>
      <c r="AA21">
        <v>54.999999999999957</v>
      </c>
      <c r="AB21">
        <v>54.999999999999957</v>
      </c>
      <c r="AC21">
        <v>54.999999999999957</v>
      </c>
      <c r="AD21">
        <v>54.999999999999957</v>
      </c>
      <c r="AE21">
        <v>54.999999999999957</v>
      </c>
      <c r="AF21">
        <v>54.999999999999957</v>
      </c>
      <c r="AG21">
        <v>54.999999999999957</v>
      </c>
      <c r="AH21">
        <v>54.999999999999957</v>
      </c>
      <c r="AI21">
        <v>54.999999999999957</v>
      </c>
      <c r="AJ21">
        <v>54.999999999999957</v>
      </c>
      <c r="AK21">
        <v>54.999999999999957</v>
      </c>
      <c r="AL21">
        <v>54.999999999999957</v>
      </c>
      <c r="AM21">
        <v>54.999999999999957</v>
      </c>
    </row>
    <row r="22" spans="1:39" x14ac:dyDescent="0.25">
      <c r="A22" s="32">
        <f ca="1">Exceedance!U22</f>
        <v>43374</v>
      </c>
      <c r="B22" s="273">
        <v>29.999999999992973</v>
      </c>
      <c r="C22" s="273">
        <v>29.999999999992973</v>
      </c>
      <c r="D22" s="273">
        <v>29.999999999992973</v>
      </c>
      <c r="E22">
        <v>29.999999999992973</v>
      </c>
      <c r="F22">
        <v>29.999999999992973</v>
      </c>
      <c r="G22">
        <v>29.999999999992973</v>
      </c>
      <c r="H22">
        <v>29.999999999992973</v>
      </c>
      <c r="I22">
        <v>29.999999999992973</v>
      </c>
      <c r="J22">
        <v>29.999999999992973</v>
      </c>
      <c r="K22">
        <v>29.999999999992973</v>
      </c>
      <c r="L22">
        <v>29.999999999992973</v>
      </c>
      <c r="M22">
        <v>29.999999999992973</v>
      </c>
      <c r="N22">
        <v>29.999999999992973</v>
      </c>
      <c r="O22">
        <v>29.999999999992973</v>
      </c>
      <c r="P22">
        <v>29.999999999992973</v>
      </c>
      <c r="Q22">
        <v>29.999999999992973</v>
      </c>
      <c r="R22">
        <v>29.999999999992973</v>
      </c>
      <c r="S22">
        <v>29.999999999992973</v>
      </c>
      <c r="T22">
        <v>29.999999999992973</v>
      </c>
      <c r="U22">
        <v>29.999999999992973</v>
      </c>
      <c r="V22">
        <v>29.999999999992973</v>
      </c>
      <c r="W22">
        <v>29.999999999992973</v>
      </c>
      <c r="X22">
        <v>29.999999999992973</v>
      </c>
      <c r="Y22">
        <v>29.999999999992973</v>
      </c>
      <c r="Z22">
        <v>29.999999999992973</v>
      </c>
      <c r="AA22">
        <v>29.999999999992973</v>
      </c>
      <c r="AB22">
        <v>29.999999999992973</v>
      </c>
      <c r="AC22">
        <v>29.999999999992973</v>
      </c>
      <c r="AD22">
        <v>29.999999999992973</v>
      </c>
      <c r="AE22">
        <v>29.999999999992973</v>
      </c>
      <c r="AF22">
        <v>29.999999999992973</v>
      </c>
      <c r="AG22">
        <v>29.999999999992973</v>
      </c>
      <c r="AH22">
        <v>29.999999999992973</v>
      </c>
      <c r="AI22">
        <v>29.999999999992973</v>
      </c>
      <c r="AJ22">
        <v>29.999999999992973</v>
      </c>
      <c r="AK22">
        <v>29.999999999992973</v>
      </c>
      <c r="AL22">
        <v>29.999999999992973</v>
      </c>
      <c r="AM22">
        <v>29.999999999992973</v>
      </c>
    </row>
    <row r="23" spans="1:39" x14ac:dyDescent="0.25">
      <c r="A23" s="32">
        <f ca="1">Exceedance!U23</f>
        <v>43405</v>
      </c>
      <c r="B23" s="273">
        <v>0</v>
      </c>
      <c r="C23" s="273">
        <v>0</v>
      </c>
      <c r="D23" s="27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row>
    <row r="24" spans="1:39" x14ac:dyDescent="0.25">
      <c r="A24" s="32">
        <f ca="1">Exceedance!U24</f>
        <v>43435</v>
      </c>
      <c r="B24" s="273">
        <v>0</v>
      </c>
      <c r="C24" s="273">
        <v>0</v>
      </c>
      <c r="D24" s="273">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row>
    <row r="25" spans="1:39" x14ac:dyDescent="0.25">
      <c r="A25" s="32">
        <f ca="1">Exceedance!U25</f>
        <v>43466</v>
      </c>
      <c r="B25" s="273">
        <v>0</v>
      </c>
      <c r="C25" s="273">
        <v>0</v>
      </c>
      <c r="D25" s="273">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row>
    <row r="26" spans="1:39" x14ac:dyDescent="0.25">
      <c r="A26" s="32">
        <f ca="1">Exceedance!U26</f>
        <v>43497</v>
      </c>
      <c r="B26" s="273">
        <v>0</v>
      </c>
      <c r="C26" s="273">
        <v>0</v>
      </c>
      <c r="D26" s="273">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row>
    <row r="27" spans="1:39" x14ac:dyDescent="0.25">
      <c r="A27" s="32">
        <f ca="1">Exceedance!U27</f>
        <v>43525</v>
      </c>
      <c r="B27" s="273">
        <v>4.9999999999915907</v>
      </c>
      <c r="C27" s="273">
        <v>4.9999999999915907</v>
      </c>
      <c r="D27" s="273">
        <v>4.9999999999915907</v>
      </c>
      <c r="E27">
        <v>4.9999999999915907</v>
      </c>
      <c r="F27">
        <v>4.9999999999915907</v>
      </c>
      <c r="G27">
        <v>4.9999999999915907</v>
      </c>
      <c r="H27">
        <v>4.9999999999915907</v>
      </c>
      <c r="I27">
        <v>4.9999999999915907</v>
      </c>
      <c r="J27">
        <v>4.9999999999915907</v>
      </c>
      <c r="K27">
        <v>4.9999999999915907</v>
      </c>
      <c r="L27">
        <v>4.9999999999915907</v>
      </c>
      <c r="M27">
        <v>4.9999999999915907</v>
      </c>
      <c r="N27">
        <v>4.9999999999915907</v>
      </c>
      <c r="O27">
        <v>4.9999999999915907</v>
      </c>
      <c r="P27">
        <v>4.9999999999915907</v>
      </c>
      <c r="Q27">
        <v>4.9999999999915907</v>
      </c>
      <c r="R27">
        <v>4.9999999999915907</v>
      </c>
      <c r="S27">
        <v>4.9999999999915907</v>
      </c>
      <c r="T27">
        <v>4.9999999999915907</v>
      </c>
      <c r="U27">
        <v>4.9999999999915907</v>
      </c>
      <c r="V27">
        <v>4.9999999999915907</v>
      </c>
      <c r="W27">
        <v>4.9999999999915907</v>
      </c>
      <c r="X27">
        <v>4.9999999999915907</v>
      </c>
      <c r="Y27">
        <v>4.9999999999915907</v>
      </c>
      <c r="Z27">
        <v>4.9999999999915907</v>
      </c>
      <c r="AA27">
        <v>4.9999999999915907</v>
      </c>
      <c r="AB27">
        <v>4.9999999999915907</v>
      </c>
      <c r="AC27">
        <v>4.9999999999915907</v>
      </c>
      <c r="AD27">
        <v>4.9999999999915907</v>
      </c>
      <c r="AE27">
        <v>4.9999999999915907</v>
      </c>
      <c r="AF27">
        <v>4.9999999999915907</v>
      </c>
      <c r="AG27">
        <v>4.9999999999915907</v>
      </c>
      <c r="AH27">
        <v>4.9999999999915907</v>
      </c>
      <c r="AI27">
        <v>4.9999999999915907</v>
      </c>
      <c r="AJ27">
        <v>4.9999999999915907</v>
      </c>
      <c r="AK27">
        <v>4.9999999999915907</v>
      </c>
      <c r="AL27">
        <v>4.9999999999915907</v>
      </c>
      <c r="AM27">
        <v>4.9999999999915907</v>
      </c>
    </row>
    <row r="28" spans="1:39" x14ac:dyDescent="0.25">
      <c r="A28" s="32">
        <f ca="1">Exceedance!U28</f>
        <v>43556</v>
      </c>
      <c r="B28" s="273">
        <v>29.999999999999979</v>
      </c>
      <c r="C28" s="273">
        <v>29.999999999999979</v>
      </c>
      <c r="D28" s="273">
        <v>29.999999999999979</v>
      </c>
      <c r="E28">
        <v>29.999999999999979</v>
      </c>
      <c r="F28">
        <v>29.999999999999979</v>
      </c>
      <c r="G28">
        <v>29.999999999999979</v>
      </c>
      <c r="H28">
        <v>29.999999999999979</v>
      </c>
      <c r="I28">
        <v>29.999999999999979</v>
      </c>
      <c r="J28">
        <v>29.999999999999979</v>
      </c>
      <c r="K28">
        <v>29.999999999999979</v>
      </c>
      <c r="L28">
        <v>29.999999999999979</v>
      </c>
      <c r="M28">
        <v>29.999999999999979</v>
      </c>
      <c r="N28">
        <v>29.999999999999979</v>
      </c>
      <c r="O28">
        <v>29.999999999999979</v>
      </c>
      <c r="P28">
        <v>29.999999999999979</v>
      </c>
      <c r="Q28">
        <v>29.999999999999979</v>
      </c>
      <c r="R28">
        <v>29.999999999999979</v>
      </c>
      <c r="S28">
        <v>29.999999999999979</v>
      </c>
      <c r="T28">
        <v>29.999999999999979</v>
      </c>
      <c r="U28">
        <v>29.999999999999979</v>
      </c>
      <c r="V28">
        <v>29.999999999999979</v>
      </c>
      <c r="W28">
        <v>29.999999999999979</v>
      </c>
      <c r="X28">
        <v>29.999999999999979</v>
      </c>
      <c r="Y28">
        <v>29.999999999999979</v>
      </c>
      <c r="Z28">
        <v>29.999999999999979</v>
      </c>
      <c r="AA28">
        <v>29.999999999999979</v>
      </c>
      <c r="AB28">
        <v>29.999999999999979</v>
      </c>
      <c r="AC28">
        <v>29.999999999999979</v>
      </c>
      <c r="AD28">
        <v>29.999999999999979</v>
      </c>
      <c r="AE28">
        <v>29.999999999999979</v>
      </c>
      <c r="AF28">
        <v>29.999999999999979</v>
      </c>
      <c r="AG28">
        <v>29.999999999999979</v>
      </c>
      <c r="AH28">
        <v>29.999999999999979</v>
      </c>
      <c r="AI28">
        <v>29.999999999999979</v>
      </c>
      <c r="AJ28">
        <v>29.999999999999979</v>
      </c>
      <c r="AK28">
        <v>29.999999999999979</v>
      </c>
      <c r="AL28">
        <v>29.999999999999979</v>
      </c>
      <c r="AM28">
        <v>29.999999999999979</v>
      </c>
    </row>
    <row r="29" spans="1:39" x14ac:dyDescent="0.25">
      <c r="A29" s="32">
        <f ca="1">Exceedance!U29</f>
        <v>43586</v>
      </c>
      <c r="B29" s="273">
        <v>54.999999999950923</v>
      </c>
      <c r="C29" s="273">
        <v>54.999999999950923</v>
      </c>
      <c r="D29" s="273">
        <v>54.999999999950923</v>
      </c>
      <c r="E29">
        <v>54.999999999950923</v>
      </c>
      <c r="F29">
        <v>54.999999999950923</v>
      </c>
      <c r="G29">
        <v>54.999999999950923</v>
      </c>
      <c r="H29">
        <v>54.999999999950923</v>
      </c>
      <c r="I29">
        <v>54.999999999950923</v>
      </c>
      <c r="J29">
        <v>54.999999999950923</v>
      </c>
      <c r="K29">
        <v>54.999999999950923</v>
      </c>
      <c r="L29">
        <v>54.999999999950923</v>
      </c>
      <c r="M29">
        <v>54.999999999950923</v>
      </c>
      <c r="N29">
        <v>54.999999999950923</v>
      </c>
      <c r="O29">
        <v>54.999999999950923</v>
      </c>
      <c r="P29">
        <v>54.999999999950923</v>
      </c>
      <c r="Q29">
        <v>54.999999999950923</v>
      </c>
      <c r="R29">
        <v>54.999999999950923</v>
      </c>
      <c r="S29">
        <v>54.999999999950923</v>
      </c>
      <c r="T29">
        <v>54.999999999950923</v>
      </c>
      <c r="U29">
        <v>54.999999999950923</v>
      </c>
      <c r="V29">
        <v>54.999999999950923</v>
      </c>
      <c r="W29">
        <v>54.999999999950923</v>
      </c>
      <c r="X29">
        <v>54.999999999950923</v>
      </c>
      <c r="Y29">
        <v>54.999999999950923</v>
      </c>
      <c r="Z29">
        <v>54.999999999950923</v>
      </c>
      <c r="AA29">
        <v>54.999999999950923</v>
      </c>
      <c r="AB29">
        <v>54.999999999950923</v>
      </c>
      <c r="AC29">
        <v>54.999999999950923</v>
      </c>
      <c r="AD29">
        <v>54.999999999950923</v>
      </c>
      <c r="AE29">
        <v>54.999999999950923</v>
      </c>
      <c r="AF29">
        <v>54.999999999950923</v>
      </c>
      <c r="AG29">
        <v>54.999999999950923</v>
      </c>
      <c r="AH29">
        <v>54.999999999950923</v>
      </c>
      <c r="AI29">
        <v>54.999999999950923</v>
      </c>
      <c r="AJ29">
        <v>54.999999999950923</v>
      </c>
      <c r="AK29">
        <v>54.999999999950923</v>
      </c>
      <c r="AL29">
        <v>54.999999999950923</v>
      </c>
      <c r="AM29">
        <v>54.999999999950923</v>
      </c>
    </row>
    <row r="30" spans="1:39" x14ac:dyDescent="0.25">
      <c r="A30" s="32">
        <f ca="1">Exceedance!U30</f>
        <v>43617</v>
      </c>
      <c r="B30" s="273">
        <v>59.999999999999957</v>
      </c>
      <c r="C30" s="273">
        <v>59.999999999999957</v>
      </c>
      <c r="D30" s="273">
        <v>59.999999999999957</v>
      </c>
      <c r="E30">
        <v>59.999999999999957</v>
      </c>
      <c r="F30">
        <v>59.999999999999957</v>
      </c>
      <c r="G30">
        <v>59.999999999999957</v>
      </c>
      <c r="H30">
        <v>59.999999999999957</v>
      </c>
      <c r="I30">
        <v>59.999999999999957</v>
      </c>
      <c r="J30">
        <v>59.999999999999957</v>
      </c>
      <c r="K30">
        <v>59.999999999999957</v>
      </c>
      <c r="L30">
        <v>59.999999999999957</v>
      </c>
      <c r="M30">
        <v>59.999999999999957</v>
      </c>
      <c r="N30">
        <v>59.999999999999957</v>
      </c>
      <c r="O30">
        <v>59.999999999999957</v>
      </c>
      <c r="P30">
        <v>59.999999999999957</v>
      </c>
      <c r="Q30">
        <v>59.999999999999957</v>
      </c>
      <c r="R30">
        <v>59.999999999999957</v>
      </c>
      <c r="S30">
        <v>59.999999999999957</v>
      </c>
      <c r="T30">
        <v>59.999999999999957</v>
      </c>
      <c r="U30">
        <v>59.999999999999957</v>
      </c>
      <c r="V30">
        <v>59.999999999999957</v>
      </c>
      <c r="W30">
        <v>59.999999999999957</v>
      </c>
      <c r="X30">
        <v>59.999999999999957</v>
      </c>
      <c r="Y30">
        <v>59.999999999999957</v>
      </c>
      <c r="Z30">
        <v>59.999999999999957</v>
      </c>
      <c r="AA30">
        <v>59.999999999999957</v>
      </c>
      <c r="AB30">
        <v>59.999999999999957</v>
      </c>
      <c r="AC30">
        <v>59.999999999999957</v>
      </c>
      <c r="AD30">
        <v>59.999999999999957</v>
      </c>
      <c r="AE30">
        <v>59.999999999999957</v>
      </c>
      <c r="AF30">
        <v>59.999999999999957</v>
      </c>
      <c r="AG30">
        <v>59.999999999999957</v>
      </c>
      <c r="AH30">
        <v>59.999999999999957</v>
      </c>
      <c r="AI30">
        <v>59.999999999999957</v>
      </c>
      <c r="AJ30">
        <v>59.999999999999957</v>
      </c>
      <c r="AK30">
        <v>59.999999999999957</v>
      </c>
      <c r="AL30">
        <v>59.999999999999957</v>
      </c>
      <c r="AM30">
        <v>59.999999999999957</v>
      </c>
    </row>
    <row r="31" spans="1:39" x14ac:dyDescent="0.25">
      <c r="A31" s="32">
        <f ca="1">Exceedance!U31</f>
        <v>43647</v>
      </c>
      <c r="B31" s="273">
        <v>65.000000000020961</v>
      </c>
      <c r="C31" s="273">
        <v>65.000000000020961</v>
      </c>
      <c r="D31" s="273">
        <v>65.000000000020961</v>
      </c>
      <c r="E31">
        <v>65.000000000020961</v>
      </c>
      <c r="F31">
        <v>65.000000000020961</v>
      </c>
      <c r="G31">
        <v>65.000000000020961</v>
      </c>
      <c r="H31">
        <v>65.000000000020961</v>
      </c>
      <c r="I31">
        <v>65.000000000020961</v>
      </c>
      <c r="J31">
        <v>65.000000000020961</v>
      </c>
      <c r="K31">
        <v>65.000000000020961</v>
      </c>
      <c r="L31">
        <v>65.000000000020961</v>
      </c>
      <c r="M31">
        <v>65.000000000020961</v>
      </c>
      <c r="N31">
        <v>65.000000000020961</v>
      </c>
      <c r="O31">
        <v>65.000000000020961</v>
      </c>
      <c r="P31">
        <v>65.000000000020961</v>
      </c>
      <c r="Q31">
        <v>65.000000000020961</v>
      </c>
      <c r="R31">
        <v>65.000000000020961</v>
      </c>
      <c r="S31">
        <v>65.000000000020961</v>
      </c>
      <c r="T31">
        <v>65.000000000020961</v>
      </c>
      <c r="U31">
        <v>65.000000000020961</v>
      </c>
      <c r="V31">
        <v>65.000000000020961</v>
      </c>
      <c r="W31">
        <v>65.000000000020961</v>
      </c>
      <c r="X31">
        <v>65.000000000020961</v>
      </c>
      <c r="Y31">
        <v>65.000000000020961</v>
      </c>
      <c r="Z31">
        <v>65.000000000020961</v>
      </c>
      <c r="AA31">
        <v>65.000000000020961</v>
      </c>
      <c r="AB31">
        <v>65.000000000020961</v>
      </c>
      <c r="AC31">
        <v>65.000000000020961</v>
      </c>
      <c r="AD31">
        <v>65.000000000020961</v>
      </c>
      <c r="AE31">
        <v>65.000000000020961</v>
      </c>
      <c r="AF31">
        <v>65.000000000020961</v>
      </c>
      <c r="AG31">
        <v>65.000000000020961</v>
      </c>
      <c r="AH31">
        <v>65.000000000020961</v>
      </c>
      <c r="AI31">
        <v>65.000000000020961</v>
      </c>
      <c r="AJ31">
        <v>65.000000000020961</v>
      </c>
      <c r="AK31">
        <v>65.000000000020961</v>
      </c>
      <c r="AL31">
        <v>65.000000000020961</v>
      </c>
      <c r="AM31">
        <v>65.000000000020961</v>
      </c>
    </row>
    <row r="32" spans="1:39" x14ac:dyDescent="0.25">
      <c r="A32" s="32">
        <f ca="1">Exceedance!U32</f>
        <v>43678</v>
      </c>
      <c r="B32" s="273">
        <v>65.000000000020961</v>
      </c>
      <c r="C32" s="273">
        <v>65.000000000020961</v>
      </c>
      <c r="D32" s="273">
        <v>65.000000000020961</v>
      </c>
      <c r="E32">
        <v>65.000000000020961</v>
      </c>
      <c r="F32">
        <v>65.000000000020961</v>
      </c>
      <c r="G32">
        <v>65.000000000020961</v>
      </c>
      <c r="H32">
        <v>65.000000000020961</v>
      </c>
      <c r="I32">
        <v>65.000000000020961</v>
      </c>
      <c r="J32">
        <v>65.000000000020961</v>
      </c>
      <c r="K32">
        <v>65.000000000020961</v>
      </c>
      <c r="L32">
        <v>65.000000000020961</v>
      </c>
      <c r="M32">
        <v>65.000000000020961</v>
      </c>
      <c r="N32">
        <v>65.000000000020961</v>
      </c>
      <c r="O32">
        <v>65.000000000020961</v>
      </c>
      <c r="P32">
        <v>65.000000000020961</v>
      </c>
      <c r="Q32">
        <v>65.000000000020961</v>
      </c>
      <c r="R32">
        <v>65.000000000020961</v>
      </c>
      <c r="S32">
        <v>65.000000000020961</v>
      </c>
      <c r="T32">
        <v>65.000000000020961</v>
      </c>
      <c r="U32">
        <v>65.000000000020961</v>
      </c>
      <c r="V32">
        <v>65.000000000020961</v>
      </c>
      <c r="W32">
        <v>65.000000000020961</v>
      </c>
      <c r="X32">
        <v>65.000000000020961</v>
      </c>
      <c r="Y32">
        <v>65.000000000020961</v>
      </c>
      <c r="Z32">
        <v>65.000000000020961</v>
      </c>
      <c r="AA32">
        <v>65.000000000020961</v>
      </c>
      <c r="AB32">
        <v>65.000000000020961</v>
      </c>
      <c r="AC32">
        <v>65.000000000020961</v>
      </c>
      <c r="AD32">
        <v>65.000000000020961</v>
      </c>
      <c r="AE32">
        <v>65.000000000020961</v>
      </c>
      <c r="AF32">
        <v>65.000000000020961</v>
      </c>
      <c r="AG32">
        <v>65.000000000020961</v>
      </c>
      <c r="AH32">
        <v>65.000000000020961</v>
      </c>
      <c r="AI32">
        <v>65.000000000020961</v>
      </c>
      <c r="AJ32">
        <v>65.000000000020961</v>
      </c>
      <c r="AK32">
        <v>65.000000000020961</v>
      </c>
      <c r="AL32">
        <v>65.000000000020961</v>
      </c>
      <c r="AM32">
        <v>65.000000000020961</v>
      </c>
    </row>
    <row r="33" spans="1:39" x14ac:dyDescent="0.25">
      <c r="A33" s="32">
        <f ca="1">Exceedance!U33</f>
        <v>43709</v>
      </c>
      <c r="B33" s="273">
        <v>54.999999999999957</v>
      </c>
      <c r="C33" s="273">
        <v>54.999999999999957</v>
      </c>
      <c r="D33" s="273">
        <v>54.999999999999957</v>
      </c>
      <c r="E33">
        <v>54.999999999999957</v>
      </c>
      <c r="F33">
        <v>54.999999999999957</v>
      </c>
      <c r="G33">
        <v>54.999999999999957</v>
      </c>
      <c r="H33">
        <v>54.999999999999957</v>
      </c>
      <c r="I33">
        <v>54.999999999999957</v>
      </c>
      <c r="J33">
        <v>54.999999999999957</v>
      </c>
      <c r="K33">
        <v>54.999999999999957</v>
      </c>
      <c r="L33">
        <v>54.999999999999957</v>
      </c>
      <c r="M33">
        <v>54.999999999999957</v>
      </c>
      <c r="N33">
        <v>54.999999999999957</v>
      </c>
      <c r="O33">
        <v>54.999999999999957</v>
      </c>
      <c r="P33">
        <v>54.999999999999957</v>
      </c>
      <c r="Q33">
        <v>54.999999999999957</v>
      </c>
      <c r="R33">
        <v>54.999999999999957</v>
      </c>
      <c r="S33">
        <v>54.999999999999957</v>
      </c>
      <c r="T33">
        <v>54.999999999999957</v>
      </c>
      <c r="U33">
        <v>54.999999999999957</v>
      </c>
      <c r="V33">
        <v>54.999999999999957</v>
      </c>
      <c r="W33">
        <v>54.999999999999957</v>
      </c>
      <c r="X33">
        <v>54.999999999999957</v>
      </c>
      <c r="Y33">
        <v>54.999999999999957</v>
      </c>
      <c r="Z33">
        <v>54.999999999999957</v>
      </c>
      <c r="AA33">
        <v>54.999999999999957</v>
      </c>
      <c r="AB33">
        <v>54.999999999999957</v>
      </c>
      <c r="AC33">
        <v>54.999999999999957</v>
      </c>
      <c r="AD33">
        <v>54.999999999999957</v>
      </c>
      <c r="AE33">
        <v>54.999999999999957</v>
      </c>
      <c r="AF33">
        <v>54.999999999999957</v>
      </c>
      <c r="AG33">
        <v>54.999999999999957</v>
      </c>
      <c r="AH33">
        <v>54.999999999999957</v>
      </c>
      <c r="AI33">
        <v>54.999999999999957</v>
      </c>
      <c r="AJ33">
        <v>54.999999999999957</v>
      </c>
      <c r="AK33">
        <v>54.999999999999957</v>
      </c>
      <c r="AL33">
        <v>54.999999999999957</v>
      </c>
      <c r="AM33">
        <v>54.999999999999957</v>
      </c>
    </row>
    <row r="34" spans="1:39" x14ac:dyDescent="0.25">
      <c r="A34" s="32">
        <f ca="1">Exceedance!U34</f>
        <v>43739</v>
      </c>
      <c r="B34" s="273">
        <v>29.999999999992973</v>
      </c>
      <c r="C34" s="273">
        <v>29.999999999992973</v>
      </c>
      <c r="D34" s="273">
        <v>29.999999999992973</v>
      </c>
      <c r="E34">
        <v>29.999999999992973</v>
      </c>
      <c r="F34">
        <v>29.999999999992973</v>
      </c>
      <c r="G34">
        <v>29.999999999992973</v>
      </c>
      <c r="H34">
        <v>29.999999999992973</v>
      </c>
      <c r="I34">
        <v>29.999999999992973</v>
      </c>
      <c r="J34">
        <v>29.999999999992973</v>
      </c>
      <c r="K34">
        <v>29.999999999992973</v>
      </c>
      <c r="L34">
        <v>29.999999999992973</v>
      </c>
      <c r="M34">
        <v>29.999999999992973</v>
      </c>
      <c r="N34">
        <v>29.999999999992973</v>
      </c>
      <c r="O34">
        <v>29.999999999992973</v>
      </c>
      <c r="P34">
        <v>29.999999999992973</v>
      </c>
      <c r="Q34">
        <v>29.999999999992973</v>
      </c>
      <c r="R34">
        <v>29.999999999992973</v>
      </c>
      <c r="S34">
        <v>29.999999999992973</v>
      </c>
      <c r="T34">
        <v>29.999999999992973</v>
      </c>
      <c r="U34">
        <v>29.999999999992973</v>
      </c>
      <c r="V34">
        <v>29.999999999992973</v>
      </c>
      <c r="W34">
        <v>29.999999999992973</v>
      </c>
      <c r="X34">
        <v>29.999999999992973</v>
      </c>
      <c r="Y34">
        <v>29.999999999992973</v>
      </c>
      <c r="Z34">
        <v>29.999999999992973</v>
      </c>
      <c r="AA34">
        <v>29.999999999992973</v>
      </c>
      <c r="AB34">
        <v>29.999999999992973</v>
      </c>
      <c r="AC34">
        <v>29.999999999992973</v>
      </c>
      <c r="AD34">
        <v>29.999999999992973</v>
      </c>
      <c r="AE34">
        <v>29.999999999992973</v>
      </c>
      <c r="AF34">
        <v>29.999999999992973</v>
      </c>
      <c r="AG34">
        <v>29.999999999992973</v>
      </c>
      <c r="AH34">
        <v>29.999999999992973</v>
      </c>
      <c r="AI34">
        <v>29.999999999992973</v>
      </c>
      <c r="AJ34">
        <v>29.999999999992973</v>
      </c>
      <c r="AK34">
        <v>29.999999999992973</v>
      </c>
      <c r="AL34">
        <v>29.999999999992973</v>
      </c>
      <c r="AM34">
        <v>29.999999999992973</v>
      </c>
    </row>
    <row r="35" spans="1:39" x14ac:dyDescent="0.25">
      <c r="A35" s="32">
        <f ca="1">Exceedance!U35</f>
        <v>43770</v>
      </c>
      <c r="B35" s="273">
        <v>0</v>
      </c>
      <c r="C35" s="273">
        <v>0</v>
      </c>
      <c r="D35" s="273">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row>
    <row r="36" spans="1:39" x14ac:dyDescent="0.25">
      <c r="A36" s="32">
        <f ca="1">Exceedance!U36</f>
        <v>43800</v>
      </c>
      <c r="B36" s="273">
        <v>0</v>
      </c>
      <c r="C36" s="273">
        <v>0</v>
      </c>
      <c r="D36" s="273">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row>
    <row r="37" spans="1:39" x14ac:dyDescent="0.25">
      <c r="A37" s="32">
        <f ca="1">Exceedance!U37</f>
        <v>43831</v>
      </c>
      <c r="B37" s="254">
        <v>0</v>
      </c>
      <c r="C37" s="254">
        <v>0</v>
      </c>
      <c r="D37" s="254">
        <v>0</v>
      </c>
      <c r="E37">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v>0</v>
      </c>
      <c r="AI37">
        <v>0</v>
      </c>
      <c r="AJ37">
        <v>0</v>
      </c>
      <c r="AK37">
        <v>0</v>
      </c>
      <c r="AL37">
        <v>0</v>
      </c>
      <c r="AM37">
        <v>0</v>
      </c>
    </row>
    <row r="38" spans="1:39" x14ac:dyDescent="0.25">
      <c r="A38" s="32">
        <f ca="1">Exceedance!U38</f>
        <v>43862</v>
      </c>
      <c r="B38" s="254">
        <v>0</v>
      </c>
      <c r="C38" s="254">
        <v>0</v>
      </c>
      <c r="D38" s="254">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row>
    <row r="39" spans="1:39" x14ac:dyDescent="0.25">
      <c r="A39" s="32">
        <f ca="1">Exceedance!U39</f>
        <v>43891</v>
      </c>
      <c r="B39" s="254">
        <v>4.9999999999915907</v>
      </c>
      <c r="C39" s="254">
        <v>4.9999999999915907</v>
      </c>
      <c r="D39" s="254">
        <v>4.9999999999915907</v>
      </c>
      <c r="E39">
        <v>4.9999999999915907</v>
      </c>
      <c r="F39">
        <v>4.9999999999915907</v>
      </c>
      <c r="G39">
        <v>4.9999999999915907</v>
      </c>
      <c r="H39">
        <v>4.9999999999915907</v>
      </c>
      <c r="I39">
        <v>4.9999999999915907</v>
      </c>
      <c r="J39">
        <v>4.9999999999915907</v>
      </c>
      <c r="K39">
        <v>4.9999999999915907</v>
      </c>
      <c r="L39">
        <v>4.9999999999915907</v>
      </c>
      <c r="M39">
        <v>4.9999999999915907</v>
      </c>
      <c r="N39">
        <v>4.9999999999915907</v>
      </c>
      <c r="O39">
        <v>4.9999999999915907</v>
      </c>
      <c r="P39">
        <v>4.9999999999915907</v>
      </c>
      <c r="Q39">
        <v>4.9999999999915907</v>
      </c>
      <c r="R39">
        <v>4.9999999999915907</v>
      </c>
      <c r="S39">
        <v>4.9999999999915907</v>
      </c>
      <c r="T39">
        <v>4.9999999999915907</v>
      </c>
      <c r="U39">
        <v>4.9999999999915907</v>
      </c>
      <c r="V39">
        <v>4.9999999999915907</v>
      </c>
      <c r="W39">
        <v>4.9999999999915907</v>
      </c>
      <c r="X39">
        <v>4.9999999999915907</v>
      </c>
      <c r="Y39">
        <v>4.9999999999915907</v>
      </c>
      <c r="Z39">
        <v>4.9999999999915907</v>
      </c>
      <c r="AA39">
        <v>4.9999999999915907</v>
      </c>
      <c r="AB39">
        <v>4.9999999999915907</v>
      </c>
      <c r="AC39">
        <v>4.9999999999915907</v>
      </c>
      <c r="AD39">
        <v>4.9999999999915907</v>
      </c>
      <c r="AE39">
        <v>4.9999999999915907</v>
      </c>
      <c r="AF39">
        <v>4.9999999999915907</v>
      </c>
      <c r="AG39">
        <v>4.9999999999915907</v>
      </c>
      <c r="AH39">
        <v>4.9999999999915907</v>
      </c>
      <c r="AI39">
        <v>4.9999999999915907</v>
      </c>
      <c r="AJ39">
        <v>4.9999999999915907</v>
      </c>
      <c r="AK39">
        <v>4.9999999999915907</v>
      </c>
      <c r="AL39">
        <v>4.9999999999915907</v>
      </c>
      <c r="AM39">
        <v>4.9999999999915907</v>
      </c>
    </row>
    <row r="40" spans="1:39" x14ac:dyDescent="0.25">
      <c r="A40" s="32">
        <f ca="1">Exceedance!U40</f>
        <v>43922</v>
      </c>
      <c r="B40" s="254">
        <v>29.999999999999979</v>
      </c>
      <c r="C40" s="254">
        <v>29.999999999999979</v>
      </c>
      <c r="D40" s="254">
        <v>29.999999999999979</v>
      </c>
      <c r="E40">
        <v>29.999999999999979</v>
      </c>
      <c r="F40">
        <v>29.999999999999979</v>
      </c>
      <c r="G40">
        <v>29.999999999999979</v>
      </c>
      <c r="H40">
        <v>29.999999999999979</v>
      </c>
      <c r="I40">
        <v>29.999999999999979</v>
      </c>
      <c r="J40">
        <v>29.999999999999979</v>
      </c>
      <c r="K40">
        <v>29.999999999999979</v>
      </c>
      <c r="L40">
        <v>29.999999999999979</v>
      </c>
      <c r="M40">
        <v>29.999999999999979</v>
      </c>
      <c r="N40">
        <v>29.999999999999979</v>
      </c>
      <c r="O40">
        <v>29.999999999999979</v>
      </c>
      <c r="P40">
        <v>29.999999999999979</v>
      </c>
      <c r="Q40">
        <v>29.999999999999979</v>
      </c>
      <c r="R40">
        <v>29.999999999999979</v>
      </c>
      <c r="S40">
        <v>29.999999999999979</v>
      </c>
      <c r="T40">
        <v>29.999999999999979</v>
      </c>
      <c r="U40">
        <v>29.999999999999979</v>
      </c>
      <c r="V40">
        <v>29.999999999999979</v>
      </c>
      <c r="W40">
        <v>29.999999999999979</v>
      </c>
      <c r="X40">
        <v>29.999999999999979</v>
      </c>
      <c r="Y40">
        <v>29.999999999999979</v>
      </c>
      <c r="Z40">
        <v>29.999999999999979</v>
      </c>
      <c r="AA40">
        <v>29.999999999999979</v>
      </c>
      <c r="AB40">
        <v>29.999999999999979</v>
      </c>
      <c r="AC40">
        <v>29.999999999999979</v>
      </c>
      <c r="AD40">
        <v>29.999999999999979</v>
      </c>
      <c r="AE40">
        <v>29.999999999999979</v>
      </c>
      <c r="AF40">
        <v>29.999999999999979</v>
      </c>
      <c r="AG40">
        <v>29.999999999999979</v>
      </c>
      <c r="AH40">
        <v>29.999999999999979</v>
      </c>
      <c r="AI40">
        <v>29.999999999999979</v>
      </c>
      <c r="AJ40">
        <v>29.999999999999979</v>
      </c>
      <c r="AK40">
        <v>29.999999999999979</v>
      </c>
      <c r="AL40">
        <v>29.999999999999979</v>
      </c>
      <c r="AM40">
        <v>29.999999999999979</v>
      </c>
    </row>
    <row r="41" spans="1:39" x14ac:dyDescent="0.25">
      <c r="A41" s="32">
        <f ca="1">Exceedance!U41</f>
        <v>43952</v>
      </c>
      <c r="B41" s="254">
        <v>54.999999999950923</v>
      </c>
      <c r="C41" s="254">
        <v>54.999999999950923</v>
      </c>
      <c r="D41" s="254">
        <v>54.999999999950923</v>
      </c>
      <c r="E41">
        <v>54.999999999950923</v>
      </c>
      <c r="F41">
        <v>54.999999999950923</v>
      </c>
      <c r="G41">
        <v>54.999999999950923</v>
      </c>
      <c r="H41">
        <v>54.999999999950923</v>
      </c>
      <c r="I41">
        <v>54.999999999950923</v>
      </c>
      <c r="J41">
        <v>54.999999999950923</v>
      </c>
      <c r="K41">
        <v>54.999999999950923</v>
      </c>
      <c r="L41">
        <v>54.999999999950923</v>
      </c>
      <c r="M41">
        <v>54.999999999950923</v>
      </c>
      <c r="N41">
        <v>54.999999999950923</v>
      </c>
      <c r="O41">
        <v>54.999999999950923</v>
      </c>
      <c r="P41">
        <v>54.999999999950923</v>
      </c>
      <c r="Q41">
        <v>54.999999999950923</v>
      </c>
      <c r="R41">
        <v>54.999999999950923</v>
      </c>
      <c r="S41">
        <v>54.999999999950923</v>
      </c>
      <c r="T41">
        <v>54.999999999950923</v>
      </c>
      <c r="U41">
        <v>54.999999999950923</v>
      </c>
      <c r="V41">
        <v>54.999999999950923</v>
      </c>
      <c r="W41">
        <v>54.999999999950923</v>
      </c>
      <c r="X41">
        <v>54.999999999950923</v>
      </c>
      <c r="Y41">
        <v>54.999999999950923</v>
      </c>
      <c r="Z41">
        <v>54.999999999950923</v>
      </c>
      <c r="AA41">
        <v>54.999999999950923</v>
      </c>
      <c r="AB41">
        <v>54.999999999950923</v>
      </c>
      <c r="AC41">
        <v>54.999999999950923</v>
      </c>
      <c r="AD41">
        <v>54.999999999950923</v>
      </c>
      <c r="AE41">
        <v>54.999999999950923</v>
      </c>
      <c r="AF41">
        <v>54.999999999950923</v>
      </c>
      <c r="AG41">
        <v>54.999999999950923</v>
      </c>
      <c r="AH41">
        <v>54.999999999950923</v>
      </c>
      <c r="AI41">
        <v>54.999999999950923</v>
      </c>
      <c r="AJ41">
        <v>54.999999999950923</v>
      </c>
      <c r="AK41">
        <v>54.999999999950923</v>
      </c>
      <c r="AL41">
        <v>54.999999999950923</v>
      </c>
      <c r="AM41">
        <v>54.999999999950923</v>
      </c>
    </row>
    <row r="42" spans="1:39" x14ac:dyDescent="0.25">
      <c r="A42" s="32">
        <f ca="1">Exceedance!U42</f>
        <v>43983</v>
      </c>
      <c r="B42" s="254">
        <v>59.999999999999957</v>
      </c>
      <c r="C42" s="254">
        <v>59.999999999999957</v>
      </c>
      <c r="D42" s="254">
        <v>59.999999999999957</v>
      </c>
      <c r="E42">
        <v>59.999999999999957</v>
      </c>
      <c r="F42">
        <v>59.999999999999957</v>
      </c>
      <c r="G42">
        <v>59.999999999999957</v>
      </c>
      <c r="H42">
        <v>59.999999999999957</v>
      </c>
      <c r="I42">
        <v>59.999999999999957</v>
      </c>
      <c r="J42">
        <v>59.999999999999957</v>
      </c>
      <c r="K42">
        <v>59.999999999999957</v>
      </c>
      <c r="L42">
        <v>59.999999999999957</v>
      </c>
      <c r="M42">
        <v>59.999999999999957</v>
      </c>
      <c r="N42">
        <v>59.999999999999957</v>
      </c>
      <c r="O42">
        <v>59.999999999999957</v>
      </c>
      <c r="P42">
        <v>59.999999999999957</v>
      </c>
      <c r="Q42">
        <v>59.999999999999957</v>
      </c>
      <c r="R42">
        <v>59.999999999999957</v>
      </c>
      <c r="S42">
        <v>59.999999999999957</v>
      </c>
      <c r="T42">
        <v>59.999999999999957</v>
      </c>
      <c r="U42">
        <v>59.999999999999957</v>
      </c>
      <c r="V42">
        <v>59.999999999999957</v>
      </c>
      <c r="W42">
        <v>59.999999999999957</v>
      </c>
      <c r="X42">
        <v>59.999999999999957</v>
      </c>
      <c r="Y42">
        <v>59.999999999999957</v>
      </c>
      <c r="Z42">
        <v>59.999999999999957</v>
      </c>
      <c r="AA42">
        <v>59.999999999999957</v>
      </c>
      <c r="AB42">
        <v>59.999999999999957</v>
      </c>
      <c r="AC42">
        <v>59.999999999999957</v>
      </c>
      <c r="AD42">
        <v>59.999999999999957</v>
      </c>
      <c r="AE42">
        <v>59.999999999999957</v>
      </c>
      <c r="AF42">
        <v>59.999999999999957</v>
      </c>
      <c r="AG42">
        <v>59.999999999999957</v>
      </c>
      <c r="AH42">
        <v>59.999999999999957</v>
      </c>
      <c r="AI42">
        <v>59.999999999999957</v>
      </c>
      <c r="AJ42">
        <v>59.999999999999957</v>
      </c>
      <c r="AK42">
        <v>59.999999999999957</v>
      </c>
      <c r="AL42">
        <v>59.999999999999957</v>
      </c>
      <c r="AM42">
        <v>59.999999999999957</v>
      </c>
    </row>
    <row r="43" spans="1:39" x14ac:dyDescent="0.25">
      <c r="A43" s="32">
        <f ca="1">Exceedance!U43</f>
        <v>44013</v>
      </c>
      <c r="B43" s="254">
        <v>65.000000000020961</v>
      </c>
      <c r="C43" s="254">
        <v>65.000000000020961</v>
      </c>
      <c r="D43" s="254">
        <v>65.000000000020961</v>
      </c>
      <c r="E43">
        <v>65.000000000020961</v>
      </c>
      <c r="F43">
        <v>65.000000000020961</v>
      </c>
      <c r="G43">
        <v>65.000000000020961</v>
      </c>
      <c r="H43">
        <v>65.000000000020961</v>
      </c>
      <c r="I43">
        <v>65.000000000020961</v>
      </c>
      <c r="J43">
        <v>65.000000000020961</v>
      </c>
      <c r="K43">
        <v>65.000000000020961</v>
      </c>
      <c r="L43">
        <v>65.000000000020961</v>
      </c>
      <c r="M43">
        <v>65.000000000020961</v>
      </c>
      <c r="N43">
        <v>65.000000000020961</v>
      </c>
      <c r="O43">
        <v>65.000000000020961</v>
      </c>
      <c r="P43">
        <v>65.000000000020961</v>
      </c>
      <c r="Q43">
        <v>65.000000000020961</v>
      </c>
      <c r="R43">
        <v>65.000000000020961</v>
      </c>
      <c r="S43">
        <v>65.000000000020961</v>
      </c>
      <c r="T43">
        <v>65.000000000020961</v>
      </c>
      <c r="U43">
        <v>65.000000000020961</v>
      </c>
      <c r="V43">
        <v>65.000000000020961</v>
      </c>
      <c r="W43">
        <v>65.000000000020961</v>
      </c>
      <c r="X43">
        <v>65.000000000020961</v>
      </c>
      <c r="Y43">
        <v>65.000000000020961</v>
      </c>
      <c r="Z43">
        <v>65.000000000020961</v>
      </c>
      <c r="AA43">
        <v>65.000000000020961</v>
      </c>
      <c r="AB43">
        <v>65.000000000020961</v>
      </c>
      <c r="AC43">
        <v>65.000000000020961</v>
      </c>
      <c r="AD43">
        <v>65.000000000020961</v>
      </c>
      <c r="AE43">
        <v>65.000000000020961</v>
      </c>
      <c r="AF43">
        <v>65.000000000020961</v>
      </c>
      <c r="AG43">
        <v>65.000000000020961</v>
      </c>
      <c r="AH43">
        <v>65.000000000020961</v>
      </c>
      <c r="AI43">
        <v>65.000000000020961</v>
      </c>
      <c r="AJ43">
        <v>65.000000000020961</v>
      </c>
      <c r="AK43">
        <v>65.000000000020961</v>
      </c>
      <c r="AL43">
        <v>65.000000000020961</v>
      </c>
      <c r="AM43">
        <v>65.000000000020961</v>
      </c>
    </row>
    <row r="44" spans="1:39" x14ac:dyDescent="0.25">
      <c r="A44" s="32">
        <f ca="1">Exceedance!U44</f>
        <v>44044</v>
      </c>
      <c r="B44" s="254">
        <v>65.000000000020961</v>
      </c>
      <c r="C44" s="254">
        <v>65.000000000020961</v>
      </c>
      <c r="D44" s="254">
        <v>65.000000000020961</v>
      </c>
      <c r="E44">
        <v>65.000000000020961</v>
      </c>
      <c r="F44">
        <v>65.000000000020961</v>
      </c>
      <c r="G44">
        <v>65.000000000020961</v>
      </c>
      <c r="H44">
        <v>65.000000000020961</v>
      </c>
      <c r="I44">
        <v>65.000000000020961</v>
      </c>
      <c r="J44">
        <v>65.000000000020961</v>
      </c>
      <c r="K44">
        <v>65.000000000020961</v>
      </c>
      <c r="L44">
        <v>65.000000000020961</v>
      </c>
      <c r="M44">
        <v>65.000000000020961</v>
      </c>
      <c r="N44">
        <v>65.000000000020961</v>
      </c>
      <c r="O44">
        <v>65.000000000020961</v>
      </c>
      <c r="P44">
        <v>65.000000000020961</v>
      </c>
      <c r="Q44">
        <v>65.000000000020961</v>
      </c>
      <c r="R44">
        <v>65.000000000020961</v>
      </c>
      <c r="S44">
        <v>65.000000000020961</v>
      </c>
      <c r="T44">
        <v>65.000000000020961</v>
      </c>
      <c r="U44">
        <v>65.000000000020961</v>
      </c>
      <c r="V44">
        <v>65.000000000020961</v>
      </c>
      <c r="W44">
        <v>65.000000000020961</v>
      </c>
      <c r="X44">
        <v>65.000000000020961</v>
      </c>
      <c r="Y44">
        <v>65.000000000020961</v>
      </c>
      <c r="Z44">
        <v>65.000000000020961</v>
      </c>
      <c r="AA44">
        <v>65.000000000020961</v>
      </c>
      <c r="AB44">
        <v>65.000000000020961</v>
      </c>
      <c r="AC44">
        <v>65.000000000020961</v>
      </c>
      <c r="AD44">
        <v>65.000000000020961</v>
      </c>
      <c r="AE44">
        <v>65.000000000020961</v>
      </c>
      <c r="AF44">
        <v>65.000000000020961</v>
      </c>
      <c r="AG44">
        <v>65.000000000020961</v>
      </c>
      <c r="AH44">
        <v>65.000000000020961</v>
      </c>
      <c r="AI44">
        <v>65.000000000020961</v>
      </c>
      <c r="AJ44">
        <v>65.000000000020961</v>
      </c>
      <c r="AK44">
        <v>65.000000000020961</v>
      </c>
      <c r="AL44">
        <v>65.000000000020961</v>
      </c>
      <c r="AM44">
        <v>65.000000000020961</v>
      </c>
    </row>
    <row r="45" spans="1:39" x14ac:dyDescent="0.25">
      <c r="A45" s="32">
        <f ca="1">Exceedance!U45</f>
        <v>44075</v>
      </c>
      <c r="B45" s="254">
        <v>54.999999999999957</v>
      </c>
      <c r="C45" s="254">
        <v>54.999999999999957</v>
      </c>
      <c r="D45" s="254">
        <v>54.999999999999957</v>
      </c>
      <c r="E45">
        <v>54.999999999999957</v>
      </c>
      <c r="F45">
        <v>54.999999999999957</v>
      </c>
      <c r="G45">
        <v>54.999999999999957</v>
      </c>
      <c r="H45">
        <v>54.999999999999957</v>
      </c>
      <c r="I45">
        <v>54.999999999999957</v>
      </c>
      <c r="J45">
        <v>54.999999999999957</v>
      </c>
      <c r="K45">
        <v>54.999999999999957</v>
      </c>
      <c r="L45">
        <v>54.999999999999957</v>
      </c>
      <c r="M45">
        <v>54.999999999999957</v>
      </c>
      <c r="N45">
        <v>54.999999999999957</v>
      </c>
      <c r="O45">
        <v>54.999999999999957</v>
      </c>
      <c r="P45">
        <v>54.999999999999957</v>
      </c>
      <c r="Q45">
        <v>54.999999999999957</v>
      </c>
      <c r="R45">
        <v>54.999999999999957</v>
      </c>
      <c r="S45">
        <v>54.999999999999957</v>
      </c>
      <c r="T45">
        <v>54.999999999999957</v>
      </c>
      <c r="U45">
        <v>54.999999999999957</v>
      </c>
      <c r="V45">
        <v>54.999999999999957</v>
      </c>
      <c r="W45">
        <v>54.999999999999957</v>
      </c>
      <c r="X45">
        <v>54.999999999999957</v>
      </c>
      <c r="Y45">
        <v>54.999999999999957</v>
      </c>
      <c r="Z45">
        <v>54.999999999999957</v>
      </c>
      <c r="AA45">
        <v>54.999999999999957</v>
      </c>
      <c r="AB45">
        <v>54.999999999999957</v>
      </c>
      <c r="AC45">
        <v>54.999999999999957</v>
      </c>
      <c r="AD45">
        <v>54.999999999999957</v>
      </c>
      <c r="AE45">
        <v>54.999999999999957</v>
      </c>
      <c r="AF45">
        <v>54.999999999999957</v>
      </c>
      <c r="AG45">
        <v>54.999999999999957</v>
      </c>
      <c r="AH45">
        <v>54.999999999999957</v>
      </c>
      <c r="AI45">
        <v>54.999999999999957</v>
      </c>
      <c r="AJ45">
        <v>54.999999999999957</v>
      </c>
      <c r="AK45">
        <v>54.999999999999957</v>
      </c>
      <c r="AL45">
        <v>54.999999999999957</v>
      </c>
      <c r="AM45">
        <v>54.999999999999957</v>
      </c>
    </row>
    <row r="46" spans="1:39" x14ac:dyDescent="0.25">
      <c r="A46" s="32">
        <f ca="1">Exceedance!U46</f>
        <v>44105</v>
      </c>
      <c r="B46" s="254">
        <v>29.999999999992973</v>
      </c>
      <c r="C46" s="254">
        <v>29.999999999992973</v>
      </c>
      <c r="D46" s="254">
        <v>29.999999999992973</v>
      </c>
      <c r="E46">
        <v>29.999999999992973</v>
      </c>
      <c r="F46">
        <v>29.999999999992973</v>
      </c>
      <c r="G46">
        <v>29.999999999992973</v>
      </c>
      <c r="H46">
        <v>29.999999999992973</v>
      </c>
      <c r="I46">
        <v>29.999999999992973</v>
      </c>
      <c r="J46">
        <v>29.999999999992973</v>
      </c>
      <c r="K46">
        <v>29.999999999992973</v>
      </c>
      <c r="L46">
        <v>29.999999999992973</v>
      </c>
      <c r="M46">
        <v>29.999999999992973</v>
      </c>
      <c r="N46">
        <v>29.999999999992973</v>
      </c>
      <c r="O46">
        <v>29.999999999992973</v>
      </c>
      <c r="P46">
        <v>29.999999999992973</v>
      </c>
      <c r="Q46">
        <v>29.999999999992973</v>
      </c>
      <c r="R46">
        <v>29.999999999992973</v>
      </c>
      <c r="S46">
        <v>29.999999999992973</v>
      </c>
      <c r="T46">
        <v>29.999999999992973</v>
      </c>
      <c r="U46">
        <v>29.999999999992973</v>
      </c>
      <c r="V46">
        <v>29.999999999992973</v>
      </c>
      <c r="W46">
        <v>29.999999999992973</v>
      </c>
      <c r="X46">
        <v>29.999999999992973</v>
      </c>
      <c r="Y46">
        <v>29.999999999992973</v>
      </c>
      <c r="Z46">
        <v>29.999999999992973</v>
      </c>
      <c r="AA46">
        <v>29.999999999992973</v>
      </c>
      <c r="AB46">
        <v>29.999999999992973</v>
      </c>
      <c r="AC46">
        <v>29.999999999992973</v>
      </c>
      <c r="AD46">
        <v>29.999999999992973</v>
      </c>
      <c r="AE46">
        <v>29.999999999992973</v>
      </c>
      <c r="AF46">
        <v>29.999999999992973</v>
      </c>
      <c r="AG46">
        <v>29.999999999992973</v>
      </c>
      <c r="AH46">
        <v>29.999999999992973</v>
      </c>
      <c r="AI46">
        <v>29.999999999992973</v>
      </c>
      <c r="AJ46">
        <v>29.999999999992973</v>
      </c>
      <c r="AK46">
        <v>29.999999999992973</v>
      </c>
      <c r="AL46">
        <v>29.999999999992973</v>
      </c>
      <c r="AM46">
        <v>29.999999999992973</v>
      </c>
    </row>
    <row r="47" spans="1:39" x14ac:dyDescent="0.25">
      <c r="A47" s="32">
        <f ca="1">Exceedance!U47</f>
        <v>44136</v>
      </c>
      <c r="B47" s="254">
        <v>0</v>
      </c>
      <c r="C47" s="254">
        <v>0</v>
      </c>
      <c r="D47" s="254">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row>
    <row r="48" spans="1:39" x14ac:dyDescent="0.25">
      <c r="A48" s="32">
        <f ca="1">Exceedance!U48</f>
        <v>44166</v>
      </c>
      <c r="B48" s="254">
        <v>0</v>
      </c>
      <c r="C48" s="254">
        <v>0</v>
      </c>
      <c r="D48" s="254">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row>
    <row r="49" spans="1:39" x14ac:dyDescent="0.25">
      <c r="A49" s="32">
        <f ca="1">Exceedance!U49</f>
        <v>44197</v>
      </c>
      <c r="B49" s="254">
        <v>0</v>
      </c>
      <c r="C49" s="254">
        <v>0</v>
      </c>
      <c r="D49" s="254">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row>
    <row r="50" spans="1:39" x14ac:dyDescent="0.25">
      <c r="A50" s="32">
        <f ca="1">Exceedance!U50</f>
        <v>44228</v>
      </c>
      <c r="B50" s="254">
        <v>0</v>
      </c>
      <c r="C50" s="254">
        <v>0</v>
      </c>
      <c r="D50" s="254">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row>
    <row r="51" spans="1:39" x14ac:dyDescent="0.25">
      <c r="A51" s="32">
        <f ca="1">Exceedance!U51</f>
        <v>44256</v>
      </c>
      <c r="B51" s="254">
        <v>4.9999999999915907</v>
      </c>
      <c r="C51" s="254">
        <v>4.9999999999915907</v>
      </c>
      <c r="D51" s="254">
        <v>4.9999999999915907</v>
      </c>
      <c r="E51">
        <v>4.9999999999915907</v>
      </c>
      <c r="F51">
        <v>4.9999999999915907</v>
      </c>
      <c r="G51">
        <v>4.9999999999915907</v>
      </c>
      <c r="H51">
        <v>4.9999999999915907</v>
      </c>
      <c r="I51">
        <v>4.9999999999915907</v>
      </c>
      <c r="J51">
        <v>4.9999999999915907</v>
      </c>
      <c r="K51">
        <v>4.9999999999915907</v>
      </c>
      <c r="L51">
        <v>4.9999999999915907</v>
      </c>
      <c r="M51">
        <v>4.9999999999915907</v>
      </c>
      <c r="N51">
        <v>4.9999999999915907</v>
      </c>
      <c r="O51">
        <v>4.9999999999915907</v>
      </c>
      <c r="P51">
        <v>4.9999999999915907</v>
      </c>
      <c r="Q51">
        <v>4.9999999999915907</v>
      </c>
      <c r="R51">
        <v>4.9999999999915907</v>
      </c>
      <c r="S51">
        <v>4.9999999999915907</v>
      </c>
      <c r="T51">
        <v>4.9999999999915907</v>
      </c>
      <c r="U51">
        <v>4.9999999999915907</v>
      </c>
      <c r="V51">
        <v>4.9999999999915907</v>
      </c>
      <c r="W51">
        <v>4.9999999999915907</v>
      </c>
      <c r="X51">
        <v>4.9999999999915907</v>
      </c>
      <c r="Y51">
        <v>4.9999999999915907</v>
      </c>
      <c r="Z51">
        <v>4.9999999999915907</v>
      </c>
      <c r="AA51">
        <v>4.9999999999915907</v>
      </c>
      <c r="AB51">
        <v>4.9999999999915907</v>
      </c>
      <c r="AC51">
        <v>4.9999999999915907</v>
      </c>
      <c r="AD51">
        <v>4.9999999999915907</v>
      </c>
      <c r="AE51">
        <v>4.9999999999915907</v>
      </c>
      <c r="AF51">
        <v>4.9999999999915907</v>
      </c>
      <c r="AG51">
        <v>4.9999999999915907</v>
      </c>
      <c r="AH51">
        <v>4.9999999999915907</v>
      </c>
      <c r="AI51">
        <v>4.9999999999915907</v>
      </c>
      <c r="AJ51">
        <v>4.9999999999915907</v>
      </c>
      <c r="AK51">
        <v>4.9999999999915907</v>
      </c>
      <c r="AL51">
        <v>4.9999999999915907</v>
      </c>
      <c r="AM51">
        <v>4.9999999999915907</v>
      </c>
    </row>
    <row r="52" spans="1:39" x14ac:dyDescent="0.25">
      <c r="A52" s="32">
        <f ca="1">Exceedance!U52</f>
        <v>44287</v>
      </c>
      <c r="B52" s="254">
        <v>29.999999999999979</v>
      </c>
      <c r="C52" s="254">
        <v>29.999999999999979</v>
      </c>
      <c r="D52" s="254">
        <v>29.999999999999979</v>
      </c>
      <c r="E52">
        <v>29.999999999999979</v>
      </c>
      <c r="F52">
        <v>29.999999999999979</v>
      </c>
      <c r="G52">
        <v>29.999999999999979</v>
      </c>
      <c r="H52">
        <v>29.999999999999979</v>
      </c>
      <c r="I52">
        <v>29.999999999999979</v>
      </c>
      <c r="J52">
        <v>29.999999999999979</v>
      </c>
      <c r="K52">
        <v>29.999999999999979</v>
      </c>
      <c r="L52">
        <v>29.999999999999979</v>
      </c>
      <c r="M52">
        <v>29.999999999999979</v>
      </c>
      <c r="N52">
        <v>29.999999999999979</v>
      </c>
      <c r="O52">
        <v>29.999999999999979</v>
      </c>
      <c r="P52">
        <v>29.999999999999979</v>
      </c>
      <c r="Q52">
        <v>29.999999999999979</v>
      </c>
      <c r="R52">
        <v>29.999999999999979</v>
      </c>
      <c r="S52">
        <v>29.999999999999979</v>
      </c>
      <c r="T52">
        <v>29.999999999999979</v>
      </c>
      <c r="U52">
        <v>29.999999999999979</v>
      </c>
      <c r="V52">
        <v>29.999999999999979</v>
      </c>
      <c r="W52">
        <v>29.999999999999979</v>
      </c>
      <c r="X52">
        <v>29.999999999999979</v>
      </c>
      <c r="Y52">
        <v>29.999999999999979</v>
      </c>
      <c r="Z52">
        <v>29.999999999999979</v>
      </c>
      <c r="AA52">
        <v>29.999999999999979</v>
      </c>
      <c r="AB52">
        <v>29.999999999999979</v>
      </c>
      <c r="AC52">
        <v>29.999999999999979</v>
      </c>
      <c r="AD52">
        <v>29.999999999999979</v>
      </c>
      <c r="AE52">
        <v>29.999999999999979</v>
      </c>
      <c r="AF52">
        <v>29.999999999999979</v>
      </c>
      <c r="AG52">
        <v>29.999999999999979</v>
      </c>
      <c r="AH52">
        <v>29.999999999999979</v>
      </c>
      <c r="AI52">
        <v>29.999999999999979</v>
      </c>
      <c r="AJ52">
        <v>29.999999999999979</v>
      </c>
      <c r="AK52">
        <v>29.999999999999979</v>
      </c>
      <c r="AL52">
        <v>29.999999999999979</v>
      </c>
      <c r="AM52">
        <v>29.999999999999979</v>
      </c>
    </row>
    <row r="53" spans="1:39" x14ac:dyDescent="0.25">
      <c r="A53" s="32">
        <f ca="1">Exceedance!U53</f>
        <v>44317</v>
      </c>
      <c r="B53" s="254">
        <v>54.999999999950923</v>
      </c>
      <c r="C53" s="254">
        <v>54.999999999950923</v>
      </c>
      <c r="D53" s="254">
        <v>54.999999999950923</v>
      </c>
      <c r="E53">
        <v>54.999999999950923</v>
      </c>
      <c r="F53">
        <v>54.999999999950923</v>
      </c>
      <c r="G53">
        <v>54.999999999950923</v>
      </c>
      <c r="H53">
        <v>54.999999999950923</v>
      </c>
      <c r="I53">
        <v>54.999999999950923</v>
      </c>
      <c r="J53">
        <v>54.999999999950923</v>
      </c>
      <c r="K53">
        <v>54.999999999950923</v>
      </c>
      <c r="L53">
        <v>54.999999999950923</v>
      </c>
      <c r="M53">
        <v>54.999999999950923</v>
      </c>
      <c r="N53">
        <v>54.999999999950923</v>
      </c>
      <c r="O53">
        <v>54.999999999950923</v>
      </c>
      <c r="P53">
        <v>54.999999999950923</v>
      </c>
      <c r="Q53">
        <v>54.999999999950923</v>
      </c>
      <c r="R53">
        <v>54.999999999950923</v>
      </c>
      <c r="S53">
        <v>54.999999999950923</v>
      </c>
      <c r="T53">
        <v>54.999999999950923</v>
      </c>
      <c r="U53">
        <v>54.999999999950923</v>
      </c>
      <c r="V53">
        <v>54.999999999950923</v>
      </c>
      <c r="W53">
        <v>54.999999999950923</v>
      </c>
      <c r="X53">
        <v>54.999999999950923</v>
      </c>
      <c r="Y53">
        <v>54.999999999950923</v>
      </c>
      <c r="Z53">
        <v>54.999999999950923</v>
      </c>
      <c r="AA53">
        <v>54.999999999950923</v>
      </c>
      <c r="AB53">
        <v>54.999999999950923</v>
      </c>
      <c r="AC53">
        <v>54.999999999950923</v>
      </c>
      <c r="AD53">
        <v>54.999999999950923</v>
      </c>
      <c r="AE53">
        <v>54.999999999950923</v>
      </c>
      <c r="AF53">
        <v>54.999999999950923</v>
      </c>
      <c r="AG53">
        <v>54.999999999950923</v>
      </c>
      <c r="AH53">
        <v>54.999999999950923</v>
      </c>
      <c r="AI53">
        <v>54.999999999950923</v>
      </c>
      <c r="AJ53">
        <v>54.999999999950923</v>
      </c>
      <c r="AK53">
        <v>54.999999999950923</v>
      </c>
      <c r="AL53">
        <v>54.999999999950923</v>
      </c>
      <c r="AM53">
        <v>54.999999999950923</v>
      </c>
    </row>
    <row r="54" spans="1:39" x14ac:dyDescent="0.25">
      <c r="A54" s="32">
        <f ca="1">Exceedance!U54</f>
        <v>44348</v>
      </c>
      <c r="B54" s="254">
        <v>59.999999999999957</v>
      </c>
      <c r="C54" s="254">
        <v>59.999999999999957</v>
      </c>
      <c r="D54" s="254">
        <v>59.999999999999957</v>
      </c>
      <c r="E54">
        <v>59.999999999999957</v>
      </c>
      <c r="F54">
        <v>59.999999999999957</v>
      </c>
      <c r="G54">
        <v>59.999999999999957</v>
      </c>
      <c r="H54">
        <v>59.999999999999957</v>
      </c>
      <c r="I54">
        <v>59.999999999999957</v>
      </c>
      <c r="J54">
        <v>59.999999999999957</v>
      </c>
      <c r="K54">
        <v>59.999999999999957</v>
      </c>
      <c r="L54">
        <v>59.999999999999957</v>
      </c>
      <c r="M54">
        <v>59.999999999999957</v>
      </c>
      <c r="N54">
        <v>59.999999999999957</v>
      </c>
      <c r="O54">
        <v>59.999999999999957</v>
      </c>
      <c r="P54">
        <v>59.999999999999957</v>
      </c>
      <c r="Q54">
        <v>59.999999999999957</v>
      </c>
      <c r="R54">
        <v>59.999999999999957</v>
      </c>
      <c r="S54">
        <v>59.999999999999957</v>
      </c>
      <c r="T54">
        <v>59.999999999999957</v>
      </c>
      <c r="U54">
        <v>59.999999999999957</v>
      </c>
      <c r="V54">
        <v>59.999999999999957</v>
      </c>
      <c r="W54">
        <v>59.999999999999957</v>
      </c>
      <c r="X54">
        <v>59.999999999999957</v>
      </c>
      <c r="Y54">
        <v>59.999999999999957</v>
      </c>
      <c r="Z54">
        <v>59.999999999999957</v>
      </c>
      <c r="AA54">
        <v>59.999999999999957</v>
      </c>
      <c r="AB54">
        <v>59.999999999999957</v>
      </c>
      <c r="AC54">
        <v>59.999999999999957</v>
      </c>
      <c r="AD54">
        <v>59.999999999999957</v>
      </c>
      <c r="AE54">
        <v>59.999999999999957</v>
      </c>
      <c r="AF54">
        <v>59.999999999999957</v>
      </c>
      <c r="AG54">
        <v>59.999999999999957</v>
      </c>
      <c r="AH54">
        <v>59.999999999999957</v>
      </c>
      <c r="AI54">
        <v>59.999999999999957</v>
      </c>
      <c r="AJ54">
        <v>59.999999999999957</v>
      </c>
      <c r="AK54">
        <v>59.999999999999957</v>
      </c>
      <c r="AL54">
        <v>59.999999999999957</v>
      </c>
      <c r="AM54">
        <v>59.999999999999957</v>
      </c>
    </row>
    <row r="55" spans="1:39" x14ac:dyDescent="0.25">
      <c r="A55" s="32">
        <f ca="1">Exceedance!U55</f>
        <v>44378</v>
      </c>
      <c r="B55" s="254">
        <v>65.000000000020961</v>
      </c>
      <c r="C55" s="254">
        <v>65.000000000020961</v>
      </c>
      <c r="D55" s="254">
        <v>65.000000000020961</v>
      </c>
      <c r="E55">
        <v>65.000000000020961</v>
      </c>
      <c r="F55">
        <v>65.000000000020961</v>
      </c>
      <c r="G55">
        <v>65.000000000020961</v>
      </c>
      <c r="H55">
        <v>65.000000000020961</v>
      </c>
      <c r="I55">
        <v>65.000000000020961</v>
      </c>
      <c r="J55">
        <v>65.000000000020961</v>
      </c>
      <c r="K55">
        <v>65.000000000020961</v>
      </c>
      <c r="L55">
        <v>65.000000000020961</v>
      </c>
      <c r="M55">
        <v>65.000000000020961</v>
      </c>
      <c r="N55">
        <v>65.000000000020961</v>
      </c>
      <c r="O55">
        <v>65.000000000020961</v>
      </c>
      <c r="P55">
        <v>65.000000000020961</v>
      </c>
      <c r="Q55">
        <v>65.000000000020961</v>
      </c>
      <c r="R55">
        <v>65.000000000020961</v>
      </c>
      <c r="S55">
        <v>65.000000000020961</v>
      </c>
      <c r="T55">
        <v>65.000000000020961</v>
      </c>
      <c r="U55">
        <v>65.000000000020961</v>
      </c>
      <c r="V55">
        <v>65.000000000020961</v>
      </c>
      <c r="W55">
        <v>65.000000000020961</v>
      </c>
      <c r="X55">
        <v>65.000000000020961</v>
      </c>
      <c r="Y55">
        <v>65.000000000020961</v>
      </c>
      <c r="Z55">
        <v>65.000000000020961</v>
      </c>
      <c r="AA55">
        <v>65.000000000020961</v>
      </c>
      <c r="AB55">
        <v>65.000000000020961</v>
      </c>
      <c r="AC55">
        <v>65.000000000020961</v>
      </c>
      <c r="AD55">
        <v>65.000000000020961</v>
      </c>
      <c r="AE55">
        <v>65.000000000020961</v>
      </c>
      <c r="AF55">
        <v>65.000000000020961</v>
      </c>
      <c r="AG55">
        <v>65.000000000020961</v>
      </c>
      <c r="AH55">
        <v>65.000000000020961</v>
      </c>
      <c r="AI55">
        <v>65.000000000020961</v>
      </c>
      <c r="AJ55">
        <v>65.000000000020961</v>
      </c>
      <c r="AK55">
        <v>65.000000000020961</v>
      </c>
      <c r="AL55">
        <v>65.000000000020961</v>
      </c>
      <c r="AM55">
        <v>65.000000000020961</v>
      </c>
    </row>
    <row r="56" spans="1:39" x14ac:dyDescent="0.25">
      <c r="A56" s="32">
        <f ca="1">Exceedance!U56</f>
        <v>44409</v>
      </c>
      <c r="B56" s="254">
        <v>65.000000000020961</v>
      </c>
      <c r="C56" s="254">
        <v>65.000000000020961</v>
      </c>
      <c r="D56" s="254">
        <v>65.000000000020961</v>
      </c>
      <c r="E56">
        <v>65.000000000020961</v>
      </c>
      <c r="F56">
        <v>65.000000000020961</v>
      </c>
      <c r="G56">
        <v>65.000000000020961</v>
      </c>
      <c r="H56">
        <v>65.000000000020961</v>
      </c>
      <c r="I56">
        <v>65.000000000020961</v>
      </c>
      <c r="J56">
        <v>65.000000000020961</v>
      </c>
      <c r="K56">
        <v>65.000000000020961</v>
      </c>
      <c r="L56">
        <v>65.000000000020961</v>
      </c>
      <c r="M56">
        <v>65.000000000020961</v>
      </c>
      <c r="N56">
        <v>65.000000000020961</v>
      </c>
      <c r="O56">
        <v>65.000000000020961</v>
      </c>
      <c r="P56">
        <v>65.000000000020961</v>
      </c>
      <c r="Q56">
        <v>65.000000000020961</v>
      </c>
      <c r="R56">
        <v>65.000000000020961</v>
      </c>
      <c r="S56">
        <v>65.000000000020961</v>
      </c>
      <c r="T56">
        <v>65.000000000020961</v>
      </c>
      <c r="U56">
        <v>65.000000000020961</v>
      </c>
      <c r="V56">
        <v>65.000000000020961</v>
      </c>
      <c r="W56">
        <v>65.000000000020961</v>
      </c>
      <c r="X56">
        <v>65.000000000020961</v>
      </c>
      <c r="Y56">
        <v>65.000000000020961</v>
      </c>
      <c r="Z56">
        <v>65.000000000020961</v>
      </c>
      <c r="AA56">
        <v>65.000000000020961</v>
      </c>
      <c r="AB56">
        <v>65.000000000020961</v>
      </c>
      <c r="AC56">
        <v>65.000000000020961</v>
      </c>
      <c r="AD56">
        <v>65.000000000020961</v>
      </c>
      <c r="AE56">
        <v>65.000000000020961</v>
      </c>
      <c r="AF56">
        <v>65.000000000020961</v>
      </c>
      <c r="AG56">
        <v>65.000000000020961</v>
      </c>
      <c r="AH56">
        <v>65.000000000020961</v>
      </c>
      <c r="AI56">
        <v>65.000000000020961</v>
      </c>
      <c r="AJ56">
        <v>65.000000000020961</v>
      </c>
      <c r="AK56">
        <v>65.000000000020961</v>
      </c>
      <c r="AL56">
        <v>65.000000000020961</v>
      </c>
      <c r="AM56">
        <v>65.000000000020961</v>
      </c>
    </row>
    <row r="57" spans="1:39" x14ac:dyDescent="0.25">
      <c r="A57" s="32">
        <f ca="1">Exceedance!U57</f>
        <v>44440</v>
      </c>
      <c r="B57" s="254">
        <v>54.999999999999957</v>
      </c>
      <c r="C57" s="254">
        <v>54.999999999999957</v>
      </c>
      <c r="D57" s="254">
        <v>54.999999999999957</v>
      </c>
      <c r="E57">
        <v>54.999999999999957</v>
      </c>
      <c r="F57">
        <v>54.999999999999957</v>
      </c>
      <c r="G57">
        <v>54.999999999999957</v>
      </c>
      <c r="H57">
        <v>54.999999999999957</v>
      </c>
      <c r="I57">
        <v>54.999999999999957</v>
      </c>
      <c r="J57">
        <v>54.999999999999957</v>
      </c>
      <c r="K57">
        <v>54.999999999999957</v>
      </c>
      <c r="L57">
        <v>54.999999999999957</v>
      </c>
      <c r="M57">
        <v>54.999999999999957</v>
      </c>
      <c r="N57">
        <v>54.999999999999957</v>
      </c>
      <c r="O57">
        <v>54.999999999999957</v>
      </c>
      <c r="P57">
        <v>54.999999999999957</v>
      </c>
      <c r="Q57">
        <v>54.999999999999957</v>
      </c>
      <c r="R57">
        <v>54.999999999999957</v>
      </c>
      <c r="S57">
        <v>54.999999999999957</v>
      </c>
      <c r="T57">
        <v>54.999999999999957</v>
      </c>
      <c r="U57">
        <v>54.999999999999957</v>
      </c>
      <c r="V57">
        <v>54.999999999999957</v>
      </c>
      <c r="W57">
        <v>54.999999999999957</v>
      </c>
      <c r="X57">
        <v>54.999999999999957</v>
      </c>
      <c r="Y57">
        <v>54.999999999999957</v>
      </c>
      <c r="Z57">
        <v>54.999999999999957</v>
      </c>
      <c r="AA57">
        <v>54.999999999999957</v>
      </c>
      <c r="AB57">
        <v>54.999999999999957</v>
      </c>
      <c r="AC57">
        <v>54.999999999999957</v>
      </c>
      <c r="AD57">
        <v>54.999999999999957</v>
      </c>
      <c r="AE57">
        <v>54.999999999999957</v>
      </c>
      <c r="AF57">
        <v>54.999999999999957</v>
      </c>
      <c r="AG57">
        <v>54.999999999999957</v>
      </c>
      <c r="AH57">
        <v>54.999999999999957</v>
      </c>
      <c r="AI57">
        <v>54.999999999999957</v>
      </c>
      <c r="AJ57">
        <v>54.999999999999957</v>
      </c>
      <c r="AK57">
        <v>54.999999999999957</v>
      </c>
      <c r="AL57">
        <v>54.999999999999957</v>
      </c>
      <c r="AM57">
        <v>54.999999999999957</v>
      </c>
    </row>
    <row r="58" spans="1:39" x14ac:dyDescent="0.25">
      <c r="A58" s="32">
        <f ca="1">Exceedance!U58</f>
        <v>44470</v>
      </c>
      <c r="B58" s="254">
        <v>29.999999999992973</v>
      </c>
      <c r="C58" s="254">
        <v>29.999999999992973</v>
      </c>
      <c r="D58" s="254">
        <v>29.999999999992973</v>
      </c>
      <c r="E58">
        <v>29.999999999992973</v>
      </c>
      <c r="F58">
        <v>29.999999999992973</v>
      </c>
      <c r="G58">
        <v>29.999999999992973</v>
      </c>
      <c r="H58">
        <v>29.999999999992973</v>
      </c>
      <c r="I58">
        <v>29.999999999992973</v>
      </c>
      <c r="J58">
        <v>29.999999999992973</v>
      </c>
      <c r="K58">
        <v>29.999999999992973</v>
      </c>
      <c r="L58">
        <v>29.999999999992973</v>
      </c>
      <c r="M58">
        <v>29.999999999992973</v>
      </c>
      <c r="N58">
        <v>29.999999999992973</v>
      </c>
      <c r="O58">
        <v>29.999999999992973</v>
      </c>
      <c r="P58">
        <v>29.999999999992973</v>
      </c>
      <c r="Q58">
        <v>29.999999999992973</v>
      </c>
      <c r="R58">
        <v>29.999999999992973</v>
      </c>
      <c r="S58">
        <v>29.999999999992973</v>
      </c>
      <c r="T58">
        <v>29.999999999992973</v>
      </c>
      <c r="U58">
        <v>29.999999999992973</v>
      </c>
      <c r="V58">
        <v>29.999999999992973</v>
      </c>
      <c r="W58">
        <v>29.999999999992973</v>
      </c>
      <c r="X58">
        <v>29.999999999992973</v>
      </c>
      <c r="Y58">
        <v>29.999999999992973</v>
      </c>
      <c r="Z58">
        <v>29.999999999992973</v>
      </c>
      <c r="AA58">
        <v>29.999999999992973</v>
      </c>
      <c r="AB58">
        <v>29.999999999992973</v>
      </c>
      <c r="AC58">
        <v>29.999999999992973</v>
      </c>
      <c r="AD58">
        <v>29.999999999992973</v>
      </c>
      <c r="AE58">
        <v>29.999999999992973</v>
      </c>
      <c r="AF58">
        <v>29.999999999992973</v>
      </c>
      <c r="AG58">
        <v>29.999999999992973</v>
      </c>
      <c r="AH58">
        <v>29.999999999992973</v>
      </c>
      <c r="AI58">
        <v>29.999999999992973</v>
      </c>
      <c r="AJ58">
        <v>29.999999999992973</v>
      </c>
      <c r="AK58">
        <v>29.999999999992973</v>
      </c>
      <c r="AL58">
        <v>29.999999999992973</v>
      </c>
      <c r="AM58">
        <v>29.999999999992973</v>
      </c>
    </row>
    <row r="59" spans="1:39" x14ac:dyDescent="0.25">
      <c r="A59" s="32">
        <f ca="1">Exceedance!U59</f>
        <v>44501</v>
      </c>
      <c r="B59" s="254">
        <v>0</v>
      </c>
      <c r="C59" s="254">
        <v>0</v>
      </c>
      <c r="D59" s="254">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row>
    <row r="60" spans="1:39" x14ac:dyDescent="0.25">
      <c r="A60" s="32">
        <f ca="1">Exceedance!U60</f>
        <v>44531</v>
      </c>
      <c r="B60" s="254">
        <v>0</v>
      </c>
      <c r="C60" s="254">
        <v>0</v>
      </c>
      <c r="D60" s="254">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row>
    <row r="61" spans="1:39" x14ac:dyDescent="0.25">
      <c r="A61" s="32">
        <f ca="1">Exceedance!U61</f>
        <v>44562</v>
      </c>
      <c r="B61" s="254">
        <v>0</v>
      </c>
      <c r="C61" s="254">
        <v>0</v>
      </c>
      <c r="D61" s="254">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row>
    <row r="62" spans="1:39" x14ac:dyDescent="0.25">
      <c r="A62" s="32">
        <f ca="1">Exceedance!U62</f>
        <v>44593</v>
      </c>
      <c r="B62" s="254">
        <v>0</v>
      </c>
      <c r="C62" s="254">
        <v>0</v>
      </c>
      <c r="D62" s="254">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row>
    <row r="63" spans="1:39" x14ac:dyDescent="0.25">
      <c r="A63" s="32">
        <f ca="1">Exceedance!U63</f>
        <v>44621</v>
      </c>
      <c r="B63" s="254">
        <v>4.9999999999915907</v>
      </c>
      <c r="C63" s="254">
        <v>4.9999999999915907</v>
      </c>
      <c r="D63" s="254">
        <v>4.9999999999915907</v>
      </c>
      <c r="E63">
        <v>4.9999999999915907</v>
      </c>
      <c r="F63">
        <v>4.9999999999915907</v>
      </c>
      <c r="G63">
        <v>4.9999999999915907</v>
      </c>
      <c r="H63">
        <v>4.9999999999915907</v>
      </c>
      <c r="I63">
        <v>4.9999999999915907</v>
      </c>
      <c r="J63">
        <v>4.9999999999915907</v>
      </c>
      <c r="K63">
        <v>4.9999999999915907</v>
      </c>
      <c r="L63">
        <v>4.9999999999915907</v>
      </c>
      <c r="M63">
        <v>4.9999999999915907</v>
      </c>
      <c r="N63">
        <v>4.9999999999915907</v>
      </c>
      <c r="O63">
        <v>4.9999999999915907</v>
      </c>
      <c r="P63">
        <v>4.9999999999915907</v>
      </c>
      <c r="Q63">
        <v>4.9999999999915907</v>
      </c>
      <c r="R63">
        <v>4.9999999999915907</v>
      </c>
      <c r="S63">
        <v>4.9999999999915907</v>
      </c>
      <c r="T63">
        <v>4.9999999999915907</v>
      </c>
      <c r="U63">
        <v>4.9999999999915907</v>
      </c>
      <c r="V63">
        <v>4.9999999999915907</v>
      </c>
      <c r="W63">
        <v>4.9999999999915907</v>
      </c>
      <c r="X63">
        <v>4.9999999999915907</v>
      </c>
      <c r="Y63">
        <v>4.9999999999915907</v>
      </c>
      <c r="Z63">
        <v>4.9999999999915907</v>
      </c>
      <c r="AA63">
        <v>4.9999999999915907</v>
      </c>
      <c r="AB63">
        <v>4.9999999999915907</v>
      </c>
      <c r="AC63">
        <v>4.9999999999915907</v>
      </c>
      <c r="AD63">
        <v>4.9999999999915907</v>
      </c>
      <c r="AE63">
        <v>4.9999999999915907</v>
      </c>
      <c r="AF63">
        <v>4.9999999999915907</v>
      </c>
      <c r="AG63">
        <v>4.9999999999915907</v>
      </c>
      <c r="AH63">
        <v>4.9999999999915907</v>
      </c>
      <c r="AI63">
        <v>4.9999999999915907</v>
      </c>
      <c r="AJ63">
        <v>4.9999999999915907</v>
      </c>
      <c r="AK63">
        <v>4.9999999999915907</v>
      </c>
      <c r="AL63">
        <v>4.9999999999915907</v>
      </c>
      <c r="AM63">
        <v>4.9999999999915907</v>
      </c>
    </row>
    <row r="64" spans="1:39" x14ac:dyDescent="0.25">
      <c r="A64" s="32" t="str">
        <f ca="1">Exceedance!U64</f>
        <v/>
      </c>
      <c r="B64" s="254">
        <v>29.999999999999979</v>
      </c>
      <c r="C64" s="254">
        <v>29.999999999999979</v>
      </c>
      <c r="D64" s="254">
        <v>29.999999999999979</v>
      </c>
      <c r="E64">
        <v>29.999999999999979</v>
      </c>
      <c r="F64">
        <v>29.999999999999979</v>
      </c>
      <c r="G64">
        <v>29.999999999999979</v>
      </c>
      <c r="H64">
        <v>29.999999999999979</v>
      </c>
      <c r="I64">
        <v>29.999999999999979</v>
      </c>
      <c r="J64">
        <v>29.999999999999979</v>
      </c>
      <c r="K64">
        <v>29.999999999999979</v>
      </c>
      <c r="L64">
        <v>29.999999999999979</v>
      </c>
      <c r="M64">
        <v>29.999999999999979</v>
      </c>
      <c r="N64">
        <v>29.999999999999979</v>
      </c>
      <c r="O64">
        <v>29.999999999999979</v>
      </c>
      <c r="P64">
        <v>29.999999999999979</v>
      </c>
      <c r="Q64">
        <v>29.999999999999979</v>
      </c>
      <c r="R64">
        <v>29.999999999999979</v>
      </c>
      <c r="S64">
        <v>29.999999999999979</v>
      </c>
      <c r="T64">
        <v>29.999999999999979</v>
      </c>
      <c r="U64">
        <v>29.999999999999979</v>
      </c>
      <c r="V64">
        <v>29.999999999999979</v>
      </c>
      <c r="W64">
        <v>29.999999999999979</v>
      </c>
      <c r="X64">
        <v>29.999999999999979</v>
      </c>
      <c r="Y64">
        <v>29.999999999999979</v>
      </c>
      <c r="Z64">
        <v>29.999999999999979</v>
      </c>
      <c r="AA64">
        <v>29.999999999999979</v>
      </c>
      <c r="AB64">
        <v>29.999999999999979</v>
      </c>
      <c r="AC64">
        <v>29.999999999999979</v>
      </c>
      <c r="AD64">
        <v>29.999999999999979</v>
      </c>
      <c r="AE64">
        <v>29.999999999999979</v>
      </c>
      <c r="AF64">
        <v>29.999999999999979</v>
      </c>
      <c r="AG64">
        <v>29.999999999999979</v>
      </c>
      <c r="AH64">
        <v>29.999999999999979</v>
      </c>
      <c r="AI64">
        <v>29.999999999999979</v>
      </c>
      <c r="AJ64">
        <v>29.999999999999979</v>
      </c>
      <c r="AK64">
        <v>29.999999999999979</v>
      </c>
      <c r="AL64">
        <v>29.999999999999979</v>
      </c>
      <c r="AM64">
        <v>29.999999999999979</v>
      </c>
    </row>
    <row r="65" spans="1:39" x14ac:dyDescent="0.25">
      <c r="A65" s="32" t="str">
        <f ca="1">Exceedance!U65</f>
        <v/>
      </c>
      <c r="B65" s="254">
        <v>54.999999999950923</v>
      </c>
      <c r="C65" s="254">
        <v>54.999999999950923</v>
      </c>
      <c r="D65" s="254">
        <v>54.999999999950923</v>
      </c>
      <c r="E65">
        <v>54.999999999950923</v>
      </c>
      <c r="F65">
        <v>54.999999999950923</v>
      </c>
      <c r="G65">
        <v>54.999999999950923</v>
      </c>
      <c r="H65">
        <v>54.999999999950923</v>
      </c>
      <c r="I65">
        <v>54.999999999950923</v>
      </c>
      <c r="J65">
        <v>54.999999999950923</v>
      </c>
      <c r="K65">
        <v>54.999999999950923</v>
      </c>
      <c r="L65">
        <v>54.999999999950923</v>
      </c>
      <c r="M65">
        <v>54.999999999950923</v>
      </c>
      <c r="N65">
        <v>54.999999999950923</v>
      </c>
      <c r="O65">
        <v>54.999999999950923</v>
      </c>
      <c r="P65">
        <v>54.999999999950923</v>
      </c>
      <c r="Q65">
        <v>54.999999999950923</v>
      </c>
      <c r="R65">
        <v>54.999999999950923</v>
      </c>
      <c r="S65">
        <v>54.999999999950923</v>
      </c>
      <c r="T65">
        <v>54.999999999950923</v>
      </c>
      <c r="U65">
        <v>54.999999999950923</v>
      </c>
      <c r="V65">
        <v>54.999999999950923</v>
      </c>
      <c r="W65">
        <v>54.999999999950923</v>
      </c>
      <c r="X65">
        <v>54.999999999950923</v>
      </c>
      <c r="Y65">
        <v>54.999999999950923</v>
      </c>
      <c r="Z65">
        <v>54.999999999950923</v>
      </c>
      <c r="AA65">
        <v>54.999999999950923</v>
      </c>
      <c r="AB65">
        <v>54.999999999950923</v>
      </c>
      <c r="AC65">
        <v>54.999999999950923</v>
      </c>
      <c r="AD65">
        <v>54.999999999950923</v>
      </c>
      <c r="AE65">
        <v>54.999999999950923</v>
      </c>
      <c r="AF65">
        <v>54.999999999950923</v>
      </c>
      <c r="AG65">
        <v>54.999999999950923</v>
      </c>
      <c r="AH65">
        <v>54.999999999950923</v>
      </c>
      <c r="AI65">
        <v>54.999999999950923</v>
      </c>
      <c r="AJ65">
        <v>54.999999999950923</v>
      </c>
      <c r="AK65">
        <v>54.999999999950923</v>
      </c>
      <c r="AL65">
        <v>54.999999999950923</v>
      </c>
      <c r="AM65">
        <v>54.999999999950923</v>
      </c>
    </row>
    <row r="66" spans="1:39" x14ac:dyDescent="0.25">
      <c r="A66" s="32" t="str">
        <f ca="1">Exceedance!U66</f>
        <v/>
      </c>
      <c r="B66" s="254">
        <v>59.999999999999957</v>
      </c>
      <c r="C66" s="254">
        <v>59.999999999999957</v>
      </c>
      <c r="D66" s="254">
        <v>59.999999999999957</v>
      </c>
      <c r="E66">
        <v>59.999999999999957</v>
      </c>
      <c r="F66">
        <v>59.999999999999957</v>
      </c>
      <c r="G66">
        <v>59.999999999999957</v>
      </c>
      <c r="H66">
        <v>59.999999999999957</v>
      </c>
      <c r="I66">
        <v>59.999999999999957</v>
      </c>
      <c r="J66">
        <v>59.999999999999957</v>
      </c>
      <c r="K66">
        <v>59.999999999999957</v>
      </c>
      <c r="L66">
        <v>59.999999999999957</v>
      </c>
      <c r="M66">
        <v>59.999999999999957</v>
      </c>
      <c r="N66">
        <v>59.999999999999957</v>
      </c>
      <c r="O66">
        <v>59.999999999999957</v>
      </c>
      <c r="P66">
        <v>59.999999999999957</v>
      </c>
      <c r="Q66">
        <v>59.999999999999957</v>
      </c>
      <c r="R66">
        <v>59.999999999999957</v>
      </c>
      <c r="S66">
        <v>59.999999999999957</v>
      </c>
      <c r="T66">
        <v>59.999999999999957</v>
      </c>
      <c r="U66">
        <v>59.999999999999957</v>
      </c>
      <c r="V66">
        <v>59.999999999999957</v>
      </c>
      <c r="W66">
        <v>59.999999999999957</v>
      </c>
      <c r="X66">
        <v>59.999999999999957</v>
      </c>
      <c r="Y66">
        <v>59.999999999999957</v>
      </c>
      <c r="Z66">
        <v>59.999999999999957</v>
      </c>
      <c r="AA66">
        <v>59.999999999999957</v>
      </c>
      <c r="AB66">
        <v>59.999999999999957</v>
      </c>
      <c r="AC66">
        <v>59.999999999999957</v>
      </c>
      <c r="AD66">
        <v>59.999999999999957</v>
      </c>
      <c r="AE66">
        <v>59.999999999999957</v>
      </c>
      <c r="AF66">
        <v>59.999999999999957</v>
      </c>
      <c r="AG66">
        <v>59.999999999999957</v>
      </c>
      <c r="AH66">
        <v>59.999999999999957</v>
      </c>
      <c r="AI66">
        <v>59.999999999999957</v>
      </c>
      <c r="AJ66">
        <v>59.999999999999957</v>
      </c>
      <c r="AK66">
        <v>59.999999999999957</v>
      </c>
      <c r="AL66">
        <v>59.999999999999957</v>
      </c>
      <c r="AM66">
        <v>59.999999999999957</v>
      </c>
    </row>
    <row r="67" spans="1:39" x14ac:dyDescent="0.25">
      <c r="A67" s="32" t="str">
        <f ca="1">Exceedance!U67</f>
        <v/>
      </c>
      <c r="B67" s="254">
        <v>65.000000000020961</v>
      </c>
      <c r="C67" s="254">
        <v>65.000000000020961</v>
      </c>
      <c r="D67" s="254">
        <v>65.000000000020961</v>
      </c>
      <c r="E67">
        <v>65.000000000020961</v>
      </c>
      <c r="F67">
        <v>65.000000000020961</v>
      </c>
      <c r="G67">
        <v>65.000000000020961</v>
      </c>
      <c r="H67">
        <v>65.000000000020961</v>
      </c>
      <c r="I67">
        <v>65.000000000020961</v>
      </c>
      <c r="J67">
        <v>65.000000000020961</v>
      </c>
      <c r="K67">
        <v>65.000000000020961</v>
      </c>
      <c r="L67">
        <v>65.000000000020961</v>
      </c>
      <c r="M67">
        <v>65.000000000020961</v>
      </c>
      <c r="N67">
        <v>65.000000000020961</v>
      </c>
      <c r="O67">
        <v>65.000000000020961</v>
      </c>
      <c r="P67">
        <v>65.000000000020961</v>
      </c>
      <c r="Q67">
        <v>65.000000000020961</v>
      </c>
      <c r="R67">
        <v>65.000000000020961</v>
      </c>
      <c r="S67">
        <v>65.000000000020961</v>
      </c>
      <c r="T67">
        <v>65.000000000020961</v>
      </c>
      <c r="U67">
        <v>65.000000000020961</v>
      </c>
      <c r="V67">
        <v>65.000000000020961</v>
      </c>
      <c r="W67">
        <v>65.000000000020961</v>
      </c>
      <c r="X67">
        <v>65.000000000020961</v>
      </c>
      <c r="Y67">
        <v>65.000000000020961</v>
      </c>
      <c r="Z67">
        <v>65.000000000020961</v>
      </c>
      <c r="AA67">
        <v>65.000000000020961</v>
      </c>
      <c r="AB67">
        <v>65.000000000020961</v>
      </c>
      <c r="AC67">
        <v>65.000000000020961</v>
      </c>
      <c r="AD67">
        <v>65.000000000020961</v>
      </c>
      <c r="AE67">
        <v>65.000000000020961</v>
      </c>
      <c r="AF67">
        <v>65.000000000020961</v>
      </c>
      <c r="AG67">
        <v>65.000000000020961</v>
      </c>
      <c r="AH67">
        <v>65.000000000020961</v>
      </c>
      <c r="AI67">
        <v>65.000000000020961</v>
      </c>
      <c r="AJ67">
        <v>65.000000000020961</v>
      </c>
      <c r="AK67">
        <v>65.000000000020961</v>
      </c>
      <c r="AL67">
        <v>65.000000000020961</v>
      </c>
      <c r="AM67">
        <v>65.000000000020961</v>
      </c>
    </row>
    <row r="68" spans="1:39" x14ac:dyDescent="0.25">
      <c r="A68" s="32" t="str">
        <f ca="1">Exceedance!U68</f>
        <v/>
      </c>
      <c r="B68" s="254">
        <v>65.000000000020961</v>
      </c>
      <c r="C68" s="254">
        <v>65.000000000020961</v>
      </c>
      <c r="D68" s="254">
        <v>65.000000000020961</v>
      </c>
      <c r="E68">
        <v>65.000000000020961</v>
      </c>
      <c r="F68">
        <v>65.000000000020961</v>
      </c>
      <c r="G68">
        <v>65.000000000020961</v>
      </c>
      <c r="H68">
        <v>65.000000000020961</v>
      </c>
      <c r="I68">
        <v>65.000000000020961</v>
      </c>
      <c r="J68">
        <v>65.000000000020961</v>
      </c>
      <c r="K68">
        <v>65.000000000020961</v>
      </c>
      <c r="L68">
        <v>65.000000000020961</v>
      </c>
      <c r="M68">
        <v>65.000000000020961</v>
      </c>
      <c r="N68">
        <v>65.000000000020961</v>
      </c>
      <c r="O68">
        <v>65.000000000020961</v>
      </c>
      <c r="P68">
        <v>65.000000000020961</v>
      </c>
      <c r="Q68">
        <v>65.000000000020961</v>
      </c>
      <c r="R68">
        <v>65.000000000020961</v>
      </c>
      <c r="S68">
        <v>65.000000000020961</v>
      </c>
      <c r="T68">
        <v>65.000000000020961</v>
      </c>
      <c r="U68">
        <v>65.000000000020961</v>
      </c>
      <c r="V68">
        <v>65.000000000020961</v>
      </c>
      <c r="W68">
        <v>65.000000000020961</v>
      </c>
      <c r="X68">
        <v>65.000000000020961</v>
      </c>
      <c r="Y68">
        <v>65.000000000020961</v>
      </c>
      <c r="Z68">
        <v>65.000000000020961</v>
      </c>
      <c r="AA68">
        <v>65.000000000020961</v>
      </c>
      <c r="AB68">
        <v>65.000000000020961</v>
      </c>
      <c r="AC68">
        <v>65.000000000020961</v>
      </c>
      <c r="AD68">
        <v>65.000000000020961</v>
      </c>
      <c r="AE68">
        <v>65.000000000020961</v>
      </c>
      <c r="AF68">
        <v>65.000000000020961</v>
      </c>
      <c r="AG68">
        <v>65.000000000020961</v>
      </c>
      <c r="AH68">
        <v>65.000000000020961</v>
      </c>
      <c r="AI68">
        <v>65.000000000020961</v>
      </c>
      <c r="AJ68">
        <v>65.000000000020961</v>
      </c>
      <c r="AK68">
        <v>65.000000000020961</v>
      </c>
      <c r="AL68">
        <v>65.000000000020961</v>
      </c>
      <c r="AM68">
        <v>65.000000000020961</v>
      </c>
    </row>
    <row r="69" spans="1:39" x14ac:dyDescent="0.25">
      <c r="A69" s="32" t="str">
        <f ca="1">Exceedance!U69</f>
        <v/>
      </c>
      <c r="B69" s="254">
        <v>54.999999999999957</v>
      </c>
      <c r="C69" s="254">
        <v>54.999999999999957</v>
      </c>
      <c r="D69" s="254">
        <v>54.999999999999957</v>
      </c>
      <c r="E69">
        <v>54.999999999999957</v>
      </c>
      <c r="F69">
        <v>54.999999999999957</v>
      </c>
      <c r="G69">
        <v>54.999999999999957</v>
      </c>
      <c r="H69">
        <v>54.999999999999957</v>
      </c>
      <c r="I69">
        <v>54.999999999999957</v>
      </c>
      <c r="J69">
        <v>54.999999999999957</v>
      </c>
      <c r="K69">
        <v>54.999999999999957</v>
      </c>
      <c r="L69">
        <v>54.999999999999957</v>
      </c>
      <c r="M69">
        <v>54.999999999999957</v>
      </c>
      <c r="N69">
        <v>54.999999999999957</v>
      </c>
      <c r="O69">
        <v>54.999999999999957</v>
      </c>
      <c r="P69">
        <v>54.999999999999957</v>
      </c>
      <c r="Q69">
        <v>54.999999999999957</v>
      </c>
      <c r="R69">
        <v>54.999999999999957</v>
      </c>
      <c r="S69">
        <v>54.999999999999957</v>
      </c>
      <c r="T69">
        <v>54.999999999999957</v>
      </c>
      <c r="U69">
        <v>54.999999999999957</v>
      </c>
      <c r="V69">
        <v>54.999999999999957</v>
      </c>
      <c r="W69">
        <v>54.999999999999957</v>
      </c>
      <c r="X69">
        <v>54.999999999999957</v>
      </c>
      <c r="Y69">
        <v>54.999999999999957</v>
      </c>
      <c r="Z69">
        <v>54.999999999999957</v>
      </c>
      <c r="AA69">
        <v>54.999999999999957</v>
      </c>
      <c r="AB69">
        <v>54.999999999999957</v>
      </c>
      <c r="AC69">
        <v>54.999999999999957</v>
      </c>
      <c r="AD69">
        <v>54.999999999999957</v>
      </c>
      <c r="AE69">
        <v>54.999999999999957</v>
      </c>
      <c r="AF69">
        <v>54.999999999999957</v>
      </c>
      <c r="AG69">
        <v>54.999999999999957</v>
      </c>
      <c r="AH69">
        <v>54.999999999999957</v>
      </c>
      <c r="AI69">
        <v>54.999999999999957</v>
      </c>
      <c r="AJ69">
        <v>54.999999999999957</v>
      </c>
      <c r="AK69">
        <v>54.999999999999957</v>
      </c>
      <c r="AL69">
        <v>54.999999999999957</v>
      </c>
      <c r="AM69">
        <v>54.999999999999957</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FF66CC"/>
  </sheetPr>
  <dimension ref="A1:BD100"/>
  <sheetViews>
    <sheetView zoomScale="90" zoomScaleNormal="90" workbookViewId="0">
      <selection activeCell="B4" sqref="B4:AM69"/>
    </sheetView>
  </sheetViews>
  <sheetFormatPr defaultRowHeight="15" x14ac:dyDescent="0.25"/>
  <cols>
    <col min="1" max="1" width="8.85546875" style="55"/>
    <col min="2" max="4" width="9.140625" style="255"/>
  </cols>
  <sheetData>
    <row r="1" spans="1:56" s="55" customFormat="1" x14ac:dyDescent="0.25">
      <c r="A1" s="30"/>
      <c r="B1" s="762" t="s">
        <v>178</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55" customFormat="1" x14ac:dyDescent="0.25">
      <c r="A2" s="30"/>
      <c r="B2" s="271" t="s">
        <v>295</v>
      </c>
      <c r="C2" s="271" t="s">
        <v>296</v>
      </c>
      <c r="D2" s="271" t="s">
        <v>297</v>
      </c>
      <c r="E2" s="55">
        <v>1981</v>
      </c>
      <c r="F2" s="55">
        <v>1982</v>
      </c>
      <c r="G2" s="55">
        <v>1983</v>
      </c>
      <c r="H2" s="55">
        <v>1984</v>
      </c>
      <c r="I2" s="55">
        <v>1985</v>
      </c>
      <c r="J2" s="55">
        <v>1986</v>
      </c>
      <c r="K2" s="55">
        <v>1987</v>
      </c>
      <c r="L2" s="55">
        <v>1988</v>
      </c>
      <c r="M2" s="55">
        <v>1989</v>
      </c>
      <c r="N2" s="55">
        <v>1990</v>
      </c>
      <c r="O2" s="55">
        <v>1991</v>
      </c>
      <c r="P2" s="55">
        <v>1992</v>
      </c>
      <c r="Q2" s="55">
        <v>1993</v>
      </c>
      <c r="R2" s="55">
        <v>1994</v>
      </c>
      <c r="S2" s="55">
        <v>1995</v>
      </c>
      <c r="T2" s="55">
        <v>1996</v>
      </c>
      <c r="U2" s="55">
        <v>1997</v>
      </c>
      <c r="V2" s="55">
        <v>1998</v>
      </c>
      <c r="W2" s="55">
        <v>1999</v>
      </c>
      <c r="X2" s="55">
        <v>2000</v>
      </c>
      <c r="Y2" s="55">
        <v>2001</v>
      </c>
      <c r="Z2" s="55">
        <v>2002</v>
      </c>
      <c r="AA2" s="55">
        <v>2003</v>
      </c>
      <c r="AB2" s="55">
        <v>2004</v>
      </c>
      <c r="AC2" s="55">
        <v>2005</v>
      </c>
      <c r="AD2" s="55">
        <v>2006</v>
      </c>
      <c r="AE2" s="55">
        <v>2007</v>
      </c>
      <c r="AF2" s="193">
        <v>2008</v>
      </c>
      <c r="AG2" s="193">
        <v>2009</v>
      </c>
      <c r="AH2" s="55">
        <v>2010</v>
      </c>
      <c r="AI2" s="55">
        <v>2011</v>
      </c>
      <c r="AJ2" s="55">
        <v>2012</v>
      </c>
      <c r="AK2" s="55">
        <v>2013</v>
      </c>
      <c r="AL2" s="55">
        <v>2014</v>
      </c>
      <c r="AM2" s="55">
        <v>2015</v>
      </c>
      <c r="AN2" s="55">
        <v>2016</v>
      </c>
      <c r="AO2" s="55">
        <v>2017</v>
      </c>
      <c r="AP2" s="55">
        <v>2018</v>
      </c>
      <c r="AQ2" s="55">
        <v>2019</v>
      </c>
      <c r="AR2" s="55">
        <v>2020</v>
      </c>
      <c r="AS2" s="55">
        <v>2021</v>
      </c>
      <c r="AT2" s="55">
        <v>2022</v>
      </c>
      <c r="AU2" s="55">
        <v>2023</v>
      </c>
      <c r="AV2" s="55">
        <v>2024</v>
      </c>
      <c r="AW2" s="55">
        <v>2025</v>
      </c>
      <c r="AX2" s="55">
        <v>2026</v>
      </c>
      <c r="AY2" s="55">
        <v>2027</v>
      </c>
      <c r="AZ2" s="55">
        <v>2028</v>
      </c>
      <c r="BA2" s="55">
        <v>2029</v>
      </c>
      <c r="BB2" s="55">
        <v>2030</v>
      </c>
      <c r="BC2" s="55">
        <v>2031</v>
      </c>
      <c r="BD2" s="55">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17.587259999994213</v>
      </c>
      <c r="C4" s="273">
        <v>17.587259999994213</v>
      </c>
      <c r="D4" s="273">
        <v>17.587259999994213</v>
      </c>
      <c r="E4">
        <v>17.587259999994213</v>
      </c>
      <c r="F4">
        <v>17.587259999994213</v>
      </c>
      <c r="G4">
        <v>17.587259999994213</v>
      </c>
      <c r="H4">
        <v>17.587259999994213</v>
      </c>
      <c r="I4">
        <v>17.587259999994213</v>
      </c>
      <c r="J4">
        <v>17.587259999994213</v>
      </c>
      <c r="K4">
        <v>17.587259999994213</v>
      </c>
      <c r="L4">
        <v>17.587259999994213</v>
      </c>
      <c r="M4">
        <v>17.587259999994213</v>
      </c>
      <c r="N4">
        <v>17.587259999994213</v>
      </c>
      <c r="O4">
        <v>17.587259999994213</v>
      </c>
      <c r="P4">
        <v>17.587259999994213</v>
      </c>
      <c r="Q4">
        <v>17.587259999994213</v>
      </c>
      <c r="R4">
        <v>17.587259999994213</v>
      </c>
      <c r="S4">
        <v>17.587259999994213</v>
      </c>
      <c r="T4">
        <v>17.587259999994213</v>
      </c>
      <c r="U4">
        <v>17.587259999994213</v>
      </c>
      <c r="V4">
        <v>17.587259999994213</v>
      </c>
      <c r="W4">
        <v>17.587259999994213</v>
      </c>
      <c r="X4">
        <v>17.587259999994213</v>
      </c>
      <c r="Y4">
        <v>17.587259999994213</v>
      </c>
      <c r="Z4">
        <v>17.587259999994213</v>
      </c>
      <c r="AA4">
        <v>17.587259999994213</v>
      </c>
      <c r="AB4">
        <v>17.587259999994213</v>
      </c>
      <c r="AC4">
        <v>17.587259999994213</v>
      </c>
      <c r="AD4">
        <v>17.587259999994213</v>
      </c>
      <c r="AE4">
        <v>17.587259999994213</v>
      </c>
      <c r="AF4">
        <v>17.587259999994213</v>
      </c>
      <c r="AG4">
        <v>17.587259999994213</v>
      </c>
      <c r="AH4">
        <v>17.587259999994213</v>
      </c>
      <c r="AI4">
        <v>17.587259999994213</v>
      </c>
      <c r="AJ4">
        <v>17.587259999994213</v>
      </c>
      <c r="AK4">
        <v>17.587259999994213</v>
      </c>
      <c r="AL4">
        <v>17.587259999994213</v>
      </c>
      <c r="AM4">
        <v>17.587259999994213</v>
      </c>
    </row>
    <row r="5" spans="1:56" x14ac:dyDescent="0.25">
      <c r="A5" s="32">
        <f ca="1">Exceedance!U5</f>
        <v>42856</v>
      </c>
      <c r="B5" s="273">
        <v>46.510549999898096</v>
      </c>
      <c r="C5" s="273">
        <v>46.510549999898096</v>
      </c>
      <c r="D5" s="273">
        <v>46.510549999898096</v>
      </c>
      <c r="E5">
        <v>46.510549999898096</v>
      </c>
      <c r="F5">
        <v>46.510549999898096</v>
      </c>
      <c r="G5">
        <v>46.510549999898096</v>
      </c>
      <c r="H5">
        <v>46.510549999898096</v>
      </c>
      <c r="I5">
        <v>46.510549999898096</v>
      </c>
      <c r="J5">
        <v>46.510549999898096</v>
      </c>
      <c r="K5">
        <v>46.510549999898096</v>
      </c>
      <c r="L5">
        <v>46.510549999898096</v>
      </c>
      <c r="M5">
        <v>46.510549999898096</v>
      </c>
      <c r="N5">
        <v>46.510549999898096</v>
      </c>
      <c r="O5">
        <v>46.510549999898096</v>
      </c>
      <c r="P5">
        <v>46.510549999898096</v>
      </c>
      <c r="Q5">
        <v>46.510549999898096</v>
      </c>
      <c r="R5">
        <v>46.510549999898096</v>
      </c>
      <c r="S5">
        <v>46.510549999898096</v>
      </c>
      <c r="T5">
        <v>46.510549999898096</v>
      </c>
      <c r="U5">
        <v>46.510549999898096</v>
      </c>
      <c r="V5">
        <v>46.510549999898096</v>
      </c>
      <c r="W5">
        <v>46.510549999898096</v>
      </c>
      <c r="X5">
        <v>46.510549999898096</v>
      </c>
      <c r="Y5">
        <v>46.510549999898096</v>
      </c>
      <c r="Z5">
        <v>46.510549999898096</v>
      </c>
      <c r="AA5">
        <v>46.510549999898096</v>
      </c>
      <c r="AB5">
        <v>46.510549999898096</v>
      </c>
      <c r="AC5">
        <v>46.510549999898096</v>
      </c>
      <c r="AD5">
        <v>46.510549999898096</v>
      </c>
      <c r="AE5">
        <v>46.510549999898096</v>
      </c>
      <c r="AF5">
        <v>46.510549999898096</v>
      </c>
      <c r="AG5">
        <v>46.510549999898096</v>
      </c>
      <c r="AH5">
        <v>46.510549999898096</v>
      </c>
      <c r="AI5">
        <v>46.510549999898096</v>
      </c>
      <c r="AJ5">
        <v>46.510549999898096</v>
      </c>
      <c r="AK5">
        <v>46.510549999898096</v>
      </c>
      <c r="AL5">
        <v>46.510549999898096</v>
      </c>
      <c r="AM5">
        <v>46.510549999898096</v>
      </c>
    </row>
    <row r="6" spans="1:56" x14ac:dyDescent="0.25">
      <c r="A6" s="32">
        <f ca="1">Exceedance!U6</f>
        <v>42887</v>
      </c>
      <c r="B6" s="273">
        <v>40.932559999942157</v>
      </c>
      <c r="C6" s="273">
        <v>40.932559999942157</v>
      </c>
      <c r="D6" s="273">
        <v>40.932559999942157</v>
      </c>
      <c r="E6">
        <v>40.932559999942157</v>
      </c>
      <c r="F6">
        <v>40.932559999942157</v>
      </c>
      <c r="G6">
        <v>40.932559999942157</v>
      </c>
      <c r="H6">
        <v>40.932559999942157</v>
      </c>
      <c r="I6">
        <v>40.932559999942157</v>
      </c>
      <c r="J6">
        <v>40.932559999942157</v>
      </c>
      <c r="K6">
        <v>40.932559999942157</v>
      </c>
      <c r="L6">
        <v>40.932559999942157</v>
      </c>
      <c r="M6">
        <v>40.932559999942157</v>
      </c>
      <c r="N6">
        <v>40.932559999942157</v>
      </c>
      <c r="O6">
        <v>40.932559999942157</v>
      </c>
      <c r="P6">
        <v>40.932559999942157</v>
      </c>
      <c r="Q6">
        <v>40.932559999942157</v>
      </c>
      <c r="R6">
        <v>40.932559999942157</v>
      </c>
      <c r="S6">
        <v>40.932559999942157</v>
      </c>
      <c r="T6">
        <v>40.932559999942157</v>
      </c>
      <c r="U6">
        <v>40.932559999942157</v>
      </c>
      <c r="V6">
        <v>40.932559999942157</v>
      </c>
      <c r="W6">
        <v>40.932559999942157</v>
      </c>
      <c r="X6">
        <v>40.932559999942157</v>
      </c>
      <c r="Y6">
        <v>40.932559999942157</v>
      </c>
      <c r="Z6">
        <v>40.932559999942157</v>
      </c>
      <c r="AA6">
        <v>40.932559999942157</v>
      </c>
      <c r="AB6">
        <v>40.932559999942157</v>
      </c>
      <c r="AC6">
        <v>40.932559999942157</v>
      </c>
      <c r="AD6">
        <v>40.932559999942157</v>
      </c>
      <c r="AE6">
        <v>40.932559999942157</v>
      </c>
      <c r="AF6">
        <v>40.932559999942157</v>
      </c>
      <c r="AG6">
        <v>40.932559999942157</v>
      </c>
      <c r="AH6">
        <v>40.932559999942157</v>
      </c>
      <c r="AI6">
        <v>40.932559999942157</v>
      </c>
      <c r="AJ6">
        <v>40.932559999942157</v>
      </c>
      <c r="AK6">
        <v>40.932559999942157</v>
      </c>
      <c r="AL6">
        <v>40.932559999942157</v>
      </c>
      <c r="AM6">
        <v>40.932559999942157</v>
      </c>
    </row>
    <row r="7" spans="1:56" x14ac:dyDescent="0.25">
      <c r="A7" s="32">
        <f ca="1">Exceedance!U7</f>
        <v>42917</v>
      </c>
      <c r="B7" s="273">
        <v>7.7875399999988533</v>
      </c>
      <c r="C7" s="273">
        <v>7.7875399999988533</v>
      </c>
      <c r="D7" s="273">
        <v>7.7875399999988533</v>
      </c>
      <c r="E7">
        <v>7.7875399999988533</v>
      </c>
      <c r="F7">
        <v>7.7875399999988533</v>
      </c>
      <c r="G7">
        <v>7.7875399999988533</v>
      </c>
      <c r="H7">
        <v>7.7875399999988533</v>
      </c>
      <c r="I7">
        <v>7.7875399999988533</v>
      </c>
      <c r="J7">
        <v>7.7875399999988533</v>
      </c>
      <c r="K7">
        <v>7.7875399999988533</v>
      </c>
      <c r="L7">
        <v>7.7875399999988533</v>
      </c>
      <c r="M7">
        <v>7.7875399999988533</v>
      </c>
      <c r="N7">
        <v>7.7875399999988533</v>
      </c>
      <c r="O7">
        <v>7.7875399999988533</v>
      </c>
      <c r="P7">
        <v>7.7875399999988533</v>
      </c>
      <c r="Q7">
        <v>7.7875399999988533</v>
      </c>
      <c r="R7">
        <v>7.7875399999988533</v>
      </c>
      <c r="S7">
        <v>7.7875399999988533</v>
      </c>
      <c r="T7">
        <v>7.7875399999988533</v>
      </c>
      <c r="U7">
        <v>7.7875399999988533</v>
      </c>
      <c r="V7">
        <v>7.7875399999988533</v>
      </c>
      <c r="W7">
        <v>7.7875399999988533</v>
      </c>
      <c r="X7">
        <v>7.7875399999988533</v>
      </c>
      <c r="Y7">
        <v>7.7875399999988533</v>
      </c>
      <c r="Z7">
        <v>7.7875399999988533</v>
      </c>
      <c r="AA7">
        <v>7.7875399999988533</v>
      </c>
      <c r="AB7">
        <v>7.7875399999988533</v>
      </c>
      <c r="AC7">
        <v>7.7875399999988533</v>
      </c>
      <c r="AD7">
        <v>7.7875399999988533</v>
      </c>
      <c r="AE7">
        <v>7.7875399999988533</v>
      </c>
      <c r="AF7">
        <v>7.7875399999988533</v>
      </c>
      <c r="AG7">
        <v>7.7875399999988533</v>
      </c>
      <c r="AH7">
        <v>7.7875399999988533</v>
      </c>
      <c r="AI7">
        <v>7.7875399999988533</v>
      </c>
      <c r="AJ7">
        <v>7.7875399999988533</v>
      </c>
      <c r="AK7">
        <v>7.7875399999988533</v>
      </c>
      <c r="AL7">
        <v>7.7875399999988533</v>
      </c>
      <c r="AM7">
        <v>7.7875399999988533</v>
      </c>
    </row>
    <row r="8" spans="1:56" x14ac:dyDescent="0.25">
      <c r="A8" s="32">
        <f ca="1">Exceedance!U8</f>
        <v>42948</v>
      </c>
      <c r="B8" s="273">
        <v>1.5589499999998333</v>
      </c>
      <c r="C8" s="273">
        <v>1.5589499999998333</v>
      </c>
      <c r="D8" s="273">
        <v>1.5589499999998333</v>
      </c>
      <c r="E8">
        <v>1.5589499999998333</v>
      </c>
      <c r="F8">
        <v>1.5589499999998333</v>
      </c>
      <c r="G8">
        <v>1.5589499999998333</v>
      </c>
      <c r="H8">
        <v>1.5589499999998333</v>
      </c>
      <c r="I8">
        <v>1.5589499999998333</v>
      </c>
      <c r="J8">
        <v>1.5589499999998333</v>
      </c>
      <c r="K8">
        <v>1.5589499999998333</v>
      </c>
      <c r="L8">
        <v>1.5589499999998333</v>
      </c>
      <c r="M8">
        <v>1.5589499999998333</v>
      </c>
      <c r="N8">
        <v>1.5589499999998333</v>
      </c>
      <c r="O8">
        <v>1.5589499999998333</v>
      </c>
      <c r="P8">
        <v>1.5589499999998333</v>
      </c>
      <c r="Q8">
        <v>1.5589499999998333</v>
      </c>
      <c r="R8">
        <v>1.5589499999998333</v>
      </c>
      <c r="S8">
        <v>1.5589499999998333</v>
      </c>
      <c r="T8">
        <v>1.5589499999998333</v>
      </c>
      <c r="U8">
        <v>1.5589499999998333</v>
      </c>
      <c r="V8">
        <v>1.5589499999998333</v>
      </c>
      <c r="W8">
        <v>1.5589499999998333</v>
      </c>
      <c r="X8">
        <v>1.5589499999998333</v>
      </c>
      <c r="Y8">
        <v>1.5589499999998333</v>
      </c>
      <c r="Z8">
        <v>1.5589499999998333</v>
      </c>
      <c r="AA8">
        <v>1.5589499999998333</v>
      </c>
      <c r="AB8">
        <v>1.5589499999998333</v>
      </c>
      <c r="AC8">
        <v>1.5589499999998333</v>
      </c>
      <c r="AD8">
        <v>1.5589499999998333</v>
      </c>
      <c r="AE8">
        <v>1.5589499999998333</v>
      </c>
      <c r="AF8">
        <v>1.5589499999998333</v>
      </c>
      <c r="AG8">
        <v>1.5589499999998333</v>
      </c>
      <c r="AH8">
        <v>1.5589499999998333</v>
      </c>
      <c r="AI8">
        <v>1.5589499999998333</v>
      </c>
      <c r="AJ8">
        <v>1.5589499999998333</v>
      </c>
      <c r="AK8">
        <v>1.5589499999998333</v>
      </c>
      <c r="AL8">
        <v>1.5589499999998333</v>
      </c>
      <c r="AM8">
        <v>1.5589499999998333</v>
      </c>
    </row>
    <row r="9" spans="1:56" x14ac:dyDescent="0.25">
      <c r="A9" s="32">
        <f ca="1">Exceedance!U9</f>
        <v>42979</v>
      </c>
      <c r="B9" s="273">
        <v>1.0542500000002513</v>
      </c>
      <c r="C9" s="273">
        <v>1.0542500000002513</v>
      </c>
      <c r="D9" s="273">
        <v>1.0542500000002513</v>
      </c>
      <c r="E9">
        <v>1.0542500000002513</v>
      </c>
      <c r="F9">
        <v>1.0542500000002513</v>
      </c>
      <c r="G9">
        <v>1.0542500000002513</v>
      </c>
      <c r="H9">
        <v>1.0542500000002513</v>
      </c>
      <c r="I9">
        <v>1.0542500000002513</v>
      </c>
      <c r="J9">
        <v>1.0542500000002513</v>
      </c>
      <c r="K9">
        <v>1.0542500000002513</v>
      </c>
      <c r="L9">
        <v>1.0542500000002513</v>
      </c>
      <c r="M9">
        <v>1.0542500000002513</v>
      </c>
      <c r="N9">
        <v>1.0542500000002513</v>
      </c>
      <c r="O9">
        <v>1.0542500000002513</v>
      </c>
      <c r="P9">
        <v>1.0542500000002513</v>
      </c>
      <c r="Q9">
        <v>1.0542500000002513</v>
      </c>
      <c r="R9">
        <v>1.0542500000002513</v>
      </c>
      <c r="S9">
        <v>1.0542500000002513</v>
      </c>
      <c r="T9">
        <v>1.0542500000002513</v>
      </c>
      <c r="U9">
        <v>1.0542500000002513</v>
      </c>
      <c r="V9">
        <v>1.0542500000002513</v>
      </c>
      <c r="W9">
        <v>1.0542500000002513</v>
      </c>
      <c r="X9">
        <v>1.0542500000002513</v>
      </c>
      <c r="Y9">
        <v>1.0542500000002513</v>
      </c>
      <c r="Z9">
        <v>1.0542500000002513</v>
      </c>
      <c r="AA9">
        <v>1.0542500000002513</v>
      </c>
      <c r="AB9">
        <v>1.0542500000002513</v>
      </c>
      <c r="AC9">
        <v>1.0542500000002513</v>
      </c>
      <c r="AD9">
        <v>1.0542500000002513</v>
      </c>
      <c r="AE9">
        <v>1.0542500000002513</v>
      </c>
      <c r="AF9">
        <v>1.0542500000002513</v>
      </c>
      <c r="AG9">
        <v>1.0542500000002513</v>
      </c>
      <c r="AH9">
        <v>1.0542500000002513</v>
      </c>
      <c r="AI9">
        <v>1.0542500000002513</v>
      </c>
      <c r="AJ9">
        <v>1.0542500000002513</v>
      </c>
      <c r="AK9">
        <v>1.0542500000002513</v>
      </c>
      <c r="AL9">
        <v>1.0542500000002513</v>
      </c>
      <c r="AM9">
        <v>1.0542500000002513</v>
      </c>
    </row>
    <row r="10" spans="1:56" x14ac:dyDescent="0.25">
      <c r="A10" s="32">
        <f ca="1">Exceedance!U10</f>
        <v>43009</v>
      </c>
      <c r="B10" s="273">
        <v>1.8554599999998496</v>
      </c>
      <c r="C10" s="273">
        <v>1.8554599999998496</v>
      </c>
      <c r="D10" s="273">
        <v>1.8554599999998496</v>
      </c>
      <c r="E10">
        <v>1.8554599999998496</v>
      </c>
      <c r="F10">
        <v>1.8554599999998496</v>
      </c>
      <c r="G10">
        <v>1.8554599999998496</v>
      </c>
      <c r="H10">
        <v>1.8554599999998496</v>
      </c>
      <c r="I10">
        <v>1.8554599999998496</v>
      </c>
      <c r="J10">
        <v>1.8554599999998496</v>
      </c>
      <c r="K10">
        <v>1.8554599999998496</v>
      </c>
      <c r="L10">
        <v>1.8554599999998496</v>
      </c>
      <c r="M10">
        <v>1.8554599999998496</v>
      </c>
      <c r="N10">
        <v>1.8554599999998496</v>
      </c>
      <c r="O10">
        <v>1.8554599999998496</v>
      </c>
      <c r="P10">
        <v>1.8554599999998496</v>
      </c>
      <c r="Q10">
        <v>1.8554599999998496</v>
      </c>
      <c r="R10">
        <v>1.8554599999998496</v>
      </c>
      <c r="S10">
        <v>1.8554599999998496</v>
      </c>
      <c r="T10">
        <v>1.8554599999998496</v>
      </c>
      <c r="U10">
        <v>1.8554599999998496</v>
      </c>
      <c r="V10">
        <v>1.8554599999998496</v>
      </c>
      <c r="W10">
        <v>1.8554599999998496</v>
      </c>
      <c r="X10">
        <v>1.8554599999998496</v>
      </c>
      <c r="Y10">
        <v>1.8554599999998496</v>
      </c>
      <c r="Z10">
        <v>1.8554599999998496</v>
      </c>
      <c r="AA10">
        <v>1.8554599999998496</v>
      </c>
      <c r="AB10">
        <v>1.8554599999998496</v>
      </c>
      <c r="AC10">
        <v>1.8554599999998496</v>
      </c>
      <c r="AD10">
        <v>1.8554599999998496</v>
      </c>
      <c r="AE10">
        <v>1.8554599999998496</v>
      </c>
      <c r="AF10">
        <v>1.8554599999998496</v>
      </c>
      <c r="AG10">
        <v>1.8554599999998496</v>
      </c>
      <c r="AH10">
        <v>1.8554599999998496</v>
      </c>
      <c r="AI10">
        <v>1.8554599999998496</v>
      </c>
      <c r="AJ10">
        <v>1.8554599999998496</v>
      </c>
      <c r="AK10">
        <v>1.8554599999998496</v>
      </c>
      <c r="AL10">
        <v>1.8554599999998496</v>
      </c>
      <c r="AM10">
        <v>1.8554599999998496</v>
      </c>
    </row>
    <row r="11" spans="1:56" x14ac:dyDescent="0.25">
      <c r="A11" s="32">
        <f ca="1">Exceedance!U11</f>
        <v>43040</v>
      </c>
      <c r="B11" s="273">
        <v>0.79862000000044642</v>
      </c>
      <c r="C11" s="273">
        <v>0.79862000000044642</v>
      </c>
      <c r="D11" s="273">
        <v>0.79862000000044642</v>
      </c>
      <c r="E11">
        <v>0.79862000000044642</v>
      </c>
      <c r="F11">
        <v>0.79862000000044642</v>
      </c>
      <c r="G11">
        <v>0.79862000000044642</v>
      </c>
      <c r="H11">
        <v>0.79862000000044642</v>
      </c>
      <c r="I11">
        <v>0.79862000000044642</v>
      </c>
      <c r="J11">
        <v>0.79862000000044642</v>
      </c>
      <c r="K11">
        <v>0.79862000000044642</v>
      </c>
      <c r="L11">
        <v>0.79862000000044642</v>
      </c>
      <c r="M11">
        <v>0.79862000000044642</v>
      </c>
      <c r="N11">
        <v>0.79862000000044642</v>
      </c>
      <c r="O11">
        <v>0.79862000000044642</v>
      </c>
      <c r="P11">
        <v>0.79862000000044642</v>
      </c>
      <c r="Q11">
        <v>0.79862000000044642</v>
      </c>
      <c r="R11">
        <v>0.79862000000044642</v>
      </c>
      <c r="S11">
        <v>0.79862000000044642</v>
      </c>
      <c r="T11">
        <v>0.79862000000044642</v>
      </c>
      <c r="U11">
        <v>0.79862000000044642</v>
      </c>
      <c r="V11">
        <v>0.79862000000044642</v>
      </c>
      <c r="W11">
        <v>0.79862000000044642</v>
      </c>
      <c r="X11">
        <v>0.79862000000044642</v>
      </c>
      <c r="Y11">
        <v>0.79862000000044642</v>
      </c>
      <c r="Z11">
        <v>0.79862000000044642</v>
      </c>
      <c r="AA11">
        <v>0.79862000000044642</v>
      </c>
      <c r="AB11">
        <v>0.79862000000044642</v>
      </c>
      <c r="AC11">
        <v>0.79862000000044642</v>
      </c>
      <c r="AD11">
        <v>0.79862000000044642</v>
      </c>
      <c r="AE11">
        <v>0.79862000000044642</v>
      </c>
      <c r="AF11">
        <v>0.79862000000044642</v>
      </c>
      <c r="AG11">
        <v>0.79862000000044642</v>
      </c>
      <c r="AH11">
        <v>0.79862000000044642</v>
      </c>
      <c r="AI11">
        <v>0.79862000000044642</v>
      </c>
      <c r="AJ11">
        <v>0.79862000000044642</v>
      </c>
      <c r="AK11">
        <v>0.79862000000044642</v>
      </c>
      <c r="AL11">
        <v>0.79862000000044642</v>
      </c>
      <c r="AM11">
        <v>0.79862000000044642</v>
      </c>
    </row>
    <row r="12" spans="1:56" x14ac:dyDescent="0.25">
      <c r="A12" s="32">
        <f ca="1">Exceedance!U12</f>
        <v>43070</v>
      </c>
      <c r="B12" s="273">
        <v>0.16788000000006401</v>
      </c>
      <c r="C12" s="273">
        <v>0.16788000000006401</v>
      </c>
      <c r="D12" s="273">
        <v>0.16788000000006401</v>
      </c>
      <c r="E12">
        <v>0.16788000000006401</v>
      </c>
      <c r="F12">
        <v>0.16788000000006401</v>
      </c>
      <c r="G12">
        <v>0.16788000000006401</v>
      </c>
      <c r="H12">
        <v>0.16788000000006401</v>
      </c>
      <c r="I12">
        <v>0.16788000000006401</v>
      </c>
      <c r="J12">
        <v>0.16788000000006401</v>
      </c>
      <c r="K12">
        <v>0.16788000000006401</v>
      </c>
      <c r="L12">
        <v>0.16788000000006401</v>
      </c>
      <c r="M12">
        <v>0.16788000000006401</v>
      </c>
      <c r="N12">
        <v>0.16788000000006401</v>
      </c>
      <c r="O12">
        <v>0.16788000000006401</v>
      </c>
      <c r="P12">
        <v>0.16788000000006401</v>
      </c>
      <c r="Q12">
        <v>0.16788000000006401</v>
      </c>
      <c r="R12">
        <v>0.16788000000006401</v>
      </c>
      <c r="S12">
        <v>0.16788000000006401</v>
      </c>
      <c r="T12">
        <v>0.16788000000006401</v>
      </c>
      <c r="U12">
        <v>0.16788000000006401</v>
      </c>
      <c r="V12">
        <v>0.16788000000006401</v>
      </c>
      <c r="W12">
        <v>0.16788000000006401</v>
      </c>
      <c r="X12">
        <v>0.16788000000006401</v>
      </c>
      <c r="Y12">
        <v>0.16788000000006401</v>
      </c>
      <c r="Z12">
        <v>0.16788000000006401</v>
      </c>
      <c r="AA12">
        <v>0.16788000000006401</v>
      </c>
      <c r="AB12">
        <v>0.16788000000006401</v>
      </c>
      <c r="AC12">
        <v>0.16788000000006401</v>
      </c>
      <c r="AD12">
        <v>0.16788000000006401</v>
      </c>
      <c r="AE12">
        <v>0.16788000000006401</v>
      </c>
      <c r="AF12">
        <v>0.16788000000006401</v>
      </c>
      <c r="AG12">
        <v>0.16788000000006401</v>
      </c>
      <c r="AH12">
        <v>0.16788000000006401</v>
      </c>
      <c r="AI12">
        <v>0.16788000000006401</v>
      </c>
      <c r="AJ12">
        <v>0.16788000000006401</v>
      </c>
      <c r="AK12">
        <v>0.16788000000006401</v>
      </c>
      <c r="AL12">
        <v>0.16788000000006401</v>
      </c>
      <c r="AM12">
        <v>0.16788000000006401</v>
      </c>
    </row>
    <row r="13" spans="1:56" x14ac:dyDescent="0.25">
      <c r="A13" s="32">
        <f ca="1">Exceedance!U13</f>
        <v>43101</v>
      </c>
      <c r="B13" s="273">
        <v>3.6320000000106718E-2</v>
      </c>
      <c r="C13" s="273">
        <v>3.6320000000106718E-2</v>
      </c>
      <c r="D13" s="273">
        <v>3.6320000000106718E-2</v>
      </c>
      <c r="E13">
        <v>3.6320000000106718E-2</v>
      </c>
      <c r="F13">
        <v>3.6320000000106718E-2</v>
      </c>
      <c r="G13">
        <v>3.6320000000106718E-2</v>
      </c>
      <c r="H13">
        <v>3.6320000000106718E-2</v>
      </c>
      <c r="I13">
        <v>3.6320000000106718E-2</v>
      </c>
      <c r="J13">
        <v>3.6320000000106718E-2</v>
      </c>
      <c r="K13">
        <v>3.6320000000106718E-2</v>
      </c>
      <c r="L13">
        <v>3.6320000000106718E-2</v>
      </c>
      <c r="M13">
        <v>3.6320000000106718E-2</v>
      </c>
      <c r="N13">
        <v>3.6320000000106718E-2</v>
      </c>
      <c r="O13">
        <v>3.6320000000106718E-2</v>
      </c>
      <c r="P13">
        <v>3.6320000000106718E-2</v>
      </c>
      <c r="Q13">
        <v>3.6320000000106718E-2</v>
      </c>
      <c r="R13">
        <v>3.6320000000106718E-2</v>
      </c>
      <c r="S13">
        <v>3.6320000000106718E-2</v>
      </c>
      <c r="T13">
        <v>3.6320000000106718E-2</v>
      </c>
      <c r="U13">
        <v>3.6320000000106718E-2</v>
      </c>
      <c r="V13">
        <v>3.6320000000106718E-2</v>
      </c>
      <c r="W13">
        <v>3.6320000000106718E-2</v>
      </c>
      <c r="X13">
        <v>3.6320000000106718E-2</v>
      </c>
      <c r="Y13">
        <v>3.6320000000106718E-2</v>
      </c>
      <c r="Z13">
        <v>3.6320000000106718E-2</v>
      </c>
      <c r="AA13">
        <v>3.6320000000106718E-2</v>
      </c>
      <c r="AB13">
        <v>3.6320000000106718E-2</v>
      </c>
      <c r="AC13">
        <v>3.6320000000106718E-2</v>
      </c>
      <c r="AD13">
        <v>3.6320000000106718E-2</v>
      </c>
      <c r="AE13">
        <v>3.6320000000106718E-2</v>
      </c>
      <c r="AF13">
        <v>3.6320000000106718E-2</v>
      </c>
      <c r="AG13">
        <v>3.6320000000106718E-2</v>
      </c>
      <c r="AH13">
        <v>3.6320000000106718E-2</v>
      </c>
      <c r="AI13">
        <v>3.6320000000106718E-2</v>
      </c>
      <c r="AJ13">
        <v>3.6320000000106718E-2</v>
      </c>
      <c r="AK13">
        <v>3.6320000000106718E-2</v>
      </c>
      <c r="AL13">
        <v>3.6320000000106718E-2</v>
      </c>
      <c r="AM13">
        <v>3.6320000000106718E-2</v>
      </c>
    </row>
    <row r="14" spans="1:56" x14ac:dyDescent="0.25">
      <c r="A14" s="32">
        <f ca="1">Exceedance!U14</f>
        <v>43132</v>
      </c>
      <c r="B14" s="273">
        <v>2.9689999999958507E-2</v>
      </c>
      <c r="C14" s="273">
        <v>2.9689999999958507E-2</v>
      </c>
      <c r="D14" s="273">
        <v>2.9689999999958507E-2</v>
      </c>
      <c r="E14">
        <v>2.9689999999958507E-2</v>
      </c>
      <c r="F14">
        <v>2.9689999999958507E-2</v>
      </c>
      <c r="G14">
        <v>2.9689999999958507E-2</v>
      </c>
      <c r="H14">
        <v>2.9689999999958507E-2</v>
      </c>
      <c r="I14">
        <v>2.9689999999958507E-2</v>
      </c>
      <c r="J14">
        <v>2.9689999999958507E-2</v>
      </c>
      <c r="K14">
        <v>2.9689999999958507E-2</v>
      </c>
      <c r="L14">
        <v>2.9689999999958507E-2</v>
      </c>
      <c r="M14">
        <v>2.9689999999958507E-2</v>
      </c>
      <c r="N14">
        <v>2.9689999999958507E-2</v>
      </c>
      <c r="O14">
        <v>2.9689999999958507E-2</v>
      </c>
      <c r="P14">
        <v>2.9689999999958507E-2</v>
      </c>
      <c r="Q14">
        <v>2.9689999999958507E-2</v>
      </c>
      <c r="R14">
        <v>2.9689999999958507E-2</v>
      </c>
      <c r="S14">
        <v>2.9689999999958507E-2</v>
      </c>
      <c r="T14">
        <v>2.9689999999958507E-2</v>
      </c>
      <c r="U14">
        <v>2.9689999999958507E-2</v>
      </c>
      <c r="V14">
        <v>2.9689999999958507E-2</v>
      </c>
      <c r="W14">
        <v>2.9689999999958507E-2</v>
      </c>
      <c r="X14">
        <v>2.9689999999958507E-2</v>
      </c>
      <c r="Y14">
        <v>2.9689999999958507E-2</v>
      </c>
      <c r="Z14">
        <v>2.9689999999958507E-2</v>
      </c>
      <c r="AA14">
        <v>2.9689999999958507E-2</v>
      </c>
      <c r="AB14">
        <v>2.9689999999958507E-2</v>
      </c>
      <c r="AC14">
        <v>2.9689999999958507E-2</v>
      </c>
      <c r="AD14">
        <v>2.9689999999958507E-2</v>
      </c>
      <c r="AE14">
        <v>2.9689999999958507E-2</v>
      </c>
      <c r="AF14">
        <v>2.9689999999958507E-2</v>
      </c>
      <c r="AG14">
        <v>2.9689999999958507E-2</v>
      </c>
      <c r="AH14">
        <v>2.9689999999958507E-2</v>
      </c>
      <c r="AI14">
        <v>2.9689999999958507E-2</v>
      </c>
      <c r="AJ14">
        <v>2.9689999999958507E-2</v>
      </c>
      <c r="AK14">
        <v>2.9689999999958507E-2</v>
      </c>
      <c r="AL14">
        <v>2.9689999999958507E-2</v>
      </c>
      <c r="AM14">
        <v>2.9689999999958507E-2</v>
      </c>
    </row>
    <row r="15" spans="1:56" x14ac:dyDescent="0.25">
      <c r="A15" s="32">
        <f ca="1">Exceedance!U15</f>
        <v>43160</v>
      </c>
      <c r="B15" s="273">
        <v>2.6294100000082992</v>
      </c>
      <c r="C15" s="273">
        <v>2.6294100000082992</v>
      </c>
      <c r="D15" s="273">
        <v>2.6294100000082992</v>
      </c>
      <c r="E15">
        <v>2.6294100000082992</v>
      </c>
      <c r="F15">
        <v>2.6294100000082992</v>
      </c>
      <c r="G15">
        <v>2.6294100000082992</v>
      </c>
      <c r="H15">
        <v>2.6294100000082992</v>
      </c>
      <c r="I15">
        <v>2.6294100000082992</v>
      </c>
      <c r="J15">
        <v>2.6294100000082992</v>
      </c>
      <c r="K15">
        <v>2.6294100000082992</v>
      </c>
      <c r="L15">
        <v>2.6294100000082992</v>
      </c>
      <c r="M15">
        <v>2.6294100000082992</v>
      </c>
      <c r="N15">
        <v>2.6294100000082992</v>
      </c>
      <c r="O15">
        <v>2.6294100000082992</v>
      </c>
      <c r="P15">
        <v>2.6294100000082992</v>
      </c>
      <c r="Q15">
        <v>2.6294100000082992</v>
      </c>
      <c r="R15">
        <v>2.6294100000082992</v>
      </c>
      <c r="S15">
        <v>2.6294100000082992</v>
      </c>
      <c r="T15">
        <v>2.6294100000082992</v>
      </c>
      <c r="U15">
        <v>2.6294100000082992</v>
      </c>
      <c r="V15">
        <v>2.6294100000082992</v>
      </c>
      <c r="W15">
        <v>2.6294100000082992</v>
      </c>
      <c r="X15">
        <v>2.6294100000082992</v>
      </c>
      <c r="Y15">
        <v>2.6294100000082992</v>
      </c>
      <c r="Z15">
        <v>2.6294100000082992</v>
      </c>
      <c r="AA15">
        <v>2.6294100000082992</v>
      </c>
      <c r="AB15">
        <v>2.6294100000082992</v>
      </c>
      <c r="AC15">
        <v>2.6294100000082992</v>
      </c>
      <c r="AD15">
        <v>2.6294100000082992</v>
      </c>
      <c r="AE15">
        <v>2.6294100000082992</v>
      </c>
      <c r="AF15">
        <v>2.6294100000082992</v>
      </c>
      <c r="AG15">
        <v>2.6294100000082992</v>
      </c>
      <c r="AH15">
        <v>2.6294100000082992</v>
      </c>
      <c r="AI15">
        <v>2.6294100000082992</v>
      </c>
      <c r="AJ15">
        <v>2.6294100000082992</v>
      </c>
      <c r="AK15">
        <v>2.6294100000082992</v>
      </c>
      <c r="AL15">
        <v>2.6294100000082992</v>
      </c>
      <c r="AM15">
        <v>2.6294100000082992</v>
      </c>
    </row>
    <row r="16" spans="1:56" x14ac:dyDescent="0.25">
      <c r="A16" s="32">
        <f ca="1">Exceedance!U16</f>
        <v>43191</v>
      </c>
      <c r="B16" s="273">
        <v>15.939249999994775</v>
      </c>
      <c r="C16" s="273">
        <v>15.939249999994775</v>
      </c>
      <c r="D16" s="273">
        <v>15.939249999994775</v>
      </c>
      <c r="E16">
        <v>15.939249999994775</v>
      </c>
      <c r="F16">
        <v>15.939249999994775</v>
      </c>
      <c r="G16">
        <v>15.939249999994775</v>
      </c>
      <c r="H16">
        <v>15.939249999994775</v>
      </c>
      <c r="I16">
        <v>15.939249999994775</v>
      </c>
      <c r="J16">
        <v>15.939249999994775</v>
      </c>
      <c r="K16">
        <v>15.939249999994775</v>
      </c>
      <c r="L16">
        <v>15.939249999994775</v>
      </c>
      <c r="M16">
        <v>15.939249999994775</v>
      </c>
      <c r="N16">
        <v>15.939249999994775</v>
      </c>
      <c r="O16">
        <v>15.939249999994775</v>
      </c>
      <c r="P16">
        <v>15.939249999994775</v>
      </c>
      <c r="Q16">
        <v>15.939249999994775</v>
      </c>
      <c r="R16">
        <v>15.939249999994775</v>
      </c>
      <c r="S16">
        <v>15.939249999994775</v>
      </c>
      <c r="T16">
        <v>15.939249999994775</v>
      </c>
      <c r="U16">
        <v>15.939249999994775</v>
      </c>
      <c r="V16">
        <v>15.939249999994775</v>
      </c>
      <c r="W16">
        <v>15.939249999994775</v>
      </c>
      <c r="X16">
        <v>15.939249999994775</v>
      </c>
      <c r="Y16">
        <v>15.939249999994775</v>
      </c>
      <c r="Z16">
        <v>15.939249999994775</v>
      </c>
      <c r="AA16">
        <v>15.939249999994775</v>
      </c>
      <c r="AB16">
        <v>15.939249999994775</v>
      </c>
      <c r="AC16">
        <v>15.939249999994775</v>
      </c>
      <c r="AD16">
        <v>15.939249999994775</v>
      </c>
      <c r="AE16">
        <v>15.939249999994775</v>
      </c>
      <c r="AF16">
        <v>15.939249999994775</v>
      </c>
      <c r="AG16">
        <v>15.939249999994775</v>
      </c>
      <c r="AH16">
        <v>15.939249999994775</v>
      </c>
      <c r="AI16">
        <v>15.939249999994775</v>
      </c>
      <c r="AJ16">
        <v>15.939249999994775</v>
      </c>
      <c r="AK16">
        <v>15.939249999994775</v>
      </c>
      <c r="AL16">
        <v>15.939249999994775</v>
      </c>
      <c r="AM16">
        <v>15.939249999994775</v>
      </c>
    </row>
    <row r="17" spans="1:39" x14ac:dyDescent="0.25">
      <c r="A17" s="32">
        <f ca="1">Exceedance!U17</f>
        <v>43221</v>
      </c>
      <c r="B17" s="273">
        <v>37.896159999900654</v>
      </c>
      <c r="C17" s="273">
        <v>37.896159999900654</v>
      </c>
      <c r="D17" s="273">
        <v>37.896159999900654</v>
      </c>
      <c r="E17">
        <v>37.896159999900654</v>
      </c>
      <c r="F17">
        <v>37.896159999900654</v>
      </c>
      <c r="G17">
        <v>37.896159999900654</v>
      </c>
      <c r="H17">
        <v>37.896159999900654</v>
      </c>
      <c r="I17">
        <v>37.896159999900654</v>
      </c>
      <c r="J17">
        <v>37.896159999900654</v>
      </c>
      <c r="K17">
        <v>37.896159999900654</v>
      </c>
      <c r="L17">
        <v>37.896159999900654</v>
      </c>
      <c r="M17">
        <v>37.896159999900654</v>
      </c>
      <c r="N17">
        <v>37.896159999900654</v>
      </c>
      <c r="O17">
        <v>37.896159999900654</v>
      </c>
      <c r="P17">
        <v>37.896159999900654</v>
      </c>
      <c r="Q17">
        <v>37.896159999900654</v>
      </c>
      <c r="R17">
        <v>37.896159999900654</v>
      </c>
      <c r="S17">
        <v>37.896159999900654</v>
      </c>
      <c r="T17">
        <v>37.896159999900654</v>
      </c>
      <c r="U17">
        <v>37.896159999900654</v>
      </c>
      <c r="V17">
        <v>37.896159999900654</v>
      </c>
      <c r="W17">
        <v>37.896159999900654</v>
      </c>
      <c r="X17">
        <v>37.896159999900654</v>
      </c>
      <c r="Y17">
        <v>37.896159999900654</v>
      </c>
      <c r="Z17">
        <v>37.896159999900654</v>
      </c>
      <c r="AA17">
        <v>37.896159999900654</v>
      </c>
      <c r="AB17">
        <v>37.896159999900654</v>
      </c>
      <c r="AC17">
        <v>37.896159999900654</v>
      </c>
      <c r="AD17">
        <v>37.896159999900654</v>
      </c>
      <c r="AE17">
        <v>37.896159999900654</v>
      </c>
      <c r="AF17">
        <v>37.896159999900654</v>
      </c>
      <c r="AG17">
        <v>37.896159999900654</v>
      </c>
      <c r="AH17">
        <v>37.896159999900654</v>
      </c>
      <c r="AI17">
        <v>37.896159999900654</v>
      </c>
      <c r="AJ17">
        <v>37.896159999900654</v>
      </c>
      <c r="AK17">
        <v>37.896159999900654</v>
      </c>
      <c r="AL17">
        <v>37.896159999900654</v>
      </c>
      <c r="AM17">
        <v>37.896159999900654</v>
      </c>
    </row>
    <row r="18" spans="1:39" x14ac:dyDescent="0.25">
      <c r="A18" s="32">
        <f ca="1">Exceedance!U18</f>
        <v>43252</v>
      </c>
      <c r="B18" s="273">
        <v>31.144170000062608</v>
      </c>
      <c r="C18" s="273">
        <v>31.144170000062608</v>
      </c>
      <c r="D18" s="273">
        <v>31.144170000062608</v>
      </c>
      <c r="E18">
        <v>31.144170000062608</v>
      </c>
      <c r="F18">
        <v>31.144170000062608</v>
      </c>
      <c r="G18">
        <v>31.144170000062608</v>
      </c>
      <c r="H18">
        <v>31.144170000062608</v>
      </c>
      <c r="I18">
        <v>31.144170000062608</v>
      </c>
      <c r="J18">
        <v>31.144170000062608</v>
      </c>
      <c r="K18">
        <v>31.144170000062608</v>
      </c>
      <c r="L18">
        <v>31.144170000062608</v>
      </c>
      <c r="M18">
        <v>31.144170000062608</v>
      </c>
      <c r="N18">
        <v>31.144170000062608</v>
      </c>
      <c r="O18">
        <v>31.144170000062608</v>
      </c>
      <c r="P18">
        <v>31.144170000062608</v>
      </c>
      <c r="Q18">
        <v>31.144170000062608</v>
      </c>
      <c r="R18">
        <v>31.144170000062608</v>
      </c>
      <c r="S18">
        <v>31.144170000062608</v>
      </c>
      <c r="T18">
        <v>31.144170000062608</v>
      </c>
      <c r="U18">
        <v>31.144170000062608</v>
      </c>
      <c r="V18">
        <v>31.144170000062608</v>
      </c>
      <c r="W18">
        <v>31.144170000062608</v>
      </c>
      <c r="X18">
        <v>31.144170000062608</v>
      </c>
      <c r="Y18">
        <v>31.144170000062608</v>
      </c>
      <c r="Z18">
        <v>31.144170000062608</v>
      </c>
      <c r="AA18">
        <v>31.144170000062608</v>
      </c>
      <c r="AB18">
        <v>31.144170000062608</v>
      </c>
      <c r="AC18">
        <v>31.144170000062608</v>
      </c>
      <c r="AD18">
        <v>31.144170000062608</v>
      </c>
      <c r="AE18">
        <v>31.144170000062608</v>
      </c>
      <c r="AF18">
        <v>31.144170000062608</v>
      </c>
      <c r="AG18">
        <v>31.144170000062608</v>
      </c>
      <c r="AH18">
        <v>31.144170000062608</v>
      </c>
      <c r="AI18">
        <v>31.144170000062608</v>
      </c>
      <c r="AJ18">
        <v>31.144170000062608</v>
      </c>
      <c r="AK18">
        <v>31.144170000062608</v>
      </c>
      <c r="AL18">
        <v>31.144170000062608</v>
      </c>
      <c r="AM18">
        <v>31.144170000062608</v>
      </c>
    </row>
    <row r="19" spans="1:39" x14ac:dyDescent="0.25">
      <c r="A19" s="32">
        <f ca="1">Exceedance!U19</f>
        <v>43282</v>
      </c>
      <c r="B19" s="273">
        <v>5.7732900000033656</v>
      </c>
      <c r="C19" s="273">
        <v>5.7732900000033656</v>
      </c>
      <c r="D19" s="273">
        <v>5.7732900000033656</v>
      </c>
      <c r="E19">
        <v>5.7732900000033656</v>
      </c>
      <c r="F19">
        <v>5.7732900000033656</v>
      </c>
      <c r="G19">
        <v>5.7732900000033656</v>
      </c>
      <c r="H19">
        <v>5.7732900000033656</v>
      </c>
      <c r="I19">
        <v>5.7732900000033656</v>
      </c>
      <c r="J19">
        <v>5.7732900000033656</v>
      </c>
      <c r="K19">
        <v>5.7732900000033656</v>
      </c>
      <c r="L19">
        <v>5.7732900000033656</v>
      </c>
      <c r="M19">
        <v>5.7732900000033656</v>
      </c>
      <c r="N19">
        <v>5.7732900000033656</v>
      </c>
      <c r="O19">
        <v>5.7732900000033656</v>
      </c>
      <c r="P19">
        <v>5.7732900000033656</v>
      </c>
      <c r="Q19">
        <v>5.7732900000033656</v>
      </c>
      <c r="R19">
        <v>5.7732900000033656</v>
      </c>
      <c r="S19">
        <v>5.7732900000033656</v>
      </c>
      <c r="T19">
        <v>5.7732900000033656</v>
      </c>
      <c r="U19">
        <v>5.7732900000033656</v>
      </c>
      <c r="V19">
        <v>5.7732900000033656</v>
      </c>
      <c r="W19">
        <v>5.7732900000033656</v>
      </c>
      <c r="X19">
        <v>5.7732900000033656</v>
      </c>
      <c r="Y19">
        <v>5.7732900000033656</v>
      </c>
      <c r="Z19">
        <v>5.7732900000033656</v>
      </c>
      <c r="AA19">
        <v>5.7732900000033656</v>
      </c>
      <c r="AB19">
        <v>5.7732900000033656</v>
      </c>
      <c r="AC19">
        <v>5.7732900000033656</v>
      </c>
      <c r="AD19">
        <v>5.7732900000033656</v>
      </c>
      <c r="AE19">
        <v>5.7732900000033656</v>
      </c>
      <c r="AF19">
        <v>5.7732900000033656</v>
      </c>
      <c r="AG19">
        <v>5.7732900000033656</v>
      </c>
      <c r="AH19">
        <v>5.7732900000033656</v>
      </c>
      <c r="AI19">
        <v>5.7732900000033656</v>
      </c>
      <c r="AJ19">
        <v>5.7732900000033656</v>
      </c>
      <c r="AK19">
        <v>5.7732900000033656</v>
      </c>
      <c r="AL19">
        <v>5.7732900000033656</v>
      </c>
      <c r="AM19">
        <v>5.7732900000033656</v>
      </c>
    </row>
    <row r="20" spans="1:39" x14ac:dyDescent="0.25">
      <c r="A20" s="32">
        <f ca="1">Exceedance!U20</f>
        <v>43313</v>
      </c>
      <c r="B20" s="273">
        <v>1.1368899999999045</v>
      </c>
      <c r="C20" s="273">
        <v>1.1368899999999045</v>
      </c>
      <c r="D20" s="273">
        <v>1.1368899999999045</v>
      </c>
      <c r="E20">
        <v>1.1368899999999045</v>
      </c>
      <c r="F20">
        <v>1.1368899999999045</v>
      </c>
      <c r="G20">
        <v>1.1368899999999045</v>
      </c>
      <c r="H20">
        <v>1.1368899999999045</v>
      </c>
      <c r="I20">
        <v>1.1368899999999045</v>
      </c>
      <c r="J20">
        <v>1.1368899999999045</v>
      </c>
      <c r="K20">
        <v>1.1368899999999045</v>
      </c>
      <c r="L20">
        <v>1.1368899999999045</v>
      </c>
      <c r="M20">
        <v>1.1368899999999045</v>
      </c>
      <c r="N20">
        <v>1.1368899999999045</v>
      </c>
      <c r="O20">
        <v>1.1368899999999045</v>
      </c>
      <c r="P20">
        <v>1.1368899999999045</v>
      </c>
      <c r="Q20">
        <v>1.1368899999999045</v>
      </c>
      <c r="R20">
        <v>1.1368899999999045</v>
      </c>
      <c r="S20">
        <v>1.1368899999999045</v>
      </c>
      <c r="T20">
        <v>1.1368899999999045</v>
      </c>
      <c r="U20">
        <v>1.1368899999999045</v>
      </c>
      <c r="V20">
        <v>1.1368899999999045</v>
      </c>
      <c r="W20">
        <v>1.1368899999999045</v>
      </c>
      <c r="X20">
        <v>1.1368899999999045</v>
      </c>
      <c r="Y20">
        <v>1.1368899999999045</v>
      </c>
      <c r="Z20">
        <v>1.1368899999999045</v>
      </c>
      <c r="AA20">
        <v>1.1368899999999045</v>
      </c>
      <c r="AB20">
        <v>1.1368899999999045</v>
      </c>
      <c r="AC20">
        <v>1.1368899999999045</v>
      </c>
      <c r="AD20">
        <v>1.1368899999999045</v>
      </c>
      <c r="AE20">
        <v>1.1368899999999045</v>
      </c>
      <c r="AF20">
        <v>1.1368899999999045</v>
      </c>
      <c r="AG20">
        <v>1.1368899999999045</v>
      </c>
      <c r="AH20">
        <v>1.1368899999999045</v>
      </c>
      <c r="AI20">
        <v>1.1368899999999045</v>
      </c>
      <c r="AJ20">
        <v>1.1368899999999045</v>
      </c>
      <c r="AK20">
        <v>1.1368899999999045</v>
      </c>
      <c r="AL20">
        <v>1.1368899999999045</v>
      </c>
      <c r="AM20">
        <v>1.1368899999999045</v>
      </c>
    </row>
    <row r="21" spans="1:39" x14ac:dyDescent="0.25">
      <c r="A21" s="32">
        <f ca="1">Exceedance!U21</f>
        <v>43344</v>
      </c>
      <c r="B21" s="273">
        <v>0.77274000000030529</v>
      </c>
      <c r="C21" s="273">
        <v>0.77274000000030529</v>
      </c>
      <c r="D21" s="273">
        <v>0.77274000000030529</v>
      </c>
      <c r="E21">
        <v>0.77274000000030529</v>
      </c>
      <c r="F21">
        <v>0.77274000000030529</v>
      </c>
      <c r="G21">
        <v>0.77274000000030529</v>
      </c>
      <c r="H21">
        <v>0.77274000000030529</v>
      </c>
      <c r="I21">
        <v>0.77274000000030529</v>
      </c>
      <c r="J21">
        <v>0.77274000000030529</v>
      </c>
      <c r="K21">
        <v>0.77274000000030529</v>
      </c>
      <c r="L21">
        <v>0.77274000000030529</v>
      </c>
      <c r="M21">
        <v>0.77274000000030529</v>
      </c>
      <c r="N21">
        <v>0.77274000000030529</v>
      </c>
      <c r="O21">
        <v>0.77274000000030529</v>
      </c>
      <c r="P21">
        <v>0.77274000000030529</v>
      </c>
      <c r="Q21">
        <v>0.77274000000030529</v>
      </c>
      <c r="R21">
        <v>0.77274000000030529</v>
      </c>
      <c r="S21">
        <v>0.77274000000030529</v>
      </c>
      <c r="T21">
        <v>0.77274000000030529</v>
      </c>
      <c r="U21">
        <v>0.77274000000030529</v>
      </c>
      <c r="V21">
        <v>0.77274000000030529</v>
      </c>
      <c r="W21">
        <v>0.77274000000030529</v>
      </c>
      <c r="X21">
        <v>0.77274000000030529</v>
      </c>
      <c r="Y21">
        <v>0.77274000000030529</v>
      </c>
      <c r="Z21">
        <v>0.77274000000030529</v>
      </c>
      <c r="AA21">
        <v>0.77274000000030529</v>
      </c>
      <c r="AB21">
        <v>0.77274000000030529</v>
      </c>
      <c r="AC21">
        <v>0.77274000000030529</v>
      </c>
      <c r="AD21">
        <v>0.77274000000030529</v>
      </c>
      <c r="AE21">
        <v>0.77274000000030529</v>
      </c>
      <c r="AF21">
        <v>0.77274000000030529</v>
      </c>
      <c r="AG21">
        <v>0.77274000000030529</v>
      </c>
      <c r="AH21">
        <v>0.77274000000030529</v>
      </c>
      <c r="AI21">
        <v>0.77274000000030529</v>
      </c>
      <c r="AJ21">
        <v>0.77274000000030529</v>
      </c>
      <c r="AK21">
        <v>0.77274000000030529</v>
      </c>
      <c r="AL21">
        <v>0.77274000000030529</v>
      </c>
      <c r="AM21">
        <v>0.77274000000030529</v>
      </c>
    </row>
    <row r="22" spans="1:39" x14ac:dyDescent="0.25">
      <c r="A22" s="32">
        <f ca="1">Exceedance!U22</f>
        <v>43374</v>
      </c>
      <c r="B22" s="273">
        <v>1.6473500000001049</v>
      </c>
      <c r="C22" s="273">
        <v>1.6473500000001049</v>
      </c>
      <c r="D22" s="273">
        <v>1.6473500000001049</v>
      </c>
      <c r="E22">
        <v>1.6473500000001049</v>
      </c>
      <c r="F22">
        <v>1.6473500000001049</v>
      </c>
      <c r="G22">
        <v>1.6473500000001049</v>
      </c>
      <c r="H22">
        <v>1.6473500000001049</v>
      </c>
      <c r="I22">
        <v>1.6473500000001049</v>
      </c>
      <c r="J22">
        <v>1.6473500000001049</v>
      </c>
      <c r="K22">
        <v>1.6473500000001049</v>
      </c>
      <c r="L22">
        <v>1.6473500000001049</v>
      </c>
      <c r="M22">
        <v>1.6473500000001049</v>
      </c>
      <c r="N22">
        <v>1.6473500000001049</v>
      </c>
      <c r="O22">
        <v>1.6473500000001049</v>
      </c>
      <c r="P22">
        <v>1.6473500000001049</v>
      </c>
      <c r="Q22">
        <v>1.6473500000001049</v>
      </c>
      <c r="R22">
        <v>1.6473500000001049</v>
      </c>
      <c r="S22">
        <v>1.6473500000001049</v>
      </c>
      <c r="T22">
        <v>1.6473500000001049</v>
      </c>
      <c r="U22">
        <v>1.6473500000001049</v>
      </c>
      <c r="V22">
        <v>1.6473500000001049</v>
      </c>
      <c r="W22">
        <v>1.6473500000001049</v>
      </c>
      <c r="X22">
        <v>1.6473500000001049</v>
      </c>
      <c r="Y22">
        <v>1.6473500000001049</v>
      </c>
      <c r="Z22">
        <v>1.6473500000001049</v>
      </c>
      <c r="AA22">
        <v>1.6473500000001049</v>
      </c>
      <c r="AB22">
        <v>1.6473500000001049</v>
      </c>
      <c r="AC22">
        <v>1.6473500000001049</v>
      </c>
      <c r="AD22">
        <v>1.6473500000001049</v>
      </c>
      <c r="AE22">
        <v>1.6473500000001049</v>
      </c>
      <c r="AF22">
        <v>1.6473500000001049</v>
      </c>
      <c r="AG22">
        <v>1.6473500000001049</v>
      </c>
      <c r="AH22">
        <v>1.6473500000001049</v>
      </c>
      <c r="AI22">
        <v>1.6473500000001049</v>
      </c>
      <c r="AJ22">
        <v>1.6473500000001049</v>
      </c>
      <c r="AK22">
        <v>1.6473500000001049</v>
      </c>
      <c r="AL22">
        <v>1.6473500000001049</v>
      </c>
      <c r="AM22">
        <v>1.6473500000001049</v>
      </c>
    </row>
    <row r="23" spans="1:39" x14ac:dyDescent="0.25">
      <c r="A23" s="32">
        <f ca="1">Exceedance!U23</f>
        <v>43405</v>
      </c>
      <c r="B23" s="273">
        <v>0.66499999999915893</v>
      </c>
      <c r="C23" s="273">
        <v>0.66499999999915893</v>
      </c>
      <c r="D23" s="273">
        <v>0.66499999999915893</v>
      </c>
      <c r="E23">
        <v>0.66499999999915893</v>
      </c>
      <c r="F23">
        <v>0.66499999999915893</v>
      </c>
      <c r="G23">
        <v>0.66499999999915893</v>
      </c>
      <c r="H23">
        <v>0.66499999999915893</v>
      </c>
      <c r="I23">
        <v>0.66499999999915893</v>
      </c>
      <c r="J23">
        <v>0.66499999999915893</v>
      </c>
      <c r="K23">
        <v>0.66499999999915893</v>
      </c>
      <c r="L23">
        <v>0.66499999999915893</v>
      </c>
      <c r="M23">
        <v>0.66499999999915893</v>
      </c>
      <c r="N23">
        <v>0.66499999999915893</v>
      </c>
      <c r="O23">
        <v>0.66499999999915893</v>
      </c>
      <c r="P23">
        <v>0.66499999999915893</v>
      </c>
      <c r="Q23">
        <v>0.66499999999915893</v>
      </c>
      <c r="R23">
        <v>0.66499999999915893</v>
      </c>
      <c r="S23">
        <v>0.66499999999915893</v>
      </c>
      <c r="T23">
        <v>0.66499999999915893</v>
      </c>
      <c r="U23">
        <v>0.66499999999915893</v>
      </c>
      <c r="V23">
        <v>0.66499999999915893</v>
      </c>
      <c r="W23">
        <v>0.66499999999915893</v>
      </c>
      <c r="X23">
        <v>0.66499999999915893</v>
      </c>
      <c r="Y23">
        <v>0.66499999999915893</v>
      </c>
      <c r="Z23">
        <v>0.66499999999915893</v>
      </c>
      <c r="AA23">
        <v>0.66499999999915893</v>
      </c>
      <c r="AB23">
        <v>0.66499999999915893</v>
      </c>
      <c r="AC23">
        <v>0.66499999999915893</v>
      </c>
      <c r="AD23">
        <v>0.66499999999915893</v>
      </c>
      <c r="AE23">
        <v>0.66499999999915893</v>
      </c>
      <c r="AF23">
        <v>0.66499999999915893</v>
      </c>
      <c r="AG23">
        <v>0.66499999999915893</v>
      </c>
      <c r="AH23">
        <v>0.66499999999915893</v>
      </c>
      <c r="AI23">
        <v>0.66499999999915893</v>
      </c>
      <c r="AJ23">
        <v>0.66499999999915893</v>
      </c>
      <c r="AK23">
        <v>0.66499999999915893</v>
      </c>
      <c r="AL23">
        <v>0.66499999999915893</v>
      </c>
      <c r="AM23">
        <v>0.66499999999915893</v>
      </c>
    </row>
    <row r="24" spans="1:39" x14ac:dyDescent="0.25">
      <c r="A24" s="32">
        <f ca="1">Exceedance!U24</f>
        <v>43435</v>
      </c>
      <c r="B24" s="273">
        <v>7.4060000000097437E-2</v>
      </c>
      <c r="C24" s="273">
        <v>7.4060000000097437E-2</v>
      </c>
      <c r="D24" s="273">
        <v>7.4060000000097437E-2</v>
      </c>
      <c r="E24">
        <v>7.4060000000097437E-2</v>
      </c>
      <c r="F24">
        <v>7.4060000000097437E-2</v>
      </c>
      <c r="G24">
        <v>7.4060000000097437E-2</v>
      </c>
      <c r="H24">
        <v>7.4060000000097437E-2</v>
      </c>
      <c r="I24">
        <v>7.4060000000097437E-2</v>
      </c>
      <c r="J24">
        <v>7.4060000000097437E-2</v>
      </c>
      <c r="K24">
        <v>7.4060000000097437E-2</v>
      </c>
      <c r="L24">
        <v>7.4060000000097437E-2</v>
      </c>
      <c r="M24">
        <v>7.4060000000097437E-2</v>
      </c>
      <c r="N24">
        <v>7.4060000000097437E-2</v>
      </c>
      <c r="O24">
        <v>7.4060000000097437E-2</v>
      </c>
      <c r="P24">
        <v>7.4060000000097437E-2</v>
      </c>
      <c r="Q24">
        <v>7.4060000000097437E-2</v>
      </c>
      <c r="R24">
        <v>7.4060000000097437E-2</v>
      </c>
      <c r="S24">
        <v>7.4060000000097437E-2</v>
      </c>
      <c r="T24">
        <v>7.4060000000097437E-2</v>
      </c>
      <c r="U24">
        <v>7.4060000000097437E-2</v>
      </c>
      <c r="V24">
        <v>7.4060000000097437E-2</v>
      </c>
      <c r="W24">
        <v>7.4060000000097437E-2</v>
      </c>
      <c r="X24">
        <v>7.4060000000097437E-2</v>
      </c>
      <c r="Y24">
        <v>7.4060000000097437E-2</v>
      </c>
      <c r="Z24">
        <v>7.4060000000097437E-2</v>
      </c>
      <c r="AA24">
        <v>7.4060000000097437E-2</v>
      </c>
      <c r="AB24">
        <v>7.4060000000097437E-2</v>
      </c>
      <c r="AC24">
        <v>7.4060000000097437E-2</v>
      </c>
      <c r="AD24">
        <v>7.4060000000097437E-2</v>
      </c>
      <c r="AE24">
        <v>7.4060000000097437E-2</v>
      </c>
      <c r="AF24">
        <v>7.4060000000097437E-2</v>
      </c>
      <c r="AG24">
        <v>7.4060000000097437E-2</v>
      </c>
      <c r="AH24">
        <v>7.4060000000097437E-2</v>
      </c>
      <c r="AI24">
        <v>7.4060000000097437E-2</v>
      </c>
      <c r="AJ24">
        <v>7.4060000000097437E-2</v>
      </c>
      <c r="AK24">
        <v>7.4060000000097437E-2</v>
      </c>
      <c r="AL24">
        <v>7.4060000000097437E-2</v>
      </c>
      <c r="AM24">
        <v>7.4060000000097437E-2</v>
      </c>
    </row>
    <row r="25" spans="1:39" x14ac:dyDescent="0.25">
      <c r="A25" s="32">
        <f ca="1">Exceedance!U25</f>
        <v>43466</v>
      </c>
      <c r="B25" s="273">
        <v>6.5100000000043378E-3</v>
      </c>
      <c r="C25" s="273">
        <v>6.5100000000043378E-3</v>
      </c>
      <c r="D25" s="273">
        <v>6.5100000000043378E-3</v>
      </c>
      <c r="E25">
        <v>6.5100000000043378E-3</v>
      </c>
      <c r="F25">
        <v>6.5100000000043378E-3</v>
      </c>
      <c r="G25">
        <v>6.5100000000043378E-3</v>
      </c>
      <c r="H25">
        <v>6.5100000000043378E-3</v>
      </c>
      <c r="I25">
        <v>6.5100000000043378E-3</v>
      </c>
      <c r="J25">
        <v>6.5100000000043378E-3</v>
      </c>
      <c r="K25">
        <v>6.5100000000043378E-3</v>
      </c>
      <c r="L25">
        <v>6.5100000000043378E-3</v>
      </c>
      <c r="M25">
        <v>6.5100000000043378E-3</v>
      </c>
      <c r="N25">
        <v>6.5100000000043378E-3</v>
      </c>
      <c r="O25">
        <v>6.5100000000043378E-3</v>
      </c>
      <c r="P25">
        <v>6.5100000000043378E-3</v>
      </c>
      <c r="Q25">
        <v>6.5100000000043378E-3</v>
      </c>
      <c r="R25">
        <v>6.5100000000043378E-3</v>
      </c>
      <c r="S25">
        <v>6.5100000000043378E-3</v>
      </c>
      <c r="T25">
        <v>6.5100000000043378E-3</v>
      </c>
      <c r="U25">
        <v>6.5100000000043378E-3</v>
      </c>
      <c r="V25">
        <v>6.5100000000043378E-3</v>
      </c>
      <c r="W25">
        <v>6.5100000000043378E-3</v>
      </c>
      <c r="X25">
        <v>6.5100000000043378E-3</v>
      </c>
      <c r="Y25">
        <v>6.5100000000043378E-3</v>
      </c>
      <c r="Z25">
        <v>6.5100000000043378E-3</v>
      </c>
      <c r="AA25">
        <v>6.5100000000043378E-3</v>
      </c>
      <c r="AB25">
        <v>6.5100000000043378E-3</v>
      </c>
      <c r="AC25">
        <v>6.5100000000043378E-3</v>
      </c>
      <c r="AD25">
        <v>6.5100000000043378E-3</v>
      </c>
      <c r="AE25">
        <v>6.5100000000043378E-3</v>
      </c>
      <c r="AF25">
        <v>6.5100000000043378E-3</v>
      </c>
      <c r="AG25">
        <v>6.5100000000043378E-3</v>
      </c>
      <c r="AH25">
        <v>6.5100000000043378E-3</v>
      </c>
      <c r="AI25">
        <v>6.5100000000043378E-3</v>
      </c>
      <c r="AJ25">
        <v>6.5100000000043378E-3</v>
      </c>
      <c r="AK25">
        <v>6.5100000000043378E-3</v>
      </c>
      <c r="AL25">
        <v>6.5100000000043378E-3</v>
      </c>
      <c r="AM25">
        <v>6.5100000000043378E-3</v>
      </c>
    </row>
    <row r="26" spans="1:39" x14ac:dyDescent="0.25">
      <c r="A26" s="32">
        <f ca="1">Exceedance!U26</f>
        <v>43497</v>
      </c>
      <c r="B26" s="273">
        <v>3.4099999999966353E-3</v>
      </c>
      <c r="C26" s="273">
        <v>3.4099999999966353E-3</v>
      </c>
      <c r="D26" s="273">
        <v>3.4099999999966353E-3</v>
      </c>
      <c r="E26">
        <v>3.4099999999966353E-3</v>
      </c>
      <c r="F26">
        <v>3.4099999999966353E-3</v>
      </c>
      <c r="G26">
        <v>3.4099999999966353E-3</v>
      </c>
      <c r="H26">
        <v>3.4099999999966353E-3</v>
      </c>
      <c r="I26">
        <v>3.4099999999966353E-3</v>
      </c>
      <c r="J26">
        <v>3.4099999999966353E-3</v>
      </c>
      <c r="K26">
        <v>3.4099999999966353E-3</v>
      </c>
      <c r="L26">
        <v>3.4099999999966353E-3</v>
      </c>
      <c r="M26">
        <v>3.4099999999966353E-3</v>
      </c>
      <c r="N26">
        <v>3.4099999999966353E-3</v>
      </c>
      <c r="O26">
        <v>3.4099999999966353E-3</v>
      </c>
      <c r="P26">
        <v>3.4099999999966353E-3</v>
      </c>
      <c r="Q26">
        <v>3.4099999999966353E-3</v>
      </c>
      <c r="R26">
        <v>3.4099999999966353E-3</v>
      </c>
      <c r="S26">
        <v>3.4099999999966353E-3</v>
      </c>
      <c r="T26">
        <v>3.4099999999966353E-3</v>
      </c>
      <c r="U26">
        <v>3.4099999999966353E-3</v>
      </c>
      <c r="V26">
        <v>3.4099999999966353E-3</v>
      </c>
      <c r="W26">
        <v>3.4099999999966353E-3</v>
      </c>
      <c r="X26">
        <v>3.4099999999966353E-3</v>
      </c>
      <c r="Y26">
        <v>3.4099999999966353E-3</v>
      </c>
      <c r="Z26">
        <v>3.4099999999966353E-3</v>
      </c>
      <c r="AA26">
        <v>3.4099999999966353E-3</v>
      </c>
      <c r="AB26">
        <v>3.4099999999966353E-3</v>
      </c>
      <c r="AC26">
        <v>3.4099999999966353E-3</v>
      </c>
      <c r="AD26">
        <v>3.4099999999966353E-3</v>
      </c>
      <c r="AE26">
        <v>3.4099999999966353E-3</v>
      </c>
      <c r="AF26">
        <v>3.4099999999966353E-3</v>
      </c>
      <c r="AG26">
        <v>3.4099999999966353E-3</v>
      </c>
      <c r="AH26">
        <v>3.4099999999966353E-3</v>
      </c>
      <c r="AI26">
        <v>3.4099999999966353E-3</v>
      </c>
      <c r="AJ26">
        <v>3.4099999999966353E-3</v>
      </c>
      <c r="AK26">
        <v>3.4099999999966353E-3</v>
      </c>
      <c r="AL26">
        <v>3.4099999999966353E-3</v>
      </c>
      <c r="AM26">
        <v>3.4099999999966353E-3</v>
      </c>
    </row>
    <row r="27" spans="1:39" x14ac:dyDescent="0.25">
      <c r="A27" s="32">
        <f ca="1">Exceedance!U27</f>
        <v>43525</v>
      </c>
      <c r="B27" s="273">
        <v>2.4436600000100923</v>
      </c>
      <c r="C27" s="273">
        <v>2.4436600000100923</v>
      </c>
      <c r="D27" s="273">
        <v>2.4436600000100923</v>
      </c>
      <c r="E27">
        <v>2.4436600000100923</v>
      </c>
      <c r="F27">
        <v>2.4436600000100923</v>
      </c>
      <c r="G27">
        <v>2.4436600000100923</v>
      </c>
      <c r="H27">
        <v>2.4436600000100923</v>
      </c>
      <c r="I27">
        <v>2.4436600000100923</v>
      </c>
      <c r="J27">
        <v>2.4436600000100923</v>
      </c>
      <c r="K27">
        <v>2.4436600000100923</v>
      </c>
      <c r="L27">
        <v>2.4436600000100923</v>
      </c>
      <c r="M27">
        <v>2.4436600000100923</v>
      </c>
      <c r="N27">
        <v>2.4436600000100923</v>
      </c>
      <c r="O27">
        <v>2.4436600000100923</v>
      </c>
      <c r="P27">
        <v>2.4436600000100923</v>
      </c>
      <c r="Q27">
        <v>2.4436600000100923</v>
      </c>
      <c r="R27">
        <v>2.4436600000100923</v>
      </c>
      <c r="S27">
        <v>2.4436600000100923</v>
      </c>
      <c r="T27">
        <v>2.4436600000100923</v>
      </c>
      <c r="U27">
        <v>2.4436600000100923</v>
      </c>
      <c r="V27">
        <v>2.4436600000100923</v>
      </c>
      <c r="W27">
        <v>2.4436600000100923</v>
      </c>
      <c r="X27">
        <v>2.4436600000100923</v>
      </c>
      <c r="Y27">
        <v>2.4436600000100923</v>
      </c>
      <c r="Z27">
        <v>2.4436600000100923</v>
      </c>
      <c r="AA27">
        <v>2.4436600000100923</v>
      </c>
      <c r="AB27">
        <v>2.4436600000100923</v>
      </c>
      <c r="AC27">
        <v>2.4436600000100923</v>
      </c>
      <c r="AD27">
        <v>2.4436600000100923</v>
      </c>
      <c r="AE27">
        <v>2.4436600000100923</v>
      </c>
      <c r="AF27">
        <v>2.4436600000100923</v>
      </c>
      <c r="AG27">
        <v>2.4436600000100923</v>
      </c>
      <c r="AH27">
        <v>2.4436600000100923</v>
      </c>
      <c r="AI27">
        <v>2.4436600000100923</v>
      </c>
      <c r="AJ27">
        <v>2.4436600000100923</v>
      </c>
      <c r="AK27">
        <v>2.4436600000100923</v>
      </c>
      <c r="AL27">
        <v>2.4436600000100923</v>
      </c>
      <c r="AM27">
        <v>2.4436600000100923</v>
      </c>
    </row>
    <row r="28" spans="1:39" x14ac:dyDescent="0.25">
      <c r="A28" s="32">
        <f ca="1">Exceedance!U28</f>
        <v>43556</v>
      </c>
      <c r="B28" s="273">
        <v>15.12986000000965</v>
      </c>
      <c r="C28" s="273">
        <v>15.12986000000965</v>
      </c>
      <c r="D28" s="273">
        <v>15.12986000000965</v>
      </c>
      <c r="E28">
        <v>15.12986000000965</v>
      </c>
      <c r="F28">
        <v>15.12986000000965</v>
      </c>
      <c r="G28">
        <v>15.12986000000965</v>
      </c>
      <c r="H28">
        <v>15.12986000000965</v>
      </c>
      <c r="I28">
        <v>15.12986000000965</v>
      </c>
      <c r="J28">
        <v>15.12986000000965</v>
      </c>
      <c r="K28">
        <v>15.12986000000965</v>
      </c>
      <c r="L28">
        <v>15.12986000000965</v>
      </c>
      <c r="M28">
        <v>15.12986000000965</v>
      </c>
      <c r="N28">
        <v>15.12986000000965</v>
      </c>
      <c r="O28">
        <v>15.12986000000965</v>
      </c>
      <c r="P28">
        <v>15.12986000000965</v>
      </c>
      <c r="Q28">
        <v>15.12986000000965</v>
      </c>
      <c r="R28">
        <v>15.12986000000965</v>
      </c>
      <c r="S28">
        <v>15.12986000000965</v>
      </c>
      <c r="T28">
        <v>15.12986000000965</v>
      </c>
      <c r="U28">
        <v>15.12986000000965</v>
      </c>
      <c r="V28">
        <v>15.12986000000965</v>
      </c>
      <c r="W28">
        <v>15.12986000000965</v>
      </c>
      <c r="X28">
        <v>15.12986000000965</v>
      </c>
      <c r="Y28">
        <v>15.12986000000965</v>
      </c>
      <c r="Z28">
        <v>15.12986000000965</v>
      </c>
      <c r="AA28">
        <v>15.12986000000965</v>
      </c>
      <c r="AB28">
        <v>15.12986000000965</v>
      </c>
      <c r="AC28">
        <v>15.12986000000965</v>
      </c>
      <c r="AD28">
        <v>15.12986000000965</v>
      </c>
      <c r="AE28">
        <v>15.12986000000965</v>
      </c>
      <c r="AF28">
        <v>15.12986000000965</v>
      </c>
      <c r="AG28">
        <v>15.12986000000965</v>
      </c>
      <c r="AH28">
        <v>15.12986000000965</v>
      </c>
      <c r="AI28">
        <v>15.12986000000965</v>
      </c>
      <c r="AJ28">
        <v>15.12986000000965</v>
      </c>
      <c r="AK28">
        <v>15.12986000000965</v>
      </c>
      <c r="AL28">
        <v>15.12986000000965</v>
      </c>
      <c r="AM28">
        <v>15.12986000000965</v>
      </c>
    </row>
    <row r="29" spans="1:39" x14ac:dyDescent="0.25">
      <c r="A29" s="32">
        <f ca="1">Exceedance!U29</f>
        <v>43586</v>
      </c>
      <c r="B29" s="273">
        <v>37.130339999892293</v>
      </c>
      <c r="C29" s="273">
        <v>37.130339999892293</v>
      </c>
      <c r="D29" s="273">
        <v>37.130339999892293</v>
      </c>
      <c r="E29">
        <v>37.130339999892293</v>
      </c>
      <c r="F29">
        <v>37.130339999892293</v>
      </c>
      <c r="G29">
        <v>37.130339999892293</v>
      </c>
      <c r="H29">
        <v>37.130339999892293</v>
      </c>
      <c r="I29">
        <v>37.130339999892293</v>
      </c>
      <c r="J29">
        <v>37.130339999892293</v>
      </c>
      <c r="K29">
        <v>37.130339999892293</v>
      </c>
      <c r="L29">
        <v>37.130339999892293</v>
      </c>
      <c r="M29">
        <v>37.130339999892293</v>
      </c>
      <c r="N29">
        <v>37.130339999892293</v>
      </c>
      <c r="O29">
        <v>37.130339999892293</v>
      </c>
      <c r="P29">
        <v>37.130339999892293</v>
      </c>
      <c r="Q29">
        <v>37.130339999892293</v>
      </c>
      <c r="R29">
        <v>37.130339999892293</v>
      </c>
      <c r="S29">
        <v>37.130339999892293</v>
      </c>
      <c r="T29">
        <v>37.130339999892293</v>
      </c>
      <c r="U29">
        <v>37.130339999892293</v>
      </c>
      <c r="V29">
        <v>37.130339999892293</v>
      </c>
      <c r="W29">
        <v>37.130339999892293</v>
      </c>
      <c r="X29">
        <v>37.130339999892293</v>
      </c>
      <c r="Y29">
        <v>37.130339999892293</v>
      </c>
      <c r="Z29">
        <v>37.130339999892293</v>
      </c>
      <c r="AA29">
        <v>37.130339999892293</v>
      </c>
      <c r="AB29">
        <v>37.130339999892293</v>
      </c>
      <c r="AC29">
        <v>37.130339999892293</v>
      </c>
      <c r="AD29">
        <v>37.130339999892293</v>
      </c>
      <c r="AE29">
        <v>37.130339999892293</v>
      </c>
      <c r="AF29">
        <v>37.130339999892293</v>
      </c>
      <c r="AG29">
        <v>37.130339999892293</v>
      </c>
      <c r="AH29">
        <v>37.130339999892293</v>
      </c>
      <c r="AI29">
        <v>37.130339999892293</v>
      </c>
      <c r="AJ29">
        <v>37.130339999892293</v>
      </c>
      <c r="AK29">
        <v>37.130339999892293</v>
      </c>
      <c r="AL29">
        <v>37.130339999892293</v>
      </c>
      <c r="AM29">
        <v>37.130339999892293</v>
      </c>
    </row>
    <row r="30" spans="1:39" x14ac:dyDescent="0.25">
      <c r="A30" s="32">
        <f ca="1">Exceedance!U30</f>
        <v>43617</v>
      </c>
      <c r="B30" s="273">
        <v>30.970609999979544</v>
      </c>
      <c r="C30" s="273">
        <v>30.970609999979544</v>
      </c>
      <c r="D30" s="273">
        <v>30.970609999979544</v>
      </c>
      <c r="E30">
        <v>30.970609999979544</v>
      </c>
      <c r="F30">
        <v>30.970609999979544</v>
      </c>
      <c r="G30">
        <v>30.970609999979544</v>
      </c>
      <c r="H30">
        <v>30.970609999979544</v>
      </c>
      <c r="I30">
        <v>30.970609999979544</v>
      </c>
      <c r="J30">
        <v>30.970609999979544</v>
      </c>
      <c r="K30">
        <v>30.970609999979544</v>
      </c>
      <c r="L30">
        <v>30.970609999979544</v>
      </c>
      <c r="M30">
        <v>30.970609999979544</v>
      </c>
      <c r="N30">
        <v>30.970609999979544</v>
      </c>
      <c r="O30">
        <v>30.970609999979544</v>
      </c>
      <c r="P30">
        <v>30.970609999979544</v>
      </c>
      <c r="Q30">
        <v>30.970609999979544</v>
      </c>
      <c r="R30">
        <v>30.970609999979544</v>
      </c>
      <c r="S30">
        <v>30.970609999979544</v>
      </c>
      <c r="T30">
        <v>30.970609999979544</v>
      </c>
      <c r="U30">
        <v>30.970609999979544</v>
      </c>
      <c r="V30">
        <v>30.970609999979544</v>
      </c>
      <c r="W30">
        <v>30.970609999979544</v>
      </c>
      <c r="X30">
        <v>30.970609999979544</v>
      </c>
      <c r="Y30">
        <v>30.970609999979544</v>
      </c>
      <c r="Z30">
        <v>30.970609999979544</v>
      </c>
      <c r="AA30">
        <v>30.970609999979544</v>
      </c>
      <c r="AB30">
        <v>30.970609999979544</v>
      </c>
      <c r="AC30">
        <v>30.970609999979544</v>
      </c>
      <c r="AD30">
        <v>30.970609999979544</v>
      </c>
      <c r="AE30">
        <v>30.970609999979544</v>
      </c>
      <c r="AF30">
        <v>30.970609999979544</v>
      </c>
      <c r="AG30">
        <v>30.970609999979544</v>
      </c>
      <c r="AH30">
        <v>30.970609999979544</v>
      </c>
      <c r="AI30">
        <v>30.970609999979544</v>
      </c>
      <c r="AJ30">
        <v>30.970609999979544</v>
      </c>
      <c r="AK30">
        <v>30.970609999979544</v>
      </c>
      <c r="AL30">
        <v>30.970609999979544</v>
      </c>
      <c r="AM30">
        <v>30.970609999979544</v>
      </c>
    </row>
    <row r="31" spans="1:39" x14ac:dyDescent="0.25">
      <c r="A31" s="32">
        <f ca="1">Exceedance!U31</f>
        <v>43647</v>
      </c>
      <c r="B31" s="273">
        <v>5.829720000005592</v>
      </c>
      <c r="C31" s="273">
        <v>5.829720000005592</v>
      </c>
      <c r="D31" s="273">
        <v>5.829720000005592</v>
      </c>
      <c r="E31">
        <v>5.829720000005592</v>
      </c>
      <c r="F31">
        <v>5.829720000005592</v>
      </c>
      <c r="G31">
        <v>5.829720000005592</v>
      </c>
      <c r="H31">
        <v>5.829720000005592</v>
      </c>
      <c r="I31">
        <v>5.829720000005592</v>
      </c>
      <c r="J31">
        <v>5.829720000005592</v>
      </c>
      <c r="K31">
        <v>5.829720000005592</v>
      </c>
      <c r="L31">
        <v>5.829720000005592</v>
      </c>
      <c r="M31">
        <v>5.829720000005592</v>
      </c>
      <c r="N31">
        <v>5.829720000005592</v>
      </c>
      <c r="O31">
        <v>5.829720000005592</v>
      </c>
      <c r="P31">
        <v>5.829720000005592</v>
      </c>
      <c r="Q31">
        <v>5.829720000005592</v>
      </c>
      <c r="R31">
        <v>5.829720000005592</v>
      </c>
      <c r="S31">
        <v>5.829720000005592</v>
      </c>
      <c r="T31">
        <v>5.829720000005592</v>
      </c>
      <c r="U31">
        <v>5.829720000005592</v>
      </c>
      <c r="V31">
        <v>5.829720000005592</v>
      </c>
      <c r="W31">
        <v>5.829720000005592</v>
      </c>
      <c r="X31">
        <v>5.829720000005592</v>
      </c>
      <c r="Y31">
        <v>5.829720000005592</v>
      </c>
      <c r="Z31">
        <v>5.829720000005592</v>
      </c>
      <c r="AA31">
        <v>5.829720000005592</v>
      </c>
      <c r="AB31">
        <v>5.829720000005592</v>
      </c>
      <c r="AC31">
        <v>5.829720000005592</v>
      </c>
      <c r="AD31">
        <v>5.829720000005592</v>
      </c>
      <c r="AE31">
        <v>5.829720000005592</v>
      </c>
      <c r="AF31">
        <v>5.829720000005592</v>
      </c>
      <c r="AG31">
        <v>5.829720000005592</v>
      </c>
      <c r="AH31">
        <v>5.829720000005592</v>
      </c>
      <c r="AI31">
        <v>5.829720000005592</v>
      </c>
      <c r="AJ31">
        <v>5.829720000005592</v>
      </c>
      <c r="AK31">
        <v>5.829720000005592</v>
      </c>
      <c r="AL31">
        <v>5.829720000005592</v>
      </c>
      <c r="AM31">
        <v>5.829720000005592</v>
      </c>
    </row>
    <row r="32" spans="1:39" x14ac:dyDescent="0.25">
      <c r="A32" s="32">
        <f ca="1">Exceedance!U32</f>
        <v>43678</v>
      </c>
      <c r="B32" s="273">
        <v>1.1238699999995918</v>
      </c>
      <c r="C32" s="273">
        <v>1.1238699999995918</v>
      </c>
      <c r="D32" s="273">
        <v>1.1238699999995918</v>
      </c>
      <c r="E32">
        <v>1.1238699999995918</v>
      </c>
      <c r="F32">
        <v>1.1238699999995918</v>
      </c>
      <c r="G32">
        <v>1.1238699999995918</v>
      </c>
      <c r="H32">
        <v>1.1238699999995918</v>
      </c>
      <c r="I32">
        <v>1.1238699999995918</v>
      </c>
      <c r="J32">
        <v>1.1238699999995918</v>
      </c>
      <c r="K32">
        <v>1.1238699999995918</v>
      </c>
      <c r="L32">
        <v>1.1238699999995918</v>
      </c>
      <c r="M32">
        <v>1.1238699999995918</v>
      </c>
      <c r="N32">
        <v>1.1238699999995918</v>
      </c>
      <c r="O32">
        <v>1.1238699999995918</v>
      </c>
      <c r="P32">
        <v>1.1238699999995918</v>
      </c>
      <c r="Q32">
        <v>1.1238699999995918</v>
      </c>
      <c r="R32">
        <v>1.1238699999995918</v>
      </c>
      <c r="S32">
        <v>1.1238699999995918</v>
      </c>
      <c r="T32">
        <v>1.1238699999995918</v>
      </c>
      <c r="U32">
        <v>1.1238699999995918</v>
      </c>
      <c r="V32">
        <v>1.1238699999995918</v>
      </c>
      <c r="W32">
        <v>1.1238699999995918</v>
      </c>
      <c r="X32">
        <v>1.1238699999995918</v>
      </c>
      <c r="Y32">
        <v>1.1238699999995918</v>
      </c>
      <c r="Z32">
        <v>1.1238699999995918</v>
      </c>
      <c r="AA32">
        <v>1.1238699999995918</v>
      </c>
      <c r="AB32">
        <v>1.1238699999995918</v>
      </c>
      <c r="AC32">
        <v>1.1238699999995918</v>
      </c>
      <c r="AD32">
        <v>1.1238699999995918</v>
      </c>
      <c r="AE32">
        <v>1.1238699999995918</v>
      </c>
      <c r="AF32">
        <v>1.1238699999995918</v>
      </c>
      <c r="AG32">
        <v>1.1238699999995918</v>
      </c>
      <c r="AH32">
        <v>1.1238699999995918</v>
      </c>
      <c r="AI32">
        <v>1.1238699999995918</v>
      </c>
      <c r="AJ32">
        <v>1.1238699999995918</v>
      </c>
      <c r="AK32">
        <v>1.1238699999995918</v>
      </c>
      <c r="AL32">
        <v>1.1238699999995918</v>
      </c>
      <c r="AM32">
        <v>1.1238699999995918</v>
      </c>
    </row>
    <row r="33" spans="1:39" x14ac:dyDescent="0.25">
      <c r="A33" s="32">
        <f ca="1">Exceedance!U33</f>
        <v>43709</v>
      </c>
      <c r="B33" s="273">
        <v>0.70095999999996239</v>
      </c>
      <c r="C33" s="273">
        <v>0.70095999999996239</v>
      </c>
      <c r="D33" s="273">
        <v>0.70095999999996239</v>
      </c>
      <c r="E33">
        <v>0.70095999999996239</v>
      </c>
      <c r="F33">
        <v>0.70095999999996239</v>
      </c>
      <c r="G33">
        <v>0.70095999999996239</v>
      </c>
      <c r="H33">
        <v>0.70095999999996239</v>
      </c>
      <c r="I33">
        <v>0.70095999999996239</v>
      </c>
      <c r="J33">
        <v>0.70095999999996239</v>
      </c>
      <c r="K33">
        <v>0.70095999999996239</v>
      </c>
      <c r="L33">
        <v>0.70095999999996239</v>
      </c>
      <c r="M33">
        <v>0.70095999999996239</v>
      </c>
      <c r="N33">
        <v>0.70095999999996239</v>
      </c>
      <c r="O33">
        <v>0.70095999999996239</v>
      </c>
      <c r="P33">
        <v>0.70095999999996239</v>
      </c>
      <c r="Q33">
        <v>0.70095999999996239</v>
      </c>
      <c r="R33">
        <v>0.70095999999996239</v>
      </c>
      <c r="S33">
        <v>0.70095999999996239</v>
      </c>
      <c r="T33">
        <v>0.70095999999996239</v>
      </c>
      <c r="U33">
        <v>0.70095999999996239</v>
      </c>
      <c r="V33">
        <v>0.70095999999996239</v>
      </c>
      <c r="W33">
        <v>0.70095999999996239</v>
      </c>
      <c r="X33">
        <v>0.70095999999996239</v>
      </c>
      <c r="Y33">
        <v>0.70095999999996239</v>
      </c>
      <c r="Z33">
        <v>0.70095999999996239</v>
      </c>
      <c r="AA33">
        <v>0.70095999999996239</v>
      </c>
      <c r="AB33">
        <v>0.70095999999996239</v>
      </c>
      <c r="AC33">
        <v>0.70095999999996239</v>
      </c>
      <c r="AD33">
        <v>0.70095999999996239</v>
      </c>
      <c r="AE33">
        <v>0.70095999999996239</v>
      </c>
      <c r="AF33">
        <v>0.70095999999996239</v>
      </c>
      <c r="AG33">
        <v>0.70095999999996239</v>
      </c>
      <c r="AH33">
        <v>0.70095999999996239</v>
      </c>
      <c r="AI33">
        <v>0.70095999999996239</v>
      </c>
      <c r="AJ33">
        <v>0.70095999999996239</v>
      </c>
      <c r="AK33">
        <v>0.70095999999996239</v>
      </c>
      <c r="AL33">
        <v>0.70095999999996239</v>
      </c>
      <c r="AM33">
        <v>0.70095999999996239</v>
      </c>
    </row>
    <row r="34" spans="1:39" x14ac:dyDescent="0.25">
      <c r="A34" s="32">
        <f ca="1">Exceedance!U34</f>
        <v>43739</v>
      </c>
      <c r="B34" s="273">
        <v>1.6473500000001049</v>
      </c>
      <c r="C34" s="273">
        <v>1.6473500000001049</v>
      </c>
      <c r="D34" s="273">
        <v>1.6473500000001049</v>
      </c>
      <c r="E34">
        <v>1.6473500000001049</v>
      </c>
      <c r="F34">
        <v>1.6473500000001049</v>
      </c>
      <c r="G34">
        <v>1.6473500000001049</v>
      </c>
      <c r="H34">
        <v>1.6473500000001049</v>
      </c>
      <c r="I34">
        <v>1.6473500000001049</v>
      </c>
      <c r="J34">
        <v>1.6473500000001049</v>
      </c>
      <c r="K34">
        <v>1.6473500000001049</v>
      </c>
      <c r="L34">
        <v>1.6473500000001049</v>
      </c>
      <c r="M34">
        <v>1.6473500000001049</v>
      </c>
      <c r="N34">
        <v>1.6473500000001049</v>
      </c>
      <c r="O34">
        <v>1.6473500000001049</v>
      </c>
      <c r="P34">
        <v>1.6473500000001049</v>
      </c>
      <c r="Q34">
        <v>1.6473500000001049</v>
      </c>
      <c r="R34">
        <v>1.6473500000001049</v>
      </c>
      <c r="S34">
        <v>1.6473500000001049</v>
      </c>
      <c r="T34">
        <v>1.6473500000001049</v>
      </c>
      <c r="U34">
        <v>1.6473500000001049</v>
      </c>
      <c r="V34">
        <v>1.6473500000001049</v>
      </c>
      <c r="W34">
        <v>1.6473500000001049</v>
      </c>
      <c r="X34">
        <v>1.6473500000001049</v>
      </c>
      <c r="Y34">
        <v>1.6473500000001049</v>
      </c>
      <c r="Z34">
        <v>1.6473500000001049</v>
      </c>
      <c r="AA34">
        <v>1.6473500000001049</v>
      </c>
      <c r="AB34">
        <v>1.6473500000001049</v>
      </c>
      <c r="AC34">
        <v>1.6473500000001049</v>
      </c>
      <c r="AD34">
        <v>1.6473500000001049</v>
      </c>
      <c r="AE34">
        <v>1.6473500000001049</v>
      </c>
      <c r="AF34">
        <v>1.6473500000001049</v>
      </c>
      <c r="AG34">
        <v>1.6473500000001049</v>
      </c>
      <c r="AH34">
        <v>1.6473500000001049</v>
      </c>
      <c r="AI34">
        <v>1.6473500000001049</v>
      </c>
      <c r="AJ34">
        <v>1.6473500000001049</v>
      </c>
      <c r="AK34">
        <v>1.6473500000001049</v>
      </c>
      <c r="AL34">
        <v>1.6473500000001049</v>
      </c>
      <c r="AM34">
        <v>1.6473500000001049</v>
      </c>
    </row>
    <row r="35" spans="1:39" x14ac:dyDescent="0.25">
      <c r="A35" s="32">
        <f ca="1">Exceedance!U35</f>
        <v>43770</v>
      </c>
      <c r="B35" s="273">
        <v>0.66499999999915893</v>
      </c>
      <c r="C35" s="273">
        <v>0.66499999999915893</v>
      </c>
      <c r="D35" s="273">
        <v>0.66499999999915893</v>
      </c>
      <c r="E35">
        <v>0.66499999999915893</v>
      </c>
      <c r="F35">
        <v>0.66499999999915893</v>
      </c>
      <c r="G35">
        <v>0.66499999999915893</v>
      </c>
      <c r="H35">
        <v>0.66499999999915893</v>
      </c>
      <c r="I35">
        <v>0.66499999999915893</v>
      </c>
      <c r="J35">
        <v>0.66499999999915893</v>
      </c>
      <c r="K35">
        <v>0.66499999999915893</v>
      </c>
      <c r="L35">
        <v>0.66499999999915893</v>
      </c>
      <c r="M35">
        <v>0.66499999999915893</v>
      </c>
      <c r="N35">
        <v>0.66499999999915893</v>
      </c>
      <c r="O35">
        <v>0.66499999999915893</v>
      </c>
      <c r="P35">
        <v>0.66499999999915893</v>
      </c>
      <c r="Q35">
        <v>0.66499999999915893</v>
      </c>
      <c r="R35">
        <v>0.66499999999915893</v>
      </c>
      <c r="S35">
        <v>0.66499999999915893</v>
      </c>
      <c r="T35">
        <v>0.66499999999915893</v>
      </c>
      <c r="U35">
        <v>0.66499999999915893</v>
      </c>
      <c r="V35">
        <v>0.66499999999915893</v>
      </c>
      <c r="W35">
        <v>0.66499999999915893</v>
      </c>
      <c r="X35">
        <v>0.66499999999915893</v>
      </c>
      <c r="Y35">
        <v>0.66499999999915893</v>
      </c>
      <c r="Z35">
        <v>0.66499999999915893</v>
      </c>
      <c r="AA35">
        <v>0.66499999999915893</v>
      </c>
      <c r="AB35">
        <v>0.66499999999915893</v>
      </c>
      <c r="AC35">
        <v>0.66499999999915893</v>
      </c>
      <c r="AD35">
        <v>0.66499999999915893</v>
      </c>
      <c r="AE35">
        <v>0.66499999999915893</v>
      </c>
      <c r="AF35">
        <v>0.66499999999915893</v>
      </c>
      <c r="AG35">
        <v>0.66499999999915893</v>
      </c>
      <c r="AH35">
        <v>0.66499999999915893</v>
      </c>
      <c r="AI35">
        <v>0.66499999999915893</v>
      </c>
      <c r="AJ35">
        <v>0.66499999999915893</v>
      </c>
      <c r="AK35">
        <v>0.66499999999915893</v>
      </c>
      <c r="AL35">
        <v>0.66499999999915893</v>
      </c>
      <c r="AM35">
        <v>0.66499999999915893</v>
      </c>
    </row>
    <row r="36" spans="1:39" x14ac:dyDescent="0.25">
      <c r="A36" s="32">
        <f ca="1">Exceedance!U36</f>
        <v>43800</v>
      </c>
      <c r="B36" s="273">
        <v>7.4060000000097437E-2</v>
      </c>
      <c r="C36" s="273">
        <v>7.4060000000097437E-2</v>
      </c>
      <c r="D36" s="273">
        <v>7.4060000000097437E-2</v>
      </c>
      <c r="E36">
        <v>7.4060000000097437E-2</v>
      </c>
      <c r="F36">
        <v>7.4060000000097437E-2</v>
      </c>
      <c r="G36">
        <v>7.4060000000097437E-2</v>
      </c>
      <c r="H36">
        <v>7.4060000000097437E-2</v>
      </c>
      <c r="I36">
        <v>7.4060000000097437E-2</v>
      </c>
      <c r="J36">
        <v>7.4060000000097437E-2</v>
      </c>
      <c r="K36">
        <v>7.4060000000097437E-2</v>
      </c>
      <c r="L36">
        <v>7.4060000000097437E-2</v>
      </c>
      <c r="M36">
        <v>7.4060000000097437E-2</v>
      </c>
      <c r="N36">
        <v>7.4060000000097437E-2</v>
      </c>
      <c r="O36">
        <v>7.4060000000097437E-2</v>
      </c>
      <c r="P36">
        <v>7.4060000000097437E-2</v>
      </c>
      <c r="Q36">
        <v>7.4060000000097437E-2</v>
      </c>
      <c r="R36">
        <v>7.4060000000097437E-2</v>
      </c>
      <c r="S36">
        <v>7.4060000000097437E-2</v>
      </c>
      <c r="T36">
        <v>7.4060000000097437E-2</v>
      </c>
      <c r="U36">
        <v>7.4060000000097437E-2</v>
      </c>
      <c r="V36">
        <v>7.4060000000097437E-2</v>
      </c>
      <c r="W36">
        <v>7.4060000000097437E-2</v>
      </c>
      <c r="X36">
        <v>7.4060000000097437E-2</v>
      </c>
      <c r="Y36">
        <v>7.4060000000097437E-2</v>
      </c>
      <c r="Z36">
        <v>7.4060000000097437E-2</v>
      </c>
      <c r="AA36">
        <v>7.4060000000097437E-2</v>
      </c>
      <c r="AB36">
        <v>7.4060000000097437E-2</v>
      </c>
      <c r="AC36">
        <v>7.4060000000097437E-2</v>
      </c>
      <c r="AD36">
        <v>7.4060000000097437E-2</v>
      </c>
      <c r="AE36">
        <v>7.4060000000097437E-2</v>
      </c>
      <c r="AF36">
        <v>7.4060000000097437E-2</v>
      </c>
      <c r="AG36">
        <v>7.4060000000097437E-2</v>
      </c>
      <c r="AH36">
        <v>7.4060000000097437E-2</v>
      </c>
      <c r="AI36">
        <v>7.4060000000097437E-2</v>
      </c>
      <c r="AJ36">
        <v>7.4060000000097437E-2</v>
      </c>
      <c r="AK36">
        <v>7.4060000000097437E-2</v>
      </c>
      <c r="AL36">
        <v>7.4060000000097437E-2</v>
      </c>
      <c r="AM36">
        <v>7.4060000000097437E-2</v>
      </c>
    </row>
    <row r="37" spans="1:39" x14ac:dyDescent="0.25">
      <c r="A37" s="32">
        <f ca="1">Exceedance!U37</f>
        <v>43831</v>
      </c>
      <c r="B37" s="254">
        <v>3.6320000000106718E-2</v>
      </c>
      <c r="C37" s="254">
        <v>3.6320000000106718E-2</v>
      </c>
      <c r="D37" s="254">
        <v>3.6320000000106718E-2</v>
      </c>
      <c r="E37">
        <v>3.6320000000106718E-2</v>
      </c>
      <c r="F37" s="1">
        <v>3.6320000000106718E-2</v>
      </c>
      <c r="G37" s="1">
        <v>3.6320000000106718E-2</v>
      </c>
      <c r="H37" s="1">
        <v>3.6320000000106718E-2</v>
      </c>
      <c r="I37" s="1">
        <v>3.6320000000106718E-2</v>
      </c>
      <c r="J37" s="1">
        <v>3.6320000000106718E-2</v>
      </c>
      <c r="K37" s="1">
        <v>3.6320000000106718E-2</v>
      </c>
      <c r="L37" s="1">
        <v>3.6320000000106718E-2</v>
      </c>
      <c r="M37" s="1">
        <v>3.6320000000106718E-2</v>
      </c>
      <c r="N37" s="1">
        <v>3.6320000000106718E-2</v>
      </c>
      <c r="O37" s="1">
        <v>3.6320000000106718E-2</v>
      </c>
      <c r="P37" s="1">
        <v>3.6320000000106718E-2</v>
      </c>
      <c r="Q37" s="1">
        <v>3.6320000000106718E-2</v>
      </c>
      <c r="R37" s="1">
        <v>3.6320000000106718E-2</v>
      </c>
      <c r="S37" s="1">
        <v>3.6320000000106718E-2</v>
      </c>
      <c r="T37" s="1">
        <v>3.6320000000106718E-2</v>
      </c>
      <c r="U37" s="1">
        <v>3.6320000000106718E-2</v>
      </c>
      <c r="V37" s="1">
        <v>3.6320000000106718E-2</v>
      </c>
      <c r="W37" s="1">
        <v>3.6320000000106718E-2</v>
      </c>
      <c r="X37" s="1">
        <v>3.6320000000106718E-2</v>
      </c>
      <c r="Y37" s="1">
        <v>3.6320000000106718E-2</v>
      </c>
      <c r="Z37" s="1">
        <v>3.6320000000106718E-2</v>
      </c>
      <c r="AA37" s="1">
        <v>3.6320000000106718E-2</v>
      </c>
      <c r="AB37" s="1">
        <v>3.6320000000106718E-2</v>
      </c>
      <c r="AC37" s="1">
        <v>3.6320000000106718E-2</v>
      </c>
      <c r="AD37" s="1">
        <v>3.6320000000106718E-2</v>
      </c>
      <c r="AE37" s="1">
        <v>3.6320000000106718E-2</v>
      </c>
      <c r="AF37" s="1">
        <v>3.6320000000106718E-2</v>
      </c>
      <c r="AG37" s="1">
        <v>3.6320000000106718E-2</v>
      </c>
      <c r="AH37">
        <v>3.6320000000106718E-2</v>
      </c>
      <c r="AI37">
        <v>3.6320000000106718E-2</v>
      </c>
      <c r="AJ37">
        <v>3.6320000000106718E-2</v>
      </c>
      <c r="AK37">
        <v>3.6320000000106718E-2</v>
      </c>
      <c r="AL37">
        <v>3.6320000000106718E-2</v>
      </c>
      <c r="AM37">
        <v>3.6320000000106718E-2</v>
      </c>
    </row>
    <row r="38" spans="1:39" x14ac:dyDescent="0.25">
      <c r="A38" s="32">
        <f ca="1">Exceedance!U38</f>
        <v>43862</v>
      </c>
      <c r="B38" s="254">
        <v>3.0750357142814166E-2</v>
      </c>
      <c r="C38" s="254">
        <v>3.0750357142814166E-2</v>
      </c>
      <c r="D38" s="254">
        <v>3.0750357142814166E-2</v>
      </c>
      <c r="E38">
        <v>3.0750357142814166E-2</v>
      </c>
      <c r="F38">
        <v>3.0750357142814166E-2</v>
      </c>
      <c r="G38">
        <v>3.0750357142814166E-2</v>
      </c>
      <c r="H38">
        <v>3.0750357142814166E-2</v>
      </c>
      <c r="I38">
        <v>3.0750357142814166E-2</v>
      </c>
      <c r="J38">
        <v>3.0750357142814166E-2</v>
      </c>
      <c r="K38">
        <v>3.0750357142814166E-2</v>
      </c>
      <c r="L38">
        <v>3.0750357142814166E-2</v>
      </c>
      <c r="M38">
        <v>3.0750357142814166E-2</v>
      </c>
      <c r="N38">
        <v>3.0750357142814166E-2</v>
      </c>
      <c r="O38">
        <v>3.0750357142814166E-2</v>
      </c>
      <c r="P38">
        <v>3.0750357142814166E-2</v>
      </c>
      <c r="Q38">
        <v>3.0750357142814166E-2</v>
      </c>
      <c r="R38">
        <v>3.0750357142814166E-2</v>
      </c>
      <c r="S38">
        <v>3.0750357142814166E-2</v>
      </c>
      <c r="T38">
        <v>3.0750357142814166E-2</v>
      </c>
      <c r="U38">
        <v>3.0750357142814166E-2</v>
      </c>
      <c r="V38">
        <v>3.0750357142814166E-2</v>
      </c>
      <c r="W38">
        <v>3.0750357142814166E-2</v>
      </c>
      <c r="X38">
        <v>3.0750357142814166E-2</v>
      </c>
      <c r="Y38">
        <v>3.0750357142814166E-2</v>
      </c>
      <c r="Z38">
        <v>3.0750357142814166E-2</v>
      </c>
      <c r="AA38">
        <v>3.0750357142814166E-2</v>
      </c>
      <c r="AB38">
        <v>3.0750357142814166E-2</v>
      </c>
      <c r="AC38">
        <v>3.0750357142814166E-2</v>
      </c>
      <c r="AD38">
        <v>3.0750357142814166E-2</v>
      </c>
      <c r="AE38">
        <v>3.0750357142814166E-2</v>
      </c>
      <c r="AF38">
        <v>3.0750357142814166E-2</v>
      </c>
      <c r="AG38">
        <v>3.0750357142814166E-2</v>
      </c>
      <c r="AH38">
        <v>3.0750357142814166E-2</v>
      </c>
      <c r="AI38">
        <v>3.0750357142814166E-2</v>
      </c>
      <c r="AJ38">
        <v>3.0750357142814166E-2</v>
      </c>
      <c r="AK38">
        <v>3.0750357142814166E-2</v>
      </c>
      <c r="AL38">
        <v>3.0750357142814166E-2</v>
      </c>
      <c r="AM38">
        <v>3.0750357142814166E-2</v>
      </c>
    </row>
    <row r="39" spans="1:39" x14ac:dyDescent="0.25">
      <c r="A39" s="32">
        <f ca="1">Exceedance!U39</f>
        <v>43891</v>
      </c>
      <c r="B39" s="254">
        <v>2.6294100000082992</v>
      </c>
      <c r="C39" s="254">
        <v>2.6294100000082992</v>
      </c>
      <c r="D39" s="254">
        <v>2.6294100000082992</v>
      </c>
      <c r="E39">
        <v>2.6294100000082992</v>
      </c>
      <c r="F39">
        <v>2.6294100000082992</v>
      </c>
      <c r="G39">
        <v>2.6294100000082992</v>
      </c>
      <c r="H39">
        <v>2.6294100000082992</v>
      </c>
      <c r="I39">
        <v>2.6294100000082992</v>
      </c>
      <c r="J39">
        <v>2.6294100000082992</v>
      </c>
      <c r="K39">
        <v>2.6294100000082992</v>
      </c>
      <c r="L39">
        <v>2.6294100000082992</v>
      </c>
      <c r="M39">
        <v>2.6294100000082992</v>
      </c>
      <c r="N39">
        <v>2.6294100000082992</v>
      </c>
      <c r="O39">
        <v>2.6294100000082992</v>
      </c>
      <c r="P39">
        <v>2.6294100000082992</v>
      </c>
      <c r="Q39">
        <v>2.6294100000082992</v>
      </c>
      <c r="R39">
        <v>2.6294100000082992</v>
      </c>
      <c r="S39">
        <v>2.6294100000082992</v>
      </c>
      <c r="T39">
        <v>2.6294100000082992</v>
      </c>
      <c r="U39">
        <v>2.6294100000082992</v>
      </c>
      <c r="V39">
        <v>2.6294100000082992</v>
      </c>
      <c r="W39">
        <v>2.6294100000082992</v>
      </c>
      <c r="X39">
        <v>2.6294100000082992</v>
      </c>
      <c r="Y39">
        <v>2.6294100000082992</v>
      </c>
      <c r="Z39">
        <v>2.6294100000082992</v>
      </c>
      <c r="AA39">
        <v>2.6294100000082992</v>
      </c>
      <c r="AB39">
        <v>2.6294100000082992</v>
      </c>
      <c r="AC39">
        <v>2.6294100000082992</v>
      </c>
      <c r="AD39">
        <v>2.6294100000082992</v>
      </c>
      <c r="AE39">
        <v>2.6294100000082992</v>
      </c>
      <c r="AF39">
        <v>2.6294100000082992</v>
      </c>
      <c r="AG39">
        <v>2.6294100000082992</v>
      </c>
      <c r="AH39">
        <v>2.6294100000082992</v>
      </c>
      <c r="AI39">
        <v>2.6294100000082992</v>
      </c>
      <c r="AJ39">
        <v>2.6294100000082992</v>
      </c>
      <c r="AK39">
        <v>2.6294100000082992</v>
      </c>
      <c r="AL39">
        <v>2.6294100000082992</v>
      </c>
      <c r="AM39">
        <v>2.6294100000082992</v>
      </c>
    </row>
    <row r="40" spans="1:39" x14ac:dyDescent="0.25">
      <c r="A40" s="32">
        <f ca="1">Exceedance!U40</f>
        <v>43922</v>
      </c>
      <c r="B40" s="254">
        <v>15.939249999994775</v>
      </c>
      <c r="C40" s="254">
        <v>15.939249999994775</v>
      </c>
      <c r="D40" s="254">
        <v>15.939249999994775</v>
      </c>
      <c r="E40">
        <v>15.939249999994775</v>
      </c>
      <c r="F40">
        <v>15.939249999994775</v>
      </c>
      <c r="G40">
        <v>15.939249999994775</v>
      </c>
      <c r="H40">
        <v>15.939249999994775</v>
      </c>
      <c r="I40">
        <v>15.939249999994775</v>
      </c>
      <c r="J40">
        <v>15.939249999994775</v>
      </c>
      <c r="K40">
        <v>15.939249999994775</v>
      </c>
      <c r="L40">
        <v>15.939249999994775</v>
      </c>
      <c r="M40">
        <v>15.939249999994775</v>
      </c>
      <c r="N40">
        <v>15.939249999994775</v>
      </c>
      <c r="O40">
        <v>15.939249999994775</v>
      </c>
      <c r="P40">
        <v>15.939249999994775</v>
      </c>
      <c r="Q40">
        <v>15.939249999994775</v>
      </c>
      <c r="R40">
        <v>15.939249999994775</v>
      </c>
      <c r="S40">
        <v>15.939249999994775</v>
      </c>
      <c r="T40">
        <v>15.939249999994775</v>
      </c>
      <c r="U40">
        <v>15.939249999994775</v>
      </c>
      <c r="V40">
        <v>15.939249999994775</v>
      </c>
      <c r="W40">
        <v>15.939249999994775</v>
      </c>
      <c r="X40">
        <v>15.939249999994775</v>
      </c>
      <c r="Y40">
        <v>15.939249999994775</v>
      </c>
      <c r="Z40">
        <v>15.939249999994775</v>
      </c>
      <c r="AA40">
        <v>15.939249999994775</v>
      </c>
      <c r="AB40">
        <v>15.939249999994775</v>
      </c>
      <c r="AC40">
        <v>15.939249999994775</v>
      </c>
      <c r="AD40">
        <v>15.939249999994775</v>
      </c>
      <c r="AE40">
        <v>15.939249999994775</v>
      </c>
      <c r="AF40">
        <v>15.939249999994775</v>
      </c>
      <c r="AG40">
        <v>15.939249999994775</v>
      </c>
      <c r="AH40">
        <v>15.939249999994775</v>
      </c>
      <c r="AI40">
        <v>15.939249999994775</v>
      </c>
      <c r="AJ40">
        <v>15.939249999994775</v>
      </c>
      <c r="AK40">
        <v>15.939249999994775</v>
      </c>
      <c r="AL40">
        <v>15.939249999994775</v>
      </c>
      <c r="AM40">
        <v>15.939249999994775</v>
      </c>
    </row>
    <row r="41" spans="1:39" x14ac:dyDescent="0.25">
      <c r="A41" s="32">
        <f ca="1">Exceedance!U41</f>
        <v>43952</v>
      </c>
      <c r="B41" s="254">
        <v>37.896159999900654</v>
      </c>
      <c r="C41" s="254">
        <v>37.896159999900654</v>
      </c>
      <c r="D41" s="254">
        <v>37.896159999900654</v>
      </c>
      <c r="E41">
        <v>37.896159999900654</v>
      </c>
      <c r="F41">
        <v>37.896159999900654</v>
      </c>
      <c r="G41">
        <v>37.896159999900654</v>
      </c>
      <c r="H41">
        <v>37.896159999900654</v>
      </c>
      <c r="I41">
        <v>37.896159999900654</v>
      </c>
      <c r="J41">
        <v>37.896159999900654</v>
      </c>
      <c r="K41">
        <v>37.896159999900654</v>
      </c>
      <c r="L41">
        <v>37.896159999900654</v>
      </c>
      <c r="M41">
        <v>37.896159999900654</v>
      </c>
      <c r="N41">
        <v>37.896159999900654</v>
      </c>
      <c r="O41">
        <v>37.896159999900654</v>
      </c>
      <c r="P41">
        <v>37.896159999900654</v>
      </c>
      <c r="Q41">
        <v>37.896159999900654</v>
      </c>
      <c r="R41">
        <v>37.896159999900654</v>
      </c>
      <c r="S41">
        <v>37.896159999900654</v>
      </c>
      <c r="T41">
        <v>37.896159999900654</v>
      </c>
      <c r="U41">
        <v>37.896159999900654</v>
      </c>
      <c r="V41">
        <v>37.896159999900654</v>
      </c>
      <c r="W41">
        <v>37.896159999900654</v>
      </c>
      <c r="X41">
        <v>37.896159999900654</v>
      </c>
      <c r="Y41">
        <v>37.896159999900654</v>
      </c>
      <c r="Z41">
        <v>37.896159999900654</v>
      </c>
      <c r="AA41">
        <v>37.896159999900654</v>
      </c>
      <c r="AB41">
        <v>37.896159999900654</v>
      </c>
      <c r="AC41">
        <v>37.896159999900654</v>
      </c>
      <c r="AD41">
        <v>37.896159999900654</v>
      </c>
      <c r="AE41">
        <v>37.896159999900654</v>
      </c>
      <c r="AF41">
        <v>37.896159999900654</v>
      </c>
      <c r="AG41">
        <v>37.896159999900654</v>
      </c>
      <c r="AH41">
        <v>37.896159999900654</v>
      </c>
      <c r="AI41">
        <v>37.896159999900654</v>
      </c>
      <c r="AJ41">
        <v>37.896159999900654</v>
      </c>
      <c r="AK41">
        <v>37.896159999900654</v>
      </c>
      <c r="AL41">
        <v>37.896159999900654</v>
      </c>
      <c r="AM41">
        <v>37.896159999900654</v>
      </c>
    </row>
    <row r="42" spans="1:39" x14ac:dyDescent="0.25">
      <c r="A42" s="32">
        <f ca="1">Exceedance!U42</f>
        <v>43983</v>
      </c>
      <c r="B42" s="254">
        <v>31.144170000062608</v>
      </c>
      <c r="C42" s="254">
        <v>31.144170000062608</v>
      </c>
      <c r="D42" s="254">
        <v>31.144170000062608</v>
      </c>
      <c r="E42">
        <v>31.144170000062608</v>
      </c>
      <c r="F42">
        <v>31.144170000062608</v>
      </c>
      <c r="G42">
        <v>31.144170000062608</v>
      </c>
      <c r="H42">
        <v>31.144170000062608</v>
      </c>
      <c r="I42">
        <v>31.144170000062608</v>
      </c>
      <c r="J42">
        <v>31.144170000062608</v>
      </c>
      <c r="K42">
        <v>31.144170000062608</v>
      </c>
      <c r="L42">
        <v>31.144170000062608</v>
      </c>
      <c r="M42">
        <v>31.144170000062608</v>
      </c>
      <c r="N42">
        <v>31.144170000062608</v>
      </c>
      <c r="O42">
        <v>31.144170000062608</v>
      </c>
      <c r="P42">
        <v>31.144170000062608</v>
      </c>
      <c r="Q42">
        <v>31.144170000062608</v>
      </c>
      <c r="R42">
        <v>31.144170000062608</v>
      </c>
      <c r="S42">
        <v>31.144170000062608</v>
      </c>
      <c r="T42">
        <v>31.144170000062608</v>
      </c>
      <c r="U42">
        <v>31.144170000062608</v>
      </c>
      <c r="V42">
        <v>31.144170000062608</v>
      </c>
      <c r="W42">
        <v>31.144170000062608</v>
      </c>
      <c r="X42">
        <v>31.144170000062608</v>
      </c>
      <c r="Y42">
        <v>31.144170000062608</v>
      </c>
      <c r="Z42">
        <v>31.144170000062608</v>
      </c>
      <c r="AA42">
        <v>31.144170000062608</v>
      </c>
      <c r="AB42">
        <v>31.144170000062608</v>
      </c>
      <c r="AC42">
        <v>31.144170000062608</v>
      </c>
      <c r="AD42">
        <v>31.144170000062608</v>
      </c>
      <c r="AE42">
        <v>31.144170000062608</v>
      </c>
      <c r="AF42">
        <v>31.144170000062608</v>
      </c>
      <c r="AG42">
        <v>31.144170000062608</v>
      </c>
      <c r="AH42">
        <v>31.144170000062608</v>
      </c>
      <c r="AI42">
        <v>31.144170000062608</v>
      </c>
      <c r="AJ42">
        <v>31.144170000062608</v>
      </c>
      <c r="AK42">
        <v>31.144170000062608</v>
      </c>
      <c r="AL42">
        <v>31.144170000062608</v>
      </c>
      <c r="AM42">
        <v>31.144170000062608</v>
      </c>
    </row>
    <row r="43" spans="1:39" x14ac:dyDescent="0.25">
      <c r="A43" s="32">
        <f ca="1">Exceedance!U43</f>
        <v>44013</v>
      </c>
      <c r="B43" s="254">
        <v>5.7732900000033656</v>
      </c>
      <c r="C43" s="254">
        <v>5.7732900000033656</v>
      </c>
      <c r="D43" s="254">
        <v>5.7732900000033656</v>
      </c>
      <c r="E43">
        <v>5.7732900000033656</v>
      </c>
      <c r="F43">
        <v>5.7732900000033656</v>
      </c>
      <c r="G43">
        <v>5.7732900000033656</v>
      </c>
      <c r="H43">
        <v>5.7732900000033656</v>
      </c>
      <c r="I43">
        <v>5.7732900000033656</v>
      </c>
      <c r="J43">
        <v>5.7732900000033656</v>
      </c>
      <c r="K43">
        <v>5.7732900000033656</v>
      </c>
      <c r="L43">
        <v>5.7732900000033656</v>
      </c>
      <c r="M43">
        <v>5.7732900000033656</v>
      </c>
      <c r="N43">
        <v>5.7732900000033656</v>
      </c>
      <c r="O43">
        <v>5.7732900000033656</v>
      </c>
      <c r="P43">
        <v>5.7732900000033656</v>
      </c>
      <c r="Q43">
        <v>5.7732900000033656</v>
      </c>
      <c r="R43">
        <v>5.7732900000033656</v>
      </c>
      <c r="S43">
        <v>5.7732900000033656</v>
      </c>
      <c r="T43">
        <v>5.7732900000033656</v>
      </c>
      <c r="U43">
        <v>5.7732900000033656</v>
      </c>
      <c r="V43">
        <v>5.7732900000033656</v>
      </c>
      <c r="W43">
        <v>5.7732900000033656</v>
      </c>
      <c r="X43">
        <v>5.7732900000033656</v>
      </c>
      <c r="Y43">
        <v>5.7732900000033656</v>
      </c>
      <c r="Z43">
        <v>5.7732900000033656</v>
      </c>
      <c r="AA43">
        <v>5.7732900000033656</v>
      </c>
      <c r="AB43">
        <v>5.7732900000033656</v>
      </c>
      <c r="AC43">
        <v>5.7732900000033656</v>
      </c>
      <c r="AD43">
        <v>5.7732900000033656</v>
      </c>
      <c r="AE43">
        <v>5.7732900000033656</v>
      </c>
      <c r="AF43">
        <v>5.7732900000033656</v>
      </c>
      <c r="AG43">
        <v>5.7732900000033656</v>
      </c>
      <c r="AH43">
        <v>5.7732900000033656</v>
      </c>
      <c r="AI43">
        <v>5.7732900000033656</v>
      </c>
      <c r="AJ43">
        <v>5.7732900000033656</v>
      </c>
      <c r="AK43">
        <v>5.7732900000033656</v>
      </c>
      <c r="AL43">
        <v>5.7732900000033656</v>
      </c>
      <c r="AM43">
        <v>5.7732900000033656</v>
      </c>
    </row>
    <row r="44" spans="1:39" x14ac:dyDescent="0.25">
      <c r="A44" s="32">
        <f ca="1">Exceedance!U44</f>
        <v>44044</v>
      </c>
      <c r="B44" s="254">
        <v>1.1368899999999045</v>
      </c>
      <c r="C44" s="254">
        <v>1.1368899999999045</v>
      </c>
      <c r="D44" s="254">
        <v>1.1368899999999045</v>
      </c>
      <c r="E44">
        <v>1.1368899999999045</v>
      </c>
      <c r="F44">
        <v>1.1368899999999045</v>
      </c>
      <c r="G44">
        <v>1.1368899999999045</v>
      </c>
      <c r="H44">
        <v>1.1368899999999045</v>
      </c>
      <c r="I44">
        <v>1.1368899999999045</v>
      </c>
      <c r="J44">
        <v>1.1368899999999045</v>
      </c>
      <c r="K44">
        <v>1.1368899999999045</v>
      </c>
      <c r="L44">
        <v>1.1368899999999045</v>
      </c>
      <c r="M44">
        <v>1.1368899999999045</v>
      </c>
      <c r="N44">
        <v>1.1368899999999045</v>
      </c>
      <c r="O44">
        <v>1.1368899999999045</v>
      </c>
      <c r="P44">
        <v>1.1368899999999045</v>
      </c>
      <c r="Q44">
        <v>1.1368899999999045</v>
      </c>
      <c r="R44">
        <v>1.1368899999999045</v>
      </c>
      <c r="S44">
        <v>1.1368899999999045</v>
      </c>
      <c r="T44">
        <v>1.1368899999999045</v>
      </c>
      <c r="U44">
        <v>1.1368899999999045</v>
      </c>
      <c r="V44">
        <v>1.1368899999999045</v>
      </c>
      <c r="W44">
        <v>1.1368899999999045</v>
      </c>
      <c r="X44">
        <v>1.1368899999999045</v>
      </c>
      <c r="Y44">
        <v>1.1368899999999045</v>
      </c>
      <c r="Z44">
        <v>1.1368899999999045</v>
      </c>
      <c r="AA44">
        <v>1.1368899999999045</v>
      </c>
      <c r="AB44">
        <v>1.1368899999999045</v>
      </c>
      <c r="AC44">
        <v>1.1368899999999045</v>
      </c>
      <c r="AD44">
        <v>1.1368899999999045</v>
      </c>
      <c r="AE44">
        <v>1.1368899999999045</v>
      </c>
      <c r="AF44">
        <v>1.1368899999999045</v>
      </c>
      <c r="AG44">
        <v>1.1368899999999045</v>
      </c>
      <c r="AH44">
        <v>1.1368899999999045</v>
      </c>
      <c r="AI44">
        <v>1.1368899999999045</v>
      </c>
      <c r="AJ44">
        <v>1.1368899999999045</v>
      </c>
      <c r="AK44">
        <v>1.1368899999999045</v>
      </c>
      <c r="AL44">
        <v>1.1368899999999045</v>
      </c>
      <c r="AM44">
        <v>1.1368899999999045</v>
      </c>
    </row>
    <row r="45" spans="1:39" x14ac:dyDescent="0.25">
      <c r="A45" s="32">
        <f ca="1">Exceedance!U45</f>
        <v>44075</v>
      </c>
      <c r="B45" s="254">
        <v>0.77274000000030529</v>
      </c>
      <c r="C45" s="254">
        <v>0.77274000000030529</v>
      </c>
      <c r="D45" s="254">
        <v>0.77274000000030529</v>
      </c>
      <c r="E45">
        <v>0.77274000000030529</v>
      </c>
      <c r="F45">
        <v>0.77274000000030529</v>
      </c>
      <c r="G45">
        <v>0.77274000000030529</v>
      </c>
      <c r="H45">
        <v>0.77274000000030529</v>
      </c>
      <c r="I45">
        <v>0.77274000000030529</v>
      </c>
      <c r="J45">
        <v>0.77274000000030529</v>
      </c>
      <c r="K45">
        <v>0.77274000000030529</v>
      </c>
      <c r="L45">
        <v>0.77274000000030529</v>
      </c>
      <c r="M45">
        <v>0.77274000000030529</v>
      </c>
      <c r="N45">
        <v>0.77274000000030529</v>
      </c>
      <c r="O45">
        <v>0.77274000000030529</v>
      </c>
      <c r="P45">
        <v>0.77274000000030529</v>
      </c>
      <c r="Q45">
        <v>0.77274000000030529</v>
      </c>
      <c r="R45">
        <v>0.77274000000030529</v>
      </c>
      <c r="S45">
        <v>0.77274000000030529</v>
      </c>
      <c r="T45">
        <v>0.77274000000030529</v>
      </c>
      <c r="U45">
        <v>0.77274000000030529</v>
      </c>
      <c r="V45">
        <v>0.77274000000030529</v>
      </c>
      <c r="W45">
        <v>0.77274000000030529</v>
      </c>
      <c r="X45">
        <v>0.77274000000030529</v>
      </c>
      <c r="Y45">
        <v>0.77274000000030529</v>
      </c>
      <c r="Z45">
        <v>0.77274000000030529</v>
      </c>
      <c r="AA45">
        <v>0.77274000000030529</v>
      </c>
      <c r="AB45">
        <v>0.77274000000030529</v>
      </c>
      <c r="AC45">
        <v>0.77274000000030529</v>
      </c>
      <c r="AD45">
        <v>0.77274000000030529</v>
      </c>
      <c r="AE45">
        <v>0.77274000000030529</v>
      </c>
      <c r="AF45">
        <v>0.77274000000030529</v>
      </c>
      <c r="AG45">
        <v>0.77274000000030529</v>
      </c>
      <c r="AH45">
        <v>0.77274000000030529</v>
      </c>
      <c r="AI45">
        <v>0.77274000000030529</v>
      </c>
      <c r="AJ45">
        <v>0.77274000000030529</v>
      </c>
      <c r="AK45">
        <v>0.77274000000030529</v>
      </c>
      <c r="AL45">
        <v>0.77274000000030529</v>
      </c>
      <c r="AM45">
        <v>0.77274000000030529</v>
      </c>
    </row>
    <row r="46" spans="1:39" x14ac:dyDescent="0.25">
      <c r="A46" s="32">
        <f ca="1">Exceedance!U46</f>
        <v>44105</v>
      </c>
      <c r="B46" s="254">
        <v>1.6473500000001049</v>
      </c>
      <c r="C46" s="254">
        <v>1.6473500000001049</v>
      </c>
      <c r="D46" s="254">
        <v>1.6473500000001049</v>
      </c>
      <c r="E46">
        <v>1.6473500000001049</v>
      </c>
      <c r="F46">
        <v>1.6473500000001049</v>
      </c>
      <c r="G46">
        <v>1.6473500000001049</v>
      </c>
      <c r="H46">
        <v>1.6473500000001049</v>
      </c>
      <c r="I46">
        <v>1.6473500000001049</v>
      </c>
      <c r="J46">
        <v>1.6473500000001049</v>
      </c>
      <c r="K46">
        <v>1.6473500000001049</v>
      </c>
      <c r="L46">
        <v>1.6473500000001049</v>
      </c>
      <c r="M46">
        <v>1.6473500000001049</v>
      </c>
      <c r="N46">
        <v>1.6473500000001049</v>
      </c>
      <c r="O46">
        <v>1.6473500000001049</v>
      </c>
      <c r="P46">
        <v>1.6473500000001049</v>
      </c>
      <c r="Q46">
        <v>1.6473500000001049</v>
      </c>
      <c r="R46">
        <v>1.6473500000001049</v>
      </c>
      <c r="S46">
        <v>1.6473500000001049</v>
      </c>
      <c r="T46">
        <v>1.6473500000001049</v>
      </c>
      <c r="U46">
        <v>1.6473500000001049</v>
      </c>
      <c r="V46">
        <v>1.6473500000001049</v>
      </c>
      <c r="W46">
        <v>1.6473500000001049</v>
      </c>
      <c r="X46">
        <v>1.6473500000001049</v>
      </c>
      <c r="Y46">
        <v>1.6473500000001049</v>
      </c>
      <c r="Z46">
        <v>1.6473500000001049</v>
      </c>
      <c r="AA46">
        <v>1.6473500000001049</v>
      </c>
      <c r="AB46">
        <v>1.6473500000001049</v>
      </c>
      <c r="AC46">
        <v>1.6473500000001049</v>
      </c>
      <c r="AD46">
        <v>1.6473500000001049</v>
      </c>
      <c r="AE46">
        <v>1.6473500000001049</v>
      </c>
      <c r="AF46">
        <v>1.6473500000001049</v>
      </c>
      <c r="AG46">
        <v>1.6473500000001049</v>
      </c>
      <c r="AH46">
        <v>1.6473500000001049</v>
      </c>
      <c r="AI46">
        <v>1.6473500000001049</v>
      </c>
      <c r="AJ46">
        <v>1.6473500000001049</v>
      </c>
      <c r="AK46">
        <v>1.6473500000001049</v>
      </c>
      <c r="AL46">
        <v>1.6473500000001049</v>
      </c>
      <c r="AM46">
        <v>1.6473500000001049</v>
      </c>
    </row>
    <row r="47" spans="1:39" x14ac:dyDescent="0.25">
      <c r="A47" s="32">
        <f ca="1">Exceedance!U47</f>
        <v>44136</v>
      </c>
      <c r="B47" s="254">
        <v>0.66499999999915893</v>
      </c>
      <c r="C47" s="254">
        <v>0.66499999999915893</v>
      </c>
      <c r="D47" s="254">
        <v>0.66499999999915893</v>
      </c>
      <c r="E47">
        <v>0.66499999999915893</v>
      </c>
      <c r="F47">
        <v>0.66499999999915893</v>
      </c>
      <c r="G47">
        <v>0.66499999999915893</v>
      </c>
      <c r="H47">
        <v>0.66499999999915893</v>
      </c>
      <c r="I47">
        <v>0.66499999999915893</v>
      </c>
      <c r="J47">
        <v>0.66499999999915893</v>
      </c>
      <c r="K47">
        <v>0.66499999999915893</v>
      </c>
      <c r="L47">
        <v>0.66499999999915893</v>
      </c>
      <c r="M47">
        <v>0.66499999999915893</v>
      </c>
      <c r="N47">
        <v>0.66499999999915893</v>
      </c>
      <c r="O47">
        <v>0.66499999999915893</v>
      </c>
      <c r="P47">
        <v>0.66499999999915893</v>
      </c>
      <c r="Q47">
        <v>0.66499999999915893</v>
      </c>
      <c r="R47">
        <v>0.66499999999915893</v>
      </c>
      <c r="S47">
        <v>0.66499999999915893</v>
      </c>
      <c r="T47">
        <v>0.66499999999915893</v>
      </c>
      <c r="U47">
        <v>0.66499999999915893</v>
      </c>
      <c r="V47">
        <v>0.66499999999915893</v>
      </c>
      <c r="W47">
        <v>0.66499999999915893</v>
      </c>
      <c r="X47">
        <v>0.66499999999915893</v>
      </c>
      <c r="Y47">
        <v>0.66499999999915893</v>
      </c>
      <c r="Z47">
        <v>0.66499999999915893</v>
      </c>
      <c r="AA47">
        <v>0.66499999999915893</v>
      </c>
      <c r="AB47">
        <v>0.66499999999915893</v>
      </c>
      <c r="AC47">
        <v>0.66499999999915893</v>
      </c>
      <c r="AD47">
        <v>0.66499999999915893</v>
      </c>
      <c r="AE47">
        <v>0.66499999999915893</v>
      </c>
      <c r="AF47">
        <v>0.66499999999915893</v>
      </c>
      <c r="AG47">
        <v>0.66499999999915893</v>
      </c>
      <c r="AH47">
        <v>0.66499999999915893</v>
      </c>
      <c r="AI47">
        <v>0.66499999999915893</v>
      </c>
      <c r="AJ47">
        <v>0.66499999999915893</v>
      </c>
      <c r="AK47">
        <v>0.66499999999915893</v>
      </c>
      <c r="AL47">
        <v>0.66499999999915893</v>
      </c>
      <c r="AM47">
        <v>0.66499999999915893</v>
      </c>
    </row>
    <row r="48" spans="1:39" x14ac:dyDescent="0.25">
      <c r="A48" s="32">
        <f ca="1">Exceedance!U48</f>
        <v>44166</v>
      </c>
      <c r="B48" s="254">
        <v>7.4060000000097437E-2</v>
      </c>
      <c r="C48" s="254">
        <v>7.4060000000097437E-2</v>
      </c>
      <c r="D48" s="254">
        <v>7.4060000000097437E-2</v>
      </c>
      <c r="E48">
        <v>7.4060000000097437E-2</v>
      </c>
      <c r="F48">
        <v>7.4060000000097437E-2</v>
      </c>
      <c r="G48">
        <v>7.4060000000097437E-2</v>
      </c>
      <c r="H48">
        <v>7.4060000000097437E-2</v>
      </c>
      <c r="I48">
        <v>7.4060000000097437E-2</v>
      </c>
      <c r="J48">
        <v>7.4060000000097437E-2</v>
      </c>
      <c r="K48">
        <v>7.4060000000097437E-2</v>
      </c>
      <c r="L48">
        <v>7.4060000000097437E-2</v>
      </c>
      <c r="M48">
        <v>7.4060000000097437E-2</v>
      </c>
      <c r="N48">
        <v>7.4060000000097437E-2</v>
      </c>
      <c r="O48">
        <v>7.4060000000097437E-2</v>
      </c>
      <c r="P48">
        <v>7.4060000000097437E-2</v>
      </c>
      <c r="Q48">
        <v>7.4060000000097437E-2</v>
      </c>
      <c r="R48">
        <v>7.4060000000097437E-2</v>
      </c>
      <c r="S48">
        <v>7.4060000000097437E-2</v>
      </c>
      <c r="T48">
        <v>7.4060000000097437E-2</v>
      </c>
      <c r="U48">
        <v>7.4060000000097437E-2</v>
      </c>
      <c r="V48">
        <v>7.4060000000097437E-2</v>
      </c>
      <c r="W48">
        <v>7.4060000000097437E-2</v>
      </c>
      <c r="X48">
        <v>7.4060000000097437E-2</v>
      </c>
      <c r="Y48">
        <v>7.4060000000097437E-2</v>
      </c>
      <c r="Z48">
        <v>7.4060000000097437E-2</v>
      </c>
      <c r="AA48">
        <v>7.4060000000097437E-2</v>
      </c>
      <c r="AB48">
        <v>7.4060000000097437E-2</v>
      </c>
      <c r="AC48">
        <v>7.4060000000097437E-2</v>
      </c>
      <c r="AD48">
        <v>7.4060000000097437E-2</v>
      </c>
      <c r="AE48">
        <v>7.4060000000097437E-2</v>
      </c>
      <c r="AF48">
        <v>7.4060000000097437E-2</v>
      </c>
      <c r="AG48">
        <v>7.4060000000097437E-2</v>
      </c>
      <c r="AH48">
        <v>7.4060000000097437E-2</v>
      </c>
      <c r="AI48">
        <v>7.4060000000097437E-2</v>
      </c>
      <c r="AJ48">
        <v>7.4060000000097437E-2</v>
      </c>
      <c r="AK48">
        <v>7.4060000000097437E-2</v>
      </c>
      <c r="AL48">
        <v>7.4060000000097437E-2</v>
      </c>
      <c r="AM48">
        <v>7.4060000000097437E-2</v>
      </c>
    </row>
    <row r="49" spans="1:39" x14ac:dyDescent="0.25">
      <c r="A49" s="32">
        <f ca="1">Exceedance!U49</f>
        <v>44197</v>
      </c>
      <c r="B49" s="254">
        <v>3.6320000000106718E-2</v>
      </c>
      <c r="C49" s="254">
        <v>3.6320000000106718E-2</v>
      </c>
      <c r="D49" s="254">
        <v>3.6320000000106718E-2</v>
      </c>
      <c r="E49">
        <v>3.6320000000106718E-2</v>
      </c>
      <c r="F49">
        <v>3.6320000000106718E-2</v>
      </c>
      <c r="G49">
        <v>3.6320000000106718E-2</v>
      </c>
      <c r="H49">
        <v>3.6320000000106718E-2</v>
      </c>
      <c r="I49">
        <v>3.6320000000106718E-2</v>
      </c>
      <c r="J49">
        <v>3.6320000000106718E-2</v>
      </c>
      <c r="K49">
        <v>3.6320000000106718E-2</v>
      </c>
      <c r="L49">
        <v>3.6320000000106718E-2</v>
      </c>
      <c r="M49">
        <v>3.6320000000106718E-2</v>
      </c>
      <c r="N49">
        <v>3.6320000000106718E-2</v>
      </c>
      <c r="O49">
        <v>3.6320000000106718E-2</v>
      </c>
      <c r="P49">
        <v>3.6320000000106718E-2</v>
      </c>
      <c r="Q49">
        <v>3.6320000000106718E-2</v>
      </c>
      <c r="R49">
        <v>3.6320000000106718E-2</v>
      </c>
      <c r="S49">
        <v>3.6320000000106718E-2</v>
      </c>
      <c r="T49">
        <v>3.6320000000106718E-2</v>
      </c>
      <c r="U49">
        <v>3.6320000000106718E-2</v>
      </c>
      <c r="V49">
        <v>3.6320000000106718E-2</v>
      </c>
      <c r="W49">
        <v>3.6320000000106718E-2</v>
      </c>
      <c r="X49">
        <v>3.6320000000106718E-2</v>
      </c>
      <c r="Y49">
        <v>3.6320000000106718E-2</v>
      </c>
      <c r="Z49">
        <v>3.6320000000106718E-2</v>
      </c>
      <c r="AA49">
        <v>3.6320000000106718E-2</v>
      </c>
      <c r="AB49">
        <v>3.6320000000106718E-2</v>
      </c>
      <c r="AC49">
        <v>3.6320000000106718E-2</v>
      </c>
      <c r="AD49">
        <v>3.6320000000106718E-2</v>
      </c>
      <c r="AE49">
        <v>3.6320000000106718E-2</v>
      </c>
      <c r="AF49">
        <v>3.6320000000106718E-2</v>
      </c>
      <c r="AG49">
        <v>3.6320000000106718E-2</v>
      </c>
      <c r="AH49">
        <v>3.6320000000106718E-2</v>
      </c>
      <c r="AI49">
        <v>3.6320000000106718E-2</v>
      </c>
      <c r="AJ49">
        <v>3.6320000000106718E-2</v>
      </c>
      <c r="AK49">
        <v>3.6320000000106718E-2</v>
      </c>
      <c r="AL49">
        <v>3.6320000000106718E-2</v>
      </c>
      <c r="AM49">
        <v>3.6320000000106718E-2</v>
      </c>
    </row>
    <row r="50" spans="1:39" x14ac:dyDescent="0.25">
      <c r="A50" s="32">
        <f ca="1">Exceedance!U50</f>
        <v>44228</v>
      </c>
      <c r="B50" s="254">
        <v>2.9689999999958507E-2</v>
      </c>
      <c r="C50" s="254">
        <v>2.9689999999958507E-2</v>
      </c>
      <c r="D50" s="254">
        <v>2.9689999999958507E-2</v>
      </c>
      <c r="E50">
        <v>2.9689999999958507E-2</v>
      </c>
      <c r="F50">
        <v>2.9689999999958507E-2</v>
      </c>
      <c r="G50">
        <v>2.9689999999958507E-2</v>
      </c>
      <c r="H50">
        <v>2.9689999999958507E-2</v>
      </c>
      <c r="I50">
        <v>2.9689999999958507E-2</v>
      </c>
      <c r="J50">
        <v>2.9689999999958507E-2</v>
      </c>
      <c r="K50">
        <v>2.9689999999958507E-2</v>
      </c>
      <c r="L50">
        <v>2.9689999999958507E-2</v>
      </c>
      <c r="M50">
        <v>2.9689999999958507E-2</v>
      </c>
      <c r="N50">
        <v>2.9689999999958507E-2</v>
      </c>
      <c r="O50">
        <v>2.9689999999958507E-2</v>
      </c>
      <c r="P50">
        <v>2.9689999999958507E-2</v>
      </c>
      <c r="Q50">
        <v>2.9689999999958507E-2</v>
      </c>
      <c r="R50">
        <v>2.9689999999958507E-2</v>
      </c>
      <c r="S50">
        <v>2.9689999999958507E-2</v>
      </c>
      <c r="T50">
        <v>2.9689999999958507E-2</v>
      </c>
      <c r="U50">
        <v>2.9689999999958507E-2</v>
      </c>
      <c r="V50">
        <v>2.9689999999958507E-2</v>
      </c>
      <c r="W50">
        <v>2.9689999999958507E-2</v>
      </c>
      <c r="X50">
        <v>2.9689999999958507E-2</v>
      </c>
      <c r="Y50">
        <v>2.9689999999958507E-2</v>
      </c>
      <c r="Z50">
        <v>2.9689999999958507E-2</v>
      </c>
      <c r="AA50">
        <v>2.9689999999958507E-2</v>
      </c>
      <c r="AB50">
        <v>2.9689999999958507E-2</v>
      </c>
      <c r="AC50">
        <v>2.9689999999958507E-2</v>
      </c>
      <c r="AD50">
        <v>2.9689999999958507E-2</v>
      </c>
      <c r="AE50">
        <v>2.9689999999958507E-2</v>
      </c>
      <c r="AF50">
        <v>2.9689999999958507E-2</v>
      </c>
      <c r="AG50">
        <v>2.9689999999958507E-2</v>
      </c>
      <c r="AH50">
        <v>2.9689999999958507E-2</v>
      </c>
      <c r="AI50">
        <v>2.9689999999958507E-2</v>
      </c>
      <c r="AJ50">
        <v>2.9689999999958507E-2</v>
      </c>
      <c r="AK50">
        <v>2.9689999999958507E-2</v>
      </c>
      <c r="AL50">
        <v>2.9689999999958507E-2</v>
      </c>
      <c r="AM50">
        <v>2.9689999999958507E-2</v>
      </c>
    </row>
    <row r="51" spans="1:39" x14ac:dyDescent="0.25">
      <c r="A51" s="32">
        <f ca="1">Exceedance!U51</f>
        <v>44256</v>
      </c>
      <c r="B51" s="254">
        <v>2.6294100000082992</v>
      </c>
      <c r="C51" s="254">
        <v>2.6294100000082992</v>
      </c>
      <c r="D51" s="254">
        <v>2.6294100000082992</v>
      </c>
      <c r="E51">
        <v>2.6294100000082992</v>
      </c>
      <c r="F51">
        <v>2.6294100000082992</v>
      </c>
      <c r="G51">
        <v>2.6294100000082992</v>
      </c>
      <c r="H51">
        <v>2.6294100000082992</v>
      </c>
      <c r="I51">
        <v>2.6294100000082992</v>
      </c>
      <c r="J51">
        <v>2.6294100000082992</v>
      </c>
      <c r="K51">
        <v>2.6294100000082992</v>
      </c>
      <c r="L51">
        <v>2.6294100000082992</v>
      </c>
      <c r="M51">
        <v>2.6294100000082992</v>
      </c>
      <c r="N51">
        <v>2.6294100000082992</v>
      </c>
      <c r="O51">
        <v>2.6294100000082992</v>
      </c>
      <c r="P51">
        <v>2.6294100000082992</v>
      </c>
      <c r="Q51">
        <v>2.6294100000082992</v>
      </c>
      <c r="R51">
        <v>2.6294100000082992</v>
      </c>
      <c r="S51">
        <v>2.6294100000082992</v>
      </c>
      <c r="T51">
        <v>2.6294100000082992</v>
      </c>
      <c r="U51">
        <v>2.6294100000082992</v>
      </c>
      <c r="V51">
        <v>2.6294100000082992</v>
      </c>
      <c r="W51">
        <v>2.6294100000082992</v>
      </c>
      <c r="X51">
        <v>2.6294100000082992</v>
      </c>
      <c r="Y51">
        <v>2.6294100000082992</v>
      </c>
      <c r="Z51">
        <v>2.6294100000082992</v>
      </c>
      <c r="AA51">
        <v>2.6294100000082992</v>
      </c>
      <c r="AB51">
        <v>2.6294100000082992</v>
      </c>
      <c r="AC51">
        <v>2.6294100000082992</v>
      </c>
      <c r="AD51">
        <v>2.6294100000082992</v>
      </c>
      <c r="AE51">
        <v>2.6294100000082992</v>
      </c>
      <c r="AF51">
        <v>2.6294100000082992</v>
      </c>
      <c r="AG51">
        <v>2.6294100000082992</v>
      </c>
      <c r="AH51">
        <v>2.6294100000082992</v>
      </c>
      <c r="AI51">
        <v>2.6294100000082992</v>
      </c>
      <c r="AJ51">
        <v>2.6294100000082992</v>
      </c>
      <c r="AK51">
        <v>2.6294100000082992</v>
      </c>
      <c r="AL51">
        <v>2.6294100000082992</v>
      </c>
      <c r="AM51">
        <v>2.6294100000082992</v>
      </c>
    </row>
    <row r="52" spans="1:39" x14ac:dyDescent="0.25">
      <c r="A52" s="32">
        <f ca="1">Exceedance!U52</f>
        <v>44287</v>
      </c>
      <c r="B52" s="254">
        <v>15.939249999994775</v>
      </c>
      <c r="C52" s="254">
        <v>15.939249999994775</v>
      </c>
      <c r="D52" s="254">
        <v>15.939249999994775</v>
      </c>
      <c r="E52">
        <v>15.939249999994775</v>
      </c>
      <c r="F52">
        <v>15.939249999994775</v>
      </c>
      <c r="G52">
        <v>15.939249999994775</v>
      </c>
      <c r="H52">
        <v>15.939249999994775</v>
      </c>
      <c r="I52">
        <v>15.939249999994775</v>
      </c>
      <c r="J52">
        <v>15.939249999994775</v>
      </c>
      <c r="K52">
        <v>15.939249999994775</v>
      </c>
      <c r="L52">
        <v>15.939249999994775</v>
      </c>
      <c r="M52">
        <v>15.939249999994775</v>
      </c>
      <c r="N52">
        <v>15.939249999994775</v>
      </c>
      <c r="O52">
        <v>15.939249999994775</v>
      </c>
      <c r="P52">
        <v>15.939249999994775</v>
      </c>
      <c r="Q52">
        <v>15.939249999994775</v>
      </c>
      <c r="R52">
        <v>15.939249999994775</v>
      </c>
      <c r="S52">
        <v>15.939249999994775</v>
      </c>
      <c r="T52">
        <v>15.939249999994775</v>
      </c>
      <c r="U52">
        <v>15.939249999994775</v>
      </c>
      <c r="V52">
        <v>15.939249999994775</v>
      </c>
      <c r="W52">
        <v>15.939249999994775</v>
      </c>
      <c r="X52">
        <v>15.939249999994775</v>
      </c>
      <c r="Y52">
        <v>15.939249999994775</v>
      </c>
      <c r="Z52">
        <v>15.939249999994775</v>
      </c>
      <c r="AA52">
        <v>15.939249999994775</v>
      </c>
      <c r="AB52">
        <v>15.939249999994775</v>
      </c>
      <c r="AC52">
        <v>15.939249999994775</v>
      </c>
      <c r="AD52">
        <v>15.939249999994775</v>
      </c>
      <c r="AE52">
        <v>15.939249999994775</v>
      </c>
      <c r="AF52">
        <v>15.939249999994775</v>
      </c>
      <c r="AG52">
        <v>15.939249999994775</v>
      </c>
      <c r="AH52">
        <v>15.939249999994775</v>
      </c>
      <c r="AI52">
        <v>15.939249999994775</v>
      </c>
      <c r="AJ52">
        <v>15.939249999994775</v>
      </c>
      <c r="AK52">
        <v>15.939249999994775</v>
      </c>
      <c r="AL52">
        <v>15.939249999994775</v>
      </c>
      <c r="AM52">
        <v>15.939249999994775</v>
      </c>
    </row>
    <row r="53" spans="1:39" x14ac:dyDescent="0.25">
      <c r="A53" s="32">
        <f ca="1">Exceedance!U53</f>
        <v>44317</v>
      </c>
      <c r="B53" s="254">
        <v>37.896159999900654</v>
      </c>
      <c r="C53" s="254">
        <v>37.896159999900654</v>
      </c>
      <c r="D53" s="254">
        <v>37.896159999900654</v>
      </c>
      <c r="E53">
        <v>37.896159999900654</v>
      </c>
      <c r="F53">
        <v>37.896159999900654</v>
      </c>
      <c r="G53">
        <v>37.896159999900654</v>
      </c>
      <c r="H53">
        <v>37.896159999900654</v>
      </c>
      <c r="I53">
        <v>37.896159999900654</v>
      </c>
      <c r="J53">
        <v>37.896159999900654</v>
      </c>
      <c r="K53">
        <v>37.896159999900654</v>
      </c>
      <c r="L53">
        <v>37.896159999900654</v>
      </c>
      <c r="M53">
        <v>37.896159999900654</v>
      </c>
      <c r="N53">
        <v>37.896159999900654</v>
      </c>
      <c r="O53">
        <v>37.896159999900654</v>
      </c>
      <c r="P53">
        <v>37.896159999900654</v>
      </c>
      <c r="Q53">
        <v>37.896159999900654</v>
      </c>
      <c r="R53">
        <v>37.896159999900654</v>
      </c>
      <c r="S53">
        <v>37.896159999900654</v>
      </c>
      <c r="T53">
        <v>37.896159999900654</v>
      </c>
      <c r="U53">
        <v>37.896159999900654</v>
      </c>
      <c r="V53">
        <v>37.896159999900654</v>
      </c>
      <c r="W53">
        <v>37.896159999900654</v>
      </c>
      <c r="X53">
        <v>37.896159999900654</v>
      </c>
      <c r="Y53">
        <v>37.896159999900654</v>
      </c>
      <c r="Z53">
        <v>37.896159999900654</v>
      </c>
      <c r="AA53">
        <v>37.896159999900654</v>
      </c>
      <c r="AB53">
        <v>37.896159999900654</v>
      </c>
      <c r="AC53">
        <v>37.896159999900654</v>
      </c>
      <c r="AD53">
        <v>37.896159999900654</v>
      </c>
      <c r="AE53">
        <v>37.896159999900654</v>
      </c>
      <c r="AF53">
        <v>37.896159999900654</v>
      </c>
      <c r="AG53">
        <v>37.896159999900654</v>
      </c>
      <c r="AH53">
        <v>37.896159999900654</v>
      </c>
      <c r="AI53">
        <v>37.896159999900654</v>
      </c>
      <c r="AJ53">
        <v>37.896159999900654</v>
      </c>
      <c r="AK53">
        <v>37.896159999900654</v>
      </c>
      <c r="AL53">
        <v>37.896159999900654</v>
      </c>
      <c r="AM53">
        <v>37.896159999900654</v>
      </c>
    </row>
    <row r="54" spans="1:39" x14ac:dyDescent="0.25">
      <c r="A54" s="32">
        <f ca="1">Exceedance!U54</f>
        <v>44348</v>
      </c>
      <c r="B54" s="254">
        <v>31.144170000062608</v>
      </c>
      <c r="C54" s="254">
        <v>31.144170000062608</v>
      </c>
      <c r="D54" s="254">
        <v>31.144170000062608</v>
      </c>
      <c r="E54">
        <v>31.144170000062608</v>
      </c>
      <c r="F54">
        <v>31.144170000062608</v>
      </c>
      <c r="G54">
        <v>31.144170000062608</v>
      </c>
      <c r="H54">
        <v>31.144170000062608</v>
      </c>
      <c r="I54">
        <v>31.144170000062608</v>
      </c>
      <c r="J54">
        <v>31.144170000062608</v>
      </c>
      <c r="K54">
        <v>31.144170000062608</v>
      </c>
      <c r="L54">
        <v>31.144170000062608</v>
      </c>
      <c r="M54">
        <v>31.144170000062608</v>
      </c>
      <c r="N54">
        <v>31.144170000062608</v>
      </c>
      <c r="O54">
        <v>31.144170000062608</v>
      </c>
      <c r="P54">
        <v>31.144170000062608</v>
      </c>
      <c r="Q54">
        <v>31.144170000062608</v>
      </c>
      <c r="R54">
        <v>31.144170000062608</v>
      </c>
      <c r="S54">
        <v>31.144170000062608</v>
      </c>
      <c r="T54">
        <v>31.144170000062608</v>
      </c>
      <c r="U54">
        <v>31.144170000062608</v>
      </c>
      <c r="V54">
        <v>31.144170000062608</v>
      </c>
      <c r="W54">
        <v>31.144170000062608</v>
      </c>
      <c r="X54">
        <v>31.144170000062608</v>
      </c>
      <c r="Y54">
        <v>31.144170000062608</v>
      </c>
      <c r="Z54">
        <v>31.144170000062608</v>
      </c>
      <c r="AA54">
        <v>31.144170000062608</v>
      </c>
      <c r="AB54">
        <v>31.144170000062608</v>
      </c>
      <c r="AC54">
        <v>31.144170000062608</v>
      </c>
      <c r="AD54">
        <v>31.144170000062608</v>
      </c>
      <c r="AE54">
        <v>31.144170000062608</v>
      </c>
      <c r="AF54">
        <v>31.144170000062608</v>
      </c>
      <c r="AG54">
        <v>31.144170000062608</v>
      </c>
      <c r="AH54">
        <v>31.144170000062608</v>
      </c>
      <c r="AI54">
        <v>31.144170000062608</v>
      </c>
      <c r="AJ54">
        <v>31.144170000062608</v>
      </c>
      <c r="AK54">
        <v>31.144170000062608</v>
      </c>
      <c r="AL54">
        <v>31.144170000062608</v>
      </c>
      <c r="AM54">
        <v>31.144170000062608</v>
      </c>
    </row>
    <row r="55" spans="1:39" x14ac:dyDescent="0.25">
      <c r="A55" s="32">
        <f ca="1">Exceedance!U55</f>
        <v>44378</v>
      </c>
      <c r="B55" s="254">
        <v>5.7732900000033656</v>
      </c>
      <c r="C55" s="254">
        <v>5.7732900000033656</v>
      </c>
      <c r="D55" s="254">
        <v>5.7732900000033656</v>
      </c>
      <c r="E55">
        <v>5.7732900000033656</v>
      </c>
      <c r="F55">
        <v>5.7732900000033656</v>
      </c>
      <c r="G55">
        <v>5.7732900000033656</v>
      </c>
      <c r="H55">
        <v>5.7732900000033656</v>
      </c>
      <c r="I55">
        <v>5.7732900000033656</v>
      </c>
      <c r="J55">
        <v>5.7732900000033656</v>
      </c>
      <c r="K55">
        <v>5.7732900000033656</v>
      </c>
      <c r="L55">
        <v>5.7732900000033656</v>
      </c>
      <c r="M55">
        <v>5.7732900000033656</v>
      </c>
      <c r="N55">
        <v>5.7732900000033656</v>
      </c>
      <c r="O55">
        <v>5.7732900000033656</v>
      </c>
      <c r="P55">
        <v>5.7732900000033656</v>
      </c>
      <c r="Q55">
        <v>5.7732900000033656</v>
      </c>
      <c r="R55">
        <v>5.7732900000033656</v>
      </c>
      <c r="S55">
        <v>5.7732900000033656</v>
      </c>
      <c r="T55">
        <v>5.7732900000033656</v>
      </c>
      <c r="U55">
        <v>5.7732900000033656</v>
      </c>
      <c r="V55">
        <v>5.7732900000033656</v>
      </c>
      <c r="W55">
        <v>5.7732900000033656</v>
      </c>
      <c r="X55">
        <v>5.7732900000033656</v>
      </c>
      <c r="Y55">
        <v>5.7732900000033656</v>
      </c>
      <c r="Z55">
        <v>5.7732900000033656</v>
      </c>
      <c r="AA55">
        <v>5.7732900000033656</v>
      </c>
      <c r="AB55">
        <v>5.7732900000033656</v>
      </c>
      <c r="AC55">
        <v>5.7732900000033656</v>
      </c>
      <c r="AD55">
        <v>5.7732900000033656</v>
      </c>
      <c r="AE55">
        <v>5.7732900000033656</v>
      </c>
      <c r="AF55">
        <v>5.7732900000033656</v>
      </c>
      <c r="AG55">
        <v>5.7732900000033656</v>
      </c>
      <c r="AH55">
        <v>5.7732900000033656</v>
      </c>
      <c r="AI55">
        <v>5.7732900000033656</v>
      </c>
      <c r="AJ55">
        <v>5.7732900000033656</v>
      </c>
      <c r="AK55">
        <v>5.7732900000033656</v>
      </c>
      <c r="AL55">
        <v>5.7732900000033656</v>
      </c>
      <c r="AM55">
        <v>5.7732900000033656</v>
      </c>
    </row>
    <row r="56" spans="1:39" x14ac:dyDescent="0.25">
      <c r="A56" s="32">
        <f ca="1">Exceedance!U56</f>
        <v>44409</v>
      </c>
      <c r="B56" s="254">
        <v>1.1368899999999045</v>
      </c>
      <c r="C56" s="254">
        <v>1.1368899999999045</v>
      </c>
      <c r="D56" s="254">
        <v>1.1368899999999045</v>
      </c>
      <c r="E56">
        <v>1.1368899999999045</v>
      </c>
      <c r="F56">
        <v>1.1368899999999045</v>
      </c>
      <c r="G56">
        <v>1.1368899999999045</v>
      </c>
      <c r="H56">
        <v>1.1368899999999045</v>
      </c>
      <c r="I56">
        <v>1.1368899999999045</v>
      </c>
      <c r="J56">
        <v>1.1368899999999045</v>
      </c>
      <c r="K56">
        <v>1.1368899999999045</v>
      </c>
      <c r="L56">
        <v>1.1368899999999045</v>
      </c>
      <c r="M56">
        <v>1.1368899999999045</v>
      </c>
      <c r="N56">
        <v>1.1368899999999045</v>
      </c>
      <c r="O56">
        <v>1.1368899999999045</v>
      </c>
      <c r="P56">
        <v>1.1368899999999045</v>
      </c>
      <c r="Q56">
        <v>1.1368899999999045</v>
      </c>
      <c r="R56">
        <v>1.1368899999999045</v>
      </c>
      <c r="S56">
        <v>1.1368899999999045</v>
      </c>
      <c r="T56">
        <v>1.1368899999999045</v>
      </c>
      <c r="U56">
        <v>1.1368899999999045</v>
      </c>
      <c r="V56">
        <v>1.1368899999999045</v>
      </c>
      <c r="W56">
        <v>1.1368899999999045</v>
      </c>
      <c r="X56">
        <v>1.1368899999999045</v>
      </c>
      <c r="Y56">
        <v>1.1368899999999045</v>
      </c>
      <c r="Z56">
        <v>1.1368899999999045</v>
      </c>
      <c r="AA56">
        <v>1.1368899999999045</v>
      </c>
      <c r="AB56">
        <v>1.1368899999999045</v>
      </c>
      <c r="AC56">
        <v>1.1368899999999045</v>
      </c>
      <c r="AD56">
        <v>1.1368899999999045</v>
      </c>
      <c r="AE56">
        <v>1.1368899999999045</v>
      </c>
      <c r="AF56">
        <v>1.1368899999999045</v>
      </c>
      <c r="AG56">
        <v>1.1368899999999045</v>
      </c>
      <c r="AH56">
        <v>1.1368899999999045</v>
      </c>
      <c r="AI56">
        <v>1.1368899999999045</v>
      </c>
      <c r="AJ56">
        <v>1.1368899999999045</v>
      </c>
      <c r="AK56">
        <v>1.1368899999999045</v>
      </c>
      <c r="AL56">
        <v>1.1368899999999045</v>
      </c>
      <c r="AM56">
        <v>1.1368899999999045</v>
      </c>
    </row>
    <row r="57" spans="1:39" x14ac:dyDescent="0.25">
      <c r="A57" s="32">
        <f ca="1">Exceedance!U57</f>
        <v>44440</v>
      </c>
      <c r="B57" s="254">
        <v>0.77274000000030529</v>
      </c>
      <c r="C57" s="254">
        <v>0.77274000000030529</v>
      </c>
      <c r="D57" s="254">
        <v>0.77274000000030529</v>
      </c>
      <c r="E57">
        <v>0.77274000000030529</v>
      </c>
      <c r="F57">
        <v>0.77274000000030529</v>
      </c>
      <c r="G57">
        <v>0.77274000000030529</v>
      </c>
      <c r="H57">
        <v>0.77274000000030529</v>
      </c>
      <c r="I57">
        <v>0.77274000000030529</v>
      </c>
      <c r="J57">
        <v>0.77274000000030529</v>
      </c>
      <c r="K57">
        <v>0.77274000000030529</v>
      </c>
      <c r="L57">
        <v>0.77274000000030529</v>
      </c>
      <c r="M57">
        <v>0.77274000000030529</v>
      </c>
      <c r="N57">
        <v>0.77274000000030529</v>
      </c>
      <c r="O57">
        <v>0.77274000000030529</v>
      </c>
      <c r="P57">
        <v>0.77274000000030529</v>
      </c>
      <c r="Q57">
        <v>0.77274000000030529</v>
      </c>
      <c r="R57">
        <v>0.77274000000030529</v>
      </c>
      <c r="S57">
        <v>0.77274000000030529</v>
      </c>
      <c r="T57">
        <v>0.77274000000030529</v>
      </c>
      <c r="U57">
        <v>0.77274000000030529</v>
      </c>
      <c r="V57">
        <v>0.77274000000030529</v>
      </c>
      <c r="W57">
        <v>0.77274000000030529</v>
      </c>
      <c r="X57">
        <v>0.77274000000030529</v>
      </c>
      <c r="Y57">
        <v>0.77274000000030529</v>
      </c>
      <c r="Z57">
        <v>0.77274000000030529</v>
      </c>
      <c r="AA57">
        <v>0.77274000000030529</v>
      </c>
      <c r="AB57">
        <v>0.77274000000030529</v>
      </c>
      <c r="AC57">
        <v>0.77274000000030529</v>
      </c>
      <c r="AD57">
        <v>0.77274000000030529</v>
      </c>
      <c r="AE57">
        <v>0.77274000000030529</v>
      </c>
      <c r="AF57">
        <v>0.77274000000030529</v>
      </c>
      <c r="AG57">
        <v>0.77274000000030529</v>
      </c>
      <c r="AH57">
        <v>0.77274000000030529</v>
      </c>
      <c r="AI57">
        <v>0.77274000000030529</v>
      </c>
      <c r="AJ57">
        <v>0.77274000000030529</v>
      </c>
      <c r="AK57">
        <v>0.77274000000030529</v>
      </c>
      <c r="AL57">
        <v>0.77274000000030529</v>
      </c>
      <c r="AM57">
        <v>0.77274000000030529</v>
      </c>
    </row>
    <row r="58" spans="1:39" x14ac:dyDescent="0.25">
      <c r="A58" s="32">
        <f ca="1">Exceedance!U58</f>
        <v>44470</v>
      </c>
      <c r="B58" s="254">
        <v>1.6473500000001049</v>
      </c>
      <c r="C58" s="254">
        <v>1.6473500000001049</v>
      </c>
      <c r="D58" s="254">
        <v>1.6473500000001049</v>
      </c>
      <c r="E58">
        <v>1.6473500000001049</v>
      </c>
      <c r="F58">
        <v>1.6473500000001049</v>
      </c>
      <c r="G58">
        <v>1.6473500000001049</v>
      </c>
      <c r="H58">
        <v>1.6473500000001049</v>
      </c>
      <c r="I58">
        <v>1.6473500000001049</v>
      </c>
      <c r="J58">
        <v>1.6473500000001049</v>
      </c>
      <c r="K58">
        <v>1.6473500000001049</v>
      </c>
      <c r="L58">
        <v>1.6473500000001049</v>
      </c>
      <c r="M58">
        <v>1.6473500000001049</v>
      </c>
      <c r="N58">
        <v>1.6473500000001049</v>
      </c>
      <c r="O58">
        <v>1.6473500000001049</v>
      </c>
      <c r="P58">
        <v>1.6473500000001049</v>
      </c>
      <c r="Q58">
        <v>1.6473500000001049</v>
      </c>
      <c r="R58">
        <v>1.6473500000001049</v>
      </c>
      <c r="S58">
        <v>1.6473500000001049</v>
      </c>
      <c r="T58">
        <v>1.6473500000001049</v>
      </c>
      <c r="U58">
        <v>1.6473500000001049</v>
      </c>
      <c r="V58">
        <v>1.6473500000001049</v>
      </c>
      <c r="W58">
        <v>1.6473500000001049</v>
      </c>
      <c r="X58">
        <v>1.6473500000001049</v>
      </c>
      <c r="Y58">
        <v>1.6473500000001049</v>
      </c>
      <c r="Z58">
        <v>1.6473500000001049</v>
      </c>
      <c r="AA58">
        <v>1.6473500000001049</v>
      </c>
      <c r="AB58">
        <v>1.6473500000001049</v>
      </c>
      <c r="AC58">
        <v>1.6473500000001049</v>
      </c>
      <c r="AD58">
        <v>1.6473500000001049</v>
      </c>
      <c r="AE58">
        <v>1.6473500000001049</v>
      </c>
      <c r="AF58">
        <v>1.6473500000001049</v>
      </c>
      <c r="AG58">
        <v>1.6473500000001049</v>
      </c>
      <c r="AH58">
        <v>1.6473500000001049</v>
      </c>
      <c r="AI58">
        <v>1.6473500000001049</v>
      </c>
      <c r="AJ58">
        <v>1.6473500000001049</v>
      </c>
      <c r="AK58">
        <v>1.6473500000001049</v>
      </c>
      <c r="AL58">
        <v>1.6473500000001049</v>
      </c>
      <c r="AM58">
        <v>1.6473500000001049</v>
      </c>
    </row>
    <row r="59" spans="1:39" x14ac:dyDescent="0.25">
      <c r="A59" s="32">
        <f ca="1">Exceedance!U59</f>
        <v>44501</v>
      </c>
      <c r="B59" s="254">
        <v>0.66499999999915893</v>
      </c>
      <c r="C59" s="254">
        <v>0.66499999999915893</v>
      </c>
      <c r="D59" s="254">
        <v>0.66499999999915893</v>
      </c>
      <c r="E59">
        <v>0.66499999999915893</v>
      </c>
      <c r="F59">
        <v>0.66499999999915893</v>
      </c>
      <c r="G59">
        <v>0.66499999999915893</v>
      </c>
      <c r="H59">
        <v>0.66499999999915893</v>
      </c>
      <c r="I59">
        <v>0.66499999999915893</v>
      </c>
      <c r="J59">
        <v>0.66499999999915893</v>
      </c>
      <c r="K59">
        <v>0.66499999999915893</v>
      </c>
      <c r="L59">
        <v>0.66499999999915893</v>
      </c>
      <c r="M59">
        <v>0.66499999999915893</v>
      </c>
      <c r="N59">
        <v>0.66499999999915893</v>
      </c>
      <c r="O59">
        <v>0.66499999999915893</v>
      </c>
      <c r="P59">
        <v>0.66499999999915893</v>
      </c>
      <c r="Q59">
        <v>0.66499999999915893</v>
      </c>
      <c r="R59">
        <v>0.66499999999915893</v>
      </c>
      <c r="S59">
        <v>0.66499999999915893</v>
      </c>
      <c r="T59">
        <v>0.66499999999915893</v>
      </c>
      <c r="U59">
        <v>0.66499999999915893</v>
      </c>
      <c r="V59">
        <v>0.66499999999915893</v>
      </c>
      <c r="W59">
        <v>0.66499999999915893</v>
      </c>
      <c r="X59">
        <v>0.66499999999915893</v>
      </c>
      <c r="Y59">
        <v>0.66499999999915893</v>
      </c>
      <c r="Z59">
        <v>0.66499999999915893</v>
      </c>
      <c r="AA59">
        <v>0.66499999999915893</v>
      </c>
      <c r="AB59">
        <v>0.66499999999915893</v>
      </c>
      <c r="AC59">
        <v>0.66499999999915893</v>
      </c>
      <c r="AD59">
        <v>0.66499999999915893</v>
      </c>
      <c r="AE59">
        <v>0.66499999999915893</v>
      </c>
      <c r="AF59">
        <v>0.66499999999915893</v>
      </c>
      <c r="AG59">
        <v>0.66499999999915893</v>
      </c>
      <c r="AH59">
        <v>0.66499999999915893</v>
      </c>
      <c r="AI59">
        <v>0.66499999999915893</v>
      </c>
      <c r="AJ59">
        <v>0.66499999999915893</v>
      </c>
      <c r="AK59">
        <v>0.66499999999915893</v>
      </c>
      <c r="AL59">
        <v>0.66499999999915893</v>
      </c>
      <c r="AM59">
        <v>0.66499999999915893</v>
      </c>
    </row>
    <row r="60" spans="1:39" x14ac:dyDescent="0.25">
      <c r="A60" s="32">
        <f ca="1">Exceedance!U60</f>
        <v>44531</v>
      </c>
      <c r="B60" s="254">
        <v>7.4060000000097437E-2</v>
      </c>
      <c r="C60" s="254">
        <v>7.4060000000097437E-2</v>
      </c>
      <c r="D60" s="254">
        <v>7.4060000000097437E-2</v>
      </c>
      <c r="E60">
        <v>7.4060000000097437E-2</v>
      </c>
      <c r="F60">
        <v>7.4060000000097437E-2</v>
      </c>
      <c r="G60">
        <v>7.4060000000097437E-2</v>
      </c>
      <c r="H60">
        <v>7.4060000000097437E-2</v>
      </c>
      <c r="I60">
        <v>7.4060000000097437E-2</v>
      </c>
      <c r="J60">
        <v>7.4060000000097437E-2</v>
      </c>
      <c r="K60">
        <v>7.4060000000097437E-2</v>
      </c>
      <c r="L60">
        <v>7.4060000000097437E-2</v>
      </c>
      <c r="M60">
        <v>7.4060000000097437E-2</v>
      </c>
      <c r="N60">
        <v>7.4060000000097437E-2</v>
      </c>
      <c r="O60">
        <v>7.4060000000097437E-2</v>
      </c>
      <c r="P60">
        <v>7.4060000000097437E-2</v>
      </c>
      <c r="Q60">
        <v>7.4060000000097437E-2</v>
      </c>
      <c r="R60">
        <v>7.4060000000097437E-2</v>
      </c>
      <c r="S60">
        <v>7.4060000000097437E-2</v>
      </c>
      <c r="T60">
        <v>7.4060000000097437E-2</v>
      </c>
      <c r="U60">
        <v>7.4060000000097437E-2</v>
      </c>
      <c r="V60">
        <v>7.4060000000097437E-2</v>
      </c>
      <c r="W60">
        <v>7.4060000000097437E-2</v>
      </c>
      <c r="X60">
        <v>7.4060000000097437E-2</v>
      </c>
      <c r="Y60">
        <v>7.4060000000097437E-2</v>
      </c>
      <c r="Z60">
        <v>7.4060000000097437E-2</v>
      </c>
      <c r="AA60">
        <v>7.4060000000097437E-2</v>
      </c>
      <c r="AB60">
        <v>7.4060000000097437E-2</v>
      </c>
      <c r="AC60">
        <v>7.4060000000097437E-2</v>
      </c>
      <c r="AD60">
        <v>7.4060000000097437E-2</v>
      </c>
      <c r="AE60">
        <v>7.4060000000097437E-2</v>
      </c>
      <c r="AF60">
        <v>7.4060000000097437E-2</v>
      </c>
      <c r="AG60">
        <v>7.4060000000097437E-2</v>
      </c>
      <c r="AH60">
        <v>7.4060000000097437E-2</v>
      </c>
      <c r="AI60">
        <v>7.4060000000097437E-2</v>
      </c>
      <c r="AJ60">
        <v>7.4060000000097437E-2</v>
      </c>
      <c r="AK60">
        <v>7.4060000000097437E-2</v>
      </c>
      <c r="AL60">
        <v>7.4060000000097437E-2</v>
      </c>
      <c r="AM60">
        <v>7.4060000000097437E-2</v>
      </c>
    </row>
    <row r="61" spans="1:39" x14ac:dyDescent="0.25">
      <c r="A61" s="32">
        <f ca="1">Exceedance!U61</f>
        <v>44562</v>
      </c>
      <c r="B61" s="254">
        <v>3.6320000000106718E-2</v>
      </c>
      <c r="C61" s="254">
        <v>3.6320000000106718E-2</v>
      </c>
      <c r="D61" s="254">
        <v>3.6320000000106718E-2</v>
      </c>
      <c r="E61">
        <v>3.6320000000106718E-2</v>
      </c>
      <c r="F61">
        <v>3.6320000000106718E-2</v>
      </c>
      <c r="G61">
        <v>3.6320000000106718E-2</v>
      </c>
      <c r="H61">
        <v>3.6320000000106718E-2</v>
      </c>
      <c r="I61">
        <v>3.6320000000106718E-2</v>
      </c>
      <c r="J61">
        <v>3.6320000000106718E-2</v>
      </c>
      <c r="K61">
        <v>3.6320000000106718E-2</v>
      </c>
      <c r="L61">
        <v>3.6320000000106718E-2</v>
      </c>
      <c r="M61">
        <v>3.6320000000106718E-2</v>
      </c>
      <c r="N61">
        <v>3.6320000000106718E-2</v>
      </c>
      <c r="O61">
        <v>3.6320000000106718E-2</v>
      </c>
      <c r="P61">
        <v>3.6320000000106718E-2</v>
      </c>
      <c r="Q61">
        <v>3.6320000000106718E-2</v>
      </c>
      <c r="R61">
        <v>3.6320000000106718E-2</v>
      </c>
      <c r="S61">
        <v>3.6320000000106718E-2</v>
      </c>
      <c r="T61">
        <v>3.6320000000106718E-2</v>
      </c>
      <c r="U61">
        <v>3.6320000000106718E-2</v>
      </c>
      <c r="V61">
        <v>3.6320000000106718E-2</v>
      </c>
      <c r="W61">
        <v>3.6320000000106718E-2</v>
      </c>
      <c r="X61">
        <v>3.6320000000106718E-2</v>
      </c>
      <c r="Y61">
        <v>3.6320000000106718E-2</v>
      </c>
      <c r="Z61">
        <v>3.6320000000106718E-2</v>
      </c>
      <c r="AA61">
        <v>3.6320000000106718E-2</v>
      </c>
      <c r="AB61">
        <v>3.6320000000106718E-2</v>
      </c>
      <c r="AC61">
        <v>3.6320000000106718E-2</v>
      </c>
      <c r="AD61">
        <v>3.6320000000106718E-2</v>
      </c>
      <c r="AE61">
        <v>3.6320000000106718E-2</v>
      </c>
      <c r="AF61">
        <v>3.6320000000106718E-2</v>
      </c>
      <c r="AG61">
        <v>3.6320000000106718E-2</v>
      </c>
      <c r="AH61">
        <v>3.6320000000106718E-2</v>
      </c>
      <c r="AI61">
        <v>3.6320000000106718E-2</v>
      </c>
      <c r="AJ61">
        <v>3.6320000000106718E-2</v>
      </c>
      <c r="AK61">
        <v>3.6320000000106718E-2</v>
      </c>
      <c r="AL61">
        <v>3.6320000000106718E-2</v>
      </c>
      <c r="AM61">
        <v>3.6320000000106718E-2</v>
      </c>
    </row>
    <row r="62" spans="1:39" x14ac:dyDescent="0.25">
      <c r="A62" s="32">
        <f ca="1">Exceedance!U62</f>
        <v>44593</v>
      </c>
      <c r="B62" s="254">
        <v>2.9689999999958507E-2</v>
      </c>
      <c r="C62" s="254">
        <v>2.9689999999958507E-2</v>
      </c>
      <c r="D62" s="254">
        <v>2.9689999999958507E-2</v>
      </c>
      <c r="E62">
        <v>2.9689999999958507E-2</v>
      </c>
      <c r="F62">
        <v>2.9689999999958507E-2</v>
      </c>
      <c r="G62">
        <v>2.9689999999958507E-2</v>
      </c>
      <c r="H62">
        <v>2.9689999999958507E-2</v>
      </c>
      <c r="I62">
        <v>2.9689999999958507E-2</v>
      </c>
      <c r="J62">
        <v>2.9689999999958507E-2</v>
      </c>
      <c r="K62">
        <v>2.9689999999958507E-2</v>
      </c>
      <c r="L62">
        <v>2.9689999999958507E-2</v>
      </c>
      <c r="M62">
        <v>2.9689999999958507E-2</v>
      </c>
      <c r="N62">
        <v>2.9689999999958507E-2</v>
      </c>
      <c r="O62">
        <v>2.9689999999958507E-2</v>
      </c>
      <c r="P62">
        <v>2.9689999999958507E-2</v>
      </c>
      <c r="Q62">
        <v>2.9689999999958507E-2</v>
      </c>
      <c r="R62">
        <v>2.9689999999958507E-2</v>
      </c>
      <c r="S62">
        <v>2.9689999999958507E-2</v>
      </c>
      <c r="T62">
        <v>2.9689999999958507E-2</v>
      </c>
      <c r="U62">
        <v>2.9689999999958507E-2</v>
      </c>
      <c r="V62">
        <v>2.9689999999958507E-2</v>
      </c>
      <c r="W62">
        <v>2.9689999999958507E-2</v>
      </c>
      <c r="X62">
        <v>2.9689999999958507E-2</v>
      </c>
      <c r="Y62">
        <v>2.9689999999958507E-2</v>
      </c>
      <c r="Z62">
        <v>2.9689999999958507E-2</v>
      </c>
      <c r="AA62">
        <v>2.9689999999958507E-2</v>
      </c>
      <c r="AB62">
        <v>2.9689999999958507E-2</v>
      </c>
      <c r="AC62">
        <v>2.9689999999958507E-2</v>
      </c>
      <c r="AD62">
        <v>2.9689999999958507E-2</v>
      </c>
      <c r="AE62">
        <v>2.9689999999958507E-2</v>
      </c>
      <c r="AF62">
        <v>2.9689999999958507E-2</v>
      </c>
      <c r="AG62">
        <v>2.9689999999958507E-2</v>
      </c>
      <c r="AH62">
        <v>2.9689999999958507E-2</v>
      </c>
      <c r="AI62">
        <v>2.9689999999958507E-2</v>
      </c>
      <c r="AJ62">
        <v>2.9689999999958507E-2</v>
      </c>
      <c r="AK62">
        <v>2.9689999999958507E-2</v>
      </c>
      <c r="AL62">
        <v>2.9689999999958507E-2</v>
      </c>
      <c r="AM62">
        <v>2.9689999999958507E-2</v>
      </c>
    </row>
    <row r="63" spans="1:39" x14ac:dyDescent="0.25">
      <c r="A63" s="32">
        <f ca="1">Exceedance!U63</f>
        <v>44621</v>
      </c>
      <c r="B63" s="254">
        <v>2.6294100000082992</v>
      </c>
      <c r="C63" s="254">
        <v>2.6294100000082992</v>
      </c>
      <c r="D63" s="254">
        <v>2.6294100000082992</v>
      </c>
      <c r="E63">
        <v>2.6294100000082992</v>
      </c>
      <c r="F63">
        <v>2.6294100000082992</v>
      </c>
      <c r="G63">
        <v>2.6294100000082992</v>
      </c>
      <c r="H63">
        <v>2.6294100000082992</v>
      </c>
      <c r="I63">
        <v>2.6294100000082992</v>
      </c>
      <c r="J63">
        <v>2.6294100000082992</v>
      </c>
      <c r="K63">
        <v>2.6294100000082992</v>
      </c>
      <c r="L63">
        <v>2.6294100000082992</v>
      </c>
      <c r="M63">
        <v>2.6294100000082992</v>
      </c>
      <c r="N63">
        <v>2.6294100000082992</v>
      </c>
      <c r="O63">
        <v>2.6294100000082992</v>
      </c>
      <c r="P63">
        <v>2.6294100000082992</v>
      </c>
      <c r="Q63">
        <v>2.6294100000082992</v>
      </c>
      <c r="R63">
        <v>2.6294100000082992</v>
      </c>
      <c r="S63">
        <v>2.6294100000082992</v>
      </c>
      <c r="T63">
        <v>2.6294100000082992</v>
      </c>
      <c r="U63">
        <v>2.6294100000082992</v>
      </c>
      <c r="V63">
        <v>2.6294100000082992</v>
      </c>
      <c r="W63">
        <v>2.6294100000082992</v>
      </c>
      <c r="X63">
        <v>2.6294100000082992</v>
      </c>
      <c r="Y63">
        <v>2.6294100000082992</v>
      </c>
      <c r="Z63">
        <v>2.6294100000082992</v>
      </c>
      <c r="AA63">
        <v>2.6294100000082992</v>
      </c>
      <c r="AB63">
        <v>2.6294100000082992</v>
      </c>
      <c r="AC63">
        <v>2.6294100000082992</v>
      </c>
      <c r="AD63">
        <v>2.6294100000082992</v>
      </c>
      <c r="AE63">
        <v>2.6294100000082992</v>
      </c>
      <c r="AF63">
        <v>2.6294100000082992</v>
      </c>
      <c r="AG63">
        <v>2.6294100000082992</v>
      </c>
      <c r="AH63">
        <v>2.6294100000082992</v>
      </c>
      <c r="AI63">
        <v>2.6294100000082992</v>
      </c>
      <c r="AJ63">
        <v>2.6294100000082992</v>
      </c>
      <c r="AK63">
        <v>2.6294100000082992</v>
      </c>
      <c r="AL63">
        <v>2.6294100000082992</v>
      </c>
      <c r="AM63">
        <v>2.6294100000082992</v>
      </c>
    </row>
    <row r="64" spans="1:39" x14ac:dyDescent="0.25">
      <c r="A64" s="32" t="str">
        <f ca="1">Exceedance!U64</f>
        <v/>
      </c>
      <c r="B64" s="254">
        <v>15.939249999994775</v>
      </c>
      <c r="C64" s="254">
        <v>15.939249999994775</v>
      </c>
      <c r="D64" s="254">
        <v>15.939249999994775</v>
      </c>
      <c r="E64">
        <v>15.939249999994775</v>
      </c>
      <c r="F64">
        <v>15.939249999994775</v>
      </c>
      <c r="G64">
        <v>15.939249999994775</v>
      </c>
      <c r="H64">
        <v>15.939249999994775</v>
      </c>
      <c r="I64">
        <v>15.939249999994775</v>
      </c>
      <c r="J64">
        <v>15.939249999994775</v>
      </c>
      <c r="K64">
        <v>15.939249999994775</v>
      </c>
      <c r="L64">
        <v>15.939249999994775</v>
      </c>
      <c r="M64">
        <v>15.939249999994775</v>
      </c>
      <c r="N64">
        <v>15.939249999994775</v>
      </c>
      <c r="O64">
        <v>15.939249999994775</v>
      </c>
      <c r="P64">
        <v>15.939249999994775</v>
      </c>
      <c r="Q64">
        <v>15.939249999994775</v>
      </c>
      <c r="R64">
        <v>15.939249999994775</v>
      </c>
      <c r="S64">
        <v>15.939249999994775</v>
      </c>
      <c r="T64">
        <v>15.939249999994775</v>
      </c>
      <c r="U64">
        <v>15.939249999994775</v>
      </c>
      <c r="V64">
        <v>15.939249999994775</v>
      </c>
      <c r="W64">
        <v>15.939249999994775</v>
      </c>
      <c r="X64">
        <v>15.939249999994775</v>
      </c>
      <c r="Y64">
        <v>15.939249999994775</v>
      </c>
      <c r="Z64">
        <v>15.939249999994775</v>
      </c>
      <c r="AA64">
        <v>15.939249999994775</v>
      </c>
      <c r="AB64">
        <v>15.939249999994775</v>
      </c>
      <c r="AC64">
        <v>15.939249999994775</v>
      </c>
      <c r="AD64">
        <v>15.939249999994775</v>
      </c>
      <c r="AE64">
        <v>15.939249999994775</v>
      </c>
      <c r="AF64">
        <v>15.939249999994775</v>
      </c>
      <c r="AG64">
        <v>15.939249999994775</v>
      </c>
      <c r="AH64">
        <v>15.939249999994775</v>
      </c>
      <c r="AI64">
        <v>15.939249999994775</v>
      </c>
      <c r="AJ64">
        <v>15.939249999994775</v>
      </c>
      <c r="AK64">
        <v>15.939249999994775</v>
      </c>
      <c r="AL64">
        <v>15.939249999994775</v>
      </c>
      <c r="AM64">
        <v>15.939249999994775</v>
      </c>
    </row>
    <row r="65" spans="1:39" x14ac:dyDescent="0.25">
      <c r="A65" s="32" t="str">
        <f ca="1">Exceedance!U65</f>
        <v/>
      </c>
      <c r="B65" s="254">
        <v>37.896159999900654</v>
      </c>
      <c r="C65" s="254">
        <v>37.896159999900654</v>
      </c>
      <c r="D65" s="254">
        <v>37.896159999900654</v>
      </c>
      <c r="E65">
        <v>37.896159999900654</v>
      </c>
      <c r="F65">
        <v>37.896159999900654</v>
      </c>
      <c r="G65">
        <v>37.896159999900654</v>
      </c>
      <c r="H65">
        <v>37.896159999900654</v>
      </c>
      <c r="I65">
        <v>37.896159999900654</v>
      </c>
      <c r="J65">
        <v>37.896159999900654</v>
      </c>
      <c r="K65">
        <v>37.896159999900654</v>
      </c>
      <c r="L65">
        <v>37.896159999900654</v>
      </c>
      <c r="M65">
        <v>37.896159999900654</v>
      </c>
      <c r="N65">
        <v>37.896159999900654</v>
      </c>
      <c r="O65">
        <v>37.896159999900654</v>
      </c>
      <c r="P65">
        <v>37.896159999900654</v>
      </c>
      <c r="Q65">
        <v>37.896159999900654</v>
      </c>
      <c r="R65">
        <v>37.896159999900654</v>
      </c>
      <c r="S65">
        <v>37.896159999900654</v>
      </c>
      <c r="T65">
        <v>37.896159999900654</v>
      </c>
      <c r="U65">
        <v>37.896159999900654</v>
      </c>
      <c r="V65">
        <v>37.896159999900654</v>
      </c>
      <c r="W65">
        <v>37.896159999900654</v>
      </c>
      <c r="X65">
        <v>37.896159999900654</v>
      </c>
      <c r="Y65">
        <v>37.896159999900654</v>
      </c>
      <c r="Z65">
        <v>37.896159999900654</v>
      </c>
      <c r="AA65">
        <v>37.896159999900654</v>
      </c>
      <c r="AB65">
        <v>37.896159999900654</v>
      </c>
      <c r="AC65">
        <v>37.896159999900654</v>
      </c>
      <c r="AD65">
        <v>37.896159999900654</v>
      </c>
      <c r="AE65">
        <v>37.896159999900654</v>
      </c>
      <c r="AF65">
        <v>37.896159999900654</v>
      </c>
      <c r="AG65">
        <v>37.896159999900654</v>
      </c>
      <c r="AH65">
        <v>37.896159999900654</v>
      </c>
      <c r="AI65">
        <v>37.896159999900654</v>
      </c>
      <c r="AJ65">
        <v>37.896159999900654</v>
      </c>
      <c r="AK65">
        <v>37.896159999900654</v>
      </c>
      <c r="AL65">
        <v>37.896159999900654</v>
      </c>
      <c r="AM65">
        <v>37.896159999900654</v>
      </c>
    </row>
    <row r="66" spans="1:39" x14ac:dyDescent="0.25">
      <c r="A66" s="32" t="str">
        <f ca="1">Exceedance!U66</f>
        <v/>
      </c>
      <c r="B66" s="254">
        <v>31.144170000062608</v>
      </c>
      <c r="C66" s="254">
        <v>31.144170000062608</v>
      </c>
      <c r="D66" s="254">
        <v>31.144170000062608</v>
      </c>
      <c r="E66">
        <v>31.144170000062608</v>
      </c>
      <c r="F66">
        <v>31.144170000062608</v>
      </c>
      <c r="G66">
        <v>31.144170000062608</v>
      </c>
      <c r="H66">
        <v>31.144170000062608</v>
      </c>
      <c r="I66">
        <v>31.144170000062608</v>
      </c>
      <c r="J66">
        <v>31.144170000062608</v>
      </c>
      <c r="K66">
        <v>31.144170000062608</v>
      </c>
      <c r="L66">
        <v>31.144170000062608</v>
      </c>
      <c r="M66">
        <v>31.144170000062608</v>
      </c>
      <c r="N66">
        <v>31.144170000062608</v>
      </c>
      <c r="O66">
        <v>31.144170000062608</v>
      </c>
      <c r="P66">
        <v>31.144170000062608</v>
      </c>
      <c r="Q66">
        <v>31.144170000062608</v>
      </c>
      <c r="R66">
        <v>31.144170000062608</v>
      </c>
      <c r="S66">
        <v>31.144170000062608</v>
      </c>
      <c r="T66">
        <v>31.144170000062608</v>
      </c>
      <c r="U66">
        <v>31.144170000062608</v>
      </c>
      <c r="V66">
        <v>31.144170000062608</v>
      </c>
      <c r="W66">
        <v>31.144170000062608</v>
      </c>
      <c r="X66">
        <v>31.144170000062608</v>
      </c>
      <c r="Y66">
        <v>31.144170000062608</v>
      </c>
      <c r="Z66">
        <v>31.144170000062608</v>
      </c>
      <c r="AA66">
        <v>31.144170000062608</v>
      </c>
      <c r="AB66">
        <v>31.144170000062608</v>
      </c>
      <c r="AC66">
        <v>31.144170000062608</v>
      </c>
      <c r="AD66">
        <v>31.144170000062608</v>
      </c>
      <c r="AE66">
        <v>31.144170000062608</v>
      </c>
      <c r="AF66">
        <v>31.144170000062608</v>
      </c>
      <c r="AG66">
        <v>31.144170000062608</v>
      </c>
      <c r="AH66">
        <v>31.144170000062608</v>
      </c>
      <c r="AI66">
        <v>31.144170000062608</v>
      </c>
      <c r="AJ66">
        <v>31.144170000062608</v>
      </c>
      <c r="AK66">
        <v>31.144170000062608</v>
      </c>
      <c r="AL66">
        <v>31.144170000062608</v>
      </c>
      <c r="AM66">
        <v>31.144170000062608</v>
      </c>
    </row>
    <row r="67" spans="1:39" x14ac:dyDescent="0.25">
      <c r="A67" s="32" t="str">
        <f ca="1">Exceedance!U67</f>
        <v/>
      </c>
      <c r="B67" s="254">
        <v>5.7732900000033656</v>
      </c>
      <c r="C67" s="254">
        <v>5.7732900000033656</v>
      </c>
      <c r="D67" s="254">
        <v>5.7732900000033656</v>
      </c>
      <c r="E67">
        <v>5.7732900000033656</v>
      </c>
      <c r="F67">
        <v>5.7732900000033656</v>
      </c>
      <c r="G67">
        <v>5.7732900000033656</v>
      </c>
      <c r="H67">
        <v>5.7732900000033656</v>
      </c>
      <c r="I67">
        <v>5.7732900000033656</v>
      </c>
      <c r="J67">
        <v>5.7732900000033656</v>
      </c>
      <c r="K67">
        <v>5.7732900000033656</v>
      </c>
      <c r="L67">
        <v>5.7732900000033656</v>
      </c>
      <c r="M67">
        <v>5.7732900000033656</v>
      </c>
      <c r="N67">
        <v>5.7732900000033656</v>
      </c>
      <c r="O67">
        <v>5.7732900000033656</v>
      </c>
      <c r="P67">
        <v>5.7732900000033656</v>
      </c>
      <c r="Q67">
        <v>5.7732900000033656</v>
      </c>
      <c r="R67">
        <v>5.7732900000033656</v>
      </c>
      <c r="S67">
        <v>5.7732900000033656</v>
      </c>
      <c r="T67">
        <v>5.7732900000033656</v>
      </c>
      <c r="U67">
        <v>5.7732900000033656</v>
      </c>
      <c r="V67">
        <v>5.7732900000033656</v>
      </c>
      <c r="W67">
        <v>5.7732900000033656</v>
      </c>
      <c r="X67">
        <v>5.7732900000033656</v>
      </c>
      <c r="Y67">
        <v>5.7732900000033656</v>
      </c>
      <c r="Z67">
        <v>5.7732900000033656</v>
      </c>
      <c r="AA67">
        <v>5.7732900000033656</v>
      </c>
      <c r="AB67">
        <v>5.7732900000033656</v>
      </c>
      <c r="AC67">
        <v>5.7732900000033656</v>
      </c>
      <c r="AD67">
        <v>5.7732900000033656</v>
      </c>
      <c r="AE67">
        <v>5.7732900000033656</v>
      </c>
      <c r="AF67">
        <v>5.7732900000033656</v>
      </c>
      <c r="AG67">
        <v>5.7732900000033656</v>
      </c>
      <c r="AH67">
        <v>5.7732900000033656</v>
      </c>
      <c r="AI67">
        <v>5.7732900000033656</v>
      </c>
      <c r="AJ67">
        <v>5.7732900000033656</v>
      </c>
      <c r="AK67">
        <v>5.7732900000033656</v>
      </c>
      <c r="AL67">
        <v>5.7732900000033656</v>
      </c>
      <c r="AM67">
        <v>5.7732900000033656</v>
      </c>
    </row>
    <row r="68" spans="1:39" x14ac:dyDescent="0.25">
      <c r="A68" s="32" t="str">
        <f ca="1">Exceedance!U68</f>
        <v/>
      </c>
      <c r="B68" s="254">
        <v>1.1368899999999045</v>
      </c>
      <c r="C68" s="254">
        <v>1.1368899999999045</v>
      </c>
      <c r="D68" s="254">
        <v>1.1368899999999045</v>
      </c>
      <c r="E68">
        <v>1.1368899999999045</v>
      </c>
      <c r="F68">
        <v>1.1368899999999045</v>
      </c>
      <c r="G68">
        <v>1.1368899999999045</v>
      </c>
      <c r="H68">
        <v>1.1368899999999045</v>
      </c>
      <c r="I68">
        <v>1.1368899999999045</v>
      </c>
      <c r="J68">
        <v>1.1368899999999045</v>
      </c>
      <c r="K68">
        <v>1.1368899999999045</v>
      </c>
      <c r="L68">
        <v>1.1368899999999045</v>
      </c>
      <c r="M68">
        <v>1.1368899999999045</v>
      </c>
      <c r="N68">
        <v>1.1368899999999045</v>
      </c>
      <c r="O68">
        <v>1.1368899999999045</v>
      </c>
      <c r="P68">
        <v>1.1368899999999045</v>
      </c>
      <c r="Q68">
        <v>1.1368899999999045</v>
      </c>
      <c r="R68">
        <v>1.1368899999999045</v>
      </c>
      <c r="S68">
        <v>1.1368899999999045</v>
      </c>
      <c r="T68">
        <v>1.1368899999999045</v>
      </c>
      <c r="U68">
        <v>1.1368899999999045</v>
      </c>
      <c r="V68">
        <v>1.1368899999999045</v>
      </c>
      <c r="W68">
        <v>1.1368899999999045</v>
      </c>
      <c r="X68">
        <v>1.1368899999999045</v>
      </c>
      <c r="Y68">
        <v>1.1368899999999045</v>
      </c>
      <c r="Z68">
        <v>1.1368899999999045</v>
      </c>
      <c r="AA68">
        <v>1.1368899999999045</v>
      </c>
      <c r="AB68">
        <v>1.1368899999999045</v>
      </c>
      <c r="AC68">
        <v>1.1368899999999045</v>
      </c>
      <c r="AD68">
        <v>1.1368899999999045</v>
      </c>
      <c r="AE68">
        <v>1.1368899999999045</v>
      </c>
      <c r="AF68">
        <v>1.1368899999999045</v>
      </c>
      <c r="AG68">
        <v>1.1368899999999045</v>
      </c>
      <c r="AH68">
        <v>1.1368899999999045</v>
      </c>
      <c r="AI68">
        <v>1.1368899999999045</v>
      </c>
      <c r="AJ68">
        <v>1.1368899999999045</v>
      </c>
      <c r="AK68">
        <v>1.1368899999999045</v>
      </c>
      <c r="AL68">
        <v>1.1368899999999045</v>
      </c>
      <c r="AM68">
        <v>1.1368899999999045</v>
      </c>
    </row>
    <row r="69" spans="1:39" x14ac:dyDescent="0.25">
      <c r="A69" s="32" t="str">
        <f ca="1">Exceedance!U69</f>
        <v/>
      </c>
      <c r="B69" s="254">
        <v>0.77274000000030529</v>
      </c>
      <c r="C69" s="254">
        <v>0.77274000000030529</v>
      </c>
      <c r="D69" s="254">
        <v>0.77274000000030529</v>
      </c>
      <c r="E69">
        <v>0.77274000000030529</v>
      </c>
      <c r="F69">
        <v>0.77274000000030529</v>
      </c>
      <c r="G69">
        <v>0.77274000000030529</v>
      </c>
      <c r="H69">
        <v>0.77274000000030529</v>
      </c>
      <c r="I69">
        <v>0.77274000000030529</v>
      </c>
      <c r="J69">
        <v>0.77274000000030529</v>
      </c>
      <c r="K69">
        <v>0.77274000000030529</v>
      </c>
      <c r="L69">
        <v>0.77274000000030529</v>
      </c>
      <c r="M69">
        <v>0.77274000000030529</v>
      </c>
      <c r="N69">
        <v>0.77274000000030529</v>
      </c>
      <c r="O69">
        <v>0.77274000000030529</v>
      </c>
      <c r="P69">
        <v>0.77274000000030529</v>
      </c>
      <c r="Q69">
        <v>0.77274000000030529</v>
      </c>
      <c r="R69">
        <v>0.77274000000030529</v>
      </c>
      <c r="S69">
        <v>0.77274000000030529</v>
      </c>
      <c r="T69">
        <v>0.77274000000030529</v>
      </c>
      <c r="U69">
        <v>0.77274000000030529</v>
      </c>
      <c r="V69">
        <v>0.77274000000030529</v>
      </c>
      <c r="W69">
        <v>0.77274000000030529</v>
      </c>
      <c r="X69">
        <v>0.77274000000030529</v>
      </c>
      <c r="Y69">
        <v>0.77274000000030529</v>
      </c>
      <c r="Z69">
        <v>0.77274000000030529</v>
      </c>
      <c r="AA69">
        <v>0.77274000000030529</v>
      </c>
      <c r="AB69">
        <v>0.77274000000030529</v>
      </c>
      <c r="AC69">
        <v>0.77274000000030529</v>
      </c>
      <c r="AD69">
        <v>0.77274000000030529</v>
      </c>
      <c r="AE69">
        <v>0.77274000000030529</v>
      </c>
      <c r="AF69">
        <v>0.77274000000030529</v>
      </c>
      <c r="AG69">
        <v>0.77274000000030529</v>
      </c>
      <c r="AH69">
        <v>0.77274000000030529</v>
      </c>
      <c r="AI69">
        <v>0.77274000000030529</v>
      </c>
      <c r="AJ69">
        <v>0.77274000000030529</v>
      </c>
      <c r="AK69">
        <v>0.77274000000030529</v>
      </c>
      <c r="AL69">
        <v>0.77274000000030529</v>
      </c>
      <c r="AM69">
        <v>0.77274000000030529</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66CC"/>
  </sheetPr>
  <dimension ref="A1:BD100"/>
  <sheetViews>
    <sheetView zoomScale="90" zoomScaleNormal="90" workbookViewId="0">
      <selection activeCell="B4" sqref="B4:AM69"/>
    </sheetView>
  </sheetViews>
  <sheetFormatPr defaultRowHeight="15" x14ac:dyDescent="0.25"/>
  <cols>
    <col min="1" max="1" width="8.85546875" style="55"/>
    <col min="2" max="4" width="9.140625" style="255"/>
  </cols>
  <sheetData>
    <row r="1" spans="1:56" s="55" customFormat="1" x14ac:dyDescent="0.25">
      <c r="A1" s="30"/>
      <c r="B1" s="762" t="s">
        <v>177</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56" s="55" customFormat="1" x14ac:dyDescent="0.25">
      <c r="A2" s="30"/>
      <c r="B2" s="271" t="s">
        <v>295</v>
      </c>
      <c r="C2" s="271" t="s">
        <v>296</v>
      </c>
      <c r="D2" s="271" t="s">
        <v>297</v>
      </c>
      <c r="E2" s="55">
        <v>1981</v>
      </c>
      <c r="F2" s="55">
        <v>1982</v>
      </c>
      <c r="G2" s="55">
        <v>1983</v>
      </c>
      <c r="H2" s="55">
        <v>1984</v>
      </c>
      <c r="I2" s="55">
        <v>1985</v>
      </c>
      <c r="J2" s="55">
        <v>1986</v>
      </c>
      <c r="K2" s="55">
        <v>1987</v>
      </c>
      <c r="L2" s="55">
        <v>1988</v>
      </c>
      <c r="M2" s="55">
        <v>1989</v>
      </c>
      <c r="N2" s="55">
        <v>1990</v>
      </c>
      <c r="O2" s="55">
        <v>1991</v>
      </c>
      <c r="P2" s="55">
        <v>1992</v>
      </c>
      <c r="Q2" s="55">
        <v>1993</v>
      </c>
      <c r="R2" s="55">
        <v>1994</v>
      </c>
      <c r="S2" s="55">
        <v>1995</v>
      </c>
      <c r="T2" s="55">
        <v>1996</v>
      </c>
      <c r="U2" s="55">
        <v>1997</v>
      </c>
      <c r="V2" s="55">
        <v>1998</v>
      </c>
      <c r="W2" s="55">
        <v>1999</v>
      </c>
      <c r="X2" s="55">
        <v>2000</v>
      </c>
      <c r="Y2" s="55">
        <v>2001</v>
      </c>
      <c r="Z2" s="55">
        <v>2002</v>
      </c>
      <c r="AA2" s="55">
        <v>2003</v>
      </c>
      <c r="AB2" s="55">
        <v>2004</v>
      </c>
      <c r="AC2" s="55">
        <v>2005</v>
      </c>
      <c r="AD2" s="55">
        <v>2006</v>
      </c>
      <c r="AE2" s="55">
        <v>2007</v>
      </c>
      <c r="AF2" s="193">
        <v>2008</v>
      </c>
      <c r="AG2" s="193">
        <v>2009</v>
      </c>
      <c r="AH2" s="55">
        <v>2010</v>
      </c>
      <c r="AI2" s="55">
        <v>2011</v>
      </c>
      <c r="AJ2" s="55">
        <v>2012</v>
      </c>
      <c r="AK2" s="55">
        <v>2013</v>
      </c>
      <c r="AL2" s="55">
        <v>2014</v>
      </c>
      <c r="AM2" s="55">
        <v>2015</v>
      </c>
      <c r="AN2" s="55">
        <v>2016</v>
      </c>
      <c r="AO2" s="55">
        <v>2017</v>
      </c>
      <c r="AP2" s="55">
        <v>2018</v>
      </c>
      <c r="AQ2" s="55">
        <v>2019</v>
      </c>
      <c r="AR2" s="55">
        <v>2020</v>
      </c>
      <c r="AS2" s="55">
        <v>2021</v>
      </c>
      <c r="AT2" s="55">
        <v>2022</v>
      </c>
      <c r="AU2" s="55">
        <v>2023</v>
      </c>
      <c r="AV2" s="55">
        <v>2024</v>
      </c>
      <c r="AW2" s="55">
        <v>2025</v>
      </c>
      <c r="AX2" s="55">
        <v>2026</v>
      </c>
      <c r="AY2" s="55">
        <v>2027</v>
      </c>
      <c r="AZ2" s="55">
        <v>2028</v>
      </c>
      <c r="BA2" s="55">
        <v>2029</v>
      </c>
      <c r="BB2" s="55">
        <v>2030</v>
      </c>
      <c r="BC2" s="55">
        <v>2031</v>
      </c>
      <c r="BD2" s="55">
        <v>2032</v>
      </c>
    </row>
    <row r="3" spans="1:56"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56" x14ac:dyDescent="0.25">
      <c r="A4" s="32">
        <f ca="1">Exceedance!U4</f>
        <v>42826</v>
      </c>
      <c r="B4" s="273">
        <v>15.71558999999967</v>
      </c>
      <c r="C4" s="273">
        <v>15.71558999999967</v>
      </c>
      <c r="D4" s="273">
        <v>15.71558999999967</v>
      </c>
      <c r="E4">
        <v>15.71558999999967</v>
      </c>
      <c r="F4">
        <v>15.71558999999967</v>
      </c>
      <c r="G4">
        <v>15.71558999999967</v>
      </c>
      <c r="H4">
        <v>15.71558999999967</v>
      </c>
      <c r="I4">
        <v>15.71558999999967</v>
      </c>
      <c r="J4">
        <v>15.71558999999967</v>
      </c>
      <c r="K4">
        <v>15.71558999999967</v>
      </c>
      <c r="L4">
        <v>15.71558999999967</v>
      </c>
      <c r="M4">
        <v>15.71558999999967</v>
      </c>
      <c r="N4">
        <v>15.71558999999967</v>
      </c>
      <c r="O4">
        <v>15.71558999999967</v>
      </c>
      <c r="P4">
        <v>15.71558999999967</v>
      </c>
      <c r="Q4">
        <v>15.71558999999967</v>
      </c>
      <c r="R4">
        <v>15.71558999999967</v>
      </c>
      <c r="S4">
        <v>15.71558999999967</v>
      </c>
      <c r="T4">
        <v>15.71558999999967</v>
      </c>
      <c r="U4">
        <v>15.71558999999967</v>
      </c>
      <c r="V4">
        <v>15.71558999999967</v>
      </c>
      <c r="W4">
        <v>15.71558999999967</v>
      </c>
      <c r="X4">
        <v>15.71558999999967</v>
      </c>
      <c r="Y4">
        <v>15.71558999999967</v>
      </c>
      <c r="Z4">
        <v>15.71558999999967</v>
      </c>
      <c r="AA4">
        <v>15.71558999999967</v>
      </c>
      <c r="AB4">
        <v>15.71558999999967</v>
      </c>
      <c r="AC4">
        <v>15.71558999999967</v>
      </c>
      <c r="AD4">
        <v>15.71558999999967</v>
      </c>
      <c r="AE4">
        <v>15.71558999999967</v>
      </c>
      <c r="AF4">
        <v>15.71558999999967</v>
      </c>
      <c r="AG4">
        <v>15.71558999999967</v>
      </c>
      <c r="AH4">
        <v>15.71558999999967</v>
      </c>
      <c r="AI4">
        <v>15.71558999999967</v>
      </c>
      <c r="AJ4">
        <v>15.71558999999967</v>
      </c>
      <c r="AK4">
        <v>15.71558999999967</v>
      </c>
      <c r="AL4">
        <v>15.71558999999967</v>
      </c>
      <c r="AM4">
        <v>15.71558999999967</v>
      </c>
    </row>
    <row r="5" spans="1:56" x14ac:dyDescent="0.25">
      <c r="A5" s="32">
        <f ca="1">Exceedance!U5</f>
        <v>42856</v>
      </c>
      <c r="B5" s="273">
        <v>28.47287999996162</v>
      </c>
      <c r="C5" s="273">
        <v>28.47287999996162</v>
      </c>
      <c r="D5" s="273">
        <v>28.47287999996162</v>
      </c>
      <c r="E5">
        <v>28.47287999996162</v>
      </c>
      <c r="F5">
        <v>28.47287999996162</v>
      </c>
      <c r="G5">
        <v>28.47287999996162</v>
      </c>
      <c r="H5">
        <v>28.47287999996162</v>
      </c>
      <c r="I5">
        <v>28.47287999996162</v>
      </c>
      <c r="J5">
        <v>28.47287999996162</v>
      </c>
      <c r="K5">
        <v>28.47287999996162</v>
      </c>
      <c r="L5">
        <v>28.47287999996162</v>
      </c>
      <c r="M5">
        <v>28.47287999996162</v>
      </c>
      <c r="N5">
        <v>28.47287999996162</v>
      </c>
      <c r="O5">
        <v>28.47287999996162</v>
      </c>
      <c r="P5">
        <v>28.47287999996162</v>
      </c>
      <c r="Q5">
        <v>28.47287999996162</v>
      </c>
      <c r="R5">
        <v>28.47287999996162</v>
      </c>
      <c r="S5">
        <v>28.47287999996162</v>
      </c>
      <c r="T5">
        <v>28.47287999996162</v>
      </c>
      <c r="U5">
        <v>28.47287999996162</v>
      </c>
      <c r="V5">
        <v>28.47287999996162</v>
      </c>
      <c r="W5">
        <v>28.47287999996162</v>
      </c>
      <c r="X5">
        <v>28.47287999996162</v>
      </c>
      <c r="Y5">
        <v>28.47287999996162</v>
      </c>
      <c r="Z5">
        <v>28.47287999996162</v>
      </c>
      <c r="AA5">
        <v>28.47287999996162</v>
      </c>
      <c r="AB5">
        <v>28.47287999996162</v>
      </c>
      <c r="AC5">
        <v>28.47287999996162</v>
      </c>
      <c r="AD5">
        <v>28.47287999996162</v>
      </c>
      <c r="AE5">
        <v>28.47287999996162</v>
      </c>
      <c r="AF5">
        <v>28.47287999996162</v>
      </c>
      <c r="AG5">
        <v>28.47287999996162</v>
      </c>
      <c r="AH5">
        <v>28.47287999996162</v>
      </c>
      <c r="AI5">
        <v>28.47287999996162</v>
      </c>
      <c r="AJ5">
        <v>28.47287999996162</v>
      </c>
      <c r="AK5">
        <v>28.47287999996162</v>
      </c>
      <c r="AL5">
        <v>28.47287999996162</v>
      </c>
      <c r="AM5">
        <v>28.47287999996162</v>
      </c>
    </row>
    <row r="6" spans="1:56" x14ac:dyDescent="0.25">
      <c r="A6" s="32">
        <f ca="1">Exceedance!U6</f>
        <v>42887</v>
      </c>
      <c r="B6" s="273">
        <v>41.597949999995862</v>
      </c>
      <c r="C6" s="273">
        <v>41.597949999995862</v>
      </c>
      <c r="D6" s="273">
        <v>41.597949999995862</v>
      </c>
      <c r="E6">
        <v>41.597949999995862</v>
      </c>
      <c r="F6">
        <v>41.597949999995862</v>
      </c>
      <c r="G6">
        <v>41.597949999995862</v>
      </c>
      <c r="H6">
        <v>41.597949999995862</v>
      </c>
      <c r="I6">
        <v>41.597949999995862</v>
      </c>
      <c r="J6">
        <v>41.597949999995862</v>
      </c>
      <c r="K6">
        <v>41.597949999995862</v>
      </c>
      <c r="L6">
        <v>41.597949999995862</v>
      </c>
      <c r="M6">
        <v>41.597949999995862</v>
      </c>
      <c r="N6">
        <v>41.597949999995862</v>
      </c>
      <c r="O6">
        <v>41.597949999995862</v>
      </c>
      <c r="P6">
        <v>41.597949999995862</v>
      </c>
      <c r="Q6">
        <v>41.597949999995862</v>
      </c>
      <c r="R6">
        <v>41.597949999995862</v>
      </c>
      <c r="S6">
        <v>41.597949999995862</v>
      </c>
      <c r="T6">
        <v>41.597949999995862</v>
      </c>
      <c r="U6">
        <v>41.597949999995862</v>
      </c>
      <c r="V6">
        <v>41.597949999995862</v>
      </c>
      <c r="W6">
        <v>41.597949999995862</v>
      </c>
      <c r="X6">
        <v>41.597949999995862</v>
      </c>
      <c r="Y6">
        <v>41.597949999995862</v>
      </c>
      <c r="Z6">
        <v>41.597949999995862</v>
      </c>
      <c r="AA6">
        <v>41.597949999995862</v>
      </c>
      <c r="AB6">
        <v>41.597949999995862</v>
      </c>
      <c r="AC6">
        <v>41.597949999995862</v>
      </c>
      <c r="AD6">
        <v>41.597949999995862</v>
      </c>
      <c r="AE6">
        <v>41.597949999995862</v>
      </c>
      <c r="AF6">
        <v>41.597949999995862</v>
      </c>
      <c r="AG6">
        <v>41.597949999995862</v>
      </c>
      <c r="AH6">
        <v>41.597949999995862</v>
      </c>
      <c r="AI6">
        <v>41.597949999995862</v>
      </c>
      <c r="AJ6">
        <v>41.597949999995862</v>
      </c>
      <c r="AK6">
        <v>41.597949999995862</v>
      </c>
      <c r="AL6">
        <v>41.597949999995862</v>
      </c>
      <c r="AM6">
        <v>41.597949999995862</v>
      </c>
    </row>
    <row r="7" spans="1:56" x14ac:dyDescent="0.25">
      <c r="A7" s="32">
        <f ca="1">Exceedance!U7</f>
        <v>42917</v>
      </c>
      <c r="B7" s="273">
        <v>45.329790000097255</v>
      </c>
      <c r="C7" s="273">
        <v>45.329790000097255</v>
      </c>
      <c r="D7" s="273">
        <v>45.329790000097255</v>
      </c>
      <c r="E7">
        <v>45.329790000097255</v>
      </c>
      <c r="F7">
        <v>45.329790000097255</v>
      </c>
      <c r="G7">
        <v>45.329790000097255</v>
      </c>
      <c r="H7">
        <v>45.329790000097255</v>
      </c>
      <c r="I7">
        <v>45.329790000097255</v>
      </c>
      <c r="J7">
        <v>45.329790000097255</v>
      </c>
      <c r="K7">
        <v>45.329790000097255</v>
      </c>
      <c r="L7">
        <v>45.329790000097255</v>
      </c>
      <c r="M7">
        <v>45.329790000097255</v>
      </c>
      <c r="N7">
        <v>45.329790000097255</v>
      </c>
      <c r="O7">
        <v>45.329790000097255</v>
      </c>
      <c r="P7">
        <v>45.329790000097255</v>
      </c>
      <c r="Q7">
        <v>45.329790000097255</v>
      </c>
      <c r="R7">
        <v>45.329790000097255</v>
      </c>
      <c r="S7">
        <v>45.329790000097255</v>
      </c>
      <c r="T7">
        <v>45.329790000097255</v>
      </c>
      <c r="U7">
        <v>45.329790000097255</v>
      </c>
      <c r="V7">
        <v>45.329790000097255</v>
      </c>
      <c r="W7">
        <v>45.329790000097255</v>
      </c>
      <c r="X7">
        <v>45.329790000097255</v>
      </c>
      <c r="Y7">
        <v>45.329790000097255</v>
      </c>
      <c r="Z7">
        <v>45.329790000097255</v>
      </c>
      <c r="AA7">
        <v>45.329790000097255</v>
      </c>
      <c r="AB7">
        <v>45.329790000097255</v>
      </c>
      <c r="AC7">
        <v>45.329790000097255</v>
      </c>
      <c r="AD7">
        <v>45.329790000097255</v>
      </c>
      <c r="AE7">
        <v>45.329790000097255</v>
      </c>
      <c r="AF7">
        <v>45.329790000097255</v>
      </c>
      <c r="AG7">
        <v>45.329790000097255</v>
      </c>
      <c r="AH7">
        <v>45.329790000097255</v>
      </c>
      <c r="AI7">
        <v>45.329790000097255</v>
      </c>
      <c r="AJ7">
        <v>45.329790000097255</v>
      </c>
      <c r="AK7">
        <v>45.329790000097255</v>
      </c>
      <c r="AL7">
        <v>45.329790000097255</v>
      </c>
      <c r="AM7">
        <v>45.329790000097255</v>
      </c>
    </row>
    <row r="8" spans="1:56" x14ac:dyDescent="0.25">
      <c r="A8" s="32">
        <f ca="1">Exceedance!U8</f>
        <v>42948</v>
      </c>
      <c r="B8" s="273">
        <v>38.254439999979212</v>
      </c>
      <c r="C8" s="273">
        <v>38.254439999979212</v>
      </c>
      <c r="D8" s="273">
        <v>38.254439999979212</v>
      </c>
      <c r="E8">
        <v>38.254439999979212</v>
      </c>
      <c r="F8">
        <v>38.254439999979212</v>
      </c>
      <c r="G8">
        <v>38.254439999979212</v>
      </c>
      <c r="H8">
        <v>38.254439999979212</v>
      </c>
      <c r="I8">
        <v>38.254439999979212</v>
      </c>
      <c r="J8">
        <v>38.254439999979212</v>
      </c>
      <c r="K8">
        <v>38.254439999979212</v>
      </c>
      <c r="L8">
        <v>38.254439999979212</v>
      </c>
      <c r="M8">
        <v>38.254439999979212</v>
      </c>
      <c r="N8">
        <v>38.254439999979212</v>
      </c>
      <c r="O8">
        <v>38.254439999979212</v>
      </c>
      <c r="P8">
        <v>38.254439999979212</v>
      </c>
      <c r="Q8">
        <v>38.254439999979212</v>
      </c>
      <c r="R8">
        <v>38.254439999979212</v>
      </c>
      <c r="S8">
        <v>38.254439999979212</v>
      </c>
      <c r="T8">
        <v>38.254439999979212</v>
      </c>
      <c r="U8">
        <v>38.254439999979212</v>
      </c>
      <c r="V8">
        <v>38.254439999979212</v>
      </c>
      <c r="W8">
        <v>38.254439999979212</v>
      </c>
      <c r="X8">
        <v>38.254439999979212</v>
      </c>
      <c r="Y8">
        <v>38.254439999979212</v>
      </c>
      <c r="Z8">
        <v>38.254439999979212</v>
      </c>
      <c r="AA8">
        <v>38.254439999979212</v>
      </c>
      <c r="AB8">
        <v>38.254439999979212</v>
      </c>
      <c r="AC8">
        <v>38.254439999979212</v>
      </c>
      <c r="AD8">
        <v>38.254439999979212</v>
      </c>
      <c r="AE8">
        <v>38.254439999979212</v>
      </c>
      <c r="AF8">
        <v>38.254439999979212</v>
      </c>
      <c r="AG8">
        <v>38.254439999979212</v>
      </c>
      <c r="AH8">
        <v>38.254439999979212</v>
      </c>
      <c r="AI8">
        <v>38.254439999979212</v>
      </c>
      <c r="AJ8">
        <v>38.254439999979212</v>
      </c>
      <c r="AK8">
        <v>38.254439999979212</v>
      </c>
      <c r="AL8">
        <v>38.254439999979212</v>
      </c>
      <c r="AM8">
        <v>38.254439999979212</v>
      </c>
    </row>
    <row r="9" spans="1:56" x14ac:dyDescent="0.25">
      <c r="A9" s="32">
        <f ca="1">Exceedance!U9</f>
        <v>42979</v>
      </c>
      <c r="B9" s="273">
        <v>20.992940000000477</v>
      </c>
      <c r="C9" s="273">
        <v>20.992940000000477</v>
      </c>
      <c r="D9" s="273">
        <v>20.992940000000477</v>
      </c>
      <c r="E9">
        <v>20.992940000000477</v>
      </c>
      <c r="F9">
        <v>20.992940000000477</v>
      </c>
      <c r="G9">
        <v>20.992940000000477</v>
      </c>
      <c r="H9">
        <v>20.992940000000477</v>
      </c>
      <c r="I9">
        <v>20.992940000000477</v>
      </c>
      <c r="J9">
        <v>20.992940000000477</v>
      </c>
      <c r="K9">
        <v>20.992940000000477</v>
      </c>
      <c r="L9">
        <v>20.992940000000477</v>
      </c>
      <c r="M9">
        <v>20.992940000000477</v>
      </c>
      <c r="N9">
        <v>20.992940000000477</v>
      </c>
      <c r="O9">
        <v>20.992940000000477</v>
      </c>
      <c r="P9">
        <v>20.992940000000477</v>
      </c>
      <c r="Q9">
        <v>20.992940000000477</v>
      </c>
      <c r="R9">
        <v>20.992940000000477</v>
      </c>
      <c r="S9">
        <v>20.992940000000477</v>
      </c>
      <c r="T9">
        <v>20.992940000000477</v>
      </c>
      <c r="U9">
        <v>20.992940000000477</v>
      </c>
      <c r="V9">
        <v>20.992940000000477</v>
      </c>
      <c r="W9">
        <v>20.992940000000477</v>
      </c>
      <c r="X9">
        <v>20.992940000000477</v>
      </c>
      <c r="Y9">
        <v>20.992940000000477</v>
      </c>
      <c r="Z9">
        <v>20.992940000000477</v>
      </c>
      <c r="AA9">
        <v>20.992940000000477</v>
      </c>
      <c r="AB9">
        <v>20.992940000000477</v>
      </c>
      <c r="AC9">
        <v>20.992940000000477</v>
      </c>
      <c r="AD9">
        <v>20.992940000000477</v>
      </c>
      <c r="AE9">
        <v>20.992940000000477</v>
      </c>
      <c r="AF9">
        <v>20.992940000000477</v>
      </c>
      <c r="AG9">
        <v>20.992940000000477</v>
      </c>
      <c r="AH9">
        <v>20.992940000000477</v>
      </c>
      <c r="AI9">
        <v>20.992940000000477</v>
      </c>
      <c r="AJ9">
        <v>20.992940000000477</v>
      </c>
      <c r="AK9">
        <v>20.992940000000477</v>
      </c>
      <c r="AL9">
        <v>20.992940000000477</v>
      </c>
      <c r="AM9">
        <v>20.992940000000477</v>
      </c>
    </row>
    <row r="10" spans="1:56" x14ac:dyDescent="0.25">
      <c r="A10" s="32">
        <f ca="1">Exceedance!U10</f>
        <v>43009</v>
      </c>
      <c r="B10" s="273">
        <v>7.5427499999969676</v>
      </c>
      <c r="C10" s="273">
        <v>7.5427499999969676</v>
      </c>
      <c r="D10" s="273">
        <v>7.5427499999969676</v>
      </c>
      <c r="E10">
        <v>7.5427499999969676</v>
      </c>
      <c r="F10">
        <v>7.5427499999969676</v>
      </c>
      <c r="G10">
        <v>7.5427499999969676</v>
      </c>
      <c r="H10">
        <v>7.5427499999969676</v>
      </c>
      <c r="I10">
        <v>7.5427499999969676</v>
      </c>
      <c r="J10">
        <v>7.5427499999969676</v>
      </c>
      <c r="K10">
        <v>7.5427499999969676</v>
      </c>
      <c r="L10">
        <v>7.5427499999969676</v>
      </c>
      <c r="M10">
        <v>7.5427499999969676</v>
      </c>
      <c r="N10">
        <v>7.5427499999969676</v>
      </c>
      <c r="O10">
        <v>7.5427499999969676</v>
      </c>
      <c r="P10">
        <v>7.5427499999969676</v>
      </c>
      <c r="Q10">
        <v>7.5427499999969676</v>
      </c>
      <c r="R10">
        <v>7.5427499999969676</v>
      </c>
      <c r="S10">
        <v>7.5427499999969676</v>
      </c>
      <c r="T10">
        <v>7.5427499999969676</v>
      </c>
      <c r="U10">
        <v>7.5427499999969676</v>
      </c>
      <c r="V10">
        <v>7.5427499999969676</v>
      </c>
      <c r="W10">
        <v>7.5427499999969676</v>
      </c>
      <c r="X10">
        <v>7.5427499999969676</v>
      </c>
      <c r="Y10">
        <v>7.5427499999969676</v>
      </c>
      <c r="Z10">
        <v>7.5427499999969676</v>
      </c>
      <c r="AA10">
        <v>7.5427499999969676</v>
      </c>
      <c r="AB10">
        <v>7.5427499999969676</v>
      </c>
      <c r="AC10">
        <v>7.5427499999969676</v>
      </c>
      <c r="AD10">
        <v>7.5427499999969676</v>
      </c>
      <c r="AE10">
        <v>7.5427499999969676</v>
      </c>
      <c r="AF10">
        <v>7.5427499999969676</v>
      </c>
      <c r="AG10">
        <v>7.5427499999969676</v>
      </c>
      <c r="AH10">
        <v>7.5427499999969676</v>
      </c>
      <c r="AI10">
        <v>7.5427499999969676</v>
      </c>
      <c r="AJ10">
        <v>7.5427499999969676</v>
      </c>
      <c r="AK10">
        <v>7.5427499999969676</v>
      </c>
      <c r="AL10">
        <v>7.5427499999969676</v>
      </c>
      <c r="AM10">
        <v>7.5427499999969676</v>
      </c>
    </row>
    <row r="11" spans="1:56" x14ac:dyDescent="0.25">
      <c r="A11" s="32">
        <f ca="1">Exceedance!U11</f>
        <v>43040</v>
      </c>
      <c r="B11" s="273">
        <v>-0.19788999999991916</v>
      </c>
      <c r="C11" s="273">
        <v>-0.19788999999991916</v>
      </c>
      <c r="D11" s="273">
        <v>-0.19788999999991916</v>
      </c>
      <c r="E11">
        <v>-0.19788999999991916</v>
      </c>
      <c r="F11">
        <v>-0.19788999999991916</v>
      </c>
      <c r="G11">
        <v>-0.19788999999991916</v>
      </c>
      <c r="H11">
        <v>-0.19788999999991916</v>
      </c>
      <c r="I11">
        <v>-0.19788999999991916</v>
      </c>
      <c r="J11">
        <v>-0.19788999999991916</v>
      </c>
      <c r="K11">
        <v>-0.19788999999991916</v>
      </c>
      <c r="L11">
        <v>-0.19788999999991916</v>
      </c>
      <c r="M11">
        <v>-0.19788999999991916</v>
      </c>
      <c r="N11">
        <v>-0.19788999999991916</v>
      </c>
      <c r="O11">
        <v>-0.19788999999991916</v>
      </c>
      <c r="P11">
        <v>-0.19788999999991916</v>
      </c>
      <c r="Q11">
        <v>-0.19788999999991916</v>
      </c>
      <c r="R11">
        <v>-0.19788999999991916</v>
      </c>
      <c r="S11">
        <v>-0.19788999999991916</v>
      </c>
      <c r="T11">
        <v>-0.19788999999991916</v>
      </c>
      <c r="U11">
        <v>-0.19788999999991916</v>
      </c>
      <c r="V11">
        <v>-0.19788999999991916</v>
      </c>
      <c r="W11">
        <v>-0.19788999999991916</v>
      </c>
      <c r="X11">
        <v>-0.19788999999991916</v>
      </c>
      <c r="Y11">
        <v>-0.19788999999991916</v>
      </c>
      <c r="Z11">
        <v>-0.19788999999991916</v>
      </c>
      <c r="AA11">
        <v>-0.19788999999991916</v>
      </c>
      <c r="AB11">
        <v>-0.19788999999991916</v>
      </c>
      <c r="AC11">
        <v>-0.19788999999991916</v>
      </c>
      <c r="AD11">
        <v>-0.19788999999991916</v>
      </c>
      <c r="AE11">
        <v>-0.19788999999991916</v>
      </c>
      <c r="AF11">
        <v>-0.19788999999991916</v>
      </c>
      <c r="AG11">
        <v>-0.19788999999991916</v>
      </c>
      <c r="AH11">
        <v>-0.19788999999991916</v>
      </c>
      <c r="AI11">
        <v>-0.19788999999991916</v>
      </c>
      <c r="AJ11">
        <v>-0.19788999999991916</v>
      </c>
      <c r="AK11">
        <v>-0.19788999999991916</v>
      </c>
      <c r="AL11">
        <v>-0.19788999999991916</v>
      </c>
      <c r="AM11">
        <v>-0.19788999999991916</v>
      </c>
    </row>
    <row r="12" spans="1:56" x14ac:dyDescent="0.25">
      <c r="A12" s="32">
        <f ca="1">Exceedance!U12</f>
        <v>43070</v>
      </c>
      <c r="B12" s="273">
        <v>-0.27063999999899446</v>
      </c>
      <c r="C12" s="273">
        <v>-0.27063999999899446</v>
      </c>
      <c r="D12" s="273">
        <v>-0.27063999999899446</v>
      </c>
      <c r="E12">
        <v>-0.27063999999899446</v>
      </c>
      <c r="F12">
        <v>-0.27063999999899446</v>
      </c>
      <c r="G12">
        <v>-0.27063999999899446</v>
      </c>
      <c r="H12">
        <v>-0.27063999999899446</v>
      </c>
      <c r="I12">
        <v>-0.27063999999899446</v>
      </c>
      <c r="J12">
        <v>-0.27063999999899446</v>
      </c>
      <c r="K12">
        <v>-0.27063999999899446</v>
      </c>
      <c r="L12">
        <v>-0.27063999999899446</v>
      </c>
      <c r="M12">
        <v>-0.27063999999899446</v>
      </c>
      <c r="N12">
        <v>-0.27063999999899446</v>
      </c>
      <c r="O12">
        <v>-0.27063999999899446</v>
      </c>
      <c r="P12">
        <v>-0.27063999999899446</v>
      </c>
      <c r="Q12">
        <v>-0.27063999999899446</v>
      </c>
      <c r="R12">
        <v>-0.27063999999899446</v>
      </c>
      <c r="S12">
        <v>-0.27063999999899446</v>
      </c>
      <c r="T12">
        <v>-0.27063999999899446</v>
      </c>
      <c r="U12">
        <v>-0.27063999999899446</v>
      </c>
      <c r="V12">
        <v>-0.27063999999899446</v>
      </c>
      <c r="W12">
        <v>-0.27063999999899446</v>
      </c>
      <c r="X12">
        <v>-0.27063999999899446</v>
      </c>
      <c r="Y12">
        <v>-0.27063999999899446</v>
      </c>
      <c r="Z12">
        <v>-0.27063999999899446</v>
      </c>
      <c r="AA12">
        <v>-0.27063999999899446</v>
      </c>
      <c r="AB12">
        <v>-0.27063999999899446</v>
      </c>
      <c r="AC12">
        <v>-0.27063999999899446</v>
      </c>
      <c r="AD12">
        <v>-0.27063999999899446</v>
      </c>
      <c r="AE12">
        <v>-0.27063999999899446</v>
      </c>
      <c r="AF12">
        <v>-0.27063999999899446</v>
      </c>
      <c r="AG12">
        <v>-0.27063999999899446</v>
      </c>
      <c r="AH12">
        <v>-0.27063999999899446</v>
      </c>
      <c r="AI12">
        <v>-0.27063999999899446</v>
      </c>
      <c r="AJ12">
        <v>-0.27063999999899446</v>
      </c>
      <c r="AK12">
        <v>-0.27063999999899446</v>
      </c>
      <c r="AL12">
        <v>-0.27063999999899446</v>
      </c>
      <c r="AM12">
        <v>-0.27063999999899446</v>
      </c>
    </row>
    <row r="13" spans="1:56" x14ac:dyDescent="0.25">
      <c r="A13" s="32">
        <f ca="1">Exceedance!U13</f>
        <v>43101</v>
      </c>
      <c r="B13" s="273">
        <v>0</v>
      </c>
      <c r="C13" s="273">
        <v>0</v>
      </c>
      <c r="D13" s="27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row>
    <row r="14" spans="1:56" x14ac:dyDescent="0.25">
      <c r="A14" s="32">
        <f ca="1">Exceedance!U14</f>
        <v>43132</v>
      </c>
      <c r="B14" s="273">
        <v>0.12342999999995619</v>
      </c>
      <c r="C14" s="273">
        <v>0.12342999999995619</v>
      </c>
      <c r="D14" s="273">
        <v>0.12342999999995619</v>
      </c>
      <c r="E14">
        <v>0.12342999999995619</v>
      </c>
      <c r="F14">
        <v>0.12342999999995619</v>
      </c>
      <c r="G14">
        <v>0.12342999999995619</v>
      </c>
      <c r="H14">
        <v>0.12342999999995619</v>
      </c>
      <c r="I14">
        <v>0.12342999999995619</v>
      </c>
      <c r="J14">
        <v>0.12342999999995619</v>
      </c>
      <c r="K14">
        <v>0.12342999999995619</v>
      </c>
      <c r="L14">
        <v>0.12342999999995619</v>
      </c>
      <c r="M14">
        <v>0.12342999999995619</v>
      </c>
      <c r="N14">
        <v>0.12342999999995619</v>
      </c>
      <c r="O14">
        <v>0.12342999999995619</v>
      </c>
      <c r="P14">
        <v>0.12342999999995619</v>
      </c>
      <c r="Q14">
        <v>0.12342999999995619</v>
      </c>
      <c r="R14">
        <v>0.12342999999995619</v>
      </c>
      <c r="S14">
        <v>0.12342999999995619</v>
      </c>
      <c r="T14">
        <v>0.12342999999995619</v>
      </c>
      <c r="U14">
        <v>0.12342999999995619</v>
      </c>
      <c r="V14">
        <v>0.12342999999995619</v>
      </c>
      <c r="W14">
        <v>0.12342999999995619</v>
      </c>
      <c r="X14">
        <v>0.12342999999995619</v>
      </c>
      <c r="Y14">
        <v>0.12342999999995619</v>
      </c>
      <c r="Z14">
        <v>0.12342999999995619</v>
      </c>
      <c r="AA14">
        <v>0.12342999999995619</v>
      </c>
      <c r="AB14">
        <v>0.12342999999995619</v>
      </c>
      <c r="AC14">
        <v>0.12342999999995619</v>
      </c>
      <c r="AD14">
        <v>0.12342999999995619</v>
      </c>
      <c r="AE14">
        <v>0.12342999999995619</v>
      </c>
      <c r="AF14">
        <v>0.12342999999995619</v>
      </c>
      <c r="AG14">
        <v>0.12342999999995619</v>
      </c>
      <c r="AH14">
        <v>0.12342999999995619</v>
      </c>
      <c r="AI14">
        <v>0.12342999999995619</v>
      </c>
      <c r="AJ14">
        <v>0.12342999999995619</v>
      </c>
      <c r="AK14">
        <v>0.12342999999995619</v>
      </c>
      <c r="AL14">
        <v>0.12342999999995619</v>
      </c>
      <c r="AM14">
        <v>0.12342999999995619</v>
      </c>
    </row>
    <row r="15" spans="1:56" x14ac:dyDescent="0.25">
      <c r="A15" s="32">
        <f ca="1">Exceedance!U15</f>
        <v>43160</v>
      </c>
      <c r="B15" s="273">
        <v>5.2526299999900221</v>
      </c>
      <c r="C15" s="273">
        <v>5.2526299999900221</v>
      </c>
      <c r="D15" s="273">
        <v>5.2526299999900221</v>
      </c>
      <c r="E15">
        <v>5.2526299999900221</v>
      </c>
      <c r="F15">
        <v>5.2526299999900221</v>
      </c>
      <c r="G15">
        <v>5.2526299999900221</v>
      </c>
      <c r="H15">
        <v>5.2526299999900221</v>
      </c>
      <c r="I15">
        <v>5.2526299999900221</v>
      </c>
      <c r="J15">
        <v>5.2526299999900221</v>
      </c>
      <c r="K15">
        <v>5.2526299999900221</v>
      </c>
      <c r="L15">
        <v>5.2526299999900221</v>
      </c>
      <c r="M15">
        <v>5.2526299999900221</v>
      </c>
      <c r="N15">
        <v>5.2526299999900221</v>
      </c>
      <c r="O15">
        <v>5.2526299999900221</v>
      </c>
      <c r="P15">
        <v>5.2526299999900221</v>
      </c>
      <c r="Q15">
        <v>5.2526299999900221</v>
      </c>
      <c r="R15">
        <v>5.2526299999900221</v>
      </c>
      <c r="S15">
        <v>5.2526299999900221</v>
      </c>
      <c r="T15">
        <v>5.2526299999900221</v>
      </c>
      <c r="U15">
        <v>5.2526299999900221</v>
      </c>
      <c r="V15">
        <v>5.2526299999900221</v>
      </c>
      <c r="W15">
        <v>5.2526299999900221</v>
      </c>
      <c r="X15">
        <v>5.2526299999900221</v>
      </c>
      <c r="Y15">
        <v>5.2526299999900221</v>
      </c>
      <c r="Z15">
        <v>5.2526299999900221</v>
      </c>
      <c r="AA15">
        <v>5.2526299999900221</v>
      </c>
      <c r="AB15">
        <v>5.2526299999900221</v>
      </c>
      <c r="AC15">
        <v>5.2526299999900221</v>
      </c>
      <c r="AD15">
        <v>5.2526299999900221</v>
      </c>
      <c r="AE15">
        <v>5.2526299999900221</v>
      </c>
      <c r="AF15">
        <v>5.2526299999900221</v>
      </c>
      <c r="AG15">
        <v>5.2526299999900221</v>
      </c>
      <c r="AH15">
        <v>5.2526299999900221</v>
      </c>
      <c r="AI15">
        <v>5.2526299999900221</v>
      </c>
      <c r="AJ15">
        <v>5.2526299999900221</v>
      </c>
      <c r="AK15">
        <v>5.2526299999900221</v>
      </c>
      <c r="AL15">
        <v>5.2526299999900221</v>
      </c>
      <c r="AM15">
        <v>5.2526299999900221</v>
      </c>
    </row>
    <row r="16" spans="1:56" x14ac:dyDescent="0.25">
      <c r="A16" s="32">
        <f ca="1">Exceedance!U16</f>
        <v>43191</v>
      </c>
      <c r="B16" s="273">
        <v>20.506100000010036</v>
      </c>
      <c r="C16" s="273">
        <v>20.506100000010036</v>
      </c>
      <c r="D16" s="273">
        <v>20.506100000010036</v>
      </c>
      <c r="E16">
        <v>20.506100000010036</v>
      </c>
      <c r="F16">
        <v>20.506100000010036</v>
      </c>
      <c r="G16">
        <v>20.506100000010036</v>
      </c>
      <c r="H16">
        <v>20.506100000010036</v>
      </c>
      <c r="I16">
        <v>20.506100000010036</v>
      </c>
      <c r="J16">
        <v>20.506100000010036</v>
      </c>
      <c r="K16">
        <v>20.506100000010036</v>
      </c>
      <c r="L16">
        <v>20.506100000010036</v>
      </c>
      <c r="M16">
        <v>20.506100000010036</v>
      </c>
      <c r="N16">
        <v>20.506100000010036</v>
      </c>
      <c r="O16">
        <v>20.506100000010036</v>
      </c>
      <c r="P16">
        <v>20.506100000010036</v>
      </c>
      <c r="Q16">
        <v>20.506100000010036</v>
      </c>
      <c r="R16">
        <v>20.506100000010036</v>
      </c>
      <c r="S16">
        <v>20.506100000010036</v>
      </c>
      <c r="T16">
        <v>20.506100000010036</v>
      </c>
      <c r="U16">
        <v>20.506100000010036</v>
      </c>
      <c r="V16">
        <v>20.506100000010036</v>
      </c>
      <c r="W16">
        <v>20.506100000010036</v>
      </c>
      <c r="X16">
        <v>20.506100000010036</v>
      </c>
      <c r="Y16">
        <v>20.506100000010036</v>
      </c>
      <c r="Z16">
        <v>20.506100000010036</v>
      </c>
      <c r="AA16">
        <v>20.506100000010036</v>
      </c>
      <c r="AB16">
        <v>20.506100000010036</v>
      </c>
      <c r="AC16">
        <v>20.506100000010036</v>
      </c>
      <c r="AD16">
        <v>20.506100000010036</v>
      </c>
      <c r="AE16">
        <v>20.506100000010036</v>
      </c>
      <c r="AF16">
        <v>20.506100000010036</v>
      </c>
      <c r="AG16">
        <v>20.506100000010036</v>
      </c>
      <c r="AH16">
        <v>20.506100000010036</v>
      </c>
      <c r="AI16">
        <v>20.506100000010036</v>
      </c>
      <c r="AJ16">
        <v>20.506100000010036</v>
      </c>
      <c r="AK16">
        <v>20.506100000010036</v>
      </c>
      <c r="AL16">
        <v>20.506100000010036</v>
      </c>
      <c r="AM16">
        <v>20.506100000010036</v>
      </c>
    </row>
    <row r="17" spans="1:39" x14ac:dyDescent="0.25">
      <c r="A17" s="32">
        <f ca="1">Exceedance!U17</f>
        <v>43221</v>
      </c>
      <c r="B17" s="273">
        <v>35.193290000083472</v>
      </c>
      <c r="C17" s="273">
        <v>35.193290000083472</v>
      </c>
      <c r="D17" s="273">
        <v>35.193290000083472</v>
      </c>
      <c r="E17">
        <v>35.193290000083472</v>
      </c>
      <c r="F17">
        <v>35.193290000083472</v>
      </c>
      <c r="G17">
        <v>35.193290000083472</v>
      </c>
      <c r="H17">
        <v>35.193290000083472</v>
      </c>
      <c r="I17">
        <v>35.193290000083472</v>
      </c>
      <c r="J17">
        <v>35.193290000083472</v>
      </c>
      <c r="K17">
        <v>35.193290000083472</v>
      </c>
      <c r="L17">
        <v>35.193290000083472</v>
      </c>
      <c r="M17">
        <v>35.193290000083472</v>
      </c>
      <c r="N17">
        <v>35.193290000083472</v>
      </c>
      <c r="O17">
        <v>35.193290000083472</v>
      </c>
      <c r="P17">
        <v>35.193290000083472</v>
      </c>
      <c r="Q17">
        <v>35.193290000083472</v>
      </c>
      <c r="R17">
        <v>35.193290000083472</v>
      </c>
      <c r="S17">
        <v>35.193290000083472</v>
      </c>
      <c r="T17">
        <v>35.193290000083472</v>
      </c>
      <c r="U17">
        <v>35.193290000083472</v>
      </c>
      <c r="V17">
        <v>35.193290000083472</v>
      </c>
      <c r="W17">
        <v>35.193290000083472</v>
      </c>
      <c r="X17">
        <v>35.193290000083472</v>
      </c>
      <c r="Y17">
        <v>35.193290000083472</v>
      </c>
      <c r="Z17">
        <v>35.193290000083472</v>
      </c>
      <c r="AA17">
        <v>35.193290000083472</v>
      </c>
      <c r="AB17">
        <v>35.193290000083472</v>
      </c>
      <c r="AC17">
        <v>35.193290000083472</v>
      </c>
      <c r="AD17">
        <v>35.193290000083472</v>
      </c>
      <c r="AE17">
        <v>35.193290000083472</v>
      </c>
      <c r="AF17">
        <v>35.193290000083472</v>
      </c>
      <c r="AG17">
        <v>35.193290000083472</v>
      </c>
      <c r="AH17">
        <v>35.193290000083472</v>
      </c>
      <c r="AI17">
        <v>35.193290000083472</v>
      </c>
      <c r="AJ17">
        <v>35.193290000083472</v>
      </c>
      <c r="AK17">
        <v>35.193290000083472</v>
      </c>
      <c r="AL17">
        <v>35.193290000083472</v>
      </c>
      <c r="AM17">
        <v>35.193290000083472</v>
      </c>
    </row>
    <row r="18" spans="1:39" x14ac:dyDescent="0.25">
      <c r="A18" s="32">
        <f ca="1">Exceedance!U18</f>
        <v>43252</v>
      </c>
      <c r="B18" s="273">
        <v>51.25281000010218</v>
      </c>
      <c r="C18" s="273">
        <v>51.25281000010218</v>
      </c>
      <c r="D18" s="273">
        <v>51.25281000010218</v>
      </c>
      <c r="E18">
        <v>51.25281000010218</v>
      </c>
      <c r="F18">
        <v>51.25281000010218</v>
      </c>
      <c r="G18">
        <v>51.25281000010218</v>
      </c>
      <c r="H18">
        <v>51.25281000010218</v>
      </c>
      <c r="I18">
        <v>51.25281000010218</v>
      </c>
      <c r="J18">
        <v>51.25281000010218</v>
      </c>
      <c r="K18">
        <v>51.25281000010218</v>
      </c>
      <c r="L18">
        <v>51.25281000010218</v>
      </c>
      <c r="M18">
        <v>51.25281000010218</v>
      </c>
      <c r="N18">
        <v>51.25281000010218</v>
      </c>
      <c r="O18">
        <v>51.25281000010218</v>
      </c>
      <c r="P18">
        <v>51.25281000010218</v>
      </c>
      <c r="Q18">
        <v>51.25281000010218</v>
      </c>
      <c r="R18">
        <v>51.25281000010218</v>
      </c>
      <c r="S18">
        <v>51.25281000010218</v>
      </c>
      <c r="T18">
        <v>51.25281000010218</v>
      </c>
      <c r="U18">
        <v>51.25281000010218</v>
      </c>
      <c r="V18">
        <v>51.25281000010218</v>
      </c>
      <c r="W18">
        <v>51.25281000010218</v>
      </c>
      <c r="X18">
        <v>51.25281000010218</v>
      </c>
      <c r="Y18">
        <v>51.25281000010218</v>
      </c>
      <c r="Z18">
        <v>51.25281000010218</v>
      </c>
      <c r="AA18">
        <v>51.25281000010218</v>
      </c>
      <c r="AB18">
        <v>51.25281000010218</v>
      </c>
      <c r="AC18">
        <v>51.25281000010218</v>
      </c>
      <c r="AD18">
        <v>51.25281000010218</v>
      </c>
      <c r="AE18">
        <v>51.25281000010218</v>
      </c>
      <c r="AF18">
        <v>51.25281000010218</v>
      </c>
      <c r="AG18">
        <v>51.25281000010218</v>
      </c>
      <c r="AH18">
        <v>51.25281000010218</v>
      </c>
      <c r="AI18">
        <v>51.25281000010218</v>
      </c>
      <c r="AJ18">
        <v>51.25281000010218</v>
      </c>
      <c r="AK18">
        <v>51.25281000010218</v>
      </c>
      <c r="AL18">
        <v>51.25281000010218</v>
      </c>
      <c r="AM18">
        <v>51.25281000010218</v>
      </c>
    </row>
    <row r="19" spans="1:39" x14ac:dyDescent="0.25">
      <c r="A19" s="32">
        <f ca="1">Exceedance!U19</f>
        <v>43282</v>
      </c>
      <c r="B19" s="273">
        <v>55.832730000022927</v>
      </c>
      <c r="C19" s="273">
        <v>55.832730000022927</v>
      </c>
      <c r="D19" s="273">
        <v>55.832730000022927</v>
      </c>
      <c r="E19">
        <v>55.832730000022927</v>
      </c>
      <c r="F19">
        <v>55.832730000022927</v>
      </c>
      <c r="G19">
        <v>55.832730000022927</v>
      </c>
      <c r="H19">
        <v>55.832730000022927</v>
      </c>
      <c r="I19">
        <v>55.832730000022927</v>
      </c>
      <c r="J19">
        <v>55.832730000022927</v>
      </c>
      <c r="K19">
        <v>55.832730000022927</v>
      </c>
      <c r="L19">
        <v>55.832730000022927</v>
      </c>
      <c r="M19">
        <v>55.832730000022927</v>
      </c>
      <c r="N19">
        <v>55.832730000022927</v>
      </c>
      <c r="O19">
        <v>55.832730000022927</v>
      </c>
      <c r="P19">
        <v>55.832730000022927</v>
      </c>
      <c r="Q19">
        <v>55.832730000022927</v>
      </c>
      <c r="R19">
        <v>55.832730000022927</v>
      </c>
      <c r="S19">
        <v>55.832730000022927</v>
      </c>
      <c r="T19">
        <v>55.832730000022927</v>
      </c>
      <c r="U19">
        <v>55.832730000022927</v>
      </c>
      <c r="V19">
        <v>55.832730000022927</v>
      </c>
      <c r="W19">
        <v>55.832730000022927</v>
      </c>
      <c r="X19">
        <v>55.832730000022927</v>
      </c>
      <c r="Y19">
        <v>55.832730000022927</v>
      </c>
      <c r="Z19">
        <v>55.832730000022927</v>
      </c>
      <c r="AA19">
        <v>55.832730000022927</v>
      </c>
      <c r="AB19">
        <v>55.832730000022927</v>
      </c>
      <c r="AC19">
        <v>55.832730000022927</v>
      </c>
      <c r="AD19">
        <v>55.832730000022927</v>
      </c>
      <c r="AE19">
        <v>55.832730000022927</v>
      </c>
      <c r="AF19">
        <v>55.832730000022927</v>
      </c>
      <c r="AG19">
        <v>55.832730000022927</v>
      </c>
      <c r="AH19">
        <v>55.832730000022927</v>
      </c>
      <c r="AI19">
        <v>55.832730000022927</v>
      </c>
      <c r="AJ19">
        <v>55.832730000022927</v>
      </c>
      <c r="AK19">
        <v>55.832730000022927</v>
      </c>
      <c r="AL19">
        <v>55.832730000022927</v>
      </c>
      <c r="AM19">
        <v>55.832730000022927</v>
      </c>
    </row>
    <row r="20" spans="1:39" x14ac:dyDescent="0.25">
      <c r="A20" s="32">
        <f ca="1">Exceedance!U20</f>
        <v>43313</v>
      </c>
      <c r="B20" s="273">
        <v>47.169740000005902</v>
      </c>
      <c r="C20" s="273">
        <v>47.169740000005902</v>
      </c>
      <c r="D20" s="273">
        <v>47.169740000005902</v>
      </c>
      <c r="E20">
        <v>47.169740000005902</v>
      </c>
      <c r="F20">
        <v>47.169740000005902</v>
      </c>
      <c r="G20">
        <v>47.169740000005902</v>
      </c>
      <c r="H20">
        <v>47.169740000005902</v>
      </c>
      <c r="I20">
        <v>47.169740000005902</v>
      </c>
      <c r="J20">
        <v>47.169740000005902</v>
      </c>
      <c r="K20">
        <v>47.169740000005902</v>
      </c>
      <c r="L20">
        <v>47.169740000005902</v>
      </c>
      <c r="M20">
        <v>47.169740000005902</v>
      </c>
      <c r="N20">
        <v>47.169740000005902</v>
      </c>
      <c r="O20">
        <v>47.169740000005902</v>
      </c>
      <c r="P20">
        <v>47.169740000005902</v>
      </c>
      <c r="Q20">
        <v>47.169740000005902</v>
      </c>
      <c r="R20">
        <v>47.169740000005902</v>
      </c>
      <c r="S20">
        <v>47.169740000005902</v>
      </c>
      <c r="T20">
        <v>47.169740000005902</v>
      </c>
      <c r="U20">
        <v>47.169740000005902</v>
      </c>
      <c r="V20">
        <v>47.169740000005902</v>
      </c>
      <c r="W20">
        <v>47.169740000005902</v>
      </c>
      <c r="X20">
        <v>47.169740000005902</v>
      </c>
      <c r="Y20">
        <v>47.169740000005902</v>
      </c>
      <c r="Z20">
        <v>47.169740000005902</v>
      </c>
      <c r="AA20">
        <v>47.169740000005902</v>
      </c>
      <c r="AB20">
        <v>47.169740000005902</v>
      </c>
      <c r="AC20">
        <v>47.169740000005902</v>
      </c>
      <c r="AD20">
        <v>47.169740000005902</v>
      </c>
      <c r="AE20">
        <v>47.169740000005902</v>
      </c>
      <c r="AF20">
        <v>47.169740000005902</v>
      </c>
      <c r="AG20">
        <v>47.169740000005902</v>
      </c>
      <c r="AH20">
        <v>47.169740000005902</v>
      </c>
      <c r="AI20">
        <v>47.169740000005902</v>
      </c>
      <c r="AJ20">
        <v>47.169740000005902</v>
      </c>
      <c r="AK20">
        <v>47.169740000005902</v>
      </c>
      <c r="AL20">
        <v>47.169740000005902</v>
      </c>
      <c r="AM20">
        <v>47.169740000005902</v>
      </c>
    </row>
    <row r="21" spans="1:39" x14ac:dyDescent="0.25">
      <c r="A21" s="32">
        <f ca="1">Exceedance!U21</f>
        <v>43344</v>
      </c>
      <c r="B21" s="273">
        <v>26.024240000069966</v>
      </c>
      <c r="C21" s="273">
        <v>26.024240000069966</v>
      </c>
      <c r="D21" s="273">
        <v>26.024240000069966</v>
      </c>
      <c r="E21">
        <v>26.024240000069966</v>
      </c>
      <c r="F21">
        <v>26.024240000069966</v>
      </c>
      <c r="G21">
        <v>26.024240000069966</v>
      </c>
      <c r="H21">
        <v>26.024240000069966</v>
      </c>
      <c r="I21">
        <v>26.024240000069966</v>
      </c>
      <c r="J21">
        <v>26.024240000069966</v>
      </c>
      <c r="K21">
        <v>26.024240000069966</v>
      </c>
      <c r="L21">
        <v>26.024240000069966</v>
      </c>
      <c r="M21">
        <v>26.024240000069966</v>
      </c>
      <c r="N21">
        <v>26.024240000069966</v>
      </c>
      <c r="O21">
        <v>26.024240000069966</v>
      </c>
      <c r="P21">
        <v>26.024240000069966</v>
      </c>
      <c r="Q21">
        <v>26.024240000069966</v>
      </c>
      <c r="R21">
        <v>26.024240000069966</v>
      </c>
      <c r="S21">
        <v>26.024240000069966</v>
      </c>
      <c r="T21">
        <v>26.024240000069966</v>
      </c>
      <c r="U21">
        <v>26.024240000069966</v>
      </c>
      <c r="V21">
        <v>26.024240000069966</v>
      </c>
      <c r="W21">
        <v>26.024240000069966</v>
      </c>
      <c r="X21">
        <v>26.024240000069966</v>
      </c>
      <c r="Y21">
        <v>26.024240000069966</v>
      </c>
      <c r="Z21">
        <v>26.024240000069966</v>
      </c>
      <c r="AA21">
        <v>26.024240000069966</v>
      </c>
      <c r="AB21">
        <v>26.024240000069966</v>
      </c>
      <c r="AC21">
        <v>26.024240000069966</v>
      </c>
      <c r="AD21">
        <v>26.024240000069966</v>
      </c>
      <c r="AE21">
        <v>26.024240000069966</v>
      </c>
      <c r="AF21">
        <v>26.024240000069966</v>
      </c>
      <c r="AG21">
        <v>26.024240000069966</v>
      </c>
      <c r="AH21">
        <v>26.024240000069966</v>
      </c>
      <c r="AI21">
        <v>26.024240000069966</v>
      </c>
      <c r="AJ21">
        <v>26.024240000069966</v>
      </c>
      <c r="AK21">
        <v>26.024240000069966</v>
      </c>
      <c r="AL21">
        <v>26.024240000069966</v>
      </c>
      <c r="AM21">
        <v>26.024240000069966</v>
      </c>
    </row>
    <row r="22" spans="1:39" x14ac:dyDescent="0.25">
      <c r="A22" s="32">
        <f ca="1">Exceedance!U22</f>
        <v>43374</v>
      </c>
      <c r="B22" s="273">
        <v>9.5666399999937468</v>
      </c>
      <c r="C22" s="273">
        <v>9.5666399999937468</v>
      </c>
      <c r="D22" s="273">
        <v>9.5666399999937468</v>
      </c>
      <c r="E22">
        <v>9.5666399999937468</v>
      </c>
      <c r="F22">
        <v>9.5666399999937468</v>
      </c>
      <c r="G22">
        <v>9.5666399999937468</v>
      </c>
      <c r="H22">
        <v>9.5666399999937468</v>
      </c>
      <c r="I22">
        <v>9.5666399999937468</v>
      </c>
      <c r="J22">
        <v>9.5666399999937468</v>
      </c>
      <c r="K22">
        <v>9.5666399999937468</v>
      </c>
      <c r="L22">
        <v>9.5666399999937468</v>
      </c>
      <c r="M22">
        <v>9.5666399999937468</v>
      </c>
      <c r="N22">
        <v>9.5666399999937468</v>
      </c>
      <c r="O22">
        <v>9.5666399999937468</v>
      </c>
      <c r="P22">
        <v>9.5666399999937468</v>
      </c>
      <c r="Q22">
        <v>9.5666399999937468</v>
      </c>
      <c r="R22">
        <v>9.5666399999937468</v>
      </c>
      <c r="S22">
        <v>9.5666399999937468</v>
      </c>
      <c r="T22">
        <v>9.5666399999937468</v>
      </c>
      <c r="U22">
        <v>9.5666399999937468</v>
      </c>
      <c r="V22">
        <v>9.5666399999937468</v>
      </c>
      <c r="W22">
        <v>9.5666399999937468</v>
      </c>
      <c r="X22">
        <v>9.5666399999937468</v>
      </c>
      <c r="Y22">
        <v>9.5666399999937468</v>
      </c>
      <c r="Z22">
        <v>9.5666399999937468</v>
      </c>
      <c r="AA22">
        <v>9.5666399999937468</v>
      </c>
      <c r="AB22">
        <v>9.5666399999937468</v>
      </c>
      <c r="AC22">
        <v>9.5666399999937468</v>
      </c>
      <c r="AD22">
        <v>9.5666399999937468</v>
      </c>
      <c r="AE22">
        <v>9.5666399999937468</v>
      </c>
      <c r="AF22">
        <v>9.5666399999937468</v>
      </c>
      <c r="AG22">
        <v>9.5666399999937468</v>
      </c>
      <c r="AH22">
        <v>9.5666399999937468</v>
      </c>
      <c r="AI22">
        <v>9.5666399999937468</v>
      </c>
      <c r="AJ22">
        <v>9.5666399999937468</v>
      </c>
      <c r="AK22">
        <v>9.5666399999937468</v>
      </c>
      <c r="AL22">
        <v>9.5666399999937468</v>
      </c>
      <c r="AM22">
        <v>9.5666399999937468</v>
      </c>
    </row>
    <row r="23" spans="1:39" x14ac:dyDescent="0.25">
      <c r="A23" s="32">
        <f ca="1">Exceedance!U23</f>
        <v>43405</v>
      </c>
      <c r="B23" s="273">
        <v>7.8389999999961282E-2</v>
      </c>
      <c r="C23" s="273">
        <v>7.8389999999961282E-2</v>
      </c>
      <c r="D23" s="273">
        <v>7.8389999999961282E-2</v>
      </c>
      <c r="E23">
        <v>7.8389999999961282E-2</v>
      </c>
      <c r="F23">
        <v>7.8389999999961282E-2</v>
      </c>
      <c r="G23">
        <v>7.8389999999961282E-2</v>
      </c>
      <c r="H23">
        <v>7.8389999999961282E-2</v>
      </c>
      <c r="I23">
        <v>7.8389999999961282E-2</v>
      </c>
      <c r="J23">
        <v>7.8389999999961282E-2</v>
      </c>
      <c r="K23">
        <v>7.8389999999961282E-2</v>
      </c>
      <c r="L23">
        <v>7.8389999999961282E-2</v>
      </c>
      <c r="M23">
        <v>7.8389999999961282E-2</v>
      </c>
      <c r="N23">
        <v>7.8389999999961282E-2</v>
      </c>
      <c r="O23">
        <v>7.8389999999961282E-2</v>
      </c>
      <c r="P23">
        <v>7.8389999999961282E-2</v>
      </c>
      <c r="Q23">
        <v>7.8389999999961282E-2</v>
      </c>
      <c r="R23">
        <v>7.8389999999961282E-2</v>
      </c>
      <c r="S23">
        <v>7.8389999999961282E-2</v>
      </c>
      <c r="T23">
        <v>7.8389999999961282E-2</v>
      </c>
      <c r="U23">
        <v>7.8389999999961282E-2</v>
      </c>
      <c r="V23">
        <v>7.8389999999961282E-2</v>
      </c>
      <c r="W23">
        <v>7.8389999999961282E-2</v>
      </c>
      <c r="X23">
        <v>7.8389999999961282E-2</v>
      </c>
      <c r="Y23">
        <v>7.8389999999961282E-2</v>
      </c>
      <c r="Z23">
        <v>7.8389999999961282E-2</v>
      </c>
      <c r="AA23">
        <v>7.8389999999961282E-2</v>
      </c>
      <c r="AB23">
        <v>7.8389999999961282E-2</v>
      </c>
      <c r="AC23">
        <v>7.8389999999961282E-2</v>
      </c>
      <c r="AD23">
        <v>7.8389999999961282E-2</v>
      </c>
      <c r="AE23">
        <v>7.8389999999961282E-2</v>
      </c>
      <c r="AF23">
        <v>7.8389999999961282E-2</v>
      </c>
      <c r="AG23">
        <v>7.8389999999961282E-2</v>
      </c>
      <c r="AH23">
        <v>7.8389999999961282E-2</v>
      </c>
      <c r="AI23">
        <v>7.8389999999961282E-2</v>
      </c>
      <c r="AJ23">
        <v>7.8389999999961282E-2</v>
      </c>
      <c r="AK23">
        <v>7.8389999999961282E-2</v>
      </c>
      <c r="AL23">
        <v>7.8389999999961282E-2</v>
      </c>
      <c r="AM23">
        <v>7.8389999999961282E-2</v>
      </c>
    </row>
    <row r="24" spans="1:39" x14ac:dyDescent="0.25">
      <c r="A24" s="32">
        <f ca="1">Exceedance!U24</f>
        <v>43435</v>
      </c>
      <c r="B24" s="273">
        <v>0</v>
      </c>
      <c r="C24" s="273">
        <v>0</v>
      </c>
      <c r="D24" s="273">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row>
    <row r="25" spans="1:39" x14ac:dyDescent="0.25">
      <c r="A25" s="32">
        <f ca="1">Exceedance!U25</f>
        <v>43466</v>
      </c>
      <c r="B25" s="273">
        <v>0</v>
      </c>
      <c r="C25" s="273">
        <v>0</v>
      </c>
      <c r="D25" s="273">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row>
    <row r="26" spans="1:39" x14ac:dyDescent="0.25">
      <c r="A26" s="32">
        <f ca="1">Exceedance!U26</f>
        <v>43497</v>
      </c>
      <c r="B26" s="273">
        <v>0.12491000000006376</v>
      </c>
      <c r="C26" s="273">
        <v>0.12491000000006376</v>
      </c>
      <c r="D26" s="273">
        <v>0.12491000000006376</v>
      </c>
      <c r="E26">
        <v>0.12491000000006376</v>
      </c>
      <c r="F26">
        <v>0.12491000000006376</v>
      </c>
      <c r="G26">
        <v>0.12491000000006376</v>
      </c>
      <c r="H26">
        <v>0.12491000000006376</v>
      </c>
      <c r="I26">
        <v>0.12491000000006376</v>
      </c>
      <c r="J26">
        <v>0.12491000000006376</v>
      </c>
      <c r="K26">
        <v>0.12491000000006376</v>
      </c>
      <c r="L26">
        <v>0.12491000000006376</v>
      </c>
      <c r="M26">
        <v>0.12491000000006376</v>
      </c>
      <c r="N26">
        <v>0.12491000000006376</v>
      </c>
      <c r="O26">
        <v>0.12491000000006376</v>
      </c>
      <c r="P26">
        <v>0.12491000000006376</v>
      </c>
      <c r="Q26">
        <v>0.12491000000006376</v>
      </c>
      <c r="R26">
        <v>0.12491000000006376</v>
      </c>
      <c r="S26">
        <v>0.12491000000006376</v>
      </c>
      <c r="T26">
        <v>0.12491000000006376</v>
      </c>
      <c r="U26">
        <v>0.12491000000006376</v>
      </c>
      <c r="V26">
        <v>0.12491000000006376</v>
      </c>
      <c r="W26">
        <v>0.12491000000006376</v>
      </c>
      <c r="X26">
        <v>0.12491000000006376</v>
      </c>
      <c r="Y26">
        <v>0.12491000000006376</v>
      </c>
      <c r="Z26">
        <v>0.12491000000006376</v>
      </c>
      <c r="AA26">
        <v>0.12491000000006376</v>
      </c>
      <c r="AB26">
        <v>0.12491000000006376</v>
      </c>
      <c r="AC26">
        <v>0.12491000000006376</v>
      </c>
      <c r="AD26">
        <v>0.12491000000006376</v>
      </c>
      <c r="AE26">
        <v>0.12491000000006376</v>
      </c>
      <c r="AF26">
        <v>0.12491000000006376</v>
      </c>
      <c r="AG26">
        <v>0.12491000000006376</v>
      </c>
      <c r="AH26">
        <v>0.12491000000006376</v>
      </c>
      <c r="AI26">
        <v>0.12491000000006376</v>
      </c>
      <c r="AJ26">
        <v>0.12491000000006376</v>
      </c>
      <c r="AK26">
        <v>0.12491000000006376</v>
      </c>
      <c r="AL26">
        <v>0.12491000000006376</v>
      </c>
      <c r="AM26">
        <v>0.12491000000006376</v>
      </c>
    </row>
    <row r="27" spans="1:39" x14ac:dyDescent="0.25">
      <c r="A27" s="32">
        <f ca="1">Exceedance!U27</f>
        <v>43525</v>
      </c>
      <c r="B27" s="273">
        <v>5.3154100000023572</v>
      </c>
      <c r="C27" s="273">
        <v>5.3154100000023572</v>
      </c>
      <c r="D27" s="273">
        <v>5.3154100000023572</v>
      </c>
      <c r="E27">
        <v>5.3154100000023572</v>
      </c>
      <c r="F27">
        <v>5.3154100000023572</v>
      </c>
      <c r="G27">
        <v>5.3154100000023572</v>
      </c>
      <c r="H27">
        <v>5.3154100000023572</v>
      </c>
      <c r="I27">
        <v>5.3154100000023572</v>
      </c>
      <c r="J27">
        <v>5.3154100000023572</v>
      </c>
      <c r="K27">
        <v>5.3154100000023572</v>
      </c>
      <c r="L27">
        <v>5.3154100000023572</v>
      </c>
      <c r="M27">
        <v>5.3154100000023572</v>
      </c>
      <c r="N27">
        <v>5.3154100000023572</v>
      </c>
      <c r="O27">
        <v>5.3154100000023572</v>
      </c>
      <c r="P27">
        <v>5.3154100000023572</v>
      </c>
      <c r="Q27">
        <v>5.3154100000023572</v>
      </c>
      <c r="R27">
        <v>5.3154100000023572</v>
      </c>
      <c r="S27">
        <v>5.3154100000023572</v>
      </c>
      <c r="T27">
        <v>5.3154100000023572</v>
      </c>
      <c r="U27">
        <v>5.3154100000023572</v>
      </c>
      <c r="V27">
        <v>5.3154100000023572</v>
      </c>
      <c r="W27">
        <v>5.3154100000023572</v>
      </c>
      <c r="X27">
        <v>5.3154100000023572</v>
      </c>
      <c r="Y27">
        <v>5.3154100000023572</v>
      </c>
      <c r="Z27">
        <v>5.3154100000023572</v>
      </c>
      <c r="AA27">
        <v>5.3154100000023572</v>
      </c>
      <c r="AB27">
        <v>5.3154100000023572</v>
      </c>
      <c r="AC27">
        <v>5.3154100000023572</v>
      </c>
      <c r="AD27">
        <v>5.3154100000023572</v>
      </c>
      <c r="AE27">
        <v>5.3154100000023572</v>
      </c>
      <c r="AF27">
        <v>5.3154100000023572</v>
      </c>
      <c r="AG27">
        <v>5.3154100000023572</v>
      </c>
      <c r="AH27">
        <v>5.3154100000023572</v>
      </c>
      <c r="AI27">
        <v>5.3154100000023572</v>
      </c>
      <c r="AJ27">
        <v>5.3154100000023572</v>
      </c>
      <c r="AK27">
        <v>5.3154100000023572</v>
      </c>
      <c r="AL27">
        <v>5.3154100000023572</v>
      </c>
      <c r="AM27">
        <v>5.3154100000023572</v>
      </c>
    </row>
    <row r="28" spans="1:39" x14ac:dyDescent="0.25">
      <c r="A28" s="32">
        <f ca="1">Exceedance!U28</f>
        <v>43556</v>
      </c>
      <c r="B28" s="273">
        <v>20.751189999993915</v>
      </c>
      <c r="C28" s="273">
        <v>20.751189999993915</v>
      </c>
      <c r="D28" s="273">
        <v>20.751189999993915</v>
      </c>
      <c r="E28">
        <v>20.751189999993915</v>
      </c>
      <c r="F28">
        <v>20.751189999993915</v>
      </c>
      <c r="G28">
        <v>20.751189999993915</v>
      </c>
      <c r="H28">
        <v>20.751189999993915</v>
      </c>
      <c r="I28">
        <v>20.751189999993915</v>
      </c>
      <c r="J28">
        <v>20.751189999993915</v>
      </c>
      <c r="K28">
        <v>20.751189999993915</v>
      </c>
      <c r="L28">
        <v>20.751189999993915</v>
      </c>
      <c r="M28">
        <v>20.751189999993915</v>
      </c>
      <c r="N28">
        <v>20.751189999993915</v>
      </c>
      <c r="O28">
        <v>20.751189999993915</v>
      </c>
      <c r="P28">
        <v>20.751189999993915</v>
      </c>
      <c r="Q28">
        <v>20.751189999993915</v>
      </c>
      <c r="R28">
        <v>20.751189999993915</v>
      </c>
      <c r="S28">
        <v>20.751189999993915</v>
      </c>
      <c r="T28">
        <v>20.751189999993915</v>
      </c>
      <c r="U28">
        <v>20.751189999993915</v>
      </c>
      <c r="V28">
        <v>20.751189999993915</v>
      </c>
      <c r="W28">
        <v>20.751189999993915</v>
      </c>
      <c r="X28">
        <v>20.751189999993915</v>
      </c>
      <c r="Y28">
        <v>20.751189999993915</v>
      </c>
      <c r="Z28">
        <v>20.751189999993915</v>
      </c>
      <c r="AA28">
        <v>20.751189999993915</v>
      </c>
      <c r="AB28">
        <v>20.751189999993915</v>
      </c>
      <c r="AC28">
        <v>20.751189999993915</v>
      </c>
      <c r="AD28">
        <v>20.751189999993915</v>
      </c>
      <c r="AE28">
        <v>20.751189999993915</v>
      </c>
      <c r="AF28">
        <v>20.751189999993915</v>
      </c>
      <c r="AG28">
        <v>20.751189999993915</v>
      </c>
      <c r="AH28">
        <v>20.751189999993915</v>
      </c>
      <c r="AI28">
        <v>20.751189999993915</v>
      </c>
      <c r="AJ28">
        <v>20.751189999993915</v>
      </c>
      <c r="AK28">
        <v>20.751189999993915</v>
      </c>
      <c r="AL28">
        <v>20.751189999993915</v>
      </c>
      <c r="AM28">
        <v>20.751189999993915</v>
      </c>
    </row>
    <row r="29" spans="1:39" x14ac:dyDescent="0.25">
      <c r="A29" s="32">
        <f ca="1">Exceedance!U29</f>
        <v>43586</v>
      </c>
      <c r="B29" s="273">
        <v>35.613919999967564</v>
      </c>
      <c r="C29" s="273">
        <v>35.613919999967564</v>
      </c>
      <c r="D29" s="273">
        <v>35.613919999967564</v>
      </c>
      <c r="E29">
        <v>35.613919999967564</v>
      </c>
      <c r="F29">
        <v>35.613919999967564</v>
      </c>
      <c r="G29">
        <v>35.613919999967564</v>
      </c>
      <c r="H29">
        <v>35.613919999967564</v>
      </c>
      <c r="I29">
        <v>35.613919999967564</v>
      </c>
      <c r="J29">
        <v>35.613919999967564</v>
      </c>
      <c r="K29">
        <v>35.613919999967564</v>
      </c>
      <c r="L29">
        <v>35.613919999967564</v>
      </c>
      <c r="M29">
        <v>35.613919999967564</v>
      </c>
      <c r="N29">
        <v>35.613919999967564</v>
      </c>
      <c r="O29">
        <v>35.613919999967564</v>
      </c>
      <c r="P29">
        <v>35.613919999967564</v>
      </c>
      <c r="Q29">
        <v>35.613919999967564</v>
      </c>
      <c r="R29">
        <v>35.613919999967564</v>
      </c>
      <c r="S29">
        <v>35.613919999967564</v>
      </c>
      <c r="T29">
        <v>35.613919999967564</v>
      </c>
      <c r="U29">
        <v>35.613919999967564</v>
      </c>
      <c r="V29">
        <v>35.613919999967564</v>
      </c>
      <c r="W29">
        <v>35.613919999967564</v>
      </c>
      <c r="X29">
        <v>35.613919999967564</v>
      </c>
      <c r="Y29">
        <v>35.613919999967564</v>
      </c>
      <c r="Z29">
        <v>35.613919999967564</v>
      </c>
      <c r="AA29">
        <v>35.613919999967564</v>
      </c>
      <c r="AB29">
        <v>35.613919999967564</v>
      </c>
      <c r="AC29">
        <v>35.613919999967564</v>
      </c>
      <c r="AD29">
        <v>35.613919999967564</v>
      </c>
      <c r="AE29">
        <v>35.613919999967564</v>
      </c>
      <c r="AF29">
        <v>35.613919999967564</v>
      </c>
      <c r="AG29">
        <v>35.613919999967564</v>
      </c>
      <c r="AH29">
        <v>35.613919999967564</v>
      </c>
      <c r="AI29">
        <v>35.613919999967564</v>
      </c>
      <c r="AJ29">
        <v>35.613919999967564</v>
      </c>
      <c r="AK29">
        <v>35.613919999967564</v>
      </c>
      <c r="AL29">
        <v>35.613919999967564</v>
      </c>
      <c r="AM29">
        <v>35.613919999967564</v>
      </c>
    </row>
    <row r="30" spans="1:39" x14ac:dyDescent="0.25">
      <c r="A30" s="32">
        <f ca="1">Exceedance!U30</f>
        <v>43617</v>
      </c>
      <c r="B30" s="273">
        <v>51.86539999989526</v>
      </c>
      <c r="C30" s="273">
        <v>51.86539999989526</v>
      </c>
      <c r="D30" s="273">
        <v>51.86539999989526</v>
      </c>
      <c r="E30">
        <v>51.86539999989526</v>
      </c>
      <c r="F30">
        <v>51.86539999989526</v>
      </c>
      <c r="G30">
        <v>51.86539999989526</v>
      </c>
      <c r="H30">
        <v>51.86539999989526</v>
      </c>
      <c r="I30">
        <v>51.86539999989526</v>
      </c>
      <c r="J30">
        <v>51.86539999989526</v>
      </c>
      <c r="K30">
        <v>51.86539999989526</v>
      </c>
      <c r="L30">
        <v>51.86539999989526</v>
      </c>
      <c r="M30">
        <v>51.86539999989526</v>
      </c>
      <c r="N30">
        <v>51.86539999989526</v>
      </c>
      <c r="O30">
        <v>51.86539999989526</v>
      </c>
      <c r="P30">
        <v>51.86539999989526</v>
      </c>
      <c r="Q30">
        <v>51.86539999989526</v>
      </c>
      <c r="R30">
        <v>51.86539999989526</v>
      </c>
      <c r="S30">
        <v>51.86539999989526</v>
      </c>
      <c r="T30">
        <v>51.86539999989526</v>
      </c>
      <c r="U30">
        <v>51.86539999989526</v>
      </c>
      <c r="V30">
        <v>51.86539999989526</v>
      </c>
      <c r="W30">
        <v>51.86539999989526</v>
      </c>
      <c r="X30">
        <v>51.86539999989526</v>
      </c>
      <c r="Y30">
        <v>51.86539999989526</v>
      </c>
      <c r="Z30">
        <v>51.86539999989526</v>
      </c>
      <c r="AA30">
        <v>51.86539999989526</v>
      </c>
      <c r="AB30">
        <v>51.86539999989526</v>
      </c>
      <c r="AC30">
        <v>51.86539999989526</v>
      </c>
      <c r="AD30">
        <v>51.86539999989526</v>
      </c>
      <c r="AE30">
        <v>51.86539999989526</v>
      </c>
      <c r="AF30">
        <v>51.86539999989526</v>
      </c>
      <c r="AG30">
        <v>51.86539999989526</v>
      </c>
      <c r="AH30">
        <v>51.86539999989526</v>
      </c>
      <c r="AI30">
        <v>51.86539999989526</v>
      </c>
      <c r="AJ30">
        <v>51.86539999989526</v>
      </c>
      <c r="AK30">
        <v>51.86539999989526</v>
      </c>
      <c r="AL30">
        <v>51.86539999989526</v>
      </c>
      <c r="AM30">
        <v>51.86539999989526</v>
      </c>
    </row>
    <row r="31" spans="1:39" x14ac:dyDescent="0.25">
      <c r="A31" s="32">
        <f ca="1">Exceedance!U31</f>
        <v>43647</v>
      </c>
      <c r="B31" s="273">
        <v>56.500059999936255</v>
      </c>
      <c r="C31" s="273">
        <v>56.500059999936255</v>
      </c>
      <c r="D31" s="273">
        <v>56.500059999936255</v>
      </c>
      <c r="E31">
        <v>56.500059999936255</v>
      </c>
      <c r="F31">
        <v>56.500059999936255</v>
      </c>
      <c r="G31">
        <v>56.500059999936255</v>
      </c>
      <c r="H31">
        <v>56.500059999936255</v>
      </c>
      <c r="I31">
        <v>56.500059999936255</v>
      </c>
      <c r="J31">
        <v>56.500059999936255</v>
      </c>
      <c r="K31">
        <v>56.500059999936255</v>
      </c>
      <c r="L31">
        <v>56.500059999936255</v>
      </c>
      <c r="M31">
        <v>56.500059999936255</v>
      </c>
      <c r="N31">
        <v>56.500059999936255</v>
      </c>
      <c r="O31">
        <v>56.500059999936255</v>
      </c>
      <c r="P31">
        <v>56.500059999936255</v>
      </c>
      <c r="Q31">
        <v>56.500059999936255</v>
      </c>
      <c r="R31">
        <v>56.500059999936255</v>
      </c>
      <c r="S31">
        <v>56.500059999936255</v>
      </c>
      <c r="T31">
        <v>56.500059999936255</v>
      </c>
      <c r="U31">
        <v>56.500059999936255</v>
      </c>
      <c r="V31">
        <v>56.500059999936255</v>
      </c>
      <c r="W31">
        <v>56.500059999936255</v>
      </c>
      <c r="X31">
        <v>56.500059999936255</v>
      </c>
      <c r="Y31">
        <v>56.500059999936255</v>
      </c>
      <c r="Z31">
        <v>56.500059999936255</v>
      </c>
      <c r="AA31">
        <v>56.500059999936255</v>
      </c>
      <c r="AB31">
        <v>56.500059999936255</v>
      </c>
      <c r="AC31">
        <v>56.500059999936255</v>
      </c>
      <c r="AD31">
        <v>56.500059999936255</v>
      </c>
      <c r="AE31">
        <v>56.500059999936255</v>
      </c>
      <c r="AF31">
        <v>56.500059999936255</v>
      </c>
      <c r="AG31">
        <v>56.500059999936255</v>
      </c>
      <c r="AH31">
        <v>56.500059999936255</v>
      </c>
      <c r="AI31">
        <v>56.500059999936255</v>
      </c>
      <c r="AJ31">
        <v>56.500059999936255</v>
      </c>
      <c r="AK31">
        <v>56.500059999936255</v>
      </c>
      <c r="AL31">
        <v>56.500059999936255</v>
      </c>
      <c r="AM31">
        <v>56.500059999936255</v>
      </c>
    </row>
    <row r="32" spans="1:39" x14ac:dyDescent="0.25">
      <c r="A32" s="32">
        <f ca="1">Exceedance!U32</f>
        <v>43678</v>
      </c>
      <c r="B32" s="273">
        <v>47.733519999956819</v>
      </c>
      <c r="C32" s="273">
        <v>47.733519999956819</v>
      </c>
      <c r="D32" s="273">
        <v>47.733519999956819</v>
      </c>
      <c r="E32">
        <v>47.733519999956819</v>
      </c>
      <c r="F32">
        <v>47.733519999956819</v>
      </c>
      <c r="G32">
        <v>47.733519999956819</v>
      </c>
      <c r="H32">
        <v>47.733519999956819</v>
      </c>
      <c r="I32">
        <v>47.733519999956819</v>
      </c>
      <c r="J32">
        <v>47.733519999956819</v>
      </c>
      <c r="K32">
        <v>47.733519999956819</v>
      </c>
      <c r="L32">
        <v>47.733519999956819</v>
      </c>
      <c r="M32">
        <v>47.733519999956819</v>
      </c>
      <c r="N32">
        <v>47.733519999956819</v>
      </c>
      <c r="O32">
        <v>47.733519999956819</v>
      </c>
      <c r="P32">
        <v>47.733519999956819</v>
      </c>
      <c r="Q32">
        <v>47.733519999956819</v>
      </c>
      <c r="R32">
        <v>47.733519999956819</v>
      </c>
      <c r="S32">
        <v>47.733519999956819</v>
      </c>
      <c r="T32">
        <v>47.733519999956819</v>
      </c>
      <c r="U32">
        <v>47.733519999956819</v>
      </c>
      <c r="V32">
        <v>47.733519999956819</v>
      </c>
      <c r="W32">
        <v>47.733519999956819</v>
      </c>
      <c r="X32">
        <v>47.733519999956819</v>
      </c>
      <c r="Y32">
        <v>47.733519999956819</v>
      </c>
      <c r="Z32">
        <v>47.733519999956819</v>
      </c>
      <c r="AA32">
        <v>47.733519999956819</v>
      </c>
      <c r="AB32">
        <v>47.733519999956819</v>
      </c>
      <c r="AC32">
        <v>47.733519999956819</v>
      </c>
      <c r="AD32">
        <v>47.733519999956819</v>
      </c>
      <c r="AE32">
        <v>47.733519999956819</v>
      </c>
      <c r="AF32">
        <v>47.733519999956819</v>
      </c>
      <c r="AG32">
        <v>47.733519999956819</v>
      </c>
      <c r="AH32">
        <v>47.733519999956819</v>
      </c>
      <c r="AI32">
        <v>47.733519999956819</v>
      </c>
      <c r="AJ32">
        <v>47.733519999956819</v>
      </c>
      <c r="AK32">
        <v>47.733519999956819</v>
      </c>
      <c r="AL32">
        <v>47.733519999956819</v>
      </c>
      <c r="AM32">
        <v>47.733519999956819</v>
      </c>
    </row>
    <row r="33" spans="1:39" x14ac:dyDescent="0.25">
      <c r="A33" s="32">
        <f ca="1">Exceedance!U33</f>
        <v>43709</v>
      </c>
      <c r="B33" s="273">
        <v>26.335290000050868</v>
      </c>
      <c r="C33" s="273">
        <v>26.335290000050868</v>
      </c>
      <c r="D33" s="273">
        <v>26.335290000050868</v>
      </c>
      <c r="E33">
        <v>26.335290000050868</v>
      </c>
      <c r="F33">
        <v>26.335290000050868</v>
      </c>
      <c r="G33">
        <v>26.335290000050868</v>
      </c>
      <c r="H33">
        <v>26.335290000050868</v>
      </c>
      <c r="I33">
        <v>26.335290000050868</v>
      </c>
      <c r="J33">
        <v>26.335290000050868</v>
      </c>
      <c r="K33">
        <v>26.335290000050868</v>
      </c>
      <c r="L33">
        <v>26.335290000050868</v>
      </c>
      <c r="M33">
        <v>26.335290000050868</v>
      </c>
      <c r="N33">
        <v>26.335290000050868</v>
      </c>
      <c r="O33">
        <v>26.335290000050868</v>
      </c>
      <c r="P33">
        <v>26.335290000050868</v>
      </c>
      <c r="Q33">
        <v>26.335290000050868</v>
      </c>
      <c r="R33">
        <v>26.335290000050868</v>
      </c>
      <c r="S33">
        <v>26.335290000050868</v>
      </c>
      <c r="T33">
        <v>26.335290000050868</v>
      </c>
      <c r="U33">
        <v>26.335290000050868</v>
      </c>
      <c r="V33">
        <v>26.335290000050868</v>
      </c>
      <c r="W33">
        <v>26.335290000050868</v>
      </c>
      <c r="X33">
        <v>26.335290000050868</v>
      </c>
      <c r="Y33">
        <v>26.335290000050868</v>
      </c>
      <c r="Z33">
        <v>26.335290000050868</v>
      </c>
      <c r="AA33">
        <v>26.335290000050868</v>
      </c>
      <c r="AB33">
        <v>26.335290000050868</v>
      </c>
      <c r="AC33">
        <v>26.335290000050868</v>
      </c>
      <c r="AD33">
        <v>26.335290000050868</v>
      </c>
      <c r="AE33">
        <v>26.335290000050868</v>
      </c>
      <c r="AF33">
        <v>26.335290000050868</v>
      </c>
      <c r="AG33">
        <v>26.335290000050868</v>
      </c>
      <c r="AH33">
        <v>26.335290000050868</v>
      </c>
      <c r="AI33">
        <v>26.335290000050868</v>
      </c>
      <c r="AJ33">
        <v>26.335290000050868</v>
      </c>
      <c r="AK33">
        <v>26.335290000050868</v>
      </c>
      <c r="AL33">
        <v>26.335290000050868</v>
      </c>
      <c r="AM33">
        <v>26.335290000050868</v>
      </c>
    </row>
    <row r="34" spans="1:39" x14ac:dyDescent="0.25">
      <c r="A34" s="32">
        <f ca="1">Exceedance!U34</f>
        <v>43739</v>
      </c>
      <c r="B34" s="273">
        <v>9.5666399999937468</v>
      </c>
      <c r="C34" s="273">
        <v>9.5666399999937468</v>
      </c>
      <c r="D34" s="273">
        <v>9.5666399999937468</v>
      </c>
      <c r="E34">
        <v>9.5666399999937468</v>
      </c>
      <c r="F34">
        <v>9.5666399999937468</v>
      </c>
      <c r="G34">
        <v>9.5666399999937468</v>
      </c>
      <c r="H34">
        <v>9.5666399999937468</v>
      </c>
      <c r="I34">
        <v>9.5666399999937468</v>
      </c>
      <c r="J34">
        <v>9.5666399999937468</v>
      </c>
      <c r="K34">
        <v>9.5666399999937468</v>
      </c>
      <c r="L34">
        <v>9.5666399999937468</v>
      </c>
      <c r="M34">
        <v>9.5666399999937468</v>
      </c>
      <c r="N34">
        <v>9.5666399999937468</v>
      </c>
      <c r="O34">
        <v>9.5666399999937468</v>
      </c>
      <c r="P34">
        <v>9.5666399999937468</v>
      </c>
      <c r="Q34">
        <v>9.5666399999937468</v>
      </c>
      <c r="R34">
        <v>9.5666399999937468</v>
      </c>
      <c r="S34">
        <v>9.5666399999937468</v>
      </c>
      <c r="T34">
        <v>9.5666399999937468</v>
      </c>
      <c r="U34">
        <v>9.5666399999937468</v>
      </c>
      <c r="V34">
        <v>9.5666399999937468</v>
      </c>
      <c r="W34">
        <v>9.5666399999937468</v>
      </c>
      <c r="X34">
        <v>9.5666399999937468</v>
      </c>
      <c r="Y34">
        <v>9.5666399999937468</v>
      </c>
      <c r="Z34">
        <v>9.5666399999937468</v>
      </c>
      <c r="AA34">
        <v>9.5666399999937468</v>
      </c>
      <c r="AB34">
        <v>9.5666399999937468</v>
      </c>
      <c r="AC34">
        <v>9.5666399999937468</v>
      </c>
      <c r="AD34">
        <v>9.5666399999937468</v>
      </c>
      <c r="AE34">
        <v>9.5666399999937468</v>
      </c>
      <c r="AF34">
        <v>9.5666399999937468</v>
      </c>
      <c r="AG34">
        <v>9.5666399999937468</v>
      </c>
      <c r="AH34">
        <v>9.5666399999937468</v>
      </c>
      <c r="AI34">
        <v>9.5666399999937468</v>
      </c>
      <c r="AJ34">
        <v>9.5666399999937468</v>
      </c>
      <c r="AK34">
        <v>9.5666399999937468</v>
      </c>
      <c r="AL34">
        <v>9.5666399999937468</v>
      </c>
      <c r="AM34">
        <v>9.5666399999937468</v>
      </c>
    </row>
    <row r="35" spans="1:39" x14ac:dyDescent="0.25">
      <c r="A35" s="32">
        <f ca="1">Exceedance!U35</f>
        <v>43770</v>
      </c>
      <c r="B35" s="273">
        <v>7.8389999999961282E-2</v>
      </c>
      <c r="C35" s="273">
        <v>7.8389999999961282E-2</v>
      </c>
      <c r="D35" s="273">
        <v>7.8389999999961282E-2</v>
      </c>
      <c r="E35">
        <v>7.8389999999961282E-2</v>
      </c>
      <c r="F35">
        <v>7.8389999999961282E-2</v>
      </c>
      <c r="G35">
        <v>7.8389999999961282E-2</v>
      </c>
      <c r="H35">
        <v>7.8389999999961282E-2</v>
      </c>
      <c r="I35">
        <v>7.8389999999961282E-2</v>
      </c>
      <c r="J35">
        <v>7.8389999999961282E-2</v>
      </c>
      <c r="K35">
        <v>7.8389999999961282E-2</v>
      </c>
      <c r="L35">
        <v>7.8389999999961282E-2</v>
      </c>
      <c r="M35">
        <v>7.8389999999961282E-2</v>
      </c>
      <c r="N35">
        <v>7.8389999999961282E-2</v>
      </c>
      <c r="O35">
        <v>7.8389999999961282E-2</v>
      </c>
      <c r="P35">
        <v>7.8389999999961282E-2</v>
      </c>
      <c r="Q35">
        <v>7.8389999999961282E-2</v>
      </c>
      <c r="R35">
        <v>7.8389999999961282E-2</v>
      </c>
      <c r="S35">
        <v>7.8389999999961282E-2</v>
      </c>
      <c r="T35">
        <v>7.8389999999961282E-2</v>
      </c>
      <c r="U35">
        <v>7.8389999999961282E-2</v>
      </c>
      <c r="V35">
        <v>7.8389999999961282E-2</v>
      </c>
      <c r="W35">
        <v>7.8389999999961282E-2</v>
      </c>
      <c r="X35">
        <v>7.8389999999961282E-2</v>
      </c>
      <c r="Y35">
        <v>7.8389999999961282E-2</v>
      </c>
      <c r="Z35">
        <v>7.8389999999961282E-2</v>
      </c>
      <c r="AA35">
        <v>7.8389999999961282E-2</v>
      </c>
      <c r="AB35">
        <v>7.8389999999961282E-2</v>
      </c>
      <c r="AC35">
        <v>7.8389999999961282E-2</v>
      </c>
      <c r="AD35">
        <v>7.8389999999961282E-2</v>
      </c>
      <c r="AE35">
        <v>7.8389999999961282E-2</v>
      </c>
      <c r="AF35">
        <v>7.8389999999961282E-2</v>
      </c>
      <c r="AG35">
        <v>7.8389999999961282E-2</v>
      </c>
      <c r="AH35">
        <v>7.8389999999961282E-2</v>
      </c>
      <c r="AI35">
        <v>7.8389999999961282E-2</v>
      </c>
      <c r="AJ35">
        <v>7.8389999999961282E-2</v>
      </c>
      <c r="AK35">
        <v>7.8389999999961282E-2</v>
      </c>
      <c r="AL35">
        <v>7.8389999999961282E-2</v>
      </c>
      <c r="AM35">
        <v>7.8389999999961282E-2</v>
      </c>
    </row>
    <row r="36" spans="1:39" x14ac:dyDescent="0.25">
      <c r="A36" s="32">
        <f ca="1">Exceedance!U36</f>
        <v>43800</v>
      </c>
      <c r="B36" s="273">
        <v>0</v>
      </c>
      <c r="C36" s="273">
        <v>0</v>
      </c>
      <c r="D36" s="273">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row>
    <row r="37" spans="1:39" x14ac:dyDescent="0.25">
      <c r="A37" s="32">
        <f ca="1">Exceedance!U37</f>
        <v>43831</v>
      </c>
      <c r="B37" s="254">
        <v>0</v>
      </c>
      <c r="C37" s="254">
        <v>0</v>
      </c>
      <c r="D37" s="254">
        <v>0</v>
      </c>
      <c r="E37">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v>0</v>
      </c>
      <c r="AI37">
        <v>0</v>
      </c>
      <c r="AJ37">
        <v>0</v>
      </c>
      <c r="AK37">
        <v>0</v>
      </c>
      <c r="AL37">
        <v>0</v>
      </c>
      <c r="AM37">
        <v>0</v>
      </c>
    </row>
    <row r="38" spans="1:39" x14ac:dyDescent="0.25">
      <c r="A38" s="32">
        <f ca="1">Exceedance!U38</f>
        <v>43862</v>
      </c>
      <c r="B38" s="254">
        <v>0.12783821428566891</v>
      </c>
      <c r="C38" s="254">
        <v>0.12783821428566891</v>
      </c>
      <c r="D38" s="254">
        <v>0.12783821428566891</v>
      </c>
      <c r="E38">
        <v>0.12783821428566891</v>
      </c>
      <c r="F38">
        <v>0.12783821428566891</v>
      </c>
      <c r="G38">
        <v>0.12783821428566891</v>
      </c>
      <c r="H38">
        <v>0.12783821428566891</v>
      </c>
      <c r="I38">
        <v>0.12783821428566891</v>
      </c>
      <c r="J38">
        <v>0.12783821428566891</v>
      </c>
      <c r="K38">
        <v>0.12783821428566891</v>
      </c>
      <c r="L38">
        <v>0.12783821428566891</v>
      </c>
      <c r="M38">
        <v>0.12783821428566891</v>
      </c>
      <c r="N38">
        <v>0.12783821428566891</v>
      </c>
      <c r="O38">
        <v>0.12783821428566891</v>
      </c>
      <c r="P38">
        <v>0.12783821428566891</v>
      </c>
      <c r="Q38">
        <v>0.12783821428566891</v>
      </c>
      <c r="R38">
        <v>0.12783821428566891</v>
      </c>
      <c r="S38">
        <v>0.12783821428566891</v>
      </c>
      <c r="T38">
        <v>0.12783821428566891</v>
      </c>
      <c r="U38">
        <v>0.12783821428566891</v>
      </c>
      <c r="V38">
        <v>0.12783821428566891</v>
      </c>
      <c r="W38">
        <v>0.12783821428566891</v>
      </c>
      <c r="X38">
        <v>0.12783821428566891</v>
      </c>
      <c r="Y38">
        <v>0.12783821428566891</v>
      </c>
      <c r="Z38">
        <v>0.12783821428566891</v>
      </c>
      <c r="AA38">
        <v>0.12783821428566891</v>
      </c>
      <c r="AB38">
        <v>0.12783821428566891</v>
      </c>
      <c r="AC38">
        <v>0.12783821428566891</v>
      </c>
      <c r="AD38">
        <v>0.12783821428566891</v>
      </c>
      <c r="AE38">
        <v>0.12783821428566891</v>
      </c>
      <c r="AF38">
        <v>0.12783821428566891</v>
      </c>
      <c r="AG38">
        <v>0.12783821428566891</v>
      </c>
      <c r="AH38">
        <v>0.12783821428566891</v>
      </c>
      <c r="AI38">
        <v>0.12783821428566891</v>
      </c>
      <c r="AJ38">
        <v>0.12783821428566891</v>
      </c>
      <c r="AK38">
        <v>0.12783821428566891</v>
      </c>
      <c r="AL38">
        <v>0.12783821428566891</v>
      </c>
      <c r="AM38">
        <v>0.12783821428566891</v>
      </c>
    </row>
    <row r="39" spans="1:39" x14ac:dyDescent="0.25">
      <c r="A39" s="32">
        <f ca="1">Exceedance!U39</f>
        <v>43891</v>
      </c>
      <c r="B39" s="254">
        <v>5.2526299999900221</v>
      </c>
      <c r="C39" s="254">
        <v>5.2526299999900221</v>
      </c>
      <c r="D39" s="254">
        <v>5.2526299999900221</v>
      </c>
      <c r="E39">
        <v>5.2526299999900221</v>
      </c>
      <c r="F39">
        <v>5.2526299999900221</v>
      </c>
      <c r="G39">
        <v>5.2526299999900221</v>
      </c>
      <c r="H39">
        <v>5.2526299999900221</v>
      </c>
      <c r="I39">
        <v>5.2526299999900221</v>
      </c>
      <c r="J39">
        <v>5.2526299999900221</v>
      </c>
      <c r="K39">
        <v>5.2526299999900221</v>
      </c>
      <c r="L39">
        <v>5.2526299999900221</v>
      </c>
      <c r="M39">
        <v>5.2526299999900221</v>
      </c>
      <c r="N39">
        <v>5.2526299999900221</v>
      </c>
      <c r="O39">
        <v>5.2526299999900221</v>
      </c>
      <c r="P39">
        <v>5.2526299999900221</v>
      </c>
      <c r="Q39">
        <v>5.2526299999900221</v>
      </c>
      <c r="R39">
        <v>5.2526299999900221</v>
      </c>
      <c r="S39">
        <v>5.2526299999900221</v>
      </c>
      <c r="T39">
        <v>5.2526299999900221</v>
      </c>
      <c r="U39">
        <v>5.2526299999900221</v>
      </c>
      <c r="V39">
        <v>5.2526299999900221</v>
      </c>
      <c r="W39">
        <v>5.2526299999900221</v>
      </c>
      <c r="X39">
        <v>5.2526299999900221</v>
      </c>
      <c r="Y39">
        <v>5.2526299999900221</v>
      </c>
      <c r="Z39">
        <v>5.2526299999900221</v>
      </c>
      <c r="AA39">
        <v>5.2526299999900221</v>
      </c>
      <c r="AB39">
        <v>5.2526299999900221</v>
      </c>
      <c r="AC39">
        <v>5.2526299999900221</v>
      </c>
      <c r="AD39">
        <v>5.2526299999900221</v>
      </c>
      <c r="AE39">
        <v>5.2526299999900221</v>
      </c>
      <c r="AF39">
        <v>5.2526299999900221</v>
      </c>
      <c r="AG39">
        <v>5.2526299999900221</v>
      </c>
      <c r="AH39">
        <v>5.2526299999900221</v>
      </c>
      <c r="AI39">
        <v>5.2526299999900221</v>
      </c>
      <c r="AJ39">
        <v>5.2526299999900221</v>
      </c>
      <c r="AK39">
        <v>5.2526299999900221</v>
      </c>
      <c r="AL39">
        <v>5.2526299999900221</v>
      </c>
      <c r="AM39">
        <v>5.2526299999900221</v>
      </c>
    </row>
    <row r="40" spans="1:39" x14ac:dyDescent="0.25">
      <c r="A40" s="32">
        <f ca="1">Exceedance!U40</f>
        <v>43922</v>
      </c>
      <c r="B40" s="254">
        <v>20.506100000010036</v>
      </c>
      <c r="C40" s="254">
        <v>20.506100000010036</v>
      </c>
      <c r="D40" s="254">
        <v>20.506100000010036</v>
      </c>
      <c r="E40">
        <v>20.506100000010036</v>
      </c>
      <c r="F40">
        <v>20.506100000010036</v>
      </c>
      <c r="G40">
        <v>20.506100000010036</v>
      </c>
      <c r="H40">
        <v>20.506100000010036</v>
      </c>
      <c r="I40">
        <v>20.506100000010036</v>
      </c>
      <c r="J40">
        <v>20.506100000010036</v>
      </c>
      <c r="K40">
        <v>20.506100000010036</v>
      </c>
      <c r="L40">
        <v>20.506100000010036</v>
      </c>
      <c r="M40">
        <v>20.506100000010036</v>
      </c>
      <c r="N40">
        <v>20.506100000010036</v>
      </c>
      <c r="O40">
        <v>20.506100000010036</v>
      </c>
      <c r="P40">
        <v>20.506100000010036</v>
      </c>
      <c r="Q40">
        <v>20.506100000010036</v>
      </c>
      <c r="R40">
        <v>20.506100000010036</v>
      </c>
      <c r="S40">
        <v>20.506100000010036</v>
      </c>
      <c r="T40">
        <v>20.506100000010036</v>
      </c>
      <c r="U40">
        <v>20.506100000010036</v>
      </c>
      <c r="V40">
        <v>20.506100000010036</v>
      </c>
      <c r="W40">
        <v>20.506100000010036</v>
      </c>
      <c r="X40">
        <v>20.506100000010036</v>
      </c>
      <c r="Y40">
        <v>20.506100000010036</v>
      </c>
      <c r="Z40">
        <v>20.506100000010036</v>
      </c>
      <c r="AA40">
        <v>20.506100000010036</v>
      </c>
      <c r="AB40">
        <v>20.506100000010036</v>
      </c>
      <c r="AC40">
        <v>20.506100000010036</v>
      </c>
      <c r="AD40">
        <v>20.506100000010036</v>
      </c>
      <c r="AE40">
        <v>20.506100000010036</v>
      </c>
      <c r="AF40">
        <v>20.506100000010036</v>
      </c>
      <c r="AG40">
        <v>20.506100000010036</v>
      </c>
      <c r="AH40">
        <v>20.506100000010036</v>
      </c>
      <c r="AI40">
        <v>20.506100000010036</v>
      </c>
      <c r="AJ40">
        <v>20.506100000010036</v>
      </c>
      <c r="AK40">
        <v>20.506100000010036</v>
      </c>
      <c r="AL40">
        <v>20.506100000010036</v>
      </c>
      <c r="AM40">
        <v>20.506100000010036</v>
      </c>
    </row>
    <row r="41" spans="1:39" x14ac:dyDescent="0.25">
      <c r="A41" s="32">
        <f ca="1">Exceedance!U41</f>
        <v>43952</v>
      </c>
      <c r="B41" s="254">
        <v>35.193290000083472</v>
      </c>
      <c r="C41" s="254">
        <v>35.193290000083472</v>
      </c>
      <c r="D41" s="254">
        <v>35.193290000083472</v>
      </c>
      <c r="E41">
        <v>35.193290000083472</v>
      </c>
      <c r="F41">
        <v>35.193290000083472</v>
      </c>
      <c r="G41">
        <v>35.193290000083472</v>
      </c>
      <c r="H41">
        <v>35.193290000083472</v>
      </c>
      <c r="I41">
        <v>35.193290000083472</v>
      </c>
      <c r="J41">
        <v>35.193290000083472</v>
      </c>
      <c r="K41">
        <v>35.193290000083472</v>
      </c>
      <c r="L41">
        <v>35.193290000083472</v>
      </c>
      <c r="M41">
        <v>35.193290000083472</v>
      </c>
      <c r="N41">
        <v>35.193290000083472</v>
      </c>
      <c r="O41">
        <v>35.193290000083472</v>
      </c>
      <c r="P41">
        <v>35.193290000083472</v>
      </c>
      <c r="Q41">
        <v>35.193290000083472</v>
      </c>
      <c r="R41">
        <v>35.193290000083472</v>
      </c>
      <c r="S41">
        <v>35.193290000083472</v>
      </c>
      <c r="T41">
        <v>35.193290000083472</v>
      </c>
      <c r="U41">
        <v>35.193290000083472</v>
      </c>
      <c r="V41">
        <v>35.193290000083472</v>
      </c>
      <c r="W41">
        <v>35.193290000083472</v>
      </c>
      <c r="X41">
        <v>35.193290000083472</v>
      </c>
      <c r="Y41">
        <v>35.193290000083472</v>
      </c>
      <c r="Z41">
        <v>35.193290000083472</v>
      </c>
      <c r="AA41">
        <v>35.193290000083472</v>
      </c>
      <c r="AB41">
        <v>35.193290000083472</v>
      </c>
      <c r="AC41">
        <v>35.193290000083472</v>
      </c>
      <c r="AD41">
        <v>35.193290000083472</v>
      </c>
      <c r="AE41">
        <v>35.193290000083472</v>
      </c>
      <c r="AF41">
        <v>35.193290000083472</v>
      </c>
      <c r="AG41">
        <v>35.193290000083472</v>
      </c>
      <c r="AH41">
        <v>35.193290000083472</v>
      </c>
      <c r="AI41">
        <v>35.193290000083472</v>
      </c>
      <c r="AJ41">
        <v>35.193290000083472</v>
      </c>
      <c r="AK41">
        <v>35.193290000083472</v>
      </c>
      <c r="AL41">
        <v>35.193290000083472</v>
      </c>
      <c r="AM41">
        <v>35.193290000083472</v>
      </c>
    </row>
    <row r="42" spans="1:39" x14ac:dyDescent="0.25">
      <c r="A42" s="32">
        <f ca="1">Exceedance!U42</f>
        <v>43983</v>
      </c>
      <c r="B42" s="254">
        <v>51.25281000010218</v>
      </c>
      <c r="C42" s="254">
        <v>51.25281000010218</v>
      </c>
      <c r="D42" s="254">
        <v>51.25281000010218</v>
      </c>
      <c r="E42">
        <v>51.25281000010218</v>
      </c>
      <c r="F42">
        <v>51.25281000010218</v>
      </c>
      <c r="G42">
        <v>51.25281000010218</v>
      </c>
      <c r="H42">
        <v>51.25281000010218</v>
      </c>
      <c r="I42">
        <v>51.25281000010218</v>
      </c>
      <c r="J42">
        <v>51.25281000010218</v>
      </c>
      <c r="K42">
        <v>51.25281000010218</v>
      </c>
      <c r="L42">
        <v>51.25281000010218</v>
      </c>
      <c r="M42">
        <v>51.25281000010218</v>
      </c>
      <c r="N42">
        <v>51.25281000010218</v>
      </c>
      <c r="O42">
        <v>51.25281000010218</v>
      </c>
      <c r="P42">
        <v>51.25281000010218</v>
      </c>
      <c r="Q42">
        <v>51.25281000010218</v>
      </c>
      <c r="R42">
        <v>51.25281000010218</v>
      </c>
      <c r="S42">
        <v>51.25281000010218</v>
      </c>
      <c r="T42">
        <v>51.25281000010218</v>
      </c>
      <c r="U42">
        <v>51.25281000010218</v>
      </c>
      <c r="V42">
        <v>51.25281000010218</v>
      </c>
      <c r="W42">
        <v>51.25281000010218</v>
      </c>
      <c r="X42">
        <v>51.25281000010218</v>
      </c>
      <c r="Y42">
        <v>51.25281000010218</v>
      </c>
      <c r="Z42">
        <v>51.25281000010218</v>
      </c>
      <c r="AA42">
        <v>51.25281000010218</v>
      </c>
      <c r="AB42">
        <v>51.25281000010218</v>
      </c>
      <c r="AC42">
        <v>51.25281000010218</v>
      </c>
      <c r="AD42">
        <v>51.25281000010218</v>
      </c>
      <c r="AE42">
        <v>51.25281000010218</v>
      </c>
      <c r="AF42">
        <v>51.25281000010218</v>
      </c>
      <c r="AG42">
        <v>51.25281000010218</v>
      </c>
      <c r="AH42">
        <v>51.25281000010218</v>
      </c>
      <c r="AI42">
        <v>51.25281000010218</v>
      </c>
      <c r="AJ42">
        <v>51.25281000010218</v>
      </c>
      <c r="AK42">
        <v>51.25281000010218</v>
      </c>
      <c r="AL42">
        <v>51.25281000010218</v>
      </c>
      <c r="AM42">
        <v>51.25281000010218</v>
      </c>
    </row>
    <row r="43" spans="1:39" x14ac:dyDescent="0.25">
      <c r="A43" s="32">
        <f ca="1">Exceedance!U43</f>
        <v>44013</v>
      </c>
      <c r="B43" s="254">
        <v>55.832730000022927</v>
      </c>
      <c r="C43" s="254">
        <v>55.832730000022927</v>
      </c>
      <c r="D43" s="254">
        <v>55.832730000022927</v>
      </c>
      <c r="E43">
        <v>55.832730000022927</v>
      </c>
      <c r="F43">
        <v>55.832730000022927</v>
      </c>
      <c r="G43">
        <v>55.832730000022927</v>
      </c>
      <c r="H43">
        <v>55.832730000022927</v>
      </c>
      <c r="I43">
        <v>55.832730000022927</v>
      </c>
      <c r="J43">
        <v>55.832730000022927</v>
      </c>
      <c r="K43">
        <v>55.832730000022927</v>
      </c>
      <c r="L43">
        <v>55.832730000022927</v>
      </c>
      <c r="M43">
        <v>55.832730000022927</v>
      </c>
      <c r="N43">
        <v>55.832730000022927</v>
      </c>
      <c r="O43">
        <v>55.832730000022927</v>
      </c>
      <c r="P43">
        <v>55.832730000022927</v>
      </c>
      <c r="Q43">
        <v>55.832730000022927</v>
      </c>
      <c r="R43">
        <v>55.832730000022927</v>
      </c>
      <c r="S43">
        <v>55.832730000022927</v>
      </c>
      <c r="T43">
        <v>55.832730000022927</v>
      </c>
      <c r="U43">
        <v>55.832730000022927</v>
      </c>
      <c r="V43">
        <v>55.832730000022927</v>
      </c>
      <c r="W43">
        <v>55.832730000022927</v>
      </c>
      <c r="X43">
        <v>55.832730000022927</v>
      </c>
      <c r="Y43">
        <v>55.832730000022927</v>
      </c>
      <c r="Z43">
        <v>55.832730000022927</v>
      </c>
      <c r="AA43">
        <v>55.832730000022927</v>
      </c>
      <c r="AB43">
        <v>55.832730000022927</v>
      </c>
      <c r="AC43">
        <v>55.832730000022927</v>
      </c>
      <c r="AD43">
        <v>55.832730000022927</v>
      </c>
      <c r="AE43">
        <v>55.832730000022927</v>
      </c>
      <c r="AF43">
        <v>55.832730000022927</v>
      </c>
      <c r="AG43">
        <v>55.832730000022927</v>
      </c>
      <c r="AH43">
        <v>55.832730000022927</v>
      </c>
      <c r="AI43">
        <v>55.832730000022927</v>
      </c>
      <c r="AJ43">
        <v>55.832730000022927</v>
      </c>
      <c r="AK43">
        <v>55.832730000022927</v>
      </c>
      <c r="AL43">
        <v>55.832730000022927</v>
      </c>
      <c r="AM43">
        <v>55.832730000022927</v>
      </c>
    </row>
    <row r="44" spans="1:39" x14ac:dyDescent="0.25">
      <c r="A44" s="32">
        <f ca="1">Exceedance!U44</f>
        <v>44044</v>
      </c>
      <c r="B44" s="254">
        <v>47.169740000005902</v>
      </c>
      <c r="C44" s="254">
        <v>47.169740000005902</v>
      </c>
      <c r="D44" s="254">
        <v>47.169740000005902</v>
      </c>
      <c r="E44">
        <v>47.169740000005902</v>
      </c>
      <c r="F44">
        <v>47.169740000005902</v>
      </c>
      <c r="G44">
        <v>47.169740000005902</v>
      </c>
      <c r="H44">
        <v>47.169740000005902</v>
      </c>
      <c r="I44">
        <v>47.169740000005902</v>
      </c>
      <c r="J44">
        <v>47.169740000005902</v>
      </c>
      <c r="K44">
        <v>47.169740000005902</v>
      </c>
      <c r="L44">
        <v>47.169740000005902</v>
      </c>
      <c r="M44">
        <v>47.169740000005902</v>
      </c>
      <c r="N44">
        <v>47.169740000005902</v>
      </c>
      <c r="O44">
        <v>47.169740000005902</v>
      </c>
      <c r="P44">
        <v>47.169740000005902</v>
      </c>
      <c r="Q44">
        <v>47.169740000005902</v>
      </c>
      <c r="R44">
        <v>47.169740000005902</v>
      </c>
      <c r="S44">
        <v>47.169740000005902</v>
      </c>
      <c r="T44">
        <v>47.169740000005902</v>
      </c>
      <c r="U44">
        <v>47.169740000005902</v>
      </c>
      <c r="V44">
        <v>47.169740000005902</v>
      </c>
      <c r="W44">
        <v>47.169740000005902</v>
      </c>
      <c r="X44">
        <v>47.169740000005902</v>
      </c>
      <c r="Y44">
        <v>47.169740000005902</v>
      </c>
      <c r="Z44">
        <v>47.169740000005902</v>
      </c>
      <c r="AA44">
        <v>47.169740000005902</v>
      </c>
      <c r="AB44">
        <v>47.169740000005902</v>
      </c>
      <c r="AC44">
        <v>47.169740000005902</v>
      </c>
      <c r="AD44">
        <v>47.169740000005902</v>
      </c>
      <c r="AE44">
        <v>47.169740000005902</v>
      </c>
      <c r="AF44">
        <v>47.169740000005902</v>
      </c>
      <c r="AG44">
        <v>47.169740000005902</v>
      </c>
      <c r="AH44">
        <v>47.169740000005902</v>
      </c>
      <c r="AI44">
        <v>47.169740000005902</v>
      </c>
      <c r="AJ44">
        <v>47.169740000005902</v>
      </c>
      <c r="AK44">
        <v>47.169740000005902</v>
      </c>
      <c r="AL44">
        <v>47.169740000005902</v>
      </c>
      <c r="AM44">
        <v>47.169740000005902</v>
      </c>
    </row>
    <row r="45" spans="1:39" x14ac:dyDescent="0.25">
      <c r="A45" s="32">
        <f ca="1">Exceedance!U45</f>
        <v>44075</v>
      </c>
      <c r="B45" s="254">
        <v>26.024240000069966</v>
      </c>
      <c r="C45" s="254">
        <v>26.024240000069966</v>
      </c>
      <c r="D45" s="254">
        <v>26.024240000069966</v>
      </c>
      <c r="E45">
        <v>26.024240000069966</v>
      </c>
      <c r="F45">
        <v>26.024240000069966</v>
      </c>
      <c r="G45">
        <v>26.024240000069966</v>
      </c>
      <c r="H45">
        <v>26.024240000069966</v>
      </c>
      <c r="I45">
        <v>26.024240000069966</v>
      </c>
      <c r="J45">
        <v>26.024240000069966</v>
      </c>
      <c r="K45">
        <v>26.024240000069966</v>
      </c>
      <c r="L45">
        <v>26.024240000069966</v>
      </c>
      <c r="M45">
        <v>26.024240000069966</v>
      </c>
      <c r="N45">
        <v>26.024240000069966</v>
      </c>
      <c r="O45">
        <v>26.024240000069966</v>
      </c>
      <c r="P45">
        <v>26.024240000069966</v>
      </c>
      <c r="Q45">
        <v>26.024240000069966</v>
      </c>
      <c r="R45">
        <v>26.024240000069966</v>
      </c>
      <c r="S45">
        <v>26.024240000069966</v>
      </c>
      <c r="T45">
        <v>26.024240000069966</v>
      </c>
      <c r="U45">
        <v>26.024240000069966</v>
      </c>
      <c r="V45">
        <v>26.024240000069966</v>
      </c>
      <c r="W45">
        <v>26.024240000069966</v>
      </c>
      <c r="X45">
        <v>26.024240000069966</v>
      </c>
      <c r="Y45">
        <v>26.024240000069966</v>
      </c>
      <c r="Z45">
        <v>26.024240000069966</v>
      </c>
      <c r="AA45">
        <v>26.024240000069966</v>
      </c>
      <c r="AB45">
        <v>26.024240000069966</v>
      </c>
      <c r="AC45">
        <v>26.024240000069966</v>
      </c>
      <c r="AD45">
        <v>26.024240000069966</v>
      </c>
      <c r="AE45">
        <v>26.024240000069966</v>
      </c>
      <c r="AF45">
        <v>26.024240000069966</v>
      </c>
      <c r="AG45">
        <v>26.024240000069966</v>
      </c>
      <c r="AH45">
        <v>26.024240000069966</v>
      </c>
      <c r="AI45">
        <v>26.024240000069966</v>
      </c>
      <c r="AJ45">
        <v>26.024240000069966</v>
      </c>
      <c r="AK45">
        <v>26.024240000069966</v>
      </c>
      <c r="AL45">
        <v>26.024240000069966</v>
      </c>
      <c r="AM45">
        <v>26.024240000069966</v>
      </c>
    </row>
    <row r="46" spans="1:39" x14ac:dyDescent="0.25">
      <c r="A46" s="32">
        <f ca="1">Exceedance!U46</f>
        <v>44105</v>
      </c>
      <c r="B46" s="254">
        <v>9.5666399999937468</v>
      </c>
      <c r="C46" s="254">
        <v>9.5666399999937468</v>
      </c>
      <c r="D46" s="254">
        <v>9.5666399999937468</v>
      </c>
      <c r="E46">
        <v>9.5666399999937468</v>
      </c>
      <c r="F46">
        <v>9.5666399999937468</v>
      </c>
      <c r="G46">
        <v>9.5666399999937468</v>
      </c>
      <c r="H46">
        <v>9.5666399999937468</v>
      </c>
      <c r="I46">
        <v>9.5666399999937468</v>
      </c>
      <c r="J46">
        <v>9.5666399999937468</v>
      </c>
      <c r="K46">
        <v>9.5666399999937468</v>
      </c>
      <c r="L46">
        <v>9.5666399999937468</v>
      </c>
      <c r="M46">
        <v>9.5666399999937468</v>
      </c>
      <c r="N46">
        <v>9.5666399999937468</v>
      </c>
      <c r="O46">
        <v>9.5666399999937468</v>
      </c>
      <c r="P46">
        <v>9.5666399999937468</v>
      </c>
      <c r="Q46">
        <v>9.5666399999937468</v>
      </c>
      <c r="R46">
        <v>9.5666399999937468</v>
      </c>
      <c r="S46">
        <v>9.5666399999937468</v>
      </c>
      <c r="T46">
        <v>9.5666399999937468</v>
      </c>
      <c r="U46">
        <v>9.5666399999937468</v>
      </c>
      <c r="V46">
        <v>9.5666399999937468</v>
      </c>
      <c r="W46">
        <v>9.5666399999937468</v>
      </c>
      <c r="X46">
        <v>9.5666399999937468</v>
      </c>
      <c r="Y46">
        <v>9.5666399999937468</v>
      </c>
      <c r="Z46">
        <v>9.5666399999937468</v>
      </c>
      <c r="AA46">
        <v>9.5666399999937468</v>
      </c>
      <c r="AB46">
        <v>9.5666399999937468</v>
      </c>
      <c r="AC46">
        <v>9.5666399999937468</v>
      </c>
      <c r="AD46">
        <v>9.5666399999937468</v>
      </c>
      <c r="AE46">
        <v>9.5666399999937468</v>
      </c>
      <c r="AF46">
        <v>9.5666399999937468</v>
      </c>
      <c r="AG46">
        <v>9.5666399999937468</v>
      </c>
      <c r="AH46">
        <v>9.5666399999937468</v>
      </c>
      <c r="AI46">
        <v>9.5666399999937468</v>
      </c>
      <c r="AJ46">
        <v>9.5666399999937468</v>
      </c>
      <c r="AK46">
        <v>9.5666399999937468</v>
      </c>
      <c r="AL46">
        <v>9.5666399999937468</v>
      </c>
      <c r="AM46">
        <v>9.5666399999937468</v>
      </c>
    </row>
    <row r="47" spans="1:39" x14ac:dyDescent="0.25">
      <c r="A47" s="32">
        <f ca="1">Exceedance!U47</f>
        <v>44136</v>
      </c>
      <c r="B47" s="254">
        <v>7.8389999999961282E-2</v>
      </c>
      <c r="C47" s="254">
        <v>7.8389999999961282E-2</v>
      </c>
      <c r="D47" s="254">
        <v>7.8389999999961282E-2</v>
      </c>
      <c r="E47">
        <v>7.8389999999961282E-2</v>
      </c>
      <c r="F47">
        <v>7.8389999999961282E-2</v>
      </c>
      <c r="G47">
        <v>7.8389999999961282E-2</v>
      </c>
      <c r="H47">
        <v>7.8389999999961282E-2</v>
      </c>
      <c r="I47">
        <v>7.8389999999961282E-2</v>
      </c>
      <c r="J47">
        <v>7.8389999999961282E-2</v>
      </c>
      <c r="K47">
        <v>7.8389999999961282E-2</v>
      </c>
      <c r="L47">
        <v>7.8389999999961282E-2</v>
      </c>
      <c r="M47">
        <v>7.8389999999961282E-2</v>
      </c>
      <c r="N47">
        <v>7.8389999999961282E-2</v>
      </c>
      <c r="O47">
        <v>7.8389999999961282E-2</v>
      </c>
      <c r="P47">
        <v>7.8389999999961282E-2</v>
      </c>
      <c r="Q47">
        <v>7.8389999999961282E-2</v>
      </c>
      <c r="R47">
        <v>7.8389999999961282E-2</v>
      </c>
      <c r="S47">
        <v>7.8389999999961282E-2</v>
      </c>
      <c r="T47">
        <v>7.8389999999961282E-2</v>
      </c>
      <c r="U47">
        <v>7.8389999999961282E-2</v>
      </c>
      <c r="V47">
        <v>7.8389999999961282E-2</v>
      </c>
      <c r="W47">
        <v>7.8389999999961282E-2</v>
      </c>
      <c r="X47">
        <v>7.8389999999961282E-2</v>
      </c>
      <c r="Y47">
        <v>7.8389999999961282E-2</v>
      </c>
      <c r="Z47">
        <v>7.8389999999961282E-2</v>
      </c>
      <c r="AA47">
        <v>7.8389999999961282E-2</v>
      </c>
      <c r="AB47">
        <v>7.8389999999961282E-2</v>
      </c>
      <c r="AC47">
        <v>7.8389999999961282E-2</v>
      </c>
      <c r="AD47">
        <v>7.8389999999961282E-2</v>
      </c>
      <c r="AE47">
        <v>7.8389999999961282E-2</v>
      </c>
      <c r="AF47">
        <v>7.8389999999961282E-2</v>
      </c>
      <c r="AG47">
        <v>7.8389999999961282E-2</v>
      </c>
      <c r="AH47">
        <v>7.8389999999961282E-2</v>
      </c>
      <c r="AI47">
        <v>7.8389999999961282E-2</v>
      </c>
      <c r="AJ47">
        <v>7.8389999999961282E-2</v>
      </c>
      <c r="AK47">
        <v>7.8389999999961282E-2</v>
      </c>
      <c r="AL47">
        <v>7.8389999999961282E-2</v>
      </c>
      <c r="AM47">
        <v>7.8389999999961282E-2</v>
      </c>
    </row>
    <row r="48" spans="1:39" x14ac:dyDescent="0.25">
      <c r="A48" s="32">
        <f ca="1">Exceedance!U48</f>
        <v>44166</v>
      </c>
      <c r="B48" s="254">
        <v>0</v>
      </c>
      <c r="C48" s="254">
        <v>0</v>
      </c>
      <c r="D48" s="254">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row>
    <row r="49" spans="1:39" x14ac:dyDescent="0.25">
      <c r="A49" s="32">
        <f ca="1">Exceedance!U49</f>
        <v>44197</v>
      </c>
      <c r="B49" s="254">
        <v>0</v>
      </c>
      <c r="C49" s="254">
        <v>0</v>
      </c>
      <c r="D49" s="254">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row>
    <row r="50" spans="1:39" x14ac:dyDescent="0.25">
      <c r="A50" s="32">
        <f ca="1">Exceedance!U50</f>
        <v>44228</v>
      </c>
      <c r="B50" s="254">
        <v>0.12342999999995619</v>
      </c>
      <c r="C50" s="254">
        <v>0.12342999999995619</v>
      </c>
      <c r="D50" s="254">
        <v>0.12342999999995619</v>
      </c>
      <c r="E50">
        <v>0.12342999999995619</v>
      </c>
      <c r="F50">
        <v>0.12342999999995619</v>
      </c>
      <c r="G50">
        <v>0.12342999999995619</v>
      </c>
      <c r="H50">
        <v>0.12342999999995619</v>
      </c>
      <c r="I50">
        <v>0.12342999999995619</v>
      </c>
      <c r="J50">
        <v>0.12342999999995619</v>
      </c>
      <c r="K50">
        <v>0.12342999999995619</v>
      </c>
      <c r="L50">
        <v>0.12342999999995619</v>
      </c>
      <c r="M50">
        <v>0.12342999999995619</v>
      </c>
      <c r="N50">
        <v>0.12342999999995619</v>
      </c>
      <c r="O50">
        <v>0.12342999999995619</v>
      </c>
      <c r="P50">
        <v>0.12342999999995619</v>
      </c>
      <c r="Q50">
        <v>0.12342999999995619</v>
      </c>
      <c r="R50">
        <v>0.12342999999995619</v>
      </c>
      <c r="S50">
        <v>0.12342999999995619</v>
      </c>
      <c r="T50">
        <v>0.12342999999995619</v>
      </c>
      <c r="U50">
        <v>0.12342999999995619</v>
      </c>
      <c r="V50">
        <v>0.12342999999995619</v>
      </c>
      <c r="W50">
        <v>0.12342999999995619</v>
      </c>
      <c r="X50">
        <v>0.12342999999995619</v>
      </c>
      <c r="Y50">
        <v>0.12342999999995619</v>
      </c>
      <c r="Z50">
        <v>0.12342999999995619</v>
      </c>
      <c r="AA50">
        <v>0.12342999999995619</v>
      </c>
      <c r="AB50">
        <v>0.12342999999995619</v>
      </c>
      <c r="AC50">
        <v>0.12342999999995619</v>
      </c>
      <c r="AD50">
        <v>0.12342999999995619</v>
      </c>
      <c r="AE50">
        <v>0.12342999999995619</v>
      </c>
      <c r="AF50">
        <v>0.12342999999995619</v>
      </c>
      <c r="AG50">
        <v>0.12342999999995619</v>
      </c>
      <c r="AH50">
        <v>0.12342999999995619</v>
      </c>
      <c r="AI50">
        <v>0.12342999999995619</v>
      </c>
      <c r="AJ50">
        <v>0.12342999999995619</v>
      </c>
      <c r="AK50">
        <v>0.12342999999995619</v>
      </c>
      <c r="AL50">
        <v>0.12342999999995619</v>
      </c>
      <c r="AM50">
        <v>0.12342999999995619</v>
      </c>
    </row>
    <row r="51" spans="1:39" x14ac:dyDescent="0.25">
      <c r="A51" s="32">
        <f ca="1">Exceedance!U51</f>
        <v>44256</v>
      </c>
      <c r="B51" s="254">
        <v>5.2526299999900221</v>
      </c>
      <c r="C51" s="254">
        <v>5.2526299999900221</v>
      </c>
      <c r="D51" s="254">
        <v>5.2526299999900221</v>
      </c>
      <c r="E51">
        <v>5.2526299999900221</v>
      </c>
      <c r="F51">
        <v>5.2526299999900221</v>
      </c>
      <c r="G51">
        <v>5.2526299999900221</v>
      </c>
      <c r="H51">
        <v>5.2526299999900221</v>
      </c>
      <c r="I51">
        <v>5.2526299999900221</v>
      </c>
      <c r="J51">
        <v>5.2526299999900221</v>
      </c>
      <c r="K51">
        <v>5.2526299999900221</v>
      </c>
      <c r="L51">
        <v>5.2526299999900221</v>
      </c>
      <c r="M51">
        <v>5.2526299999900221</v>
      </c>
      <c r="N51">
        <v>5.2526299999900221</v>
      </c>
      <c r="O51">
        <v>5.2526299999900221</v>
      </c>
      <c r="P51">
        <v>5.2526299999900221</v>
      </c>
      <c r="Q51">
        <v>5.2526299999900221</v>
      </c>
      <c r="R51">
        <v>5.2526299999900221</v>
      </c>
      <c r="S51">
        <v>5.2526299999900221</v>
      </c>
      <c r="T51">
        <v>5.2526299999900221</v>
      </c>
      <c r="U51">
        <v>5.2526299999900221</v>
      </c>
      <c r="V51">
        <v>5.2526299999900221</v>
      </c>
      <c r="W51">
        <v>5.2526299999900221</v>
      </c>
      <c r="X51">
        <v>5.2526299999900221</v>
      </c>
      <c r="Y51">
        <v>5.2526299999900221</v>
      </c>
      <c r="Z51">
        <v>5.2526299999900221</v>
      </c>
      <c r="AA51">
        <v>5.2526299999900221</v>
      </c>
      <c r="AB51">
        <v>5.2526299999900221</v>
      </c>
      <c r="AC51">
        <v>5.2526299999900221</v>
      </c>
      <c r="AD51">
        <v>5.2526299999900221</v>
      </c>
      <c r="AE51">
        <v>5.2526299999900221</v>
      </c>
      <c r="AF51">
        <v>5.2526299999900221</v>
      </c>
      <c r="AG51">
        <v>5.2526299999900221</v>
      </c>
      <c r="AH51">
        <v>5.2526299999900221</v>
      </c>
      <c r="AI51">
        <v>5.2526299999900221</v>
      </c>
      <c r="AJ51">
        <v>5.2526299999900221</v>
      </c>
      <c r="AK51">
        <v>5.2526299999900221</v>
      </c>
      <c r="AL51">
        <v>5.2526299999900221</v>
      </c>
      <c r="AM51">
        <v>5.2526299999900221</v>
      </c>
    </row>
    <row r="52" spans="1:39" x14ac:dyDescent="0.25">
      <c r="A52" s="32">
        <f ca="1">Exceedance!U52</f>
        <v>44287</v>
      </c>
      <c r="B52" s="254">
        <v>20.506100000010036</v>
      </c>
      <c r="C52" s="254">
        <v>20.506100000010036</v>
      </c>
      <c r="D52" s="254">
        <v>20.506100000010036</v>
      </c>
      <c r="E52">
        <v>20.506100000010036</v>
      </c>
      <c r="F52">
        <v>20.506100000010036</v>
      </c>
      <c r="G52">
        <v>20.506100000010036</v>
      </c>
      <c r="H52">
        <v>20.506100000010036</v>
      </c>
      <c r="I52">
        <v>20.506100000010036</v>
      </c>
      <c r="J52">
        <v>20.506100000010036</v>
      </c>
      <c r="K52">
        <v>20.506100000010036</v>
      </c>
      <c r="L52">
        <v>20.506100000010036</v>
      </c>
      <c r="M52">
        <v>20.506100000010036</v>
      </c>
      <c r="N52">
        <v>20.506100000010036</v>
      </c>
      <c r="O52">
        <v>20.506100000010036</v>
      </c>
      <c r="P52">
        <v>20.506100000010036</v>
      </c>
      <c r="Q52">
        <v>20.506100000010036</v>
      </c>
      <c r="R52">
        <v>20.506100000010036</v>
      </c>
      <c r="S52">
        <v>20.506100000010036</v>
      </c>
      <c r="T52">
        <v>20.506100000010036</v>
      </c>
      <c r="U52">
        <v>20.506100000010036</v>
      </c>
      <c r="V52">
        <v>20.506100000010036</v>
      </c>
      <c r="W52">
        <v>20.506100000010036</v>
      </c>
      <c r="X52">
        <v>20.506100000010036</v>
      </c>
      <c r="Y52">
        <v>20.506100000010036</v>
      </c>
      <c r="Z52">
        <v>20.506100000010036</v>
      </c>
      <c r="AA52">
        <v>20.506100000010036</v>
      </c>
      <c r="AB52">
        <v>20.506100000010036</v>
      </c>
      <c r="AC52">
        <v>20.506100000010036</v>
      </c>
      <c r="AD52">
        <v>20.506100000010036</v>
      </c>
      <c r="AE52">
        <v>20.506100000010036</v>
      </c>
      <c r="AF52">
        <v>20.506100000010036</v>
      </c>
      <c r="AG52">
        <v>20.506100000010036</v>
      </c>
      <c r="AH52">
        <v>20.506100000010036</v>
      </c>
      <c r="AI52">
        <v>20.506100000010036</v>
      </c>
      <c r="AJ52">
        <v>20.506100000010036</v>
      </c>
      <c r="AK52">
        <v>20.506100000010036</v>
      </c>
      <c r="AL52">
        <v>20.506100000010036</v>
      </c>
      <c r="AM52">
        <v>20.506100000010036</v>
      </c>
    </row>
    <row r="53" spans="1:39" x14ac:dyDescent="0.25">
      <c r="A53" s="32">
        <f ca="1">Exceedance!U53</f>
        <v>44317</v>
      </c>
      <c r="B53" s="254">
        <v>35.193290000083472</v>
      </c>
      <c r="C53" s="254">
        <v>35.193290000083472</v>
      </c>
      <c r="D53" s="254">
        <v>35.193290000083472</v>
      </c>
      <c r="E53">
        <v>35.193290000083472</v>
      </c>
      <c r="F53">
        <v>35.193290000083472</v>
      </c>
      <c r="G53">
        <v>35.193290000083472</v>
      </c>
      <c r="H53">
        <v>35.193290000083472</v>
      </c>
      <c r="I53">
        <v>35.193290000083472</v>
      </c>
      <c r="J53">
        <v>35.193290000083472</v>
      </c>
      <c r="K53">
        <v>35.193290000083472</v>
      </c>
      <c r="L53">
        <v>35.193290000083472</v>
      </c>
      <c r="M53">
        <v>35.193290000083472</v>
      </c>
      <c r="N53">
        <v>35.193290000083472</v>
      </c>
      <c r="O53">
        <v>35.193290000083472</v>
      </c>
      <c r="P53">
        <v>35.193290000083472</v>
      </c>
      <c r="Q53">
        <v>35.193290000083472</v>
      </c>
      <c r="R53">
        <v>35.193290000083472</v>
      </c>
      <c r="S53">
        <v>35.193290000083472</v>
      </c>
      <c r="T53">
        <v>35.193290000083472</v>
      </c>
      <c r="U53">
        <v>35.193290000083472</v>
      </c>
      <c r="V53">
        <v>35.193290000083472</v>
      </c>
      <c r="W53">
        <v>35.193290000083472</v>
      </c>
      <c r="X53">
        <v>35.193290000083472</v>
      </c>
      <c r="Y53">
        <v>35.193290000083472</v>
      </c>
      <c r="Z53">
        <v>35.193290000083472</v>
      </c>
      <c r="AA53">
        <v>35.193290000083472</v>
      </c>
      <c r="AB53">
        <v>35.193290000083472</v>
      </c>
      <c r="AC53">
        <v>35.193290000083472</v>
      </c>
      <c r="AD53">
        <v>35.193290000083472</v>
      </c>
      <c r="AE53">
        <v>35.193290000083472</v>
      </c>
      <c r="AF53">
        <v>35.193290000083472</v>
      </c>
      <c r="AG53">
        <v>35.193290000083472</v>
      </c>
      <c r="AH53">
        <v>35.193290000083472</v>
      </c>
      <c r="AI53">
        <v>35.193290000083472</v>
      </c>
      <c r="AJ53">
        <v>35.193290000083472</v>
      </c>
      <c r="AK53">
        <v>35.193290000083472</v>
      </c>
      <c r="AL53">
        <v>35.193290000083472</v>
      </c>
      <c r="AM53">
        <v>35.193290000083472</v>
      </c>
    </row>
    <row r="54" spans="1:39" x14ac:dyDescent="0.25">
      <c r="A54" s="32">
        <f ca="1">Exceedance!U54</f>
        <v>44348</v>
      </c>
      <c r="B54" s="254">
        <v>51.25281000010218</v>
      </c>
      <c r="C54" s="254">
        <v>51.25281000010218</v>
      </c>
      <c r="D54" s="254">
        <v>51.25281000010218</v>
      </c>
      <c r="E54">
        <v>51.25281000010218</v>
      </c>
      <c r="F54">
        <v>51.25281000010218</v>
      </c>
      <c r="G54">
        <v>51.25281000010218</v>
      </c>
      <c r="H54">
        <v>51.25281000010218</v>
      </c>
      <c r="I54">
        <v>51.25281000010218</v>
      </c>
      <c r="J54">
        <v>51.25281000010218</v>
      </c>
      <c r="K54">
        <v>51.25281000010218</v>
      </c>
      <c r="L54">
        <v>51.25281000010218</v>
      </c>
      <c r="M54">
        <v>51.25281000010218</v>
      </c>
      <c r="N54">
        <v>51.25281000010218</v>
      </c>
      <c r="O54">
        <v>51.25281000010218</v>
      </c>
      <c r="P54">
        <v>51.25281000010218</v>
      </c>
      <c r="Q54">
        <v>51.25281000010218</v>
      </c>
      <c r="R54">
        <v>51.25281000010218</v>
      </c>
      <c r="S54">
        <v>51.25281000010218</v>
      </c>
      <c r="T54">
        <v>51.25281000010218</v>
      </c>
      <c r="U54">
        <v>51.25281000010218</v>
      </c>
      <c r="V54">
        <v>51.25281000010218</v>
      </c>
      <c r="W54">
        <v>51.25281000010218</v>
      </c>
      <c r="X54">
        <v>51.25281000010218</v>
      </c>
      <c r="Y54">
        <v>51.25281000010218</v>
      </c>
      <c r="Z54">
        <v>51.25281000010218</v>
      </c>
      <c r="AA54">
        <v>51.25281000010218</v>
      </c>
      <c r="AB54">
        <v>51.25281000010218</v>
      </c>
      <c r="AC54">
        <v>51.25281000010218</v>
      </c>
      <c r="AD54">
        <v>51.25281000010218</v>
      </c>
      <c r="AE54">
        <v>51.25281000010218</v>
      </c>
      <c r="AF54">
        <v>51.25281000010218</v>
      </c>
      <c r="AG54">
        <v>51.25281000010218</v>
      </c>
      <c r="AH54">
        <v>51.25281000010218</v>
      </c>
      <c r="AI54">
        <v>51.25281000010218</v>
      </c>
      <c r="AJ54">
        <v>51.25281000010218</v>
      </c>
      <c r="AK54">
        <v>51.25281000010218</v>
      </c>
      <c r="AL54">
        <v>51.25281000010218</v>
      </c>
      <c r="AM54">
        <v>51.25281000010218</v>
      </c>
    </row>
    <row r="55" spans="1:39" x14ac:dyDescent="0.25">
      <c r="A55" s="32">
        <f ca="1">Exceedance!U55</f>
        <v>44378</v>
      </c>
      <c r="B55" s="254">
        <v>55.832730000022927</v>
      </c>
      <c r="C55" s="254">
        <v>55.832730000022927</v>
      </c>
      <c r="D55" s="254">
        <v>55.832730000022927</v>
      </c>
      <c r="E55">
        <v>55.832730000022927</v>
      </c>
      <c r="F55">
        <v>55.832730000022927</v>
      </c>
      <c r="G55">
        <v>55.832730000022927</v>
      </c>
      <c r="H55">
        <v>55.832730000022927</v>
      </c>
      <c r="I55">
        <v>55.832730000022927</v>
      </c>
      <c r="J55">
        <v>55.832730000022927</v>
      </c>
      <c r="K55">
        <v>55.832730000022927</v>
      </c>
      <c r="L55">
        <v>55.832730000022927</v>
      </c>
      <c r="M55">
        <v>55.832730000022927</v>
      </c>
      <c r="N55">
        <v>55.832730000022927</v>
      </c>
      <c r="O55">
        <v>55.832730000022927</v>
      </c>
      <c r="P55">
        <v>55.832730000022927</v>
      </c>
      <c r="Q55">
        <v>55.832730000022927</v>
      </c>
      <c r="R55">
        <v>55.832730000022927</v>
      </c>
      <c r="S55">
        <v>55.832730000022927</v>
      </c>
      <c r="T55">
        <v>55.832730000022927</v>
      </c>
      <c r="U55">
        <v>55.832730000022927</v>
      </c>
      <c r="V55">
        <v>55.832730000022927</v>
      </c>
      <c r="W55">
        <v>55.832730000022927</v>
      </c>
      <c r="X55">
        <v>55.832730000022927</v>
      </c>
      <c r="Y55">
        <v>55.832730000022927</v>
      </c>
      <c r="Z55">
        <v>55.832730000022927</v>
      </c>
      <c r="AA55">
        <v>55.832730000022927</v>
      </c>
      <c r="AB55">
        <v>55.832730000022927</v>
      </c>
      <c r="AC55">
        <v>55.832730000022927</v>
      </c>
      <c r="AD55">
        <v>55.832730000022927</v>
      </c>
      <c r="AE55">
        <v>55.832730000022927</v>
      </c>
      <c r="AF55">
        <v>55.832730000022927</v>
      </c>
      <c r="AG55">
        <v>55.832730000022927</v>
      </c>
      <c r="AH55">
        <v>55.832730000022927</v>
      </c>
      <c r="AI55">
        <v>55.832730000022927</v>
      </c>
      <c r="AJ55">
        <v>55.832730000022927</v>
      </c>
      <c r="AK55">
        <v>55.832730000022927</v>
      </c>
      <c r="AL55">
        <v>55.832730000022927</v>
      </c>
      <c r="AM55">
        <v>55.832730000022927</v>
      </c>
    </row>
    <row r="56" spans="1:39" x14ac:dyDescent="0.25">
      <c r="A56" s="32">
        <f ca="1">Exceedance!U56</f>
        <v>44409</v>
      </c>
      <c r="B56" s="254">
        <v>47.169740000005902</v>
      </c>
      <c r="C56" s="254">
        <v>47.169740000005902</v>
      </c>
      <c r="D56" s="254">
        <v>47.169740000005902</v>
      </c>
      <c r="E56">
        <v>47.169740000005902</v>
      </c>
      <c r="F56">
        <v>47.169740000005902</v>
      </c>
      <c r="G56">
        <v>47.169740000005902</v>
      </c>
      <c r="H56">
        <v>47.169740000005902</v>
      </c>
      <c r="I56">
        <v>47.169740000005902</v>
      </c>
      <c r="J56">
        <v>47.169740000005902</v>
      </c>
      <c r="K56">
        <v>47.169740000005902</v>
      </c>
      <c r="L56">
        <v>47.169740000005902</v>
      </c>
      <c r="M56">
        <v>47.169740000005902</v>
      </c>
      <c r="N56">
        <v>47.169740000005902</v>
      </c>
      <c r="O56">
        <v>47.169740000005902</v>
      </c>
      <c r="P56">
        <v>47.169740000005902</v>
      </c>
      <c r="Q56">
        <v>47.169740000005902</v>
      </c>
      <c r="R56">
        <v>47.169740000005902</v>
      </c>
      <c r="S56">
        <v>47.169740000005902</v>
      </c>
      <c r="T56">
        <v>47.169740000005902</v>
      </c>
      <c r="U56">
        <v>47.169740000005902</v>
      </c>
      <c r="V56">
        <v>47.169740000005902</v>
      </c>
      <c r="W56">
        <v>47.169740000005902</v>
      </c>
      <c r="X56">
        <v>47.169740000005902</v>
      </c>
      <c r="Y56">
        <v>47.169740000005902</v>
      </c>
      <c r="Z56">
        <v>47.169740000005902</v>
      </c>
      <c r="AA56">
        <v>47.169740000005902</v>
      </c>
      <c r="AB56">
        <v>47.169740000005902</v>
      </c>
      <c r="AC56">
        <v>47.169740000005902</v>
      </c>
      <c r="AD56">
        <v>47.169740000005902</v>
      </c>
      <c r="AE56">
        <v>47.169740000005902</v>
      </c>
      <c r="AF56">
        <v>47.169740000005902</v>
      </c>
      <c r="AG56">
        <v>47.169740000005902</v>
      </c>
      <c r="AH56">
        <v>47.169740000005902</v>
      </c>
      <c r="AI56">
        <v>47.169740000005902</v>
      </c>
      <c r="AJ56">
        <v>47.169740000005902</v>
      </c>
      <c r="AK56">
        <v>47.169740000005902</v>
      </c>
      <c r="AL56">
        <v>47.169740000005902</v>
      </c>
      <c r="AM56">
        <v>47.169740000005902</v>
      </c>
    </row>
    <row r="57" spans="1:39" x14ac:dyDescent="0.25">
      <c r="A57" s="32">
        <f ca="1">Exceedance!U57</f>
        <v>44440</v>
      </c>
      <c r="B57" s="254">
        <v>26.024240000069966</v>
      </c>
      <c r="C57" s="254">
        <v>26.024240000069966</v>
      </c>
      <c r="D57" s="254">
        <v>26.024240000069966</v>
      </c>
      <c r="E57">
        <v>26.024240000069966</v>
      </c>
      <c r="F57">
        <v>26.024240000069966</v>
      </c>
      <c r="G57">
        <v>26.024240000069966</v>
      </c>
      <c r="H57">
        <v>26.024240000069966</v>
      </c>
      <c r="I57">
        <v>26.024240000069966</v>
      </c>
      <c r="J57">
        <v>26.024240000069966</v>
      </c>
      <c r="K57">
        <v>26.024240000069966</v>
      </c>
      <c r="L57">
        <v>26.024240000069966</v>
      </c>
      <c r="M57">
        <v>26.024240000069966</v>
      </c>
      <c r="N57">
        <v>26.024240000069966</v>
      </c>
      <c r="O57">
        <v>26.024240000069966</v>
      </c>
      <c r="P57">
        <v>26.024240000069966</v>
      </c>
      <c r="Q57">
        <v>26.024240000069966</v>
      </c>
      <c r="R57">
        <v>26.024240000069966</v>
      </c>
      <c r="S57">
        <v>26.024240000069966</v>
      </c>
      <c r="T57">
        <v>26.024240000069966</v>
      </c>
      <c r="U57">
        <v>26.024240000069966</v>
      </c>
      <c r="V57">
        <v>26.024240000069966</v>
      </c>
      <c r="W57">
        <v>26.024240000069966</v>
      </c>
      <c r="X57">
        <v>26.024240000069966</v>
      </c>
      <c r="Y57">
        <v>26.024240000069966</v>
      </c>
      <c r="Z57">
        <v>26.024240000069966</v>
      </c>
      <c r="AA57">
        <v>26.024240000069966</v>
      </c>
      <c r="AB57">
        <v>26.024240000069966</v>
      </c>
      <c r="AC57">
        <v>26.024240000069966</v>
      </c>
      <c r="AD57">
        <v>26.024240000069966</v>
      </c>
      <c r="AE57">
        <v>26.024240000069966</v>
      </c>
      <c r="AF57">
        <v>26.024240000069966</v>
      </c>
      <c r="AG57">
        <v>26.024240000069966</v>
      </c>
      <c r="AH57">
        <v>26.024240000069966</v>
      </c>
      <c r="AI57">
        <v>26.024240000069966</v>
      </c>
      <c r="AJ57">
        <v>26.024240000069966</v>
      </c>
      <c r="AK57">
        <v>26.024240000069966</v>
      </c>
      <c r="AL57">
        <v>26.024240000069966</v>
      </c>
      <c r="AM57">
        <v>26.024240000069966</v>
      </c>
    </row>
    <row r="58" spans="1:39" x14ac:dyDescent="0.25">
      <c r="A58" s="32">
        <f ca="1">Exceedance!U58</f>
        <v>44470</v>
      </c>
      <c r="B58" s="254">
        <v>9.5666399999937468</v>
      </c>
      <c r="C58" s="254">
        <v>9.5666399999937468</v>
      </c>
      <c r="D58" s="254">
        <v>9.5666399999937468</v>
      </c>
      <c r="E58">
        <v>9.5666399999937468</v>
      </c>
      <c r="F58">
        <v>9.5666399999937468</v>
      </c>
      <c r="G58">
        <v>9.5666399999937468</v>
      </c>
      <c r="H58">
        <v>9.5666399999937468</v>
      </c>
      <c r="I58">
        <v>9.5666399999937468</v>
      </c>
      <c r="J58">
        <v>9.5666399999937468</v>
      </c>
      <c r="K58">
        <v>9.5666399999937468</v>
      </c>
      <c r="L58">
        <v>9.5666399999937468</v>
      </c>
      <c r="M58">
        <v>9.5666399999937468</v>
      </c>
      <c r="N58">
        <v>9.5666399999937468</v>
      </c>
      <c r="O58">
        <v>9.5666399999937468</v>
      </c>
      <c r="P58">
        <v>9.5666399999937468</v>
      </c>
      <c r="Q58">
        <v>9.5666399999937468</v>
      </c>
      <c r="R58">
        <v>9.5666399999937468</v>
      </c>
      <c r="S58">
        <v>9.5666399999937468</v>
      </c>
      <c r="T58">
        <v>9.5666399999937468</v>
      </c>
      <c r="U58">
        <v>9.5666399999937468</v>
      </c>
      <c r="V58">
        <v>9.5666399999937468</v>
      </c>
      <c r="W58">
        <v>9.5666399999937468</v>
      </c>
      <c r="X58">
        <v>9.5666399999937468</v>
      </c>
      <c r="Y58">
        <v>9.5666399999937468</v>
      </c>
      <c r="Z58">
        <v>9.5666399999937468</v>
      </c>
      <c r="AA58">
        <v>9.5666399999937468</v>
      </c>
      <c r="AB58">
        <v>9.5666399999937468</v>
      </c>
      <c r="AC58">
        <v>9.5666399999937468</v>
      </c>
      <c r="AD58">
        <v>9.5666399999937468</v>
      </c>
      <c r="AE58">
        <v>9.5666399999937468</v>
      </c>
      <c r="AF58">
        <v>9.5666399999937468</v>
      </c>
      <c r="AG58">
        <v>9.5666399999937468</v>
      </c>
      <c r="AH58">
        <v>9.5666399999937468</v>
      </c>
      <c r="AI58">
        <v>9.5666399999937468</v>
      </c>
      <c r="AJ58">
        <v>9.5666399999937468</v>
      </c>
      <c r="AK58">
        <v>9.5666399999937468</v>
      </c>
      <c r="AL58">
        <v>9.5666399999937468</v>
      </c>
      <c r="AM58">
        <v>9.5666399999937468</v>
      </c>
    </row>
    <row r="59" spans="1:39" x14ac:dyDescent="0.25">
      <c r="A59" s="32">
        <f ca="1">Exceedance!U59</f>
        <v>44501</v>
      </c>
      <c r="B59" s="254">
        <v>7.8389999999961282E-2</v>
      </c>
      <c r="C59" s="254">
        <v>7.8389999999961282E-2</v>
      </c>
      <c r="D59" s="254">
        <v>7.8389999999961282E-2</v>
      </c>
      <c r="E59">
        <v>7.8389999999961282E-2</v>
      </c>
      <c r="F59">
        <v>7.8389999999961282E-2</v>
      </c>
      <c r="G59">
        <v>7.8389999999961282E-2</v>
      </c>
      <c r="H59">
        <v>7.8389999999961282E-2</v>
      </c>
      <c r="I59">
        <v>7.8389999999961282E-2</v>
      </c>
      <c r="J59">
        <v>7.8389999999961282E-2</v>
      </c>
      <c r="K59">
        <v>7.8389999999961282E-2</v>
      </c>
      <c r="L59">
        <v>7.8389999999961282E-2</v>
      </c>
      <c r="M59">
        <v>7.8389999999961282E-2</v>
      </c>
      <c r="N59">
        <v>7.8389999999961282E-2</v>
      </c>
      <c r="O59">
        <v>7.8389999999961282E-2</v>
      </c>
      <c r="P59">
        <v>7.8389999999961282E-2</v>
      </c>
      <c r="Q59">
        <v>7.8389999999961282E-2</v>
      </c>
      <c r="R59">
        <v>7.8389999999961282E-2</v>
      </c>
      <c r="S59">
        <v>7.8389999999961282E-2</v>
      </c>
      <c r="T59">
        <v>7.8389999999961282E-2</v>
      </c>
      <c r="U59">
        <v>7.8389999999961282E-2</v>
      </c>
      <c r="V59">
        <v>7.8389999999961282E-2</v>
      </c>
      <c r="W59">
        <v>7.8389999999961282E-2</v>
      </c>
      <c r="X59">
        <v>7.8389999999961282E-2</v>
      </c>
      <c r="Y59">
        <v>7.8389999999961282E-2</v>
      </c>
      <c r="Z59">
        <v>7.8389999999961282E-2</v>
      </c>
      <c r="AA59">
        <v>7.8389999999961282E-2</v>
      </c>
      <c r="AB59">
        <v>7.8389999999961282E-2</v>
      </c>
      <c r="AC59">
        <v>7.8389999999961282E-2</v>
      </c>
      <c r="AD59">
        <v>7.8389999999961282E-2</v>
      </c>
      <c r="AE59">
        <v>7.8389999999961282E-2</v>
      </c>
      <c r="AF59">
        <v>7.8389999999961282E-2</v>
      </c>
      <c r="AG59">
        <v>7.8389999999961282E-2</v>
      </c>
      <c r="AH59">
        <v>7.8389999999961282E-2</v>
      </c>
      <c r="AI59">
        <v>7.8389999999961282E-2</v>
      </c>
      <c r="AJ59">
        <v>7.8389999999961282E-2</v>
      </c>
      <c r="AK59">
        <v>7.8389999999961282E-2</v>
      </c>
      <c r="AL59">
        <v>7.8389999999961282E-2</v>
      </c>
      <c r="AM59">
        <v>7.8389999999961282E-2</v>
      </c>
    </row>
    <row r="60" spans="1:39" x14ac:dyDescent="0.25">
      <c r="A60" s="32">
        <f ca="1">Exceedance!U60</f>
        <v>44531</v>
      </c>
      <c r="B60" s="254">
        <v>0</v>
      </c>
      <c r="C60" s="254">
        <v>0</v>
      </c>
      <c r="D60" s="254">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row>
    <row r="61" spans="1:39" x14ac:dyDescent="0.25">
      <c r="A61" s="32">
        <f ca="1">Exceedance!U61</f>
        <v>44562</v>
      </c>
      <c r="B61" s="254">
        <v>0</v>
      </c>
      <c r="C61" s="254">
        <v>0</v>
      </c>
      <c r="D61" s="254">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row>
    <row r="62" spans="1:39" x14ac:dyDescent="0.25">
      <c r="A62" s="32">
        <f ca="1">Exceedance!U62</f>
        <v>44593</v>
      </c>
      <c r="B62" s="254">
        <v>0.12342999999995619</v>
      </c>
      <c r="C62" s="254">
        <v>0.12342999999995619</v>
      </c>
      <c r="D62" s="254">
        <v>0.12342999999995619</v>
      </c>
      <c r="E62">
        <v>0.12342999999995619</v>
      </c>
      <c r="F62">
        <v>0.12342999999995619</v>
      </c>
      <c r="G62">
        <v>0.12342999999995619</v>
      </c>
      <c r="H62">
        <v>0.12342999999995619</v>
      </c>
      <c r="I62">
        <v>0.12342999999995619</v>
      </c>
      <c r="J62">
        <v>0.12342999999995619</v>
      </c>
      <c r="K62">
        <v>0.12342999999995619</v>
      </c>
      <c r="L62">
        <v>0.12342999999995619</v>
      </c>
      <c r="M62">
        <v>0.12342999999995619</v>
      </c>
      <c r="N62">
        <v>0.12342999999995619</v>
      </c>
      <c r="O62">
        <v>0.12342999999995619</v>
      </c>
      <c r="P62">
        <v>0.12342999999995619</v>
      </c>
      <c r="Q62">
        <v>0.12342999999995619</v>
      </c>
      <c r="R62">
        <v>0.12342999999995619</v>
      </c>
      <c r="S62">
        <v>0.12342999999995619</v>
      </c>
      <c r="T62">
        <v>0.12342999999995619</v>
      </c>
      <c r="U62">
        <v>0.12342999999995619</v>
      </c>
      <c r="V62">
        <v>0.12342999999995619</v>
      </c>
      <c r="W62">
        <v>0.12342999999995619</v>
      </c>
      <c r="X62">
        <v>0.12342999999995619</v>
      </c>
      <c r="Y62">
        <v>0.12342999999995619</v>
      </c>
      <c r="Z62">
        <v>0.12342999999995619</v>
      </c>
      <c r="AA62">
        <v>0.12342999999995619</v>
      </c>
      <c r="AB62">
        <v>0.12342999999995619</v>
      </c>
      <c r="AC62">
        <v>0.12342999999995619</v>
      </c>
      <c r="AD62">
        <v>0.12342999999995619</v>
      </c>
      <c r="AE62">
        <v>0.12342999999995619</v>
      </c>
      <c r="AF62">
        <v>0.12342999999995619</v>
      </c>
      <c r="AG62">
        <v>0.12342999999995619</v>
      </c>
      <c r="AH62">
        <v>0.12342999999995619</v>
      </c>
      <c r="AI62">
        <v>0.12342999999995619</v>
      </c>
      <c r="AJ62">
        <v>0.12342999999995619</v>
      </c>
      <c r="AK62">
        <v>0.12342999999995619</v>
      </c>
      <c r="AL62">
        <v>0.12342999999995619</v>
      </c>
      <c r="AM62">
        <v>0.12342999999995619</v>
      </c>
    </row>
    <row r="63" spans="1:39" x14ac:dyDescent="0.25">
      <c r="A63" s="32">
        <f ca="1">Exceedance!U63</f>
        <v>44621</v>
      </c>
      <c r="B63" s="254">
        <v>5.2526299999900221</v>
      </c>
      <c r="C63" s="254">
        <v>5.2526299999900221</v>
      </c>
      <c r="D63" s="254">
        <v>5.2526299999900221</v>
      </c>
      <c r="E63">
        <v>5.2526299999900221</v>
      </c>
      <c r="F63">
        <v>5.2526299999900221</v>
      </c>
      <c r="G63">
        <v>5.2526299999900221</v>
      </c>
      <c r="H63">
        <v>5.2526299999900221</v>
      </c>
      <c r="I63">
        <v>5.2526299999900221</v>
      </c>
      <c r="J63">
        <v>5.2526299999900221</v>
      </c>
      <c r="K63">
        <v>5.2526299999900221</v>
      </c>
      <c r="L63">
        <v>5.2526299999900221</v>
      </c>
      <c r="M63">
        <v>5.2526299999900221</v>
      </c>
      <c r="N63">
        <v>5.2526299999900221</v>
      </c>
      <c r="O63">
        <v>5.2526299999900221</v>
      </c>
      <c r="P63">
        <v>5.2526299999900221</v>
      </c>
      <c r="Q63">
        <v>5.2526299999900221</v>
      </c>
      <c r="R63">
        <v>5.2526299999900221</v>
      </c>
      <c r="S63">
        <v>5.2526299999900221</v>
      </c>
      <c r="T63">
        <v>5.2526299999900221</v>
      </c>
      <c r="U63">
        <v>5.2526299999900221</v>
      </c>
      <c r="V63">
        <v>5.2526299999900221</v>
      </c>
      <c r="W63">
        <v>5.2526299999900221</v>
      </c>
      <c r="X63">
        <v>5.2526299999900221</v>
      </c>
      <c r="Y63">
        <v>5.2526299999900221</v>
      </c>
      <c r="Z63">
        <v>5.2526299999900221</v>
      </c>
      <c r="AA63">
        <v>5.2526299999900221</v>
      </c>
      <c r="AB63">
        <v>5.2526299999900221</v>
      </c>
      <c r="AC63">
        <v>5.2526299999900221</v>
      </c>
      <c r="AD63">
        <v>5.2526299999900221</v>
      </c>
      <c r="AE63">
        <v>5.2526299999900221</v>
      </c>
      <c r="AF63">
        <v>5.2526299999900221</v>
      </c>
      <c r="AG63">
        <v>5.2526299999900221</v>
      </c>
      <c r="AH63">
        <v>5.2526299999900221</v>
      </c>
      <c r="AI63">
        <v>5.2526299999900221</v>
      </c>
      <c r="AJ63">
        <v>5.2526299999900221</v>
      </c>
      <c r="AK63">
        <v>5.2526299999900221</v>
      </c>
      <c r="AL63">
        <v>5.2526299999900221</v>
      </c>
      <c r="AM63">
        <v>5.2526299999900221</v>
      </c>
    </row>
    <row r="64" spans="1:39" x14ac:dyDescent="0.25">
      <c r="A64" s="32" t="str">
        <f ca="1">Exceedance!U64</f>
        <v/>
      </c>
      <c r="B64" s="254">
        <v>20.506100000010036</v>
      </c>
      <c r="C64" s="254">
        <v>20.506100000010036</v>
      </c>
      <c r="D64" s="254">
        <v>20.506100000010036</v>
      </c>
      <c r="E64">
        <v>20.506100000010036</v>
      </c>
      <c r="F64">
        <v>20.506100000010036</v>
      </c>
      <c r="G64">
        <v>20.506100000010036</v>
      </c>
      <c r="H64">
        <v>20.506100000010036</v>
      </c>
      <c r="I64">
        <v>20.506100000010036</v>
      </c>
      <c r="J64">
        <v>20.506100000010036</v>
      </c>
      <c r="K64">
        <v>20.506100000010036</v>
      </c>
      <c r="L64">
        <v>20.506100000010036</v>
      </c>
      <c r="M64">
        <v>20.506100000010036</v>
      </c>
      <c r="N64">
        <v>20.506100000010036</v>
      </c>
      <c r="O64">
        <v>20.506100000010036</v>
      </c>
      <c r="P64">
        <v>20.506100000010036</v>
      </c>
      <c r="Q64">
        <v>20.506100000010036</v>
      </c>
      <c r="R64">
        <v>20.506100000010036</v>
      </c>
      <c r="S64">
        <v>20.506100000010036</v>
      </c>
      <c r="T64">
        <v>20.506100000010036</v>
      </c>
      <c r="U64">
        <v>20.506100000010036</v>
      </c>
      <c r="V64">
        <v>20.506100000010036</v>
      </c>
      <c r="W64">
        <v>20.506100000010036</v>
      </c>
      <c r="X64">
        <v>20.506100000010036</v>
      </c>
      <c r="Y64">
        <v>20.506100000010036</v>
      </c>
      <c r="Z64">
        <v>20.506100000010036</v>
      </c>
      <c r="AA64">
        <v>20.506100000010036</v>
      </c>
      <c r="AB64">
        <v>20.506100000010036</v>
      </c>
      <c r="AC64">
        <v>20.506100000010036</v>
      </c>
      <c r="AD64">
        <v>20.506100000010036</v>
      </c>
      <c r="AE64">
        <v>20.506100000010036</v>
      </c>
      <c r="AF64">
        <v>20.506100000010036</v>
      </c>
      <c r="AG64">
        <v>20.506100000010036</v>
      </c>
      <c r="AH64">
        <v>20.506100000010036</v>
      </c>
      <c r="AI64">
        <v>20.506100000010036</v>
      </c>
      <c r="AJ64">
        <v>20.506100000010036</v>
      </c>
      <c r="AK64">
        <v>20.506100000010036</v>
      </c>
      <c r="AL64">
        <v>20.506100000010036</v>
      </c>
      <c r="AM64">
        <v>20.506100000010036</v>
      </c>
    </row>
    <row r="65" spans="1:39" x14ac:dyDescent="0.25">
      <c r="A65" s="32" t="str">
        <f ca="1">Exceedance!U65</f>
        <v/>
      </c>
      <c r="B65" s="254">
        <v>35.193290000083472</v>
      </c>
      <c r="C65" s="254">
        <v>35.193290000083472</v>
      </c>
      <c r="D65" s="254">
        <v>35.193290000083472</v>
      </c>
      <c r="E65">
        <v>35.193290000083472</v>
      </c>
      <c r="F65">
        <v>35.193290000083472</v>
      </c>
      <c r="G65">
        <v>35.193290000083472</v>
      </c>
      <c r="H65">
        <v>35.193290000083472</v>
      </c>
      <c r="I65">
        <v>35.193290000083472</v>
      </c>
      <c r="J65">
        <v>35.193290000083472</v>
      </c>
      <c r="K65">
        <v>35.193290000083472</v>
      </c>
      <c r="L65">
        <v>35.193290000083472</v>
      </c>
      <c r="M65">
        <v>35.193290000083472</v>
      </c>
      <c r="N65">
        <v>35.193290000083472</v>
      </c>
      <c r="O65">
        <v>35.193290000083472</v>
      </c>
      <c r="P65">
        <v>35.193290000083472</v>
      </c>
      <c r="Q65">
        <v>35.193290000083472</v>
      </c>
      <c r="R65">
        <v>35.193290000083472</v>
      </c>
      <c r="S65">
        <v>35.193290000083472</v>
      </c>
      <c r="T65">
        <v>35.193290000083472</v>
      </c>
      <c r="U65">
        <v>35.193290000083472</v>
      </c>
      <c r="V65">
        <v>35.193290000083472</v>
      </c>
      <c r="W65">
        <v>35.193290000083472</v>
      </c>
      <c r="X65">
        <v>35.193290000083472</v>
      </c>
      <c r="Y65">
        <v>35.193290000083472</v>
      </c>
      <c r="Z65">
        <v>35.193290000083472</v>
      </c>
      <c r="AA65">
        <v>35.193290000083472</v>
      </c>
      <c r="AB65">
        <v>35.193290000083472</v>
      </c>
      <c r="AC65">
        <v>35.193290000083472</v>
      </c>
      <c r="AD65">
        <v>35.193290000083472</v>
      </c>
      <c r="AE65">
        <v>35.193290000083472</v>
      </c>
      <c r="AF65">
        <v>35.193290000083472</v>
      </c>
      <c r="AG65">
        <v>35.193290000083472</v>
      </c>
      <c r="AH65">
        <v>35.193290000083472</v>
      </c>
      <c r="AI65">
        <v>35.193290000083472</v>
      </c>
      <c r="AJ65">
        <v>35.193290000083472</v>
      </c>
      <c r="AK65">
        <v>35.193290000083472</v>
      </c>
      <c r="AL65">
        <v>35.193290000083472</v>
      </c>
      <c r="AM65">
        <v>35.193290000083472</v>
      </c>
    </row>
    <row r="66" spans="1:39" x14ac:dyDescent="0.25">
      <c r="A66" s="32" t="str">
        <f ca="1">Exceedance!U66</f>
        <v/>
      </c>
      <c r="B66" s="254">
        <v>51.25281000010218</v>
      </c>
      <c r="C66" s="254">
        <v>51.25281000010218</v>
      </c>
      <c r="D66" s="254">
        <v>51.25281000010218</v>
      </c>
      <c r="E66">
        <v>51.25281000010218</v>
      </c>
      <c r="F66">
        <v>51.25281000010218</v>
      </c>
      <c r="G66">
        <v>51.25281000010218</v>
      </c>
      <c r="H66">
        <v>51.25281000010218</v>
      </c>
      <c r="I66">
        <v>51.25281000010218</v>
      </c>
      <c r="J66">
        <v>51.25281000010218</v>
      </c>
      <c r="K66">
        <v>51.25281000010218</v>
      </c>
      <c r="L66">
        <v>51.25281000010218</v>
      </c>
      <c r="M66">
        <v>51.25281000010218</v>
      </c>
      <c r="N66">
        <v>51.25281000010218</v>
      </c>
      <c r="O66">
        <v>51.25281000010218</v>
      </c>
      <c r="P66">
        <v>51.25281000010218</v>
      </c>
      <c r="Q66">
        <v>51.25281000010218</v>
      </c>
      <c r="R66">
        <v>51.25281000010218</v>
      </c>
      <c r="S66">
        <v>51.25281000010218</v>
      </c>
      <c r="T66">
        <v>51.25281000010218</v>
      </c>
      <c r="U66">
        <v>51.25281000010218</v>
      </c>
      <c r="V66">
        <v>51.25281000010218</v>
      </c>
      <c r="W66">
        <v>51.25281000010218</v>
      </c>
      <c r="X66">
        <v>51.25281000010218</v>
      </c>
      <c r="Y66">
        <v>51.25281000010218</v>
      </c>
      <c r="Z66">
        <v>51.25281000010218</v>
      </c>
      <c r="AA66">
        <v>51.25281000010218</v>
      </c>
      <c r="AB66">
        <v>51.25281000010218</v>
      </c>
      <c r="AC66">
        <v>51.25281000010218</v>
      </c>
      <c r="AD66">
        <v>51.25281000010218</v>
      </c>
      <c r="AE66">
        <v>51.25281000010218</v>
      </c>
      <c r="AF66">
        <v>51.25281000010218</v>
      </c>
      <c r="AG66">
        <v>51.25281000010218</v>
      </c>
      <c r="AH66">
        <v>51.25281000010218</v>
      </c>
      <c r="AI66">
        <v>51.25281000010218</v>
      </c>
      <c r="AJ66">
        <v>51.25281000010218</v>
      </c>
      <c r="AK66">
        <v>51.25281000010218</v>
      </c>
      <c r="AL66">
        <v>51.25281000010218</v>
      </c>
      <c r="AM66">
        <v>51.25281000010218</v>
      </c>
    </row>
    <row r="67" spans="1:39" x14ac:dyDescent="0.25">
      <c r="A67" s="32" t="str">
        <f ca="1">Exceedance!U67</f>
        <v/>
      </c>
      <c r="B67" s="254">
        <v>55.832730000022927</v>
      </c>
      <c r="C67" s="254">
        <v>55.832730000022927</v>
      </c>
      <c r="D67" s="254">
        <v>55.832730000022927</v>
      </c>
      <c r="E67">
        <v>55.832730000022927</v>
      </c>
      <c r="F67">
        <v>55.832730000022927</v>
      </c>
      <c r="G67">
        <v>55.832730000022927</v>
      </c>
      <c r="H67">
        <v>55.832730000022927</v>
      </c>
      <c r="I67">
        <v>55.832730000022927</v>
      </c>
      <c r="J67">
        <v>55.832730000022927</v>
      </c>
      <c r="K67">
        <v>55.832730000022927</v>
      </c>
      <c r="L67">
        <v>55.832730000022927</v>
      </c>
      <c r="M67">
        <v>55.832730000022927</v>
      </c>
      <c r="N67">
        <v>55.832730000022927</v>
      </c>
      <c r="O67">
        <v>55.832730000022927</v>
      </c>
      <c r="P67">
        <v>55.832730000022927</v>
      </c>
      <c r="Q67">
        <v>55.832730000022927</v>
      </c>
      <c r="R67">
        <v>55.832730000022927</v>
      </c>
      <c r="S67">
        <v>55.832730000022927</v>
      </c>
      <c r="T67">
        <v>55.832730000022927</v>
      </c>
      <c r="U67">
        <v>55.832730000022927</v>
      </c>
      <c r="V67">
        <v>55.832730000022927</v>
      </c>
      <c r="W67">
        <v>55.832730000022927</v>
      </c>
      <c r="X67">
        <v>55.832730000022927</v>
      </c>
      <c r="Y67">
        <v>55.832730000022927</v>
      </c>
      <c r="Z67">
        <v>55.832730000022927</v>
      </c>
      <c r="AA67">
        <v>55.832730000022927</v>
      </c>
      <c r="AB67">
        <v>55.832730000022927</v>
      </c>
      <c r="AC67">
        <v>55.832730000022927</v>
      </c>
      <c r="AD67">
        <v>55.832730000022927</v>
      </c>
      <c r="AE67">
        <v>55.832730000022927</v>
      </c>
      <c r="AF67">
        <v>55.832730000022927</v>
      </c>
      <c r="AG67">
        <v>55.832730000022927</v>
      </c>
      <c r="AH67">
        <v>55.832730000022927</v>
      </c>
      <c r="AI67">
        <v>55.832730000022927</v>
      </c>
      <c r="AJ67">
        <v>55.832730000022927</v>
      </c>
      <c r="AK67">
        <v>55.832730000022927</v>
      </c>
      <c r="AL67">
        <v>55.832730000022927</v>
      </c>
      <c r="AM67">
        <v>55.832730000022927</v>
      </c>
    </row>
    <row r="68" spans="1:39" x14ac:dyDescent="0.25">
      <c r="A68" s="32" t="str">
        <f ca="1">Exceedance!U68</f>
        <v/>
      </c>
      <c r="B68" s="254">
        <v>47.169740000005902</v>
      </c>
      <c r="C68" s="254">
        <v>47.169740000005902</v>
      </c>
      <c r="D68" s="254">
        <v>47.169740000005902</v>
      </c>
      <c r="E68">
        <v>47.169740000005902</v>
      </c>
      <c r="F68">
        <v>47.169740000005902</v>
      </c>
      <c r="G68">
        <v>47.169740000005902</v>
      </c>
      <c r="H68">
        <v>47.169740000005902</v>
      </c>
      <c r="I68">
        <v>47.169740000005902</v>
      </c>
      <c r="J68">
        <v>47.169740000005902</v>
      </c>
      <c r="K68">
        <v>47.169740000005902</v>
      </c>
      <c r="L68">
        <v>47.169740000005902</v>
      </c>
      <c r="M68">
        <v>47.169740000005902</v>
      </c>
      <c r="N68">
        <v>47.169740000005902</v>
      </c>
      <c r="O68">
        <v>47.169740000005902</v>
      </c>
      <c r="P68">
        <v>47.169740000005902</v>
      </c>
      <c r="Q68">
        <v>47.169740000005902</v>
      </c>
      <c r="R68">
        <v>47.169740000005902</v>
      </c>
      <c r="S68">
        <v>47.169740000005902</v>
      </c>
      <c r="T68">
        <v>47.169740000005902</v>
      </c>
      <c r="U68">
        <v>47.169740000005902</v>
      </c>
      <c r="V68">
        <v>47.169740000005902</v>
      </c>
      <c r="W68">
        <v>47.169740000005902</v>
      </c>
      <c r="X68">
        <v>47.169740000005902</v>
      </c>
      <c r="Y68">
        <v>47.169740000005902</v>
      </c>
      <c r="Z68">
        <v>47.169740000005902</v>
      </c>
      <c r="AA68">
        <v>47.169740000005902</v>
      </c>
      <c r="AB68">
        <v>47.169740000005902</v>
      </c>
      <c r="AC68">
        <v>47.169740000005902</v>
      </c>
      <c r="AD68">
        <v>47.169740000005902</v>
      </c>
      <c r="AE68">
        <v>47.169740000005902</v>
      </c>
      <c r="AF68">
        <v>47.169740000005902</v>
      </c>
      <c r="AG68">
        <v>47.169740000005902</v>
      </c>
      <c r="AH68">
        <v>47.169740000005902</v>
      </c>
      <c r="AI68">
        <v>47.169740000005902</v>
      </c>
      <c r="AJ68">
        <v>47.169740000005902</v>
      </c>
      <c r="AK68">
        <v>47.169740000005902</v>
      </c>
      <c r="AL68">
        <v>47.169740000005902</v>
      </c>
      <c r="AM68">
        <v>47.169740000005902</v>
      </c>
    </row>
    <row r="69" spans="1:39" x14ac:dyDescent="0.25">
      <c r="A69" s="32" t="str">
        <f ca="1">Exceedance!U69</f>
        <v/>
      </c>
      <c r="B69" s="254">
        <v>26.024240000069966</v>
      </c>
      <c r="C69" s="254">
        <v>26.024240000069966</v>
      </c>
      <c r="D69" s="254">
        <v>26.024240000069966</v>
      </c>
      <c r="E69">
        <v>26.024240000069966</v>
      </c>
      <c r="F69">
        <v>26.024240000069966</v>
      </c>
      <c r="G69">
        <v>26.024240000069966</v>
      </c>
      <c r="H69">
        <v>26.024240000069966</v>
      </c>
      <c r="I69">
        <v>26.024240000069966</v>
      </c>
      <c r="J69">
        <v>26.024240000069966</v>
      </c>
      <c r="K69">
        <v>26.024240000069966</v>
      </c>
      <c r="L69">
        <v>26.024240000069966</v>
      </c>
      <c r="M69">
        <v>26.024240000069966</v>
      </c>
      <c r="N69">
        <v>26.024240000069966</v>
      </c>
      <c r="O69">
        <v>26.024240000069966</v>
      </c>
      <c r="P69">
        <v>26.024240000069966</v>
      </c>
      <c r="Q69">
        <v>26.024240000069966</v>
      </c>
      <c r="R69">
        <v>26.024240000069966</v>
      </c>
      <c r="S69">
        <v>26.024240000069966</v>
      </c>
      <c r="T69">
        <v>26.024240000069966</v>
      </c>
      <c r="U69">
        <v>26.024240000069966</v>
      </c>
      <c r="V69">
        <v>26.024240000069966</v>
      </c>
      <c r="W69">
        <v>26.024240000069966</v>
      </c>
      <c r="X69">
        <v>26.024240000069966</v>
      </c>
      <c r="Y69">
        <v>26.024240000069966</v>
      </c>
      <c r="Z69">
        <v>26.024240000069966</v>
      </c>
      <c r="AA69">
        <v>26.024240000069966</v>
      </c>
      <c r="AB69">
        <v>26.024240000069966</v>
      </c>
      <c r="AC69">
        <v>26.024240000069966</v>
      </c>
      <c r="AD69">
        <v>26.024240000069966</v>
      </c>
      <c r="AE69">
        <v>26.024240000069966</v>
      </c>
      <c r="AF69">
        <v>26.024240000069966</v>
      </c>
      <c r="AG69">
        <v>26.024240000069966</v>
      </c>
      <c r="AH69">
        <v>26.024240000069966</v>
      </c>
      <c r="AI69">
        <v>26.024240000069966</v>
      </c>
      <c r="AJ69">
        <v>26.024240000069966</v>
      </c>
      <c r="AK69">
        <v>26.024240000069966</v>
      </c>
      <c r="AL69">
        <v>26.024240000069966</v>
      </c>
      <c r="AM69">
        <v>26.024240000069966</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FF66CC"/>
  </sheetPr>
  <dimension ref="A1:BQ100"/>
  <sheetViews>
    <sheetView zoomScale="90" zoomScaleNormal="90" workbookViewId="0">
      <selection activeCell="B4" sqref="B4:AM69"/>
    </sheetView>
  </sheetViews>
  <sheetFormatPr defaultRowHeight="15" x14ac:dyDescent="0.25"/>
  <cols>
    <col min="1" max="1" width="8.85546875" style="55"/>
    <col min="2" max="4" width="9.140625" style="255"/>
  </cols>
  <sheetData>
    <row r="1" spans="1:69" s="55" customFormat="1" x14ac:dyDescent="0.25">
      <c r="A1" s="30"/>
      <c r="B1" s="762" t="s">
        <v>179</v>
      </c>
      <c r="C1" s="763"/>
      <c r="D1" s="763"/>
      <c r="E1" s="763"/>
      <c r="F1" s="763"/>
      <c r="G1" s="763"/>
      <c r="H1" s="763"/>
      <c r="I1" s="763"/>
      <c r="J1" s="763"/>
      <c r="K1" s="763"/>
      <c r="L1" s="763"/>
      <c r="M1" s="763"/>
      <c r="N1" s="763"/>
      <c r="O1" s="763"/>
      <c r="P1" s="763"/>
      <c r="Q1" s="763"/>
      <c r="R1" s="763"/>
      <c r="S1" s="763"/>
      <c r="T1" s="763"/>
      <c r="U1" s="763"/>
      <c r="V1" s="763"/>
      <c r="W1" s="763"/>
      <c r="X1" s="763"/>
      <c r="Y1" s="763"/>
      <c r="Z1" s="763"/>
      <c r="AA1" s="763"/>
      <c r="AB1" s="763"/>
      <c r="AC1" s="763"/>
      <c r="AD1" s="763"/>
      <c r="AE1" s="763"/>
      <c r="AF1" s="763"/>
      <c r="AG1" s="763"/>
      <c r="AH1" s="763"/>
    </row>
    <row r="2" spans="1:69" s="55" customFormat="1" x14ac:dyDescent="0.25">
      <c r="A2" s="30"/>
      <c r="B2" s="271" t="s">
        <v>295</v>
      </c>
      <c r="C2" s="271" t="s">
        <v>296</v>
      </c>
      <c r="D2" s="271" t="s">
        <v>297</v>
      </c>
      <c r="E2" s="55">
        <v>1981</v>
      </c>
      <c r="F2" s="55">
        <v>1982</v>
      </c>
      <c r="G2" s="55">
        <v>1983</v>
      </c>
      <c r="H2" s="55">
        <v>1984</v>
      </c>
      <c r="I2" s="55">
        <v>1985</v>
      </c>
      <c r="J2" s="55">
        <v>1986</v>
      </c>
      <c r="K2" s="55">
        <v>1987</v>
      </c>
      <c r="L2" s="55">
        <v>1988</v>
      </c>
      <c r="M2" s="55">
        <v>1989</v>
      </c>
      <c r="N2" s="55">
        <v>1990</v>
      </c>
      <c r="O2" s="55">
        <v>1991</v>
      </c>
      <c r="P2" s="55">
        <v>1992</v>
      </c>
      <c r="Q2" s="55">
        <v>1993</v>
      </c>
      <c r="R2" s="55">
        <v>1994</v>
      </c>
      <c r="S2" s="55">
        <v>1995</v>
      </c>
      <c r="T2" s="55">
        <v>1996</v>
      </c>
      <c r="U2" s="55">
        <v>1997</v>
      </c>
      <c r="V2" s="55">
        <v>1998</v>
      </c>
      <c r="W2" s="55">
        <v>1999</v>
      </c>
      <c r="X2" s="55">
        <v>2000</v>
      </c>
      <c r="Y2" s="55">
        <v>2001</v>
      </c>
      <c r="Z2" s="55">
        <v>2002</v>
      </c>
      <c r="AA2" s="55">
        <v>2003</v>
      </c>
      <c r="AB2" s="55">
        <v>2004</v>
      </c>
      <c r="AC2" s="55">
        <v>2005</v>
      </c>
      <c r="AD2" s="55">
        <v>2006</v>
      </c>
      <c r="AE2" s="55">
        <v>2007</v>
      </c>
      <c r="AF2" s="193">
        <v>2008</v>
      </c>
      <c r="AG2" s="193">
        <v>2009</v>
      </c>
      <c r="AH2" s="193">
        <v>2010</v>
      </c>
      <c r="AI2" s="193">
        <v>2011</v>
      </c>
      <c r="AJ2" s="193">
        <v>2012</v>
      </c>
      <c r="AK2" s="193">
        <v>2013</v>
      </c>
      <c r="AL2" s="193">
        <v>2014</v>
      </c>
      <c r="AM2" s="193">
        <v>2015</v>
      </c>
      <c r="AN2" s="193">
        <v>2016</v>
      </c>
      <c r="AO2" s="193">
        <v>2017</v>
      </c>
      <c r="AP2" s="193">
        <v>2018</v>
      </c>
      <c r="AQ2" s="193">
        <v>2019</v>
      </c>
      <c r="AR2" s="193">
        <v>2020</v>
      </c>
      <c r="AS2" s="193">
        <v>2021</v>
      </c>
      <c r="AT2" s="193">
        <v>2022</v>
      </c>
      <c r="AU2" s="193">
        <v>2023</v>
      </c>
      <c r="AV2" s="193">
        <v>2024</v>
      </c>
      <c r="AW2" s="193">
        <v>2025</v>
      </c>
      <c r="AX2" s="193">
        <v>2026</v>
      </c>
      <c r="AY2" s="193">
        <v>2027</v>
      </c>
      <c r="AZ2" s="193">
        <v>2028</v>
      </c>
      <c r="BA2" s="193">
        <v>2029</v>
      </c>
      <c r="BB2" s="193">
        <v>2030</v>
      </c>
      <c r="BC2" s="193">
        <v>2031</v>
      </c>
      <c r="BD2" s="193">
        <v>2032</v>
      </c>
      <c r="BE2" s="193"/>
      <c r="BF2" s="193"/>
      <c r="BG2" s="193"/>
      <c r="BH2" s="193"/>
      <c r="BI2" s="193"/>
      <c r="BJ2" s="193"/>
      <c r="BK2" s="193"/>
      <c r="BL2" s="193"/>
      <c r="BM2" s="193"/>
      <c r="BN2" s="193"/>
      <c r="BO2" s="193"/>
      <c r="BP2" s="193"/>
      <c r="BQ2" s="193"/>
    </row>
    <row r="3" spans="1:69" s="33" customFormat="1" x14ac:dyDescent="0.25">
      <c r="A3" s="31"/>
      <c r="B3" s="33" t="s">
        <v>332</v>
      </c>
      <c r="C3" s="33" t="s">
        <v>333</v>
      </c>
      <c r="D3" s="33" t="s">
        <v>334</v>
      </c>
      <c r="E3" s="33" t="s">
        <v>335</v>
      </c>
      <c r="F3" s="33" t="s">
        <v>336</v>
      </c>
      <c r="G3" s="33" t="s">
        <v>337</v>
      </c>
      <c r="H3" s="33" t="s">
        <v>338</v>
      </c>
      <c r="I3" s="33" t="s">
        <v>339</v>
      </c>
      <c r="J3" s="33" t="s">
        <v>340</v>
      </c>
      <c r="K3" s="33" t="s">
        <v>341</v>
      </c>
      <c r="L3" s="33" t="s">
        <v>342</v>
      </c>
      <c r="M3" s="33" t="s">
        <v>343</v>
      </c>
      <c r="N3" s="33" t="s">
        <v>344</v>
      </c>
      <c r="O3" s="33" t="s">
        <v>345</v>
      </c>
      <c r="P3" s="33" t="s">
        <v>346</v>
      </c>
      <c r="Q3" s="33" t="s">
        <v>347</v>
      </c>
      <c r="R3" s="33" t="s">
        <v>348</v>
      </c>
      <c r="S3" s="33" t="s">
        <v>349</v>
      </c>
      <c r="T3" s="33" t="s">
        <v>350</v>
      </c>
      <c r="U3" s="33" t="s">
        <v>351</v>
      </c>
      <c r="V3" s="33" t="s">
        <v>352</v>
      </c>
      <c r="W3" s="33" t="s">
        <v>353</v>
      </c>
      <c r="X3" s="33" t="s">
        <v>354</v>
      </c>
      <c r="Y3" s="33" t="s">
        <v>355</v>
      </c>
      <c r="Z3" s="33" t="s">
        <v>356</v>
      </c>
      <c r="AA3" s="33" t="s">
        <v>357</v>
      </c>
      <c r="AB3" s="33" t="s">
        <v>358</v>
      </c>
      <c r="AC3" s="33" t="s">
        <v>359</v>
      </c>
      <c r="AD3" s="33" t="s">
        <v>360</v>
      </c>
      <c r="AE3" s="33" t="s">
        <v>361</v>
      </c>
      <c r="AF3" s="33" t="s">
        <v>362</v>
      </c>
      <c r="AG3" s="33" t="s">
        <v>363</v>
      </c>
      <c r="AH3" s="33" t="s">
        <v>364</v>
      </c>
      <c r="AI3" s="33" t="s">
        <v>384</v>
      </c>
      <c r="AJ3" s="33" t="s">
        <v>385</v>
      </c>
      <c r="AK3" s="33" t="s">
        <v>386</v>
      </c>
      <c r="AL3" s="33" t="s">
        <v>387</v>
      </c>
      <c r="AM3" s="33" t="s">
        <v>388</v>
      </c>
      <c r="AN3" s="33" t="s">
        <v>389</v>
      </c>
      <c r="AO3" s="33" t="s">
        <v>390</v>
      </c>
      <c r="AP3" s="33" t="s">
        <v>391</v>
      </c>
      <c r="AQ3" s="33" t="s">
        <v>392</v>
      </c>
      <c r="AR3" s="33" t="s">
        <v>393</v>
      </c>
      <c r="AS3" s="33" t="s">
        <v>394</v>
      </c>
      <c r="AT3" s="33" t="s">
        <v>395</v>
      </c>
      <c r="AU3" s="33" t="s">
        <v>396</v>
      </c>
      <c r="AV3" s="33" t="s">
        <v>397</v>
      </c>
      <c r="AW3" s="33" t="s">
        <v>398</v>
      </c>
      <c r="AX3" s="33" t="s">
        <v>399</v>
      </c>
      <c r="AY3" s="33" t="s">
        <v>400</v>
      </c>
      <c r="AZ3" s="33" t="s">
        <v>401</v>
      </c>
      <c r="BA3" s="33" t="s">
        <v>402</v>
      </c>
      <c r="BB3" s="33" t="s">
        <v>403</v>
      </c>
      <c r="BC3" s="33" t="s">
        <v>404</v>
      </c>
      <c r="BD3" s="33" t="s">
        <v>405</v>
      </c>
    </row>
    <row r="4" spans="1:69" x14ac:dyDescent="0.25">
      <c r="A4" s="32">
        <f ca="1">Exceedance!U4</f>
        <v>42826</v>
      </c>
      <c r="B4" s="273">
        <v>180.71699999993891</v>
      </c>
      <c r="C4" s="273">
        <v>180.71699999993891</v>
      </c>
      <c r="D4" s="273">
        <v>180.71699999993891</v>
      </c>
      <c r="E4">
        <v>180.71699999993891</v>
      </c>
      <c r="F4">
        <v>180.71699999993891</v>
      </c>
      <c r="G4">
        <v>180.71699999993891</v>
      </c>
      <c r="H4">
        <v>180.71699999993891</v>
      </c>
      <c r="I4">
        <v>180.71699999993891</v>
      </c>
      <c r="J4">
        <v>180.71699999993891</v>
      </c>
      <c r="K4">
        <v>180.71699999993891</v>
      </c>
      <c r="L4">
        <v>180.71699999993891</v>
      </c>
      <c r="M4">
        <v>180.71699999993891</v>
      </c>
      <c r="N4">
        <v>180.71699999993891</v>
      </c>
      <c r="O4">
        <v>180.71699999993891</v>
      </c>
      <c r="P4">
        <v>180.71699999993891</v>
      </c>
      <c r="Q4">
        <v>180.71699999993891</v>
      </c>
      <c r="R4">
        <v>180.71699999993891</v>
      </c>
      <c r="S4">
        <v>180.71699999993891</v>
      </c>
      <c r="T4">
        <v>180.71699999993891</v>
      </c>
      <c r="U4">
        <v>180.71699999993891</v>
      </c>
      <c r="V4">
        <v>180.71699999993891</v>
      </c>
      <c r="W4">
        <v>180.71699999993891</v>
      </c>
      <c r="X4">
        <v>180.71699999993891</v>
      </c>
      <c r="Y4">
        <v>180.71699999993891</v>
      </c>
      <c r="Z4">
        <v>180.71699999993891</v>
      </c>
      <c r="AA4">
        <v>180.71699999993891</v>
      </c>
      <c r="AB4">
        <v>180.71699999993891</v>
      </c>
      <c r="AC4">
        <v>180.71699999993891</v>
      </c>
      <c r="AD4">
        <v>180.71699999993891</v>
      </c>
      <c r="AE4">
        <v>180.71699999993891</v>
      </c>
      <c r="AF4">
        <v>180.71699999993891</v>
      </c>
      <c r="AG4">
        <v>180.71699999993891</v>
      </c>
      <c r="AH4">
        <v>180.71699999993891</v>
      </c>
      <c r="AI4">
        <v>180.71699999993891</v>
      </c>
      <c r="AJ4">
        <v>180.71699999993891</v>
      </c>
      <c r="AK4">
        <v>180.71699999993891</v>
      </c>
      <c r="AL4">
        <v>180.71699999993891</v>
      </c>
      <c r="AM4">
        <v>180.71699999993891</v>
      </c>
    </row>
    <row r="5" spans="1:69" x14ac:dyDescent="0.25">
      <c r="A5" s="32">
        <f ca="1">Exceedance!U5</f>
        <v>42856</v>
      </c>
      <c r="B5" s="273">
        <v>104.22699999994691</v>
      </c>
      <c r="C5" s="273">
        <v>104.22699999994691</v>
      </c>
      <c r="D5" s="273">
        <v>104.22699999994691</v>
      </c>
      <c r="E5">
        <v>104.22699999994691</v>
      </c>
      <c r="F5">
        <v>104.22699999994691</v>
      </c>
      <c r="G5">
        <v>104.22699999994691</v>
      </c>
      <c r="H5">
        <v>104.22699999994691</v>
      </c>
      <c r="I5">
        <v>104.22699999994691</v>
      </c>
      <c r="J5">
        <v>104.22699999994691</v>
      </c>
      <c r="K5">
        <v>104.22699999994691</v>
      </c>
      <c r="L5">
        <v>104.22699999994691</v>
      </c>
      <c r="M5">
        <v>104.22699999994691</v>
      </c>
      <c r="N5">
        <v>104.22699999994691</v>
      </c>
      <c r="O5">
        <v>104.22699999994691</v>
      </c>
      <c r="P5">
        <v>104.22699999994691</v>
      </c>
      <c r="Q5">
        <v>104.22699999994691</v>
      </c>
      <c r="R5">
        <v>104.22699999994691</v>
      </c>
      <c r="S5">
        <v>104.22699999994691</v>
      </c>
      <c r="T5">
        <v>104.22699999994691</v>
      </c>
      <c r="U5">
        <v>104.22699999994691</v>
      </c>
      <c r="V5">
        <v>104.22699999994691</v>
      </c>
      <c r="W5">
        <v>104.22699999994691</v>
      </c>
      <c r="X5">
        <v>104.22699999994691</v>
      </c>
      <c r="Y5">
        <v>104.22699999994691</v>
      </c>
      <c r="Z5">
        <v>104.22699999994691</v>
      </c>
      <c r="AA5">
        <v>104.22699999994691</v>
      </c>
      <c r="AB5">
        <v>104.22699999994691</v>
      </c>
      <c r="AC5">
        <v>104.22699999994691</v>
      </c>
      <c r="AD5">
        <v>104.22699999994691</v>
      </c>
      <c r="AE5">
        <v>104.22699999994691</v>
      </c>
      <c r="AF5">
        <v>104.22699999994691</v>
      </c>
      <c r="AG5">
        <v>104.22699999994691</v>
      </c>
      <c r="AH5">
        <v>104.22699999994691</v>
      </c>
      <c r="AI5">
        <v>104.22699999994691</v>
      </c>
      <c r="AJ5">
        <v>104.22699999994691</v>
      </c>
      <c r="AK5">
        <v>104.22699999994691</v>
      </c>
      <c r="AL5">
        <v>104.22699999994691</v>
      </c>
      <c r="AM5">
        <v>104.22699999994691</v>
      </c>
    </row>
    <row r="6" spans="1:69" x14ac:dyDescent="0.25">
      <c r="A6" s="32">
        <f ca="1">Exceedance!U6</f>
        <v>42887</v>
      </c>
      <c r="B6" s="273">
        <v>105.0679999996409</v>
      </c>
      <c r="C6" s="273">
        <v>105.0679999996409</v>
      </c>
      <c r="D6" s="273">
        <v>105.0679999996409</v>
      </c>
      <c r="E6">
        <v>105.0679999996409</v>
      </c>
      <c r="F6">
        <v>105.0679999996409</v>
      </c>
      <c r="G6">
        <v>105.0679999996409</v>
      </c>
      <c r="H6">
        <v>105.0679999996409</v>
      </c>
      <c r="I6">
        <v>105.0679999996409</v>
      </c>
      <c r="J6">
        <v>105.0679999996409</v>
      </c>
      <c r="K6">
        <v>105.0679999996409</v>
      </c>
      <c r="L6">
        <v>105.0679999996409</v>
      </c>
      <c r="M6">
        <v>105.0679999996409</v>
      </c>
      <c r="N6">
        <v>105.0679999996409</v>
      </c>
      <c r="O6">
        <v>105.0679999996409</v>
      </c>
      <c r="P6">
        <v>105.0679999996409</v>
      </c>
      <c r="Q6">
        <v>105.0679999996409</v>
      </c>
      <c r="R6">
        <v>105.0679999996409</v>
      </c>
      <c r="S6">
        <v>105.0679999996409</v>
      </c>
      <c r="T6">
        <v>105.0679999996409</v>
      </c>
      <c r="U6">
        <v>105.0679999996409</v>
      </c>
      <c r="V6">
        <v>105.0679999996409</v>
      </c>
      <c r="W6">
        <v>105.0679999996409</v>
      </c>
      <c r="X6">
        <v>105.0679999996409</v>
      </c>
      <c r="Y6">
        <v>105.0679999996409</v>
      </c>
      <c r="Z6">
        <v>105.0679999996409</v>
      </c>
      <c r="AA6">
        <v>105.0679999996409</v>
      </c>
      <c r="AB6">
        <v>105.0679999996409</v>
      </c>
      <c r="AC6">
        <v>105.0679999996409</v>
      </c>
      <c r="AD6">
        <v>105.0679999996409</v>
      </c>
      <c r="AE6">
        <v>105.0679999996409</v>
      </c>
      <c r="AF6">
        <v>105.0679999996409</v>
      </c>
      <c r="AG6">
        <v>105.0679999996409</v>
      </c>
      <c r="AH6">
        <v>105.0679999996409</v>
      </c>
      <c r="AI6">
        <v>105.0679999996409</v>
      </c>
      <c r="AJ6">
        <v>105.0679999996409</v>
      </c>
      <c r="AK6">
        <v>105.0679999996409</v>
      </c>
      <c r="AL6">
        <v>105.0679999996409</v>
      </c>
      <c r="AM6">
        <v>105.0679999996409</v>
      </c>
    </row>
    <row r="7" spans="1:69" x14ac:dyDescent="0.25">
      <c r="A7" s="32">
        <f ca="1">Exceedance!U7</f>
        <v>42917</v>
      </c>
      <c r="B7" s="273">
        <v>110.7420000002533</v>
      </c>
      <c r="C7" s="273">
        <v>110.7420000002533</v>
      </c>
      <c r="D7" s="273">
        <v>110.7420000002533</v>
      </c>
      <c r="E7">
        <v>110.7420000002533</v>
      </c>
      <c r="F7">
        <v>110.7420000002533</v>
      </c>
      <c r="G7">
        <v>110.7420000002533</v>
      </c>
      <c r="H7">
        <v>110.7420000002533</v>
      </c>
      <c r="I7">
        <v>110.7420000002533</v>
      </c>
      <c r="J7">
        <v>110.7420000002533</v>
      </c>
      <c r="K7">
        <v>110.7420000002533</v>
      </c>
      <c r="L7">
        <v>110.7420000002533</v>
      </c>
      <c r="M7">
        <v>110.7420000002533</v>
      </c>
      <c r="N7">
        <v>110.7420000002533</v>
      </c>
      <c r="O7">
        <v>110.7420000002533</v>
      </c>
      <c r="P7">
        <v>110.7420000002533</v>
      </c>
      <c r="Q7">
        <v>110.7420000002533</v>
      </c>
      <c r="R7">
        <v>110.7420000002533</v>
      </c>
      <c r="S7">
        <v>110.7420000002533</v>
      </c>
      <c r="T7">
        <v>110.7420000002533</v>
      </c>
      <c r="U7">
        <v>110.7420000002533</v>
      </c>
      <c r="V7">
        <v>110.7420000002533</v>
      </c>
      <c r="W7">
        <v>110.7420000002533</v>
      </c>
      <c r="X7">
        <v>110.7420000002533</v>
      </c>
      <c r="Y7">
        <v>110.7420000002533</v>
      </c>
      <c r="Z7">
        <v>110.7420000002533</v>
      </c>
      <c r="AA7">
        <v>110.7420000002533</v>
      </c>
      <c r="AB7">
        <v>110.7420000002533</v>
      </c>
      <c r="AC7">
        <v>110.7420000002533</v>
      </c>
      <c r="AD7">
        <v>110.7420000002533</v>
      </c>
      <c r="AE7">
        <v>110.7420000002533</v>
      </c>
      <c r="AF7">
        <v>110.7420000002533</v>
      </c>
      <c r="AG7">
        <v>110.7420000002533</v>
      </c>
      <c r="AH7">
        <v>110.7420000002533</v>
      </c>
      <c r="AI7">
        <v>110.7420000002533</v>
      </c>
      <c r="AJ7">
        <v>110.7420000002533</v>
      </c>
      <c r="AK7">
        <v>110.7420000002533</v>
      </c>
      <c r="AL7">
        <v>110.7420000002533</v>
      </c>
      <c r="AM7">
        <v>110.7420000002533</v>
      </c>
    </row>
    <row r="8" spans="1:69" x14ac:dyDescent="0.25">
      <c r="A8" s="32">
        <f ca="1">Exceedance!U8</f>
        <v>42948</v>
      </c>
      <c r="B8" s="273">
        <v>99.884000000327049</v>
      </c>
      <c r="C8" s="273">
        <v>99.884000000327049</v>
      </c>
      <c r="D8" s="273">
        <v>99.884000000327049</v>
      </c>
      <c r="E8">
        <v>99.884000000327049</v>
      </c>
      <c r="F8">
        <v>99.884000000327049</v>
      </c>
      <c r="G8">
        <v>99.884000000327049</v>
      </c>
      <c r="H8">
        <v>99.884000000327049</v>
      </c>
      <c r="I8">
        <v>99.884000000327049</v>
      </c>
      <c r="J8">
        <v>99.884000000327049</v>
      </c>
      <c r="K8">
        <v>99.884000000327049</v>
      </c>
      <c r="L8">
        <v>99.884000000327049</v>
      </c>
      <c r="M8">
        <v>99.884000000327049</v>
      </c>
      <c r="N8">
        <v>99.884000000327049</v>
      </c>
      <c r="O8">
        <v>99.884000000327049</v>
      </c>
      <c r="P8">
        <v>99.884000000327049</v>
      </c>
      <c r="Q8">
        <v>99.884000000327049</v>
      </c>
      <c r="R8">
        <v>99.884000000327049</v>
      </c>
      <c r="S8">
        <v>99.884000000327049</v>
      </c>
      <c r="T8">
        <v>99.884000000327049</v>
      </c>
      <c r="U8">
        <v>99.884000000327049</v>
      </c>
      <c r="V8">
        <v>99.884000000327049</v>
      </c>
      <c r="W8">
        <v>99.884000000327049</v>
      </c>
      <c r="X8">
        <v>99.884000000327049</v>
      </c>
      <c r="Y8">
        <v>99.884000000327049</v>
      </c>
      <c r="Z8">
        <v>99.884000000327049</v>
      </c>
      <c r="AA8">
        <v>99.884000000327049</v>
      </c>
      <c r="AB8">
        <v>99.884000000327049</v>
      </c>
      <c r="AC8">
        <v>99.884000000327049</v>
      </c>
      <c r="AD8">
        <v>99.884000000327049</v>
      </c>
      <c r="AE8">
        <v>99.884000000327049</v>
      </c>
      <c r="AF8">
        <v>99.884000000327049</v>
      </c>
      <c r="AG8">
        <v>99.884000000327049</v>
      </c>
      <c r="AH8">
        <v>99.884000000327049</v>
      </c>
      <c r="AI8">
        <v>99.884000000327049</v>
      </c>
      <c r="AJ8">
        <v>99.884000000327049</v>
      </c>
      <c r="AK8">
        <v>99.884000000327049</v>
      </c>
      <c r="AL8">
        <v>99.884000000327049</v>
      </c>
      <c r="AM8">
        <v>99.884000000327049</v>
      </c>
    </row>
    <row r="9" spans="1:69" x14ac:dyDescent="0.25">
      <c r="A9" s="32">
        <f ca="1">Exceedance!U9</f>
        <v>42979</v>
      </c>
      <c r="B9" s="273">
        <v>89.308000000248072</v>
      </c>
      <c r="C9" s="273">
        <v>89.308000000248072</v>
      </c>
      <c r="D9" s="273">
        <v>89.308000000248072</v>
      </c>
      <c r="E9">
        <v>89.308000000248072</v>
      </c>
      <c r="F9">
        <v>89.308000000248072</v>
      </c>
      <c r="G9">
        <v>89.308000000248072</v>
      </c>
      <c r="H9">
        <v>89.308000000248072</v>
      </c>
      <c r="I9">
        <v>89.308000000248072</v>
      </c>
      <c r="J9">
        <v>89.308000000248072</v>
      </c>
      <c r="K9">
        <v>89.308000000248072</v>
      </c>
      <c r="L9">
        <v>89.308000000248072</v>
      </c>
      <c r="M9">
        <v>89.308000000248072</v>
      </c>
      <c r="N9">
        <v>89.308000000248072</v>
      </c>
      <c r="O9">
        <v>89.308000000248072</v>
      </c>
      <c r="P9">
        <v>89.308000000248072</v>
      </c>
      <c r="Q9">
        <v>89.308000000248072</v>
      </c>
      <c r="R9">
        <v>89.308000000248072</v>
      </c>
      <c r="S9">
        <v>89.308000000248072</v>
      </c>
      <c r="T9">
        <v>89.308000000248072</v>
      </c>
      <c r="U9">
        <v>89.308000000248072</v>
      </c>
      <c r="V9">
        <v>89.308000000248072</v>
      </c>
      <c r="W9">
        <v>89.308000000248072</v>
      </c>
      <c r="X9">
        <v>89.308000000248072</v>
      </c>
      <c r="Y9">
        <v>89.308000000248072</v>
      </c>
      <c r="Z9">
        <v>89.308000000248072</v>
      </c>
      <c r="AA9">
        <v>89.308000000248072</v>
      </c>
      <c r="AB9">
        <v>89.308000000248072</v>
      </c>
      <c r="AC9">
        <v>89.308000000248072</v>
      </c>
      <c r="AD9">
        <v>89.308000000248072</v>
      </c>
      <c r="AE9">
        <v>89.308000000248072</v>
      </c>
      <c r="AF9">
        <v>89.308000000248072</v>
      </c>
      <c r="AG9">
        <v>89.308000000248072</v>
      </c>
      <c r="AH9">
        <v>89.308000000248072</v>
      </c>
      <c r="AI9">
        <v>89.308000000248072</v>
      </c>
      <c r="AJ9">
        <v>89.308000000248072</v>
      </c>
      <c r="AK9">
        <v>89.308000000248072</v>
      </c>
      <c r="AL9">
        <v>89.308000000248072</v>
      </c>
      <c r="AM9">
        <v>89.308000000248072</v>
      </c>
    </row>
    <row r="10" spans="1:69" x14ac:dyDescent="0.25">
      <c r="A10" s="32">
        <f ca="1">Exceedance!U10</f>
        <v>43009</v>
      </c>
      <c r="B10" s="273">
        <v>73.82800000003374</v>
      </c>
      <c r="C10" s="273">
        <v>73.82800000003374</v>
      </c>
      <c r="D10" s="273">
        <v>73.82800000003374</v>
      </c>
      <c r="E10">
        <v>73.82800000003374</v>
      </c>
      <c r="F10">
        <v>73.82800000003374</v>
      </c>
      <c r="G10">
        <v>73.82800000003374</v>
      </c>
      <c r="H10">
        <v>73.82800000003374</v>
      </c>
      <c r="I10">
        <v>73.82800000003374</v>
      </c>
      <c r="J10">
        <v>73.82800000003374</v>
      </c>
      <c r="K10">
        <v>73.82800000003374</v>
      </c>
      <c r="L10">
        <v>73.82800000003374</v>
      </c>
      <c r="M10">
        <v>73.82800000003374</v>
      </c>
      <c r="N10">
        <v>73.82800000003374</v>
      </c>
      <c r="O10">
        <v>73.82800000003374</v>
      </c>
      <c r="P10">
        <v>73.82800000003374</v>
      </c>
      <c r="Q10">
        <v>73.82800000003374</v>
      </c>
      <c r="R10">
        <v>73.82800000003374</v>
      </c>
      <c r="S10">
        <v>73.82800000003374</v>
      </c>
      <c r="T10">
        <v>73.82800000003374</v>
      </c>
      <c r="U10">
        <v>73.82800000003374</v>
      </c>
      <c r="V10">
        <v>73.82800000003374</v>
      </c>
      <c r="W10">
        <v>73.82800000003374</v>
      </c>
      <c r="X10">
        <v>73.82800000003374</v>
      </c>
      <c r="Y10">
        <v>73.82800000003374</v>
      </c>
      <c r="Z10">
        <v>73.82800000003374</v>
      </c>
      <c r="AA10">
        <v>73.82800000003374</v>
      </c>
      <c r="AB10">
        <v>73.82800000003374</v>
      </c>
      <c r="AC10">
        <v>73.82800000003374</v>
      </c>
      <c r="AD10">
        <v>73.82800000003374</v>
      </c>
      <c r="AE10">
        <v>73.82800000003374</v>
      </c>
      <c r="AF10">
        <v>73.82800000003374</v>
      </c>
      <c r="AG10">
        <v>73.82800000003374</v>
      </c>
      <c r="AH10">
        <v>73.82800000003374</v>
      </c>
      <c r="AI10">
        <v>73.82800000003374</v>
      </c>
      <c r="AJ10">
        <v>73.82800000003374</v>
      </c>
      <c r="AK10">
        <v>73.82800000003374</v>
      </c>
      <c r="AL10">
        <v>73.82800000003374</v>
      </c>
      <c r="AM10">
        <v>73.82800000003374</v>
      </c>
    </row>
    <row r="11" spans="1:69" x14ac:dyDescent="0.25">
      <c r="A11" s="32">
        <f ca="1">Exceedance!U11</f>
        <v>43040</v>
      </c>
      <c r="B11" s="273">
        <v>118.54700000020594</v>
      </c>
      <c r="C11" s="273">
        <v>118.54700000020594</v>
      </c>
      <c r="D11" s="273">
        <v>118.54700000020594</v>
      </c>
      <c r="E11">
        <v>118.54700000020594</v>
      </c>
      <c r="F11">
        <v>118.54700000020594</v>
      </c>
      <c r="G11">
        <v>118.54700000020594</v>
      </c>
      <c r="H11">
        <v>118.54700000020594</v>
      </c>
      <c r="I11">
        <v>118.54700000020594</v>
      </c>
      <c r="J11">
        <v>118.54700000020594</v>
      </c>
      <c r="K11">
        <v>118.54700000020594</v>
      </c>
      <c r="L11">
        <v>118.54700000020594</v>
      </c>
      <c r="M11">
        <v>118.54700000020594</v>
      </c>
      <c r="N11">
        <v>118.54700000020594</v>
      </c>
      <c r="O11">
        <v>118.54700000020594</v>
      </c>
      <c r="P11">
        <v>118.54700000020594</v>
      </c>
      <c r="Q11">
        <v>118.54700000020594</v>
      </c>
      <c r="R11">
        <v>118.54700000020594</v>
      </c>
      <c r="S11">
        <v>118.54700000020594</v>
      </c>
      <c r="T11">
        <v>118.54700000020594</v>
      </c>
      <c r="U11">
        <v>118.54700000020594</v>
      </c>
      <c r="V11">
        <v>118.54700000020594</v>
      </c>
      <c r="W11">
        <v>118.54700000020594</v>
      </c>
      <c r="X11">
        <v>118.54700000020594</v>
      </c>
      <c r="Y11">
        <v>118.54700000020594</v>
      </c>
      <c r="Z11">
        <v>118.54700000020594</v>
      </c>
      <c r="AA11">
        <v>118.54700000020594</v>
      </c>
      <c r="AB11">
        <v>118.54700000020594</v>
      </c>
      <c r="AC11">
        <v>118.54700000020594</v>
      </c>
      <c r="AD11">
        <v>118.54700000020594</v>
      </c>
      <c r="AE11">
        <v>118.54700000020594</v>
      </c>
      <c r="AF11">
        <v>118.54700000020594</v>
      </c>
      <c r="AG11">
        <v>118.54700000020594</v>
      </c>
      <c r="AH11">
        <v>118.54700000020594</v>
      </c>
      <c r="AI11">
        <v>118.54700000020594</v>
      </c>
      <c r="AJ11">
        <v>118.54700000020594</v>
      </c>
      <c r="AK11">
        <v>118.54700000020594</v>
      </c>
      <c r="AL11">
        <v>118.54700000020594</v>
      </c>
      <c r="AM11">
        <v>118.54700000020594</v>
      </c>
    </row>
    <row r="12" spans="1:69" x14ac:dyDescent="0.25">
      <c r="A12" s="32">
        <f ca="1">Exceedance!U12</f>
        <v>43070</v>
      </c>
      <c r="B12" s="273">
        <v>134.27600000038026</v>
      </c>
      <c r="C12" s="273">
        <v>134.27600000038026</v>
      </c>
      <c r="D12" s="273">
        <v>134.27600000038026</v>
      </c>
      <c r="E12">
        <v>134.27600000038026</v>
      </c>
      <c r="F12">
        <v>134.27600000038026</v>
      </c>
      <c r="G12">
        <v>134.27600000038026</v>
      </c>
      <c r="H12">
        <v>134.27600000038026</v>
      </c>
      <c r="I12">
        <v>134.27600000038026</v>
      </c>
      <c r="J12">
        <v>134.27600000038026</v>
      </c>
      <c r="K12">
        <v>134.27600000038026</v>
      </c>
      <c r="L12">
        <v>134.27600000038026</v>
      </c>
      <c r="M12">
        <v>134.27600000038026</v>
      </c>
      <c r="N12">
        <v>134.27600000038026</v>
      </c>
      <c r="O12">
        <v>134.27600000038026</v>
      </c>
      <c r="P12">
        <v>134.27600000038026</v>
      </c>
      <c r="Q12">
        <v>134.27600000038026</v>
      </c>
      <c r="R12">
        <v>134.27600000038026</v>
      </c>
      <c r="S12">
        <v>134.27600000038026</v>
      </c>
      <c r="T12">
        <v>134.27600000038026</v>
      </c>
      <c r="U12">
        <v>134.27600000038026</v>
      </c>
      <c r="V12">
        <v>134.27600000038026</v>
      </c>
      <c r="W12">
        <v>134.27600000038026</v>
      </c>
      <c r="X12">
        <v>134.27600000038026</v>
      </c>
      <c r="Y12">
        <v>134.27600000038026</v>
      </c>
      <c r="Z12">
        <v>134.27600000038026</v>
      </c>
      <c r="AA12">
        <v>134.27600000038026</v>
      </c>
      <c r="AB12">
        <v>134.27600000038026</v>
      </c>
      <c r="AC12">
        <v>134.27600000038026</v>
      </c>
      <c r="AD12">
        <v>134.27600000038026</v>
      </c>
      <c r="AE12">
        <v>134.27600000038026</v>
      </c>
      <c r="AF12">
        <v>134.27600000038026</v>
      </c>
      <c r="AG12">
        <v>134.27600000038026</v>
      </c>
      <c r="AH12">
        <v>134.27600000038026</v>
      </c>
      <c r="AI12">
        <v>134.27600000038026</v>
      </c>
      <c r="AJ12">
        <v>134.27600000038026</v>
      </c>
      <c r="AK12">
        <v>134.27600000038026</v>
      </c>
      <c r="AL12">
        <v>134.27600000038026</v>
      </c>
      <c r="AM12">
        <v>134.27600000038026</v>
      </c>
    </row>
    <row r="13" spans="1:69" x14ac:dyDescent="0.25">
      <c r="A13" s="32">
        <f ca="1">Exceedance!U13</f>
        <v>43101</v>
      </c>
      <c r="B13" s="273">
        <v>137.88399999967376</v>
      </c>
      <c r="C13" s="273">
        <v>137.88399999967376</v>
      </c>
      <c r="D13" s="273">
        <v>137.88399999967376</v>
      </c>
      <c r="E13">
        <v>137.88399999967376</v>
      </c>
      <c r="F13">
        <v>137.88399999967376</v>
      </c>
      <c r="G13">
        <v>137.88399999967376</v>
      </c>
      <c r="H13">
        <v>137.88399999967376</v>
      </c>
      <c r="I13">
        <v>137.88399999967376</v>
      </c>
      <c r="J13">
        <v>137.88399999967376</v>
      </c>
      <c r="K13">
        <v>137.88399999967376</v>
      </c>
      <c r="L13">
        <v>137.88399999967376</v>
      </c>
      <c r="M13">
        <v>137.88399999967376</v>
      </c>
      <c r="N13">
        <v>137.88399999967376</v>
      </c>
      <c r="O13">
        <v>137.88399999967376</v>
      </c>
      <c r="P13">
        <v>137.88399999967376</v>
      </c>
      <c r="Q13">
        <v>137.88399999967376</v>
      </c>
      <c r="R13">
        <v>137.88399999967376</v>
      </c>
      <c r="S13">
        <v>137.88399999967376</v>
      </c>
      <c r="T13">
        <v>137.88399999967376</v>
      </c>
      <c r="U13">
        <v>137.88399999967376</v>
      </c>
      <c r="V13">
        <v>137.88399999967376</v>
      </c>
      <c r="W13">
        <v>137.88399999967376</v>
      </c>
      <c r="X13">
        <v>137.88399999967376</v>
      </c>
      <c r="Y13">
        <v>137.88399999967376</v>
      </c>
      <c r="Z13">
        <v>137.88399999967376</v>
      </c>
      <c r="AA13">
        <v>137.88399999967376</v>
      </c>
      <c r="AB13">
        <v>137.88399999967376</v>
      </c>
      <c r="AC13">
        <v>137.88399999967376</v>
      </c>
      <c r="AD13">
        <v>137.88399999967376</v>
      </c>
      <c r="AE13">
        <v>137.88399999967376</v>
      </c>
      <c r="AF13">
        <v>137.88399999967376</v>
      </c>
      <c r="AG13">
        <v>137.88399999967376</v>
      </c>
      <c r="AH13">
        <v>137.88399999967376</v>
      </c>
      <c r="AI13">
        <v>137.88399999967376</v>
      </c>
      <c r="AJ13">
        <v>137.88399999967376</v>
      </c>
      <c r="AK13">
        <v>137.88399999967376</v>
      </c>
      <c r="AL13">
        <v>137.88399999967376</v>
      </c>
      <c r="AM13">
        <v>137.88399999967376</v>
      </c>
    </row>
    <row r="14" spans="1:69" x14ac:dyDescent="0.25">
      <c r="A14" s="32">
        <f ca="1">Exceedance!U14</f>
        <v>43132</v>
      </c>
      <c r="B14" s="273">
        <v>159.84299999991211</v>
      </c>
      <c r="C14" s="273">
        <v>159.84299999991211</v>
      </c>
      <c r="D14" s="273">
        <v>159.84299999991211</v>
      </c>
      <c r="E14">
        <v>159.84299999991211</v>
      </c>
      <c r="F14">
        <v>159.84299999991211</v>
      </c>
      <c r="G14">
        <v>159.84299999991211</v>
      </c>
      <c r="H14">
        <v>159.84299999991211</v>
      </c>
      <c r="I14">
        <v>159.84299999991211</v>
      </c>
      <c r="J14">
        <v>159.84299999991211</v>
      </c>
      <c r="K14">
        <v>159.84299999991211</v>
      </c>
      <c r="L14">
        <v>159.84299999991211</v>
      </c>
      <c r="M14">
        <v>159.84299999991211</v>
      </c>
      <c r="N14">
        <v>159.84299999991211</v>
      </c>
      <c r="O14">
        <v>159.84299999991211</v>
      </c>
      <c r="P14">
        <v>159.84299999991211</v>
      </c>
      <c r="Q14">
        <v>159.84299999991211</v>
      </c>
      <c r="R14">
        <v>159.84299999991211</v>
      </c>
      <c r="S14">
        <v>159.84299999991211</v>
      </c>
      <c r="T14">
        <v>159.84299999991211</v>
      </c>
      <c r="U14">
        <v>159.84299999991211</v>
      </c>
      <c r="V14">
        <v>159.84299999991211</v>
      </c>
      <c r="W14">
        <v>159.84299999991211</v>
      </c>
      <c r="X14">
        <v>159.84299999991211</v>
      </c>
      <c r="Y14">
        <v>159.84299999991211</v>
      </c>
      <c r="Z14">
        <v>159.84299999991211</v>
      </c>
      <c r="AA14">
        <v>159.84299999991211</v>
      </c>
      <c r="AB14">
        <v>159.84299999991211</v>
      </c>
      <c r="AC14">
        <v>159.84299999991211</v>
      </c>
      <c r="AD14">
        <v>159.84299999991211</v>
      </c>
      <c r="AE14">
        <v>159.84299999991211</v>
      </c>
      <c r="AF14">
        <v>159.84299999991211</v>
      </c>
      <c r="AG14">
        <v>159.84299999991211</v>
      </c>
      <c r="AH14">
        <v>159.84299999991211</v>
      </c>
      <c r="AI14">
        <v>159.84299999991211</v>
      </c>
      <c r="AJ14">
        <v>159.84299999991211</v>
      </c>
      <c r="AK14">
        <v>159.84299999991211</v>
      </c>
      <c r="AL14">
        <v>159.84299999991211</v>
      </c>
      <c r="AM14">
        <v>159.84299999991211</v>
      </c>
    </row>
    <row r="15" spans="1:69" x14ac:dyDescent="0.25">
      <c r="A15" s="32">
        <f ca="1">Exceedance!U15</f>
        <v>43160</v>
      </c>
      <c r="B15" s="273">
        <v>197.59800000023102</v>
      </c>
      <c r="C15" s="273">
        <v>197.59800000023102</v>
      </c>
      <c r="D15" s="273">
        <v>197.59800000023102</v>
      </c>
      <c r="E15">
        <v>197.59800000023102</v>
      </c>
      <c r="F15">
        <v>197.59800000023102</v>
      </c>
      <c r="G15">
        <v>197.59800000023102</v>
      </c>
      <c r="H15">
        <v>197.59800000023102</v>
      </c>
      <c r="I15">
        <v>197.59800000023102</v>
      </c>
      <c r="J15">
        <v>197.59800000023102</v>
      </c>
      <c r="K15">
        <v>197.59800000023102</v>
      </c>
      <c r="L15">
        <v>197.59800000023102</v>
      </c>
      <c r="M15">
        <v>197.59800000023102</v>
      </c>
      <c r="N15">
        <v>197.59800000023102</v>
      </c>
      <c r="O15">
        <v>197.59800000023102</v>
      </c>
      <c r="P15">
        <v>197.59800000023102</v>
      </c>
      <c r="Q15">
        <v>197.59800000023102</v>
      </c>
      <c r="R15">
        <v>197.59800000023102</v>
      </c>
      <c r="S15">
        <v>197.59800000023102</v>
      </c>
      <c r="T15">
        <v>197.59800000023102</v>
      </c>
      <c r="U15">
        <v>197.59800000023102</v>
      </c>
      <c r="V15">
        <v>197.59800000023102</v>
      </c>
      <c r="W15">
        <v>197.59800000023102</v>
      </c>
      <c r="X15">
        <v>197.59800000023102</v>
      </c>
      <c r="Y15">
        <v>197.59800000023102</v>
      </c>
      <c r="Z15">
        <v>197.59800000023102</v>
      </c>
      <c r="AA15">
        <v>197.59800000023102</v>
      </c>
      <c r="AB15">
        <v>197.59800000023102</v>
      </c>
      <c r="AC15">
        <v>197.59800000023102</v>
      </c>
      <c r="AD15">
        <v>197.59800000023102</v>
      </c>
      <c r="AE15">
        <v>197.59800000023102</v>
      </c>
      <c r="AF15">
        <v>197.59800000023102</v>
      </c>
      <c r="AG15">
        <v>197.59800000023102</v>
      </c>
      <c r="AH15">
        <v>197.59800000023102</v>
      </c>
      <c r="AI15">
        <v>197.59800000023102</v>
      </c>
      <c r="AJ15">
        <v>197.59800000023102</v>
      </c>
      <c r="AK15">
        <v>197.59800000023102</v>
      </c>
      <c r="AL15">
        <v>197.59800000023102</v>
      </c>
      <c r="AM15">
        <v>197.59800000023102</v>
      </c>
    </row>
    <row r="16" spans="1:69" x14ac:dyDescent="0.25">
      <c r="A16" s="32">
        <f ca="1">Exceedance!U16</f>
        <v>43191</v>
      </c>
      <c r="B16" s="273">
        <v>175.46300000032372</v>
      </c>
      <c r="C16" s="273">
        <v>175.46300000032372</v>
      </c>
      <c r="D16" s="273">
        <v>175.46300000032372</v>
      </c>
      <c r="E16">
        <v>175.46300000032372</v>
      </c>
      <c r="F16">
        <v>175.46300000032372</v>
      </c>
      <c r="G16">
        <v>175.46300000032372</v>
      </c>
      <c r="H16">
        <v>175.46300000032372</v>
      </c>
      <c r="I16">
        <v>175.46300000032372</v>
      </c>
      <c r="J16">
        <v>175.46300000032372</v>
      </c>
      <c r="K16">
        <v>175.46300000032372</v>
      </c>
      <c r="L16">
        <v>175.46300000032372</v>
      </c>
      <c r="M16">
        <v>175.46300000032372</v>
      </c>
      <c r="N16">
        <v>175.46300000032372</v>
      </c>
      <c r="O16">
        <v>175.46300000032372</v>
      </c>
      <c r="P16">
        <v>175.46300000032372</v>
      </c>
      <c r="Q16">
        <v>175.46300000032372</v>
      </c>
      <c r="R16">
        <v>175.46300000032372</v>
      </c>
      <c r="S16">
        <v>175.46300000032372</v>
      </c>
      <c r="T16">
        <v>175.46300000032372</v>
      </c>
      <c r="U16">
        <v>175.46300000032372</v>
      </c>
      <c r="V16">
        <v>175.46300000032372</v>
      </c>
      <c r="W16">
        <v>175.46300000032372</v>
      </c>
      <c r="X16">
        <v>175.46300000032372</v>
      </c>
      <c r="Y16">
        <v>175.46300000032372</v>
      </c>
      <c r="Z16">
        <v>175.46300000032372</v>
      </c>
      <c r="AA16">
        <v>175.46300000032372</v>
      </c>
      <c r="AB16">
        <v>175.46300000032372</v>
      </c>
      <c r="AC16">
        <v>175.46300000032372</v>
      </c>
      <c r="AD16">
        <v>175.46300000032372</v>
      </c>
      <c r="AE16">
        <v>175.46300000032372</v>
      </c>
      <c r="AF16">
        <v>175.46300000032372</v>
      </c>
      <c r="AG16">
        <v>175.46300000032372</v>
      </c>
      <c r="AH16">
        <v>175.46300000032372</v>
      </c>
      <c r="AI16">
        <v>175.46300000032372</v>
      </c>
      <c r="AJ16">
        <v>175.46300000032372</v>
      </c>
      <c r="AK16">
        <v>175.46300000032372</v>
      </c>
      <c r="AL16">
        <v>175.46300000032372</v>
      </c>
      <c r="AM16">
        <v>175.46300000032372</v>
      </c>
    </row>
    <row r="17" spans="1:39" x14ac:dyDescent="0.25">
      <c r="A17" s="32">
        <f ca="1">Exceedance!U17</f>
        <v>43221</v>
      </c>
      <c r="B17" s="273">
        <v>104.22699999994691</v>
      </c>
      <c r="C17" s="273">
        <v>104.22699999994691</v>
      </c>
      <c r="D17" s="273">
        <v>104.22699999994691</v>
      </c>
      <c r="E17">
        <v>104.22699999994691</v>
      </c>
      <c r="F17">
        <v>104.22699999994691</v>
      </c>
      <c r="G17">
        <v>104.22699999994691</v>
      </c>
      <c r="H17">
        <v>104.22699999994691</v>
      </c>
      <c r="I17">
        <v>104.22699999994691</v>
      </c>
      <c r="J17">
        <v>104.22699999994691</v>
      </c>
      <c r="K17">
        <v>104.22699999994691</v>
      </c>
      <c r="L17">
        <v>104.22699999994691</v>
      </c>
      <c r="M17">
        <v>104.22699999994691</v>
      </c>
      <c r="N17">
        <v>104.22699999994691</v>
      </c>
      <c r="O17">
        <v>104.22699999994691</v>
      </c>
      <c r="P17">
        <v>104.22699999994691</v>
      </c>
      <c r="Q17">
        <v>104.22699999994691</v>
      </c>
      <c r="R17">
        <v>104.22699999994691</v>
      </c>
      <c r="S17">
        <v>104.22699999994691</v>
      </c>
      <c r="T17">
        <v>104.22699999994691</v>
      </c>
      <c r="U17">
        <v>104.22699999994691</v>
      </c>
      <c r="V17">
        <v>104.22699999994691</v>
      </c>
      <c r="W17">
        <v>104.22699999994691</v>
      </c>
      <c r="X17">
        <v>104.22699999994691</v>
      </c>
      <c r="Y17">
        <v>104.22699999994691</v>
      </c>
      <c r="Z17">
        <v>104.22699999994691</v>
      </c>
      <c r="AA17">
        <v>104.22699999994691</v>
      </c>
      <c r="AB17">
        <v>104.22699999994691</v>
      </c>
      <c r="AC17">
        <v>104.22699999994691</v>
      </c>
      <c r="AD17">
        <v>104.22699999994691</v>
      </c>
      <c r="AE17">
        <v>104.22699999994691</v>
      </c>
      <c r="AF17">
        <v>104.22699999994691</v>
      </c>
      <c r="AG17">
        <v>104.22699999994691</v>
      </c>
      <c r="AH17">
        <v>104.22699999994691</v>
      </c>
      <c r="AI17">
        <v>104.22699999994691</v>
      </c>
      <c r="AJ17">
        <v>104.22699999994691</v>
      </c>
      <c r="AK17">
        <v>104.22699999994691</v>
      </c>
      <c r="AL17">
        <v>104.22699999994691</v>
      </c>
      <c r="AM17">
        <v>104.22699999994691</v>
      </c>
    </row>
    <row r="18" spans="1:39" x14ac:dyDescent="0.25">
      <c r="A18" s="32">
        <f ca="1">Exceedance!U18</f>
        <v>43252</v>
      </c>
      <c r="B18" s="273">
        <v>105.0679999996409</v>
      </c>
      <c r="C18" s="273">
        <v>105.0679999996409</v>
      </c>
      <c r="D18" s="273">
        <v>105.0679999996409</v>
      </c>
      <c r="E18">
        <v>105.0679999996409</v>
      </c>
      <c r="F18">
        <v>105.0679999996409</v>
      </c>
      <c r="G18">
        <v>105.0679999996409</v>
      </c>
      <c r="H18">
        <v>105.0679999996409</v>
      </c>
      <c r="I18">
        <v>105.0679999996409</v>
      </c>
      <c r="J18">
        <v>105.0679999996409</v>
      </c>
      <c r="K18">
        <v>105.0679999996409</v>
      </c>
      <c r="L18">
        <v>105.0679999996409</v>
      </c>
      <c r="M18">
        <v>105.0679999996409</v>
      </c>
      <c r="N18">
        <v>105.0679999996409</v>
      </c>
      <c r="O18">
        <v>105.0679999996409</v>
      </c>
      <c r="P18">
        <v>105.0679999996409</v>
      </c>
      <c r="Q18">
        <v>105.0679999996409</v>
      </c>
      <c r="R18">
        <v>105.0679999996409</v>
      </c>
      <c r="S18">
        <v>105.0679999996409</v>
      </c>
      <c r="T18">
        <v>105.0679999996409</v>
      </c>
      <c r="U18">
        <v>105.0679999996409</v>
      </c>
      <c r="V18">
        <v>105.0679999996409</v>
      </c>
      <c r="W18">
        <v>105.0679999996409</v>
      </c>
      <c r="X18">
        <v>105.0679999996409</v>
      </c>
      <c r="Y18">
        <v>105.0679999996409</v>
      </c>
      <c r="Z18">
        <v>105.0679999996409</v>
      </c>
      <c r="AA18">
        <v>105.0679999996409</v>
      </c>
      <c r="AB18">
        <v>105.0679999996409</v>
      </c>
      <c r="AC18">
        <v>105.0679999996409</v>
      </c>
      <c r="AD18">
        <v>105.0679999996409</v>
      </c>
      <c r="AE18">
        <v>105.0679999996409</v>
      </c>
      <c r="AF18">
        <v>105.0679999996409</v>
      </c>
      <c r="AG18">
        <v>105.0679999996409</v>
      </c>
      <c r="AH18">
        <v>105.0679999996409</v>
      </c>
      <c r="AI18">
        <v>105.0679999996409</v>
      </c>
      <c r="AJ18">
        <v>105.0679999996409</v>
      </c>
      <c r="AK18">
        <v>105.0679999996409</v>
      </c>
      <c r="AL18">
        <v>105.0679999996409</v>
      </c>
      <c r="AM18">
        <v>105.0679999996409</v>
      </c>
    </row>
    <row r="19" spans="1:39" x14ac:dyDescent="0.25">
      <c r="A19" s="32">
        <f ca="1">Exceedance!U19</f>
        <v>43282</v>
      </c>
      <c r="B19" s="273">
        <v>110.7420000002533</v>
      </c>
      <c r="C19" s="273">
        <v>110.7420000002533</v>
      </c>
      <c r="D19" s="273">
        <v>110.7420000002533</v>
      </c>
      <c r="E19">
        <v>110.7420000002533</v>
      </c>
      <c r="F19">
        <v>110.7420000002533</v>
      </c>
      <c r="G19">
        <v>110.7420000002533</v>
      </c>
      <c r="H19">
        <v>110.7420000002533</v>
      </c>
      <c r="I19">
        <v>110.7420000002533</v>
      </c>
      <c r="J19">
        <v>110.7420000002533</v>
      </c>
      <c r="K19">
        <v>110.7420000002533</v>
      </c>
      <c r="L19">
        <v>110.7420000002533</v>
      </c>
      <c r="M19">
        <v>110.7420000002533</v>
      </c>
      <c r="N19">
        <v>110.7420000002533</v>
      </c>
      <c r="O19">
        <v>110.7420000002533</v>
      </c>
      <c r="P19">
        <v>110.7420000002533</v>
      </c>
      <c r="Q19">
        <v>110.7420000002533</v>
      </c>
      <c r="R19">
        <v>110.7420000002533</v>
      </c>
      <c r="S19">
        <v>110.7420000002533</v>
      </c>
      <c r="T19">
        <v>110.7420000002533</v>
      </c>
      <c r="U19">
        <v>110.7420000002533</v>
      </c>
      <c r="V19">
        <v>110.7420000002533</v>
      </c>
      <c r="W19">
        <v>110.7420000002533</v>
      </c>
      <c r="X19">
        <v>110.7420000002533</v>
      </c>
      <c r="Y19">
        <v>110.7420000002533</v>
      </c>
      <c r="Z19">
        <v>110.7420000002533</v>
      </c>
      <c r="AA19">
        <v>110.7420000002533</v>
      </c>
      <c r="AB19">
        <v>110.7420000002533</v>
      </c>
      <c r="AC19">
        <v>110.7420000002533</v>
      </c>
      <c r="AD19">
        <v>110.7420000002533</v>
      </c>
      <c r="AE19">
        <v>110.7420000002533</v>
      </c>
      <c r="AF19">
        <v>110.7420000002533</v>
      </c>
      <c r="AG19">
        <v>110.7420000002533</v>
      </c>
      <c r="AH19">
        <v>110.7420000002533</v>
      </c>
      <c r="AI19">
        <v>110.7420000002533</v>
      </c>
      <c r="AJ19">
        <v>110.7420000002533</v>
      </c>
      <c r="AK19">
        <v>110.7420000002533</v>
      </c>
      <c r="AL19">
        <v>110.7420000002533</v>
      </c>
      <c r="AM19">
        <v>110.7420000002533</v>
      </c>
    </row>
    <row r="20" spans="1:39" x14ac:dyDescent="0.25">
      <c r="A20" s="32">
        <f ca="1">Exceedance!U20</f>
        <v>43313</v>
      </c>
      <c r="B20" s="273">
        <v>99.884000000327049</v>
      </c>
      <c r="C20" s="273">
        <v>99.884000000327049</v>
      </c>
      <c r="D20" s="273">
        <v>99.884000000327049</v>
      </c>
      <c r="E20">
        <v>99.884000000327049</v>
      </c>
      <c r="F20">
        <v>99.884000000327049</v>
      </c>
      <c r="G20">
        <v>99.884000000327049</v>
      </c>
      <c r="H20">
        <v>99.884000000327049</v>
      </c>
      <c r="I20">
        <v>99.884000000327049</v>
      </c>
      <c r="J20">
        <v>99.884000000327049</v>
      </c>
      <c r="K20">
        <v>99.884000000327049</v>
      </c>
      <c r="L20">
        <v>99.884000000327049</v>
      </c>
      <c r="M20">
        <v>99.884000000327049</v>
      </c>
      <c r="N20">
        <v>99.884000000327049</v>
      </c>
      <c r="O20">
        <v>99.884000000327049</v>
      </c>
      <c r="P20">
        <v>99.884000000327049</v>
      </c>
      <c r="Q20">
        <v>99.884000000327049</v>
      </c>
      <c r="R20">
        <v>99.884000000327049</v>
      </c>
      <c r="S20">
        <v>99.884000000327049</v>
      </c>
      <c r="T20">
        <v>99.884000000327049</v>
      </c>
      <c r="U20">
        <v>99.884000000327049</v>
      </c>
      <c r="V20">
        <v>99.884000000327049</v>
      </c>
      <c r="W20">
        <v>99.884000000327049</v>
      </c>
      <c r="X20">
        <v>99.884000000327049</v>
      </c>
      <c r="Y20">
        <v>99.884000000327049</v>
      </c>
      <c r="Z20">
        <v>99.884000000327049</v>
      </c>
      <c r="AA20">
        <v>99.884000000327049</v>
      </c>
      <c r="AB20">
        <v>99.884000000327049</v>
      </c>
      <c r="AC20">
        <v>99.884000000327049</v>
      </c>
      <c r="AD20">
        <v>99.884000000327049</v>
      </c>
      <c r="AE20">
        <v>99.884000000327049</v>
      </c>
      <c r="AF20">
        <v>99.884000000327049</v>
      </c>
      <c r="AG20">
        <v>99.884000000327049</v>
      </c>
      <c r="AH20">
        <v>99.884000000327049</v>
      </c>
      <c r="AI20">
        <v>99.884000000327049</v>
      </c>
      <c r="AJ20">
        <v>99.884000000327049</v>
      </c>
      <c r="AK20">
        <v>99.884000000327049</v>
      </c>
      <c r="AL20">
        <v>99.884000000327049</v>
      </c>
      <c r="AM20">
        <v>99.884000000327049</v>
      </c>
    </row>
    <row r="21" spans="1:39" x14ac:dyDescent="0.25">
      <c r="A21" s="32">
        <f ca="1">Exceedance!U21</f>
        <v>43344</v>
      </c>
      <c r="B21" s="273">
        <v>89.308000000248072</v>
      </c>
      <c r="C21" s="273">
        <v>89.308000000248072</v>
      </c>
      <c r="D21" s="273">
        <v>89.308000000248072</v>
      </c>
      <c r="E21">
        <v>89.308000000248072</v>
      </c>
      <c r="F21">
        <v>89.308000000248072</v>
      </c>
      <c r="G21">
        <v>89.308000000248072</v>
      </c>
      <c r="H21">
        <v>89.308000000248072</v>
      </c>
      <c r="I21">
        <v>89.308000000248072</v>
      </c>
      <c r="J21">
        <v>89.308000000248072</v>
      </c>
      <c r="K21">
        <v>89.308000000248072</v>
      </c>
      <c r="L21">
        <v>89.308000000248072</v>
      </c>
      <c r="M21">
        <v>89.308000000248072</v>
      </c>
      <c r="N21">
        <v>89.308000000248072</v>
      </c>
      <c r="O21">
        <v>89.308000000248072</v>
      </c>
      <c r="P21">
        <v>89.308000000248072</v>
      </c>
      <c r="Q21">
        <v>89.308000000248072</v>
      </c>
      <c r="R21">
        <v>89.308000000248072</v>
      </c>
      <c r="S21">
        <v>89.308000000248072</v>
      </c>
      <c r="T21">
        <v>89.308000000248072</v>
      </c>
      <c r="U21">
        <v>89.308000000248072</v>
      </c>
      <c r="V21">
        <v>89.308000000248072</v>
      </c>
      <c r="W21">
        <v>89.308000000248072</v>
      </c>
      <c r="X21">
        <v>89.308000000248072</v>
      </c>
      <c r="Y21">
        <v>89.308000000248072</v>
      </c>
      <c r="Z21">
        <v>89.308000000248072</v>
      </c>
      <c r="AA21">
        <v>89.308000000248072</v>
      </c>
      <c r="AB21">
        <v>89.308000000248072</v>
      </c>
      <c r="AC21">
        <v>89.308000000248072</v>
      </c>
      <c r="AD21">
        <v>89.308000000248072</v>
      </c>
      <c r="AE21">
        <v>89.308000000248072</v>
      </c>
      <c r="AF21">
        <v>89.308000000248072</v>
      </c>
      <c r="AG21">
        <v>89.308000000248072</v>
      </c>
      <c r="AH21">
        <v>89.308000000248072</v>
      </c>
      <c r="AI21">
        <v>89.308000000248072</v>
      </c>
      <c r="AJ21">
        <v>89.308000000248072</v>
      </c>
      <c r="AK21">
        <v>89.308000000248072</v>
      </c>
      <c r="AL21">
        <v>89.308000000248072</v>
      </c>
      <c r="AM21">
        <v>89.308000000248072</v>
      </c>
    </row>
    <row r="22" spans="1:39" x14ac:dyDescent="0.25">
      <c r="A22" s="32">
        <f ca="1">Exceedance!U22</f>
        <v>43374</v>
      </c>
      <c r="B22" s="273">
        <v>73.82800000003374</v>
      </c>
      <c r="C22" s="273">
        <v>73.82800000003374</v>
      </c>
      <c r="D22" s="273">
        <v>73.82800000003374</v>
      </c>
      <c r="E22">
        <v>73.82800000003374</v>
      </c>
      <c r="F22">
        <v>73.82800000003374</v>
      </c>
      <c r="G22">
        <v>73.82800000003374</v>
      </c>
      <c r="H22">
        <v>73.82800000003374</v>
      </c>
      <c r="I22">
        <v>73.82800000003374</v>
      </c>
      <c r="J22">
        <v>73.82800000003374</v>
      </c>
      <c r="K22">
        <v>73.82800000003374</v>
      </c>
      <c r="L22">
        <v>73.82800000003374</v>
      </c>
      <c r="M22">
        <v>73.82800000003374</v>
      </c>
      <c r="N22">
        <v>73.82800000003374</v>
      </c>
      <c r="O22">
        <v>73.82800000003374</v>
      </c>
      <c r="P22">
        <v>73.82800000003374</v>
      </c>
      <c r="Q22">
        <v>73.82800000003374</v>
      </c>
      <c r="R22">
        <v>73.82800000003374</v>
      </c>
      <c r="S22">
        <v>73.82800000003374</v>
      </c>
      <c r="T22">
        <v>73.82800000003374</v>
      </c>
      <c r="U22">
        <v>73.82800000003374</v>
      </c>
      <c r="V22">
        <v>73.82800000003374</v>
      </c>
      <c r="W22">
        <v>73.82800000003374</v>
      </c>
      <c r="X22">
        <v>73.82800000003374</v>
      </c>
      <c r="Y22">
        <v>73.82800000003374</v>
      </c>
      <c r="Z22">
        <v>73.82800000003374</v>
      </c>
      <c r="AA22">
        <v>73.82800000003374</v>
      </c>
      <c r="AB22">
        <v>73.82800000003374</v>
      </c>
      <c r="AC22">
        <v>73.82800000003374</v>
      </c>
      <c r="AD22">
        <v>73.82800000003374</v>
      </c>
      <c r="AE22">
        <v>73.82800000003374</v>
      </c>
      <c r="AF22">
        <v>73.82800000003374</v>
      </c>
      <c r="AG22">
        <v>73.82800000003374</v>
      </c>
      <c r="AH22">
        <v>73.82800000003374</v>
      </c>
      <c r="AI22">
        <v>73.82800000003374</v>
      </c>
      <c r="AJ22">
        <v>73.82800000003374</v>
      </c>
      <c r="AK22">
        <v>73.82800000003374</v>
      </c>
      <c r="AL22">
        <v>73.82800000003374</v>
      </c>
      <c r="AM22">
        <v>73.82800000003374</v>
      </c>
    </row>
    <row r="23" spans="1:39" x14ac:dyDescent="0.25">
      <c r="A23" s="32">
        <f ca="1">Exceedance!U23</f>
        <v>43405</v>
      </c>
      <c r="B23" s="273">
        <v>115.57500000036097</v>
      </c>
      <c r="C23" s="273">
        <v>115.57500000036097</v>
      </c>
      <c r="D23" s="273">
        <v>115.57500000036097</v>
      </c>
      <c r="E23">
        <v>115.57500000036097</v>
      </c>
      <c r="F23">
        <v>115.57500000036097</v>
      </c>
      <c r="G23">
        <v>115.57500000036097</v>
      </c>
      <c r="H23">
        <v>115.57500000036097</v>
      </c>
      <c r="I23">
        <v>115.57500000036097</v>
      </c>
      <c r="J23">
        <v>115.57500000036097</v>
      </c>
      <c r="K23">
        <v>115.57500000036097</v>
      </c>
      <c r="L23">
        <v>115.57500000036097</v>
      </c>
      <c r="M23">
        <v>115.57500000036097</v>
      </c>
      <c r="N23">
        <v>115.57500000036097</v>
      </c>
      <c r="O23">
        <v>115.57500000036097</v>
      </c>
      <c r="P23">
        <v>115.57500000036097</v>
      </c>
      <c r="Q23">
        <v>115.57500000036097</v>
      </c>
      <c r="R23">
        <v>115.57500000036097</v>
      </c>
      <c r="S23">
        <v>115.57500000036097</v>
      </c>
      <c r="T23">
        <v>115.57500000036097</v>
      </c>
      <c r="U23">
        <v>115.57500000036097</v>
      </c>
      <c r="V23">
        <v>115.57500000036097</v>
      </c>
      <c r="W23">
        <v>115.57500000036097</v>
      </c>
      <c r="X23">
        <v>115.57500000036097</v>
      </c>
      <c r="Y23">
        <v>115.57500000036097</v>
      </c>
      <c r="Z23">
        <v>115.57500000036097</v>
      </c>
      <c r="AA23">
        <v>115.57500000036097</v>
      </c>
      <c r="AB23">
        <v>115.57500000036097</v>
      </c>
      <c r="AC23">
        <v>115.57500000036097</v>
      </c>
      <c r="AD23">
        <v>115.57500000036097</v>
      </c>
      <c r="AE23">
        <v>115.57500000036097</v>
      </c>
      <c r="AF23">
        <v>115.57500000036097</v>
      </c>
      <c r="AG23">
        <v>115.57500000036097</v>
      </c>
      <c r="AH23">
        <v>115.57500000036097</v>
      </c>
      <c r="AI23">
        <v>115.57500000036097</v>
      </c>
      <c r="AJ23">
        <v>115.57500000036097</v>
      </c>
      <c r="AK23">
        <v>115.57500000036097</v>
      </c>
      <c r="AL23">
        <v>115.57500000036097</v>
      </c>
      <c r="AM23">
        <v>115.57500000036097</v>
      </c>
    </row>
    <row r="24" spans="1:39" x14ac:dyDescent="0.25">
      <c r="A24" s="32">
        <f ca="1">Exceedance!U24</f>
        <v>43435</v>
      </c>
      <c r="B24" s="273">
        <v>130.58000000003622</v>
      </c>
      <c r="C24" s="273">
        <v>130.58000000003622</v>
      </c>
      <c r="D24" s="273">
        <v>130.58000000003622</v>
      </c>
      <c r="E24">
        <v>130.58000000003622</v>
      </c>
      <c r="F24">
        <v>130.58000000003622</v>
      </c>
      <c r="G24">
        <v>130.58000000003622</v>
      </c>
      <c r="H24">
        <v>130.58000000003622</v>
      </c>
      <c r="I24">
        <v>130.58000000003622</v>
      </c>
      <c r="J24">
        <v>130.58000000003622</v>
      </c>
      <c r="K24">
        <v>130.58000000003622</v>
      </c>
      <c r="L24">
        <v>130.58000000003622</v>
      </c>
      <c r="M24">
        <v>130.58000000003622</v>
      </c>
      <c r="N24">
        <v>130.58000000003622</v>
      </c>
      <c r="O24">
        <v>130.58000000003622</v>
      </c>
      <c r="P24">
        <v>130.58000000003622</v>
      </c>
      <c r="Q24">
        <v>130.58000000003622</v>
      </c>
      <c r="R24">
        <v>130.58000000003622</v>
      </c>
      <c r="S24">
        <v>130.58000000003622</v>
      </c>
      <c r="T24">
        <v>130.58000000003622</v>
      </c>
      <c r="U24">
        <v>130.58000000003622</v>
      </c>
      <c r="V24">
        <v>130.58000000003622</v>
      </c>
      <c r="W24">
        <v>130.58000000003622</v>
      </c>
      <c r="X24">
        <v>130.58000000003622</v>
      </c>
      <c r="Y24">
        <v>130.58000000003622</v>
      </c>
      <c r="Z24">
        <v>130.58000000003622</v>
      </c>
      <c r="AA24">
        <v>130.58000000003622</v>
      </c>
      <c r="AB24">
        <v>130.58000000003622</v>
      </c>
      <c r="AC24">
        <v>130.58000000003622</v>
      </c>
      <c r="AD24">
        <v>130.58000000003622</v>
      </c>
      <c r="AE24">
        <v>130.58000000003622</v>
      </c>
      <c r="AF24">
        <v>130.58000000003622</v>
      </c>
      <c r="AG24">
        <v>130.58000000003622</v>
      </c>
      <c r="AH24">
        <v>130.58000000003622</v>
      </c>
      <c r="AI24">
        <v>130.58000000003622</v>
      </c>
      <c r="AJ24">
        <v>130.58000000003622</v>
      </c>
      <c r="AK24">
        <v>130.58000000003622</v>
      </c>
      <c r="AL24">
        <v>130.58000000003622</v>
      </c>
      <c r="AM24">
        <v>130.58000000003622</v>
      </c>
    </row>
    <row r="25" spans="1:39" x14ac:dyDescent="0.25">
      <c r="A25" s="32">
        <f ca="1">Exceedance!U25</f>
        <v>43466</v>
      </c>
      <c r="B25" s="273">
        <v>133.8839999996722</v>
      </c>
      <c r="C25" s="273">
        <v>137.88399999967376</v>
      </c>
      <c r="D25" s="273">
        <v>137.88399999967376</v>
      </c>
      <c r="E25">
        <v>137.88399999967376</v>
      </c>
      <c r="F25">
        <v>137.88399999967376</v>
      </c>
      <c r="G25">
        <v>141.08399999967372</v>
      </c>
      <c r="H25">
        <v>141.08399999967372</v>
      </c>
      <c r="I25">
        <v>141.08399999967372</v>
      </c>
      <c r="J25">
        <v>137.88399999967376</v>
      </c>
      <c r="K25">
        <v>137.88399999967376</v>
      </c>
      <c r="L25">
        <v>137.88399999967376</v>
      </c>
      <c r="M25">
        <v>137.88399999967376</v>
      </c>
      <c r="N25">
        <v>137.88399999967376</v>
      </c>
      <c r="O25">
        <v>137.88399999967376</v>
      </c>
      <c r="P25">
        <v>141.08399999967372</v>
      </c>
      <c r="Q25">
        <v>137.88399999967376</v>
      </c>
      <c r="R25">
        <v>141.08399999967372</v>
      </c>
      <c r="S25">
        <v>137.88399999967376</v>
      </c>
      <c r="T25">
        <v>137.88399999967376</v>
      </c>
      <c r="U25">
        <v>137.88399999967376</v>
      </c>
      <c r="V25">
        <v>137.88399999967376</v>
      </c>
      <c r="W25">
        <v>137.88399999967376</v>
      </c>
      <c r="X25">
        <v>133.8839999996722</v>
      </c>
      <c r="Y25">
        <v>133.8839999996722</v>
      </c>
      <c r="Z25">
        <v>133.8839999996722</v>
      </c>
      <c r="AA25">
        <v>133.8839999996722</v>
      </c>
      <c r="AB25">
        <v>137.88399999967376</v>
      </c>
      <c r="AC25">
        <v>137.88399999967376</v>
      </c>
      <c r="AD25">
        <v>133.8839999996722</v>
      </c>
      <c r="AE25">
        <v>137.88399999967376</v>
      </c>
      <c r="AF25">
        <v>137.88399999967376</v>
      </c>
      <c r="AG25">
        <v>137.88399999967376</v>
      </c>
      <c r="AH25">
        <v>141.08399999967372</v>
      </c>
      <c r="AI25">
        <v>137.88399999967376</v>
      </c>
      <c r="AJ25">
        <v>133.8839999996722</v>
      </c>
      <c r="AK25">
        <v>137.88399999967376</v>
      </c>
      <c r="AL25">
        <v>137.88399999967376</v>
      </c>
      <c r="AM25">
        <v>137.88399999967376</v>
      </c>
    </row>
    <row r="26" spans="1:39" x14ac:dyDescent="0.25">
      <c r="A26" s="32">
        <f ca="1">Exceedance!U26</f>
        <v>43497</v>
      </c>
      <c r="B26" s="273">
        <v>154.84299999991015</v>
      </c>
      <c r="C26" s="273">
        <v>159.84299999991211</v>
      </c>
      <c r="D26" s="273">
        <v>159.84299999991211</v>
      </c>
      <c r="E26">
        <v>159.84299999991211</v>
      </c>
      <c r="F26">
        <v>159.84299999991211</v>
      </c>
      <c r="G26">
        <v>163.84299999991208</v>
      </c>
      <c r="H26">
        <v>163.84299999991208</v>
      </c>
      <c r="I26">
        <v>163.84299999991208</v>
      </c>
      <c r="J26">
        <v>159.84299999991211</v>
      </c>
      <c r="K26">
        <v>159.84299999991211</v>
      </c>
      <c r="L26">
        <v>159.84299999991211</v>
      </c>
      <c r="M26">
        <v>159.84299999991211</v>
      </c>
      <c r="N26">
        <v>159.84299999991211</v>
      </c>
      <c r="O26">
        <v>159.84299999991211</v>
      </c>
      <c r="P26">
        <v>163.84299999991208</v>
      </c>
      <c r="Q26">
        <v>159.84299999991211</v>
      </c>
      <c r="R26">
        <v>163.84299999991208</v>
      </c>
      <c r="S26">
        <v>159.84299999991211</v>
      </c>
      <c r="T26">
        <v>159.84299999991211</v>
      </c>
      <c r="U26">
        <v>159.84299999991211</v>
      </c>
      <c r="V26">
        <v>159.84299999991211</v>
      </c>
      <c r="W26">
        <v>159.84299999991211</v>
      </c>
      <c r="X26">
        <v>154.84299999991015</v>
      </c>
      <c r="Y26">
        <v>154.84299999991015</v>
      </c>
      <c r="Z26">
        <v>154.84299999991015</v>
      </c>
      <c r="AA26">
        <v>154.84299999991015</v>
      </c>
      <c r="AB26">
        <v>159.84299999991211</v>
      </c>
      <c r="AC26">
        <v>159.84299999991211</v>
      </c>
      <c r="AD26">
        <v>154.84299999991015</v>
      </c>
      <c r="AE26">
        <v>159.84299999991211</v>
      </c>
      <c r="AF26">
        <v>159.84299999991211</v>
      </c>
      <c r="AG26">
        <v>159.84299999991211</v>
      </c>
      <c r="AH26">
        <v>163.84299999991208</v>
      </c>
      <c r="AI26">
        <v>159.84299999991211</v>
      </c>
      <c r="AJ26">
        <v>154.84299999991015</v>
      </c>
      <c r="AK26">
        <v>159.84299999991211</v>
      </c>
      <c r="AL26">
        <v>159.84299999991211</v>
      </c>
      <c r="AM26">
        <v>159.84299999991211</v>
      </c>
    </row>
    <row r="27" spans="1:39" x14ac:dyDescent="0.25">
      <c r="A27" s="32">
        <f ca="1">Exceedance!U27</f>
        <v>43525</v>
      </c>
      <c r="B27" s="273">
        <v>190.5980000002283</v>
      </c>
      <c r="C27" s="273">
        <v>197.59800000023102</v>
      </c>
      <c r="D27" s="273">
        <v>197.59800000023102</v>
      </c>
      <c r="E27">
        <v>197.59800000023102</v>
      </c>
      <c r="F27">
        <v>197.59800000023102</v>
      </c>
      <c r="G27">
        <v>203.19800000023091</v>
      </c>
      <c r="H27">
        <v>203.19800000023091</v>
      </c>
      <c r="I27">
        <v>203.19800000023091</v>
      </c>
      <c r="J27">
        <v>197.59800000023102</v>
      </c>
      <c r="K27">
        <v>197.59800000023102</v>
      </c>
      <c r="L27">
        <v>197.59800000023102</v>
      </c>
      <c r="M27">
        <v>197.59800000023102</v>
      </c>
      <c r="N27">
        <v>197.59800000023102</v>
      </c>
      <c r="O27">
        <v>197.59800000023102</v>
      </c>
      <c r="P27">
        <v>203.19800000023091</v>
      </c>
      <c r="Q27">
        <v>197.59800000023102</v>
      </c>
      <c r="R27">
        <v>203.19800000023091</v>
      </c>
      <c r="S27">
        <v>197.59800000023102</v>
      </c>
      <c r="T27">
        <v>197.59800000023102</v>
      </c>
      <c r="U27">
        <v>197.59800000023102</v>
      </c>
      <c r="V27">
        <v>197.59800000023102</v>
      </c>
      <c r="W27">
        <v>197.59800000023102</v>
      </c>
      <c r="X27">
        <v>190.5980000002283</v>
      </c>
      <c r="Y27">
        <v>190.5980000002283</v>
      </c>
      <c r="Z27">
        <v>190.5980000002283</v>
      </c>
      <c r="AA27">
        <v>190.5980000002283</v>
      </c>
      <c r="AB27">
        <v>197.59800000023102</v>
      </c>
      <c r="AC27">
        <v>197.59800000023102</v>
      </c>
      <c r="AD27">
        <v>190.5980000002283</v>
      </c>
      <c r="AE27">
        <v>197.59800000023102</v>
      </c>
      <c r="AF27">
        <v>197.59800000023102</v>
      </c>
      <c r="AG27">
        <v>197.59800000023102</v>
      </c>
      <c r="AH27">
        <v>203.19800000023091</v>
      </c>
      <c r="AI27">
        <v>197.59800000023102</v>
      </c>
      <c r="AJ27">
        <v>190.5980000002283</v>
      </c>
      <c r="AK27">
        <v>197.59800000023102</v>
      </c>
      <c r="AL27">
        <v>197.59800000023102</v>
      </c>
      <c r="AM27">
        <v>197.59800000023102</v>
      </c>
    </row>
    <row r="28" spans="1:39" x14ac:dyDescent="0.25">
      <c r="A28" s="32">
        <f ca="1">Exceedance!U28</f>
        <v>43556</v>
      </c>
      <c r="B28" s="273">
        <v>168.46300000032102</v>
      </c>
      <c r="C28" s="273">
        <v>175.46300000032372</v>
      </c>
      <c r="D28" s="273">
        <v>175.46300000032372</v>
      </c>
      <c r="E28">
        <v>175.46300000032372</v>
      </c>
      <c r="F28">
        <v>175.46300000032372</v>
      </c>
      <c r="G28">
        <v>181.06300000032363</v>
      </c>
      <c r="H28">
        <v>181.06300000032363</v>
      </c>
      <c r="I28">
        <v>181.06300000032363</v>
      </c>
      <c r="J28">
        <v>175.46300000032372</v>
      </c>
      <c r="K28">
        <v>175.46300000032372</v>
      </c>
      <c r="L28">
        <v>175.46300000032372</v>
      </c>
      <c r="M28">
        <v>175.46300000032372</v>
      </c>
      <c r="N28">
        <v>175.46300000032372</v>
      </c>
      <c r="O28">
        <v>175.46300000032372</v>
      </c>
      <c r="P28">
        <v>181.06300000032363</v>
      </c>
      <c r="Q28">
        <v>175.46300000032372</v>
      </c>
      <c r="R28">
        <v>181.06300000032363</v>
      </c>
      <c r="S28">
        <v>175.46300000032372</v>
      </c>
      <c r="T28">
        <v>175.46300000032372</v>
      </c>
      <c r="U28">
        <v>175.46300000032372</v>
      </c>
      <c r="V28">
        <v>175.46300000032372</v>
      </c>
      <c r="W28">
        <v>175.46300000032372</v>
      </c>
      <c r="X28">
        <v>168.46300000032102</v>
      </c>
      <c r="Y28">
        <v>168.46300000032102</v>
      </c>
      <c r="Z28">
        <v>168.46300000032102</v>
      </c>
      <c r="AA28">
        <v>168.46300000032102</v>
      </c>
      <c r="AB28">
        <v>175.46300000032372</v>
      </c>
      <c r="AC28">
        <v>175.46300000032372</v>
      </c>
      <c r="AD28">
        <v>168.46300000032102</v>
      </c>
      <c r="AE28">
        <v>175.46300000032372</v>
      </c>
      <c r="AF28">
        <v>175.46300000032372</v>
      </c>
      <c r="AG28">
        <v>175.46300000032372</v>
      </c>
      <c r="AH28">
        <v>181.06300000032363</v>
      </c>
      <c r="AI28">
        <v>175.46300000032372</v>
      </c>
      <c r="AJ28">
        <v>168.46300000032102</v>
      </c>
      <c r="AK28">
        <v>175.46300000032372</v>
      </c>
      <c r="AL28">
        <v>175.46300000032372</v>
      </c>
      <c r="AM28">
        <v>175.46300000032372</v>
      </c>
    </row>
    <row r="29" spans="1:39" x14ac:dyDescent="0.25">
      <c r="A29" s="32">
        <f ca="1">Exceedance!U29</f>
        <v>43586</v>
      </c>
      <c r="B29" s="273">
        <v>100.47699999994546</v>
      </c>
      <c r="C29" s="273">
        <v>104.22699999994691</v>
      </c>
      <c r="D29" s="273">
        <v>104.22699999994691</v>
      </c>
      <c r="E29">
        <v>104.22699999994691</v>
      </c>
      <c r="F29">
        <v>104.22699999994691</v>
      </c>
      <c r="G29">
        <v>107.22699999994687</v>
      </c>
      <c r="H29">
        <v>107.22699999994687</v>
      </c>
      <c r="I29">
        <v>107.22699999994687</v>
      </c>
      <c r="J29">
        <v>104.22699999994691</v>
      </c>
      <c r="K29">
        <v>104.22699999994691</v>
      </c>
      <c r="L29">
        <v>104.22699999994691</v>
      </c>
      <c r="M29">
        <v>104.22699999994691</v>
      </c>
      <c r="N29">
        <v>104.22699999994691</v>
      </c>
      <c r="O29">
        <v>104.22699999994691</v>
      </c>
      <c r="P29">
        <v>107.22699999994687</v>
      </c>
      <c r="Q29">
        <v>104.22699999994691</v>
      </c>
      <c r="R29">
        <v>107.22699999994687</v>
      </c>
      <c r="S29">
        <v>104.22699999994691</v>
      </c>
      <c r="T29">
        <v>104.22699999994691</v>
      </c>
      <c r="U29">
        <v>104.22699999994691</v>
      </c>
      <c r="V29">
        <v>104.22699999994691</v>
      </c>
      <c r="W29">
        <v>104.22699999994691</v>
      </c>
      <c r="X29">
        <v>100.47699999994546</v>
      </c>
      <c r="Y29">
        <v>100.47699999994546</v>
      </c>
      <c r="Z29">
        <v>100.47699999994546</v>
      </c>
      <c r="AA29">
        <v>100.47699999994546</v>
      </c>
      <c r="AB29">
        <v>104.22699999994691</v>
      </c>
      <c r="AC29">
        <v>104.22699999994691</v>
      </c>
      <c r="AD29">
        <v>100.47699999994546</v>
      </c>
      <c r="AE29">
        <v>104.22699999994691</v>
      </c>
      <c r="AF29">
        <v>104.22699999994691</v>
      </c>
      <c r="AG29">
        <v>104.22699999994691</v>
      </c>
      <c r="AH29">
        <v>107.22699999994687</v>
      </c>
      <c r="AI29">
        <v>104.22699999994691</v>
      </c>
      <c r="AJ29">
        <v>100.47699999994546</v>
      </c>
      <c r="AK29">
        <v>104.22699999994691</v>
      </c>
      <c r="AL29">
        <v>104.22699999994691</v>
      </c>
      <c r="AM29">
        <v>104.22699999994691</v>
      </c>
    </row>
    <row r="30" spans="1:39" x14ac:dyDescent="0.25">
      <c r="A30" s="32">
        <f ca="1">Exceedance!U30</f>
        <v>43617</v>
      </c>
      <c r="B30" s="273">
        <v>101.56799999963954</v>
      </c>
      <c r="C30" s="273">
        <v>105.0679999996409</v>
      </c>
      <c r="D30" s="273">
        <v>105.0679999996409</v>
      </c>
      <c r="E30">
        <v>105.0679999996409</v>
      </c>
      <c r="F30">
        <v>105.0679999996409</v>
      </c>
      <c r="G30">
        <v>107.86799999964086</v>
      </c>
      <c r="H30">
        <v>107.86799999964086</v>
      </c>
      <c r="I30">
        <v>107.86799999964086</v>
      </c>
      <c r="J30">
        <v>105.0679999996409</v>
      </c>
      <c r="K30">
        <v>105.0679999996409</v>
      </c>
      <c r="L30">
        <v>105.0679999996409</v>
      </c>
      <c r="M30">
        <v>105.0679999996409</v>
      </c>
      <c r="N30">
        <v>105.0679999996409</v>
      </c>
      <c r="O30">
        <v>105.0679999996409</v>
      </c>
      <c r="P30">
        <v>107.86799999964086</v>
      </c>
      <c r="Q30">
        <v>105.0679999996409</v>
      </c>
      <c r="R30">
        <v>107.86799999964086</v>
      </c>
      <c r="S30">
        <v>105.0679999996409</v>
      </c>
      <c r="T30">
        <v>105.0679999996409</v>
      </c>
      <c r="U30">
        <v>105.0679999996409</v>
      </c>
      <c r="V30">
        <v>105.0679999996409</v>
      </c>
      <c r="W30">
        <v>105.0679999996409</v>
      </c>
      <c r="X30">
        <v>101.56799999963954</v>
      </c>
      <c r="Y30">
        <v>101.56799999963954</v>
      </c>
      <c r="Z30">
        <v>101.56799999963954</v>
      </c>
      <c r="AA30">
        <v>101.56799999963954</v>
      </c>
      <c r="AB30">
        <v>105.0679999996409</v>
      </c>
      <c r="AC30">
        <v>105.0679999996409</v>
      </c>
      <c r="AD30">
        <v>101.56799999963954</v>
      </c>
      <c r="AE30">
        <v>105.0679999996409</v>
      </c>
      <c r="AF30">
        <v>105.0679999996409</v>
      </c>
      <c r="AG30">
        <v>105.0679999996409</v>
      </c>
      <c r="AH30">
        <v>107.86799999964086</v>
      </c>
      <c r="AI30">
        <v>105.0679999996409</v>
      </c>
      <c r="AJ30">
        <v>101.56799999963954</v>
      </c>
      <c r="AK30">
        <v>105.0679999996409</v>
      </c>
      <c r="AL30">
        <v>105.0679999996409</v>
      </c>
      <c r="AM30">
        <v>105.0679999996409</v>
      </c>
    </row>
    <row r="31" spans="1:39" x14ac:dyDescent="0.25">
      <c r="A31" s="32">
        <f ca="1">Exceedance!U31</f>
        <v>43647</v>
      </c>
      <c r="B31" s="273">
        <v>106.74200000025175</v>
      </c>
      <c r="C31" s="273">
        <v>110.7420000002533</v>
      </c>
      <c r="D31" s="273">
        <v>110.7420000002533</v>
      </c>
      <c r="E31">
        <v>110.7420000002533</v>
      </c>
      <c r="F31">
        <v>110.7420000002533</v>
      </c>
      <c r="G31">
        <v>113.94200000025324</v>
      </c>
      <c r="H31">
        <v>113.94200000025324</v>
      </c>
      <c r="I31">
        <v>113.94200000025324</v>
      </c>
      <c r="J31">
        <v>110.7420000002533</v>
      </c>
      <c r="K31">
        <v>110.7420000002533</v>
      </c>
      <c r="L31">
        <v>110.7420000002533</v>
      </c>
      <c r="M31">
        <v>110.7420000002533</v>
      </c>
      <c r="N31">
        <v>110.7420000002533</v>
      </c>
      <c r="O31">
        <v>110.7420000002533</v>
      </c>
      <c r="P31">
        <v>113.94200000025324</v>
      </c>
      <c r="Q31">
        <v>110.7420000002533</v>
      </c>
      <c r="R31">
        <v>113.94200000025324</v>
      </c>
      <c r="S31">
        <v>110.7420000002533</v>
      </c>
      <c r="T31">
        <v>110.7420000002533</v>
      </c>
      <c r="U31">
        <v>110.7420000002533</v>
      </c>
      <c r="V31">
        <v>110.7420000002533</v>
      </c>
      <c r="W31">
        <v>110.7420000002533</v>
      </c>
      <c r="X31">
        <v>106.74200000025175</v>
      </c>
      <c r="Y31">
        <v>106.74200000025175</v>
      </c>
      <c r="Z31">
        <v>106.74200000025175</v>
      </c>
      <c r="AA31">
        <v>106.74200000025175</v>
      </c>
      <c r="AB31">
        <v>110.7420000002533</v>
      </c>
      <c r="AC31">
        <v>110.7420000002533</v>
      </c>
      <c r="AD31">
        <v>106.74200000025175</v>
      </c>
      <c r="AE31">
        <v>110.7420000002533</v>
      </c>
      <c r="AF31">
        <v>110.7420000002533</v>
      </c>
      <c r="AG31">
        <v>110.7420000002533</v>
      </c>
      <c r="AH31">
        <v>113.94200000025324</v>
      </c>
      <c r="AI31">
        <v>110.7420000002533</v>
      </c>
      <c r="AJ31">
        <v>106.74200000025175</v>
      </c>
      <c r="AK31">
        <v>110.7420000002533</v>
      </c>
      <c r="AL31">
        <v>110.7420000002533</v>
      </c>
      <c r="AM31">
        <v>110.7420000002533</v>
      </c>
    </row>
    <row r="32" spans="1:39" x14ac:dyDescent="0.25">
      <c r="A32" s="32">
        <f ca="1">Exceedance!U32</f>
        <v>43678</v>
      </c>
      <c r="B32" s="273">
        <v>96.884000000325884</v>
      </c>
      <c r="C32" s="273">
        <v>99.884000000327049</v>
      </c>
      <c r="D32" s="273">
        <v>99.884000000327049</v>
      </c>
      <c r="E32">
        <v>99.884000000327049</v>
      </c>
      <c r="F32">
        <v>99.884000000327049</v>
      </c>
      <c r="G32">
        <v>102.28400000032703</v>
      </c>
      <c r="H32">
        <v>102.28400000032703</v>
      </c>
      <c r="I32">
        <v>102.28400000032703</v>
      </c>
      <c r="J32">
        <v>99.884000000327049</v>
      </c>
      <c r="K32">
        <v>99.884000000327049</v>
      </c>
      <c r="L32">
        <v>99.884000000327049</v>
      </c>
      <c r="M32">
        <v>99.884000000327049</v>
      </c>
      <c r="N32">
        <v>99.884000000327049</v>
      </c>
      <c r="O32">
        <v>99.884000000327049</v>
      </c>
      <c r="P32">
        <v>102.28400000032703</v>
      </c>
      <c r="Q32">
        <v>99.884000000327049</v>
      </c>
      <c r="R32">
        <v>102.28400000032703</v>
      </c>
      <c r="S32">
        <v>99.884000000327049</v>
      </c>
      <c r="T32">
        <v>99.884000000327049</v>
      </c>
      <c r="U32">
        <v>99.884000000327049</v>
      </c>
      <c r="V32">
        <v>99.884000000327049</v>
      </c>
      <c r="W32">
        <v>99.884000000327049</v>
      </c>
      <c r="X32">
        <v>96.884000000325884</v>
      </c>
      <c r="Y32">
        <v>96.884000000325884</v>
      </c>
      <c r="Z32">
        <v>96.884000000325884</v>
      </c>
      <c r="AA32">
        <v>96.884000000325884</v>
      </c>
      <c r="AB32">
        <v>99.884000000327049</v>
      </c>
      <c r="AC32">
        <v>99.884000000327049</v>
      </c>
      <c r="AD32">
        <v>96.884000000325884</v>
      </c>
      <c r="AE32">
        <v>99.884000000327049</v>
      </c>
      <c r="AF32">
        <v>99.884000000327049</v>
      </c>
      <c r="AG32">
        <v>99.884000000327049</v>
      </c>
      <c r="AH32">
        <v>102.28400000032703</v>
      </c>
      <c r="AI32">
        <v>99.884000000327049</v>
      </c>
      <c r="AJ32">
        <v>96.884000000325884</v>
      </c>
      <c r="AK32">
        <v>99.884000000327049</v>
      </c>
      <c r="AL32">
        <v>99.884000000327049</v>
      </c>
      <c r="AM32">
        <v>99.884000000327049</v>
      </c>
    </row>
    <row r="33" spans="1:39" x14ac:dyDescent="0.25">
      <c r="A33" s="32">
        <f ca="1">Exceedance!U33</f>
        <v>43709</v>
      </c>
      <c r="B33" s="273">
        <v>86.308000000246921</v>
      </c>
      <c r="C33" s="273">
        <v>89.308000000248072</v>
      </c>
      <c r="D33" s="273">
        <v>89.308000000248072</v>
      </c>
      <c r="E33">
        <v>89.308000000248072</v>
      </c>
      <c r="F33">
        <v>89.308000000248072</v>
      </c>
      <c r="G33">
        <v>91.708000000248035</v>
      </c>
      <c r="H33">
        <v>91.708000000248035</v>
      </c>
      <c r="I33">
        <v>91.708000000248035</v>
      </c>
      <c r="J33">
        <v>89.308000000248072</v>
      </c>
      <c r="K33">
        <v>89.308000000248072</v>
      </c>
      <c r="L33">
        <v>89.308000000248072</v>
      </c>
      <c r="M33">
        <v>89.308000000248072</v>
      </c>
      <c r="N33">
        <v>89.308000000248072</v>
      </c>
      <c r="O33">
        <v>89.308000000248072</v>
      </c>
      <c r="P33">
        <v>91.708000000248035</v>
      </c>
      <c r="Q33">
        <v>89.308000000248072</v>
      </c>
      <c r="R33">
        <v>91.708000000248035</v>
      </c>
      <c r="S33">
        <v>89.308000000248072</v>
      </c>
      <c r="T33">
        <v>89.308000000248072</v>
      </c>
      <c r="U33">
        <v>89.308000000248072</v>
      </c>
      <c r="V33">
        <v>89.308000000248072</v>
      </c>
      <c r="W33">
        <v>89.308000000248072</v>
      </c>
      <c r="X33">
        <v>86.308000000246921</v>
      </c>
      <c r="Y33">
        <v>86.308000000246921</v>
      </c>
      <c r="Z33">
        <v>86.308000000246921</v>
      </c>
      <c r="AA33">
        <v>86.308000000246921</v>
      </c>
      <c r="AB33">
        <v>89.308000000248072</v>
      </c>
      <c r="AC33">
        <v>89.308000000248072</v>
      </c>
      <c r="AD33">
        <v>86.308000000246921</v>
      </c>
      <c r="AE33">
        <v>89.308000000248072</v>
      </c>
      <c r="AF33">
        <v>89.308000000248072</v>
      </c>
      <c r="AG33">
        <v>89.308000000248072</v>
      </c>
      <c r="AH33">
        <v>91.708000000248035</v>
      </c>
      <c r="AI33">
        <v>89.308000000248072</v>
      </c>
      <c r="AJ33">
        <v>86.308000000246921</v>
      </c>
      <c r="AK33">
        <v>89.308000000248072</v>
      </c>
      <c r="AL33">
        <v>89.308000000248072</v>
      </c>
      <c r="AM33">
        <v>89.308000000248072</v>
      </c>
    </row>
    <row r="34" spans="1:39" x14ac:dyDescent="0.25">
      <c r="A34" s="32">
        <f ca="1">Exceedance!U34</f>
        <v>43739</v>
      </c>
      <c r="B34" s="273">
        <v>71.328000000032773</v>
      </c>
      <c r="C34" s="273">
        <v>73.82800000003374</v>
      </c>
      <c r="D34" s="273">
        <v>73.82800000003374</v>
      </c>
      <c r="E34">
        <v>73.82800000003374</v>
      </c>
      <c r="F34">
        <v>73.82800000003374</v>
      </c>
      <c r="G34">
        <v>75.828000000033711</v>
      </c>
      <c r="H34">
        <v>75.828000000033711</v>
      </c>
      <c r="I34">
        <v>75.828000000033711</v>
      </c>
      <c r="J34">
        <v>73.82800000003374</v>
      </c>
      <c r="K34">
        <v>73.82800000003374</v>
      </c>
      <c r="L34">
        <v>73.82800000003374</v>
      </c>
      <c r="M34">
        <v>73.82800000003374</v>
      </c>
      <c r="N34">
        <v>73.82800000003374</v>
      </c>
      <c r="O34">
        <v>73.82800000003374</v>
      </c>
      <c r="P34">
        <v>75.828000000033711</v>
      </c>
      <c r="Q34">
        <v>73.82800000003374</v>
      </c>
      <c r="R34">
        <v>75.828000000033711</v>
      </c>
      <c r="S34">
        <v>73.82800000003374</v>
      </c>
      <c r="T34">
        <v>73.82800000003374</v>
      </c>
      <c r="U34">
        <v>73.82800000003374</v>
      </c>
      <c r="V34">
        <v>73.82800000003374</v>
      </c>
      <c r="W34">
        <v>73.82800000003374</v>
      </c>
      <c r="X34">
        <v>71.328000000032773</v>
      </c>
      <c r="Y34">
        <v>71.328000000032773</v>
      </c>
      <c r="Z34">
        <v>71.328000000032773</v>
      </c>
      <c r="AA34">
        <v>71.328000000032773</v>
      </c>
      <c r="AB34">
        <v>73.82800000003374</v>
      </c>
      <c r="AC34">
        <v>73.82800000003374</v>
      </c>
      <c r="AD34">
        <v>71.328000000032773</v>
      </c>
      <c r="AE34">
        <v>73.82800000003374</v>
      </c>
      <c r="AF34">
        <v>73.82800000003374</v>
      </c>
      <c r="AG34">
        <v>73.82800000003374</v>
      </c>
      <c r="AH34">
        <v>75.828000000033711</v>
      </c>
      <c r="AI34">
        <v>73.82800000003374</v>
      </c>
      <c r="AJ34">
        <v>71.328000000032773</v>
      </c>
      <c r="AK34">
        <v>73.82800000003374</v>
      </c>
      <c r="AL34">
        <v>73.82800000003374</v>
      </c>
      <c r="AM34">
        <v>73.82800000003374</v>
      </c>
    </row>
    <row r="35" spans="1:39" x14ac:dyDescent="0.25">
      <c r="A35" s="32">
        <f ca="1">Exceedance!U35</f>
        <v>43770</v>
      </c>
      <c r="B35" s="273">
        <v>112.07500000035962</v>
      </c>
      <c r="C35" s="273">
        <v>115.57500000036097</v>
      </c>
      <c r="D35" s="273">
        <v>115.57500000036097</v>
      </c>
      <c r="E35">
        <v>115.57500000036097</v>
      </c>
      <c r="F35">
        <v>115.57500000036097</v>
      </c>
      <c r="G35">
        <v>118.37500000036091</v>
      </c>
      <c r="H35">
        <v>118.37500000036091</v>
      </c>
      <c r="I35">
        <v>118.37500000036091</v>
      </c>
      <c r="J35">
        <v>115.57500000036097</v>
      </c>
      <c r="K35">
        <v>115.57500000036097</v>
      </c>
      <c r="L35">
        <v>115.57500000036097</v>
      </c>
      <c r="M35">
        <v>115.57500000036097</v>
      </c>
      <c r="N35">
        <v>115.57500000036097</v>
      </c>
      <c r="O35">
        <v>115.57500000036097</v>
      </c>
      <c r="P35">
        <v>118.37500000036091</v>
      </c>
      <c r="Q35">
        <v>115.57500000036097</v>
      </c>
      <c r="R35">
        <v>118.37500000036091</v>
      </c>
      <c r="S35">
        <v>115.57500000036097</v>
      </c>
      <c r="T35">
        <v>115.57500000036097</v>
      </c>
      <c r="U35">
        <v>115.57500000036097</v>
      </c>
      <c r="V35">
        <v>115.57500000036097</v>
      </c>
      <c r="W35">
        <v>115.57500000036097</v>
      </c>
      <c r="X35">
        <v>112.07500000035962</v>
      </c>
      <c r="Y35">
        <v>112.07500000035962</v>
      </c>
      <c r="Z35">
        <v>112.07500000035962</v>
      </c>
      <c r="AA35">
        <v>112.07500000035962</v>
      </c>
      <c r="AB35">
        <v>115.57500000036097</v>
      </c>
      <c r="AC35">
        <v>115.57500000036097</v>
      </c>
      <c r="AD35">
        <v>112.07500000035962</v>
      </c>
      <c r="AE35">
        <v>115.57500000036097</v>
      </c>
      <c r="AF35">
        <v>115.57500000036097</v>
      </c>
      <c r="AG35">
        <v>115.57500000036097</v>
      </c>
      <c r="AH35">
        <v>118.37500000036091</v>
      </c>
      <c r="AI35">
        <v>115.57500000036097</v>
      </c>
      <c r="AJ35">
        <v>112.07500000035962</v>
      </c>
      <c r="AK35">
        <v>115.57500000036097</v>
      </c>
      <c r="AL35">
        <v>115.57500000036097</v>
      </c>
      <c r="AM35">
        <v>115.57500000036097</v>
      </c>
    </row>
    <row r="36" spans="1:39" x14ac:dyDescent="0.25">
      <c r="A36" s="32">
        <f ca="1">Exceedance!U36</f>
        <v>43800</v>
      </c>
      <c r="B36" s="273">
        <v>126.8300000000348</v>
      </c>
      <c r="C36" s="273">
        <v>130.58000000003622</v>
      </c>
      <c r="D36" s="273">
        <v>130.58000000003622</v>
      </c>
      <c r="E36">
        <v>130.58000000003622</v>
      </c>
      <c r="F36">
        <v>130.58000000003622</v>
      </c>
      <c r="G36">
        <v>133.58000000003619</v>
      </c>
      <c r="H36">
        <v>133.58000000003619</v>
      </c>
      <c r="I36">
        <v>133.58000000003619</v>
      </c>
      <c r="J36">
        <v>130.58000000003622</v>
      </c>
      <c r="K36">
        <v>130.58000000003622</v>
      </c>
      <c r="L36">
        <v>130.58000000003622</v>
      </c>
      <c r="M36">
        <v>130.58000000003622</v>
      </c>
      <c r="N36">
        <v>130.58000000003622</v>
      </c>
      <c r="O36">
        <v>130.58000000003622</v>
      </c>
      <c r="P36">
        <v>133.58000000003619</v>
      </c>
      <c r="Q36">
        <v>130.58000000003622</v>
      </c>
      <c r="R36">
        <v>133.58000000003619</v>
      </c>
      <c r="S36">
        <v>130.58000000003622</v>
      </c>
      <c r="T36">
        <v>130.58000000003622</v>
      </c>
      <c r="U36">
        <v>130.58000000003622</v>
      </c>
      <c r="V36">
        <v>130.58000000003622</v>
      </c>
      <c r="W36">
        <v>130.58000000003622</v>
      </c>
      <c r="X36">
        <v>126.8300000000348</v>
      </c>
      <c r="Y36">
        <v>126.8300000000348</v>
      </c>
      <c r="Z36">
        <v>126.8300000000348</v>
      </c>
      <c r="AA36">
        <v>126.8300000000348</v>
      </c>
      <c r="AB36">
        <v>130.58000000003622</v>
      </c>
      <c r="AC36">
        <v>130.58000000003622</v>
      </c>
      <c r="AD36">
        <v>126.8300000000348</v>
      </c>
      <c r="AE36">
        <v>130.58000000003622</v>
      </c>
      <c r="AF36">
        <v>130.58000000003622</v>
      </c>
      <c r="AG36">
        <v>130.58000000003622</v>
      </c>
      <c r="AH36">
        <v>133.58000000003619</v>
      </c>
      <c r="AI36">
        <v>130.58000000003622</v>
      </c>
      <c r="AJ36">
        <v>126.8300000000348</v>
      </c>
      <c r="AK36">
        <v>130.58000000003622</v>
      </c>
      <c r="AL36">
        <v>130.58000000003622</v>
      </c>
      <c r="AM36">
        <v>130.58000000003622</v>
      </c>
    </row>
    <row r="37" spans="1:39" x14ac:dyDescent="0.25">
      <c r="A37" s="32">
        <f ca="1">Exceedance!U37</f>
        <v>43831</v>
      </c>
      <c r="B37" s="254">
        <v>115.99999999991532</v>
      </c>
      <c r="C37" s="254">
        <v>119.99999999991689</v>
      </c>
      <c r="D37" s="254">
        <v>119.99999999991689</v>
      </c>
      <c r="E37">
        <v>152.99999999999994</v>
      </c>
      <c r="F37" s="1">
        <v>152.99999999999994</v>
      </c>
      <c r="G37" s="1">
        <v>152.99999999999994</v>
      </c>
      <c r="H37" s="1">
        <v>124.39999999991601</v>
      </c>
      <c r="I37" s="1">
        <v>123.19999999991683</v>
      </c>
      <c r="J37" s="1">
        <v>119.99999999991689</v>
      </c>
      <c r="K37" s="1">
        <v>119.99999999991689</v>
      </c>
      <c r="L37" s="1">
        <v>119.99999999991689</v>
      </c>
      <c r="M37" s="1">
        <v>119.99999999991689</v>
      </c>
      <c r="N37" s="1">
        <v>119.99999999991689</v>
      </c>
      <c r="O37" s="1">
        <v>119.99999999991689</v>
      </c>
      <c r="P37" s="1">
        <v>123.19999999991683</v>
      </c>
      <c r="Q37" s="1">
        <v>119.99999999991689</v>
      </c>
      <c r="R37" s="1">
        <v>123.19999999991683</v>
      </c>
      <c r="S37" s="1">
        <v>124.39999999991601</v>
      </c>
      <c r="T37" s="1">
        <v>123.19999999991683</v>
      </c>
      <c r="U37" s="1">
        <v>119.99999999991689</v>
      </c>
      <c r="V37" s="1">
        <v>119.99999999991689</v>
      </c>
      <c r="W37" s="1">
        <v>119.99999999991689</v>
      </c>
      <c r="X37" s="1">
        <v>115.99999999991532</v>
      </c>
      <c r="Y37" s="1">
        <v>115.99999999991532</v>
      </c>
      <c r="Z37" s="1">
        <v>115.99999999991532</v>
      </c>
      <c r="AA37" s="1">
        <v>119.99999999991689</v>
      </c>
      <c r="AB37" s="1">
        <v>119.99999999991689</v>
      </c>
      <c r="AC37" s="1">
        <v>119.99999999991689</v>
      </c>
      <c r="AD37" s="1">
        <v>119.99999999991689</v>
      </c>
      <c r="AE37" s="1">
        <v>119.99999999991689</v>
      </c>
      <c r="AF37" s="1">
        <v>119.99999999991689</v>
      </c>
      <c r="AG37" s="1">
        <v>119.99999999991689</v>
      </c>
      <c r="AH37">
        <v>119.99999999991689</v>
      </c>
      <c r="AI37">
        <v>119.99999999991689</v>
      </c>
      <c r="AJ37">
        <v>115.99999999991532</v>
      </c>
      <c r="AK37">
        <v>119.99999999991689</v>
      </c>
      <c r="AL37">
        <v>119.99999999991689</v>
      </c>
      <c r="AM37">
        <v>119.99999999991689</v>
      </c>
    </row>
    <row r="38" spans="1:39" x14ac:dyDescent="0.25">
      <c r="A38" s="32">
        <f ca="1">Exceedance!U38</f>
        <v>43862</v>
      </c>
      <c r="B38" s="254">
        <v>144.99999999989419</v>
      </c>
      <c r="C38" s="254">
        <v>149.99999999989609</v>
      </c>
      <c r="D38" s="254">
        <v>149.99999999989609</v>
      </c>
      <c r="E38">
        <v>135.99999999999994</v>
      </c>
      <c r="F38">
        <v>135.99999999999994</v>
      </c>
      <c r="G38">
        <v>135.99999999999994</v>
      </c>
      <c r="H38">
        <v>155.49999999989498</v>
      </c>
      <c r="I38">
        <v>153.99999999989603</v>
      </c>
      <c r="J38">
        <v>149.99999999989609</v>
      </c>
      <c r="K38">
        <v>149.99999999989609</v>
      </c>
      <c r="L38">
        <v>149.99999999989609</v>
      </c>
      <c r="M38">
        <v>149.99999999989609</v>
      </c>
      <c r="N38">
        <v>149.99999999989609</v>
      </c>
      <c r="O38">
        <v>149.99999999989609</v>
      </c>
      <c r="P38">
        <v>153.99999999989603</v>
      </c>
      <c r="Q38">
        <v>149.99999999989609</v>
      </c>
      <c r="R38">
        <v>153.99999999989603</v>
      </c>
      <c r="S38">
        <v>155.49999999989498</v>
      </c>
      <c r="T38">
        <v>153.99999999989603</v>
      </c>
      <c r="U38">
        <v>149.99999999989609</v>
      </c>
      <c r="V38">
        <v>149.99999999989609</v>
      </c>
      <c r="W38">
        <v>149.99999999989609</v>
      </c>
      <c r="X38">
        <v>144.99999999989419</v>
      </c>
      <c r="Y38">
        <v>144.99999999989419</v>
      </c>
      <c r="Z38">
        <v>144.99999999989419</v>
      </c>
      <c r="AA38">
        <v>149.99999999989609</v>
      </c>
      <c r="AB38">
        <v>149.99999999989609</v>
      </c>
      <c r="AC38">
        <v>149.99999999989609</v>
      </c>
      <c r="AD38">
        <v>149.99999999989609</v>
      </c>
      <c r="AE38">
        <v>149.99999999989609</v>
      </c>
      <c r="AF38">
        <v>149.99999999989609</v>
      </c>
      <c r="AG38">
        <v>149.99999999989609</v>
      </c>
      <c r="AH38">
        <v>149.99999999989609</v>
      </c>
      <c r="AI38">
        <v>149.99999999989609</v>
      </c>
      <c r="AJ38">
        <v>144.99999999989419</v>
      </c>
      <c r="AK38">
        <v>149.99999999989609</v>
      </c>
      <c r="AL38">
        <v>149.99999999989609</v>
      </c>
      <c r="AM38">
        <v>149.99999999989609</v>
      </c>
    </row>
    <row r="39" spans="1:39" x14ac:dyDescent="0.25">
      <c r="A39" s="32">
        <f ca="1">Exceedance!U39</f>
        <v>43891</v>
      </c>
      <c r="B39" s="254">
        <v>202.99999999985184</v>
      </c>
      <c r="C39" s="254">
        <v>209.99999999985457</v>
      </c>
      <c r="D39" s="254">
        <v>209.99999999985457</v>
      </c>
      <c r="E39">
        <v>152.99999999999994</v>
      </c>
      <c r="F39">
        <v>152.99999999999994</v>
      </c>
      <c r="G39">
        <v>152.99999999999994</v>
      </c>
      <c r="H39">
        <v>217.69999999985302</v>
      </c>
      <c r="I39">
        <v>215.59999999985448</v>
      </c>
      <c r="J39">
        <v>209.99999999985457</v>
      </c>
      <c r="K39">
        <v>209.99999999985457</v>
      </c>
      <c r="L39">
        <v>209.99999999985457</v>
      </c>
      <c r="M39">
        <v>209.99999999985457</v>
      </c>
      <c r="N39">
        <v>209.99999999985457</v>
      </c>
      <c r="O39">
        <v>209.99999999985457</v>
      </c>
      <c r="P39">
        <v>215.59999999985448</v>
      </c>
      <c r="Q39">
        <v>209.99999999985457</v>
      </c>
      <c r="R39">
        <v>215.59999999985448</v>
      </c>
      <c r="S39">
        <v>217.69999999985302</v>
      </c>
      <c r="T39">
        <v>215.59999999985448</v>
      </c>
      <c r="U39">
        <v>209.99999999985457</v>
      </c>
      <c r="V39">
        <v>209.99999999985457</v>
      </c>
      <c r="W39">
        <v>209.99999999985457</v>
      </c>
      <c r="X39">
        <v>202.99999999985184</v>
      </c>
      <c r="Y39">
        <v>202.99999999985184</v>
      </c>
      <c r="Z39">
        <v>202.99999999985184</v>
      </c>
      <c r="AA39">
        <v>209.99999999985457</v>
      </c>
      <c r="AB39">
        <v>209.99999999985457</v>
      </c>
      <c r="AC39">
        <v>209.99999999985457</v>
      </c>
      <c r="AD39">
        <v>209.99999999985457</v>
      </c>
      <c r="AE39">
        <v>209.99999999985457</v>
      </c>
      <c r="AF39">
        <v>209.99999999985457</v>
      </c>
      <c r="AG39">
        <v>209.99999999985457</v>
      </c>
      <c r="AH39">
        <v>209.99999999985457</v>
      </c>
      <c r="AI39">
        <v>209.99999999985457</v>
      </c>
      <c r="AJ39">
        <v>202.99999999985184</v>
      </c>
      <c r="AK39">
        <v>209.99999999985457</v>
      </c>
      <c r="AL39">
        <v>209.99999999985457</v>
      </c>
      <c r="AM39">
        <v>209.99999999985457</v>
      </c>
    </row>
    <row r="40" spans="1:39" x14ac:dyDescent="0.25">
      <c r="A40" s="32">
        <f ca="1">Exceedance!U40</f>
        <v>43922</v>
      </c>
      <c r="B40" s="254">
        <v>202.99999999985184</v>
      </c>
      <c r="C40" s="254">
        <v>209.99999999985457</v>
      </c>
      <c r="D40" s="254">
        <v>209.99999999985457</v>
      </c>
      <c r="E40">
        <v>135.99999999999994</v>
      </c>
      <c r="F40">
        <v>135.99999999999994</v>
      </c>
      <c r="G40">
        <v>135.99999999999994</v>
      </c>
      <c r="H40">
        <v>217.69999999985302</v>
      </c>
      <c r="I40">
        <v>215.59999999985448</v>
      </c>
      <c r="J40">
        <v>209.99999999985457</v>
      </c>
      <c r="K40">
        <v>209.99999999985457</v>
      </c>
      <c r="L40">
        <v>209.99999999985457</v>
      </c>
      <c r="M40">
        <v>209.99999999985457</v>
      </c>
      <c r="N40">
        <v>209.99999999985457</v>
      </c>
      <c r="O40">
        <v>209.99999999985457</v>
      </c>
      <c r="P40">
        <v>215.59999999985448</v>
      </c>
      <c r="Q40">
        <v>209.99999999985457</v>
      </c>
      <c r="R40">
        <v>215.59999999985448</v>
      </c>
      <c r="S40">
        <v>217.69999999985302</v>
      </c>
      <c r="T40">
        <v>215.59999999985448</v>
      </c>
      <c r="U40">
        <v>209.99999999985457</v>
      </c>
      <c r="V40">
        <v>209.99999999985457</v>
      </c>
      <c r="W40">
        <v>209.99999999985457</v>
      </c>
      <c r="X40">
        <v>202.99999999985184</v>
      </c>
      <c r="Y40">
        <v>202.99999999985184</v>
      </c>
      <c r="Z40">
        <v>202.99999999985184</v>
      </c>
      <c r="AA40">
        <v>209.99999999985457</v>
      </c>
      <c r="AB40">
        <v>209.99999999985457</v>
      </c>
      <c r="AC40">
        <v>209.99999999985457</v>
      </c>
      <c r="AD40">
        <v>209.99999999985457</v>
      </c>
      <c r="AE40">
        <v>209.99999999985457</v>
      </c>
      <c r="AF40">
        <v>209.99999999985457</v>
      </c>
      <c r="AG40">
        <v>209.99999999985457</v>
      </c>
      <c r="AH40">
        <v>209.99999999985457</v>
      </c>
      <c r="AI40">
        <v>209.99999999985457</v>
      </c>
      <c r="AJ40">
        <v>202.99999999985184</v>
      </c>
      <c r="AK40">
        <v>209.99999999985457</v>
      </c>
      <c r="AL40">
        <v>209.99999999985457</v>
      </c>
      <c r="AM40">
        <v>209.99999999985457</v>
      </c>
    </row>
    <row r="41" spans="1:39" x14ac:dyDescent="0.25">
      <c r="A41" s="32">
        <f ca="1">Exceedance!U41</f>
        <v>43952</v>
      </c>
      <c r="B41" s="254">
        <v>108.7499999999206</v>
      </c>
      <c r="C41" s="254">
        <v>112.49999999992205</v>
      </c>
      <c r="D41" s="254">
        <v>112.49999999992205</v>
      </c>
      <c r="E41">
        <v>152.99999999999994</v>
      </c>
      <c r="F41">
        <v>152.99999999999994</v>
      </c>
      <c r="G41">
        <v>152.99999999999994</v>
      </c>
      <c r="H41">
        <v>116.62499999992124</v>
      </c>
      <c r="I41">
        <v>115.499999999922</v>
      </c>
      <c r="J41">
        <v>112.49999999992205</v>
      </c>
      <c r="K41">
        <v>112.49999999992205</v>
      </c>
      <c r="L41">
        <v>112.49999999992205</v>
      </c>
      <c r="M41">
        <v>112.49999999992205</v>
      </c>
      <c r="N41">
        <v>112.49999999992205</v>
      </c>
      <c r="O41">
        <v>112.49999999992205</v>
      </c>
      <c r="P41">
        <v>115.499999999922</v>
      </c>
      <c r="Q41">
        <v>112.49999999992205</v>
      </c>
      <c r="R41">
        <v>115.499999999922</v>
      </c>
      <c r="S41">
        <v>116.62499999992124</v>
      </c>
      <c r="T41">
        <v>115.499999999922</v>
      </c>
      <c r="U41">
        <v>112.49999999992205</v>
      </c>
      <c r="V41">
        <v>112.49999999992205</v>
      </c>
      <c r="W41">
        <v>112.49999999992205</v>
      </c>
      <c r="X41">
        <v>108.7499999999206</v>
      </c>
      <c r="Y41">
        <v>108.7499999999206</v>
      </c>
      <c r="Z41">
        <v>108.7499999999206</v>
      </c>
      <c r="AA41">
        <v>112.49999999992205</v>
      </c>
      <c r="AB41">
        <v>112.49999999992205</v>
      </c>
      <c r="AC41">
        <v>112.49999999992205</v>
      </c>
      <c r="AD41">
        <v>112.49999999992205</v>
      </c>
      <c r="AE41">
        <v>112.49999999992205</v>
      </c>
      <c r="AF41">
        <v>112.49999999992205</v>
      </c>
      <c r="AG41">
        <v>112.49999999992205</v>
      </c>
      <c r="AH41">
        <v>112.49999999992205</v>
      </c>
      <c r="AI41">
        <v>112.49999999992205</v>
      </c>
      <c r="AJ41">
        <v>108.7499999999206</v>
      </c>
      <c r="AK41">
        <v>112.49999999992205</v>
      </c>
      <c r="AL41">
        <v>112.49999999992205</v>
      </c>
      <c r="AM41">
        <v>112.49999999992205</v>
      </c>
    </row>
    <row r="42" spans="1:39" x14ac:dyDescent="0.25">
      <c r="A42" s="32">
        <f ca="1">Exceedance!U42</f>
        <v>43983</v>
      </c>
      <c r="B42" s="254">
        <v>101.49999999992592</v>
      </c>
      <c r="C42" s="254">
        <v>104.99999999992728</v>
      </c>
      <c r="D42" s="254">
        <v>104.99999999992728</v>
      </c>
      <c r="E42">
        <v>135.99999999999994</v>
      </c>
      <c r="F42">
        <v>135.99999999999994</v>
      </c>
      <c r="G42">
        <v>135.99999999999994</v>
      </c>
      <c r="H42">
        <v>108.84999999992651</v>
      </c>
      <c r="I42">
        <v>107.79999999992724</v>
      </c>
      <c r="J42">
        <v>104.99999999992728</v>
      </c>
      <c r="K42">
        <v>104.99999999992728</v>
      </c>
      <c r="L42">
        <v>104.99999999992728</v>
      </c>
      <c r="M42">
        <v>104.99999999992728</v>
      </c>
      <c r="N42">
        <v>104.99999999992728</v>
      </c>
      <c r="O42">
        <v>104.99999999992728</v>
      </c>
      <c r="P42">
        <v>107.79999999992724</v>
      </c>
      <c r="Q42">
        <v>104.99999999992728</v>
      </c>
      <c r="R42">
        <v>107.79999999992724</v>
      </c>
      <c r="S42">
        <v>108.84999999992651</v>
      </c>
      <c r="T42">
        <v>107.79999999992724</v>
      </c>
      <c r="U42">
        <v>104.99999999992728</v>
      </c>
      <c r="V42">
        <v>104.99999999992728</v>
      </c>
      <c r="W42">
        <v>104.99999999992728</v>
      </c>
      <c r="X42">
        <v>101.49999999992592</v>
      </c>
      <c r="Y42">
        <v>101.49999999992592</v>
      </c>
      <c r="Z42">
        <v>101.49999999992592</v>
      </c>
      <c r="AA42">
        <v>104.99999999992728</v>
      </c>
      <c r="AB42">
        <v>104.99999999992728</v>
      </c>
      <c r="AC42">
        <v>104.99999999992728</v>
      </c>
      <c r="AD42">
        <v>104.99999999992728</v>
      </c>
      <c r="AE42">
        <v>104.99999999992728</v>
      </c>
      <c r="AF42">
        <v>104.99999999992728</v>
      </c>
      <c r="AG42">
        <v>104.99999999992728</v>
      </c>
      <c r="AH42">
        <v>104.99999999992728</v>
      </c>
      <c r="AI42">
        <v>104.99999999992728</v>
      </c>
      <c r="AJ42">
        <v>101.49999999992592</v>
      </c>
      <c r="AK42">
        <v>104.99999999992728</v>
      </c>
      <c r="AL42">
        <v>104.99999999992728</v>
      </c>
      <c r="AM42">
        <v>104.99999999992728</v>
      </c>
    </row>
    <row r="43" spans="1:39" x14ac:dyDescent="0.25">
      <c r="A43" s="32">
        <f ca="1">Exceedance!U43</f>
        <v>44013</v>
      </c>
      <c r="B43" s="254">
        <v>115.99999999991532</v>
      </c>
      <c r="C43" s="254">
        <v>119.99999999991689</v>
      </c>
      <c r="D43" s="254">
        <v>119.99999999991689</v>
      </c>
      <c r="E43">
        <v>152.99999999999994</v>
      </c>
      <c r="F43">
        <v>152.99999999999994</v>
      </c>
      <c r="G43">
        <v>152.99999999999994</v>
      </c>
      <c r="H43">
        <v>124.39999999991601</v>
      </c>
      <c r="I43">
        <v>123.19999999991683</v>
      </c>
      <c r="J43">
        <v>119.99999999991689</v>
      </c>
      <c r="K43">
        <v>119.99999999991689</v>
      </c>
      <c r="L43">
        <v>119.99999999991689</v>
      </c>
      <c r="M43">
        <v>119.99999999991689</v>
      </c>
      <c r="N43">
        <v>119.99999999991689</v>
      </c>
      <c r="O43">
        <v>119.99999999991689</v>
      </c>
      <c r="P43">
        <v>123.19999999991683</v>
      </c>
      <c r="Q43">
        <v>119.99999999991689</v>
      </c>
      <c r="R43">
        <v>123.19999999991683</v>
      </c>
      <c r="S43">
        <v>124.39999999991601</v>
      </c>
      <c r="T43">
        <v>123.19999999991683</v>
      </c>
      <c r="U43">
        <v>119.99999999991689</v>
      </c>
      <c r="V43">
        <v>119.99999999991689</v>
      </c>
      <c r="W43">
        <v>119.99999999991689</v>
      </c>
      <c r="X43">
        <v>115.99999999991532</v>
      </c>
      <c r="Y43">
        <v>115.99999999991532</v>
      </c>
      <c r="Z43">
        <v>115.99999999991532</v>
      </c>
      <c r="AA43">
        <v>119.99999999991689</v>
      </c>
      <c r="AB43">
        <v>119.99999999991689</v>
      </c>
      <c r="AC43">
        <v>119.99999999991689</v>
      </c>
      <c r="AD43">
        <v>119.99999999991689</v>
      </c>
      <c r="AE43">
        <v>119.99999999991689</v>
      </c>
      <c r="AF43">
        <v>119.99999999991689</v>
      </c>
      <c r="AG43">
        <v>119.99999999991689</v>
      </c>
      <c r="AH43">
        <v>119.99999999991689</v>
      </c>
      <c r="AI43">
        <v>119.99999999991689</v>
      </c>
      <c r="AJ43">
        <v>115.99999999991532</v>
      </c>
      <c r="AK43">
        <v>119.99999999991689</v>
      </c>
      <c r="AL43">
        <v>119.99999999991689</v>
      </c>
      <c r="AM43">
        <v>119.99999999991689</v>
      </c>
    </row>
    <row r="44" spans="1:39" x14ac:dyDescent="0.25">
      <c r="A44" s="32">
        <f ca="1">Exceedance!U44</f>
        <v>44044</v>
      </c>
      <c r="B44" s="254">
        <v>86.999999999936506</v>
      </c>
      <c r="C44" s="254">
        <v>89.999999999937657</v>
      </c>
      <c r="D44" s="254">
        <v>89.999999999937657</v>
      </c>
      <c r="E44">
        <v>135.99999999999994</v>
      </c>
      <c r="F44">
        <v>135.99999999999994</v>
      </c>
      <c r="G44">
        <v>135.99999999999994</v>
      </c>
      <c r="H44">
        <v>93.299999999936986</v>
      </c>
      <c r="I44">
        <v>92.399999999937634</v>
      </c>
      <c r="J44">
        <v>89.999999999937657</v>
      </c>
      <c r="K44">
        <v>89.999999999937657</v>
      </c>
      <c r="L44">
        <v>89.999999999937657</v>
      </c>
      <c r="M44">
        <v>89.999999999937657</v>
      </c>
      <c r="N44">
        <v>89.999999999937657</v>
      </c>
      <c r="O44">
        <v>89.999999999937657</v>
      </c>
      <c r="P44">
        <v>92.399999999937634</v>
      </c>
      <c r="Q44">
        <v>89.999999999937657</v>
      </c>
      <c r="R44">
        <v>92.399999999937634</v>
      </c>
      <c r="S44">
        <v>93.299999999936986</v>
      </c>
      <c r="T44">
        <v>92.399999999937634</v>
      </c>
      <c r="U44">
        <v>89.999999999937657</v>
      </c>
      <c r="V44">
        <v>89.999999999937657</v>
      </c>
      <c r="W44">
        <v>89.999999999937657</v>
      </c>
      <c r="X44">
        <v>86.999999999936506</v>
      </c>
      <c r="Y44">
        <v>86.999999999936506</v>
      </c>
      <c r="Z44">
        <v>86.999999999936506</v>
      </c>
      <c r="AA44">
        <v>89.999999999937657</v>
      </c>
      <c r="AB44">
        <v>89.999999999937657</v>
      </c>
      <c r="AC44">
        <v>89.999999999937657</v>
      </c>
      <c r="AD44">
        <v>89.999999999937657</v>
      </c>
      <c r="AE44">
        <v>89.999999999937657</v>
      </c>
      <c r="AF44">
        <v>89.999999999937657</v>
      </c>
      <c r="AG44">
        <v>89.999999999937657</v>
      </c>
      <c r="AH44">
        <v>89.999999999937657</v>
      </c>
      <c r="AI44">
        <v>89.999999999937657</v>
      </c>
      <c r="AJ44">
        <v>86.999999999936506</v>
      </c>
      <c r="AK44">
        <v>89.999999999937657</v>
      </c>
      <c r="AL44">
        <v>89.999999999937657</v>
      </c>
      <c r="AM44">
        <v>89.999999999937657</v>
      </c>
    </row>
    <row r="45" spans="1:39" x14ac:dyDescent="0.25">
      <c r="A45" s="32">
        <f ca="1">Exceedance!U45</f>
        <v>44075</v>
      </c>
      <c r="B45" s="254">
        <v>86.999999999936506</v>
      </c>
      <c r="C45" s="254">
        <v>89.999999999937657</v>
      </c>
      <c r="D45" s="254">
        <v>89.999999999937657</v>
      </c>
      <c r="E45">
        <v>135.99999999999994</v>
      </c>
      <c r="F45">
        <v>135.99999999999994</v>
      </c>
      <c r="G45">
        <v>135.99999999999994</v>
      </c>
      <c r="H45">
        <v>93.299999999937</v>
      </c>
      <c r="I45">
        <v>92.399999999937634</v>
      </c>
      <c r="J45">
        <v>89.999999999937657</v>
      </c>
      <c r="K45">
        <v>89.999999999937657</v>
      </c>
      <c r="L45">
        <v>89.999999999937657</v>
      </c>
      <c r="M45">
        <v>89.999999999937657</v>
      </c>
      <c r="N45">
        <v>89.999999999937657</v>
      </c>
      <c r="O45">
        <v>89.999999999937657</v>
      </c>
      <c r="P45">
        <v>92.399999999937634</v>
      </c>
      <c r="Q45">
        <v>89.999999999937657</v>
      </c>
      <c r="R45">
        <v>92.399999999937634</v>
      </c>
      <c r="S45">
        <v>93.299999999937</v>
      </c>
      <c r="T45">
        <v>92.399999999937634</v>
      </c>
      <c r="U45">
        <v>89.999999999937657</v>
      </c>
      <c r="V45">
        <v>89.999999999937657</v>
      </c>
      <c r="W45">
        <v>89.999999999937657</v>
      </c>
      <c r="X45">
        <v>86.999999999936506</v>
      </c>
      <c r="Y45">
        <v>86.999999999936506</v>
      </c>
      <c r="Z45">
        <v>86.999999999936506</v>
      </c>
      <c r="AA45">
        <v>89.999999999937657</v>
      </c>
      <c r="AB45">
        <v>89.999999999937657</v>
      </c>
      <c r="AC45">
        <v>89.999999999937657</v>
      </c>
      <c r="AD45">
        <v>89.999999999937657</v>
      </c>
      <c r="AE45">
        <v>89.999999999937657</v>
      </c>
      <c r="AF45">
        <v>89.999999999937657</v>
      </c>
      <c r="AG45">
        <v>89.999999999937657</v>
      </c>
      <c r="AH45">
        <v>89.999999999937657</v>
      </c>
      <c r="AI45">
        <v>89.999999999937657</v>
      </c>
      <c r="AJ45">
        <v>86.999999999936506</v>
      </c>
      <c r="AK45">
        <v>89.999999999937657</v>
      </c>
      <c r="AL45">
        <v>89.999999999937657</v>
      </c>
      <c r="AM45">
        <v>89.999999999937657</v>
      </c>
    </row>
    <row r="46" spans="1:39" x14ac:dyDescent="0.25">
      <c r="A46" s="32">
        <f ca="1">Exceedance!U46</f>
        <v>44105</v>
      </c>
      <c r="B46" s="254">
        <v>72.499999999947079</v>
      </c>
      <c r="C46" s="254">
        <v>74.999999999948045</v>
      </c>
      <c r="D46" s="254">
        <v>74.999999999948045</v>
      </c>
      <c r="E46">
        <v>135.99999999999994</v>
      </c>
      <c r="F46">
        <v>135.99999999999994</v>
      </c>
      <c r="G46">
        <v>135.99999999999994</v>
      </c>
      <c r="H46">
        <v>77.749999999947491</v>
      </c>
      <c r="I46">
        <v>76.999999999948017</v>
      </c>
      <c r="J46">
        <v>74.999999999948045</v>
      </c>
      <c r="K46">
        <v>74.999999999948045</v>
      </c>
      <c r="L46">
        <v>74.999999999948045</v>
      </c>
      <c r="M46">
        <v>74.999999999948045</v>
      </c>
      <c r="N46">
        <v>74.999999999948045</v>
      </c>
      <c r="O46">
        <v>74.999999999948045</v>
      </c>
      <c r="P46">
        <v>76.999999999948017</v>
      </c>
      <c r="Q46">
        <v>74.999999999948045</v>
      </c>
      <c r="R46">
        <v>76.999999999948017</v>
      </c>
      <c r="S46">
        <v>77.749999999947491</v>
      </c>
      <c r="T46">
        <v>76.999999999948017</v>
      </c>
      <c r="U46">
        <v>74.999999999948045</v>
      </c>
      <c r="V46">
        <v>74.999999999948045</v>
      </c>
      <c r="W46">
        <v>74.999999999948045</v>
      </c>
      <c r="X46">
        <v>72.499999999947079</v>
      </c>
      <c r="Y46">
        <v>72.499999999947079</v>
      </c>
      <c r="Z46">
        <v>72.499999999947079</v>
      </c>
      <c r="AA46">
        <v>74.999999999948045</v>
      </c>
      <c r="AB46">
        <v>74.999999999948045</v>
      </c>
      <c r="AC46">
        <v>74.999999999948045</v>
      </c>
      <c r="AD46">
        <v>74.999999999948045</v>
      </c>
      <c r="AE46">
        <v>74.999999999948045</v>
      </c>
      <c r="AF46">
        <v>74.999999999948045</v>
      </c>
      <c r="AG46">
        <v>74.999999999948045</v>
      </c>
      <c r="AH46">
        <v>74.999999999948045</v>
      </c>
      <c r="AI46">
        <v>74.999999999948045</v>
      </c>
      <c r="AJ46">
        <v>72.499999999947079</v>
      </c>
      <c r="AK46">
        <v>74.999999999948045</v>
      </c>
      <c r="AL46">
        <v>74.999999999948045</v>
      </c>
      <c r="AM46">
        <v>74.999999999948045</v>
      </c>
    </row>
    <row r="47" spans="1:39" x14ac:dyDescent="0.25">
      <c r="A47" s="32">
        <f ca="1">Exceedance!U47</f>
        <v>44136</v>
      </c>
      <c r="B47" s="254">
        <v>101.49999999992592</v>
      </c>
      <c r="C47" s="254">
        <v>104.99999999992728</v>
      </c>
      <c r="D47" s="254">
        <v>104.99999999992728</v>
      </c>
      <c r="E47">
        <v>135.99999999999994</v>
      </c>
      <c r="F47">
        <v>135.99999999999994</v>
      </c>
      <c r="G47">
        <v>135.99999999999994</v>
      </c>
      <c r="H47">
        <v>108.84999999992651</v>
      </c>
      <c r="I47">
        <v>107.79999999992724</v>
      </c>
      <c r="J47">
        <v>104.99999999992728</v>
      </c>
      <c r="K47">
        <v>104.99999999992728</v>
      </c>
      <c r="L47">
        <v>104.99999999992728</v>
      </c>
      <c r="M47">
        <v>104.99999999992728</v>
      </c>
      <c r="N47">
        <v>104.99999999992728</v>
      </c>
      <c r="O47">
        <v>104.99999999992728</v>
      </c>
      <c r="P47">
        <v>107.79999999992724</v>
      </c>
      <c r="Q47">
        <v>104.99999999992728</v>
      </c>
      <c r="R47">
        <v>107.79999999992724</v>
      </c>
      <c r="S47">
        <v>108.84999999992651</v>
      </c>
      <c r="T47">
        <v>107.79999999992724</v>
      </c>
      <c r="U47">
        <v>104.99999999992728</v>
      </c>
      <c r="V47">
        <v>104.99999999992728</v>
      </c>
      <c r="W47">
        <v>104.99999999992728</v>
      </c>
      <c r="X47">
        <v>101.49999999992592</v>
      </c>
      <c r="Y47">
        <v>101.49999999992592</v>
      </c>
      <c r="Z47">
        <v>101.49999999992592</v>
      </c>
      <c r="AA47">
        <v>104.99999999992728</v>
      </c>
      <c r="AB47">
        <v>104.99999999992728</v>
      </c>
      <c r="AC47">
        <v>104.99999999992728</v>
      </c>
      <c r="AD47">
        <v>104.99999999992728</v>
      </c>
      <c r="AE47">
        <v>104.99999999992728</v>
      </c>
      <c r="AF47">
        <v>104.99999999992728</v>
      </c>
      <c r="AG47">
        <v>104.99999999992728</v>
      </c>
      <c r="AH47">
        <v>104.99999999992728</v>
      </c>
      <c r="AI47">
        <v>104.99999999992728</v>
      </c>
      <c r="AJ47">
        <v>101.49999999992592</v>
      </c>
      <c r="AK47">
        <v>104.99999999992728</v>
      </c>
      <c r="AL47">
        <v>104.99999999992728</v>
      </c>
      <c r="AM47">
        <v>104.99999999992728</v>
      </c>
    </row>
    <row r="48" spans="1:39" x14ac:dyDescent="0.25">
      <c r="A48" s="32">
        <f ca="1">Exceedance!U48</f>
        <v>44166</v>
      </c>
      <c r="B48" s="254">
        <v>108.7499999999206</v>
      </c>
      <c r="C48" s="254">
        <v>112.49999999992205</v>
      </c>
      <c r="D48" s="254">
        <v>112.49999999992205</v>
      </c>
      <c r="E48">
        <v>135.99999999999994</v>
      </c>
      <c r="F48">
        <v>135.99999999999994</v>
      </c>
      <c r="G48">
        <v>135.99999999999994</v>
      </c>
      <c r="H48">
        <v>116.62499999992124</v>
      </c>
      <c r="I48">
        <v>115.499999999922</v>
      </c>
      <c r="J48">
        <v>112.49999999992205</v>
      </c>
      <c r="K48">
        <v>112.49999999992205</v>
      </c>
      <c r="L48">
        <v>112.49999999992205</v>
      </c>
      <c r="M48">
        <v>112.49999999992205</v>
      </c>
      <c r="N48">
        <v>112.49999999992205</v>
      </c>
      <c r="O48">
        <v>112.49999999992205</v>
      </c>
      <c r="P48">
        <v>115.499999999922</v>
      </c>
      <c r="Q48">
        <v>112.49999999992205</v>
      </c>
      <c r="R48">
        <v>115.499999999922</v>
      </c>
      <c r="S48">
        <v>116.62499999992124</v>
      </c>
      <c r="T48">
        <v>115.499999999922</v>
      </c>
      <c r="U48">
        <v>112.49999999992205</v>
      </c>
      <c r="V48">
        <v>112.49999999992205</v>
      </c>
      <c r="W48">
        <v>112.49999999992205</v>
      </c>
      <c r="X48">
        <v>108.7499999999206</v>
      </c>
      <c r="Y48">
        <v>108.7499999999206</v>
      </c>
      <c r="Z48">
        <v>108.7499999999206</v>
      </c>
      <c r="AA48">
        <v>112.49999999992205</v>
      </c>
      <c r="AB48">
        <v>112.49999999992205</v>
      </c>
      <c r="AC48">
        <v>112.49999999992205</v>
      </c>
      <c r="AD48">
        <v>112.49999999992205</v>
      </c>
      <c r="AE48">
        <v>112.49999999992205</v>
      </c>
      <c r="AF48">
        <v>112.49999999992205</v>
      </c>
      <c r="AG48">
        <v>112.49999999992205</v>
      </c>
      <c r="AH48">
        <v>112.49999999992205</v>
      </c>
      <c r="AI48">
        <v>112.49999999992205</v>
      </c>
      <c r="AJ48">
        <v>108.7499999999206</v>
      </c>
      <c r="AK48">
        <v>112.49999999992205</v>
      </c>
      <c r="AL48">
        <v>112.49999999992205</v>
      </c>
      <c r="AM48">
        <v>112.49999999992205</v>
      </c>
    </row>
    <row r="49" spans="1:39" x14ac:dyDescent="0.25">
      <c r="A49" s="32">
        <f ca="1">Exceedance!U49</f>
        <v>44197</v>
      </c>
      <c r="B49" s="254">
        <v>115.99999999991532</v>
      </c>
      <c r="C49" s="254">
        <v>119.99999999991689</v>
      </c>
      <c r="D49" s="254">
        <v>119.99999999991689</v>
      </c>
      <c r="E49">
        <v>152.99999999999994</v>
      </c>
      <c r="F49">
        <v>152.99999999999994</v>
      </c>
      <c r="G49">
        <v>124.39999999991601</v>
      </c>
      <c r="H49">
        <v>124.39999999991601</v>
      </c>
      <c r="I49">
        <v>123.19999999991683</v>
      </c>
      <c r="J49">
        <v>119.99999999991689</v>
      </c>
      <c r="K49">
        <v>119.99999999991689</v>
      </c>
      <c r="L49">
        <v>119.99999999991689</v>
      </c>
      <c r="M49">
        <v>119.99999999991689</v>
      </c>
      <c r="N49">
        <v>119.99999999991689</v>
      </c>
      <c r="O49">
        <v>119.99999999991689</v>
      </c>
      <c r="P49">
        <v>124.39999999991601</v>
      </c>
      <c r="Q49">
        <v>123.19999999991683</v>
      </c>
      <c r="R49">
        <v>124.39999999991601</v>
      </c>
      <c r="S49">
        <v>124.39999999991601</v>
      </c>
      <c r="T49">
        <v>124.39999999991601</v>
      </c>
      <c r="U49">
        <v>119.99999999991689</v>
      </c>
      <c r="V49">
        <v>119.99999999991689</v>
      </c>
      <c r="W49">
        <v>119.99999999991689</v>
      </c>
      <c r="X49">
        <v>114.39999999991859</v>
      </c>
      <c r="Y49">
        <v>115.99999999991532</v>
      </c>
      <c r="Z49">
        <v>119.99999999991689</v>
      </c>
      <c r="AA49">
        <v>119.99999999991689</v>
      </c>
      <c r="AB49">
        <v>119.99999999991689</v>
      </c>
      <c r="AC49">
        <v>119.99999999991689</v>
      </c>
      <c r="AD49">
        <v>119.99999999991689</v>
      </c>
      <c r="AE49">
        <v>119.99999999991689</v>
      </c>
      <c r="AF49">
        <v>119.99999999991689</v>
      </c>
      <c r="AG49">
        <v>119.99999999991689</v>
      </c>
      <c r="AH49">
        <v>119.99999999991689</v>
      </c>
      <c r="AI49">
        <v>115.99999999991532</v>
      </c>
      <c r="AJ49">
        <v>115.99999999991532</v>
      </c>
      <c r="AK49">
        <v>119.99999999991689</v>
      </c>
      <c r="AL49">
        <v>119.99999999991689</v>
      </c>
      <c r="AM49">
        <v>123.19999999991683</v>
      </c>
    </row>
    <row r="50" spans="1:39" x14ac:dyDescent="0.25">
      <c r="A50" s="32">
        <f ca="1">Exceedance!U50</f>
        <v>44228</v>
      </c>
      <c r="B50" s="254">
        <v>144.99999999989416</v>
      </c>
      <c r="C50" s="254">
        <v>149.99999999989609</v>
      </c>
      <c r="D50" s="254">
        <v>149.99999999989609</v>
      </c>
      <c r="E50">
        <v>135.99999999999994</v>
      </c>
      <c r="F50">
        <v>135.99999999999994</v>
      </c>
      <c r="G50">
        <v>155.49999999989501</v>
      </c>
      <c r="H50">
        <v>155.49999999989501</v>
      </c>
      <c r="I50">
        <v>153.99999999989603</v>
      </c>
      <c r="J50">
        <v>149.99999999989609</v>
      </c>
      <c r="K50">
        <v>149.99999999989609</v>
      </c>
      <c r="L50">
        <v>149.99999999989609</v>
      </c>
      <c r="M50">
        <v>149.99999999989609</v>
      </c>
      <c r="N50">
        <v>149.99999999989609</v>
      </c>
      <c r="O50">
        <v>149.99999999989609</v>
      </c>
      <c r="P50">
        <v>155.49999999989501</v>
      </c>
      <c r="Q50">
        <v>153.99999999989603</v>
      </c>
      <c r="R50">
        <v>155.49999999989501</v>
      </c>
      <c r="S50">
        <v>155.49999999989501</v>
      </c>
      <c r="T50">
        <v>155.49999999989501</v>
      </c>
      <c r="U50">
        <v>149.99999999989609</v>
      </c>
      <c r="V50">
        <v>149.99999999989609</v>
      </c>
      <c r="W50">
        <v>149.99999999989609</v>
      </c>
      <c r="X50">
        <v>142.99999999989825</v>
      </c>
      <c r="Y50">
        <v>144.99999999989416</v>
      </c>
      <c r="Z50">
        <v>149.99999999989609</v>
      </c>
      <c r="AA50">
        <v>149.99999999989609</v>
      </c>
      <c r="AB50">
        <v>149.99999999989609</v>
      </c>
      <c r="AC50">
        <v>149.99999999989609</v>
      </c>
      <c r="AD50">
        <v>149.99999999989609</v>
      </c>
      <c r="AE50">
        <v>149.99999999989609</v>
      </c>
      <c r="AF50">
        <v>149.99999999989609</v>
      </c>
      <c r="AG50">
        <v>149.99999999989609</v>
      </c>
      <c r="AH50">
        <v>149.99999999989609</v>
      </c>
      <c r="AI50">
        <v>144.99999999989416</v>
      </c>
      <c r="AJ50">
        <v>144.99999999989416</v>
      </c>
      <c r="AK50">
        <v>149.99999999989609</v>
      </c>
      <c r="AL50">
        <v>149.99999999989609</v>
      </c>
      <c r="AM50">
        <v>153.99999999989603</v>
      </c>
    </row>
    <row r="51" spans="1:39" x14ac:dyDescent="0.25">
      <c r="A51" s="32">
        <f ca="1">Exceedance!U51</f>
        <v>44256</v>
      </c>
      <c r="B51" s="254">
        <v>202.99999999985184</v>
      </c>
      <c r="C51" s="254">
        <v>209.99999999985457</v>
      </c>
      <c r="D51" s="254">
        <v>209.99999999985457</v>
      </c>
      <c r="E51">
        <v>152.99999999999994</v>
      </c>
      <c r="F51">
        <v>152.99999999999994</v>
      </c>
      <c r="G51">
        <v>217.69999999985302</v>
      </c>
      <c r="H51">
        <v>217.69999999985302</v>
      </c>
      <c r="I51">
        <v>215.59999999985448</v>
      </c>
      <c r="J51">
        <v>209.99999999985457</v>
      </c>
      <c r="K51">
        <v>209.99999999985457</v>
      </c>
      <c r="L51">
        <v>209.99999999985457</v>
      </c>
      <c r="M51">
        <v>209.99999999985457</v>
      </c>
      <c r="N51">
        <v>209.99999999985457</v>
      </c>
      <c r="O51">
        <v>209.99999999985457</v>
      </c>
      <c r="P51">
        <v>217.69999999985302</v>
      </c>
      <c r="Q51">
        <v>215.59999999985448</v>
      </c>
      <c r="R51">
        <v>217.69999999985302</v>
      </c>
      <c r="S51">
        <v>217.69999999985302</v>
      </c>
      <c r="T51">
        <v>217.69999999985302</v>
      </c>
      <c r="U51">
        <v>209.99999999985457</v>
      </c>
      <c r="V51">
        <v>209.99999999985457</v>
      </c>
      <c r="W51">
        <v>209.99999999985457</v>
      </c>
      <c r="X51">
        <v>200.19999999985757</v>
      </c>
      <c r="Y51">
        <v>202.99999999985184</v>
      </c>
      <c r="Z51">
        <v>209.99999999985457</v>
      </c>
      <c r="AA51">
        <v>209.99999999985457</v>
      </c>
      <c r="AB51">
        <v>209.99999999985457</v>
      </c>
      <c r="AC51">
        <v>209.99999999985457</v>
      </c>
      <c r="AD51">
        <v>209.99999999985457</v>
      </c>
      <c r="AE51">
        <v>209.99999999985457</v>
      </c>
      <c r="AF51">
        <v>209.99999999985457</v>
      </c>
      <c r="AG51">
        <v>209.99999999985457</v>
      </c>
      <c r="AH51">
        <v>209.99999999985457</v>
      </c>
      <c r="AI51">
        <v>202.99999999985184</v>
      </c>
      <c r="AJ51">
        <v>202.99999999985184</v>
      </c>
      <c r="AK51">
        <v>209.99999999985457</v>
      </c>
      <c r="AL51">
        <v>209.99999999985457</v>
      </c>
      <c r="AM51">
        <v>215.59999999985448</v>
      </c>
    </row>
    <row r="52" spans="1:39" x14ac:dyDescent="0.25">
      <c r="A52" s="32">
        <f ca="1">Exceedance!U52</f>
        <v>44287</v>
      </c>
      <c r="B52" s="254">
        <v>202.99999999985184</v>
      </c>
      <c r="C52" s="254">
        <v>209.99999999985457</v>
      </c>
      <c r="D52" s="254">
        <v>209.99999999985457</v>
      </c>
      <c r="E52">
        <v>135.99999999999994</v>
      </c>
      <c r="F52">
        <v>135.99999999999994</v>
      </c>
      <c r="G52">
        <v>217.69999999985302</v>
      </c>
      <c r="H52">
        <v>217.69999999985302</v>
      </c>
      <c r="I52">
        <v>215.59999999985448</v>
      </c>
      <c r="J52">
        <v>209.99999999985457</v>
      </c>
      <c r="K52">
        <v>209.99999999985457</v>
      </c>
      <c r="L52">
        <v>209.99999999985457</v>
      </c>
      <c r="M52">
        <v>209.99999999985457</v>
      </c>
      <c r="N52">
        <v>209.99999999985457</v>
      </c>
      <c r="O52">
        <v>209.99999999985457</v>
      </c>
      <c r="P52">
        <v>217.69999999985302</v>
      </c>
      <c r="Q52">
        <v>215.59999999985448</v>
      </c>
      <c r="R52">
        <v>217.69999999985302</v>
      </c>
      <c r="S52">
        <v>217.69999999985302</v>
      </c>
      <c r="T52">
        <v>217.69999999985302</v>
      </c>
      <c r="U52">
        <v>209.99999999985457</v>
      </c>
      <c r="V52">
        <v>209.99999999985457</v>
      </c>
      <c r="W52">
        <v>209.99999999985457</v>
      </c>
      <c r="X52">
        <v>200.19999999985757</v>
      </c>
      <c r="Y52">
        <v>202.99999999985184</v>
      </c>
      <c r="Z52">
        <v>209.99999999985457</v>
      </c>
      <c r="AA52">
        <v>209.99999999985457</v>
      </c>
      <c r="AB52">
        <v>209.99999999985457</v>
      </c>
      <c r="AC52">
        <v>209.99999999985457</v>
      </c>
      <c r="AD52">
        <v>209.99999999985457</v>
      </c>
      <c r="AE52">
        <v>209.99999999985457</v>
      </c>
      <c r="AF52">
        <v>209.99999999985457</v>
      </c>
      <c r="AG52">
        <v>209.99999999985457</v>
      </c>
      <c r="AH52">
        <v>209.99999999985457</v>
      </c>
      <c r="AI52">
        <v>202.99999999985184</v>
      </c>
      <c r="AJ52">
        <v>202.99999999985184</v>
      </c>
      <c r="AK52">
        <v>209.99999999985457</v>
      </c>
      <c r="AL52">
        <v>209.99999999985457</v>
      </c>
      <c r="AM52">
        <v>215.59999999985448</v>
      </c>
    </row>
    <row r="53" spans="1:39" x14ac:dyDescent="0.25">
      <c r="A53" s="32">
        <f ca="1">Exceedance!U53</f>
        <v>44317</v>
      </c>
      <c r="B53" s="254">
        <v>108.7499999999206</v>
      </c>
      <c r="C53" s="254">
        <v>112.49999999992205</v>
      </c>
      <c r="D53" s="254">
        <v>112.49999999992205</v>
      </c>
      <c r="E53">
        <v>152.99999999999994</v>
      </c>
      <c r="F53">
        <v>152.99999999999994</v>
      </c>
      <c r="G53">
        <v>116.62499999992124</v>
      </c>
      <c r="H53">
        <v>116.62499999992124</v>
      </c>
      <c r="I53">
        <v>115.499999999922</v>
      </c>
      <c r="J53">
        <v>112.49999999992205</v>
      </c>
      <c r="K53">
        <v>112.49999999992205</v>
      </c>
      <c r="L53">
        <v>112.49999999992205</v>
      </c>
      <c r="M53">
        <v>112.49999999992205</v>
      </c>
      <c r="N53">
        <v>112.49999999992205</v>
      </c>
      <c r="O53">
        <v>112.49999999992205</v>
      </c>
      <c r="P53">
        <v>116.62499999992124</v>
      </c>
      <c r="Q53">
        <v>115.499999999922</v>
      </c>
      <c r="R53">
        <v>116.62499999992124</v>
      </c>
      <c r="S53">
        <v>116.62499999992124</v>
      </c>
      <c r="T53">
        <v>116.62499999992124</v>
      </c>
      <c r="U53">
        <v>112.49999999992205</v>
      </c>
      <c r="V53">
        <v>112.49999999992205</v>
      </c>
      <c r="W53">
        <v>112.49999999992205</v>
      </c>
      <c r="X53">
        <v>107.24999999992366</v>
      </c>
      <c r="Y53">
        <v>108.7499999999206</v>
      </c>
      <c r="Z53">
        <v>112.49999999992205</v>
      </c>
      <c r="AA53">
        <v>112.49999999992205</v>
      </c>
      <c r="AB53">
        <v>112.49999999992205</v>
      </c>
      <c r="AC53">
        <v>112.49999999992205</v>
      </c>
      <c r="AD53">
        <v>112.49999999992205</v>
      </c>
      <c r="AE53">
        <v>112.49999999992205</v>
      </c>
      <c r="AF53">
        <v>112.49999999992205</v>
      </c>
      <c r="AG53">
        <v>112.49999999992205</v>
      </c>
      <c r="AH53">
        <v>112.49999999992205</v>
      </c>
      <c r="AI53">
        <v>108.7499999999206</v>
      </c>
      <c r="AJ53">
        <v>108.7499999999206</v>
      </c>
      <c r="AK53">
        <v>112.49999999992205</v>
      </c>
      <c r="AL53">
        <v>112.49999999992205</v>
      </c>
      <c r="AM53">
        <v>115.499999999922</v>
      </c>
    </row>
    <row r="54" spans="1:39" x14ac:dyDescent="0.25">
      <c r="A54" s="32">
        <f ca="1">Exceedance!U54</f>
        <v>44348</v>
      </c>
      <c r="B54" s="254">
        <v>101.49999999992592</v>
      </c>
      <c r="C54" s="254">
        <v>104.99999999992728</v>
      </c>
      <c r="D54" s="254">
        <v>104.99999999992728</v>
      </c>
      <c r="E54">
        <v>135.99999999999994</v>
      </c>
      <c r="F54">
        <v>135.99999999999994</v>
      </c>
      <c r="G54">
        <v>108.84999999992651</v>
      </c>
      <c r="H54">
        <v>108.84999999992651</v>
      </c>
      <c r="I54">
        <v>107.79999999992724</v>
      </c>
      <c r="J54">
        <v>104.99999999992728</v>
      </c>
      <c r="K54">
        <v>104.99999999992728</v>
      </c>
      <c r="L54">
        <v>104.99999999992728</v>
      </c>
      <c r="M54">
        <v>104.99999999992728</v>
      </c>
      <c r="N54">
        <v>104.99999999992728</v>
      </c>
      <c r="O54">
        <v>104.99999999992728</v>
      </c>
      <c r="P54">
        <v>108.84999999992651</v>
      </c>
      <c r="Q54">
        <v>107.79999999992724</v>
      </c>
      <c r="R54">
        <v>108.84999999992651</v>
      </c>
      <c r="S54">
        <v>108.84999999992651</v>
      </c>
      <c r="T54">
        <v>108.84999999992651</v>
      </c>
      <c r="U54">
        <v>104.99999999992728</v>
      </c>
      <c r="V54">
        <v>104.99999999992728</v>
      </c>
      <c r="W54">
        <v>104.99999999992728</v>
      </c>
      <c r="X54">
        <v>100.09999999992878</v>
      </c>
      <c r="Y54">
        <v>101.49999999992592</v>
      </c>
      <c r="Z54">
        <v>104.99999999992728</v>
      </c>
      <c r="AA54">
        <v>104.99999999992728</v>
      </c>
      <c r="AB54">
        <v>104.99999999992728</v>
      </c>
      <c r="AC54">
        <v>104.99999999992728</v>
      </c>
      <c r="AD54">
        <v>104.99999999992728</v>
      </c>
      <c r="AE54">
        <v>104.99999999992728</v>
      </c>
      <c r="AF54">
        <v>104.99999999992728</v>
      </c>
      <c r="AG54">
        <v>104.99999999992728</v>
      </c>
      <c r="AH54">
        <v>104.99999999992728</v>
      </c>
      <c r="AI54">
        <v>101.49999999992592</v>
      </c>
      <c r="AJ54">
        <v>101.49999999992592</v>
      </c>
      <c r="AK54">
        <v>104.99999999992728</v>
      </c>
      <c r="AL54">
        <v>104.99999999992728</v>
      </c>
      <c r="AM54">
        <v>107.79999999992724</v>
      </c>
    </row>
    <row r="55" spans="1:39" x14ac:dyDescent="0.25">
      <c r="A55" s="32">
        <f ca="1">Exceedance!U55</f>
        <v>44378</v>
      </c>
      <c r="B55" s="254">
        <v>115.99999999991532</v>
      </c>
      <c r="C55" s="254">
        <v>119.99999999991689</v>
      </c>
      <c r="D55" s="254">
        <v>119.99999999991689</v>
      </c>
      <c r="E55">
        <v>152.99999999999994</v>
      </c>
      <c r="F55">
        <v>152.99999999999994</v>
      </c>
      <c r="G55">
        <v>124.39999999991601</v>
      </c>
      <c r="H55">
        <v>124.39999999991601</v>
      </c>
      <c r="I55">
        <v>123.19999999991683</v>
      </c>
      <c r="J55">
        <v>119.99999999991689</v>
      </c>
      <c r="K55">
        <v>119.99999999991689</v>
      </c>
      <c r="L55">
        <v>119.99999999991689</v>
      </c>
      <c r="M55">
        <v>119.99999999991689</v>
      </c>
      <c r="N55">
        <v>119.99999999991689</v>
      </c>
      <c r="O55">
        <v>119.99999999991689</v>
      </c>
      <c r="P55">
        <v>124.39999999991601</v>
      </c>
      <c r="Q55">
        <v>123.19999999991683</v>
      </c>
      <c r="R55">
        <v>124.39999999991601</v>
      </c>
      <c r="S55">
        <v>124.39999999991601</v>
      </c>
      <c r="T55">
        <v>124.39999999991601</v>
      </c>
      <c r="U55">
        <v>119.99999999991689</v>
      </c>
      <c r="V55">
        <v>119.99999999991689</v>
      </c>
      <c r="W55">
        <v>119.99999999991689</v>
      </c>
      <c r="X55">
        <v>114.39999999991859</v>
      </c>
      <c r="Y55">
        <v>115.99999999991532</v>
      </c>
      <c r="Z55">
        <v>119.99999999991689</v>
      </c>
      <c r="AA55">
        <v>119.99999999991689</v>
      </c>
      <c r="AB55">
        <v>119.99999999991689</v>
      </c>
      <c r="AC55">
        <v>119.99999999991689</v>
      </c>
      <c r="AD55">
        <v>119.99999999991689</v>
      </c>
      <c r="AE55">
        <v>119.99999999991689</v>
      </c>
      <c r="AF55">
        <v>119.99999999991689</v>
      </c>
      <c r="AG55">
        <v>119.99999999991689</v>
      </c>
      <c r="AH55">
        <v>119.99999999991689</v>
      </c>
      <c r="AI55">
        <v>115.99999999991532</v>
      </c>
      <c r="AJ55">
        <v>115.99999999991532</v>
      </c>
      <c r="AK55">
        <v>119.99999999991689</v>
      </c>
      <c r="AL55">
        <v>119.99999999991689</v>
      </c>
      <c r="AM55">
        <v>123.19999999991683</v>
      </c>
    </row>
    <row r="56" spans="1:39" x14ac:dyDescent="0.25">
      <c r="A56" s="32">
        <f ca="1">Exceedance!U56</f>
        <v>44409</v>
      </c>
      <c r="B56" s="254">
        <v>86.999999999936506</v>
      </c>
      <c r="C56" s="254">
        <v>89.999999999937657</v>
      </c>
      <c r="D56" s="254">
        <v>89.999999999937657</v>
      </c>
      <c r="E56">
        <v>135.99999999999994</v>
      </c>
      <c r="F56">
        <v>135.99999999999994</v>
      </c>
      <c r="G56">
        <v>93.299999999936986</v>
      </c>
      <c r="H56">
        <v>93.299999999936986</v>
      </c>
      <c r="I56">
        <v>92.399999999937634</v>
      </c>
      <c r="J56">
        <v>89.999999999937657</v>
      </c>
      <c r="K56">
        <v>89.999999999937657</v>
      </c>
      <c r="L56">
        <v>89.999999999937657</v>
      </c>
      <c r="M56">
        <v>89.999999999937657</v>
      </c>
      <c r="N56">
        <v>89.999999999937657</v>
      </c>
      <c r="O56">
        <v>89.999999999937657</v>
      </c>
      <c r="P56">
        <v>93.299999999936986</v>
      </c>
      <c r="Q56">
        <v>92.399999999937634</v>
      </c>
      <c r="R56">
        <v>93.299999999936986</v>
      </c>
      <c r="S56">
        <v>93.299999999936986</v>
      </c>
      <c r="T56">
        <v>93.299999999936986</v>
      </c>
      <c r="U56">
        <v>89.999999999937657</v>
      </c>
      <c r="V56">
        <v>89.999999999937657</v>
      </c>
      <c r="W56">
        <v>89.999999999937657</v>
      </c>
      <c r="X56">
        <v>85.799999999938962</v>
      </c>
      <c r="Y56">
        <v>86.999999999936506</v>
      </c>
      <c r="Z56">
        <v>89.999999999937657</v>
      </c>
      <c r="AA56">
        <v>89.999999999937657</v>
      </c>
      <c r="AB56">
        <v>89.999999999937657</v>
      </c>
      <c r="AC56">
        <v>89.999999999937657</v>
      </c>
      <c r="AD56">
        <v>89.999999999937657</v>
      </c>
      <c r="AE56">
        <v>89.999999999937657</v>
      </c>
      <c r="AF56">
        <v>89.999999999937657</v>
      </c>
      <c r="AG56">
        <v>89.999999999937657</v>
      </c>
      <c r="AH56">
        <v>89.999999999937657</v>
      </c>
      <c r="AI56">
        <v>86.999999999936506</v>
      </c>
      <c r="AJ56">
        <v>86.999999999936506</v>
      </c>
      <c r="AK56">
        <v>89.999999999937657</v>
      </c>
      <c r="AL56">
        <v>89.999999999937657</v>
      </c>
      <c r="AM56">
        <v>92.399999999937634</v>
      </c>
    </row>
    <row r="57" spans="1:39" x14ac:dyDescent="0.25">
      <c r="A57" s="32">
        <f ca="1">Exceedance!U57</f>
        <v>44440</v>
      </c>
      <c r="B57" s="254">
        <v>86.999999999936506</v>
      </c>
      <c r="C57" s="254">
        <v>89.999999999937657</v>
      </c>
      <c r="D57" s="254">
        <v>89.999999999937657</v>
      </c>
      <c r="E57">
        <v>135.99999999999994</v>
      </c>
      <c r="F57">
        <v>135.99999999999994</v>
      </c>
      <c r="G57">
        <v>93.299999999937</v>
      </c>
      <c r="H57">
        <v>93.299999999937</v>
      </c>
      <c r="I57">
        <v>92.399999999937634</v>
      </c>
      <c r="J57">
        <v>89.999999999937657</v>
      </c>
      <c r="K57">
        <v>89.999999999937657</v>
      </c>
      <c r="L57">
        <v>89.999999999937657</v>
      </c>
      <c r="M57">
        <v>89.999999999937657</v>
      </c>
      <c r="N57">
        <v>89.999999999937657</v>
      </c>
      <c r="O57">
        <v>89.999999999937657</v>
      </c>
      <c r="P57">
        <v>93.299999999937</v>
      </c>
      <c r="Q57">
        <v>92.399999999937634</v>
      </c>
      <c r="R57">
        <v>93.299999999937</v>
      </c>
      <c r="S57">
        <v>93.299999999937</v>
      </c>
      <c r="T57">
        <v>93.299999999937</v>
      </c>
      <c r="U57">
        <v>89.999999999937657</v>
      </c>
      <c r="V57">
        <v>89.999999999937657</v>
      </c>
      <c r="W57">
        <v>89.999999999937657</v>
      </c>
      <c r="X57">
        <v>85.799999999938962</v>
      </c>
      <c r="Y57">
        <v>86.999999999936506</v>
      </c>
      <c r="Z57">
        <v>89.999999999937657</v>
      </c>
      <c r="AA57">
        <v>89.999999999937657</v>
      </c>
      <c r="AB57">
        <v>89.999999999937657</v>
      </c>
      <c r="AC57">
        <v>89.999999999937657</v>
      </c>
      <c r="AD57">
        <v>89.999999999937657</v>
      </c>
      <c r="AE57">
        <v>89.999999999937657</v>
      </c>
      <c r="AF57">
        <v>89.999999999937657</v>
      </c>
      <c r="AG57">
        <v>89.999999999937657</v>
      </c>
      <c r="AH57">
        <v>89.999999999937657</v>
      </c>
      <c r="AI57">
        <v>86.999999999936506</v>
      </c>
      <c r="AJ57">
        <v>86.999999999936506</v>
      </c>
      <c r="AK57">
        <v>89.999999999937657</v>
      </c>
      <c r="AL57">
        <v>89.999999999937657</v>
      </c>
      <c r="AM57">
        <v>92.399999999937634</v>
      </c>
    </row>
    <row r="58" spans="1:39" x14ac:dyDescent="0.25">
      <c r="A58" s="32">
        <f ca="1">Exceedance!U58</f>
        <v>44470</v>
      </c>
      <c r="B58" s="254">
        <v>72.499999999947079</v>
      </c>
      <c r="C58" s="254">
        <v>74.999999999948045</v>
      </c>
      <c r="D58" s="254">
        <v>74.999999999948045</v>
      </c>
      <c r="E58">
        <v>135.99999999999994</v>
      </c>
      <c r="F58">
        <v>135.99999999999994</v>
      </c>
      <c r="G58">
        <v>77.749999999947491</v>
      </c>
      <c r="H58">
        <v>77.749999999947491</v>
      </c>
      <c r="I58">
        <v>76.999999999948017</v>
      </c>
      <c r="J58">
        <v>74.999999999948045</v>
      </c>
      <c r="K58">
        <v>74.999999999948045</v>
      </c>
      <c r="L58">
        <v>74.999999999948045</v>
      </c>
      <c r="M58">
        <v>74.999999999948045</v>
      </c>
      <c r="N58">
        <v>74.999999999948045</v>
      </c>
      <c r="O58">
        <v>74.999999999948045</v>
      </c>
      <c r="P58">
        <v>77.749999999947491</v>
      </c>
      <c r="Q58">
        <v>76.999999999948017</v>
      </c>
      <c r="R58">
        <v>77.749999999947491</v>
      </c>
      <c r="S58">
        <v>77.749999999947491</v>
      </c>
      <c r="T58">
        <v>77.749999999947491</v>
      </c>
      <c r="U58">
        <v>74.999999999948045</v>
      </c>
      <c r="V58">
        <v>74.999999999948045</v>
      </c>
      <c r="W58">
        <v>74.999999999948045</v>
      </c>
      <c r="X58">
        <v>71.499999999949125</v>
      </c>
      <c r="Y58">
        <v>72.499999999947079</v>
      </c>
      <c r="Z58">
        <v>74.999999999948045</v>
      </c>
      <c r="AA58">
        <v>74.999999999948045</v>
      </c>
      <c r="AB58">
        <v>74.999999999948045</v>
      </c>
      <c r="AC58">
        <v>74.999999999948045</v>
      </c>
      <c r="AD58">
        <v>74.999999999948045</v>
      </c>
      <c r="AE58">
        <v>74.999999999948045</v>
      </c>
      <c r="AF58">
        <v>74.999999999948045</v>
      </c>
      <c r="AG58">
        <v>74.999999999948045</v>
      </c>
      <c r="AH58">
        <v>74.999999999948045</v>
      </c>
      <c r="AI58">
        <v>72.499999999947079</v>
      </c>
      <c r="AJ58">
        <v>72.499999999947079</v>
      </c>
      <c r="AK58">
        <v>74.999999999948045</v>
      </c>
      <c r="AL58">
        <v>74.999999999948045</v>
      </c>
      <c r="AM58">
        <v>76.999999999948017</v>
      </c>
    </row>
    <row r="59" spans="1:39" x14ac:dyDescent="0.25">
      <c r="A59" s="32">
        <f ca="1">Exceedance!U59</f>
        <v>44501</v>
      </c>
      <c r="B59" s="254">
        <v>101.49999999992592</v>
      </c>
      <c r="C59" s="254">
        <v>104.99999999992728</v>
      </c>
      <c r="D59" s="254">
        <v>104.99999999992728</v>
      </c>
      <c r="E59">
        <v>135.99999999999994</v>
      </c>
      <c r="F59">
        <v>135.99999999999994</v>
      </c>
      <c r="G59">
        <v>108.84999999992651</v>
      </c>
      <c r="H59">
        <v>108.84999999992651</v>
      </c>
      <c r="I59">
        <v>107.79999999992724</v>
      </c>
      <c r="J59">
        <v>104.99999999992728</v>
      </c>
      <c r="K59">
        <v>104.99999999992728</v>
      </c>
      <c r="L59">
        <v>104.99999999992728</v>
      </c>
      <c r="M59">
        <v>104.99999999992728</v>
      </c>
      <c r="N59">
        <v>104.99999999992728</v>
      </c>
      <c r="O59">
        <v>104.99999999992728</v>
      </c>
      <c r="P59">
        <v>108.84999999992651</v>
      </c>
      <c r="Q59">
        <v>107.79999999992724</v>
      </c>
      <c r="R59">
        <v>108.84999999992651</v>
      </c>
      <c r="S59">
        <v>108.84999999992651</v>
      </c>
      <c r="T59">
        <v>108.84999999992651</v>
      </c>
      <c r="U59">
        <v>104.99999999992728</v>
      </c>
      <c r="V59">
        <v>104.99999999992728</v>
      </c>
      <c r="W59">
        <v>104.99999999992728</v>
      </c>
      <c r="X59">
        <v>100.09999999992878</v>
      </c>
      <c r="Y59">
        <v>101.49999999992592</v>
      </c>
      <c r="Z59">
        <v>104.99999999992728</v>
      </c>
      <c r="AA59">
        <v>104.99999999992728</v>
      </c>
      <c r="AB59">
        <v>104.99999999992728</v>
      </c>
      <c r="AC59">
        <v>104.99999999992728</v>
      </c>
      <c r="AD59">
        <v>104.99999999992728</v>
      </c>
      <c r="AE59">
        <v>104.99999999992728</v>
      </c>
      <c r="AF59">
        <v>104.99999999992728</v>
      </c>
      <c r="AG59">
        <v>104.99999999992728</v>
      </c>
      <c r="AH59">
        <v>104.99999999992728</v>
      </c>
      <c r="AI59">
        <v>101.49999999992592</v>
      </c>
      <c r="AJ59">
        <v>101.49999999992592</v>
      </c>
      <c r="AK59">
        <v>104.99999999992728</v>
      </c>
      <c r="AL59">
        <v>104.99999999992728</v>
      </c>
      <c r="AM59">
        <v>107.79999999992724</v>
      </c>
    </row>
    <row r="60" spans="1:39" x14ac:dyDescent="0.25">
      <c r="A60" s="32">
        <f ca="1">Exceedance!U60</f>
        <v>44531</v>
      </c>
      <c r="B60" s="254">
        <v>108.7499999999206</v>
      </c>
      <c r="C60" s="254">
        <v>112.49999999992205</v>
      </c>
      <c r="D60" s="254">
        <v>112.49999999992205</v>
      </c>
      <c r="E60">
        <v>135.99999999999994</v>
      </c>
      <c r="F60">
        <v>135.99999999999994</v>
      </c>
      <c r="G60">
        <v>116.62499999992124</v>
      </c>
      <c r="H60">
        <v>116.62499999992124</v>
      </c>
      <c r="I60">
        <v>115.499999999922</v>
      </c>
      <c r="J60">
        <v>112.49999999992205</v>
      </c>
      <c r="K60">
        <v>112.49999999992205</v>
      </c>
      <c r="L60">
        <v>112.49999999992205</v>
      </c>
      <c r="M60">
        <v>112.49999999992205</v>
      </c>
      <c r="N60">
        <v>112.49999999992205</v>
      </c>
      <c r="O60">
        <v>112.49999999992205</v>
      </c>
      <c r="P60">
        <v>116.62499999992124</v>
      </c>
      <c r="Q60">
        <v>115.499999999922</v>
      </c>
      <c r="R60">
        <v>116.62499999992124</v>
      </c>
      <c r="S60">
        <v>116.62499999992124</v>
      </c>
      <c r="T60">
        <v>116.62499999992124</v>
      </c>
      <c r="U60">
        <v>112.49999999992205</v>
      </c>
      <c r="V60">
        <v>112.49999999992205</v>
      </c>
      <c r="W60">
        <v>112.49999999992205</v>
      </c>
      <c r="X60">
        <v>107.24999999992366</v>
      </c>
      <c r="Y60">
        <v>108.7499999999206</v>
      </c>
      <c r="Z60">
        <v>112.49999999992205</v>
      </c>
      <c r="AA60">
        <v>112.49999999992205</v>
      </c>
      <c r="AB60">
        <v>112.49999999992205</v>
      </c>
      <c r="AC60">
        <v>112.49999999992205</v>
      </c>
      <c r="AD60">
        <v>112.49999999992205</v>
      </c>
      <c r="AE60">
        <v>112.49999999992205</v>
      </c>
      <c r="AF60">
        <v>112.49999999992205</v>
      </c>
      <c r="AG60">
        <v>112.49999999992205</v>
      </c>
      <c r="AH60">
        <v>112.49999999992205</v>
      </c>
      <c r="AI60">
        <v>108.7499999999206</v>
      </c>
      <c r="AJ60">
        <v>108.7499999999206</v>
      </c>
      <c r="AK60">
        <v>112.49999999992205</v>
      </c>
      <c r="AL60">
        <v>112.49999999992205</v>
      </c>
      <c r="AM60">
        <v>115.499999999922</v>
      </c>
    </row>
    <row r="61" spans="1:39" x14ac:dyDescent="0.25">
      <c r="A61" s="32">
        <f ca="1">Exceedance!U61</f>
        <v>44562</v>
      </c>
      <c r="B61" s="254">
        <v>115.99999999991532</v>
      </c>
      <c r="C61" s="254">
        <v>123.19999999991683</v>
      </c>
      <c r="D61" s="254">
        <v>119.99999999991689</v>
      </c>
      <c r="E61">
        <v>152.99999999999994</v>
      </c>
      <c r="F61">
        <v>124.39999999991601</v>
      </c>
      <c r="G61">
        <v>124.39999999991601</v>
      </c>
      <c r="H61">
        <v>124.39999999991601</v>
      </c>
      <c r="I61">
        <v>119.99999999991689</v>
      </c>
      <c r="J61">
        <v>119.99999999991689</v>
      </c>
      <c r="K61">
        <v>115.99999999991532</v>
      </c>
      <c r="L61">
        <v>119.99999999991689</v>
      </c>
      <c r="M61">
        <v>119.99999999991689</v>
      </c>
      <c r="N61">
        <v>119.99999999991689</v>
      </c>
      <c r="O61">
        <v>124.39999999991601</v>
      </c>
      <c r="P61">
        <v>124.39999999991601</v>
      </c>
      <c r="Q61">
        <v>124.39999999991601</v>
      </c>
      <c r="R61">
        <v>124.39999999991601</v>
      </c>
      <c r="S61">
        <v>124.39999999991601</v>
      </c>
      <c r="T61">
        <v>123.19999999991683</v>
      </c>
      <c r="U61">
        <v>119.99999999991689</v>
      </c>
      <c r="V61">
        <v>115.99999999991532</v>
      </c>
      <c r="W61">
        <v>115.99999999991532</v>
      </c>
      <c r="X61">
        <v>109.99999999994543</v>
      </c>
      <c r="Y61">
        <v>115.99999999991532</v>
      </c>
      <c r="Z61">
        <v>119.99999999991689</v>
      </c>
      <c r="AA61">
        <v>119.99999999991689</v>
      </c>
      <c r="AB61">
        <v>123.19999999991683</v>
      </c>
      <c r="AC61">
        <v>119.99999999991689</v>
      </c>
      <c r="AD61">
        <v>119.99999999991689</v>
      </c>
      <c r="AE61">
        <v>123.19999999991683</v>
      </c>
      <c r="AF61">
        <v>119.99999999991689</v>
      </c>
      <c r="AG61">
        <v>119.99999999991689</v>
      </c>
      <c r="AH61">
        <v>119.99999999991689</v>
      </c>
      <c r="AI61">
        <v>115.99999999991532</v>
      </c>
      <c r="AJ61">
        <v>115.99999999991532</v>
      </c>
      <c r="AK61">
        <v>119.99999999991689</v>
      </c>
      <c r="AL61">
        <v>119.99999999991689</v>
      </c>
      <c r="AM61">
        <v>152.99999999999994</v>
      </c>
    </row>
    <row r="62" spans="1:39" x14ac:dyDescent="0.25">
      <c r="A62" s="32">
        <f ca="1">Exceedance!U62</f>
        <v>44593</v>
      </c>
      <c r="B62" s="254">
        <v>144.99999999989416</v>
      </c>
      <c r="C62" s="254">
        <v>153.99999999989603</v>
      </c>
      <c r="D62" s="254">
        <v>149.99999999989609</v>
      </c>
      <c r="E62">
        <v>135.99999999999994</v>
      </c>
      <c r="F62">
        <v>155.49999999989501</v>
      </c>
      <c r="G62">
        <v>155.49999999989501</v>
      </c>
      <c r="H62">
        <v>155.49999999989501</v>
      </c>
      <c r="I62">
        <v>149.99999999989609</v>
      </c>
      <c r="J62">
        <v>149.99999999989609</v>
      </c>
      <c r="K62">
        <v>144.99999999989416</v>
      </c>
      <c r="L62">
        <v>149.99999999989609</v>
      </c>
      <c r="M62">
        <v>149.99999999989609</v>
      </c>
      <c r="N62">
        <v>149.99999999989609</v>
      </c>
      <c r="O62">
        <v>155.49999999989501</v>
      </c>
      <c r="P62">
        <v>155.49999999989501</v>
      </c>
      <c r="Q62">
        <v>155.49999999989501</v>
      </c>
      <c r="R62">
        <v>155.49999999989501</v>
      </c>
      <c r="S62">
        <v>155.49999999989501</v>
      </c>
      <c r="T62">
        <v>153.99999999989603</v>
      </c>
      <c r="U62">
        <v>149.99999999989609</v>
      </c>
      <c r="V62">
        <v>144.99999999989416</v>
      </c>
      <c r="W62">
        <v>144.99999999989416</v>
      </c>
      <c r="X62">
        <v>137.49999999993179</v>
      </c>
      <c r="Y62">
        <v>144.99999999989416</v>
      </c>
      <c r="Z62">
        <v>149.99999999989609</v>
      </c>
      <c r="AA62">
        <v>149.99999999989609</v>
      </c>
      <c r="AB62">
        <v>153.99999999989603</v>
      </c>
      <c r="AC62">
        <v>149.99999999989609</v>
      </c>
      <c r="AD62">
        <v>149.99999999989609</v>
      </c>
      <c r="AE62">
        <v>153.99999999989603</v>
      </c>
      <c r="AF62">
        <v>149.99999999989609</v>
      </c>
      <c r="AG62">
        <v>149.99999999989609</v>
      </c>
      <c r="AH62">
        <v>149.99999999989609</v>
      </c>
      <c r="AI62">
        <v>144.99999999989416</v>
      </c>
      <c r="AJ62">
        <v>144.99999999989416</v>
      </c>
      <c r="AK62">
        <v>149.99999999989609</v>
      </c>
      <c r="AL62">
        <v>149.99999999989609</v>
      </c>
      <c r="AM62">
        <v>135.99999999999994</v>
      </c>
    </row>
    <row r="63" spans="1:39" x14ac:dyDescent="0.25">
      <c r="A63" s="32">
        <f ca="1">Exceedance!U63</f>
        <v>44621</v>
      </c>
      <c r="B63" s="254">
        <v>202.99999999985184</v>
      </c>
      <c r="C63" s="254">
        <v>215.59999999985448</v>
      </c>
      <c r="D63" s="254">
        <v>209.99999999985457</v>
      </c>
      <c r="E63">
        <v>152.99999999999994</v>
      </c>
      <c r="F63">
        <v>217.69999999985302</v>
      </c>
      <c r="G63">
        <v>217.69999999985302</v>
      </c>
      <c r="H63">
        <v>217.69999999985302</v>
      </c>
      <c r="I63">
        <v>209.99999999985457</v>
      </c>
      <c r="J63">
        <v>209.99999999985457</v>
      </c>
      <c r="K63">
        <v>202.99999999985184</v>
      </c>
      <c r="L63">
        <v>209.99999999985457</v>
      </c>
      <c r="M63">
        <v>209.99999999985457</v>
      </c>
      <c r="N63">
        <v>209.99999999985457</v>
      </c>
      <c r="O63">
        <v>217.69999999985302</v>
      </c>
      <c r="P63">
        <v>217.69999999985302</v>
      </c>
      <c r="Q63">
        <v>217.69999999985302</v>
      </c>
      <c r="R63">
        <v>217.69999999985302</v>
      </c>
      <c r="S63">
        <v>217.69999999985302</v>
      </c>
      <c r="T63">
        <v>215.59999999985448</v>
      </c>
      <c r="U63">
        <v>209.99999999985457</v>
      </c>
      <c r="V63">
        <v>202.99999999985184</v>
      </c>
      <c r="W63">
        <v>202.99999999985184</v>
      </c>
      <c r="X63">
        <v>192.4999999999045</v>
      </c>
      <c r="Y63">
        <v>202.99999999985184</v>
      </c>
      <c r="Z63">
        <v>209.99999999985457</v>
      </c>
      <c r="AA63">
        <v>209.99999999985457</v>
      </c>
      <c r="AB63">
        <v>215.59999999985448</v>
      </c>
      <c r="AC63">
        <v>209.99999999985457</v>
      </c>
      <c r="AD63">
        <v>209.99999999985457</v>
      </c>
      <c r="AE63">
        <v>215.59999999985448</v>
      </c>
      <c r="AF63">
        <v>209.99999999985457</v>
      </c>
      <c r="AG63">
        <v>209.99999999985457</v>
      </c>
      <c r="AH63">
        <v>209.99999999985457</v>
      </c>
      <c r="AI63">
        <v>202.99999999985184</v>
      </c>
      <c r="AJ63">
        <v>202.99999999985184</v>
      </c>
      <c r="AK63">
        <v>209.99999999985457</v>
      </c>
      <c r="AL63">
        <v>209.99999999985457</v>
      </c>
      <c r="AM63">
        <v>152.99999999999994</v>
      </c>
    </row>
    <row r="64" spans="1:39" x14ac:dyDescent="0.25">
      <c r="A64" s="32" t="str">
        <f ca="1">Exceedance!U64</f>
        <v/>
      </c>
      <c r="B64" s="254">
        <v>202.99999999985184</v>
      </c>
      <c r="C64" s="254">
        <v>215.59999999985448</v>
      </c>
      <c r="D64" s="254">
        <v>209.99999999985457</v>
      </c>
      <c r="E64">
        <v>135.99999999999994</v>
      </c>
      <c r="F64">
        <v>217.69999999985302</v>
      </c>
      <c r="G64">
        <v>217.69999999985302</v>
      </c>
      <c r="H64">
        <v>217.69999999985302</v>
      </c>
      <c r="I64">
        <v>209.99999999985457</v>
      </c>
      <c r="J64">
        <v>209.99999999985457</v>
      </c>
      <c r="K64">
        <v>202.99999999985184</v>
      </c>
      <c r="L64">
        <v>209.99999999985457</v>
      </c>
      <c r="M64">
        <v>209.99999999985457</v>
      </c>
      <c r="N64">
        <v>209.99999999985457</v>
      </c>
      <c r="O64">
        <v>217.69999999985302</v>
      </c>
      <c r="P64">
        <v>217.69999999985302</v>
      </c>
      <c r="Q64">
        <v>217.69999999985302</v>
      </c>
      <c r="R64">
        <v>217.69999999985302</v>
      </c>
      <c r="S64">
        <v>217.69999999985302</v>
      </c>
      <c r="T64">
        <v>215.59999999985448</v>
      </c>
      <c r="U64">
        <v>209.99999999985457</v>
      </c>
      <c r="V64">
        <v>202.99999999985184</v>
      </c>
      <c r="W64">
        <v>202.99999999985184</v>
      </c>
      <c r="X64">
        <v>192.49999999990453</v>
      </c>
      <c r="Y64">
        <v>202.99999999985184</v>
      </c>
      <c r="Z64">
        <v>209.99999999985457</v>
      </c>
      <c r="AA64">
        <v>209.99999999985457</v>
      </c>
      <c r="AB64">
        <v>215.59999999985448</v>
      </c>
      <c r="AC64">
        <v>209.99999999985457</v>
      </c>
      <c r="AD64">
        <v>209.99999999985457</v>
      </c>
      <c r="AE64">
        <v>215.59999999985448</v>
      </c>
      <c r="AF64">
        <v>209.99999999985457</v>
      </c>
      <c r="AG64">
        <v>209.99999999985457</v>
      </c>
      <c r="AH64">
        <v>209.99999999985457</v>
      </c>
      <c r="AI64">
        <v>202.99999999985184</v>
      </c>
      <c r="AJ64">
        <v>202.99999999985184</v>
      </c>
      <c r="AK64">
        <v>209.99999999985457</v>
      </c>
      <c r="AL64">
        <v>209.99999999985457</v>
      </c>
      <c r="AM64">
        <v>135.99999999999994</v>
      </c>
    </row>
    <row r="65" spans="1:39" x14ac:dyDescent="0.25">
      <c r="A65" s="32" t="str">
        <f ca="1">Exceedance!U65</f>
        <v/>
      </c>
      <c r="B65" s="254">
        <v>108.7499999999206</v>
      </c>
      <c r="C65" s="254">
        <v>115.499999999922</v>
      </c>
      <c r="D65" s="254">
        <v>112.49999999992205</v>
      </c>
      <c r="E65">
        <v>152.99999999999994</v>
      </c>
      <c r="F65">
        <v>116.62499999992124</v>
      </c>
      <c r="G65">
        <v>116.62499999992124</v>
      </c>
      <c r="H65">
        <v>116.62499999992124</v>
      </c>
      <c r="I65">
        <v>112.49999999992205</v>
      </c>
      <c r="J65">
        <v>112.49999999992205</v>
      </c>
      <c r="K65">
        <v>108.7499999999206</v>
      </c>
      <c r="L65">
        <v>112.49999999992205</v>
      </c>
      <c r="M65">
        <v>112.49999999992205</v>
      </c>
      <c r="N65">
        <v>112.49999999992205</v>
      </c>
      <c r="O65">
        <v>116.62499999992124</v>
      </c>
      <c r="P65">
        <v>116.62499999992124</v>
      </c>
      <c r="Q65">
        <v>116.62499999992124</v>
      </c>
      <c r="R65">
        <v>116.62499999992124</v>
      </c>
      <c r="S65">
        <v>116.62499999992124</v>
      </c>
      <c r="T65">
        <v>115.499999999922</v>
      </c>
      <c r="U65">
        <v>112.49999999992205</v>
      </c>
      <c r="V65">
        <v>108.7499999999206</v>
      </c>
      <c r="W65">
        <v>108.7499999999206</v>
      </c>
      <c r="X65">
        <v>103.12499999994883</v>
      </c>
      <c r="Y65">
        <v>108.7499999999206</v>
      </c>
      <c r="Z65">
        <v>112.49999999992205</v>
      </c>
      <c r="AA65">
        <v>112.49999999992205</v>
      </c>
      <c r="AB65">
        <v>115.499999999922</v>
      </c>
      <c r="AC65">
        <v>112.49999999992205</v>
      </c>
      <c r="AD65">
        <v>112.49999999992205</v>
      </c>
      <c r="AE65">
        <v>115.499999999922</v>
      </c>
      <c r="AF65">
        <v>112.49999999992205</v>
      </c>
      <c r="AG65">
        <v>112.49999999992205</v>
      </c>
      <c r="AH65">
        <v>112.49999999992205</v>
      </c>
      <c r="AI65">
        <v>108.7499999999206</v>
      </c>
      <c r="AJ65">
        <v>108.7499999999206</v>
      </c>
      <c r="AK65">
        <v>112.49999999992205</v>
      </c>
      <c r="AL65">
        <v>112.49999999992205</v>
      </c>
      <c r="AM65">
        <v>152.99999999999994</v>
      </c>
    </row>
    <row r="66" spans="1:39" x14ac:dyDescent="0.25">
      <c r="A66" s="32" t="str">
        <f ca="1">Exceedance!U66</f>
        <v/>
      </c>
      <c r="B66" s="254">
        <v>101.49999999992592</v>
      </c>
      <c r="C66" s="254">
        <v>107.79999999992724</v>
      </c>
      <c r="D66" s="254">
        <v>104.99999999992728</v>
      </c>
      <c r="E66">
        <v>135.99999999999994</v>
      </c>
      <c r="F66">
        <v>108.84999999992651</v>
      </c>
      <c r="G66">
        <v>108.84999999992651</v>
      </c>
      <c r="H66">
        <v>108.84999999992651</v>
      </c>
      <c r="I66">
        <v>104.99999999992728</v>
      </c>
      <c r="J66">
        <v>104.99999999992728</v>
      </c>
      <c r="K66">
        <v>101.49999999992592</v>
      </c>
      <c r="L66">
        <v>104.99999999992728</v>
      </c>
      <c r="M66">
        <v>104.99999999992728</v>
      </c>
      <c r="N66">
        <v>104.99999999992728</v>
      </c>
      <c r="O66">
        <v>108.84999999992651</v>
      </c>
      <c r="P66">
        <v>108.84999999992651</v>
      </c>
      <c r="Q66">
        <v>108.84999999992651</v>
      </c>
      <c r="R66">
        <v>108.84999999992651</v>
      </c>
      <c r="S66">
        <v>108.84999999992651</v>
      </c>
      <c r="T66">
        <v>107.79999999992724</v>
      </c>
      <c r="U66">
        <v>104.99999999992728</v>
      </c>
      <c r="V66">
        <v>101.49999999992592</v>
      </c>
      <c r="W66">
        <v>101.49999999992592</v>
      </c>
      <c r="X66">
        <v>96.249999999952266</v>
      </c>
      <c r="Y66">
        <v>101.49999999992592</v>
      </c>
      <c r="Z66">
        <v>104.99999999992728</v>
      </c>
      <c r="AA66">
        <v>104.99999999992728</v>
      </c>
      <c r="AB66">
        <v>107.79999999992724</v>
      </c>
      <c r="AC66">
        <v>104.99999999992728</v>
      </c>
      <c r="AD66">
        <v>104.99999999992728</v>
      </c>
      <c r="AE66">
        <v>107.79999999992724</v>
      </c>
      <c r="AF66">
        <v>104.99999999992728</v>
      </c>
      <c r="AG66">
        <v>104.99999999992728</v>
      </c>
      <c r="AH66">
        <v>104.99999999992728</v>
      </c>
      <c r="AI66">
        <v>101.49999999992592</v>
      </c>
      <c r="AJ66">
        <v>101.49999999992592</v>
      </c>
      <c r="AK66">
        <v>104.99999999992728</v>
      </c>
      <c r="AL66">
        <v>104.99999999992728</v>
      </c>
      <c r="AM66">
        <v>135.99999999999994</v>
      </c>
    </row>
    <row r="67" spans="1:39" x14ac:dyDescent="0.25">
      <c r="A67" s="32" t="str">
        <f ca="1">Exceedance!U67</f>
        <v/>
      </c>
      <c r="B67" s="254">
        <v>115.99999999991532</v>
      </c>
      <c r="C67" s="254">
        <v>123.19999999991683</v>
      </c>
      <c r="D67" s="254">
        <v>119.99999999991689</v>
      </c>
      <c r="E67">
        <v>152.99999999999994</v>
      </c>
      <c r="F67">
        <v>124.39999999991601</v>
      </c>
      <c r="G67">
        <v>124.39999999991601</v>
      </c>
      <c r="H67">
        <v>124.39999999991601</v>
      </c>
      <c r="I67">
        <v>119.99999999991689</v>
      </c>
      <c r="J67">
        <v>119.99999999991689</v>
      </c>
      <c r="K67">
        <v>115.99999999991532</v>
      </c>
      <c r="L67">
        <v>119.99999999991689</v>
      </c>
      <c r="M67">
        <v>119.99999999991689</v>
      </c>
      <c r="N67">
        <v>119.99999999991689</v>
      </c>
      <c r="O67">
        <v>124.39999999991601</v>
      </c>
      <c r="P67">
        <v>124.39999999991601</v>
      </c>
      <c r="Q67">
        <v>124.39999999991601</v>
      </c>
      <c r="R67">
        <v>124.39999999991601</v>
      </c>
      <c r="S67">
        <v>124.39999999991601</v>
      </c>
      <c r="T67">
        <v>123.19999999991683</v>
      </c>
      <c r="U67">
        <v>119.99999999991689</v>
      </c>
      <c r="V67">
        <v>115.99999999991532</v>
      </c>
      <c r="W67">
        <v>115.99999999991532</v>
      </c>
      <c r="X67">
        <v>109.99999999994543</v>
      </c>
      <c r="Y67">
        <v>115.99999999991532</v>
      </c>
      <c r="Z67">
        <v>119.99999999991689</v>
      </c>
      <c r="AA67">
        <v>119.99999999991689</v>
      </c>
      <c r="AB67">
        <v>123.19999999991683</v>
      </c>
      <c r="AC67">
        <v>119.99999999991689</v>
      </c>
      <c r="AD67">
        <v>119.99999999991689</v>
      </c>
      <c r="AE67">
        <v>123.19999999991683</v>
      </c>
      <c r="AF67">
        <v>119.99999999991689</v>
      </c>
      <c r="AG67">
        <v>119.99999999991689</v>
      </c>
      <c r="AH67">
        <v>119.99999999991689</v>
      </c>
      <c r="AI67">
        <v>115.99999999991532</v>
      </c>
      <c r="AJ67">
        <v>115.99999999991532</v>
      </c>
      <c r="AK67">
        <v>119.99999999991689</v>
      </c>
      <c r="AL67">
        <v>119.99999999991689</v>
      </c>
      <c r="AM67">
        <v>152.99999999999994</v>
      </c>
    </row>
    <row r="68" spans="1:39" x14ac:dyDescent="0.25">
      <c r="A68" s="32" t="str">
        <f ca="1">Exceedance!U68</f>
        <v/>
      </c>
      <c r="B68" s="254">
        <v>86.999999999936506</v>
      </c>
      <c r="C68" s="254">
        <v>92.399999999937634</v>
      </c>
      <c r="D68" s="254">
        <v>89.999999999937657</v>
      </c>
      <c r="E68">
        <v>135.99999999999994</v>
      </c>
      <c r="F68">
        <v>93.299999999936986</v>
      </c>
      <c r="G68">
        <v>93.299999999936986</v>
      </c>
      <c r="H68">
        <v>93.299999999936986</v>
      </c>
      <c r="I68">
        <v>89.999999999937657</v>
      </c>
      <c r="J68">
        <v>89.999999999937657</v>
      </c>
      <c r="K68">
        <v>86.999999999936506</v>
      </c>
      <c r="L68">
        <v>89.999999999937657</v>
      </c>
      <c r="M68">
        <v>89.999999999937657</v>
      </c>
      <c r="N68">
        <v>89.999999999937657</v>
      </c>
      <c r="O68">
        <v>93.299999999936986</v>
      </c>
      <c r="P68">
        <v>93.299999999936986</v>
      </c>
      <c r="Q68">
        <v>93.299999999936986</v>
      </c>
      <c r="R68">
        <v>93.299999999936986</v>
      </c>
      <c r="S68">
        <v>93.299999999936986</v>
      </c>
      <c r="T68">
        <v>92.399999999937634</v>
      </c>
      <c r="U68">
        <v>89.999999999937657</v>
      </c>
      <c r="V68">
        <v>86.999999999936506</v>
      </c>
      <c r="W68">
        <v>86.999999999936506</v>
      </c>
      <c r="X68">
        <v>82.499999999959059</v>
      </c>
      <c r="Y68">
        <v>86.999999999936506</v>
      </c>
      <c r="Z68">
        <v>89.999999999937657</v>
      </c>
      <c r="AA68">
        <v>89.999999999937657</v>
      </c>
      <c r="AB68">
        <v>92.399999999937634</v>
      </c>
      <c r="AC68">
        <v>89.999999999937657</v>
      </c>
      <c r="AD68">
        <v>89.999999999937657</v>
      </c>
      <c r="AE68">
        <v>92.399999999937634</v>
      </c>
      <c r="AF68">
        <v>89.999999999937657</v>
      </c>
      <c r="AG68">
        <v>89.999999999937657</v>
      </c>
      <c r="AH68">
        <v>89.999999999937657</v>
      </c>
      <c r="AI68">
        <v>86.999999999936506</v>
      </c>
      <c r="AJ68">
        <v>86.999999999936506</v>
      </c>
      <c r="AK68">
        <v>89.999999999937657</v>
      </c>
      <c r="AL68">
        <v>89.999999999937657</v>
      </c>
      <c r="AM68">
        <v>135.99999999999994</v>
      </c>
    </row>
    <row r="69" spans="1:39" x14ac:dyDescent="0.25">
      <c r="A69" s="32" t="str">
        <f ca="1">Exceedance!U69</f>
        <v/>
      </c>
      <c r="B69" s="254">
        <v>86.999999999936506</v>
      </c>
      <c r="C69" s="254">
        <v>92.399999999937634</v>
      </c>
      <c r="D69" s="254">
        <v>89.999999999937657</v>
      </c>
      <c r="E69">
        <v>135.99999999999994</v>
      </c>
      <c r="F69">
        <v>93.299999999937</v>
      </c>
      <c r="G69">
        <v>93.299999999937</v>
      </c>
      <c r="H69">
        <v>93.299999999937</v>
      </c>
      <c r="I69">
        <v>89.999999999937657</v>
      </c>
      <c r="J69">
        <v>89.999999999937657</v>
      </c>
      <c r="K69">
        <v>86.999999999936506</v>
      </c>
      <c r="L69">
        <v>89.999999999937657</v>
      </c>
      <c r="M69">
        <v>89.999999999937657</v>
      </c>
      <c r="N69">
        <v>89.999999999937657</v>
      </c>
      <c r="O69">
        <v>93.299999999937</v>
      </c>
      <c r="P69">
        <v>93.299999999937</v>
      </c>
      <c r="Q69">
        <v>93.299999999937</v>
      </c>
      <c r="R69">
        <v>93.299999999937</v>
      </c>
      <c r="S69">
        <v>93.299999999937</v>
      </c>
      <c r="T69">
        <v>92.399999999937634</v>
      </c>
      <c r="U69">
        <v>89.999999999937657</v>
      </c>
      <c r="V69">
        <v>86.999999999936506</v>
      </c>
      <c r="W69">
        <v>86.999999999936506</v>
      </c>
      <c r="X69">
        <v>82.499999999959059</v>
      </c>
      <c r="Y69">
        <v>86.999999999936506</v>
      </c>
      <c r="Z69">
        <v>89.999999999937657</v>
      </c>
      <c r="AA69">
        <v>89.999999999937657</v>
      </c>
      <c r="AB69">
        <v>92.399999999937634</v>
      </c>
      <c r="AC69">
        <v>89.999999999937657</v>
      </c>
      <c r="AD69">
        <v>89.999999999937657</v>
      </c>
      <c r="AE69">
        <v>92.399999999937634</v>
      </c>
      <c r="AF69">
        <v>89.999999999937657</v>
      </c>
      <c r="AG69">
        <v>89.999999999937657</v>
      </c>
      <c r="AH69">
        <v>89.999999999937657</v>
      </c>
      <c r="AI69">
        <v>86.999999999936506</v>
      </c>
      <c r="AJ69">
        <v>86.999999999936506</v>
      </c>
      <c r="AK69">
        <v>89.999999999937657</v>
      </c>
      <c r="AL69">
        <v>89.999999999937657</v>
      </c>
      <c r="AM69">
        <v>135.99999999999994</v>
      </c>
    </row>
    <row r="70" spans="1:39" x14ac:dyDescent="0.25">
      <c r="A70" s="32" t="str">
        <f ca="1">Exceedance!U70</f>
        <v/>
      </c>
      <c r="B70" s="254"/>
      <c r="C70" s="254"/>
      <c r="D70" s="254"/>
    </row>
    <row r="71" spans="1:39" x14ac:dyDescent="0.25">
      <c r="A71" s="32" t="str">
        <f ca="1">Exceedance!U71</f>
        <v/>
      </c>
      <c r="B71" s="254"/>
      <c r="C71" s="254"/>
      <c r="D71" s="254"/>
    </row>
    <row r="72" spans="1:39" x14ac:dyDescent="0.25">
      <c r="A72" s="32" t="str">
        <f ca="1">Exceedance!U72</f>
        <v/>
      </c>
      <c r="B72" s="254"/>
      <c r="C72" s="254"/>
      <c r="D72" s="254"/>
    </row>
    <row r="73" spans="1:39" x14ac:dyDescent="0.25">
      <c r="A73" s="32" t="str">
        <f ca="1">Exceedance!U73</f>
        <v/>
      </c>
      <c r="B73" s="254"/>
      <c r="C73" s="254"/>
      <c r="D73" s="254"/>
    </row>
    <row r="74" spans="1:39" x14ac:dyDescent="0.25">
      <c r="A74" s="32" t="str">
        <f ca="1">Exceedance!U74</f>
        <v/>
      </c>
      <c r="B74" s="254"/>
      <c r="C74" s="254"/>
      <c r="D74" s="254"/>
    </row>
    <row r="75" spans="1:39" x14ac:dyDescent="0.25">
      <c r="A75" s="32" t="str">
        <f ca="1">Exceedance!U75</f>
        <v/>
      </c>
      <c r="B75" s="254"/>
      <c r="C75" s="254"/>
      <c r="D75" s="254"/>
    </row>
    <row r="76" spans="1:39" x14ac:dyDescent="0.25">
      <c r="A76" s="32" t="str">
        <f ca="1">Exceedance!U76</f>
        <v/>
      </c>
      <c r="B76" s="254"/>
      <c r="C76" s="254"/>
      <c r="D76" s="254"/>
    </row>
    <row r="77" spans="1:39" x14ac:dyDescent="0.25">
      <c r="A77" s="32" t="str">
        <f ca="1">Exceedance!U77</f>
        <v/>
      </c>
      <c r="B77" s="254"/>
      <c r="C77" s="254"/>
      <c r="D77" s="254"/>
    </row>
    <row r="78" spans="1:39" x14ac:dyDescent="0.25">
      <c r="A78" s="32" t="str">
        <f ca="1">Exceedance!U78</f>
        <v/>
      </c>
      <c r="B78" s="254"/>
      <c r="C78" s="254"/>
      <c r="D78" s="254"/>
    </row>
    <row r="79" spans="1:39" x14ac:dyDescent="0.25">
      <c r="A79" s="32" t="str">
        <f ca="1">Exceedance!U79</f>
        <v/>
      </c>
      <c r="B79" s="254"/>
      <c r="C79" s="254"/>
      <c r="D79" s="254"/>
    </row>
    <row r="80" spans="1:39" x14ac:dyDescent="0.25">
      <c r="A80" s="32" t="str">
        <f ca="1">Exceedance!U80</f>
        <v/>
      </c>
      <c r="B80" s="254"/>
      <c r="C80" s="254"/>
      <c r="D80" s="254"/>
    </row>
    <row r="81" spans="1:4" x14ac:dyDescent="0.25">
      <c r="A81" s="32" t="str">
        <f ca="1">Exceedance!U81</f>
        <v/>
      </c>
      <c r="B81" s="254"/>
      <c r="C81" s="254"/>
      <c r="D81" s="254"/>
    </row>
    <row r="82" spans="1:4" x14ac:dyDescent="0.25">
      <c r="A82" s="32" t="str">
        <f ca="1">Exceedance!U82</f>
        <v/>
      </c>
      <c r="B82" s="254"/>
      <c r="C82" s="254"/>
      <c r="D82" s="254"/>
    </row>
    <row r="83" spans="1:4" x14ac:dyDescent="0.25">
      <c r="A83" s="32" t="str">
        <f ca="1">Exceedance!U83</f>
        <v/>
      </c>
      <c r="B83" s="254"/>
      <c r="C83" s="254"/>
      <c r="D83" s="254"/>
    </row>
    <row r="84" spans="1:4" x14ac:dyDescent="0.25">
      <c r="A84" s="32" t="str">
        <f ca="1">Exceedance!U84</f>
        <v/>
      </c>
      <c r="B84" s="254"/>
      <c r="C84" s="254"/>
      <c r="D84" s="254"/>
    </row>
    <row r="85" spans="1:4" x14ac:dyDescent="0.25">
      <c r="A85" s="32" t="str">
        <f ca="1">Exceedance!U85</f>
        <v/>
      </c>
      <c r="B85" s="254"/>
      <c r="C85" s="254"/>
      <c r="D85" s="254"/>
    </row>
    <row r="86" spans="1:4" x14ac:dyDescent="0.25">
      <c r="A86" s="32" t="str">
        <f ca="1">Exceedance!U86</f>
        <v/>
      </c>
      <c r="B86" s="254"/>
      <c r="C86" s="254"/>
      <c r="D86" s="254"/>
    </row>
    <row r="87" spans="1:4" x14ac:dyDescent="0.25">
      <c r="A87" s="32" t="str">
        <f ca="1">Exceedance!U87</f>
        <v/>
      </c>
      <c r="B87" s="254"/>
      <c r="C87" s="254"/>
      <c r="D87" s="254"/>
    </row>
    <row r="88" spans="1:4" x14ac:dyDescent="0.25">
      <c r="A88" s="32" t="str">
        <f ca="1">Exceedance!U88</f>
        <v/>
      </c>
      <c r="B88" s="254"/>
      <c r="C88" s="254"/>
      <c r="D88" s="254"/>
    </row>
    <row r="89" spans="1:4" x14ac:dyDescent="0.25">
      <c r="A89" s="32" t="str">
        <f ca="1">Exceedance!U89</f>
        <v/>
      </c>
      <c r="B89" s="254"/>
      <c r="C89" s="254"/>
      <c r="D89" s="254"/>
    </row>
    <row r="90" spans="1:4" x14ac:dyDescent="0.25">
      <c r="A90" s="32" t="str">
        <f ca="1">Exceedance!U90</f>
        <v/>
      </c>
      <c r="B90" s="254"/>
      <c r="C90" s="254"/>
      <c r="D90" s="254"/>
    </row>
    <row r="91" spans="1:4" x14ac:dyDescent="0.25">
      <c r="A91" s="32" t="str">
        <f ca="1">Exceedance!U91</f>
        <v/>
      </c>
      <c r="B91" s="254"/>
      <c r="C91" s="254"/>
      <c r="D91" s="254"/>
    </row>
    <row r="92" spans="1:4" x14ac:dyDescent="0.25">
      <c r="A92" s="32" t="str">
        <f ca="1">Exceedance!U92</f>
        <v/>
      </c>
      <c r="B92" s="254"/>
      <c r="C92" s="254"/>
      <c r="D92" s="254"/>
    </row>
    <row r="93" spans="1:4" x14ac:dyDescent="0.25">
      <c r="A93" s="32" t="str">
        <f ca="1">Exceedance!U93</f>
        <v/>
      </c>
      <c r="B93" s="254"/>
      <c r="C93" s="254"/>
      <c r="D93" s="254"/>
    </row>
    <row r="94" spans="1:4" x14ac:dyDescent="0.25">
      <c r="A94" s="32" t="str">
        <f ca="1">Exceedance!U94</f>
        <v/>
      </c>
      <c r="B94" s="254"/>
      <c r="C94" s="254"/>
      <c r="D94" s="254"/>
    </row>
    <row r="95" spans="1:4" x14ac:dyDescent="0.25">
      <c r="A95" s="32" t="str">
        <f ca="1">Exceedance!U95</f>
        <v/>
      </c>
      <c r="B95" s="254"/>
      <c r="C95" s="254"/>
      <c r="D95" s="254"/>
    </row>
    <row r="96" spans="1:4" x14ac:dyDescent="0.25">
      <c r="A96" s="32" t="str">
        <f ca="1">Exceedance!U96</f>
        <v/>
      </c>
      <c r="B96" s="254"/>
      <c r="C96" s="254"/>
      <c r="D96" s="254"/>
    </row>
    <row r="97" spans="1:4" x14ac:dyDescent="0.25">
      <c r="A97" s="32" t="str">
        <f ca="1">Exceedance!U97</f>
        <v/>
      </c>
      <c r="B97" s="254"/>
      <c r="C97" s="254"/>
      <c r="D97" s="254"/>
    </row>
    <row r="98" spans="1:4" x14ac:dyDescent="0.25">
      <c r="A98" s="32" t="str">
        <f ca="1">Exceedance!U98</f>
        <v/>
      </c>
      <c r="B98" s="254"/>
      <c r="C98" s="254"/>
      <c r="D98" s="254"/>
    </row>
    <row r="99" spans="1:4" x14ac:dyDescent="0.25">
      <c r="A99" s="32" t="str">
        <f ca="1">Exceedance!U99</f>
        <v/>
      </c>
      <c r="B99" s="254"/>
      <c r="C99" s="254"/>
      <c r="D99" s="254"/>
    </row>
    <row r="100" spans="1:4" x14ac:dyDescent="0.25">
      <c r="A100" s="32" t="str">
        <f ca="1">Exceedance!U100</f>
        <v/>
      </c>
      <c r="B100" s="254"/>
      <c r="C100" s="254"/>
      <c r="D100" s="254"/>
    </row>
  </sheetData>
  <mergeCells count="1">
    <mergeCell ref="B1:AH1"/>
  </mergeCells>
  <pageMargins left="0.7" right="0.7" top="0.75" bottom="0.75" header="0.3" footer="0.3"/>
  <pageSetup orientation="portrait" horizontalDpi="0" verticalDpi="0"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594</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1</v>
      </c>
      <c r="D5" s="412">
        <v>1</v>
      </c>
      <c r="E5" s="413">
        <v>1</v>
      </c>
      <c r="F5" s="413">
        <v>1</v>
      </c>
      <c r="G5" s="413">
        <v>1</v>
      </c>
      <c r="H5" s="413">
        <v>1</v>
      </c>
      <c r="I5" s="413">
        <v>1</v>
      </c>
      <c r="J5" s="413">
        <v>1</v>
      </c>
      <c r="K5" s="413">
        <v>0</v>
      </c>
      <c r="L5" s="413">
        <v>0</v>
      </c>
      <c r="M5" s="413">
        <v>0</v>
      </c>
      <c r="N5" s="413">
        <v>1</v>
      </c>
      <c r="O5" s="413">
        <v>0</v>
      </c>
      <c r="P5" s="413">
        <v>1</v>
      </c>
      <c r="Q5" s="413">
        <v>0</v>
      </c>
      <c r="R5" s="413">
        <v>1</v>
      </c>
      <c r="S5" s="413">
        <v>1</v>
      </c>
      <c r="T5" s="413">
        <v>1</v>
      </c>
      <c r="U5" s="413">
        <v>1</v>
      </c>
      <c r="V5" s="413">
        <v>1</v>
      </c>
      <c r="W5" s="413">
        <v>1</v>
      </c>
      <c r="X5" s="413">
        <v>0</v>
      </c>
      <c r="Y5" s="413">
        <v>0</v>
      </c>
      <c r="Z5" s="413">
        <v>0</v>
      </c>
      <c r="AA5" s="413">
        <v>0</v>
      </c>
      <c r="AB5" s="413">
        <v>1</v>
      </c>
      <c r="AC5" s="413">
        <v>1</v>
      </c>
      <c r="AD5" s="413">
        <v>0</v>
      </c>
      <c r="AE5" s="413">
        <v>1</v>
      </c>
      <c r="AF5" s="413">
        <v>1</v>
      </c>
      <c r="AG5" s="413">
        <v>0</v>
      </c>
      <c r="AH5" s="413">
        <v>1</v>
      </c>
      <c r="AI5" s="413">
        <v>1</v>
      </c>
      <c r="AJ5" s="413">
        <v>0</v>
      </c>
      <c r="AK5" s="413">
        <v>1</v>
      </c>
      <c r="AL5" s="413">
        <v>0</v>
      </c>
      <c r="AM5" s="413">
        <v>0</v>
      </c>
    </row>
    <row r="6" spans="1:69" x14ac:dyDescent="0.25">
      <c r="A6" s="545">
        <f ca="1">IF(EDATE($A$4,24)&lt;=EDATE(DATE(LOOKUP(Comparison!$D$3,TimestepID,StartYear),12,31),(LOOKUP(Comparison!$B$6,TimestepID,Duration)-1)),EDATE(A5,12),"")</f>
        <v>43466</v>
      </c>
      <c r="B6" s="412">
        <v>0</v>
      </c>
      <c r="C6" s="412">
        <v>1</v>
      </c>
      <c r="D6" s="412">
        <v>0</v>
      </c>
      <c r="E6" s="413">
        <v>1</v>
      </c>
      <c r="F6" s="413">
        <v>1</v>
      </c>
      <c r="G6" s="413">
        <v>1</v>
      </c>
      <c r="H6" s="413">
        <v>1</v>
      </c>
      <c r="I6" s="413">
        <v>1</v>
      </c>
      <c r="J6" s="413">
        <v>0</v>
      </c>
      <c r="K6" s="413">
        <v>0</v>
      </c>
      <c r="L6" s="413">
        <v>0</v>
      </c>
      <c r="M6" s="413">
        <v>0</v>
      </c>
      <c r="N6" s="413">
        <v>0</v>
      </c>
      <c r="O6" s="413">
        <v>1</v>
      </c>
      <c r="P6" s="413">
        <v>1</v>
      </c>
      <c r="Q6" s="413">
        <v>1</v>
      </c>
      <c r="R6" s="413">
        <v>1</v>
      </c>
      <c r="S6" s="413">
        <v>1</v>
      </c>
      <c r="T6" s="413">
        <v>1</v>
      </c>
      <c r="U6" s="413">
        <v>1</v>
      </c>
      <c r="V6" s="413">
        <v>0</v>
      </c>
      <c r="W6" s="413">
        <v>0</v>
      </c>
      <c r="X6" s="413">
        <v>0</v>
      </c>
      <c r="Y6" s="413">
        <v>0</v>
      </c>
      <c r="Z6" s="413">
        <v>0</v>
      </c>
      <c r="AA6" s="413">
        <v>1</v>
      </c>
      <c r="AB6" s="413">
        <v>1</v>
      </c>
      <c r="AC6" s="413">
        <v>0</v>
      </c>
      <c r="AD6" s="413">
        <v>1</v>
      </c>
      <c r="AE6" s="413">
        <v>1</v>
      </c>
      <c r="AF6" s="413">
        <v>0</v>
      </c>
      <c r="AG6" s="413">
        <v>1</v>
      </c>
      <c r="AH6" s="413">
        <v>0</v>
      </c>
      <c r="AI6" s="413">
        <v>0</v>
      </c>
      <c r="AJ6" s="413">
        <v>0</v>
      </c>
      <c r="AK6" s="413">
        <v>0</v>
      </c>
      <c r="AL6" s="413">
        <v>0</v>
      </c>
      <c r="AM6" s="413">
        <v>1</v>
      </c>
    </row>
    <row r="7" spans="1:69" x14ac:dyDescent="0.25">
      <c r="A7" s="545">
        <f ca="1">IF(EDATE($A$4,36)&lt;=EDATE(DATE(LOOKUP(Comparison!$D$3,TimestepID,StartYear),1,1),(LOOKUP(Comparison!$B$6,TimestepID,Duration)-1)),EDATE(A6,12),"")</f>
        <v>43831</v>
      </c>
      <c r="B7" s="412">
        <v>0</v>
      </c>
      <c r="C7" s="412">
        <v>1</v>
      </c>
      <c r="D7" s="412">
        <v>1</v>
      </c>
      <c r="E7" s="413">
        <v>1</v>
      </c>
      <c r="F7" s="413">
        <v>1</v>
      </c>
      <c r="G7" s="413">
        <v>1</v>
      </c>
      <c r="H7" s="413">
        <v>1</v>
      </c>
      <c r="I7" s="413">
        <v>0</v>
      </c>
      <c r="J7" s="413">
        <v>0</v>
      </c>
      <c r="K7" s="413">
        <v>0</v>
      </c>
      <c r="L7" s="413">
        <v>0</v>
      </c>
      <c r="M7" s="413">
        <v>0</v>
      </c>
      <c r="N7" s="413">
        <v>1</v>
      </c>
      <c r="O7" s="413">
        <v>1</v>
      </c>
      <c r="P7" s="413">
        <v>1</v>
      </c>
      <c r="Q7" s="413">
        <v>1</v>
      </c>
      <c r="R7" s="413">
        <v>1</v>
      </c>
      <c r="S7" s="413">
        <v>1</v>
      </c>
      <c r="T7" s="413">
        <v>1</v>
      </c>
      <c r="U7" s="413">
        <v>0</v>
      </c>
      <c r="V7" s="413">
        <v>0</v>
      </c>
      <c r="W7" s="413">
        <v>0</v>
      </c>
      <c r="X7" s="413">
        <v>0</v>
      </c>
      <c r="Y7" s="413">
        <v>0</v>
      </c>
      <c r="Z7" s="413">
        <v>0</v>
      </c>
      <c r="AA7" s="413">
        <v>1</v>
      </c>
      <c r="AB7" s="413">
        <v>1</v>
      </c>
      <c r="AC7" s="413">
        <v>1</v>
      </c>
      <c r="AD7" s="413">
        <v>0</v>
      </c>
      <c r="AE7" s="413">
        <v>1</v>
      </c>
      <c r="AF7" s="413">
        <v>1</v>
      </c>
      <c r="AG7" s="413">
        <v>0</v>
      </c>
      <c r="AH7" s="413">
        <v>0</v>
      </c>
      <c r="AI7" s="413">
        <v>0</v>
      </c>
      <c r="AJ7" s="413">
        <v>0</v>
      </c>
      <c r="AK7" s="413">
        <v>0</v>
      </c>
      <c r="AL7" s="413">
        <v>0</v>
      </c>
      <c r="AM7" s="413">
        <v>1</v>
      </c>
    </row>
    <row r="8" spans="1:69" x14ac:dyDescent="0.25">
      <c r="A8" s="545">
        <f ca="1">IF(EDATE($A$4,48)&lt;=EDATE(DATE(LOOKUP(Comparison!$D$3,TimestepID,StartYear),1,1),(LOOKUP(Comparison!$B$6,TimestepID,Duration)-1)),EDATE(A7,12),"")</f>
        <v>44197</v>
      </c>
      <c r="B8" s="412">
        <v>0</v>
      </c>
      <c r="C8" s="412">
        <v>1</v>
      </c>
      <c r="D8" s="412">
        <v>0</v>
      </c>
      <c r="E8" s="413">
        <v>1</v>
      </c>
      <c r="F8" s="413">
        <v>1</v>
      </c>
      <c r="G8" s="413">
        <v>1</v>
      </c>
      <c r="H8" s="413">
        <v>1</v>
      </c>
      <c r="I8" s="413">
        <v>0</v>
      </c>
      <c r="J8" s="413">
        <v>0</v>
      </c>
      <c r="K8" s="413">
        <v>0</v>
      </c>
      <c r="L8" s="413">
        <v>0</v>
      </c>
      <c r="M8" s="413">
        <v>0</v>
      </c>
      <c r="N8" s="413">
        <v>1</v>
      </c>
      <c r="O8" s="413">
        <v>1</v>
      </c>
      <c r="P8" s="413">
        <v>1</v>
      </c>
      <c r="Q8" s="413">
        <v>1</v>
      </c>
      <c r="R8" s="413">
        <v>1</v>
      </c>
      <c r="S8" s="413">
        <v>1</v>
      </c>
      <c r="T8" s="413">
        <v>1</v>
      </c>
      <c r="U8" s="413">
        <v>0</v>
      </c>
      <c r="V8" s="413">
        <v>0</v>
      </c>
      <c r="W8" s="413">
        <v>0</v>
      </c>
      <c r="X8" s="413">
        <v>0</v>
      </c>
      <c r="Y8" s="413">
        <v>0</v>
      </c>
      <c r="Z8" s="413">
        <v>0</v>
      </c>
      <c r="AA8" s="413">
        <v>1</v>
      </c>
      <c r="AB8" s="413">
        <v>1</v>
      </c>
      <c r="AC8" s="413">
        <v>1</v>
      </c>
      <c r="AD8" s="413">
        <v>1</v>
      </c>
      <c r="AE8" s="413">
        <v>1</v>
      </c>
      <c r="AF8" s="413">
        <v>0</v>
      </c>
      <c r="AG8" s="413">
        <v>0</v>
      </c>
      <c r="AH8" s="413">
        <v>0</v>
      </c>
      <c r="AI8" s="413">
        <v>0</v>
      </c>
      <c r="AJ8" s="413">
        <v>0</v>
      </c>
      <c r="AK8" s="413">
        <v>0</v>
      </c>
      <c r="AL8" s="413">
        <v>1</v>
      </c>
      <c r="AM8" s="413">
        <v>1</v>
      </c>
    </row>
    <row r="9" spans="1:69" x14ac:dyDescent="0.25">
      <c r="A9" s="545">
        <f ca="1">IF(EDATE($A$4,48)&lt;=EDATE(DATE(LOOKUP(Comparison!$D$3,TimestepID,StartYear),1,1),(LOOKUP(Comparison!$B$6,TimestepID,Duration)-1)),EDATE(A8,12),"")</f>
        <v>44562</v>
      </c>
      <c r="B9" s="412">
        <v>0</v>
      </c>
      <c r="C9" s="412">
        <v>1</v>
      </c>
      <c r="D9" s="412">
        <v>1</v>
      </c>
      <c r="E9" s="413">
        <v>1</v>
      </c>
      <c r="F9" s="413">
        <v>1</v>
      </c>
      <c r="G9" s="413">
        <v>1</v>
      </c>
      <c r="H9" s="413">
        <v>0</v>
      </c>
      <c r="I9" s="413">
        <v>0</v>
      </c>
      <c r="J9" s="413">
        <v>0</v>
      </c>
      <c r="K9" s="413">
        <v>0</v>
      </c>
      <c r="L9" s="413">
        <v>0</v>
      </c>
      <c r="M9" s="413">
        <v>0</v>
      </c>
      <c r="N9" s="413">
        <v>1</v>
      </c>
      <c r="O9" s="413">
        <v>1</v>
      </c>
      <c r="P9" s="413">
        <v>1</v>
      </c>
      <c r="Q9" s="413">
        <v>1</v>
      </c>
      <c r="R9" s="413">
        <v>1</v>
      </c>
      <c r="S9" s="413">
        <v>1</v>
      </c>
      <c r="T9" s="413">
        <v>0</v>
      </c>
      <c r="U9" s="413">
        <v>0</v>
      </c>
      <c r="V9" s="413">
        <v>0</v>
      </c>
      <c r="W9" s="413">
        <v>0</v>
      </c>
      <c r="X9" s="413">
        <v>0</v>
      </c>
      <c r="Y9" s="413">
        <v>0</v>
      </c>
      <c r="Z9" s="413">
        <v>0</v>
      </c>
      <c r="AA9" s="413">
        <v>1</v>
      </c>
      <c r="AB9" s="413">
        <v>1</v>
      </c>
      <c r="AC9" s="413">
        <v>1</v>
      </c>
      <c r="AD9" s="413">
        <v>1</v>
      </c>
      <c r="AE9" s="413">
        <v>0</v>
      </c>
      <c r="AF9" s="413">
        <v>0</v>
      </c>
      <c r="AG9" s="413">
        <v>0</v>
      </c>
      <c r="AH9" s="413">
        <v>0</v>
      </c>
      <c r="AI9" s="413">
        <v>0</v>
      </c>
      <c r="AJ9" s="413">
        <v>0</v>
      </c>
      <c r="AK9" s="413">
        <v>1</v>
      </c>
      <c r="AL9" s="413">
        <v>1</v>
      </c>
      <c r="AM9" s="413">
        <v>1</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c r="F11" s="652"/>
    </row>
    <row r="12" spans="1:69" x14ac:dyDescent="0.25">
      <c r="A12" s="545">
        <f ca="1">IF(EDATE($A$4,48)&lt;=EDATE(DATE(LOOKUP(Comparison!$D$3,TimestepID,StartYear),1,1),(LOOKUP(Comparison!$B$6,TimestepID,Duration)-1)),EDATE(A11,12),"")</f>
        <v>45658</v>
      </c>
      <c r="B12" s="412"/>
      <c r="C12" s="412"/>
      <c r="D12" s="412"/>
      <c r="F12" s="652"/>
    </row>
    <row r="13" spans="1:69" x14ac:dyDescent="0.25">
      <c r="A13" s="545"/>
      <c r="B13" s="412"/>
      <c r="C13" s="412"/>
      <c r="D13" s="412"/>
      <c r="F13" s="652"/>
    </row>
    <row r="14" spans="1:69" x14ac:dyDescent="0.25">
      <c r="A14" s="545"/>
      <c r="B14" s="412"/>
      <c r="C14" s="412"/>
      <c r="D14" s="412"/>
      <c r="F14" s="652"/>
    </row>
    <row r="15" spans="1:69" x14ac:dyDescent="0.25">
      <c r="A15" s="546"/>
      <c r="B15" s="412"/>
      <c r="C15" s="412"/>
      <c r="D15" s="412"/>
      <c r="F15" s="652"/>
    </row>
    <row r="16" spans="1:69" x14ac:dyDescent="0.25">
      <c r="A16" s="49"/>
      <c r="B16" s="412"/>
      <c r="C16" s="412"/>
      <c r="D16" s="412"/>
      <c r="F16" s="65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595</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1</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596</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1</v>
      </c>
      <c r="C4" s="412">
        <v>1</v>
      </c>
      <c r="D4" s="412">
        <v>1</v>
      </c>
      <c r="E4" s="413">
        <v>1</v>
      </c>
      <c r="F4" s="413">
        <v>1</v>
      </c>
      <c r="G4" s="413">
        <v>1</v>
      </c>
      <c r="H4" s="413">
        <v>1</v>
      </c>
      <c r="I4" s="413">
        <v>1</v>
      </c>
      <c r="J4" s="413">
        <v>1</v>
      </c>
      <c r="K4" s="413">
        <v>1</v>
      </c>
      <c r="L4" s="413">
        <v>1</v>
      </c>
      <c r="M4" s="413">
        <v>1</v>
      </c>
      <c r="N4" s="413">
        <v>1</v>
      </c>
      <c r="O4" s="413">
        <v>1</v>
      </c>
      <c r="P4" s="413">
        <v>1</v>
      </c>
      <c r="Q4" s="413">
        <v>1</v>
      </c>
      <c r="R4" s="413">
        <v>1</v>
      </c>
      <c r="S4" s="413">
        <v>1</v>
      </c>
      <c r="T4" s="413">
        <v>1</v>
      </c>
      <c r="U4" s="413">
        <v>1</v>
      </c>
      <c r="V4" s="413">
        <v>1</v>
      </c>
      <c r="W4" s="413">
        <v>1</v>
      </c>
      <c r="X4" s="413">
        <v>1</v>
      </c>
      <c r="Y4" s="413">
        <v>1</v>
      </c>
      <c r="Z4" s="413">
        <v>1</v>
      </c>
      <c r="AA4" s="413">
        <v>1</v>
      </c>
      <c r="AB4" s="413">
        <v>1</v>
      </c>
      <c r="AC4" s="413">
        <v>1</v>
      </c>
      <c r="AD4" s="413">
        <v>1</v>
      </c>
      <c r="AE4" s="413">
        <v>1</v>
      </c>
      <c r="AF4" s="413">
        <v>1</v>
      </c>
      <c r="AG4" s="413">
        <v>1</v>
      </c>
      <c r="AH4" s="413">
        <v>1</v>
      </c>
      <c r="AI4" s="413">
        <v>1</v>
      </c>
      <c r="AJ4" s="413">
        <v>1</v>
      </c>
      <c r="AK4" s="413">
        <v>1</v>
      </c>
      <c r="AL4" s="413">
        <v>1</v>
      </c>
      <c r="AM4" s="413">
        <v>1</v>
      </c>
    </row>
    <row r="5" spans="1:69" x14ac:dyDescent="0.25">
      <c r="A5" s="545">
        <f ca="1">IF(EDATE($A$4,12)&lt;=EDATE(DATE(LOOKUP(Comparison!$D$3,TimestepID,StartYear),1,1),(LOOKUP(Comparison!$B$6,TimestepID,Duration)-1)),EDATE(A4,12),"")</f>
        <v>43101</v>
      </c>
      <c r="B5" s="412">
        <v>1</v>
      </c>
      <c r="C5" s="412">
        <v>0</v>
      </c>
      <c r="D5" s="412">
        <v>0</v>
      </c>
      <c r="E5" s="413">
        <v>0</v>
      </c>
      <c r="F5" s="413">
        <v>0</v>
      </c>
      <c r="G5" s="413">
        <v>0</v>
      </c>
      <c r="H5" s="413">
        <v>0</v>
      </c>
      <c r="I5" s="413">
        <v>0</v>
      </c>
      <c r="J5" s="413">
        <v>0</v>
      </c>
      <c r="K5" s="413">
        <v>1</v>
      </c>
      <c r="L5" s="413">
        <v>1</v>
      </c>
      <c r="M5" s="413">
        <v>1</v>
      </c>
      <c r="N5" s="413">
        <v>0</v>
      </c>
      <c r="O5" s="413">
        <v>1</v>
      </c>
      <c r="P5" s="413">
        <v>0</v>
      </c>
      <c r="Q5" s="413">
        <v>1</v>
      </c>
      <c r="R5" s="413">
        <v>0</v>
      </c>
      <c r="S5" s="413">
        <v>0</v>
      </c>
      <c r="T5" s="413">
        <v>0</v>
      </c>
      <c r="U5" s="413">
        <v>0</v>
      </c>
      <c r="V5" s="413">
        <v>0</v>
      </c>
      <c r="W5" s="413">
        <v>0</v>
      </c>
      <c r="X5" s="413">
        <v>1</v>
      </c>
      <c r="Y5" s="413">
        <v>1</v>
      </c>
      <c r="Z5" s="413">
        <v>1</v>
      </c>
      <c r="AA5" s="413">
        <v>1</v>
      </c>
      <c r="AB5" s="413">
        <v>0</v>
      </c>
      <c r="AC5" s="413">
        <v>0</v>
      </c>
      <c r="AD5" s="413">
        <v>1</v>
      </c>
      <c r="AE5" s="413">
        <v>0</v>
      </c>
      <c r="AF5" s="413">
        <v>0</v>
      </c>
      <c r="AG5" s="413">
        <v>1</v>
      </c>
      <c r="AH5" s="413">
        <v>0</v>
      </c>
      <c r="AI5" s="413">
        <v>0</v>
      </c>
      <c r="AJ5" s="413">
        <v>1</v>
      </c>
      <c r="AK5" s="413">
        <v>0</v>
      </c>
      <c r="AL5" s="413">
        <v>1</v>
      </c>
      <c r="AM5" s="413">
        <v>1</v>
      </c>
    </row>
    <row r="6" spans="1:69" x14ac:dyDescent="0.25">
      <c r="A6" s="545">
        <f ca="1">IF(EDATE($A$4,24)&lt;=EDATE(DATE(LOOKUP(Comparison!$D$3,TimestepID,StartYear),12,31),(LOOKUP(Comparison!$B$6,TimestepID,Duration)-1)),EDATE(A5,12),"")</f>
        <v>43466</v>
      </c>
      <c r="B6" s="412">
        <v>1</v>
      </c>
      <c r="C6" s="412">
        <v>0</v>
      </c>
      <c r="D6" s="412">
        <v>0</v>
      </c>
      <c r="E6" s="413">
        <v>0</v>
      </c>
      <c r="F6" s="413">
        <v>0</v>
      </c>
      <c r="G6" s="413">
        <v>0</v>
      </c>
      <c r="H6" s="413">
        <v>0</v>
      </c>
      <c r="I6" s="413">
        <v>0</v>
      </c>
      <c r="J6" s="413">
        <v>0</v>
      </c>
      <c r="K6" s="413">
        <v>1</v>
      </c>
      <c r="L6" s="413">
        <v>1</v>
      </c>
      <c r="M6" s="413">
        <v>1</v>
      </c>
      <c r="N6" s="413">
        <v>0</v>
      </c>
      <c r="O6" s="413">
        <v>0</v>
      </c>
      <c r="P6" s="413">
        <v>0</v>
      </c>
      <c r="Q6" s="413">
        <v>0</v>
      </c>
      <c r="R6" s="413">
        <v>0</v>
      </c>
      <c r="S6" s="413">
        <v>0</v>
      </c>
      <c r="T6" s="413">
        <v>0</v>
      </c>
      <c r="U6" s="413">
        <v>0</v>
      </c>
      <c r="V6" s="413">
        <v>0</v>
      </c>
      <c r="W6" s="413">
        <v>0</v>
      </c>
      <c r="X6" s="413">
        <v>1</v>
      </c>
      <c r="Y6" s="413">
        <v>1</v>
      </c>
      <c r="Z6" s="413">
        <v>1</v>
      </c>
      <c r="AA6" s="413">
        <v>0</v>
      </c>
      <c r="AB6" s="413">
        <v>0</v>
      </c>
      <c r="AC6" s="413">
        <v>0</v>
      </c>
      <c r="AD6" s="413">
        <v>0</v>
      </c>
      <c r="AE6" s="413">
        <v>0</v>
      </c>
      <c r="AF6" s="413">
        <v>0</v>
      </c>
      <c r="AG6" s="413">
        <v>0</v>
      </c>
      <c r="AH6" s="413">
        <v>0</v>
      </c>
      <c r="AI6" s="413">
        <v>1</v>
      </c>
      <c r="AJ6" s="413">
        <v>1</v>
      </c>
      <c r="AK6" s="413">
        <v>0</v>
      </c>
      <c r="AL6" s="413">
        <v>1</v>
      </c>
      <c r="AM6" s="413">
        <v>0</v>
      </c>
    </row>
    <row r="7" spans="1:69" x14ac:dyDescent="0.25">
      <c r="A7" s="545">
        <f ca="1">IF(EDATE($A$4,36)&lt;=EDATE(DATE(LOOKUP(Comparison!$D$3,TimestepID,StartYear),1,1),(LOOKUP(Comparison!$B$6,TimestepID,Duration)-1)),EDATE(A6,12),"")</f>
        <v>43831</v>
      </c>
      <c r="B7" s="412">
        <v>1</v>
      </c>
      <c r="C7" s="412">
        <v>0</v>
      </c>
      <c r="D7" s="412">
        <v>0</v>
      </c>
      <c r="E7" s="413">
        <v>0</v>
      </c>
      <c r="F7" s="413">
        <v>0</v>
      </c>
      <c r="G7" s="413">
        <v>0</v>
      </c>
      <c r="H7" s="413">
        <v>0</v>
      </c>
      <c r="I7" s="413">
        <v>0</v>
      </c>
      <c r="J7" s="413">
        <v>0</v>
      </c>
      <c r="K7" s="413">
        <v>1</v>
      </c>
      <c r="L7" s="413">
        <v>1</v>
      </c>
      <c r="M7" s="413">
        <v>0</v>
      </c>
      <c r="N7" s="413">
        <v>0</v>
      </c>
      <c r="O7" s="413">
        <v>0</v>
      </c>
      <c r="P7" s="413">
        <v>0</v>
      </c>
      <c r="Q7" s="413">
        <v>0</v>
      </c>
      <c r="R7" s="413">
        <v>0</v>
      </c>
      <c r="S7" s="413">
        <v>0</v>
      </c>
      <c r="T7" s="413">
        <v>0</v>
      </c>
      <c r="U7" s="413">
        <v>0</v>
      </c>
      <c r="V7" s="413">
        <v>0</v>
      </c>
      <c r="W7" s="413">
        <v>0</v>
      </c>
      <c r="X7" s="413">
        <v>0</v>
      </c>
      <c r="Y7" s="413">
        <v>1</v>
      </c>
      <c r="Z7" s="413">
        <v>1</v>
      </c>
      <c r="AA7" s="413">
        <v>0</v>
      </c>
      <c r="AB7" s="413">
        <v>0</v>
      </c>
      <c r="AC7" s="413">
        <v>0</v>
      </c>
      <c r="AD7" s="413">
        <v>0</v>
      </c>
      <c r="AE7" s="413">
        <v>0</v>
      </c>
      <c r="AF7" s="413">
        <v>0</v>
      </c>
      <c r="AG7" s="413">
        <v>0</v>
      </c>
      <c r="AH7" s="413">
        <v>0</v>
      </c>
      <c r="AI7" s="413">
        <v>1</v>
      </c>
      <c r="AJ7" s="413">
        <v>1</v>
      </c>
      <c r="AK7" s="413">
        <v>0</v>
      </c>
      <c r="AL7" s="413">
        <v>1</v>
      </c>
      <c r="AM7" s="413">
        <v>0</v>
      </c>
    </row>
    <row r="8" spans="1:69" x14ac:dyDescent="0.25">
      <c r="A8" s="545">
        <f ca="1">IF(EDATE($A$4,48)&lt;=EDATE(DATE(LOOKUP(Comparison!$D$3,TimestepID,StartYear),1,1),(LOOKUP(Comparison!$B$6,TimestepID,Duration)-1)),EDATE(A7,12),"")</f>
        <v>44197</v>
      </c>
      <c r="B8" s="412">
        <v>1</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1</v>
      </c>
      <c r="W8" s="413">
        <v>1</v>
      </c>
      <c r="X8" s="413">
        <v>0</v>
      </c>
      <c r="Y8" s="413">
        <v>0</v>
      </c>
      <c r="Z8" s="413">
        <v>1</v>
      </c>
      <c r="AA8" s="413">
        <v>0</v>
      </c>
      <c r="AB8" s="413">
        <v>0</v>
      </c>
      <c r="AC8" s="413">
        <v>0</v>
      </c>
      <c r="AD8" s="413">
        <v>0</v>
      </c>
      <c r="AE8" s="413">
        <v>0</v>
      </c>
      <c r="AF8" s="413">
        <v>0</v>
      </c>
      <c r="AG8" s="413">
        <v>0</v>
      </c>
      <c r="AH8" s="413">
        <v>0</v>
      </c>
      <c r="AI8" s="413">
        <v>1</v>
      </c>
      <c r="AJ8" s="413">
        <v>1</v>
      </c>
      <c r="AK8" s="413">
        <v>0</v>
      </c>
      <c r="AL8" s="413">
        <v>0</v>
      </c>
      <c r="AM8" s="413">
        <v>0</v>
      </c>
    </row>
    <row r="9" spans="1:69" x14ac:dyDescent="0.25">
      <c r="A9" s="545">
        <f ca="1">IF(EDATE($A$4,48)&lt;=EDATE(DATE(LOOKUP(Comparison!$D$3,TimestepID,StartYear),1,1),(LOOKUP(Comparison!$B$6,TimestepID,Duration)-1)),EDATE(A8,12),"")</f>
        <v>44562</v>
      </c>
      <c r="B9" s="412">
        <v>1</v>
      </c>
      <c r="C9" s="412">
        <v>0</v>
      </c>
      <c r="D9" s="412">
        <v>0</v>
      </c>
      <c r="E9" s="413">
        <v>0</v>
      </c>
      <c r="F9" s="413">
        <v>0</v>
      </c>
      <c r="G9" s="413">
        <v>0</v>
      </c>
      <c r="H9" s="413">
        <v>0</v>
      </c>
      <c r="I9" s="413">
        <v>0</v>
      </c>
      <c r="J9" s="413">
        <v>1</v>
      </c>
      <c r="K9" s="413">
        <v>1</v>
      </c>
      <c r="L9" s="413">
        <v>0</v>
      </c>
      <c r="M9" s="413">
        <v>1</v>
      </c>
      <c r="N9" s="413">
        <v>0</v>
      </c>
      <c r="O9" s="413">
        <v>0</v>
      </c>
      <c r="P9" s="413">
        <v>0</v>
      </c>
      <c r="Q9" s="413">
        <v>0</v>
      </c>
      <c r="R9" s="413">
        <v>0</v>
      </c>
      <c r="S9" s="413">
        <v>0</v>
      </c>
      <c r="T9" s="413">
        <v>0</v>
      </c>
      <c r="U9" s="413">
        <v>0</v>
      </c>
      <c r="V9" s="413">
        <v>1</v>
      </c>
      <c r="W9" s="413">
        <v>0</v>
      </c>
      <c r="X9" s="413">
        <v>0</v>
      </c>
      <c r="Y9" s="413">
        <v>1</v>
      </c>
      <c r="Z9" s="413">
        <v>1</v>
      </c>
      <c r="AA9" s="413">
        <v>0</v>
      </c>
      <c r="AB9" s="413">
        <v>0</v>
      </c>
      <c r="AC9" s="413">
        <v>0</v>
      </c>
      <c r="AD9" s="413">
        <v>0</v>
      </c>
      <c r="AE9" s="413">
        <v>0</v>
      </c>
      <c r="AF9" s="413">
        <v>0</v>
      </c>
      <c r="AG9" s="413">
        <v>0</v>
      </c>
      <c r="AH9" s="413">
        <v>0</v>
      </c>
      <c r="AI9" s="413">
        <v>1</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E11" s="651"/>
    </row>
    <row r="12" spans="1:69" x14ac:dyDescent="0.25">
      <c r="A12" s="545">
        <f ca="1">IF(EDATE($A$4,48)&lt;=EDATE(DATE(LOOKUP(Comparison!$D$3,TimestepID,StartYear),1,1),(LOOKUP(Comparison!$B$6,TimestepID,Duration)-1)),EDATE(A11,12),"")</f>
        <v>45658</v>
      </c>
      <c r="B12" s="412"/>
      <c r="C12" s="412"/>
      <c r="D12" s="412"/>
      <c r="E12" s="651"/>
    </row>
    <row r="13" spans="1:69" x14ac:dyDescent="0.25">
      <c r="A13" s="545"/>
      <c r="B13" s="412"/>
      <c r="C13" s="412"/>
      <c r="D13" s="412"/>
      <c r="E13" s="651"/>
    </row>
    <row r="14" spans="1:69" x14ac:dyDescent="0.25">
      <c r="A14" s="545"/>
      <c r="B14" s="412"/>
      <c r="C14" s="412"/>
      <c r="D14" s="412"/>
      <c r="E14" s="651"/>
    </row>
    <row r="15" spans="1:69" x14ac:dyDescent="0.25">
      <c r="A15" s="546"/>
      <c r="B15" s="412"/>
      <c r="C15" s="412"/>
      <c r="D15" s="412"/>
      <c r="E15" s="651"/>
    </row>
    <row r="16" spans="1:69" x14ac:dyDescent="0.25">
      <c r="A16" s="49"/>
      <c r="B16" s="412"/>
      <c r="C16" s="412"/>
      <c r="D16" s="412"/>
      <c r="E16" s="651"/>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597</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1</v>
      </c>
      <c r="E6" s="413">
        <v>0</v>
      </c>
      <c r="F6" s="413">
        <v>0</v>
      </c>
      <c r="G6" s="413">
        <v>0</v>
      </c>
      <c r="H6" s="413">
        <v>0</v>
      </c>
      <c r="I6" s="413">
        <v>0</v>
      </c>
      <c r="J6" s="413">
        <v>1</v>
      </c>
      <c r="K6" s="413">
        <v>0</v>
      </c>
      <c r="L6" s="413">
        <v>0</v>
      </c>
      <c r="M6" s="413">
        <v>0</v>
      </c>
      <c r="N6" s="413">
        <v>1</v>
      </c>
      <c r="O6" s="413">
        <v>0</v>
      </c>
      <c r="P6" s="413">
        <v>0</v>
      </c>
      <c r="Q6" s="413">
        <v>0</v>
      </c>
      <c r="R6" s="413">
        <v>0</v>
      </c>
      <c r="S6" s="413">
        <v>0</v>
      </c>
      <c r="T6" s="413">
        <v>0</v>
      </c>
      <c r="U6" s="413">
        <v>0</v>
      </c>
      <c r="V6" s="413">
        <v>1</v>
      </c>
      <c r="W6" s="413">
        <v>1</v>
      </c>
      <c r="X6" s="413">
        <v>0</v>
      </c>
      <c r="Y6" s="413">
        <v>0</v>
      </c>
      <c r="Z6" s="413">
        <v>0</v>
      </c>
      <c r="AA6" s="413">
        <v>0</v>
      </c>
      <c r="AB6" s="413">
        <v>0</v>
      </c>
      <c r="AC6" s="413">
        <v>1</v>
      </c>
      <c r="AD6" s="413">
        <v>0</v>
      </c>
      <c r="AE6" s="413">
        <v>0</v>
      </c>
      <c r="AF6" s="413">
        <v>1</v>
      </c>
      <c r="AG6" s="413">
        <v>0</v>
      </c>
      <c r="AH6" s="413">
        <v>1</v>
      </c>
      <c r="AI6" s="413">
        <v>0</v>
      </c>
      <c r="AJ6" s="413">
        <v>0</v>
      </c>
      <c r="AK6" s="413">
        <v>1</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1</v>
      </c>
      <c r="J7" s="413">
        <v>1</v>
      </c>
      <c r="K7" s="413">
        <v>0</v>
      </c>
      <c r="L7" s="413">
        <v>0</v>
      </c>
      <c r="M7" s="413">
        <v>1</v>
      </c>
      <c r="N7" s="413">
        <v>0</v>
      </c>
      <c r="O7" s="413">
        <v>0</v>
      </c>
      <c r="P7" s="413">
        <v>0</v>
      </c>
      <c r="Q7" s="413">
        <v>0</v>
      </c>
      <c r="R7" s="413">
        <v>0</v>
      </c>
      <c r="S7" s="413">
        <v>0</v>
      </c>
      <c r="T7" s="413">
        <v>0</v>
      </c>
      <c r="U7" s="413">
        <v>1</v>
      </c>
      <c r="V7" s="413">
        <v>1</v>
      </c>
      <c r="W7" s="413">
        <v>1</v>
      </c>
      <c r="X7" s="413">
        <v>0</v>
      </c>
      <c r="Y7" s="413">
        <v>0</v>
      </c>
      <c r="Z7" s="413">
        <v>0</v>
      </c>
      <c r="AA7" s="413">
        <v>0</v>
      </c>
      <c r="AB7" s="413">
        <v>0</v>
      </c>
      <c r="AC7" s="413">
        <v>0</v>
      </c>
      <c r="AD7" s="413">
        <v>1</v>
      </c>
      <c r="AE7" s="413">
        <v>0</v>
      </c>
      <c r="AF7" s="413">
        <v>0</v>
      </c>
      <c r="AG7" s="413">
        <v>1</v>
      </c>
      <c r="AH7" s="413">
        <v>1</v>
      </c>
      <c r="AI7" s="413">
        <v>0</v>
      </c>
      <c r="AJ7" s="413">
        <v>0</v>
      </c>
      <c r="AK7" s="413">
        <v>1</v>
      </c>
      <c r="AL7" s="413">
        <v>0</v>
      </c>
      <c r="AM7" s="413">
        <v>0</v>
      </c>
    </row>
    <row r="8" spans="1:69" x14ac:dyDescent="0.25">
      <c r="A8" s="545">
        <f ca="1">IF(EDATE($A$4,48)&lt;=EDATE(DATE(LOOKUP(Comparison!$D$3,TimestepID,StartYear),1,1),(LOOKUP(Comparison!$B$6,TimestepID,Duration)-1)),EDATE(A7,12),"")</f>
        <v>44197</v>
      </c>
      <c r="B8" s="412">
        <v>0</v>
      </c>
      <c r="C8" s="412">
        <v>0</v>
      </c>
      <c r="D8" s="412">
        <v>1</v>
      </c>
      <c r="E8" s="413">
        <v>0</v>
      </c>
      <c r="F8" s="413">
        <v>0</v>
      </c>
      <c r="G8" s="413">
        <v>0</v>
      </c>
      <c r="H8" s="413">
        <v>0</v>
      </c>
      <c r="I8" s="413">
        <v>1</v>
      </c>
      <c r="J8" s="413">
        <v>1</v>
      </c>
      <c r="K8" s="413">
        <v>0</v>
      </c>
      <c r="L8" s="413">
        <v>1</v>
      </c>
      <c r="M8" s="413">
        <v>1</v>
      </c>
      <c r="N8" s="413">
        <v>0</v>
      </c>
      <c r="O8" s="413">
        <v>0</v>
      </c>
      <c r="P8" s="413">
        <v>0</v>
      </c>
      <c r="Q8" s="413">
        <v>0</v>
      </c>
      <c r="R8" s="413">
        <v>0</v>
      </c>
      <c r="S8" s="413">
        <v>0</v>
      </c>
      <c r="T8" s="413">
        <v>0</v>
      </c>
      <c r="U8" s="413">
        <v>1</v>
      </c>
      <c r="V8" s="413">
        <v>0</v>
      </c>
      <c r="W8" s="413">
        <v>0</v>
      </c>
      <c r="X8" s="413">
        <v>0</v>
      </c>
      <c r="Y8" s="413">
        <v>0</v>
      </c>
      <c r="Z8" s="413">
        <v>0</v>
      </c>
      <c r="AA8" s="413">
        <v>0</v>
      </c>
      <c r="AB8" s="413">
        <v>0</v>
      </c>
      <c r="AC8" s="413">
        <v>0</v>
      </c>
      <c r="AD8" s="413">
        <v>0</v>
      </c>
      <c r="AE8" s="413">
        <v>0</v>
      </c>
      <c r="AF8" s="413">
        <v>1</v>
      </c>
      <c r="AG8" s="413">
        <v>1</v>
      </c>
      <c r="AH8" s="413">
        <v>1</v>
      </c>
      <c r="AI8" s="413">
        <v>0</v>
      </c>
      <c r="AJ8" s="413">
        <v>0</v>
      </c>
      <c r="AK8" s="413">
        <v>1</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1</v>
      </c>
      <c r="J9" s="413">
        <v>0</v>
      </c>
      <c r="K9" s="413">
        <v>0</v>
      </c>
      <c r="L9" s="413">
        <v>1</v>
      </c>
      <c r="M9" s="413">
        <v>0</v>
      </c>
      <c r="N9" s="413">
        <v>0</v>
      </c>
      <c r="O9" s="413">
        <v>0</v>
      </c>
      <c r="P9" s="413">
        <v>0</v>
      </c>
      <c r="Q9" s="413">
        <v>0</v>
      </c>
      <c r="R9" s="413">
        <v>0</v>
      </c>
      <c r="S9" s="413">
        <v>0</v>
      </c>
      <c r="T9" s="413">
        <v>1</v>
      </c>
      <c r="U9" s="413">
        <v>1</v>
      </c>
      <c r="V9" s="413">
        <v>0</v>
      </c>
      <c r="W9" s="413">
        <v>0</v>
      </c>
      <c r="X9" s="413">
        <v>0</v>
      </c>
      <c r="Y9" s="413">
        <v>0</v>
      </c>
      <c r="Z9" s="413">
        <v>0</v>
      </c>
      <c r="AA9" s="413">
        <v>0</v>
      </c>
      <c r="AB9" s="413">
        <v>0</v>
      </c>
      <c r="AC9" s="413">
        <v>0</v>
      </c>
      <c r="AD9" s="413">
        <v>0</v>
      </c>
      <c r="AE9" s="413">
        <v>0</v>
      </c>
      <c r="AF9" s="413">
        <v>1</v>
      </c>
      <c r="AG9" s="413">
        <v>1</v>
      </c>
      <c r="AH9" s="413">
        <v>1</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598</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599</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0">
        <v>0</v>
      </c>
      <c r="C4" s="410">
        <v>0</v>
      </c>
      <c r="D4" s="410">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0">
        <v>0</v>
      </c>
      <c r="C5" s="410">
        <v>0</v>
      </c>
      <c r="D5" s="412">
        <v>0</v>
      </c>
      <c r="E5" s="412">
        <v>0</v>
      </c>
      <c r="F5" s="412">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0">
        <v>0</v>
      </c>
      <c r="C6" s="410">
        <v>0</v>
      </c>
      <c r="D6" s="412">
        <v>0</v>
      </c>
      <c r="E6" s="412">
        <v>0</v>
      </c>
      <c r="F6" s="412">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0">
        <v>0</v>
      </c>
      <c r="C7" s="410">
        <v>0</v>
      </c>
      <c r="D7" s="412">
        <v>0</v>
      </c>
      <c r="E7" s="412">
        <v>0</v>
      </c>
      <c r="F7" s="412">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0">
        <v>0</v>
      </c>
      <c r="C8" s="410">
        <v>0</v>
      </c>
      <c r="D8" s="412">
        <v>0</v>
      </c>
      <c r="E8" s="412">
        <v>0</v>
      </c>
      <c r="F8" s="412">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0">
        <v>0</v>
      </c>
      <c r="C9" s="410">
        <v>0</v>
      </c>
      <c r="D9" s="412">
        <v>0</v>
      </c>
      <c r="E9" s="412">
        <v>0</v>
      </c>
      <c r="F9" s="412">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c r="E11" s="652"/>
    </row>
    <row r="12" spans="1:69" x14ac:dyDescent="0.25">
      <c r="A12" s="545">
        <f ca="1">IF(EDATE($A$4,48)&lt;=EDATE(DATE(LOOKUP(Comparison!$D$3,TimestepID,StartYear),1,1),(LOOKUP(Comparison!$B$6,TimestepID,Duration)-1)),EDATE(A11,12),"")</f>
        <v>45658</v>
      </c>
      <c r="B12" s="412"/>
      <c r="C12" s="412"/>
      <c r="D12" s="412"/>
      <c r="E12" s="652"/>
    </row>
    <row r="13" spans="1:69" x14ac:dyDescent="0.25">
      <c r="A13" s="545"/>
      <c r="B13" s="412"/>
      <c r="C13" s="412"/>
      <c r="D13" s="412"/>
      <c r="E13" s="652"/>
    </row>
    <row r="14" spans="1:69" x14ac:dyDescent="0.25">
      <c r="A14" s="545"/>
      <c r="B14" s="412"/>
      <c r="C14" s="412"/>
      <c r="D14" s="412"/>
      <c r="E14" s="652"/>
    </row>
    <row r="15" spans="1:69" x14ac:dyDescent="0.25">
      <c r="A15" s="546"/>
      <c r="B15" s="412"/>
      <c r="C15" s="412"/>
      <c r="D15" s="412"/>
      <c r="E15" s="652"/>
    </row>
    <row r="16" spans="1:69" x14ac:dyDescent="0.25">
      <c r="A16" s="49"/>
      <c r="B16" s="412"/>
      <c r="C16" s="412"/>
      <c r="D16" s="412"/>
      <c r="E16" s="65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600</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0">
        <v>0</v>
      </c>
      <c r="C5" s="410">
        <v>0</v>
      </c>
      <c r="D5" s="412">
        <v>0</v>
      </c>
      <c r="E5" s="412">
        <v>0</v>
      </c>
      <c r="F5" s="412">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0">
        <v>0</v>
      </c>
      <c r="C6" s="410">
        <v>0</v>
      </c>
      <c r="D6" s="412">
        <v>0</v>
      </c>
      <c r="E6" s="412">
        <v>0</v>
      </c>
      <c r="F6" s="412">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0">
        <v>0</v>
      </c>
      <c r="C7" s="410">
        <v>0</v>
      </c>
      <c r="D7" s="412">
        <v>0</v>
      </c>
      <c r="E7" s="412">
        <v>0</v>
      </c>
      <c r="F7" s="412">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1</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0">
        <v>0</v>
      </c>
      <c r="C8" s="410">
        <v>0</v>
      </c>
      <c r="D8" s="412">
        <v>0</v>
      </c>
      <c r="E8" s="412">
        <v>0</v>
      </c>
      <c r="F8" s="412">
        <v>0</v>
      </c>
      <c r="G8" s="413">
        <v>0</v>
      </c>
      <c r="H8" s="413">
        <v>0</v>
      </c>
      <c r="I8" s="413">
        <v>0</v>
      </c>
      <c r="J8" s="413">
        <v>0</v>
      </c>
      <c r="K8" s="413">
        <v>1</v>
      </c>
      <c r="L8" s="413">
        <v>0</v>
      </c>
      <c r="M8" s="413">
        <v>0</v>
      </c>
      <c r="N8" s="413">
        <v>0</v>
      </c>
      <c r="O8" s="413">
        <v>0</v>
      </c>
      <c r="P8" s="413">
        <v>0</v>
      </c>
      <c r="Q8" s="413">
        <v>0</v>
      </c>
      <c r="R8" s="413">
        <v>0</v>
      </c>
      <c r="S8" s="413">
        <v>0</v>
      </c>
      <c r="T8" s="413">
        <v>0</v>
      </c>
      <c r="U8" s="413">
        <v>0</v>
      </c>
      <c r="V8" s="413">
        <v>0</v>
      </c>
      <c r="W8" s="413">
        <v>0</v>
      </c>
      <c r="X8" s="413">
        <v>1</v>
      </c>
      <c r="Y8" s="413">
        <v>1</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0">
        <v>0</v>
      </c>
      <c r="C9" s="410">
        <v>0</v>
      </c>
      <c r="D9" s="412">
        <v>0</v>
      </c>
      <c r="E9" s="412">
        <v>0</v>
      </c>
      <c r="F9" s="412">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1</v>
      </c>
      <c r="X9" s="413">
        <v>1</v>
      </c>
      <c r="Y9" s="413">
        <v>0</v>
      </c>
      <c r="Z9" s="413">
        <v>0</v>
      </c>
      <c r="AA9" s="413">
        <v>0</v>
      </c>
      <c r="AB9" s="413">
        <v>0</v>
      </c>
      <c r="AC9" s="413">
        <v>0</v>
      </c>
      <c r="AD9" s="413">
        <v>0</v>
      </c>
      <c r="AE9" s="413">
        <v>0</v>
      </c>
      <c r="AF9" s="413">
        <v>0</v>
      </c>
      <c r="AG9" s="413">
        <v>0</v>
      </c>
      <c r="AH9" s="413">
        <v>0</v>
      </c>
      <c r="AI9" s="413">
        <v>0</v>
      </c>
      <c r="AJ9" s="413">
        <v>1</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c r="E11" s="652"/>
    </row>
    <row r="12" spans="1:69" x14ac:dyDescent="0.25">
      <c r="A12" s="545">
        <f ca="1">IF(EDATE($A$4,48)&lt;=EDATE(DATE(LOOKUP(Comparison!$D$3,TimestepID,StartYear),1,1),(LOOKUP(Comparison!$B$6,TimestepID,Duration)-1)),EDATE(A11,12),"")</f>
        <v>45658</v>
      </c>
      <c r="B12" s="412"/>
      <c r="C12" s="412"/>
      <c r="D12" s="412"/>
      <c r="E12" s="652"/>
    </row>
    <row r="13" spans="1:69" x14ac:dyDescent="0.25">
      <c r="A13" s="545"/>
      <c r="B13" s="412"/>
      <c r="C13" s="412"/>
      <c r="D13" s="412"/>
      <c r="E13" s="652"/>
    </row>
    <row r="14" spans="1:69" x14ac:dyDescent="0.25">
      <c r="A14" s="545"/>
      <c r="B14" s="412"/>
      <c r="C14" s="412"/>
      <c r="D14" s="412"/>
      <c r="E14" s="652"/>
    </row>
    <row r="15" spans="1:69" x14ac:dyDescent="0.25">
      <c r="A15" s="546"/>
      <c r="B15" s="412"/>
      <c r="C15" s="412"/>
      <c r="D15" s="412"/>
      <c r="E15" s="652"/>
    </row>
    <row r="16" spans="1:69" x14ac:dyDescent="0.25">
      <c r="A16" s="49"/>
      <c r="B16" s="412"/>
      <c r="C16" s="412"/>
      <c r="D16" s="412"/>
      <c r="E16" s="65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601</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602</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603</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52" x14ac:dyDescent="0.25">
      <c r="A17" s="49"/>
      <c r="B17" s="412"/>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AQ17" s="412"/>
      <c r="AR17" s="412"/>
      <c r="AS17" s="412"/>
      <c r="AT17" s="412"/>
      <c r="AU17" s="412"/>
      <c r="AV17" s="412"/>
      <c r="AW17" s="412"/>
      <c r="AX17" s="412"/>
      <c r="AY17" s="412"/>
      <c r="AZ17" s="412"/>
    </row>
    <row r="18" spans="1:52" x14ac:dyDescent="0.25">
      <c r="A18" s="49"/>
      <c r="B18" s="412"/>
      <c r="C18" s="412"/>
      <c r="D18" s="412"/>
    </row>
    <row r="19" spans="1:52" x14ac:dyDescent="0.25">
      <c r="A19" s="49"/>
      <c r="B19" s="412"/>
      <c r="C19" s="412"/>
      <c r="D19" s="412"/>
    </row>
    <row r="20" spans="1:52" x14ac:dyDescent="0.25">
      <c r="A20" s="49"/>
      <c r="B20" s="412"/>
      <c r="C20" s="412"/>
      <c r="D20" s="412"/>
    </row>
    <row r="21" spans="1:52" x14ac:dyDescent="0.25">
      <c r="A21" s="49"/>
      <c r="B21" s="412"/>
      <c r="C21" s="412"/>
      <c r="D21" s="412"/>
    </row>
    <row r="22" spans="1:52" x14ac:dyDescent="0.25">
      <c r="A22" s="413"/>
      <c r="B22" s="412"/>
      <c r="C22" s="412"/>
      <c r="D22" s="412"/>
    </row>
    <row r="23" spans="1:52" x14ac:dyDescent="0.25">
      <c r="A23" s="413"/>
      <c r="B23" s="412"/>
      <c r="C23" s="412"/>
      <c r="D23" s="412"/>
    </row>
    <row r="24" spans="1:52" x14ac:dyDescent="0.25">
      <c r="A24" s="413"/>
      <c r="B24" s="412"/>
      <c r="C24" s="412"/>
      <c r="D24" s="412"/>
    </row>
    <row r="25" spans="1:52" x14ac:dyDescent="0.25">
      <c r="A25" s="413"/>
      <c r="B25" s="412"/>
      <c r="C25" s="412"/>
      <c r="D25" s="412"/>
    </row>
    <row r="26" spans="1:52" x14ac:dyDescent="0.25">
      <c r="A26" s="413"/>
      <c r="B26" s="412"/>
      <c r="C26" s="412"/>
      <c r="D26" s="412"/>
    </row>
    <row r="27" spans="1:52" x14ac:dyDescent="0.25">
      <c r="A27" s="413"/>
      <c r="B27" s="412"/>
      <c r="C27" s="412"/>
      <c r="D27" s="412"/>
    </row>
    <row r="28" spans="1:52" x14ac:dyDescent="0.25">
      <c r="A28" s="413"/>
      <c r="B28" s="412"/>
      <c r="C28" s="412"/>
      <c r="D28" s="412"/>
    </row>
    <row r="29" spans="1:52" x14ac:dyDescent="0.25">
      <c r="A29" s="413"/>
      <c r="B29" s="412"/>
      <c r="C29" s="412"/>
      <c r="D29" s="412"/>
    </row>
    <row r="30" spans="1:52" x14ac:dyDescent="0.25">
      <c r="A30" s="413"/>
      <c r="B30" s="412"/>
      <c r="C30" s="412"/>
      <c r="D30" s="412"/>
    </row>
    <row r="31" spans="1:52" x14ac:dyDescent="0.25">
      <c r="A31" s="413"/>
      <c r="B31" s="412"/>
      <c r="C31" s="412"/>
      <c r="D31" s="412"/>
    </row>
    <row r="32" spans="1:52"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604</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1</v>
      </c>
      <c r="C4" s="412">
        <v>1</v>
      </c>
      <c r="D4" s="412">
        <v>1</v>
      </c>
      <c r="E4" s="413">
        <v>1</v>
      </c>
      <c r="F4" s="413">
        <v>1</v>
      </c>
      <c r="G4" s="413">
        <v>1</v>
      </c>
      <c r="H4" s="413">
        <v>1</v>
      </c>
      <c r="I4" s="413">
        <v>1</v>
      </c>
      <c r="J4" s="413">
        <v>1</v>
      </c>
      <c r="K4" s="413">
        <v>1</v>
      </c>
      <c r="L4" s="413">
        <v>1</v>
      </c>
      <c r="M4" s="413">
        <v>1</v>
      </c>
      <c r="N4" s="413">
        <v>1</v>
      </c>
      <c r="O4" s="413">
        <v>1</v>
      </c>
      <c r="P4" s="413">
        <v>1</v>
      </c>
      <c r="Q4" s="413">
        <v>1</v>
      </c>
      <c r="R4" s="413">
        <v>1</v>
      </c>
      <c r="S4" s="413">
        <v>1</v>
      </c>
      <c r="T4" s="413">
        <v>1</v>
      </c>
      <c r="U4" s="413">
        <v>1</v>
      </c>
      <c r="V4" s="413">
        <v>1</v>
      </c>
      <c r="W4" s="413">
        <v>1</v>
      </c>
      <c r="X4" s="413">
        <v>1</v>
      </c>
      <c r="Y4" s="413">
        <v>1</v>
      </c>
      <c r="Z4" s="413">
        <v>1</v>
      </c>
      <c r="AA4" s="413">
        <v>1</v>
      </c>
      <c r="AB4" s="413">
        <v>1</v>
      </c>
      <c r="AC4" s="413">
        <v>1</v>
      </c>
      <c r="AD4" s="413">
        <v>1</v>
      </c>
      <c r="AE4" s="413">
        <v>1</v>
      </c>
      <c r="AF4" s="413">
        <v>1</v>
      </c>
      <c r="AG4" s="413">
        <v>1</v>
      </c>
      <c r="AH4" s="413">
        <v>1</v>
      </c>
      <c r="AI4" s="413">
        <v>1</v>
      </c>
      <c r="AJ4" s="413">
        <v>1</v>
      </c>
      <c r="AK4" s="413">
        <v>1</v>
      </c>
      <c r="AL4" s="413">
        <v>1</v>
      </c>
      <c r="AM4" s="413">
        <v>1</v>
      </c>
    </row>
    <row r="5" spans="1:69" x14ac:dyDescent="0.25">
      <c r="A5" s="545">
        <f ca="1">IF(EDATE($A$4,12)&lt;=EDATE(DATE(LOOKUP(Comparison!$D$3,TimestepID,StartYear),1,1),(LOOKUP(Comparison!$B$6,TimestepID,Duration)-1)),EDATE(A4,12),"")</f>
        <v>43101</v>
      </c>
      <c r="B5" s="412">
        <v>1</v>
      </c>
      <c r="C5" s="412">
        <v>1</v>
      </c>
      <c r="D5" s="412">
        <v>1</v>
      </c>
      <c r="E5" s="413">
        <v>1</v>
      </c>
      <c r="F5" s="413">
        <v>1</v>
      </c>
      <c r="G5" s="413">
        <v>1</v>
      </c>
      <c r="H5" s="413">
        <v>1</v>
      </c>
      <c r="I5" s="413">
        <v>1</v>
      </c>
      <c r="J5" s="413">
        <v>1</v>
      </c>
      <c r="K5" s="413">
        <v>1</v>
      </c>
      <c r="L5" s="413">
        <v>1</v>
      </c>
      <c r="M5" s="413">
        <v>1</v>
      </c>
      <c r="N5" s="413">
        <v>1</v>
      </c>
      <c r="O5" s="413">
        <v>1</v>
      </c>
      <c r="P5" s="413">
        <v>1</v>
      </c>
      <c r="Q5" s="413">
        <v>1</v>
      </c>
      <c r="R5" s="413">
        <v>1</v>
      </c>
      <c r="S5" s="413">
        <v>1</v>
      </c>
      <c r="T5" s="413">
        <v>1</v>
      </c>
      <c r="U5" s="413">
        <v>1</v>
      </c>
      <c r="V5" s="413">
        <v>1</v>
      </c>
      <c r="W5" s="413">
        <v>1</v>
      </c>
      <c r="X5" s="413">
        <v>1</v>
      </c>
      <c r="Y5" s="413">
        <v>1</v>
      </c>
      <c r="Z5" s="413">
        <v>1</v>
      </c>
      <c r="AA5" s="413">
        <v>1</v>
      </c>
      <c r="AB5" s="413">
        <v>1</v>
      </c>
      <c r="AC5" s="413">
        <v>1</v>
      </c>
      <c r="AD5" s="413">
        <v>1</v>
      </c>
      <c r="AE5" s="413">
        <v>1</v>
      </c>
      <c r="AF5" s="413">
        <v>1</v>
      </c>
      <c r="AG5" s="413">
        <v>1</v>
      </c>
      <c r="AH5" s="413">
        <v>1</v>
      </c>
      <c r="AI5" s="413">
        <v>1</v>
      </c>
      <c r="AJ5" s="413">
        <v>1</v>
      </c>
      <c r="AK5" s="413">
        <v>1</v>
      </c>
      <c r="AL5" s="413">
        <v>1</v>
      </c>
      <c r="AM5" s="413">
        <v>1</v>
      </c>
    </row>
    <row r="6" spans="1:69" x14ac:dyDescent="0.25">
      <c r="A6" s="545">
        <f ca="1">IF(EDATE($A$4,24)&lt;=EDATE(DATE(LOOKUP(Comparison!$D$3,TimestepID,StartYear),12,31),(LOOKUP(Comparison!$B$6,TimestepID,Duration)-1)),EDATE(A5,12),"")</f>
        <v>43466</v>
      </c>
      <c r="B6" s="412">
        <v>0</v>
      </c>
      <c r="C6" s="412">
        <v>1</v>
      </c>
      <c r="D6" s="412">
        <v>1</v>
      </c>
      <c r="E6" s="413">
        <v>1</v>
      </c>
      <c r="F6" s="413">
        <v>1</v>
      </c>
      <c r="G6" s="413">
        <v>0</v>
      </c>
      <c r="H6" s="413">
        <v>0</v>
      </c>
      <c r="I6" s="413">
        <v>0</v>
      </c>
      <c r="J6" s="413">
        <v>1</v>
      </c>
      <c r="K6" s="413">
        <v>1</v>
      </c>
      <c r="L6" s="413">
        <v>1</v>
      </c>
      <c r="M6" s="413">
        <v>1</v>
      </c>
      <c r="N6" s="413">
        <v>1</v>
      </c>
      <c r="O6" s="413">
        <v>1</v>
      </c>
      <c r="P6" s="413">
        <v>0</v>
      </c>
      <c r="Q6" s="413">
        <v>1</v>
      </c>
      <c r="R6" s="413">
        <v>0</v>
      </c>
      <c r="S6" s="413">
        <v>1</v>
      </c>
      <c r="T6" s="413">
        <v>1</v>
      </c>
      <c r="U6" s="413">
        <v>1</v>
      </c>
      <c r="V6" s="413">
        <v>1</v>
      </c>
      <c r="W6" s="413">
        <v>1</v>
      </c>
      <c r="X6" s="413">
        <v>0</v>
      </c>
      <c r="Y6" s="413">
        <v>0</v>
      </c>
      <c r="Z6" s="413">
        <v>0</v>
      </c>
      <c r="AA6" s="413">
        <v>0</v>
      </c>
      <c r="AB6" s="413">
        <v>1</v>
      </c>
      <c r="AC6" s="413">
        <v>1</v>
      </c>
      <c r="AD6" s="413">
        <v>0</v>
      </c>
      <c r="AE6" s="413">
        <v>1</v>
      </c>
      <c r="AF6" s="413">
        <v>1</v>
      </c>
      <c r="AG6" s="413">
        <v>1</v>
      </c>
      <c r="AH6" s="413">
        <v>0</v>
      </c>
      <c r="AI6" s="413">
        <v>1</v>
      </c>
      <c r="AJ6" s="413">
        <v>0</v>
      </c>
      <c r="AK6" s="413">
        <v>1</v>
      </c>
      <c r="AL6" s="413">
        <v>1</v>
      </c>
      <c r="AM6" s="413">
        <v>1</v>
      </c>
    </row>
    <row r="7" spans="1:69" x14ac:dyDescent="0.25">
      <c r="A7" s="545">
        <f ca="1">IF(EDATE($A$4,36)&lt;=EDATE(DATE(LOOKUP(Comparison!$D$3,TimestepID,StartYear),1,1),(LOOKUP(Comparison!$B$6,TimestepID,Duration)-1)),EDATE(A6,12),"")</f>
        <v>43831</v>
      </c>
      <c r="B7" s="412">
        <v>0</v>
      </c>
      <c r="C7" s="412">
        <v>1</v>
      </c>
      <c r="D7" s="412">
        <v>1</v>
      </c>
      <c r="E7" s="413">
        <v>0</v>
      </c>
      <c r="F7" s="413">
        <v>0</v>
      </c>
      <c r="G7" s="413">
        <v>0</v>
      </c>
      <c r="H7" s="413">
        <v>0</v>
      </c>
      <c r="I7" s="413">
        <v>0</v>
      </c>
      <c r="J7" s="413">
        <v>1</v>
      </c>
      <c r="K7" s="413">
        <v>1</v>
      </c>
      <c r="L7" s="413">
        <v>1</v>
      </c>
      <c r="M7" s="413">
        <v>1</v>
      </c>
      <c r="N7" s="413">
        <v>1</v>
      </c>
      <c r="O7" s="413">
        <v>1</v>
      </c>
      <c r="P7" s="413">
        <v>0</v>
      </c>
      <c r="Q7" s="413">
        <v>1</v>
      </c>
      <c r="R7" s="413">
        <v>0</v>
      </c>
      <c r="S7" s="413">
        <v>0</v>
      </c>
      <c r="T7" s="413">
        <v>0</v>
      </c>
      <c r="U7" s="413">
        <v>1</v>
      </c>
      <c r="V7" s="413">
        <v>1</v>
      </c>
      <c r="W7" s="413">
        <v>1</v>
      </c>
      <c r="X7" s="413">
        <v>0</v>
      </c>
      <c r="Y7" s="413">
        <v>0</v>
      </c>
      <c r="Z7" s="413">
        <v>0</v>
      </c>
      <c r="AA7" s="413">
        <v>1</v>
      </c>
      <c r="AB7" s="413">
        <v>1</v>
      </c>
      <c r="AC7" s="413">
        <v>1</v>
      </c>
      <c r="AD7" s="413">
        <v>1</v>
      </c>
      <c r="AE7" s="413">
        <v>1</v>
      </c>
      <c r="AF7" s="413">
        <v>1</v>
      </c>
      <c r="AG7" s="413">
        <v>1</v>
      </c>
      <c r="AH7" s="413">
        <v>1</v>
      </c>
      <c r="AI7" s="413">
        <v>1</v>
      </c>
      <c r="AJ7" s="413">
        <v>0</v>
      </c>
      <c r="AK7" s="413">
        <v>1</v>
      </c>
      <c r="AL7" s="413">
        <v>1</v>
      </c>
      <c r="AM7" s="413">
        <v>1</v>
      </c>
    </row>
    <row r="8" spans="1:69" x14ac:dyDescent="0.25">
      <c r="A8" s="545">
        <f ca="1">IF(EDATE($A$4,48)&lt;=EDATE(DATE(LOOKUP(Comparison!$D$3,TimestepID,StartYear),1,1),(LOOKUP(Comparison!$B$6,TimestepID,Duration)-1)),EDATE(A7,12),"")</f>
        <v>44197</v>
      </c>
      <c r="B8" s="412">
        <v>0</v>
      </c>
      <c r="C8" s="412">
        <v>1</v>
      </c>
      <c r="D8" s="412">
        <v>1</v>
      </c>
      <c r="E8" s="413">
        <v>0</v>
      </c>
      <c r="F8" s="413">
        <v>0</v>
      </c>
      <c r="G8" s="413">
        <v>0</v>
      </c>
      <c r="H8" s="413">
        <v>0</v>
      </c>
      <c r="I8" s="413">
        <v>0</v>
      </c>
      <c r="J8" s="413">
        <v>1</v>
      </c>
      <c r="K8" s="413">
        <v>1</v>
      </c>
      <c r="L8" s="413">
        <v>1</v>
      </c>
      <c r="M8" s="413">
        <v>1</v>
      </c>
      <c r="N8" s="413">
        <v>1</v>
      </c>
      <c r="O8" s="413">
        <v>1</v>
      </c>
      <c r="P8" s="413">
        <v>0</v>
      </c>
      <c r="Q8" s="413">
        <v>0</v>
      </c>
      <c r="R8" s="413">
        <v>0</v>
      </c>
      <c r="S8" s="413">
        <v>0</v>
      </c>
      <c r="T8" s="413">
        <v>0</v>
      </c>
      <c r="U8" s="413">
        <v>1</v>
      </c>
      <c r="V8" s="413">
        <v>1</v>
      </c>
      <c r="W8" s="413">
        <v>1</v>
      </c>
      <c r="X8" s="413">
        <v>0</v>
      </c>
      <c r="Y8" s="413">
        <v>0</v>
      </c>
      <c r="Z8" s="413">
        <v>1</v>
      </c>
      <c r="AA8" s="413">
        <v>1</v>
      </c>
      <c r="AB8" s="413">
        <v>1</v>
      </c>
      <c r="AC8" s="413">
        <v>1</v>
      </c>
      <c r="AD8" s="413">
        <v>1</v>
      </c>
      <c r="AE8" s="413">
        <v>1</v>
      </c>
      <c r="AF8" s="413">
        <v>1</v>
      </c>
      <c r="AG8" s="413">
        <v>1</v>
      </c>
      <c r="AH8" s="413">
        <v>1</v>
      </c>
      <c r="AI8" s="413">
        <v>1</v>
      </c>
      <c r="AJ8" s="413">
        <v>0</v>
      </c>
      <c r="AK8" s="413">
        <v>1</v>
      </c>
      <c r="AL8" s="413">
        <v>1</v>
      </c>
      <c r="AM8" s="413">
        <v>0</v>
      </c>
    </row>
    <row r="9" spans="1:69" x14ac:dyDescent="0.25">
      <c r="A9" s="545">
        <f ca="1">IF(EDATE($A$4,48)&lt;=EDATE(DATE(LOOKUP(Comparison!$D$3,TimestepID,StartYear),1,1),(LOOKUP(Comparison!$B$6,TimestepID,Duration)-1)),EDATE(A8,12),"")</f>
        <v>44562</v>
      </c>
      <c r="B9" s="412">
        <v>0</v>
      </c>
      <c r="C9" s="412">
        <v>0</v>
      </c>
      <c r="D9" s="412">
        <v>1</v>
      </c>
      <c r="E9" s="413">
        <v>0</v>
      </c>
      <c r="F9" s="413">
        <v>0</v>
      </c>
      <c r="G9" s="413">
        <v>0</v>
      </c>
      <c r="H9" s="413">
        <v>0</v>
      </c>
      <c r="I9" s="413">
        <v>1</v>
      </c>
      <c r="J9" s="413">
        <v>1</v>
      </c>
      <c r="K9" s="413">
        <v>0</v>
      </c>
      <c r="L9" s="413">
        <v>1</v>
      </c>
      <c r="M9" s="413">
        <v>1</v>
      </c>
      <c r="N9" s="413">
        <v>1</v>
      </c>
      <c r="O9" s="413">
        <v>0</v>
      </c>
      <c r="P9" s="413">
        <v>0</v>
      </c>
      <c r="Q9" s="413">
        <v>0</v>
      </c>
      <c r="R9" s="413">
        <v>0</v>
      </c>
      <c r="S9" s="413">
        <v>0</v>
      </c>
      <c r="T9" s="413">
        <v>0</v>
      </c>
      <c r="U9" s="413">
        <v>1</v>
      </c>
      <c r="V9" s="413">
        <v>0</v>
      </c>
      <c r="W9" s="413">
        <v>0</v>
      </c>
      <c r="X9" s="413">
        <v>0</v>
      </c>
      <c r="Y9" s="413">
        <v>0</v>
      </c>
      <c r="Z9" s="413">
        <v>1</v>
      </c>
      <c r="AA9" s="413">
        <v>1</v>
      </c>
      <c r="AB9" s="413">
        <v>0</v>
      </c>
      <c r="AC9" s="413">
        <v>1</v>
      </c>
      <c r="AD9" s="413">
        <v>1</v>
      </c>
      <c r="AE9" s="413">
        <v>0</v>
      </c>
      <c r="AF9" s="413">
        <v>1</v>
      </c>
      <c r="AG9" s="413">
        <v>1</v>
      </c>
      <c r="AH9" s="413">
        <v>1</v>
      </c>
      <c r="AI9" s="413">
        <v>1</v>
      </c>
      <c r="AJ9" s="413">
        <v>0</v>
      </c>
      <c r="AK9" s="413">
        <v>1</v>
      </c>
      <c r="AL9" s="413">
        <v>1</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605</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1</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1</v>
      </c>
      <c r="Y6" s="413">
        <v>1</v>
      </c>
      <c r="Z6" s="413">
        <v>1</v>
      </c>
      <c r="AA6" s="413">
        <v>1</v>
      </c>
      <c r="AB6" s="413">
        <v>0</v>
      </c>
      <c r="AC6" s="413">
        <v>0</v>
      </c>
      <c r="AD6" s="413">
        <v>1</v>
      </c>
      <c r="AE6" s="413">
        <v>0</v>
      </c>
      <c r="AF6" s="413">
        <v>0</v>
      </c>
      <c r="AG6" s="413">
        <v>0</v>
      </c>
      <c r="AH6" s="413">
        <v>0</v>
      </c>
      <c r="AI6" s="413">
        <v>0</v>
      </c>
      <c r="AJ6" s="413">
        <v>1</v>
      </c>
      <c r="AK6" s="413">
        <v>0</v>
      </c>
      <c r="AL6" s="413">
        <v>0</v>
      </c>
      <c r="AM6" s="413">
        <v>0</v>
      </c>
    </row>
    <row r="7" spans="1:69" x14ac:dyDescent="0.25">
      <c r="A7" s="545">
        <f ca="1">IF(EDATE($A$4,36)&lt;=EDATE(DATE(LOOKUP(Comparison!$D$3,TimestepID,StartYear),1,1),(LOOKUP(Comparison!$B$6,TimestepID,Duration)-1)),EDATE(A6,12),"")</f>
        <v>43831</v>
      </c>
      <c r="B7" s="412">
        <v>1</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1</v>
      </c>
      <c r="Y7" s="413">
        <v>1</v>
      </c>
      <c r="Z7" s="413">
        <v>1</v>
      </c>
      <c r="AA7" s="413">
        <v>0</v>
      </c>
      <c r="AB7" s="413">
        <v>0</v>
      </c>
      <c r="AC7" s="413">
        <v>0</v>
      </c>
      <c r="AD7" s="413">
        <v>0</v>
      </c>
      <c r="AE7" s="413">
        <v>0</v>
      </c>
      <c r="AF7" s="413">
        <v>0</v>
      </c>
      <c r="AG7" s="413">
        <v>0</v>
      </c>
      <c r="AH7" s="413">
        <v>0</v>
      </c>
      <c r="AI7" s="413">
        <v>0</v>
      </c>
      <c r="AJ7" s="413">
        <v>1</v>
      </c>
      <c r="AK7" s="413">
        <v>0</v>
      </c>
      <c r="AL7" s="413">
        <v>0</v>
      </c>
      <c r="AM7" s="413">
        <v>0</v>
      </c>
    </row>
    <row r="8" spans="1:69" x14ac:dyDescent="0.25">
      <c r="A8" s="545">
        <f ca="1">IF(EDATE($A$4,48)&lt;=EDATE(DATE(LOOKUP(Comparison!$D$3,TimestepID,StartYear),1,1),(LOOKUP(Comparison!$B$6,TimestepID,Duration)-1)),EDATE(A7,12),"")</f>
        <v>44197</v>
      </c>
      <c r="B8" s="412">
        <v>1</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1</v>
      </c>
      <c r="Z8" s="413">
        <v>0</v>
      </c>
      <c r="AA8" s="413">
        <v>0</v>
      </c>
      <c r="AB8" s="413">
        <v>0</v>
      </c>
      <c r="AC8" s="413">
        <v>0</v>
      </c>
      <c r="AD8" s="413">
        <v>0</v>
      </c>
      <c r="AE8" s="413">
        <v>0</v>
      </c>
      <c r="AF8" s="413">
        <v>0</v>
      </c>
      <c r="AG8" s="413">
        <v>0</v>
      </c>
      <c r="AH8" s="413">
        <v>0</v>
      </c>
      <c r="AI8" s="413">
        <v>0</v>
      </c>
      <c r="AJ8" s="413">
        <v>1</v>
      </c>
      <c r="AK8" s="413">
        <v>0</v>
      </c>
      <c r="AL8" s="413">
        <v>0</v>
      </c>
      <c r="AM8" s="413">
        <v>0</v>
      </c>
    </row>
    <row r="9" spans="1:69" x14ac:dyDescent="0.25">
      <c r="A9" s="545">
        <f ca="1">IF(EDATE($A$4,48)&lt;=EDATE(DATE(LOOKUP(Comparison!$D$3,TimestepID,StartYear),1,1),(LOOKUP(Comparison!$B$6,TimestepID,Duration)-1)),EDATE(A8,12),"")</f>
        <v>44562</v>
      </c>
      <c r="B9" s="412">
        <v>1</v>
      </c>
      <c r="C9" s="412">
        <v>0</v>
      </c>
      <c r="D9" s="412">
        <v>0</v>
      </c>
      <c r="E9" s="413">
        <v>0</v>
      </c>
      <c r="F9" s="413">
        <v>0</v>
      </c>
      <c r="G9" s="413">
        <v>0</v>
      </c>
      <c r="H9" s="413">
        <v>0</v>
      </c>
      <c r="I9" s="413">
        <v>0</v>
      </c>
      <c r="J9" s="413">
        <v>0</v>
      </c>
      <c r="K9" s="413">
        <v>1</v>
      </c>
      <c r="L9" s="413">
        <v>0</v>
      </c>
      <c r="M9" s="413">
        <v>0</v>
      </c>
      <c r="N9" s="413">
        <v>0</v>
      </c>
      <c r="O9" s="413">
        <v>0</v>
      </c>
      <c r="P9" s="413">
        <v>0</v>
      </c>
      <c r="Q9" s="413">
        <v>0</v>
      </c>
      <c r="R9" s="413">
        <v>0</v>
      </c>
      <c r="S9" s="413">
        <v>0</v>
      </c>
      <c r="T9" s="413">
        <v>0</v>
      </c>
      <c r="U9" s="413">
        <v>0</v>
      </c>
      <c r="V9" s="413">
        <v>1</v>
      </c>
      <c r="W9" s="413">
        <v>1</v>
      </c>
      <c r="X9" s="413">
        <v>0</v>
      </c>
      <c r="Y9" s="413">
        <v>1</v>
      </c>
      <c r="Z9" s="413">
        <v>0</v>
      </c>
      <c r="AA9" s="413">
        <v>0</v>
      </c>
      <c r="AB9" s="413">
        <v>0</v>
      </c>
      <c r="AC9" s="413">
        <v>0</v>
      </c>
      <c r="AD9" s="413">
        <v>0</v>
      </c>
      <c r="AE9" s="413">
        <v>0</v>
      </c>
      <c r="AF9" s="413">
        <v>0</v>
      </c>
      <c r="AG9" s="413">
        <v>0</v>
      </c>
      <c r="AH9" s="413">
        <v>0</v>
      </c>
      <c r="AI9" s="413">
        <v>0</v>
      </c>
      <c r="AJ9" s="413">
        <v>1</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606</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1</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607</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0</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1</v>
      </c>
      <c r="Y9" s="413">
        <v>0</v>
      </c>
      <c r="Z9" s="413">
        <v>0</v>
      </c>
      <c r="AA9" s="413">
        <v>0</v>
      </c>
      <c r="AB9" s="413">
        <v>0</v>
      </c>
      <c r="AC9" s="413">
        <v>0</v>
      </c>
      <c r="AD9" s="413">
        <v>0</v>
      </c>
      <c r="AE9" s="413">
        <v>0</v>
      </c>
      <c r="AF9" s="413">
        <v>0</v>
      </c>
      <c r="AG9" s="413">
        <v>0</v>
      </c>
      <c r="AH9" s="413">
        <v>0</v>
      </c>
      <c r="AI9" s="413">
        <v>0</v>
      </c>
      <c r="AJ9" s="413">
        <v>0</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608</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0</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413">
        <v>0</v>
      </c>
      <c r="AE6" s="413">
        <v>0</v>
      </c>
      <c r="AF6" s="413">
        <v>0</v>
      </c>
      <c r="AG6" s="413">
        <v>0</v>
      </c>
      <c r="AH6" s="413">
        <v>0</v>
      </c>
      <c r="AI6" s="413">
        <v>0</v>
      </c>
      <c r="AJ6" s="413">
        <v>0</v>
      </c>
      <c r="AK6" s="413">
        <v>0</v>
      </c>
      <c r="AL6" s="413">
        <v>0</v>
      </c>
      <c r="AM6" s="413">
        <v>0</v>
      </c>
    </row>
    <row r="7" spans="1:69" x14ac:dyDescent="0.25">
      <c r="A7" s="545">
        <f ca="1">IF(EDATE($A$4,36)&lt;=EDATE(DATE(LOOKUP(Comparison!$D$3,TimestepID,StartYear),1,1),(LOOKUP(Comparison!$B$6,TimestepID,Duration)-1)),EDATE(A6,12),"")</f>
        <v>43831</v>
      </c>
      <c r="B7" s="412">
        <v>0</v>
      </c>
      <c r="C7" s="412">
        <v>0</v>
      </c>
      <c r="D7" s="412">
        <v>0</v>
      </c>
      <c r="E7" s="413">
        <v>1</v>
      </c>
      <c r="F7" s="413">
        <v>1</v>
      </c>
      <c r="G7" s="413">
        <v>1</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0</v>
      </c>
      <c r="Y7" s="413">
        <v>0</v>
      </c>
      <c r="Z7" s="413">
        <v>0</v>
      </c>
      <c r="AA7" s="413">
        <v>0</v>
      </c>
      <c r="AB7" s="413">
        <v>0</v>
      </c>
      <c r="AC7" s="413">
        <v>0</v>
      </c>
      <c r="AD7" s="413">
        <v>0</v>
      </c>
      <c r="AE7" s="413">
        <v>0</v>
      </c>
      <c r="AF7" s="413">
        <v>0</v>
      </c>
      <c r="AG7" s="413">
        <v>0</v>
      </c>
      <c r="AH7" s="413">
        <v>0</v>
      </c>
      <c r="AI7" s="413">
        <v>0</v>
      </c>
      <c r="AJ7" s="413">
        <v>0</v>
      </c>
      <c r="AK7" s="413">
        <v>0</v>
      </c>
      <c r="AL7" s="413">
        <v>0</v>
      </c>
      <c r="AM7" s="413">
        <v>0</v>
      </c>
    </row>
    <row r="8" spans="1:69" x14ac:dyDescent="0.25">
      <c r="A8" s="545">
        <f ca="1">IF(EDATE($A$4,48)&lt;=EDATE(DATE(LOOKUP(Comparison!$D$3,TimestepID,StartYear),1,1),(LOOKUP(Comparison!$B$6,TimestepID,Duration)-1)),EDATE(A7,12),"")</f>
        <v>44197</v>
      </c>
      <c r="B8" s="412">
        <v>0</v>
      </c>
      <c r="C8" s="412">
        <v>0</v>
      </c>
      <c r="D8" s="412">
        <v>0</v>
      </c>
      <c r="E8" s="413">
        <v>1</v>
      </c>
      <c r="F8" s="413">
        <v>1</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0</v>
      </c>
      <c r="Y8" s="413">
        <v>0</v>
      </c>
      <c r="Z8" s="413">
        <v>0</v>
      </c>
      <c r="AA8" s="413">
        <v>0</v>
      </c>
      <c r="AB8" s="413">
        <v>0</v>
      </c>
      <c r="AC8" s="413">
        <v>0</v>
      </c>
      <c r="AD8" s="413">
        <v>0</v>
      </c>
      <c r="AE8" s="413">
        <v>0</v>
      </c>
      <c r="AF8" s="413">
        <v>0</v>
      </c>
      <c r="AG8" s="413">
        <v>0</v>
      </c>
      <c r="AH8" s="413">
        <v>0</v>
      </c>
      <c r="AI8" s="413">
        <v>0</v>
      </c>
      <c r="AJ8" s="413">
        <v>0</v>
      </c>
      <c r="AK8" s="413">
        <v>0</v>
      </c>
      <c r="AL8" s="413">
        <v>0</v>
      </c>
      <c r="AM8" s="413">
        <v>0</v>
      </c>
    </row>
    <row r="9" spans="1:69" x14ac:dyDescent="0.25">
      <c r="A9" s="545">
        <f ca="1">IF(EDATE($A$4,48)&lt;=EDATE(DATE(LOOKUP(Comparison!$D$3,TimestepID,StartYear),1,1),(LOOKUP(Comparison!$B$6,TimestepID,Duration)-1)),EDATE(A8,12),"")</f>
        <v>44562</v>
      </c>
      <c r="B9" s="412">
        <v>0</v>
      </c>
      <c r="C9" s="412">
        <v>0</v>
      </c>
      <c r="D9" s="412">
        <v>0</v>
      </c>
      <c r="E9" s="413">
        <v>1</v>
      </c>
      <c r="F9" s="413">
        <v>0</v>
      </c>
      <c r="G9" s="413">
        <v>0</v>
      </c>
      <c r="H9" s="413">
        <v>0</v>
      </c>
      <c r="I9" s="413">
        <v>0</v>
      </c>
      <c r="J9" s="413">
        <v>0</v>
      </c>
      <c r="K9" s="413">
        <v>0</v>
      </c>
      <c r="L9" s="413">
        <v>0</v>
      </c>
      <c r="M9" s="413">
        <v>0</v>
      </c>
      <c r="N9" s="413">
        <v>0</v>
      </c>
      <c r="O9" s="413">
        <v>0</v>
      </c>
      <c r="P9" s="413">
        <v>0</v>
      </c>
      <c r="Q9" s="413">
        <v>0</v>
      </c>
      <c r="R9" s="413">
        <v>0</v>
      </c>
      <c r="S9" s="413">
        <v>0</v>
      </c>
      <c r="T9" s="413">
        <v>0</v>
      </c>
      <c r="U9" s="413">
        <v>0</v>
      </c>
      <c r="V9" s="413">
        <v>0</v>
      </c>
      <c r="W9" s="413">
        <v>0</v>
      </c>
      <c r="X9" s="413">
        <v>0</v>
      </c>
      <c r="Y9" s="413">
        <v>0</v>
      </c>
      <c r="Z9" s="413">
        <v>0</v>
      </c>
      <c r="AA9" s="413">
        <v>0</v>
      </c>
      <c r="AB9" s="413">
        <v>0</v>
      </c>
      <c r="AC9" s="413">
        <v>0</v>
      </c>
      <c r="AD9" s="413">
        <v>0</v>
      </c>
      <c r="AE9" s="413">
        <v>0</v>
      </c>
      <c r="AF9" s="413">
        <v>0</v>
      </c>
      <c r="AG9" s="413">
        <v>0</v>
      </c>
      <c r="AH9" s="413">
        <v>0</v>
      </c>
      <c r="AI9" s="413">
        <v>0</v>
      </c>
      <c r="AJ9" s="413">
        <v>0</v>
      </c>
      <c r="AK9" s="413">
        <v>0</v>
      </c>
      <c r="AL9" s="413">
        <v>0</v>
      </c>
      <c r="AM9" s="413">
        <v>1</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2" tint="-0.499984740745262"/>
  </sheetPr>
  <dimension ref="A1:BQ247"/>
  <sheetViews>
    <sheetView workbookViewId="0">
      <selection activeCell="B4" sqref="B4:AM9"/>
    </sheetView>
  </sheetViews>
  <sheetFormatPr defaultColWidth="9.140625" defaultRowHeight="15" x14ac:dyDescent="0.25"/>
  <cols>
    <col min="1" max="1" width="14.28515625" style="193" bestFit="1" customWidth="1"/>
    <col min="2" max="4" width="9.140625" style="410"/>
    <col min="5" max="16384" width="9.140625" style="413"/>
  </cols>
  <sheetData>
    <row r="1" spans="1:69" s="193" customFormat="1" x14ac:dyDescent="0.25">
      <c r="A1" s="540"/>
      <c r="B1" s="764" t="s">
        <v>609</v>
      </c>
      <c r="C1" s="765"/>
      <c r="D1" s="765"/>
      <c r="E1" s="765"/>
      <c r="F1" s="765"/>
      <c r="G1" s="765"/>
      <c r="H1" s="765"/>
      <c r="I1" s="765"/>
      <c r="J1" s="765"/>
      <c r="K1" s="765"/>
      <c r="L1" s="765"/>
      <c r="M1" s="765"/>
      <c r="N1" s="765"/>
      <c r="O1" s="765"/>
      <c r="P1" s="765"/>
      <c r="Q1" s="765"/>
      <c r="R1" s="765"/>
      <c r="S1" s="765"/>
      <c r="T1" s="765"/>
      <c r="U1" s="765"/>
      <c r="V1" s="765"/>
      <c r="W1" s="765"/>
      <c r="X1" s="765"/>
      <c r="Y1" s="765"/>
      <c r="Z1" s="765"/>
      <c r="AA1" s="765"/>
      <c r="AB1" s="765"/>
      <c r="AC1" s="765"/>
      <c r="AD1" s="765"/>
      <c r="AE1" s="765"/>
      <c r="AF1" s="765"/>
      <c r="AG1" s="765"/>
      <c r="AH1" s="765"/>
      <c r="AI1" s="541"/>
      <c r="AJ1" s="541"/>
      <c r="AK1" s="541"/>
      <c r="AL1" s="541"/>
      <c r="AM1" s="541"/>
      <c r="AN1" s="541"/>
      <c r="AO1" s="541"/>
      <c r="AP1" s="541"/>
      <c r="AQ1" s="541"/>
      <c r="AR1" s="541"/>
      <c r="AS1" s="541"/>
      <c r="AT1" s="541"/>
      <c r="AU1" s="541"/>
      <c r="AV1" s="541"/>
      <c r="AW1" s="541"/>
      <c r="AX1" s="541"/>
      <c r="AY1" s="541"/>
      <c r="AZ1" s="541"/>
      <c r="BA1" s="541"/>
      <c r="BB1" s="541"/>
      <c r="BC1" s="541"/>
      <c r="BD1" s="541"/>
      <c r="BE1" s="541"/>
      <c r="BF1" s="541"/>
      <c r="BG1" s="541"/>
      <c r="BH1" s="541"/>
      <c r="BI1" s="541"/>
      <c r="BJ1" s="541"/>
      <c r="BK1" s="541"/>
      <c r="BL1" s="541"/>
      <c r="BM1" s="541"/>
      <c r="BN1" s="541"/>
      <c r="BO1" s="541"/>
      <c r="BP1" s="541"/>
      <c r="BQ1" s="541"/>
    </row>
    <row r="2" spans="1:69" s="193" customFormat="1" x14ac:dyDescent="0.25">
      <c r="A2" s="540"/>
      <c r="B2" s="542" t="s">
        <v>295</v>
      </c>
      <c r="C2" s="542" t="s">
        <v>296</v>
      </c>
      <c r="D2" s="542" t="s">
        <v>297</v>
      </c>
      <c r="E2" s="541">
        <v>1981</v>
      </c>
      <c r="F2" s="541">
        <v>1982</v>
      </c>
      <c r="G2" s="541">
        <v>1983</v>
      </c>
      <c r="H2" s="541">
        <v>1984</v>
      </c>
      <c r="I2" s="541">
        <v>1985</v>
      </c>
      <c r="J2" s="541">
        <v>1986</v>
      </c>
      <c r="K2" s="541">
        <v>1987</v>
      </c>
      <c r="L2" s="541">
        <v>1988</v>
      </c>
      <c r="M2" s="541">
        <v>1989</v>
      </c>
      <c r="N2" s="541">
        <v>1990</v>
      </c>
      <c r="O2" s="541">
        <v>1991</v>
      </c>
      <c r="P2" s="541">
        <v>1992</v>
      </c>
      <c r="Q2" s="541">
        <v>1993</v>
      </c>
      <c r="R2" s="541">
        <v>1994</v>
      </c>
      <c r="S2" s="541">
        <v>1995</v>
      </c>
      <c r="T2" s="541">
        <v>1996</v>
      </c>
      <c r="U2" s="541">
        <v>1997</v>
      </c>
      <c r="V2" s="541">
        <v>1998</v>
      </c>
      <c r="W2" s="541">
        <v>1999</v>
      </c>
      <c r="X2" s="541">
        <v>2000</v>
      </c>
      <c r="Y2" s="541">
        <v>2001</v>
      </c>
      <c r="Z2" s="541">
        <v>2002</v>
      </c>
      <c r="AA2" s="541">
        <v>2003</v>
      </c>
      <c r="AB2" s="541">
        <v>2004</v>
      </c>
      <c r="AC2" s="541">
        <v>2005</v>
      </c>
      <c r="AD2" s="541">
        <v>2006</v>
      </c>
      <c r="AE2" s="541">
        <v>2007</v>
      </c>
      <c r="AF2" s="541">
        <v>2008</v>
      </c>
      <c r="AG2" s="541">
        <v>2009</v>
      </c>
      <c r="AH2" s="541">
        <v>2010</v>
      </c>
      <c r="AI2" s="541">
        <v>2011</v>
      </c>
      <c r="AJ2" s="541">
        <v>2012</v>
      </c>
      <c r="AK2" s="541">
        <v>2013</v>
      </c>
      <c r="AL2" s="541">
        <v>2014</v>
      </c>
      <c r="AM2" s="541">
        <v>2015</v>
      </c>
      <c r="AN2" s="541">
        <v>2016</v>
      </c>
      <c r="AO2" s="541">
        <v>2017</v>
      </c>
      <c r="AP2" s="541">
        <v>2018</v>
      </c>
      <c r="AQ2" s="541">
        <v>2019</v>
      </c>
      <c r="AR2" s="541">
        <v>2020</v>
      </c>
      <c r="AS2" s="541">
        <v>2021</v>
      </c>
      <c r="AT2" s="541">
        <v>2022</v>
      </c>
      <c r="AU2" s="541">
        <v>2023</v>
      </c>
      <c r="AV2" s="541">
        <v>2024</v>
      </c>
      <c r="AW2" s="541">
        <v>2025</v>
      </c>
      <c r="AX2" s="541">
        <v>2026</v>
      </c>
      <c r="AY2" s="541">
        <v>2027</v>
      </c>
      <c r="AZ2" s="541">
        <v>2028</v>
      </c>
      <c r="BA2" s="541">
        <v>2029</v>
      </c>
      <c r="BB2" s="541">
        <v>2030</v>
      </c>
      <c r="BC2" s="541">
        <v>2031</v>
      </c>
      <c r="BD2" s="541">
        <v>2032</v>
      </c>
      <c r="BE2" s="541"/>
      <c r="BF2" s="541"/>
      <c r="BG2" s="541"/>
      <c r="BH2" s="541"/>
      <c r="BI2" s="541"/>
      <c r="BJ2" s="541"/>
      <c r="BK2" s="541"/>
      <c r="BL2" s="541"/>
      <c r="BM2" s="541"/>
      <c r="BN2" s="541"/>
      <c r="BO2" s="541"/>
      <c r="BP2" s="541"/>
      <c r="BQ2" s="541"/>
    </row>
    <row r="3" spans="1:69" s="33" customFormat="1" x14ac:dyDescent="0.25">
      <c r="A3" s="543"/>
      <c r="B3" s="544" t="s">
        <v>332</v>
      </c>
      <c r="C3" s="544" t="s">
        <v>333</v>
      </c>
      <c r="D3" s="544" t="s">
        <v>334</v>
      </c>
      <c r="E3" s="544" t="s">
        <v>335</v>
      </c>
      <c r="F3" s="544" t="s">
        <v>336</v>
      </c>
      <c r="G3" s="544" t="s">
        <v>337</v>
      </c>
      <c r="H3" s="544" t="s">
        <v>338</v>
      </c>
      <c r="I3" s="544" t="s">
        <v>339</v>
      </c>
      <c r="J3" s="544" t="s">
        <v>340</v>
      </c>
      <c r="K3" s="544" t="s">
        <v>341</v>
      </c>
      <c r="L3" s="544" t="s">
        <v>342</v>
      </c>
      <c r="M3" s="544" t="s">
        <v>343</v>
      </c>
      <c r="N3" s="544" t="s">
        <v>344</v>
      </c>
      <c r="O3" s="544" t="s">
        <v>345</v>
      </c>
      <c r="P3" s="544" t="s">
        <v>346</v>
      </c>
      <c r="Q3" s="544" t="s">
        <v>347</v>
      </c>
      <c r="R3" s="544" t="s">
        <v>348</v>
      </c>
      <c r="S3" s="544" t="s">
        <v>349</v>
      </c>
      <c r="T3" s="544" t="s">
        <v>350</v>
      </c>
      <c r="U3" s="544" t="s">
        <v>351</v>
      </c>
      <c r="V3" s="544" t="s">
        <v>352</v>
      </c>
      <c r="W3" s="544" t="s">
        <v>353</v>
      </c>
      <c r="X3" s="544" t="s">
        <v>354</v>
      </c>
      <c r="Y3" s="544" t="s">
        <v>355</v>
      </c>
      <c r="Z3" s="544" t="s">
        <v>356</v>
      </c>
      <c r="AA3" s="544" t="s">
        <v>357</v>
      </c>
      <c r="AB3" s="544" t="s">
        <v>358</v>
      </c>
      <c r="AC3" s="544" t="s">
        <v>359</v>
      </c>
      <c r="AD3" s="544" t="s">
        <v>360</v>
      </c>
      <c r="AE3" s="544" t="s">
        <v>361</v>
      </c>
      <c r="AF3" s="544" t="s">
        <v>362</v>
      </c>
      <c r="AG3" s="544" t="s">
        <v>363</v>
      </c>
      <c r="AH3" s="544" t="s">
        <v>364</v>
      </c>
      <c r="AI3" s="544" t="s">
        <v>384</v>
      </c>
      <c r="AJ3" s="544" t="s">
        <v>385</v>
      </c>
      <c r="AK3" s="544" t="s">
        <v>386</v>
      </c>
      <c r="AL3" s="544" t="s">
        <v>387</v>
      </c>
      <c r="AM3" s="544" t="s">
        <v>388</v>
      </c>
      <c r="AN3" s="544" t="s">
        <v>389</v>
      </c>
      <c r="AO3" s="544" t="s">
        <v>390</v>
      </c>
      <c r="AP3" s="544" t="s">
        <v>391</v>
      </c>
      <c r="AQ3" s="544" t="s">
        <v>392</v>
      </c>
      <c r="AR3" s="544" t="s">
        <v>393</v>
      </c>
      <c r="AS3" s="544" t="s">
        <v>394</v>
      </c>
      <c r="AT3" s="544" t="s">
        <v>395</v>
      </c>
      <c r="AU3" s="544" t="s">
        <v>396</v>
      </c>
      <c r="AV3" s="544" t="s">
        <v>397</v>
      </c>
      <c r="AW3" s="544" t="s">
        <v>398</v>
      </c>
      <c r="AX3" s="544" t="s">
        <v>399</v>
      </c>
      <c r="AY3" s="544" t="s">
        <v>400</v>
      </c>
      <c r="AZ3" s="544" t="s">
        <v>401</v>
      </c>
      <c r="BA3" s="544" t="s">
        <v>402</v>
      </c>
      <c r="BB3" s="544" t="s">
        <v>403</v>
      </c>
      <c r="BC3" s="544" t="s">
        <v>404</v>
      </c>
      <c r="BD3" s="544" t="s">
        <v>405</v>
      </c>
      <c r="BE3" s="544"/>
      <c r="BF3" s="544"/>
      <c r="BG3" s="544"/>
      <c r="BH3" s="544"/>
      <c r="BI3" s="544"/>
      <c r="BJ3" s="544"/>
      <c r="BK3" s="544"/>
      <c r="BL3" s="544"/>
      <c r="BM3" s="544"/>
      <c r="BN3" s="544"/>
      <c r="BO3" s="544"/>
      <c r="BP3" s="544"/>
      <c r="BQ3" s="544"/>
    </row>
    <row r="4" spans="1:69" x14ac:dyDescent="0.25">
      <c r="A4" s="545">
        <f ca="1">DATE(LOOKUP(Comparison!$D$3,TimestepID,StartYear),1,1)</f>
        <v>42736</v>
      </c>
      <c r="B4" s="412">
        <v>0</v>
      </c>
      <c r="C4" s="412">
        <v>0</v>
      </c>
      <c r="D4" s="412">
        <v>0</v>
      </c>
      <c r="E4" s="413">
        <v>0</v>
      </c>
      <c r="F4" s="413">
        <v>0</v>
      </c>
      <c r="G4" s="413">
        <v>0</v>
      </c>
      <c r="H4" s="413">
        <v>0</v>
      </c>
      <c r="I4" s="413">
        <v>0</v>
      </c>
      <c r="J4" s="413">
        <v>0</v>
      </c>
      <c r="K4" s="413">
        <v>0</v>
      </c>
      <c r="L4" s="413">
        <v>0</v>
      </c>
      <c r="M4" s="413">
        <v>0</v>
      </c>
      <c r="N4" s="413">
        <v>0</v>
      </c>
      <c r="O4" s="413">
        <v>0</v>
      </c>
      <c r="P4" s="413">
        <v>0</v>
      </c>
      <c r="Q4" s="413">
        <v>0</v>
      </c>
      <c r="R4" s="413">
        <v>0</v>
      </c>
      <c r="S4" s="413">
        <v>0</v>
      </c>
      <c r="T4" s="413">
        <v>0</v>
      </c>
      <c r="U4" s="413">
        <v>0</v>
      </c>
      <c r="V4" s="413">
        <v>0</v>
      </c>
      <c r="W4" s="413">
        <v>0</v>
      </c>
      <c r="X4" s="413">
        <v>0</v>
      </c>
      <c r="Y4" s="413">
        <v>0</v>
      </c>
      <c r="Z4" s="413">
        <v>0</v>
      </c>
      <c r="AA4" s="413">
        <v>0</v>
      </c>
      <c r="AB4" s="413">
        <v>0</v>
      </c>
      <c r="AC4" s="413">
        <v>0</v>
      </c>
      <c r="AD4" s="413">
        <v>0</v>
      </c>
      <c r="AE4" s="413">
        <v>0</v>
      </c>
      <c r="AF4" s="413">
        <v>0</v>
      </c>
      <c r="AG4" s="413">
        <v>0</v>
      </c>
      <c r="AH4" s="413">
        <v>0</v>
      </c>
      <c r="AI4" s="413">
        <v>0</v>
      </c>
      <c r="AJ4" s="413">
        <v>0</v>
      </c>
      <c r="AK4" s="413">
        <v>0</v>
      </c>
      <c r="AL4" s="413">
        <v>0</v>
      </c>
      <c r="AM4" s="413">
        <v>0</v>
      </c>
    </row>
    <row r="5" spans="1:69" x14ac:dyDescent="0.25">
      <c r="A5" s="545">
        <f ca="1">IF(EDATE($A$4,12)&lt;=EDATE(DATE(LOOKUP(Comparison!$D$3,TimestepID,StartYear),1,1),(LOOKUP(Comparison!$B$6,TimestepID,Duration)-1)),EDATE(A4,12),"")</f>
        <v>43101</v>
      </c>
      <c r="B5" s="412">
        <v>0</v>
      </c>
      <c r="C5" s="412">
        <v>0</v>
      </c>
      <c r="D5" s="412">
        <v>0</v>
      </c>
      <c r="E5" s="413">
        <v>0</v>
      </c>
      <c r="F5" s="413">
        <v>0</v>
      </c>
      <c r="G5" s="413">
        <v>0</v>
      </c>
      <c r="H5" s="413">
        <v>0</v>
      </c>
      <c r="I5" s="413">
        <v>0</v>
      </c>
      <c r="J5" s="413">
        <v>0</v>
      </c>
      <c r="K5" s="413">
        <v>0</v>
      </c>
      <c r="L5" s="413">
        <v>0</v>
      </c>
      <c r="M5" s="413">
        <v>0</v>
      </c>
      <c r="N5" s="413">
        <v>0</v>
      </c>
      <c r="O5" s="413">
        <v>0</v>
      </c>
      <c r="P5" s="413">
        <v>0</v>
      </c>
      <c r="Q5" s="413">
        <v>0</v>
      </c>
      <c r="R5" s="413">
        <v>0</v>
      </c>
      <c r="S5" s="413">
        <v>0</v>
      </c>
      <c r="T5" s="413">
        <v>0</v>
      </c>
      <c r="U5" s="413">
        <v>0</v>
      </c>
      <c r="V5" s="413">
        <v>0</v>
      </c>
      <c r="W5" s="413">
        <v>0</v>
      </c>
      <c r="X5" s="413">
        <v>0</v>
      </c>
      <c r="Y5" s="413">
        <v>0</v>
      </c>
      <c r="Z5" s="413">
        <v>0</v>
      </c>
      <c r="AA5" s="413">
        <v>0</v>
      </c>
      <c r="AB5" s="413">
        <v>0</v>
      </c>
      <c r="AC5" s="413">
        <v>0</v>
      </c>
      <c r="AD5" s="413">
        <v>0</v>
      </c>
      <c r="AE5" s="413">
        <v>0</v>
      </c>
      <c r="AF5" s="413">
        <v>0</v>
      </c>
      <c r="AG5" s="413">
        <v>0</v>
      </c>
      <c r="AH5" s="413">
        <v>0</v>
      </c>
      <c r="AI5" s="413">
        <v>0</v>
      </c>
      <c r="AJ5" s="413">
        <v>0</v>
      </c>
      <c r="AK5" s="413">
        <v>0</v>
      </c>
      <c r="AL5" s="413">
        <v>0</v>
      </c>
      <c r="AM5" s="413">
        <v>0</v>
      </c>
    </row>
    <row r="6" spans="1:69" x14ac:dyDescent="0.25">
      <c r="A6" s="545">
        <f ca="1">IF(EDATE($A$4,24)&lt;=EDATE(DATE(LOOKUP(Comparison!$D$3,TimestepID,StartYear),12,31),(LOOKUP(Comparison!$B$6,TimestepID,Duration)-1)),EDATE(A5,12),"")</f>
        <v>43466</v>
      </c>
      <c r="B6" s="412">
        <v>1</v>
      </c>
      <c r="C6" s="412">
        <v>0</v>
      </c>
      <c r="D6" s="412">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1</v>
      </c>
      <c r="Y6" s="413">
        <v>1</v>
      </c>
      <c r="Z6" s="413">
        <v>1</v>
      </c>
      <c r="AA6" s="413">
        <v>1</v>
      </c>
      <c r="AB6" s="413">
        <v>0</v>
      </c>
      <c r="AC6" s="413">
        <v>0</v>
      </c>
      <c r="AD6" s="413">
        <v>1</v>
      </c>
      <c r="AE6" s="413">
        <v>0</v>
      </c>
      <c r="AF6" s="413">
        <v>0</v>
      </c>
      <c r="AG6" s="413">
        <v>0</v>
      </c>
      <c r="AH6" s="413">
        <v>0</v>
      </c>
      <c r="AI6" s="413">
        <v>0</v>
      </c>
      <c r="AJ6" s="413">
        <v>1</v>
      </c>
      <c r="AK6" s="413">
        <v>0</v>
      </c>
      <c r="AL6" s="413">
        <v>0</v>
      </c>
      <c r="AM6" s="413">
        <v>0</v>
      </c>
    </row>
    <row r="7" spans="1:69" x14ac:dyDescent="0.25">
      <c r="A7" s="545">
        <f ca="1">IF(EDATE($A$4,36)&lt;=EDATE(DATE(LOOKUP(Comparison!$D$3,TimestepID,StartYear),1,1),(LOOKUP(Comparison!$B$6,TimestepID,Duration)-1)),EDATE(A6,12),"")</f>
        <v>43831</v>
      </c>
      <c r="B7" s="412">
        <v>1</v>
      </c>
      <c r="C7" s="412">
        <v>0</v>
      </c>
      <c r="D7" s="412">
        <v>0</v>
      </c>
      <c r="E7" s="413">
        <v>0</v>
      </c>
      <c r="F7" s="413">
        <v>0</v>
      </c>
      <c r="G7" s="413">
        <v>0</v>
      </c>
      <c r="H7" s="413">
        <v>0</v>
      </c>
      <c r="I7" s="413">
        <v>0</v>
      </c>
      <c r="J7" s="413">
        <v>0</v>
      </c>
      <c r="K7" s="413">
        <v>0</v>
      </c>
      <c r="L7" s="413">
        <v>0</v>
      </c>
      <c r="M7" s="413">
        <v>0</v>
      </c>
      <c r="N7" s="413">
        <v>0</v>
      </c>
      <c r="O7" s="413">
        <v>0</v>
      </c>
      <c r="P7" s="413">
        <v>0</v>
      </c>
      <c r="Q7" s="413">
        <v>0</v>
      </c>
      <c r="R7" s="413">
        <v>0</v>
      </c>
      <c r="S7" s="413">
        <v>0</v>
      </c>
      <c r="T7" s="413">
        <v>0</v>
      </c>
      <c r="U7" s="413">
        <v>0</v>
      </c>
      <c r="V7" s="413">
        <v>0</v>
      </c>
      <c r="W7" s="413">
        <v>0</v>
      </c>
      <c r="X7" s="413">
        <v>1</v>
      </c>
      <c r="Y7" s="413">
        <v>1</v>
      </c>
      <c r="Z7" s="413">
        <v>1</v>
      </c>
      <c r="AA7" s="413">
        <v>0</v>
      </c>
      <c r="AB7" s="413">
        <v>0</v>
      </c>
      <c r="AC7" s="413">
        <v>0</v>
      </c>
      <c r="AD7" s="413">
        <v>0</v>
      </c>
      <c r="AE7" s="413">
        <v>0</v>
      </c>
      <c r="AF7" s="413">
        <v>0</v>
      </c>
      <c r="AG7" s="413">
        <v>0</v>
      </c>
      <c r="AH7" s="413">
        <v>0</v>
      </c>
      <c r="AI7" s="413">
        <v>0</v>
      </c>
      <c r="AJ7" s="413">
        <v>1</v>
      </c>
      <c r="AK7" s="413">
        <v>0</v>
      </c>
      <c r="AL7" s="413">
        <v>0</v>
      </c>
      <c r="AM7" s="413">
        <v>0</v>
      </c>
    </row>
    <row r="8" spans="1:69" x14ac:dyDescent="0.25">
      <c r="A8" s="545">
        <f ca="1">IF(EDATE($A$4,48)&lt;=EDATE(DATE(LOOKUP(Comparison!$D$3,TimestepID,StartYear),1,1),(LOOKUP(Comparison!$B$6,TimestepID,Duration)-1)),EDATE(A7,12),"")</f>
        <v>44197</v>
      </c>
      <c r="B8" s="412">
        <v>1</v>
      </c>
      <c r="C8" s="412">
        <v>0</v>
      </c>
      <c r="D8" s="412">
        <v>0</v>
      </c>
      <c r="E8" s="413">
        <v>0</v>
      </c>
      <c r="F8" s="413">
        <v>0</v>
      </c>
      <c r="G8" s="413">
        <v>0</v>
      </c>
      <c r="H8" s="413">
        <v>0</v>
      </c>
      <c r="I8" s="413">
        <v>0</v>
      </c>
      <c r="J8" s="413">
        <v>0</v>
      </c>
      <c r="K8" s="413">
        <v>0</v>
      </c>
      <c r="L8" s="413">
        <v>0</v>
      </c>
      <c r="M8" s="413">
        <v>0</v>
      </c>
      <c r="N8" s="413">
        <v>0</v>
      </c>
      <c r="O8" s="413">
        <v>0</v>
      </c>
      <c r="P8" s="413">
        <v>0</v>
      </c>
      <c r="Q8" s="413">
        <v>0</v>
      </c>
      <c r="R8" s="413">
        <v>0</v>
      </c>
      <c r="S8" s="413">
        <v>0</v>
      </c>
      <c r="T8" s="413">
        <v>0</v>
      </c>
      <c r="U8" s="413">
        <v>0</v>
      </c>
      <c r="V8" s="413">
        <v>0</v>
      </c>
      <c r="W8" s="413">
        <v>0</v>
      </c>
      <c r="X8" s="413">
        <v>1</v>
      </c>
      <c r="Y8" s="413">
        <v>1</v>
      </c>
      <c r="Z8" s="413">
        <v>0</v>
      </c>
      <c r="AA8" s="413">
        <v>0</v>
      </c>
      <c r="AB8" s="413">
        <v>0</v>
      </c>
      <c r="AC8" s="413">
        <v>0</v>
      </c>
      <c r="AD8" s="413">
        <v>0</v>
      </c>
      <c r="AE8" s="413">
        <v>0</v>
      </c>
      <c r="AF8" s="413">
        <v>0</v>
      </c>
      <c r="AG8" s="413">
        <v>0</v>
      </c>
      <c r="AH8" s="413">
        <v>0</v>
      </c>
      <c r="AI8" s="413">
        <v>0</v>
      </c>
      <c r="AJ8" s="413">
        <v>1</v>
      </c>
      <c r="AK8" s="413">
        <v>0</v>
      </c>
      <c r="AL8" s="413">
        <v>0</v>
      </c>
      <c r="AM8" s="413">
        <v>0</v>
      </c>
    </row>
    <row r="9" spans="1:69" x14ac:dyDescent="0.25">
      <c r="A9" s="545">
        <f ca="1">IF(EDATE($A$4,48)&lt;=EDATE(DATE(LOOKUP(Comparison!$D$3,TimestepID,StartYear),1,1),(LOOKUP(Comparison!$B$6,TimestepID,Duration)-1)),EDATE(A8,12),"")</f>
        <v>44562</v>
      </c>
      <c r="B9" s="412">
        <v>1</v>
      </c>
      <c r="C9" s="412">
        <v>0</v>
      </c>
      <c r="D9" s="412">
        <v>0</v>
      </c>
      <c r="E9" s="413">
        <v>0</v>
      </c>
      <c r="F9" s="413">
        <v>0</v>
      </c>
      <c r="G9" s="413">
        <v>0</v>
      </c>
      <c r="H9" s="413">
        <v>0</v>
      </c>
      <c r="I9" s="413">
        <v>0</v>
      </c>
      <c r="J9" s="413">
        <v>0</v>
      </c>
      <c r="K9" s="413">
        <v>1</v>
      </c>
      <c r="L9" s="413">
        <v>0</v>
      </c>
      <c r="M9" s="413">
        <v>0</v>
      </c>
      <c r="N9" s="413">
        <v>0</v>
      </c>
      <c r="O9" s="413">
        <v>0</v>
      </c>
      <c r="P9" s="413">
        <v>0</v>
      </c>
      <c r="Q9" s="413">
        <v>0</v>
      </c>
      <c r="R9" s="413">
        <v>0</v>
      </c>
      <c r="S9" s="413">
        <v>0</v>
      </c>
      <c r="T9" s="413">
        <v>0</v>
      </c>
      <c r="U9" s="413">
        <v>0</v>
      </c>
      <c r="V9" s="413">
        <v>1</v>
      </c>
      <c r="W9" s="413">
        <v>1</v>
      </c>
      <c r="X9" s="413">
        <v>1</v>
      </c>
      <c r="Y9" s="413">
        <v>1</v>
      </c>
      <c r="Z9" s="413">
        <v>0</v>
      </c>
      <c r="AA9" s="413">
        <v>0</v>
      </c>
      <c r="AB9" s="413">
        <v>0</v>
      </c>
      <c r="AC9" s="413">
        <v>0</v>
      </c>
      <c r="AD9" s="413">
        <v>0</v>
      </c>
      <c r="AE9" s="413">
        <v>0</v>
      </c>
      <c r="AF9" s="413">
        <v>0</v>
      </c>
      <c r="AG9" s="413">
        <v>0</v>
      </c>
      <c r="AH9" s="413">
        <v>0</v>
      </c>
      <c r="AI9" s="413">
        <v>0</v>
      </c>
      <c r="AJ9" s="413">
        <v>1</v>
      </c>
      <c r="AK9" s="413">
        <v>0</v>
      </c>
      <c r="AL9" s="413">
        <v>0</v>
      </c>
      <c r="AM9" s="413">
        <v>0</v>
      </c>
    </row>
    <row r="10" spans="1:69" x14ac:dyDescent="0.25">
      <c r="A10" s="545">
        <f ca="1">IF(EDATE($A$4,48)&lt;=EDATE(DATE(LOOKUP(Comparison!$D$3,TimestepID,StartYear),1,1),(LOOKUP(Comparison!$B$6,TimestepID,Duration)-1)),EDATE(A9,12),"")</f>
        <v>44927</v>
      </c>
      <c r="B10" s="412"/>
      <c r="C10" s="412"/>
      <c r="D10" s="412"/>
    </row>
    <row r="11" spans="1:69" x14ac:dyDescent="0.25">
      <c r="A11" s="545">
        <f ca="1">IF(EDATE($A$4,48)&lt;=EDATE(DATE(LOOKUP(Comparison!$D$3,TimestepID,StartYear),1,1),(LOOKUP(Comparison!$B$6,TimestepID,Duration)-1)),EDATE(A10,12),"")</f>
        <v>45292</v>
      </c>
      <c r="B11" s="412"/>
      <c r="C11" s="412"/>
      <c r="D11" s="412"/>
    </row>
    <row r="12" spans="1:69" x14ac:dyDescent="0.25">
      <c r="A12" s="545">
        <f ca="1">IF(EDATE($A$4,48)&lt;=EDATE(DATE(LOOKUP(Comparison!$D$3,TimestepID,StartYear),1,1),(LOOKUP(Comparison!$B$6,TimestepID,Duration)-1)),EDATE(A11,12),"")</f>
        <v>45658</v>
      </c>
      <c r="B12" s="412"/>
      <c r="C12" s="412"/>
      <c r="D12" s="412"/>
    </row>
    <row r="13" spans="1:69" x14ac:dyDescent="0.25">
      <c r="A13" s="545"/>
      <c r="B13" s="412"/>
      <c r="C13" s="412"/>
      <c r="D13" s="412"/>
    </row>
    <row r="14" spans="1:69" x14ac:dyDescent="0.25">
      <c r="A14" s="545"/>
      <c r="B14" s="412"/>
      <c r="C14" s="412"/>
      <c r="D14" s="412"/>
    </row>
    <row r="15" spans="1:69" x14ac:dyDescent="0.25">
      <c r="A15" s="546"/>
      <c r="B15" s="412"/>
      <c r="C15" s="412"/>
      <c r="D15" s="412"/>
    </row>
    <row r="16" spans="1:69" x14ac:dyDescent="0.25">
      <c r="A16" s="49"/>
      <c r="B16" s="412"/>
      <c r="C16" s="412"/>
      <c r="D16" s="412"/>
    </row>
    <row r="17" spans="1:4" x14ac:dyDescent="0.25">
      <c r="A17" s="49"/>
      <c r="B17" s="412"/>
      <c r="C17" s="412"/>
      <c r="D17" s="412"/>
    </row>
    <row r="18" spans="1:4" x14ac:dyDescent="0.25">
      <c r="A18" s="49"/>
      <c r="B18" s="412"/>
      <c r="C18" s="412"/>
      <c r="D18" s="412"/>
    </row>
    <row r="19" spans="1:4" x14ac:dyDescent="0.25">
      <c r="A19" s="49"/>
      <c r="B19" s="412"/>
      <c r="C19" s="412"/>
      <c r="D19" s="412"/>
    </row>
    <row r="20" spans="1:4" x14ac:dyDescent="0.25">
      <c r="A20" s="49"/>
      <c r="B20" s="412"/>
      <c r="C20" s="412"/>
      <c r="D20" s="412"/>
    </row>
    <row r="21" spans="1:4" x14ac:dyDescent="0.25">
      <c r="A21" s="49"/>
      <c r="B21" s="412"/>
      <c r="C21" s="412"/>
      <c r="D21" s="412"/>
    </row>
    <row r="22" spans="1:4" x14ac:dyDescent="0.25">
      <c r="A22" s="413"/>
      <c r="B22" s="412"/>
      <c r="C22" s="412"/>
      <c r="D22" s="412"/>
    </row>
    <row r="23" spans="1:4" x14ac:dyDescent="0.25">
      <c r="A23" s="413"/>
      <c r="B23" s="412"/>
      <c r="C23" s="412"/>
      <c r="D23" s="412"/>
    </row>
    <row r="24" spans="1:4" x14ac:dyDescent="0.25">
      <c r="A24" s="413"/>
      <c r="B24" s="412"/>
      <c r="C24" s="412"/>
      <c r="D24" s="412"/>
    </row>
    <row r="25" spans="1:4" x14ac:dyDescent="0.25">
      <c r="A25" s="413"/>
      <c r="B25" s="412"/>
      <c r="C25" s="412"/>
      <c r="D25" s="412"/>
    </row>
    <row r="26" spans="1:4" x14ac:dyDescent="0.25">
      <c r="A26" s="413"/>
      <c r="B26" s="412"/>
      <c r="C26" s="412"/>
      <c r="D26" s="412"/>
    </row>
    <row r="27" spans="1:4" x14ac:dyDescent="0.25">
      <c r="A27" s="413"/>
      <c r="B27" s="412"/>
      <c r="C27" s="412"/>
      <c r="D27" s="412"/>
    </row>
    <row r="28" spans="1:4" x14ac:dyDescent="0.25">
      <c r="A28" s="413"/>
      <c r="B28" s="412"/>
      <c r="C28" s="412"/>
      <c r="D28" s="412"/>
    </row>
    <row r="29" spans="1:4" x14ac:dyDescent="0.25">
      <c r="A29" s="413"/>
      <c r="B29" s="412"/>
      <c r="C29" s="412"/>
      <c r="D29" s="412"/>
    </row>
    <row r="30" spans="1:4" x14ac:dyDescent="0.25">
      <c r="A30" s="413"/>
      <c r="B30" s="412"/>
      <c r="C30" s="412"/>
      <c r="D30" s="412"/>
    </row>
    <row r="31" spans="1:4" x14ac:dyDescent="0.25">
      <c r="A31" s="413"/>
      <c r="B31" s="412"/>
      <c r="C31" s="412"/>
      <c r="D31" s="412"/>
    </row>
    <row r="32" spans="1:4" x14ac:dyDescent="0.25">
      <c r="A32" s="413"/>
      <c r="B32" s="412"/>
      <c r="C32" s="412"/>
      <c r="D32" s="412"/>
    </row>
    <row r="33" spans="1:4" x14ac:dyDescent="0.25">
      <c r="A33" s="413"/>
      <c r="B33" s="412"/>
      <c r="C33" s="412"/>
      <c r="D33" s="412"/>
    </row>
    <row r="34" spans="1:4" x14ac:dyDescent="0.25">
      <c r="A34" s="413"/>
      <c r="B34" s="412"/>
      <c r="C34" s="412"/>
      <c r="D34" s="412"/>
    </row>
    <row r="35" spans="1:4" x14ac:dyDescent="0.25">
      <c r="A35" s="413"/>
      <c r="B35" s="412"/>
      <c r="C35" s="412"/>
      <c r="D35" s="412"/>
    </row>
    <row r="36" spans="1:4" x14ac:dyDescent="0.25">
      <c r="A36" s="413"/>
      <c r="B36" s="412"/>
      <c r="C36" s="412"/>
      <c r="D36" s="412"/>
    </row>
    <row r="37" spans="1:4" x14ac:dyDescent="0.25">
      <c r="A37" s="413"/>
      <c r="B37" s="409"/>
      <c r="C37" s="409"/>
      <c r="D37" s="409"/>
    </row>
    <row r="38" spans="1:4" x14ac:dyDescent="0.25">
      <c r="A38" s="413"/>
      <c r="B38" s="409"/>
      <c r="C38" s="409"/>
      <c r="D38" s="409"/>
    </row>
    <row r="39" spans="1:4" x14ac:dyDescent="0.25">
      <c r="A39" s="413"/>
      <c r="B39" s="409"/>
      <c r="C39" s="409"/>
      <c r="D39" s="409"/>
    </row>
    <row r="40" spans="1:4" x14ac:dyDescent="0.25">
      <c r="A40" s="413"/>
      <c r="B40" s="409"/>
      <c r="C40" s="409"/>
      <c r="D40" s="409"/>
    </row>
    <row r="41" spans="1:4" x14ac:dyDescent="0.25">
      <c r="A41" s="413"/>
      <c r="B41" s="409"/>
      <c r="C41" s="409"/>
      <c r="D41" s="409"/>
    </row>
    <row r="42" spans="1:4" x14ac:dyDescent="0.25">
      <c r="A42" s="413"/>
      <c r="B42" s="409"/>
      <c r="C42" s="409"/>
      <c r="D42" s="409"/>
    </row>
    <row r="43" spans="1:4" x14ac:dyDescent="0.25">
      <c r="A43" s="413"/>
      <c r="B43" s="409"/>
      <c r="C43" s="409"/>
      <c r="D43" s="409"/>
    </row>
    <row r="44" spans="1:4" x14ac:dyDescent="0.25">
      <c r="A44" s="413"/>
      <c r="B44" s="409"/>
      <c r="C44" s="409"/>
      <c r="D44" s="409"/>
    </row>
    <row r="45" spans="1:4" x14ac:dyDescent="0.25">
      <c r="A45" s="413"/>
      <c r="B45" s="409"/>
      <c r="C45" s="409"/>
      <c r="D45" s="409"/>
    </row>
    <row r="46" spans="1:4" x14ac:dyDescent="0.25">
      <c r="A46" s="413"/>
      <c r="B46" s="409"/>
      <c r="C46" s="409"/>
      <c r="D46" s="409"/>
    </row>
    <row r="47" spans="1:4" x14ac:dyDescent="0.25">
      <c r="A47" s="413"/>
      <c r="B47" s="409"/>
      <c r="C47" s="409"/>
      <c r="D47" s="409"/>
    </row>
    <row r="48" spans="1:4" x14ac:dyDescent="0.25">
      <c r="A48" s="413"/>
      <c r="B48" s="409"/>
      <c r="C48" s="409"/>
      <c r="D48" s="409"/>
    </row>
    <row r="49" spans="1:4" x14ac:dyDescent="0.25">
      <c r="A49" s="413"/>
      <c r="B49" s="409"/>
      <c r="C49" s="409"/>
      <c r="D49" s="409"/>
    </row>
    <row r="50" spans="1:4" x14ac:dyDescent="0.25">
      <c r="A50" s="413"/>
      <c r="B50" s="409"/>
      <c r="C50" s="409"/>
      <c r="D50" s="409"/>
    </row>
    <row r="51" spans="1:4" x14ac:dyDescent="0.25">
      <c r="A51" s="413"/>
      <c r="B51" s="409"/>
      <c r="C51" s="409"/>
      <c r="D51" s="409"/>
    </row>
    <row r="52" spans="1:4" x14ac:dyDescent="0.25">
      <c r="A52" s="413"/>
      <c r="B52" s="409"/>
      <c r="C52" s="409"/>
      <c r="D52" s="409"/>
    </row>
    <row r="53" spans="1:4" x14ac:dyDescent="0.25">
      <c r="A53" s="413"/>
      <c r="B53" s="409"/>
      <c r="C53" s="409"/>
      <c r="D53" s="409"/>
    </row>
    <row r="54" spans="1:4" x14ac:dyDescent="0.25">
      <c r="A54" s="413"/>
      <c r="B54" s="409"/>
      <c r="C54" s="409"/>
      <c r="D54" s="409"/>
    </row>
    <row r="55" spans="1:4" x14ac:dyDescent="0.25">
      <c r="A55" s="413"/>
      <c r="B55" s="409"/>
      <c r="C55" s="409"/>
      <c r="D55" s="409"/>
    </row>
    <row r="56" spans="1:4" x14ac:dyDescent="0.25">
      <c r="A56" s="413"/>
      <c r="B56" s="409"/>
      <c r="C56" s="409"/>
      <c r="D56" s="409"/>
    </row>
    <row r="57" spans="1:4" x14ac:dyDescent="0.25">
      <c r="A57" s="413"/>
      <c r="B57" s="409"/>
      <c r="C57" s="409"/>
      <c r="D57" s="409"/>
    </row>
    <row r="58" spans="1:4" x14ac:dyDescent="0.25">
      <c r="A58" s="413"/>
      <c r="B58" s="409"/>
      <c r="C58" s="409"/>
      <c r="D58" s="409"/>
    </row>
    <row r="59" spans="1:4" x14ac:dyDescent="0.25">
      <c r="A59" s="413"/>
      <c r="B59" s="409"/>
      <c r="C59" s="409"/>
      <c r="D59" s="409"/>
    </row>
    <row r="60" spans="1:4" x14ac:dyDescent="0.25">
      <c r="A60" s="413"/>
      <c r="B60" s="409"/>
      <c r="C60" s="409"/>
      <c r="D60" s="409"/>
    </row>
    <row r="61" spans="1:4" x14ac:dyDescent="0.25">
      <c r="A61" s="413"/>
      <c r="B61" s="409"/>
      <c r="C61" s="409"/>
      <c r="D61" s="409"/>
    </row>
    <row r="62" spans="1:4" x14ac:dyDescent="0.25">
      <c r="A62" s="413"/>
      <c r="B62" s="409"/>
      <c r="C62" s="409"/>
      <c r="D62" s="409"/>
    </row>
    <row r="63" spans="1:4" x14ac:dyDescent="0.25">
      <c r="A63" s="413"/>
      <c r="B63" s="409"/>
      <c r="C63" s="409"/>
      <c r="D63" s="409"/>
    </row>
    <row r="64" spans="1:4" x14ac:dyDescent="0.25">
      <c r="A64" s="413"/>
      <c r="B64" s="409"/>
      <c r="C64" s="409"/>
      <c r="D64" s="409"/>
    </row>
    <row r="65" spans="1:4" x14ac:dyDescent="0.25">
      <c r="A65" s="413"/>
      <c r="B65" s="409"/>
      <c r="C65" s="409"/>
      <c r="D65" s="409"/>
    </row>
    <row r="66" spans="1:4" x14ac:dyDescent="0.25">
      <c r="A66" s="413"/>
      <c r="B66" s="409"/>
      <c r="C66" s="409"/>
      <c r="D66" s="409"/>
    </row>
    <row r="67" spans="1:4" x14ac:dyDescent="0.25">
      <c r="A67" s="413"/>
      <c r="B67" s="409"/>
      <c r="C67" s="409"/>
      <c r="D67" s="409"/>
    </row>
    <row r="68" spans="1:4" x14ac:dyDescent="0.25">
      <c r="A68" s="413"/>
      <c r="B68" s="409"/>
      <c r="C68" s="409"/>
      <c r="D68" s="409"/>
    </row>
    <row r="69" spans="1:4" x14ac:dyDescent="0.25">
      <c r="A69" s="413"/>
      <c r="B69" s="409"/>
      <c r="C69" s="409"/>
      <c r="D69" s="409"/>
    </row>
    <row r="70" spans="1:4" x14ac:dyDescent="0.25">
      <c r="A70" s="413"/>
      <c r="B70" s="409"/>
      <c r="C70" s="409"/>
      <c r="D70" s="409"/>
    </row>
    <row r="71" spans="1:4" x14ac:dyDescent="0.25">
      <c r="A71" s="413"/>
      <c r="B71" s="409"/>
      <c r="C71" s="409"/>
      <c r="D71" s="409"/>
    </row>
    <row r="72" spans="1:4" x14ac:dyDescent="0.25">
      <c r="A72" s="413"/>
      <c r="B72" s="409"/>
      <c r="C72" s="409"/>
      <c r="D72" s="409"/>
    </row>
    <row r="73" spans="1:4" x14ac:dyDescent="0.25">
      <c r="A73" s="413"/>
      <c r="B73" s="409"/>
      <c r="C73" s="409"/>
      <c r="D73" s="409"/>
    </row>
    <row r="74" spans="1:4" x14ac:dyDescent="0.25">
      <c r="A74" s="413"/>
      <c r="B74" s="409"/>
      <c r="C74" s="409"/>
      <c r="D74" s="409"/>
    </row>
    <row r="75" spans="1:4" x14ac:dyDescent="0.25">
      <c r="A75" s="413"/>
      <c r="B75" s="409"/>
      <c r="C75" s="409"/>
      <c r="D75" s="409"/>
    </row>
    <row r="76" spans="1:4" x14ac:dyDescent="0.25">
      <c r="A76" s="413"/>
      <c r="B76" s="409"/>
      <c r="C76" s="409"/>
      <c r="D76" s="409"/>
    </row>
    <row r="77" spans="1:4" x14ac:dyDescent="0.25">
      <c r="A77" s="413"/>
      <c r="B77" s="409"/>
      <c r="C77" s="409"/>
      <c r="D77" s="409"/>
    </row>
    <row r="78" spans="1:4" x14ac:dyDescent="0.25">
      <c r="A78" s="413"/>
      <c r="B78" s="409"/>
      <c r="C78" s="409"/>
      <c r="D78" s="409"/>
    </row>
    <row r="79" spans="1:4" x14ac:dyDescent="0.25">
      <c r="A79" s="413"/>
      <c r="B79" s="409"/>
      <c r="C79" s="409"/>
      <c r="D79" s="409"/>
    </row>
    <row r="80" spans="1:4" x14ac:dyDescent="0.25">
      <c r="A80" s="413"/>
      <c r="B80" s="409"/>
      <c r="C80" s="409"/>
      <c r="D80" s="409"/>
    </row>
    <row r="81" spans="1:4" x14ac:dyDescent="0.25">
      <c r="A81" s="413"/>
      <c r="B81" s="409"/>
      <c r="C81" s="409"/>
      <c r="D81" s="409"/>
    </row>
    <row r="82" spans="1:4" x14ac:dyDescent="0.25">
      <c r="A82" s="413"/>
      <c r="B82" s="409"/>
      <c r="C82" s="409"/>
      <c r="D82" s="409"/>
    </row>
    <row r="83" spans="1:4" x14ac:dyDescent="0.25">
      <c r="A83" s="413"/>
      <c r="B83" s="409"/>
      <c r="C83" s="409"/>
      <c r="D83" s="409"/>
    </row>
    <row r="84" spans="1:4" x14ac:dyDescent="0.25">
      <c r="A84" s="413"/>
      <c r="B84" s="409"/>
      <c r="C84" s="409"/>
      <c r="D84" s="409"/>
    </row>
    <row r="85" spans="1:4" x14ac:dyDescent="0.25">
      <c r="A85" s="413"/>
      <c r="B85" s="409"/>
      <c r="C85" s="409"/>
      <c r="D85" s="409"/>
    </row>
    <row r="86" spans="1:4" x14ac:dyDescent="0.25">
      <c r="A86" s="413"/>
      <c r="B86" s="409"/>
      <c r="C86" s="409"/>
      <c r="D86" s="409"/>
    </row>
    <row r="87" spans="1:4" x14ac:dyDescent="0.25">
      <c r="A87" s="413"/>
      <c r="B87" s="409"/>
      <c r="C87" s="409"/>
      <c r="D87" s="409"/>
    </row>
    <row r="88" spans="1:4" x14ac:dyDescent="0.25">
      <c r="A88" s="413"/>
      <c r="B88" s="409"/>
      <c r="C88" s="409"/>
      <c r="D88" s="409"/>
    </row>
    <row r="89" spans="1:4" x14ac:dyDescent="0.25">
      <c r="A89" s="413"/>
      <c r="B89" s="409"/>
      <c r="C89" s="409"/>
      <c r="D89" s="409"/>
    </row>
    <row r="90" spans="1:4" x14ac:dyDescent="0.25">
      <c r="A90" s="413"/>
      <c r="B90" s="409"/>
      <c r="C90" s="409"/>
      <c r="D90" s="409"/>
    </row>
    <row r="91" spans="1:4" x14ac:dyDescent="0.25">
      <c r="A91" s="413"/>
      <c r="B91" s="409"/>
      <c r="C91" s="409"/>
      <c r="D91" s="409"/>
    </row>
    <row r="92" spans="1:4" x14ac:dyDescent="0.25">
      <c r="A92" s="413"/>
      <c r="B92" s="409"/>
      <c r="C92" s="409"/>
      <c r="D92" s="409"/>
    </row>
    <row r="93" spans="1:4" x14ac:dyDescent="0.25">
      <c r="A93" s="413"/>
      <c r="B93" s="409"/>
      <c r="C93" s="409"/>
      <c r="D93" s="409"/>
    </row>
    <row r="94" spans="1:4" x14ac:dyDescent="0.25">
      <c r="A94" s="413"/>
      <c r="B94" s="409"/>
      <c r="C94" s="409"/>
      <c r="D94" s="409"/>
    </row>
    <row r="95" spans="1:4" x14ac:dyDescent="0.25">
      <c r="A95" s="413"/>
      <c r="B95" s="409"/>
      <c r="C95" s="409"/>
      <c r="D95" s="409"/>
    </row>
    <row r="96" spans="1:4" x14ac:dyDescent="0.25">
      <c r="A96" s="413"/>
      <c r="B96" s="409"/>
      <c r="C96" s="409"/>
      <c r="D96" s="409"/>
    </row>
    <row r="97" spans="1:4" x14ac:dyDescent="0.25">
      <c r="A97" s="413"/>
      <c r="B97" s="409"/>
      <c r="C97" s="409"/>
      <c r="D97" s="409"/>
    </row>
    <row r="98" spans="1:4" x14ac:dyDescent="0.25">
      <c r="A98" s="413"/>
      <c r="B98" s="409"/>
      <c r="C98" s="409"/>
      <c r="D98" s="409"/>
    </row>
    <row r="99" spans="1:4" x14ac:dyDescent="0.25">
      <c r="A99" s="413"/>
      <c r="B99" s="409"/>
      <c r="C99" s="409"/>
      <c r="D99" s="409"/>
    </row>
    <row r="100" spans="1:4" x14ac:dyDescent="0.25">
      <c r="A100" s="413"/>
      <c r="B100" s="409"/>
      <c r="C100" s="409"/>
      <c r="D100" s="409"/>
    </row>
    <row r="101" spans="1:4" x14ac:dyDescent="0.25">
      <c r="A101" s="413"/>
    </row>
    <row r="102" spans="1:4" x14ac:dyDescent="0.25">
      <c r="A102" s="413"/>
    </row>
    <row r="103" spans="1:4" x14ac:dyDescent="0.25">
      <c r="A103" s="413"/>
    </row>
    <row r="104" spans="1:4" x14ac:dyDescent="0.25">
      <c r="A104" s="413"/>
    </row>
    <row r="105" spans="1:4" x14ac:dyDescent="0.25">
      <c r="A105" s="413"/>
    </row>
    <row r="106" spans="1:4" x14ac:dyDescent="0.25">
      <c r="A106" s="413"/>
    </row>
    <row r="107" spans="1:4" x14ac:dyDescent="0.25">
      <c r="A107" s="413"/>
    </row>
    <row r="108" spans="1:4" x14ac:dyDescent="0.25">
      <c r="A108" s="413"/>
    </row>
    <row r="109" spans="1:4" x14ac:dyDescent="0.25">
      <c r="A109" s="413"/>
    </row>
    <row r="110" spans="1:4" x14ac:dyDescent="0.25">
      <c r="A110" s="413"/>
    </row>
    <row r="111" spans="1:4" x14ac:dyDescent="0.25">
      <c r="A111" s="413"/>
    </row>
    <row r="112" spans="1:4" x14ac:dyDescent="0.25">
      <c r="A112" s="413"/>
    </row>
    <row r="113" spans="1:1" x14ac:dyDescent="0.25">
      <c r="A113" s="413"/>
    </row>
    <row r="114" spans="1:1" x14ac:dyDescent="0.25">
      <c r="A114" s="413"/>
    </row>
    <row r="115" spans="1:1" x14ac:dyDescent="0.25">
      <c r="A115" s="413"/>
    </row>
    <row r="116" spans="1:1" x14ac:dyDescent="0.25">
      <c r="A116" s="413"/>
    </row>
    <row r="117" spans="1:1" x14ac:dyDescent="0.25">
      <c r="A117" s="413"/>
    </row>
    <row r="118" spans="1:1" x14ac:dyDescent="0.25">
      <c r="A118" s="413"/>
    </row>
    <row r="119" spans="1:1" x14ac:dyDescent="0.25">
      <c r="A119" s="413"/>
    </row>
    <row r="120" spans="1:1" x14ac:dyDescent="0.25">
      <c r="A120" s="413"/>
    </row>
    <row r="121" spans="1:1" x14ac:dyDescent="0.25">
      <c r="A121" s="413"/>
    </row>
    <row r="122" spans="1:1" x14ac:dyDescent="0.25">
      <c r="A122" s="413"/>
    </row>
    <row r="123" spans="1:1" x14ac:dyDescent="0.25">
      <c r="A123" s="413"/>
    </row>
    <row r="124" spans="1:1" x14ac:dyDescent="0.25">
      <c r="A124" s="413"/>
    </row>
    <row r="125" spans="1:1" x14ac:dyDescent="0.25">
      <c r="A125" s="413"/>
    </row>
    <row r="126" spans="1:1" x14ac:dyDescent="0.25">
      <c r="A126" s="413"/>
    </row>
    <row r="127" spans="1:1" x14ac:dyDescent="0.25">
      <c r="A127" s="413"/>
    </row>
    <row r="128" spans="1:1" x14ac:dyDescent="0.25">
      <c r="A128" s="413"/>
    </row>
    <row r="129" spans="1:1" x14ac:dyDescent="0.25">
      <c r="A129" s="413"/>
    </row>
    <row r="130" spans="1:1" x14ac:dyDescent="0.25">
      <c r="A130" s="413"/>
    </row>
    <row r="131" spans="1:1" x14ac:dyDescent="0.25">
      <c r="A131" s="413"/>
    </row>
    <row r="132" spans="1:1" x14ac:dyDescent="0.25">
      <c r="A132" s="413"/>
    </row>
    <row r="133" spans="1:1" x14ac:dyDescent="0.25">
      <c r="A133" s="413"/>
    </row>
    <row r="134" spans="1:1" x14ac:dyDescent="0.25">
      <c r="A134" s="413"/>
    </row>
    <row r="135" spans="1:1" x14ac:dyDescent="0.25">
      <c r="A135" s="413"/>
    </row>
    <row r="136" spans="1:1" x14ac:dyDescent="0.25">
      <c r="A136" s="413"/>
    </row>
    <row r="137" spans="1:1" x14ac:dyDescent="0.25">
      <c r="A137" s="413"/>
    </row>
    <row r="138" spans="1:1" x14ac:dyDescent="0.25">
      <c r="A138" s="413"/>
    </row>
    <row r="139" spans="1:1" x14ac:dyDescent="0.25">
      <c r="A139" s="413"/>
    </row>
    <row r="140" spans="1:1" x14ac:dyDescent="0.25">
      <c r="A140" s="413"/>
    </row>
    <row r="141" spans="1:1" x14ac:dyDescent="0.25">
      <c r="A141" s="413"/>
    </row>
    <row r="142" spans="1:1" x14ac:dyDescent="0.25">
      <c r="A142" s="413"/>
    </row>
    <row r="143" spans="1:1" x14ac:dyDescent="0.25">
      <c r="A143" s="413"/>
    </row>
    <row r="144" spans="1:1" x14ac:dyDescent="0.25">
      <c r="A144" s="413"/>
    </row>
    <row r="145" spans="1:1" x14ac:dyDescent="0.25">
      <c r="A145" s="413"/>
    </row>
    <row r="146" spans="1:1" x14ac:dyDescent="0.25">
      <c r="A146" s="413"/>
    </row>
    <row r="147" spans="1:1" x14ac:dyDescent="0.25">
      <c r="A147" s="413"/>
    </row>
    <row r="148" spans="1:1" x14ac:dyDescent="0.25">
      <c r="A148" s="413"/>
    </row>
    <row r="149" spans="1:1" x14ac:dyDescent="0.25">
      <c r="A149" s="413"/>
    </row>
    <row r="150" spans="1:1" x14ac:dyDescent="0.25">
      <c r="A150" s="413"/>
    </row>
    <row r="151" spans="1:1" x14ac:dyDescent="0.25">
      <c r="A151" s="413"/>
    </row>
    <row r="152" spans="1:1" x14ac:dyDescent="0.25">
      <c r="A152" s="413"/>
    </row>
    <row r="153" spans="1:1" x14ac:dyDescent="0.25">
      <c r="A153" s="413"/>
    </row>
    <row r="154" spans="1:1" x14ac:dyDescent="0.25">
      <c r="A154" s="413"/>
    </row>
    <row r="155" spans="1:1" x14ac:dyDescent="0.25">
      <c r="A155" s="413"/>
    </row>
    <row r="156" spans="1:1" x14ac:dyDescent="0.25">
      <c r="A156" s="413"/>
    </row>
    <row r="157" spans="1:1" x14ac:dyDescent="0.25">
      <c r="A157" s="413"/>
    </row>
    <row r="158" spans="1:1" x14ac:dyDescent="0.25">
      <c r="A158" s="413"/>
    </row>
    <row r="159" spans="1:1" x14ac:dyDescent="0.25">
      <c r="A159" s="413"/>
    </row>
    <row r="160" spans="1:1" x14ac:dyDescent="0.25">
      <c r="A160" s="413"/>
    </row>
    <row r="161" spans="1:1" x14ac:dyDescent="0.25">
      <c r="A161" s="413"/>
    </row>
    <row r="162" spans="1:1" x14ac:dyDescent="0.25">
      <c r="A162" s="413"/>
    </row>
    <row r="163" spans="1:1" x14ac:dyDescent="0.25">
      <c r="A163" s="413"/>
    </row>
    <row r="164" spans="1:1" x14ac:dyDescent="0.25">
      <c r="A164" s="413"/>
    </row>
    <row r="165" spans="1:1" x14ac:dyDescent="0.25">
      <c r="A165" s="413"/>
    </row>
    <row r="166" spans="1:1" x14ac:dyDescent="0.25">
      <c r="A166" s="413"/>
    </row>
    <row r="167" spans="1:1" x14ac:dyDescent="0.25">
      <c r="A167" s="413"/>
    </row>
    <row r="168" spans="1:1" x14ac:dyDescent="0.25">
      <c r="A168" s="413"/>
    </row>
    <row r="169" spans="1:1" x14ac:dyDescent="0.25">
      <c r="A169" s="413"/>
    </row>
    <row r="170" spans="1:1" x14ac:dyDescent="0.25">
      <c r="A170" s="413"/>
    </row>
    <row r="171" spans="1:1" x14ac:dyDescent="0.25">
      <c r="A171" s="413"/>
    </row>
    <row r="172" spans="1:1" x14ac:dyDescent="0.25">
      <c r="A172" s="413"/>
    </row>
    <row r="173" spans="1:1" x14ac:dyDescent="0.25">
      <c r="A173" s="413"/>
    </row>
    <row r="174" spans="1:1" x14ac:dyDescent="0.25">
      <c r="A174" s="413"/>
    </row>
    <row r="175" spans="1:1" x14ac:dyDescent="0.25">
      <c r="A175" s="413"/>
    </row>
    <row r="176" spans="1:1" x14ac:dyDescent="0.25">
      <c r="A176" s="413"/>
    </row>
    <row r="177" spans="1:1" x14ac:dyDescent="0.25">
      <c r="A177" s="413"/>
    </row>
    <row r="178" spans="1:1" x14ac:dyDescent="0.25">
      <c r="A178" s="413"/>
    </row>
    <row r="179" spans="1:1" x14ac:dyDescent="0.25">
      <c r="A179" s="413"/>
    </row>
    <row r="180" spans="1:1" x14ac:dyDescent="0.25">
      <c r="A180" s="413"/>
    </row>
    <row r="181" spans="1:1" x14ac:dyDescent="0.25">
      <c r="A181" s="413"/>
    </row>
    <row r="182" spans="1:1" x14ac:dyDescent="0.25">
      <c r="A182" s="413"/>
    </row>
    <row r="183" spans="1:1" x14ac:dyDescent="0.25">
      <c r="A183" s="413"/>
    </row>
    <row r="184" spans="1:1" x14ac:dyDescent="0.25">
      <c r="A184" s="413"/>
    </row>
    <row r="185" spans="1:1" x14ac:dyDescent="0.25">
      <c r="A185" s="413"/>
    </row>
    <row r="186" spans="1:1" x14ac:dyDescent="0.25">
      <c r="A186" s="413"/>
    </row>
    <row r="187" spans="1:1" x14ac:dyDescent="0.25">
      <c r="A187" s="413"/>
    </row>
    <row r="188" spans="1:1" x14ac:dyDescent="0.25">
      <c r="A188" s="413"/>
    </row>
    <row r="189" spans="1:1" x14ac:dyDescent="0.25">
      <c r="A189" s="413"/>
    </row>
    <row r="190" spans="1:1" x14ac:dyDescent="0.25">
      <c r="A190" s="413"/>
    </row>
    <row r="191" spans="1:1" x14ac:dyDescent="0.25">
      <c r="A191" s="413"/>
    </row>
    <row r="192" spans="1:1" x14ac:dyDescent="0.25">
      <c r="A192" s="413"/>
    </row>
    <row r="193" spans="1:1" x14ac:dyDescent="0.25">
      <c r="A193" s="413"/>
    </row>
    <row r="194" spans="1:1" x14ac:dyDescent="0.25">
      <c r="A194" s="413"/>
    </row>
    <row r="195" spans="1:1" x14ac:dyDescent="0.25">
      <c r="A195" s="413"/>
    </row>
    <row r="196" spans="1:1" x14ac:dyDescent="0.25">
      <c r="A196" s="413"/>
    </row>
    <row r="197" spans="1:1" x14ac:dyDescent="0.25">
      <c r="A197" s="413"/>
    </row>
    <row r="198" spans="1:1" x14ac:dyDescent="0.25">
      <c r="A198" s="413"/>
    </row>
    <row r="199" spans="1:1" x14ac:dyDescent="0.25">
      <c r="A199" s="413"/>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row>
    <row r="226" spans="1:1" x14ac:dyDescent="0.25">
      <c r="A226" s="413"/>
    </row>
    <row r="227" spans="1:1" x14ac:dyDescent="0.25">
      <c r="A227" s="413"/>
    </row>
    <row r="228" spans="1:1" x14ac:dyDescent="0.25">
      <c r="A228" s="413"/>
    </row>
    <row r="229" spans="1:1" x14ac:dyDescent="0.25">
      <c r="A229" s="413"/>
    </row>
    <row r="230" spans="1:1" x14ac:dyDescent="0.25">
      <c r="A230" s="413"/>
    </row>
    <row r="231" spans="1:1" x14ac:dyDescent="0.25">
      <c r="A231" s="413"/>
    </row>
    <row r="232" spans="1:1" x14ac:dyDescent="0.25">
      <c r="A232" s="413"/>
    </row>
    <row r="233" spans="1:1" x14ac:dyDescent="0.25">
      <c r="A233" s="413"/>
    </row>
    <row r="234" spans="1:1" x14ac:dyDescent="0.25">
      <c r="A234" s="413"/>
    </row>
    <row r="235" spans="1:1" x14ac:dyDescent="0.25">
      <c r="A235" s="413"/>
    </row>
    <row r="236" spans="1:1" x14ac:dyDescent="0.25">
      <c r="A236" s="413"/>
    </row>
    <row r="237" spans="1:1" x14ac:dyDescent="0.25">
      <c r="A237" s="413"/>
    </row>
    <row r="238" spans="1:1" x14ac:dyDescent="0.25">
      <c r="A238" s="413"/>
    </row>
    <row r="239" spans="1:1" x14ac:dyDescent="0.25">
      <c r="A239" s="413"/>
    </row>
    <row r="240" spans="1:1" x14ac:dyDescent="0.25">
      <c r="A240" s="413"/>
    </row>
    <row r="241" spans="1:1" x14ac:dyDescent="0.25">
      <c r="A241" s="413"/>
    </row>
    <row r="242" spans="1:1" x14ac:dyDescent="0.25">
      <c r="A242" s="413"/>
    </row>
    <row r="243" spans="1:1" x14ac:dyDescent="0.25">
      <c r="A243" s="413"/>
    </row>
    <row r="244" spans="1:1" x14ac:dyDescent="0.25">
      <c r="A244" s="413"/>
    </row>
    <row r="245" spans="1:1" x14ac:dyDescent="0.25">
      <c r="A245" s="413"/>
    </row>
    <row r="246" spans="1:1" x14ac:dyDescent="0.25">
      <c r="A246" s="413"/>
    </row>
    <row r="247" spans="1:1" x14ac:dyDescent="0.25">
      <c r="A247" s="413"/>
    </row>
  </sheetData>
  <mergeCells count="1">
    <mergeCell ref="B1:AH1"/>
  </mergeCells>
  <pageMargins left="0.7" right="0.7" top="0.75" bottom="0.75" header="0.3" footer="0.3"/>
  <legacyDrawing r:id="rId1"/>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YM178"/>
  <sheetViews>
    <sheetView topLeftCell="BZ19" zoomScale="80" zoomScaleNormal="80" workbookViewId="0">
      <selection activeCell="CK37" sqref="CK37"/>
    </sheetView>
  </sheetViews>
  <sheetFormatPr defaultRowHeight="15" x14ac:dyDescent="0.25"/>
  <cols>
    <col min="1" max="1" width="9.5703125" bestFit="1" customWidth="1"/>
    <col min="2" max="2" width="5.5703125" customWidth="1"/>
    <col min="3" max="3" width="44.140625" style="147" bestFit="1" customWidth="1"/>
    <col min="4" max="4" width="16.28515625" style="147" bestFit="1" customWidth="1"/>
    <col min="5" max="5" width="20.28515625" bestFit="1" customWidth="1"/>
    <col min="6" max="6" width="5.7109375" customWidth="1"/>
    <col min="7" max="7" width="17" customWidth="1"/>
    <col min="9" max="9" width="4" style="1" customWidth="1"/>
    <col min="10" max="10" width="17.5703125" style="1" customWidth="1"/>
    <col min="11" max="11" width="17.5703125" customWidth="1"/>
    <col min="12" max="12" width="22.5703125" bestFit="1" customWidth="1"/>
    <col min="13" max="13" width="5.85546875" style="45" customWidth="1"/>
    <col min="14" max="14" width="4.140625" style="1" customWidth="1"/>
    <col min="15" max="15" width="35.42578125" style="1" bestFit="1" customWidth="1"/>
    <col min="16" max="16" width="20.42578125" style="1" customWidth="1"/>
    <col min="17" max="17" width="15.85546875" bestFit="1" customWidth="1"/>
    <col min="18" max="18" width="16.28515625" style="1" bestFit="1" customWidth="1"/>
    <col min="19" max="20" width="16.28515625" bestFit="1" customWidth="1"/>
    <col min="21" max="21" width="14.5703125" bestFit="1" customWidth="1"/>
    <col min="22" max="22" width="13.7109375" customWidth="1"/>
    <col min="23" max="23" width="11.85546875" customWidth="1"/>
    <col min="25" max="25" width="28.7109375" bestFit="1" customWidth="1"/>
    <col min="27" max="27" width="39.5703125" bestFit="1" customWidth="1"/>
    <col min="56" max="56" width="32.42578125" bestFit="1" customWidth="1"/>
    <col min="61" max="61" width="3.85546875" bestFit="1" customWidth="1"/>
    <col min="62" max="62" width="32.42578125" bestFit="1" customWidth="1"/>
    <col min="63" max="63" width="24.85546875" bestFit="1" customWidth="1"/>
    <col min="64" max="64" width="80.28515625" bestFit="1" customWidth="1"/>
    <col min="72" max="72" width="15.140625" customWidth="1"/>
    <col min="73" max="73" width="63.85546875" customWidth="1"/>
    <col min="82" max="82" width="30" bestFit="1" customWidth="1"/>
    <col min="88" max="88" width="61.7109375" bestFit="1" customWidth="1"/>
  </cols>
  <sheetData>
    <row r="1" spans="2:113 1981:2015" ht="15.75" thickBot="1" x14ac:dyDescent="0.3">
      <c r="B1" s="766" t="s">
        <v>34</v>
      </c>
      <c r="C1" s="766"/>
      <c r="D1" s="766"/>
      <c r="E1" s="552"/>
      <c r="F1" s="766" t="s">
        <v>35</v>
      </c>
      <c r="G1" s="766"/>
      <c r="I1" s="766" t="s">
        <v>36</v>
      </c>
      <c r="J1" s="766"/>
      <c r="K1" s="766"/>
      <c r="L1" s="766"/>
      <c r="M1" s="44"/>
      <c r="N1" s="43"/>
      <c r="O1" s="768" t="s">
        <v>545</v>
      </c>
      <c r="P1" s="768"/>
      <c r="Q1" s="768"/>
      <c r="R1" s="768"/>
      <c r="S1" s="768"/>
      <c r="T1" s="768"/>
      <c r="U1" s="768"/>
      <c r="V1" s="767" t="s">
        <v>300</v>
      </c>
      <c r="W1" s="767"/>
      <c r="BB1" s="779" t="s">
        <v>649</v>
      </c>
      <c r="BC1" s="780"/>
      <c r="BD1" s="324"/>
      <c r="BE1" s="324"/>
      <c r="BF1" s="324"/>
      <c r="BG1" s="324" t="s">
        <v>475</v>
      </c>
      <c r="BH1" s="324"/>
      <c r="BI1" s="324"/>
      <c r="BJ1" s="324" t="s">
        <v>423</v>
      </c>
      <c r="BK1" s="586" t="str">
        <f ca="1">TEXT(Comparison!U4,"mmmm yyyy")</f>
        <v>April 2017</v>
      </c>
      <c r="BL1" s="324" t="s">
        <v>426</v>
      </c>
      <c r="BM1" s="324" t="str">
        <f ca="1">TEXT(MONTH(NOW()) &amp;"/" &amp; DAY(NOW()) &amp;"/" &amp;YEAR(NOW()),"mmmm dd, yyyy")</f>
        <v>April 14, 2017</v>
      </c>
      <c r="BT1" t="s">
        <v>650</v>
      </c>
      <c r="BXE1" s="621"/>
      <c r="BXF1" s="622"/>
      <c r="BXG1" s="623"/>
      <c r="BXH1" s="624"/>
      <c r="BXI1" s="623"/>
      <c r="BXJ1" s="622"/>
      <c r="BXK1" s="621"/>
      <c r="BXL1" s="622"/>
      <c r="BXM1" s="623"/>
      <c r="BXN1" s="625"/>
      <c r="BXO1" s="626"/>
      <c r="BXP1" s="627"/>
      <c r="BXQ1" s="628"/>
      <c r="BXR1" s="629"/>
      <c r="BXS1" s="630"/>
      <c r="BXT1" s="631"/>
      <c r="BXU1" s="632"/>
      <c r="BXV1" s="633"/>
      <c r="BXW1" s="634"/>
      <c r="BXX1" s="635"/>
      <c r="BXY1" s="635"/>
      <c r="BXZ1" s="635"/>
      <c r="BYA1" s="635"/>
      <c r="BYB1" s="636"/>
      <c r="BYC1" s="636"/>
      <c r="BYD1" s="636"/>
      <c r="BYE1" s="637"/>
      <c r="BYF1" s="637"/>
      <c r="BYG1" s="638"/>
      <c r="BYH1" s="639"/>
      <c r="BYI1" s="640"/>
      <c r="BYJ1" s="641"/>
      <c r="BYK1" s="642"/>
      <c r="BYL1" s="643"/>
      <c r="BYM1" s="644"/>
    </row>
    <row r="2" spans="2:113 1981:2015" ht="27" thickBot="1" x14ac:dyDescent="0.45">
      <c r="B2" s="7" t="s">
        <v>28</v>
      </c>
      <c r="C2" s="51" t="s">
        <v>29</v>
      </c>
      <c r="D2" s="7" t="s">
        <v>30</v>
      </c>
      <c r="E2" s="51" t="s">
        <v>645</v>
      </c>
      <c r="F2" s="7" t="s">
        <v>28</v>
      </c>
      <c r="G2" s="7" t="s">
        <v>33</v>
      </c>
      <c r="I2" s="7" t="s">
        <v>28</v>
      </c>
      <c r="J2" s="7" t="s">
        <v>38</v>
      </c>
      <c r="K2" s="7" t="s">
        <v>37</v>
      </c>
      <c r="L2" s="7" t="s">
        <v>39</v>
      </c>
      <c r="M2" s="47"/>
      <c r="N2" s="7" t="s">
        <v>28</v>
      </c>
      <c r="O2" s="7" t="s">
        <v>171</v>
      </c>
      <c r="P2" s="51" t="s">
        <v>30</v>
      </c>
      <c r="Q2" s="51" t="s">
        <v>547</v>
      </c>
      <c r="R2" s="51" t="s">
        <v>546</v>
      </c>
      <c r="S2" s="51" t="s">
        <v>548</v>
      </c>
      <c r="T2" s="51" t="s">
        <v>549</v>
      </c>
      <c r="U2" s="51" t="s">
        <v>550</v>
      </c>
      <c r="V2" s="51" t="s">
        <v>28</v>
      </c>
      <c r="W2" s="51" t="s">
        <v>301</v>
      </c>
      <c r="X2" s="52"/>
      <c r="Y2" s="565" t="s">
        <v>646</v>
      </c>
      <c r="Z2" s="566"/>
      <c r="AA2" s="567" t="s">
        <v>180</v>
      </c>
      <c r="BB2" s="781"/>
      <c r="BC2" s="782"/>
      <c r="BD2" s="324">
        <f>COUNTA($BD$7:$BD$87)</f>
        <v>26</v>
      </c>
      <c r="BE2" s="324"/>
      <c r="BF2" s="324"/>
      <c r="BG2" s="587">
        <f ca="1">COUNTA(Comparison!$V$4:$BB$4)-COUNTIF(Comparison!V4:BB4,0)-COUNTIF(Comparison!V4:BB4,"NaN")</f>
        <v>33</v>
      </c>
      <c r="BH2" s="324"/>
      <c r="BI2" s="324"/>
      <c r="BJ2" s="324" t="s">
        <v>424</v>
      </c>
      <c r="BK2" s="586" t="str">
        <f ca="1">TEXT(Comparison!U4+(Comparison!C3)/12*365,"mmmm yyyy")</f>
        <v>September 2022</v>
      </c>
      <c r="BL2" s="324" t="str">
        <f ca="1">"Start Month: " &amp;BK1&amp;"; End Month: "&amp;BK2&amp;"; Run Duration: "&amp;BK3</f>
        <v>Start Month: April 2017; End Month: September 2022; Run Duration: 66 Months</v>
      </c>
      <c r="BM2" s="324">
        <f ca="1">12-MONTH(BM1)+1</f>
        <v>9</v>
      </c>
      <c r="BT2" s="588" t="s">
        <v>566</v>
      </c>
      <c r="BU2" s="589"/>
      <c r="BV2" s="589"/>
      <c r="BW2" s="589"/>
      <c r="BX2" s="589"/>
      <c r="BY2" s="589"/>
      <c r="BZ2" s="589"/>
      <c r="CA2" s="575"/>
      <c r="CB2" s="575"/>
      <c r="CC2" s="575"/>
      <c r="CD2" s="575"/>
      <c r="CE2" s="575"/>
      <c r="CF2" s="575"/>
      <c r="CG2" s="575"/>
      <c r="CH2" s="575"/>
      <c r="CI2" s="575"/>
      <c r="CJ2" s="575"/>
      <c r="CK2" s="575"/>
      <c r="CL2" s="575"/>
      <c r="CM2" s="575"/>
      <c r="CN2" s="575"/>
      <c r="CO2" s="575"/>
      <c r="CP2" s="575"/>
      <c r="CQ2" s="575"/>
      <c r="CR2" s="575"/>
      <c r="CS2" s="575"/>
      <c r="CT2" s="575"/>
      <c r="CU2" s="575"/>
      <c r="CV2" s="575"/>
      <c r="CW2" s="575"/>
      <c r="CX2" s="575"/>
      <c r="CY2" s="575"/>
      <c r="CZ2" s="575"/>
      <c r="DA2" s="575"/>
      <c r="DB2" s="575"/>
      <c r="DC2" s="575"/>
      <c r="DD2" s="575"/>
      <c r="DE2" s="575"/>
      <c r="DF2" s="575"/>
      <c r="DG2" s="575"/>
      <c r="DH2" s="575"/>
      <c r="DI2" s="576"/>
    </row>
    <row r="3" spans="2:113 1981:2015" ht="24.75" thickTop="1" thickBot="1" x14ac:dyDescent="0.4">
      <c r="B3" s="6">
        <v>1</v>
      </c>
      <c r="C3" s="414" t="s">
        <v>52</v>
      </c>
      <c r="D3" s="556" t="s">
        <v>53</v>
      </c>
      <c r="E3" s="557" t="s">
        <v>467</v>
      </c>
      <c r="F3" s="43" t="s">
        <v>295</v>
      </c>
      <c r="G3" s="4" t="s">
        <v>295</v>
      </c>
      <c r="I3" s="5">
        <v>1</v>
      </c>
      <c r="J3" s="4" t="s">
        <v>40</v>
      </c>
      <c r="K3" s="4">
        <v>2009</v>
      </c>
      <c r="L3" s="4">
        <v>12</v>
      </c>
      <c r="M3" s="48"/>
      <c r="N3" s="5">
        <v>1</v>
      </c>
      <c r="O3" s="46" t="s">
        <v>540</v>
      </c>
      <c r="P3" s="4" t="s">
        <v>169</v>
      </c>
      <c r="Q3" s="53" t="s">
        <v>181</v>
      </c>
      <c r="R3" s="53" t="s">
        <v>185</v>
      </c>
      <c r="S3" s="53"/>
      <c r="T3" s="53"/>
      <c r="U3" s="53"/>
      <c r="V3" s="5" t="s">
        <v>295</v>
      </c>
      <c r="W3" s="286" t="s">
        <v>295</v>
      </c>
      <c r="Y3" s="568"/>
      <c r="Z3" s="54"/>
      <c r="AA3" s="569"/>
      <c r="BB3" s="324"/>
      <c r="BC3" s="324"/>
      <c r="BD3" s="324">
        <f>COUNTA($BD$7:$BD$87)+7</f>
        <v>33</v>
      </c>
      <c r="BE3" s="324" t="b">
        <v>0</v>
      </c>
      <c r="BF3" s="324"/>
      <c r="BG3" s="324"/>
      <c r="BH3" s="324"/>
      <c r="BI3" s="324"/>
      <c r="BJ3" s="324" t="s">
        <v>425</v>
      </c>
      <c r="BK3" s="324" t="str">
        <f>Comparison!C3 &amp; " Months"</f>
        <v>66 Months</v>
      </c>
      <c r="BL3" s="324" t="s">
        <v>427</v>
      </c>
      <c r="BM3" s="324"/>
      <c r="BO3" s="498" t="s">
        <v>295</v>
      </c>
      <c r="BP3" s="498" t="s">
        <v>296</v>
      </c>
      <c r="BT3" s="590" t="str">
        <f ca="1">"Results from " &amp; BK1 &amp; " MTOM Run (Values in percent)"</f>
        <v>Results from April 2017 MTOM Run (Values in percent)</v>
      </c>
      <c r="BU3" s="591"/>
      <c r="BV3" s="591"/>
      <c r="BW3" s="591"/>
      <c r="BX3" s="591"/>
      <c r="BY3" s="591"/>
      <c r="BZ3" s="591"/>
      <c r="CA3" s="54"/>
      <c r="CB3" s="54"/>
      <c r="CC3" s="54"/>
      <c r="CD3" s="54"/>
      <c r="CE3" s="54"/>
      <c r="CF3" s="54"/>
      <c r="CG3" s="54"/>
      <c r="CH3" s="54"/>
      <c r="CI3" s="54"/>
      <c r="CJ3" s="54"/>
      <c r="CK3" s="54"/>
      <c r="CL3" s="54"/>
      <c r="CM3" s="54"/>
      <c r="CN3" s="54"/>
      <c r="CO3" s="54"/>
      <c r="CP3" s="54"/>
      <c r="CQ3" s="54"/>
      <c r="CR3" s="54"/>
      <c r="CS3" s="54"/>
      <c r="CT3" s="54"/>
      <c r="CU3" s="54"/>
      <c r="CV3" s="54"/>
      <c r="CW3" s="54"/>
      <c r="CX3" s="54"/>
      <c r="CY3" s="54"/>
      <c r="CZ3" s="54"/>
      <c r="DA3" s="54"/>
      <c r="DB3" s="54"/>
      <c r="DC3" s="54"/>
      <c r="DD3" s="54"/>
      <c r="DE3" s="54"/>
      <c r="DF3" s="54"/>
      <c r="DG3" s="54"/>
      <c r="DH3" s="54"/>
      <c r="DI3" s="569"/>
    </row>
    <row r="4" spans="2:113 1981:2015" ht="15.75" thickBot="1" x14ac:dyDescent="0.3">
      <c r="B4" s="6">
        <v>2</v>
      </c>
      <c r="C4" s="414" t="s">
        <v>31</v>
      </c>
      <c r="D4" s="556" t="s">
        <v>221</v>
      </c>
      <c r="E4" s="558" t="s">
        <v>469</v>
      </c>
      <c r="F4" s="43" t="s">
        <v>296</v>
      </c>
      <c r="G4" s="4" t="s">
        <v>296</v>
      </c>
      <c r="I4" s="5">
        <v>2</v>
      </c>
      <c r="J4" s="4" t="s">
        <v>41</v>
      </c>
      <c r="K4" s="4">
        <v>2010</v>
      </c>
      <c r="L4" s="4">
        <v>60</v>
      </c>
      <c r="M4" s="48"/>
      <c r="N4" s="5">
        <v>2</v>
      </c>
      <c r="O4" s="46" t="s">
        <v>635</v>
      </c>
      <c r="P4" s="4" t="s">
        <v>169</v>
      </c>
      <c r="Q4" s="53" t="s">
        <v>181</v>
      </c>
      <c r="R4" s="53" t="s">
        <v>182</v>
      </c>
      <c r="S4" s="53" t="s">
        <v>184</v>
      </c>
      <c r="T4" s="53" t="s">
        <v>183</v>
      </c>
      <c r="U4" s="53"/>
      <c r="V4" s="284" t="s">
        <v>296</v>
      </c>
      <c r="W4" s="287" t="s">
        <v>296</v>
      </c>
      <c r="Y4" s="568"/>
      <c r="Z4" s="54"/>
      <c r="AA4" s="569"/>
      <c r="AD4" s="774" t="s">
        <v>647</v>
      </c>
      <c r="AE4" s="775"/>
      <c r="AF4" s="775"/>
      <c r="AG4" s="775"/>
      <c r="AH4" s="775"/>
      <c r="AI4" s="776"/>
      <c r="AL4" s="777" t="s">
        <v>648</v>
      </c>
      <c r="AM4" s="777"/>
      <c r="AN4" s="777"/>
      <c r="BB4" s="324"/>
      <c r="BC4" s="324">
        <f>BC118</f>
        <v>55</v>
      </c>
      <c r="BD4" s="324">
        <f>BD118</f>
        <v>56</v>
      </c>
      <c r="BE4" s="324">
        <f>BE118</f>
        <v>57</v>
      </c>
      <c r="BF4" s="324">
        <f>BF118</f>
        <v>58</v>
      </c>
      <c r="BG4" s="324"/>
      <c r="BH4" s="324"/>
      <c r="BI4" s="773" t="s">
        <v>366</v>
      </c>
      <c r="BJ4" s="773"/>
      <c r="BK4" s="773"/>
      <c r="BL4" s="773"/>
      <c r="BO4" t="s">
        <v>476</v>
      </c>
      <c r="BP4" s="413" t="s">
        <v>476</v>
      </c>
      <c r="BT4" s="452"/>
      <c r="BU4" s="453" t="s">
        <v>428</v>
      </c>
      <c r="BV4" s="485">
        <f ca="1">YEAR(Frequency!U4)</f>
        <v>2017</v>
      </c>
      <c r="BW4" s="485">
        <f ca="1">BV4+1</f>
        <v>2018</v>
      </c>
      <c r="BX4" s="485">
        <f t="shared" ref="BX4:BZ4" ca="1" si="0">BW4+1</f>
        <v>2019</v>
      </c>
      <c r="BY4" s="485">
        <f t="shared" ca="1" si="0"/>
        <v>2020</v>
      </c>
      <c r="BZ4" s="485">
        <f t="shared" ca="1" si="0"/>
        <v>2021</v>
      </c>
      <c r="CA4" s="485">
        <f ca="1">IF(Frequency!$C$66=2,"",BZ4+1)</f>
        <v>2022</v>
      </c>
      <c r="CB4" s="54"/>
      <c r="CC4" s="54"/>
      <c r="CD4" s="54"/>
      <c r="CE4" s="54" t="s">
        <v>297</v>
      </c>
      <c r="CF4" s="54">
        <v>1981</v>
      </c>
      <c r="CG4" s="54">
        <v>1982</v>
      </c>
      <c r="CH4" s="54">
        <v>1983</v>
      </c>
      <c r="CI4" s="54">
        <v>1984</v>
      </c>
      <c r="CJ4" s="54">
        <v>1985</v>
      </c>
      <c r="CK4" s="54">
        <v>1986</v>
      </c>
      <c r="CL4" s="54">
        <v>1987</v>
      </c>
      <c r="CM4" s="54">
        <v>1988</v>
      </c>
      <c r="CN4" s="54">
        <v>1989</v>
      </c>
      <c r="CO4" s="54">
        <v>1990</v>
      </c>
      <c r="CP4" s="54">
        <v>1991</v>
      </c>
      <c r="CQ4" s="54">
        <v>1992</v>
      </c>
      <c r="CR4" s="54">
        <v>1993</v>
      </c>
      <c r="CS4" s="54">
        <v>1994</v>
      </c>
      <c r="CT4" s="54">
        <v>1995</v>
      </c>
      <c r="CU4" s="54">
        <v>1996</v>
      </c>
      <c r="CV4" s="54">
        <v>1997</v>
      </c>
      <c r="CW4" s="54">
        <v>1998</v>
      </c>
      <c r="CX4" s="54">
        <v>1999</v>
      </c>
      <c r="CY4" s="54">
        <v>2000</v>
      </c>
      <c r="CZ4" s="54">
        <v>2001</v>
      </c>
      <c r="DA4" s="54">
        <v>2002</v>
      </c>
      <c r="DB4" s="54">
        <v>2003</v>
      </c>
      <c r="DC4" s="54">
        <v>2004</v>
      </c>
      <c r="DD4" s="54">
        <v>2005</v>
      </c>
      <c r="DE4" s="54">
        <v>2006</v>
      </c>
      <c r="DF4" s="54">
        <v>2007</v>
      </c>
      <c r="DG4" s="54">
        <v>2008</v>
      </c>
      <c r="DH4" s="54">
        <v>2009</v>
      </c>
      <c r="DI4" s="569">
        <v>2010</v>
      </c>
    </row>
    <row r="5" spans="2:113 1981:2015" ht="15.75" customHeight="1" thickBot="1" x14ac:dyDescent="0.3">
      <c r="B5" s="6">
        <v>3</v>
      </c>
      <c r="C5" s="414" t="s">
        <v>54</v>
      </c>
      <c r="D5" s="556" t="s">
        <v>55</v>
      </c>
      <c r="E5" s="558" t="s">
        <v>469</v>
      </c>
      <c r="F5" s="43" t="s">
        <v>297</v>
      </c>
      <c r="G5" s="4" t="s">
        <v>297</v>
      </c>
      <c r="I5" s="5">
        <v>3</v>
      </c>
      <c r="J5" s="4" t="s">
        <v>42</v>
      </c>
      <c r="K5" s="4">
        <v>2011</v>
      </c>
      <c r="L5" s="4">
        <v>61</v>
      </c>
      <c r="M5" s="48"/>
      <c r="N5" s="5">
        <v>3</v>
      </c>
      <c r="O5" s="46" t="s">
        <v>657</v>
      </c>
      <c r="P5" s="4" t="s">
        <v>170</v>
      </c>
      <c r="Q5" s="53" t="s">
        <v>189</v>
      </c>
      <c r="R5" s="53">
        <v>8.23</v>
      </c>
      <c r="S5" s="53" t="s">
        <v>190</v>
      </c>
      <c r="T5" s="53"/>
      <c r="U5" s="53"/>
      <c r="V5" s="5" t="s">
        <v>297</v>
      </c>
      <c r="W5" s="286" t="s">
        <v>297</v>
      </c>
      <c r="Y5" s="570" t="s">
        <v>484</v>
      </c>
      <c r="Z5" s="571"/>
      <c r="AA5" s="572" t="s">
        <v>477</v>
      </c>
      <c r="AD5" s="769" t="s">
        <v>329</v>
      </c>
      <c r="AE5" s="770"/>
      <c r="AF5" s="770"/>
      <c r="AG5" s="770"/>
      <c r="AH5" s="770"/>
      <c r="AI5" s="771"/>
      <c r="AL5" s="778"/>
      <c r="AM5" s="778"/>
      <c r="AN5" s="778"/>
      <c r="AQ5" s="772" t="s">
        <v>323</v>
      </c>
      <c r="AR5" s="772"/>
      <c r="AS5" s="772"/>
      <c r="AT5" s="772"/>
      <c r="AU5" s="772"/>
      <c r="AV5" s="772"/>
      <c r="AX5" s="773" t="s">
        <v>366</v>
      </c>
      <c r="AY5" s="773"/>
      <c r="AZ5" s="773"/>
      <c r="BA5">
        <f>INDEX(RunInformation!$BA$6:$BA$17,Comparison!$B$3)</f>
        <v>30</v>
      </c>
      <c r="BB5" s="773" t="s">
        <v>367</v>
      </c>
      <c r="BC5" s="773"/>
      <c r="BD5" s="773"/>
      <c r="BE5" s="773"/>
      <c r="BF5" s="773"/>
      <c r="BI5" s="401" t="s">
        <v>28</v>
      </c>
      <c r="BJ5" s="401" t="s">
        <v>412</v>
      </c>
      <c r="BK5" s="401" t="s">
        <v>413</v>
      </c>
      <c r="BL5" t="s">
        <v>421</v>
      </c>
      <c r="BT5" s="783" t="s">
        <v>433</v>
      </c>
      <c r="BU5" s="456" t="s">
        <v>429</v>
      </c>
      <c r="BV5" s="486">
        <f ca="1">CK29</f>
        <v>0</v>
      </c>
      <c r="BW5" s="486">
        <f t="shared" ref="BW5:CA5" ca="1" si="1">CL29</f>
        <v>60</v>
      </c>
      <c r="BX5" s="486">
        <f t="shared" ca="1" si="1"/>
        <v>51.428571428571423</v>
      </c>
      <c r="BY5" s="486">
        <f t="shared" ca="1" si="1"/>
        <v>48.571428571428569</v>
      </c>
      <c r="BZ5" s="486">
        <f t="shared" ca="1" si="1"/>
        <v>51.428571428571423</v>
      </c>
      <c r="CA5" s="486">
        <f t="shared" ca="1" si="1"/>
        <v>48.571428571428569</v>
      </c>
      <c r="CB5" s="469"/>
      <c r="CC5" s="54"/>
      <c r="CD5" s="54">
        <f>AVERAGE(CF5:DI5)*100</f>
        <v>0</v>
      </c>
      <c r="CE5" s="54" t="e">
        <f>IF('Shortage.Shortage Flag'!E4,1,0)</f>
        <v>#VALUE!</v>
      </c>
      <c r="CF5" s="54">
        <f>IF(Surplus.AnnualSurplusTypeFlag!E4=1,1,0)</f>
        <v>0</v>
      </c>
      <c r="CG5" s="54">
        <f>IF(Surplus.AnnualSurplusTypeFlag!F4=1,1,0)</f>
        <v>0</v>
      </c>
      <c r="CH5" s="54">
        <f>IF(Surplus.AnnualSurplusTypeFlag!G4=1,1,0)</f>
        <v>0</v>
      </c>
      <c r="CI5" s="54">
        <f>IF(Surplus.AnnualSurplusTypeFlag!H4=1,1,0)</f>
        <v>0</v>
      </c>
      <c r="CJ5" s="54">
        <f>IF(Surplus.AnnualSurplusTypeFlag!I4=1,1,0)</f>
        <v>0</v>
      </c>
      <c r="CK5" s="54">
        <f>IF(Surplus.AnnualSurplusTypeFlag!J4=1,1,0)</f>
        <v>0</v>
      </c>
      <c r="CL5" s="54">
        <f>IF(Surplus.AnnualSurplusTypeFlag!K4=1,1,0)</f>
        <v>0</v>
      </c>
      <c r="CM5" s="54">
        <f>IF(Surplus.AnnualSurplusTypeFlag!L4=1,1,0)</f>
        <v>0</v>
      </c>
      <c r="CN5" s="54">
        <f>IF(Surplus.AnnualSurplusTypeFlag!M4=1,1,0)</f>
        <v>0</v>
      </c>
      <c r="CO5" s="54">
        <f>IF(Surplus.AnnualSurplusTypeFlag!N4=1,1,0)</f>
        <v>0</v>
      </c>
      <c r="CP5" s="54">
        <f>IF(Surplus.AnnualSurplusTypeFlag!O4=1,1,0)</f>
        <v>0</v>
      </c>
      <c r="CQ5" s="54">
        <f>IF(Surplus.AnnualSurplusTypeFlag!P4=1,1,0)</f>
        <v>0</v>
      </c>
      <c r="CR5" s="54">
        <f>IF(Surplus.AnnualSurplusTypeFlag!Q4=1,1,0)</f>
        <v>0</v>
      </c>
      <c r="CS5" s="54">
        <f>IF(Surplus.AnnualSurplusTypeFlag!R4=1,1,0)</f>
        <v>0</v>
      </c>
      <c r="CT5" s="54">
        <f>IF(Surplus.AnnualSurplusTypeFlag!S4=1,1,0)</f>
        <v>0</v>
      </c>
      <c r="CU5" s="54">
        <f>IF(Surplus.AnnualSurplusTypeFlag!T4=1,1,0)</f>
        <v>0</v>
      </c>
      <c r="CV5" s="54">
        <f>IF(Surplus.AnnualSurplusTypeFlag!U4=1,1,0)</f>
        <v>0</v>
      </c>
      <c r="CW5" s="54">
        <f>IF(Surplus.AnnualSurplusTypeFlag!V4=1,1,0)</f>
        <v>0</v>
      </c>
      <c r="CX5" s="54">
        <f>IF(Surplus.AnnualSurplusTypeFlag!W4=1,1,0)</f>
        <v>0</v>
      </c>
      <c r="CY5" s="54">
        <f>IF(Surplus.AnnualSurplusTypeFlag!X4=1,1,0)</f>
        <v>0</v>
      </c>
      <c r="CZ5" s="54">
        <f>IF(Surplus.AnnualSurplusTypeFlag!Y4=1,1,0)</f>
        <v>0</v>
      </c>
      <c r="DA5" s="54">
        <f>IF(Surplus.AnnualSurplusTypeFlag!Z4=1,1,0)</f>
        <v>0</v>
      </c>
      <c r="DB5" s="54">
        <f>IF(Surplus.AnnualSurplusTypeFlag!AA4=1,1,0)</f>
        <v>0</v>
      </c>
      <c r="DC5" s="54">
        <f>IF(Surplus.AnnualSurplusTypeFlag!AB4=1,1,0)</f>
        <v>0</v>
      </c>
      <c r="DD5" s="54">
        <f>IF(Surplus.AnnualSurplusTypeFlag!AC4=1,1,0)</f>
        <v>0</v>
      </c>
      <c r="DE5" s="54">
        <f>IF(Surplus.AnnualSurplusTypeFlag!AD4=1,1,0)</f>
        <v>0</v>
      </c>
      <c r="DF5" s="54">
        <f>IF(Surplus.AnnualSurplusTypeFlag!AE4=1,1,0)</f>
        <v>0</v>
      </c>
      <c r="DG5" s="54">
        <f>IF(Surplus.AnnualSurplusTypeFlag!AF4=1,1,0)</f>
        <v>0</v>
      </c>
      <c r="DH5" s="54">
        <f>IF(Surplus.AnnualSurplusTypeFlag!AG4=1,1,0)</f>
        <v>0</v>
      </c>
      <c r="DI5" s="569">
        <f>IF(Surplus.AnnualSurplusTypeFlag!AH4=1,1,0)</f>
        <v>0</v>
      </c>
    </row>
    <row r="6" spans="2:113 1981:2015" ht="15" customHeight="1" x14ac:dyDescent="0.25">
      <c r="B6" s="6">
        <v>4</v>
      </c>
      <c r="C6" s="414" t="s">
        <v>166</v>
      </c>
      <c r="D6" s="556" t="s">
        <v>164</v>
      </c>
      <c r="E6" s="558" t="s">
        <v>466</v>
      </c>
      <c r="F6" s="5">
        <v>1</v>
      </c>
      <c r="G6" s="4">
        <v>1981</v>
      </c>
      <c r="I6" s="5">
        <v>4</v>
      </c>
      <c r="J6" s="4" t="s">
        <v>43</v>
      </c>
      <c r="K6" s="4">
        <v>2012</v>
      </c>
      <c r="L6" s="4">
        <v>62</v>
      </c>
      <c r="M6" s="48"/>
      <c r="N6" s="5">
        <v>4</v>
      </c>
      <c r="O6" s="46" t="s">
        <v>658</v>
      </c>
      <c r="P6" s="4" t="s">
        <v>656</v>
      </c>
      <c r="Q6" s="53" t="s">
        <v>198</v>
      </c>
      <c r="R6" s="53">
        <v>8.23</v>
      </c>
      <c r="S6" s="53" t="s">
        <v>659</v>
      </c>
      <c r="T6" s="4"/>
      <c r="U6" s="4"/>
      <c r="V6" s="285">
        <v>1</v>
      </c>
      <c r="W6" s="288">
        <v>0.1</v>
      </c>
      <c r="Y6" s="502" t="s">
        <v>479</v>
      </c>
      <c r="Z6" s="54"/>
      <c r="AA6" s="500" t="s">
        <v>478</v>
      </c>
      <c r="AD6" s="291"/>
      <c r="AE6" s="292"/>
      <c r="AF6" s="292" t="s">
        <v>305</v>
      </c>
      <c r="AG6" s="292" t="s">
        <v>306</v>
      </c>
      <c r="AH6" s="292" t="s">
        <v>307</v>
      </c>
      <c r="AI6" s="293" t="s">
        <v>308</v>
      </c>
      <c r="AL6" s="577"/>
      <c r="AM6" s="578"/>
      <c r="AN6" s="579">
        <v>0</v>
      </c>
      <c r="AQ6" s="325"/>
      <c r="AR6" s="326">
        <f>MAX(AN7:AN41)</f>
        <v>35</v>
      </c>
      <c r="AS6" s="326" t="s">
        <v>305</v>
      </c>
      <c r="AT6" s="326" t="s">
        <v>306</v>
      </c>
      <c r="AU6" s="326" t="s">
        <v>307</v>
      </c>
      <c r="AV6" s="327" t="s">
        <v>308</v>
      </c>
      <c r="AX6">
        <v>1</v>
      </c>
      <c r="AY6" t="s">
        <v>40</v>
      </c>
      <c r="AZ6">
        <v>60</v>
      </c>
      <c r="BA6">
        <v>24</v>
      </c>
      <c r="BB6" t="s">
        <v>570</v>
      </c>
      <c r="BC6" t="s">
        <v>368</v>
      </c>
      <c r="BD6" t="s">
        <v>29</v>
      </c>
      <c r="BE6" t="s">
        <v>369</v>
      </c>
      <c r="BI6" s="401">
        <v>1</v>
      </c>
      <c r="BJ6" s="401" t="s">
        <v>406</v>
      </c>
      <c r="BK6" s="401" t="s">
        <v>414</v>
      </c>
      <c r="BL6" s="447" t="s">
        <v>446</v>
      </c>
      <c r="BO6" s="498" t="s">
        <v>485</v>
      </c>
      <c r="BT6" s="784"/>
      <c r="BU6" s="457" t="s">
        <v>437</v>
      </c>
      <c r="BV6" s="487">
        <v>0</v>
      </c>
      <c r="BW6" s="487">
        <v>0</v>
      </c>
      <c r="BX6" s="487">
        <v>26.666666666666668</v>
      </c>
      <c r="BY6" s="487">
        <v>30</v>
      </c>
      <c r="BZ6" s="487">
        <v>36.666666666666664</v>
      </c>
      <c r="CA6" s="488">
        <v>33.333333333333329</v>
      </c>
      <c r="CB6" s="469"/>
      <c r="CC6" s="54"/>
      <c r="CD6" s="54">
        <f t="shared" ref="CD6:CD7" si="2">AVERAGE(CF6:DI6)*100</f>
        <v>0</v>
      </c>
      <c r="CE6" s="54">
        <f>IF('Shortage.Shortage Flag'!E5,1,0)</f>
        <v>0</v>
      </c>
      <c r="CF6" s="54">
        <f>IF(Surplus.AnnualSurplusTypeFlag!E5=1,1,0)</f>
        <v>0</v>
      </c>
      <c r="CG6" s="54">
        <f>IF(Surplus.AnnualSurplusTypeFlag!F5=1,1,0)</f>
        <v>0</v>
      </c>
      <c r="CH6" s="54">
        <f>IF(Surplus.AnnualSurplusTypeFlag!G5=1,1,0)</f>
        <v>0</v>
      </c>
      <c r="CI6" s="54">
        <f>IF(Surplus.AnnualSurplusTypeFlag!H5=1,1,0)</f>
        <v>0</v>
      </c>
      <c r="CJ6" s="54">
        <f>IF(Surplus.AnnualSurplusTypeFlag!I5=1,1,0)</f>
        <v>0</v>
      </c>
      <c r="CK6" s="54">
        <f>IF(Surplus.AnnualSurplusTypeFlag!J5=1,1,0)</f>
        <v>0</v>
      </c>
      <c r="CL6" s="54">
        <f>IF(Surplus.AnnualSurplusTypeFlag!K5=1,1,0)</f>
        <v>0</v>
      </c>
      <c r="CM6" s="54">
        <f>IF(Surplus.AnnualSurplusTypeFlag!L5=1,1,0)</f>
        <v>0</v>
      </c>
      <c r="CN6" s="54">
        <f>IF(Surplus.AnnualSurplusTypeFlag!M5=1,1,0)</f>
        <v>0</v>
      </c>
      <c r="CO6" s="54">
        <f>IF(Surplus.AnnualSurplusTypeFlag!N5=1,1,0)</f>
        <v>0</v>
      </c>
      <c r="CP6" s="54">
        <f>IF(Surplus.AnnualSurplusTypeFlag!O5=1,1,0)</f>
        <v>0</v>
      </c>
      <c r="CQ6" s="54">
        <f>IF(Surplus.AnnualSurplusTypeFlag!P5=1,1,0)</f>
        <v>0</v>
      </c>
      <c r="CR6" s="54">
        <f>IF(Surplus.AnnualSurplusTypeFlag!Q5=1,1,0)</f>
        <v>0</v>
      </c>
      <c r="CS6" s="54">
        <f>IF(Surplus.AnnualSurplusTypeFlag!R5=1,1,0)</f>
        <v>0</v>
      </c>
      <c r="CT6" s="54">
        <f>IF(Surplus.AnnualSurplusTypeFlag!S5=1,1,0)</f>
        <v>0</v>
      </c>
      <c r="CU6" s="54">
        <f>IF(Surplus.AnnualSurplusTypeFlag!T5=1,1,0)</f>
        <v>0</v>
      </c>
      <c r="CV6" s="54">
        <f>IF(Surplus.AnnualSurplusTypeFlag!U5=1,1,0)</f>
        <v>0</v>
      </c>
      <c r="CW6" s="54">
        <f>IF(Surplus.AnnualSurplusTypeFlag!V5=1,1,0)</f>
        <v>0</v>
      </c>
      <c r="CX6" s="54">
        <f>IF(Surplus.AnnualSurplusTypeFlag!W5=1,1,0)</f>
        <v>0</v>
      </c>
      <c r="CY6" s="54">
        <f>IF(Surplus.AnnualSurplusTypeFlag!X5=1,1,0)</f>
        <v>0</v>
      </c>
      <c r="CZ6" s="54">
        <f>IF(Surplus.AnnualSurplusTypeFlag!Y5=1,1,0)</f>
        <v>0</v>
      </c>
      <c r="DA6" s="54">
        <f>IF(Surplus.AnnualSurplusTypeFlag!Z5=1,1,0)</f>
        <v>0</v>
      </c>
      <c r="DB6" s="54">
        <f>IF(Surplus.AnnualSurplusTypeFlag!AA5=1,1,0)</f>
        <v>0</v>
      </c>
      <c r="DC6" s="54">
        <f>IF(Surplus.AnnualSurplusTypeFlag!AB5=1,1,0)</f>
        <v>0</v>
      </c>
      <c r="DD6" s="54">
        <f>IF(Surplus.AnnualSurplusTypeFlag!AC5=1,1,0)</f>
        <v>0</v>
      </c>
      <c r="DE6" s="54">
        <f>IF(Surplus.AnnualSurplusTypeFlag!AD5=1,1,0)</f>
        <v>0</v>
      </c>
      <c r="DF6" s="54">
        <f>IF(Surplus.AnnualSurplusTypeFlag!AE5=1,1,0)</f>
        <v>0</v>
      </c>
      <c r="DG6" s="54">
        <f>IF(Surplus.AnnualSurplusTypeFlag!AF5=1,1,0)</f>
        <v>0</v>
      </c>
      <c r="DH6" s="54">
        <f>IF(Surplus.AnnualSurplusTypeFlag!AG5=1,1,0)</f>
        <v>0</v>
      </c>
      <c r="DI6" s="569">
        <f>IF(Surplus.AnnualSurplusTypeFlag!AH5=1,1,0)</f>
        <v>0</v>
      </c>
    </row>
    <row r="7" spans="2:113 1981:2015" ht="15" customHeight="1" x14ac:dyDescent="0.25">
      <c r="B7" s="6">
        <v>5</v>
      </c>
      <c r="C7" s="414" t="s">
        <v>167</v>
      </c>
      <c r="D7" s="556" t="s">
        <v>165</v>
      </c>
      <c r="E7" s="558" t="s">
        <v>470</v>
      </c>
      <c r="F7" s="5">
        <v>2</v>
      </c>
      <c r="G7" s="4">
        <v>1982</v>
      </c>
      <c r="I7" s="5">
        <v>5</v>
      </c>
      <c r="J7" s="4" t="s">
        <v>44</v>
      </c>
      <c r="K7" s="4">
        <v>2013</v>
      </c>
      <c r="L7" s="4">
        <v>63</v>
      </c>
      <c r="M7" s="48"/>
      <c r="N7" s="5">
        <v>5</v>
      </c>
      <c r="O7" s="46" t="s">
        <v>125</v>
      </c>
      <c r="P7" s="4" t="s">
        <v>126</v>
      </c>
      <c r="Q7" s="53" t="s">
        <v>188</v>
      </c>
      <c r="R7" s="53" t="s">
        <v>320</v>
      </c>
      <c r="S7" s="53" t="s">
        <v>321</v>
      </c>
      <c r="T7" s="53" t="s">
        <v>322</v>
      </c>
      <c r="U7" s="53"/>
      <c r="V7" s="285">
        <v>2</v>
      </c>
      <c r="W7" s="288">
        <v>0.2</v>
      </c>
      <c r="Y7" s="501">
        <v>35</v>
      </c>
      <c r="Z7" s="54"/>
      <c r="AA7" s="501">
        <f>COUNTA(C3:C101)</f>
        <v>99</v>
      </c>
      <c r="AD7" s="294">
        <v>1981</v>
      </c>
      <c r="AE7" s="349"/>
      <c r="AF7" s="295">
        <v>135</v>
      </c>
      <c r="AG7" s="295">
        <v>255</v>
      </c>
      <c r="AH7" s="295">
        <v>135</v>
      </c>
      <c r="AI7" s="296">
        <v>1</v>
      </c>
      <c r="AJ7" s="1" t="s">
        <v>309</v>
      </c>
      <c r="AL7" s="580">
        <v>1981</v>
      </c>
      <c r="AM7" s="581" t="b">
        <f>Comparison!$B15</f>
        <v>1</v>
      </c>
      <c r="AN7" s="582">
        <f>IF(AM7=TRUE,1+MAX($AN$6:AN6),0)</f>
        <v>1</v>
      </c>
      <c r="AQ7" s="328">
        <v>1</v>
      </c>
      <c r="AR7" s="324">
        <f t="shared" ref="AR7:AR36" si="3">IF(ISNA(INDEX($AL$7:$AL$44,MATCH(AQ7,$AN$7:$AN$44,0))),"",INDEX($AL$7:$AL$44,MATCH(AQ7,$AN$7:$AN$44,0)))</f>
        <v>1981</v>
      </c>
      <c r="AS7" s="324">
        <f t="shared" ref="AS7:AS36" si="4">IF(ISNA(INDEX($AF$7:$AF$44,MATCH(AR7,$AD$7:$AD$44,0))),"",INDEX($AF$7:$AF$44,MATCH(AR7,$AD$7:$AD$44,0)))</f>
        <v>135</v>
      </c>
      <c r="AT7" s="324">
        <f t="shared" ref="AT7:AT36" si="5">IF(ISNA(INDEX($AG$7:$AG$44,MATCH(AR7,$AD$7:$AD$44,0))),"",INDEX($AG$7:$AG$44,MATCH(AR7,$AD$7:$AD$44,0)))</f>
        <v>255</v>
      </c>
      <c r="AU7" s="324">
        <f t="shared" ref="AU7:AU36" si="6">IF(ISNA(INDEX($AH$7:$AH$44,MATCH(AR7,$AD$7:$AD$44,0))),"",INDEX($AH$7:$AH$44,MATCH(AR7,$AD$7:$AD$44,0)))</f>
        <v>135</v>
      </c>
      <c r="AV7" s="329">
        <f t="shared" ref="AV7:AV36" si="7">IF(ISNA(INDEX($AI$7:$AI$44,MATCH(AR7,$AD$7:$AD$44,0))),"",INDEX($AI$7:$AI$44,MATCH(AR7,$AD$7:$AD$44,0)))</f>
        <v>1</v>
      </c>
      <c r="AX7">
        <v>2</v>
      </c>
      <c r="AY7" s="1" t="s">
        <v>41</v>
      </c>
      <c r="AZ7">
        <v>68</v>
      </c>
      <c r="BA7">
        <v>32</v>
      </c>
      <c r="BB7" t="s">
        <v>567</v>
      </c>
      <c r="BC7">
        <v>1</v>
      </c>
      <c r="BD7" s="413" t="s">
        <v>408</v>
      </c>
      <c r="BE7" s="413">
        <f t="shared" ref="BE7:BE32" si="8">IF(ISNA(MATCH(BD7,SheetName,0)),IF(ISNA(MATCH(BD7,VolInflowSlots,0)),"#N/A",MATCH(BD7,VolInflowSlots,0)),MATCH(BD7,SheetName,0))</f>
        <v>4</v>
      </c>
      <c r="BF7" t="b">
        <v>1</v>
      </c>
      <c r="BG7" t="b">
        <v>1</v>
      </c>
      <c r="BI7" s="401">
        <v>2</v>
      </c>
      <c r="BJ7" s="401" t="s">
        <v>420</v>
      </c>
      <c r="BK7" s="401" t="s">
        <v>420</v>
      </c>
      <c r="BL7" s="447" t="s">
        <v>447</v>
      </c>
      <c r="BO7" t="str">
        <f ca="1">"WY "&amp;YEAR(NOW())</f>
        <v>WY 2017</v>
      </c>
      <c r="BT7" s="784"/>
      <c r="BU7" s="457" t="s">
        <v>438</v>
      </c>
      <c r="BV7" s="487">
        <v>0</v>
      </c>
      <c r="BW7" s="487">
        <v>0</v>
      </c>
      <c r="BX7" s="487">
        <v>0</v>
      </c>
      <c r="BY7" s="487">
        <v>0</v>
      </c>
      <c r="BZ7" s="487">
        <v>0</v>
      </c>
      <c r="CA7" s="488">
        <v>0</v>
      </c>
      <c r="CB7" s="469"/>
      <c r="CC7" s="54"/>
      <c r="CD7" s="54">
        <f t="shared" si="2"/>
        <v>20</v>
      </c>
      <c r="CE7" s="54">
        <f>IF('Shortage.Shortage Flag'!E6,1,0)</f>
        <v>0</v>
      </c>
      <c r="CF7" s="54">
        <f>IF(Surplus.AnnualSurplusTypeFlag!E6=1,1,0)</f>
        <v>0</v>
      </c>
      <c r="CG7" s="54">
        <f>IF(Surplus.AnnualSurplusTypeFlag!F6=1,1,0)</f>
        <v>0</v>
      </c>
      <c r="CH7" s="54">
        <f>IF(Surplus.AnnualSurplusTypeFlag!G6=1,1,0)</f>
        <v>1</v>
      </c>
      <c r="CI7" s="54">
        <f>IF(Surplus.AnnualSurplusTypeFlag!H6=1,1,0)</f>
        <v>1</v>
      </c>
      <c r="CJ7" s="54">
        <f>IF(Surplus.AnnualSurplusTypeFlag!I6=1,1,0)</f>
        <v>1</v>
      </c>
      <c r="CK7" s="54">
        <f>IF(Surplus.AnnualSurplusTypeFlag!J6=1,1,0)</f>
        <v>0</v>
      </c>
      <c r="CL7" s="54">
        <f>IF(Surplus.AnnualSurplusTypeFlag!K6=1,1,0)</f>
        <v>0</v>
      </c>
      <c r="CM7" s="54">
        <f>IF(Surplus.AnnualSurplusTypeFlag!L6=1,1,0)</f>
        <v>0</v>
      </c>
      <c r="CN7" s="54">
        <f>IF(Surplus.AnnualSurplusTypeFlag!M6=1,1,0)</f>
        <v>0</v>
      </c>
      <c r="CO7" s="54">
        <f>IF(Surplus.AnnualSurplusTypeFlag!N6=1,1,0)</f>
        <v>0</v>
      </c>
      <c r="CP7" s="54">
        <f>IF(Surplus.AnnualSurplusTypeFlag!O6=1,1,0)</f>
        <v>0</v>
      </c>
      <c r="CQ7" s="54">
        <f>IF(Surplus.AnnualSurplusTypeFlag!P6=1,1,0)</f>
        <v>1</v>
      </c>
      <c r="CR7" s="54">
        <f>IF(Surplus.AnnualSurplusTypeFlag!Q6=1,1,0)</f>
        <v>0</v>
      </c>
      <c r="CS7" s="54">
        <f>IF(Surplus.AnnualSurplusTypeFlag!R6=1,1,0)</f>
        <v>1</v>
      </c>
      <c r="CT7" s="54">
        <f>IF(Surplus.AnnualSurplusTypeFlag!S6=1,1,0)</f>
        <v>0</v>
      </c>
      <c r="CU7" s="54">
        <f>IF(Surplus.AnnualSurplusTypeFlag!T6=1,1,0)</f>
        <v>0</v>
      </c>
      <c r="CV7" s="54">
        <f>IF(Surplus.AnnualSurplusTypeFlag!U6=1,1,0)</f>
        <v>0</v>
      </c>
      <c r="CW7" s="54">
        <f>IF(Surplus.AnnualSurplusTypeFlag!V6=1,1,0)</f>
        <v>0</v>
      </c>
      <c r="CX7" s="54">
        <f>IF(Surplus.AnnualSurplusTypeFlag!W6=1,1,0)</f>
        <v>0</v>
      </c>
      <c r="CY7" s="54">
        <f>IF(Surplus.AnnualSurplusTypeFlag!X6=1,1,0)</f>
        <v>0</v>
      </c>
      <c r="CZ7" s="54">
        <f>IF(Surplus.AnnualSurplusTypeFlag!Y6=1,1,0)</f>
        <v>0</v>
      </c>
      <c r="DA7" s="54">
        <f>IF(Surplus.AnnualSurplusTypeFlag!Z6=1,1,0)</f>
        <v>0</v>
      </c>
      <c r="DB7" s="54">
        <f>IF(Surplus.AnnualSurplusTypeFlag!AA6=1,1,0)</f>
        <v>0</v>
      </c>
      <c r="DC7" s="54">
        <f>IF(Surplus.AnnualSurplusTypeFlag!AB6=1,1,0)</f>
        <v>0</v>
      </c>
      <c r="DD7" s="54">
        <f>IF(Surplus.AnnualSurplusTypeFlag!AC6=1,1,0)</f>
        <v>0</v>
      </c>
      <c r="DE7" s="54">
        <f>IF(Surplus.AnnualSurplusTypeFlag!AD6=1,1,0)</f>
        <v>0</v>
      </c>
      <c r="DF7" s="54">
        <f>IF(Surplus.AnnualSurplusTypeFlag!AE6=1,1,0)</f>
        <v>0</v>
      </c>
      <c r="DG7" s="54">
        <f>IF(Surplus.AnnualSurplusTypeFlag!AF6=1,1,0)</f>
        <v>0</v>
      </c>
      <c r="DH7" s="54">
        <f>IF(Surplus.AnnualSurplusTypeFlag!AG6=1,1,0)</f>
        <v>0</v>
      </c>
      <c r="DI7" s="569">
        <f>IF(Surplus.AnnualSurplusTypeFlag!AH6=1,1,0)</f>
        <v>1</v>
      </c>
    </row>
    <row r="8" spans="2:113 1981:2015" ht="15" customHeight="1" x14ac:dyDescent="0.25">
      <c r="B8" s="6">
        <v>6</v>
      </c>
      <c r="C8" s="414" t="s">
        <v>56</v>
      </c>
      <c r="D8" s="556" t="s">
        <v>57</v>
      </c>
      <c r="E8" s="559" t="s">
        <v>469</v>
      </c>
      <c r="F8" s="5">
        <v>3</v>
      </c>
      <c r="G8" s="4">
        <v>1983</v>
      </c>
      <c r="I8" s="5">
        <v>6</v>
      </c>
      <c r="J8" s="4" t="s">
        <v>45</v>
      </c>
      <c r="K8" s="4">
        <v>2014</v>
      </c>
      <c r="L8" s="4">
        <v>64</v>
      </c>
      <c r="M8" s="48"/>
      <c r="N8" s="5">
        <v>6</v>
      </c>
      <c r="O8" s="46" t="s">
        <v>200</v>
      </c>
      <c r="P8" s="4" t="s">
        <v>202</v>
      </c>
      <c r="Q8" s="53" t="s">
        <v>128</v>
      </c>
      <c r="R8" s="53" t="s">
        <v>203</v>
      </c>
      <c r="S8" s="53"/>
      <c r="T8" s="53"/>
      <c r="U8" s="53"/>
      <c r="V8" s="5">
        <v>3</v>
      </c>
      <c r="W8" s="288">
        <v>0.3</v>
      </c>
      <c r="Y8" s="502" t="s">
        <v>480</v>
      </c>
      <c r="Z8" s="54"/>
      <c r="AA8" s="502" t="s">
        <v>479</v>
      </c>
      <c r="AD8" s="294">
        <v>1982</v>
      </c>
      <c r="AE8" s="352"/>
      <c r="AF8" s="295">
        <v>175</v>
      </c>
      <c r="AG8" s="295">
        <v>255</v>
      </c>
      <c r="AH8" s="295">
        <v>135</v>
      </c>
      <c r="AI8" s="296">
        <v>2</v>
      </c>
      <c r="AJ8" s="1" t="s">
        <v>310</v>
      </c>
      <c r="AL8" s="580">
        <v>1982</v>
      </c>
      <c r="AM8" s="581" t="b">
        <f>Comparison!$B16</f>
        <v>1</v>
      </c>
      <c r="AN8" s="582">
        <f>IF(AM8=TRUE,1+MAX($AN$6:AN7),0)</f>
        <v>2</v>
      </c>
      <c r="AQ8" s="328">
        <v>2</v>
      </c>
      <c r="AR8" s="324">
        <f t="shared" si="3"/>
        <v>1982</v>
      </c>
      <c r="AS8" s="324">
        <f t="shared" si="4"/>
        <v>175</v>
      </c>
      <c r="AT8" s="324">
        <f t="shared" si="5"/>
        <v>255</v>
      </c>
      <c r="AU8" s="324">
        <f t="shared" si="6"/>
        <v>135</v>
      </c>
      <c r="AV8" s="329">
        <f t="shared" si="7"/>
        <v>2</v>
      </c>
      <c r="AX8">
        <v>3</v>
      </c>
      <c r="AY8" s="1" t="s">
        <v>42</v>
      </c>
      <c r="AZ8">
        <v>67</v>
      </c>
      <c r="BA8">
        <v>31</v>
      </c>
      <c r="BB8" t="s">
        <v>568</v>
      </c>
      <c r="BC8">
        <v>2</v>
      </c>
      <c r="BD8" s="413" t="s">
        <v>52</v>
      </c>
      <c r="BE8" s="413">
        <f t="shared" si="8"/>
        <v>1</v>
      </c>
      <c r="BF8" s="413" t="b">
        <v>1</v>
      </c>
      <c r="BG8" t="b">
        <v>0</v>
      </c>
      <c r="BI8" s="401">
        <v>3</v>
      </c>
      <c r="BJ8" s="401" t="s">
        <v>407</v>
      </c>
      <c r="BK8" s="401" t="s">
        <v>422</v>
      </c>
      <c r="BL8" s="447" t="s">
        <v>448</v>
      </c>
      <c r="BO8" s="413" t="str">
        <f ca="1">"WY "&amp;YEAR(NOW()+365)</f>
        <v>WY 2018</v>
      </c>
      <c r="BT8" s="784"/>
      <c r="BU8" s="458" t="s">
        <v>430</v>
      </c>
      <c r="BV8" s="489">
        <f t="shared" ref="BV8:BV12" ca="1" si="9">CK32</f>
        <v>100</v>
      </c>
      <c r="BW8" s="489">
        <f t="shared" ref="BW8:CA8" ca="1" si="10">CL32</f>
        <v>40</v>
      </c>
      <c r="BX8" s="489">
        <f t="shared" ca="1" si="10"/>
        <v>48.571428571428569</v>
      </c>
      <c r="BY8" s="489">
        <f t="shared" ca="1" si="10"/>
        <v>48.571428571428569</v>
      </c>
      <c r="BZ8" s="489">
        <f t="shared" ca="1" si="10"/>
        <v>40</v>
      </c>
      <c r="CA8" s="490">
        <f t="shared" ca="1" si="10"/>
        <v>40</v>
      </c>
      <c r="CB8" s="54"/>
      <c r="CC8" s="54"/>
      <c r="CD8" s="54"/>
      <c r="CE8" s="54"/>
      <c r="CF8" s="54"/>
      <c r="CG8" s="54"/>
      <c r="CH8" s="54"/>
      <c r="CI8" s="54"/>
      <c r="CJ8" s="54"/>
      <c r="CK8" s="54"/>
      <c r="CL8" s="54"/>
      <c r="CM8" s="54"/>
      <c r="CN8" s="54"/>
      <c r="CO8" s="54"/>
      <c r="CP8" s="54"/>
      <c r="CQ8" s="54"/>
      <c r="CR8" s="54"/>
      <c r="CS8" s="54"/>
      <c r="CT8" s="54"/>
      <c r="CU8" s="54"/>
      <c r="CV8" s="54"/>
      <c r="CW8" s="54"/>
      <c r="CX8" s="54"/>
      <c r="CY8" s="54"/>
      <c r="CZ8" s="54"/>
      <c r="DA8" s="54"/>
      <c r="DB8" s="54"/>
      <c r="DC8" s="54"/>
      <c r="DD8" s="54"/>
      <c r="DE8" s="54"/>
      <c r="DF8" s="54"/>
      <c r="DG8" s="54"/>
      <c r="DH8" s="54"/>
      <c r="DI8" s="569"/>
    </row>
    <row r="9" spans="2:113 1981:2015" ht="15" customHeight="1" thickBot="1" x14ac:dyDescent="0.3">
      <c r="B9" s="6">
        <v>7</v>
      </c>
      <c r="C9" s="415" t="s">
        <v>58</v>
      </c>
      <c r="D9" s="560" t="s">
        <v>59</v>
      </c>
      <c r="E9" s="557" t="s">
        <v>467</v>
      </c>
      <c r="F9" s="5">
        <v>4</v>
      </c>
      <c r="G9" s="4">
        <v>1984</v>
      </c>
      <c r="I9" s="5">
        <v>7</v>
      </c>
      <c r="J9" s="4" t="s">
        <v>46</v>
      </c>
      <c r="K9" s="4">
        <v>2015</v>
      </c>
      <c r="L9" s="4">
        <v>65</v>
      </c>
      <c r="M9" s="48"/>
      <c r="N9" s="5">
        <v>7</v>
      </c>
      <c r="O9" s="46" t="s">
        <v>201</v>
      </c>
      <c r="P9" s="4" t="s">
        <v>128</v>
      </c>
      <c r="Q9" s="53" t="s">
        <v>203</v>
      </c>
      <c r="R9" s="53" t="s">
        <v>204</v>
      </c>
      <c r="S9" s="53" t="s">
        <v>205</v>
      </c>
      <c r="T9" s="53" t="s">
        <v>206</v>
      </c>
      <c r="U9" s="53"/>
      <c r="V9" s="5">
        <v>4</v>
      </c>
      <c r="W9" s="288">
        <v>0.4</v>
      </c>
      <c r="Y9" s="503">
        <v>68</v>
      </c>
      <c r="Z9" s="54"/>
      <c r="AA9" s="501">
        <v>52</v>
      </c>
      <c r="AD9" s="294">
        <v>1983</v>
      </c>
      <c r="AE9" s="353"/>
      <c r="AF9" s="295">
        <v>205</v>
      </c>
      <c r="AG9" s="295">
        <v>255</v>
      </c>
      <c r="AH9" s="295">
        <v>135</v>
      </c>
      <c r="AI9" s="296">
        <v>3</v>
      </c>
      <c r="AJ9" s="1" t="s">
        <v>311</v>
      </c>
      <c r="AL9" s="580">
        <v>1983</v>
      </c>
      <c r="AM9" s="581" t="b">
        <f>Comparison!$B17</f>
        <v>1</v>
      </c>
      <c r="AN9" s="582">
        <f>IF(AM9=TRUE,1+MAX($AN$6:AN8),0)</f>
        <v>3</v>
      </c>
      <c r="AQ9" s="328">
        <v>3</v>
      </c>
      <c r="AR9" s="324">
        <f t="shared" si="3"/>
        <v>1983</v>
      </c>
      <c r="AS9" s="324">
        <f t="shared" si="4"/>
        <v>205</v>
      </c>
      <c r="AT9" s="324">
        <f t="shared" si="5"/>
        <v>255</v>
      </c>
      <c r="AU9" s="324">
        <f t="shared" si="6"/>
        <v>135</v>
      </c>
      <c r="AV9" s="329">
        <f t="shared" si="7"/>
        <v>3</v>
      </c>
      <c r="AX9">
        <v>4</v>
      </c>
      <c r="AY9" s="1" t="s">
        <v>43</v>
      </c>
      <c r="AZ9">
        <v>66</v>
      </c>
      <c r="BA9">
        <v>30</v>
      </c>
      <c r="BB9" t="s">
        <v>569</v>
      </c>
      <c r="BC9">
        <v>3</v>
      </c>
      <c r="BD9" s="413" t="s">
        <v>54</v>
      </c>
      <c r="BE9" s="413">
        <f t="shared" si="8"/>
        <v>3</v>
      </c>
      <c r="BF9" s="413" t="b">
        <v>1</v>
      </c>
      <c r="BG9" t="b">
        <v>0</v>
      </c>
      <c r="BI9" s="401">
        <v>4</v>
      </c>
      <c r="BJ9" s="401" t="s">
        <v>408</v>
      </c>
      <c r="BK9" s="401" t="s">
        <v>408</v>
      </c>
      <c r="BL9" s="447" t="s">
        <v>452</v>
      </c>
      <c r="BT9" s="784"/>
      <c r="BU9" s="457" t="s">
        <v>439</v>
      </c>
      <c r="BV9" s="487">
        <v>100</v>
      </c>
      <c r="BW9" s="487">
        <v>13.333333333333334</v>
      </c>
      <c r="BX9" s="487">
        <v>26.666666666666668</v>
      </c>
      <c r="BY9" s="487">
        <v>26.666666666666668</v>
      </c>
      <c r="BZ9" s="487">
        <v>26.666666666666668</v>
      </c>
      <c r="CA9" s="488">
        <v>23.333333333333332</v>
      </c>
      <c r="CB9" s="54"/>
      <c r="CC9" s="54"/>
      <c r="CD9" s="54"/>
      <c r="CE9" s="54"/>
      <c r="CF9" s="54"/>
      <c r="CG9" s="54"/>
      <c r="CH9" s="54"/>
      <c r="CI9" s="54"/>
      <c r="CJ9" s="54"/>
      <c r="CK9" s="54"/>
      <c r="CL9" s="54"/>
      <c r="CM9" s="54"/>
      <c r="CN9" s="54"/>
      <c r="CO9" s="54"/>
      <c r="CP9" s="54"/>
      <c r="CQ9" s="54"/>
      <c r="CR9" s="54"/>
      <c r="CS9" s="54"/>
      <c r="CT9" s="54"/>
      <c r="CU9" s="54"/>
      <c r="CV9" s="54"/>
      <c r="CW9" s="54"/>
      <c r="CX9" s="54"/>
      <c r="CY9" s="54"/>
      <c r="CZ9" s="54"/>
      <c r="DA9" s="54"/>
      <c r="DB9" s="54"/>
      <c r="DC9" s="54"/>
      <c r="DD9" s="54"/>
      <c r="DE9" s="54"/>
      <c r="DF9" s="54"/>
      <c r="DG9" s="54"/>
      <c r="DH9" s="54"/>
      <c r="DI9" s="569"/>
    </row>
    <row r="10" spans="2:113 1981:2015" ht="15" customHeight="1" x14ac:dyDescent="0.25">
      <c r="B10" s="6">
        <v>8</v>
      </c>
      <c r="C10" s="416" t="s">
        <v>222</v>
      </c>
      <c r="D10" s="556" t="s">
        <v>223</v>
      </c>
      <c r="E10" s="558" t="s">
        <v>469</v>
      </c>
      <c r="F10" s="5">
        <v>5</v>
      </c>
      <c r="G10" s="4">
        <v>1985</v>
      </c>
      <c r="I10" s="5">
        <v>8</v>
      </c>
      <c r="J10" s="4" t="s">
        <v>47</v>
      </c>
      <c r="K10" s="4">
        <v>2016</v>
      </c>
      <c r="L10" s="4">
        <v>66</v>
      </c>
      <c r="M10" s="48"/>
      <c r="N10" s="5">
        <v>8</v>
      </c>
      <c r="O10" s="46" t="s">
        <v>127</v>
      </c>
      <c r="P10" s="4" t="s">
        <v>525</v>
      </c>
      <c r="Q10" s="53" t="s">
        <v>186</v>
      </c>
      <c r="R10" s="53" t="s">
        <v>187</v>
      </c>
      <c r="S10" s="53"/>
      <c r="T10" s="53"/>
      <c r="U10" s="53"/>
      <c r="V10" s="5">
        <v>5</v>
      </c>
      <c r="W10" s="288">
        <v>0.5</v>
      </c>
      <c r="Y10" s="568"/>
      <c r="Z10" s="54"/>
      <c r="AA10" s="502" t="s">
        <v>480</v>
      </c>
      <c r="AD10" s="294">
        <v>1984</v>
      </c>
      <c r="AE10" s="354"/>
      <c r="AF10" s="295">
        <v>235</v>
      </c>
      <c r="AG10" s="295">
        <v>255</v>
      </c>
      <c r="AH10" s="295">
        <v>135</v>
      </c>
      <c r="AI10" s="296">
        <v>8</v>
      </c>
      <c r="AJ10" s="83" t="s">
        <v>312</v>
      </c>
      <c r="AL10" s="580">
        <v>1984</v>
      </c>
      <c r="AM10" s="581" t="b">
        <f>Comparison!$B18</f>
        <v>1</v>
      </c>
      <c r="AN10" s="582">
        <f>IF(AM10=TRUE,1+MAX($AN$6:AN9),0)</f>
        <v>4</v>
      </c>
      <c r="AQ10" s="328">
        <v>4</v>
      </c>
      <c r="AR10" s="324">
        <f t="shared" si="3"/>
        <v>1984</v>
      </c>
      <c r="AS10" s="324">
        <f t="shared" si="4"/>
        <v>235</v>
      </c>
      <c r="AT10" s="324">
        <f t="shared" si="5"/>
        <v>255</v>
      </c>
      <c r="AU10" s="324">
        <f t="shared" si="6"/>
        <v>135</v>
      </c>
      <c r="AV10" s="329">
        <f t="shared" si="7"/>
        <v>8</v>
      </c>
      <c r="AX10" s="1">
        <v>5</v>
      </c>
      <c r="AY10" s="1" t="s">
        <v>44</v>
      </c>
      <c r="AZ10">
        <v>65</v>
      </c>
      <c r="BA10">
        <v>29</v>
      </c>
      <c r="BB10" t="s">
        <v>571</v>
      </c>
      <c r="BC10">
        <v>4</v>
      </c>
      <c r="BD10" s="413" t="s">
        <v>407</v>
      </c>
      <c r="BE10" s="413">
        <f t="shared" si="8"/>
        <v>3</v>
      </c>
      <c r="BF10" s="413" t="b">
        <v>1</v>
      </c>
      <c r="BG10" t="b">
        <v>1</v>
      </c>
      <c r="BI10" s="401">
        <v>5</v>
      </c>
      <c r="BJ10" s="401" t="s">
        <v>409</v>
      </c>
      <c r="BK10" s="401" t="s">
        <v>415</v>
      </c>
      <c r="BL10" s="447" t="s">
        <v>449</v>
      </c>
      <c r="BT10" s="784"/>
      <c r="BU10" s="457" t="s">
        <v>440</v>
      </c>
      <c r="BV10" s="487">
        <v>0</v>
      </c>
      <c r="BW10" s="487">
        <v>0</v>
      </c>
      <c r="BX10" s="487">
        <v>0</v>
      </c>
      <c r="BY10" s="487">
        <v>3.3333333333333335</v>
      </c>
      <c r="BZ10" s="487">
        <v>6.666666666666667</v>
      </c>
      <c r="CA10" s="488">
        <v>16.666666666666664</v>
      </c>
      <c r="CB10" s="54"/>
      <c r="CC10" s="54"/>
      <c r="CD10" s="54"/>
      <c r="CE10" s="54"/>
      <c r="CF10" s="54"/>
      <c r="CG10" s="54"/>
      <c r="CH10" s="54"/>
      <c r="CI10" s="54"/>
      <c r="CJ10" s="54"/>
      <c r="CK10" s="54"/>
      <c r="CL10" s="54"/>
      <c r="CM10" s="54"/>
      <c r="CN10" s="54"/>
      <c r="CO10" s="54"/>
      <c r="CP10" s="54"/>
      <c r="CQ10" s="54"/>
      <c r="CR10" s="54"/>
      <c r="CS10" s="54"/>
      <c r="CT10" s="54"/>
      <c r="CU10" s="54"/>
      <c r="CV10" s="54"/>
      <c r="CW10" s="54"/>
      <c r="CX10" s="54"/>
      <c r="CY10" s="54"/>
      <c r="CZ10" s="54"/>
      <c r="DA10" s="54"/>
      <c r="DB10" s="54"/>
      <c r="DC10" s="54"/>
      <c r="DD10" s="54"/>
      <c r="DE10" s="54"/>
      <c r="DF10" s="54"/>
      <c r="DG10" s="54"/>
      <c r="DH10" s="54"/>
      <c r="DI10" s="569"/>
    </row>
    <row r="11" spans="2:113 1981:2015" ht="15" customHeight="1" thickBot="1" x14ac:dyDescent="0.3">
      <c r="B11" s="6">
        <v>9</v>
      </c>
      <c r="C11" s="416" t="s">
        <v>60</v>
      </c>
      <c r="D11" s="556" t="s">
        <v>61</v>
      </c>
      <c r="E11" s="558" t="s">
        <v>469</v>
      </c>
      <c r="F11" s="5">
        <v>6</v>
      </c>
      <c r="G11" s="4">
        <v>1986</v>
      </c>
      <c r="I11" s="5">
        <v>9</v>
      </c>
      <c r="J11" s="4" t="s">
        <v>48</v>
      </c>
      <c r="K11" s="4">
        <v>2017</v>
      </c>
      <c r="L11" s="4">
        <v>67</v>
      </c>
      <c r="M11" s="48"/>
      <c r="N11" s="5">
        <v>9</v>
      </c>
      <c r="O11" s="46" t="s">
        <v>315</v>
      </c>
      <c r="P11" s="4" t="s">
        <v>316</v>
      </c>
      <c r="Q11" s="4" t="s">
        <v>318</v>
      </c>
      <c r="R11" s="4" t="s">
        <v>627</v>
      </c>
      <c r="S11" s="53" t="s">
        <v>628</v>
      </c>
      <c r="T11" s="53" t="s">
        <v>634</v>
      </c>
      <c r="U11" s="53" t="s">
        <v>319</v>
      </c>
      <c r="V11" s="5">
        <v>6</v>
      </c>
      <c r="W11" s="288">
        <v>0.6</v>
      </c>
      <c r="Y11" s="568"/>
      <c r="Z11" s="54"/>
      <c r="AA11" s="503">
        <v>100</v>
      </c>
      <c r="AD11" s="294">
        <v>1985</v>
      </c>
      <c r="AE11" s="355"/>
      <c r="AF11" s="295">
        <v>205</v>
      </c>
      <c r="AG11" s="295">
        <v>255</v>
      </c>
      <c r="AH11" s="295">
        <v>175</v>
      </c>
      <c r="AI11" s="296">
        <v>1</v>
      </c>
      <c r="AL11" s="580">
        <v>1985</v>
      </c>
      <c r="AM11" s="581" t="b">
        <f>Comparison!$B19</f>
        <v>1</v>
      </c>
      <c r="AN11" s="582">
        <f>IF(AM11=TRUE,1+MAX($AN$6:AN10),0)</f>
        <v>5</v>
      </c>
      <c r="AQ11" s="328">
        <v>5</v>
      </c>
      <c r="AR11" s="324">
        <f t="shared" si="3"/>
        <v>1985</v>
      </c>
      <c r="AS11" s="324">
        <f t="shared" si="4"/>
        <v>205</v>
      </c>
      <c r="AT11" s="324">
        <f t="shared" si="5"/>
        <v>255</v>
      </c>
      <c r="AU11" s="324">
        <f t="shared" si="6"/>
        <v>175</v>
      </c>
      <c r="AV11" s="329">
        <f t="shared" si="7"/>
        <v>1</v>
      </c>
      <c r="AX11" s="1">
        <v>6</v>
      </c>
      <c r="AY11" s="1" t="s">
        <v>45</v>
      </c>
      <c r="AZ11">
        <v>64</v>
      </c>
      <c r="BA11">
        <v>28</v>
      </c>
      <c r="BB11" t="s">
        <v>572</v>
      </c>
      <c r="BC11">
        <v>5</v>
      </c>
      <c r="BD11" s="413" t="s">
        <v>411</v>
      </c>
      <c r="BE11" s="413">
        <f t="shared" si="8"/>
        <v>7</v>
      </c>
      <c r="BF11" s="413" t="b">
        <v>1</v>
      </c>
      <c r="BG11" t="b">
        <v>1</v>
      </c>
      <c r="BI11" s="401">
        <v>6</v>
      </c>
      <c r="BJ11" s="401" t="s">
        <v>410</v>
      </c>
      <c r="BK11" s="401" t="s">
        <v>416</v>
      </c>
      <c r="BL11" s="447" t="s">
        <v>451</v>
      </c>
      <c r="BT11" s="784"/>
      <c r="BU11" s="457" t="s">
        <v>531</v>
      </c>
      <c r="BV11" s="487">
        <v>0</v>
      </c>
      <c r="BW11" s="487">
        <v>0</v>
      </c>
      <c r="BX11" s="487">
        <v>0</v>
      </c>
      <c r="BY11" s="487">
        <v>0</v>
      </c>
      <c r="BZ11" s="487">
        <v>0</v>
      </c>
      <c r="CA11" s="488">
        <v>0</v>
      </c>
      <c r="CB11" s="54"/>
      <c r="CC11" s="54"/>
      <c r="CD11" s="54"/>
      <c r="CE11" s="54"/>
      <c r="CF11" s="54"/>
      <c r="CG11" s="54"/>
      <c r="CH11" s="54"/>
      <c r="CI11" s="54"/>
      <c r="CJ11" s="54"/>
      <c r="CK11" s="54"/>
      <c r="CL11" s="54"/>
      <c r="CM11" s="54"/>
      <c r="CN11" s="54"/>
      <c r="CO11" s="54"/>
      <c r="CP11" s="54"/>
      <c r="CQ11" s="54"/>
      <c r="CR11" s="54"/>
      <c r="CS11" s="54"/>
      <c r="CT11" s="54"/>
      <c r="CU11" s="54"/>
      <c r="CV11" s="54"/>
      <c r="CW11" s="54"/>
      <c r="CX11" s="54"/>
      <c r="CY11" s="54"/>
      <c r="CZ11" s="54"/>
      <c r="DA11" s="54"/>
      <c r="DB11" s="54"/>
      <c r="DC11" s="54"/>
      <c r="DD11" s="54"/>
      <c r="DE11" s="54"/>
      <c r="DF11" s="54"/>
      <c r="DG11" s="54"/>
      <c r="DH11" s="54"/>
      <c r="DI11" s="569"/>
    </row>
    <row r="12" spans="2:113 1981:2015" ht="15.75" customHeight="1" x14ac:dyDescent="0.25">
      <c r="B12" s="6">
        <v>10</v>
      </c>
      <c r="C12" s="416" t="s">
        <v>162</v>
      </c>
      <c r="D12" s="556" t="s">
        <v>160</v>
      </c>
      <c r="E12" s="558" t="s">
        <v>468</v>
      </c>
      <c r="F12" s="5">
        <v>7</v>
      </c>
      <c r="G12" s="4">
        <v>1987</v>
      </c>
      <c r="I12" s="5">
        <v>10</v>
      </c>
      <c r="J12" s="4" t="s">
        <v>49</v>
      </c>
      <c r="K12" s="4">
        <v>2018</v>
      </c>
      <c r="L12" s="4">
        <v>68</v>
      </c>
      <c r="M12" s="48"/>
      <c r="N12" s="5">
        <v>10</v>
      </c>
      <c r="O12" s="4"/>
      <c r="P12" s="4"/>
      <c r="Q12" s="4"/>
      <c r="R12" s="4"/>
      <c r="S12" s="4"/>
      <c r="T12" s="4"/>
      <c r="U12" s="4"/>
      <c r="V12" s="5">
        <v>7</v>
      </c>
      <c r="W12" s="288">
        <v>0.7</v>
      </c>
      <c r="Y12" s="568"/>
      <c r="Z12" s="54"/>
      <c r="AA12" s="569"/>
      <c r="AD12" s="294">
        <v>1986</v>
      </c>
      <c r="AE12" s="356"/>
      <c r="AF12" s="295">
        <v>175</v>
      </c>
      <c r="AG12" s="295">
        <v>255</v>
      </c>
      <c r="AH12" s="295">
        <v>175</v>
      </c>
      <c r="AI12" s="296">
        <v>2</v>
      </c>
      <c r="AL12" s="580">
        <v>1986</v>
      </c>
      <c r="AM12" s="581" t="b">
        <f>Comparison!$B20</f>
        <v>1</v>
      </c>
      <c r="AN12" s="582">
        <f>IF(AM12=TRUE,1+MAX($AN$6:AN11),0)</f>
        <v>6</v>
      </c>
      <c r="AQ12" s="328">
        <v>6</v>
      </c>
      <c r="AR12" s="324">
        <f t="shared" si="3"/>
        <v>1986</v>
      </c>
      <c r="AS12" s="324">
        <f t="shared" si="4"/>
        <v>175</v>
      </c>
      <c r="AT12" s="324">
        <f t="shared" si="5"/>
        <v>255</v>
      </c>
      <c r="AU12" s="324">
        <f t="shared" si="6"/>
        <v>175</v>
      </c>
      <c r="AV12" s="329">
        <f t="shared" si="7"/>
        <v>2</v>
      </c>
      <c r="AX12" s="1">
        <v>7</v>
      </c>
      <c r="AY12" s="1" t="s">
        <v>46</v>
      </c>
      <c r="AZ12">
        <v>63</v>
      </c>
      <c r="BA12">
        <v>27</v>
      </c>
      <c r="BB12" t="s">
        <v>573</v>
      </c>
      <c r="BC12">
        <v>6</v>
      </c>
      <c r="BD12" s="413" t="s">
        <v>58</v>
      </c>
      <c r="BE12" s="413">
        <f t="shared" si="8"/>
        <v>7</v>
      </c>
      <c r="BF12" s="413" t="b">
        <v>1</v>
      </c>
      <c r="BG12" t="b">
        <v>0</v>
      </c>
      <c r="BI12" s="401">
        <v>7</v>
      </c>
      <c r="BJ12" s="401" t="s">
        <v>411</v>
      </c>
      <c r="BK12" s="401" t="s">
        <v>411</v>
      </c>
      <c r="BL12" s="447" t="s">
        <v>450</v>
      </c>
      <c r="BT12" s="784"/>
      <c r="BU12" s="458" t="s">
        <v>532</v>
      </c>
      <c r="BV12" s="489">
        <f t="shared" ca="1" si="9"/>
        <v>0</v>
      </c>
      <c r="BW12" s="489">
        <f t="shared" ref="BW12:CA12" ca="1" si="11">CL36</f>
        <v>0</v>
      </c>
      <c r="BX12" s="489">
        <f t="shared" ca="1" si="11"/>
        <v>0</v>
      </c>
      <c r="BY12" s="489">
        <f t="shared" ca="1" si="11"/>
        <v>2.8571428571428572</v>
      </c>
      <c r="BZ12" s="489">
        <f t="shared" ca="1" si="11"/>
        <v>8.5714285714285712</v>
      </c>
      <c r="CA12" s="490">
        <f t="shared" ca="1" si="11"/>
        <v>8.5714285714285712</v>
      </c>
      <c r="CB12" s="54"/>
      <c r="CC12" s="54"/>
      <c r="CD12" s="54"/>
      <c r="CE12" s="54"/>
      <c r="CF12" s="54"/>
      <c r="CG12" s="54"/>
      <c r="CH12" s="54"/>
      <c r="CI12" s="54"/>
      <c r="CJ12" s="54"/>
      <c r="CK12" s="54"/>
      <c r="CL12" s="54"/>
      <c r="CM12" s="54"/>
      <c r="CN12" s="54"/>
      <c r="CO12" s="54"/>
      <c r="CP12" s="54"/>
      <c r="CQ12" s="54"/>
      <c r="CR12" s="54"/>
      <c r="CS12" s="54"/>
      <c r="CT12" s="54"/>
      <c r="CU12" s="54"/>
      <c r="CV12" s="54"/>
      <c r="CW12" s="54"/>
      <c r="CX12" s="54"/>
      <c r="CY12" s="54"/>
      <c r="CZ12" s="54"/>
      <c r="DA12" s="54"/>
      <c r="DB12" s="54"/>
      <c r="DC12" s="54"/>
      <c r="DD12" s="54"/>
      <c r="DE12" s="54"/>
      <c r="DF12" s="54"/>
      <c r="DG12" s="54"/>
      <c r="DH12" s="54"/>
      <c r="DI12" s="569"/>
    </row>
    <row r="13" spans="2:113 1981:2015" ht="15.75" customHeight="1" x14ac:dyDescent="0.25">
      <c r="B13" s="6">
        <v>11</v>
      </c>
      <c r="C13" s="416" t="s">
        <v>163</v>
      </c>
      <c r="D13" s="556" t="s">
        <v>161</v>
      </c>
      <c r="E13" s="558" t="s">
        <v>470</v>
      </c>
      <c r="F13" s="5">
        <v>8</v>
      </c>
      <c r="G13" s="4">
        <v>1988</v>
      </c>
      <c r="I13" s="5">
        <v>11</v>
      </c>
      <c r="J13" s="4" t="s">
        <v>50</v>
      </c>
      <c r="K13" s="4"/>
      <c r="L13" s="4">
        <v>33</v>
      </c>
      <c r="M13" s="48"/>
      <c r="N13" s="5">
        <v>11</v>
      </c>
      <c r="O13" s="4"/>
      <c r="P13" s="4"/>
      <c r="Q13" s="4"/>
      <c r="R13" s="4"/>
      <c r="S13" s="53"/>
      <c r="T13" s="53"/>
      <c r="U13" s="53"/>
      <c r="V13" s="5">
        <v>8</v>
      </c>
      <c r="W13" s="288">
        <v>0.8</v>
      </c>
      <c r="Y13" s="568"/>
      <c r="Z13" s="54"/>
      <c r="AA13" s="569"/>
      <c r="AD13" s="294">
        <v>1987</v>
      </c>
      <c r="AE13" s="357"/>
      <c r="AF13" s="295">
        <v>135</v>
      </c>
      <c r="AG13" s="295">
        <v>255</v>
      </c>
      <c r="AH13" s="295">
        <v>175</v>
      </c>
      <c r="AI13" s="296">
        <v>3</v>
      </c>
      <c r="AL13" s="580">
        <v>1987</v>
      </c>
      <c r="AM13" s="581" t="b">
        <f>Comparison!$B21</f>
        <v>1</v>
      </c>
      <c r="AN13" s="582">
        <f>IF(AM13=TRUE,1+MAX($AN$6:AN12),0)</f>
        <v>7</v>
      </c>
      <c r="AQ13" s="328">
        <v>7</v>
      </c>
      <c r="AR13" s="324">
        <f t="shared" si="3"/>
        <v>1987</v>
      </c>
      <c r="AS13" s="324">
        <f t="shared" si="4"/>
        <v>135</v>
      </c>
      <c r="AT13" s="324">
        <f t="shared" si="5"/>
        <v>255</v>
      </c>
      <c r="AU13" s="324">
        <f t="shared" si="6"/>
        <v>175</v>
      </c>
      <c r="AV13" s="329">
        <f t="shared" si="7"/>
        <v>3</v>
      </c>
      <c r="AX13" s="1">
        <v>8</v>
      </c>
      <c r="AY13" s="1" t="s">
        <v>47</v>
      </c>
      <c r="AZ13">
        <v>62</v>
      </c>
      <c r="BA13">
        <v>26</v>
      </c>
      <c r="BB13" t="s">
        <v>574</v>
      </c>
      <c r="BC13">
        <v>7</v>
      </c>
      <c r="BD13" s="413" t="s">
        <v>60</v>
      </c>
      <c r="BE13" s="413">
        <f t="shared" si="8"/>
        <v>9</v>
      </c>
      <c r="BF13" s="413" t="b">
        <v>1</v>
      </c>
      <c r="BG13" t="b">
        <v>0</v>
      </c>
      <c r="BT13" s="784"/>
      <c r="BU13" s="468" t="s">
        <v>533</v>
      </c>
      <c r="BV13" s="491">
        <v>0</v>
      </c>
      <c r="BW13" s="491">
        <v>0</v>
      </c>
      <c r="BX13" s="491">
        <v>0</v>
      </c>
      <c r="BY13" s="491">
        <v>0</v>
      </c>
      <c r="BZ13" s="491">
        <v>0</v>
      </c>
      <c r="CA13" s="492">
        <v>6.666666666666667</v>
      </c>
      <c r="CB13" s="54"/>
      <c r="CC13" s="54"/>
      <c r="CD13" s="54"/>
      <c r="CE13" s="54"/>
      <c r="CF13" s="54"/>
      <c r="CG13" s="54"/>
      <c r="CH13" s="54"/>
      <c r="CI13" s="54"/>
      <c r="CJ13" s="54"/>
      <c r="CK13" s="54"/>
      <c r="CL13" s="54"/>
      <c r="CM13" s="54"/>
      <c r="CN13" s="54"/>
      <c r="CO13" s="54"/>
      <c r="CP13" s="54"/>
      <c r="CQ13" s="54"/>
      <c r="CR13" s="54"/>
      <c r="CS13" s="54"/>
      <c r="CT13" s="54"/>
      <c r="CU13" s="54"/>
      <c r="CV13" s="54"/>
      <c r="CW13" s="54"/>
      <c r="CX13" s="54"/>
      <c r="CY13" s="54"/>
      <c r="CZ13" s="54"/>
      <c r="DA13" s="54"/>
      <c r="DB13" s="54"/>
      <c r="DC13" s="54"/>
      <c r="DD13" s="54"/>
      <c r="DE13" s="54"/>
      <c r="DF13" s="54"/>
      <c r="DG13" s="54"/>
      <c r="DH13" s="54"/>
      <c r="DI13" s="569"/>
    </row>
    <row r="14" spans="2:113 1981:2015" ht="15" customHeight="1" x14ac:dyDescent="0.25">
      <c r="B14" s="6">
        <v>12</v>
      </c>
      <c r="C14" s="416" t="s">
        <v>62</v>
      </c>
      <c r="D14" s="556" t="s">
        <v>63</v>
      </c>
      <c r="E14" s="558" t="s">
        <v>469</v>
      </c>
      <c r="F14" s="5">
        <v>9</v>
      </c>
      <c r="G14" s="4">
        <v>1989</v>
      </c>
      <c r="I14" s="5">
        <v>12</v>
      </c>
      <c r="J14" s="4" t="s">
        <v>51</v>
      </c>
      <c r="K14" s="4"/>
      <c r="L14" s="4">
        <v>34</v>
      </c>
      <c r="M14" s="48"/>
      <c r="N14" s="5">
        <v>12</v>
      </c>
      <c r="O14" s="4"/>
      <c r="P14" s="4"/>
      <c r="Q14" s="4"/>
      <c r="R14" s="4"/>
      <c r="S14" s="4"/>
      <c r="T14" s="4"/>
      <c r="U14" s="4"/>
      <c r="V14" s="5">
        <v>9</v>
      </c>
      <c r="W14" s="288">
        <v>0.9</v>
      </c>
      <c r="Y14" s="568"/>
      <c r="Z14" s="54"/>
      <c r="AA14" s="569"/>
      <c r="AD14" s="294">
        <v>1988</v>
      </c>
      <c r="AE14" s="358"/>
      <c r="AF14" s="295">
        <v>175</v>
      </c>
      <c r="AG14" s="295">
        <v>255</v>
      </c>
      <c r="AH14" s="295">
        <v>205</v>
      </c>
      <c r="AI14" s="296">
        <v>8</v>
      </c>
      <c r="AL14" s="580">
        <v>1988</v>
      </c>
      <c r="AM14" s="581" t="b">
        <f>Comparison!$B22</f>
        <v>1</v>
      </c>
      <c r="AN14" s="582">
        <f>IF(AM14=TRUE,1+MAX($AN$6:AN13),0)</f>
        <v>8</v>
      </c>
      <c r="AQ14" s="328">
        <v>8</v>
      </c>
      <c r="AR14" s="324">
        <f t="shared" si="3"/>
        <v>1988</v>
      </c>
      <c r="AS14" s="324">
        <f t="shared" si="4"/>
        <v>175</v>
      </c>
      <c r="AT14" s="324">
        <f t="shared" si="5"/>
        <v>255</v>
      </c>
      <c r="AU14" s="324">
        <f t="shared" si="6"/>
        <v>205</v>
      </c>
      <c r="AV14" s="329">
        <f t="shared" si="7"/>
        <v>8</v>
      </c>
      <c r="AX14" s="1">
        <v>9</v>
      </c>
      <c r="AY14" s="1" t="s">
        <v>48</v>
      </c>
      <c r="AZ14">
        <v>61</v>
      </c>
      <c r="BA14">
        <v>25</v>
      </c>
      <c r="BB14" t="s">
        <v>575</v>
      </c>
      <c r="BC14">
        <v>8</v>
      </c>
      <c r="BD14" s="413" t="s">
        <v>406</v>
      </c>
      <c r="BE14" s="413">
        <f t="shared" si="8"/>
        <v>1</v>
      </c>
      <c r="BF14" s="413" t="b">
        <v>1</v>
      </c>
      <c r="BG14" t="b">
        <v>1</v>
      </c>
      <c r="BT14" s="784"/>
      <c r="BU14" s="468" t="s">
        <v>534</v>
      </c>
      <c r="BV14" s="491">
        <v>0</v>
      </c>
      <c r="BW14" s="491">
        <v>86.666666666666671</v>
      </c>
      <c r="BX14" s="491">
        <v>43.333333333333336</v>
      </c>
      <c r="BY14" s="491">
        <v>30</v>
      </c>
      <c r="BZ14" s="491">
        <v>16.666666666666664</v>
      </c>
      <c r="CA14" s="492">
        <v>3.3333333333333335</v>
      </c>
      <c r="CB14" s="54"/>
      <c r="CC14" s="54"/>
      <c r="CD14" s="54"/>
      <c r="CE14" s="54"/>
      <c r="CF14" s="54"/>
      <c r="CG14" s="54"/>
      <c r="CH14" s="54"/>
      <c r="CI14" s="54"/>
      <c r="CJ14" s="54"/>
      <c r="CK14" s="54"/>
      <c r="CL14" s="54"/>
      <c r="CM14" s="54"/>
      <c r="CN14" s="54"/>
      <c r="CO14" s="54"/>
      <c r="CP14" s="54"/>
      <c r="CQ14" s="54"/>
      <c r="CR14" s="54"/>
      <c r="CS14" s="54"/>
      <c r="CT14" s="54"/>
      <c r="CU14" s="54"/>
      <c r="CV14" s="54"/>
      <c r="CW14" s="54"/>
      <c r="CX14" s="54"/>
      <c r="CY14" s="54"/>
      <c r="CZ14" s="54"/>
      <c r="DA14" s="54"/>
      <c r="DB14" s="54"/>
      <c r="DC14" s="54"/>
      <c r="DD14" s="54"/>
      <c r="DE14" s="54"/>
      <c r="DF14" s="54"/>
      <c r="DG14" s="54"/>
      <c r="DH14" s="54"/>
      <c r="DI14" s="569"/>
    </row>
    <row r="15" spans="2:113 1981:2015" ht="17.25" customHeight="1" thickBot="1" x14ac:dyDescent="0.3">
      <c r="B15" s="6">
        <v>13</v>
      </c>
      <c r="C15" s="417" t="s">
        <v>240</v>
      </c>
      <c r="D15" s="561" t="s">
        <v>217</v>
      </c>
      <c r="E15" s="559" t="s">
        <v>469</v>
      </c>
      <c r="F15" s="5">
        <v>10</v>
      </c>
      <c r="G15" s="4">
        <v>1990</v>
      </c>
      <c r="I15" s="5">
        <v>13</v>
      </c>
      <c r="J15" s="4"/>
      <c r="K15" s="4"/>
      <c r="L15" s="4">
        <v>35</v>
      </c>
      <c r="M15" s="48"/>
      <c r="N15" s="5">
        <v>13</v>
      </c>
      <c r="O15" s="4"/>
      <c r="P15" s="4"/>
      <c r="Q15" s="4"/>
      <c r="R15" s="4"/>
      <c r="S15" s="4"/>
      <c r="T15" s="4"/>
      <c r="U15" s="4"/>
      <c r="V15" s="5"/>
      <c r="W15" s="286"/>
      <c r="Y15" s="568"/>
      <c r="Z15" s="54"/>
      <c r="AA15" s="569"/>
      <c r="AD15" s="294">
        <v>1989</v>
      </c>
      <c r="AE15" s="359"/>
      <c r="AF15" s="295">
        <v>205</v>
      </c>
      <c r="AG15" s="295">
        <v>255</v>
      </c>
      <c r="AH15" s="295">
        <v>205</v>
      </c>
      <c r="AI15" s="296">
        <v>1</v>
      </c>
      <c r="AL15" s="580">
        <v>1989</v>
      </c>
      <c r="AM15" s="581" t="b">
        <f>Comparison!$B23</f>
        <v>1</v>
      </c>
      <c r="AN15" s="582">
        <f>IF(AM15=TRUE,1+MAX($AN$6:AN14),0)</f>
        <v>9</v>
      </c>
      <c r="AQ15" s="328">
        <v>9</v>
      </c>
      <c r="AR15" s="324">
        <f t="shared" si="3"/>
        <v>1989</v>
      </c>
      <c r="AS15" s="324">
        <f t="shared" si="4"/>
        <v>205</v>
      </c>
      <c r="AT15" s="324">
        <f t="shared" si="5"/>
        <v>255</v>
      </c>
      <c r="AU15" s="324">
        <f t="shared" si="6"/>
        <v>205</v>
      </c>
      <c r="AV15" s="329">
        <f t="shared" si="7"/>
        <v>1</v>
      </c>
      <c r="AX15" s="1">
        <v>10</v>
      </c>
      <c r="AY15" s="1" t="s">
        <v>49</v>
      </c>
      <c r="AZ15">
        <v>60</v>
      </c>
      <c r="BA15">
        <v>24</v>
      </c>
      <c r="BB15" t="s">
        <v>576</v>
      </c>
      <c r="BC15">
        <v>9</v>
      </c>
      <c r="BD15" s="413" t="s">
        <v>68</v>
      </c>
      <c r="BE15" s="413">
        <f t="shared" si="8"/>
        <v>18</v>
      </c>
      <c r="BF15" s="413" t="b">
        <v>1</v>
      </c>
      <c r="BG15" t="b">
        <v>0</v>
      </c>
      <c r="BT15" s="785"/>
      <c r="BU15" s="459" t="s">
        <v>431</v>
      </c>
      <c r="BV15" s="493">
        <v>0</v>
      </c>
      <c r="BW15" s="493">
        <v>0</v>
      </c>
      <c r="BX15" s="493">
        <v>3.3333333333333335</v>
      </c>
      <c r="BY15" s="493">
        <v>6.666666666666667</v>
      </c>
      <c r="BZ15" s="493">
        <v>13.333333333333334</v>
      </c>
      <c r="CA15" s="494">
        <v>16.666666666666664</v>
      </c>
      <c r="CB15" s="54"/>
      <c r="CC15" s="54"/>
      <c r="CD15" s="54"/>
      <c r="CE15" s="54"/>
      <c r="CF15" s="54"/>
      <c r="CG15" s="54"/>
      <c r="CH15" s="54"/>
      <c r="CI15" s="54"/>
      <c r="CJ15" s="54"/>
      <c r="CK15" s="54"/>
      <c r="CL15" s="54"/>
      <c r="CM15" s="54"/>
      <c r="CN15" s="54"/>
      <c r="CO15" s="54"/>
      <c r="CP15" s="54"/>
      <c r="CQ15" s="54"/>
      <c r="CR15" s="54"/>
      <c r="CS15" s="54"/>
      <c r="CT15" s="54"/>
      <c r="CU15" s="54"/>
      <c r="CV15" s="54"/>
      <c r="CW15" s="54"/>
      <c r="CX15" s="54"/>
      <c r="CY15" s="54"/>
      <c r="CZ15" s="54"/>
      <c r="DA15" s="54"/>
      <c r="DB15" s="54"/>
      <c r="DC15" s="54"/>
      <c r="DD15" s="54"/>
      <c r="DE15" s="54"/>
      <c r="DF15" s="54"/>
      <c r="DG15" s="54"/>
      <c r="DH15" s="54"/>
      <c r="DI15" s="569"/>
    </row>
    <row r="16" spans="2:113 1981:2015" ht="17.25" customHeight="1" x14ac:dyDescent="0.25">
      <c r="B16" s="6">
        <v>14</v>
      </c>
      <c r="C16" s="418" t="s">
        <v>64</v>
      </c>
      <c r="D16" s="556" t="s">
        <v>65</v>
      </c>
      <c r="E16" s="557" t="s">
        <v>467</v>
      </c>
      <c r="F16" s="5">
        <v>11</v>
      </c>
      <c r="G16" s="4">
        <v>1991</v>
      </c>
      <c r="I16" s="5">
        <v>14</v>
      </c>
      <c r="J16" s="4"/>
      <c r="K16" s="4"/>
      <c r="L16" s="4">
        <v>36</v>
      </c>
      <c r="M16" s="48"/>
      <c r="N16" s="5">
        <v>14</v>
      </c>
      <c r="O16" s="4"/>
      <c r="P16" s="4"/>
      <c r="Q16" s="4"/>
      <c r="R16" s="4"/>
      <c r="S16" s="4"/>
      <c r="T16" s="4"/>
      <c r="U16" s="4"/>
      <c r="Y16" s="568"/>
      <c r="Z16" s="54"/>
      <c r="AA16" s="569"/>
      <c r="AD16" s="294">
        <v>1990</v>
      </c>
      <c r="AE16" s="350"/>
      <c r="AF16" s="295">
        <v>135</v>
      </c>
      <c r="AG16" s="295">
        <v>135</v>
      </c>
      <c r="AH16" s="295">
        <v>255</v>
      </c>
      <c r="AI16" s="296">
        <v>2</v>
      </c>
      <c r="AL16" s="580">
        <v>1990</v>
      </c>
      <c r="AM16" s="581" t="b">
        <f>Comparison!$B24</f>
        <v>1</v>
      </c>
      <c r="AN16" s="582">
        <f>IF(AM16=TRUE,1+MAX($AN$6:AN15),0)</f>
        <v>10</v>
      </c>
      <c r="AQ16" s="328">
        <v>10</v>
      </c>
      <c r="AR16" s="324">
        <f t="shared" si="3"/>
        <v>1990</v>
      </c>
      <c r="AS16" s="324">
        <f t="shared" si="4"/>
        <v>135</v>
      </c>
      <c r="AT16" s="324">
        <f t="shared" si="5"/>
        <v>135</v>
      </c>
      <c r="AU16" s="324">
        <f t="shared" si="6"/>
        <v>255</v>
      </c>
      <c r="AV16" s="329">
        <f t="shared" si="7"/>
        <v>2</v>
      </c>
      <c r="AX16" s="1">
        <v>11</v>
      </c>
      <c r="AY16" s="1" t="s">
        <v>50</v>
      </c>
      <c r="AZ16">
        <v>60</v>
      </c>
      <c r="BA16">
        <v>24</v>
      </c>
      <c r="BB16" t="s">
        <v>577</v>
      </c>
      <c r="BC16" s="1">
        <v>10</v>
      </c>
      <c r="BD16" s="413" t="s">
        <v>76</v>
      </c>
      <c r="BE16" s="413">
        <f t="shared" si="8"/>
        <v>33</v>
      </c>
      <c r="BF16" s="413" t="b">
        <v>1</v>
      </c>
      <c r="BG16" t="b">
        <v>0</v>
      </c>
      <c r="BT16" s="783" t="s">
        <v>436</v>
      </c>
      <c r="BU16" s="456" t="s">
        <v>432</v>
      </c>
      <c r="BV16" s="486">
        <f ca="1">CK43</f>
        <v>0</v>
      </c>
      <c r="BW16" s="486">
        <f t="shared" ref="BW16:CA16" ca="1" si="12">CL43</f>
        <v>0</v>
      </c>
      <c r="BX16" s="486">
        <f t="shared" ca="1" si="12"/>
        <v>17.142857142857142</v>
      </c>
      <c r="BY16" s="486">
        <f t="shared" ca="1" si="12"/>
        <v>11.428571428571429</v>
      </c>
      <c r="BZ16" s="486">
        <f t="shared" ca="1" si="12"/>
        <v>8.5714285714285712</v>
      </c>
      <c r="CA16" s="495">
        <f t="shared" ca="1" si="12"/>
        <v>16.666666666666668</v>
      </c>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69"/>
    </row>
    <row r="17" spans="2:113" ht="17.25" customHeight="1" x14ac:dyDescent="0.25">
      <c r="B17" s="6">
        <v>15</v>
      </c>
      <c r="C17" s="418" t="s">
        <v>230</v>
      </c>
      <c r="D17" s="556" t="s">
        <v>229</v>
      </c>
      <c r="E17" s="558" t="s">
        <v>469</v>
      </c>
      <c r="F17" s="5">
        <v>12</v>
      </c>
      <c r="G17" s="4">
        <v>1992</v>
      </c>
      <c r="I17" s="5">
        <v>15</v>
      </c>
      <c r="J17" s="4"/>
      <c r="K17" s="4"/>
      <c r="L17" s="4">
        <v>37</v>
      </c>
      <c r="M17" s="48"/>
      <c r="N17" s="5">
        <v>15</v>
      </c>
      <c r="O17" s="4"/>
      <c r="P17" s="4"/>
      <c r="Q17" s="4"/>
      <c r="R17" s="4"/>
      <c r="S17" s="4"/>
      <c r="T17" s="4"/>
      <c r="U17" s="4"/>
      <c r="Y17" s="568"/>
      <c r="Z17" s="54"/>
      <c r="AA17" s="569"/>
      <c r="AD17" s="294">
        <v>1991</v>
      </c>
      <c r="AE17" s="360"/>
      <c r="AF17" s="295">
        <v>135</v>
      </c>
      <c r="AG17" s="295">
        <v>175</v>
      </c>
      <c r="AH17" s="295">
        <v>255</v>
      </c>
      <c r="AI17" s="296">
        <v>3</v>
      </c>
      <c r="AL17" s="580">
        <v>1991</v>
      </c>
      <c r="AM17" s="581" t="b">
        <f>Comparison!$B25</f>
        <v>1</v>
      </c>
      <c r="AN17" s="582">
        <f>IF(AM17=TRUE,1+MAX($AN$6:AN16),0)</f>
        <v>11</v>
      </c>
      <c r="AQ17" s="328">
        <v>11</v>
      </c>
      <c r="AR17" s="324">
        <f t="shared" si="3"/>
        <v>1991</v>
      </c>
      <c r="AS17" s="324">
        <f t="shared" si="4"/>
        <v>135</v>
      </c>
      <c r="AT17" s="324">
        <f t="shared" si="5"/>
        <v>175</v>
      </c>
      <c r="AU17" s="324">
        <f t="shared" si="6"/>
        <v>255</v>
      </c>
      <c r="AV17" s="329">
        <f t="shared" si="7"/>
        <v>3</v>
      </c>
      <c r="AX17" s="1">
        <v>12</v>
      </c>
      <c r="AY17" s="1" t="s">
        <v>51</v>
      </c>
      <c r="AZ17">
        <v>60</v>
      </c>
      <c r="BA17">
        <v>24</v>
      </c>
      <c r="BB17" t="s">
        <v>578</v>
      </c>
      <c r="BC17" s="1">
        <v>11</v>
      </c>
      <c r="BD17" s="413" t="s">
        <v>420</v>
      </c>
      <c r="BE17" s="413">
        <f t="shared" si="8"/>
        <v>2</v>
      </c>
      <c r="BF17" s="413" t="b">
        <v>1</v>
      </c>
      <c r="BG17" t="b">
        <v>1</v>
      </c>
      <c r="BT17" s="784"/>
      <c r="BU17" s="457" t="s">
        <v>528</v>
      </c>
      <c r="BV17" s="487">
        <v>0</v>
      </c>
      <c r="BW17" s="487">
        <v>43.333333333333336</v>
      </c>
      <c r="BX17" s="487">
        <v>73.333333333333329</v>
      </c>
      <c r="BY17" s="487">
        <v>26.666666666666668</v>
      </c>
      <c r="BZ17" s="487">
        <v>23.333333333333332</v>
      </c>
      <c r="CA17" s="488">
        <v>16.666666666666664</v>
      </c>
      <c r="CB17" s="54"/>
      <c r="CC17" s="54">
        <v>0</v>
      </c>
      <c r="CD17" s="54">
        <v>0</v>
      </c>
      <c r="CE17" s="54">
        <v>0</v>
      </c>
      <c r="CF17" s="54"/>
      <c r="CG17" s="54"/>
      <c r="CH17" s="54"/>
      <c r="CI17" s="54"/>
      <c r="CJ17" s="54"/>
      <c r="CK17" s="54"/>
      <c r="CL17" s="54"/>
      <c r="CM17" s="54"/>
      <c r="CN17" s="54"/>
      <c r="CO17" s="54"/>
      <c r="CP17" s="54"/>
      <c r="CQ17" s="54"/>
      <c r="CR17" s="54"/>
      <c r="CS17" s="54"/>
      <c r="CT17" s="54"/>
      <c r="CU17" s="54"/>
      <c r="CV17" s="54"/>
      <c r="CW17" s="54"/>
      <c r="CX17" s="54"/>
      <c r="CY17" s="54"/>
      <c r="CZ17" s="54"/>
      <c r="DA17" s="54"/>
      <c r="DB17" s="54"/>
      <c r="DC17" s="54"/>
      <c r="DD17" s="54"/>
      <c r="DE17" s="54"/>
      <c r="DF17" s="54"/>
      <c r="DG17" s="54"/>
      <c r="DH17" s="54"/>
      <c r="DI17" s="569"/>
    </row>
    <row r="18" spans="2:113" ht="15" customHeight="1" x14ac:dyDescent="0.25">
      <c r="B18" s="6">
        <v>16</v>
      </c>
      <c r="C18" s="418" t="s">
        <v>66</v>
      </c>
      <c r="D18" s="556" t="s">
        <v>67</v>
      </c>
      <c r="E18" s="558" t="s">
        <v>469</v>
      </c>
      <c r="F18" s="5">
        <v>13</v>
      </c>
      <c r="G18" s="4">
        <v>1993</v>
      </c>
      <c r="I18" s="5">
        <v>16</v>
      </c>
      <c r="J18" s="4"/>
      <c r="K18" s="4"/>
      <c r="L18" s="4">
        <v>38</v>
      </c>
      <c r="M18" s="48"/>
      <c r="N18" s="5">
        <v>16</v>
      </c>
      <c r="O18" s="4"/>
      <c r="P18" s="4"/>
      <c r="Q18" s="4"/>
      <c r="R18" s="4"/>
      <c r="S18" s="4"/>
      <c r="T18" s="4"/>
      <c r="U18" s="4"/>
      <c r="Y18" s="568"/>
      <c r="Z18" s="54"/>
      <c r="AA18" s="569"/>
      <c r="AD18" s="294">
        <v>1992</v>
      </c>
      <c r="AE18" s="361"/>
      <c r="AF18" s="295">
        <v>135</v>
      </c>
      <c r="AG18" s="295">
        <v>205</v>
      </c>
      <c r="AH18" s="295">
        <v>255</v>
      </c>
      <c r="AI18" s="296">
        <v>8</v>
      </c>
      <c r="AL18" s="580">
        <v>1992</v>
      </c>
      <c r="AM18" s="581" t="b">
        <f>Comparison!$B26</f>
        <v>1</v>
      </c>
      <c r="AN18" s="582">
        <f>IF(AM18=TRUE,1+MAX($AN$6:AN17),0)</f>
        <v>12</v>
      </c>
      <c r="AQ18" s="328">
        <v>12</v>
      </c>
      <c r="AR18" s="324">
        <f t="shared" si="3"/>
        <v>1992</v>
      </c>
      <c r="AS18" s="324">
        <f t="shared" si="4"/>
        <v>135</v>
      </c>
      <c r="AT18" s="324">
        <f t="shared" si="5"/>
        <v>205</v>
      </c>
      <c r="AU18" s="324">
        <f t="shared" si="6"/>
        <v>255</v>
      </c>
      <c r="AV18" s="329">
        <f t="shared" si="7"/>
        <v>8</v>
      </c>
      <c r="BB18" t="s">
        <v>579</v>
      </c>
      <c r="BC18" s="1">
        <v>12</v>
      </c>
      <c r="BD18" s="413" t="s">
        <v>80</v>
      </c>
      <c r="BE18" s="413">
        <f t="shared" si="8"/>
        <v>38</v>
      </c>
      <c r="BF18" s="413" t="b">
        <v>1</v>
      </c>
      <c r="BG18" t="b">
        <v>0</v>
      </c>
      <c r="BT18" s="784"/>
      <c r="BU18" s="457" t="s">
        <v>529</v>
      </c>
      <c r="BV18" s="487">
        <v>0</v>
      </c>
      <c r="BW18" s="487">
        <v>0</v>
      </c>
      <c r="BX18" s="487">
        <v>6.666666666666667</v>
      </c>
      <c r="BY18" s="487">
        <v>36.666666666666664</v>
      </c>
      <c r="BZ18" s="487">
        <v>26.666666666666668</v>
      </c>
      <c r="CA18" s="488">
        <v>30</v>
      </c>
      <c r="CB18" s="54"/>
      <c r="CC18" s="54">
        <v>0</v>
      </c>
      <c r="CD18" s="54">
        <v>0</v>
      </c>
      <c r="CE18" s="54">
        <v>0</v>
      </c>
      <c r="CF18" s="54"/>
      <c r="CG18" s="54"/>
      <c r="CH18" s="54"/>
      <c r="CI18" s="54"/>
      <c r="CJ18" s="54"/>
      <c r="CK18" s="54"/>
      <c r="CL18" s="54"/>
      <c r="CM18" s="54"/>
      <c r="CN18" s="54"/>
      <c r="CO18" s="54"/>
      <c r="CP18" s="54"/>
      <c r="CQ18" s="54"/>
      <c r="CR18" s="54"/>
      <c r="CS18" s="54"/>
      <c r="CT18" s="54"/>
      <c r="CU18" s="54"/>
      <c r="CV18" s="54"/>
      <c r="CW18" s="54"/>
      <c r="CX18" s="54"/>
      <c r="CY18" s="54"/>
      <c r="CZ18" s="54"/>
      <c r="DA18" s="54"/>
      <c r="DB18" s="54"/>
      <c r="DC18" s="54"/>
      <c r="DD18" s="54"/>
      <c r="DE18" s="54"/>
      <c r="DF18" s="54"/>
      <c r="DG18" s="54"/>
      <c r="DH18" s="54"/>
      <c r="DI18" s="569"/>
    </row>
    <row r="19" spans="2:113" ht="15.75" customHeight="1" x14ac:dyDescent="0.25">
      <c r="B19" s="6">
        <v>17</v>
      </c>
      <c r="C19" s="418" t="s">
        <v>159</v>
      </c>
      <c r="D19" s="556" t="s">
        <v>158</v>
      </c>
      <c r="E19" s="559" t="s">
        <v>470</v>
      </c>
      <c r="F19" s="5">
        <v>14</v>
      </c>
      <c r="G19" s="4">
        <v>1994</v>
      </c>
      <c r="I19" s="5">
        <v>17</v>
      </c>
      <c r="J19" s="4"/>
      <c r="K19" s="4"/>
      <c r="L19" s="4">
        <v>39</v>
      </c>
      <c r="M19" s="48"/>
      <c r="N19" s="5">
        <v>17</v>
      </c>
      <c r="O19" s="4"/>
      <c r="P19" s="4"/>
      <c r="Q19" s="4"/>
      <c r="R19" s="4"/>
      <c r="S19" s="4"/>
      <c r="T19" s="4"/>
      <c r="U19" s="4"/>
      <c r="Y19" s="570" t="s">
        <v>558</v>
      </c>
      <c r="Z19" s="54"/>
      <c r="AA19" s="569"/>
      <c r="AD19" s="294">
        <v>1993</v>
      </c>
      <c r="AE19" s="362"/>
      <c r="AF19" s="295">
        <v>135</v>
      </c>
      <c r="AG19" s="295">
        <v>235</v>
      </c>
      <c r="AH19" s="295">
        <v>255</v>
      </c>
      <c r="AI19" s="296">
        <v>1</v>
      </c>
      <c r="AL19" s="580">
        <v>1993</v>
      </c>
      <c r="AM19" s="581" t="b">
        <f>Comparison!$B27</f>
        <v>1</v>
      </c>
      <c r="AN19" s="582">
        <f>IF(AM19=TRUE,1+MAX($AN$6:AN18),0)</f>
        <v>13</v>
      </c>
      <c r="AQ19" s="328">
        <v>13</v>
      </c>
      <c r="AR19" s="324">
        <f t="shared" si="3"/>
        <v>1993</v>
      </c>
      <c r="AS19" s="324">
        <f t="shared" si="4"/>
        <v>135</v>
      </c>
      <c r="AT19" s="324">
        <f t="shared" si="5"/>
        <v>235</v>
      </c>
      <c r="AU19" s="324">
        <f t="shared" si="6"/>
        <v>255</v>
      </c>
      <c r="AV19" s="329">
        <f t="shared" si="7"/>
        <v>1</v>
      </c>
      <c r="BB19" t="s">
        <v>580</v>
      </c>
      <c r="BC19" s="1">
        <v>13</v>
      </c>
      <c r="BD19" s="413" t="s">
        <v>409</v>
      </c>
      <c r="BE19" s="413">
        <f t="shared" si="8"/>
        <v>5</v>
      </c>
      <c r="BF19" s="413" t="b">
        <v>1</v>
      </c>
      <c r="BG19" t="b">
        <v>1</v>
      </c>
      <c r="BT19" s="784"/>
      <c r="BU19" s="457" t="s">
        <v>530</v>
      </c>
      <c r="BV19" s="487">
        <v>0</v>
      </c>
      <c r="BW19" s="487">
        <v>0</v>
      </c>
      <c r="BX19" s="487">
        <v>0</v>
      </c>
      <c r="BY19" s="487">
        <v>3.3333333333333335</v>
      </c>
      <c r="BZ19" s="487">
        <v>13.333333333333334</v>
      </c>
      <c r="CA19" s="488">
        <v>10</v>
      </c>
      <c r="CB19" s="54"/>
      <c r="CC19" s="54">
        <v>0</v>
      </c>
      <c r="CD19" s="54">
        <v>0</v>
      </c>
      <c r="CE19" s="54">
        <v>0</v>
      </c>
      <c r="CF19" s="54"/>
      <c r="CG19" s="54"/>
      <c r="CH19" s="54"/>
      <c r="CI19" s="54"/>
      <c r="CJ19" s="54"/>
      <c r="CK19" s="54"/>
      <c r="CL19" s="54"/>
      <c r="CM19" s="54"/>
      <c r="CN19" s="54"/>
      <c r="CO19" s="54"/>
      <c r="CP19" s="54"/>
      <c r="CQ19" s="54"/>
      <c r="CR19" s="54"/>
      <c r="CS19" s="54"/>
      <c r="CT19" s="54"/>
      <c r="CU19" s="54"/>
      <c r="CV19" s="54"/>
      <c r="CW19" s="54"/>
      <c r="CX19" s="54"/>
      <c r="CY19" s="54"/>
      <c r="CZ19" s="54"/>
      <c r="DA19" s="54"/>
      <c r="DB19" s="54"/>
      <c r="DC19" s="54"/>
      <c r="DD19" s="54"/>
      <c r="DE19" s="54"/>
      <c r="DF19" s="54"/>
      <c r="DG19" s="54"/>
      <c r="DH19" s="54"/>
      <c r="DI19" s="569"/>
    </row>
    <row r="20" spans="2:113" x14ac:dyDescent="0.25">
      <c r="B20" s="6">
        <v>18</v>
      </c>
      <c r="C20" s="419" t="s">
        <v>68</v>
      </c>
      <c r="D20" s="562" t="s">
        <v>69</v>
      </c>
      <c r="E20" s="557" t="s">
        <v>467</v>
      </c>
      <c r="F20" s="5">
        <v>15</v>
      </c>
      <c r="G20" s="4">
        <v>1995</v>
      </c>
      <c r="I20" s="5">
        <v>18</v>
      </c>
      <c r="J20" s="4"/>
      <c r="K20" s="4"/>
      <c r="L20" s="4">
        <v>40</v>
      </c>
      <c r="M20" s="48"/>
      <c r="N20" s="5">
        <v>18</v>
      </c>
      <c r="O20" s="4"/>
      <c r="P20" s="4"/>
      <c r="Q20" s="4"/>
      <c r="R20" s="4"/>
      <c r="S20" s="4"/>
      <c r="T20" s="4"/>
      <c r="U20" s="4"/>
      <c r="Y20" s="502" t="s">
        <v>559</v>
      </c>
      <c r="Z20" s="54"/>
      <c r="AA20" s="569"/>
      <c r="AD20" s="294">
        <v>1994</v>
      </c>
      <c r="AE20" s="363"/>
      <c r="AF20" s="295">
        <v>175</v>
      </c>
      <c r="AG20" s="295">
        <v>205</v>
      </c>
      <c r="AH20" s="295">
        <v>255</v>
      </c>
      <c r="AI20" s="296">
        <v>2</v>
      </c>
      <c r="AL20" s="580">
        <v>1994</v>
      </c>
      <c r="AM20" s="581" t="b">
        <f>Comparison!$B28</f>
        <v>1</v>
      </c>
      <c r="AN20" s="582">
        <f>IF(AM20=TRUE,1+MAX($AN$6:AN19),0)</f>
        <v>14</v>
      </c>
      <c r="AQ20" s="328">
        <v>14</v>
      </c>
      <c r="AR20" s="324">
        <f t="shared" si="3"/>
        <v>1994</v>
      </c>
      <c r="AS20" s="324">
        <f t="shared" si="4"/>
        <v>175</v>
      </c>
      <c r="AT20" s="324">
        <f t="shared" si="5"/>
        <v>205</v>
      </c>
      <c r="AU20" s="324">
        <f t="shared" si="6"/>
        <v>255</v>
      </c>
      <c r="AV20" s="329">
        <f t="shared" si="7"/>
        <v>2</v>
      </c>
      <c r="BB20" t="s">
        <v>581</v>
      </c>
      <c r="BC20" s="1">
        <v>14</v>
      </c>
      <c r="BD20" s="413" t="s">
        <v>83</v>
      </c>
      <c r="BE20" s="413">
        <f t="shared" si="8"/>
        <v>42</v>
      </c>
      <c r="BF20" s="413" t="b">
        <v>1</v>
      </c>
      <c r="BG20" t="b">
        <v>0</v>
      </c>
      <c r="BT20" s="784"/>
      <c r="BU20" s="458" t="s">
        <v>434</v>
      </c>
      <c r="BV20" s="489">
        <v>0</v>
      </c>
      <c r="BW20" s="489">
        <v>0</v>
      </c>
      <c r="BX20" s="489">
        <v>0</v>
      </c>
      <c r="BY20" s="489">
        <v>3.3333333333333335</v>
      </c>
      <c r="BZ20" s="489">
        <v>13.333333333333334</v>
      </c>
      <c r="CA20" s="490">
        <v>20</v>
      </c>
      <c r="CB20" s="54"/>
      <c r="CC20" s="472">
        <v>0</v>
      </c>
      <c r="CD20" s="472">
        <v>0</v>
      </c>
      <c r="CE20" s="472">
        <v>3.33</v>
      </c>
      <c r="CF20" s="54"/>
      <c r="CG20" s="54"/>
      <c r="CH20" s="54"/>
      <c r="CI20" s="54"/>
      <c r="CJ20" s="54"/>
      <c r="CK20" s="54"/>
      <c r="CL20" s="54"/>
      <c r="CM20" s="54"/>
      <c r="CN20" s="54"/>
      <c r="CO20" s="54"/>
      <c r="CP20" s="54"/>
      <c r="CQ20" s="54"/>
      <c r="CR20" s="54"/>
      <c r="CS20" s="54"/>
      <c r="CT20" s="54"/>
      <c r="CU20" s="54"/>
      <c r="CV20" s="54"/>
      <c r="CW20" s="54"/>
      <c r="CX20" s="54"/>
      <c r="CY20" s="54"/>
      <c r="CZ20" s="54"/>
      <c r="DA20" s="54"/>
      <c r="DB20" s="54"/>
      <c r="DC20" s="54"/>
      <c r="DD20" s="54"/>
      <c r="DE20" s="54"/>
      <c r="DF20" s="54"/>
      <c r="DG20" s="54"/>
      <c r="DH20" s="54"/>
      <c r="DI20" s="569"/>
    </row>
    <row r="21" spans="2:113" x14ac:dyDescent="0.25">
      <c r="B21" s="6">
        <v>19</v>
      </c>
      <c r="C21" s="420" t="s">
        <v>225</v>
      </c>
      <c r="D21" s="563" t="s">
        <v>224</v>
      </c>
      <c r="E21" s="558" t="s">
        <v>469</v>
      </c>
      <c r="F21" s="5">
        <v>16</v>
      </c>
      <c r="G21" s="4">
        <v>1996</v>
      </c>
      <c r="I21" s="5">
        <v>19</v>
      </c>
      <c r="J21" s="4"/>
      <c r="K21" s="4"/>
      <c r="L21" s="4">
        <v>41</v>
      </c>
      <c r="M21" s="48"/>
      <c r="N21" s="5">
        <v>19</v>
      </c>
      <c r="O21" s="4"/>
      <c r="P21" s="4"/>
      <c r="Q21" s="4"/>
      <c r="R21" s="4"/>
      <c r="S21" s="4"/>
      <c r="T21" s="4"/>
      <c r="U21" s="4"/>
      <c r="Y21" s="501" t="s">
        <v>560</v>
      </c>
      <c r="Z21" s="54"/>
      <c r="AA21" s="569"/>
      <c r="AD21" s="294">
        <v>1995</v>
      </c>
      <c r="AE21" s="339"/>
      <c r="AF21" s="295">
        <v>175</v>
      </c>
      <c r="AG21" s="295">
        <v>175</v>
      </c>
      <c r="AH21" s="295">
        <v>255</v>
      </c>
      <c r="AI21" s="296">
        <v>3</v>
      </c>
      <c r="AL21" s="580">
        <v>1995</v>
      </c>
      <c r="AM21" s="581" t="b">
        <f>Comparison!$B29</f>
        <v>1</v>
      </c>
      <c r="AN21" s="582">
        <f>IF(AM21=TRUE,1+MAX($AN$6:AN20),0)</f>
        <v>15</v>
      </c>
      <c r="AQ21" s="328">
        <v>15</v>
      </c>
      <c r="AR21" s="324">
        <f t="shared" si="3"/>
        <v>1995</v>
      </c>
      <c r="AS21" s="324">
        <f t="shared" si="4"/>
        <v>175</v>
      </c>
      <c r="AT21" s="324">
        <f t="shared" si="5"/>
        <v>175</v>
      </c>
      <c r="AU21" s="324">
        <f t="shared" si="6"/>
        <v>255</v>
      </c>
      <c r="AV21" s="329">
        <f t="shared" si="7"/>
        <v>3</v>
      </c>
      <c r="BB21" t="s">
        <v>582</v>
      </c>
      <c r="BC21" s="1">
        <v>15</v>
      </c>
      <c r="BD21" s="413" t="s">
        <v>85</v>
      </c>
      <c r="BE21" s="413">
        <f t="shared" si="8"/>
        <v>44</v>
      </c>
      <c r="BF21" s="413" t="b">
        <v>1</v>
      </c>
      <c r="BG21" t="b">
        <v>0</v>
      </c>
      <c r="BT21" s="784"/>
      <c r="BU21" s="457" t="s">
        <v>441</v>
      </c>
      <c r="BV21" s="487">
        <v>0</v>
      </c>
      <c r="BW21" s="487">
        <v>0</v>
      </c>
      <c r="BX21" s="487">
        <v>0</v>
      </c>
      <c r="BY21" s="487">
        <v>0</v>
      </c>
      <c r="BZ21" s="487">
        <v>0</v>
      </c>
      <c r="CA21" s="488">
        <v>3.3333333333333335</v>
      </c>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69"/>
    </row>
    <row r="22" spans="2:113" ht="15.75" thickBot="1" x14ac:dyDescent="0.3">
      <c r="B22" s="6">
        <v>20</v>
      </c>
      <c r="C22" s="420" t="s">
        <v>70</v>
      </c>
      <c r="D22" s="563" t="s">
        <v>71</v>
      </c>
      <c r="E22" s="558" t="s">
        <v>469</v>
      </c>
      <c r="F22" s="5">
        <v>17</v>
      </c>
      <c r="G22" s="4">
        <v>1997</v>
      </c>
      <c r="I22" s="5">
        <v>20</v>
      </c>
      <c r="J22" s="4"/>
      <c r="K22" s="4"/>
      <c r="L22" s="4">
        <v>42</v>
      </c>
      <c r="M22" s="48"/>
      <c r="N22" s="5">
        <v>20</v>
      </c>
      <c r="O22" s="4"/>
      <c r="P22" s="4"/>
      <c r="Q22" s="4"/>
      <c r="R22" s="4"/>
      <c r="S22" s="4"/>
      <c r="T22" s="4"/>
      <c r="U22" s="4"/>
      <c r="Y22" s="502" t="s">
        <v>561</v>
      </c>
      <c r="Z22" s="54"/>
      <c r="AA22" s="569"/>
      <c r="AD22" s="294">
        <v>1996</v>
      </c>
      <c r="AE22" s="364"/>
      <c r="AF22" s="295">
        <v>175</v>
      </c>
      <c r="AG22" s="295">
        <v>135</v>
      </c>
      <c r="AH22" s="295">
        <v>255</v>
      </c>
      <c r="AI22" s="296">
        <v>8</v>
      </c>
      <c r="AL22" s="580">
        <v>1996</v>
      </c>
      <c r="AM22" s="581" t="b">
        <f>Comparison!$C15</f>
        <v>1</v>
      </c>
      <c r="AN22" s="582">
        <f>IF(AM22=TRUE,1+MAX($AN$6:AN21),0)</f>
        <v>16</v>
      </c>
      <c r="AQ22" s="328">
        <v>16</v>
      </c>
      <c r="AR22" s="324">
        <f t="shared" si="3"/>
        <v>1996</v>
      </c>
      <c r="AS22" s="324">
        <f t="shared" si="4"/>
        <v>175</v>
      </c>
      <c r="AT22" s="324">
        <f t="shared" si="5"/>
        <v>135</v>
      </c>
      <c r="AU22" s="324">
        <f t="shared" si="6"/>
        <v>255</v>
      </c>
      <c r="AV22" s="329">
        <f t="shared" si="7"/>
        <v>8</v>
      </c>
      <c r="BB22" t="s">
        <v>583</v>
      </c>
      <c r="BC22" s="1">
        <v>16</v>
      </c>
      <c r="BD22" s="413" t="s">
        <v>410</v>
      </c>
      <c r="BE22" s="413">
        <f t="shared" si="8"/>
        <v>6</v>
      </c>
      <c r="BF22" s="413" t="b">
        <v>1</v>
      </c>
      <c r="BG22" t="b">
        <v>1</v>
      </c>
      <c r="BT22" s="785"/>
      <c r="BU22" s="459" t="s">
        <v>435</v>
      </c>
      <c r="BV22" s="493">
        <f t="shared" ref="BV22" ca="1" si="13">CK49</f>
        <v>100</v>
      </c>
      <c r="BW22" s="493">
        <f t="shared" ref="BW22:CA22" ca="1" si="14">CL49</f>
        <v>100</v>
      </c>
      <c r="BX22" s="493">
        <f t="shared" ca="1" si="14"/>
        <v>65.714285714285708</v>
      </c>
      <c r="BY22" s="493">
        <f t="shared" ca="1" si="14"/>
        <v>62.857142857142854</v>
      </c>
      <c r="BZ22" s="493">
        <f t="shared" ca="1" si="14"/>
        <v>60</v>
      </c>
      <c r="CA22" s="494">
        <f t="shared" ca="1" si="14"/>
        <v>45.714285714285715</v>
      </c>
      <c r="CB22" s="54"/>
      <c r="CC22" s="54"/>
      <c r="CD22" s="54"/>
      <c r="CE22" s="54"/>
      <c r="CF22" s="54"/>
      <c r="CG22" s="54"/>
      <c r="CH22" s="54"/>
      <c r="CI22" s="54"/>
      <c r="CJ22" s="54"/>
      <c r="CK22" s="54"/>
      <c r="CL22" s="54"/>
      <c r="CM22" s="54"/>
      <c r="CN22" s="54"/>
      <c r="CO22" s="54"/>
      <c r="CP22" s="54"/>
      <c r="CQ22" s="54"/>
      <c r="CR22" s="54"/>
      <c r="CS22" s="54"/>
      <c r="CT22" s="54"/>
      <c r="CU22" s="54"/>
      <c r="CV22" s="54"/>
      <c r="CW22" s="54"/>
      <c r="CX22" s="54"/>
      <c r="CY22" s="54"/>
      <c r="CZ22" s="54"/>
      <c r="DA22" s="54"/>
      <c r="DB22" s="54"/>
      <c r="DC22" s="54"/>
      <c r="DD22" s="54"/>
      <c r="DE22" s="54"/>
      <c r="DF22" s="54"/>
      <c r="DG22" s="54"/>
      <c r="DH22" s="54"/>
      <c r="DI22" s="569"/>
    </row>
    <row r="23" spans="2:113" ht="15.75" thickBot="1" x14ac:dyDescent="0.3">
      <c r="B23" s="6">
        <v>21</v>
      </c>
      <c r="C23" s="420" t="s">
        <v>154</v>
      </c>
      <c r="D23" s="563" t="s">
        <v>156</v>
      </c>
      <c r="E23" s="558" t="s">
        <v>468</v>
      </c>
      <c r="F23" s="5">
        <v>18</v>
      </c>
      <c r="G23" s="4">
        <v>1998</v>
      </c>
      <c r="I23" s="5">
        <v>21</v>
      </c>
      <c r="J23" s="4"/>
      <c r="K23" s="4"/>
      <c r="L23" s="4">
        <v>43</v>
      </c>
      <c r="M23" s="48"/>
      <c r="N23" s="48"/>
      <c r="O23" s="50"/>
      <c r="P23" s="50"/>
      <c r="Y23" s="503" t="s">
        <v>562</v>
      </c>
      <c r="Z23" s="54"/>
      <c r="AA23" s="569"/>
      <c r="AD23" s="294">
        <v>1997</v>
      </c>
      <c r="AE23" s="365"/>
      <c r="AF23" s="295">
        <v>205</v>
      </c>
      <c r="AG23" s="295">
        <v>175</v>
      </c>
      <c r="AH23" s="295">
        <v>255</v>
      </c>
      <c r="AI23" s="296">
        <v>1</v>
      </c>
      <c r="AL23" s="580">
        <v>1997</v>
      </c>
      <c r="AM23" s="581" t="b">
        <f>Comparison!$C16</f>
        <v>1</v>
      </c>
      <c r="AN23" s="582">
        <f>IF(AM23=TRUE,1+MAX($AN$6:AN22),0)</f>
        <v>17</v>
      </c>
      <c r="AQ23" s="328">
        <v>17</v>
      </c>
      <c r="AR23" s="324">
        <f t="shared" si="3"/>
        <v>1997</v>
      </c>
      <c r="AS23" s="324">
        <f t="shared" si="4"/>
        <v>205</v>
      </c>
      <c r="AT23" s="324">
        <f t="shared" si="5"/>
        <v>175</v>
      </c>
      <c r="AU23" s="324">
        <f t="shared" si="6"/>
        <v>255</v>
      </c>
      <c r="AV23" s="329">
        <f t="shared" si="7"/>
        <v>1</v>
      </c>
      <c r="BB23" t="s">
        <v>584</v>
      </c>
      <c r="BC23" s="1">
        <v>17</v>
      </c>
      <c r="BD23" s="413" t="s">
        <v>89</v>
      </c>
      <c r="BE23" s="413">
        <f t="shared" si="8"/>
        <v>48</v>
      </c>
      <c r="BF23" s="413" t="b">
        <v>1</v>
      </c>
      <c r="BG23" t="b">
        <v>0</v>
      </c>
      <c r="BT23" s="568"/>
      <c r="BU23" s="54"/>
      <c r="BV23" s="54"/>
      <c r="BW23" s="54"/>
      <c r="BX23" s="54"/>
      <c r="BY23" s="54"/>
      <c r="BZ23" s="54"/>
      <c r="CA23" s="54"/>
      <c r="CB23" s="54"/>
      <c r="CC23" s="54"/>
      <c r="CD23" s="54"/>
      <c r="CE23" s="54"/>
      <c r="CF23" s="54"/>
      <c r="CG23" s="54"/>
      <c r="CH23" s="54"/>
      <c r="CI23" s="54"/>
      <c r="CJ23" s="54"/>
      <c r="CK23" s="786" t="s">
        <v>633</v>
      </c>
      <c r="CL23" s="786"/>
      <c r="CM23" s="786"/>
      <c r="CN23" s="786"/>
      <c r="CO23" s="786"/>
      <c r="CP23" s="786"/>
      <c r="CQ23" s="54"/>
      <c r="CR23" s="54"/>
      <c r="CS23" s="54"/>
      <c r="CT23" s="54"/>
      <c r="CU23" s="54"/>
      <c r="CV23" s="54"/>
      <c r="CW23" s="54"/>
      <c r="CX23" s="54"/>
      <c r="CY23" s="54"/>
      <c r="CZ23" s="54"/>
      <c r="DA23" s="54"/>
      <c r="DB23" s="54"/>
      <c r="DC23" s="54"/>
      <c r="DD23" s="54"/>
      <c r="DE23" s="54"/>
      <c r="DF23" s="54"/>
      <c r="DG23" s="54"/>
      <c r="DH23" s="54"/>
      <c r="DI23" s="569"/>
    </row>
    <row r="24" spans="2:113" x14ac:dyDescent="0.25">
      <c r="B24" s="6">
        <v>22</v>
      </c>
      <c r="C24" s="420" t="s">
        <v>155</v>
      </c>
      <c r="D24" s="563" t="s">
        <v>157</v>
      </c>
      <c r="E24" s="558" t="s">
        <v>470</v>
      </c>
      <c r="F24" s="5">
        <v>19</v>
      </c>
      <c r="G24" s="4">
        <v>1999</v>
      </c>
      <c r="I24" s="5">
        <v>22</v>
      </c>
      <c r="J24" s="4"/>
      <c r="K24" s="4"/>
      <c r="L24" s="4">
        <v>44</v>
      </c>
      <c r="M24" s="48"/>
      <c r="N24" s="48"/>
      <c r="O24" s="50"/>
      <c r="P24" s="50"/>
      <c r="Y24" s="568"/>
      <c r="Z24" s="54"/>
      <c r="AA24" s="569"/>
      <c r="AD24" s="294">
        <v>1998</v>
      </c>
      <c r="AE24" s="342"/>
      <c r="AF24" s="295">
        <v>205</v>
      </c>
      <c r="AG24" s="295">
        <v>205</v>
      </c>
      <c r="AH24" s="295">
        <v>255</v>
      </c>
      <c r="AI24" s="296">
        <v>2</v>
      </c>
      <c r="AL24" s="580">
        <v>1998</v>
      </c>
      <c r="AM24" s="581" t="b">
        <f>Comparison!$C17</f>
        <v>1</v>
      </c>
      <c r="AN24" s="582">
        <f>IF(AM24=TRUE,1+MAX($AN$6:AN23),0)</f>
        <v>18</v>
      </c>
      <c r="AQ24" s="328">
        <v>18</v>
      </c>
      <c r="AR24" s="324">
        <f t="shared" si="3"/>
        <v>1998</v>
      </c>
      <c r="AS24" s="324">
        <f t="shared" si="4"/>
        <v>205</v>
      </c>
      <c r="AT24" s="324">
        <f t="shared" si="5"/>
        <v>205</v>
      </c>
      <c r="AU24" s="324">
        <f t="shared" si="6"/>
        <v>255</v>
      </c>
      <c r="AV24" s="329">
        <f t="shared" si="7"/>
        <v>2</v>
      </c>
      <c r="BB24" t="s">
        <v>585</v>
      </c>
      <c r="BC24" s="1">
        <v>18</v>
      </c>
      <c r="BD24" s="413" t="s">
        <v>91</v>
      </c>
      <c r="BE24" s="413">
        <f t="shared" si="8"/>
        <v>50</v>
      </c>
      <c r="BF24" s="413" t="b">
        <v>1</v>
      </c>
      <c r="BG24" t="b">
        <v>0</v>
      </c>
      <c r="BT24" s="568"/>
      <c r="BU24" s="54"/>
      <c r="BV24" s="54"/>
      <c r="BW24" s="54"/>
      <c r="BX24" s="54"/>
      <c r="BY24" s="54"/>
      <c r="BZ24" s="54"/>
      <c r="CA24" s="54"/>
      <c r="CB24" s="54"/>
      <c r="CC24" s="54"/>
      <c r="CD24" s="54"/>
      <c r="CE24" s="54"/>
      <c r="CF24" s="54"/>
      <c r="CG24" s="54"/>
      <c r="CH24" s="54"/>
      <c r="CI24" s="54"/>
      <c r="CJ24" s="54"/>
      <c r="CK24" s="324">
        <f ca="1">MATCH(DATE(RunInformation!CK$28,1,1),PowellData.ReleaseTier!$A$1:$A$12)</f>
        <v>4</v>
      </c>
      <c r="CL24" s="324">
        <f ca="1">MATCH(DATE(RunInformation!CL$28,1,1),PowellData.ReleaseTier!$A$1:$A$12)</f>
        <v>5</v>
      </c>
      <c r="CM24" s="324">
        <f ca="1">MATCH(DATE(RunInformation!CM$28,1,1),PowellData.ReleaseTier!$A$1:$A$12)</f>
        <v>6</v>
      </c>
      <c r="CN24" s="324">
        <f ca="1">MATCH(DATE(RunInformation!CN$28,1,1),PowellData.ReleaseTier!$A$1:$A$12)</f>
        <v>7</v>
      </c>
      <c r="CO24" s="324">
        <f ca="1">MATCH(DATE(RunInformation!CO$28,1,1),PowellData.ReleaseTier!$A$1:$A$12)</f>
        <v>8</v>
      </c>
      <c r="CP24" s="324">
        <f ca="1">IF($CP$28="","",MATCH(DATE(RunInformation!CP$28,1,1),PowellData.ReleaseTier!$A$1:$A$12))</f>
        <v>9</v>
      </c>
      <c r="CQ24" s="54"/>
      <c r="CR24" s="54"/>
      <c r="CS24" s="54"/>
      <c r="CT24" s="54"/>
      <c r="CU24" s="54"/>
      <c r="CV24" s="54"/>
      <c r="CW24" s="54"/>
      <c r="CX24" s="54"/>
      <c r="CY24" s="54"/>
      <c r="CZ24" s="54"/>
      <c r="DA24" s="54"/>
      <c r="DB24" s="54"/>
      <c r="DC24" s="54"/>
      <c r="DD24" s="54"/>
      <c r="DE24" s="54"/>
      <c r="DF24" s="54"/>
      <c r="DG24" s="54"/>
      <c r="DH24" s="54"/>
      <c r="DI24" s="569"/>
    </row>
    <row r="25" spans="2:113" ht="18.75" x14ac:dyDescent="0.3">
      <c r="B25" s="6">
        <v>23</v>
      </c>
      <c r="C25" s="421" t="s">
        <v>72</v>
      </c>
      <c r="D25" s="563" t="s">
        <v>73</v>
      </c>
      <c r="E25" s="558" t="s">
        <v>469</v>
      </c>
      <c r="F25" s="5">
        <v>20</v>
      </c>
      <c r="G25" s="4">
        <v>2000</v>
      </c>
      <c r="I25" s="5">
        <v>23</v>
      </c>
      <c r="J25" s="4"/>
      <c r="K25" s="4"/>
      <c r="L25" s="4">
        <v>45</v>
      </c>
      <c r="M25" s="48"/>
      <c r="N25" s="48"/>
      <c r="O25" s="50"/>
      <c r="P25" s="50"/>
      <c r="Y25" s="568"/>
      <c r="Z25" s="54"/>
      <c r="AA25" s="569"/>
      <c r="AD25" s="294">
        <v>1999</v>
      </c>
      <c r="AE25" s="366"/>
      <c r="AF25" s="295">
        <v>155</v>
      </c>
      <c r="AG25" s="295">
        <v>225</v>
      </c>
      <c r="AH25" s="295">
        <v>255</v>
      </c>
      <c r="AI25" s="296">
        <v>3</v>
      </c>
      <c r="AL25" s="580">
        <v>1999</v>
      </c>
      <c r="AM25" s="581" t="b">
        <f>Comparison!$C18</f>
        <v>1</v>
      </c>
      <c r="AN25" s="582">
        <f>IF(AM25=TRUE,1+MAX($AN$6:AN24),0)</f>
        <v>19</v>
      </c>
      <c r="AQ25" s="328">
        <v>19</v>
      </c>
      <c r="AR25" s="324">
        <f t="shared" si="3"/>
        <v>1999</v>
      </c>
      <c r="AS25" s="324">
        <f t="shared" si="4"/>
        <v>155</v>
      </c>
      <c r="AT25" s="324">
        <f t="shared" si="5"/>
        <v>225</v>
      </c>
      <c r="AU25" s="324">
        <f t="shared" si="6"/>
        <v>255</v>
      </c>
      <c r="AV25" s="329">
        <f t="shared" si="7"/>
        <v>3</v>
      </c>
      <c r="BB25" t="s">
        <v>586</v>
      </c>
      <c r="BC25" s="1">
        <v>19</v>
      </c>
      <c r="BD25" s="413" t="s">
        <v>417</v>
      </c>
      <c r="BE25" s="413">
        <f t="shared" si="8"/>
        <v>55</v>
      </c>
      <c r="BF25" s="413" t="b">
        <v>1</v>
      </c>
      <c r="BG25" t="b">
        <v>0</v>
      </c>
      <c r="BM25" s="413"/>
      <c r="BO25" s="413"/>
      <c r="BT25" s="592"/>
      <c r="BU25" s="54"/>
      <c r="BV25" s="54"/>
      <c r="BW25" s="54"/>
      <c r="BX25" s="54"/>
      <c r="BY25" s="54"/>
      <c r="BZ25" s="54"/>
      <c r="CA25" s="54"/>
      <c r="CB25" s="54"/>
      <c r="CC25" s="54"/>
      <c r="CD25" s="593" t="s">
        <v>632</v>
      </c>
      <c r="CE25" s="54"/>
      <c r="CF25" s="54"/>
      <c r="CG25" s="54"/>
      <c r="CH25" s="54"/>
      <c r="CI25" s="54"/>
      <c r="CJ25" s="54"/>
      <c r="CK25" s="54"/>
      <c r="CL25" s="54"/>
      <c r="CM25" s="54"/>
      <c r="CN25" s="54"/>
      <c r="CO25" s="54"/>
      <c r="CP25" s="54"/>
      <c r="CQ25" s="54"/>
      <c r="CR25" s="54"/>
      <c r="CS25" s="54"/>
      <c r="CT25" s="54"/>
      <c r="CU25" s="54"/>
      <c r="CV25" s="54"/>
      <c r="CW25" s="54"/>
      <c r="CX25" s="54"/>
      <c r="CY25" s="54"/>
      <c r="CZ25" s="54"/>
      <c r="DA25" s="54"/>
      <c r="DB25" s="54"/>
      <c r="DC25" s="54"/>
      <c r="DD25" s="54"/>
      <c r="DE25" s="54"/>
      <c r="DF25" s="54"/>
      <c r="DG25" s="54"/>
      <c r="DH25" s="54"/>
      <c r="DI25" s="569"/>
    </row>
    <row r="26" spans="2:113" ht="26.25" x14ac:dyDescent="0.4">
      <c r="B26" s="6">
        <v>24</v>
      </c>
      <c r="C26" s="422" t="s">
        <v>216</v>
      </c>
      <c r="D26" s="564" t="s">
        <v>242</v>
      </c>
      <c r="E26" s="559" t="s">
        <v>469</v>
      </c>
      <c r="F26" s="5">
        <v>21</v>
      </c>
      <c r="G26" s="4">
        <v>2001</v>
      </c>
      <c r="I26" s="5">
        <v>24</v>
      </c>
      <c r="J26" s="4"/>
      <c r="K26" s="4"/>
      <c r="L26" s="4">
        <v>46</v>
      </c>
      <c r="M26" s="48"/>
      <c r="N26" s="48"/>
      <c r="O26" s="50"/>
      <c r="P26" s="50"/>
      <c r="Y26" s="568"/>
      <c r="Z26" s="54"/>
      <c r="AA26" s="569"/>
      <c r="AD26" s="294">
        <v>2000</v>
      </c>
      <c r="AE26" s="351"/>
      <c r="AF26" s="295">
        <v>255</v>
      </c>
      <c r="AG26" s="295">
        <v>135</v>
      </c>
      <c r="AH26" s="295">
        <v>135</v>
      </c>
      <c r="AI26" s="296">
        <v>8</v>
      </c>
      <c r="AL26" s="580">
        <v>2000</v>
      </c>
      <c r="AM26" s="581" t="b">
        <f>Comparison!$C19</f>
        <v>1</v>
      </c>
      <c r="AN26" s="582">
        <f>IF(AM26=TRUE,1+MAX($AN$6:AN25),0)</f>
        <v>20</v>
      </c>
      <c r="AQ26" s="328">
        <v>20</v>
      </c>
      <c r="AR26" s="324">
        <f t="shared" si="3"/>
        <v>2000</v>
      </c>
      <c r="AS26" s="324">
        <f t="shared" si="4"/>
        <v>255</v>
      </c>
      <c r="AT26" s="324">
        <f t="shared" si="5"/>
        <v>135</v>
      </c>
      <c r="AU26" s="324">
        <f t="shared" si="6"/>
        <v>135</v>
      </c>
      <c r="AV26" s="329">
        <f t="shared" si="7"/>
        <v>8</v>
      </c>
      <c r="BB26" t="s">
        <v>587</v>
      </c>
      <c r="BC26" s="1">
        <v>20</v>
      </c>
      <c r="BD26" s="413" t="s">
        <v>95</v>
      </c>
      <c r="BE26" s="413">
        <f t="shared" si="8"/>
        <v>56</v>
      </c>
      <c r="BF26" s="413" t="b">
        <v>1</v>
      </c>
      <c r="BG26" t="b">
        <v>0</v>
      </c>
      <c r="BT26" s="568"/>
      <c r="BU26" s="54" t="s">
        <v>428</v>
      </c>
      <c r="BV26" s="54">
        <v>2013</v>
      </c>
      <c r="BW26" s="54">
        <v>2014</v>
      </c>
      <c r="BX26" s="54">
        <v>2015</v>
      </c>
      <c r="BY26" s="54">
        <v>2016</v>
      </c>
      <c r="BZ26" s="54">
        <v>2017</v>
      </c>
      <c r="CA26" s="54">
        <v>2018</v>
      </c>
      <c r="CB26" s="54"/>
      <c r="CC26" s="54"/>
      <c r="CD26" s="324" t="s">
        <v>594</v>
      </c>
      <c r="CE26" s="54"/>
      <c r="CF26" s="54"/>
      <c r="CG26" s="54"/>
      <c r="CH26" s="54"/>
      <c r="CI26" s="594" t="s">
        <v>566</v>
      </c>
      <c r="CJ26" s="591"/>
      <c r="CK26" s="591"/>
      <c r="CL26" s="591"/>
      <c r="CM26" s="591"/>
      <c r="CN26" s="591"/>
      <c r="CO26" s="591"/>
      <c r="CP26" s="54"/>
      <c r="CQ26" s="54"/>
      <c r="CR26" s="54"/>
      <c r="CS26" s="54"/>
      <c r="CT26" s="54"/>
      <c r="CU26" s="54"/>
      <c r="CV26" s="54"/>
      <c r="CW26" s="54"/>
      <c r="CX26" s="54"/>
      <c r="CY26" s="54"/>
      <c r="CZ26" s="54"/>
      <c r="DA26" s="54"/>
      <c r="DB26" s="54"/>
      <c r="DC26" s="54"/>
      <c r="DD26" s="54"/>
      <c r="DE26" s="54"/>
      <c r="DF26" s="54"/>
      <c r="DG26" s="54"/>
      <c r="DH26" s="54"/>
      <c r="DI26" s="569"/>
    </row>
    <row r="27" spans="2:113" ht="24" thickBot="1" x14ac:dyDescent="0.4">
      <c r="B27" s="6">
        <v>25</v>
      </c>
      <c r="C27" s="423" t="s">
        <v>173</v>
      </c>
      <c r="D27" s="556" t="s">
        <v>288</v>
      </c>
      <c r="E27" s="557" t="s">
        <v>467</v>
      </c>
      <c r="F27" s="5">
        <v>22</v>
      </c>
      <c r="G27" s="4">
        <v>2002</v>
      </c>
      <c r="I27" s="5">
        <v>25</v>
      </c>
      <c r="J27" s="4"/>
      <c r="K27" s="4"/>
      <c r="L27" s="4">
        <v>47</v>
      </c>
      <c r="M27" s="48"/>
      <c r="N27" s="48"/>
      <c r="O27" s="50"/>
      <c r="P27" s="50"/>
      <c r="Y27" s="568"/>
      <c r="Z27" s="54"/>
      <c r="AA27" s="569"/>
      <c r="AD27" s="294">
        <v>2001</v>
      </c>
      <c r="AE27" s="367"/>
      <c r="AF27" s="295">
        <v>255</v>
      </c>
      <c r="AG27" s="295">
        <v>135</v>
      </c>
      <c r="AH27" s="295">
        <v>175</v>
      </c>
      <c r="AI27" s="296">
        <v>1</v>
      </c>
      <c r="AL27" s="580">
        <v>2001</v>
      </c>
      <c r="AM27" s="581" t="b">
        <f>Comparison!$C20</f>
        <v>1</v>
      </c>
      <c r="AN27" s="582">
        <f>IF(AM27=TRUE,1+MAX($AN$6:AN26),0)</f>
        <v>21</v>
      </c>
      <c r="AQ27" s="328">
        <v>21</v>
      </c>
      <c r="AR27" s="324">
        <f t="shared" si="3"/>
        <v>2001</v>
      </c>
      <c r="AS27" s="324">
        <f t="shared" si="4"/>
        <v>255</v>
      </c>
      <c r="AT27" s="324">
        <f t="shared" si="5"/>
        <v>135</v>
      </c>
      <c r="AU27" s="324">
        <f t="shared" si="6"/>
        <v>175</v>
      </c>
      <c r="AV27" s="329">
        <f t="shared" si="7"/>
        <v>1</v>
      </c>
      <c r="BB27" t="s">
        <v>588</v>
      </c>
      <c r="BC27" s="1">
        <v>21</v>
      </c>
      <c r="BD27" s="413" t="s">
        <v>97</v>
      </c>
      <c r="BE27" s="413">
        <f t="shared" si="8"/>
        <v>57</v>
      </c>
      <c r="BF27" s="413" t="b">
        <v>1</v>
      </c>
      <c r="BG27" t="b">
        <v>0</v>
      </c>
      <c r="BT27" s="568" t="s">
        <v>433</v>
      </c>
      <c r="BU27" s="54" t="s">
        <v>429</v>
      </c>
      <c r="BV27" s="54">
        <v>0</v>
      </c>
      <c r="BW27" s="54">
        <v>0</v>
      </c>
      <c r="BX27" s="54">
        <v>33.333333333333329</v>
      </c>
      <c r="BY27" s="54">
        <v>33.333333333333329</v>
      </c>
      <c r="BZ27" s="54">
        <v>43.333333333333336</v>
      </c>
      <c r="CA27" s="54">
        <v>43.333333333333336</v>
      </c>
      <c r="CB27" s="54"/>
      <c r="CC27" s="54"/>
      <c r="CD27" s="324" t="s">
        <v>595</v>
      </c>
      <c r="CE27" s="54"/>
      <c r="CF27" s="54"/>
      <c r="CG27" s="54"/>
      <c r="CH27" s="54"/>
      <c r="CI27" s="595" t="str">
        <f ca="1">"Results from " &amp; BK1 &amp; " MTOM Run (Values in percent)"</f>
        <v>Results from April 2017 MTOM Run (Values in percent)</v>
      </c>
      <c r="CJ27" s="591"/>
      <c r="CK27" s="591"/>
      <c r="CL27" s="591"/>
      <c r="CM27" s="591"/>
      <c r="CN27" s="591"/>
      <c r="CO27" s="591"/>
      <c r="CP27" s="54"/>
      <c r="CQ27" s="54"/>
      <c r="CR27" s="54"/>
      <c r="CS27" s="54"/>
      <c r="CT27" s="54"/>
      <c r="CU27" s="54"/>
      <c r="CV27" s="54"/>
      <c r="CW27" s="54"/>
      <c r="CX27" s="54"/>
      <c r="CY27" s="54"/>
      <c r="CZ27" s="54"/>
      <c r="DA27" s="54"/>
      <c r="DB27" s="54"/>
      <c r="DC27" s="54"/>
      <c r="DD27" s="54"/>
      <c r="DE27" s="54"/>
      <c r="DF27" s="54"/>
      <c r="DG27" s="54"/>
      <c r="DH27" s="54"/>
      <c r="DI27" s="569"/>
    </row>
    <row r="28" spans="2:113" ht="15.75" thickBot="1" x14ac:dyDescent="0.3">
      <c r="B28" s="6">
        <v>26</v>
      </c>
      <c r="C28" s="423" t="s">
        <v>226</v>
      </c>
      <c r="D28" s="556" t="s">
        <v>289</v>
      </c>
      <c r="E28" s="558" t="s">
        <v>469</v>
      </c>
      <c r="F28" s="5">
        <v>23</v>
      </c>
      <c r="G28" s="4">
        <v>2003</v>
      </c>
      <c r="I28" s="5">
        <v>26</v>
      </c>
      <c r="J28" s="4"/>
      <c r="K28" s="4"/>
      <c r="L28" s="4">
        <v>48</v>
      </c>
      <c r="M28" s="48"/>
      <c r="N28" s="48"/>
      <c r="O28" s="50"/>
      <c r="P28" s="50"/>
      <c r="Y28" s="570" t="s">
        <v>636</v>
      </c>
      <c r="Z28" s="54"/>
      <c r="AA28" s="569"/>
      <c r="AD28" s="294">
        <v>2002</v>
      </c>
      <c r="AE28" s="368"/>
      <c r="AF28" s="295">
        <v>255</v>
      </c>
      <c r="AG28" s="295">
        <v>135</v>
      </c>
      <c r="AH28" s="295">
        <v>205</v>
      </c>
      <c r="AI28" s="296">
        <v>2</v>
      </c>
      <c r="AL28" s="580">
        <v>2002</v>
      </c>
      <c r="AM28" s="581" t="b">
        <f>Comparison!$C21</f>
        <v>1</v>
      </c>
      <c r="AN28" s="582">
        <f>IF(AM28=TRUE,1+MAX($AN$6:AN27),0)</f>
        <v>22</v>
      </c>
      <c r="AQ28" s="328">
        <v>22</v>
      </c>
      <c r="AR28" s="324">
        <f t="shared" si="3"/>
        <v>2002</v>
      </c>
      <c r="AS28" s="324">
        <f t="shared" si="4"/>
        <v>255</v>
      </c>
      <c r="AT28" s="324">
        <f t="shared" si="5"/>
        <v>135</v>
      </c>
      <c r="AU28" s="324">
        <f t="shared" si="6"/>
        <v>205</v>
      </c>
      <c r="AV28" s="329">
        <f t="shared" si="7"/>
        <v>2</v>
      </c>
      <c r="BB28" t="s">
        <v>589</v>
      </c>
      <c r="BC28" s="1">
        <v>22</v>
      </c>
      <c r="BD28" s="413" t="s">
        <v>99</v>
      </c>
      <c r="BE28" s="413">
        <f t="shared" si="8"/>
        <v>58</v>
      </c>
      <c r="BF28" s="413" t="b">
        <v>1</v>
      </c>
      <c r="BG28" t="b">
        <v>0</v>
      </c>
      <c r="BT28" s="568"/>
      <c r="BU28" s="54" t="s">
        <v>437</v>
      </c>
      <c r="BV28" s="54">
        <v>0</v>
      </c>
      <c r="BW28" s="54">
        <v>0</v>
      </c>
      <c r="BX28" s="54">
        <v>33.333333333333329</v>
      </c>
      <c r="BY28" s="54">
        <v>33.333333333333329</v>
      </c>
      <c r="BZ28" s="54">
        <v>43.333333333333336</v>
      </c>
      <c r="CA28" s="54">
        <v>43.333333333333336</v>
      </c>
      <c r="CB28" s="54"/>
      <c r="CC28" s="54"/>
      <c r="CD28" s="324" t="s">
        <v>596</v>
      </c>
      <c r="CE28" s="54"/>
      <c r="CF28" s="54"/>
      <c r="CG28" s="54"/>
      <c r="CH28" s="54"/>
      <c r="CI28" s="452"/>
      <c r="CJ28" s="453" t="s">
        <v>428</v>
      </c>
      <c r="CK28" s="485">
        <f ca="1">YEAR(Frequency!$U$4)</f>
        <v>2017</v>
      </c>
      <c r="CL28" s="485">
        <f ca="1">CK28+1</f>
        <v>2018</v>
      </c>
      <c r="CM28" s="485">
        <f t="shared" ref="CM28" ca="1" si="15">CL28+1</f>
        <v>2019</v>
      </c>
      <c r="CN28" s="485">
        <f t="shared" ref="CN28" ca="1" si="16">CM28+1</f>
        <v>2020</v>
      </c>
      <c r="CO28" s="485">
        <f t="shared" ref="CO28" ca="1" si="17">CN28+1</f>
        <v>2021</v>
      </c>
      <c r="CP28" s="485">
        <f ca="1">IF(Frequency!$C$66=2,"",CO28+1)</f>
        <v>2022</v>
      </c>
      <c r="CQ28" s="54"/>
      <c r="CR28" s="54"/>
      <c r="CS28" s="54"/>
      <c r="CT28" s="54"/>
      <c r="CU28" s="54"/>
      <c r="CV28" s="54"/>
      <c r="CW28" s="54"/>
      <c r="CX28" s="54"/>
      <c r="CY28" s="54"/>
      <c r="CZ28" s="54"/>
      <c r="DA28" s="54"/>
      <c r="DB28" s="54"/>
      <c r="DC28" s="54"/>
      <c r="DD28" s="54"/>
      <c r="DE28" s="54"/>
      <c r="DF28" s="54"/>
      <c r="DG28" s="54"/>
      <c r="DH28" s="54"/>
      <c r="DI28" s="569"/>
    </row>
    <row r="29" spans="2:113" ht="15" customHeight="1" x14ac:dyDescent="0.25">
      <c r="B29" s="6">
        <v>27</v>
      </c>
      <c r="C29" s="423" t="s">
        <v>172</v>
      </c>
      <c r="D29" s="556" t="s">
        <v>290</v>
      </c>
      <c r="E29" s="558" t="s">
        <v>469</v>
      </c>
      <c r="F29" s="5">
        <v>24</v>
      </c>
      <c r="G29" s="4">
        <v>2004</v>
      </c>
      <c r="I29" s="5">
        <v>27</v>
      </c>
      <c r="J29" s="4"/>
      <c r="K29" s="4"/>
      <c r="L29" s="4">
        <v>49</v>
      </c>
      <c r="M29" s="48"/>
      <c r="N29" s="48"/>
      <c r="O29" s="50"/>
      <c r="P29" s="50"/>
      <c r="Y29" s="500" t="s">
        <v>638</v>
      </c>
      <c r="Z29" s="54"/>
      <c r="AA29" s="569"/>
      <c r="AD29" s="294">
        <v>2003</v>
      </c>
      <c r="AE29" s="369"/>
      <c r="AF29" s="295">
        <v>255</v>
      </c>
      <c r="AG29" s="295">
        <v>135</v>
      </c>
      <c r="AH29" s="295">
        <v>235</v>
      </c>
      <c r="AI29" s="296">
        <v>3</v>
      </c>
      <c r="AL29" s="580">
        <v>2003</v>
      </c>
      <c r="AM29" s="581" t="b">
        <f>Comparison!$C22</f>
        <v>1</v>
      </c>
      <c r="AN29" s="582">
        <f>IF(AM29=TRUE,1+MAX($AN$6:AN28),0)</f>
        <v>23</v>
      </c>
      <c r="AQ29" s="328">
        <v>23</v>
      </c>
      <c r="AR29" s="324">
        <f t="shared" si="3"/>
        <v>2003</v>
      </c>
      <c r="AS29" s="324">
        <f t="shared" si="4"/>
        <v>255</v>
      </c>
      <c r="AT29" s="324">
        <f t="shared" si="5"/>
        <v>135</v>
      </c>
      <c r="AU29" s="324">
        <f t="shared" si="6"/>
        <v>235</v>
      </c>
      <c r="AV29" s="329">
        <f t="shared" si="7"/>
        <v>3</v>
      </c>
      <c r="BB29" t="s">
        <v>590</v>
      </c>
      <c r="BC29" s="1">
        <v>23</v>
      </c>
      <c r="BD29" s="413" t="s">
        <v>103</v>
      </c>
      <c r="BE29" s="413">
        <f t="shared" si="8"/>
        <v>61</v>
      </c>
      <c r="BF29" s="413" t="b">
        <v>1</v>
      </c>
      <c r="BG29" t="b">
        <v>0</v>
      </c>
      <c r="BT29" s="568"/>
      <c r="BU29" s="54" t="s">
        <v>438</v>
      </c>
      <c r="BV29" s="54">
        <v>0</v>
      </c>
      <c r="BW29" s="54">
        <v>0</v>
      </c>
      <c r="BX29" s="54">
        <v>0</v>
      </c>
      <c r="BY29" s="54">
        <v>0</v>
      </c>
      <c r="BZ29" s="54">
        <v>0</v>
      </c>
      <c r="CA29" s="54">
        <v>0</v>
      </c>
      <c r="CB29" s="54"/>
      <c r="CC29" s="54"/>
      <c r="CD29" s="324" t="s">
        <v>597</v>
      </c>
      <c r="CE29" s="54"/>
      <c r="CF29" s="54"/>
      <c r="CG29" s="54"/>
      <c r="CH29" s="54"/>
      <c r="CI29" s="783" t="s">
        <v>433</v>
      </c>
      <c r="CJ29" s="456" t="s">
        <v>429</v>
      </c>
      <c r="CK29" s="486">
        <f ca="1">SUM(CK30:CK31)</f>
        <v>0</v>
      </c>
      <c r="CL29" s="486">
        <f t="shared" ref="CL29:CO29" ca="1" si="18">SUM(CL30:CL31)</f>
        <v>60</v>
      </c>
      <c r="CM29" s="486">
        <f t="shared" ca="1" si="18"/>
        <v>51.428571428571423</v>
      </c>
      <c r="CN29" s="486">
        <f t="shared" ca="1" si="18"/>
        <v>48.571428571428569</v>
      </c>
      <c r="CO29" s="486">
        <f t="shared" ca="1" si="18"/>
        <v>51.428571428571423</v>
      </c>
      <c r="CP29" s="486">
        <f ca="1">IF($CP$28="","",SUM(CP30:CP31))</f>
        <v>48.571428571428569</v>
      </c>
      <c r="CQ29" s="54"/>
      <c r="CR29" s="54"/>
      <c r="CS29" s="54"/>
      <c r="CT29" s="54"/>
      <c r="CU29" s="54"/>
      <c r="CV29" s="54"/>
      <c r="CW29" s="54"/>
      <c r="CX29" s="54"/>
      <c r="CY29" s="54"/>
      <c r="CZ29" s="54"/>
      <c r="DA29" s="54"/>
      <c r="DB29" s="54"/>
      <c r="DC29" s="54"/>
      <c r="DD29" s="54"/>
      <c r="DE29" s="54"/>
      <c r="DF29" s="54"/>
      <c r="DG29" s="54"/>
      <c r="DH29" s="54"/>
      <c r="DI29" s="569"/>
    </row>
    <row r="30" spans="2:113" x14ac:dyDescent="0.25">
      <c r="B30" s="6">
        <v>28</v>
      </c>
      <c r="C30" s="423" t="s">
        <v>174</v>
      </c>
      <c r="D30" s="556" t="s">
        <v>291</v>
      </c>
      <c r="E30" s="558" t="s">
        <v>468</v>
      </c>
      <c r="F30" s="5">
        <v>25</v>
      </c>
      <c r="G30" s="4">
        <v>2005</v>
      </c>
      <c r="I30" s="5">
        <v>28</v>
      </c>
      <c r="J30" s="4"/>
      <c r="K30" s="4"/>
      <c r="L30" s="4">
        <v>50</v>
      </c>
      <c r="M30" s="48"/>
      <c r="N30" s="48"/>
      <c r="O30" s="50"/>
      <c r="P30" s="50"/>
      <c r="Y30" s="501" t="s">
        <v>639</v>
      </c>
      <c r="Z30" s="54"/>
      <c r="AA30" s="569"/>
      <c r="AD30" s="294">
        <v>2004</v>
      </c>
      <c r="AE30" s="370"/>
      <c r="AF30" s="295">
        <v>255</v>
      </c>
      <c r="AG30" s="295">
        <v>175</v>
      </c>
      <c r="AH30" s="295">
        <v>205</v>
      </c>
      <c r="AI30" s="296">
        <v>8</v>
      </c>
      <c r="AL30" s="580">
        <v>2004</v>
      </c>
      <c r="AM30" s="581" t="b">
        <f>Comparison!$C23</f>
        <v>1</v>
      </c>
      <c r="AN30" s="582">
        <f>IF(AM30=TRUE,1+MAX($AN$6:AN29),0)</f>
        <v>24</v>
      </c>
      <c r="AQ30" s="328">
        <v>24</v>
      </c>
      <c r="AR30" s="324">
        <f t="shared" si="3"/>
        <v>2004</v>
      </c>
      <c r="AS30" s="324">
        <f t="shared" si="4"/>
        <v>255</v>
      </c>
      <c r="AT30" s="324">
        <f t="shared" si="5"/>
        <v>175</v>
      </c>
      <c r="AU30" s="324">
        <f t="shared" si="6"/>
        <v>205</v>
      </c>
      <c r="AV30" s="329">
        <f t="shared" si="7"/>
        <v>8</v>
      </c>
      <c r="BB30" t="s">
        <v>591</v>
      </c>
      <c r="BC30" s="1">
        <v>24</v>
      </c>
      <c r="BD30" s="413" t="s">
        <v>105</v>
      </c>
      <c r="BE30" s="413">
        <f t="shared" si="8"/>
        <v>62</v>
      </c>
      <c r="BF30" s="413" t="b">
        <v>1</v>
      </c>
      <c r="BG30" t="b">
        <v>0</v>
      </c>
      <c r="BT30" s="568"/>
      <c r="BU30" s="54" t="s">
        <v>430</v>
      </c>
      <c r="BV30" s="54">
        <v>0</v>
      </c>
      <c r="BW30" s="54">
        <v>0</v>
      </c>
      <c r="BX30" s="54">
        <v>60</v>
      </c>
      <c r="BY30" s="54">
        <v>46.666666666666664</v>
      </c>
      <c r="BZ30" s="54">
        <v>30</v>
      </c>
      <c r="CA30" s="54">
        <v>33.333333333333336</v>
      </c>
      <c r="CB30" s="54"/>
      <c r="CC30" s="54"/>
      <c r="CD30" s="324" t="s">
        <v>598</v>
      </c>
      <c r="CE30" s="54"/>
      <c r="CF30" s="54"/>
      <c r="CG30" s="54"/>
      <c r="CH30" s="54"/>
      <c r="CI30" s="784"/>
      <c r="CJ30" s="457" t="s">
        <v>437</v>
      </c>
      <c r="CK30" s="487">
        <f t="shared" ref="CK30:CO31" ca="1" si="19">(SUM(INDIRECT($CD26&amp;"!E"&amp;CK$24&amp;":AM"&amp;CK$24))/COUNT(INDIRECT($CD26&amp;"!E"&amp;CK$24&amp;":AM"&amp;CK$24)))*100</f>
        <v>0</v>
      </c>
      <c r="CL30" s="487">
        <f t="shared" ca="1" si="19"/>
        <v>60</v>
      </c>
      <c r="CM30" s="487">
        <f t="shared" ca="1" si="19"/>
        <v>51.428571428571423</v>
      </c>
      <c r="CN30" s="487">
        <f t="shared" ca="1" si="19"/>
        <v>48.571428571428569</v>
      </c>
      <c r="CO30" s="487">
        <f t="shared" ca="1" si="19"/>
        <v>51.428571428571423</v>
      </c>
      <c r="CP30" s="487">
        <f ca="1">IF($CP$28="","",(SUM(INDIRECT($CD26&amp;"!E"&amp;CP$24&amp;":AM"&amp;CP$24))/COUNT(INDIRECT($CD26&amp;"!E"&amp;CP$24&amp;":AM"&amp;CP$24)))*100)</f>
        <v>45.714285714285715</v>
      </c>
      <c r="CQ30" s="54"/>
      <c r="CR30" s="54"/>
      <c r="CS30" s="54"/>
      <c r="CT30" s="54"/>
      <c r="CU30" s="54"/>
      <c r="CV30" s="54"/>
      <c r="CW30" s="54"/>
      <c r="CX30" s="54"/>
      <c r="CY30" s="54"/>
      <c r="CZ30" s="54"/>
      <c r="DA30" s="54"/>
      <c r="DB30" s="54"/>
      <c r="DC30" s="54"/>
      <c r="DD30" s="54"/>
      <c r="DE30" s="54"/>
      <c r="DF30" s="54"/>
      <c r="DG30" s="54"/>
      <c r="DH30" s="54"/>
      <c r="DI30" s="569"/>
    </row>
    <row r="31" spans="2:113" x14ac:dyDescent="0.25">
      <c r="B31" s="6">
        <v>29</v>
      </c>
      <c r="C31" s="423" t="s">
        <v>175</v>
      </c>
      <c r="D31" s="556" t="s">
        <v>292</v>
      </c>
      <c r="E31" s="558" t="s">
        <v>470</v>
      </c>
      <c r="F31" s="5">
        <v>26</v>
      </c>
      <c r="G31" s="4">
        <v>2006</v>
      </c>
      <c r="I31" s="5">
        <v>29</v>
      </c>
      <c r="J31" s="4"/>
      <c r="K31" s="4"/>
      <c r="L31" s="4">
        <v>51</v>
      </c>
      <c r="M31" s="48"/>
      <c r="N31" s="48"/>
      <c r="O31" s="50"/>
      <c r="P31" s="50"/>
      <c r="Y31" s="502" t="s">
        <v>640</v>
      </c>
      <c r="Z31" s="54"/>
      <c r="AA31" s="569"/>
      <c r="AD31" s="294">
        <v>2005</v>
      </c>
      <c r="AE31" s="371"/>
      <c r="AF31" s="295">
        <v>255</v>
      </c>
      <c r="AG31" s="295">
        <v>175</v>
      </c>
      <c r="AH31" s="295">
        <v>175</v>
      </c>
      <c r="AI31" s="296">
        <v>1</v>
      </c>
      <c r="AL31" s="580">
        <v>2005</v>
      </c>
      <c r="AM31" s="581" t="b">
        <f>Comparison!$C24</f>
        <v>1</v>
      </c>
      <c r="AN31" s="582">
        <f>IF(AM31=TRUE,1+MAX($AN$6:AN30),0)</f>
        <v>25</v>
      </c>
      <c r="AQ31" s="328">
        <v>25</v>
      </c>
      <c r="AR31" s="324">
        <f t="shared" si="3"/>
        <v>2005</v>
      </c>
      <c r="AS31" s="324">
        <f t="shared" si="4"/>
        <v>255</v>
      </c>
      <c r="AT31" s="324">
        <f t="shared" si="5"/>
        <v>175</v>
      </c>
      <c r="AU31" s="324">
        <f t="shared" si="6"/>
        <v>175</v>
      </c>
      <c r="AV31" s="329">
        <f t="shared" si="7"/>
        <v>1</v>
      </c>
      <c r="BB31" t="s">
        <v>592</v>
      </c>
      <c r="BC31" s="1">
        <v>25</v>
      </c>
      <c r="BD31" s="413" t="s">
        <v>109</v>
      </c>
      <c r="BE31" s="413">
        <f t="shared" si="8"/>
        <v>65</v>
      </c>
      <c r="BF31" s="413" t="b">
        <v>1</v>
      </c>
      <c r="BG31" t="b">
        <v>0</v>
      </c>
      <c r="BT31" s="568"/>
      <c r="BU31" s="54" t="s">
        <v>439</v>
      </c>
      <c r="BV31" s="54">
        <v>0</v>
      </c>
      <c r="BW31" s="54">
        <v>0</v>
      </c>
      <c r="BX31" s="54">
        <v>33.333333333333329</v>
      </c>
      <c r="BY31" s="54">
        <v>23.333333333333332</v>
      </c>
      <c r="BZ31" s="54">
        <v>20</v>
      </c>
      <c r="CA31" s="54">
        <v>20</v>
      </c>
      <c r="CB31" s="54"/>
      <c r="CC31" s="54"/>
      <c r="CD31" s="324" t="s">
        <v>599</v>
      </c>
      <c r="CE31" s="54"/>
      <c r="CF31" s="54"/>
      <c r="CG31" s="54"/>
      <c r="CH31" s="54"/>
      <c r="CI31" s="784"/>
      <c r="CJ31" s="457" t="s">
        <v>438</v>
      </c>
      <c r="CK31" s="487">
        <f t="shared" ca="1" si="19"/>
        <v>0</v>
      </c>
      <c r="CL31" s="487">
        <f t="shared" ca="1" si="19"/>
        <v>0</v>
      </c>
      <c r="CM31" s="487">
        <f t="shared" ca="1" si="19"/>
        <v>0</v>
      </c>
      <c r="CN31" s="487">
        <f t="shared" ca="1" si="19"/>
        <v>0</v>
      </c>
      <c r="CO31" s="487">
        <f t="shared" ca="1" si="19"/>
        <v>0</v>
      </c>
      <c r="CP31" s="487">
        <f ca="1">IF($CP$28="","",(SUM(INDIRECT($CD27&amp;"!E"&amp;CP$24&amp;":AM"&amp;CP$24))/COUNT(INDIRECT($CD27&amp;"!E"&amp;CP$24&amp;":AM"&amp;CP$24)))*100)</f>
        <v>2.8571428571428572</v>
      </c>
      <c r="CQ31" s="54"/>
      <c r="CR31" s="54"/>
      <c r="CS31" s="54"/>
      <c r="CT31" s="54"/>
      <c r="CU31" s="54"/>
      <c r="CV31" s="54"/>
      <c r="CW31" s="54"/>
      <c r="CX31" s="54"/>
      <c r="CY31" s="54"/>
      <c r="CZ31" s="54"/>
      <c r="DA31" s="54"/>
      <c r="DB31" s="54"/>
      <c r="DC31" s="54"/>
      <c r="DD31" s="54"/>
      <c r="DE31" s="54"/>
      <c r="DF31" s="54"/>
      <c r="DG31" s="54"/>
      <c r="DH31" s="54"/>
      <c r="DI31" s="569"/>
    </row>
    <row r="32" spans="2:113" x14ac:dyDescent="0.25">
      <c r="B32" s="6">
        <v>30</v>
      </c>
      <c r="C32" s="423" t="s">
        <v>239</v>
      </c>
      <c r="D32" s="556" t="s">
        <v>218</v>
      </c>
      <c r="E32" s="559" t="s">
        <v>469</v>
      </c>
      <c r="F32" s="5">
        <v>27</v>
      </c>
      <c r="G32" s="4">
        <v>2007</v>
      </c>
      <c r="I32" s="5">
        <v>30</v>
      </c>
      <c r="J32" s="3"/>
      <c r="K32" s="4"/>
      <c r="L32" s="4">
        <v>52</v>
      </c>
      <c r="M32" s="48"/>
      <c r="N32" s="48"/>
      <c r="O32" s="50"/>
      <c r="P32" s="50"/>
      <c r="Y32" s="501" t="s">
        <v>641</v>
      </c>
      <c r="Z32" s="54"/>
      <c r="AA32" s="569"/>
      <c r="AD32" s="294">
        <v>2006</v>
      </c>
      <c r="AE32" s="372"/>
      <c r="AF32" s="295">
        <v>255</v>
      </c>
      <c r="AG32" s="295">
        <v>175</v>
      </c>
      <c r="AH32" s="295">
        <v>135</v>
      </c>
      <c r="AI32" s="296">
        <v>2</v>
      </c>
      <c r="AL32" s="580">
        <v>2006</v>
      </c>
      <c r="AM32" s="581" t="b">
        <f>Comparison!$C25</f>
        <v>1</v>
      </c>
      <c r="AN32" s="582">
        <f>IF(AM32=TRUE,1+MAX($AN$6:AN31),0)</f>
        <v>26</v>
      </c>
      <c r="AQ32" s="328">
        <v>26</v>
      </c>
      <c r="AR32" s="324">
        <f t="shared" si="3"/>
        <v>2006</v>
      </c>
      <c r="AS32" s="324">
        <f t="shared" si="4"/>
        <v>255</v>
      </c>
      <c r="AT32" s="324">
        <f t="shared" si="5"/>
        <v>175</v>
      </c>
      <c r="AU32" s="324">
        <f t="shared" si="6"/>
        <v>135</v>
      </c>
      <c r="AV32" s="329">
        <f t="shared" si="7"/>
        <v>2</v>
      </c>
      <c r="BB32" t="s">
        <v>593</v>
      </c>
      <c r="BC32" s="1">
        <v>26</v>
      </c>
      <c r="BD32" s="413" t="s">
        <v>111</v>
      </c>
      <c r="BE32" s="413">
        <f t="shared" si="8"/>
        <v>66</v>
      </c>
      <c r="BF32" s="413" t="b">
        <v>1</v>
      </c>
      <c r="BG32" t="b">
        <v>0</v>
      </c>
      <c r="BT32" s="568"/>
      <c r="BU32" s="54" t="s">
        <v>440</v>
      </c>
      <c r="BV32" s="54">
        <v>0</v>
      </c>
      <c r="BW32" s="54">
        <v>0</v>
      </c>
      <c r="BX32" s="54">
        <v>26.666666666666668</v>
      </c>
      <c r="BY32" s="54">
        <v>23.333333333333332</v>
      </c>
      <c r="BZ32" s="54">
        <v>10</v>
      </c>
      <c r="CA32" s="54">
        <v>10</v>
      </c>
      <c r="CB32" s="54"/>
      <c r="CC32" s="54"/>
      <c r="CD32" s="324" t="s">
        <v>600</v>
      </c>
      <c r="CE32" s="54"/>
      <c r="CF32" s="54"/>
      <c r="CG32" s="54"/>
      <c r="CH32" s="54"/>
      <c r="CI32" s="784"/>
      <c r="CJ32" s="458" t="s">
        <v>430</v>
      </c>
      <c r="CK32" s="489">
        <f ca="1">SUM(CK33:CK35)</f>
        <v>100</v>
      </c>
      <c r="CL32" s="489">
        <f t="shared" ref="CL32:CO32" ca="1" si="20">SUM(CL33:CL35)</f>
        <v>40</v>
      </c>
      <c r="CM32" s="489">
        <f t="shared" ca="1" si="20"/>
        <v>48.571428571428569</v>
      </c>
      <c r="CN32" s="489">
        <f t="shared" ca="1" si="20"/>
        <v>48.571428571428569</v>
      </c>
      <c r="CO32" s="489">
        <f t="shared" ca="1" si="20"/>
        <v>40</v>
      </c>
      <c r="CP32" s="490">
        <f ca="1">IF($CP$28="","",SUM(CP33:CP35))</f>
        <v>40</v>
      </c>
      <c r="CQ32" s="54"/>
      <c r="CR32" s="54"/>
      <c r="CS32" s="54"/>
      <c r="CT32" s="54"/>
      <c r="CU32" s="54"/>
      <c r="CV32" s="54"/>
      <c r="CW32" s="54"/>
      <c r="CX32" s="54"/>
      <c r="CY32" s="54"/>
      <c r="CZ32" s="54"/>
      <c r="DA32" s="54"/>
      <c r="DB32" s="54"/>
      <c r="DC32" s="54"/>
      <c r="DD32" s="54"/>
      <c r="DE32" s="54"/>
      <c r="DF32" s="54"/>
      <c r="DG32" s="54"/>
      <c r="DH32" s="54"/>
      <c r="DI32" s="569"/>
    </row>
    <row r="33" spans="1:113" x14ac:dyDescent="0.25">
      <c r="B33" s="6">
        <v>31</v>
      </c>
      <c r="C33" s="424" t="s">
        <v>74</v>
      </c>
      <c r="D33" s="562" t="s">
        <v>75</v>
      </c>
      <c r="E33" s="557" t="s">
        <v>467</v>
      </c>
      <c r="F33" s="5">
        <v>28</v>
      </c>
      <c r="G33" s="4">
        <v>2008</v>
      </c>
      <c r="I33" s="5">
        <v>31</v>
      </c>
      <c r="J33" s="3"/>
      <c r="K33" s="4"/>
      <c r="L33" s="4">
        <v>53</v>
      </c>
      <c r="M33" s="48"/>
      <c r="N33" s="48"/>
      <c r="O33" s="50"/>
      <c r="P33" s="50"/>
      <c r="Y33" s="502" t="s">
        <v>642</v>
      </c>
      <c r="Z33" s="54"/>
      <c r="AA33" s="569"/>
      <c r="AD33" s="294">
        <v>2007</v>
      </c>
      <c r="AE33" s="373"/>
      <c r="AF33" s="295">
        <v>255</v>
      </c>
      <c r="AG33" s="295">
        <v>205</v>
      </c>
      <c r="AH33" s="295">
        <v>175</v>
      </c>
      <c r="AI33" s="296">
        <v>3</v>
      </c>
      <c r="AL33" s="580">
        <v>2007</v>
      </c>
      <c r="AM33" s="581" t="b">
        <f>Comparison!$C26</f>
        <v>1</v>
      </c>
      <c r="AN33" s="582">
        <f>IF(AM33=TRUE,1+MAX($AN$6:AN32),0)</f>
        <v>27</v>
      </c>
      <c r="AQ33" s="328">
        <v>27</v>
      </c>
      <c r="AR33" s="324">
        <f t="shared" si="3"/>
        <v>2007</v>
      </c>
      <c r="AS33" s="324">
        <f t="shared" si="4"/>
        <v>255</v>
      </c>
      <c r="AT33" s="324">
        <f t="shared" si="5"/>
        <v>205</v>
      </c>
      <c r="AU33" s="324">
        <f t="shared" si="6"/>
        <v>175</v>
      </c>
      <c r="AV33" s="329">
        <f t="shared" si="7"/>
        <v>3</v>
      </c>
      <c r="BC33" s="1">
        <v>27</v>
      </c>
      <c r="BE33" s="1" t="e">
        <f t="shared" ref="BE33:BE38" si="21">MATCH(BD33,SheetName,0)</f>
        <v>#N/A</v>
      </c>
      <c r="BT33" s="568"/>
      <c r="BU33" s="54" t="s">
        <v>453</v>
      </c>
      <c r="BV33" s="54">
        <v>0</v>
      </c>
      <c r="BW33" s="54">
        <v>0</v>
      </c>
      <c r="BX33" s="54">
        <v>0</v>
      </c>
      <c r="BY33" s="54">
        <v>0</v>
      </c>
      <c r="BZ33" s="54">
        <v>0</v>
      </c>
      <c r="CA33" s="54">
        <v>3.3333333333333335</v>
      </c>
      <c r="CB33" s="54"/>
      <c r="CC33" s="54"/>
      <c r="CD33" s="324" t="s">
        <v>601</v>
      </c>
      <c r="CE33" s="54"/>
      <c r="CF33" s="54"/>
      <c r="CG33" s="54"/>
      <c r="CH33" s="54"/>
      <c r="CI33" s="784"/>
      <c r="CJ33" s="457" t="s">
        <v>439</v>
      </c>
      <c r="CK33" s="487">
        <f ca="1">(SUM(INDIRECT($CD28&amp;"!E"&amp;CK$24&amp;":AM"&amp;CK$24))/COUNT(INDIRECT($CD28&amp;"!E"&amp;CK$24&amp;":AM"&amp;CK$24)))*100</f>
        <v>100</v>
      </c>
      <c r="CL33" s="487">
        <f t="shared" ref="CL33:CO33" ca="1" si="22">(SUM(INDIRECT($CD28&amp;"!E"&amp;CL$24&amp;":AM"&amp;CL$24))/COUNT(INDIRECT($CD28&amp;"!E"&amp;CL$24&amp;":AM"&amp;CL$24)))*100</f>
        <v>40</v>
      </c>
      <c r="CM33" s="487">
        <f t="shared" ca="1" si="22"/>
        <v>25.714285714285712</v>
      </c>
      <c r="CN33" s="487">
        <f t="shared" ca="1" si="22"/>
        <v>20</v>
      </c>
      <c r="CO33" s="487">
        <f t="shared" ca="1" si="22"/>
        <v>14.285714285714285</v>
      </c>
      <c r="CP33" s="487">
        <f ca="1">IF($CP$28="","",(SUM(INDIRECT($CD28&amp;"!E"&amp;CP$24&amp;":AM"&amp;CP$24))/COUNT(INDIRECT($CD28&amp;"!E"&amp;CP$24&amp;":AM"&amp;CP$24)))*100)</f>
        <v>20</v>
      </c>
      <c r="CQ33" s="54"/>
      <c r="CR33" s="54"/>
      <c r="CS33" s="54"/>
      <c r="CT33" s="54"/>
      <c r="CU33" s="54"/>
      <c r="CV33" s="54"/>
      <c r="CW33" s="54"/>
      <c r="CX33" s="54"/>
      <c r="CY33" s="54"/>
      <c r="CZ33" s="54"/>
      <c r="DA33" s="54"/>
      <c r="DB33" s="54"/>
      <c r="DC33" s="54"/>
      <c r="DD33" s="54"/>
      <c r="DE33" s="54"/>
      <c r="DF33" s="54"/>
      <c r="DG33" s="54"/>
      <c r="DH33" s="54"/>
      <c r="DI33" s="569"/>
    </row>
    <row r="34" spans="1:113" x14ac:dyDescent="0.25">
      <c r="B34" s="6">
        <v>32</v>
      </c>
      <c r="C34" s="425" t="s">
        <v>228</v>
      </c>
      <c r="D34" s="563" t="s">
        <v>227</v>
      </c>
      <c r="E34" s="558" t="s">
        <v>469</v>
      </c>
      <c r="F34" s="5">
        <v>29</v>
      </c>
      <c r="G34" s="4">
        <v>2009</v>
      </c>
      <c r="I34" s="5">
        <v>32</v>
      </c>
      <c r="J34" s="3"/>
      <c r="K34" s="4"/>
      <c r="L34" s="4">
        <v>54</v>
      </c>
      <c r="M34" s="48"/>
      <c r="N34" s="48"/>
      <c r="O34" s="50"/>
      <c r="P34" s="50"/>
      <c r="Y34" s="501" t="s">
        <v>643</v>
      </c>
      <c r="Z34" s="54"/>
      <c r="AA34" s="569"/>
      <c r="AD34" s="294">
        <v>2008</v>
      </c>
      <c r="AE34" s="374"/>
      <c r="AF34" s="295">
        <v>255</v>
      </c>
      <c r="AG34" s="295">
        <v>205</v>
      </c>
      <c r="AH34" s="295">
        <v>205</v>
      </c>
      <c r="AI34" s="296">
        <v>8</v>
      </c>
      <c r="AL34" s="580">
        <v>2008</v>
      </c>
      <c r="AM34" s="581" t="b">
        <f>Comparison!$C27</f>
        <v>1</v>
      </c>
      <c r="AN34" s="582">
        <f>IF(AM34=TRUE,1+MAX($AN$6:AN33),0)</f>
        <v>28</v>
      </c>
      <c r="AQ34" s="328">
        <v>28</v>
      </c>
      <c r="AR34" s="324">
        <f t="shared" si="3"/>
        <v>2008</v>
      </c>
      <c r="AS34" s="324">
        <f t="shared" si="4"/>
        <v>255</v>
      </c>
      <c r="AT34" s="324">
        <f t="shared" si="5"/>
        <v>205</v>
      </c>
      <c r="AU34" s="324">
        <f t="shared" si="6"/>
        <v>205</v>
      </c>
      <c r="AV34" s="329">
        <f t="shared" si="7"/>
        <v>8</v>
      </c>
      <c r="BC34" s="1">
        <v>28</v>
      </c>
      <c r="BE34" s="1" t="e">
        <f t="shared" si="21"/>
        <v>#N/A</v>
      </c>
      <c r="BT34" s="568"/>
      <c r="BU34" s="54" t="s">
        <v>463</v>
      </c>
      <c r="BV34" s="54">
        <v>0</v>
      </c>
      <c r="BW34" s="54">
        <v>100</v>
      </c>
      <c r="BX34" s="54">
        <v>6.666666666666667</v>
      </c>
      <c r="BY34" s="54">
        <v>20</v>
      </c>
      <c r="BZ34" s="54">
        <v>26.666666666666668</v>
      </c>
      <c r="CA34" s="54">
        <v>13.333333333333334</v>
      </c>
      <c r="CB34" s="54"/>
      <c r="CC34" s="54"/>
      <c r="CD34" s="324" t="s">
        <v>602</v>
      </c>
      <c r="CE34" s="54"/>
      <c r="CF34" s="54"/>
      <c r="CG34" s="54"/>
      <c r="CH34" s="54"/>
      <c r="CI34" s="784"/>
      <c r="CJ34" s="457" t="s">
        <v>440</v>
      </c>
      <c r="CK34" s="487">
        <f ca="1">(SUM(INDIRECT($CD29&amp;"!E"&amp;CK$24&amp;":AM"&amp;CK$24))/COUNT(INDIRECT($CD29&amp;"!E"&amp;CK$24&amp;":AM"&amp;CK$24)))*100</f>
        <v>0</v>
      </c>
      <c r="CL34" s="487">
        <f t="shared" ref="CL34:CO34" ca="1" si="23">(SUM(INDIRECT($CD29&amp;"!E"&amp;CL$24&amp;":AM"&amp;CL$24))/COUNT(INDIRECT($CD29&amp;"!E"&amp;CL$24&amp;":AM"&amp;CL$24)))*100</f>
        <v>0</v>
      </c>
      <c r="CM34" s="487">
        <f t="shared" ca="1" si="23"/>
        <v>22.857142857142858</v>
      </c>
      <c r="CN34" s="487">
        <f t="shared" ca="1" si="23"/>
        <v>28.571428571428569</v>
      </c>
      <c r="CO34" s="487">
        <f t="shared" ca="1" si="23"/>
        <v>25.714285714285712</v>
      </c>
      <c r="CP34" s="487">
        <f ca="1">IF($CP$28="","",(SUM(INDIRECT($CD29&amp;"!E"&amp;CP$24&amp;":AM"&amp;CP$24))/COUNT(INDIRECT($CD29&amp;"!E"&amp;CP$24&amp;":AM"&amp;CP$24)))*100)</f>
        <v>20</v>
      </c>
      <c r="CQ34" s="54"/>
      <c r="CR34" s="54"/>
      <c r="CS34" s="54"/>
      <c r="CT34" s="54"/>
      <c r="CU34" s="54"/>
      <c r="CV34" s="54"/>
      <c r="CW34" s="54"/>
      <c r="CX34" s="54"/>
      <c r="CY34" s="54"/>
      <c r="CZ34" s="54"/>
      <c r="DA34" s="54"/>
      <c r="DB34" s="54"/>
      <c r="DC34" s="54"/>
      <c r="DD34" s="54"/>
      <c r="DE34" s="54"/>
      <c r="DF34" s="54"/>
      <c r="DG34" s="54"/>
      <c r="DH34" s="54"/>
      <c r="DI34" s="569"/>
    </row>
    <row r="35" spans="1:113" ht="15.75" thickBot="1" x14ac:dyDescent="0.3">
      <c r="B35" s="6">
        <v>33</v>
      </c>
      <c r="C35" s="425" t="s">
        <v>76</v>
      </c>
      <c r="D35" s="563" t="s">
        <v>77</v>
      </c>
      <c r="E35" s="558" t="s">
        <v>469</v>
      </c>
      <c r="F35" s="5">
        <v>30</v>
      </c>
      <c r="G35" s="4">
        <v>2010</v>
      </c>
      <c r="I35" s="5">
        <v>33</v>
      </c>
      <c r="J35" s="3"/>
      <c r="K35" s="4"/>
      <c r="L35" s="4">
        <v>55</v>
      </c>
      <c r="M35" s="48"/>
      <c r="N35" s="48"/>
      <c r="O35" s="50"/>
      <c r="P35" s="50"/>
      <c r="Y35" s="551" t="s">
        <v>637</v>
      </c>
      <c r="Z35" s="573"/>
      <c r="AA35" s="574"/>
      <c r="AD35" s="294">
        <v>2009</v>
      </c>
      <c r="AE35" s="375"/>
      <c r="AF35" s="295">
        <v>255</v>
      </c>
      <c r="AG35" s="295">
        <v>155</v>
      </c>
      <c r="AH35" s="295">
        <v>225</v>
      </c>
      <c r="AI35" s="296">
        <v>1</v>
      </c>
      <c r="AL35" s="580">
        <v>2009</v>
      </c>
      <c r="AM35" s="581" t="b">
        <f>Comparison!$C28</f>
        <v>1</v>
      </c>
      <c r="AN35" s="582">
        <f>IF(AM35=TRUE,1+MAX($AN$6:AN34),0)</f>
        <v>29</v>
      </c>
      <c r="AQ35" s="328">
        <v>29</v>
      </c>
      <c r="AR35" s="324">
        <f t="shared" si="3"/>
        <v>2009</v>
      </c>
      <c r="AS35" s="324">
        <f t="shared" si="4"/>
        <v>255</v>
      </c>
      <c r="AT35" s="324">
        <f t="shared" si="5"/>
        <v>155</v>
      </c>
      <c r="AU35" s="324">
        <f t="shared" si="6"/>
        <v>225</v>
      </c>
      <c r="AV35" s="329">
        <f t="shared" si="7"/>
        <v>1</v>
      </c>
      <c r="BC35" s="1">
        <v>29</v>
      </c>
      <c r="BE35" s="1" t="e">
        <f t="shared" si="21"/>
        <v>#N/A</v>
      </c>
      <c r="BT35" s="568"/>
      <c r="BU35" s="54" t="s">
        <v>455</v>
      </c>
      <c r="BV35" s="54">
        <v>0</v>
      </c>
      <c r="BW35" s="54">
        <v>0</v>
      </c>
      <c r="BX35" s="54">
        <v>0</v>
      </c>
      <c r="BY35" s="54">
        <v>0</v>
      </c>
      <c r="BZ35" s="54">
        <v>0</v>
      </c>
      <c r="CA35" s="54">
        <v>0</v>
      </c>
      <c r="CB35" s="54"/>
      <c r="CC35" s="54"/>
      <c r="CD35" s="324" t="s">
        <v>603</v>
      </c>
      <c r="CE35" s="54"/>
      <c r="CF35" s="54"/>
      <c r="CG35" s="54"/>
      <c r="CH35" s="54"/>
      <c r="CI35" s="784"/>
      <c r="CJ35" s="457" t="s">
        <v>531</v>
      </c>
      <c r="CK35" s="487">
        <f ca="1">(SUM(INDIRECT($CD30&amp;"!E"&amp;CK$24&amp;":AM"&amp;CK$24))/COUNT(INDIRECT($CD30&amp;"!E"&amp;CK$24&amp;":AM"&amp;CK$24)))*100</f>
        <v>0</v>
      </c>
      <c r="CL35" s="487">
        <f t="shared" ref="CL35:CO35" ca="1" si="24">(SUM(INDIRECT($CD30&amp;"!E"&amp;CL$24&amp;":AM"&amp;CL$24))/COUNT(INDIRECT($CD30&amp;"!E"&amp;CL$24&amp;":AM"&amp;CL$24)))*100</f>
        <v>0</v>
      </c>
      <c r="CM35" s="487">
        <f t="shared" ca="1" si="24"/>
        <v>0</v>
      </c>
      <c r="CN35" s="487">
        <f t="shared" ca="1" si="24"/>
        <v>0</v>
      </c>
      <c r="CO35" s="487">
        <f t="shared" ca="1" si="24"/>
        <v>0</v>
      </c>
      <c r="CP35" s="487">
        <f ca="1">IF($CP$28="","",(SUM(INDIRECT($CD30&amp;"!E"&amp;CP$24&amp;":AM"&amp;CP$24))/COUNT(INDIRECT($CD30&amp;"!E"&amp;CP$24&amp;":AM"&amp;CP$24)))*100)</f>
        <v>0</v>
      </c>
      <c r="CQ35" s="54"/>
      <c r="CR35" s="54"/>
      <c r="CS35" s="54"/>
      <c r="CT35" s="54"/>
      <c r="CU35" s="54"/>
      <c r="CV35" s="54"/>
      <c r="CW35" s="54"/>
      <c r="CX35" s="54"/>
      <c r="CY35" s="54"/>
      <c r="CZ35" s="54"/>
      <c r="DA35" s="54"/>
      <c r="DB35" s="54"/>
      <c r="DC35" s="54"/>
      <c r="DD35" s="54"/>
      <c r="DE35" s="54"/>
      <c r="DF35" s="54"/>
      <c r="DG35" s="54"/>
      <c r="DH35" s="54"/>
      <c r="DI35" s="569"/>
    </row>
    <row r="36" spans="1:113" x14ac:dyDescent="0.25">
      <c r="B36" s="6">
        <v>34</v>
      </c>
      <c r="C36" s="425" t="s">
        <v>151</v>
      </c>
      <c r="D36" s="563" t="s">
        <v>153</v>
      </c>
      <c r="E36" s="558" t="s">
        <v>468</v>
      </c>
      <c r="F36" s="5">
        <v>31</v>
      </c>
      <c r="G36" s="4">
        <v>2011</v>
      </c>
      <c r="I36" s="5">
        <v>34</v>
      </c>
      <c r="J36" s="3"/>
      <c r="K36" s="4"/>
      <c r="L36" s="4">
        <v>56</v>
      </c>
      <c r="M36" s="48"/>
      <c r="N36" s="48"/>
      <c r="O36" s="50"/>
      <c r="P36" s="50"/>
      <c r="AD36" s="294">
        <v>2010</v>
      </c>
      <c r="AE36" s="376"/>
      <c r="AF36" s="295">
        <v>255</v>
      </c>
      <c r="AG36" s="295">
        <v>182</v>
      </c>
      <c r="AH36" s="295">
        <v>125</v>
      </c>
      <c r="AI36" s="296">
        <v>2</v>
      </c>
      <c r="AL36" s="580">
        <v>2010</v>
      </c>
      <c r="AM36" s="581" t="b">
        <f>Comparison!$C29</f>
        <v>1</v>
      </c>
      <c r="AN36" s="582">
        <f>IF(AM36=TRUE,1+MAX($AN$6:AN35),0)</f>
        <v>30</v>
      </c>
      <c r="AQ36" s="328">
        <v>30</v>
      </c>
      <c r="AR36" s="324">
        <f t="shared" si="3"/>
        <v>2010</v>
      </c>
      <c r="AS36" s="324">
        <f t="shared" si="4"/>
        <v>255</v>
      </c>
      <c r="AT36" s="324">
        <f t="shared" si="5"/>
        <v>182</v>
      </c>
      <c r="AU36" s="324">
        <f t="shared" si="6"/>
        <v>125</v>
      </c>
      <c r="AV36" s="329">
        <f t="shared" si="7"/>
        <v>2</v>
      </c>
      <c r="BC36" s="1">
        <v>30</v>
      </c>
      <c r="BE36" s="1" t="e">
        <f t="shared" si="21"/>
        <v>#N/A</v>
      </c>
      <c r="BT36" s="568"/>
      <c r="BU36" s="54" t="s">
        <v>454</v>
      </c>
      <c r="BV36" s="54">
        <v>0</v>
      </c>
      <c r="BW36" s="54">
        <v>100</v>
      </c>
      <c r="BX36" s="54">
        <v>6.666666666666667</v>
      </c>
      <c r="BY36" s="54">
        <v>20</v>
      </c>
      <c r="BZ36" s="54">
        <v>26.666666666666668</v>
      </c>
      <c r="CA36" s="54">
        <v>13.333333333333334</v>
      </c>
      <c r="CB36" s="54"/>
      <c r="CC36" s="54"/>
      <c r="CD36" s="324" t="s">
        <v>604</v>
      </c>
      <c r="CE36" s="54"/>
      <c r="CF36" s="54"/>
      <c r="CG36" s="54"/>
      <c r="CH36" s="54"/>
      <c r="CI36" s="784"/>
      <c r="CJ36" s="458" t="s">
        <v>532</v>
      </c>
      <c r="CK36" s="489">
        <f ca="1">SUM(CK37:CK38)</f>
        <v>0</v>
      </c>
      <c r="CL36" s="489">
        <f t="shared" ref="CL36:CO36" ca="1" si="25">SUM(CL37:CL38)</f>
        <v>0</v>
      </c>
      <c r="CM36" s="489">
        <f t="shared" ca="1" si="25"/>
        <v>0</v>
      </c>
      <c r="CN36" s="489">
        <f t="shared" ca="1" si="25"/>
        <v>2.8571428571428572</v>
      </c>
      <c r="CO36" s="489">
        <f t="shared" ca="1" si="25"/>
        <v>8.5714285714285712</v>
      </c>
      <c r="CP36" s="490">
        <f ca="1">IF($CP$28="","",SUM(CP37:CP38))</f>
        <v>8.5714285714285712</v>
      </c>
      <c r="CQ36" s="54"/>
      <c r="CR36" s="54"/>
      <c r="CS36" s="54"/>
      <c r="CT36" s="54"/>
      <c r="CU36" s="54"/>
      <c r="CV36" s="54"/>
      <c r="CW36" s="54"/>
      <c r="CX36" s="54"/>
      <c r="CY36" s="54"/>
      <c r="CZ36" s="54"/>
      <c r="DA36" s="54"/>
      <c r="DB36" s="54"/>
      <c r="DC36" s="54"/>
      <c r="DD36" s="54"/>
      <c r="DE36" s="54"/>
      <c r="DF36" s="54"/>
      <c r="DG36" s="54"/>
      <c r="DH36" s="54"/>
      <c r="DI36" s="569"/>
    </row>
    <row r="37" spans="1:113" x14ac:dyDescent="0.25">
      <c r="B37" s="6">
        <v>35</v>
      </c>
      <c r="C37" s="425" t="s">
        <v>150</v>
      </c>
      <c r="D37" s="563" t="s">
        <v>152</v>
      </c>
      <c r="E37" s="558" t="s">
        <v>470</v>
      </c>
      <c r="F37" s="5">
        <v>32</v>
      </c>
      <c r="G37" s="4">
        <v>2012</v>
      </c>
      <c r="I37" s="5">
        <v>35</v>
      </c>
      <c r="J37" s="3"/>
      <c r="K37" s="4"/>
      <c r="L37" s="4">
        <v>57</v>
      </c>
      <c r="M37" s="48"/>
      <c r="N37" s="48"/>
      <c r="O37" s="50"/>
      <c r="P37" s="50"/>
      <c r="AD37" s="294">
        <v>2011</v>
      </c>
      <c r="AE37" s="609"/>
      <c r="AF37" s="295">
        <v>150</v>
      </c>
      <c r="AG37" s="295">
        <v>225</v>
      </c>
      <c r="AH37" s="295">
        <v>165</v>
      </c>
      <c r="AI37" s="296">
        <v>3</v>
      </c>
      <c r="AJ37" s="413"/>
      <c r="AK37" s="413"/>
      <c r="AL37" s="580">
        <v>2011</v>
      </c>
      <c r="AM37" s="581" t="b">
        <f>Comparison!$D15</f>
        <v>1</v>
      </c>
      <c r="AN37" s="582">
        <f>IF(AM37=TRUE,1+MAX($AN$6:AN36),0)</f>
        <v>31</v>
      </c>
      <c r="AO37" s="413"/>
      <c r="AP37" s="413"/>
      <c r="AQ37" s="328">
        <v>31</v>
      </c>
      <c r="AR37" s="324">
        <f t="shared" ref="AR37:AR44" si="26">IF(ISNA(INDEX($AL$7:$AL$44,MATCH(AQ37,$AN$7:$AN$44,0))),"",INDEX($AL$7:$AL$44,MATCH(AQ37,$AN$7:$AN$44,0)))</f>
        <v>2011</v>
      </c>
      <c r="AS37" s="324">
        <v>150</v>
      </c>
      <c r="AT37" s="324">
        <v>225</v>
      </c>
      <c r="AU37" s="324">
        <v>165</v>
      </c>
      <c r="AV37" s="329">
        <f t="shared" ref="AV37:AV44" si="27">IF(ISNA(INDEX($AI$7:$AI$44,MATCH(AR37,$AD$7:$AD$44,0))),"",INDEX($AI$7:$AI$44,MATCH(AR37,$AD$7:$AD$44,0)))</f>
        <v>3</v>
      </c>
      <c r="BC37" s="1">
        <v>31</v>
      </c>
      <c r="BE37" s="1" t="e">
        <f t="shared" si="21"/>
        <v>#N/A</v>
      </c>
      <c r="BT37" s="568"/>
      <c r="BU37" s="54" t="s">
        <v>431</v>
      </c>
      <c r="BV37" s="54">
        <v>0</v>
      </c>
      <c r="BW37" s="54">
        <v>0</v>
      </c>
      <c r="BX37" s="54">
        <v>0</v>
      </c>
      <c r="BY37" s="54">
        <v>0</v>
      </c>
      <c r="BZ37" s="54">
        <v>0</v>
      </c>
      <c r="CA37" s="54">
        <v>10</v>
      </c>
      <c r="CB37" s="54"/>
      <c r="CC37" s="54"/>
      <c r="CD37" s="324" t="s">
        <v>605</v>
      </c>
      <c r="CE37" s="54"/>
      <c r="CF37" s="54"/>
      <c r="CG37" s="54"/>
      <c r="CH37" s="54"/>
      <c r="CI37" s="784"/>
      <c r="CJ37" s="468" t="s">
        <v>533</v>
      </c>
      <c r="CK37" s="487">
        <f ca="1">(SUM(INDIRECT($CD31&amp;"!E"&amp;CK$24&amp;":AM"&amp;CK$24))/COUNT(INDIRECT($CD31&amp;"!E"&amp;CK$24&amp;":AM"&amp;CK$24)))*100</f>
        <v>0</v>
      </c>
      <c r="CL37" s="487">
        <f t="shared" ref="CL37:CO37" ca="1" si="28">(SUM(INDIRECT($CD31&amp;"!E"&amp;CL$24&amp;":AM"&amp;CL$24))/COUNT(INDIRECT($CD31&amp;"!E"&amp;CL$24&amp;":AM"&amp;CL$24)))*100</f>
        <v>0</v>
      </c>
      <c r="CM37" s="487">
        <f t="shared" ca="1" si="28"/>
        <v>0</v>
      </c>
      <c r="CN37" s="487">
        <f t="shared" ca="1" si="28"/>
        <v>0</v>
      </c>
      <c r="CO37" s="487">
        <f t="shared" ca="1" si="28"/>
        <v>0</v>
      </c>
      <c r="CP37" s="487">
        <f ca="1">IF($CP$28="","",(SUM(INDIRECT($CD31&amp;"!E"&amp;CP$24&amp;":AM"&amp;CP$24))/COUNT(INDIRECT($CD31&amp;"!E"&amp;CP$24&amp;":AM"&amp;CP$24)))*100)</f>
        <v>0</v>
      </c>
      <c r="CQ37" s="54"/>
      <c r="CR37" s="54"/>
      <c r="CS37" s="54"/>
      <c r="CT37" s="54"/>
      <c r="CU37" s="54"/>
      <c r="CV37" s="54"/>
      <c r="CW37" s="54"/>
      <c r="CX37" s="54"/>
      <c r="CY37" s="54"/>
      <c r="CZ37" s="54"/>
      <c r="DA37" s="54"/>
      <c r="DB37" s="54"/>
      <c r="DC37" s="54"/>
      <c r="DD37" s="54"/>
      <c r="DE37" s="54"/>
      <c r="DF37" s="54"/>
      <c r="DG37" s="54"/>
      <c r="DH37" s="54"/>
      <c r="DI37" s="569"/>
    </row>
    <row r="38" spans="1:113" x14ac:dyDescent="0.25">
      <c r="B38" s="6">
        <v>36</v>
      </c>
      <c r="C38" s="426" t="s">
        <v>78</v>
      </c>
      <c r="D38" s="563" t="s">
        <v>79</v>
      </c>
      <c r="E38" s="558" t="s">
        <v>469</v>
      </c>
      <c r="F38" s="5">
        <v>33</v>
      </c>
      <c r="G38" s="4">
        <v>2013</v>
      </c>
      <c r="I38" s="5">
        <v>36</v>
      </c>
      <c r="J38" s="3"/>
      <c r="K38" s="4"/>
      <c r="L38" s="4">
        <v>58</v>
      </c>
      <c r="M38" s="48"/>
      <c r="N38" s="48"/>
      <c r="O38" s="50"/>
      <c r="P38" s="50"/>
      <c r="AD38" s="294">
        <v>2012</v>
      </c>
      <c r="AE38" s="610"/>
      <c r="AF38" s="295">
        <v>165</v>
      </c>
      <c r="AG38" s="295">
        <v>225</v>
      </c>
      <c r="AH38" s="295">
        <v>165</v>
      </c>
      <c r="AI38" s="296">
        <v>8</v>
      </c>
      <c r="AJ38" s="413"/>
      <c r="AK38" s="413"/>
      <c r="AL38" s="580">
        <v>2012</v>
      </c>
      <c r="AM38" s="581" t="b">
        <f>Comparison!$D16</f>
        <v>1</v>
      </c>
      <c r="AN38" s="582">
        <f>IF(AM38=TRUE,1+MAX($AN$6:AN37),0)</f>
        <v>32</v>
      </c>
      <c r="AO38" s="413"/>
      <c r="AP38" s="413"/>
      <c r="AQ38" s="328">
        <v>32</v>
      </c>
      <c r="AR38" s="324">
        <f t="shared" si="26"/>
        <v>2012</v>
      </c>
      <c r="AS38" s="324">
        <v>165</v>
      </c>
      <c r="AT38" s="324">
        <v>225</v>
      </c>
      <c r="AU38" s="324">
        <v>165</v>
      </c>
      <c r="AV38" s="329">
        <f t="shared" si="27"/>
        <v>8</v>
      </c>
      <c r="BC38" s="1">
        <v>32</v>
      </c>
      <c r="BE38" s="1" t="e">
        <f t="shared" si="21"/>
        <v>#N/A</v>
      </c>
      <c r="BT38" s="568" t="s">
        <v>436</v>
      </c>
      <c r="BU38" s="54" t="s">
        <v>432</v>
      </c>
      <c r="BV38" s="54">
        <v>0</v>
      </c>
      <c r="BW38" s="54">
        <v>0</v>
      </c>
      <c r="BX38" s="54">
        <v>0</v>
      </c>
      <c r="BY38" s="54">
        <v>13.333333333333334</v>
      </c>
      <c r="BZ38" s="54">
        <v>26.666666666666668</v>
      </c>
      <c r="CA38" s="54">
        <v>36.666666666666664</v>
      </c>
      <c r="CB38" s="54"/>
      <c r="CC38" s="54"/>
      <c r="CD38" s="324" t="s">
        <v>606</v>
      </c>
      <c r="CE38" s="54"/>
      <c r="CF38" s="54"/>
      <c r="CG38" s="54"/>
      <c r="CH38" s="54"/>
      <c r="CI38" s="784"/>
      <c r="CJ38" s="468" t="s">
        <v>534</v>
      </c>
      <c r="CK38" s="487">
        <f t="shared" ref="CK38:CO38" ca="1" si="29">(SUM(INDIRECT($CD32&amp;"!E"&amp;CK$24&amp;":AM"&amp;CK$24))/COUNT(INDIRECT($CD32&amp;"!E"&amp;CK$24&amp;":AM"&amp;CK$24)))*100</f>
        <v>0</v>
      </c>
      <c r="CL38" s="487">
        <f t="shared" ca="1" si="29"/>
        <v>0</v>
      </c>
      <c r="CM38" s="487">
        <f t="shared" ca="1" si="29"/>
        <v>0</v>
      </c>
      <c r="CN38" s="487">
        <f t="shared" ca="1" si="29"/>
        <v>2.8571428571428572</v>
      </c>
      <c r="CO38" s="487">
        <f t="shared" ca="1" si="29"/>
        <v>8.5714285714285712</v>
      </c>
      <c r="CP38" s="487">
        <f ca="1">IF($CP$28="","",(SUM(INDIRECT($CD32&amp;"!E"&amp;CP$24&amp;":AM"&amp;CP$24))/COUNT(INDIRECT($CD32&amp;"!E"&amp;CP$24&amp;":AM"&amp;CP$24)))*100)</f>
        <v>8.5714285714285712</v>
      </c>
      <c r="CQ38" s="54"/>
      <c r="CR38" s="54"/>
      <c r="CS38" s="54"/>
      <c r="CT38" s="54"/>
      <c r="CU38" s="54"/>
      <c r="CV38" s="54"/>
      <c r="CW38" s="54"/>
      <c r="CX38" s="54"/>
      <c r="CY38" s="54"/>
      <c r="CZ38" s="54"/>
      <c r="DA38" s="54"/>
      <c r="DB38" s="54"/>
      <c r="DC38" s="54"/>
      <c r="DD38" s="54"/>
      <c r="DE38" s="54"/>
      <c r="DF38" s="54"/>
      <c r="DG38" s="54"/>
      <c r="DH38" s="54"/>
      <c r="DI38" s="569"/>
    </row>
    <row r="39" spans="1:113" x14ac:dyDescent="0.25">
      <c r="B39" s="6">
        <v>37</v>
      </c>
      <c r="C39" s="427" t="s">
        <v>241</v>
      </c>
      <c r="D39" s="564" t="s">
        <v>243</v>
      </c>
      <c r="E39" s="559" t="s">
        <v>469</v>
      </c>
      <c r="F39" s="5">
        <v>34</v>
      </c>
      <c r="G39" s="4">
        <v>2014</v>
      </c>
      <c r="I39" s="5">
        <v>37</v>
      </c>
      <c r="J39" s="3"/>
      <c r="K39" s="4"/>
      <c r="L39" s="4">
        <v>59</v>
      </c>
      <c r="M39" s="48"/>
      <c r="N39" s="48"/>
      <c r="O39" s="50"/>
      <c r="P39" s="50"/>
      <c r="AD39" s="294">
        <v>2013</v>
      </c>
      <c r="AE39" s="611"/>
      <c r="AF39" s="295">
        <v>180</v>
      </c>
      <c r="AG39" s="295">
        <v>225</v>
      </c>
      <c r="AH39" s="295">
        <v>165</v>
      </c>
      <c r="AI39" s="296">
        <v>1</v>
      </c>
      <c r="AJ39" s="413"/>
      <c r="AK39" s="413"/>
      <c r="AL39" s="580">
        <v>2013</v>
      </c>
      <c r="AM39" s="581" t="b">
        <f>Comparison!$D17</f>
        <v>1</v>
      </c>
      <c r="AN39" s="582">
        <f>IF(AM39=TRUE,1+MAX($AN$6:AN38),0)</f>
        <v>33</v>
      </c>
      <c r="AO39" s="413"/>
      <c r="AP39" s="413"/>
      <c r="AQ39" s="328">
        <v>33</v>
      </c>
      <c r="AR39" s="324">
        <f t="shared" si="26"/>
        <v>2013</v>
      </c>
      <c r="AS39" s="324">
        <v>180</v>
      </c>
      <c r="AT39" s="324">
        <v>225</v>
      </c>
      <c r="AU39" s="324">
        <v>165</v>
      </c>
      <c r="AV39" s="329">
        <f t="shared" si="27"/>
        <v>1</v>
      </c>
      <c r="BC39" s="1">
        <v>33</v>
      </c>
      <c r="BE39" s="1" t="e">
        <f t="shared" ref="BE39:BE70" si="30">MATCH(BD39,SheetName,0)</f>
        <v>#N/A</v>
      </c>
      <c r="BT39" s="568"/>
      <c r="BU39" s="54" t="s">
        <v>528</v>
      </c>
      <c r="BV39" s="54">
        <v>0</v>
      </c>
      <c r="BW39" s="54">
        <v>0</v>
      </c>
      <c r="BX39" s="54">
        <v>0</v>
      </c>
      <c r="BY39" s="54">
        <v>13.333333333333334</v>
      </c>
      <c r="BZ39" s="54">
        <v>20</v>
      </c>
      <c r="CA39" s="54">
        <v>16.666666666666664</v>
      </c>
      <c r="CB39" s="54"/>
      <c r="CC39" s="54"/>
      <c r="CD39" s="324" t="s">
        <v>607</v>
      </c>
      <c r="CE39" s="54"/>
      <c r="CF39" s="54"/>
      <c r="CG39" s="54"/>
      <c r="CH39" s="54"/>
      <c r="CI39" s="784"/>
      <c r="CJ39" s="458" t="s">
        <v>431</v>
      </c>
      <c r="CK39" s="489">
        <f t="shared" ref="CK39:CN39" ca="1" si="31">SUM(CK40:CK42)</f>
        <v>0</v>
      </c>
      <c r="CL39" s="489">
        <f t="shared" ca="1" si="31"/>
        <v>0</v>
      </c>
      <c r="CM39" s="489">
        <f t="shared" ca="1" si="31"/>
        <v>0</v>
      </c>
      <c r="CN39" s="489">
        <f t="shared" ca="1" si="31"/>
        <v>0</v>
      </c>
      <c r="CO39" s="489">
        <f ca="1">SUM(CO40:CO42)</f>
        <v>0</v>
      </c>
      <c r="CP39" s="489">
        <f ca="1">IF($CP$28="","",SUM(CP40:CP42))</f>
        <v>0</v>
      </c>
      <c r="CQ39" s="54"/>
      <c r="CR39" s="54"/>
      <c r="CS39" s="54"/>
      <c r="CT39" s="54"/>
      <c r="CU39" s="54"/>
      <c r="CV39" s="54"/>
      <c r="CW39" s="54"/>
      <c r="CX39" s="54"/>
      <c r="CY39" s="54"/>
      <c r="CZ39" s="54"/>
      <c r="DA39" s="54"/>
      <c r="DB39" s="54"/>
      <c r="DC39" s="54"/>
      <c r="DD39" s="54"/>
      <c r="DE39" s="54"/>
      <c r="DF39" s="54"/>
      <c r="DG39" s="54"/>
      <c r="DH39" s="54"/>
      <c r="DI39" s="569"/>
    </row>
    <row r="40" spans="1:113" ht="15.75" customHeight="1" x14ac:dyDescent="0.25">
      <c r="B40" s="6">
        <v>38</v>
      </c>
      <c r="C40" s="428" t="s">
        <v>80</v>
      </c>
      <c r="D40" s="556" t="s">
        <v>81</v>
      </c>
      <c r="E40" s="557" t="s">
        <v>467</v>
      </c>
      <c r="F40" s="5">
        <v>35</v>
      </c>
      <c r="G40" s="4">
        <v>2015</v>
      </c>
      <c r="I40" s="5">
        <v>38</v>
      </c>
      <c r="J40" s="3"/>
      <c r="K40" s="4"/>
      <c r="L40" s="4">
        <v>60</v>
      </c>
      <c r="M40" s="48"/>
      <c r="N40" s="48"/>
      <c r="O40" s="50"/>
      <c r="P40" s="50"/>
      <c r="AD40" s="294">
        <v>2014</v>
      </c>
      <c r="AE40" s="612"/>
      <c r="AF40" s="295">
        <v>195</v>
      </c>
      <c r="AG40" s="295">
        <v>225</v>
      </c>
      <c r="AH40" s="295">
        <v>165</v>
      </c>
      <c r="AI40" s="296">
        <v>2</v>
      </c>
      <c r="AJ40" s="413"/>
      <c r="AK40" s="413"/>
      <c r="AL40" s="580">
        <v>2014</v>
      </c>
      <c r="AM40" s="581" t="b">
        <f>Comparison!$D18</f>
        <v>1</v>
      </c>
      <c r="AN40" s="582">
        <f>IF(AM40=TRUE,1+MAX($AN$6:AN39),0)</f>
        <v>34</v>
      </c>
      <c r="AO40" s="413"/>
      <c r="AP40" s="413"/>
      <c r="AQ40" s="328">
        <v>34</v>
      </c>
      <c r="AR40" s="324">
        <f t="shared" si="26"/>
        <v>2014</v>
      </c>
      <c r="AS40" s="324">
        <v>195</v>
      </c>
      <c r="AT40" s="324">
        <v>225</v>
      </c>
      <c r="AU40" s="324">
        <v>165</v>
      </c>
      <c r="AV40" s="329">
        <f t="shared" si="27"/>
        <v>2</v>
      </c>
      <c r="BC40" s="1">
        <v>34</v>
      </c>
      <c r="BE40" s="1" t="e">
        <f t="shared" si="30"/>
        <v>#N/A</v>
      </c>
      <c r="BT40" s="568"/>
      <c r="BU40" s="54" t="s">
        <v>529</v>
      </c>
      <c r="BV40" s="54">
        <v>0</v>
      </c>
      <c r="BW40" s="54">
        <v>0</v>
      </c>
      <c r="BX40" s="54">
        <v>0</v>
      </c>
      <c r="BY40" s="54">
        <v>0</v>
      </c>
      <c r="BZ40" s="54">
        <v>6.666666666666667</v>
      </c>
      <c r="CA40" s="54">
        <v>16.666666666666664</v>
      </c>
      <c r="CB40" s="54"/>
      <c r="CC40" s="54"/>
      <c r="CD40" s="324" t="s">
        <v>608</v>
      </c>
      <c r="CE40" s="54"/>
      <c r="CF40" s="54"/>
      <c r="CG40" s="54"/>
      <c r="CH40" s="54"/>
      <c r="CI40" s="784"/>
      <c r="CJ40" s="457" t="s">
        <v>630</v>
      </c>
      <c r="CK40" s="487">
        <f ca="1">(SUM(INDIRECT($CD33&amp;"!E"&amp;CK$24&amp;":AM"&amp;CK$24))/COUNT(INDIRECT($CD33&amp;"!E"&amp;CK$24&amp;":AM"&amp;CK$24)))*100</f>
        <v>0</v>
      </c>
      <c r="CL40" s="487">
        <f t="shared" ref="CL40:CO40" ca="1" si="32">(SUM(INDIRECT($CD33&amp;"!E"&amp;CL$24&amp;":AM"&amp;CL$24))/COUNT(INDIRECT($CD33&amp;"!E"&amp;CL$24&amp;":AM"&amp;CL$24)))*100</f>
        <v>0</v>
      </c>
      <c r="CM40" s="487">
        <f t="shared" ca="1" si="32"/>
        <v>0</v>
      </c>
      <c r="CN40" s="487">
        <f t="shared" ca="1" si="32"/>
        <v>0</v>
      </c>
      <c r="CO40" s="487">
        <f t="shared" ca="1" si="32"/>
        <v>0</v>
      </c>
      <c r="CP40" s="487">
        <f ca="1">IF($CP$28="","",(SUM(INDIRECT($CD33&amp;"!E"&amp;CP$24&amp;":AM"&amp;CP$24))/COUNT(INDIRECT($CD33&amp;"!E"&amp;CP$24&amp;":AM"&amp;CP$24)))*100)</f>
        <v>0</v>
      </c>
      <c r="CQ40" s="54"/>
      <c r="CR40" s="54"/>
      <c r="CS40" s="54"/>
      <c r="CT40" s="54"/>
      <c r="CU40" s="54"/>
      <c r="CV40" s="54"/>
      <c r="CW40" s="54"/>
      <c r="CX40" s="54"/>
      <c r="CY40" s="54"/>
      <c r="CZ40" s="54"/>
      <c r="DA40" s="54"/>
      <c r="DB40" s="54"/>
      <c r="DC40" s="54"/>
      <c r="DD40" s="54"/>
      <c r="DE40" s="54"/>
      <c r="DF40" s="54"/>
      <c r="DG40" s="54"/>
      <c r="DH40" s="54"/>
      <c r="DI40" s="569"/>
    </row>
    <row r="41" spans="1:113" x14ac:dyDescent="0.25">
      <c r="B41" s="6">
        <v>39</v>
      </c>
      <c r="C41" s="429" t="s">
        <v>232</v>
      </c>
      <c r="D41" s="556" t="s">
        <v>231</v>
      </c>
      <c r="E41" s="558" t="s">
        <v>469</v>
      </c>
      <c r="F41" s="5">
        <v>36</v>
      </c>
      <c r="G41" s="4"/>
      <c r="I41" s="5">
        <v>39</v>
      </c>
      <c r="J41" s="3"/>
      <c r="K41" s="4"/>
      <c r="L41" s="4"/>
      <c r="M41" s="48"/>
      <c r="N41" s="48"/>
      <c r="O41" s="50"/>
      <c r="P41" s="50"/>
      <c r="AD41" s="294">
        <v>2015</v>
      </c>
      <c r="AE41" s="613"/>
      <c r="AF41" s="295">
        <v>210</v>
      </c>
      <c r="AG41" s="295">
        <v>225</v>
      </c>
      <c r="AH41" s="295">
        <v>165</v>
      </c>
      <c r="AI41" s="296">
        <v>3</v>
      </c>
      <c r="AJ41" s="413"/>
      <c r="AK41" s="413"/>
      <c r="AL41" s="580">
        <v>2015</v>
      </c>
      <c r="AM41" s="581" t="b">
        <f>Comparison!$D19</f>
        <v>1</v>
      </c>
      <c r="AN41" s="582">
        <f>IF(AM41=TRUE,1+MAX($AN$6:AN40),0)</f>
        <v>35</v>
      </c>
      <c r="AO41" s="413"/>
      <c r="AP41" s="413"/>
      <c r="AQ41" s="328">
        <v>35</v>
      </c>
      <c r="AR41" s="324">
        <f t="shared" si="26"/>
        <v>2015</v>
      </c>
      <c r="AS41" s="324">
        <v>210</v>
      </c>
      <c r="AT41" s="324">
        <v>225</v>
      </c>
      <c r="AU41" s="324">
        <v>165</v>
      </c>
      <c r="AV41" s="329">
        <f t="shared" si="27"/>
        <v>3</v>
      </c>
      <c r="BC41" s="1">
        <v>35</v>
      </c>
      <c r="BE41" s="1" t="e">
        <f t="shared" si="30"/>
        <v>#N/A</v>
      </c>
      <c r="BT41" s="568"/>
      <c r="BU41" s="54" t="s">
        <v>530</v>
      </c>
      <c r="BV41" s="54">
        <v>0</v>
      </c>
      <c r="BW41" s="54">
        <v>0</v>
      </c>
      <c r="BX41" s="54">
        <v>0</v>
      </c>
      <c r="BY41" s="54">
        <v>0</v>
      </c>
      <c r="BZ41" s="54">
        <v>0</v>
      </c>
      <c r="CA41" s="54">
        <v>3.3333333333333335</v>
      </c>
      <c r="CB41" s="54"/>
      <c r="CC41" s="54"/>
      <c r="CD41" s="324" t="s">
        <v>626</v>
      </c>
      <c r="CE41" s="54"/>
      <c r="CF41" s="54"/>
      <c r="CG41" s="54"/>
      <c r="CH41" s="54"/>
      <c r="CI41" s="784"/>
      <c r="CJ41" s="457" t="s">
        <v>629</v>
      </c>
      <c r="CK41" s="487">
        <f t="shared" ref="CK41:CO41" ca="1" si="33">(SUM(INDIRECT($CD34&amp;"!E"&amp;CK$24&amp;":AM"&amp;CK$24))/COUNT(INDIRECT($CD34&amp;"!E"&amp;CK$24&amp;":AM"&amp;CK$24)))*100</f>
        <v>0</v>
      </c>
      <c r="CL41" s="487">
        <f t="shared" ca="1" si="33"/>
        <v>0</v>
      </c>
      <c r="CM41" s="487">
        <f t="shared" ca="1" si="33"/>
        <v>0</v>
      </c>
      <c r="CN41" s="487">
        <f t="shared" ca="1" si="33"/>
        <v>0</v>
      </c>
      <c r="CO41" s="487">
        <f t="shared" ca="1" si="33"/>
        <v>0</v>
      </c>
      <c r="CP41" s="487">
        <f ca="1">IF($CP$28="","",(SUM(INDIRECT($CD34&amp;"!E"&amp;CP$24&amp;":AM"&amp;CP$24))/COUNT(INDIRECT($CD34&amp;"!E"&amp;CP$24&amp;":AM"&amp;CP$24)))*100)</f>
        <v>0</v>
      </c>
      <c r="CQ41" s="54"/>
      <c r="CR41" s="54"/>
      <c r="CS41" s="54"/>
      <c r="CT41" s="54"/>
      <c r="CU41" s="54"/>
      <c r="CV41" s="54"/>
      <c r="CW41" s="54"/>
      <c r="CX41" s="54"/>
      <c r="CY41" s="54"/>
      <c r="CZ41" s="54"/>
      <c r="DA41" s="54"/>
      <c r="DB41" s="54"/>
      <c r="DC41" s="54"/>
      <c r="DD41" s="54"/>
      <c r="DE41" s="54"/>
      <c r="DF41" s="54"/>
      <c r="DG41" s="54"/>
      <c r="DH41" s="54"/>
      <c r="DI41" s="569"/>
    </row>
    <row r="42" spans="1:113" ht="15.75" thickBot="1" x14ac:dyDescent="0.3">
      <c r="B42" s="6">
        <v>40</v>
      </c>
      <c r="C42" s="429" t="s">
        <v>32</v>
      </c>
      <c r="D42" s="556" t="s">
        <v>82</v>
      </c>
      <c r="E42" s="558" t="s">
        <v>469</v>
      </c>
      <c r="F42" s="5">
        <v>37</v>
      </c>
      <c r="G42" s="4"/>
      <c r="I42" s="5">
        <v>40</v>
      </c>
      <c r="J42" s="3"/>
      <c r="K42" s="4"/>
      <c r="L42" s="4"/>
      <c r="M42" s="48"/>
      <c r="N42" s="48"/>
      <c r="O42" s="50"/>
      <c r="P42" s="50"/>
      <c r="AD42" s="294" t="s">
        <v>295</v>
      </c>
      <c r="AE42" s="297"/>
      <c r="AF42" s="295">
        <v>0</v>
      </c>
      <c r="AG42" s="295">
        <v>0</v>
      </c>
      <c r="AH42" s="295">
        <v>0</v>
      </c>
      <c r="AI42" s="296">
        <v>-4142</v>
      </c>
      <c r="AL42" s="580" t="s">
        <v>295</v>
      </c>
      <c r="AM42" s="581" t="b">
        <f>Comparison!$B34</f>
        <v>1</v>
      </c>
      <c r="AN42" s="582">
        <f>IF(AM42=TRUE,1+MAX($AN$6:AN41),0)</f>
        <v>36</v>
      </c>
      <c r="AQ42" s="328">
        <v>36</v>
      </c>
      <c r="AR42" s="324" t="str">
        <f t="shared" si="26"/>
        <v>Min</v>
      </c>
      <c r="AS42" s="324">
        <f t="shared" ref="AS42:AS44" si="34">IF(ISNA(INDEX($AF$7:$AF$44,MATCH(AR42,$AD$7:$AD$44,0))),"",INDEX($AF$7:$AF$44,MATCH(AR42,$AD$7:$AD$44,0)))</f>
        <v>0</v>
      </c>
      <c r="AT42" s="324">
        <f t="shared" ref="AT42:AT44" si="35">IF(ISNA(INDEX($AG$7:$AG$44,MATCH(AR42,$AD$7:$AD$44,0))),"",INDEX($AG$7:$AG$44,MATCH(AR42,$AD$7:$AD$44,0)))</f>
        <v>0</v>
      </c>
      <c r="AU42" s="324">
        <f t="shared" ref="AU42:AU44" si="36">IF(ISNA(INDEX($AH$7:$AH$44,MATCH(AR42,$AD$7:$AD$44,0))),"",INDEX($AH$7:$AH$44,MATCH(AR42,$AD$7:$AD$44,0)))</f>
        <v>0</v>
      </c>
      <c r="AV42" s="329">
        <f t="shared" si="27"/>
        <v>-4142</v>
      </c>
      <c r="BC42" s="1">
        <v>36</v>
      </c>
      <c r="BE42" s="1" t="e">
        <f t="shared" si="30"/>
        <v>#N/A</v>
      </c>
      <c r="BT42" s="568"/>
      <c r="BU42" s="54" t="s">
        <v>434</v>
      </c>
      <c r="BV42" s="54">
        <v>0</v>
      </c>
      <c r="BW42" s="54">
        <v>0</v>
      </c>
      <c r="BX42" s="54">
        <v>0</v>
      </c>
      <c r="BY42" s="54">
        <v>6.666666666666667</v>
      </c>
      <c r="BZ42" s="54">
        <v>20</v>
      </c>
      <c r="CA42" s="54">
        <v>26.666666666666668</v>
      </c>
      <c r="CB42" s="54"/>
      <c r="CC42" s="54"/>
      <c r="CD42" s="54"/>
      <c r="CE42" s="54"/>
      <c r="CF42" s="54"/>
      <c r="CG42" s="54"/>
      <c r="CH42" s="54"/>
      <c r="CI42" s="785"/>
      <c r="CJ42" s="457" t="s">
        <v>631</v>
      </c>
      <c r="CK42" s="487">
        <f t="shared" ref="CK42:CO42" ca="1" si="37">(SUM(INDIRECT($CD35&amp;"!E"&amp;CK$24&amp;":AM"&amp;CK$24))/COUNT(INDIRECT($CD35&amp;"!E"&amp;CK$24&amp;":AM"&amp;CK$24)))*100</f>
        <v>0</v>
      </c>
      <c r="CL42" s="487">
        <f t="shared" ca="1" si="37"/>
        <v>0</v>
      </c>
      <c r="CM42" s="487">
        <f t="shared" ca="1" si="37"/>
        <v>0</v>
      </c>
      <c r="CN42" s="487">
        <f t="shared" ca="1" si="37"/>
        <v>0</v>
      </c>
      <c r="CO42" s="487">
        <f t="shared" ca="1" si="37"/>
        <v>0</v>
      </c>
      <c r="CP42" s="487">
        <f ca="1">IF($CP$28="","",(SUM(INDIRECT($CD35&amp;"!E"&amp;CP$24&amp;":AM"&amp;CP$24))/COUNT(INDIRECT($CD35&amp;"!E"&amp;CP$24&amp;":AM"&amp;CP$24)))*100)</f>
        <v>0</v>
      </c>
      <c r="CQ42" s="54"/>
      <c r="CR42" s="54"/>
      <c r="CS42" s="54"/>
      <c r="CT42" s="54"/>
      <c r="CU42" s="54"/>
      <c r="CV42" s="54"/>
      <c r="CW42" s="54"/>
      <c r="CX42" s="54"/>
      <c r="CY42" s="54"/>
      <c r="CZ42" s="54"/>
      <c r="DA42" s="54"/>
      <c r="DB42" s="54"/>
      <c r="DC42" s="54"/>
      <c r="DD42" s="54"/>
      <c r="DE42" s="54"/>
      <c r="DF42" s="54"/>
      <c r="DG42" s="54"/>
      <c r="DH42" s="54"/>
      <c r="DI42" s="569"/>
    </row>
    <row r="43" spans="1:113" ht="18" customHeight="1" x14ac:dyDescent="0.25">
      <c r="A43" s="1"/>
      <c r="B43" s="6">
        <v>41</v>
      </c>
      <c r="C43" s="430" t="s">
        <v>148</v>
      </c>
      <c r="D43" s="561" t="s">
        <v>149</v>
      </c>
      <c r="E43" s="559" t="s">
        <v>470</v>
      </c>
      <c r="F43" s="5">
        <v>38</v>
      </c>
      <c r="G43" s="4"/>
      <c r="I43" s="5">
        <v>41</v>
      </c>
      <c r="J43" s="3"/>
      <c r="K43" s="4"/>
      <c r="L43" s="4"/>
      <c r="M43" s="48"/>
      <c r="N43" s="48"/>
      <c r="O43" s="50"/>
      <c r="P43" s="50"/>
      <c r="AD43" s="294" t="s">
        <v>296</v>
      </c>
      <c r="AE43" s="297"/>
      <c r="AF43" s="295">
        <v>0</v>
      </c>
      <c r="AG43" s="295">
        <v>0</v>
      </c>
      <c r="AH43" s="295">
        <v>0</v>
      </c>
      <c r="AI43" s="296">
        <v>-4142</v>
      </c>
      <c r="AL43" s="580" t="s">
        <v>296</v>
      </c>
      <c r="AM43" s="581" t="b">
        <f>Comparison!$C34</f>
        <v>1</v>
      </c>
      <c r="AN43" s="582">
        <f>IF(AM43=TRUE,1+MAX($AN$6:AN42),0)</f>
        <v>37</v>
      </c>
      <c r="AQ43" s="328">
        <v>37</v>
      </c>
      <c r="AR43" s="324" t="str">
        <f t="shared" si="26"/>
        <v>Max</v>
      </c>
      <c r="AS43" s="324">
        <f t="shared" si="34"/>
        <v>0</v>
      </c>
      <c r="AT43" s="324">
        <f t="shared" si="35"/>
        <v>0</v>
      </c>
      <c r="AU43" s="324">
        <f t="shared" si="36"/>
        <v>0</v>
      </c>
      <c r="AV43" s="329">
        <f t="shared" si="27"/>
        <v>-4142</v>
      </c>
      <c r="BC43" s="1">
        <v>37</v>
      </c>
      <c r="BE43" s="1" t="e">
        <f t="shared" si="30"/>
        <v>#N/A</v>
      </c>
      <c r="BT43" s="568"/>
      <c r="BU43" s="54" t="s">
        <v>441</v>
      </c>
      <c r="BV43" s="54">
        <v>0</v>
      </c>
      <c r="BW43" s="54">
        <v>0</v>
      </c>
      <c r="BX43" s="54">
        <v>0</v>
      </c>
      <c r="BY43" s="54">
        <v>0</v>
      </c>
      <c r="BZ43" s="54">
        <v>0</v>
      </c>
      <c r="CA43" s="54">
        <v>3.3333333333333335</v>
      </c>
      <c r="CB43" s="54"/>
      <c r="CC43" s="54"/>
      <c r="CD43" s="54"/>
      <c r="CE43" s="54"/>
      <c r="CF43" s="54"/>
      <c r="CG43" s="54"/>
      <c r="CH43" s="54"/>
      <c r="CI43" s="783" t="s">
        <v>436</v>
      </c>
      <c r="CJ43" s="456" t="s">
        <v>432</v>
      </c>
      <c r="CK43" s="486">
        <f ca="1">SUM(CK44:CK46)</f>
        <v>0</v>
      </c>
      <c r="CL43" s="486">
        <f t="shared" ref="CL43:CO43" ca="1" si="38">SUM(CL44:CL46)</f>
        <v>0</v>
      </c>
      <c r="CM43" s="486">
        <f t="shared" ca="1" si="38"/>
        <v>17.142857142857142</v>
      </c>
      <c r="CN43" s="486">
        <f t="shared" ca="1" si="38"/>
        <v>11.428571428571429</v>
      </c>
      <c r="CO43" s="486">
        <f t="shared" ca="1" si="38"/>
        <v>8.5714285714285712</v>
      </c>
      <c r="CP43" s="495">
        <f ca="1">IF($CP$28="","",SUM(CP44:CP46))</f>
        <v>16.666666666666668</v>
      </c>
      <c r="CQ43" s="54"/>
      <c r="CR43" s="54"/>
      <c r="CS43" s="54"/>
      <c r="CT43" s="54"/>
      <c r="CU43" s="54"/>
      <c r="CV43" s="54"/>
      <c r="CW43" s="54"/>
      <c r="CX43" s="54"/>
      <c r="CY43" s="54"/>
      <c r="CZ43" s="54"/>
      <c r="DA43" s="54"/>
      <c r="DB43" s="54"/>
      <c r="DC43" s="54"/>
      <c r="DD43" s="54"/>
      <c r="DE43" s="54"/>
      <c r="DF43" s="54"/>
      <c r="DG43" s="54"/>
      <c r="DH43" s="54"/>
      <c r="DI43" s="569"/>
    </row>
    <row r="44" spans="1:113" ht="15.75" thickBot="1" x14ac:dyDescent="0.3">
      <c r="A44" s="1"/>
      <c r="B44" s="6">
        <v>42</v>
      </c>
      <c r="C44" s="431" t="s">
        <v>83</v>
      </c>
      <c r="D44" s="556" t="s">
        <v>84</v>
      </c>
      <c r="E44" s="557" t="s">
        <v>467</v>
      </c>
      <c r="F44" s="5">
        <v>39</v>
      </c>
      <c r="G44" s="4"/>
      <c r="I44" s="5">
        <v>42</v>
      </c>
      <c r="J44" s="3"/>
      <c r="K44" s="4"/>
      <c r="L44" s="4"/>
      <c r="M44" s="48"/>
      <c r="N44" s="48"/>
      <c r="O44" s="50"/>
      <c r="P44" s="50"/>
      <c r="AD44" s="298" t="s">
        <v>297</v>
      </c>
      <c r="AE44" s="299"/>
      <c r="AF44" s="300">
        <v>0</v>
      </c>
      <c r="AG44" s="300">
        <v>0</v>
      </c>
      <c r="AH44" s="300">
        <v>0</v>
      </c>
      <c r="AI44" s="301">
        <v>-4142</v>
      </c>
      <c r="AL44" s="583" t="s">
        <v>297</v>
      </c>
      <c r="AM44" s="584" t="b">
        <f>Comparison!$D34</f>
        <v>1</v>
      </c>
      <c r="AN44" s="585">
        <f>IF(AM44=TRUE,1+MAX($AN$6:AN43),0)</f>
        <v>38</v>
      </c>
      <c r="AQ44" s="330">
        <v>38</v>
      </c>
      <c r="AR44" s="331" t="str">
        <f t="shared" si="26"/>
        <v>Most</v>
      </c>
      <c r="AS44" s="331">
        <f t="shared" si="34"/>
        <v>0</v>
      </c>
      <c r="AT44" s="331">
        <f t="shared" si="35"/>
        <v>0</v>
      </c>
      <c r="AU44" s="331">
        <f t="shared" si="36"/>
        <v>0</v>
      </c>
      <c r="AV44" s="332">
        <f t="shared" si="27"/>
        <v>-4142</v>
      </c>
      <c r="BC44" s="1">
        <v>38</v>
      </c>
      <c r="BE44" s="1" t="e">
        <f t="shared" si="30"/>
        <v>#N/A</v>
      </c>
      <c r="BT44" s="568"/>
      <c r="BU44" s="54" t="s">
        <v>435</v>
      </c>
      <c r="BV44" s="54">
        <v>100</v>
      </c>
      <c r="BW44" s="54">
        <v>100</v>
      </c>
      <c r="BX44" s="54">
        <v>100</v>
      </c>
      <c r="BY44" s="54">
        <v>80</v>
      </c>
      <c r="BZ44" s="54">
        <v>53.333333333333329</v>
      </c>
      <c r="CA44" s="54">
        <v>36.666666666666671</v>
      </c>
      <c r="CB44" s="54"/>
      <c r="CC44" s="54"/>
      <c r="CD44" s="54"/>
      <c r="CE44" s="54"/>
      <c r="CF44" s="54"/>
      <c r="CG44" s="54"/>
      <c r="CH44" s="54"/>
      <c r="CI44" s="784"/>
      <c r="CJ44" s="457" t="s">
        <v>528</v>
      </c>
      <c r="CK44" s="487">
        <f ca="1">(SUM(INDIRECT($CD37&amp;"!E"&amp;CK$24&amp;":AM"&amp;CK$24))/COUNT(INDIRECT($CD37&amp;"!E"&amp;CK$24&amp;":AM"&amp;CK$24)))*100</f>
        <v>0</v>
      </c>
      <c r="CL44" s="487">
        <f t="shared" ref="CL44:CO44" ca="1" si="39">(SUM(INDIRECT($CD37&amp;"!E"&amp;CL$24&amp;":AM"&amp;CL$24))/COUNT(INDIRECT($CD37&amp;"!E"&amp;CL$24&amp;":AM"&amp;CL$24)))*100</f>
        <v>0</v>
      </c>
      <c r="CM44" s="487">
        <f t="shared" ca="1" si="39"/>
        <v>17.142857142857142</v>
      </c>
      <c r="CN44" s="487">
        <f t="shared" ca="1" si="39"/>
        <v>11.428571428571429</v>
      </c>
      <c r="CO44" s="487">
        <f t="shared" ca="1" si="39"/>
        <v>5.7142857142857144</v>
      </c>
      <c r="CP44" s="487">
        <f ca="1">IF($CP$28="","",(SUM(INDIRECT($CD37&amp;"!E"&amp;CP$24&amp;":AH"&amp;CP$24))/COUNT(INDIRECT($CD37&amp;"!E"&amp;CP$24&amp;":AH"&amp;CP$24)))*100)</f>
        <v>13.333333333333334</v>
      </c>
      <c r="CQ44" s="54"/>
      <c r="CR44" s="54"/>
      <c r="CS44" s="54"/>
      <c r="CT44" s="54"/>
      <c r="CU44" s="54"/>
      <c r="CV44" s="54"/>
      <c r="CW44" s="54"/>
      <c r="CX44" s="54"/>
      <c r="CY44" s="54"/>
      <c r="CZ44" s="54"/>
      <c r="DA44" s="54"/>
      <c r="DB44" s="54"/>
      <c r="DC44" s="54"/>
      <c r="DD44" s="54"/>
      <c r="DE44" s="54"/>
      <c r="DF44" s="54"/>
      <c r="DG44" s="54"/>
      <c r="DH44" s="54"/>
      <c r="DI44" s="569"/>
    </row>
    <row r="45" spans="1:113" ht="15.75" thickBot="1" x14ac:dyDescent="0.3">
      <c r="B45" s="6">
        <v>43</v>
      </c>
      <c r="C45" s="431" t="s">
        <v>234</v>
      </c>
      <c r="D45" s="556" t="s">
        <v>233</v>
      </c>
      <c r="E45" s="558" t="s">
        <v>469</v>
      </c>
      <c r="F45" s="5">
        <v>40</v>
      </c>
      <c r="G45" s="4"/>
      <c r="I45" s="5">
        <v>43</v>
      </c>
      <c r="J45" s="3"/>
      <c r="K45" s="4"/>
      <c r="L45" s="4"/>
      <c r="M45" s="48"/>
      <c r="N45" s="48"/>
      <c r="O45" s="50"/>
      <c r="P45" s="50"/>
      <c r="AD45" s="568"/>
      <c r="AE45" s="54"/>
      <c r="AF45" s="54"/>
      <c r="AG45" s="54"/>
      <c r="AH45" s="54"/>
      <c r="AI45" s="569"/>
      <c r="BC45" s="1">
        <v>39</v>
      </c>
      <c r="BE45" s="1" t="e">
        <f t="shared" si="30"/>
        <v>#N/A</v>
      </c>
      <c r="BT45" s="568"/>
      <c r="BU45" s="54"/>
      <c r="BV45" s="54"/>
      <c r="BW45" s="54"/>
      <c r="BX45" s="54"/>
      <c r="BY45" s="54"/>
      <c r="BZ45" s="54"/>
      <c r="CA45" s="54"/>
      <c r="CB45" s="54"/>
      <c r="CC45" s="54"/>
      <c r="CD45" s="54"/>
      <c r="CE45" s="54"/>
      <c r="CF45" s="54"/>
      <c r="CG45" s="54"/>
      <c r="CH45" s="54"/>
      <c r="CI45" s="784"/>
      <c r="CJ45" s="457" t="s">
        <v>529</v>
      </c>
      <c r="CK45" s="487">
        <f t="shared" ref="CK45:CO45" ca="1" si="40">(SUM(INDIRECT($CD38&amp;"!E"&amp;CK$24&amp;":AM"&amp;CK$24))/COUNT(INDIRECT($CD38&amp;"!E"&amp;CK$24&amp;":AM"&amp;CK$24)))*100</f>
        <v>0</v>
      </c>
      <c r="CL45" s="487">
        <f t="shared" ca="1" si="40"/>
        <v>0</v>
      </c>
      <c r="CM45" s="487">
        <f t="shared" ca="1" si="40"/>
        <v>0</v>
      </c>
      <c r="CN45" s="487">
        <f t="shared" ca="1" si="40"/>
        <v>0</v>
      </c>
      <c r="CO45" s="487">
        <f t="shared" ca="1" si="40"/>
        <v>2.8571428571428572</v>
      </c>
      <c r="CP45" s="487">
        <f ca="1">IF($CP$28="","",(SUM(INDIRECT($CD38&amp;"!E"&amp;CP$24&amp;":AH"&amp;CP$24))/COUNT(INDIRECT($CD38&amp;"!E"&amp;CP$24&amp;":AH"&amp;CP$24)))*100)</f>
        <v>0</v>
      </c>
      <c r="CQ45" s="54"/>
      <c r="CR45" s="54"/>
      <c r="CS45" s="54"/>
      <c r="CT45" s="54"/>
      <c r="CU45" s="54"/>
      <c r="CV45" s="54"/>
      <c r="CW45" s="54"/>
      <c r="CX45" s="54"/>
      <c r="CY45" s="54"/>
      <c r="CZ45" s="54"/>
      <c r="DA45" s="54"/>
      <c r="DB45" s="54"/>
      <c r="DC45" s="54"/>
      <c r="DD45" s="54"/>
      <c r="DE45" s="54"/>
      <c r="DF45" s="54"/>
      <c r="DG45" s="54"/>
      <c r="DH45" s="54"/>
      <c r="DI45" s="569"/>
    </row>
    <row r="46" spans="1:113" ht="15.75" thickBot="1" x14ac:dyDescent="0.3">
      <c r="B46" s="6">
        <v>44</v>
      </c>
      <c r="C46" s="431" t="s">
        <v>85</v>
      </c>
      <c r="D46" s="556" t="s">
        <v>86</v>
      </c>
      <c r="E46" s="558" t="s">
        <v>469</v>
      </c>
      <c r="F46" s="5">
        <v>41</v>
      </c>
      <c r="G46" s="4"/>
      <c r="I46" s="5">
        <v>44</v>
      </c>
      <c r="J46" s="3"/>
      <c r="K46" s="4"/>
      <c r="L46" s="4"/>
      <c r="M46" s="48"/>
      <c r="N46" s="48"/>
      <c r="O46" s="50"/>
      <c r="P46" s="50"/>
      <c r="AD46" s="769" t="s">
        <v>327</v>
      </c>
      <c r="AE46" s="770"/>
      <c r="AF46" s="770"/>
      <c r="AG46" s="770"/>
      <c r="AH46" s="770"/>
      <c r="AI46" s="771"/>
      <c r="BC46" s="1">
        <v>40</v>
      </c>
      <c r="BE46" s="1" t="e">
        <f t="shared" si="30"/>
        <v>#N/A</v>
      </c>
      <c r="BT46" s="568"/>
      <c r="BU46" s="54"/>
      <c r="BV46" s="54"/>
      <c r="BW46" s="54"/>
      <c r="BX46" s="54"/>
      <c r="BY46" s="54"/>
      <c r="BZ46" s="54"/>
      <c r="CA46" s="54"/>
      <c r="CB46" s="54"/>
      <c r="CC46" s="54"/>
      <c r="CD46" s="54"/>
      <c r="CE46" s="54"/>
      <c r="CF46" s="54"/>
      <c r="CG46" s="54"/>
      <c r="CH46" s="54"/>
      <c r="CI46" s="784"/>
      <c r="CJ46" s="457" t="s">
        <v>530</v>
      </c>
      <c r="CK46" s="487">
        <f t="shared" ref="CK46:CO46" ca="1" si="41">(SUM(INDIRECT($CD39&amp;"!E"&amp;CK$24&amp;":AM"&amp;CK$24))/COUNT(INDIRECT($CD39&amp;"!E"&amp;CK$24&amp;":AM"&amp;CK$24)))*100</f>
        <v>0</v>
      </c>
      <c r="CL46" s="487">
        <f t="shared" ca="1" si="41"/>
        <v>0</v>
      </c>
      <c r="CM46" s="487">
        <f t="shared" ca="1" si="41"/>
        <v>0</v>
      </c>
      <c r="CN46" s="487">
        <f t="shared" ca="1" si="41"/>
        <v>0</v>
      </c>
      <c r="CO46" s="487">
        <f t="shared" ca="1" si="41"/>
        <v>0</v>
      </c>
      <c r="CP46" s="487">
        <f ca="1">IF($CP$28="","",(SUM(INDIRECT($CD39&amp;"!E"&amp;CP$24&amp;":AH"&amp;CP$24))/COUNT(INDIRECT($CD39&amp;"!E"&amp;CP$24&amp;":AH"&amp;CP$24)))*100)</f>
        <v>3.3333333333333335</v>
      </c>
      <c r="CQ46" s="54"/>
      <c r="CR46" s="54"/>
      <c r="CS46" s="54"/>
      <c r="CT46" s="54"/>
      <c r="CU46" s="54"/>
      <c r="CV46" s="54"/>
      <c r="CW46" s="54"/>
      <c r="CX46" s="54"/>
      <c r="CY46" s="54"/>
      <c r="CZ46" s="54"/>
      <c r="DA46" s="54"/>
      <c r="DB46" s="54"/>
      <c r="DC46" s="54"/>
      <c r="DD46" s="54"/>
      <c r="DE46" s="54"/>
      <c r="DF46" s="54"/>
      <c r="DG46" s="54"/>
      <c r="DH46" s="54"/>
      <c r="DI46" s="569"/>
    </row>
    <row r="47" spans="1:113" x14ac:dyDescent="0.25">
      <c r="B47" s="6">
        <v>45</v>
      </c>
      <c r="C47" s="431" t="s">
        <v>147</v>
      </c>
      <c r="D47" s="556" t="s">
        <v>146</v>
      </c>
      <c r="E47" s="558" t="s">
        <v>470</v>
      </c>
      <c r="F47" s="5">
        <v>42</v>
      </c>
      <c r="G47" s="4"/>
      <c r="I47" s="5">
        <v>45</v>
      </c>
      <c r="J47" s="3"/>
      <c r="K47" s="4"/>
      <c r="L47" s="4"/>
      <c r="M47" s="48"/>
      <c r="N47" s="48"/>
      <c r="O47" s="50"/>
      <c r="P47" s="50"/>
      <c r="AD47" s="291"/>
      <c r="AE47" s="292"/>
      <c r="AF47" s="292" t="s">
        <v>305</v>
      </c>
      <c r="AG47" s="292" t="s">
        <v>306</v>
      </c>
      <c r="AH47" s="292" t="s">
        <v>307</v>
      </c>
      <c r="AI47" s="293" t="s">
        <v>308</v>
      </c>
      <c r="BC47" s="1">
        <v>41</v>
      </c>
      <c r="BE47" s="1" t="e">
        <f t="shared" si="30"/>
        <v>#N/A</v>
      </c>
      <c r="BT47" s="568"/>
      <c r="BU47" s="54"/>
      <c r="BV47" s="54"/>
      <c r="BW47" s="54"/>
      <c r="BX47" s="54"/>
      <c r="BY47" s="54"/>
      <c r="BZ47" s="54"/>
      <c r="CA47" s="54"/>
      <c r="CB47" s="54"/>
      <c r="CC47" s="54"/>
      <c r="CD47" s="54"/>
      <c r="CE47" s="54"/>
      <c r="CF47" s="54"/>
      <c r="CG47" s="54"/>
      <c r="CH47" s="54"/>
      <c r="CI47" s="784"/>
      <c r="CJ47" s="458" t="s">
        <v>434</v>
      </c>
      <c r="CK47" s="489">
        <f ca="1">100-CK49-CK43</f>
        <v>0</v>
      </c>
      <c r="CL47" s="489">
        <f t="shared" ref="CL47:CO47" ca="1" si="42">100-CL49-CL43</f>
        <v>0</v>
      </c>
      <c r="CM47" s="489">
        <f t="shared" ca="1" si="42"/>
        <v>17.142857142857149</v>
      </c>
      <c r="CN47" s="489">
        <f t="shared" ca="1" si="42"/>
        <v>25.714285714285715</v>
      </c>
      <c r="CO47" s="489">
        <f t="shared" ca="1" si="42"/>
        <v>31.428571428571431</v>
      </c>
      <c r="CP47" s="489">
        <f ca="1">IF($CP$28="","",100-CP49-CP43)</f>
        <v>37.61904761904762</v>
      </c>
      <c r="CQ47" s="54"/>
      <c r="CR47" s="54"/>
      <c r="CS47" s="54"/>
      <c r="CT47" s="54"/>
      <c r="CU47" s="54"/>
      <c r="CV47" s="54"/>
      <c r="CW47" s="54"/>
      <c r="CX47" s="54"/>
      <c r="CY47" s="54"/>
      <c r="CZ47" s="54"/>
      <c r="DA47" s="54"/>
      <c r="DB47" s="54"/>
      <c r="DC47" s="54"/>
      <c r="DD47" s="54"/>
      <c r="DE47" s="54"/>
      <c r="DF47" s="54"/>
      <c r="DG47" s="54"/>
      <c r="DH47" s="54"/>
      <c r="DI47" s="569"/>
    </row>
    <row r="48" spans="1:113" x14ac:dyDescent="0.25">
      <c r="B48" s="6">
        <v>46</v>
      </c>
      <c r="C48" s="431" t="s">
        <v>87</v>
      </c>
      <c r="D48" s="556" t="s">
        <v>88</v>
      </c>
      <c r="E48" s="558" t="s">
        <v>469</v>
      </c>
      <c r="F48" s="5">
        <v>43</v>
      </c>
      <c r="G48" s="4"/>
      <c r="I48" s="5">
        <v>46</v>
      </c>
      <c r="J48" s="3"/>
      <c r="K48" s="4"/>
      <c r="L48" s="4"/>
      <c r="M48" s="48"/>
      <c r="N48" s="48"/>
      <c r="O48" s="50"/>
      <c r="P48" s="50"/>
      <c r="AD48" s="337">
        <v>0.1</v>
      </c>
      <c r="AE48" s="338"/>
      <c r="AF48" s="295">
        <v>0</v>
      </c>
      <c r="AG48" s="295">
        <v>0</v>
      </c>
      <c r="AH48" s="295">
        <v>255</v>
      </c>
      <c r="AI48" s="296">
        <v>2</v>
      </c>
      <c r="BC48" s="1">
        <v>42</v>
      </c>
      <c r="BE48" s="1" t="e">
        <f t="shared" si="30"/>
        <v>#N/A</v>
      </c>
      <c r="BT48" s="568"/>
      <c r="BU48" s="54"/>
      <c r="BV48" s="54"/>
      <c r="BW48" s="54"/>
      <c r="BX48" s="54"/>
      <c r="BY48" s="54"/>
      <c r="BZ48" s="54"/>
      <c r="CA48" s="54"/>
      <c r="CB48" s="54"/>
      <c r="CC48" s="54"/>
      <c r="CD48" s="54"/>
      <c r="CE48" s="54"/>
      <c r="CF48" s="54"/>
      <c r="CG48" s="54"/>
      <c r="CH48" s="54"/>
      <c r="CI48" s="784"/>
      <c r="CJ48" s="457" t="s">
        <v>441</v>
      </c>
      <c r="CK48" s="487">
        <f ca="1">(SUM(INDIRECT($CD40&amp;"!E"&amp;CK$24&amp;":AM"&amp;CK$24))/COUNT(INDIRECT($CD40&amp;"!E"&amp;CK$24&amp;":AM"&amp;CK$24)))*100</f>
        <v>0</v>
      </c>
      <c r="CL48" s="487">
        <f t="shared" ref="CL48:CO48" ca="1" si="43">(SUM(INDIRECT($CD40&amp;"!E"&amp;CL$24&amp;":AM"&amp;CL$24))/COUNT(INDIRECT($CD40&amp;"!E"&amp;CL$24&amp;":AM"&amp;CL$24)))*100</f>
        <v>0</v>
      </c>
      <c r="CM48" s="487">
        <f t="shared" ca="1" si="43"/>
        <v>0</v>
      </c>
      <c r="CN48" s="487">
        <f t="shared" ca="1" si="43"/>
        <v>8.5714285714285712</v>
      </c>
      <c r="CO48" s="487">
        <f t="shared" ca="1" si="43"/>
        <v>5.7142857142857144</v>
      </c>
      <c r="CP48" s="487">
        <f ca="1">IF($CP$28="","",(SUM(INDIRECT($CD40&amp;"!E"&amp;CP$24&amp;":AH"&amp;CP$24))/COUNT(INDIRECT($CD40&amp;"!E"&amp;CP$24&amp;":AH"&amp;CP$24)))*100)</f>
        <v>3.3333333333333335</v>
      </c>
      <c r="CQ48" s="54"/>
      <c r="CR48" s="54"/>
      <c r="CS48" s="54"/>
      <c r="CT48" s="54"/>
      <c r="CU48" s="54"/>
      <c r="CV48" s="54"/>
      <c r="CW48" s="54"/>
      <c r="CX48" s="54"/>
      <c r="CY48" s="54"/>
      <c r="CZ48" s="54"/>
      <c r="DA48" s="54"/>
      <c r="DB48" s="54"/>
      <c r="DC48" s="54"/>
      <c r="DD48" s="54"/>
      <c r="DE48" s="54"/>
      <c r="DF48" s="54"/>
      <c r="DG48" s="54"/>
      <c r="DH48" s="54"/>
      <c r="DI48" s="569"/>
    </row>
    <row r="49" spans="1:113" ht="15.75" thickBot="1" x14ac:dyDescent="0.3">
      <c r="B49" s="6">
        <v>47</v>
      </c>
      <c r="C49" s="431" t="s">
        <v>238</v>
      </c>
      <c r="D49" s="556" t="s">
        <v>219</v>
      </c>
      <c r="E49" s="559" t="s">
        <v>469</v>
      </c>
      <c r="F49" s="5">
        <v>44</v>
      </c>
      <c r="G49" s="4"/>
      <c r="I49" s="5">
        <v>47</v>
      </c>
      <c r="J49" s="3"/>
      <c r="K49" s="4"/>
      <c r="L49" s="4"/>
      <c r="M49" s="48"/>
      <c r="N49" s="48"/>
      <c r="O49" s="50"/>
      <c r="P49" s="50"/>
      <c r="AD49" s="337">
        <v>0.2</v>
      </c>
      <c r="AE49" s="340"/>
      <c r="AF49" s="295">
        <v>100</v>
      </c>
      <c r="AG49" s="295">
        <v>100</v>
      </c>
      <c r="AH49" s="295">
        <v>255</v>
      </c>
      <c r="AI49" s="296">
        <v>2</v>
      </c>
      <c r="BC49" s="1">
        <v>43</v>
      </c>
      <c r="BE49" s="1" t="e">
        <f t="shared" si="30"/>
        <v>#N/A</v>
      </c>
      <c r="BT49" s="568"/>
      <c r="BU49" s="54"/>
      <c r="BV49" s="54"/>
      <c r="BW49" s="54"/>
      <c r="BX49" s="54"/>
      <c r="BY49" s="54"/>
      <c r="BZ49" s="54"/>
      <c r="CA49" s="54"/>
      <c r="CB49" s="54"/>
      <c r="CC49" s="54"/>
      <c r="CD49" s="54"/>
      <c r="CE49" s="54"/>
      <c r="CF49" s="54"/>
      <c r="CG49" s="54"/>
      <c r="CH49" s="54"/>
      <c r="CI49" s="785"/>
      <c r="CJ49" s="459" t="s">
        <v>435</v>
      </c>
      <c r="CK49" s="493">
        <f ca="1">(SUM(INDIRECT($CD36&amp;"!E"&amp;CK$24&amp;":AM"&amp;CK$24))/COUNT(INDIRECT($CD36&amp;"!E"&amp;CK$24&amp;":AM"&amp;CK$24)))*100</f>
        <v>100</v>
      </c>
      <c r="CL49" s="493">
        <f t="shared" ref="CL49:CO49" ca="1" si="44">(SUM(INDIRECT($CD36&amp;"!E"&amp;CL$24&amp;":AM"&amp;CL$24))/COUNT(INDIRECT($CD36&amp;"!E"&amp;CL$24&amp;":AM"&amp;CL$24)))*100</f>
        <v>100</v>
      </c>
      <c r="CM49" s="493">
        <f t="shared" ca="1" si="44"/>
        <v>65.714285714285708</v>
      </c>
      <c r="CN49" s="493">
        <f t="shared" ca="1" si="44"/>
        <v>62.857142857142854</v>
      </c>
      <c r="CO49" s="493">
        <f t="shared" ca="1" si="44"/>
        <v>60</v>
      </c>
      <c r="CP49" s="494">
        <f ca="1">IF($CP$28="","",(SUM(INDIRECT($CD36&amp;"!E"&amp;CP$24&amp;":AM"&amp;CP$24))/COUNT(INDIRECT($CD36&amp;"!E"&amp;CP$24&amp;":AM"&amp;CP$24)))*100)</f>
        <v>45.714285714285715</v>
      </c>
      <c r="CQ49" s="54"/>
      <c r="CR49" s="54"/>
      <c r="CS49" s="54"/>
      <c r="CT49" s="54"/>
      <c r="CU49" s="54"/>
      <c r="CV49" s="54"/>
      <c r="CW49" s="54"/>
      <c r="CX49" s="54"/>
      <c r="CY49" s="54"/>
      <c r="CZ49" s="54"/>
      <c r="DA49" s="54"/>
      <c r="DB49" s="54"/>
      <c r="DC49" s="54"/>
      <c r="DD49" s="54"/>
      <c r="DE49" s="54"/>
      <c r="DF49" s="54"/>
      <c r="DG49" s="54"/>
      <c r="DH49" s="54"/>
      <c r="DI49" s="569"/>
    </row>
    <row r="50" spans="1:113" x14ac:dyDescent="0.25">
      <c r="B50" s="6">
        <v>48</v>
      </c>
      <c r="C50" s="432" t="s">
        <v>89</v>
      </c>
      <c r="D50" s="562" t="s">
        <v>90</v>
      </c>
      <c r="E50" s="557" t="s">
        <v>467</v>
      </c>
      <c r="F50" s="5">
        <v>45</v>
      </c>
      <c r="G50" s="4"/>
      <c r="I50" s="5">
        <v>48</v>
      </c>
      <c r="J50" s="3"/>
      <c r="K50" s="4"/>
      <c r="L50" s="4"/>
      <c r="M50" s="48"/>
      <c r="N50" s="48"/>
      <c r="O50" s="50"/>
      <c r="P50" s="50"/>
      <c r="AD50" s="337">
        <v>0.3</v>
      </c>
      <c r="AE50" s="341"/>
      <c r="AF50" s="295">
        <v>180</v>
      </c>
      <c r="AG50" s="295">
        <v>180</v>
      </c>
      <c r="AH50" s="295">
        <v>255</v>
      </c>
      <c r="AI50" s="296">
        <v>2</v>
      </c>
      <c r="BC50" s="1">
        <v>44</v>
      </c>
      <c r="BE50" s="1" t="e">
        <f t="shared" si="30"/>
        <v>#N/A</v>
      </c>
      <c r="BT50" s="568"/>
      <c r="BU50" s="54"/>
      <c r="BV50" s="54"/>
      <c r="BW50" s="54"/>
      <c r="BX50" s="54"/>
      <c r="BY50" s="54"/>
      <c r="BZ50" s="54"/>
      <c r="CA50" s="54"/>
      <c r="CB50" s="54"/>
      <c r="CC50" s="54"/>
      <c r="CD50" s="54"/>
      <c r="CE50" s="54"/>
      <c r="CF50" s="54"/>
      <c r="CG50" s="54"/>
      <c r="CH50" s="54"/>
      <c r="CI50" s="54"/>
      <c r="CJ50" s="54"/>
      <c r="CK50" s="54"/>
      <c r="CL50" s="54"/>
      <c r="CM50" s="54"/>
      <c r="CN50" s="54"/>
      <c r="CO50" s="54"/>
      <c r="CP50" s="54"/>
      <c r="CQ50" s="54"/>
      <c r="CR50" s="54"/>
      <c r="CS50" s="54"/>
      <c r="CT50" s="54"/>
      <c r="CU50" s="54"/>
      <c r="CV50" s="54"/>
      <c r="CW50" s="54"/>
      <c r="CX50" s="54"/>
      <c r="CY50" s="54"/>
      <c r="CZ50" s="54"/>
      <c r="DA50" s="54"/>
      <c r="DB50" s="54"/>
      <c r="DC50" s="54"/>
      <c r="DD50" s="54"/>
      <c r="DE50" s="54"/>
      <c r="DF50" s="54"/>
      <c r="DG50" s="54"/>
      <c r="DH50" s="54"/>
      <c r="DI50" s="569"/>
    </row>
    <row r="51" spans="1:113" ht="15.75" thickBot="1" x14ac:dyDescent="0.3">
      <c r="B51" s="6">
        <v>49</v>
      </c>
      <c r="C51" s="433" t="s">
        <v>236</v>
      </c>
      <c r="D51" s="563" t="s">
        <v>235</v>
      </c>
      <c r="E51" s="558" t="s">
        <v>469</v>
      </c>
      <c r="F51" s="5">
        <v>46</v>
      </c>
      <c r="G51" s="4"/>
      <c r="I51" s="5">
        <v>49</v>
      </c>
      <c r="J51" s="3"/>
      <c r="K51" s="4"/>
      <c r="L51" s="4"/>
      <c r="M51" s="48"/>
      <c r="N51" s="48"/>
      <c r="AD51" s="337">
        <v>0.4</v>
      </c>
      <c r="AE51" s="343"/>
      <c r="AF51" s="336">
        <v>210</v>
      </c>
      <c r="AG51" s="295">
        <v>210</v>
      </c>
      <c r="AH51" s="295">
        <v>255</v>
      </c>
      <c r="AI51" s="296">
        <v>2</v>
      </c>
      <c r="BC51" s="1">
        <v>45</v>
      </c>
      <c r="BE51" s="1" t="e">
        <f t="shared" si="30"/>
        <v>#N/A</v>
      </c>
      <c r="BT51" s="596"/>
      <c r="BU51" s="573"/>
      <c r="BV51" s="573"/>
      <c r="BW51" s="573"/>
      <c r="BX51" s="573"/>
      <c r="BY51" s="573"/>
      <c r="BZ51" s="573"/>
      <c r="CA51" s="573"/>
      <c r="CB51" s="573"/>
      <c r="CC51" s="573"/>
      <c r="CD51" s="573"/>
      <c r="CE51" s="573"/>
      <c r="CF51" s="573"/>
      <c r="CG51" s="573"/>
      <c r="CH51" s="573"/>
      <c r="CI51" s="573"/>
      <c r="CJ51" s="573"/>
      <c r="CK51" s="573"/>
      <c r="CL51" s="573"/>
      <c r="CM51" s="573"/>
      <c r="CN51" s="573"/>
      <c r="CO51" s="573"/>
      <c r="CP51" s="573"/>
      <c r="CQ51" s="573"/>
      <c r="CR51" s="573"/>
      <c r="CS51" s="573"/>
      <c r="CT51" s="573"/>
      <c r="CU51" s="573"/>
      <c r="CV51" s="573"/>
      <c r="CW51" s="573"/>
      <c r="CX51" s="573"/>
      <c r="CY51" s="573"/>
      <c r="CZ51" s="573"/>
      <c r="DA51" s="573"/>
      <c r="DB51" s="573"/>
      <c r="DC51" s="573"/>
      <c r="DD51" s="573"/>
      <c r="DE51" s="573"/>
      <c r="DF51" s="573"/>
      <c r="DG51" s="573"/>
      <c r="DH51" s="573"/>
      <c r="DI51" s="574"/>
    </row>
    <row r="52" spans="1:113" x14ac:dyDescent="0.25">
      <c r="B52" s="6">
        <v>50</v>
      </c>
      <c r="C52" s="433" t="s">
        <v>91</v>
      </c>
      <c r="D52" s="563" t="s">
        <v>92</v>
      </c>
      <c r="E52" s="558" t="s">
        <v>469</v>
      </c>
      <c r="F52" s="5">
        <v>47</v>
      </c>
      <c r="G52" s="4"/>
      <c r="I52" s="5">
        <v>50</v>
      </c>
      <c r="J52" s="3"/>
      <c r="K52" s="4"/>
      <c r="L52" s="4"/>
      <c r="M52" s="48"/>
      <c r="N52" s="48"/>
      <c r="AD52" s="337">
        <v>0.5</v>
      </c>
      <c r="AE52" s="336"/>
      <c r="AF52" s="295">
        <v>255</v>
      </c>
      <c r="AG52" s="295">
        <v>255</v>
      </c>
      <c r="AH52" s="295">
        <v>255</v>
      </c>
      <c r="AI52" s="296">
        <v>2</v>
      </c>
      <c r="BC52" s="1">
        <v>46</v>
      </c>
      <c r="BE52" s="1" t="e">
        <f t="shared" si="30"/>
        <v>#N/A</v>
      </c>
    </row>
    <row r="53" spans="1:113" x14ac:dyDescent="0.25">
      <c r="B53" s="6">
        <v>51</v>
      </c>
      <c r="C53" s="433" t="s">
        <v>142</v>
      </c>
      <c r="D53" s="563" t="s">
        <v>144</v>
      </c>
      <c r="E53" s="558" t="s">
        <v>466</v>
      </c>
      <c r="F53" s="5">
        <v>48</v>
      </c>
      <c r="G53" s="4"/>
      <c r="AD53" s="337">
        <v>0.6</v>
      </c>
      <c r="AE53" s="347"/>
      <c r="AF53" s="295">
        <v>255</v>
      </c>
      <c r="AG53" s="295">
        <v>210</v>
      </c>
      <c r="AH53" s="295">
        <v>210</v>
      </c>
      <c r="AI53" s="296">
        <v>2</v>
      </c>
      <c r="BC53" s="1">
        <v>47</v>
      </c>
      <c r="BE53" s="1" t="e">
        <f t="shared" si="30"/>
        <v>#N/A</v>
      </c>
    </row>
    <row r="54" spans="1:113" x14ac:dyDescent="0.25">
      <c r="B54" s="6">
        <v>52</v>
      </c>
      <c r="C54" s="433" t="s">
        <v>145</v>
      </c>
      <c r="D54" s="563" t="s">
        <v>143</v>
      </c>
      <c r="E54" s="558" t="s">
        <v>470</v>
      </c>
      <c r="F54" s="5">
        <v>49</v>
      </c>
      <c r="G54" s="4"/>
      <c r="AC54">
        <v>-15</v>
      </c>
      <c r="AD54" s="337">
        <v>0.7</v>
      </c>
      <c r="AE54" s="346"/>
      <c r="AF54" s="295">
        <v>255</v>
      </c>
      <c r="AG54" s="295">
        <v>180</v>
      </c>
      <c r="AH54" s="295">
        <v>180</v>
      </c>
      <c r="AI54" s="296">
        <v>2</v>
      </c>
      <c r="BC54" s="1">
        <v>48</v>
      </c>
      <c r="BE54" s="1" t="e">
        <f t="shared" si="30"/>
        <v>#N/A</v>
      </c>
    </row>
    <row r="55" spans="1:113" x14ac:dyDescent="0.25">
      <c r="B55" s="6">
        <v>53</v>
      </c>
      <c r="C55" s="433" t="s">
        <v>93</v>
      </c>
      <c r="D55" s="563" t="s">
        <v>94</v>
      </c>
      <c r="E55" s="558" t="s">
        <v>469</v>
      </c>
      <c r="F55" s="5">
        <v>50</v>
      </c>
      <c r="G55" s="4"/>
      <c r="P55" s="45"/>
      <c r="Q55" s="45"/>
      <c r="R55" s="45"/>
      <c r="S55" s="45"/>
      <c r="T55" s="45"/>
      <c r="U55" s="45"/>
      <c r="AD55" s="337">
        <v>0.8</v>
      </c>
      <c r="AE55" s="345"/>
      <c r="AF55" s="295">
        <v>255</v>
      </c>
      <c r="AG55" s="295">
        <v>100</v>
      </c>
      <c r="AH55" s="295">
        <v>100</v>
      </c>
      <c r="AI55" s="296">
        <v>2</v>
      </c>
      <c r="BC55" s="1">
        <v>49</v>
      </c>
      <c r="BE55" s="1" t="e">
        <f t="shared" si="30"/>
        <v>#N/A</v>
      </c>
    </row>
    <row r="56" spans="1:113" x14ac:dyDescent="0.25">
      <c r="B56" s="6">
        <v>54</v>
      </c>
      <c r="C56" s="434" t="s">
        <v>237</v>
      </c>
      <c r="D56" s="564" t="s">
        <v>220</v>
      </c>
      <c r="E56" s="559" t="s">
        <v>469</v>
      </c>
      <c r="P56" s="45"/>
      <c r="Q56" s="45"/>
      <c r="R56" s="45"/>
      <c r="S56" s="45"/>
      <c r="T56" s="45"/>
      <c r="U56" s="45"/>
      <c r="AD56" s="337">
        <v>0.9</v>
      </c>
      <c r="AE56" s="344"/>
      <c r="AF56" s="295">
        <v>255</v>
      </c>
      <c r="AG56" s="295">
        <v>0</v>
      </c>
      <c r="AH56" s="295">
        <v>0</v>
      </c>
      <c r="AI56" s="296">
        <v>2</v>
      </c>
      <c r="BC56" s="1">
        <v>50</v>
      </c>
      <c r="BE56" s="1" t="e">
        <f t="shared" si="30"/>
        <v>#N/A</v>
      </c>
    </row>
    <row r="57" spans="1:113" ht="15.75" thickBot="1" x14ac:dyDescent="0.3">
      <c r="A57" s="1"/>
      <c r="B57" s="6">
        <v>55</v>
      </c>
      <c r="C57" s="435" t="s">
        <v>417</v>
      </c>
      <c r="D57" s="556" t="s">
        <v>418</v>
      </c>
      <c r="E57" s="557" t="s">
        <v>469</v>
      </c>
      <c r="P57" s="45"/>
      <c r="Q57" s="45"/>
      <c r="R57" s="45"/>
      <c r="S57" s="45"/>
      <c r="T57" s="45"/>
      <c r="U57" s="45"/>
      <c r="AD57" s="330" t="s">
        <v>328</v>
      </c>
      <c r="AE57" s="348"/>
      <c r="AF57" s="300">
        <v>125</v>
      </c>
      <c r="AG57" s="300">
        <v>125</v>
      </c>
      <c r="AH57" s="300">
        <v>125</v>
      </c>
      <c r="AI57" s="332"/>
      <c r="BC57" s="1">
        <v>51</v>
      </c>
      <c r="BE57" s="1" t="e">
        <f t="shared" si="30"/>
        <v>#N/A</v>
      </c>
    </row>
    <row r="58" spans="1:113" x14ac:dyDescent="0.25">
      <c r="A58" s="1"/>
      <c r="B58" s="6">
        <v>56</v>
      </c>
      <c r="C58" s="435" t="s">
        <v>95</v>
      </c>
      <c r="D58" s="556" t="s">
        <v>96</v>
      </c>
      <c r="E58" s="558" t="s">
        <v>467</v>
      </c>
      <c r="P58" s="45"/>
      <c r="Q58" s="45"/>
      <c r="R58" s="45"/>
      <c r="S58" s="45"/>
      <c r="T58" s="45"/>
      <c r="U58" s="45"/>
      <c r="AD58" s="568"/>
      <c r="AE58" s="54"/>
      <c r="AF58" s="54"/>
      <c r="AG58" s="54"/>
      <c r="AH58" s="54"/>
      <c r="AI58" s="569"/>
      <c r="BC58" s="1">
        <v>52</v>
      </c>
      <c r="BE58" s="1" t="e">
        <f t="shared" si="30"/>
        <v>#N/A</v>
      </c>
    </row>
    <row r="59" spans="1:113" ht="15.75" thickBot="1" x14ac:dyDescent="0.3">
      <c r="A59" s="1"/>
      <c r="B59" s="6">
        <v>57</v>
      </c>
      <c r="C59" s="435" t="s">
        <v>97</v>
      </c>
      <c r="D59" s="556" t="s">
        <v>98</v>
      </c>
      <c r="E59" s="558" t="s">
        <v>469</v>
      </c>
      <c r="P59" s="45"/>
      <c r="Q59" s="45"/>
      <c r="R59" s="45"/>
      <c r="S59" s="45"/>
      <c r="T59" s="45"/>
      <c r="U59" s="45"/>
      <c r="AD59" s="568"/>
      <c r="AE59" s="54"/>
      <c r="AF59" s="54"/>
      <c r="AG59" s="54"/>
      <c r="AH59" s="54"/>
      <c r="AI59" s="569"/>
      <c r="BC59" s="1">
        <v>53</v>
      </c>
      <c r="BE59" s="1" t="e">
        <f t="shared" si="30"/>
        <v>#N/A</v>
      </c>
    </row>
    <row r="60" spans="1:113" ht="15.75" thickBot="1" x14ac:dyDescent="0.3">
      <c r="A60" s="1"/>
      <c r="B60" s="6">
        <v>58</v>
      </c>
      <c r="C60" s="435" t="s">
        <v>99</v>
      </c>
      <c r="D60" s="556" t="s">
        <v>100</v>
      </c>
      <c r="E60" s="558" t="s">
        <v>466</v>
      </c>
      <c r="P60" s="45"/>
      <c r="Q60" s="45"/>
      <c r="R60" s="45"/>
      <c r="S60" s="45"/>
      <c r="T60" s="45"/>
      <c r="U60" s="45"/>
      <c r="AD60" s="769" t="s">
        <v>330</v>
      </c>
      <c r="AE60" s="770"/>
      <c r="AF60" s="770"/>
      <c r="AG60" s="770"/>
      <c r="AH60" s="770"/>
      <c r="AI60" s="771"/>
      <c r="AK60" s="83"/>
      <c r="AL60" s="83"/>
      <c r="AM60" s="83"/>
      <c r="AN60" s="83"/>
      <c r="AO60" s="83"/>
      <c r="AP60" s="83"/>
      <c r="BC60" s="1">
        <v>54</v>
      </c>
      <c r="BE60" s="1" t="e">
        <f t="shared" si="30"/>
        <v>#N/A</v>
      </c>
    </row>
    <row r="61" spans="1:113" x14ac:dyDescent="0.25">
      <c r="A61" s="1"/>
      <c r="B61" s="6">
        <v>59</v>
      </c>
      <c r="C61" s="436" t="s">
        <v>135</v>
      </c>
      <c r="D61" s="561" t="s">
        <v>134</v>
      </c>
      <c r="E61" s="559" t="s">
        <v>470</v>
      </c>
      <c r="P61" s="45"/>
      <c r="Q61" s="45"/>
      <c r="R61" s="45"/>
      <c r="S61" s="45"/>
      <c r="T61" s="45"/>
      <c r="U61" s="45"/>
      <c r="AD61" s="291"/>
      <c r="AE61" s="292"/>
      <c r="AF61" s="292" t="s">
        <v>305</v>
      </c>
      <c r="AG61" s="292" t="s">
        <v>306</v>
      </c>
      <c r="AH61" s="292" t="s">
        <v>307</v>
      </c>
      <c r="AI61" s="293" t="s">
        <v>308</v>
      </c>
      <c r="AK61" s="83"/>
      <c r="AL61" s="83"/>
      <c r="AM61" s="83"/>
      <c r="AN61" s="83"/>
      <c r="AO61" s="83"/>
      <c r="AP61" s="83"/>
      <c r="BC61" s="1">
        <v>55</v>
      </c>
      <c r="BE61" s="1" t="e">
        <f t="shared" si="30"/>
        <v>#N/A</v>
      </c>
    </row>
    <row r="62" spans="1:113" x14ac:dyDescent="0.25">
      <c r="A62" s="1"/>
      <c r="B62" s="6">
        <v>60</v>
      </c>
      <c r="C62" s="437" t="s">
        <v>101</v>
      </c>
      <c r="D62" s="560" t="s">
        <v>102</v>
      </c>
      <c r="E62" s="557" t="s">
        <v>467</v>
      </c>
      <c r="P62" s="45"/>
      <c r="Q62" s="45"/>
      <c r="R62" s="45"/>
      <c r="S62" s="45"/>
      <c r="T62" s="45"/>
      <c r="U62" s="45"/>
      <c r="AD62" s="294">
        <v>1981</v>
      </c>
      <c r="AE62" s="349"/>
      <c r="AF62" s="295">
        <f t="shared" ref="AF62:AH76" si="45">IF(AF7&lt;&gt;255, AF7-$AC$54,255)</f>
        <v>150</v>
      </c>
      <c r="AG62" s="295">
        <f t="shared" si="45"/>
        <v>255</v>
      </c>
      <c r="AH62" s="295">
        <f t="shared" si="45"/>
        <v>150</v>
      </c>
      <c r="AI62" s="296">
        <v>1</v>
      </c>
      <c r="AK62" s="83"/>
      <c r="AL62" s="349"/>
      <c r="AM62" s="295">
        <v>150</v>
      </c>
      <c r="AN62" s="295">
        <v>255</v>
      </c>
      <c r="AO62" s="295">
        <v>150</v>
      </c>
      <c r="AP62" s="83"/>
      <c r="BC62" s="1">
        <v>56</v>
      </c>
      <c r="BE62" s="1" t="e">
        <f t="shared" si="30"/>
        <v>#N/A</v>
      </c>
    </row>
    <row r="63" spans="1:113" x14ac:dyDescent="0.25">
      <c r="A63" s="1"/>
      <c r="B63" s="6">
        <v>61</v>
      </c>
      <c r="C63" s="438" t="s">
        <v>103</v>
      </c>
      <c r="D63" s="556" t="s">
        <v>104</v>
      </c>
      <c r="E63" s="558" t="s">
        <v>469</v>
      </c>
      <c r="P63" s="45"/>
      <c r="Q63" s="45"/>
      <c r="R63" s="45"/>
      <c r="S63" s="45"/>
      <c r="T63" s="45"/>
      <c r="U63" s="45"/>
      <c r="AD63" s="294">
        <v>1982</v>
      </c>
      <c r="AE63" s="352"/>
      <c r="AF63" s="295">
        <f t="shared" si="45"/>
        <v>190</v>
      </c>
      <c r="AG63" s="295">
        <f t="shared" si="45"/>
        <v>255</v>
      </c>
      <c r="AH63" s="295">
        <f t="shared" si="45"/>
        <v>150</v>
      </c>
      <c r="AI63" s="296">
        <v>2</v>
      </c>
      <c r="AK63" s="83"/>
      <c r="AL63" s="352"/>
      <c r="AM63" s="295">
        <v>190</v>
      </c>
      <c r="AN63" s="295">
        <v>255</v>
      </c>
      <c r="AO63" s="295">
        <v>150</v>
      </c>
      <c r="AP63" s="83"/>
      <c r="AR63">
        <f>AF63-AF62</f>
        <v>40</v>
      </c>
      <c r="AS63" s="413">
        <f t="shared" ref="AS63:AT63" si="46">AG63-AG62</f>
        <v>0</v>
      </c>
      <c r="AT63" s="413">
        <f t="shared" si="46"/>
        <v>0</v>
      </c>
      <c r="BC63" s="1">
        <v>57</v>
      </c>
      <c r="BE63" s="1" t="e">
        <f t="shared" si="30"/>
        <v>#N/A</v>
      </c>
    </row>
    <row r="64" spans="1:113" x14ac:dyDescent="0.25">
      <c r="A64" s="1"/>
      <c r="B64" s="6">
        <v>62</v>
      </c>
      <c r="C64" s="438" t="s">
        <v>105</v>
      </c>
      <c r="D64" s="556" t="s">
        <v>106</v>
      </c>
      <c r="E64" s="558" t="s">
        <v>466</v>
      </c>
      <c r="P64" s="45"/>
      <c r="Q64" s="45"/>
      <c r="R64" s="45"/>
      <c r="S64" s="45"/>
      <c r="T64" s="45"/>
      <c r="U64" s="45"/>
      <c r="AD64" s="294">
        <v>1983</v>
      </c>
      <c r="AE64" s="353"/>
      <c r="AF64" s="295">
        <f t="shared" si="45"/>
        <v>220</v>
      </c>
      <c r="AG64" s="295">
        <f t="shared" si="45"/>
        <v>255</v>
      </c>
      <c r="AH64" s="295">
        <f t="shared" si="45"/>
        <v>150</v>
      </c>
      <c r="AI64" s="296">
        <v>3</v>
      </c>
      <c r="AK64" s="83"/>
      <c r="AL64" s="353"/>
      <c r="AM64" s="295">
        <v>220</v>
      </c>
      <c r="AN64" s="295">
        <v>255</v>
      </c>
      <c r="AO64" s="295">
        <v>150</v>
      </c>
      <c r="AP64" s="83"/>
      <c r="AR64" s="413">
        <f t="shared" ref="AR64:AR91" si="47">AF64-AF63</f>
        <v>30</v>
      </c>
      <c r="AS64" s="413">
        <f t="shared" ref="AS64:AS91" si="48">AG64-AG63</f>
        <v>0</v>
      </c>
      <c r="AT64" s="413">
        <f t="shared" ref="AT64:AT91" si="49">AH64-AH63</f>
        <v>0</v>
      </c>
      <c r="BC64" s="1">
        <v>58</v>
      </c>
      <c r="BE64" s="1" t="e">
        <f t="shared" si="30"/>
        <v>#N/A</v>
      </c>
    </row>
    <row r="65" spans="1:57" x14ac:dyDescent="0.25">
      <c r="A65" s="1"/>
      <c r="B65" s="6">
        <v>63</v>
      </c>
      <c r="C65" s="439" t="s">
        <v>133</v>
      </c>
      <c r="D65" s="561" t="s">
        <v>132</v>
      </c>
      <c r="E65" s="558" t="s">
        <v>470</v>
      </c>
      <c r="P65" s="45"/>
      <c r="Q65" s="45"/>
      <c r="R65" s="45"/>
      <c r="S65" s="45"/>
      <c r="T65" s="45"/>
      <c r="U65" s="45"/>
      <c r="AD65" s="294">
        <v>1984</v>
      </c>
      <c r="AE65" s="354"/>
      <c r="AF65" s="295">
        <f t="shared" si="45"/>
        <v>250</v>
      </c>
      <c r="AG65" s="295">
        <f t="shared" si="45"/>
        <v>255</v>
      </c>
      <c r="AH65" s="295">
        <f t="shared" si="45"/>
        <v>150</v>
      </c>
      <c r="AI65" s="296">
        <v>8</v>
      </c>
      <c r="AK65" s="83"/>
      <c r="AL65" s="354"/>
      <c r="AM65" s="295">
        <v>250</v>
      </c>
      <c r="AN65" s="295">
        <v>255</v>
      </c>
      <c r="AO65" s="295">
        <v>150</v>
      </c>
      <c r="AP65" s="83"/>
      <c r="AR65" s="413">
        <f t="shared" si="47"/>
        <v>30</v>
      </c>
      <c r="AS65" s="413">
        <f t="shared" si="48"/>
        <v>0</v>
      </c>
      <c r="AT65" s="413">
        <f t="shared" si="49"/>
        <v>0</v>
      </c>
      <c r="BC65" s="1">
        <v>59</v>
      </c>
      <c r="BE65" s="1" t="e">
        <f t="shared" si="30"/>
        <v>#N/A</v>
      </c>
    </row>
    <row r="66" spans="1:57" x14ac:dyDescent="0.25">
      <c r="A66" s="1"/>
      <c r="B66" s="6">
        <v>64</v>
      </c>
      <c r="C66" s="440" t="s">
        <v>107</v>
      </c>
      <c r="D66" s="560" t="s">
        <v>108</v>
      </c>
      <c r="E66" s="558" t="s">
        <v>467</v>
      </c>
      <c r="P66" s="45"/>
      <c r="Q66" s="45"/>
      <c r="R66" s="45"/>
      <c r="S66" s="45"/>
      <c r="T66" s="45"/>
      <c r="U66" s="45"/>
      <c r="AD66" s="294">
        <v>1985</v>
      </c>
      <c r="AE66" s="355"/>
      <c r="AF66" s="295">
        <f t="shared" si="45"/>
        <v>220</v>
      </c>
      <c r="AG66" s="295">
        <f t="shared" si="45"/>
        <v>255</v>
      </c>
      <c r="AH66" s="295">
        <f t="shared" si="45"/>
        <v>190</v>
      </c>
      <c r="AI66" s="296">
        <v>1</v>
      </c>
      <c r="AK66" s="83"/>
      <c r="AL66" s="355"/>
      <c r="AM66" s="295">
        <v>220</v>
      </c>
      <c r="AN66" s="295">
        <v>255</v>
      </c>
      <c r="AO66" s="295">
        <v>190</v>
      </c>
      <c r="AP66" s="83"/>
      <c r="AR66" s="413">
        <f t="shared" si="47"/>
        <v>-30</v>
      </c>
      <c r="AS66" s="413">
        <f t="shared" si="48"/>
        <v>0</v>
      </c>
      <c r="AT66" s="413">
        <f t="shared" si="49"/>
        <v>40</v>
      </c>
      <c r="BC66" s="1">
        <v>60</v>
      </c>
      <c r="BE66" s="1" t="e">
        <f t="shared" si="30"/>
        <v>#N/A</v>
      </c>
    </row>
    <row r="67" spans="1:57" x14ac:dyDescent="0.25">
      <c r="B67" s="6">
        <v>65</v>
      </c>
      <c r="C67" s="441" t="s">
        <v>109</v>
      </c>
      <c r="D67" s="556" t="s">
        <v>110</v>
      </c>
      <c r="E67" s="558" t="s">
        <v>469</v>
      </c>
      <c r="P67" s="45"/>
      <c r="Q67" s="45"/>
      <c r="R67" s="45"/>
      <c r="S67" s="45"/>
      <c r="T67" s="45"/>
      <c r="U67" s="45"/>
      <c r="AD67" s="294">
        <v>1986</v>
      </c>
      <c r="AE67" s="356"/>
      <c r="AF67" s="295">
        <f t="shared" si="45"/>
        <v>190</v>
      </c>
      <c r="AG67" s="295">
        <f t="shared" si="45"/>
        <v>255</v>
      </c>
      <c r="AH67" s="295">
        <f t="shared" si="45"/>
        <v>190</v>
      </c>
      <c r="AI67" s="296">
        <v>2</v>
      </c>
      <c r="AK67" s="83"/>
      <c r="AL67" s="356"/>
      <c r="AM67" s="295">
        <v>190</v>
      </c>
      <c r="AN67" s="295">
        <v>255</v>
      </c>
      <c r="AO67" s="295">
        <v>190</v>
      </c>
      <c r="AP67" s="83"/>
      <c r="AR67" s="413">
        <f t="shared" si="47"/>
        <v>-30</v>
      </c>
      <c r="AS67" s="413">
        <f t="shared" si="48"/>
        <v>0</v>
      </c>
      <c r="AT67" s="413">
        <f t="shared" si="49"/>
        <v>0</v>
      </c>
      <c r="BC67" s="1">
        <v>61</v>
      </c>
      <c r="BE67" s="1" t="e">
        <f t="shared" si="30"/>
        <v>#N/A</v>
      </c>
    </row>
    <row r="68" spans="1:57" x14ac:dyDescent="0.25">
      <c r="B68" s="6">
        <v>66</v>
      </c>
      <c r="C68" s="441" t="s">
        <v>111</v>
      </c>
      <c r="D68" s="556" t="s">
        <v>112</v>
      </c>
      <c r="E68" s="558" t="s">
        <v>468</v>
      </c>
      <c r="P68" s="45"/>
      <c r="Q68" s="45"/>
      <c r="R68" s="45"/>
      <c r="S68" s="45"/>
      <c r="T68" s="45"/>
      <c r="U68" s="45"/>
      <c r="AD68" s="294">
        <v>1987</v>
      </c>
      <c r="AE68" s="357"/>
      <c r="AF68" s="295">
        <f t="shared" si="45"/>
        <v>150</v>
      </c>
      <c r="AG68" s="295">
        <f t="shared" si="45"/>
        <v>255</v>
      </c>
      <c r="AH68" s="295">
        <f t="shared" si="45"/>
        <v>190</v>
      </c>
      <c r="AI68" s="296">
        <v>3</v>
      </c>
      <c r="AK68" s="83"/>
      <c r="AL68" s="357"/>
      <c r="AM68" s="295">
        <v>150</v>
      </c>
      <c r="AN68" s="295">
        <v>255</v>
      </c>
      <c r="AO68" s="295">
        <v>190</v>
      </c>
      <c r="AP68" s="83"/>
      <c r="AR68" s="413">
        <f t="shared" si="47"/>
        <v>-40</v>
      </c>
      <c r="AS68" s="413">
        <f t="shared" si="48"/>
        <v>0</v>
      </c>
      <c r="AT68" s="413">
        <f t="shared" si="49"/>
        <v>0</v>
      </c>
      <c r="BC68" s="1">
        <v>62</v>
      </c>
      <c r="BE68" s="1" t="e">
        <f t="shared" si="30"/>
        <v>#N/A</v>
      </c>
    </row>
    <row r="69" spans="1:57" x14ac:dyDescent="0.25">
      <c r="B69" s="6">
        <v>67</v>
      </c>
      <c r="C69" s="442" t="s">
        <v>130</v>
      </c>
      <c r="D69" s="561" t="s">
        <v>131</v>
      </c>
      <c r="E69" s="559" t="s">
        <v>470</v>
      </c>
      <c r="P69" s="45"/>
      <c r="Q69" s="45"/>
      <c r="R69" s="45"/>
      <c r="S69" s="45"/>
      <c r="T69" s="45"/>
      <c r="U69" s="45"/>
      <c r="AD69" s="294">
        <v>1988</v>
      </c>
      <c r="AE69" s="358"/>
      <c r="AF69" s="295">
        <f t="shared" si="45"/>
        <v>190</v>
      </c>
      <c r="AG69" s="295">
        <f t="shared" si="45"/>
        <v>255</v>
      </c>
      <c r="AH69" s="295">
        <f t="shared" si="45"/>
        <v>220</v>
      </c>
      <c r="AI69" s="296">
        <v>8</v>
      </c>
      <c r="AK69" s="83"/>
      <c r="AL69" s="358"/>
      <c r="AM69" s="295">
        <v>190</v>
      </c>
      <c r="AN69" s="295">
        <v>255</v>
      </c>
      <c r="AO69" s="295">
        <v>220</v>
      </c>
      <c r="AP69" s="83"/>
      <c r="AR69" s="413">
        <f t="shared" si="47"/>
        <v>40</v>
      </c>
      <c r="AS69" s="413">
        <f t="shared" si="48"/>
        <v>0</v>
      </c>
      <c r="AT69" s="413">
        <f t="shared" si="49"/>
        <v>30</v>
      </c>
      <c r="BC69" s="1">
        <v>63</v>
      </c>
      <c r="BE69" s="1" t="e">
        <f t="shared" si="30"/>
        <v>#N/A</v>
      </c>
    </row>
    <row r="70" spans="1:57" x14ac:dyDescent="0.25">
      <c r="B70" s="6">
        <v>68</v>
      </c>
      <c r="C70" s="443" t="s">
        <v>121</v>
      </c>
      <c r="D70" s="560" t="s">
        <v>113</v>
      </c>
      <c r="E70" s="557" t="s">
        <v>469</v>
      </c>
      <c r="P70" s="45"/>
      <c r="Q70" s="45"/>
      <c r="R70" s="45"/>
      <c r="S70" s="45"/>
      <c r="T70" s="45"/>
      <c r="U70" s="45"/>
      <c r="AD70" s="294">
        <v>1989</v>
      </c>
      <c r="AE70" s="359"/>
      <c r="AF70" s="295">
        <f t="shared" si="45"/>
        <v>220</v>
      </c>
      <c r="AG70" s="295">
        <f t="shared" si="45"/>
        <v>255</v>
      </c>
      <c r="AH70" s="295">
        <f t="shared" si="45"/>
        <v>220</v>
      </c>
      <c r="AI70" s="296">
        <v>1</v>
      </c>
      <c r="AK70" s="83"/>
      <c r="AL70" s="359"/>
      <c r="AM70" s="295">
        <v>220</v>
      </c>
      <c r="AN70" s="295">
        <v>255</v>
      </c>
      <c r="AO70" s="295">
        <v>220</v>
      </c>
      <c r="AP70" s="83"/>
      <c r="AR70" s="413">
        <f t="shared" si="47"/>
        <v>30</v>
      </c>
      <c r="AS70" s="413">
        <f t="shared" si="48"/>
        <v>0</v>
      </c>
      <c r="AT70" s="413">
        <f t="shared" si="49"/>
        <v>0</v>
      </c>
      <c r="BC70" s="1">
        <v>64</v>
      </c>
      <c r="BE70" s="1" t="e">
        <f t="shared" si="30"/>
        <v>#N/A</v>
      </c>
    </row>
    <row r="71" spans="1:57" x14ac:dyDescent="0.25">
      <c r="B71" s="6">
        <v>69</v>
      </c>
      <c r="C71" s="444" t="s">
        <v>122</v>
      </c>
      <c r="D71" s="556" t="s">
        <v>114</v>
      </c>
      <c r="E71" s="558" t="s">
        <v>469</v>
      </c>
      <c r="P71" s="45"/>
      <c r="Q71" s="45"/>
      <c r="R71" s="45"/>
      <c r="S71" s="45"/>
      <c r="T71" s="45"/>
      <c r="U71" s="45"/>
      <c r="AD71" s="294">
        <v>1990</v>
      </c>
      <c r="AE71" s="350"/>
      <c r="AF71" s="295">
        <f t="shared" si="45"/>
        <v>150</v>
      </c>
      <c r="AG71" s="295">
        <f t="shared" si="45"/>
        <v>150</v>
      </c>
      <c r="AH71" s="295">
        <f t="shared" si="45"/>
        <v>255</v>
      </c>
      <c r="AI71" s="296">
        <v>2</v>
      </c>
      <c r="AK71" s="83"/>
      <c r="AL71" s="350"/>
      <c r="AM71" s="295">
        <v>150</v>
      </c>
      <c r="AN71" s="295">
        <v>150</v>
      </c>
      <c r="AO71" s="295">
        <v>255</v>
      </c>
      <c r="AP71" s="83"/>
      <c r="AR71" s="413">
        <f t="shared" si="47"/>
        <v>-70</v>
      </c>
      <c r="AS71" s="413">
        <f t="shared" si="48"/>
        <v>-105</v>
      </c>
      <c r="AT71" s="413">
        <f t="shared" si="49"/>
        <v>35</v>
      </c>
      <c r="BC71" s="1">
        <v>65</v>
      </c>
      <c r="BE71" s="1" t="e">
        <f t="shared" ref="BE71:BE87" si="50">MATCH(BD71,SheetName,0)</f>
        <v>#N/A</v>
      </c>
    </row>
    <row r="72" spans="1:57" x14ac:dyDescent="0.25">
      <c r="B72" s="6">
        <v>70</v>
      </c>
      <c r="C72" s="444" t="s">
        <v>123</v>
      </c>
      <c r="D72" s="556" t="s">
        <v>115</v>
      </c>
      <c r="E72" s="558" t="s">
        <v>469</v>
      </c>
      <c r="P72" s="45"/>
      <c r="Q72" s="45"/>
      <c r="R72" s="45"/>
      <c r="S72" s="45"/>
      <c r="T72" s="45"/>
      <c r="U72" s="45"/>
      <c r="AD72" s="294">
        <v>1991</v>
      </c>
      <c r="AE72" s="360"/>
      <c r="AF72" s="295">
        <f t="shared" si="45"/>
        <v>150</v>
      </c>
      <c r="AG72" s="295">
        <f t="shared" si="45"/>
        <v>190</v>
      </c>
      <c r="AH72" s="295">
        <f t="shared" si="45"/>
        <v>255</v>
      </c>
      <c r="AI72" s="296">
        <v>3</v>
      </c>
      <c r="AK72" s="83"/>
      <c r="AL72" s="360"/>
      <c r="AM72" s="295">
        <v>150</v>
      </c>
      <c r="AN72" s="295">
        <v>190</v>
      </c>
      <c r="AO72" s="295">
        <v>255</v>
      </c>
      <c r="AP72" s="83"/>
      <c r="AR72" s="413">
        <f t="shared" si="47"/>
        <v>0</v>
      </c>
      <c r="AS72" s="413">
        <f t="shared" si="48"/>
        <v>40</v>
      </c>
      <c r="AT72" s="413">
        <f t="shared" si="49"/>
        <v>0</v>
      </c>
      <c r="BC72" s="1">
        <v>66</v>
      </c>
      <c r="BE72" s="1" t="e">
        <f t="shared" si="50"/>
        <v>#N/A</v>
      </c>
    </row>
    <row r="73" spans="1:57" x14ac:dyDescent="0.25">
      <c r="B73" s="6">
        <v>71</v>
      </c>
      <c r="C73" s="444" t="s">
        <v>139</v>
      </c>
      <c r="D73" s="563" t="s">
        <v>138</v>
      </c>
      <c r="E73" s="558" t="s">
        <v>469</v>
      </c>
      <c r="P73" s="45"/>
      <c r="Q73" s="45"/>
      <c r="R73" s="45"/>
      <c r="S73" s="45"/>
      <c r="T73" s="45"/>
      <c r="U73" s="45"/>
      <c r="AD73" s="294">
        <v>1992</v>
      </c>
      <c r="AE73" s="361"/>
      <c r="AF73" s="295">
        <f t="shared" si="45"/>
        <v>150</v>
      </c>
      <c r="AG73" s="295">
        <f t="shared" si="45"/>
        <v>220</v>
      </c>
      <c r="AH73" s="295">
        <f t="shared" si="45"/>
        <v>255</v>
      </c>
      <c r="AI73" s="296">
        <v>8</v>
      </c>
      <c r="AK73" s="83"/>
      <c r="AL73" s="361"/>
      <c r="AM73" s="295">
        <v>150</v>
      </c>
      <c r="AN73" s="295">
        <v>220</v>
      </c>
      <c r="AO73" s="295">
        <v>255</v>
      </c>
      <c r="AP73" s="83"/>
      <c r="AR73" s="413">
        <f t="shared" si="47"/>
        <v>0</v>
      </c>
      <c r="AS73" s="413">
        <f t="shared" si="48"/>
        <v>30</v>
      </c>
      <c r="AT73" s="413">
        <f t="shared" si="49"/>
        <v>0</v>
      </c>
      <c r="BC73" s="1">
        <v>67</v>
      </c>
      <c r="BE73" s="1" t="e">
        <f t="shared" si="50"/>
        <v>#N/A</v>
      </c>
    </row>
    <row r="74" spans="1:57" x14ac:dyDescent="0.25">
      <c r="B74" s="6">
        <v>72</v>
      </c>
      <c r="C74" s="444" t="s">
        <v>176</v>
      </c>
      <c r="D74" s="556" t="s">
        <v>124</v>
      </c>
      <c r="E74" s="558" t="s">
        <v>469</v>
      </c>
      <c r="P74" s="45"/>
      <c r="Q74" s="45"/>
      <c r="R74" s="45"/>
      <c r="S74" s="45"/>
      <c r="T74" s="45"/>
      <c r="U74" s="45"/>
      <c r="AD74" s="294">
        <v>1993</v>
      </c>
      <c r="AE74" s="362"/>
      <c r="AF74" s="295">
        <f t="shared" si="45"/>
        <v>150</v>
      </c>
      <c r="AG74" s="295">
        <f t="shared" si="45"/>
        <v>250</v>
      </c>
      <c r="AH74" s="295">
        <f t="shared" si="45"/>
        <v>255</v>
      </c>
      <c r="AI74" s="296">
        <v>1</v>
      </c>
      <c r="AK74" s="83"/>
      <c r="AL74" s="362"/>
      <c r="AM74" s="295">
        <v>150</v>
      </c>
      <c r="AN74" s="295">
        <v>250</v>
      </c>
      <c r="AO74" s="295">
        <v>255</v>
      </c>
      <c r="AP74" s="83"/>
      <c r="AR74" s="413">
        <f t="shared" si="47"/>
        <v>0</v>
      </c>
      <c r="AS74" s="413">
        <f t="shared" si="48"/>
        <v>30</v>
      </c>
      <c r="AT74" s="413">
        <f t="shared" si="49"/>
        <v>0</v>
      </c>
      <c r="BC74" s="1">
        <v>68</v>
      </c>
      <c r="BE74" s="1" t="e">
        <f t="shared" si="50"/>
        <v>#N/A</v>
      </c>
    </row>
    <row r="75" spans="1:57" x14ac:dyDescent="0.25">
      <c r="B75" s="6">
        <v>73</v>
      </c>
      <c r="C75" s="444" t="s">
        <v>141</v>
      </c>
      <c r="D75" s="556" t="s">
        <v>136</v>
      </c>
      <c r="E75" s="558" t="s">
        <v>469</v>
      </c>
      <c r="P75" s="45"/>
      <c r="Q75" s="45"/>
      <c r="R75" s="45"/>
      <c r="S75" s="45"/>
      <c r="T75" s="45"/>
      <c r="U75" s="45"/>
      <c r="AD75" s="294">
        <v>1994</v>
      </c>
      <c r="AE75" s="363"/>
      <c r="AF75" s="295">
        <f t="shared" si="45"/>
        <v>190</v>
      </c>
      <c r="AG75" s="295">
        <f t="shared" si="45"/>
        <v>220</v>
      </c>
      <c r="AH75" s="295">
        <f t="shared" si="45"/>
        <v>255</v>
      </c>
      <c r="AI75" s="296">
        <v>2</v>
      </c>
      <c r="AK75" s="83"/>
      <c r="AL75" s="363"/>
      <c r="AM75" s="295">
        <v>190</v>
      </c>
      <c r="AN75" s="295">
        <v>220</v>
      </c>
      <c r="AO75" s="295">
        <v>255</v>
      </c>
      <c r="AP75" s="83"/>
      <c r="AR75" s="413">
        <f t="shared" si="47"/>
        <v>40</v>
      </c>
      <c r="AS75" s="413">
        <f t="shared" si="48"/>
        <v>-30</v>
      </c>
      <c r="AT75" s="413">
        <f t="shared" si="49"/>
        <v>0</v>
      </c>
      <c r="BC75" s="1">
        <v>69</v>
      </c>
      <c r="BE75" s="1" t="e">
        <f t="shared" si="50"/>
        <v>#N/A</v>
      </c>
    </row>
    <row r="76" spans="1:57" x14ac:dyDescent="0.25">
      <c r="B76" s="6">
        <v>74</v>
      </c>
      <c r="C76" s="444" t="s">
        <v>140</v>
      </c>
      <c r="D76" s="556" t="s">
        <v>137</v>
      </c>
      <c r="E76" s="559" t="s">
        <v>469</v>
      </c>
      <c r="P76" s="45"/>
      <c r="Q76" s="45"/>
      <c r="R76" s="45"/>
      <c r="S76" s="45"/>
      <c r="T76" s="45"/>
      <c r="U76" s="45"/>
      <c r="AD76" s="294">
        <v>1995</v>
      </c>
      <c r="AE76" s="339"/>
      <c r="AF76" s="295">
        <f t="shared" si="45"/>
        <v>190</v>
      </c>
      <c r="AG76" s="295">
        <f t="shared" si="45"/>
        <v>190</v>
      </c>
      <c r="AH76" s="295">
        <f t="shared" si="45"/>
        <v>255</v>
      </c>
      <c r="AI76" s="296">
        <v>3</v>
      </c>
      <c r="AK76" s="83"/>
      <c r="AL76" s="339"/>
      <c r="AM76" s="295">
        <v>190</v>
      </c>
      <c r="AN76" s="295">
        <v>190</v>
      </c>
      <c r="AO76" s="295">
        <v>255</v>
      </c>
      <c r="AP76" s="83"/>
      <c r="AR76" s="413">
        <f t="shared" si="47"/>
        <v>0</v>
      </c>
      <c r="AS76" s="413">
        <f t="shared" si="48"/>
        <v>-30</v>
      </c>
      <c r="AT76" s="413">
        <f t="shared" si="49"/>
        <v>0</v>
      </c>
      <c r="BC76" s="1">
        <v>70</v>
      </c>
      <c r="BE76" s="1" t="e">
        <f t="shared" si="50"/>
        <v>#N/A</v>
      </c>
    </row>
    <row r="77" spans="1:57" x14ac:dyDescent="0.25">
      <c r="B77" s="6">
        <v>75</v>
      </c>
      <c r="C77" s="445" t="s">
        <v>127</v>
      </c>
      <c r="D77" s="562" t="s">
        <v>129</v>
      </c>
      <c r="E77" s="557" t="s">
        <v>188</v>
      </c>
      <c r="P77" s="45"/>
      <c r="Q77" s="45"/>
      <c r="R77" s="45"/>
      <c r="S77" s="45"/>
      <c r="T77" s="45"/>
      <c r="U77" s="45"/>
      <c r="AD77" s="294">
        <v>1996</v>
      </c>
      <c r="AE77" s="364"/>
      <c r="AF77" s="295">
        <f t="shared" ref="AF77:AH77" si="51">IF(AF22&lt;&gt;255, AF22-$AC$54,255)</f>
        <v>190</v>
      </c>
      <c r="AG77" s="295">
        <f t="shared" si="51"/>
        <v>150</v>
      </c>
      <c r="AH77" s="295">
        <f t="shared" si="51"/>
        <v>255</v>
      </c>
      <c r="AI77" s="296">
        <v>8</v>
      </c>
      <c r="AK77" s="83"/>
      <c r="AL77" s="364"/>
      <c r="AM77" s="295">
        <v>190</v>
      </c>
      <c r="AN77" s="295">
        <v>150</v>
      </c>
      <c r="AO77" s="295">
        <v>255</v>
      </c>
      <c r="AP77" s="83"/>
      <c r="AR77" s="413">
        <f t="shared" si="47"/>
        <v>0</v>
      </c>
      <c r="AS77" s="413">
        <f t="shared" si="48"/>
        <v>-40</v>
      </c>
      <c r="AT77" s="413">
        <f t="shared" si="49"/>
        <v>0</v>
      </c>
      <c r="BC77" s="1">
        <v>71</v>
      </c>
      <c r="BE77" s="1" t="e">
        <f t="shared" si="50"/>
        <v>#N/A</v>
      </c>
    </row>
    <row r="78" spans="1:57" x14ac:dyDescent="0.25">
      <c r="B78" s="6">
        <v>76</v>
      </c>
      <c r="C78" s="446" t="s">
        <v>125</v>
      </c>
      <c r="D78" s="563" t="s">
        <v>126</v>
      </c>
      <c r="E78" s="558" t="s">
        <v>188</v>
      </c>
      <c r="P78" s="45"/>
      <c r="Q78" s="45"/>
      <c r="R78" s="45"/>
      <c r="S78" s="45"/>
      <c r="T78" s="45"/>
      <c r="U78" s="45"/>
      <c r="AD78" s="294">
        <v>1997</v>
      </c>
      <c r="AE78" s="365"/>
      <c r="AF78" s="295">
        <f t="shared" ref="AF78:AH78" si="52">IF(AF23&lt;&gt;255, AF23-$AC$54,255)</f>
        <v>220</v>
      </c>
      <c r="AG78" s="295">
        <f t="shared" si="52"/>
        <v>190</v>
      </c>
      <c r="AH78" s="295">
        <f t="shared" si="52"/>
        <v>255</v>
      </c>
      <c r="AI78" s="296">
        <v>1</v>
      </c>
      <c r="AK78" s="83"/>
      <c r="AL78" s="365"/>
      <c r="AM78" s="295">
        <v>220</v>
      </c>
      <c r="AN78" s="295">
        <v>190</v>
      </c>
      <c r="AO78" s="295">
        <v>255</v>
      </c>
      <c r="AP78" s="83"/>
      <c r="AR78" s="413">
        <f t="shared" si="47"/>
        <v>30</v>
      </c>
      <c r="AS78" s="413">
        <f t="shared" si="48"/>
        <v>40</v>
      </c>
      <c r="AT78" s="413">
        <f t="shared" si="49"/>
        <v>0</v>
      </c>
      <c r="BC78" s="1">
        <v>72</v>
      </c>
      <c r="BE78" s="1" t="e">
        <f t="shared" si="50"/>
        <v>#N/A</v>
      </c>
    </row>
    <row r="79" spans="1:57" x14ac:dyDescent="0.25">
      <c r="B79" s="6">
        <v>77</v>
      </c>
      <c r="C79" s="446" t="s">
        <v>200</v>
      </c>
      <c r="D79" s="563" t="s">
        <v>128</v>
      </c>
      <c r="E79" s="558" t="s">
        <v>188</v>
      </c>
      <c r="P79" s="45"/>
      <c r="Q79" s="45"/>
      <c r="R79" s="45"/>
      <c r="S79" s="45"/>
      <c r="T79" s="45"/>
      <c r="U79" s="45"/>
      <c r="AD79" s="294">
        <v>1998</v>
      </c>
      <c r="AE79" s="342"/>
      <c r="AF79" s="295">
        <f t="shared" ref="AF79:AH79" si="53">IF(AF24&lt;&gt;255, AF24-$AC$54,255)</f>
        <v>220</v>
      </c>
      <c r="AG79" s="295">
        <f t="shared" si="53"/>
        <v>220</v>
      </c>
      <c r="AH79" s="295">
        <f t="shared" si="53"/>
        <v>255</v>
      </c>
      <c r="AI79" s="296">
        <v>2</v>
      </c>
      <c r="AK79" s="83"/>
      <c r="AL79" s="342"/>
      <c r="AM79" s="295">
        <v>220</v>
      </c>
      <c r="AN79" s="295">
        <v>220</v>
      </c>
      <c r="AO79" s="295">
        <v>255</v>
      </c>
      <c r="AP79" s="83"/>
      <c r="AR79" s="413">
        <f t="shared" si="47"/>
        <v>0</v>
      </c>
      <c r="AS79" s="413">
        <f t="shared" si="48"/>
        <v>30</v>
      </c>
      <c r="AT79" s="413">
        <f t="shared" si="49"/>
        <v>0</v>
      </c>
      <c r="BC79" s="1">
        <v>73</v>
      </c>
      <c r="BE79" s="1" t="e">
        <f t="shared" si="50"/>
        <v>#N/A</v>
      </c>
    </row>
    <row r="80" spans="1:57" x14ac:dyDescent="0.25">
      <c r="B80" s="6">
        <v>78</v>
      </c>
      <c r="C80" s="446" t="s">
        <v>201</v>
      </c>
      <c r="D80" s="563" t="s">
        <v>202</v>
      </c>
      <c r="E80" s="558" t="s">
        <v>188</v>
      </c>
      <c r="P80" s="45"/>
      <c r="Q80" s="45"/>
      <c r="R80" s="45"/>
      <c r="S80" s="45"/>
      <c r="T80" s="45"/>
      <c r="U80" s="45"/>
      <c r="AD80" s="294">
        <v>1999</v>
      </c>
      <c r="AE80" s="366"/>
      <c r="AF80" s="295">
        <f t="shared" ref="AF80:AH80" si="54">IF(AF25&lt;&gt;255, AF25-$AC$54,255)</f>
        <v>170</v>
      </c>
      <c r="AG80" s="295">
        <f t="shared" si="54"/>
        <v>240</v>
      </c>
      <c r="AH80" s="295">
        <f t="shared" si="54"/>
        <v>255</v>
      </c>
      <c r="AI80" s="296">
        <v>3</v>
      </c>
      <c r="AK80" s="83"/>
      <c r="AL80" s="366"/>
      <c r="AM80" s="295">
        <v>170</v>
      </c>
      <c r="AN80" s="295">
        <v>240</v>
      </c>
      <c r="AO80" s="295">
        <v>255</v>
      </c>
      <c r="AP80" s="83"/>
      <c r="AR80" s="413">
        <f t="shared" si="47"/>
        <v>-50</v>
      </c>
      <c r="AS80" s="413">
        <f t="shared" si="48"/>
        <v>20</v>
      </c>
      <c r="AT80" s="413">
        <f t="shared" si="49"/>
        <v>0</v>
      </c>
      <c r="BC80" s="1">
        <v>74</v>
      </c>
      <c r="BE80" s="1" t="e">
        <f t="shared" si="50"/>
        <v>#N/A</v>
      </c>
    </row>
    <row r="81" spans="1:57" x14ac:dyDescent="0.25">
      <c r="B81" s="6">
        <v>79</v>
      </c>
      <c r="C81" s="446" t="s">
        <v>168</v>
      </c>
      <c r="D81" s="563" t="s">
        <v>169</v>
      </c>
      <c r="E81" s="558" t="s">
        <v>188</v>
      </c>
      <c r="P81" s="45"/>
      <c r="Q81" s="45"/>
      <c r="R81" s="45"/>
      <c r="S81" s="45"/>
      <c r="T81" s="45"/>
      <c r="U81" s="45"/>
      <c r="AD81" s="294">
        <v>2000</v>
      </c>
      <c r="AE81" s="351"/>
      <c r="AF81" s="295">
        <f t="shared" ref="AF81:AH81" si="55">IF(AF26&lt;&gt;255, AF26-$AC$54,255)</f>
        <v>255</v>
      </c>
      <c r="AG81" s="295">
        <f t="shared" si="55"/>
        <v>150</v>
      </c>
      <c r="AH81" s="295">
        <f t="shared" si="55"/>
        <v>150</v>
      </c>
      <c r="AI81" s="296">
        <v>8</v>
      </c>
      <c r="AK81" s="83"/>
      <c r="AL81" s="351"/>
      <c r="AM81" s="295">
        <v>255</v>
      </c>
      <c r="AN81" s="295">
        <v>150</v>
      </c>
      <c r="AO81" s="295">
        <v>150</v>
      </c>
      <c r="AP81" s="83"/>
      <c r="AR81" s="413">
        <f t="shared" si="47"/>
        <v>85</v>
      </c>
      <c r="AS81" s="413">
        <f t="shared" si="48"/>
        <v>-90</v>
      </c>
      <c r="AT81" s="413">
        <f t="shared" si="49"/>
        <v>-105</v>
      </c>
      <c r="BC81" s="1">
        <v>75</v>
      </c>
      <c r="BE81" s="1" t="e">
        <f t="shared" si="50"/>
        <v>#N/A</v>
      </c>
    </row>
    <row r="82" spans="1:57" x14ac:dyDescent="0.25">
      <c r="B82" s="6">
        <v>80</v>
      </c>
      <c r="C82" s="446" t="s">
        <v>654</v>
      </c>
      <c r="D82" s="563" t="s">
        <v>170</v>
      </c>
      <c r="E82" s="558" t="s">
        <v>470</v>
      </c>
      <c r="P82" s="45"/>
      <c r="Q82" s="45"/>
      <c r="R82" s="45"/>
      <c r="S82" s="45"/>
      <c r="T82" s="45"/>
      <c r="U82" s="45"/>
      <c r="AD82" s="294">
        <v>2001</v>
      </c>
      <c r="AE82" s="367"/>
      <c r="AF82" s="295">
        <f t="shared" ref="AF82:AH82" si="56">IF(AF27&lt;&gt;255, AF27-$AC$54,255)</f>
        <v>255</v>
      </c>
      <c r="AG82" s="295">
        <f t="shared" si="56"/>
        <v>150</v>
      </c>
      <c r="AH82" s="295">
        <f t="shared" si="56"/>
        <v>190</v>
      </c>
      <c r="AI82" s="296">
        <v>1</v>
      </c>
      <c r="AK82" s="83"/>
      <c r="AL82" s="367"/>
      <c r="AM82" s="295">
        <v>255</v>
      </c>
      <c r="AN82" s="295">
        <v>150</v>
      </c>
      <c r="AO82" s="295">
        <v>190</v>
      </c>
      <c r="AP82" s="83"/>
      <c r="AR82" s="413">
        <f t="shared" si="47"/>
        <v>0</v>
      </c>
      <c r="AS82" s="413">
        <f t="shared" si="48"/>
        <v>0</v>
      </c>
      <c r="AT82" s="413">
        <f t="shared" si="49"/>
        <v>40</v>
      </c>
      <c r="BC82" s="1">
        <v>76</v>
      </c>
      <c r="BE82" s="1" t="e">
        <f t="shared" si="50"/>
        <v>#N/A</v>
      </c>
    </row>
    <row r="83" spans="1:57" x14ac:dyDescent="0.25">
      <c r="B83" s="6">
        <v>81</v>
      </c>
      <c r="C83" s="446" t="s">
        <v>317</v>
      </c>
      <c r="D83" s="563" t="s">
        <v>316</v>
      </c>
      <c r="E83" s="558" t="s">
        <v>188</v>
      </c>
      <c r="P83" s="45"/>
      <c r="Q83" s="45"/>
      <c r="R83" s="45"/>
      <c r="S83" s="45"/>
      <c r="T83" s="45"/>
      <c r="U83" s="45"/>
      <c r="AD83" s="294">
        <v>2002</v>
      </c>
      <c r="AE83" s="368"/>
      <c r="AF83" s="295">
        <f t="shared" ref="AF83:AH83" si="57">IF(AF28&lt;&gt;255, AF28-$AC$54,255)</f>
        <v>255</v>
      </c>
      <c r="AG83" s="295">
        <f t="shared" si="57"/>
        <v>150</v>
      </c>
      <c r="AH83" s="295">
        <f t="shared" si="57"/>
        <v>220</v>
      </c>
      <c r="AI83" s="296">
        <v>2</v>
      </c>
      <c r="AK83" s="83"/>
      <c r="AL83" s="368"/>
      <c r="AM83" s="295">
        <v>255</v>
      </c>
      <c r="AN83" s="295">
        <v>150</v>
      </c>
      <c r="AO83" s="295">
        <v>220</v>
      </c>
      <c r="AP83" s="83"/>
      <c r="AR83" s="413">
        <f t="shared" si="47"/>
        <v>0</v>
      </c>
      <c r="AS83" s="413">
        <f t="shared" si="48"/>
        <v>0</v>
      </c>
      <c r="AT83" s="413">
        <f t="shared" si="49"/>
        <v>30</v>
      </c>
      <c r="BC83" s="1">
        <v>77</v>
      </c>
      <c r="BE83" s="1" t="e">
        <f t="shared" si="50"/>
        <v>#N/A</v>
      </c>
    </row>
    <row r="84" spans="1:57" x14ac:dyDescent="0.25">
      <c r="B84" s="403">
        <v>82</v>
      </c>
      <c r="C84" s="446" t="s">
        <v>325</v>
      </c>
      <c r="D84" s="563" t="s">
        <v>326</v>
      </c>
      <c r="E84" s="558" t="s">
        <v>188</v>
      </c>
      <c r="P84" s="45"/>
      <c r="Q84" s="45"/>
      <c r="R84" s="45"/>
      <c r="S84" s="45"/>
      <c r="T84" s="45"/>
      <c r="U84" s="45"/>
      <c r="AD84" s="294">
        <v>2003</v>
      </c>
      <c r="AE84" s="369"/>
      <c r="AF84" s="295">
        <f t="shared" ref="AF84:AH84" si="58">IF(AF29&lt;&gt;255, AF29-$AC$54,255)</f>
        <v>255</v>
      </c>
      <c r="AG84" s="295">
        <f t="shared" si="58"/>
        <v>150</v>
      </c>
      <c r="AH84" s="295">
        <f t="shared" si="58"/>
        <v>250</v>
      </c>
      <c r="AI84" s="296">
        <v>3</v>
      </c>
      <c r="AK84" s="83"/>
      <c r="AL84" s="369"/>
      <c r="AM84" s="295">
        <v>255</v>
      </c>
      <c r="AN84" s="295">
        <v>150</v>
      </c>
      <c r="AO84" s="295">
        <v>250</v>
      </c>
      <c r="AP84" s="83"/>
      <c r="AR84" s="413">
        <f t="shared" si="47"/>
        <v>0</v>
      </c>
      <c r="AS84" s="413">
        <f t="shared" si="48"/>
        <v>0</v>
      </c>
      <c r="AT84" s="413">
        <f t="shared" si="49"/>
        <v>30</v>
      </c>
      <c r="BC84" s="1">
        <v>78</v>
      </c>
      <c r="BE84" s="1" t="e">
        <f t="shared" si="50"/>
        <v>#N/A</v>
      </c>
    </row>
    <row r="85" spans="1:57" x14ac:dyDescent="0.25">
      <c r="B85" s="403">
        <v>83</v>
      </c>
      <c r="C85" s="446" t="s">
        <v>486</v>
      </c>
      <c r="D85" s="563" t="s">
        <v>487</v>
      </c>
      <c r="E85" s="558" t="s">
        <v>188</v>
      </c>
      <c r="P85" s="45"/>
      <c r="Q85" s="45"/>
      <c r="R85" s="45"/>
      <c r="S85" s="45"/>
      <c r="T85" s="45"/>
      <c r="U85" s="45"/>
      <c r="AD85" s="294">
        <v>2004</v>
      </c>
      <c r="AE85" s="370"/>
      <c r="AF85" s="295">
        <f t="shared" ref="AF85:AH85" si="59">IF(AF30&lt;&gt;255, AF30-$AC$54,255)</f>
        <v>255</v>
      </c>
      <c r="AG85" s="295">
        <f t="shared" si="59"/>
        <v>190</v>
      </c>
      <c r="AH85" s="295">
        <f t="shared" si="59"/>
        <v>220</v>
      </c>
      <c r="AI85" s="296">
        <v>8</v>
      </c>
      <c r="AK85" s="83"/>
      <c r="AL85" s="370"/>
      <c r="AM85" s="295">
        <v>255</v>
      </c>
      <c r="AN85" s="295">
        <v>190</v>
      </c>
      <c r="AO85" s="295">
        <v>220</v>
      </c>
      <c r="AP85" s="83"/>
      <c r="AR85" s="413">
        <f t="shared" si="47"/>
        <v>0</v>
      </c>
      <c r="AS85" s="413">
        <f t="shared" si="48"/>
        <v>40</v>
      </c>
      <c r="AT85" s="413">
        <f t="shared" si="49"/>
        <v>-30</v>
      </c>
      <c r="BC85" s="1">
        <v>79</v>
      </c>
      <c r="BE85" s="1" t="e">
        <f t="shared" si="50"/>
        <v>#N/A</v>
      </c>
    </row>
    <row r="86" spans="1:57" x14ac:dyDescent="0.25">
      <c r="B86" s="403">
        <v>84</v>
      </c>
      <c r="C86" s="446" t="s">
        <v>489</v>
      </c>
      <c r="D86" s="564" t="s">
        <v>488</v>
      </c>
      <c r="E86" s="559" t="s">
        <v>188</v>
      </c>
      <c r="P86" s="45"/>
      <c r="Q86" s="45"/>
      <c r="R86" s="45"/>
      <c r="S86" s="45"/>
      <c r="T86" s="45"/>
      <c r="U86" s="45"/>
      <c r="AD86" s="294">
        <v>2005</v>
      </c>
      <c r="AE86" s="371"/>
      <c r="AF86" s="295">
        <f t="shared" ref="AF86:AH86" si="60">IF(AF31&lt;&gt;255, AF31-$AC$54,255)</f>
        <v>255</v>
      </c>
      <c r="AG86" s="295">
        <f t="shared" si="60"/>
        <v>190</v>
      </c>
      <c r="AH86" s="295">
        <f t="shared" si="60"/>
        <v>190</v>
      </c>
      <c r="AI86" s="296">
        <v>1</v>
      </c>
      <c r="AK86" s="83"/>
      <c r="AL86" s="371"/>
      <c r="AM86" s="295">
        <v>255</v>
      </c>
      <c r="AN86" s="295">
        <v>190</v>
      </c>
      <c r="AO86" s="295">
        <v>190</v>
      </c>
      <c r="AP86" s="83"/>
      <c r="AR86" s="413">
        <f t="shared" si="47"/>
        <v>0</v>
      </c>
      <c r="AS86" s="413">
        <f t="shared" si="48"/>
        <v>0</v>
      </c>
      <c r="AT86" s="413">
        <f t="shared" si="49"/>
        <v>-30</v>
      </c>
      <c r="BC86" s="1">
        <v>80</v>
      </c>
      <c r="BE86" s="1" t="e">
        <f t="shared" si="50"/>
        <v>#N/A</v>
      </c>
    </row>
    <row r="87" spans="1:57" x14ac:dyDescent="0.25">
      <c r="B87" s="403">
        <v>85</v>
      </c>
      <c r="C87" s="446" t="s">
        <v>655</v>
      </c>
      <c r="D87" s="564" t="s">
        <v>656</v>
      </c>
      <c r="E87" s="559" t="s">
        <v>188</v>
      </c>
      <c r="P87" s="45"/>
      <c r="Q87" s="45"/>
      <c r="R87" s="45"/>
      <c r="S87" s="45"/>
      <c r="T87" s="45"/>
      <c r="U87" s="45"/>
      <c r="AD87" s="294">
        <v>2006</v>
      </c>
      <c r="AE87" s="372"/>
      <c r="AF87" s="295">
        <f t="shared" ref="AF87:AH87" si="61">IF(AF32&lt;&gt;255, AF32-$AC$54,255)</f>
        <v>255</v>
      </c>
      <c r="AG87" s="295">
        <f t="shared" si="61"/>
        <v>190</v>
      </c>
      <c r="AH87" s="295">
        <f t="shared" si="61"/>
        <v>150</v>
      </c>
      <c r="AI87" s="296">
        <v>2</v>
      </c>
      <c r="AK87" s="83"/>
      <c r="AL87" s="372"/>
      <c r="AM87" s="295">
        <v>255</v>
      </c>
      <c r="AN87" s="295">
        <v>190</v>
      </c>
      <c r="AO87" s="295">
        <v>150</v>
      </c>
      <c r="AP87" s="83"/>
      <c r="AR87" s="413">
        <f t="shared" si="47"/>
        <v>0</v>
      </c>
      <c r="AS87" s="413">
        <f t="shared" si="48"/>
        <v>0</v>
      </c>
      <c r="AT87" s="413">
        <f t="shared" si="49"/>
        <v>-40</v>
      </c>
      <c r="BC87" s="1">
        <v>81</v>
      </c>
      <c r="BE87" s="1" t="e">
        <f t="shared" si="50"/>
        <v>#N/A</v>
      </c>
    </row>
    <row r="88" spans="1:57" x14ac:dyDescent="0.25">
      <c r="B88" s="403">
        <v>86</v>
      </c>
      <c r="C88" s="553" t="s">
        <v>594</v>
      </c>
      <c r="D88" s="560" t="s">
        <v>610</v>
      </c>
      <c r="E88" s="557" t="s">
        <v>188</v>
      </c>
      <c r="P88" s="45"/>
      <c r="Q88" s="45"/>
      <c r="R88" s="45"/>
      <c r="S88" s="45"/>
      <c r="T88" s="45"/>
      <c r="U88" s="45"/>
      <c r="AD88" s="294">
        <v>2007</v>
      </c>
      <c r="AE88" s="373"/>
      <c r="AF88" s="295">
        <f t="shared" ref="AF88:AH88" si="62">IF(AF33&lt;&gt;255, AF33-$AC$54,255)</f>
        <v>255</v>
      </c>
      <c r="AG88" s="295">
        <f t="shared" si="62"/>
        <v>220</v>
      </c>
      <c r="AH88" s="295">
        <f t="shared" si="62"/>
        <v>190</v>
      </c>
      <c r="AI88" s="296">
        <v>3</v>
      </c>
      <c r="AK88" s="83"/>
      <c r="AL88" s="373"/>
      <c r="AM88" s="295">
        <v>255</v>
      </c>
      <c r="AN88" s="295">
        <v>220</v>
      </c>
      <c r="AO88" s="295">
        <v>190</v>
      </c>
      <c r="AP88" s="83"/>
      <c r="AR88" s="413">
        <f t="shared" si="47"/>
        <v>0</v>
      </c>
      <c r="AS88" s="413">
        <f t="shared" si="48"/>
        <v>30</v>
      </c>
      <c r="AT88" s="413">
        <f t="shared" si="49"/>
        <v>40</v>
      </c>
      <c r="BC88" s="1"/>
    </row>
    <row r="89" spans="1:57" x14ac:dyDescent="0.25">
      <c r="B89" s="403">
        <v>87</v>
      </c>
      <c r="C89" s="554" t="s">
        <v>595</v>
      </c>
      <c r="D89" s="556" t="s">
        <v>611</v>
      </c>
      <c r="E89" s="558" t="s">
        <v>188</v>
      </c>
      <c r="P89" s="45"/>
      <c r="Q89" s="45"/>
      <c r="R89" s="45"/>
      <c r="S89" s="45"/>
      <c r="T89" s="45"/>
      <c r="U89" s="45"/>
      <c r="AD89" s="294">
        <v>2008</v>
      </c>
      <c r="AE89" s="374"/>
      <c r="AF89" s="295">
        <f t="shared" ref="AF89:AH89" si="63">IF(AF34&lt;&gt;255, AF34-$AC$54,255)</f>
        <v>255</v>
      </c>
      <c r="AG89" s="295">
        <f t="shared" si="63"/>
        <v>220</v>
      </c>
      <c r="AH89" s="295">
        <f t="shared" si="63"/>
        <v>220</v>
      </c>
      <c r="AI89" s="296">
        <v>8</v>
      </c>
      <c r="AK89" s="83"/>
      <c r="AL89" s="374"/>
      <c r="AM89" s="295">
        <v>255</v>
      </c>
      <c r="AN89" s="295">
        <v>220</v>
      </c>
      <c r="AO89" s="295">
        <v>220</v>
      </c>
      <c r="AP89" s="83"/>
      <c r="AR89" s="413">
        <f t="shared" si="47"/>
        <v>0</v>
      </c>
      <c r="AS89" s="413">
        <f t="shared" si="48"/>
        <v>0</v>
      </c>
      <c r="AT89" s="413">
        <f t="shared" si="49"/>
        <v>30</v>
      </c>
      <c r="BC89" s="1"/>
    </row>
    <row r="90" spans="1:57" x14ac:dyDescent="0.25">
      <c r="B90" s="403">
        <v>88</v>
      </c>
      <c r="C90" s="554" t="s">
        <v>596</v>
      </c>
      <c r="D90" s="556" t="s">
        <v>612</v>
      </c>
      <c r="E90" s="558" t="s">
        <v>188</v>
      </c>
      <c r="P90" s="45"/>
      <c r="Q90" s="45"/>
      <c r="R90" s="45"/>
      <c r="S90" s="45"/>
      <c r="T90" s="45"/>
      <c r="U90" s="45"/>
      <c r="AD90" s="294">
        <v>2009</v>
      </c>
      <c r="AE90" s="375"/>
      <c r="AF90" s="295">
        <f t="shared" ref="AF90:AH90" si="64">IF(AF35&lt;&gt;255, AF35-$AC$54,255)</f>
        <v>255</v>
      </c>
      <c r="AG90" s="295">
        <f t="shared" si="64"/>
        <v>170</v>
      </c>
      <c r="AH90" s="295">
        <f t="shared" si="64"/>
        <v>240</v>
      </c>
      <c r="AI90" s="296">
        <v>1</v>
      </c>
      <c r="AK90" s="83"/>
      <c r="AL90" s="375"/>
      <c r="AM90" s="295">
        <v>255</v>
      </c>
      <c r="AN90" s="295">
        <v>170</v>
      </c>
      <c r="AO90" s="295">
        <v>240</v>
      </c>
      <c r="AP90" s="83"/>
      <c r="AR90" s="413">
        <f t="shared" si="47"/>
        <v>0</v>
      </c>
      <c r="AS90" s="413">
        <f t="shared" si="48"/>
        <v>-50</v>
      </c>
      <c r="AT90" s="413">
        <f t="shared" si="49"/>
        <v>20</v>
      </c>
      <c r="BC90" s="1"/>
    </row>
    <row r="91" spans="1:57" x14ac:dyDescent="0.25">
      <c r="A91" s="1"/>
      <c r="B91" s="403">
        <v>89</v>
      </c>
      <c r="C91" s="554" t="s">
        <v>597</v>
      </c>
      <c r="D91" s="556" t="s">
        <v>613</v>
      </c>
      <c r="E91" s="558" t="s">
        <v>188</v>
      </c>
      <c r="P91" s="45"/>
      <c r="Q91" s="45"/>
      <c r="R91" s="45"/>
      <c r="S91" s="45"/>
      <c r="T91" s="45"/>
      <c r="U91" s="45"/>
      <c r="AD91" s="294">
        <v>2010</v>
      </c>
      <c r="AE91" s="376"/>
      <c r="AF91" s="295">
        <f t="shared" ref="AF91:AH91" si="65">IF(AF36&lt;&gt;255, AF36-$AC$54,255)</f>
        <v>255</v>
      </c>
      <c r="AG91" s="295">
        <f t="shared" si="65"/>
        <v>197</v>
      </c>
      <c r="AH91" s="295">
        <f t="shared" si="65"/>
        <v>140</v>
      </c>
      <c r="AI91" s="296">
        <v>2</v>
      </c>
      <c r="AK91" s="83"/>
      <c r="AL91" s="376"/>
      <c r="AM91" s="295">
        <v>255</v>
      </c>
      <c r="AN91" s="295">
        <v>197</v>
      </c>
      <c r="AO91" s="295">
        <v>140</v>
      </c>
      <c r="AP91" s="83"/>
      <c r="AR91" s="413">
        <f t="shared" si="47"/>
        <v>0</v>
      </c>
      <c r="AS91" s="413">
        <f t="shared" si="48"/>
        <v>27</v>
      </c>
      <c r="AT91" s="413">
        <f t="shared" si="49"/>
        <v>-100</v>
      </c>
      <c r="BC91" s="1"/>
    </row>
    <row r="92" spans="1:57" x14ac:dyDescent="0.25">
      <c r="A92" s="1"/>
      <c r="B92" s="403">
        <v>90</v>
      </c>
      <c r="C92" s="554" t="s">
        <v>598</v>
      </c>
      <c r="D92" s="556" t="s">
        <v>614</v>
      </c>
      <c r="E92" s="558" t="s">
        <v>188</v>
      </c>
      <c r="P92" s="45"/>
      <c r="Q92" s="45"/>
      <c r="R92" s="45"/>
      <c r="S92" s="45"/>
      <c r="T92" s="45"/>
      <c r="U92" s="45"/>
      <c r="AD92" s="294" t="s">
        <v>295</v>
      </c>
      <c r="AE92" s="297"/>
      <c r="AF92" s="295">
        <v>0</v>
      </c>
      <c r="AG92" s="295">
        <v>0</v>
      </c>
      <c r="AH92" s="295">
        <v>0</v>
      </c>
      <c r="AI92" s="296">
        <v>-4142</v>
      </c>
      <c r="AK92" s="83"/>
      <c r="AL92" s="83"/>
      <c r="AM92" s="83"/>
      <c r="AN92" s="83"/>
      <c r="AO92" s="83"/>
      <c r="AP92" s="83"/>
    </row>
    <row r="93" spans="1:57" x14ac:dyDescent="0.25">
      <c r="A93" s="1"/>
      <c r="B93" s="403">
        <v>91</v>
      </c>
      <c r="C93" s="554" t="s">
        <v>599</v>
      </c>
      <c r="D93" s="556" t="s">
        <v>615</v>
      </c>
      <c r="E93" s="558" t="s">
        <v>188</v>
      </c>
      <c r="P93" s="45"/>
      <c r="Q93" s="45"/>
      <c r="R93" s="45"/>
      <c r="S93" s="45"/>
      <c r="T93" s="45"/>
      <c r="U93" s="45"/>
      <c r="AD93" s="294" t="s">
        <v>296</v>
      </c>
      <c r="AE93" s="297"/>
      <c r="AF93" s="295">
        <v>0</v>
      </c>
      <c r="AG93" s="295">
        <v>0</v>
      </c>
      <c r="AH93" s="295">
        <v>0</v>
      </c>
      <c r="AI93" s="296">
        <v>-4142</v>
      </c>
      <c r="AK93" s="83"/>
      <c r="AL93" s="83"/>
      <c r="AM93" s="83"/>
      <c r="AN93" s="83"/>
      <c r="AO93" s="83"/>
      <c r="AP93" s="83"/>
    </row>
    <row r="94" spans="1:57" ht="15.75" thickBot="1" x14ac:dyDescent="0.3">
      <c r="B94" s="403">
        <v>92</v>
      </c>
      <c r="C94" s="554" t="s">
        <v>600</v>
      </c>
      <c r="D94" s="556" t="s">
        <v>616</v>
      </c>
      <c r="E94" s="558" t="s">
        <v>188</v>
      </c>
      <c r="P94" s="45"/>
      <c r="Q94" s="45"/>
      <c r="R94" s="45"/>
      <c r="S94" s="45"/>
      <c r="T94" s="45"/>
      <c r="U94" s="45"/>
      <c r="AD94" s="298" t="s">
        <v>297</v>
      </c>
      <c r="AE94" s="299"/>
      <c r="AF94" s="300">
        <v>0</v>
      </c>
      <c r="AG94" s="300">
        <v>0</v>
      </c>
      <c r="AH94" s="300">
        <v>0</v>
      </c>
      <c r="AI94" s="301">
        <v>-4142</v>
      </c>
      <c r="AK94" s="83"/>
      <c r="AL94" s="83"/>
      <c r="AM94" s="83"/>
      <c r="AN94" s="83"/>
      <c r="AO94" s="83"/>
      <c r="AP94" s="83"/>
    </row>
    <row r="95" spans="1:57" x14ac:dyDescent="0.25">
      <c r="B95" s="403">
        <v>93</v>
      </c>
      <c r="C95" s="554" t="s">
        <v>601</v>
      </c>
      <c r="D95" s="556" t="s">
        <v>617</v>
      </c>
      <c r="E95" s="558" t="s">
        <v>188</v>
      </c>
      <c r="P95" s="45"/>
      <c r="Q95" s="45"/>
      <c r="R95" s="45"/>
      <c r="S95" s="45"/>
      <c r="T95" s="45"/>
      <c r="U95" s="45"/>
      <c r="AK95" s="83"/>
      <c r="AL95" s="83"/>
      <c r="AM95" s="83"/>
      <c r="AN95" s="83"/>
      <c r="AO95" s="83"/>
      <c r="AP95" s="83"/>
    </row>
    <row r="96" spans="1:57" x14ac:dyDescent="0.25">
      <c r="B96" s="403">
        <v>94</v>
      </c>
      <c r="C96" s="554" t="s">
        <v>602</v>
      </c>
      <c r="D96" s="556" t="s">
        <v>618</v>
      </c>
      <c r="E96" s="558" t="s">
        <v>188</v>
      </c>
      <c r="P96" s="45"/>
      <c r="Q96" s="45"/>
      <c r="R96" s="45"/>
      <c r="S96" s="45"/>
      <c r="T96" s="45"/>
      <c r="U96" s="45"/>
      <c r="AK96" s="83"/>
      <c r="AL96" s="83"/>
      <c r="AM96" s="83"/>
      <c r="AN96" s="83"/>
      <c r="AO96" s="83"/>
      <c r="AP96" s="83"/>
    </row>
    <row r="97" spans="1:42" x14ac:dyDescent="0.25">
      <c r="B97" s="403">
        <v>95</v>
      </c>
      <c r="C97" s="554" t="s">
        <v>603</v>
      </c>
      <c r="D97" s="556" t="s">
        <v>619</v>
      </c>
      <c r="E97" s="558" t="s">
        <v>188</v>
      </c>
      <c r="P97" s="45"/>
      <c r="Q97" s="45"/>
      <c r="R97" s="45"/>
      <c r="S97" s="45"/>
      <c r="T97" s="45"/>
      <c r="U97" s="45"/>
      <c r="AK97" s="83"/>
      <c r="AL97" s="83"/>
      <c r="AM97" s="83"/>
      <c r="AN97" s="83"/>
      <c r="AO97" s="83"/>
      <c r="AP97" s="83"/>
    </row>
    <row r="98" spans="1:42" x14ac:dyDescent="0.25">
      <c r="B98" s="403">
        <v>96</v>
      </c>
      <c r="C98" s="554" t="s">
        <v>604</v>
      </c>
      <c r="D98" s="556" t="s">
        <v>620</v>
      </c>
      <c r="E98" s="558" t="s">
        <v>188</v>
      </c>
      <c r="P98" s="45"/>
      <c r="Q98" s="45"/>
      <c r="R98" s="45"/>
      <c r="S98" s="45"/>
      <c r="T98" s="45"/>
      <c r="U98" s="45"/>
      <c r="AK98" s="83"/>
      <c r="AL98" s="83"/>
      <c r="AM98" s="83"/>
      <c r="AN98" s="83"/>
      <c r="AO98" s="83"/>
      <c r="AP98" s="83"/>
    </row>
    <row r="99" spans="1:42" x14ac:dyDescent="0.25">
      <c r="B99" s="403">
        <v>97</v>
      </c>
      <c r="C99" s="554" t="s">
        <v>605</v>
      </c>
      <c r="D99" s="556" t="s">
        <v>621</v>
      </c>
      <c r="E99" s="558" t="s">
        <v>188</v>
      </c>
      <c r="P99" s="45"/>
      <c r="Q99" s="45"/>
      <c r="R99" s="45"/>
      <c r="S99" s="45"/>
      <c r="T99" s="45"/>
      <c r="U99" s="45"/>
      <c r="AK99" s="83"/>
      <c r="AL99" s="83"/>
      <c r="AM99" s="83"/>
      <c r="AN99" s="83"/>
      <c r="AO99" s="83"/>
      <c r="AP99" s="83"/>
    </row>
    <row r="100" spans="1:42" x14ac:dyDescent="0.25">
      <c r="B100" s="403">
        <v>98</v>
      </c>
      <c r="C100" s="554" t="s">
        <v>606</v>
      </c>
      <c r="D100" s="556" t="s">
        <v>622</v>
      </c>
      <c r="E100" s="558" t="s">
        <v>188</v>
      </c>
      <c r="P100" s="45"/>
      <c r="Q100" s="45"/>
      <c r="R100" s="45"/>
      <c r="S100" s="45"/>
      <c r="T100" s="45"/>
      <c r="U100" s="45"/>
    </row>
    <row r="101" spans="1:42" x14ac:dyDescent="0.25">
      <c r="B101" s="403">
        <v>99</v>
      </c>
      <c r="C101" s="554" t="s">
        <v>607</v>
      </c>
      <c r="D101" s="556" t="s">
        <v>623</v>
      </c>
      <c r="E101" s="558" t="s">
        <v>188</v>
      </c>
      <c r="P101" s="45"/>
      <c r="Q101" s="45"/>
      <c r="R101" s="45"/>
      <c r="S101" s="45"/>
      <c r="T101" s="45"/>
      <c r="U101" s="45"/>
    </row>
    <row r="102" spans="1:42" x14ac:dyDescent="0.25">
      <c r="B102" s="403">
        <v>100</v>
      </c>
      <c r="C102" s="554" t="s">
        <v>608</v>
      </c>
      <c r="D102" s="556" t="s">
        <v>624</v>
      </c>
      <c r="E102" s="558" t="s">
        <v>188</v>
      </c>
      <c r="P102" s="45"/>
      <c r="Q102" s="45"/>
      <c r="R102" s="45"/>
      <c r="S102" s="45"/>
      <c r="T102" s="45"/>
      <c r="U102" s="45"/>
    </row>
    <row r="103" spans="1:42" x14ac:dyDescent="0.25">
      <c r="A103" s="45"/>
      <c r="B103" s="403">
        <v>101</v>
      </c>
      <c r="C103" s="555" t="s">
        <v>626</v>
      </c>
      <c r="D103" s="561" t="s">
        <v>625</v>
      </c>
      <c r="E103" s="559" t="s">
        <v>188</v>
      </c>
      <c r="P103" s="45"/>
      <c r="Q103" s="45"/>
      <c r="R103" s="45"/>
      <c r="S103" s="45"/>
      <c r="T103" s="45"/>
      <c r="U103" s="45"/>
    </row>
    <row r="104" spans="1:42" x14ac:dyDescent="0.25">
      <c r="B104" s="1"/>
      <c r="P104" s="45"/>
      <c r="Q104" s="45"/>
      <c r="R104" s="45"/>
      <c r="S104" s="45"/>
      <c r="T104" s="45"/>
      <c r="U104" s="45"/>
    </row>
    <row r="105" spans="1:42" x14ac:dyDescent="0.25">
      <c r="P105" s="45"/>
      <c r="Q105" s="45"/>
      <c r="R105" s="45"/>
      <c r="S105" s="45"/>
      <c r="T105" s="45"/>
      <c r="U105" s="45"/>
    </row>
    <row r="106" spans="1:42" x14ac:dyDescent="0.25">
      <c r="P106" s="45"/>
      <c r="Q106" s="45"/>
      <c r="R106" s="45"/>
      <c r="S106" s="45"/>
      <c r="T106" s="45"/>
      <c r="U106" s="45"/>
    </row>
    <row r="107" spans="1:42" x14ac:dyDescent="0.25">
      <c r="P107" s="45"/>
      <c r="Q107" s="45"/>
      <c r="R107" s="45"/>
      <c r="S107" s="45"/>
      <c r="T107" s="45"/>
      <c r="U107" s="45"/>
    </row>
    <row r="108" spans="1:42" x14ac:dyDescent="0.25">
      <c r="P108" s="45"/>
      <c r="Q108" s="45"/>
      <c r="R108" s="45"/>
      <c r="S108" s="45"/>
      <c r="T108" s="45"/>
      <c r="U108" s="45"/>
    </row>
    <row r="109" spans="1:42" x14ac:dyDescent="0.25">
      <c r="P109" s="45"/>
      <c r="Q109" s="45"/>
      <c r="R109" s="45"/>
      <c r="S109" s="45"/>
      <c r="T109" s="45"/>
      <c r="U109" s="45"/>
    </row>
    <row r="110" spans="1:42" x14ac:dyDescent="0.25">
      <c r="P110" s="45"/>
      <c r="Q110" s="45"/>
      <c r="R110" s="45"/>
      <c r="S110" s="45"/>
      <c r="T110" s="45"/>
      <c r="U110" s="45"/>
    </row>
    <row r="111" spans="1:42" x14ac:dyDescent="0.25">
      <c r="P111" s="45"/>
      <c r="Q111" s="45"/>
      <c r="R111" s="45"/>
      <c r="S111" s="45"/>
      <c r="T111" s="45"/>
      <c r="U111" s="45"/>
    </row>
    <row r="112" spans="1:42" x14ac:dyDescent="0.25">
      <c r="P112" s="45"/>
      <c r="Q112" s="45"/>
      <c r="R112" s="45"/>
      <c r="S112" s="45"/>
      <c r="T112" s="45"/>
      <c r="U112" s="45"/>
    </row>
    <row r="114" spans="1:82" x14ac:dyDescent="0.25">
      <c r="P114" s="45"/>
      <c r="Q114" s="45"/>
      <c r="R114" s="45"/>
      <c r="S114" s="45"/>
      <c r="T114" s="45"/>
      <c r="U114" s="45"/>
    </row>
    <row r="115" spans="1:82" x14ac:dyDescent="0.25">
      <c r="P115" s="45"/>
      <c r="Q115" s="45"/>
      <c r="R115" s="45"/>
      <c r="S115" s="45"/>
      <c r="T115" s="45"/>
      <c r="U115" s="45"/>
    </row>
    <row r="116" spans="1:82" x14ac:dyDescent="0.25">
      <c r="P116" s="45"/>
      <c r="Q116" s="45"/>
      <c r="R116" s="45"/>
      <c r="S116" s="45"/>
      <c r="T116" s="45"/>
      <c r="U116" s="45"/>
    </row>
    <row r="117" spans="1:82" x14ac:dyDescent="0.25">
      <c r="P117" s="45"/>
      <c r="Q117" s="45"/>
      <c r="R117" s="45"/>
      <c r="S117" s="45"/>
      <c r="T117" s="45"/>
      <c r="U117" s="45"/>
    </row>
    <row r="118" spans="1:82" x14ac:dyDescent="0.25">
      <c r="A118" s="615">
        <v>1</v>
      </c>
      <c r="B118" s="615">
        <v>2</v>
      </c>
      <c r="C118" s="620">
        <v>3</v>
      </c>
      <c r="D118" s="620">
        <v>4</v>
      </c>
      <c r="E118" s="615">
        <v>5</v>
      </c>
      <c r="F118" s="615">
        <v>6</v>
      </c>
      <c r="G118" s="615">
        <v>7</v>
      </c>
      <c r="H118" s="620">
        <v>8</v>
      </c>
      <c r="I118" s="620">
        <v>9</v>
      </c>
      <c r="J118" s="615">
        <v>10</v>
      </c>
      <c r="K118" s="615">
        <v>11</v>
      </c>
      <c r="L118" s="615">
        <v>12</v>
      </c>
      <c r="M118" s="620">
        <v>13</v>
      </c>
      <c r="N118" s="620">
        <v>14</v>
      </c>
      <c r="O118" s="615">
        <v>15</v>
      </c>
      <c r="P118" s="615">
        <v>16</v>
      </c>
      <c r="Q118" s="615">
        <v>17</v>
      </c>
      <c r="R118" s="620">
        <v>18</v>
      </c>
      <c r="S118" s="620">
        <v>19</v>
      </c>
      <c r="T118" s="615">
        <v>20</v>
      </c>
      <c r="U118" s="615">
        <v>21</v>
      </c>
      <c r="V118" s="615">
        <v>22</v>
      </c>
      <c r="W118" s="620">
        <v>23</v>
      </c>
      <c r="X118" s="620">
        <v>24</v>
      </c>
      <c r="Y118" s="615">
        <v>25</v>
      </c>
      <c r="Z118" s="615">
        <v>26</v>
      </c>
      <c r="AA118" s="615">
        <v>27</v>
      </c>
      <c r="AB118" s="620">
        <v>28</v>
      </c>
      <c r="AC118" s="620">
        <v>29</v>
      </c>
      <c r="AD118" s="615">
        <v>30</v>
      </c>
      <c r="AE118" s="615">
        <v>31</v>
      </c>
      <c r="AF118" s="615">
        <v>32</v>
      </c>
      <c r="AG118" s="620">
        <v>33</v>
      </c>
      <c r="AH118" s="620">
        <v>34</v>
      </c>
      <c r="AI118" s="615">
        <v>35</v>
      </c>
      <c r="AJ118" s="615">
        <v>36</v>
      </c>
      <c r="AK118" s="615">
        <v>37</v>
      </c>
      <c r="AL118" s="620">
        <v>38</v>
      </c>
      <c r="AM118" s="620">
        <v>39</v>
      </c>
      <c r="AN118" s="615">
        <v>40</v>
      </c>
      <c r="AO118" s="615">
        <v>41</v>
      </c>
      <c r="AP118" s="615">
        <v>42</v>
      </c>
      <c r="AQ118" s="620">
        <v>43</v>
      </c>
      <c r="AR118" s="620">
        <v>44</v>
      </c>
      <c r="AS118" s="615">
        <v>45</v>
      </c>
      <c r="AT118" s="615">
        <v>46</v>
      </c>
      <c r="AU118" s="615">
        <v>47</v>
      </c>
      <c r="AV118" s="620">
        <v>48</v>
      </c>
      <c r="AW118" s="147">
        <v>49</v>
      </c>
      <c r="AX118" s="1">
        <v>50</v>
      </c>
      <c r="AY118" s="1">
        <v>51</v>
      </c>
      <c r="AZ118" s="1">
        <v>52</v>
      </c>
      <c r="BA118" s="147">
        <v>53</v>
      </c>
      <c r="BB118" s="147">
        <v>54</v>
      </c>
      <c r="BC118" s="1">
        <v>55</v>
      </c>
      <c r="BD118" s="1">
        <v>56</v>
      </c>
      <c r="BE118" s="1">
        <v>57</v>
      </c>
      <c r="BF118" s="147">
        <v>58</v>
      </c>
      <c r="BG118" s="147">
        <v>59</v>
      </c>
      <c r="BH118" s="1">
        <v>60</v>
      </c>
      <c r="BI118" s="1">
        <v>61</v>
      </c>
      <c r="BJ118" s="1">
        <v>62</v>
      </c>
      <c r="BK118" s="147">
        <v>63</v>
      </c>
      <c r="BL118" s="147">
        <v>64</v>
      </c>
      <c r="BM118" s="1">
        <v>65</v>
      </c>
      <c r="BN118" s="1">
        <v>66</v>
      </c>
      <c r="BO118" s="1">
        <v>67</v>
      </c>
      <c r="BP118" s="147">
        <v>68</v>
      </c>
      <c r="BQ118" s="413">
        <v>69</v>
      </c>
      <c r="BR118" s="147">
        <v>70</v>
      </c>
      <c r="BS118" s="413">
        <v>71</v>
      </c>
      <c r="BT118" s="147">
        <v>72</v>
      </c>
      <c r="BU118" s="413">
        <v>73</v>
      </c>
      <c r="BV118" s="147">
        <v>74</v>
      </c>
      <c r="BW118" s="413">
        <v>75</v>
      </c>
      <c r="BX118" s="147">
        <v>76</v>
      </c>
      <c r="BY118" s="413">
        <v>77</v>
      </c>
      <c r="BZ118" s="147">
        <v>78</v>
      </c>
      <c r="CA118" s="413">
        <v>79</v>
      </c>
      <c r="CB118" s="147">
        <v>80</v>
      </c>
      <c r="CC118" s="413">
        <v>81</v>
      </c>
      <c r="CD118" s="147">
        <v>82</v>
      </c>
    </row>
    <row r="119" spans="1:82" x14ac:dyDescent="0.25">
      <c r="P119" s="45"/>
      <c r="Q119" s="45"/>
      <c r="R119" s="45"/>
      <c r="S119" s="45"/>
      <c r="T119" s="45"/>
      <c r="U119" s="45"/>
    </row>
    <row r="120" spans="1:82" x14ac:dyDescent="0.25">
      <c r="P120" s="45"/>
      <c r="Q120" s="45"/>
      <c r="R120" s="45"/>
      <c r="S120" s="45"/>
      <c r="T120" s="45"/>
      <c r="U120" s="45"/>
    </row>
    <row r="121" spans="1:82" x14ac:dyDescent="0.25">
      <c r="P121" s="45"/>
      <c r="Q121" s="45"/>
      <c r="R121" s="45"/>
      <c r="S121" s="45"/>
      <c r="T121" s="45"/>
      <c r="U121" s="45"/>
    </row>
    <row r="122" spans="1:82" x14ac:dyDescent="0.25">
      <c r="P122" s="45"/>
      <c r="Q122" s="45"/>
      <c r="R122" s="45"/>
      <c r="S122" s="45"/>
      <c r="T122" s="45"/>
      <c r="U122" s="45"/>
    </row>
    <row r="123" spans="1:82" x14ac:dyDescent="0.25">
      <c r="P123" s="45"/>
      <c r="Q123" s="45"/>
      <c r="R123" s="45"/>
      <c r="S123" s="45"/>
      <c r="T123" s="45"/>
      <c r="U123" s="45"/>
    </row>
    <row r="124" spans="1:82" x14ac:dyDescent="0.25">
      <c r="P124" s="45"/>
      <c r="Q124" s="45"/>
      <c r="R124" s="45"/>
      <c r="S124" s="45"/>
      <c r="T124" s="45"/>
      <c r="U124" s="45"/>
    </row>
    <row r="125" spans="1:82" x14ac:dyDescent="0.25">
      <c r="P125" s="45"/>
      <c r="Q125" s="45"/>
      <c r="R125" s="45"/>
      <c r="S125" s="45"/>
      <c r="T125" s="45"/>
      <c r="U125" s="45"/>
    </row>
    <row r="126" spans="1:82" x14ac:dyDescent="0.25">
      <c r="P126" s="45"/>
      <c r="Q126" s="45"/>
      <c r="R126" s="45"/>
      <c r="S126" s="45"/>
      <c r="T126" s="45"/>
      <c r="U126" s="45"/>
    </row>
    <row r="127" spans="1:82" x14ac:dyDescent="0.25">
      <c r="P127" s="45"/>
      <c r="Q127" s="45"/>
      <c r="R127" s="45"/>
      <c r="S127" s="45"/>
      <c r="T127" s="45"/>
      <c r="U127" s="45"/>
    </row>
    <row r="128" spans="1:82" x14ac:dyDescent="0.25">
      <c r="P128" s="45"/>
      <c r="Q128" s="45"/>
      <c r="R128" s="45"/>
      <c r="S128" s="45"/>
      <c r="T128" s="45"/>
      <c r="U128" s="45"/>
    </row>
    <row r="129" spans="16:21" x14ac:dyDescent="0.25">
      <c r="P129" s="45"/>
      <c r="Q129" s="45"/>
      <c r="R129" s="45"/>
      <c r="S129" s="45"/>
      <c r="T129" s="45"/>
      <c r="U129" s="45"/>
    </row>
    <row r="130" spans="16:21" x14ac:dyDescent="0.25">
      <c r="P130" s="45"/>
      <c r="Q130" s="45"/>
      <c r="R130" s="45"/>
      <c r="S130" s="45"/>
      <c r="T130" s="45"/>
      <c r="U130" s="45"/>
    </row>
    <row r="131" spans="16:21" x14ac:dyDescent="0.25">
      <c r="P131" s="45"/>
      <c r="Q131" s="45"/>
      <c r="R131" s="45"/>
      <c r="S131" s="45"/>
      <c r="T131" s="45"/>
      <c r="U131" s="45"/>
    </row>
    <row r="132" spans="16:21" x14ac:dyDescent="0.25">
      <c r="P132" s="45"/>
      <c r="Q132" s="45"/>
      <c r="R132" s="45"/>
      <c r="S132" s="45"/>
      <c r="T132" s="45"/>
      <c r="U132" s="45"/>
    </row>
    <row r="133" spans="16:21" x14ac:dyDescent="0.25">
      <c r="P133" s="45"/>
      <c r="Q133" s="45"/>
      <c r="R133" s="45"/>
      <c r="S133" s="45"/>
      <c r="T133" s="45"/>
      <c r="U133" s="45"/>
    </row>
    <row r="134" spans="16:21" x14ac:dyDescent="0.25">
      <c r="P134" s="45"/>
      <c r="Q134" s="45"/>
      <c r="R134" s="45"/>
      <c r="S134" s="45"/>
      <c r="T134" s="45"/>
      <c r="U134" s="45"/>
    </row>
    <row r="135" spans="16:21" x14ac:dyDescent="0.25">
      <c r="P135" s="45"/>
      <c r="Q135" s="45"/>
      <c r="R135" s="45"/>
      <c r="S135" s="45"/>
      <c r="T135" s="45"/>
      <c r="U135" s="45"/>
    </row>
    <row r="173" spans="1:52" x14ac:dyDescent="0.25">
      <c r="A173">
        <v>1</v>
      </c>
      <c r="B173">
        <v>2</v>
      </c>
      <c r="E173" s="1">
        <v>5</v>
      </c>
      <c r="F173" s="147">
        <v>6</v>
      </c>
      <c r="G173" s="1">
        <v>7</v>
      </c>
      <c r="H173" s="1">
        <v>8</v>
      </c>
      <c r="I173" s="147">
        <v>9</v>
      </c>
      <c r="J173" s="1">
        <v>10</v>
      </c>
      <c r="K173" s="1">
        <v>11</v>
      </c>
      <c r="L173" s="147">
        <v>12</v>
      </c>
      <c r="M173" s="1">
        <v>13</v>
      </c>
      <c r="N173" s="1">
        <v>14</v>
      </c>
      <c r="O173" s="147">
        <v>15</v>
      </c>
      <c r="P173" s="1">
        <v>16</v>
      </c>
      <c r="Q173" s="1">
        <v>17</v>
      </c>
      <c r="R173" s="147">
        <v>18</v>
      </c>
      <c r="S173" s="1">
        <v>19</v>
      </c>
      <c r="T173" s="1">
        <v>20</v>
      </c>
      <c r="U173" s="147">
        <v>21</v>
      </c>
      <c r="V173" s="1">
        <v>22</v>
      </c>
      <c r="W173" s="1">
        <v>23</v>
      </c>
      <c r="X173" s="147">
        <v>24</v>
      </c>
      <c r="Y173" s="1">
        <v>25</v>
      </c>
      <c r="Z173" s="1">
        <v>26</v>
      </c>
      <c r="AA173" s="147">
        <v>27</v>
      </c>
      <c r="AB173" s="1">
        <v>28</v>
      </c>
      <c r="AC173" s="1">
        <v>29</v>
      </c>
      <c r="AW173" s="1">
        <v>49</v>
      </c>
      <c r="AX173" s="1">
        <v>50</v>
      </c>
      <c r="AY173" s="147">
        <v>51</v>
      </c>
      <c r="AZ173" s="1">
        <v>52</v>
      </c>
    </row>
    <row r="174" spans="1:52" x14ac:dyDescent="0.25">
      <c r="C174" s="147">
        <v>3</v>
      </c>
      <c r="D174" s="1">
        <v>4</v>
      </c>
    </row>
    <row r="178" spans="30:48" x14ac:dyDescent="0.25">
      <c r="AD178" s="147">
        <v>30</v>
      </c>
      <c r="AE178" s="1">
        <v>31</v>
      </c>
      <c r="AF178" s="1">
        <v>32</v>
      </c>
      <c r="AG178" s="147">
        <v>33</v>
      </c>
      <c r="AH178" s="1">
        <v>34</v>
      </c>
      <c r="AI178" s="1">
        <v>35</v>
      </c>
      <c r="AJ178" s="147">
        <v>36</v>
      </c>
      <c r="AK178" s="1">
        <v>37</v>
      </c>
      <c r="AL178" s="1">
        <v>38</v>
      </c>
      <c r="AM178" s="147">
        <v>39</v>
      </c>
      <c r="AN178" s="1">
        <v>40</v>
      </c>
      <c r="AO178" s="1">
        <v>41</v>
      </c>
      <c r="AP178" s="147">
        <v>42</v>
      </c>
      <c r="AQ178" s="1">
        <v>43</v>
      </c>
      <c r="AR178" s="1">
        <v>44</v>
      </c>
      <c r="AS178" s="147">
        <v>45</v>
      </c>
      <c r="AT178" s="1">
        <v>46</v>
      </c>
      <c r="AU178" s="1">
        <v>47</v>
      </c>
      <c r="AV178" s="147">
        <v>48</v>
      </c>
    </row>
  </sheetData>
  <sortState ref="P56:R134">
    <sortCondition ref="P56:P134"/>
  </sortState>
  <mergeCells count="20">
    <mergeCell ref="BB1:BC2"/>
    <mergeCell ref="CI43:CI49"/>
    <mergeCell ref="CI29:CI42"/>
    <mergeCell ref="CK23:CP23"/>
    <mergeCell ref="BT16:BT22"/>
    <mergeCell ref="BT5:BT15"/>
    <mergeCell ref="AD46:AI46"/>
    <mergeCell ref="AD60:AI60"/>
    <mergeCell ref="AQ5:AV5"/>
    <mergeCell ref="AD5:AI5"/>
    <mergeCell ref="BI4:BL4"/>
    <mergeCell ref="AX5:AZ5"/>
    <mergeCell ref="BB5:BF5"/>
    <mergeCell ref="AD4:AI4"/>
    <mergeCell ref="AL4:AN5"/>
    <mergeCell ref="B1:D1"/>
    <mergeCell ref="F1:G1"/>
    <mergeCell ref="I1:L1"/>
    <mergeCell ref="V1:W1"/>
    <mergeCell ref="O1:U1"/>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24" r:id="rId4" name="Button 8">
              <controlPr defaultSize="0" print="0" autoFill="0" autoPict="0" macro="[0]!CustomReportFormOpen">
                <anchor moveWithCells="1" sizeWithCells="1">
                  <from>
                    <xdr:col>61</xdr:col>
                    <xdr:colOff>1809750</xdr:colOff>
                    <xdr:row>14</xdr:row>
                    <xdr:rowOff>161925</xdr:rowOff>
                  </from>
                  <to>
                    <xdr:col>62</xdr:col>
                    <xdr:colOff>990600</xdr:colOff>
                    <xdr:row>19</xdr:row>
                    <xdr:rowOff>9525</xdr:rowOff>
                  </to>
                </anchor>
              </controlPr>
            </control>
          </mc:Choice>
        </mc:AlternateContent>
        <mc:AlternateContent xmlns:mc="http://schemas.openxmlformats.org/markup-compatibility/2006">
          <mc:Choice Requires="x14">
            <control shapeId="86025" r:id="rId5" name="Button 9">
              <controlPr defaultSize="0" print="0" autoFill="0" autoPict="0" macro="[0]!showChangRangeNamesForm">
                <anchor moveWithCells="1" sizeWithCells="1">
                  <from>
                    <xdr:col>26</xdr:col>
                    <xdr:colOff>133350</xdr:colOff>
                    <xdr:row>13</xdr:row>
                    <xdr:rowOff>95250</xdr:rowOff>
                  </from>
                  <to>
                    <xdr:col>26</xdr:col>
                    <xdr:colOff>1866900</xdr:colOff>
                    <xdr:row>16</xdr:row>
                    <xdr:rowOff>161925</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sheetPr>
  <dimension ref="A1:AJ200"/>
  <sheetViews>
    <sheetView zoomScale="80" zoomScaleNormal="80" workbookViewId="0">
      <selection activeCell="B4" sqref="B4"/>
    </sheetView>
  </sheetViews>
  <sheetFormatPr defaultColWidth="8.85546875" defaultRowHeight="15" x14ac:dyDescent="0.25"/>
  <cols>
    <col min="1" max="1" width="24.7109375" style="37" bestFit="1" customWidth="1"/>
    <col min="2" max="32" width="8.85546875" style="1"/>
    <col min="33" max="36" width="8.85546875" style="413"/>
    <col min="37" max="16384" width="8.85546875" style="1"/>
  </cols>
  <sheetData>
    <row r="1" spans="1:36" s="34" customFormat="1" ht="18.75" x14ac:dyDescent="0.3">
      <c r="A1" s="35"/>
      <c r="B1" s="787" t="str">
        <f>LOOKUP(Comparison!B$10,NodeID,SheetName)</f>
        <v>Powell.Inflow</v>
      </c>
      <c r="C1" s="788"/>
      <c r="D1" s="788"/>
      <c r="E1" s="788"/>
      <c r="F1" s="788"/>
      <c r="G1" s="788"/>
      <c r="H1" s="788"/>
      <c r="I1" s="788"/>
      <c r="J1" s="788"/>
      <c r="K1" s="616"/>
      <c r="L1" s="616"/>
      <c r="M1" s="616"/>
      <c r="N1" s="616"/>
      <c r="O1" s="616"/>
      <c r="P1" s="616"/>
      <c r="Q1" s="616"/>
      <c r="R1" s="616"/>
      <c r="S1" s="616"/>
      <c r="T1" s="616"/>
      <c r="U1" s="616"/>
      <c r="V1" s="616"/>
      <c r="W1" s="616"/>
      <c r="X1" s="616"/>
      <c r="Y1" s="616"/>
      <c r="Z1" s="616"/>
      <c r="AA1" s="616"/>
      <c r="AB1" s="616"/>
      <c r="AC1" s="616"/>
    </row>
    <row r="2" spans="1:36" s="41" customFormat="1" ht="14.45" customHeight="1" x14ac:dyDescent="0.25">
      <c r="A2" s="41">
        <v>35</v>
      </c>
      <c r="B2" s="42">
        <v>1</v>
      </c>
      <c r="C2" s="42">
        <v>2</v>
      </c>
      <c r="D2" s="42">
        <v>3</v>
      </c>
      <c r="E2" s="42">
        <v>4</v>
      </c>
      <c r="F2" s="42">
        <v>5</v>
      </c>
      <c r="G2" s="42">
        <v>6</v>
      </c>
      <c r="H2" s="42">
        <v>7</v>
      </c>
      <c r="I2" s="42">
        <v>8</v>
      </c>
      <c r="J2" s="42">
        <v>9</v>
      </c>
      <c r="K2" s="42">
        <v>10</v>
      </c>
      <c r="L2" s="42">
        <v>11</v>
      </c>
      <c r="M2" s="42">
        <v>12</v>
      </c>
      <c r="N2" s="42">
        <v>13</v>
      </c>
      <c r="O2" s="42">
        <v>14</v>
      </c>
      <c r="P2" s="42">
        <v>15</v>
      </c>
      <c r="Q2" s="42">
        <v>16</v>
      </c>
      <c r="R2" s="42">
        <v>17</v>
      </c>
      <c r="S2" s="42">
        <v>18</v>
      </c>
      <c r="T2" s="42">
        <v>19</v>
      </c>
      <c r="U2" s="42">
        <v>20</v>
      </c>
      <c r="V2" s="42">
        <v>21</v>
      </c>
      <c r="W2" s="42">
        <v>22</v>
      </c>
      <c r="X2" s="42">
        <v>23</v>
      </c>
      <c r="Y2" s="42">
        <v>24</v>
      </c>
      <c r="Z2" s="42">
        <v>25</v>
      </c>
      <c r="AA2" s="42">
        <v>26</v>
      </c>
      <c r="AB2" s="42">
        <v>27</v>
      </c>
      <c r="AC2" s="42">
        <v>28</v>
      </c>
      <c r="AD2" s="42">
        <v>29</v>
      </c>
      <c r="AE2" s="42">
        <v>30</v>
      </c>
      <c r="AF2" s="42">
        <v>31</v>
      </c>
      <c r="AG2" s="42">
        <v>32</v>
      </c>
      <c r="AH2" s="42">
        <v>33</v>
      </c>
      <c r="AI2" s="42">
        <v>34</v>
      </c>
      <c r="AJ2" s="42">
        <v>35</v>
      </c>
    </row>
    <row r="3" spans="1:36" s="39" customFormat="1" ht="14.45" customHeight="1" x14ac:dyDescent="0.25">
      <c r="A3" s="38" t="s">
        <v>119</v>
      </c>
      <c r="B3" s="40">
        <v>0.1</v>
      </c>
      <c r="C3" s="40">
        <v>0.2</v>
      </c>
      <c r="D3" s="40">
        <v>0.3</v>
      </c>
      <c r="E3" s="40">
        <v>0.4</v>
      </c>
      <c r="F3" s="40">
        <v>0.5</v>
      </c>
      <c r="G3" s="40">
        <v>0.6</v>
      </c>
      <c r="H3" s="40">
        <v>0.7</v>
      </c>
      <c r="I3" s="40">
        <v>0.8</v>
      </c>
      <c r="J3" s="40">
        <v>0.9</v>
      </c>
      <c r="K3" s="40"/>
    </row>
    <row r="4" spans="1:36" x14ac:dyDescent="0.25">
      <c r="A4" s="36">
        <f ca="1">Comparison!U4</f>
        <v>42826</v>
      </c>
      <c r="B4" s="16">
        <f t="shared" ref="B4:J4" ca="1" si="0">_xlfn.PERCENTILE.INC(INDIRECT("'"&amp;$B$1&amp;"'!$E"&amp;$M4&amp;":$AM"&amp;$M4),B$3)</f>
        <v>1235.4909871332741</v>
      </c>
      <c r="C4" s="16">
        <f t="shared" ca="1" si="0"/>
        <v>1285.5921320669979</v>
      </c>
      <c r="D4" s="16">
        <f t="shared" ca="1" si="0"/>
        <v>1304.6745230215324</v>
      </c>
      <c r="E4" s="16">
        <f t="shared" ca="1" si="0"/>
        <v>1324.5286181532147</v>
      </c>
      <c r="F4" s="16">
        <f t="shared" ca="1" si="0"/>
        <v>1339.1362429466024</v>
      </c>
      <c r="G4" s="16">
        <f t="shared" ca="1" si="0"/>
        <v>1366.2852791404853</v>
      </c>
      <c r="H4" s="16">
        <f t="shared" ca="1" si="0"/>
        <v>1445.0950692231297</v>
      </c>
      <c r="I4" s="16">
        <f t="shared" ca="1" si="0"/>
        <v>1491.7461667777416</v>
      </c>
      <c r="J4" s="16">
        <f t="shared" ca="1" si="0"/>
        <v>1535.4865105454439</v>
      </c>
      <c r="K4" s="16"/>
      <c r="M4" s="1">
        <v>4</v>
      </c>
      <c r="AG4" s="1"/>
      <c r="AH4" s="1"/>
      <c r="AI4" s="1"/>
      <c r="AJ4" s="1"/>
    </row>
    <row r="5" spans="1:36" x14ac:dyDescent="0.25">
      <c r="A5" s="36">
        <f ca="1">Comparison!U5</f>
        <v>42856</v>
      </c>
      <c r="B5" s="16">
        <f t="shared" ref="B5:J33" ca="1" si="1">_xlfn.PERCENTILE.INC(INDIRECT("'"&amp;$B$1&amp;"'!$E"&amp;$M5&amp;":$AM"&amp;$M5),B$3)</f>
        <v>2079.1847012005364</v>
      </c>
      <c r="C5" s="16">
        <f t="shared" ca="1" si="1"/>
        <v>2270.307723700821</v>
      </c>
      <c r="D5" s="16">
        <f t="shared" ca="1" si="1"/>
        <v>2647.7055811190853</v>
      </c>
      <c r="E5" s="16">
        <f t="shared" ca="1" si="1"/>
        <v>2771.4304423440149</v>
      </c>
      <c r="F5" s="16">
        <f t="shared" ca="1" si="1"/>
        <v>2839.9979424820872</v>
      </c>
      <c r="G5" s="16">
        <f t="shared" ca="1" si="1"/>
        <v>3038.4646315074615</v>
      </c>
      <c r="H5" s="16">
        <f t="shared" ca="1" si="1"/>
        <v>3139.7122997931233</v>
      </c>
      <c r="I5" s="16">
        <f t="shared" ca="1" si="1"/>
        <v>3233.9563670946973</v>
      </c>
      <c r="J5" s="16">
        <f t="shared" ca="1" si="1"/>
        <v>3338.4342491657603</v>
      </c>
      <c r="M5" s="1">
        <v>5</v>
      </c>
      <c r="AG5" s="1"/>
      <c r="AH5" s="1"/>
      <c r="AI5" s="1"/>
      <c r="AJ5" s="1"/>
    </row>
    <row r="6" spans="1:36" x14ac:dyDescent="0.25">
      <c r="A6" s="36">
        <f ca="1">Comparison!U6</f>
        <v>42887</v>
      </c>
      <c r="B6" s="16">
        <f t="shared" ca="1" si="1"/>
        <v>1911.7058160733861</v>
      </c>
      <c r="C6" s="16">
        <f t="shared" ca="1" si="1"/>
        <v>2081.5068929588733</v>
      </c>
      <c r="D6" s="16">
        <f t="shared" ca="1" si="1"/>
        <v>2258.8910285970328</v>
      </c>
      <c r="E6" s="16">
        <f t="shared" ca="1" si="1"/>
        <v>2414.0519682272547</v>
      </c>
      <c r="F6" s="16">
        <f t="shared" ca="1" si="1"/>
        <v>2595.9862300012719</v>
      </c>
      <c r="G6" s="16">
        <f t="shared" ca="1" si="1"/>
        <v>2759.815230367557</v>
      </c>
      <c r="H6" s="16">
        <f t="shared" ca="1" si="1"/>
        <v>2840.9161730708215</v>
      </c>
      <c r="I6" s="16">
        <f t="shared" ca="1" si="1"/>
        <v>3048.6993485950215</v>
      </c>
      <c r="J6" s="16">
        <f t="shared" ca="1" si="1"/>
        <v>3634.3727381872359</v>
      </c>
      <c r="M6" s="1">
        <v>6</v>
      </c>
      <c r="AG6" s="1"/>
      <c r="AH6" s="1"/>
      <c r="AI6" s="1"/>
      <c r="AJ6" s="1"/>
    </row>
    <row r="7" spans="1:36" x14ac:dyDescent="0.25">
      <c r="A7" s="36">
        <f ca="1">Comparison!U7</f>
        <v>42917</v>
      </c>
      <c r="B7" s="16">
        <f t="shared" ca="1" si="1"/>
        <v>690.81179208061587</v>
      </c>
      <c r="C7" s="16">
        <f t="shared" ca="1" si="1"/>
        <v>841.02718749290523</v>
      </c>
      <c r="D7" s="16">
        <f t="shared" ca="1" si="1"/>
        <v>928.65671433388525</v>
      </c>
      <c r="E7" s="16">
        <f t="shared" ca="1" si="1"/>
        <v>977.74344432719829</v>
      </c>
      <c r="F7" s="16">
        <f t="shared" ca="1" si="1"/>
        <v>1072.6665732992305</v>
      </c>
      <c r="G7" s="16">
        <f t="shared" ca="1" si="1"/>
        <v>1225.5257095268896</v>
      </c>
      <c r="H7" s="16">
        <f t="shared" ca="1" si="1"/>
        <v>1255.1274208512693</v>
      </c>
      <c r="I7" s="16">
        <f t="shared" ca="1" si="1"/>
        <v>1389.8635241570535</v>
      </c>
      <c r="J7" s="16">
        <f t="shared" ca="1" si="1"/>
        <v>1837.7865462529619</v>
      </c>
      <c r="M7" s="1">
        <v>7</v>
      </c>
      <c r="AG7" s="1"/>
      <c r="AH7" s="1"/>
      <c r="AI7" s="1"/>
      <c r="AJ7" s="1"/>
    </row>
    <row r="8" spans="1:36" x14ac:dyDescent="0.25">
      <c r="A8" s="36">
        <f ca="1">Comparison!U8</f>
        <v>42948</v>
      </c>
      <c r="B8" s="16">
        <f t="shared" ca="1" si="1"/>
        <v>621.61171839594124</v>
      </c>
      <c r="C8" s="16">
        <f t="shared" ca="1" si="1"/>
        <v>681.4771074571139</v>
      </c>
      <c r="D8" s="16">
        <f t="shared" ca="1" si="1"/>
        <v>696.88771849382658</v>
      </c>
      <c r="E8" s="16">
        <f t="shared" ca="1" si="1"/>
        <v>709.50062533259961</v>
      </c>
      <c r="F8" s="16">
        <f t="shared" ca="1" si="1"/>
        <v>730.11832846657694</v>
      </c>
      <c r="G8" s="16">
        <f t="shared" ca="1" si="1"/>
        <v>746.86833165736471</v>
      </c>
      <c r="H8" s="16">
        <f t="shared" ca="1" si="1"/>
        <v>806.16332431942885</v>
      </c>
      <c r="I8" s="16">
        <f t="shared" ca="1" si="1"/>
        <v>855.19419415510299</v>
      </c>
      <c r="J8" s="16">
        <f t="shared" ca="1" si="1"/>
        <v>948.50793111556789</v>
      </c>
      <c r="M8" s="1">
        <v>8</v>
      </c>
      <c r="AG8" s="1"/>
      <c r="AH8" s="1"/>
      <c r="AI8" s="1"/>
      <c r="AJ8" s="1"/>
    </row>
    <row r="9" spans="1:36" x14ac:dyDescent="0.25">
      <c r="A9" s="36">
        <f ca="1">Comparison!U9</f>
        <v>42979</v>
      </c>
      <c r="B9" s="16">
        <f t="shared" ca="1" si="1"/>
        <v>607.99096844391772</v>
      </c>
      <c r="C9" s="16">
        <f t="shared" ca="1" si="1"/>
        <v>649.44700633767411</v>
      </c>
      <c r="D9" s="16">
        <f t="shared" ca="1" si="1"/>
        <v>689.74926726752085</v>
      </c>
      <c r="E9" s="16">
        <f t="shared" ca="1" si="1"/>
        <v>766.86194065342602</v>
      </c>
      <c r="F9" s="16">
        <f t="shared" ca="1" si="1"/>
        <v>900.35982889788318</v>
      </c>
      <c r="G9" s="16">
        <f t="shared" ca="1" si="1"/>
        <v>963.77374736281979</v>
      </c>
      <c r="H9" s="16">
        <f t="shared" ca="1" si="1"/>
        <v>1095.3383321752497</v>
      </c>
      <c r="I9" s="16">
        <f t="shared" ca="1" si="1"/>
        <v>1128.3675978815663</v>
      </c>
      <c r="J9" s="16">
        <f t="shared" ca="1" si="1"/>
        <v>1405.9443290609597</v>
      </c>
      <c r="M9" s="1">
        <v>9</v>
      </c>
      <c r="AG9" s="1"/>
      <c r="AH9" s="1"/>
      <c r="AI9" s="1"/>
      <c r="AJ9" s="1"/>
    </row>
    <row r="10" spans="1:36" x14ac:dyDescent="0.25">
      <c r="A10" s="36">
        <f ca="1">Comparison!U10</f>
        <v>43009</v>
      </c>
      <c r="B10" s="16">
        <f t="shared" ca="1" si="1"/>
        <v>550.7610278827126</v>
      </c>
      <c r="C10" s="16">
        <f t="shared" ca="1" si="1"/>
        <v>592.42377003689217</v>
      </c>
      <c r="D10" s="16">
        <f t="shared" ca="1" si="1"/>
        <v>639.72157896684701</v>
      </c>
      <c r="E10" s="16">
        <f t="shared" ca="1" si="1"/>
        <v>662.55158856544131</v>
      </c>
      <c r="F10" s="16">
        <f t="shared" ca="1" si="1"/>
        <v>693.50009563133608</v>
      </c>
      <c r="G10" s="16">
        <f t="shared" ca="1" si="1"/>
        <v>725.17601128973706</v>
      </c>
      <c r="H10" s="16">
        <f t="shared" ca="1" si="1"/>
        <v>764.06705140841632</v>
      </c>
      <c r="I10" s="16">
        <f t="shared" ca="1" si="1"/>
        <v>794.11435987473237</v>
      </c>
      <c r="J10" s="16">
        <f t="shared" ca="1" si="1"/>
        <v>873.15106331367406</v>
      </c>
      <c r="M10" s="1">
        <v>10</v>
      </c>
      <c r="AG10" s="1"/>
      <c r="AH10" s="1"/>
      <c r="AI10" s="1"/>
      <c r="AJ10" s="1"/>
    </row>
    <row r="11" spans="1:36" x14ac:dyDescent="0.25">
      <c r="A11" s="36">
        <f ca="1">Comparison!U11</f>
        <v>43040</v>
      </c>
      <c r="B11" s="16">
        <f t="shared" ca="1" si="1"/>
        <v>524.53236628904574</v>
      </c>
      <c r="C11" s="16">
        <f t="shared" ca="1" si="1"/>
        <v>554.54399639861924</v>
      </c>
      <c r="D11" s="16">
        <f t="shared" ca="1" si="1"/>
        <v>593.81932285746177</v>
      </c>
      <c r="E11" s="16">
        <f t="shared" ca="1" si="1"/>
        <v>616.13304645537687</v>
      </c>
      <c r="F11" s="16">
        <f t="shared" ca="1" si="1"/>
        <v>632.52340211519083</v>
      </c>
      <c r="G11" s="16">
        <f t="shared" ca="1" si="1"/>
        <v>667.26471691357801</v>
      </c>
      <c r="H11" s="16">
        <f t="shared" ca="1" si="1"/>
        <v>686.37823083286639</v>
      </c>
      <c r="I11" s="16">
        <f t="shared" ca="1" si="1"/>
        <v>701.83148031774465</v>
      </c>
      <c r="J11" s="16">
        <f t="shared" ca="1" si="1"/>
        <v>768.56681197367595</v>
      </c>
      <c r="M11" s="1">
        <v>11</v>
      </c>
      <c r="AG11" s="1"/>
      <c r="AH11" s="1"/>
      <c r="AI11" s="1"/>
      <c r="AJ11" s="1"/>
    </row>
    <row r="12" spans="1:36" x14ac:dyDescent="0.25">
      <c r="A12" s="36">
        <f ca="1">Comparison!U12</f>
        <v>43070</v>
      </c>
      <c r="B12" s="16">
        <f t="shared" ca="1" si="1"/>
        <v>533.71242777486339</v>
      </c>
      <c r="C12" s="16">
        <f t="shared" ca="1" si="1"/>
        <v>557.80960551603948</v>
      </c>
      <c r="D12" s="16">
        <f t="shared" ca="1" si="1"/>
        <v>567.92020030950232</v>
      </c>
      <c r="E12" s="16">
        <f t="shared" ca="1" si="1"/>
        <v>585.4872422452944</v>
      </c>
      <c r="F12" s="16">
        <f t="shared" ca="1" si="1"/>
        <v>596.15588136058079</v>
      </c>
      <c r="G12" s="16">
        <f t="shared" ca="1" si="1"/>
        <v>614.82157894361899</v>
      </c>
      <c r="H12" s="16">
        <f t="shared" ca="1" si="1"/>
        <v>632.59850285393782</v>
      </c>
      <c r="I12" s="16">
        <f t="shared" ca="1" si="1"/>
        <v>642.78817856206831</v>
      </c>
      <c r="J12" s="16">
        <f t="shared" ca="1" si="1"/>
        <v>655.94963392193654</v>
      </c>
      <c r="M12" s="1">
        <v>12</v>
      </c>
      <c r="AG12" s="1"/>
      <c r="AH12" s="1"/>
      <c r="AI12" s="1"/>
      <c r="AJ12" s="1"/>
    </row>
    <row r="13" spans="1:36" x14ac:dyDescent="0.25">
      <c r="A13" s="36">
        <f ca="1">Comparison!U13</f>
        <v>43101</v>
      </c>
      <c r="B13" s="16">
        <f t="shared" ca="1" si="1"/>
        <v>485.74247946516113</v>
      </c>
      <c r="C13" s="16">
        <f t="shared" ca="1" si="1"/>
        <v>506.01405966331635</v>
      </c>
      <c r="D13" s="16">
        <f t="shared" ca="1" si="1"/>
        <v>514.86945101757203</v>
      </c>
      <c r="E13" s="16">
        <f t="shared" ca="1" si="1"/>
        <v>525.6702859228468</v>
      </c>
      <c r="F13" s="16">
        <f t="shared" ca="1" si="1"/>
        <v>532.75718462399288</v>
      </c>
      <c r="G13" s="16">
        <f t="shared" ca="1" si="1"/>
        <v>536.89650507953559</v>
      </c>
      <c r="H13" s="16">
        <f t="shared" ca="1" si="1"/>
        <v>554.37460607256196</v>
      </c>
      <c r="I13" s="16">
        <f t="shared" ca="1" si="1"/>
        <v>576.23214270391247</v>
      </c>
      <c r="J13" s="16">
        <f t="shared" ca="1" si="1"/>
        <v>597.44899917722341</v>
      </c>
      <c r="M13" s="1">
        <v>13</v>
      </c>
      <c r="AG13" s="1"/>
      <c r="AH13" s="1"/>
      <c r="AI13" s="1"/>
      <c r="AJ13" s="1"/>
    </row>
    <row r="14" spans="1:36" x14ac:dyDescent="0.25">
      <c r="A14" s="36">
        <f ca="1">Comparison!U14</f>
        <v>43132</v>
      </c>
      <c r="B14" s="16">
        <f t="shared" ca="1" si="1"/>
        <v>419.43980405421786</v>
      </c>
      <c r="C14" s="16">
        <f t="shared" ca="1" si="1"/>
        <v>424.65787955803404</v>
      </c>
      <c r="D14" s="16">
        <f t="shared" ca="1" si="1"/>
        <v>438.21692679869068</v>
      </c>
      <c r="E14" s="16">
        <f t="shared" ca="1" si="1"/>
        <v>449.51009758747313</v>
      </c>
      <c r="F14" s="16">
        <f t="shared" ca="1" si="1"/>
        <v>457.37985747484203</v>
      </c>
      <c r="G14" s="16">
        <f t="shared" ca="1" si="1"/>
        <v>467.16090744028469</v>
      </c>
      <c r="H14" s="16">
        <f t="shared" ca="1" si="1"/>
        <v>476.52737497176656</v>
      </c>
      <c r="I14" s="16">
        <f t="shared" ca="1" si="1"/>
        <v>498.97730865225225</v>
      </c>
      <c r="J14" s="16">
        <f t="shared" ca="1" si="1"/>
        <v>523.42622870686967</v>
      </c>
      <c r="M14" s="1">
        <v>14</v>
      </c>
      <c r="AG14" s="1"/>
      <c r="AH14" s="1"/>
      <c r="AI14" s="1"/>
      <c r="AJ14" s="1"/>
    </row>
    <row r="15" spans="1:36" x14ac:dyDescent="0.25">
      <c r="A15" s="36">
        <f ca="1">Comparison!U15</f>
        <v>43160</v>
      </c>
      <c r="B15" s="16">
        <f t="shared" ca="1" si="1"/>
        <v>727.01356417819841</v>
      </c>
      <c r="C15" s="16">
        <f t="shared" ca="1" si="1"/>
        <v>765.95528368990711</v>
      </c>
      <c r="D15" s="16">
        <f t="shared" ca="1" si="1"/>
        <v>821.60309302443409</v>
      </c>
      <c r="E15" s="16">
        <f t="shared" ca="1" si="1"/>
        <v>834.39295062810879</v>
      </c>
      <c r="F15" s="16">
        <f t="shared" ca="1" si="1"/>
        <v>887.61003225139564</v>
      </c>
      <c r="G15" s="16">
        <f t="shared" ca="1" si="1"/>
        <v>915.03512052943654</v>
      </c>
      <c r="H15" s="16">
        <f t="shared" ca="1" si="1"/>
        <v>965.30442269096727</v>
      </c>
      <c r="I15" s="16">
        <f t="shared" ca="1" si="1"/>
        <v>1007.5933092713611</v>
      </c>
      <c r="J15" s="16">
        <f t="shared" ca="1" si="1"/>
        <v>1148.1279653673164</v>
      </c>
      <c r="M15" s="1">
        <v>15</v>
      </c>
      <c r="AG15" s="1"/>
      <c r="AH15" s="1"/>
      <c r="AI15" s="1"/>
      <c r="AJ15" s="1"/>
    </row>
    <row r="16" spans="1:36" x14ac:dyDescent="0.25">
      <c r="A16" s="36">
        <f ca="1">Comparison!U16</f>
        <v>43191</v>
      </c>
      <c r="B16" s="16">
        <f t="shared" ca="1" si="1"/>
        <v>871.30062370506437</v>
      </c>
      <c r="C16" s="16">
        <f t="shared" ca="1" si="1"/>
        <v>916.67972786788232</v>
      </c>
      <c r="D16" s="16">
        <f t="shared" ca="1" si="1"/>
        <v>986.62653627064242</v>
      </c>
      <c r="E16" s="16">
        <f t="shared" ca="1" si="1"/>
        <v>1075.1442073417318</v>
      </c>
      <c r="F16" s="16">
        <f t="shared" ca="1" si="1"/>
        <v>1113.2967131632995</v>
      </c>
      <c r="G16" s="16">
        <f t="shared" ca="1" si="1"/>
        <v>1174.9566777299005</v>
      </c>
      <c r="H16" s="16">
        <f t="shared" ca="1" si="1"/>
        <v>1275.3944790834282</v>
      </c>
      <c r="I16" s="16">
        <f t="shared" ca="1" si="1"/>
        <v>1377.2931721755656</v>
      </c>
      <c r="J16" s="16">
        <f t="shared" ca="1" si="1"/>
        <v>1920.0674859105011</v>
      </c>
      <c r="M16" s="1">
        <v>16</v>
      </c>
      <c r="AG16" s="1"/>
      <c r="AH16" s="1"/>
      <c r="AI16" s="1"/>
      <c r="AJ16" s="1"/>
    </row>
    <row r="17" spans="1:36" x14ac:dyDescent="0.25">
      <c r="A17" s="36">
        <f ca="1">Comparison!U17</f>
        <v>43221</v>
      </c>
      <c r="B17" s="16">
        <f t="shared" ca="1" si="1"/>
        <v>1003.4164821747995</v>
      </c>
      <c r="C17" s="16">
        <f t="shared" ca="1" si="1"/>
        <v>1338.0645563926228</v>
      </c>
      <c r="D17" s="16">
        <f t="shared" ca="1" si="1"/>
        <v>1705.0145794002251</v>
      </c>
      <c r="E17" s="16">
        <f t="shared" ca="1" si="1"/>
        <v>1886.1129391658833</v>
      </c>
      <c r="F17" s="16">
        <f t="shared" ca="1" si="1"/>
        <v>2011.1737276578247</v>
      </c>
      <c r="G17" s="16">
        <f t="shared" ca="1" si="1"/>
        <v>2291.1105836511497</v>
      </c>
      <c r="H17" s="16">
        <f t="shared" ca="1" si="1"/>
        <v>2593.2014827588341</v>
      </c>
      <c r="I17" s="16">
        <f t="shared" ca="1" si="1"/>
        <v>2837.7209226284749</v>
      </c>
      <c r="J17" s="16">
        <f t="shared" ca="1" si="1"/>
        <v>3584.2733701763054</v>
      </c>
      <c r="M17" s="1">
        <v>17</v>
      </c>
      <c r="AG17" s="1"/>
      <c r="AH17" s="1"/>
      <c r="AI17" s="1"/>
      <c r="AJ17" s="1"/>
    </row>
    <row r="18" spans="1:36" x14ac:dyDescent="0.25">
      <c r="A18" s="36">
        <f ca="1">Comparison!U18</f>
        <v>43252</v>
      </c>
      <c r="B18" s="16">
        <f t="shared" ca="1" si="1"/>
        <v>1099.4660907439661</v>
      </c>
      <c r="C18" s="16">
        <f t="shared" ca="1" si="1"/>
        <v>1345.1243362215753</v>
      </c>
      <c r="D18" s="16">
        <f t="shared" ca="1" si="1"/>
        <v>1457.2107797836431</v>
      </c>
      <c r="E18" s="16">
        <f t="shared" ca="1" si="1"/>
        <v>1799.7785899315693</v>
      </c>
      <c r="F18" s="16">
        <f t="shared" ca="1" si="1"/>
        <v>2273.1098808264987</v>
      </c>
      <c r="G18" s="16">
        <f t="shared" ca="1" si="1"/>
        <v>2358.9635295640701</v>
      </c>
      <c r="H18" s="16">
        <f t="shared" ca="1" si="1"/>
        <v>2923.1468526112371</v>
      </c>
      <c r="I18" s="16">
        <f t="shared" ca="1" si="1"/>
        <v>3510.2678409786949</v>
      </c>
      <c r="J18" s="16">
        <f t="shared" ca="1" si="1"/>
        <v>4337.4371974086253</v>
      </c>
      <c r="M18" s="1">
        <v>18</v>
      </c>
      <c r="AG18" s="1"/>
      <c r="AH18" s="1"/>
      <c r="AI18" s="1"/>
      <c r="AJ18" s="1"/>
    </row>
    <row r="19" spans="1:36" x14ac:dyDescent="0.25">
      <c r="A19" s="36">
        <f ca="1">Comparison!U19</f>
        <v>43282</v>
      </c>
      <c r="B19" s="16">
        <f t="shared" ca="1" si="1"/>
        <v>556.84117666250961</v>
      </c>
      <c r="C19" s="16">
        <f t="shared" ca="1" si="1"/>
        <v>591.51677182125502</v>
      </c>
      <c r="D19" s="16">
        <f t="shared" ca="1" si="1"/>
        <v>655.8778527986376</v>
      </c>
      <c r="E19" s="16">
        <f t="shared" ca="1" si="1"/>
        <v>773.33722020583332</v>
      </c>
      <c r="F19" s="16">
        <f t="shared" ca="1" si="1"/>
        <v>945.88984979075087</v>
      </c>
      <c r="G19" s="16">
        <f t="shared" ca="1" si="1"/>
        <v>1167.1462535989183</v>
      </c>
      <c r="H19" s="16">
        <f t="shared" ca="1" si="1"/>
        <v>1458.7129876675576</v>
      </c>
      <c r="I19" s="16">
        <f t="shared" ca="1" si="1"/>
        <v>1692.5298031483953</v>
      </c>
      <c r="J19" s="16">
        <f t="shared" ca="1" si="1"/>
        <v>2242.8785370853689</v>
      </c>
      <c r="M19" s="1">
        <v>19</v>
      </c>
      <c r="AG19" s="1"/>
      <c r="AH19" s="1"/>
      <c r="AI19" s="1"/>
      <c r="AJ19" s="1"/>
    </row>
    <row r="20" spans="1:36" x14ac:dyDescent="0.25">
      <c r="A20" s="36">
        <f ca="1">Comparison!U20</f>
        <v>43313</v>
      </c>
      <c r="B20" s="16">
        <f t="shared" ca="1" si="1"/>
        <v>418.3538879610208</v>
      </c>
      <c r="C20" s="16">
        <f t="shared" ca="1" si="1"/>
        <v>457.83853526729484</v>
      </c>
      <c r="D20" s="16">
        <f t="shared" ca="1" si="1"/>
        <v>484.5222397956436</v>
      </c>
      <c r="E20" s="16">
        <f t="shared" ca="1" si="1"/>
        <v>556.86341851263933</v>
      </c>
      <c r="F20" s="16">
        <f t="shared" ca="1" si="1"/>
        <v>614.50333632664911</v>
      </c>
      <c r="G20" s="16">
        <f t="shared" ca="1" si="1"/>
        <v>663.34645987732267</v>
      </c>
      <c r="H20" s="16">
        <f t="shared" ca="1" si="1"/>
        <v>752.14863742755097</v>
      </c>
      <c r="I20" s="16">
        <f t="shared" ca="1" si="1"/>
        <v>811.24107262157997</v>
      </c>
      <c r="J20" s="16">
        <f t="shared" ca="1" si="1"/>
        <v>1037.0073544192903</v>
      </c>
      <c r="M20" s="1">
        <v>20</v>
      </c>
      <c r="AG20" s="1"/>
      <c r="AH20" s="1"/>
      <c r="AI20" s="1"/>
      <c r="AJ20" s="1"/>
    </row>
    <row r="21" spans="1:36" x14ac:dyDescent="0.25">
      <c r="A21" s="36">
        <f ca="1">Comparison!U21</f>
        <v>43344</v>
      </c>
      <c r="B21" s="16">
        <f t="shared" ca="1" si="1"/>
        <v>434.28611204825523</v>
      </c>
      <c r="C21" s="16">
        <f t="shared" ca="1" si="1"/>
        <v>486.21007699414167</v>
      </c>
      <c r="D21" s="16">
        <f t="shared" ca="1" si="1"/>
        <v>521.52309335613654</v>
      </c>
      <c r="E21" s="16">
        <f t="shared" ca="1" si="1"/>
        <v>561.54109730856555</v>
      </c>
      <c r="F21" s="16">
        <f t="shared" ca="1" si="1"/>
        <v>600.52669900833462</v>
      </c>
      <c r="G21" s="16">
        <f t="shared" ca="1" si="1"/>
        <v>682.59007060878503</v>
      </c>
      <c r="H21" s="16">
        <f t="shared" ca="1" si="1"/>
        <v>728.77149101259249</v>
      </c>
      <c r="I21" s="16">
        <f t="shared" ca="1" si="1"/>
        <v>865.20987285124852</v>
      </c>
      <c r="J21" s="16">
        <f t="shared" ca="1" si="1"/>
        <v>983.42683920233969</v>
      </c>
      <c r="M21" s="1">
        <v>21</v>
      </c>
      <c r="AG21" s="1"/>
      <c r="AH21" s="1"/>
      <c r="AI21" s="1"/>
      <c r="AJ21" s="1"/>
    </row>
    <row r="22" spans="1:36" x14ac:dyDescent="0.25">
      <c r="A22" s="36">
        <f ca="1">Comparison!U22</f>
        <v>43374</v>
      </c>
      <c r="B22" s="16">
        <f t="shared" ca="1" si="1"/>
        <v>386.1285751563484</v>
      </c>
      <c r="C22" s="16">
        <f t="shared" ca="1" si="1"/>
        <v>426.05584914241246</v>
      </c>
      <c r="D22" s="16">
        <f t="shared" ca="1" si="1"/>
        <v>475.7866593812094</v>
      </c>
      <c r="E22" s="16">
        <f t="shared" ca="1" si="1"/>
        <v>508.6412778557725</v>
      </c>
      <c r="F22" s="16">
        <f t="shared" ca="1" si="1"/>
        <v>556.80434254029205</v>
      </c>
      <c r="G22" s="16">
        <f t="shared" ca="1" si="1"/>
        <v>590.07422408405978</v>
      </c>
      <c r="H22" s="16">
        <f t="shared" ca="1" si="1"/>
        <v>745.22669336323486</v>
      </c>
      <c r="I22" s="16">
        <f t="shared" ca="1" si="1"/>
        <v>778.00045541820953</v>
      </c>
      <c r="J22" s="16">
        <f t="shared" ca="1" si="1"/>
        <v>853.53724978304137</v>
      </c>
      <c r="M22" s="1">
        <v>22</v>
      </c>
      <c r="AG22" s="1"/>
      <c r="AH22" s="1"/>
      <c r="AI22" s="1"/>
      <c r="AJ22" s="1"/>
    </row>
    <row r="23" spans="1:36" x14ac:dyDescent="0.25">
      <c r="A23" s="36">
        <f ca="1">Comparison!U23</f>
        <v>43405</v>
      </c>
      <c r="B23" s="16">
        <f t="shared" ca="1" si="1"/>
        <v>392.67187872022714</v>
      </c>
      <c r="C23" s="16">
        <f t="shared" ca="1" si="1"/>
        <v>426.67341795527699</v>
      </c>
      <c r="D23" s="16">
        <f t="shared" ca="1" si="1"/>
        <v>456.91766356879481</v>
      </c>
      <c r="E23" s="16">
        <f t="shared" ca="1" si="1"/>
        <v>501.0312042398217</v>
      </c>
      <c r="F23" s="16">
        <f t="shared" ca="1" si="1"/>
        <v>532.27974435718363</v>
      </c>
      <c r="G23" s="16">
        <f t="shared" ca="1" si="1"/>
        <v>634.72405548081088</v>
      </c>
      <c r="H23" s="16">
        <f t="shared" ca="1" si="1"/>
        <v>658.98479343458462</v>
      </c>
      <c r="I23" s="16">
        <f t="shared" ca="1" si="1"/>
        <v>685.18950918841665</v>
      </c>
      <c r="J23" s="16">
        <f t="shared" ca="1" si="1"/>
        <v>728.84337353451508</v>
      </c>
      <c r="M23" s="1">
        <v>23</v>
      </c>
      <c r="AG23" s="1"/>
      <c r="AH23" s="1"/>
      <c r="AI23" s="1"/>
      <c r="AJ23" s="1"/>
    </row>
    <row r="24" spans="1:36" x14ac:dyDescent="0.25">
      <c r="A24" s="36">
        <f ca="1">Comparison!U24</f>
        <v>43435</v>
      </c>
      <c r="B24" s="16">
        <f t="shared" ca="1" si="1"/>
        <v>403.61904116709604</v>
      </c>
      <c r="C24" s="16">
        <f t="shared" ca="1" si="1"/>
        <v>419.67414319433635</v>
      </c>
      <c r="D24" s="16">
        <f t="shared" ca="1" si="1"/>
        <v>443.97474654346979</v>
      </c>
      <c r="E24" s="16">
        <f t="shared" ca="1" si="1"/>
        <v>498.31088671261028</v>
      </c>
      <c r="F24" s="16">
        <f t="shared" ca="1" si="1"/>
        <v>526.11072707815458</v>
      </c>
      <c r="G24" s="16">
        <f t="shared" ca="1" si="1"/>
        <v>548.73612672659681</v>
      </c>
      <c r="H24" s="16">
        <f t="shared" ca="1" si="1"/>
        <v>631.10867056335428</v>
      </c>
      <c r="I24" s="16">
        <f t="shared" ca="1" si="1"/>
        <v>642.4268651139954</v>
      </c>
      <c r="J24" s="16">
        <f t="shared" ca="1" si="1"/>
        <v>665.59158968615031</v>
      </c>
      <c r="M24" s="1">
        <v>24</v>
      </c>
      <c r="AG24" s="1"/>
      <c r="AH24" s="1"/>
      <c r="AI24" s="1"/>
      <c r="AJ24" s="1"/>
    </row>
    <row r="25" spans="1:36" x14ac:dyDescent="0.25">
      <c r="A25" s="36">
        <f ca="1">Comparison!U25</f>
        <v>43466</v>
      </c>
      <c r="B25" s="16">
        <f t="shared" ca="1" si="1"/>
        <v>365.79157419484596</v>
      </c>
      <c r="C25" s="16">
        <f t="shared" ca="1" si="1"/>
        <v>388.82736902933385</v>
      </c>
      <c r="D25" s="16">
        <f t="shared" ca="1" si="1"/>
        <v>419.5848770644306</v>
      </c>
      <c r="E25" s="16">
        <f t="shared" ca="1" si="1"/>
        <v>455.59587291146738</v>
      </c>
      <c r="F25" s="16">
        <f t="shared" ca="1" si="1"/>
        <v>478.75377387643215</v>
      </c>
      <c r="G25" s="16">
        <f t="shared" ca="1" si="1"/>
        <v>521.43982896601131</v>
      </c>
      <c r="H25" s="16">
        <f t="shared" ca="1" si="1"/>
        <v>547.64120428641058</v>
      </c>
      <c r="I25" s="16">
        <f t="shared" ca="1" si="1"/>
        <v>572.12948198628771</v>
      </c>
      <c r="J25" s="16">
        <f t="shared" ca="1" si="1"/>
        <v>596.31110737512881</v>
      </c>
      <c r="M25" s="1">
        <v>25</v>
      </c>
      <c r="AG25" s="1"/>
      <c r="AH25" s="1"/>
      <c r="AI25" s="1"/>
      <c r="AJ25" s="1"/>
    </row>
    <row r="26" spans="1:36" x14ac:dyDescent="0.25">
      <c r="A26" s="36">
        <f ca="1">Comparison!U26</f>
        <v>43497</v>
      </c>
      <c r="B26" s="16">
        <f t="shared" ca="1" si="1"/>
        <v>309.91031862520157</v>
      </c>
      <c r="C26" s="16">
        <f t="shared" ca="1" si="1"/>
        <v>334.41722542655492</v>
      </c>
      <c r="D26" s="16">
        <f t="shared" ca="1" si="1"/>
        <v>360.46734270473479</v>
      </c>
      <c r="E26" s="16">
        <f t="shared" ca="1" si="1"/>
        <v>403.93677798840929</v>
      </c>
      <c r="F26" s="16">
        <f t="shared" ca="1" si="1"/>
        <v>450.86681980250125</v>
      </c>
      <c r="G26" s="16">
        <f t="shared" ca="1" si="1"/>
        <v>471.57543048392444</v>
      </c>
      <c r="H26" s="16">
        <f t="shared" ca="1" si="1"/>
        <v>490.15025158573451</v>
      </c>
      <c r="I26" s="16">
        <f t="shared" ca="1" si="1"/>
        <v>509.02299140188245</v>
      </c>
      <c r="J26" s="16">
        <f t="shared" ca="1" si="1"/>
        <v>520.28078228602237</v>
      </c>
      <c r="M26" s="1">
        <v>26</v>
      </c>
      <c r="AG26" s="1"/>
      <c r="AH26" s="1"/>
      <c r="AI26" s="1"/>
      <c r="AJ26" s="1"/>
    </row>
    <row r="27" spans="1:36" x14ac:dyDescent="0.25">
      <c r="A27" s="36">
        <f ca="1">Comparison!U27</f>
        <v>43525</v>
      </c>
      <c r="B27" s="16">
        <f t="shared" ca="1" si="1"/>
        <v>404.53390135585875</v>
      </c>
      <c r="C27" s="16">
        <f t="shared" ca="1" si="1"/>
        <v>434.20567535548997</v>
      </c>
      <c r="D27" s="16">
        <f t="shared" ca="1" si="1"/>
        <v>470.65981471839291</v>
      </c>
      <c r="E27" s="16">
        <f t="shared" ca="1" si="1"/>
        <v>532.53061335190796</v>
      </c>
      <c r="F27" s="16">
        <f t="shared" ca="1" si="1"/>
        <v>572.17566782688777</v>
      </c>
      <c r="G27" s="16">
        <f t="shared" ca="1" si="1"/>
        <v>678.41958926855284</v>
      </c>
      <c r="H27" s="16">
        <f t="shared" ca="1" si="1"/>
        <v>775.83866207888229</v>
      </c>
      <c r="I27" s="16">
        <f t="shared" ca="1" si="1"/>
        <v>871.24409683848933</v>
      </c>
      <c r="J27" s="16">
        <f t="shared" ca="1" si="1"/>
        <v>952.2231797524455</v>
      </c>
      <c r="M27" s="1">
        <v>27</v>
      </c>
      <c r="AG27" s="1"/>
      <c r="AH27" s="1"/>
      <c r="AI27" s="1"/>
      <c r="AJ27" s="1"/>
    </row>
    <row r="28" spans="1:36" x14ac:dyDescent="0.25">
      <c r="A28" s="36">
        <f ca="1">Comparison!U28</f>
        <v>43556</v>
      </c>
      <c r="B28" s="16">
        <f t="shared" ca="1" si="1"/>
        <v>494.42151942145745</v>
      </c>
      <c r="C28" s="16">
        <f t="shared" ca="1" si="1"/>
        <v>571.01904602578134</v>
      </c>
      <c r="D28" s="16">
        <f t="shared" ca="1" si="1"/>
        <v>654.44464580221677</v>
      </c>
      <c r="E28" s="16">
        <f t="shared" ca="1" si="1"/>
        <v>757.91736120423604</v>
      </c>
      <c r="F28" s="16">
        <f t="shared" ca="1" si="1"/>
        <v>826.61587881560399</v>
      </c>
      <c r="G28" s="16">
        <f t="shared" ca="1" si="1"/>
        <v>979.77929864987755</v>
      </c>
      <c r="H28" s="16">
        <f t="shared" ca="1" si="1"/>
        <v>1113.5520263745257</v>
      </c>
      <c r="I28" s="16">
        <f t="shared" ca="1" si="1"/>
        <v>1235.9865428268256</v>
      </c>
      <c r="J28" s="16">
        <f t="shared" ca="1" si="1"/>
        <v>1486.4421482384787</v>
      </c>
      <c r="M28" s="1">
        <v>28</v>
      </c>
      <c r="AG28" s="1"/>
      <c r="AH28" s="1"/>
      <c r="AI28" s="1"/>
      <c r="AJ28" s="1"/>
    </row>
    <row r="29" spans="1:36" x14ac:dyDescent="0.25">
      <c r="A29" s="36">
        <f ca="1">Comparison!U29</f>
        <v>43586</v>
      </c>
      <c r="B29" s="16">
        <f t="shared" ca="1" si="1"/>
        <v>867.83306389856659</v>
      </c>
      <c r="C29" s="16">
        <f t="shared" ca="1" si="1"/>
        <v>1150.34028429624</v>
      </c>
      <c r="D29" s="16">
        <f t="shared" ca="1" si="1"/>
        <v>1431.0538378197793</v>
      </c>
      <c r="E29" s="16">
        <f t="shared" ca="1" si="1"/>
        <v>1774.0599911819197</v>
      </c>
      <c r="F29" s="16">
        <f t="shared" ca="1" si="1"/>
        <v>1849.6138965865769</v>
      </c>
      <c r="G29" s="16">
        <f t="shared" ca="1" si="1"/>
        <v>2256.7359000253136</v>
      </c>
      <c r="H29" s="16">
        <f t="shared" ca="1" si="1"/>
        <v>2480.0676091030546</v>
      </c>
      <c r="I29" s="16">
        <f t="shared" ca="1" si="1"/>
        <v>2699.8669047199378</v>
      </c>
      <c r="J29" s="16">
        <f t="shared" ca="1" si="1"/>
        <v>3394.3451896174611</v>
      </c>
      <c r="M29" s="1">
        <v>29</v>
      </c>
      <c r="AG29" s="1"/>
      <c r="AH29" s="1"/>
      <c r="AI29" s="1"/>
      <c r="AJ29" s="1"/>
    </row>
    <row r="30" spans="1:36" x14ac:dyDescent="0.25">
      <c r="A30" s="36">
        <f ca="1">Comparison!U30</f>
        <v>43617</v>
      </c>
      <c r="B30" s="16">
        <f t="shared" ca="1" si="1"/>
        <v>989.25999347094921</v>
      </c>
      <c r="C30" s="16">
        <f t="shared" ca="1" si="1"/>
        <v>1324.5523267112055</v>
      </c>
      <c r="D30" s="16">
        <f t="shared" ca="1" si="1"/>
        <v>1467.778033717379</v>
      </c>
      <c r="E30" s="16">
        <f t="shared" ca="1" si="1"/>
        <v>1836.1540798287924</v>
      </c>
      <c r="F30" s="16">
        <f t="shared" ca="1" si="1"/>
        <v>2128.9227868590706</v>
      </c>
      <c r="G30" s="16">
        <f t="shared" ca="1" si="1"/>
        <v>2331.2655416312014</v>
      </c>
      <c r="H30" s="16">
        <f t="shared" ca="1" si="1"/>
        <v>2735.1655878414808</v>
      </c>
      <c r="I30" s="16">
        <f t="shared" ca="1" si="1"/>
        <v>3538.6432197271433</v>
      </c>
      <c r="J30" s="16">
        <f t="shared" ca="1" si="1"/>
        <v>4330.042054522587</v>
      </c>
      <c r="M30" s="1">
        <v>30</v>
      </c>
      <c r="AG30" s="1"/>
      <c r="AH30" s="1"/>
      <c r="AI30" s="1"/>
      <c r="AJ30" s="1"/>
    </row>
    <row r="31" spans="1:36" x14ac:dyDescent="0.25">
      <c r="A31" s="36">
        <f ca="1">Comparison!U31</f>
        <v>43647</v>
      </c>
      <c r="B31" s="16">
        <f t="shared" ca="1" si="1"/>
        <v>486.96750641253232</v>
      </c>
      <c r="C31" s="16">
        <f t="shared" ca="1" si="1"/>
        <v>548.5414855645472</v>
      </c>
      <c r="D31" s="16">
        <f t="shared" ca="1" si="1"/>
        <v>653.12867956704974</v>
      </c>
      <c r="E31" s="16">
        <f t="shared" ca="1" si="1"/>
        <v>715.03152053087888</v>
      </c>
      <c r="F31" s="16">
        <f t="shared" ca="1" si="1"/>
        <v>922.44052114978069</v>
      </c>
      <c r="G31" s="16">
        <f t="shared" ca="1" si="1"/>
        <v>1193.4119160211865</v>
      </c>
      <c r="H31" s="16">
        <f t="shared" ca="1" si="1"/>
        <v>1476.5057741786272</v>
      </c>
      <c r="I31" s="16">
        <f t="shared" ca="1" si="1"/>
        <v>1736.1090572124417</v>
      </c>
      <c r="J31" s="16">
        <f t="shared" ca="1" si="1"/>
        <v>2230.2749542533284</v>
      </c>
      <c r="M31" s="1">
        <v>31</v>
      </c>
      <c r="AG31" s="1"/>
      <c r="AH31" s="1"/>
      <c r="AI31" s="1"/>
      <c r="AJ31" s="1"/>
    </row>
    <row r="32" spans="1:36" x14ac:dyDescent="0.25">
      <c r="A32" s="36">
        <f ca="1">Comparison!U32</f>
        <v>43678</v>
      </c>
      <c r="B32" s="16">
        <f t="shared" ca="1" si="1"/>
        <v>408.41681940671066</v>
      </c>
      <c r="C32" s="16">
        <f t="shared" ca="1" si="1"/>
        <v>458.69305663620202</v>
      </c>
      <c r="D32" s="16">
        <f t="shared" ca="1" si="1"/>
        <v>466.8191173123401</v>
      </c>
      <c r="E32" s="16">
        <f t="shared" ca="1" si="1"/>
        <v>539.40825158790165</v>
      </c>
      <c r="F32" s="16">
        <f t="shared" ca="1" si="1"/>
        <v>600.15023197698679</v>
      </c>
      <c r="G32" s="16">
        <f t="shared" ca="1" si="1"/>
        <v>665.49982646008357</v>
      </c>
      <c r="H32" s="16">
        <f t="shared" ca="1" si="1"/>
        <v>756.10846730400328</v>
      </c>
      <c r="I32" s="16">
        <f t="shared" ca="1" si="1"/>
        <v>805.92835631978573</v>
      </c>
      <c r="J32" s="16">
        <f t="shared" ca="1" si="1"/>
        <v>1027.5417479065477</v>
      </c>
      <c r="M32" s="1">
        <v>32</v>
      </c>
      <c r="AG32" s="1"/>
      <c r="AH32" s="1"/>
      <c r="AI32" s="1"/>
      <c r="AJ32" s="1"/>
    </row>
    <row r="33" spans="1:36" x14ac:dyDescent="0.25">
      <c r="A33" s="36">
        <f ca="1">Comparison!U33</f>
        <v>43709</v>
      </c>
      <c r="B33" s="16">
        <f t="shared" ca="1" si="1"/>
        <v>412.63283143763755</v>
      </c>
      <c r="C33" s="16">
        <f t="shared" ca="1" si="1"/>
        <v>484.73724580523714</v>
      </c>
      <c r="D33" s="16">
        <f t="shared" ca="1" si="1"/>
        <v>511.50857990564322</v>
      </c>
      <c r="E33" s="16">
        <f t="shared" ref="E33:J71" ca="1" si="2">_xlfn.PERCENTILE.INC(INDIRECT("'"&amp;$B$1&amp;"'!$E"&amp;$M33&amp;":$AM"&amp;$M33),E$3)</f>
        <v>539.81320913519301</v>
      </c>
      <c r="F33" s="16">
        <f t="shared" ca="1" si="2"/>
        <v>597.88311245362252</v>
      </c>
      <c r="G33" s="16">
        <f t="shared" ca="1" si="2"/>
        <v>645.8071687553919</v>
      </c>
      <c r="H33" s="16">
        <f t="shared" ca="1" si="2"/>
        <v>722.98945261478741</v>
      </c>
      <c r="I33" s="16">
        <f t="shared" ca="1" si="2"/>
        <v>840.58220173460779</v>
      </c>
      <c r="J33" s="16">
        <f t="shared" ca="1" si="2"/>
        <v>884.26480126682497</v>
      </c>
      <c r="M33" s="1">
        <v>33</v>
      </c>
      <c r="AG33" s="1"/>
      <c r="AH33" s="1"/>
      <c r="AI33" s="1"/>
      <c r="AJ33" s="1"/>
    </row>
    <row r="34" spans="1:36" x14ac:dyDescent="0.25">
      <c r="A34" s="36">
        <f ca="1">Comparison!U34</f>
        <v>43739</v>
      </c>
      <c r="B34" s="16">
        <f t="shared" ref="B34:D71" ca="1" si="3">_xlfn.PERCENTILE.INC(INDIRECT("'"&amp;$B$1&amp;"'!$E"&amp;$M34&amp;":$AM"&amp;$M34),B$3)</f>
        <v>370.5158380763238</v>
      </c>
      <c r="C34" s="16">
        <f t="shared" ca="1" si="3"/>
        <v>403.91985434407582</v>
      </c>
      <c r="D34" s="16">
        <f t="shared" ca="1" si="3"/>
        <v>461.42224441489617</v>
      </c>
      <c r="E34" s="16">
        <f t="shared" ca="1" si="2"/>
        <v>504.59503792174081</v>
      </c>
      <c r="F34" s="16">
        <f t="shared" ca="1" si="2"/>
        <v>553.16275916030111</v>
      </c>
      <c r="G34" s="16">
        <f t="shared" ca="1" si="2"/>
        <v>594.02355390940193</v>
      </c>
      <c r="H34" s="16">
        <f t="shared" ca="1" si="2"/>
        <v>720.01806038241489</v>
      </c>
      <c r="I34" s="16">
        <f t="shared" ca="1" si="2"/>
        <v>760.69922895890954</v>
      </c>
      <c r="J34" s="16">
        <f t="shared" ca="1" si="2"/>
        <v>854.35896506488484</v>
      </c>
      <c r="M34" s="1">
        <v>34</v>
      </c>
      <c r="AG34" s="1"/>
      <c r="AH34" s="1"/>
      <c r="AI34" s="1"/>
      <c r="AJ34" s="1"/>
    </row>
    <row r="35" spans="1:36" x14ac:dyDescent="0.25">
      <c r="A35" s="36">
        <f ca="1">Comparison!U35</f>
        <v>43770</v>
      </c>
      <c r="B35" s="16">
        <f t="shared" ca="1" si="3"/>
        <v>370.90643829501238</v>
      </c>
      <c r="C35" s="16">
        <f t="shared" ca="1" si="3"/>
        <v>405.80795535543308</v>
      </c>
      <c r="D35" s="16">
        <f t="shared" ca="1" si="3"/>
        <v>452.39377337675029</v>
      </c>
      <c r="E35" s="16">
        <f t="shared" ca="1" si="2"/>
        <v>497.46966259018421</v>
      </c>
      <c r="F35" s="16">
        <f t="shared" ca="1" si="2"/>
        <v>530.88806336841049</v>
      </c>
      <c r="G35" s="16">
        <f t="shared" ca="1" si="2"/>
        <v>605.99043957894673</v>
      </c>
      <c r="H35" s="16">
        <f t="shared" ca="1" si="2"/>
        <v>652.35611396857746</v>
      </c>
      <c r="I35" s="16">
        <f t="shared" ca="1" si="2"/>
        <v>666.02221479979801</v>
      </c>
      <c r="J35" s="16">
        <f t="shared" ca="1" si="2"/>
        <v>746.00311210153302</v>
      </c>
      <c r="M35" s="1">
        <v>35</v>
      </c>
      <c r="AG35" s="1"/>
      <c r="AH35" s="1"/>
      <c r="AI35" s="1"/>
      <c r="AJ35" s="1"/>
    </row>
    <row r="36" spans="1:36" x14ac:dyDescent="0.25">
      <c r="A36" s="36">
        <f ca="1">Comparison!U36</f>
        <v>43800</v>
      </c>
      <c r="B36" s="16">
        <f t="shared" ca="1" si="3"/>
        <v>369.49181613460706</v>
      </c>
      <c r="C36" s="16">
        <f t="shared" ca="1" si="3"/>
        <v>387.82950267154706</v>
      </c>
      <c r="D36" s="16">
        <f t="shared" ca="1" si="3"/>
        <v>437.31201497125977</v>
      </c>
      <c r="E36" s="16">
        <f t="shared" ca="1" si="2"/>
        <v>486.64162339847888</v>
      </c>
      <c r="F36" s="16">
        <f t="shared" ca="1" si="2"/>
        <v>499.9455835441637</v>
      </c>
      <c r="G36" s="16">
        <f t="shared" ca="1" si="2"/>
        <v>554.19839033581809</v>
      </c>
      <c r="H36" s="16">
        <f t="shared" ca="1" si="2"/>
        <v>605.82501582825364</v>
      </c>
      <c r="I36" s="16">
        <f t="shared" ca="1" si="2"/>
        <v>644.25010495183926</v>
      </c>
      <c r="J36" s="16">
        <f t="shared" ca="1" si="2"/>
        <v>682.75900755990563</v>
      </c>
      <c r="M36" s="1">
        <v>36</v>
      </c>
      <c r="AG36" s="1"/>
      <c r="AH36" s="1"/>
      <c r="AI36" s="1"/>
      <c r="AJ36" s="1"/>
    </row>
    <row r="37" spans="1:36" x14ac:dyDescent="0.25">
      <c r="A37" s="36">
        <f ca="1">Comparison!U37</f>
        <v>43831</v>
      </c>
      <c r="B37" s="16">
        <f t="shared" ca="1" si="3"/>
        <v>353.21781746919913</v>
      </c>
      <c r="C37" s="16">
        <f t="shared" ca="1" si="3"/>
        <v>369.89234812722805</v>
      </c>
      <c r="D37" s="16">
        <f t="shared" ca="1" si="3"/>
        <v>415.36892252440941</v>
      </c>
      <c r="E37" s="16">
        <f t="shared" ca="1" si="2"/>
        <v>443.18773203304829</v>
      </c>
      <c r="F37" s="16">
        <f t="shared" ca="1" si="2"/>
        <v>483.3124585749988</v>
      </c>
      <c r="G37" s="16">
        <f t="shared" ca="1" si="2"/>
        <v>508.06387535377456</v>
      </c>
      <c r="H37" s="16">
        <f t="shared" ca="1" si="2"/>
        <v>534.53160536833082</v>
      </c>
      <c r="I37" s="16">
        <f t="shared" ca="1" si="2"/>
        <v>571.33369101811331</v>
      </c>
      <c r="J37" s="16">
        <f t="shared" ca="1" si="2"/>
        <v>594.64616343274599</v>
      </c>
      <c r="M37" s="1">
        <v>37</v>
      </c>
      <c r="AG37" s="1"/>
      <c r="AH37" s="1"/>
      <c r="AI37" s="1"/>
      <c r="AJ37" s="1"/>
    </row>
    <row r="38" spans="1:36" x14ac:dyDescent="0.25">
      <c r="A38" s="36">
        <f ca="1">Comparison!U38</f>
        <v>43862</v>
      </c>
      <c r="B38" s="16">
        <f t="shared" ca="1" si="3"/>
        <v>312.01354657462497</v>
      </c>
      <c r="C38" s="16">
        <f t="shared" ca="1" si="3"/>
        <v>338.65236778475503</v>
      </c>
      <c r="D38" s="16">
        <f t="shared" ca="1" si="3"/>
        <v>355.03280711800016</v>
      </c>
      <c r="E38" s="16">
        <f t="shared" ca="1" si="2"/>
        <v>420.80149839226561</v>
      </c>
      <c r="F38" s="16">
        <f t="shared" ca="1" si="2"/>
        <v>454.57927452347025</v>
      </c>
      <c r="G38" s="16">
        <f t="shared" ca="1" si="2"/>
        <v>481.38118294268145</v>
      </c>
      <c r="H38" s="16">
        <f t="shared" ca="1" si="2"/>
        <v>507.36134628840318</v>
      </c>
      <c r="I38" s="16">
        <f t="shared" ca="1" si="2"/>
        <v>532.89233483285386</v>
      </c>
      <c r="J38" s="16">
        <f t="shared" ca="1" si="2"/>
        <v>545.48490209712691</v>
      </c>
      <c r="M38" s="1">
        <v>38</v>
      </c>
      <c r="AG38" s="1"/>
      <c r="AH38" s="1"/>
      <c r="AI38" s="1"/>
      <c r="AJ38" s="1"/>
    </row>
    <row r="39" spans="1:36" x14ac:dyDescent="0.25">
      <c r="A39" s="36">
        <f ca="1">Comparison!U39</f>
        <v>43891</v>
      </c>
      <c r="B39" s="16">
        <f t="shared" ca="1" si="3"/>
        <v>390.772178845295</v>
      </c>
      <c r="C39" s="16">
        <f t="shared" ca="1" si="3"/>
        <v>427.62667952616408</v>
      </c>
      <c r="D39" s="16">
        <f t="shared" ca="1" si="3"/>
        <v>458.7290250389085</v>
      </c>
      <c r="E39" s="16">
        <f t="shared" ca="1" si="2"/>
        <v>535.88931455327486</v>
      </c>
      <c r="F39" s="16">
        <f t="shared" ca="1" si="2"/>
        <v>581.40699815651294</v>
      </c>
      <c r="G39" s="16">
        <f t="shared" ca="1" si="2"/>
        <v>677.44906176196753</v>
      </c>
      <c r="H39" s="16">
        <f t="shared" ca="1" si="2"/>
        <v>755.60244219589777</v>
      </c>
      <c r="I39" s="16">
        <f t="shared" ca="1" si="2"/>
        <v>865.58516407628997</v>
      </c>
      <c r="J39" s="16">
        <f t="shared" ca="1" si="2"/>
        <v>959.10794373658348</v>
      </c>
      <c r="M39" s="1">
        <v>39</v>
      </c>
      <c r="AG39" s="1"/>
      <c r="AH39" s="1"/>
      <c r="AI39" s="1"/>
      <c r="AJ39" s="1"/>
    </row>
    <row r="40" spans="1:36" x14ac:dyDescent="0.25">
      <c r="A40" s="36">
        <f ca="1">Comparison!U40</f>
        <v>43922</v>
      </c>
      <c r="B40" s="16">
        <f t="shared" ca="1" si="3"/>
        <v>491.50112212910341</v>
      </c>
      <c r="C40" s="16">
        <f t="shared" ca="1" si="3"/>
        <v>559.7334265626356</v>
      </c>
      <c r="D40" s="16">
        <f t="shared" ca="1" si="3"/>
        <v>666.84302582335874</v>
      </c>
      <c r="E40" s="16">
        <f t="shared" ca="1" si="2"/>
        <v>781.1042007819392</v>
      </c>
      <c r="F40" s="16">
        <f t="shared" ca="1" si="2"/>
        <v>857.74618904155534</v>
      </c>
      <c r="G40" s="16">
        <f t="shared" ca="1" si="2"/>
        <v>968.65666555496159</v>
      </c>
      <c r="H40" s="16">
        <f t="shared" ca="1" si="2"/>
        <v>1080.5079678068289</v>
      </c>
      <c r="I40" s="16">
        <f t="shared" ca="1" si="2"/>
        <v>1214.0861065360164</v>
      </c>
      <c r="J40" s="16">
        <f t="shared" ca="1" si="2"/>
        <v>1485.5591475872573</v>
      </c>
      <c r="M40" s="1">
        <v>40</v>
      </c>
      <c r="AG40" s="1"/>
      <c r="AH40" s="1"/>
      <c r="AI40" s="1"/>
      <c r="AJ40" s="1"/>
    </row>
    <row r="41" spans="1:36" x14ac:dyDescent="0.25">
      <c r="A41" s="36">
        <f ca="1">Comparison!U41</f>
        <v>43952</v>
      </c>
      <c r="B41" s="16">
        <f t="shared" ca="1" si="3"/>
        <v>884.60264191192914</v>
      </c>
      <c r="C41" s="16">
        <f t="shared" ca="1" si="3"/>
        <v>1156.9473743702142</v>
      </c>
      <c r="D41" s="16">
        <f t="shared" ca="1" si="3"/>
        <v>1435.9028120195499</v>
      </c>
      <c r="E41" s="16">
        <f t="shared" ca="1" si="2"/>
        <v>1800.1047987514294</v>
      </c>
      <c r="F41" s="16">
        <f t="shared" ca="1" si="2"/>
        <v>1894.1561086175573</v>
      </c>
      <c r="G41" s="16">
        <f t="shared" ca="1" si="2"/>
        <v>2290.6498807567386</v>
      </c>
      <c r="H41" s="16">
        <f t="shared" ca="1" si="2"/>
        <v>2578.5817054588174</v>
      </c>
      <c r="I41" s="16">
        <f t="shared" ca="1" si="2"/>
        <v>2714.784380230702</v>
      </c>
      <c r="J41" s="16">
        <f t="shared" ca="1" si="2"/>
        <v>3418.5776028959563</v>
      </c>
      <c r="M41" s="1">
        <v>41</v>
      </c>
      <c r="AG41" s="1"/>
      <c r="AH41" s="1"/>
      <c r="AI41" s="1"/>
      <c r="AJ41" s="1"/>
    </row>
    <row r="42" spans="1:36" x14ac:dyDescent="0.25">
      <c r="A42" s="36">
        <f ca="1">Comparison!U42</f>
        <v>43983</v>
      </c>
      <c r="B42" s="16">
        <f t="shared" ca="1" si="3"/>
        <v>964.39829593094964</v>
      </c>
      <c r="C42" s="16">
        <f t="shared" ca="1" si="3"/>
        <v>1314.8131891748344</v>
      </c>
      <c r="D42" s="16">
        <f t="shared" ca="1" si="3"/>
        <v>1432.9828948743491</v>
      </c>
      <c r="E42" s="16">
        <f t="shared" ca="1" si="2"/>
        <v>1847.4502109832656</v>
      </c>
      <c r="F42" s="16">
        <f t="shared" ca="1" si="2"/>
        <v>2081.3857663440085</v>
      </c>
      <c r="G42" s="16">
        <f t="shared" ca="1" si="2"/>
        <v>2334.7962460169638</v>
      </c>
      <c r="H42" s="16">
        <f t="shared" ca="1" si="2"/>
        <v>2751.5092939355113</v>
      </c>
      <c r="I42" s="16">
        <f t="shared" ca="1" si="2"/>
        <v>3567.4977360154098</v>
      </c>
      <c r="J42" s="16">
        <f t="shared" ca="1" si="2"/>
        <v>4349.0500355188797</v>
      </c>
      <c r="M42" s="1">
        <v>42</v>
      </c>
      <c r="AG42" s="1"/>
      <c r="AH42" s="1"/>
      <c r="AI42" s="1"/>
      <c r="AJ42" s="1"/>
    </row>
    <row r="43" spans="1:36" x14ac:dyDescent="0.25">
      <c r="A43" s="36">
        <f ca="1">Comparison!U43</f>
        <v>44013</v>
      </c>
      <c r="B43" s="16">
        <f t="shared" ca="1" si="3"/>
        <v>467.0505586642318</v>
      </c>
      <c r="C43" s="16">
        <f t="shared" ca="1" si="3"/>
        <v>537.93124219228923</v>
      </c>
      <c r="D43" s="16">
        <f t="shared" ca="1" si="3"/>
        <v>641.9738545193992</v>
      </c>
      <c r="E43" s="16">
        <f t="shared" ca="1" si="2"/>
        <v>693.6674788277877</v>
      </c>
      <c r="F43" s="16">
        <f t="shared" ca="1" si="2"/>
        <v>895.41127668795036</v>
      </c>
      <c r="G43" s="16">
        <f t="shared" ca="1" si="2"/>
        <v>1150.3046462703476</v>
      </c>
      <c r="H43" s="16">
        <f t="shared" ca="1" si="2"/>
        <v>1410.0679067964845</v>
      </c>
      <c r="I43" s="16">
        <f t="shared" ca="1" si="2"/>
        <v>1639.6787211907726</v>
      </c>
      <c r="J43" s="16">
        <f t="shared" ca="1" si="2"/>
        <v>2123.5682752198231</v>
      </c>
      <c r="M43" s="1">
        <v>43</v>
      </c>
      <c r="AG43" s="1"/>
      <c r="AH43" s="1"/>
      <c r="AI43" s="1"/>
      <c r="AJ43" s="1"/>
    </row>
    <row r="44" spans="1:36" x14ac:dyDescent="0.25">
      <c r="A44" s="36">
        <f ca="1">Comparison!U44</f>
        <v>44044</v>
      </c>
      <c r="B44" s="16">
        <f t="shared" ca="1" si="3"/>
        <v>408.28577602514122</v>
      </c>
      <c r="C44" s="16">
        <f t="shared" ca="1" si="3"/>
        <v>457.12970039827076</v>
      </c>
      <c r="D44" s="16">
        <f t="shared" ca="1" si="3"/>
        <v>465.57259499706481</v>
      </c>
      <c r="E44" s="16">
        <f t="shared" ca="1" si="2"/>
        <v>536.70564938084681</v>
      </c>
      <c r="F44" s="16">
        <f t="shared" ca="1" si="2"/>
        <v>591.45464305505698</v>
      </c>
      <c r="G44" s="16">
        <f t="shared" ca="1" si="2"/>
        <v>652.36300004545637</v>
      </c>
      <c r="H44" s="16">
        <f t="shared" ca="1" si="2"/>
        <v>750.23154330307693</v>
      </c>
      <c r="I44" s="16">
        <f t="shared" ca="1" si="2"/>
        <v>802.09370638299754</v>
      </c>
      <c r="J44" s="16">
        <f t="shared" ca="1" si="2"/>
        <v>1017.9473797591527</v>
      </c>
      <c r="M44" s="1">
        <v>44</v>
      </c>
      <c r="AG44" s="1"/>
      <c r="AH44" s="1"/>
      <c r="AI44" s="1"/>
      <c r="AJ44" s="1"/>
    </row>
    <row r="45" spans="1:36" x14ac:dyDescent="0.25">
      <c r="A45" s="36">
        <f ca="1">Comparison!U45</f>
        <v>44075</v>
      </c>
      <c r="B45" s="16">
        <f t="shared" ca="1" si="3"/>
        <v>410.86114363379068</v>
      </c>
      <c r="C45" s="16">
        <f t="shared" ca="1" si="3"/>
        <v>459.32821917890027</v>
      </c>
      <c r="D45" s="16">
        <f t="shared" ca="1" si="3"/>
        <v>502.81044019572255</v>
      </c>
      <c r="E45" s="16">
        <f t="shared" ca="1" si="2"/>
        <v>546.52122471628934</v>
      </c>
      <c r="F45" s="16">
        <f t="shared" ca="1" si="2"/>
        <v>597.48620534812687</v>
      </c>
      <c r="G45" s="16">
        <f t="shared" ca="1" si="2"/>
        <v>640.2174695915545</v>
      </c>
      <c r="H45" s="16">
        <f t="shared" ca="1" si="2"/>
        <v>721.25882521883273</v>
      </c>
      <c r="I45" s="16">
        <f t="shared" ca="1" si="2"/>
        <v>829.95703979634561</v>
      </c>
      <c r="J45" s="16">
        <f t="shared" ca="1" si="2"/>
        <v>913.247910447815</v>
      </c>
      <c r="M45" s="1">
        <v>45</v>
      </c>
      <c r="AG45" s="1"/>
      <c r="AH45" s="1"/>
      <c r="AI45" s="1"/>
      <c r="AJ45" s="1"/>
    </row>
    <row r="46" spans="1:36" x14ac:dyDescent="0.25">
      <c r="A46" s="36">
        <f ca="1">Comparison!U46</f>
        <v>44105</v>
      </c>
      <c r="B46" s="16">
        <f t="shared" ca="1" si="3"/>
        <v>368.2894587086509</v>
      </c>
      <c r="C46" s="16">
        <f t="shared" ca="1" si="3"/>
        <v>402.24036704350078</v>
      </c>
      <c r="D46" s="16">
        <f t="shared" ca="1" si="3"/>
        <v>459.67162278718337</v>
      </c>
      <c r="E46" s="16">
        <f t="shared" ca="1" si="2"/>
        <v>505.96153188484988</v>
      </c>
      <c r="F46" s="16">
        <f t="shared" ca="1" si="2"/>
        <v>552.0359970144807</v>
      </c>
      <c r="G46" s="16">
        <f t="shared" ca="1" si="2"/>
        <v>622.51536954631285</v>
      </c>
      <c r="H46" s="16">
        <f t="shared" ca="1" si="2"/>
        <v>683.98197678042629</v>
      </c>
      <c r="I46" s="16">
        <f t="shared" ca="1" si="2"/>
        <v>769.43456176738869</v>
      </c>
      <c r="J46" s="16">
        <f t="shared" ca="1" si="2"/>
        <v>853.35113104466927</v>
      </c>
      <c r="M46" s="1">
        <v>46</v>
      </c>
      <c r="AG46" s="1"/>
      <c r="AH46" s="1"/>
      <c r="AI46" s="1"/>
      <c r="AJ46" s="1"/>
    </row>
    <row r="47" spans="1:36" x14ac:dyDescent="0.25">
      <c r="A47" s="36">
        <f ca="1">Comparison!U47</f>
        <v>44136</v>
      </c>
      <c r="B47" s="16">
        <f t="shared" ca="1" si="3"/>
        <v>366.32592967603847</v>
      </c>
      <c r="C47" s="16">
        <f t="shared" ca="1" si="3"/>
        <v>400.05692880504682</v>
      </c>
      <c r="D47" s="16">
        <f t="shared" ca="1" si="3"/>
        <v>452.5285333027133</v>
      </c>
      <c r="E47" s="16">
        <f t="shared" ca="1" si="2"/>
        <v>497.22674356944208</v>
      </c>
      <c r="F47" s="16">
        <f t="shared" ca="1" si="2"/>
        <v>527.15055133296437</v>
      </c>
      <c r="G47" s="16">
        <f t="shared" ca="1" si="2"/>
        <v>606.01398577915427</v>
      </c>
      <c r="H47" s="16">
        <f t="shared" ca="1" si="2"/>
        <v>634.22956327738916</v>
      </c>
      <c r="I47" s="16">
        <f t="shared" ca="1" si="2"/>
        <v>658.31245952213885</v>
      </c>
      <c r="J47" s="16">
        <f t="shared" ca="1" si="2"/>
        <v>741.60391952790474</v>
      </c>
      <c r="M47" s="1">
        <v>47</v>
      </c>
      <c r="AG47" s="1"/>
      <c r="AH47" s="1"/>
      <c r="AI47" s="1"/>
      <c r="AJ47" s="1"/>
    </row>
    <row r="48" spans="1:36" x14ac:dyDescent="0.25">
      <c r="A48" s="36">
        <f ca="1">Comparison!U48</f>
        <v>44166</v>
      </c>
      <c r="B48" s="16">
        <f t="shared" ca="1" si="3"/>
        <v>364.46220112283231</v>
      </c>
      <c r="C48" s="16">
        <f t="shared" ca="1" si="3"/>
        <v>387.23081970305412</v>
      </c>
      <c r="D48" s="16">
        <f t="shared" ca="1" si="3"/>
        <v>422.57176020604243</v>
      </c>
      <c r="E48" s="16">
        <f t="shared" ca="1" si="2"/>
        <v>483.4826166761564</v>
      </c>
      <c r="F48" s="16">
        <f t="shared" ca="1" si="2"/>
        <v>537.14397806658417</v>
      </c>
      <c r="G48" s="16">
        <f t="shared" ca="1" si="2"/>
        <v>546.26924550222679</v>
      </c>
      <c r="H48" s="16">
        <f t="shared" ca="1" si="2"/>
        <v>592.90951521387717</v>
      </c>
      <c r="I48" s="16">
        <f t="shared" ca="1" si="2"/>
        <v>643.58751287341033</v>
      </c>
      <c r="J48" s="16">
        <f t="shared" ca="1" si="2"/>
        <v>683.33281445813475</v>
      </c>
      <c r="M48" s="1">
        <v>48</v>
      </c>
      <c r="AG48" s="1"/>
      <c r="AH48" s="1"/>
      <c r="AI48" s="1"/>
      <c r="AJ48" s="1"/>
    </row>
    <row r="49" spans="1:36" x14ac:dyDescent="0.25">
      <c r="A49" s="36">
        <f ca="1">Comparison!U49</f>
        <v>44197</v>
      </c>
      <c r="B49" s="16">
        <f t="shared" ca="1" si="3"/>
        <v>355.37684543861064</v>
      </c>
      <c r="C49" s="16">
        <f t="shared" ca="1" si="3"/>
        <v>366.9187041941135</v>
      </c>
      <c r="D49" s="16">
        <f t="shared" ca="1" si="3"/>
        <v>405.55938767998276</v>
      </c>
      <c r="E49" s="16">
        <f t="shared" ca="1" si="2"/>
        <v>443.97837140434569</v>
      </c>
      <c r="F49" s="16">
        <f t="shared" ca="1" si="2"/>
        <v>488.3889077687482</v>
      </c>
      <c r="G49" s="16">
        <f t="shared" ca="1" si="2"/>
        <v>509.73315583301229</v>
      </c>
      <c r="H49" s="16">
        <f t="shared" ca="1" si="2"/>
        <v>537.57983173356081</v>
      </c>
      <c r="I49" s="16">
        <f t="shared" ca="1" si="2"/>
        <v>568.20804189428611</v>
      </c>
      <c r="J49" s="16">
        <f t="shared" ca="1" si="2"/>
        <v>595.62545857499015</v>
      </c>
      <c r="M49" s="1">
        <v>49</v>
      </c>
      <c r="AG49" s="1"/>
      <c r="AH49" s="1"/>
      <c r="AI49" s="1"/>
      <c r="AJ49" s="1"/>
    </row>
    <row r="50" spans="1:36" x14ac:dyDescent="0.25">
      <c r="A50" s="36">
        <f ca="1">Comparison!U50</f>
        <v>44228</v>
      </c>
      <c r="B50" s="16">
        <f t="shared" ca="1" si="3"/>
        <v>297.68055437974778</v>
      </c>
      <c r="C50" s="16">
        <f t="shared" ca="1" si="3"/>
        <v>324.7155875628535</v>
      </c>
      <c r="D50" s="16">
        <f t="shared" ca="1" si="3"/>
        <v>349.85450202591841</v>
      </c>
      <c r="E50" s="16">
        <f t="shared" ca="1" si="2"/>
        <v>411.14265130721577</v>
      </c>
      <c r="F50" s="16">
        <f t="shared" ca="1" si="2"/>
        <v>439.51913127636186</v>
      </c>
      <c r="G50" s="16">
        <f t="shared" ca="1" si="2"/>
        <v>470.76339184579371</v>
      </c>
      <c r="H50" s="16">
        <f t="shared" ca="1" si="2"/>
        <v>491.29518228603865</v>
      </c>
      <c r="I50" s="16">
        <f t="shared" ca="1" si="2"/>
        <v>514.28480855819896</v>
      </c>
      <c r="J50" s="16">
        <f t="shared" ca="1" si="2"/>
        <v>526.78318228603462</v>
      </c>
      <c r="M50" s="1">
        <v>50</v>
      </c>
      <c r="AG50" s="1"/>
      <c r="AH50" s="1"/>
      <c r="AI50" s="1"/>
      <c r="AJ50" s="1"/>
    </row>
    <row r="51" spans="1:36" x14ac:dyDescent="0.25">
      <c r="A51" s="36">
        <f ca="1">Comparison!U51</f>
        <v>44256</v>
      </c>
      <c r="B51" s="16">
        <f t="shared" ca="1" si="3"/>
        <v>393.56424495866747</v>
      </c>
      <c r="C51" s="16">
        <f t="shared" ca="1" si="3"/>
        <v>415.87136241657555</v>
      </c>
      <c r="D51" s="16">
        <f t="shared" ca="1" si="3"/>
        <v>461.60392171391021</v>
      </c>
      <c r="E51" s="16">
        <f t="shared" ca="1" si="2"/>
        <v>533.51447684778839</v>
      </c>
      <c r="F51" s="16">
        <f t="shared" ca="1" si="2"/>
        <v>580.31159708386861</v>
      </c>
      <c r="G51" s="16">
        <f t="shared" ca="1" si="2"/>
        <v>651.21412214827251</v>
      </c>
      <c r="H51" s="16">
        <f t="shared" ca="1" si="2"/>
        <v>711.60001729994929</v>
      </c>
      <c r="I51" s="16">
        <f t="shared" ca="1" si="2"/>
        <v>787.79331266399686</v>
      </c>
      <c r="J51" s="16">
        <f t="shared" ca="1" si="2"/>
        <v>956.71663608860331</v>
      </c>
      <c r="M51" s="1">
        <v>51</v>
      </c>
      <c r="AG51" s="1"/>
      <c r="AH51" s="1"/>
      <c r="AI51" s="1"/>
      <c r="AJ51" s="1"/>
    </row>
    <row r="52" spans="1:36" x14ac:dyDescent="0.25">
      <c r="A52" s="36">
        <f ca="1">Comparison!U52</f>
        <v>44287</v>
      </c>
      <c r="B52" s="16">
        <f t="shared" ca="1" si="3"/>
        <v>469.65569409288031</v>
      </c>
      <c r="C52" s="16">
        <f t="shared" ca="1" si="3"/>
        <v>563.42988600186686</v>
      </c>
      <c r="D52" s="16">
        <f t="shared" ca="1" si="3"/>
        <v>665.89117434505727</v>
      </c>
      <c r="E52" s="16">
        <f t="shared" ca="1" si="2"/>
        <v>776.21574934208195</v>
      </c>
      <c r="F52" s="16">
        <f t="shared" ca="1" si="2"/>
        <v>826.624267090893</v>
      </c>
      <c r="G52" s="16">
        <f t="shared" ca="1" si="2"/>
        <v>949.30639281125013</v>
      </c>
      <c r="H52" s="16">
        <f t="shared" ca="1" si="2"/>
        <v>1085.7668990010243</v>
      </c>
      <c r="I52" s="16">
        <f t="shared" ca="1" si="2"/>
        <v>1194.6605340747076</v>
      </c>
      <c r="J52" s="16">
        <f t="shared" ca="1" si="2"/>
        <v>1459.6915353738329</v>
      </c>
      <c r="M52" s="1">
        <v>52</v>
      </c>
      <c r="AG52" s="1"/>
      <c r="AH52" s="1"/>
      <c r="AI52" s="1"/>
      <c r="AJ52" s="1"/>
    </row>
    <row r="53" spans="1:36" x14ac:dyDescent="0.25">
      <c r="A53" s="36">
        <f ca="1">Comparison!U53</f>
        <v>44317</v>
      </c>
      <c r="B53" s="16">
        <f t="shared" ca="1" si="3"/>
        <v>842.67450738012667</v>
      </c>
      <c r="C53" s="16">
        <f t="shared" ca="1" si="3"/>
        <v>1127.1877437105527</v>
      </c>
      <c r="D53" s="16">
        <f t="shared" ca="1" si="3"/>
        <v>1335.03815052716</v>
      </c>
      <c r="E53" s="16">
        <f t="shared" ca="1" si="2"/>
        <v>1776.0476164885608</v>
      </c>
      <c r="F53" s="16">
        <f t="shared" ca="1" si="2"/>
        <v>1887.421316142724</v>
      </c>
      <c r="G53" s="16">
        <f t="shared" ca="1" si="2"/>
        <v>2274.1406384498446</v>
      </c>
      <c r="H53" s="16">
        <f t="shared" ca="1" si="2"/>
        <v>2529.5966176545303</v>
      </c>
      <c r="I53" s="16">
        <f t="shared" ca="1" si="2"/>
        <v>2705.8169838295039</v>
      </c>
      <c r="J53" s="16">
        <f t="shared" ca="1" si="2"/>
        <v>3475.5616099207391</v>
      </c>
      <c r="M53" s="1">
        <v>53</v>
      </c>
      <c r="AG53" s="1"/>
      <c r="AH53" s="1"/>
      <c r="AI53" s="1"/>
      <c r="AJ53" s="1"/>
    </row>
    <row r="54" spans="1:36" x14ac:dyDescent="0.25">
      <c r="A54" s="36">
        <f ca="1">Comparison!U54</f>
        <v>44348</v>
      </c>
      <c r="B54" s="16">
        <f t="shared" ca="1" si="3"/>
        <v>967.00798719451586</v>
      </c>
      <c r="C54" s="16">
        <f t="shared" ca="1" si="3"/>
        <v>1299.3198403308108</v>
      </c>
      <c r="D54" s="16">
        <f t="shared" ca="1" si="3"/>
        <v>1439.3140485029703</v>
      </c>
      <c r="E54" s="16">
        <f t="shared" ca="1" si="2"/>
        <v>1839.7156820660666</v>
      </c>
      <c r="F54" s="16">
        <f t="shared" ca="1" si="2"/>
        <v>2106.4278965623239</v>
      </c>
      <c r="G54" s="16">
        <f t="shared" ca="1" si="2"/>
        <v>2342.2145112496391</v>
      </c>
      <c r="H54" s="16">
        <f t="shared" ca="1" si="2"/>
        <v>2795.0809828328274</v>
      </c>
      <c r="I54" s="16">
        <f t="shared" ca="1" si="2"/>
        <v>3510.0142238227809</v>
      </c>
      <c r="J54" s="16">
        <f t="shared" ca="1" si="2"/>
        <v>4327.2236556751541</v>
      </c>
      <c r="M54" s="1">
        <v>54</v>
      </c>
      <c r="AG54" s="1"/>
      <c r="AH54" s="1"/>
      <c r="AI54" s="1"/>
      <c r="AJ54" s="1"/>
    </row>
    <row r="55" spans="1:36" x14ac:dyDescent="0.25">
      <c r="A55" s="36">
        <f ca="1">Comparison!U55</f>
        <v>44378</v>
      </c>
      <c r="B55" s="16">
        <f t="shared" ca="1" si="3"/>
        <v>466.42330353770132</v>
      </c>
      <c r="C55" s="16">
        <f t="shared" ca="1" si="3"/>
        <v>538.07429193446342</v>
      </c>
      <c r="D55" s="16">
        <f t="shared" ca="1" si="3"/>
        <v>643.29172645083224</v>
      </c>
      <c r="E55" s="16">
        <f t="shared" ca="1" si="2"/>
        <v>701.34502167681512</v>
      </c>
      <c r="F55" s="16">
        <f t="shared" ca="1" si="2"/>
        <v>913.35486098247065</v>
      </c>
      <c r="G55" s="16">
        <f t="shared" ca="1" si="2"/>
        <v>1148.2528833182214</v>
      </c>
      <c r="H55" s="16">
        <f t="shared" ca="1" si="2"/>
        <v>1397.4513914582928</v>
      </c>
      <c r="I55" s="16">
        <f t="shared" ca="1" si="2"/>
        <v>1652.2550945117077</v>
      </c>
      <c r="J55" s="16">
        <f t="shared" ca="1" si="2"/>
        <v>2121.8210404854335</v>
      </c>
      <c r="M55" s="1">
        <v>55</v>
      </c>
      <c r="AG55" s="1"/>
      <c r="AH55" s="1"/>
      <c r="AI55" s="1"/>
      <c r="AJ55" s="1"/>
    </row>
    <row r="56" spans="1:36" x14ac:dyDescent="0.25">
      <c r="A56" s="36">
        <f ca="1">Comparison!U56</f>
        <v>44409</v>
      </c>
      <c r="B56" s="16">
        <f t="shared" ca="1" si="3"/>
        <v>402.59696660240968</v>
      </c>
      <c r="C56" s="16">
        <f t="shared" ca="1" si="3"/>
        <v>453.79008920723146</v>
      </c>
      <c r="D56" s="16">
        <f t="shared" ca="1" si="3"/>
        <v>463.80771356061769</v>
      </c>
      <c r="E56" s="16">
        <f t="shared" ca="1" si="2"/>
        <v>533.49040527718591</v>
      </c>
      <c r="F56" s="16">
        <f t="shared" ca="1" si="2"/>
        <v>587.90658279983984</v>
      </c>
      <c r="G56" s="16">
        <f t="shared" ca="1" si="2"/>
        <v>649.25025123176783</v>
      </c>
      <c r="H56" s="16">
        <f t="shared" ca="1" si="2"/>
        <v>753.99564370769701</v>
      </c>
      <c r="I56" s="16">
        <f t="shared" ca="1" si="2"/>
        <v>809.46170119892349</v>
      </c>
      <c r="J56" s="16">
        <f t="shared" ca="1" si="2"/>
        <v>1027.7873018325506</v>
      </c>
      <c r="M56" s="1">
        <v>56</v>
      </c>
      <c r="AG56" s="1"/>
      <c r="AH56" s="1"/>
      <c r="AI56" s="1"/>
      <c r="AJ56" s="1"/>
    </row>
    <row r="57" spans="1:36" x14ac:dyDescent="0.25">
      <c r="A57" s="36">
        <f ca="1">Comparison!U57</f>
        <v>44440</v>
      </c>
      <c r="B57" s="16">
        <f t="shared" ca="1" si="3"/>
        <v>407.19670589154822</v>
      </c>
      <c r="C57" s="16">
        <f t="shared" ca="1" si="3"/>
        <v>454.55016445080923</v>
      </c>
      <c r="D57" s="16">
        <f t="shared" ca="1" si="3"/>
        <v>500.00292975113581</v>
      </c>
      <c r="E57" s="16">
        <f t="shared" ca="1" si="2"/>
        <v>541.05276779242433</v>
      </c>
      <c r="F57" s="16">
        <f t="shared" ca="1" si="2"/>
        <v>587.54112423135655</v>
      </c>
      <c r="G57" s="16">
        <f t="shared" ca="1" si="2"/>
        <v>629.71687869562231</v>
      </c>
      <c r="H57" s="16">
        <f t="shared" ca="1" si="2"/>
        <v>730.84802316461219</v>
      </c>
      <c r="I57" s="16">
        <f t="shared" ca="1" si="2"/>
        <v>848.57840399382894</v>
      </c>
      <c r="J57" s="16">
        <f t="shared" ca="1" si="2"/>
        <v>911.47588380258765</v>
      </c>
      <c r="M57" s="1">
        <v>57</v>
      </c>
      <c r="AG57" s="1"/>
      <c r="AH57" s="1"/>
      <c r="AI57" s="1"/>
      <c r="AJ57" s="1"/>
    </row>
    <row r="58" spans="1:36" x14ac:dyDescent="0.25">
      <c r="A58" s="36">
        <f ca="1">Comparison!U58</f>
        <v>44470</v>
      </c>
      <c r="B58" s="16">
        <f t="shared" ca="1" si="3"/>
        <v>366.0782814366861</v>
      </c>
      <c r="C58" s="16">
        <f t="shared" ca="1" si="3"/>
        <v>400.61554908002336</v>
      </c>
      <c r="D58" s="16">
        <f t="shared" ca="1" si="3"/>
        <v>456.70872206269649</v>
      </c>
      <c r="E58" s="16">
        <f t="shared" ca="1" si="2"/>
        <v>500.12658585331235</v>
      </c>
      <c r="F58" s="16">
        <f t="shared" ca="1" si="2"/>
        <v>553.46839495866448</v>
      </c>
      <c r="G58" s="16">
        <f t="shared" ca="1" si="2"/>
        <v>620.33419047799134</v>
      </c>
      <c r="H58" s="16">
        <f t="shared" ca="1" si="2"/>
        <v>683.79842112190533</v>
      </c>
      <c r="I58" s="16">
        <f t="shared" ca="1" si="2"/>
        <v>763.25305390886047</v>
      </c>
      <c r="J58" s="16">
        <f t="shared" ca="1" si="2"/>
        <v>857.30111081797747</v>
      </c>
      <c r="M58" s="1">
        <v>58</v>
      </c>
      <c r="AG58" s="1"/>
      <c r="AH58" s="1"/>
      <c r="AI58" s="1"/>
      <c r="AJ58" s="1"/>
    </row>
    <row r="59" spans="1:36" x14ac:dyDescent="0.25">
      <c r="A59" s="36">
        <f ca="1">Comparison!U59</f>
        <v>44501</v>
      </c>
      <c r="B59" s="16">
        <f t="shared" ca="1" si="3"/>
        <v>363.69203387422692</v>
      </c>
      <c r="C59" s="16">
        <f t="shared" ca="1" si="3"/>
        <v>397.24777059180315</v>
      </c>
      <c r="D59" s="16">
        <f t="shared" ca="1" si="3"/>
        <v>451.47401749219114</v>
      </c>
      <c r="E59" s="16">
        <f t="shared" ca="1" si="2"/>
        <v>500.1962786243177</v>
      </c>
      <c r="F59" s="16">
        <f t="shared" ca="1" si="2"/>
        <v>524.18869901180915</v>
      </c>
      <c r="G59" s="16">
        <f t="shared" ca="1" si="2"/>
        <v>601.9432908136082</v>
      </c>
      <c r="H59" s="16">
        <f t="shared" ca="1" si="2"/>
        <v>642.64930960052095</v>
      </c>
      <c r="I59" s="16">
        <f t="shared" ca="1" si="2"/>
        <v>659.43972209165952</v>
      </c>
      <c r="J59" s="16">
        <f t="shared" ca="1" si="2"/>
        <v>745.39602504832044</v>
      </c>
      <c r="M59" s="1">
        <v>59</v>
      </c>
      <c r="AG59" s="1"/>
      <c r="AH59" s="1"/>
      <c r="AI59" s="1"/>
      <c r="AJ59" s="1"/>
    </row>
    <row r="60" spans="1:36" x14ac:dyDescent="0.25">
      <c r="A60" s="36">
        <f ca="1">Comparison!U60</f>
        <v>44531</v>
      </c>
      <c r="B60" s="16">
        <f t="shared" ca="1" si="3"/>
        <v>364.08987770983072</v>
      </c>
      <c r="C60" s="16">
        <f t="shared" ca="1" si="3"/>
        <v>384.66569610449028</v>
      </c>
      <c r="D60" s="16">
        <f t="shared" ca="1" si="3"/>
        <v>419.63418556352349</v>
      </c>
      <c r="E60" s="16">
        <f t="shared" ca="1" si="2"/>
        <v>481.92844275753572</v>
      </c>
      <c r="F60" s="16">
        <f t="shared" ca="1" si="2"/>
        <v>530.32779535162354</v>
      </c>
      <c r="G60" s="16">
        <f t="shared" ca="1" si="2"/>
        <v>545.24105340664755</v>
      </c>
      <c r="H60" s="16">
        <f t="shared" ca="1" si="2"/>
        <v>614.58224944460858</v>
      </c>
      <c r="I60" s="16">
        <f t="shared" ca="1" si="2"/>
        <v>648.08099847420408</v>
      </c>
      <c r="J60" s="16">
        <f t="shared" ca="1" si="2"/>
        <v>672.71730883387499</v>
      </c>
      <c r="M60" s="1">
        <v>60</v>
      </c>
      <c r="AG60" s="1"/>
      <c r="AH60" s="1"/>
      <c r="AI60" s="1"/>
      <c r="AJ60" s="1"/>
    </row>
    <row r="61" spans="1:36" x14ac:dyDescent="0.25">
      <c r="A61" s="36">
        <f ca="1">Comparison!U61</f>
        <v>44562</v>
      </c>
      <c r="B61" s="16">
        <f t="shared" ca="1" si="3"/>
        <v>352.85907670438013</v>
      </c>
      <c r="C61" s="16">
        <f t="shared" ca="1" si="3"/>
        <v>367.48979255427054</v>
      </c>
      <c r="D61" s="16">
        <f t="shared" ca="1" si="3"/>
        <v>404.76859905851035</v>
      </c>
      <c r="E61" s="16">
        <f t="shared" ca="1" si="2"/>
        <v>440.5398118481952</v>
      </c>
      <c r="F61" s="16">
        <f t="shared" ca="1" si="2"/>
        <v>485.2786230900677</v>
      </c>
      <c r="G61" s="16">
        <f t="shared" ca="1" si="2"/>
        <v>509.55050678026254</v>
      </c>
      <c r="H61" s="16">
        <f t="shared" ca="1" si="2"/>
        <v>546.81022882293269</v>
      </c>
      <c r="I61" s="16">
        <f t="shared" ca="1" si="2"/>
        <v>569.90538358936863</v>
      </c>
      <c r="J61" s="16">
        <f t="shared" ca="1" si="2"/>
        <v>594.92725857498272</v>
      </c>
      <c r="M61" s="1">
        <v>61</v>
      </c>
      <c r="AG61" s="1"/>
      <c r="AH61" s="1"/>
      <c r="AI61" s="1"/>
      <c r="AJ61" s="1"/>
    </row>
    <row r="62" spans="1:36" x14ac:dyDescent="0.25">
      <c r="A62" s="36">
        <f ca="1">Comparison!U62</f>
        <v>44593</v>
      </c>
      <c r="B62" s="16">
        <f t="shared" ca="1" si="3"/>
        <v>301.01575983086735</v>
      </c>
      <c r="C62" s="16">
        <f t="shared" ca="1" si="3"/>
        <v>324.12174823468183</v>
      </c>
      <c r="D62" s="16">
        <f t="shared" ca="1" si="3"/>
        <v>348.03463184132698</v>
      </c>
      <c r="E62" s="16">
        <f t="shared" ca="1" si="2"/>
        <v>408.0659512198049</v>
      </c>
      <c r="F62" s="16">
        <f t="shared" ca="1" si="2"/>
        <v>437.82072811885757</v>
      </c>
      <c r="G62" s="16">
        <f t="shared" ca="1" si="2"/>
        <v>469.81133810694502</v>
      </c>
      <c r="H62" s="16">
        <f t="shared" ca="1" si="2"/>
        <v>490.3287822860363</v>
      </c>
      <c r="I62" s="16">
        <f t="shared" ca="1" si="2"/>
        <v>515.88350684328918</v>
      </c>
      <c r="J62" s="16">
        <f t="shared" ca="1" si="2"/>
        <v>527.89731055071616</v>
      </c>
      <c r="M62" s="1">
        <v>62</v>
      </c>
      <c r="AG62" s="1"/>
      <c r="AH62" s="1"/>
      <c r="AI62" s="1"/>
      <c r="AJ62" s="1"/>
    </row>
    <row r="63" spans="1:36" x14ac:dyDescent="0.25">
      <c r="A63" s="36">
        <f ca="1">Comparison!U63</f>
        <v>44621</v>
      </c>
      <c r="B63" s="16">
        <f t="shared" ca="1" si="3"/>
        <v>393.11084495866754</v>
      </c>
      <c r="C63" s="16">
        <f t="shared" ca="1" si="3"/>
        <v>411.12869883573751</v>
      </c>
      <c r="D63" s="16">
        <f t="shared" ca="1" si="3"/>
        <v>455.30102185458264</v>
      </c>
      <c r="E63" s="16">
        <f t="shared" ca="1" si="2"/>
        <v>526.83176615462912</v>
      </c>
      <c r="F63" s="16">
        <f t="shared" ca="1" si="2"/>
        <v>610.360783884385</v>
      </c>
      <c r="G63" s="16">
        <f t="shared" ca="1" si="2"/>
        <v>650.23812531482679</v>
      </c>
      <c r="H63" s="16">
        <f t="shared" ca="1" si="2"/>
        <v>699.53752052010543</v>
      </c>
      <c r="I63" s="16">
        <f t="shared" ca="1" si="2"/>
        <v>743.97672486308477</v>
      </c>
      <c r="J63" s="16">
        <f t="shared" ca="1" si="2"/>
        <v>888.34419763135043</v>
      </c>
      <c r="M63" s="1">
        <v>63</v>
      </c>
      <c r="AG63" s="1"/>
      <c r="AH63" s="1"/>
      <c r="AI63" s="1"/>
      <c r="AJ63" s="1"/>
    </row>
    <row r="64" spans="1:36" x14ac:dyDescent="0.25">
      <c r="A64" s="36" t="str">
        <f ca="1">Comparison!U64</f>
        <v/>
      </c>
      <c r="B64" s="16">
        <f t="shared" ca="1" si="3"/>
        <v>469.85272594095881</v>
      </c>
      <c r="C64" s="16">
        <f t="shared" ca="1" si="3"/>
        <v>563.56437930057166</v>
      </c>
      <c r="D64" s="16">
        <f t="shared" ca="1" si="3"/>
        <v>651.61898008565424</v>
      </c>
      <c r="E64" s="16">
        <f t="shared" ca="1" si="2"/>
        <v>771.62640707958781</v>
      </c>
      <c r="F64" s="16">
        <f t="shared" ca="1" si="2"/>
        <v>863.22818904155554</v>
      </c>
      <c r="G64" s="16">
        <f t="shared" ca="1" si="2"/>
        <v>980.0267524588096</v>
      </c>
      <c r="H64" s="16">
        <f t="shared" ca="1" si="2"/>
        <v>1061.2065621427555</v>
      </c>
      <c r="I64" s="16">
        <f t="shared" ca="1" si="2"/>
        <v>1172.8728424090602</v>
      </c>
      <c r="J64" s="16">
        <f t="shared" ca="1" si="2"/>
        <v>1423.3092432511144</v>
      </c>
      <c r="K64" s="413"/>
      <c r="L64" s="413"/>
      <c r="M64" s="413">
        <v>64</v>
      </c>
      <c r="AG64" s="1"/>
      <c r="AH64" s="1"/>
      <c r="AI64" s="1"/>
      <c r="AJ64" s="1"/>
    </row>
    <row r="65" spans="1:36" x14ac:dyDescent="0.25">
      <c r="A65" s="36" t="str">
        <f ca="1">Comparison!U65</f>
        <v/>
      </c>
      <c r="B65" s="16">
        <f t="shared" ca="1" si="3"/>
        <v>853.0643009304722</v>
      </c>
      <c r="C65" s="16">
        <f t="shared" ca="1" si="3"/>
        <v>1140.5786688278324</v>
      </c>
      <c r="D65" s="16">
        <f t="shared" ca="1" si="3"/>
        <v>1416.2996611807023</v>
      </c>
      <c r="E65" s="16">
        <f t="shared" ca="1" si="2"/>
        <v>1721.1191455961962</v>
      </c>
      <c r="F65" s="16">
        <f t="shared" ca="1" si="2"/>
        <v>1848.903722431357</v>
      </c>
      <c r="G65" s="16">
        <f t="shared" ca="1" si="2"/>
        <v>2245.5566614342347</v>
      </c>
      <c r="H65" s="16">
        <f t="shared" ca="1" si="2"/>
        <v>2511.6007825905476</v>
      </c>
      <c r="I65" s="16">
        <f t="shared" ca="1" si="2"/>
        <v>2732.5591852061798</v>
      </c>
      <c r="J65" s="16">
        <f t="shared" ca="1" si="2"/>
        <v>3485.7687278792032</v>
      </c>
      <c r="K65" s="413"/>
      <c r="L65" s="413"/>
      <c r="M65" s="413">
        <v>65</v>
      </c>
      <c r="AG65" s="1"/>
      <c r="AH65" s="1"/>
      <c r="AI65" s="1"/>
      <c r="AJ65" s="1"/>
    </row>
    <row r="66" spans="1:36" x14ac:dyDescent="0.25">
      <c r="A66" s="36" t="str">
        <f ca="1">Comparison!U66</f>
        <v/>
      </c>
      <c r="B66" s="16">
        <f t="shared" ca="1" si="3"/>
        <v>959.23786209422121</v>
      </c>
      <c r="C66" s="16">
        <f t="shared" ca="1" si="3"/>
        <v>1250.3535805868421</v>
      </c>
      <c r="D66" s="16">
        <f t="shared" ca="1" si="3"/>
        <v>1441.0064229001082</v>
      </c>
      <c r="E66" s="16">
        <f t="shared" ca="1" si="2"/>
        <v>1847.3018723355997</v>
      </c>
      <c r="F66" s="16">
        <f t="shared" ca="1" si="2"/>
        <v>2059.8966439932829</v>
      </c>
      <c r="G66" s="16">
        <f t="shared" ca="1" si="2"/>
        <v>2341.0293006816792</v>
      </c>
      <c r="H66" s="16">
        <f t="shared" ca="1" si="2"/>
        <v>2736.5833410966447</v>
      </c>
      <c r="I66" s="16">
        <f t="shared" ca="1" si="2"/>
        <v>3792.8407822017034</v>
      </c>
      <c r="J66" s="16">
        <f t="shared" ca="1" si="2"/>
        <v>4569.9109560213992</v>
      </c>
      <c r="K66" s="413"/>
      <c r="L66" s="413"/>
      <c r="M66" s="413">
        <v>66</v>
      </c>
      <c r="AG66" s="1"/>
      <c r="AH66" s="1"/>
      <c r="AI66" s="1"/>
      <c r="AJ66" s="1"/>
    </row>
    <row r="67" spans="1:36" x14ac:dyDescent="0.25">
      <c r="A67" s="36" t="str">
        <f ca="1">Comparison!U67</f>
        <v/>
      </c>
      <c r="B67" s="16">
        <f t="shared" ca="1" si="3"/>
        <v>464.23259719444752</v>
      </c>
      <c r="C67" s="16">
        <f t="shared" ca="1" si="3"/>
        <v>527.05526504996737</v>
      </c>
      <c r="D67" s="16">
        <f t="shared" ca="1" si="3"/>
        <v>647.8440748619887</v>
      </c>
      <c r="E67" s="16">
        <f t="shared" ca="1" si="2"/>
        <v>701.30183119107585</v>
      </c>
      <c r="F67" s="16">
        <f t="shared" ca="1" si="2"/>
        <v>913.35486098247065</v>
      </c>
      <c r="G67" s="16">
        <f t="shared" ca="1" si="2"/>
        <v>1166.2989677367868</v>
      </c>
      <c r="H67" s="16">
        <f t="shared" ca="1" si="2"/>
        <v>1570.010144299104</v>
      </c>
      <c r="I67" s="16">
        <f t="shared" ca="1" si="2"/>
        <v>1705.5334276411434</v>
      </c>
      <c r="J67" s="16">
        <f t="shared" ca="1" si="2"/>
        <v>2335.2357480185101</v>
      </c>
      <c r="K67" s="413"/>
      <c r="L67" s="413"/>
      <c r="M67" s="413">
        <v>67</v>
      </c>
      <c r="AG67" s="1"/>
      <c r="AH67" s="1"/>
      <c r="AI67" s="1"/>
      <c r="AJ67" s="1"/>
    </row>
    <row r="68" spans="1:36" x14ac:dyDescent="0.25">
      <c r="A68" s="36" t="str">
        <f ca="1">Comparison!U68</f>
        <v/>
      </c>
      <c r="B68" s="16">
        <f t="shared" ca="1" si="3"/>
        <v>402.68628809712709</v>
      </c>
      <c r="C68" s="16">
        <f t="shared" ca="1" si="3"/>
        <v>453.42149066673545</v>
      </c>
      <c r="D68" s="16">
        <f t="shared" ca="1" si="3"/>
        <v>468.25931633936568</v>
      </c>
      <c r="E68" s="16">
        <f t="shared" ca="1" si="2"/>
        <v>526.48337350404734</v>
      </c>
      <c r="F68" s="16">
        <f t="shared" ca="1" si="2"/>
        <v>578.44244322624445</v>
      </c>
      <c r="G68" s="16">
        <f t="shared" ca="1" si="2"/>
        <v>638.736831933644</v>
      </c>
      <c r="H68" s="16">
        <f t="shared" ca="1" si="2"/>
        <v>744.41506235173779</v>
      </c>
      <c r="I68" s="16">
        <f t="shared" ca="1" si="2"/>
        <v>896.07943599090083</v>
      </c>
      <c r="J68" s="16">
        <f t="shared" ca="1" si="2"/>
        <v>1028.6823497642476</v>
      </c>
      <c r="K68" s="413"/>
      <c r="L68" s="413"/>
      <c r="M68" s="413">
        <v>68</v>
      </c>
      <c r="AG68" s="1"/>
      <c r="AH68" s="1"/>
      <c r="AI68" s="1"/>
      <c r="AJ68" s="1"/>
    </row>
    <row r="69" spans="1:36" x14ac:dyDescent="0.25">
      <c r="A69" s="36" t="str">
        <f ca="1">Comparison!U69</f>
        <v/>
      </c>
      <c r="B69" s="16">
        <f t="shared" ca="1" si="3"/>
        <v>411.72244107313827</v>
      </c>
      <c r="C69" s="16">
        <f t="shared" ca="1" si="3"/>
        <v>443.19827206848464</v>
      </c>
      <c r="D69" s="16">
        <f t="shared" ca="1" si="3"/>
        <v>489.30026819734564</v>
      </c>
      <c r="E69" s="16">
        <f t="shared" ca="1" si="2"/>
        <v>531.8867760310651</v>
      </c>
      <c r="F69" s="16">
        <f t="shared" ca="1" si="2"/>
        <v>573.97215410847502</v>
      </c>
      <c r="G69" s="16">
        <f t="shared" ca="1" si="2"/>
        <v>617.45718749540458</v>
      </c>
      <c r="H69" s="16">
        <f t="shared" ca="1" si="2"/>
        <v>713.61614070815335</v>
      </c>
      <c r="I69" s="16">
        <f t="shared" ca="1" si="2"/>
        <v>827.32782846049054</v>
      </c>
      <c r="J69" s="16">
        <f t="shared" ca="1" si="2"/>
        <v>859.59902310990913</v>
      </c>
      <c r="K69" s="413"/>
      <c r="L69" s="413"/>
      <c r="M69" s="413">
        <v>69</v>
      </c>
      <c r="AG69" s="1"/>
      <c r="AH69" s="1"/>
      <c r="AI69" s="1"/>
      <c r="AJ69" s="1"/>
    </row>
    <row r="70" spans="1:36" x14ac:dyDescent="0.25">
      <c r="A70" s="36" t="str">
        <f ca="1">Comparison!U70</f>
        <v/>
      </c>
      <c r="B70" s="16" t="e">
        <f t="shared" ca="1" si="3"/>
        <v>#NUM!</v>
      </c>
      <c r="C70" s="16" t="e">
        <f t="shared" ca="1" si="3"/>
        <v>#NUM!</v>
      </c>
      <c r="D70" s="16" t="e">
        <f t="shared" ca="1" si="3"/>
        <v>#NUM!</v>
      </c>
      <c r="E70" s="16" t="e">
        <f t="shared" ca="1" si="2"/>
        <v>#NUM!</v>
      </c>
      <c r="F70" s="16" t="e">
        <f t="shared" ca="1" si="2"/>
        <v>#NUM!</v>
      </c>
      <c r="G70" s="16" t="e">
        <f t="shared" ca="1" si="2"/>
        <v>#NUM!</v>
      </c>
      <c r="H70" s="16" t="e">
        <f t="shared" ca="1" si="2"/>
        <v>#NUM!</v>
      </c>
      <c r="I70" s="16" t="e">
        <f t="shared" ca="1" si="2"/>
        <v>#NUM!</v>
      </c>
      <c r="J70" s="16" t="e">
        <f t="shared" ca="1" si="2"/>
        <v>#NUM!</v>
      </c>
      <c r="K70" s="413"/>
      <c r="L70" s="413"/>
      <c r="M70" s="413">
        <v>70</v>
      </c>
      <c r="AG70" s="1"/>
      <c r="AH70" s="1"/>
      <c r="AI70" s="1"/>
      <c r="AJ70" s="1"/>
    </row>
    <row r="71" spans="1:36" x14ac:dyDescent="0.25">
      <c r="A71" s="36" t="str">
        <f ca="1">Comparison!U71</f>
        <v/>
      </c>
      <c r="B71" s="16" t="e">
        <f t="shared" ca="1" si="3"/>
        <v>#NUM!</v>
      </c>
      <c r="C71" s="16" t="e">
        <f t="shared" ca="1" si="3"/>
        <v>#NUM!</v>
      </c>
      <c r="D71" s="16" t="e">
        <f t="shared" ca="1" si="3"/>
        <v>#NUM!</v>
      </c>
      <c r="E71" s="16" t="e">
        <f t="shared" ca="1" si="2"/>
        <v>#NUM!</v>
      </c>
      <c r="F71" s="16" t="e">
        <f t="shared" ca="1" si="2"/>
        <v>#NUM!</v>
      </c>
      <c r="G71" s="16" t="e">
        <f t="shared" ca="1" si="2"/>
        <v>#NUM!</v>
      </c>
      <c r="H71" s="16" t="e">
        <f t="shared" ca="1" si="2"/>
        <v>#NUM!</v>
      </c>
      <c r="I71" s="16" t="e">
        <f t="shared" ca="1" si="2"/>
        <v>#NUM!</v>
      </c>
      <c r="J71" s="16" t="e">
        <f t="shared" ca="1" si="2"/>
        <v>#NUM!</v>
      </c>
      <c r="K71" s="413"/>
      <c r="L71" s="413"/>
      <c r="M71" s="413">
        <v>71</v>
      </c>
      <c r="AG71" s="1"/>
      <c r="AH71" s="1"/>
      <c r="AI71" s="1"/>
      <c r="AJ71" s="1"/>
    </row>
    <row r="72" spans="1:36" x14ac:dyDescent="0.25">
      <c r="A72" s="36" t="str">
        <f ca="1">Comparison!U72</f>
        <v/>
      </c>
      <c r="B72" s="16"/>
      <c r="C72" s="16"/>
      <c r="D72" s="16"/>
      <c r="E72" s="201" t="s">
        <v>294</v>
      </c>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row>
    <row r="73" spans="1:36" x14ac:dyDescent="0.25">
      <c r="A73" s="36" t="str">
        <f ca="1">Comparison!U73</f>
        <v/>
      </c>
      <c r="B73" s="16"/>
      <c r="C73" s="16"/>
      <c r="D73" s="333" t="s">
        <v>324</v>
      </c>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row>
    <row r="74" spans="1:36" x14ac:dyDescent="0.25">
      <c r="A74" s="36" t="str">
        <f ca="1">Comparison!U74</f>
        <v/>
      </c>
      <c r="B74" s="16"/>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row>
    <row r="75" spans="1:36" x14ac:dyDescent="0.25">
      <c r="A75" s="36" t="str">
        <f ca="1">Comparison!U75</f>
        <v/>
      </c>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row>
    <row r="76" spans="1:36" x14ac:dyDescent="0.25">
      <c r="A76" s="36" t="str">
        <f ca="1">Comparison!U76</f>
        <v/>
      </c>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row>
    <row r="77" spans="1:36" x14ac:dyDescent="0.25">
      <c r="A77" s="36" t="str">
        <f ca="1">Comparison!U77</f>
        <v/>
      </c>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row>
    <row r="78" spans="1:36" x14ac:dyDescent="0.25">
      <c r="A78" s="36" t="str">
        <f ca="1">Comparison!U78</f>
        <v/>
      </c>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row>
    <row r="79" spans="1:36" x14ac:dyDescent="0.25">
      <c r="A79" s="36" t="str">
        <f ca="1">Comparison!U79</f>
        <v/>
      </c>
      <c r="B79" s="16"/>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row>
    <row r="80" spans="1:36" x14ac:dyDescent="0.25">
      <c r="A80" s="36" t="str">
        <f ca="1">Comparison!U80</f>
        <v/>
      </c>
      <c r="B80" s="16"/>
      <c r="C80" s="16"/>
      <c r="D80" s="16"/>
      <c r="E80" s="16"/>
      <c r="F80" s="16"/>
      <c r="G80" s="16"/>
      <c r="H80" s="16"/>
      <c r="I80" s="16"/>
      <c r="J80" s="16"/>
      <c r="K80" s="16"/>
      <c r="L80" s="16"/>
      <c r="M80" s="16"/>
      <c r="N80" s="16"/>
      <c r="O80" s="16"/>
      <c r="P80" s="16"/>
      <c r="Q80" s="16"/>
      <c r="R80" s="16"/>
      <c r="S80" s="16"/>
      <c r="T80" s="16"/>
      <c r="U80" s="16"/>
      <c r="V80" s="16"/>
      <c r="W80" s="16"/>
      <c r="X80" s="16"/>
      <c r="Y80" s="16"/>
      <c r="Z80" s="16"/>
      <c r="AA80" s="16"/>
      <c r="AB80" s="16"/>
      <c r="AC80" s="16"/>
      <c r="AD80" s="16"/>
      <c r="AE80" s="16"/>
      <c r="AF80" s="16"/>
      <c r="AG80" s="16"/>
      <c r="AH80" s="16"/>
      <c r="AI80" s="16"/>
      <c r="AJ80" s="16"/>
    </row>
    <row r="81" spans="1:36" x14ac:dyDescent="0.25">
      <c r="A81" s="36" t="str">
        <f ca="1">Comparison!U81</f>
        <v/>
      </c>
      <c r="B81" s="16"/>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row>
    <row r="82" spans="1:36" x14ac:dyDescent="0.25">
      <c r="A82" s="36" t="str">
        <f ca="1">Comparison!U82</f>
        <v/>
      </c>
      <c r="B82" s="16"/>
      <c r="C82" s="16"/>
      <c r="D82" s="16"/>
      <c r="E82" s="16"/>
      <c r="F82" s="16"/>
      <c r="G82" s="16"/>
      <c r="H82" s="16"/>
      <c r="I82" s="16"/>
      <c r="J82" s="16"/>
      <c r="K82" s="16"/>
      <c r="L82" s="16"/>
      <c r="M82" s="16"/>
      <c r="N82" s="16"/>
      <c r="O82" s="16"/>
      <c r="P82" s="16"/>
      <c r="Q82" s="16"/>
      <c r="R82" s="16"/>
      <c r="S82" s="16"/>
      <c r="T82" s="16"/>
      <c r="U82" s="16"/>
      <c r="V82" s="16"/>
      <c r="W82" s="16"/>
      <c r="X82" s="16"/>
      <c r="Y82" s="16"/>
      <c r="Z82" s="16"/>
      <c r="AA82" s="16"/>
      <c r="AB82" s="16"/>
      <c r="AC82" s="16"/>
      <c r="AD82" s="16"/>
      <c r="AE82" s="16"/>
      <c r="AF82" s="16"/>
      <c r="AG82" s="16"/>
      <c r="AH82" s="16"/>
      <c r="AI82" s="16"/>
      <c r="AJ82" s="16"/>
    </row>
    <row r="83" spans="1:36" x14ac:dyDescent="0.25">
      <c r="A83" s="36" t="str">
        <f ca="1">Comparison!U83</f>
        <v/>
      </c>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c r="AB83" s="16"/>
      <c r="AC83" s="16"/>
      <c r="AD83" s="16"/>
      <c r="AE83" s="16"/>
      <c r="AF83" s="16"/>
      <c r="AG83" s="16"/>
      <c r="AH83" s="16"/>
      <c r="AI83" s="16"/>
      <c r="AJ83" s="16"/>
    </row>
    <row r="84" spans="1:36" x14ac:dyDescent="0.25">
      <c r="A84" s="36" t="str">
        <f ca="1">Comparison!U84</f>
        <v/>
      </c>
      <c r="B84" s="16"/>
      <c r="C84" s="16"/>
      <c r="D84" s="16"/>
      <c r="E84" s="16"/>
      <c r="F84" s="16"/>
      <c r="G84" s="16"/>
      <c r="H84" s="16"/>
      <c r="I84" s="16"/>
      <c r="J84" s="16"/>
      <c r="K84" s="16"/>
      <c r="L84" s="16"/>
      <c r="M84" s="16"/>
      <c r="N84" s="16"/>
      <c r="O84" s="16"/>
      <c r="P84" s="16"/>
      <c r="Q84" s="16"/>
      <c r="R84" s="16"/>
      <c r="S84" s="16"/>
      <c r="T84" s="16"/>
      <c r="U84" s="16"/>
      <c r="V84" s="16"/>
      <c r="W84" s="16"/>
      <c r="X84" s="16"/>
      <c r="Y84" s="16"/>
      <c r="Z84" s="16"/>
      <c r="AA84" s="16"/>
      <c r="AB84" s="16"/>
      <c r="AC84" s="16"/>
      <c r="AD84" s="16"/>
      <c r="AE84" s="16"/>
      <c r="AF84" s="16"/>
      <c r="AG84" s="16"/>
      <c r="AH84" s="16"/>
      <c r="AI84" s="16"/>
      <c r="AJ84" s="16"/>
    </row>
    <row r="85" spans="1:36" x14ac:dyDescent="0.25">
      <c r="A85" s="36" t="str">
        <f ca="1">Comparison!U85</f>
        <v/>
      </c>
      <c r="B85" s="16"/>
      <c r="C85" s="16"/>
      <c r="D85" s="16"/>
      <c r="E85" s="16"/>
      <c r="F85" s="16"/>
      <c r="G85" s="16"/>
      <c r="H85" s="16"/>
      <c r="I85" s="16"/>
      <c r="J85" s="16"/>
      <c r="K85" s="16"/>
      <c r="L85" s="16"/>
      <c r="M85" s="16"/>
      <c r="N85" s="16"/>
      <c r="O85" s="16"/>
      <c r="P85" s="16"/>
      <c r="Q85" s="16"/>
      <c r="R85" s="16"/>
      <c r="S85" s="16"/>
      <c r="T85" s="16"/>
      <c r="U85" s="16"/>
      <c r="V85" s="16"/>
      <c r="W85" s="16"/>
      <c r="X85" s="16"/>
      <c r="Y85" s="16"/>
      <c r="Z85" s="16"/>
      <c r="AA85" s="16"/>
      <c r="AB85" s="16"/>
      <c r="AC85" s="16"/>
      <c r="AD85" s="16"/>
      <c r="AE85" s="16"/>
      <c r="AF85" s="16"/>
      <c r="AG85" s="16"/>
      <c r="AH85" s="16"/>
      <c r="AI85" s="16"/>
      <c r="AJ85" s="16"/>
    </row>
    <row r="86" spans="1:36" x14ac:dyDescent="0.25">
      <c r="A86" s="36" t="str">
        <f ca="1">Comparison!U86</f>
        <v/>
      </c>
      <c r="B86" s="16"/>
      <c r="C86" s="16"/>
      <c r="D86" s="16"/>
      <c r="E86" s="16"/>
      <c r="F86" s="16"/>
      <c r="G86" s="16"/>
      <c r="H86" s="16"/>
      <c r="I86" s="16"/>
      <c r="J86" s="16"/>
      <c r="K86" s="16"/>
      <c r="L86" s="16"/>
      <c r="M86" s="16"/>
      <c r="N86" s="16"/>
      <c r="O86" s="16"/>
      <c r="P86" s="16"/>
      <c r="Q86" s="16"/>
      <c r="R86" s="16"/>
      <c r="S86" s="16"/>
      <c r="T86" s="16"/>
      <c r="U86" s="16"/>
      <c r="V86" s="16"/>
      <c r="W86" s="16"/>
      <c r="X86" s="16"/>
      <c r="Y86" s="16"/>
      <c r="Z86" s="16"/>
      <c r="AA86" s="16"/>
      <c r="AB86" s="16"/>
      <c r="AC86" s="16"/>
      <c r="AD86" s="16"/>
      <c r="AE86" s="16"/>
      <c r="AF86" s="16"/>
      <c r="AG86" s="16"/>
      <c r="AH86" s="16"/>
      <c r="AI86" s="16"/>
      <c r="AJ86" s="16"/>
    </row>
    <row r="87" spans="1:36" x14ac:dyDescent="0.25">
      <c r="A87" s="36" t="str">
        <f ca="1">Comparison!U87</f>
        <v/>
      </c>
      <c r="B87" s="16"/>
      <c r="C87" s="16"/>
      <c r="D87" s="16"/>
      <c r="E87" s="16"/>
      <c r="F87" s="16"/>
      <c r="G87" s="16"/>
      <c r="H87" s="16"/>
      <c r="I87" s="16"/>
      <c r="J87" s="16"/>
      <c r="K87" s="16"/>
      <c r="L87" s="16"/>
      <c r="M87" s="16"/>
      <c r="N87" s="16"/>
      <c r="O87" s="16"/>
      <c r="P87" s="16"/>
      <c r="Q87" s="16"/>
      <c r="R87" s="16"/>
      <c r="S87" s="16"/>
      <c r="T87" s="16"/>
      <c r="U87" s="16"/>
      <c r="V87" s="16"/>
      <c r="W87" s="16"/>
      <c r="X87" s="16"/>
      <c r="Y87" s="16"/>
      <c r="Z87" s="16"/>
      <c r="AA87" s="16"/>
      <c r="AB87" s="16"/>
      <c r="AC87" s="16"/>
      <c r="AD87" s="16"/>
      <c r="AE87" s="16"/>
      <c r="AF87" s="16"/>
      <c r="AG87" s="16"/>
      <c r="AH87" s="16"/>
      <c r="AI87" s="16"/>
      <c r="AJ87" s="16"/>
    </row>
    <row r="88" spans="1:36" x14ac:dyDescent="0.25">
      <c r="A88" s="36" t="str">
        <f ca="1">Comparison!U88</f>
        <v/>
      </c>
      <c r="B88" s="16"/>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row>
    <row r="89" spans="1:36" x14ac:dyDescent="0.25">
      <c r="A89" s="36" t="str">
        <f ca="1">Comparison!U89</f>
        <v/>
      </c>
      <c r="B89" s="16"/>
      <c r="C89" s="16"/>
      <c r="D89" s="16"/>
      <c r="E89" s="16"/>
      <c r="F89" s="16"/>
      <c r="G89" s="16"/>
      <c r="H89" s="16"/>
      <c r="I89" s="16"/>
      <c r="J89" s="16"/>
      <c r="K89" s="16"/>
      <c r="L89" s="16"/>
      <c r="M89" s="16"/>
      <c r="N89" s="16"/>
      <c r="O89" s="16"/>
      <c r="P89" s="16"/>
      <c r="Q89" s="16"/>
      <c r="R89" s="16"/>
      <c r="S89" s="16"/>
      <c r="T89" s="16"/>
      <c r="U89" s="16"/>
      <c r="V89" s="16"/>
      <c r="W89" s="16"/>
      <c r="X89" s="16"/>
      <c r="Y89" s="16"/>
      <c r="Z89" s="16"/>
      <c r="AA89" s="16"/>
      <c r="AB89" s="16"/>
      <c r="AC89" s="16"/>
      <c r="AD89" s="16"/>
      <c r="AE89" s="16"/>
      <c r="AF89" s="16"/>
      <c r="AG89" s="16"/>
      <c r="AH89" s="16"/>
      <c r="AI89" s="16"/>
      <c r="AJ89" s="16"/>
    </row>
    <row r="90" spans="1:36" x14ac:dyDescent="0.25">
      <c r="A90" s="36" t="str">
        <f ca="1">Comparison!U90</f>
        <v/>
      </c>
      <c r="B90" s="16"/>
      <c r="C90" s="16"/>
      <c r="D90" s="16"/>
      <c r="E90" s="16"/>
      <c r="F90" s="16"/>
      <c r="G90" s="16"/>
      <c r="H90" s="16"/>
      <c r="I90" s="16"/>
      <c r="J90" s="16"/>
      <c r="K90" s="16"/>
      <c r="L90" s="16"/>
      <c r="M90" s="16"/>
      <c r="N90" s="16"/>
      <c r="O90" s="16"/>
      <c r="P90" s="16"/>
      <c r="Q90" s="16"/>
      <c r="R90" s="16"/>
      <c r="S90" s="16"/>
      <c r="T90" s="16"/>
      <c r="U90" s="16"/>
      <c r="V90" s="16"/>
      <c r="W90" s="16"/>
      <c r="X90" s="16"/>
      <c r="Y90" s="16"/>
      <c r="Z90" s="16"/>
      <c r="AA90" s="16"/>
      <c r="AB90" s="16"/>
      <c r="AC90" s="16"/>
      <c r="AD90" s="16"/>
      <c r="AE90" s="16"/>
      <c r="AF90" s="16"/>
      <c r="AG90" s="16"/>
      <c r="AH90" s="16"/>
      <c r="AI90" s="16"/>
      <c r="AJ90" s="16"/>
    </row>
    <row r="91" spans="1:36" x14ac:dyDescent="0.25">
      <c r="A91" s="36" t="str">
        <f ca="1">Comparison!U91</f>
        <v/>
      </c>
      <c r="B91" s="16"/>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row>
    <row r="92" spans="1:36" x14ac:dyDescent="0.25">
      <c r="A92" s="36" t="str">
        <f ca="1">Comparison!U92</f>
        <v/>
      </c>
      <c r="B92" s="16"/>
      <c r="C92" s="16"/>
      <c r="D92" s="16"/>
      <c r="E92" s="16"/>
      <c r="F92" s="16"/>
      <c r="G92" s="16"/>
      <c r="H92" s="16"/>
      <c r="I92" s="16"/>
      <c r="J92" s="16"/>
      <c r="K92" s="16"/>
      <c r="L92" s="16"/>
      <c r="M92" s="16"/>
      <c r="N92" s="16"/>
      <c r="O92" s="16"/>
      <c r="P92" s="16"/>
      <c r="Q92" s="16"/>
      <c r="R92" s="16"/>
      <c r="S92" s="16"/>
      <c r="T92" s="16"/>
      <c r="U92" s="16"/>
      <c r="V92" s="16"/>
      <c r="W92" s="16"/>
      <c r="X92" s="16"/>
      <c r="Y92" s="16"/>
      <c r="Z92" s="16"/>
      <c r="AA92" s="16"/>
      <c r="AB92" s="16"/>
      <c r="AC92" s="16"/>
      <c r="AD92" s="16"/>
      <c r="AE92" s="16"/>
      <c r="AF92" s="16"/>
      <c r="AG92" s="16"/>
      <c r="AH92" s="16"/>
      <c r="AI92" s="16"/>
      <c r="AJ92" s="16"/>
    </row>
    <row r="93" spans="1:36" x14ac:dyDescent="0.25">
      <c r="A93" s="36" t="str">
        <f ca="1">Comparison!U93</f>
        <v/>
      </c>
      <c r="B93" s="16"/>
      <c r="C93" s="16"/>
      <c r="D93" s="16"/>
      <c r="E93" s="16"/>
      <c r="F93" s="16"/>
      <c r="G93" s="16"/>
      <c r="H93" s="16"/>
      <c r="I93" s="16"/>
      <c r="J93" s="16"/>
      <c r="K93" s="16"/>
      <c r="L93" s="16"/>
      <c r="M93" s="16"/>
      <c r="N93" s="16"/>
      <c r="O93" s="16"/>
      <c r="P93" s="16"/>
      <c r="Q93" s="16"/>
      <c r="R93" s="16"/>
      <c r="S93" s="16"/>
      <c r="T93" s="16"/>
      <c r="U93" s="16"/>
      <c r="V93" s="16"/>
      <c r="W93" s="16"/>
      <c r="X93" s="16"/>
      <c r="Y93" s="16"/>
      <c r="Z93" s="16"/>
      <c r="AA93" s="16"/>
      <c r="AB93" s="16"/>
      <c r="AC93" s="16"/>
      <c r="AD93" s="16"/>
      <c r="AE93" s="16"/>
      <c r="AF93" s="16"/>
      <c r="AG93" s="16"/>
      <c r="AH93" s="16"/>
      <c r="AI93" s="16"/>
      <c r="AJ93" s="16"/>
    </row>
    <row r="94" spans="1:36" x14ac:dyDescent="0.25">
      <c r="A94" s="36" t="str">
        <f ca="1">Comparison!U94</f>
        <v/>
      </c>
      <c r="B94" s="16"/>
      <c r="C94" s="16"/>
      <c r="D94" s="16"/>
      <c r="E94" s="16"/>
      <c r="F94" s="16"/>
      <c r="G94" s="16"/>
      <c r="H94" s="16"/>
      <c r="I94" s="16"/>
      <c r="J94" s="16"/>
      <c r="K94" s="16"/>
      <c r="L94" s="16"/>
      <c r="M94" s="16"/>
      <c r="N94" s="16"/>
      <c r="O94" s="16"/>
      <c r="P94" s="16"/>
      <c r="Q94" s="16"/>
      <c r="R94" s="16"/>
      <c r="S94" s="16"/>
      <c r="T94" s="16"/>
      <c r="U94" s="16"/>
      <c r="V94" s="16"/>
      <c r="W94" s="16"/>
      <c r="X94" s="16"/>
      <c r="Y94" s="16"/>
      <c r="Z94" s="16"/>
      <c r="AA94" s="16"/>
      <c r="AB94" s="16"/>
      <c r="AC94" s="16"/>
      <c r="AD94" s="16"/>
      <c r="AE94" s="16"/>
      <c r="AF94" s="16"/>
      <c r="AG94" s="16"/>
      <c r="AH94" s="16"/>
      <c r="AI94" s="16"/>
      <c r="AJ94" s="16"/>
    </row>
    <row r="95" spans="1:36" x14ac:dyDescent="0.25">
      <c r="A95" s="36" t="str">
        <f ca="1">Comparison!U95</f>
        <v/>
      </c>
      <c r="B95" s="16"/>
      <c r="C95" s="16"/>
      <c r="D95" s="16"/>
      <c r="E95" s="16"/>
      <c r="F95" s="16"/>
      <c r="G95" s="16"/>
      <c r="H95" s="16"/>
      <c r="I95" s="16"/>
      <c r="J95" s="16"/>
      <c r="K95" s="16"/>
      <c r="L95" s="16"/>
      <c r="M95" s="16"/>
      <c r="N95" s="16"/>
      <c r="O95" s="16"/>
      <c r="P95" s="16"/>
      <c r="Q95" s="16"/>
      <c r="R95" s="16"/>
      <c r="S95" s="16"/>
      <c r="T95" s="16"/>
      <c r="U95" s="16"/>
      <c r="V95" s="16"/>
      <c r="W95" s="16"/>
      <c r="X95" s="16"/>
      <c r="Y95" s="16"/>
      <c r="Z95" s="16"/>
      <c r="AA95" s="16"/>
      <c r="AB95" s="16"/>
      <c r="AC95" s="16"/>
      <c r="AD95" s="16"/>
      <c r="AE95" s="16"/>
      <c r="AF95" s="16"/>
      <c r="AG95" s="16"/>
      <c r="AH95" s="16"/>
      <c r="AI95" s="16"/>
      <c r="AJ95" s="16"/>
    </row>
    <row r="96" spans="1:36" x14ac:dyDescent="0.25">
      <c r="A96" s="36" t="str">
        <f ca="1">Comparison!U96</f>
        <v/>
      </c>
      <c r="B96" s="16"/>
      <c r="C96" s="16"/>
      <c r="D96" s="16"/>
      <c r="E96" s="16"/>
      <c r="F96" s="16"/>
      <c r="G96" s="16"/>
      <c r="H96" s="16"/>
      <c r="I96" s="16"/>
      <c r="J96" s="16"/>
      <c r="K96" s="16"/>
      <c r="L96" s="16"/>
      <c r="M96" s="16"/>
      <c r="N96" s="16"/>
      <c r="O96" s="16"/>
      <c r="P96" s="16"/>
      <c r="Q96" s="16"/>
      <c r="R96" s="16"/>
      <c r="S96" s="16"/>
      <c r="T96" s="16"/>
      <c r="U96" s="16"/>
      <c r="V96" s="16"/>
      <c r="W96" s="16"/>
      <c r="X96" s="16"/>
      <c r="Y96" s="16"/>
      <c r="Z96" s="16"/>
      <c r="AA96" s="16"/>
      <c r="AB96" s="16"/>
      <c r="AC96" s="16"/>
      <c r="AD96" s="16"/>
      <c r="AE96" s="16"/>
      <c r="AF96" s="16"/>
      <c r="AG96" s="16"/>
      <c r="AH96" s="16"/>
      <c r="AI96" s="16"/>
      <c r="AJ96" s="16"/>
    </row>
    <row r="97" spans="1:36" x14ac:dyDescent="0.25">
      <c r="A97" s="36" t="str">
        <f ca="1">Comparison!U97</f>
        <v/>
      </c>
      <c r="B97" s="16"/>
      <c r="C97" s="16"/>
      <c r="D97" s="16"/>
      <c r="E97" s="16"/>
      <c r="F97" s="16"/>
      <c r="G97" s="16"/>
      <c r="H97" s="16"/>
      <c r="I97" s="16"/>
      <c r="J97" s="16"/>
      <c r="K97" s="16"/>
      <c r="L97" s="16"/>
      <c r="M97" s="16"/>
      <c r="N97" s="16"/>
      <c r="O97" s="16"/>
      <c r="P97" s="16"/>
      <c r="Q97" s="16"/>
      <c r="R97" s="16"/>
      <c r="S97" s="16"/>
      <c r="T97" s="16"/>
      <c r="U97" s="16"/>
      <c r="V97" s="16"/>
      <c r="W97" s="16"/>
      <c r="X97" s="16"/>
      <c r="Y97" s="16"/>
      <c r="Z97" s="16"/>
      <c r="AA97" s="16"/>
      <c r="AB97" s="16"/>
      <c r="AC97" s="16"/>
      <c r="AD97" s="16"/>
      <c r="AE97" s="16"/>
      <c r="AF97" s="16"/>
      <c r="AG97" s="16"/>
      <c r="AH97" s="16"/>
      <c r="AI97" s="16"/>
      <c r="AJ97" s="16"/>
    </row>
    <row r="98" spans="1:36" x14ac:dyDescent="0.25">
      <c r="A98" s="36" t="str">
        <f ca="1">Comparison!U98</f>
        <v/>
      </c>
      <c r="B98" s="16"/>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row>
    <row r="99" spans="1:36" x14ac:dyDescent="0.25">
      <c r="A99" s="36" t="str">
        <f ca="1">Comparison!U99</f>
        <v/>
      </c>
      <c r="B99" s="16"/>
      <c r="C99" s="16"/>
      <c r="D99" s="16"/>
      <c r="E99" s="16"/>
      <c r="F99" s="16"/>
      <c r="G99" s="16"/>
      <c r="H99" s="16"/>
      <c r="I99" s="16"/>
      <c r="J99" s="16"/>
      <c r="K99" s="16"/>
      <c r="L99" s="16"/>
      <c r="M99" s="16"/>
      <c r="N99" s="16"/>
      <c r="O99" s="16"/>
      <c r="P99" s="16"/>
      <c r="Q99" s="16"/>
      <c r="R99" s="16"/>
      <c r="S99" s="16"/>
      <c r="T99" s="16"/>
      <c r="U99" s="16"/>
      <c r="V99" s="16"/>
      <c r="W99" s="16"/>
      <c r="X99" s="16"/>
      <c r="Y99" s="16"/>
      <c r="Z99" s="16"/>
      <c r="AA99" s="16"/>
      <c r="AB99" s="16"/>
      <c r="AC99" s="16"/>
      <c r="AD99" s="16"/>
      <c r="AE99" s="16"/>
      <c r="AF99" s="16"/>
      <c r="AG99" s="16"/>
      <c r="AH99" s="16"/>
      <c r="AI99" s="16"/>
      <c r="AJ99" s="16"/>
    </row>
    <row r="100" spans="1:36" x14ac:dyDescent="0.25">
      <c r="A100" s="36" t="str">
        <f ca="1">Comparison!U100</f>
        <v/>
      </c>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c r="AA100" s="16"/>
      <c r="AB100" s="16"/>
      <c r="AC100" s="16"/>
      <c r="AD100" s="16"/>
      <c r="AE100" s="16"/>
      <c r="AF100" s="16"/>
      <c r="AG100" s="16"/>
      <c r="AH100" s="16"/>
      <c r="AI100" s="16"/>
      <c r="AJ100" s="16"/>
    </row>
    <row r="101" spans="1:36" x14ac:dyDescent="0.25">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c r="AA101" s="16"/>
      <c r="AB101" s="16"/>
      <c r="AC101" s="16"/>
      <c r="AD101" s="16"/>
      <c r="AE101" s="16"/>
      <c r="AF101" s="16"/>
      <c r="AG101" s="16"/>
      <c r="AH101" s="16"/>
      <c r="AI101" s="16"/>
      <c r="AJ101" s="16"/>
    </row>
    <row r="102" spans="1:36" x14ac:dyDescent="0.25">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c r="AA102" s="16"/>
      <c r="AB102" s="16"/>
      <c r="AC102" s="16"/>
      <c r="AD102" s="16"/>
      <c r="AE102" s="16"/>
      <c r="AF102" s="16"/>
      <c r="AG102" s="16"/>
      <c r="AH102" s="16"/>
      <c r="AI102" s="16"/>
      <c r="AJ102" s="16"/>
    </row>
    <row r="103" spans="1:36" x14ac:dyDescent="0.25">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c r="AA103" s="16"/>
      <c r="AB103" s="16"/>
      <c r="AC103" s="16"/>
      <c r="AD103" s="16"/>
      <c r="AE103" s="16"/>
      <c r="AF103" s="16"/>
      <c r="AG103" s="16"/>
      <c r="AH103" s="16"/>
      <c r="AI103" s="16"/>
      <c r="AJ103" s="16"/>
    </row>
    <row r="104" spans="1:36" x14ac:dyDescent="0.25">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row>
    <row r="105" spans="1:36" x14ac:dyDescent="0.25">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row>
    <row r="106" spans="1:36" x14ac:dyDescent="0.25">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c r="AA106" s="16"/>
      <c r="AB106" s="16"/>
      <c r="AC106" s="16"/>
      <c r="AD106" s="16"/>
      <c r="AE106" s="16"/>
      <c r="AF106" s="16"/>
      <c r="AG106" s="16"/>
      <c r="AH106" s="16"/>
      <c r="AI106" s="16"/>
      <c r="AJ106" s="16"/>
    </row>
    <row r="107" spans="1:36" x14ac:dyDescent="0.25">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c r="AA107" s="16"/>
      <c r="AB107" s="16"/>
      <c r="AC107" s="16"/>
      <c r="AD107" s="16"/>
      <c r="AE107" s="16"/>
      <c r="AF107" s="16"/>
      <c r="AG107" s="16"/>
      <c r="AH107" s="16"/>
      <c r="AI107" s="16"/>
      <c r="AJ107" s="16"/>
    </row>
    <row r="108" spans="1:36" x14ac:dyDescent="0.25">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row>
    <row r="109" spans="1:36" x14ac:dyDescent="0.25">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c r="AA109" s="16"/>
      <c r="AB109" s="16"/>
      <c r="AC109" s="16"/>
      <c r="AD109" s="16"/>
      <c r="AE109" s="16"/>
      <c r="AF109" s="16"/>
      <c r="AG109" s="16"/>
      <c r="AH109" s="16"/>
      <c r="AI109" s="16"/>
      <c r="AJ109" s="16"/>
    </row>
    <row r="110" spans="1:36" x14ac:dyDescent="0.25">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16"/>
      <c r="AD110" s="16"/>
      <c r="AE110" s="16"/>
      <c r="AF110" s="16"/>
      <c r="AG110" s="16"/>
      <c r="AH110" s="16"/>
      <c r="AI110" s="16"/>
      <c r="AJ110" s="16"/>
    </row>
    <row r="111" spans="1:36" x14ac:dyDescent="0.25">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c r="AA111" s="16"/>
      <c r="AB111" s="16"/>
      <c r="AC111" s="16"/>
      <c r="AD111" s="16"/>
      <c r="AE111" s="16"/>
      <c r="AF111" s="16"/>
      <c r="AG111" s="16"/>
      <c r="AH111" s="16"/>
      <c r="AI111" s="16"/>
      <c r="AJ111" s="16"/>
    </row>
    <row r="112" spans="1:36" x14ac:dyDescent="0.25">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row>
    <row r="113" spans="2:36" x14ac:dyDescent="0.25">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c r="AE113" s="16"/>
      <c r="AF113" s="16"/>
      <c r="AG113" s="16"/>
      <c r="AH113" s="16"/>
      <c r="AI113" s="16"/>
      <c r="AJ113" s="16"/>
    </row>
    <row r="114" spans="2:36" x14ac:dyDescent="0.25">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c r="AA114" s="16"/>
      <c r="AB114" s="16"/>
      <c r="AC114" s="16"/>
      <c r="AD114" s="16"/>
      <c r="AE114" s="16"/>
      <c r="AF114" s="16"/>
      <c r="AG114" s="16"/>
      <c r="AH114" s="16"/>
      <c r="AI114" s="16"/>
      <c r="AJ114" s="16"/>
    </row>
    <row r="115" spans="2:36" x14ac:dyDescent="0.25">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row>
    <row r="116" spans="2:36" x14ac:dyDescent="0.25">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c r="AA116" s="16"/>
      <c r="AB116" s="16"/>
      <c r="AC116" s="16"/>
      <c r="AD116" s="16"/>
      <c r="AE116" s="16"/>
      <c r="AF116" s="16"/>
      <c r="AG116" s="16"/>
      <c r="AH116" s="16"/>
      <c r="AI116" s="16"/>
      <c r="AJ116" s="16"/>
    </row>
    <row r="117" spans="2:36" x14ac:dyDescent="0.25">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c r="AA117" s="16"/>
      <c r="AB117" s="16"/>
      <c r="AC117" s="16"/>
      <c r="AD117" s="16"/>
      <c r="AE117" s="16"/>
      <c r="AF117" s="16"/>
      <c r="AG117" s="16"/>
      <c r="AH117" s="16"/>
      <c r="AI117" s="16"/>
      <c r="AJ117" s="16"/>
    </row>
    <row r="118" spans="2:36" x14ac:dyDescent="0.25">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c r="AA118" s="16"/>
      <c r="AB118" s="16"/>
      <c r="AC118" s="16"/>
      <c r="AD118" s="16"/>
      <c r="AE118" s="16"/>
      <c r="AF118" s="16"/>
      <c r="AG118" s="16"/>
      <c r="AH118" s="16"/>
      <c r="AI118" s="16"/>
      <c r="AJ118" s="16"/>
    </row>
    <row r="119" spans="2:36" x14ac:dyDescent="0.25">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c r="AA119" s="16"/>
      <c r="AB119" s="16"/>
      <c r="AC119" s="16"/>
      <c r="AD119" s="16"/>
      <c r="AE119" s="16"/>
      <c r="AF119" s="16"/>
      <c r="AG119" s="16"/>
      <c r="AH119" s="16"/>
      <c r="AI119" s="16"/>
      <c r="AJ119" s="16"/>
    </row>
    <row r="120" spans="2:36" x14ac:dyDescent="0.25">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c r="AA120" s="16"/>
      <c r="AB120" s="16"/>
      <c r="AC120" s="16"/>
      <c r="AD120" s="16"/>
      <c r="AE120" s="16"/>
      <c r="AF120" s="16"/>
      <c r="AG120" s="16"/>
      <c r="AH120" s="16"/>
      <c r="AI120" s="16"/>
      <c r="AJ120" s="16"/>
    </row>
    <row r="121" spans="2:36" x14ac:dyDescent="0.25">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c r="AA121" s="16"/>
      <c r="AB121" s="16"/>
      <c r="AC121" s="16"/>
      <c r="AD121" s="16"/>
      <c r="AE121" s="16"/>
      <c r="AF121" s="16"/>
      <c r="AG121" s="16"/>
      <c r="AH121" s="16"/>
      <c r="AI121" s="16"/>
      <c r="AJ121" s="16"/>
    </row>
    <row r="122" spans="2:36" x14ac:dyDescent="0.25">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row>
    <row r="123" spans="2:36" x14ac:dyDescent="0.25">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c r="AA123" s="16"/>
      <c r="AB123" s="16"/>
      <c r="AC123" s="16"/>
      <c r="AD123" s="16"/>
      <c r="AE123" s="16"/>
      <c r="AF123" s="16"/>
      <c r="AG123" s="16"/>
      <c r="AH123" s="16"/>
      <c r="AI123" s="16"/>
      <c r="AJ123" s="16"/>
    </row>
    <row r="124" spans="2:36" x14ac:dyDescent="0.25">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c r="AA124" s="16"/>
      <c r="AB124" s="16"/>
      <c r="AC124" s="16"/>
      <c r="AD124" s="16"/>
      <c r="AE124" s="16"/>
      <c r="AF124" s="16"/>
      <c r="AG124" s="16"/>
      <c r="AH124" s="16"/>
      <c r="AI124" s="16"/>
      <c r="AJ124" s="16"/>
    </row>
    <row r="125" spans="2:36" x14ac:dyDescent="0.25">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row>
    <row r="126" spans="2:36" x14ac:dyDescent="0.25">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c r="AA126" s="16"/>
      <c r="AB126" s="16"/>
      <c r="AC126" s="16"/>
      <c r="AD126" s="16"/>
      <c r="AE126" s="16"/>
      <c r="AF126" s="16"/>
      <c r="AG126" s="16"/>
      <c r="AH126" s="16"/>
      <c r="AI126" s="16"/>
      <c r="AJ126" s="16"/>
    </row>
    <row r="127" spans="2:36" x14ac:dyDescent="0.25">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c r="AA127" s="16"/>
      <c r="AB127" s="16"/>
      <c r="AC127" s="16"/>
      <c r="AD127" s="16"/>
      <c r="AE127" s="16"/>
      <c r="AF127" s="16"/>
      <c r="AG127" s="16"/>
      <c r="AH127" s="16"/>
      <c r="AI127" s="16"/>
      <c r="AJ127" s="16"/>
    </row>
    <row r="128" spans="2:36" x14ac:dyDescent="0.25">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c r="AA128" s="16"/>
      <c r="AB128" s="16"/>
      <c r="AC128" s="16"/>
      <c r="AD128" s="16"/>
      <c r="AE128" s="16"/>
      <c r="AF128" s="16"/>
      <c r="AG128" s="16"/>
      <c r="AH128" s="16"/>
      <c r="AI128" s="16"/>
      <c r="AJ128" s="16"/>
    </row>
    <row r="129" spans="2:36" x14ac:dyDescent="0.25">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c r="AA129" s="16"/>
      <c r="AB129" s="16"/>
      <c r="AC129" s="16"/>
      <c r="AD129" s="16"/>
      <c r="AE129" s="16"/>
      <c r="AF129" s="16"/>
      <c r="AG129" s="16"/>
      <c r="AH129" s="16"/>
      <c r="AI129" s="16"/>
      <c r="AJ129" s="16"/>
    </row>
    <row r="130" spans="2:36" x14ac:dyDescent="0.25">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c r="AA130" s="16"/>
      <c r="AB130" s="16"/>
      <c r="AC130" s="16"/>
      <c r="AD130" s="16"/>
      <c r="AE130" s="16"/>
      <c r="AF130" s="16"/>
      <c r="AG130" s="16"/>
      <c r="AH130" s="16"/>
      <c r="AI130" s="16"/>
      <c r="AJ130" s="16"/>
    </row>
    <row r="131" spans="2:36" x14ac:dyDescent="0.25">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c r="AA131" s="16"/>
      <c r="AB131" s="16"/>
      <c r="AC131" s="16"/>
      <c r="AD131" s="16"/>
      <c r="AE131" s="16"/>
      <c r="AF131" s="16"/>
      <c r="AG131" s="16"/>
      <c r="AH131" s="16"/>
      <c r="AI131" s="16"/>
      <c r="AJ131" s="16"/>
    </row>
    <row r="132" spans="2:36" x14ac:dyDescent="0.25">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row>
    <row r="133" spans="2:36" x14ac:dyDescent="0.25">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c r="AA133" s="16"/>
      <c r="AB133" s="16"/>
      <c r="AC133" s="16"/>
      <c r="AD133" s="16"/>
      <c r="AE133" s="16"/>
      <c r="AF133" s="16"/>
      <c r="AG133" s="16"/>
      <c r="AH133" s="16"/>
      <c r="AI133" s="16"/>
      <c r="AJ133" s="16"/>
    </row>
    <row r="134" spans="2:36" x14ac:dyDescent="0.25">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c r="AA134" s="16"/>
      <c r="AB134" s="16"/>
      <c r="AC134" s="16"/>
      <c r="AD134" s="16"/>
      <c r="AE134" s="16"/>
      <c r="AF134" s="16"/>
      <c r="AG134" s="16"/>
      <c r="AH134" s="16"/>
      <c r="AI134" s="16"/>
      <c r="AJ134" s="16"/>
    </row>
    <row r="135" spans="2:36" x14ac:dyDescent="0.25">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c r="AA135" s="16"/>
      <c r="AB135" s="16"/>
      <c r="AC135" s="16"/>
      <c r="AD135" s="16"/>
      <c r="AE135" s="16"/>
      <c r="AF135" s="16"/>
      <c r="AG135" s="16"/>
      <c r="AH135" s="16"/>
      <c r="AI135" s="16"/>
      <c r="AJ135" s="16"/>
    </row>
    <row r="136" spans="2:36" x14ac:dyDescent="0.25">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c r="AA136" s="16"/>
      <c r="AB136" s="16"/>
      <c r="AC136" s="16"/>
      <c r="AD136" s="16"/>
      <c r="AE136" s="16"/>
      <c r="AF136" s="16"/>
      <c r="AG136" s="16"/>
      <c r="AH136" s="16"/>
      <c r="AI136" s="16"/>
      <c r="AJ136" s="16"/>
    </row>
    <row r="137" spans="2:36" x14ac:dyDescent="0.25">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16"/>
    </row>
    <row r="138" spans="2:36" x14ac:dyDescent="0.25">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c r="AA138" s="16"/>
      <c r="AB138" s="16"/>
      <c r="AC138" s="16"/>
      <c r="AD138" s="16"/>
      <c r="AE138" s="16"/>
      <c r="AF138" s="16"/>
      <c r="AG138" s="16"/>
      <c r="AH138" s="16"/>
      <c r="AI138" s="16"/>
      <c r="AJ138" s="16"/>
    </row>
    <row r="139" spans="2:36" x14ac:dyDescent="0.25">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row>
    <row r="140" spans="2:36" x14ac:dyDescent="0.25">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16"/>
    </row>
    <row r="141" spans="2:36" x14ac:dyDescent="0.25">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c r="AA141" s="16"/>
      <c r="AB141" s="16"/>
      <c r="AC141" s="16"/>
      <c r="AD141" s="16"/>
      <c r="AE141" s="16"/>
      <c r="AF141" s="16"/>
      <c r="AG141" s="16"/>
      <c r="AH141" s="16"/>
      <c r="AI141" s="16"/>
      <c r="AJ141" s="16"/>
    </row>
    <row r="142" spans="2:36" x14ac:dyDescent="0.25">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row>
    <row r="143" spans="2:36" x14ac:dyDescent="0.25">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c r="AA143" s="16"/>
      <c r="AB143" s="16"/>
      <c r="AC143" s="16"/>
      <c r="AD143" s="16"/>
      <c r="AE143" s="16"/>
      <c r="AF143" s="16"/>
      <c r="AG143" s="16"/>
      <c r="AH143" s="16"/>
      <c r="AI143" s="16"/>
      <c r="AJ143" s="16"/>
    </row>
    <row r="144" spans="2:36" x14ac:dyDescent="0.25">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c r="AA144" s="16"/>
      <c r="AB144" s="16"/>
      <c r="AC144" s="16"/>
      <c r="AD144" s="16"/>
      <c r="AE144" s="16"/>
      <c r="AF144" s="16"/>
      <c r="AG144" s="16"/>
      <c r="AH144" s="16"/>
      <c r="AI144" s="16"/>
      <c r="AJ144" s="16"/>
    </row>
    <row r="145" spans="2:36" x14ac:dyDescent="0.25">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c r="AA145" s="16"/>
      <c r="AB145" s="16"/>
      <c r="AC145" s="16"/>
      <c r="AD145" s="16"/>
      <c r="AE145" s="16"/>
      <c r="AF145" s="16"/>
      <c r="AG145" s="16"/>
      <c r="AH145" s="16"/>
      <c r="AI145" s="16"/>
      <c r="AJ145" s="16"/>
    </row>
    <row r="146" spans="2:36" x14ac:dyDescent="0.25">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c r="AA146" s="16"/>
      <c r="AB146" s="16"/>
      <c r="AC146" s="16"/>
      <c r="AD146" s="16"/>
      <c r="AE146" s="16"/>
      <c r="AF146" s="16"/>
      <c r="AG146" s="16"/>
      <c r="AH146" s="16"/>
      <c r="AI146" s="16"/>
      <c r="AJ146" s="16"/>
    </row>
    <row r="147" spans="2:36" x14ac:dyDescent="0.25">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c r="AA147" s="16"/>
      <c r="AB147" s="16"/>
      <c r="AC147" s="16"/>
      <c r="AD147" s="16"/>
      <c r="AE147" s="16"/>
      <c r="AF147" s="16"/>
      <c r="AG147" s="16"/>
      <c r="AH147" s="16"/>
      <c r="AI147" s="16"/>
      <c r="AJ147" s="16"/>
    </row>
    <row r="148" spans="2:36" x14ac:dyDescent="0.25">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row>
    <row r="149" spans="2:36" x14ac:dyDescent="0.25">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row>
    <row r="150" spans="2:36" x14ac:dyDescent="0.25">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c r="AA150" s="16"/>
      <c r="AB150" s="16"/>
      <c r="AC150" s="16"/>
      <c r="AD150" s="16"/>
      <c r="AE150" s="16"/>
      <c r="AF150" s="16"/>
      <c r="AG150" s="16"/>
      <c r="AH150" s="16"/>
      <c r="AI150" s="16"/>
      <c r="AJ150" s="16"/>
    </row>
    <row r="151" spans="2:36" x14ac:dyDescent="0.25">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c r="AA151" s="16"/>
      <c r="AB151" s="16"/>
      <c r="AC151" s="16"/>
      <c r="AD151" s="16"/>
      <c r="AE151" s="16"/>
      <c r="AF151" s="16"/>
      <c r="AG151" s="16"/>
      <c r="AH151" s="16"/>
      <c r="AI151" s="16"/>
      <c r="AJ151" s="16"/>
    </row>
    <row r="152" spans="2:36" x14ac:dyDescent="0.25">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c r="AA152" s="16"/>
      <c r="AB152" s="16"/>
      <c r="AC152" s="16"/>
      <c r="AD152" s="16"/>
      <c r="AE152" s="16"/>
      <c r="AF152" s="16"/>
      <c r="AG152" s="16"/>
      <c r="AH152" s="16"/>
      <c r="AI152" s="16"/>
      <c r="AJ152" s="16"/>
    </row>
    <row r="153" spans="2:36" x14ac:dyDescent="0.25">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c r="AA153" s="16"/>
      <c r="AB153" s="16"/>
      <c r="AC153" s="16"/>
      <c r="AD153" s="16"/>
      <c r="AE153" s="16"/>
      <c r="AF153" s="16"/>
      <c r="AG153" s="16"/>
      <c r="AH153" s="16"/>
      <c r="AI153" s="16"/>
      <c r="AJ153" s="16"/>
    </row>
    <row r="154" spans="2:36" x14ac:dyDescent="0.25">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c r="AA154" s="16"/>
      <c r="AB154" s="16"/>
      <c r="AC154" s="16"/>
      <c r="AD154" s="16"/>
      <c r="AE154" s="16"/>
      <c r="AF154" s="16"/>
      <c r="AG154" s="16"/>
      <c r="AH154" s="16"/>
      <c r="AI154" s="16"/>
      <c r="AJ154" s="16"/>
    </row>
    <row r="155" spans="2:36" x14ac:dyDescent="0.25">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c r="AA155" s="16"/>
      <c r="AB155" s="16"/>
      <c r="AC155" s="16"/>
      <c r="AD155" s="16"/>
      <c r="AE155" s="16"/>
      <c r="AF155" s="16"/>
      <c r="AG155" s="16"/>
      <c r="AH155" s="16"/>
      <c r="AI155" s="16"/>
      <c r="AJ155" s="16"/>
    </row>
    <row r="156" spans="2:36" x14ac:dyDescent="0.25">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row>
    <row r="157" spans="2:36" x14ac:dyDescent="0.25">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c r="AA157" s="16"/>
      <c r="AB157" s="16"/>
      <c r="AC157" s="16"/>
      <c r="AD157" s="16"/>
      <c r="AE157" s="16"/>
      <c r="AF157" s="16"/>
      <c r="AG157" s="16"/>
      <c r="AH157" s="16"/>
      <c r="AI157" s="16"/>
      <c r="AJ157" s="16"/>
    </row>
    <row r="158" spans="2:36" x14ac:dyDescent="0.25">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c r="AA158" s="16"/>
      <c r="AB158" s="16"/>
      <c r="AC158" s="16"/>
      <c r="AD158" s="16"/>
      <c r="AE158" s="16"/>
      <c r="AF158" s="16"/>
      <c r="AG158" s="16"/>
      <c r="AH158" s="16"/>
      <c r="AI158" s="16"/>
      <c r="AJ158" s="16"/>
    </row>
    <row r="159" spans="2:36" x14ac:dyDescent="0.25">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row>
    <row r="160" spans="2:36" x14ac:dyDescent="0.25">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c r="AA160" s="16"/>
      <c r="AB160" s="16"/>
      <c r="AC160" s="16"/>
      <c r="AD160" s="16"/>
      <c r="AE160" s="16"/>
      <c r="AF160" s="16"/>
      <c r="AG160" s="16"/>
      <c r="AH160" s="16"/>
      <c r="AI160" s="16"/>
      <c r="AJ160" s="16"/>
    </row>
    <row r="161" spans="2:36" x14ac:dyDescent="0.25">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c r="AA161" s="16"/>
      <c r="AB161" s="16"/>
      <c r="AC161" s="16"/>
      <c r="AD161" s="16"/>
      <c r="AE161" s="16"/>
      <c r="AF161" s="16"/>
      <c r="AG161" s="16"/>
      <c r="AH161" s="16"/>
      <c r="AI161" s="16"/>
      <c r="AJ161" s="16"/>
    </row>
    <row r="162" spans="2:36" x14ac:dyDescent="0.25">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c r="AA162" s="16"/>
      <c r="AB162" s="16"/>
      <c r="AC162" s="16"/>
      <c r="AD162" s="16"/>
      <c r="AE162" s="16"/>
      <c r="AF162" s="16"/>
      <c r="AG162" s="16"/>
      <c r="AH162" s="16"/>
      <c r="AI162" s="16"/>
      <c r="AJ162" s="16"/>
    </row>
    <row r="163" spans="2:36" x14ac:dyDescent="0.25">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c r="AA163" s="16"/>
      <c r="AB163" s="16"/>
      <c r="AC163" s="16"/>
      <c r="AD163" s="16"/>
      <c r="AE163" s="16"/>
      <c r="AF163" s="16"/>
      <c r="AG163" s="16"/>
      <c r="AH163" s="16"/>
      <c r="AI163" s="16"/>
      <c r="AJ163" s="16"/>
    </row>
    <row r="164" spans="2:36" x14ac:dyDescent="0.25">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c r="AA164" s="16"/>
      <c r="AB164" s="16"/>
      <c r="AC164" s="16"/>
      <c r="AD164" s="16"/>
      <c r="AE164" s="16"/>
      <c r="AF164" s="16"/>
      <c r="AG164" s="16"/>
      <c r="AH164" s="16"/>
      <c r="AI164" s="16"/>
      <c r="AJ164" s="16"/>
    </row>
    <row r="165" spans="2:36" x14ac:dyDescent="0.25">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c r="AA165" s="16"/>
      <c r="AB165" s="16"/>
      <c r="AC165" s="16"/>
      <c r="AD165" s="16"/>
      <c r="AE165" s="16"/>
      <c r="AF165" s="16"/>
      <c r="AG165" s="16"/>
      <c r="AH165" s="16"/>
      <c r="AI165" s="16"/>
      <c r="AJ165" s="16"/>
    </row>
    <row r="166" spans="2:36" x14ac:dyDescent="0.25">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c r="AA166" s="16"/>
      <c r="AB166" s="16"/>
      <c r="AC166" s="16"/>
      <c r="AD166" s="16"/>
      <c r="AE166" s="16"/>
      <c r="AF166" s="16"/>
      <c r="AG166" s="16"/>
      <c r="AH166" s="16"/>
      <c r="AI166" s="16"/>
      <c r="AJ166" s="16"/>
    </row>
    <row r="167" spans="2:36" x14ac:dyDescent="0.25">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c r="AG167" s="16"/>
      <c r="AH167" s="16"/>
      <c r="AI167" s="16"/>
      <c r="AJ167" s="16"/>
    </row>
    <row r="168" spans="2:36" x14ac:dyDescent="0.25">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c r="AA168" s="16"/>
      <c r="AB168" s="16"/>
      <c r="AC168" s="16"/>
      <c r="AD168" s="16"/>
      <c r="AE168" s="16"/>
      <c r="AF168" s="16"/>
      <c r="AG168" s="16"/>
      <c r="AH168" s="16"/>
      <c r="AI168" s="16"/>
      <c r="AJ168" s="16"/>
    </row>
    <row r="169" spans="2:36" x14ac:dyDescent="0.25">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c r="AA169" s="16"/>
      <c r="AB169" s="16"/>
      <c r="AC169" s="16"/>
      <c r="AD169" s="16"/>
      <c r="AE169" s="16"/>
      <c r="AF169" s="16"/>
      <c r="AG169" s="16"/>
      <c r="AH169" s="16"/>
      <c r="AI169" s="16"/>
      <c r="AJ169" s="16"/>
    </row>
    <row r="170" spans="2:36" x14ac:dyDescent="0.25">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c r="AA170" s="16"/>
      <c r="AB170" s="16"/>
      <c r="AC170" s="16"/>
      <c r="AD170" s="16"/>
      <c r="AE170" s="16"/>
      <c r="AF170" s="16"/>
      <c r="AG170" s="16"/>
      <c r="AH170" s="16"/>
      <c r="AI170" s="16"/>
      <c r="AJ170" s="16"/>
    </row>
    <row r="171" spans="2:36" x14ac:dyDescent="0.25">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c r="AA171" s="16"/>
      <c r="AB171" s="16"/>
      <c r="AC171" s="16"/>
      <c r="AD171" s="16"/>
      <c r="AE171" s="16"/>
      <c r="AF171" s="16"/>
      <c r="AG171" s="16"/>
      <c r="AH171" s="16"/>
      <c r="AI171" s="16"/>
      <c r="AJ171" s="16"/>
    </row>
    <row r="172" spans="2:36" x14ac:dyDescent="0.25">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c r="AE172" s="16"/>
      <c r="AF172" s="16"/>
      <c r="AG172" s="16"/>
      <c r="AH172" s="16"/>
      <c r="AI172" s="16"/>
      <c r="AJ172" s="16"/>
    </row>
    <row r="173" spans="2:36" x14ac:dyDescent="0.25">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row>
    <row r="174" spans="2:36" x14ac:dyDescent="0.25">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c r="AA174" s="16"/>
      <c r="AB174" s="16"/>
      <c r="AC174" s="16"/>
      <c r="AD174" s="16"/>
      <c r="AE174" s="16"/>
      <c r="AF174" s="16"/>
      <c r="AG174" s="16"/>
      <c r="AH174" s="16"/>
      <c r="AI174" s="16"/>
      <c r="AJ174" s="16"/>
    </row>
    <row r="175" spans="2:36" x14ac:dyDescent="0.25">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c r="AA175" s="16"/>
      <c r="AB175" s="16"/>
      <c r="AC175" s="16"/>
      <c r="AD175" s="16"/>
      <c r="AE175" s="16"/>
      <c r="AF175" s="16"/>
      <c r="AG175" s="16"/>
      <c r="AH175" s="16"/>
      <c r="AI175" s="16"/>
      <c r="AJ175" s="16"/>
    </row>
    <row r="176" spans="2:36" x14ac:dyDescent="0.25">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c r="AA176" s="16"/>
      <c r="AB176" s="16"/>
      <c r="AC176" s="16"/>
      <c r="AD176" s="16"/>
      <c r="AE176" s="16"/>
      <c r="AF176" s="16"/>
      <c r="AG176" s="16"/>
      <c r="AH176" s="16"/>
      <c r="AI176" s="16"/>
      <c r="AJ176" s="16"/>
    </row>
    <row r="177" spans="2:36" x14ac:dyDescent="0.25">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c r="AA177" s="16"/>
      <c r="AB177" s="16"/>
      <c r="AC177" s="16"/>
      <c r="AD177" s="16"/>
      <c r="AE177" s="16"/>
      <c r="AF177" s="16"/>
      <c r="AG177" s="16"/>
      <c r="AH177" s="16"/>
      <c r="AI177" s="16"/>
      <c r="AJ177" s="16"/>
    </row>
    <row r="178" spans="2:36" x14ac:dyDescent="0.25">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c r="AA178" s="16"/>
      <c r="AB178" s="16"/>
      <c r="AC178" s="16"/>
      <c r="AD178" s="16"/>
      <c r="AE178" s="16"/>
      <c r="AF178" s="16"/>
      <c r="AG178" s="16"/>
      <c r="AH178" s="16"/>
      <c r="AI178" s="16"/>
      <c r="AJ178" s="16"/>
    </row>
    <row r="179" spans="2:36" x14ac:dyDescent="0.25">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c r="AA179" s="16"/>
      <c r="AB179" s="16"/>
      <c r="AC179" s="16"/>
      <c r="AD179" s="16"/>
      <c r="AE179" s="16"/>
      <c r="AF179" s="16"/>
      <c r="AG179" s="16"/>
      <c r="AH179" s="16"/>
      <c r="AI179" s="16"/>
      <c r="AJ179" s="16"/>
    </row>
    <row r="180" spans="2:36" x14ac:dyDescent="0.25">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c r="AA180" s="16"/>
      <c r="AB180" s="16"/>
      <c r="AC180" s="16"/>
      <c r="AD180" s="16"/>
      <c r="AE180" s="16"/>
      <c r="AF180" s="16"/>
      <c r="AG180" s="16"/>
      <c r="AH180" s="16"/>
      <c r="AI180" s="16"/>
      <c r="AJ180" s="16"/>
    </row>
    <row r="181" spans="2:36" x14ac:dyDescent="0.25">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c r="AA181" s="16"/>
      <c r="AB181" s="16"/>
      <c r="AC181" s="16"/>
      <c r="AD181" s="16"/>
      <c r="AE181" s="16"/>
      <c r="AF181" s="16"/>
      <c r="AG181" s="16"/>
      <c r="AH181" s="16"/>
      <c r="AI181" s="16"/>
      <c r="AJ181" s="16"/>
    </row>
    <row r="182" spans="2:36" x14ac:dyDescent="0.25">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c r="AA182" s="16"/>
      <c r="AB182" s="16"/>
      <c r="AC182" s="16"/>
      <c r="AD182" s="16"/>
      <c r="AE182" s="16"/>
      <c r="AF182" s="16"/>
      <c r="AG182" s="16"/>
      <c r="AH182" s="16"/>
      <c r="AI182" s="16"/>
      <c r="AJ182" s="16"/>
    </row>
    <row r="183" spans="2:36" x14ac:dyDescent="0.25">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c r="AA183" s="16"/>
      <c r="AB183" s="16"/>
      <c r="AC183" s="16"/>
      <c r="AD183" s="16"/>
      <c r="AE183" s="16"/>
      <c r="AF183" s="16"/>
      <c r="AG183" s="16"/>
      <c r="AH183" s="16"/>
      <c r="AI183" s="16"/>
      <c r="AJ183" s="16"/>
    </row>
    <row r="184" spans="2:36" x14ac:dyDescent="0.25">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c r="AA184" s="16"/>
      <c r="AB184" s="16"/>
      <c r="AC184" s="16"/>
      <c r="AD184" s="16"/>
      <c r="AE184" s="16"/>
      <c r="AF184" s="16"/>
      <c r="AG184" s="16"/>
      <c r="AH184" s="16"/>
      <c r="AI184" s="16"/>
      <c r="AJ184" s="16"/>
    </row>
    <row r="185" spans="2:36" x14ac:dyDescent="0.25">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c r="AA185" s="16"/>
      <c r="AB185" s="16"/>
      <c r="AC185" s="16"/>
      <c r="AD185" s="16"/>
      <c r="AE185" s="16"/>
      <c r="AF185" s="16"/>
      <c r="AG185" s="16"/>
      <c r="AH185" s="16"/>
      <c r="AI185" s="16"/>
      <c r="AJ185" s="16"/>
    </row>
    <row r="186" spans="2:36" x14ac:dyDescent="0.25">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c r="AA186" s="16"/>
      <c r="AB186" s="16"/>
      <c r="AC186" s="16"/>
      <c r="AD186" s="16"/>
      <c r="AE186" s="16"/>
      <c r="AF186" s="16"/>
      <c r="AG186" s="16"/>
      <c r="AH186" s="16"/>
      <c r="AI186" s="16"/>
      <c r="AJ186" s="16"/>
    </row>
    <row r="187" spans="2:36" x14ac:dyDescent="0.25">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c r="AA187" s="16"/>
      <c r="AB187" s="16"/>
      <c r="AC187" s="16"/>
      <c r="AD187" s="16"/>
      <c r="AE187" s="16"/>
      <c r="AF187" s="16"/>
      <c r="AG187" s="16"/>
      <c r="AH187" s="16"/>
      <c r="AI187" s="16"/>
      <c r="AJ187" s="16"/>
    </row>
    <row r="188" spans="2:36" x14ac:dyDescent="0.25">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c r="AA188" s="16"/>
      <c r="AB188" s="16"/>
      <c r="AC188" s="16"/>
      <c r="AD188" s="16"/>
      <c r="AE188" s="16"/>
      <c r="AF188" s="16"/>
      <c r="AG188" s="16"/>
      <c r="AH188" s="16"/>
      <c r="AI188" s="16"/>
      <c r="AJ188" s="16"/>
    </row>
    <row r="189" spans="2:36" x14ac:dyDescent="0.25">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c r="AA189" s="16"/>
      <c r="AB189" s="16"/>
      <c r="AC189" s="16"/>
      <c r="AD189" s="16"/>
      <c r="AE189" s="16"/>
      <c r="AF189" s="16"/>
      <c r="AG189" s="16"/>
      <c r="AH189" s="16"/>
      <c r="AI189" s="16"/>
      <c r="AJ189" s="16"/>
    </row>
    <row r="190" spans="2:36" x14ac:dyDescent="0.25">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row>
    <row r="191" spans="2:36" x14ac:dyDescent="0.25">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c r="AA191" s="16"/>
      <c r="AB191" s="16"/>
      <c r="AC191" s="16"/>
      <c r="AD191" s="16"/>
      <c r="AE191" s="16"/>
      <c r="AF191" s="16"/>
      <c r="AG191" s="16"/>
      <c r="AH191" s="16"/>
      <c r="AI191" s="16"/>
      <c r="AJ191" s="16"/>
    </row>
    <row r="192" spans="2:36" x14ac:dyDescent="0.25">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c r="AA192" s="16"/>
      <c r="AB192" s="16"/>
      <c r="AC192" s="16"/>
      <c r="AD192" s="16"/>
      <c r="AE192" s="16"/>
      <c r="AF192" s="16"/>
      <c r="AG192" s="16"/>
      <c r="AH192" s="16"/>
      <c r="AI192" s="16"/>
      <c r="AJ192" s="16"/>
    </row>
    <row r="193" spans="2:36" x14ac:dyDescent="0.25">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c r="AA193" s="16"/>
      <c r="AB193" s="16"/>
      <c r="AC193" s="16"/>
      <c r="AD193" s="16"/>
      <c r="AE193" s="16"/>
      <c r="AF193" s="16"/>
      <c r="AG193" s="16"/>
      <c r="AH193" s="16"/>
      <c r="AI193" s="16"/>
      <c r="AJ193" s="16"/>
    </row>
    <row r="194" spans="2:36" x14ac:dyDescent="0.25">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c r="AA194" s="16"/>
      <c r="AB194" s="16"/>
      <c r="AC194" s="16"/>
      <c r="AD194" s="16"/>
      <c r="AE194" s="16"/>
      <c r="AF194" s="16"/>
      <c r="AG194" s="16"/>
      <c r="AH194" s="16"/>
      <c r="AI194" s="16"/>
      <c r="AJ194" s="16"/>
    </row>
    <row r="195" spans="2:36" x14ac:dyDescent="0.25">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c r="AA195" s="16"/>
      <c r="AB195" s="16"/>
      <c r="AC195" s="16"/>
      <c r="AD195" s="16"/>
      <c r="AE195" s="16"/>
      <c r="AF195" s="16"/>
      <c r="AG195" s="16"/>
      <c r="AH195" s="16"/>
      <c r="AI195" s="16"/>
      <c r="AJ195" s="16"/>
    </row>
    <row r="196" spans="2:36" x14ac:dyDescent="0.25">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c r="AA196" s="16"/>
      <c r="AB196" s="16"/>
      <c r="AC196" s="16"/>
      <c r="AD196" s="16"/>
      <c r="AE196" s="16"/>
      <c r="AF196" s="16"/>
      <c r="AG196" s="16"/>
      <c r="AH196" s="16"/>
      <c r="AI196" s="16"/>
      <c r="AJ196" s="16"/>
    </row>
    <row r="197" spans="2:36" x14ac:dyDescent="0.25">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c r="AA197" s="16"/>
      <c r="AB197" s="16"/>
      <c r="AC197" s="16"/>
      <c r="AD197" s="16"/>
      <c r="AE197" s="16"/>
      <c r="AF197" s="16"/>
      <c r="AG197" s="16"/>
      <c r="AH197" s="16"/>
      <c r="AI197" s="16"/>
      <c r="AJ197" s="16"/>
    </row>
    <row r="198" spans="2:36" x14ac:dyDescent="0.25">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c r="AA198" s="16"/>
      <c r="AB198" s="16"/>
      <c r="AC198" s="16"/>
      <c r="AD198" s="16"/>
      <c r="AE198" s="16"/>
      <c r="AF198" s="16"/>
      <c r="AG198" s="16"/>
      <c r="AH198" s="16"/>
      <c r="AI198" s="16"/>
      <c r="AJ198" s="16"/>
    </row>
    <row r="199" spans="2:36" x14ac:dyDescent="0.25">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c r="AA199" s="16"/>
      <c r="AB199" s="16"/>
      <c r="AC199" s="16"/>
      <c r="AD199" s="16"/>
      <c r="AE199" s="16"/>
      <c r="AF199" s="16"/>
      <c r="AG199" s="16"/>
      <c r="AH199" s="16"/>
      <c r="AI199" s="16"/>
      <c r="AJ199" s="16"/>
    </row>
    <row r="200" spans="2:36" x14ac:dyDescent="0.25">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c r="AA200" s="16"/>
      <c r="AB200" s="16"/>
      <c r="AC200" s="16"/>
      <c r="AD200" s="16"/>
      <c r="AE200" s="16"/>
      <c r="AF200" s="16"/>
      <c r="AG200" s="16"/>
      <c r="AH200" s="16"/>
      <c r="AI200" s="16"/>
      <c r="AJ200" s="16"/>
    </row>
  </sheetData>
  <mergeCells count="1">
    <mergeCell ref="B1:J1"/>
  </mergeCells>
  <pageMargins left="0.7" right="0.7" top="0.75" bottom="0.75" header="0.3" footer="0.3"/>
  <pageSetup scale="52" orientation="portrait" horizontalDpi="0" verticalDpi="0" r:id="rId1"/>
  <colBreaks count="1" manualBreakCount="1">
    <brk id="16" max="1048575" man="1"/>
  </colBreaks>
  <legacy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F100"/>
  <sheetViews>
    <sheetView workbookViewId="0">
      <selection activeCell="G14" sqref="G14"/>
    </sheetView>
  </sheetViews>
  <sheetFormatPr defaultRowHeight="15" x14ac:dyDescent="0.25"/>
  <cols>
    <col min="1" max="1" width="8.85546875" style="162"/>
    <col min="2" max="4" width="9.140625" style="255"/>
  </cols>
  <sheetData>
    <row r="1" spans="1:32" s="162" customFormat="1" x14ac:dyDescent="0.25">
      <c r="A1" s="159"/>
      <c r="B1" s="283"/>
      <c r="C1" s="283"/>
      <c r="D1" s="283"/>
      <c r="E1" s="789" t="s">
        <v>261</v>
      </c>
      <c r="F1" s="789"/>
      <c r="G1" s="789"/>
      <c r="H1" s="789"/>
      <c r="I1" s="789"/>
      <c r="J1" s="789"/>
      <c r="K1" s="789"/>
      <c r="L1" s="789"/>
      <c r="M1" s="789"/>
      <c r="N1" s="789"/>
      <c r="O1" s="789"/>
      <c r="P1" s="789"/>
      <c r="Q1" s="789"/>
      <c r="R1" s="789"/>
      <c r="S1" s="789"/>
      <c r="T1" s="789"/>
      <c r="U1" s="789"/>
      <c r="V1" s="789"/>
      <c r="W1" s="789"/>
      <c r="X1" s="789"/>
      <c r="Y1" s="789"/>
      <c r="Z1" s="789"/>
      <c r="AA1" s="789"/>
      <c r="AB1" s="789"/>
      <c r="AC1" s="789"/>
      <c r="AD1" s="789"/>
      <c r="AE1" s="789"/>
    </row>
    <row r="2" spans="1:32" s="162" customFormat="1" x14ac:dyDescent="0.25">
      <c r="A2" s="159"/>
      <c r="B2" s="283" t="s">
        <v>299</v>
      </c>
      <c r="C2" s="283" t="s">
        <v>296</v>
      </c>
      <c r="D2" s="283" t="s">
        <v>297</v>
      </c>
      <c r="E2" s="162">
        <v>1976</v>
      </c>
      <c r="F2" s="162">
        <v>1977</v>
      </c>
      <c r="G2" s="162">
        <v>1978</v>
      </c>
      <c r="H2" s="162">
        <v>1979</v>
      </c>
      <c r="I2" s="162">
        <v>1980</v>
      </c>
      <c r="J2" s="162">
        <v>1981</v>
      </c>
      <c r="K2" s="162">
        <v>1982</v>
      </c>
      <c r="L2" s="162">
        <v>1983</v>
      </c>
      <c r="M2" s="162">
        <v>1984</v>
      </c>
      <c r="N2" s="162">
        <v>1985</v>
      </c>
      <c r="O2" s="162">
        <v>1986</v>
      </c>
      <c r="P2" s="162">
        <v>1987</v>
      </c>
      <c r="Q2" s="162">
        <v>1988</v>
      </c>
      <c r="R2" s="162">
        <v>1989</v>
      </c>
      <c r="S2" s="162">
        <v>1990</v>
      </c>
      <c r="T2" s="162">
        <v>1991</v>
      </c>
      <c r="U2" s="162">
        <v>1992</v>
      </c>
      <c r="V2" s="162">
        <v>1993</v>
      </c>
      <c r="W2" s="162">
        <v>1994</v>
      </c>
      <c r="X2" s="162">
        <v>1995</v>
      </c>
      <c r="Y2" s="162">
        <v>1996</v>
      </c>
      <c r="Z2" s="162">
        <v>1997</v>
      </c>
      <c r="AA2" s="162">
        <v>1998</v>
      </c>
      <c r="AB2" s="162">
        <v>1999</v>
      </c>
      <c r="AC2" s="162">
        <v>2000</v>
      </c>
      <c r="AD2" s="162">
        <v>2001</v>
      </c>
      <c r="AE2" s="162">
        <v>2002</v>
      </c>
      <c r="AF2" s="162">
        <v>2003</v>
      </c>
    </row>
    <row r="3" spans="1:32" s="163" customFormat="1" x14ac:dyDescent="0.25">
      <c r="A3" s="160"/>
      <c r="B3" s="163" t="s">
        <v>0</v>
      </c>
      <c r="C3" s="163" t="s">
        <v>1</v>
      </c>
      <c r="D3" s="163" t="s">
        <v>2</v>
      </c>
      <c r="E3" s="163" t="s">
        <v>3</v>
      </c>
      <c r="F3" s="163" t="s">
        <v>4</v>
      </c>
      <c r="G3" s="163" t="s">
        <v>5</v>
      </c>
      <c r="H3" s="163" t="s">
        <v>6</v>
      </c>
      <c r="I3" s="163" t="s">
        <v>7</v>
      </c>
      <c r="J3" s="163" t="s">
        <v>8</v>
      </c>
      <c r="K3" s="163" t="s">
        <v>9</v>
      </c>
      <c r="L3" s="163" t="s">
        <v>10</v>
      </c>
      <c r="M3" s="163" t="s">
        <v>11</v>
      </c>
      <c r="N3" s="163" t="s">
        <v>12</v>
      </c>
      <c r="O3" s="163" t="s">
        <v>13</v>
      </c>
      <c r="P3" s="163" t="s">
        <v>14</v>
      </c>
      <c r="Q3" s="163" t="s">
        <v>15</v>
      </c>
      <c r="R3" s="163" t="s">
        <v>16</v>
      </c>
      <c r="S3" s="163" t="s">
        <v>17</v>
      </c>
      <c r="T3" s="163" t="s">
        <v>18</v>
      </c>
      <c r="U3" s="163" t="s">
        <v>19</v>
      </c>
      <c r="V3" s="163" t="s">
        <v>20</v>
      </c>
      <c r="W3" s="163" t="s">
        <v>21</v>
      </c>
      <c r="X3" s="163" t="s">
        <v>22</v>
      </c>
      <c r="Y3" s="163" t="s">
        <v>23</v>
      </c>
      <c r="Z3" s="163" t="s">
        <v>24</v>
      </c>
      <c r="AA3" s="163" t="s">
        <v>25</v>
      </c>
      <c r="AB3" s="163" t="s">
        <v>26</v>
      </c>
      <c r="AC3" s="163" t="s">
        <v>27</v>
      </c>
      <c r="AD3" s="163" t="s">
        <v>287</v>
      </c>
      <c r="AE3" s="163" t="s">
        <v>293</v>
      </c>
      <c r="AF3" s="163" t="s">
        <v>298</v>
      </c>
    </row>
    <row r="4" spans="1:32" x14ac:dyDescent="0.25">
      <c r="A4" s="161">
        <f ca="1">Exceedance!U4</f>
        <v>42826</v>
      </c>
      <c r="B4" s="254"/>
      <c r="C4" s="254"/>
      <c r="D4" s="254"/>
    </row>
    <row r="5" spans="1:32" x14ac:dyDescent="0.25">
      <c r="A5" s="161">
        <f ca="1">Exceedance!U5</f>
        <v>42856</v>
      </c>
      <c r="B5" s="254"/>
      <c r="C5" s="254"/>
      <c r="D5" s="254"/>
    </row>
    <row r="6" spans="1:32" x14ac:dyDescent="0.25">
      <c r="A6" s="161">
        <f ca="1">Exceedance!U6</f>
        <v>42887</v>
      </c>
      <c r="B6" s="254"/>
      <c r="C6" s="254"/>
      <c r="D6" s="254"/>
      <c r="F6" t="s">
        <v>262</v>
      </c>
    </row>
    <row r="7" spans="1:32" x14ac:dyDescent="0.25">
      <c r="A7" s="161">
        <f ca="1">Exceedance!U7</f>
        <v>42917</v>
      </c>
      <c r="B7" s="254"/>
      <c r="C7" s="254"/>
      <c r="D7" s="254"/>
      <c r="F7" t="s">
        <v>264</v>
      </c>
    </row>
    <row r="8" spans="1:32" x14ac:dyDescent="0.25">
      <c r="A8" s="161">
        <f ca="1">Exceedance!U8</f>
        <v>42948</v>
      </c>
      <c r="B8" s="254"/>
      <c r="C8" s="254"/>
      <c r="D8" s="254"/>
      <c r="F8" t="s">
        <v>265</v>
      </c>
    </row>
    <row r="9" spans="1:32" x14ac:dyDescent="0.25">
      <c r="A9" s="161">
        <f ca="1">Exceedance!U9</f>
        <v>42979</v>
      </c>
      <c r="B9" s="254"/>
      <c r="C9" s="254"/>
      <c r="D9" s="254"/>
      <c r="F9" t="s">
        <v>263</v>
      </c>
    </row>
    <row r="10" spans="1:32" x14ac:dyDescent="0.25">
      <c r="A10" s="161">
        <f ca="1">Exceedance!U10</f>
        <v>43009</v>
      </c>
      <c r="B10" s="254"/>
      <c r="C10" s="254"/>
      <c r="D10" s="254"/>
    </row>
    <row r="11" spans="1:32" x14ac:dyDescent="0.25">
      <c r="A11" s="161">
        <f ca="1">Exceedance!U11</f>
        <v>43040</v>
      </c>
      <c r="B11" s="254"/>
      <c r="C11" s="254"/>
      <c r="D11" s="254"/>
    </row>
    <row r="12" spans="1:32" x14ac:dyDescent="0.25">
      <c r="A12" s="161">
        <f ca="1">Exceedance!U12</f>
        <v>43070</v>
      </c>
      <c r="B12" s="254"/>
      <c r="C12" s="254"/>
      <c r="D12" s="254"/>
    </row>
    <row r="13" spans="1:32" x14ac:dyDescent="0.25">
      <c r="A13" s="161">
        <f ca="1">Exceedance!U13</f>
        <v>43101</v>
      </c>
      <c r="B13" s="254"/>
      <c r="C13" s="254"/>
      <c r="D13" s="254"/>
    </row>
    <row r="14" spans="1:32" x14ac:dyDescent="0.25">
      <c r="A14" s="161">
        <f ca="1">Exceedance!U14</f>
        <v>43132</v>
      </c>
      <c r="B14" s="254"/>
      <c r="C14" s="254"/>
      <c r="D14" s="254"/>
    </row>
    <row r="15" spans="1:32" x14ac:dyDescent="0.25">
      <c r="A15" s="161">
        <f ca="1">Exceedance!U15</f>
        <v>43160</v>
      </c>
      <c r="B15" s="254"/>
      <c r="C15" s="254"/>
      <c r="D15" s="254"/>
    </row>
    <row r="16" spans="1:32" x14ac:dyDescent="0.25">
      <c r="A16" s="161">
        <f ca="1">Exceedance!U16</f>
        <v>43191</v>
      </c>
      <c r="B16" s="254"/>
      <c r="C16" s="254"/>
      <c r="D16" s="254"/>
    </row>
    <row r="17" spans="1:4" x14ac:dyDescent="0.25">
      <c r="A17" s="161">
        <f ca="1">Exceedance!U17</f>
        <v>43221</v>
      </c>
      <c r="B17" s="254"/>
      <c r="C17" s="254"/>
      <c r="D17" s="254"/>
    </row>
    <row r="18" spans="1:4" x14ac:dyDescent="0.25">
      <c r="A18" s="161">
        <f ca="1">Exceedance!U18</f>
        <v>43252</v>
      </c>
      <c r="B18" s="254"/>
      <c r="C18" s="254"/>
      <c r="D18" s="254"/>
    </row>
    <row r="19" spans="1:4" x14ac:dyDescent="0.25">
      <c r="A19" s="161">
        <f ca="1">Exceedance!U19</f>
        <v>43282</v>
      </c>
      <c r="B19" s="254"/>
      <c r="C19" s="254"/>
      <c r="D19" s="254"/>
    </row>
    <row r="20" spans="1:4" x14ac:dyDescent="0.25">
      <c r="A20" s="161">
        <f ca="1">Exceedance!U20</f>
        <v>43313</v>
      </c>
      <c r="B20" s="254"/>
      <c r="C20" s="254"/>
      <c r="D20" s="254"/>
    </row>
    <row r="21" spans="1:4" x14ac:dyDescent="0.25">
      <c r="A21" s="161">
        <f ca="1">Exceedance!U21</f>
        <v>43344</v>
      </c>
      <c r="B21" s="254"/>
      <c r="C21" s="254"/>
      <c r="D21" s="254"/>
    </row>
    <row r="22" spans="1:4" x14ac:dyDescent="0.25">
      <c r="A22" s="161">
        <f ca="1">Exceedance!U22</f>
        <v>43374</v>
      </c>
      <c r="B22" s="254"/>
      <c r="C22" s="254"/>
      <c r="D22" s="254"/>
    </row>
    <row r="23" spans="1:4" x14ac:dyDescent="0.25">
      <c r="A23" s="161">
        <f ca="1">Exceedance!U23</f>
        <v>43405</v>
      </c>
      <c r="B23" s="254"/>
      <c r="C23" s="254"/>
      <c r="D23" s="254"/>
    </row>
    <row r="24" spans="1:4" x14ac:dyDescent="0.25">
      <c r="A24" s="161">
        <f ca="1">Exceedance!U24</f>
        <v>43435</v>
      </c>
      <c r="B24" s="254"/>
      <c r="C24" s="254"/>
      <c r="D24" s="254"/>
    </row>
    <row r="25" spans="1:4" x14ac:dyDescent="0.25">
      <c r="A25" s="161">
        <f ca="1">Exceedance!U25</f>
        <v>43466</v>
      </c>
      <c r="B25" s="254"/>
      <c r="C25" s="254"/>
      <c r="D25" s="254"/>
    </row>
    <row r="26" spans="1:4" x14ac:dyDescent="0.25">
      <c r="A26" s="161">
        <f ca="1">Exceedance!U26</f>
        <v>43497</v>
      </c>
      <c r="B26" s="254"/>
      <c r="C26" s="254"/>
      <c r="D26" s="254"/>
    </row>
    <row r="27" spans="1:4" x14ac:dyDescent="0.25">
      <c r="A27" s="161">
        <f ca="1">Exceedance!U27</f>
        <v>43525</v>
      </c>
      <c r="B27" s="254"/>
      <c r="C27" s="254"/>
      <c r="D27" s="254"/>
    </row>
    <row r="28" spans="1:4" x14ac:dyDescent="0.25">
      <c r="A28" s="161">
        <f ca="1">Exceedance!U28</f>
        <v>43556</v>
      </c>
      <c r="B28" s="254"/>
      <c r="C28" s="254"/>
      <c r="D28" s="254"/>
    </row>
    <row r="29" spans="1:4" x14ac:dyDescent="0.25">
      <c r="A29" s="161">
        <f ca="1">Exceedance!U29</f>
        <v>43586</v>
      </c>
      <c r="B29" s="254"/>
      <c r="C29" s="254"/>
      <c r="D29" s="254"/>
    </row>
    <row r="30" spans="1:4" x14ac:dyDescent="0.25">
      <c r="A30" s="161">
        <f ca="1">Exceedance!U30</f>
        <v>43617</v>
      </c>
      <c r="B30" s="254"/>
      <c r="C30" s="254"/>
      <c r="D30" s="254"/>
    </row>
    <row r="31" spans="1:4" x14ac:dyDescent="0.25">
      <c r="A31" s="161">
        <f ca="1">Exceedance!U31</f>
        <v>43647</v>
      </c>
      <c r="B31" s="254"/>
      <c r="C31" s="254"/>
      <c r="D31" s="254"/>
    </row>
    <row r="32" spans="1:4" x14ac:dyDescent="0.25">
      <c r="A32" s="161">
        <f ca="1">Exceedance!U32</f>
        <v>43678</v>
      </c>
      <c r="B32" s="254"/>
      <c r="C32" s="254"/>
      <c r="D32" s="254"/>
    </row>
    <row r="33" spans="1:4" x14ac:dyDescent="0.25">
      <c r="A33" s="161">
        <f ca="1">Exceedance!U33</f>
        <v>43709</v>
      </c>
      <c r="B33" s="254"/>
      <c r="C33" s="254"/>
      <c r="D33" s="254"/>
    </row>
    <row r="34" spans="1:4" x14ac:dyDescent="0.25">
      <c r="A34" s="161">
        <f ca="1">Exceedance!U34</f>
        <v>43739</v>
      </c>
      <c r="B34" s="254"/>
      <c r="C34" s="254"/>
      <c r="D34" s="254"/>
    </row>
    <row r="35" spans="1:4" x14ac:dyDescent="0.25">
      <c r="A35" s="161">
        <f ca="1">Exceedance!U35</f>
        <v>43770</v>
      </c>
      <c r="B35" s="254"/>
      <c r="C35" s="254"/>
      <c r="D35" s="254"/>
    </row>
    <row r="36" spans="1:4" x14ac:dyDescent="0.25">
      <c r="A36" s="161">
        <f ca="1">Exceedance!U36</f>
        <v>43800</v>
      </c>
      <c r="B36" s="254"/>
      <c r="C36" s="254"/>
      <c r="D36" s="254"/>
    </row>
    <row r="37" spans="1:4" x14ac:dyDescent="0.25">
      <c r="A37" s="161">
        <f ca="1">Exceedance!U37</f>
        <v>43831</v>
      </c>
      <c r="B37" s="254"/>
      <c r="C37" s="254"/>
      <c r="D37" s="254"/>
    </row>
    <row r="38" spans="1:4" x14ac:dyDescent="0.25">
      <c r="A38" s="161">
        <f ca="1">Exceedance!U38</f>
        <v>43862</v>
      </c>
      <c r="B38" s="254"/>
      <c r="C38" s="254"/>
      <c r="D38" s="254"/>
    </row>
    <row r="39" spans="1:4" x14ac:dyDescent="0.25">
      <c r="A39" s="161">
        <f ca="1">Exceedance!U39</f>
        <v>43891</v>
      </c>
      <c r="B39" s="254"/>
      <c r="C39" s="254"/>
      <c r="D39" s="254"/>
    </row>
    <row r="40" spans="1:4" x14ac:dyDescent="0.25">
      <c r="A40" s="161">
        <f ca="1">Exceedance!U40</f>
        <v>43922</v>
      </c>
      <c r="B40" s="254"/>
      <c r="C40" s="254"/>
      <c r="D40" s="254"/>
    </row>
    <row r="41" spans="1:4" x14ac:dyDescent="0.25">
      <c r="A41" s="161">
        <f ca="1">Exceedance!U41</f>
        <v>43952</v>
      </c>
      <c r="B41" s="254"/>
      <c r="C41" s="254"/>
      <c r="D41" s="254"/>
    </row>
    <row r="42" spans="1:4" x14ac:dyDescent="0.25">
      <c r="A42" s="161">
        <f ca="1">Exceedance!U42</f>
        <v>43983</v>
      </c>
      <c r="B42" s="254"/>
      <c r="C42" s="254"/>
      <c r="D42" s="254"/>
    </row>
    <row r="43" spans="1:4" x14ac:dyDescent="0.25">
      <c r="A43" s="161">
        <f ca="1">Exceedance!U43</f>
        <v>44013</v>
      </c>
      <c r="B43" s="254"/>
      <c r="C43" s="254"/>
      <c r="D43" s="254"/>
    </row>
    <row r="44" spans="1:4" x14ac:dyDescent="0.25">
      <c r="A44" s="161">
        <f ca="1">Exceedance!U44</f>
        <v>44044</v>
      </c>
      <c r="B44" s="254"/>
      <c r="C44" s="254"/>
      <c r="D44" s="254"/>
    </row>
    <row r="45" spans="1:4" x14ac:dyDescent="0.25">
      <c r="A45" s="161">
        <f ca="1">Exceedance!U45</f>
        <v>44075</v>
      </c>
      <c r="B45" s="254"/>
      <c r="C45" s="254"/>
      <c r="D45" s="254"/>
    </row>
    <row r="46" spans="1:4" x14ac:dyDescent="0.25">
      <c r="A46" s="161">
        <f ca="1">Exceedance!U46</f>
        <v>44105</v>
      </c>
      <c r="B46" s="254"/>
      <c r="C46" s="254"/>
      <c r="D46" s="254"/>
    </row>
    <row r="47" spans="1:4" x14ac:dyDescent="0.25">
      <c r="A47" s="161">
        <f ca="1">Exceedance!U47</f>
        <v>44136</v>
      </c>
      <c r="B47" s="254"/>
      <c r="C47" s="254"/>
      <c r="D47" s="254"/>
    </row>
    <row r="48" spans="1:4" x14ac:dyDescent="0.25">
      <c r="A48" s="161">
        <f ca="1">Exceedance!U48</f>
        <v>44166</v>
      </c>
      <c r="B48" s="254"/>
      <c r="C48" s="254"/>
      <c r="D48" s="254"/>
    </row>
    <row r="49" spans="1:4" x14ac:dyDescent="0.25">
      <c r="A49" s="161">
        <f ca="1">Exceedance!U49</f>
        <v>44197</v>
      </c>
      <c r="B49" s="254"/>
      <c r="C49" s="254"/>
      <c r="D49" s="254"/>
    </row>
    <row r="50" spans="1:4" x14ac:dyDescent="0.25">
      <c r="A50" s="161">
        <f ca="1">Exceedance!U50</f>
        <v>44228</v>
      </c>
      <c r="B50" s="254"/>
      <c r="C50" s="254"/>
      <c r="D50" s="254"/>
    </row>
    <row r="51" spans="1:4" x14ac:dyDescent="0.25">
      <c r="A51" s="161">
        <f ca="1">Exceedance!U51</f>
        <v>44256</v>
      </c>
      <c r="B51" s="254"/>
      <c r="C51" s="254"/>
      <c r="D51" s="254"/>
    </row>
    <row r="52" spans="1:4" x14ac:dyDescent="0.25">
      <c r="A52" s="161">
        <f ca="1">Exceedance!U52</f>
        <v>44287</v>
      </c>
      <c r="B52" s="254"/>
      <c r="C52" s="254"/>
      <c r="D52" s="254"/>
    </row>
    <row r="53" spans="1:4" x14ac:dyDescent="0.25">
      <c r="A53" s="161">
        <f ca="1">Exceedance!U53</f>
        <v>44317</v>
      </c>
      <c r="B53" s="254"/>
      <c r="C53" s="254"/>
      <c r="D53" s="254"/>
    </row>
    <row r="54" spans="1:4" x14ac:dyDescent="0.25">
      <c r="A54" s="161">
        <f ca="1">Exceedance!U54</f>
        <v>44348</v>
      </c>
      <c r="B54" s="254"/>
      <c r="C54" s="254"/>
      <c r="D54" s="254"/>
    </row>
    <row r="55" spans="1:4" x14ac:dyDescent="0.25">
      <c r="A55" s="161">
        <f ca="1">Exceedance!U55</f>
        <v>44378</v>
      </c>
      <c r="B55" s="254"/>
      <c r="C55" s="254"/>
      <c r="D55" s="254"/>
    </row>
    <row r="56" spans="1:4" x14ac:dyDescent="0.25">
      <c r="A56" s="161">
        <f ca="1">Exceedance!U56</f>
        <v>44409</v>
      </c>
      <c r="B56" s="254"/>
      <c r="C56" s="254"/>
      <c r="D56" s="254"/>
    </row>
    <row r="57" spans="1:4" x14ac:dyDescent="0.25">
      <c r="A57" s="161">
        <f ca="1">Exceedance!U57</f>
        <v>44440</v>
      </c>
      <c r="B57" s="254"/>
      <c r="C57" s="254"/>
      <c r="D57" s="254"/>
    </row>
    <row r="58" spans="1:4" x14ac:dyDescent="0.25">
      <c r="A58" s="161">
        <f ca="1">Exceedance!U58</f>
        <v>44470</v>
      </c>
      <c r="B58" s="254"/>
      <c r="C58" s="254"/>
      <c r="D58" s="254"/>
    </row>
    <row r="59" spans="1:4" x14ac:dyDescent="0.25">
      <c r="A59" s="161">
        <f ca="1">Exceedance!U59</f>
        <v>44501</v>
      </c>
      <c r="B59" s="254"/>
      <c r="C59" s="254"/>
      <c r="D59" s="254"/>
    </row>
    <row r="60" spans="1:4" x14ac:dyDescent="0.25">
      <c r="A60" s="161">
        <f ca="1">Exceedance!U60</f>
        <v>44531</v>
      </c>
      <c r="B60" s="254"/>
      <c r="C60" s="254"/>
      <c r="D60" s="254"/>
    </row>
    <row r="61" spans="1:4" x14ac:dyDescent="0.25">
      <c r="A61" s="161">
        <f ca="1">Exceedance!U61</f>
        <v>44562</v>
      </c>
      <c r="B61" s="254"/>
      <c r="C61" s="254"/>
      <c r="D61" s="254"/>
    </row>
    <row r="62" spans="1:4" x14ac:dyDescent="0.25">
      <c r="A62" s="161">
        <f ca="1">Exceedance!U62</f>
        <v>44593</v>
      </c>
      <c r="B62" s="254"/>
      <c r="C62" s="254"/>
      <c r="D62" s="254"/>
    </row>
    <row r="63" spans="1:4" x14ac:dyDescent="0.25">
      <c r="A63" s="161">
        <f ca="1">Exceedance!U63</f>
        <v>44621</v>
      </c>
      <c r="B63" s="254"/>
      <c r="C63" s="254"/>
      <c r="D63" s="254"/>
    </row>
    <row r="64" spans="1:4" x14ac:dyDescent="0.25">
      <c r="A64" s="161" t="str">
        <f ca="1">Exceedance!U64</f>
        <v/>
      </c>
      <c r="B64" s="254"/>
      <c r="C64" s="254"/>
      <c r="D64" s="254"/>
    </row>
    <row r="65" spans="1:4" x14ac:dyDescent="0.25">
      <c r="A65" s="161" t="str">
        <f ca="1">Exceedance!U65</f>
        <v/>
      </c>
      <c r="B65" s="254"/>
      <c r="C65" s="254"/>
      <c r="D65" s="254"/>
    </row>
    <row r="66" spans="1:4" x14ac:dyDescent="0.25">
      <c r="A66" s="161" t="str">
        <f ca="1">Exceedance!U66</f>
        <v/>
      </c>
      <c r="B66" s="254"/>
      <c r="C66" s="254"/>
      <c r="D66" s="254"/>
    </row>
    <row r="67" spans="1:4" x14ac:dyDescent="0.25">
      <c r="A67" s="161" t="str">
        <f ca="1">Exceedance!U67</f>
        <v/>
      </c>
      <c r="B67" s="254"/>
      <c r="C67" s="254"/>
      <c r="D67" s="254"/>
    </row>
    <row r="68" spans="1:4" x14ac:dyDescent="0.25">
      <c r="A68" s="161" t="str">
        <f ca="1">Exceedance!U68</f>
        <v/>
      </c>
      <c r="B68" s="254"/>
      <c r="C68" s="254"/>
      <c r="D68" s="254"/>
    </row>
    <row r="69" spans="1:4" x14ac:dyDescent="0.25">
      <c r="A69" s="161" t="str">
        <f ca="1">Exceedance!U69</f>
        <v/>
      </c>
      <c r="B69" s="254"/>
      <c r="C69" s="254"/>
      <c r="D69" s="254"/>
    </row>
    <row r="70" spans="1:4" x14ac:dyDescent="0.25">
      <c r="A70" s="161" t="str">
        <f ca="1">Exceedance!U70</f>
        <v/>
      </c>
      <c r="B70" s="254"/>
      <c r="C70" s="254"/>
      <c r="D70" s="254"/>
    </row>
    <row r="71" spans="1:4" x14ac:dyDescent="0.25">
      <c r="A71" s="161" t="str">
        <f ca="1">Exceedance!U71</f>
        <v/>
      </c>
      <c r="B71" s="254"/>
      <c r="C71" s="254"/>
      <c r="D71" s="254"/>
    </row>
    <row r="72" spans="1:4" x14ac:dyDescent="0.25">
      <c r="A72" s="161" t="str">
        <f ca="1">Exceedance!U72</f>
        <v/>
      </c>
      <c r="B72" s="254"/>
      <c r="C72" s="254"/>
      <c r="D72" s="254"/>
    </row>
    <row r="73" spans="1:4" x14ac:dyDescent="0.25">
      <c r="A73" s="161" t="str">
        <f ca="1">Exceedance!U73</f>
        <v/>
      </c>
      <c r="B73" s="254"/>
      <c r="C73" s="254"/>
      <c r="D73" s="254"/>
    </row>
    <row r="74" spans="1:4" x14ac:dyDescent="0.25">
      <c r="A74" s="161" t="str">
        <f ca="1">Exceedance!U74</f>
        <v/>
      </c>
      <c r="B74" s="254"/>
      <c r="C74" s="254"/>
      <c r="D74" s="254"/>
    </row>
    <row r="75" spans="1:4" x14ac:dyDescent="0.25">
      <c r="A75" s="161" t="str">
        <f ca="1">Exceedance!U75</f>
        <v/>
      </c>
      <c r="B75" s="254"/>
      <c r="C75" s="254"/>
      <c r="D75" s="254"/>
    </row>
    <row r="76" spans="1:4" x14ac:dyDescent="0.25">
      <c r="A76" s="161" t="str">
        <f ca="1">Exceedance!U76</f>
        <v/>
      </c>
      <c r="B76" s="254"/>
      <c r="C76" s="254"/>
      <c r="D76" s="254"/>
    </row>
    <row r="77" spans="1:4" x14ac:dyDescent="0.25">
      <c r="A77" s="161" t="str">
        <f ca="1">Exceedance!U77</f>
        <v/>
      </c>
      <c r="B77" s="254"/>
      <c r="C77" s="254"/>
      <c r="D77" s="254"/>
    </row>
    <row r="78" spans="1:4" x14ac:dyDescent="0.25">
      <c r="A78" s="161" t="str">
        <f ca="1">Exceedance!U78</f>
        <v/>
      </c>
      <c r="B78" s="254"/>
      <c r="C78" s="254"/>
      <c r="D78" s="254"/>
    </row>
    <row r="79" spans="1:4" x14ac:dyDescent="0.25">
      <c r="A79" s="161" t="str">
        <f ca="1">Exceedance!U79</f>
        <v/>
      </c>
      <c r="B79" s="254"/>
      <c r="C79" s="254"/>
      <c r="D79" s="254"/>
    </row>
    <row r="80" spans="1:4" x14ac:dyDescent="0.25">
      <c r="A80" s="161" t="str">
        <f ca="1">Exceedance!U80</f>
        <v/>
      </c>
      <c r="B80" s="254"/>
      <c r="C80" s="254"/>
      <c r="D80" s="254"/>
    </row>
    <row r="81" spans="1:4" x14ac:dyDescent="0.25">
      <c r="A81" s="161" t="str">
        <f ca="1">Exceedance!U81</f>
        <v/>
      </c>
      <c r="B81" s="254"/>
      <c r="C81" s="254"/>
      <c r="D81" s="254"/>
    </row>
    <row r="82" spans="1:4" x14ac:dyDescent="0.25">
      <c r="A82" s="161" t="str">
        <f ca="1">Exceedance!U82</f>
        <v/>
      </c>
      <c r="B82" s="254"/>
      <c r="C82" s="254"/>
      <c r="D82" s="254"/>
    </row>
    <row r="83" spans="1:4" x14ac:dyDescent="0.25">
      <c r="A83" s="161" t="str">
        <f ca="1">Exceedance!U83</f>
        <v/>
      </c>
      <c r="B83" s="254"/>
      <c r="C83" s="254"/>
      <c r="D83" s="254"/>
    </row>
    <row r="84" spans="1:4" x14ac:dyDescent="0.25">
      <c r="A84" s="161" t="str">
        <f ca="1">Exceedance!U84</f>
        <v/>
      </c>
      <c r="B84" s="254"/>
      <c r="C84" s="254"/>
      <c r="D84" s="254"/>
    </row>
    <row r="85" spans="1:4" x14ac:dyDescent="0.25">
      <c r="A85" s="161" t="str">
        <f ca="1">Exceedance!U85</f>
        <v/>
      </c>
      <c r="B85" s="254"/>
      <c r="C85" s="254"/>
      <c r="D85" s="254"/>
    </row>
    <row r="86" spans="1:4" x14ac:dyDescent="0.25">
      <c r="A86" s="161" t="str">
        <f ca="1">Exceedance!U86</f>
        <v/>
      </c>
      <c r="B86" s="254"/>
      <c r="C86" s="254"/>
      <c r="D86" s="254"/>
    </row>
    <row r="87" spans="1:4" x14ac:dyDescent="0.25">
      <c r="A87" s="161" t="str">
        <f ca="1">Exceedance!U87</f>
        <v/>
      </c>
      <c r="B87" s="254"/>
      <c r="C87" s="254"/>
      <c r="D87" s="254"/>
    </row>
    <row r="88" spans="1:4" x14ac:dyDescent="0.25">
      <c r="A88" s="161" t="str">
        <f ca="1">Exceedance!U88</f>
        <v/>
      </c>
      <c r="B88" s="254"/>
      <c r="C88" s="254"/>
      <c r="D88" s="254"/>
    </row>
    <row r="89" spans="1:4" x14ac:dyDescent="0.25">
      <c r="A89" s="161" t="str">
        <f ca="1">Exceedance!U89</f>
        <v/>
      </c>
      <c r="B89" s="254"/>
      <c r="C89" s="254"/>
      <c r="D89" s="254"/>
    </row>
    <row r="90" spans="1:4" x14ac:dyDescent="0.25">
      <c r="A90" s="161" t="str">
        <f ca="1">Exceedance!U90</f>
        <v/>
      </c>
      <c r="B90" s="254"/>
      <c r="C90" s="254"/>
      <c r="D90" s="254"/>
    </row>
    <row r="91" spans="1:4" x14ac:dyDescent="0.25">
      <c r="A91" s="161" t="str">
        <f ca="1">Exceedance!U91</f>
        <v/>
      </c>
      <c r="B91" s="254"/>
      <c r="C91" s="254"/>
      <c r="D91" s="254"/>
    </row>
    <row r="92" spans="1:4" x14ac:dyDescent="0.25">
      <c r="A92" s="161" t="str">
        <f ca="1">Exceedance!U92</f>
        <v/>
      </c>
      <c r="B92" s="254"/>
      <c r="C92" s="254"/>
      <c r="D92" s="254"/>
    </row>
    <row r="93" spans="1:4" x14ac:dyDescent="0.25">
      <c r="A93" s="161" t="str">
        <f ca="1">Exceedance!U93</f>
        <v/>
      </c>
      <c r="B93" s="254"/>
      <c r="C93" s="254"/>
      <c r="D93" s="254"/>
    </row>
    <row r="94" spans="1:4" x14ac:dyDescent="0.25">
      <c r="A94" s="161" t="str">
        <f ca="1">Exceedance!U94</f>
        <v/>
      </c>
      <c r="B94" s="254"/>
      <c r="C94" s="254"/>
      <c r="D94" s="254"/>
    </row>
    <row r="95" spans="1:4" x14ac:dyDescent="0.25">
      <c r="A95" s="161" t="str">
        <f ca="1">Exceedance!U95</f>
        <v/>
      </c>
      <c r="B95" s="254"/>
      <c r="C95" s="254"/>
      <c r="D95" s="254"/>
    </row>
    <row r="96" spans="1:4" x14ac:dyDescent="0.25">
      <c r="A96" s="161" t="str">
        <f ca="1">Exceedance!U96</f>
        <v/>
      </c>
      <c r="B96" s="254"/>
      <c r="C96" s="254"/>
      <c r="D96" s="254"/>
    </row>
    <row r="97" spans="1:4" x14ac:dyDescent="0.25">
      <c r="A97" s="161" t="str">
        <f ca="1">Exceedance!U97</f>
        <v/>
      </c>
      <c r="B97" s="254"/>
      <c r="C97" s="254"/>
      <c r="D97" s="254"/>
    </row>
    <row r="98" spans="1:4" x14ac:dyDescent="0.25">
      <c r="A98" s="161" t="str">
        <f ca="1">Exceedance!U98</f>
        <v/>
      </c>
      <c r="B98" s="254"/>
      <c r="C98" s="254"/>
      <c r="D98" s="254"/>
    </row>
    <row r="99" spans="1:4" x14ac:dyDescent="0.25">
      <c r="A99" s="161" t="str">
        <f ca="1">Exceedance!U99</f>
        <v/>
      </c>
      <c r="B99" s="254"/>
      <c r="C99" s="254"/>
      <c r="D99" s="254"/>
    </row>
    <row r="100" spans="1:4" x14ac:dyDescent="0.25">
      <c r="A100" s="161" t="str">
        <f ca="1">Exceedance!U100</f>
        <v/>
      </c>
      <c r="B100" s="254"/>
      <c r="C100" s="254"/>
      <c r="D100" s="254"/>
    </row>
  </sheetData>
  <mergeCells count="1">
    <mergeCell ref="E1:AE1"/>
  </mergeCells>
  <pageMargins left="0.7" right="0.7" top="0.75" bottom="0.75" header="0.3" footer="0.3"/>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dimension ref="A1:V66"/>
  <sheetViews>
    <sheetView workbookViewId="0">
      <selection activeCell="B26" sqref="B26"/>
    </sheetView>
  </sheetViews>
  <sheetFormatPr defaultRowHeight="15" x14ac:dyDescent="0.25"/>
  <cols>
    <col min="4" max="4" width="13.7109375" bestFit="1" customWidth="1"/>
  </cols>
  <sheetData>
    <row r="1" spans="1:22" x14ac:dyDescent="0.25">
      <c r="A1" s="510"/>
      <c r="B1" s="510"/>
      <c r="C1" s="510"/>
      <c r="D1" s="510"/>
      <c r="E1" s="510"/>
      <c r="F1" s="510"/>
      <c r="G1" s="510"/>
      <c r="H1" s="510"/>
      <c r="I1" s="510"/>
      <c r="J1" s="510"/>
      <c r="K1" s="510"/>
      <c r="L1" s="510"/>
      <c r="M1" s="510"/>
      <c r="N1" s="510"/>
      <c r="O1" s="510"/>
      <c r="P1" s="510"/>
      <c r="Q1" s="510"/>
      <c r="R1" s="510"/>
      <c r="S1" s="510"/>
      <c r="T1" s="510"/>
      <c r="U1" s="510"/>
      <c r="V1" s="510"/>
    </row>
    <row r="2" spans="1:22" x14ac:dyDescent="0.25">
      <c r="A2" s="510"/>
      <c r="B2" s="510">
        <v>29</v>
      </c>
      <c r="C2" s="510"/>
      <c r="D2" s="508"/>
      <c r="E2" s="508" t="s">
        <v>492</v>
      </c>
      <c r="F2" s="508" t="s">
        <v>493</v>
      </c>
      <c r="G2" s="510"/>
      <c r="H2" s="510"/>
      <c r="I2" s="510"/>
      <c r="J2" s="510"/>
      <c r="K2" s="510"/>
      <c r="L2" s="510"/>
      <c r="M2" s="510"/>
      <c r="N2" s="510"/>
      <c r="O2" s="510"/>
      <c r="P2" s="510"/>
      <c r="Q2" s="510"/>
      <c r="R2" s="510"/>
      <c r="S2" s="510"/>
      <c r="T2" s="510"/>
      <c r="U2" s="510"/>
      <c r="V2" s="510"/>
    </row>
    <row r="3" spans="1:22" x14ac:dyDescent="0.25">
      <c r="A3" s="510"/>
      <c r="B3" s="510"/>
      <c r="C3" s="510"/>
      <c r="D3" s="509">
        <f ca="1">Comparison!U4</f>
        <v>42826</v>
      </c>
      <c r="E3" s="507">
        <f ca="1">LOOKUP($D4,INDIRECT("Pow_Stor_TIME"),INDIRECT("Pow_Stor_"&amp;$B$2))</f>
        <v>14242.411859117368</v>
      </c>
      <c r="F3" s="507">
        <f ca="1">LOOKUP($D4,INDIRECT("Md_Stor_TIME"),INDIRECT("Md_Stor_"&amp;$B$2))</f>
        <v>10283.497511675749</v>
      </c>
      <c r="G3" s="510"/>
      <c r="H3" s="510"/>
      <c r="I3" s="510"/>
      <c r="J3" s="510"/>
      <c r="K3" s="510"/>
      <c r="L3" s="510"/>
      <c r="M3" s="510"/>
      <c r="N3" s="510"/>
      <c r="O3" s="510"/>
      <c r="P3" s="510"/>
      <c r="Q3" s="510"/>
      <c r="R3" s="510"/>
      <c r="S3" s="510"/>
      <c r="T3" s="510"/>
      <c r="U3" s="510"/>
      <c r="V3" s="510"/>
    </row>
    <row r="4" spans="1:22" x14ac:dyDescent="0.25">
      <c r="A4" s="510"/>
      <c r="B4" s="510">
        <f>INDEX(RunInformation!$G$6:$G$35,PowellandMead!B2)</f>
        <v>2009</v>
      </c>
      <c r="C4" s="510"/>
      <c r="D4" s="509">
        <f ca="1">Comparison!U5</f>
        <v>42856</v>
      </c>
      <c r="E4" s="507">
        <f t="shared" ref="E4:E61" ca="1" si="0">LOOKUP($D5,INDIRECT("Pow_Stor_TIME"),INDIRECT("Pow_Stor_"&amp;$B$2))</f>
        <v>15590.618784926466</v>
      </c>
      <c r="F4" s="507">
        <f t="shared" ref="F4:F61" ca="1" si="1">LOOKUP($D5,INDIRECT("Md_Stor_TIME"),INDIRECT("Md_Stor_"&amp;$B$2))</f>
        <v>10174.049017987929</v>
      </c>
      <c r="G4" s="510"/>
      <c r="H4" s="510"/>
      <c r="I4" s="510"/>
      <c r="J4" s="510"/>
      <c r="K4" s="510"/>
      <c r="L4" s="510"/>
      <c r="M4" s="510"/>
      <c r="N4" s="510"/>
      <c r="O4" s="510"/>
      <c r="P4" s="510"/>
      <c r="Q4" s="510"/>
      <c r="R4" s="510"/>
      <c r="S4" s="510"/>
      <c r="T4" s="510"/>
      <c r="U4" s="510"/>
      <c r="V4" s="510"/>
    </row>
    <row r="5" spans="1:22" x14ac:dyDescent="0.25">
      <c r="A5" s="510"/>
      <c r="B5" s="510"/>
      <c r="C5" s="510"/>
      <c r="D5" s="509">
        <f ca="1">Comparison!U6</f>
        <v>42887</v>
      </c>
      <c r="E5" s="507">
        <f t="shared" ca="1" si="0"/>
        <v>15887.746514219003</v>
      </c>
      <c r="F5" s="507">
        <f t="shared" ca="1" si="1"/>
        <v>10164.010295131096</v>
      </c>
      <c r="G5" s="510"/>
      <c r="H5" s="510"/>
      <c r="I5" s="510"/>
      <c r="J5" s="510"/>
      <c r="K5" s="510"/>
      <c r="L5" s="510"/>
      <c r="M5" s="510"/>
      <c r="N5" s="510"/>
      <c r="O5" s="510"/>
      <c r="P5" s="510"/>
      <c r="Q5" s="510"/>
      <c r="R5" s="510"/>
      <c r="S5" s="510"/>
      <c r="T5" s="510"/>
      <c r="U5" s="510"/>
      <c r="V5" s="510"/>
    </row>
    <row r="6" spans="1:22" x14ac:dyDescent="0.25">
      <c r="A6" s="510"/>
      <c r="B6" s="510"/>
      <c r="C6" s="510"/>
      <c r="D6" s="509">
        <f ca="1">Comparison!U7</f>
        <v>42917</v>
      </c>
      <c r="E6" s="507">
        <f t="shared" ca="1" si="0"/>
        <v>15667.448570503511</v>
      </c>
      <c r="F6" s="507">
        <f t="shared" ca="1" si="1"/>
        <v>10254.574868457203</v>
      </c>
      <c r="G6" s="510"/>
      <c r="H6" s="510"/>
      <c r="I6" s="510"/>
      <c r="J6" s="510"/>
      <c r="K6" s="510"/>
      <c r="L6" s="510"/>
      <c r="M6" s="510"/>
      <c r="N6" s="510"/>
      <c r="O6" s="510"/>
      <c r="P6" s="510"/>
      <c r="Q6" s="510"/>
      <c r="R6" s="510"/>
      <c r="S6" s="510"/>
      <c r="T6" s="510"/>
      <c r="U6" s="510"/>
      <c r="V6" s="510"/>
    </row>
    <row r="7" spans="1:22" x14ac:dyDescent="0.25">
      <c r="A7" s="510"/>
      <c r="B7" s="510"/>
      <c r="C7" s="510"/>
      <c r="D7" s="509">
        <f ca="1">Comparison!U8</f>
        <v>42948</v>
      </c>
      <c r="E7" s="507">
        <f t="shared" ca="1" si="0"/>
        <v>16146.113054146675</v>
      </c>
      <c r="F7" s="507">
        <f t="shared" ca="1" si="1"/>
        <v>9967.1951388464513</v>
      </c>
      <c r="G7" s="510"/>
      <c r="H7" s="510"/>
      <c r="I7" s="510"/>
      <c r="J7" s="510"/>
      <c r="K7" s="510"/>
      <c r="L7" s="510"/>
      <c r="M7" s="510"/>
      <c r="N7" s="510"/>
      <c r="O7" s="510"/>
      <c r="P7" s="510"/>
      <c r="Q7" s="510"/>
      <c r="R7" s="510"/>
      <c r="S7" s="510"/>
      <c r="T7" s="510"/>
      <c r="U7" s="510"/>
      <c r="V7" s="510"/>
    </row>
    <row r="8" spans="1:22" x14ac:dyDescent="0.25">
      <c r="A8" s="510"/>
      <c r="B8" s="510"/>
      <c r="C8" s="510"/>
      <c r="D8" s="509">
        <f ca="1">Comparison!U9</f>
        <v>42979</v>
      </c>
      <c r="E8" s="507">
        <f t="shared" ca="1" si="0"/>
        <v>16074.341525354157</v>
      </c>
      <c r="F8" s="507">
        <f t="shared" ca="1" si="1"/>
        <v>9934.8372025717235</v>
      </c>
      <c r="G8" s="510"/>
      <c r="H8" s="510"/>
      <c r="I8" s="510"/>
      <c r="J8" s="510"/>
      <c r="K8" s="510"/>
      <c r="L8" s="510"/>
      <c r="M8" s="510"/>
      <c r="N8" s="510"/>
      <c r="O8" s="510"/>
      <c r="P8" s="510"/>
      <c r="Q8" s="510"/>
      <c r="R8" s="510"/>
      <c r="S8" s="510"/>
      <c r="T8" s="510"/>
      <c r="U8" s="510"/>
      <c r="V8" s="510"/>
    </row>
    <row r="9" spans="1:22" x14ac:dyDescent="0.25">
      <c r="A9" s="510"/>
      <c r="B9" s="510"/>
      <c r="C9" s="510"/>
      <c r="D9" s="509">
        <f ca="1">Comparison!U10</f>
        <v>43009</v>
      </c>
      <c r="E9" s="507">
        <f t="shared" ca="1" si="0"/>
        <v>15961.922108742438</v>
      </c>
      <c r="F9" s="507">
        <f t="shared" ca="1" si="1"/>
        <v>9788.9570383852242</v>
      </c>
      <c r="G9" s="510"/>
      <c r="H9" s="510"/>
      <c r="I9" s="510"/>
      <c r="J9" s="510"/>
      <c r="K9" s="510"/>
      <c r="L9" s="510"/>
      <c r="M9" s="510"/>
      <c r="N9" s="510"/>
      <c r="O9" s="510"/>
      <c r="P9" s="510"/>
      <c r="Q9" s="510"/>
      <c r="R9" s="510"/>
      <c r="S9" s="510"/>
      <c r="T9" s="510"/>
      <c r="U9" s="510"/>
      <c r="V9" s="510"/>
    </row>
    <row r="10" spans="1:22" x14ac:dyDescent="0.25">
      <c r="A10" s="510"/>
      <c r="B10" s="510"/>
      <c r="C10" s="510"/>
      <c r="D10" s="509">
        <f ca="1">Comparison!U11</f>
        <v>43040</v>
      </c>
      <c r="E10" s="507">
        <f t="shared" ca="1" si="0"/>
        <v>15789.950701077174</v>
      </c>
      <c r="F10" s="507">
        <f t="shared" ca="1" si="1"/>
        <v>9765.1338537780066</v>
      </c>
      <c r="G10" s="510"/>
      <c r="H10" s="510"/>
      <c r="I10" s="510"/>
      <c r="J10" s="510"/>
      <c r="K10" s="510"/>
      <c r="L10" s="510"/>
      <c r="M10" s="510"/>
      <c r="N10" s="510"/>
      <c r="O10" s="510"/>
      <c r="P10" s="510"/>
      <c r="Q10" s="510"/>
      <c r="R10" s="510"/>
      <c r="S10" s="510"/>
      <c r="T10" s="510"/>
      <c r="U10" s="510"/>
      <c r="V10" s="510"/>
    </row>
    <row r="11" spans="1:22" x14ac:dyDescent="0.25">
      <c r="A11" s="510"/>
      <c r="B11" s="510"/>
      <c r="C11" s="510"/>
      <c r="D11" s="509">
        <f ca="1">Comparison!U12</f>
        <v>43070</v>
      </c>
      <c r="E11" s="507">
        <f t="shared" ca="1" si="0"/>
        <v>15461.91282700876</v>
      </c>
      <c r="F11" s="507">
        <f t="shared" ca="1" si="1"/>
        <v>10049.105505147885</v>
      </c>
      <c r="G11" s="510"/>
      <c r="H11" s="510"/>
      <c r="I11" s="510"/>
      <c r="J11" s="510"/>
      <c r="K11" s="510"/>
      <c r="L11" s="510"/>
      <c r="M11" s="510"/>
      <c r="N11" s="510"/>
      <c r="O11" s="510"/>
      <c r="P11" s="510"/>
      <c r="Q11" s="510"/>
      <c r="R11" s="510"/>
      <c r="S11" s="510"/>
      <c r="T11" s="510"/>
      <c r="U11" s="510"/>
      <c r="V11" s="510"/>
    </row>
    <row r="12" spans="1:22" x14ac:dyDescent="0.25">
      <c r="A12" s="510"/>
      <c r="B12" s="510"/>
      <c r="C12" s="510"/>
      <c r="D12" s="509">
        <f ca="1">Comparison!U13</f>
        <v>43101</v>
      </c>
      <c r="E12" s="507">
        <f t="shared" ca="1" si="0"/>
        <v>15219.335771768006</v>
      </c>
      <c r="F12" s="507">
        <f t="shared" ca="1" si="1"/>
        <v>10236.008267736312</v>
      </c>
      <c r="G12" s="510"/>
      <c r="H12" s="510"/>
      <c r="I12" s="510"/>
      <c r="J12" s="510"/>
      <c r="K12" s="510"/>
      <c r="L12" s="510"/>
      <c r="M12" s="510"/>
      <c r="N12" s="510"/>
      <c r="O12" s="510"/>
      <c r="P12" s="510"/>
      <c r="Q12" s="510"/>
      <c r="R12" s="510"/>
      <c r="S12" s="510"/>
      <c r="T12" s="510"/>
      <c r="U12" s="510"/>
      <c r="V12" s="510"/>
    </row>
    <row r="13" spans="1:22" x14ac:dyDescent="0.25">
      <c r="A13" s="510"/>
      <c r="B13" s="510"/>
      <c r="C13" s="510"/>
      <c r="D13" s="509">
        <f ca="1">Comparison!U14</f>
        <v>43132</v>
      </c>
      <c r="E13" s="507">
        <f t="shared" ca="1" si="0"/>
        <v>15234.198835014618</v>
      </c>
      <c r="F13" s="507">
        <f t="shared" ca="1" si="1"/>
        <v>10091.153173019607</v>
      </c>
      <c r="G13" s="510"/>
      <c r="H13" s="510"/>
      <c r="I13" s="510"/>
      <c r="J13" s="510"/>
      <c r="K13" s="510"/>
      <c r="L13" s="510"/>
      <c r="M13" s="510"/>
      <c r="N13" s="510"/>
      <c r="O13" s="510"/>
      <c r="P13" s="510"/>
      <c r="Q13" s="510"/>
      <c r="R13" s="510"/>
      <c r="S13" s="510"/>
      <c r="T13" s="510"/>
      <c r="U13" s="510"/>
      <c r="V13" s="510"/>
    </row>
    <row r="14" spans="1:22" x14ac:dyDescent="0.25">
      <c r="A14" s="510"/>
      <c r="B14" s="510"/>
      <c r="C14" s="510"/>
      <c r="D14" s="509">
        <f ca="1">Comparison!U15</f>
        <v>43160</v>
      </c>
      <c r="E14" s="507">
        <f t="shared" ca="1" si="0"/>
        <v>15399.518389702696</v>
      </c>
      <c r="F14" s="507">
        <f t="shared" ca="1" si="1"/>
        <v>9789.3704923130535</v>
      </c>
      <c r="G14" s="510"/>
      <c r="H14" s="510"/>
      <c r="I14" s="510"/>
      <c r="J14" s="510"/>
      <c r="K14" s="510"/>
      <c r="L14" s="510"/>
      <c r="M14" s="510"/>
      <c r="N14" s="510"/>
      <c r="O14" s="510"/>
      <c r="P14" s="510"/>
      <c r="Q14" s="510"/>
      <c r="R14" s="510"/>
      <c r="S14" s="510"/>
      <c r="T14" s="510"/>
      <c r="U14" s="510"/>
      <c r="V14" s="510"/>
    </row>
    <row r="15" spans="1:22" x14ac:dyDescent="0.25">
      <c r="A15" s="510"/>
      <c r="B15" s="510"/>
      <c r="C15" s="510"/>
      <c r="D15" s="509">
        <f ca="1">Comparison!U16</f>
        <v>43191</v>
      </c>
      <c r="E15" s="507">
        <f t="shared" ca="1" si="0"/>
        <v>15856.174608413412</v>
      </c>
      <c r="F15" s="507">
        <f t="shared" ca="1" si="1"/>
        <v>9520.1486071731288</v>
      </c>
      <c r="G15" s="510"/>
      <c r="H15" s="510"/>
      <c r="I15" s="510"/>
      <c r="J15" s="510"/>
      <c r="K15" s="510"/>
      <c r="L15" s="510"/>
      <c r="M15" s="510"/>
      <c r="N15" s="510"/>
      <c r="O15" s="510"/>
      <c r="P15" s="510"/>
      <c r="Q15" s="510"/>
      <c r="R15" s="510"/>
      <c r="S15" s="510"/>
      <c r="T15" s="510"/>
      <c r="U15" s="510"/>
      <c r="V15" s="510"/>
    </row>
    <row r="16" spans="1:22" x14ac:dyDescent="0.25">
      <c r="A16" s="510"/>
      <c r="B16" s="510"/>
      <c r="C16" s="510"/>
      <c r="D16" s="509">
        <f ca="1">Comparison!U17</f>
        <v>43221</v>
      </c>
      <c r="E16" s="507">
        <f t="shared" ca="1" si="0"/>
        <v>17330.862529880331</v>
      </c>
      <c r="F16" s="507">
        <f t="shared" ca="1" si="1"/>
        <v>9353.6444118666677</v>
      </c>
      <c r="G16" s="510"/>
      <c r="H16" s="510"/>
      <c r="I16" s="510"/>
      <c r="J16" s="510"/>
      <c r="K16" s="510"/>
      <c r="L16" s="510"/>
      <c r="M16" s="510"/>
      <c r="N16" s="510"/>
      <c r="O16" s="510"/>
      <c r="P16" s="510"/>
      <c r="Q16" s="510"/>
      <c r="R16" s="510"/>
      <c r="S16" s="510"/>
      <c r="T16" s="510"/>
      <c r="U16" s="510"/>
      <c r="V16" s="510"/>
    </row>
    <row r="17" spans="1:22" x14ac:dyDescent="0.25">
      <c r="A17" s="510"/>
      <c r="B17" s="510"/>
      <c r="C17" s="510"/>
      <c r="D17" s="509">
        <f ca="1">Comparison!U18</f>
        <v>43252</v>
      </c>
      <c r="E17" s="507">
        <f t="shared" ca="1" si="0"/>
        <v>17353.949688497585</v>
      </c>
      <c r="F17" s="507">
        <f t="shared" ca="1" si="1"/>
        <v>9262.1697132619665</v>
      </c>
      <c r="G17" s="510"/>
      <c r="H17" s="510"/>
      <c r="I17" s="510"/>
      <c r="J17" s="510"/>
      <c r="K17" s="510"/>
      <c r="L17" s="510"/>
      <c r="M17" s="510"/>
      <c r="N17" s="510"/>
      <c r="O17" s="510"/>
      <c r="P17" s="510"/>
      <c r="Q17" s="510"/>
      <c r="R17" s="510"/>
      <c r="S17" s="510"/>
      <c r="T17" s="510"/>
      <c r="U17" s="510"/>
      <c r="V17" s="510"/>
    </row>
    <row r="18" spans="1:22" x14ac:dyDescent="0.25">
      <c r="A18" s="510"/>
      <c r="B18" s="510"/>
      <c r="C18" s="510"/>
      <c r="D18" s="509">
        <f ca="1">Comparison!U19</f>
        <v>43282</v>
      </c>
      <c r="E18" s="507">
        <f t="shared" ca="1" si="0"/>
        <v>17024.61143021637</v>
      </c>
      <c r="F18" s="507">
        <f t="shared" ca="1" si="1"/>
        <v>9369.5280176124106</v>
      </c>
      <c r="G18" s="510"/>
      <c r="H18" s="510"/>
      <c r="I18" s="510"/>
      <c r="J18" s="510"/>
      <c r="K18" s="510"/>
      <c r="L18" s="510"/>
      <c r="M18" s="510"/>
      <c r="N18" s="510"/>
      <c r="O18" s="510"/>
      <c r="P18" s="510"/>
      <c r="Q18" s="510"/>
      <c r="R18" s="510"/>
      <c r="S18" s="510"/>
      <c r="T18" s="510"/>
      <c r="U18" s="510"/>
      <c r="V18" s="510"/>
    </row>
    <row r="19" spans="1:22" x14ac:dyDescent="0.25">
      <c r="A19" s="510"/>
      <c r="B19" s="510"/>
      <c r="C19" s="510"/>
      <c r="D19" s="509">
        <f ca="1">Comparison!U20</f>
        <v>43313</v>
      </c>
      <c r="E19" s="507">
        <f t="shared" ca="1" si="0"/>
        <v>16800.398876698324</v>
      </c>
      <c r="F19" s="507">
        <f t="shared" ca="1" si="1"/>
        <v>9331.3119792699672</v>
      </c>
      <c r="G19" s="510"/>
      <c r="H19" s="510"/>
      <c r="I19" s="510"/>
      <c r="J19" s="510"/>
      <c r="K19" s="510"/>
      <c r="L19" s="510"/>
      <c r="M19" s="510"/>
      <c r="N19" s="510"/>
      <c r="O19" s="510"/>
      <c r="P19" s="510"/>
      <c r="Q19" s="510"/>
      <c r="R19" s="510"/>
      <c r="S19" s="510"/>
      <c r="T19" s="510"/>
      <c r="U19" s="510"/>
      <c r="V19" s="510"/>
    </row>
    <row r="20" spans="1:22" x14ac:dyDescent="0.25">
      <c r="A20" s="510"/>
      <c r="B20" s="510"/>
      <c r="C20" s="510"/>
      <c r="D20" s="509">
        <f ca="1">Comparison!U21</f>
        <v>43344</v>
      </c>
      <c r="E20" s="507">
        <f t="shared" ca="1" si="0"/>
        <v>16638.817613605504</v>
      </c>
      <c r="F20" s="507">
        <f t="shared" ca="1" si="1"/>
        <v>9470.2115869522659</v>
      </c>
      <c r="G20" s="510"/>
      <c r="H20" s="510"/>
      <c r="I20" s="510"/>
      <c r="J20" s="510"/>
      <c r="K20" s="510"/>
      <c r="L20" s="510"/>
      <c r="M20" s="510"/>
      <c r="N20" s="510"/>
      <c r="O20" s="510"/>
      <c r="P20" s="510"/>
      <c r="Q20" s="510"/>
      <c r="R20" s="510"/>
      <c r="S20" s="510"/>
      <c r="T20" s="510"/>
      <c r="U20" s="510"/>
      <c r="V20" s="510"/>
    </row>
    <row r="21" spans="1:22" x14ac:dyDescent="0.25">
      <c r="A21" s="510"/>
      <c r="B21" s="510"/>
      <c r="C21" s="510"/>
      <c r="D21" s="509">
        <f ca="1">Comparison!U22</f>
        <v>43374</v>
      </c>
      <c r="E21" s="507">
        <f t="shared" ca="1" si="0"/>
        <v>16487.946607441601</v>
      </c>
      <c r="F21" s="507">
        <f t="shared" ca="1" si="1"/>
        <v>9401.2341502728359</v>
      </c>
      <c r="G21" s="510"/>
      <c r="H21" s="510"/>
      <c r="I21" s="510"/>
      <c r="J21" s="510"/>
      <c r="K21" s="510"/>
      <c r="L21" s="510"/>
      <c r="M21" s="510"/>
      <c r="N21" s="510"/>
      <c r="O21" s="510"/>
      <c r="P21" s="510"/>
      <c r="Q21" s="510"/>
      <c r="R21" s="510"/>
      <c r="S21" s="510"/>
      <c r="T21" s="510"/>
      <c r="U21" s="510"/>
      <c r="V21" s="510"/>
    </row>
    <row r="22" spans="1:22" x14ac:dyDescent="0.25">
      <c r="A22" s="510"/>
      <c r="B22" s="510"/>
      <c r="C22" s="510"/>
      <c r="D22" s="509">
        <f ca="1">Comparison!U23</f>
        <v>43405</v>
      </c>
      <c r="E22" s="507">
        <f t="shared" ca="1" si="0"/>
        <v>16283.073294250373</v>
      </c>
      <c r="F22" s="507">
        <f t="shared" ca="1" si="1"/>
        <v>9732.0699256511216</v>
      </c>
      <c r="G22" s="510"/>
      <c r="H22" s="510"/>
      <c r="I22" s="510"/>
      <c r="J22" s="510"/>
      <c r="K22" s="510"/>
      <c r="L22" s="510"/>
      <c r="M22" s="510"/>
      <c r="N22" s="510"/>
      <c r="O22" s="510"/>
      <c r="P22" s="510"/>
      <c r="Q22" s="510"/>
      <c r="R22" s="510"/>
      <c r="S22" s="510"/>
      <c r="T22" s="510"/>
      <c r="U22" s="510"/>
      <c r="V22" s="510"/>
    </row>
    <row r="23" spans="1:22" x14ac:dyDescent="0.25">
      <c r="A23" s="510"/>
      <c r="B23" s="510"/>
      <c r="C23" s="510"/>
      <c r="D23" s="509">
        <f ca="1">Comparison!U24</f>
        <v>43435</v>
      </c>
      <c r="E23" s="507">
        <f t="shared" ca="1" si="0"/>
        <v>15290.968945315472</v>
      </c>
      <c r="F23" s="507">
        <f t="shared" ca="1" si="1"/>
        <v>10552.399453024676</v>
      </c>
      <c r="G23" s="510"/>
      <c r="H23" s="510"/>
      <c r="I23" s="510"/>
      <c r="J23" s="510"/>
      <c r="K23" s="510"/>
      <c r="L23" s="510"/>
      <c r="M23" s="510"/>
      <c r="N23" s="510"/>
      <c r="O23" s="510"/>
      <c r="P23" s="510"/>
      <c r="Q23" s="510"/>
      <c r="R23" s="510"/>
      <c r="S23" s="510"/>
      <c r="T23" s="510"/>
      <c r="U23" s="510"/>
      <c r="V23" s="510"/>
    </row>
    <row r="24" spans="1:22" x14ac:dyDescent="0.25">
      <c r="A24" s="510"/>
      <c r="B24" s="510"/>
      <c r="C24" s="510"/>
      <c r="D24" s="509">
        <f ca="1">Comparison!U25</f>
        <v>43466</v>
      </c>
      <c r="E24" s="507">
        <f t="shared" ca="1" si="0"/>
        <v>14362.555351696368</v>
      </c>
      <c r="F24" s="507">
        <f t="shared" ca="1" si="1"/>
        <v>11328.803755230516</v>
      </c>
      <c r="G24" s="510"/>
      <c r="H24" s="510"/>
      <c r="I24" s="510"/>
      <c r="J24" s="510"/>
      <c r="K24" s="510"/>
      <c r="L24" s="510"/>
      <c r="M24" s="510"/>
      <c r="N24" s="510"/>
      <c r="O24" s="510"/>
      <c r="P24" s="510"/>
      <c r="Q24" s="510"/>
      <c r="R24" s="510"/>
      <c r="S24" s="510"/>
      <c r="T24" s="510"/>
      <c r="U24" s="510"/>
      <c r="V24" s="510"/>
    </row>
    <row r="25" spans="1:22" x14ac:dyDescent="0.25">
      <c r="A25" s="510"/>
      <c r="B25" s="510"/>
      <c r="C25" s="510"/>
      <c r="D25" s="509">
        <f ca="1">Comparison!U26</f>
        <v>43497</v>
      </c>
      <c r="E25" s="507">
        <f t="shared" ca="1" si="0"/>
        <v>13462.73061412533</v>
      </c>
      <c r="F25" s="507">
        <f t="shared" ca="1" si="1"/>
        <v>11815.634525909823</v>
      </c>
      <c r="G25" s="510"/>
      <c r="H25" s="510"/>
      <c r="I25" s="510"/>
      <c r="J25" s="510"/>
      <c r="K25" s="510"/>
      <c r="L25" s="510"/>
      <c r="M25" s="510"/>
      <c r="N25" s="510"/>
      <c r="O25" s="510"/>
      <c r="P25" s="510"/>
      <c r="Q25" s="510"/>
      <c r="R25" s="510"/>
      <c r="S25" s="510"/>
      <c r="T25" s="510"/>
      <c r="U25" s="510"/>
      <c r="V25" s="510"/>
    </row>
    <row r="26" spans="1:22" x14ac:dyDescent="0.25">
      <c r="A26" s="510"/>
      <c r="B26" s="510"/>
      <c r="C26" s="510"/>
      <c r="D26" s="509">
        <f ca="1">Comparison!U27</f>
        <v>43525</v>
      </c>
      <c r="E26" s="507">
        <f t="shared" ca="1" si="0"/>
        <v>13170.420067518782</v>
      </c>
      <c r="F26" s="507">
        <f t="shared" ca="1" si="1"/>
        <v>12072.131090486455</v>
      </c>
      <c r="G26" s="510"/>
      <c r="H26" s="510"/>
      <c r="I26" s="510"/>
      <c r="J26" s="510"/>
      <c r="K26" s="510"/>
      <c r="L26" s="510"/>
      <c r="M26" s="510"/>
      <c r="N26" s="510"/>
      <c r="O26" s="510"/>
      <c r="P26" s="510"/>
      <c r="Q26" s="510"/>
      <c r="R26" s="510"/>
      <c r="S26" s="510"/>
      <c r="T26" s="510"/>
      <c r="U26" s="510"/>
      <c r="V26" s="510"/>
    </row>
    <row r="27" spans="1:22" x14ac:dyDescent="0.25">
      <c r="A27" s="510"/>
      <c r="B27" s="510"/>
      <c r="C27" s="510"/>
      <c r="D27" s="509">
        <f ca="1">Comparison!U28</f>
        <v>43556</v>
      </c>
      <c r="E27" s="507">
        <f t="shared" ca="1" si="0"/>
        <v>14203.413131698127</v>
      </c>
      <c r="F27" s="507">
        <f t="shared" ca="1" si="1"/>
        <v>12402.244850956229</v>
      </c>
      <c r="G27" s="510"/>
      <c r="H27" s="510"/>
      <c r="I27" s="510"/>
      <c r="J27" s="510"/>
      <c r="K27" s="510"/>
      <c r="L27" s="510"/>
      <c r="M27" s="510"/>
      <c r="N27" s="510"/>
      <c r="O27" s="510"/>
      <c r="P27" s="510"/>
      <c r="Q27" s="510"/>
      <c r="R27" s="510"/>
      <c r="S27" s="510"/>
      <c r="T27" s="510"/>
      <c r="U27" s="510"/>
      <c r="V27" s="510"/>
    </row>
    <row r="28" spans="1:22" x14ac:dyDescent="0.25">
      <c r="A28" s="510"/>
      <c r="B28" s="510"/>
      <c r="C28" s="510"/>
      <c r="D28" s="509">
        <f ca="1">Comparison!U29</f>
        <v>43586</v>
      </c>
      <c r="E28" s="507">
        <f t="shared" ca="1" si="0"/>
        <v>17324.139530023302</v>
      </c>
      <c r="F28" s="507">
        <f t="shared" ca="1" si="1"/>
        <v>12906.02224448239</v>
      </c>
      <c r="G28" s="510"/>
      <c r="H28" s="510"/>
      <c r="I28" s="510"/>
      <c r="J28" s="510"/>
      <c r="K28" s="510"/>
      <c r="L28" s="510"/>
      <c r="M28" s="510"/>
      <c r="N28" s="510"/>
      <c r="O28" s="510"/>
      <c r="P28" s="510"/>
      <c r="Q28" s="510"/>
      <c r="R28" s="510"/>
      <c r="S28" s="510"/>
      <c r="T28" s="510"/>
      <c r="U28" s="510"/>
      <c r="V28" s="510"/>
    </row>
    <row r="29" spans="1:22" x14ac:dyDescent="0.25">
      <c r="A29" s="510"/>
      <c r="B29" s="510"/>
      <c r="C29" s="510"/>
      <c r="D29" s="509">
        <f ca="1">Comparison!U30</f>
        <v>43617</v>
      </c>
      <c r="E29" s="507">
        <f t="shared" ca="1" si="0"/>
        <v>18880.788078918271</v>
      </c>
      <c r="F29" s="507">
        <f t="shared" ca="1" si="1"/>
        <v>13570.586241905066</v>
      </c>
      <c r="G29" s="510"/>
      <c r="H29" s="510"/>
      <c r="I29" s="510"/>
      <c r="J29" s="510"/>
      <c r="K29" s="510"/>
      <c r="L29" s="510"/>
      <c r="M29" s="510"/>
      <c r="N29" s="510"/>
      <c r="O29" s="510"/>
      <c r="P29" s="510"/>
      <c r="Q29" s="510"/>
      <c r="R29" s="510"/>
      <c r="S29" s="510"/>
      <c r="T29" s="510"/>
      <c r="U29" s="510"/>
      <c r="V29" s="510"/>
    </row>
    <row r="30" spans="1:22" x14ac:dyDescent="0.25">
      <c r="A30" s="510"/>
      <c r="B30" s="510"/>
      <c r="C30" s="510"/>
      <c r="D30" s="509">
        <f ca="1">Comparison!U31</f>
        <v>43647</v>
      </c>
      <c r="E30" s="507">
        <f t="shared" ca="1" si="0"/>
        <v>18233.935480218883</v>
      </c>
      <c r="F30" s="507">
        <f t="shared" ca="1" si="1"/>
        <v>14413.278708839822</v>
      </c>
      <c r="G30" s="510"/>
      <c r="H30" s="510"/>
      <c r="I30" s="510"/>
      <c r="J30" s="510"/>
      <c r="K30" s="510"/>
      <c r="L30" s="510"/>
      <c r="M30" s="510"/>
      <c r="N30" s="510"/>
      <c r="O30" s="510"/>
      <c r="P30" s="510"/>
      <c r="Q30" s="510"/>
      <c r="R30" s="510"/>
      <c r="S30" s="510"/>
      <c r="T30" s="510"/>
      <c r="U30" s="510"/>
      <c r="V30" s="510"/>
    </row>
    <row r="31" spans="1:22" x14ac:dyDescent="0.25">
      <c r="A31" s="510"/>
      <c r="B31" s="510"/>
      <c r="C31" s="510"/>
      <c r="D31" s="509">
        <f ca="1">Comparison!U32</f>
        <v>43678</v>
      </c>
      <c r="E31" s="507">
        <f t="shared" ca="1" si="0"/>
        <v>17846.479724073357</v>
      </c>
      <c r="F31" s="507">
        <f t="shared" ca="1" si="1"/>
        <v>14897.454501327484</v>
      </c>
      <c r="G31" s="510"/>
      <c r="H31" s="510"/>
      <c r="I31" s="510"/>
      <c r="J31" s="510"/>
      <c r="K31" s="510"/>
      <c r="L31" s="510"/>
      <c r="M31" s="510"/>
      <c r="N31" s="510"/>
      <c r="O31" s="510"/>
      <c r="P31" s="510"/>
      <c r="Q31" s="510"/>
      <c r="R31" s="510"/>
      <c r="S31" s="510"/>
      <c r="T31" s="510"/>
      <c r="U31" s="510"/>
      <c r="V31" s="510"/>
    </row>
    <row r="32" spans="1:22" x14ac:dyDescent="0.25">
      <c r="A32" s="510"/>
      <c r="B32" s="510"/>
      <c r="C32" s="510"/>
      <c r="D32" s="509">
        <f ca="1">Comparison!U33</f>
        <v>43709</v>
      </c>
      <c r="E32" s="507">
        <f t="shared" ca="1" si="0"/>
        <v>17883.912216594388</v>
      </c>
      <c r="F32" s="507">
        <f t="shared" ca="1" si="1"/>
        <v>15008.954457050871</v>
      </c>
      <c r="G32" s="510"/>
      <c r="H32" s="510"/>
      <c r="I32" s="510"/>
      <c r="J32" s="510"/>
      <c r="K32" s="510"/>
      <c r="L32" s="510"/>
      <c r="M32" s="510"/>
      <c r="N32" s="510"/>
      <c r="O32" s="510"/>
      <c r="P32" s="510"/>
      <c r="Q32" s="510"/>
      <c r="R32" s="510"/>
      <c r="S32" s="510"/>
      <c r="T32" s="510"/>
      <c r="U32" s="510"/>
      <c r="V32" s="510"/>
    </row>
    <row r="33" spans="1:22" x14ac:dyDescent="0.25">
      <c r="A33" s="510"/>
      <c r="B33" s="510"/>
      <c r="C33" s="510"/>
      <c r="D33" s="509">
        <f ca="1">Comparison!U34</f>
        <v>43739</v>
      </c>
      <c r="E33" s="507">
        <f t="shared" ca="1" si="0"/>
        <v>17855.915786273024</v>
      </c>
      <c r="F33" s="507">
        <f t="shared" ca="1" si="1"/>
        <v>14972.764602610083</v>
      </c>
      <c r="G33" s="510"/>
      <c r="H33" s="510"/>
      <c r="I33" s="510"/>
      <c r="J33" s="510"/>
      <c r="K33" s="510"/>
      <c r="L33" s="510"/>
      <c r="M33" s="510"/>
      <c r="N33" s="510"/>
      <c r="O33" s="510"/>
      <c r="P33" s="510"/>
      <c r="Q33" s="510"/>
      <c r="R33" s="510"/>
      <c r="S33" s="510"/>
      <c r="T33" s="510"/>
      <c r="U33" s="510"/>
      <c r="V33" s="510"/>
    </row>
    <row r="34" spans="1:22" x14ac:dyDescent="0.25">
      <c r="A34" s="510"/>
      <c r="B34" s="510"/>
      <c r="C34" s="510"/>
      <c r="D34" s="509">
        <f ca="1">Comparison!U35</f>
        <v>43770</v>
      </c>
      <c r="E34" s="507">
        <f t="shared" ca="1" si="0"/>
        <v>17747.414512884745</v>
      </c>
      <c r="F34" s="507">
        <f t="shared" ca="1" si="1"/>
        <v>15078.241203275549</v>
      </c>
      <c r="G34" s="510"/>
      <c r="H34" s="510"/>
      <c r="I34" s="510"/>
      <c r="J34" s="510"/>
      <c r="K34" s="510"/>
      <c r="L34" s="510"/>
      <c r="M34" s="510"/>
      <c r="N34" s="510"/>
      <c r="O34" s="510"/>
      <c r="P34" s="510"/>
      <c r="Q34" s="510"/>
      <c r="R34" s="510"/>
      <c r="S34" s="510"/>
      <c r="T34" s="510"/>
      <c r="U34" s="510"/>
      <c r="V34" s="510"/>
    </row>
    <row r="35" spans="1:22" x14ac:dyDescent="0.25">
      <c r="A35" s="510"/>
      <c r="B35" s="510"/>
      <c r="C35" s="510"/>
      <c r="D35" s="509">
        <f ca="1">Comparison!U36</f>
        <v>43800</v>
      </c>
      <c r="E35" s="507">
        <f t="shared" ca="1" si="0"/>
        <v>17565.272803416898</v>
      </c>
      <c r="F35" s="507">
        <f t="shared" ca="1" si="1"/>
        <v>15000.643069999071</v>
      </c>
      <c r="G35" s="510"/>
      <c r="H35" s="510"/>
      <c r="I35" s="510"/>
      <c r="J35" s="510"/>
      <c r="K35" s="510"/>
      <c r="L35" s="510"/>
      <c r="M35" s="510"/>
      <c r="N35" s="510"/>
      <c r="O35" s="510"/>
      <c r="P35" s="510"/>
      <c r="Q35" s="510"/>
      <c r="R35" s="510"/>
      <c r="S35" s="510"/>
      <c r="T35" s="510"/>
      <c r="U35" s="510"/>
      <c r="V35" s="510"/>
    </row>
    <row r="36" spans="1:22" x14ac:dyDescent="0.25">
      <c r="A36" s="510"/>
      <c r="B36" s="510"/>
      <c r="C36" s="510"/>
      <c r="D36" s="509">
        <f ca="1">Comparison!U37</f>
        <v>43831</v>
      </c>
      <c r="E36" s="507">
        <f t="shared" ca="1" si="0"/>
        <v>17381.236311845409</v>
      </c>
      <c r="F36" s="507">
        <f t="shared" ca="1" si="1"/>
        <v>14959.043608888785</v>
      </c>
      <c r="G36" s="510"/>
      <c r="H36" s="510"/>
      <c r="I36" s="510"/>
      <c r="J36" s="510"/>
      <c r="K36" s="510"/>
      <c r="L36" s="510"/>
      <c r="M36" s="510"/>
      <c r="N36" s="510"/>
      <c r="O36" s="510"/>
      <c r="P36" s="510"/>
      <c r="Q36" s="510"/>
      <c r="R36" s="510"/>
      <c r="S36" s="510"/>
      <c r="T36" s="510"/>
      <c r="U36" s="510"/>
      <c r="V36" s="510"/>
    </row>
    <row r="37" spans="1:22" x14ac:dyDescent="0.25">
      <c r="A37" s="510"/>
      <c r="B37" s="510"/>
      <c r="C37" s="510"/>
      <c r="D37" s="509">
        <f ca="1">Comparison!U38</f>
        <v>43862</v>
      </c>
      <c r="E37" s="507">
        <f t="shared" ca="1" si="0"/>
        <v>17550.712811539724</v>
      </c>
      <c r="F37" s="507">
        <f t="shared" ca="1" si="1"/>
        <v>14646.635908105938</v>
      </c>
      <c r="G37" s="510"/>
      <c r="H37" s="510"/>
      <c r="I37" s="510"/>
      <c r="J37" s="510"/>
      <c r="K37" s="510"/>
      <c r="L37" s="510"/>
      <c r="M37" s="510"/>
      <c r="N37" s="510"/>
      <c r="O37" s="510"/>
      <c r="P37" s="510"/>
      <c r="Q37" s="510"/>
      <c r="R37" s="510"/>
      <c r="S37" s="510"/>
      <c r="T37" s="510"/>
      <c r="U37" s="510"/>
      <c r="V37" s="510"/>
    </row>
    <row r="38" spans="1:22" x14ac:dyDescent="0.25">
      <c r="A38" s="510"/>
      <c r="B38" s="510"/>
      <c r="C38" s="510"/>
      <c r="D38" s="509">
        <f ca="1">Comparison!U39</f>
        <v>43891</v>
      </c>
      <c r="E38" s="507">
        <f t="shared" ca="1" si="0"/>
        <v>17985.041777269747</v>
      </c>
      <c r="F38" s="507">
        <f t="shared" ca="1" si="1"/>
        <v>14234.693933056114</v>
      </c>
      <c r="G38" s="510"/>
      <c r="H38" s="510"/>
      <c r="I38" s="510"/>
      <c r="J38" s="510"/>
      <c r="K38" s="510"/>
      <c r="L38" s="510"/>
      <c r="M38" s="510"/>
      <c r="N38" s="510"/>
      <c r="O38" s="510"/>
      <c r="P38" s="510"/>
      <c r="Q38" s="510"/>
      <c r="R38" s="510"/>
      <c r="S38" s="510"/>
      <c r="T38" s="510"/>
      <c r="U38" s="510"/>
      <c r="V38" s="510"/>
    </row>
    <row r="39" spans="1:22" x14ac:dyDescent="0.25">
      <c r="A39" s="510"/>
      <c r="B39" s="510"/>
      <c r="C39" s="510"/>
      <c r="D39" s="509">
        <f ca="1">Comparison!U40</f>
        <v>43922</v>
      </c>
      <c r="E39" s="507">
        <f t="shared" ca="1" si="0"/>
        <v>18353.199749618099</v>
      </c>
      <c r="F39" s="507">
        <f t="shared" ca="1" si="1"/>
        <v>13889.043672621345</v>
      </c>
      <c r="G39" s="510"/>
      <c r="H39" s="510"/>
      <c r="I39" s="510"/>
      <c r="J39" s="510"/>
      <c r="K39" s="510"/>
      <c r="L39" s="510"/>
      <c r="M39" s="510"/>
      <c r="N39" s="510"/>
      <c r="O39" s="510"/>
      <c r="P39" s="510"/>
      <c r="Q39" s="510"/>
      <c r="R39" s="510"/>
      <c r="S39" s="510"/>
      <c r="T39" s="510"/>
      <c r="U39" s="510"/>
      <c r="V39" s="510"/>
    </row>
    <row r="40" spans="1:22" x14ac:dyDescent="0.25">
      <c r="A40" s="510"/>
      <c r="B40" s="510"/>
      <c r="C40" s="510"/>
      <c r="D40" s="509">
        <f ca="1">Comparison!U41</f>
        <v>43952</v>
      </c>
      <c r="E40" s="507">
        <f t="shared" ca="1" si="0"/>
        <v>18056.026353942761</v>
      </c>
      <c r="F40" s="507">
        <f t="shared" ca="1" si="1"/>
        <v>13673.191012033538</v>
      </c>
      <c r="G40" s="510"/>
      <c r="H40" s="510"/>
      <c r="I40" s="510"/>
      <c r="J40" s="510"/>
      <c r="K40" s="510"/>
      <c r="L40" s="510"/>
      <c r="M40" s="510"/>
      <c r="N40" s="510"/>
      <c r="O40" s="510"/>
      <c r="P40" s="510"/>
      <c r="Q40" s="510"/>
      <c r="R40" s="510"/>
      <c r="S40" s="510"/>
      <c r="T40" s="510"/>
      <c r="U40" s="510"/>
      <c r="V40" s="510"/>
    </row>
    <row r="41" spans="1:22" x14ac:dyDescent="0.25">
      <c r="A41" s="510"/>
      <c r="B41" s="510"/>
      <c r="C41" s="510"/>
      <c r="D41" s="509">
        <f ca="1">Comparison!U42</f>
        <v>43983</v>
      </c>
      <c r="E41" s="507">
        <f t="shared" ca="1" si="0"/>
        <v>17656.903156926575</v>
      </c>
      <c r="F41" s="507">
        <f t="shared" ca="1" si="1"/>
        <v>13604.142920047594</v>
      </c>
      <c r="G41" s="510"/>
      <c r="H41" s="510"/>
      <c r="I41" s="510"/>
      <c r="J41" s="510"/>
      <c r="K41" s="510"/>
      <c r="L41" s="510"/>
      <c r="M41" s="510"/>
      <c r="N41" s="510"/>
      <c r="O41" s="510"/>
      <c r="P41" s="510"/>
      <c r="Q41" s="510"/>
      <c r="R41" s="510"/>
      <c r="S41" s="510"/>
      <c r="T41" s="510"/>
      <c r="U41" s="510"/>
      <c r="V41" s="510"/>
    </row>
    <row r="42" spans="1:22" x14ac:dyDescent="0.25">
      <c r="A42" s="510"/>
      <c r="B42" s="510"/>
      <c r="C42" s="510"/>
      <c r="D42" s="509">
        <f ca="1">Comparison!U43</f>
        <v>44013</v>
      </c>
      <c r="E42" s="507">
        <f t="shared" ca="1" si="0"/>
        <v>17191.930912019572</v>
      </c>
      <c r="F42" s="507">
        <f t="shared" ca="1" si="1"/>
        <v>13736.277384579698</v>
      </c>
      <c r="G42" s="510"/>
      <c r="H42" s="510"/>
      <c r="I42" s="510"/>
      <c r="J42" s="510"/>
      <c r="K42" s="510"/>
      <c r="L42" s="510"/>
      <c r="M42" s="510"/>
      <c r="N42" s="510"/>
      <c r="O42" s="510"/>
      <c r="P42" s="510"/>
      <c r="Q42" s="510"/>
      <c r="R42" s="510"/>
      <c r="S42" s="510"/>
      <c r="T42" s="510"/>
      <c r="U42" s="510"/>
      <c r="V42" s="510"/>
    </row>
    <row r="43" spans="1:22" x14ac:dyDescent="0.25">
      <c r="A43" s="510"/>
      <c r="B43" s="510"/>
      <c r="C43" s="510"/>
      <c r="D43" s="509">
        <f ca="1">Comparison!U44</f>
        <v>44044</v>
      </c>
      <c r="E43" s="507">
        <f t="shared" ca="1" si="0"/>
        <v>16898.025874182251</v>
      </c>
      <c r="F43" s="507">
        <f t="shared" ca="1" si="1"/>
        <v>13599.606476203364</v>
      </c>
      <c r="G43" s="510"/>
      <c r="H43" s="510"/>
      <c r="I43" s="510"/>
      <c r="J43" s="510"/>
      <c r="K43" s="510"/>
      <c r="L43" s="510"/>
      <c r="M43" s="510"/>
      <c r="N43" s="510"/>
      <c r="O43" s="510"/>
      <c r="P43" s="510"/>
      <c r="Q43" s="510"/>
      <c r="R43" s="510"/>
      <c r="S43" s="510"/>
      <c r="T43" s="510"/>
      <c r="U43" s="510"/>
      <c r="V43" s="510"/>
    </row>
    <row r="44" spans="1:22" x14ac:dyDescent="0.25">
      <c r="A44" s="510"/>
      <c r="B44" s="510"/>
      <c r="C44" s="510"/>
      <c r="D44" s="509">
        <f ca="1">Comparison!U45</f>
        <v>44075</v>
      </c>
      <c r="E44" s="507">
        <f t="shared" ca="1" si="0"/>
        <v>16558.244157412759</v>
      </c>
      <c r="F44" s="507">
        <f t="shared" ca="1" si="1"/>
        <v>13694.443217419037</v>
      </c>
      <c r="G44" s="510"/>
      <c r="H44" s="510"/>
      <c r="I44" s="510"/>
      <c r="J44" s="510"/>
      <c r="K44" s="510"/>
      <c r="L44" s="510"/>
      <c r="M44" s="510"/>
      <c r="N44" s="510"/>
      <c r="O44" s="510"/>
      <c r="P44" s="510"/>
      <c r="Q44" s="510"/>
      <c r="R44" s="510"/>
      <c r="S44" s="510"/>
      <c r="T44" s="510"/>
      <c r="U44" s="510"/>
      <c r="V44" s="510"/>
    </row>
    <row r="45" spans="1:22" x14ac:dyDescent="0.25">
      <c r="A45" s="510"/>
      <c r="B45" s="510"/>
      <c r="C45" s="510"/>
      <c r="D45" s="509">
        <f ca="1">Comparison!U46</f>
        <v>44105</v>
      </c>
      <c r="E45" s="507">
        <f t="shared" ca="1" si="0"/>
        <v>16224.217587947562</v>
      </c>
      <c r="F45" s="507">
        <f t="shared" ca="1" si="1"/>
        <v>13611.46670372697</v>
      </c>
      <c r="G45" s="510"/>
      <c r="H45" s="510"/>
      <c r="I45" s="510"/>
      <c r="J45" s="510"/>
      <c r="K45" s="510"/>
      <c r="L45" s="510"/>
      <c r="M45" s="510"/>
      <c r="N45" s="510"/>
      <c r="O45" s="510"/>
      <c r="P45" s="510"/>
      <c r="Q45" s="510"/>
      <c r="R45" s="510"/>
      <c r="S45" s="510"/>
      <c r="T45" s="510"/>
      <c r="U45" s="510"/>
      <c r="V45" s="510"/>
    </row>
    <row r="46" spans="1:22" x14ac:dyDescent="0.25">
      <c r="A46" s="510"/>
      <c r="B46" s="510"/>
      <c r="C46" s="510"/>
      <c r="D46" s="509">
        <f ca="1">Comparison!U47</f>
        <v>44136</v>
      </c>
      <c r="E46" s="507">
        <f t="shared" ca="1" si="0"/>
        <v>15837.029869168558</v>
      </c>
      <c r="F46" s="507">
        <f t="shared" ca="1" si="1"/>
        <v>13600.704663651715</v>
      </c>
      <c r="G46" s="510"/>
      <c r="H46" s="510"/>
      <c r="I46" s="510"/>
      <c r="J46" s="510"/>
      <c r="K46" s="510"/>
      <c r="L46" s="510"/>
      <c r="M46" s="510"/>
      <c r="N46" s="510"/>
      <c r="O46" s="510"/>
      <c r="P46" s="510"/>
      <c r="Q46" s="510"/>
      <c r="R46" s="510"/>
      <c r="S46" s="510"/>
      <c r="T46" s="510"/>
      <c r="U46" s="510"/>
      <c r="V46" s="510"/>
    </row>
    <row r="47" spans="1:22" x14ac:dyDescent="0.25">
      <c r="A47" s="510"/>
      <c r="B47" s="510"/>
      <c r="C47" s="510"/>
      <c r="D47" s="509">
        <f ca="1">Comparison!U48</f>
        <v>44166</v>
      </c>
      <c r="E47" s="507">
        <f t="shared" ca="1" si="0"/>
        <v>15425.286830333678</v>
      </c>
      <c r="F47" s="507">
        <f t="shared" ca="1" si="1"/>
        <v>13562.168518117387</v>
      </c>
      <c r="G47" s="510"/>
      <c r="H47" s="510"/>
      <c r="I47" s="510"/>
      <c r="J47" s="510"/>
      <c r="K47" s="510"/>
      <c r="L47" s="510"/>
      <c r="M47" s="510"/>
      <c r="N47" s="510"/>
      <c r="O47" s="510"/>
      <c r="P47" s="510"/>
      <c r="Q47" s="510"/>
      <c r="R47" s="510"/>
      <c r="S47" s="510"/>
      <c r="T47" s="510"/>
      <c r="U47" s="510"/>
      <c r="V47" s="510"/>
    </row>
    <row r="48" spans="1:22" x14ac:dyDescent="0.25">
      <c r="A48" s="510"/>
      <c r="B48" s="510"/>
      <c r="C48" s="510"/>
      <c r="D48" s="509">
        <f ca="1">Comparison!U49</f>
        <v>44197</v>
      </c>
      <c r="E48" s="507">
        <f t="shared" ca="1" si="0"/>
        <v>15060.819791375368</v>
      </c>
      <c r="F48" s="507">
        <f t="shared" ca="1" si="1"/>
        <v>13554.90282180246</v>
      </c>
      <c r="G48" s="510"/>
      <c r="H48" s="510"/>
      <c r="I48" s="510"/>
      <c r="J48" s="510"/>
      <c r="K48" s="510"/>
      <c r="L48" s="510"/>
      <c r="M48" s="510"/>
      <c r="N48" s="510"/>
      <c r="O48" s="510"/>
      <c r="P48" s="510"/>
      <c r="Q48" s="510"/>
      <c r="R48" s="510"/>
      <c r="S48" s="510"/>
      <c r="T48" s="510"/>
      <c r="U48" s="510"/>
      <c r="V48" s="510"/>
    </row>
    <row r="49" spans="1:22" x14ac:dyDescent="0.25">
      <c r="A49" s="510"/>
      <c r="B49" s="510"/>
      <c r="C49" s="510"/>
      <c r="D49" s="509">
        <f ca="1">Comparison!U50</f>
        <v>44228</v>
      </c>
      <c r="E49" s="507">
        <f t="shared" ca="1" si="0"/>
        <v>14706.609952798726</v>
      </c>
      <c r="F49" s="507">
        <f t="shared" ca="1" si="1"/>
        <v>13272.54786685175</v>
      </c>
      <c r="G49" s="510"/>
      <c r="H49" s="510"/>
      <c r="I49" s="510"/>
      <c r="J49" s="510"/>
      <c r="K49" s="510"/>
      <c r="L49" s="510"/>
      <c r="M49" s="510"/>
      <c r="N49" s="510"/>
      <c r="O49" s="510"/>
      <c r="P49" s="510"/>
      <c r="Q49" s="510"/>
      <c r="R49" s="510"/>
      <c r="S49" s="510"/>
      <c r="T49" s="510"/>
      <c r="U49" s="510"/>
      <c r="V49" s="510"/>
    </row>
    <row r="50" spans="1:22" x14ac:dyDescent="0.25">
      <c r="A50" s="510"/>
      <c r="B50" s="510"/>
      <c r="C50" s="510"/>
      <c r="D50" s="509">
        <f ca="1">Comparison!U51</f>
        <v>44256</v>
      </c>
      <c r="E50" s="507">
        <f t="shared" ca="1" si="0"/>
        <v>14444.354988190395</v>
      </c>
      <c r="F50" s="507">
        <f t="shared" ca="1" si="1"/>
        <v>12856.923425098868</v>
      </c>
      <c r="G50" s="510"/>
      <c r="H50" s="510"/>
      <c r="I50" s="510"/>
      <c r="J50" s="510"/>
      <c r="K50" s="510"/>
      <c r="L50" s="510"/>
      <c r="M50" s="510"/>
      <c r="N50" s="510"/>
      <c r="O50" s="510"/>
      <c r="P50" s="510"/>
      <c r="Q50" s="510"/>
      <c r="R50" s="510"/>
      <c r="S50" s="510"/>
      <c r="T50" s="510"/>
      <c r="U50" s="510"/>
      <c r="V50" s="510"/>
    </row>
    <row r="51" spans="1:22" x14ac:dyDescent="0.25">
      <c r="A51" s="510"/>
      <c r="B51" s="510"/>
      <c r="C51" s="510"/>
      <c r="D51" s="509">
        <f ca="1">Comparison!U52</f>
        <v>44287</v>
      </c>
      <c r="E51" s="507">
        <f t="shared" ca="1" si="0"/>
        <v>14542.06455757446</v>
      </c>
      <c r="F51" s="507">
        <f t="shared" ca="1" si="1"/>
        <v>12515.733681014577</v>
      </c>
      <c r="G51" s="510"/>
      <c r="H51" s="510"/>
      <c r="I51" s="510"/>
      <c r="J51" s="510"/>
      <c r="K51" s="510"/>
      <c r="L51" s="510"/>
      <c r="M51" s="510"/>
      <c r="N51" s="510"/>
      <c r="O51" s="510"/>
      <c r="P51" s="510"/>
      <c r="Q51" s="510"/>
      <c r="R51" s="510"/>
      <c r="S51" s="510"/>
      <c r="T51" s="510"/>
      <c r="U51" s="510"/>
      <c r="V51" s="510"/>
    </row>
    <row r="52" spans="1:22" x14ac:dyDescent="0.25">
      <c r="A52" s="510"/>
      <c r="B52" s="510"/>
      <c r="C52" s="510"/>
      <c r="D52" s="509">
        <f ca="1">Comparison!U53</f>
        <v>44317</v>
      </c>
      <c r="E52" s="507">
        <f t="shared" ca="1" si="0"/>
        <v>14798.526204521861</v>
      </c>
      <c r="F52" s="507">
        <f t="shared" ca="1" si="1"/>
        <v>12306.661728852619</v>
      </c>
      <c r="G52" s="510"/>
      <c r="H52" s="510"/>
      <c r="I52" s="510"/>
      <c r="J52" s="510"/>
      <c r="K52" s="510"/>
      <c r="L52" s="510"/>
      <c r="M52" s="510"/>
      <c r="N52" s="510"/>
      <c r="O52" s="510"/>
      <c r="P52" s="510"/>
      <c r="Q52" s="510"/>
      <c r="R52" s="510"/>
      <c r="S52" s="510"/>
      <c r="T52" s="510"/>
      <c r="U52" s="510"/>
      <c r="V52" s="510"/>
    </row>
    <row r="53" spans="1:22" x14ac:dyDescent="0.25">
      <c r="A53" s="510"/>
      <c r="B53" s="510"/>
      <c r="C53" s="510"/>
      <c r="D53" s="509">
        <f ca="1">Comparison!U54</f>
        <v>44348</v>
      </c>
      <c r="E53" s="507">
        <f t="shared" ca="1" si="0"/>
        <v>14434.736151650188</v>
      </c>
      <c r="F53" s="507">
        <f t="shared" ca="1" si="1"/>
        <v>12255.681607291746</v>
      </c>
      <c r="G53" s="510"/>
      <c r="H53" s="510"/>
      <c r="I53" s="510"/>
      <c r="J53" s="510"/>
      <c r="K53" s="510"/>
      <c r="L53" s="510"/>
      <c r="M53" s="510"/>
      <c r="N53" s="510"/>
      <c r="O53" s="510"/>
      <c r="P53" s="510"/>
      <c r="Q53" s="510"/>
      <c r="R53" s="510"/>
      <c r="S53" s="510"/>
      <c r="T53" s="510"/>
      <c r="U53" s="510"/>
      <c r="V53" s="510"/>
    </row>
    <row r="54" spans="1:22" x14ac:dyDescent="0.25">
      <c r="A54" s="510"/>
      <c r="B54" s="510"/>
      <c r="C54" s="510"/>
      <c r="D54" s="509">
        <f ca="1">Comparison!U55</f>
        <v>44378</v>
      </c>
      <c r="E54" s="507">
        <f t="shared" ca="1" si="0"/>
        <v>14071.276743746243</v>
      </c>
      <c r="F54" s="507">
        <f t="shared" ca="1" si="1"/>
        <v>12369.814634370059</v>
      </c>
      <c r="G54" s="510"/>
      <c r="H54" s="510"/>
      <c r="I54" s="510"/>
      <c r="J54" s="510"/>
      <c r="K54" s="510"/>
      <c r="L54" s="510"/>
      <c r="M54" s="510"/>
      <c r="N54" s="510"/>
      <c r="O54" s="510"/>
      <c r="P54" s="510"/>
      <c r="Q54" s="510"/>
      <c r="R54" s="510"/>
      <c r="S54" s="510"/>
      <c r="T54" s="510"/>
      <c r="U54" s="510"/>
      <c r="V54" s="510"/>
    </row>
    <row r="55" spans="1:22" x14ac:dyDescent="0.25">
      <c r="A55" s="510"/>
      <c r="B55" s="510"/>
      <c r="C55" s="510"/>
      <c r="D55" s="509">
        <f ca="1">Comparison!U56</f>
        <v>44409</v>
      </c>
      <c r="E55" s="507">
        <f t="shared" ca="1" si="0"/>
        <v>13970.534174833731</v>
      </c>
      <c r="F55" s="507">
        <f t="shared" ca="1" si="1"/>
        <v>12287.309600803181</v>
      </c>
      <c r="G55" s="510"/>
      <c r="H55" s="510"/>
      <c r="I55" s="510"/>
      <c r="J55" s="510"/>
      <c r="K55" s="510"/>
      <c r="L55" s="510"/>
      <c r="M55" s="510"/>
      <c r="N55" s="510"/>
      <c r="O55" s="510"/>
      <c r="P55" s="510"/>
      <c r="Q55" s="510"/>
      <c r="R55" s="510"/>
      <c r="S55" s="510"/>
      <c r="T55" s="510"/>
      <c r="U55" s="510"/>
      <c r="V55" s="510"/>
    </row>
    <row r="56" spans="1:22" x14ac:dyDescent="0.25">
      <c r="A56" s="510"/>
      <c r="B56" s="510"/>
      <c r="C56" s="510"/>
      <c r="D56" s="509">
        <f ca="1">Comparison!U57</f>
        <v>44440</v>
      </c>
      <c r="E56" s="507">
        <f t="shared" ca="1" si="0"/>
        <v>13855.95709272087</v>
      </c>
      <c r="F56" s="507">
        <f t="shared" ca="1" si="1"/>
        <v>12355.603465421609</v>
      </c>
      <c r="G56" s="510"/>
      <c r="H56" s="510"/>
      <c r="I56" s="510"/>
      <c r="J56" s="510"/>
      <c r="K56" s="510"/>
      <c r="L56" s="510"/>
      <c r="M56" s="510"/>
      <c r="N56" s="510"/>
      <c r="O56" s="510"/>
      <c r="P56" s="510"/>
      <c r="Q56" s="510"/>
      <c r="R56" s="510"/>
      <c r="S56" s="510"/>
      <c r="T56" s="510"/>
      <c r="U56" s="510"/>
      <c r="V56" s="510"/>
    </row>
    <row r="57" spans="1:22" x14ac:dyDescent="0.25">
      <c r="A57" s="510"/>
      <c r="B57" s="510"/>
      <c r="C57" s="510"/>
      <c r="D57" s="509">
        <f ca="1">Comparison!U58</f>
        <v>44470</v>
      </c>
      <c r="E57" s="507">
        <f t="shared" ca="1" si="0"/>
        <v>13674.921285626941</v>
      </c>
      <c r="F57" s="507">
        <f t="shared" ca="1" si="1"/>
        <v>12336.189906479571</v>
      </c>
      <c r="G57" s="510"/>
      <c r="H57" s="510"/>
      <c r="I57" s="510"/>
      <c r="J57" s="510"/>
      <c r="K57" s="510"/>
      <c r="L57" s="510"/>
      <c r="M57" s="510"/>
      <c r="N57" s="510"/>
      <c r="O57" s="510"/>
      <c r="P57" s="510"/>
      <c r="Q57" s="510"/>
      <c r="R57" s="510"/>
      <c r="S57" s="510"/>
      <c r="T57" s="510"/>
      <c r="U57" s="510"/>
      <c r="V57" s="510"/>
    </row>
    <row r="58" spans="1:22" x14ac:dyDescent="0.25">
      <c r="A58" s="510"/>
      <c r="B58" s="510"/>
      <c r="C58" s="510"/>
      <c r="D58" s="509">
        <f ca="1">Comparison!U59</f>
        <v>44501</v>
      </c>
      <c r="E58" s="507">
        <f t="shared" ca="1" si="0"/>
        <v>13337.159879798613</v>
      </c>
      <c r="F58" s="507">
        <f t="shared" ca="1" si="1"/>
        <v>12312.060600443931</v>
      </c>
      <c r="G58" s="510"/>
      <c r="H58" s="510"/>
      <c r="I58" s="510"/>
      <c r="J58" s="510"/>
      <c r="K58" s="510"/>
      <c r="L58" s="510"/>
      <c r="M58" s="510"/>
      <c r="N58" s="510"/>
      <c r="O58" s="510"/>
      <c r="P58" s="510"/>
      <c r="Q58" s="510"/>
      <c r="R58" s="510"/>
      <c r="S58" s="510"/>
      <c r="T58" s="510"/>
      <c r="U58" s="510"/>
      <c r="V58" s="510"/>
    </row>
    <row r="59" spans="1:22" x14ac:dyDescent="0.25">
      <c r="A59" s="510"/>
      <c r="B59" s="510"/>
      <c r="C59" s="510"/>
      <c r="D59" s="509">
        <f ca="1">Comparison!U60</f>
        <v>44531</v>
      </c>
      <c r="E59" s="507">
        <f t="shared" ca="1" si="0"/>
        <v>12924.584005639619</v>
      </c>
      <c r="F59" s="507">
        <f t="shared" ca="1" si="1"/>
        <v>12279.684855793323</v>
      </c>
      <c r="G59" s="510"/>
      <c r="H59" s="510"/>
      <c r="I59" s="510"/>
      <c r="J59" s="510"/>
      <c r="K59" s="510"/>
      <c r="L59" s="510"/>
      <c r="M59" s="510"/>
      <c r="N59" s="510"/>
      <c r="O59" s="510"/>
      <c r="P59" s="510"/>
      <c r="Q59" s="510"/>
      <c r="R59" s="510"/>
      <c r="S59" s="510"/>
      <c r="T59" s="510"/>
      <c r="U59" s="510"/>
      <c r="V59" s="510"/>
    </row>
    <row r="60" spans="1:22" x14ac:dyDescent="0.25">
      <c r="D60" s="509">
        <f ca="1">Comparison!U61</f>
        <v>44562</v>
      </c>
      <c r="E60" s="507">
        <f t="shared" ca="1" si="0"/>
        <v>12544.894908117103</v>
      </c>
      <c r="F60" s="507">
        <f t="shared" ca="1" si="1"/>
        <v>12307.670294710111</v>
      </c>
      <c r="G60" s="510"/>
      <c r="H60" s="510"/>
      <c r="I60" s="510"/>
      <c r="J60" s="510"/>
      <c r="K60" s="510"/>
      <c r="L60" s="510"/>
      <c r="M60" s="510"/>
      <c r="N60" s="510"/>
      <c r="O60" s="510"/>
      <c r="P60" s="510"/>
      <c r="Q60" s="510"/>
      <c r="R60" s="510"/>
      <c r="S60" s="510"/>
      <c r="T60" s="510"/>
      <c r="U60" s="510"/>
      <c r="V60" s="510"/>
    </row>
    <row r="61" spans="1:22" x14ac:dyDescent="0.25">
      <c r="D61" s="509">
        <f ca="1">Comparison!U62</f>
        <v>44593</v>
      </c>
      <c r="E61" s="507">
        <f t="shared" ca="1" si="0"/>
        <v>12235.764299552515</v>
      </c>
      <c r="F61" s="507">
        <f t="shared" ca="1" si="1"/>
        <v>11945.191354878198</v>
      </c>
    </row>
    <row r="62" spans="1:22" x14ac:dyDescent="0.25">
      <c r="D62" s="509">
        <f ca="1">Comparison!U63</f>
        <v>44621</v>
      </c>
      <c r="E62" s="507" t="str">
        <f ca="1">IF($D63="","",LOOKUP($D63,INDIRECT("Pow_Stor_TIME"),INDIRECT("Pow_Stor_"&amp;$B$2)))</f>
        <v/>
      </c>
      <c r="F62" s="507" t="str">
        <f ca="1">IF($D63="","",LOOKUP($D63,INDIRECT("Md_Stor_TIME"),INDIRECT("Md_Stor_"&amp;$B$2)))</f>
        <v/>
      </c>
    </row>
    <row r="63" spans="1:22" x14ac:dyDescent="0.25">
      <c r="D63" s="509" t="str">
        <f ca="1">Comparison!U64</f>
        <v/>
      </c>
      <c r="E63" s="507" t="str">
        <f t="shared" ref="E63:E65" ca="1" si="2">IF($D64="","",LOOKUP($D64,INDIRECT("Pow_Stor_TIME"),INDIRECT("Pow_Stor_"&amp;$B$2)))</f>
        <v/>
      </c>
      <c r="F63" s="507" t="str">
        <f t="shared" ref="F63:F65" ca="1" si="3">IF($D64="","",LOOKUP($D64,INDIRECT("Md_Stor_TIME"),INDIRECT("Md_Stor_"&amp;$B$2)))</f>
        <v/>
      </c>
    </row>
    <row r="64" spans="1:22" x14ac:dyDescent="0.25">
      <c r="D64" s="509" t="str">
        <f ca="1">Comparison!U65</f>
        <v/>
      </c>
      <c r="E64" s="507" t="str">
        <f t="shared" ca="1" si="2"/>
        <v/>
      </c>
      <c r="F64" s="507" t="str">
        <f t="shared" ca="1" si="3"/>
        <v/>
      </c>
    </row>
    <row r="65" spans="4:6" x14ac:dyDescent="0.25">
      <c r="D65" s="509" t="str">
        <f ca="1">Comparison!U66</f>
        <v/>
      </c>
      <c r="E65" s="507" t="str">
        <f t="shared" ca="1" si="2"/>
        <v/>
      </c>
      <c r="F65" s="507" t="str">
        <f t="shared" ca="1" si="3"/>
        <v/>
      </c>
    </row>
    <row r="66" spans="4:6" x14ac:dyDescent="0.25">
      <c r="D66" s="509" t="str">
        <f ca="1">Comparison!U67</f>
        <v/>
      </c>
      <c r="E66" s="507"/>
      <c r="F66" s="50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Drop Down 1">
              <controlPr defaultSize="0" autoLine="0" autoPict="0">
                <anchor moveWithCells="1">
                  <from>
                    <xdr:col>1</xdr:col>
                    <xdr:colOff>47625</xdr:colOff>
                    <xdr:row>0</xdr:row>
                    <xdr:rowOff>171450</xdr:rowOff>
                  </from>
                  <to>
                    <xdr:col>2</xdr:col>
                    <xdr:colOff>447675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5635</vt:i4>
      </vt:variant>
    </vt:vector>
  </HeadingPairs>
  <TitlesOfParts>
    <vt:vector size="5746" baseType="lpstr">
      <vt:lpstr>Instructions</vt:lpstr>
      <vt:lpstr>Comparison</vt:lpstr>
      <vt:lpstr>Exceedance</vt:lpstr>
      <vt:lpstr>Frequency</vt:lpstr>
      <vt:lpstr>InflowAnnualVolumes</vt:lpstr>
      <vt:lpstr>FrequencyTable</vt:lpstr>
      <vt:lpstr>PowellData.ReleaseTier</vt:lpstr>
      <vt:lpstr>PowellTargetAnnualReleaseVolume</vt:lpstr>
      <vt:lpstr>PowellActualAnnualReleaseVolume</vt:lpstr>
      <vt:lpstr>PowellData.UpperElevBalBranch</vt:lpstr>
      <vt:lpstr>PowellData.EqualizationCond</vt:lpstr>
      <vt:lpstr>LIAbvLBDVTrigger</vt:lpstr>
      <vt:lpstr>PowellLBDVTrigger</vt:lpstr>
      <vt:lpstr>Shortage.Shortage Flag</vt:lpstr>
      <vt:lpstr>Surplus.AnnualSurplusTypeFlag</vt:lpstr>
      <vt:lpstr>Surplus.AnnualSurplusFlag</vt:lpstr>
      <vt:lpstr>FloodControl.FloodControlFlag</vt:lpstr>
      <vt:lpstr>Fontenelle.Inflow</vt:lpstr>
      <vt:lpstr>Fontenelle.Pool Elevation</vt:lpstr>
      <vt:lpstr>Fontenelle.Outflow</vt:lpstr>
      <vt:lpstr>Fontenelle.Spill</vt:lpstr>
      <vt:lpstr>Fontenelle.Storage</vt:lpstr>
      <vt:lpstr>Fontenelle.Energy</vt:lpstr>
      <vt:lpstr>FlamingGorgeInflow.Unregulated</vt:lpstr>
      <vt:lpstr>FlamingGorge.Inflow</vt:lpstr>
      <vt:lpstr>FlamingGorge.Pool Elevation</vt:lpstr>
      <vt:lpstr>FlamingGorge.Outflow</vt:lpstr>
      <vt:lpstr>FlamingGorge.Spill</vt:lpstr>
      <vt:lpstr>FlamingGorge.Storage</vt:lpstr>
      <vt:lpstr>FlamingGorge.Energy</vt:lpstr>
      <vt:lpstr>TaylorPark.Inflow</vt:lpstr>
      <vt:lpstr>TaylorPark.Pool Elevation</vt:lpstr>
      <vt:lpstr>TaylorPark.Outflow</vt:lpstr>
      <vt:lpstr>TaylorPark.Storage</vt:lpstr>
      <vt:lpstr>BlueMesa.Inflow</vt:lpstr>
      <vt:lpstr>BlueMesaInflow.Unregulated</vt:lpstr>
      <vt:lpstr>BlueMesa.Pool Elevation</vt:lpstr>
      <vt:lpstr>BlueMesa.Outflow</vt:lpstr>
      <vt:lpstr>BlueMesa.Spill</vt:lpstr>
      <vt:lpstr>BlueMesa.Storage</vt:lpstr>
      <vt:lpstr>BlueMesa.Energy</vt:lpstr>
      <vt:lpstr>Crystal.Inflow</vt:lpstr>
      <vt:lpstr>CrystalInflow.Unregulated</vt:lpstr>
      <vt:lpstr>Crystal.Pool Elevation</vt:lpstr>
      <vt:lpstr>Crystal.Outflow</vt:lpstr>
      <vt:lpstr>Crystal.Spill</vt:lpstr>
      <vt:lpstr>Crystal.Storage</vt:lpstr>
      <vt:lpstr>Crystal.Energy</vt:lpstr>
      <vt:lpstr>Vallecito.Inflow</vt:lpstr>
      <vt:lpstr>Vallecito.Pool Elevation</vt:lpstr>
      <vt:lpstr>Vallecito.Outflow</vt:lpstr>
      <vt:lpstr>Vallecito.Storage</vt:lpstr>
      <vt:lpstr>NavajoInflow.Unregulated</vt:lpstr>
      <vt:lpstr>Navajo.Inflow</vt:lpstr>
      <vt:lpstr>Navajo.Pool Elevation</vt:lpstr>
      <vt:lpstr>Navajo.Outflow</vt:lpstr>
      <vt:lpstr>Navajo.Spill</vt:lpstr>
      <vt:lpstr>Navajo.Storage</vt:lpstr>
      <vt:lpstr>PowellInflow.Unregulated</vt:lpstr>
      <vt:lpstr>Powell.Inflow</vt:lpstr>
      <vt:lpstr>Powell.Pool Elevation</vt:lpstr>
      <vt:lpstr>Powell.Outflow</vt:lpstr>
      <vt:lpstr>Powell.Spill</vt:lpstr>
      <vt:lpstr>Powell.Storage</vt:lpstr>
      <vt:lpstr>Powell.Energy</vt:lpstr>
      <vt:lpstr>Mead.Inflow</vt:lpstr>
      <vt:lpstr>Mead.Pool Elevation</vt:lpstr>
      <vt:lpstr>Mead.Outflow</vt:lpstr>
      <vt:lpstr>Mead.Storage</vt:lpstr>
      <vt:lpstr>Mead.Energy</vt:lpstr>
      <vt:lpstr>Mohave.Pool Elevation</vt:lpstr>
      <vt:lpstr>Mohave.Outflow</vt:lpstr>
      <vt:lpstr>Mohave.Energy</vt:lpstr>
      <vt:lpstr>Mohave.Storage</vt:lpstr>
      <vt:lpstr>Havasu.Pool Elevation</vt:lpstr>
      <vt:lpstr>Havasu.Storage</vt:lpstr>
      <vt:lpstr>Havasu.Energy</vt:lpstr>
      <vt:lpstr>Havasu.Outflow</vt:lpstr>
      <vt:lpstr>MorrowPointInflow.Unregulated</vt:lpstr>
      <vt:lpstr>MorrowPoint.Inflow</vt:lpstr>
      <vt:lpstr>MorrowPoint.Outflow</vt:lpstr>
      <vt:lpstr>MorrowPoint.Storage</vt:lpstr>
      <vt:lpstr>MorrowPoint.Pool Elevation</vt:lpstr>
      <vt:lpstr>MorrowPoint.Energy</vt:lpstr>
      <vt:lpstr>SNWP.DiversionRequested</vt:lpstr>
      <vt:lpstr>MWDDiversion.DiversionRequested</vt:lpstr>
      <vt:lpstr>CAPDiversion.DiversionRequested</vt:lpstr>
      <vt:lpstr>Crystal.DiversionRequested</vt:lpstr>
      <vt:lpstr>AzoteaTunnel.DiversionRequested</vt:lpstr>
      <vt:lpstr>NIIP.DiversionRequested</vt:lpstr>
      <vt:lpstr>MexicoSched.DiversionRequested</vt:lpstr>
      <vt:lpstr>EqualizationAbove823</vt:lpstr>
      <vt:lpstr>EqualizationAt823</vt:lpstr>
      <vt:lpstr>UpperBalancingAbove823</vt:lpstr>
      <vt:lpstr>UpperBalancingAt823</vt:lpstr>
      <vt:lpstr>UpperBalancingBelow823</vt:lpstr>
      <vt:lpstr>MidElevationReleaseAt823</vt:lpstr>
      <vt:lpstr>MidElevationReleaseAt748</vt:lpstr>
      <vt:lpstr>LowerBalancingAbove823</vt:lpstr>
      <vt:lpstr>LowerBalancingAt823</vt:lpstr>
      <vt:lpstr>LowerBalancingBelow823</vt:lpstr>
      <vt:lpstr>LBNormalCondition</vt:lpstr>
      <vt:lpstr>Step1ShortageFlag</vt:lpstr>
      <vt:lpstr>Step2ShortageFlag</vt:lpstr>
      <vt:lpstr>Step3ShortageFlag</vt:lpstr>
      <vt:lpstr>AnnualFloodControlFlag</vt:lpstr>
      <vt:lpstr>AnnualShortageAnyTypeFlag</vt:lpstr>
      <vt:lpstr>RunInformation</vt:lpstr>
      <vt:lpstr>ExceedenceData</vt:lpstr>
      <vt:lpstr>Data Sheet Template</vt:lpstr>
      <vt:lpstr>PowellandMead</vt:lpstr>
      <vt:lpstr>Azo_DivReq_1</vt:lpstr>
      <vt:lpstr>Azo_DivReq_10</vt:lpstr>
      <vt:lpstr>Azo_DivReq_11</vt:lpstr>
      <vt:lpstr>Azo_DivReq_12</vt:lpstr>
      <vt:lpstr>Azo_DivReq_13</vt:lpstr>
      <vt:lpstr>Azo_DivReq_14</vt:lpstr>
      <vt:lpstr>Azo_DivReq_15</vt:lpstr>
      <vt:lpstr>Azo_DivReq_16</vt:lpstr>
      <vt:lpstr>Azo_DivReq_17</vt:lpstr>
      <vt:lpstr>Azo_DivReq_18</vt:lpstr>
      <vt:lpstr>Azo_DivReq_19</vt:lpstr>
      <vt:lpstr>Azo_DivReq_2</vt:lpstr>
      <vt:lpstr>Azo_DivReq_20</vt:lpstr>
      <vt:lpstr>Azo_DivReq_21</vt:lpstr>
      <vt:lpstr>Azo_DivReq_22</vt:lpstr>
      <vt:lpstr>Azo_DivReq_23</vt:lpstr>
      <vt:lpstr>Azo_DivReq_24</vt:lpstr>
      <vt:lpstr>Azo_DivReq_25</vt:lpstr>
      <vt:lpstr>Azo_DivReq_26</vt:lpstr>
      <vt:lpstr>Azo_DivReq_27</vt:lpstr>
      <vt:lpstr>Azo_DivReq_28</vt:lpstr>
      <vt:lpstr>Azo_DivReq_29</vt:lpstr>
      <vt:lpstr>Azo_DivReq_3</vt:lpstr>
      <vt:lpstr>Azo_DivReq_30</vt:lpstr>
      <vt:lpstr>Azo_DivReq_31</vt:lpstr>
      <vt:lpstr>Azo_DivReq_32</vt:lpstr>
      <vt:lpstr>Azo_DivReq_33</vt:lpstr>
      <vt:lpstr>Azo_DivReq_34</vt:lpstr>
      <vt:lpstr>Azo_DivReq_35</vt:lpstr>
      <vt:lpstr>Azo_DivReq_36</vt:lpstr>
      <vt:lpstr>Azo_DivReq_37</vt:lpstr>
      <vt:lpstr>Azo_DivReq_38</vt:lpstr>
      <vt:lpstr>Azo_DivReq_39</vt:lpstr>
      <vt:lpstr>Azo_DivReq_4</vt:lpstr>
      <vt:lpstr>Azo_DivReq_40</vt:lpstr>
      <vt:lpstr>Azo_DivReq_41</vt:lpstr>
      <vt:lpstr>Azo_DivReq_42</vt:lpstr>
      <vt:lpstr>Azo_DivReq_43</vt:lpstr>
      <vt:lpstr>Azo_DivReq_44</vt:lpstr>
      <vt:lpstr>Azo_DivReq_45</vt:lpstr>
      <vt:lpstr>Azo_DivReq_46</vt:lpstr>
      <vt:lpstr>Azo_DivReq_47</vt:lpstr>
      <vt:lpstr>Azo_DivReq_48</vt:lpstr>
      <vt:lpstr>Azo_DivReq_49</vt:lpstr>
      <vt:lpstr>Azo_DivReq_5</vt:lpstr>
      <vt:lpstr>Azo_DivReq_50</vt:lpstr>
      <vt:lpstr>Azo_DivReq_51</vt:lpstr>
      <vt:lpstr>Azo_DivReq_6</vt:lpstr>
      <vt:lpstr>Azo_DivReq_7</vt:lpstr>
      <vt:lpstr>Azo_DivReq_8</vt:lpstr>
      <vt:lpstr>Azo_DivReq_9</vt:lpstr>
      <vt:lpstr>Azo_DivReq_Max</vt:lpstr>
      <vt:lpstr>Azo_DivReq_Min</vt:lpstr>
      <vt:lpstr>Azo_DivReq_Most</vt:lpstr>
      <vt:lpstr>Azo_DivReq_Time</vt:lpstr>
      <vt:lpstr>BlueMesaUnregInflow</vt:lpstr>
      <vt:lpstr>BlueMesaUnregInflow1</vt:lpstr>
      <vt:lpstr>BlueMesaUnregInflow2</vt:lpstr>
      <vt:lpstr>BM_Egy_1</vt:lpstr>
      <vt:lpstr>BM_Egy_10</vt:lpstr>
      <vt:lpstr>BM_Egy_11</vt:lpstr>
      <vt:lpstr>BM_Egy_12</vt:lpstr>
      <vt:lpstr>BM_Egy_13</vt:lpstr>
      <vt:lpstr>BM_Egy_14</vt:lpstr>
      <vt:lpstr>BM_Egy_15</vt:lpstr>
      <vt:lpstr>BM_Egy_16</vt:lpstr>
      <vt:lpstr>BM_Egy_17</vt:lpstr>
      <vt:lpstr>BM_Egy_18</vt:lpstr>
      <vt:lpstr>BM_Egy_19</vt:lpstr>
      <vt:lpstr>BM_Egy_2</vt:lpstr>
      <vt:lpstr>BM_Egy_20</vt:lpstr>
      <vt:lpstr>BM_Egy_21</vt:lpstr>
      <vt:lpstr>BM_Egy_22</vt:lpstr>
      <vt:lpstr>BM_Egy_23</vt:lpstr>
      <vt:lpstr>BM_Egy_24</vt:lpstr>
      <vt:lpstr>BM_Egy_25</vt:lpstr>
      <vt:lpstr>BM_Egy_26</vt:lpstr>
      <vt:lpstr>BM_Egy_27</vt:lpstr>
      <vt:lpstr>BM_Egy_28</vt:lpstr>
      <vt:lpstr>BM_Egy_29</vt:lpstr>
      <vt:lpstr>BM_Egy_3</vt:lpstr>
      <vt:lpstr>BM_Egy_30</vt:lpstr>
      <vt:lpstr>BM_Egy_31</vt:lpstr>
      <vt:lpstr>BM_Egy_32</vt:lpstr>
      <vt:lpstr>BM_Egy_33</vt:lpstr>
      <vt:lpstr>BM_Egy_34</vt:lpstr>
      <vt:lpstr>BM_Egy_35</vt:lpstr>
      <vt:lpstr>BM_Egy_36</vt:lpstr>
      <vt:lpstr>BM_Egy_37</vt:lpstr>
      <vt:lpstr>BM_Egy_38</vt:lpstr>
      <vt:lpstr>BM_Egy_39</vt:lpstr>
      <vt:lpstr>BM_Egy_4</vt:lpstr>
      <vt:lpstr>BM_Egy_40</vt:lpstr>
      <vt:lpstr>BM_Egy_41</vt:lpstr>
      <vt:lpstr>BM_Egy_42</vt:lpstr>
      <vt:lpstr>BM_Egy_43</vt:lpstr>
      <vt:lpstr>BM_Egy_44</vt:lpstr>
      <vt:lpstr>BM_Egy_45</vt:lpstr>
      <vt:lpstr>BM_Egy_46</vt:lpstr>
      <vt:lpstr>BM_Egy_47</vt:lpstr>
      <vt:lpstr>BM_Egy_48</vt:lpstr>
      <vt:lpstr>BM_Egy_49</vt:lpstr>
      <vt:lpstr>BM_Egy_5</vt:lpstr>
      <vt:lpstr>BM_Egy_50</vt:lpstr>
      <vt:lpstr>BM_Egy_51</vt:lpstr>
      <vt:lpstr>BM_Egy_6</vt:lpstr>
      <vt:lpstr>BM_Egy_7</vt:lpstr>
      <vt:lpstr>BM_Egy_8</vt:lpstr>
      <vt:lpstr>BM_Egy_9</vt:lpstr>
      <vt:lpstr>BM_Egy_Max</vt:lpstr>
      <vt:lpstr>BM_Egy_Min</vt:lpstr>
      <vt:lpstr>BM_Egy_Most</vt:lpstr>
      <vt:lpstr>BM_Egy_Time</vt:lpstr>
      <vt:lpstr>BM_Elev_1</vt:lpstr>
      <vt:lpstr>BM_Elev_10</vt:lpstr>
      <vt:lpstr>BM_Elev_11</vt:lpstr>
      <vt:lpstr>BM_Elev_12</vt:lpstr>
      <vt:lpstr>BM_Elev_13</vt:lpstr>
      <vt:lpstr>BM_Elev_14</vt:lpstr>
      <vt:lpstr>BM_Elev_15</vt:lpstr>
      <vt:lpstr>BM_Elev_16</vt:lpstr>
      <vt:lpstr>BM_Elev_17</vt:lpstr>
      <vt:lpstr>BM_Elev_18</vt:lpstr>
      <vt:lpstr>BM_Elev_19</vt:lpstr>
      <vt:lpstr>BM_Elev_2</vt:lpstr>
      <vt:lpstr>BM_Elev_20</vt:lpstr>
      <vt:lpstr>BM_Elev_21</vt:lpstr>
      <vt:lpstr>BM_Elev_22</vt:lpstr>
      <vt:lpstr>BM_Elev_23</vt:lpstr>
      <vt:lpstr>BM_Elev_24</vt:lpstr>
      <vt:lpstr>BM_Elev_25</vt:lpstr>
      <vt:lpstr>BM_Elev_26</vt:lpstr>
      <vt:lpstr>BM_Elev_27</vt:lpstr>
      <vt:lpstr>BM_Elev_28</vt:lpstr>
      <vt:lpstr>BM_Elev_29</vt:lpstr>
      <vt:lpstr>BM_Elev_3</vt:lpstr>
      <vt:lpstr>BM_Elev_30</vt:lpstr>
      <vt:lpstr>BM_Elev_31</vt:lpstr>
      <vt:lpstr>BM_Elev_32</vt:lpstr>
      <vt:lpstr>BM_Elev_33</vt:lpstr>
      <vt:lpstr>BM_Elev_34</vt:lpstr>
      <vt:lpstr>BM_Elev_35</vt:lpstr>
      <vt:lpstr>BM_Elev_36</vt:lpstr>
      <vt:lpstr>BM_Elev_37</vt:lpstr>
      <vt:lpstr>BM_Elev_38</vt:lpstr>
      <vt:lpstr>BM_Elev_39</vt:lpstr>
      <vt:lpstr>BM_Elev_4</vt:lpstr>
      <vt:lpstr>BM_Elev_40</vt:lpstr>
      <vt:lpstr>BM_Elev_41</vt:lpstr>
      <vt:lpstr>BM_Elev_42</vt:lpstr>
      <vt:lpstr>BM_Elev_43</vt:lpstr>
      <vt:lpstr>BM_Elev_44</vt:lpstr>
      <vt:lpstr>BM_Elev_45</vt:lpstr>
      <vt:lpstr>BM_Elev_46</vt:lpstr>
      <vt:lpstr>BM_Elev_47</vt:lpstr>
      <vt:lpstr>BM_Elev_48</vt:lpstr>
      <vt:lpstr>BM_Elev_49</vt:lpstr>
      <vt:lpstr>BM_Elev_5</vt:lpstr>
      <vt:lpstr>BM_Elev_50</vt:lpstr>
      <vt:lpstr>BM_Elev_51</vt:lpstr>
      <vt:lpstr>BM_Elev_6</vt:lpstr>
      <vt:lpstr>BM_Elev_7</vt:lpstr>
      <vt:lpstr>BM_Elev_8</vt:lpstr>
      <vt:lpstr>BM_Elev_9</vt:lpstr>
      <vt:lpstr>BM_Elev_Max</vt:lpstr>
      <vt:lpstr>BM_Elev_Min</vt:lpstr>
      <vt:lpstr>BM_Elev_Most</vt:lpstr>
      <vt:lpstr>BM_Elev_Time</vt:lpstr>
      <vt:lpstr>BM_In_1</vt:lpstr>
      <vt:lpstr>BM_In_10</vt:lpstr>
      <vt:lpstr>BM_In_11</vt:lpstr>
      <vt:lpstr>BM_In_12</vt:lpstr>
      <vt:lpstr>BM_In_13</vt:lpstr>
      <vt:lpstr>BM_In_14</vt:lpstr>
      <vt:lpstr>BM_In_15</vt:lpstr>
      <vt:lpstr>BM_In_16</vt:lpstr>
      <vt:lpstr>BM_In_17</vt:lpstr>
      <vt:lpstr>BM_In_18</vt:lpstr>
      <vt:lpstr>BM_In_19</vt:lpstr>
      <vt:lpstr>BM_In_2</vt:lpstr>
      <vt:lpstr>BM_In_20</vt:lpstr>
      <vt:lpstr>BM_In_21</vt:lpstr>
      <vt:lpstr>BM_In_22</vt:lpstr>
      <vt:lpstr>BM_In_23</vt:lpstr>
      <vt:lpstr>BM_In_24</vt:lpstr>
      <vt:lpstr>BM_In_25</vt:lpstr>
      <vt:lpstr>BM_In_26</vt:lpstr>
      <vt:lpstr>BM_In_27</vt:lpstr>
      <vt:lpstr>BM_In_28</vt:lpstr>
      <vt:lpstr>BM_In_29</vt:lpstr>
      <vt:lpstr>BM_In_3</vt:lpstr>
      <vt:lpstr>BM_In_30</vt:lpstr>
      <vt:lpstr>BM_In_31</vt:lpstr>
      <vt:lpstr>BM_In_32</vt:lpstr>
      <vt:lpstr>BM_In_33</vt:lpstr>
      <vt:lpstr>BM_In_34</vt:lpstr>
      <vt:lpstr>BM_In_35</vt:lpstr>
      <vt:lpstr>BM_In_36</vt:lpstr>
      <vt:lpstr>BM_In_37</vt:lpstr>
      <vt:lpstr>BM_In_38</vt:lpstr>
      <vt:lpstr>BM_In_39</vt:lpstr>
      <vt:lpstr>BM_In_4</vt:lpstr>
      <vt:lpstr>BM_In_40</vt:lpstr>
      <vt:lpstr>BM_In_41</vt:lpstr>
      <vt:lpstr>BM_In_42</vt:lpstr>
      <vt:lpstr>BM_In_43</vt:lpstr>
      <vt:lpstr>BM_In_44</vt:lpstr>
      <vt:lpstr>BM_In_45</vt:lpstr>
      <vt:lpstr>BM_In_46</vt:lpstr>
      <vt:lpstr>BM_In_47</vt:lpstr>
      <vt:lpstr>BM_In_48</vt:lpstr>
      <vt:lpstr>BM_In_49</vt:lpstr>
      <vt:lpstr>BM_In_5</vt:lpstr>
      <vt:lpstr>BM_In_50</vt:lpstr>
      <vt:lpstr>BM_In_51</vt:lpstr>
      <vt:lpstr>BM_In_6</vt:lpstr>
      <vt:lpstr>BM_In_7</vt:lpstr>
      <vt:lpstr>BM_In_8</vt:lpstr>
      <vt:lpstr>BM_In_9</vt:lpstr>
      <vt:lpstr>BM_In_Max</vt:lpstr>
      <vt:lpstr>BM_In_Min</vt:lpstr>
      <vt:lpstr>BM_In_Most</vt:lpstr>
      <vt:lpstr>BM_In_Time</vt:lpstr>
      <vt:lpstr>BM_Out_1</vt:lpstr>
      <vt:lpstr>BM_Out_10</vt:lpstr>
      <vt:lpstr>BM_Out_11</vt:lpstr>
      <vt:lpstr>BM_Out_12</vt:lpstr>
      <vt:lpstr>BM_Out_13</vt:lpstr>
      <vt:lpstr>BM_Out_14</vt:lpstr>
      <vt:lpstr>BM_Out_15</vt:lpstr>
      <vt:lpstr>BM_Out_16</vt:lpstr>
      <vt:lpstr>BM_Out_17</vt:lpstr>
      <vt:lpstr>BM_Out_18</vt:lpstr>
      <vt:lpstr>BM_Out_19</vt:lpstr>
      <vt:lpstr>BM_Out_2</vt:lpstr>
      <vt:lpstr>BM_Out_20</vt:lpstr>
      <vt:lpstr>BM_Out_21</vt:lpstr>
      <vt:lpstr>BM_Out_22</vt:lpstr>
      <vt:lpstr>BM_Out_23</vt:lpstr>
      <vt:lpstr>BM_Out_24</vt:lpstr>
      <vt:lpstr>BM_Out_25</vt:lpstr>
      <vt:lpstr>BM_Out_26</vt:lpstr>
      <vt:lpstr>BM_Out_27</vt:lpstr>
      <vt:lpstr>BM_Out_28</vt:lpstr>
      <vt:lpstr>BM_Out_29</vt:lpstr>
      <vt:lpstr>BM_Out_3</vt:lpstr>
      <vt:lpstr>BM_Out_30</vt:lpstr>
      <vt:lpstr>BM_Out_31</vt:lpstr>
      <vt:lpstr>BM_Out_32</vt:lpstr>
      <vt:lpstr>BM_Out_33</vt:lpstr>
      <vt:lpstr>BM_Out_34</vt:lpstr>
      <vt:lpstr>BM_Out_35</vt:lpstr>
      <vt:lpstr>BM_Out_36</vt:lpstr>
      <vt:lpstr>BM_Out_37</vt:lpstr>
      <vt:lpstr>BM_Out_38</vt:lpstr>
      <vt:lpstr>BM_Out_39</vt:lpstr>
      <vt:lpstr>BM_Out_4</vt:lpstr>
      <vt:lpstr>BM_Out_40</vt:lpstr>
      <vt:lpstr>BM_Out_41</vt:lpstr>
      <vt:lpstr>BM_Out_42</vt:lpstr>
      <vt:lpstr>BM_Out_43</vt:lpstr>
      <vt:lpstr>BM_Out_44</vt:lpstr>
      <vt:lpstr>BM_Out_45</vt:lpstr>
      <vt:lpstr>BM_Out_46</vt:lpstr>
      <vt:lpstr>BM_Out_47</vt:lpstr>
      <vt:lpstr>BM_Out_48</vt:lpstr>
      <vt:lpstr>BM_Out_49</vt:lpstr>
      <vt:lpstr>BM_Out_5</vt:lpstr>
      <vt:lpstr>BM_Out_50</vt:lpstr>
      <vt:lpstr>BM_Out_51</vt:lpstr>
      <vt:lpstr>BM_Out_6</vt:lpstr>
      <vt:lpstr>BM_Out_7</vt:lpstr>
      <vt:lpstr>BM_Out_8</vt:lpstr>
      <vt:lpstr>BM_Out_9</vt:lpstr>
      <vt:lpstr>BM_Out_Max</vt:lpstr>
      <vt:lpstr>BM_Out_Min</vt:lpstr>
      <vt:lpstr>BM_Out_Most</vt:lpstr>
      <vt:lpstr>BM_Out_Time</vt:lpstr>
      <vt:lpstr>BM_Spill_1</vt:lpstr>
      <vt:lpstr>BM_Spill_10</vt:lpstr>
      <vt:lpstr>BM_Spill_11</vt:lpstr>
      <vt:lpstr>BM_Spill_12</vt:lpstr>
      <vt:lpstr>BM_Spill_13</vt:lpstr>
      <vt:lpstr>BM_Spill_14</vt:lpstr>
      <vt:lpstr>BM_Spill_15</vt:lpstr>
      <vt:lpstr>BM_Spill_16</vt:lpstr>
      <vt:lpstr>BM_Spill_17</vt:lpstr>
      <vt:lpstr>BM_Spill_18</vt:lpstr>
      <vt:lpstr>BM_Spill_19</vt:lpstr>
      <vt:lpstr>BM_Spill_2</vt:lpstr>
      <vt:lpstr>BM_Spill_20</vt:lpstr>
      <vt:lpstr>BM_Spill_21</vt:lpstr>
      <vt:lpstr>BM_Spill_22</vt:lpstr>
      <vt:lpstr>BM_Spill_23</vt:lpstr>
      <vt:lpstr>BM_Spill_24</vt:lpstr>
      <vt:lpstr>BM_Spill_25</vt:lpstr>
      <vt:lpstr>BM_Spill_26</vt:lpstr>
      <vt:lpstr>BM_Spill_27</vt:lpstr>
      <vt:lpstr>BM_Spill_28</vt:lpstr>
      <vt:lpstr>BM_Spill_29</vt:lpstr>
      <vt:lpstr>BM_Spill_3</vt:lpstr>
      <vt:lpstr>BM_Spill_30</vt:lpstr>
      <vt:lpstr>BM_Spill_31</vt:lpstr>
      <vt:lpstr>BM_Spill_32</vt:lpstr>
      <vt:lpstr>BM_Spill_33</vt:lpstr>
      <vt:lpstr>BM_Spill_34</vt:lpstr>
      <vt:lpstr>BM_Spill_35</vt:lpstr>
      <vt:lpstr>BM_Spill_36</vt:lpstr>
      <vt:lpstr>BM_Spill_37</vt:lpstr>
      <vt:lpstr>BM_Spill_38</vt:lpstr>
      <vt:lpstr>BM_Spill_39</vt:lpstr>
      <vt:lpstr>BM_Spill_4</vt:lpstr>
      <vt:lpstr>BM_Spill_40</vt:lpstr>
      <vt:lpstr>BM_Spill_41</vt:lpstr>
      <vt:lpstr>BM_Spill_42</vt:lpstr>
      <vt:lpstr>BM_Spill_43</vt:lpstr>
      <vt:lpstr>BM_Spill_44</vt:lpstr>
      <vt:lpstr>BM_Spill_45</vt:lpstr>
      <vt:lpstr>BM_Spill_46</vt:lpstr>
      <vt:lpstr>BM_Spill_47</vt:lpstr>
      <vt:lpstr>BM_Spill_48</vt:lpstr>
      <vt:lpstr>BM_Spill_49</vt:lpstr>
      <vt:lpstr>BM_Spill_5</vt:lpstr>
      <vt:lpstr>BM_Spill_50</vt:lpstr>
      <vt:lpstr>BM_Spill_51</vt:lpstr>
      <vt:lpstr>BM_Spill_6</vt:lpstr>
      <vt:lpstr>BM_Spill_7</vt:lpstr>
      <vt:lpstr>BM_Spill_8</vt:lpstr>
      <vt:lpstr>BM_Spill_9</vt:lpstr>
      <vt:lpstr>BM_Spill_Max</vt:lpstr>
      <vt:lpstr>BM_Spill_Min</vt:lpstr>
      <vt:lpstr>BM_Spill_Most</vt:lpstr>
      <vt:lpstr>BM_Spill_Time</vt:lpstr>
      <vt:lpstr>BM_Stor_1</vt:lpstr>
      <vt:lpstr>BM_Stor_10</vt:lpstr>
      <vt:lpstr>BM_Stor_11</vt:lpstr>
      <vt:lpstr>BM_Stor_12</vt:lpstr>
      <vt:lpstr>BM_Stor_13</vt:lpstr>
      <vt:lpstr>BM_Stor_14</vt:lpstr>
      <vt:lpstr>BM_Stor_15</vt:lpstr>
      <vt:lpstr>BM_Stor_16</vt:lpstr>
      <vt:lpstr>BM_Stor_17</vt:lpstr>
      <vt:lpstr>BM_Stor_18</vt:lpstr>
      <vt:lpstr>BM_Stor_19</vt:lpstr>
      <vt:lpstr>BM_Stor_2</vt:lpstr>
      <vt:lpstr>BM_Stor_20</vt:lpstr>
      <vt:lpstr>BM_Stor_21</vt:lpstr>
      <vt:lpstr>BM_Stor_22</vt:lpstr>
      <vt:lpstr>BM_Stor_23</vt:lpstr>
      <vt:lpstr>BM_Stor_24</vt:lpstr>
      <vt:lpstr>BM_Stor_25</vt:lpstr>
      <vt:lpstr>BM_Stor_26</vt:lpstr>
      <vt:lpstr>BM_Stor_27</vt:lpstr>
      <vt:lpstr>BM_Stor_28</vt:lpstr>
      <vt:lpstr>BM_Stor_29</vt:lpstr>
      <vt:lpstr>BM_Stor_3</vt:lpstr>
      <vt:lpstr>BM_Stor_30</vt:lpstr>
      <vt:lpstr>BM_Stor_31</vt:lpstr>
      <vt:lpstr>BM_Stor_32</vt:lpstr>
      <vt:lpstr>BM_Stor_33</vt:lpstr>
      <vt:lpstr>BM_Stor_34</vt:lpstr>
      <vt:lpstr>BM_Stor_35</vt:lpstr>
      <vt:lpstr>BM_Stor_36</vt:lpstr>
      <vt:lpstr>BM_Stor_37</vt:lpstr>
      <vt:lpstr>BM_Stor_38</vt:lpstr>
      <vt:lpstr>BM_Stor_39</vt:lpstr>
      <vt:lpstr>BM_Stor_4</vt:lpstr>
      <vt:lpstr>BM_Stor_40</vt:lpstr>
      <vt:lpstr>BM_Stor_41</vt:lpstr>
      <vt:lpstr>BM_Stor_42</vt:lpstr>
      <vt:lpstr>BM_Stor_43</vt:lpstr>
      <vt:lpstr>BM_Stor_44</vt:lpstr>
      <vt:lpstr>BM_Stor_45</vt:lpstr>
      <vt:lpstr>BM_Stor_46</vt:lpstr>
      <vt:lpstr>BM_Stor_47</vt:lpstr>
      <vt:lpstr>BM_Stor_48</vt:lpstr>
      <vt:lpstr>BM_Stor_49</vt:lpstr>
      <vt:lpstr>BM_Stor_5</vt:lpstr>
      <vt:lpstr>BM_Stor_50</vt:lpstr>
      <vt:lpstr>BM_Stor_51</vt:lpstr>
      <vt:lpstr>BM_Stor_6</vt:lpstr>
      <vt:lpstr>BM_Stor_7</vt:lpstr>
      <vt:lpstr>BM_Stor_8</vt:lpstr>
      <vt:lpstr>BM_Stor_9</vt:lpstr>
      <vt:lpstr>BM_Stor_Max</vt:lpstr>
      <vt:lpstr>BM_Stor_Min</vt:lpstr>
      <vt:lpstr>BM_Stor_Most</vt:lpstr>
      <vt:lpstr>BM_Stor_Time</vt:lpstr>
      <vt:lpstr>BMIn_Unreg_1</vt:lpstr>
      <vt:lpstr>BMIn_Unreg_10</vt:lpstr>
      <vt:lpstr>BMIn_Unreg_11</vt:lpstr>
      <vt:lpstr>BMIn_Unreg_12</vt:lpstr>
      <vt:lpstr>BMIn_Unreg_13</vt:lpstr>
      <vt:lpstr>BMIn_Unreg_14</vt:lpstr>
      <vt:lpstr>BMIn_Unreg_15</vt:lpstr>
      <vt:lpstr>BMIn_Unreg_16</vt:lpstr>
      <vt:lpstr>BMIn_Unreg_17</vt:lpstr>
      <vt:lpstr>BMIn_Unreg_18</vt:lpstr>
      <vt:lpstr>BMIn_Unreg_19</vt:lpstr>
      <vt:lpstr>BMIn_Unreg_2</vt:lpstr>
      <vt:lpstr>BMIn_Unreg_20</vt:lpstr>
      <vt:lpstr>BMIn_Unreg_21</vt:lpstr>
      <vt:lpstr>BMIn_Unreg_22</vt:lpstr>
      <vt:lpstr>BMIn_Unreg_23</vt:lpstr>
      <vt:lpstr>BMIn_Unreg_24</vt:lpstr>
      <vt:lpstr>BMIn_Unreg_25</vt:lpstr>
      <vt:lpstr>BMIn_Unreg_26</vt:lpstr>
      <vt:lpstr>BMIn_Unreg_27</vt:lpstr>
      <vt:lpstr>BMIn_Unreg_28</vt:lpstr>
      <vt:lpstr>BMIn_Unreg_29</vt:lpstr>
      <vt:lpstr>BMIn_Unreg_3</vt:lpstr>
      <vt:lpstr>BMIn_Unreg_30</vt:lpstr>
      <vt:lpstr>BMIn_Unreg_31</vt:lpstr>
      <vt:lpstr>BMIn_Unreg_32</vt:lpstr>
      <vt:lpstr>BMIn_Unreg_33</vt:lpstr>
      <vt:lpstr>BMIn_Unreg_34</vt:lpstr>
      <vt:lpstr>BMIn_Unreg_35</vt:lpstr>
      <vt:lpstr>BMIn_Unreg_36</vt:lpstr>
      <vt:lpstr>BMIn_Unreg_37</vt:lpstr>
      <vt:lpstr>BMIn_Unreg_38</vt:lpstr>
      <vt:lpstr>BMIn_Unreg_39</vt:lpstr>
      <vt:lpstr>BMIn_Unreg_4</vt:lpstr>
      <vt:lpstr>BMIn_Unreg_40</vt:lpstr>
      <vt:lpstr>BMIn_Unreg_41</vt:lpstr>
      <vt:lpstr>BMIn_Unreg_42</vt:lpstr>
      <vt:lpstr>BMIn_Unreg_43</vt:lpstr>
      <vt:lpstr>BMIn_Unreg_44</vt:lpstr>
      <vt:lpstr>BMIn_Unreg_45</vt:lpstr>
      <vt:lpstr>BMIn_Unreg_46</vt:lpstr>
      <vt:lpstr>BMIn_Unreg_47</vt:lpstr>
      <vt:lpstr>BMIn_Unreg_48</vt:lpstr>
      <vt:lpstr>BMIn_Unreg_49</vt:lpstr>
      <vt:lpstr>BMIn_Unreg_5</vt:lpstr>
      <vt:lpstr>BMIn_Unreg_50</vt:lpstr>
      <vt:lpstr>BMIn_Unreg_51</vt:lpstr>
      <vt:lpstr>BMIn_Unreg_6</vt:lpstr>
      <vt:lpstr>BMIn_Unreg_7</vt:lpstr>
      <vt:lpstr>BMIn_Unreg_8</vt:lpstr>
      <vt:lpstr>BMIn_Unreg_9</vt:lpstr>
      <vt:lpstr>BMIn_Unreg_Max</vt:lpstr>
      <vt:lpstr>BMIn_Unreg_Min</vt:lpstr>
      <vt:lpstr>BMIn_Unreg_Most</vt:lpstr>
      <vt:lpstr>BMIn_Unreg_Time</vt:lpstr>
      <vt:lpstr>CAP_DivReq_1</vt:lpstr>
      <vt:lpstr>CAP_DivReq_10</vt:lpstr>
      <vt:lpstr>CAP_DivReq_11</vt:lpstr>
      <vt:lpstr>CAP_DivReq_12</vt:lpstr>
      <vt:lpstr>CAP_DivReq_13</vt:lpstr>
      <vt:lpstr>CAP_DivReq_14</vt:lpstr>
      <vt:lpstr>CAP_DivReq_15</vt:lpstr>
      <vt:lpstr>CAP_DivReq_16</vt:lpstr>
      <vt:lpstr>CAP_DivReq_17</vt:lpstr>
      <vt:lpstr>CAP_DivReq_18</vt:lpstr>
      <vt:lpstr>CAP_DivReq_19</vt:lpstr>
      <vt:lpstr>CAP_DivReq_2</vt:lpstr>
      <vt:lpstr>CAP_DivReq_20</vt:lpstr>
      <vt:lpstr>CAP_DivReq_21</vt:lpstr>
      <vt:lpstr>CAP_DivReq_22</vt:lpstr>
      <vt:lpstr>CAP_DivReq_23</vt:lpstr>
      <vt:lpstr>CAP_DivReq_24</vt:lpstr>
      <vt:lpstr>CAP_DivReq_25</vt:lpstr>
      <vt:lpstr>CAP_DivReq_26</vt:lpstr>
      <vt:lpstr>CAP_DivReq_27</vt:lpstr>
      <vt:lpstr>CAP_DivReq_28</vt:lpstr>
      <vt:lpstr>CAP_DivReq_29</vt:lpstr>
      <vt:lpstr>CAP_DivReq_3</vt:lpstr>
      <vt:lpstr>CAP_DivReq_30</vt:lpstr>
      <vt:lpstr>CAP_DivReq_31</vt:lpstr>
      <vt:lpstr>CAP_DivReq_32</vt:lpstr>
      <vt:lpstr>CAP_DivReq_33</vt:lpstr>
      <vt:lpstr>CAP_DivReq_34</vt:lpstr>
      <vt:lpstr>CAP_DivReq_35</vt:lpstr>
      <vt:lpstr>CAP_DivReq_36</vt:lpstr>
      <vt:lpstr>CAP_DivReq_37</vt:lpstr>
      <vt:lpstr>CAP_DivReq_38</vt:lpstr>
      <vt:lpstr>CAP_DivReq_39</vt:lpstr>
      <vt:lpstr>CAP_DivReq_4</vt:lpstr>
      <vt:lpstr>CAP_DivReq_40</vt:lpstr>
      <vt:lpstr>CAP_DivReq_41</vt:lpstr>
      <vt:lpstr>CAP_DivReq_42</vt:lpstr>
      <vt:lpstr>CAP_DivReq_43</vt:lpstr>
      <vt:lpstr>CAP_DivReq_44</vt:lpstr>
      <vt:lpstr>CAP_DivReq_45</vt:lpstr>
      <vt:lpstr>CAP_DivReq_46</vt:lpstr>
      <vt:lpstr>CAP_DivReq_47</vt:lpstr>
      <vt:lpstr>CAP_DivReq_48</vt:lpstr>
      <vt:lpstr>CAP_DivReq_49</vt:lpstr>
      <vt:lpstr>CAP_DivReq_5</vt:lpstr>
      <vt:lpstr>CAP_DivReq_50</vt:lpstr>
      <vt:lpstr>CAP_DivReq_51</vt:lpstr>
      <vt:lpstr>CAP_DivReq_6</vt:lpstr>
      <vt:lpstr>CAP_DivReq_7</vt:lpstr>
      <vt:lpstr>CAP_DivReq_8</vt:lpstr>
      <vt:lpstr>CAP_DivReq_9</vt:lpstr>
      <vt:lpstr>CAP_DivReq_Max</vt:lpstr>
      <vt:lpstr>CAP_DivReq_Min</vt:lpstr>
      <vt:lpstr>CAP_DivReq_Most</vt:lpstr>
      <vt:lpstr>CAP_DivReq_Time</vt:lpstr>
      <vt:lpstr>CDF_ExName</vt:lpstr>
      <vt:lpstr>CDFName</vt:lpstr>
      <vt:lpstr>CDFNode</vt:lpstr>
      <vt:lpstr>CDFRange</vt:lpstr>
      <vt:lpstr>CrIn_Unreg_1</vt:lpstr>
      <vt:lpstr>CrIn_Unreg_10</vt:lpstr>
      <vt:lpstr>CrIn_Unreg_11</vt:lpstr>
      <vt:lpstr>CrIn_Unreg_12</vt:lpstr>
      <vt:lpstr>CrIn_Unreg_13</vt:lpstr>
      <vt:lpstr>CrIn_Unreg_14</vt:lpstr>
      <vt:lpstr>CrIn_Unreg_15</vt:lpstr>
      <vt:lpstr>CrIn_Unreg_16</vt:lpstr>
      <vt:lpstr>CrIn_Unreg_17</vt:lpstr>
      <vt:lpstr>CrIn_Unreg_18</vt:lpstr>
      <vt:lpstr>CrIn_Unreg_19</vt:lpstr>
      <vt:lpstr>CrIn_Unreg_2</vt:lpstr>
      <vt:lpstr>CrIn_Unreg_20</vt:lpstr>
      <vt:lpstr>CrIn_Unreg_21</vt:lpstr>
      <vt:lpstr>CrIn_Unreg_22</vt:lpstr>
      <vt:lpstr>CrIn_Unreg_23</vt:lpstr>
      <vt:lpstr>CrIn_Unreg_24</vt:lpstr>
      <vt:lpstr>CrIn_Unreg_25</vt:lpstr>
      <vt:lpstr>CrIn_Unreg_26</vt:lpstr>
      <vt:lpstr>CrIn_Unreg_27</vt:lpstr>
      <vt:lpstr>CrIn_Unreg_28</vt:lpstr>
      <vt:lpstr>CrIn_Unreg_29</vt:lpstr>
      <vt:lpstr>CrIn_Unreg_3</vt:lpstr>
      <vt:lpstr>CrIn_Unreg_30</vt:lpstr>
      <vt:lpstr>CrIn_Unreg_31</vt:lpstr>
      <vt:lpstr>CrIn_Unreg_32</vt:lpstr>
      <vt:lpstr>CrIn_Unreg_33</vt:lpstr>
      <vt:lpstr>CrIn_Unreg_34</vt:lpstr>
      <vt:lpstr>CrIn_Unreg_35</vt:lpstr>
      <vt:lpstr>CrIn_Unreg_36</vt:lpstr>
      <vt:lpstr>CrIn_Unreg_37</vt:lpstr>
      <vt:lpstr>CrIn_Unreg_38</vt:lpstr>
      <vt:lpstr>CrIn_Unreg_39</vt:lpstr>
      <vt:lpstr>CrIn_Unreg_4</vt:lpstr>
      <vt:lpstr>CrIn_Unreg_40</vt:lpstr>
      <vt:lpstr>CrIn_Unreg_41</vt:lpstr>
      <vt:lpstr>CrIn_Unreg_42</vt:lpstr>
      <vt:lpstr>CrIn_Unreg_43</vt:lpstr>
      <vt:lpstr>CrIn_Unreg_44</vt:lpstr>
      <vt:lpstr>CrIn_Unreg_45</vt:lpstr>
      <vt:lpstr>CrIn_Unreg_46</vt:lpstr>
      <vt:lpstr>CrIn_Unreg_47</vt:lpstr>
      <vt:lpstr>CrIn_Unreg_48</vt:lpstr>
      <vt:lpstr>CrIn_Unreg_49</vt:lpstr>
      <vt:lpstr>CrIn_Unreg_5</vt:lpstr>
      <vt:lpstr>CrIn_Unreg_50</vt:lpstr>
      <vt:lpstr>CrIn_Unreg_51</vt:lpstr>
      <vt:lpstr>CrIn_Unreg_6</vt:lpstr>
      <vt:lpstr>CrIn_Unreg_7</vt:lpstr>
      <vt:lpstr>CrIn_Unreg_8</vt:lpstr>
      <vt:lpstr>CrIn_Unreg_9</vt:lpstr>
      <vt:lpstr>CrIn_Unreg_Max</vt:lpstr>
      <vt:lpstr>CrIn_Unreg_Min</vt:lpstr>
      <vt:lpstr>CrIn_Unreg_Most</vt:lpstr>
      <vt:lpstr>CrIn_Unreg_Time</vt:lpstr>
      <vt:lpstr>Cry_Egy_1</vt:lpstr>
      <vt:lpstr>Cry_Egy_10</vt:lpstr>
      <vt:lpstr>Cry_Egy_11</vt:lpstr>
      <vt:lpstr>Cry_Egy_12</vt:lpstr>
      <vt:lpstr>Cry_Egy_13</vt:lpstr>
      <vt:lpstr>Cry_Egy_14</vt:lpstr>
      <vt:lpstr>Cry_Egy_15</vt:lpstr>
      <vt:lpstr>Cry_Egy_16</vt:lpstr>
      <vt:lpstr>Cry_Egy_17</vt:lpstr>
      <vt:lpstr>Cry_Egy_18</vt:lpstr>
      <vt:lpstr>Cry_Egy_19</vt:lpstr>
      <vt:lpstr>Cry_Egy_2</vt:lpstr>
      <vt:lpstr>Cry_Egy_20</vt:lpstr>
      <vt:lpstr>Cry_Egy_21</vt:lpstr>
      <vt:lpstr>Cry_Egy_22</vt:lpstr>
      <vt:lpstr>Cry_Egy_23</vt:lpstr>
      <vt:lpstr>Cry_Egy_24</vt:lpstr>
      <vt:lpstr>Cry_Egy_25</vt:lpstr>
      <vt:lpstr>Cry_Egy_26</vt:lpstr>
      <vt:lpstr>Cry_Egy_27</vt:lpstr>
      <vt:lpstr>Cry_Egy_28</vt:lpstr>
      <vt:lpstr>Cry_Egy_29</vt:lpstr>
      <vt:lpstr>Cry_Egy_3</vt:lpstr>
      <vt:lpstr>Cry_Egy_30</vt:lpstr>
      <vt:lpstr>Cry_Egy_31</vt:lpstr>
      <vt:lpstr>Cry_Egy_32</vt:lpstr>
      <vt:lpstr>Cry_Egy_33</vt:lpstr>
      <vt:lpstr>Cry_Egy_34</vt:lpstr>
      <vt:lpstr>Cry_Egy_35</vt:lpstr>
      <vt:lpstr>Cry_Egy_36</vt:lpstr>
      <vt:lpstr>Cry_Egy_37</vt:lpstr>
      <vt:lpstr>Cry_Egy_38</vt:lpstr>
      <vt:lpstr>Cry_Egy_39</vt:lpstr>
      <vt:lpstr>Cry_Egy_4</vt:lpstr>
      <vt:lpstr>Cry_Egy_40</vt:lpstr>
      <vt:lpstr>Cry_Egy_41</vt:lpstr>
      <vt:lpstr>Cry_Egy_42</vt:lpstr>
      <vt:lpstr>Cry_Egy_43</vt:lpstr>
      <vt:lpstr>Cry_Egy_44</vt:lpstr>
      <vt:lpstr>Cry_Egy_45</vt:lpstr>
      <vt:lpstr>Cry_Egy_46</vt:lpstr>
      <vt:lpstr>Cry_Egy_47</vt:lpstr>
      <vt:lpstr>Cry_Egy_48</vt:lpstr>
      <vt:lpstr>Cry_Egy_49</vt:lpstr>
      <vt:lpstr>Cry_Egy_5</vt:lpstr>
      <vt:lpstr>Cry_Egy_50</vt:lpstr>
      <vt:lpstr>Cry_Egy_51</vt:lpstr>
      <vt:lpstr>Cry_Egy_6</vt:lpstr>
      <vt:lpstr>Cry_Egy_7</vt:lpstr>
      <vt:lpstr>Cry_Egy_8</vt:lpstr>
      <vt:lpstr>Cry_Egy_9</vt:lpstr>
      <vt:lpstr>Cry_Egy_Max</vt:lpstr>
      <vt:lpstr>Cry_Egy_Min</vt:lpstr>
      <vt:lpstr>Cry_Egy_Most</vt:lpstr>
      <vt:lpstr>Cry_Egy_Time</vt:lpstr>
      <vt:lpstr>Cry_Elev_1</vt:lpstr>
      <vt:lpstr>Cry_Elev_10</vt:lpstr>
      <vt:lpstr>Cry_Elev_11</vt:lpstr>
      <vt:lpstr>Cry_Elev_12</vt:lpstr>
      <vt:lpstr>Cry_Elev_13</vt:lpstr>
      <vt:lpstr>Cry_Elev_14</vt:lpstr>
      <vt:lpstr>Cry_Elev_15</vt:lpstr>
      <vt:lpstr>Cry_Elev_16</vt:lpstr>
      <vt:lpstr>Cry_Elev_17</vt:lpstr>
      <vt:lpstr>Cry_Elev_18</vt:lpstr>
      <vt:lpstr>Cry_Elev_19</vt:lpstr>
      <vt:lpstr>Cry_Elev_2</vt:lpstr>
      <vt:lpstr>Cry_Elev_20</vt:lpstr>
      <vt:lpstr>Cry_Elev_21</vt:lpstr>
      <vt:lpstr>Cry_Elev_22</vt:lpstr>
      <vt:lpstr>Cry_Elev_23</vt:lpstr>
      <vt:lpstr>Cry_Elev_24</vt:lpstr>
      <vt:lpstr>Cry_Elev_25</vt:lpstr>
      <vt:lpstr>Cry_Elev_26</vt:lpstr>
      <vt:lpstr>Cry_Elev_27</vt:lpstr>
      <vt:lpstr>Cry_Elev_28</vt:lpstr>
      <vt:lpstr>Cry_Elev_29</vt:lpstr>
      <vt:lpstr>Cry_Elev_3</vt:lpstr>
      <vt:lpstr>Cry_Elev_30</vt:lpstr>
      <vt:lpstr>Cry_Elev_31</vt:lpstr>
      <vt:lpstr>Cry_Elev_32</vt:lpstr>
      <vt:lpstr>Cry_Elev_33</vt:lpstr>
      <vt:lpstr>Cry_Elev_34</vt:lpstr>
      <vt:lpstr>Cry_Elev_35</vt:lpstr>
      <vt:lpstr>Cry_Elev_36</vt:lpstr>
      <vt:lpstr>Cry_Elev_37</vt:lpstr>
      <vt:lpstr>Cry_Elev_38</vt:lpstr>
      <vt:lpstr>Cry_Elev_39</vt:lpstr>
      <vt:lpstr>Cry_Elev_4</vt:lpstr>
      <vt:lpstr>Cry_Elev_40</vt:lpstr>
      <vt:lpstr>Cry_Elev_41</vt:lpstr>
      <vt:lpstr>Cry_Elev_42</vt:lpstr>
      <vt:lpstr>Cry_Elev_43</vt:lpstr>
      <vt:lpstr>Cry_Elev_44</vt:lpstr>
      <vt:lpstr>Cry_Elev_45</vt:lpstr>
      <vt:lpstr>Cry_Elev_46</vt:lpstr>
      <vt:lpstr>Cry_Elev_47</vt:lpstr>
      <vt:lpstr>Cry_Elev_48</vt:lpstr>
      <vt:lpstr>Cry_Elev_49</vt:lpstr>
      <vt:lpstr>Cry_Elev_5</vt:lpstr>
      <vt:lpstr>Cry_Elev_50</vt:lpstr>
      <vt:lpstr>Cry_Elev_51</vt:lpstr>
      <vt:lpstr>Cry_Elev_6</vt:lpstr>
      <vt:lpstr>Cry_Elev_7</vt:lpstr>
      <vt:lpstr>Cry_Elev_8</vt:lpstr>
      <vt:lpstr>Cry_Elev_9</vt:lpstr>
      <vt:lpstr>Cry_Elev_Max</vt:lpstr>
      <vt:lpstr>Cry_Elev_Min</vt:lpstr>
      <vt:lpstr>Cry_Elev_Most</vt:lpstr>
      <vt:lpstr>Cry_Elev_Time</vt:lpstr>
      <vt:lpstr>Cry_In_1</vt:lpstr>
      <vt:lpstr>Cry_In_10</vt:lpstr>
      <vt:lpstr>Cry_In_11</vt:lpstr>
      <vt:lpstr>Cry_In_12</vt:lpstr>
      <vt:lpstr>Cry_In_13</vt:lpstr>
      <vt:lpstr>Cry_In_14</vt:lpstr>
      <vt:lpstr>Cry_In_15</vt:lpstr>
      <vt:lpstr>Cry_In_16</vt:lpstr>
      <vt:lpstr>Cry_In_17</vt:lpstr>
      <vt:lpstr>Cry_In_18</vt:lpstr>
      <vt:lpstr>Cry_In_19</vt:lpstr>
      <vt:lpstr>Cry_In_2</vt:lpstr>
      <vt:lpstr>Cry_In_20</vt:lpstr>
      <vt:lpstr>Cry_In_21</vt:lpstr>
      <vt:lpstr>Cry_In_22</vt:lpstr>
      <vt:lpstr>Cry_In_23</vt:lpstr>
      <vt:lpstr>Cry_In_24</vt:lpstr>
      <vt:lpstr>Cry_In_25</vt:lpstr>
      <vt:lpstr>Cry_In_26</vt:lpstr>
      <vt:lpstr>Cry_In_27</vt:lpstr>
      <vt:lpstr>Cry_In_28</vt:lpstr>
      <vt:lpstr>Cry_In_29</vt:lpstr>
      <vt:lpstr>Cry_In_3</vt:lpstr>
      <vt:lpstr>Cry_In_30</vt:lpstr>
      <vt:lpstr>Cry_In_31</vt:lpstr>
      <vt:lpstr>Cry_In_32</vt:lpstr>
      <vt:lpstr>Cry_In_33</vt:lpstr>
      <vt:lpstr>Cry_In_34</vt:lpstr>
      <vt:lpstr>Cry_In_35</vt:lpstr>
      <vt:lpstr>Cry_In_36</vt:lpstr>
      <vt:lpstr>Cry_In_37</vt:lpstr>
      <vt:lpstr>Cry_In_38</vt:lpstr>
      <vt:lpstr>Cry_In_39</vt:lpstr>
      <vt:lpstr>Cry_In_4</vt:lpstr>
      <vt:lpstr>Cry_In_40</vt:lpstr>
      <vt:lpstr>Cry_In_41</vt:lpstr>
      <vt:lpstr>Cry_In_42</vt:lpstr>
      <vt:lpstr>Cry_In_43</vt:lpstr>
      <vt:lpstr>Cry_In_44</vt:lpstr>
      <vt:lpstr>Cry_In_45</vt:lpstr>
      <vt:lpstr>Cry_In_46</vt:lpstr>
      <vt:lpstr>Cry_In_47</vt:lpstr>
      <vt:lpstr>Cry_In_48</vt:lpstr>
      <vt:lpstr>Cry_In_49</vt:lpstr>
      <vt:lpstr>Cry_In_5</vt:lpstr>
      <vt:lpstr>Cry_In_50</vt:lpstr>
      <vt:lpstr>Cry_In_51</vt:lpstr>
      <vt:lpstr>Cry_In_6</vt:lpstr>
      <vt:lpstr>Cry_In_7</vt:lpstr>
      <vt:lpstr>Cry_In_8</vt:lpstr>
      <vt:lpstr>Cry_In_9</vt:lpstr>
      <vt:lpstr>Cry_In_Max</vt:lpstr>
      <vt:lpstr>Cry_In_Min</vt:lpstr>
      <vt:lpstr>Cry_In_Most</vt:lpstr>
      <vt:lpstr>Cry_In_Time</vt:lpstr>
      <vt:lpstr>Cry_Out_1</vt:lpstr>
      <vt:lpstr>Cry_Out_10</vt:lpstr>
      <vt:lpstr>Cry_Out_11</vt:lpstr>
      <vt:lpstr>Cry_Out_12</vt:lpstr>
      <vt:lpstr>Cry_Out_13</vt:lpstr>
      <vt:lpstr>Cry_Out_14</vt:lpstr>
      <vt:lpstr>Cry_Out_15</vt:lpstr>
      <vt:lpstr>Cry_Out_16</vt:lpstr>
      <vt:lpstr>Cry_Out_17</vt:lpstr>
      <vt:lpstr>Cry_Out_18</vt:lpstr>
      <vt:lpstr>Cry_Out_19</vt:lpstr>
      <vt:lpstr>Cry_Out_2</vt:lpstr>
      <vt:lpstr>Cry_Out_20</vt:lpstr>
      <vt:lpstr>Cry_Out_21</vt:lpstr>
      <vt:lpstr>Cry_Out_22</vt:lpstr>
      <vt:lpstr>Cry_Out_23</vt:lpstr>
      <vt:lpstr>Cry_Out_24</vt:lpstr>
      <vt:lpstr>Cry_Out_25</vt:lpstr>
      <vt:lpstr>Cry_Out_26</vt:lpstr>
      <vt:lpstr>Cry_Out_27</vt:lpstr>
      <vt:lpstr>Cry_Out_28</vt:lpstr>
      <vt:lpstr>Cry_Out_29</vt:lpstr>
      <vt:lpstr>Cry_Out_3</vt:lpstr>
      <vt:lpstr>Cry_Out_30</vt:lpstr>
      <vt:lpstr>Cry_Out_31</vt:lpstr>
      <vt:lpstr>Cry_Out_32</vt:lpstr>
      <vt:lpstr>Cry_Out_33</vt:lpstr>
      <vt:lpstr>Cry_Out_34</vt:lpstr>
      <vt:lpstr>Cry_Out_35</vt:lpstr>
      <vt:lpstr>Cry_Out_36</vt:lpstr>
      <vt:lpstr>Cry_Out_37</vt:lpstr>
      <vt:lpstr>Cry_Out_38</vt:lpstr>
      <vt:lpstr>Cry_Out_39</vt:lpstr>
      <vt:lpstr>Cry_Out_4</vt:lpstr>
      <vt:lpstr>Cry_Out_40</vt:lpstr>
      <vt:lpstr>Cry_Out_41</vt:lpstr>
      <vt:lpstr>Cry_Out_42</vt:lpstr>
      <vt:lpstr>Cry_Out_43</vt:lpstr>
      <vt:lpstr>Cry_Out_44</vt:lpstr>
      <vt:lpstr>Cry_Out_45</vt:lpstr>
      <vt:lpstr>Cry_Out_46</vt:lpstr>
      <vt:lpstr>Cry_Out_47</vt:lpstr>
      <vt:lpstr>Cry_Out_48</vt:lpstr>
      <vt:lpstr>Cry_Out_49</vt:lpstr>
      <vt:lpstr>Cry_Out_5</vt:lpstr>
      <vt:lpstr>Cry_Out_50</vt:lpstr>
      <vt:lpstr>Cry_Out_51</vt:lpstr>
      <vt:lpstr>Cry_Out_6</vt:lpstr>
      <vt:lpstr>Cry_Out_7</vt:lpstr>
      <vt:lpstr>Cry_Out_8</vt:lpstr>
      <vt:lpstr>Cry_Out_9</vt:lpstr>
      <vt:lpstr>Cry_Out_Max</vt:lpstr>
      <vt:lpstr>Cry_Out_Min</vt:lpstr>
      <vt:lpstr>Cry_Out_Most</vt:lpstr>
      <vt:lpstr>Cry_Out_Time</vt:lpstr>
      <vt:lpstr>Cry_Spill_1</vt:lpstr>
      <vt:lpstr>Cry_Spill_10</vt:lpstr>
      <vt:lpstr>Cry_Spill_11</vt:lpstr>
      <vt:lpstr>Cry_Spill_12</vt:lpstr>
      <vt:lpstr>Cry_Spill_13</vt:lpstr>
      <vt:lpstr>Cry_Spill_14</vt:lpstr>
      <vt:lpstr>Cry_Spill_15</vt:lpstr>
      <vt:lpstr>Cry_Spill_16</vt:lpstr>
      <vt:lpstr>Cry_Spill_17</vt:lpstr>
      <vt:lpstr>Cry_Spill_18</vt:lpstr>
      <vt:lpstr>Cry_Spill_19</vt:lpstr>
      <vt:lpstr>Cry_Spill_2</vt:lpstr>
      <vt:lpstr>Cry_Spill_20</vt:lpstr>
      <vt:lpstr>Cry_Spill_21</vt:lpstr>
      <vt:lpstr>Cry_Spill_22</vt:lpstr>
      <vt:lpstr>Cry_Spill_23</vt:lpstr>
      <vt:lpstr>Cry_Spill_24</vt:lpstr>
      <vt:lpstr>Cry_Spill_25</vt:lpstr>
      <vt:lpstr>Cry_Spill_26</vt:lpstr>
      <vt:lpstr>Cry_Spill_27</vt:lpstr>
      <vt:lpstr>Cry_Spill_28</vt:lpstr>
      <vt:lpstr>Cry_Spill_29</vt:lpstr>
      <vt:lpstr>Cry_Spill_3</vt:lpstr>
      <vt:lpstr>Cry_Spill_30</vt:lpstr>
      <vt:lpstr>Cry_Spill_31</vt:lpstr>
      <vt:lpstr>Cry_Spill_32</vt:lpstr>
      <vt:lpstr>Cry_Spill_33</vt:lpstr>
      <vt:lpstr>Cry_Spill_34</vt:lpstr>
      <vt:lpstr>Cry_Spill_35</vt:lpstr>
      <vt:lpstr>Cry_Spill_36</vt:lpstr>
      <vt:lpstr>Cry_Spill_37</vt:lpstr>
      <vt:lpstr>Cry_Spill_38</vt:lpstr>
      <vt:lpstr>Cry_Spill_39</vt:lpstr>
      <vt:lpstr>Cry_Spill_4</vt:lpstr>
      <vt:lpstr>Cry_Spill_40</vt:lpstr>
      <vt:lpstr>Cry_Spill_41</vt:lpstr>
      <vt:lpstr>Cry_Spill_42</vt:lpstr>
      <vt:lpstr>Cry_Spill_43</vt:lpstr>
      <vt:lpstr>Cry_Spill_44</vt:lpstr>
      <vt:lpstr>Cry_Spill_45</vt:lpstr>
      <vt:lpstr>Cry_Spill_46</vt:lpstr>
      <vt:lpstr>Cry_Spill_47</vt:lpstr>
      <vt:lpstr>Cry_Spill_48</vt:lpstr>
      <vt:lpstr>Cry_Spill_49</vt:lpstr>
      <vt:lpstr>Cry_Spill_5</vt:lpstr>
      <vt:lpstr>Cry_Spill_50</vt:lpstr>
      <vt:lpstr>Cry_Spill_51</vt:lpstr>
      <vt:lpstr>Cry_Spill_6</vt:lpstr>
      <vt:lpstr>Cry_Spill_7</vt:lpstr>
      <vt:lpstr>Cry_Spill_8</vt:lpstr>
      <vt:lpstr>Cry_Spill_9</vt:lpstr>
      <vt:lpstr>Cry_Spill_Max</vt:lpstr>
      <vt:lpstr>Cry_Spill_Min</vt:lpstr>
      <vt:lpstr>Cry_Spill_Most</vt:lpstr>
      <vt:lpstr>Cry_Spill_Time</vt:lpstr>
      <vt:lpstr>Cry_Stor_1</vt:lpstr>
      <vt:lpstr>Cry_Stor_10</vt:lpstr>
      <vt:lpstr>Cry_Stor_11</vt:lpstr>
      <vt:lpstr>Cry_Stor_12</vt:lpstr>
      <vt:lpstr>Cry_Stor_13</vt:lpstr>
      <vt:lpstr>Cry_Stor_14</vt:lpstr>
      <vt:lpstr>Cry_Stor_15</vt:lpstr>
      <vt:lpstr>Cry_Stor_16</vt:lpstr>
      <vt:lpstr>Cry_Stor_17</vt:lpstr>
      <vt:lpstr>Cry_Stor_18</vt:lpstr>
      <vt:lpstr>Cry_Stor_19</vt:lpstr>
      <vt:lpstr>Cry_Stor_2</vt:lpstr>
      <vt:lpstr>Cry_Stor_20</vt:lpstr>
      <vt:lpstr>Cry_Stor_21</vt:lpstr>
      <vt:lpstr>Cry_Stor_22</vt:lpstr>
      <vt:lpstr>Cry_Stor_23</vt:lpstr>
      <vt:lpstr>Cry_Stor_24</vt:lpstr>
      <vt:lpstr>Cry_Stor_25</vt:lpstr>
      <vt:lpstr>Cry_Stor_26</vt:lpstr>
      <vt:lpstr>Cry_Stor_27</vt:lpstr>
      <vt:lpstr>Cry_Stor_28</vt:lpstr>
      <vt:lpstr>Cry_Stor_29</vt:lpstr>
      <vt:lpstr>Cry_Stor_3</vt:lpstr>
      <vt:lpstr>Cry_Stor_30</vt:lpstr>
      <vt:lpstr>Cry_Stor_31</vt:lpstr>
      <vt:lpstr>Cry_Stor_32</vt:lpstr>
      <vt:lpstr>Cry_Stor_33</vt:lpstr>
      <vt:lpstr>Cry_Stor_34</vt:lpstr>
      <vt:lpstr>Cry_Stor_35</vt:lpstr>
      <vt:lpstr>Cry_Stor_36</vt:lpstr>
      <vt:lpstr>Cry_Stor_37</vt:lpstr>
      <vt:lpstr>Cry_Stor_38</vt:lpstr>
      <vt:lpstr>Cry_Stor_39</vt:lpstr>
      <vt:lpstr>Cry_Stor_4</vt:lpstr>
      <vt:lpstr>Cry_Stor_40</vt:lpstr>
      <vt:lpstr>Cry_Stor_41</vt:lpstr>
      <vt:lpstr>Cry_Stor_42</vt:lpstr>
      <vt:lpstr>Cry_Stor_43</vt:lpstr>
      <vt:lpstr>Cry_Stor_44</vt:lpstr>
      <vt:lpstr>Cry_Stor_45</vt:lpstr>
      <vt:lpstr>Cry_Stor_46</vt:lpstr>
      <vt:lpstr>Cry_Stor_47</vt:lpstr>
      <vt:lpstr>Cry_Stor_48</vt:lpstr>
      <vt:lpstr>Cry_Stor_49</vt:lpstr>
      <vt:lpstr>Cry_Stor_5</vt:lpstr>
      <vt:lpstr>Cry_Stor_50</vt:lpstr>
      <vt:lpstr>Cry_Stor_51</vt:lpstr>
      <vt:lpstr>Cry_Stor_6</vt:lpstr>
      <vt:lpstr>Cry_Stor_7</vt:lpstr>
      <vt:lpstr>Cry_Stor_8</vt:lpstr>
      <vt:lpstr>Cry_Stor_9</vt:lpstr>
      <vt:lpstr>Cry_Stor_Max</vt:lpstr>
      <vt:lpstr>Cry_Stor_Min</vt:lpstr>
      <vt:lpstr>Cry_Stor_Most</vt:lpstr>
      <vt:lpstr>Cry_Stor_Time</vt:lpstr>
      <vt:lpstr>Crys_DivReq_1</vt:lpstr>
      <vt:lpstr>Crys_DivReq_10</vt:lpstr>
      <vt:lpstr>Crys_DivReq_11</vt:lpstr>
      <vt:lpstr>Crys_DivReq_12</vt:lpstr>
      <vt:lpstr>Crys_DivReq_13</vt:lpstr>
      <vt:lpstr>Crys_DivReq_14</vt:lpstr>
      <vt:lpstr>Crys_DivReq_15</vt:lpstr>
      <vt:lpstr>Crys_DivReq_16</vt:lpstr>
      <vt:lpstr>Crys_DivReq_17</vt:lpstr>
      <vt:lpstr>Crys_DivReq_18</vt:lpstr>
      <vt:lpstr>Crys_DivReq_19</vt:lpstr>
      <vt:lpstr>Crys_DivReq_2</vt:lpstr>
      <vt:lpstr>Crys_DivReq_20</vt:lpstr>
      <vt:lpstr>Crys_DivReq_21</vt:lpstr>
      <vt:lpstr>Crys_DivReq_22</vt:lpstr>
      <vt:lpstr>Crys_DivReq_23</vt:lpstr>
      <vt:lpstr>Crys_DivReq_24</vt:lpstr>
      <vt:lpstr>Crys_DivReq_25</vt:lpstr>
      <vt:lpstr>Crys_DivReq_26</vt:lpstr>
      <vt:lpstr>Crys_DivReq_27</vt:lpstr>
      <vt:lpstr>Crys_DivReq_28</vt:lpstr>
      <vt:lpstr>Crys_DivReq_29</vt:lpstr>
      <vt:lpstr>Crys_DivReq_3</vt:lpstr>
      <vt:lpstr>Crys_DivReq_30</vt:lpstr>
      <vt:lpstr>Crys_DivReq_31</vt:lpstr>
      <vt:lpstr>Crys_DivReq_32</vt:lpstr>
      <vt:lpstr>Crys_DivReq_33</vt:lpstr>
      <vt:lpstr>Crys_DivReq_34</vt:lpstr>
      <vt:lpstr>Crys_DivReq_35</vt:lpstr>
      <vt:lpstr>Crys_DivReq_36</vt:lpstr>
      <vt:lpstr>Crys_DivReq_37</vt:lpstr>
      <vt:lpstr>Crys_DivReq_38</vt:lpstr>
      <vt:lpstr>Crys_DivReq_39</vt:lpstr>
      <vt:lpstr>Crys_DivReq_4</vt:lpstr>
      <vt:lpstr>Crys_DivReq_40</vt:lpstr>
      <vt:lpstr>Crys_DivReq_41</vt:lpstr>
      <vt:lpstr>Crys_DivReq_42</vt:lpstr>
      <vt:lpstr>Crys_DivReq_43</vt:lpstr>
      <vt:lpstr>Crys_DivReq_44</vt:lpstr>
      <vt:lpstr>Crys_DivReq_45</vt:lpstr>
      <vt:lpstr>Crys_DivReq_46</vt:lpstr>
      <vt:lpstr>Crys_DivReq_47</vt:lpstr>
      <vt:lpstr>Crys_DivReq_48</vt:lpstr>
      <vt:lpstr>Crys_DivReq_49</vt:lpstr>
      <vt:lpstr>Crys_DivReq_5</vt:lpstr>
      <vt:lpstr>Crys_DivReq_50</vt:lpstr>
      <vt:lpstr>Crys_DivReq_51</vt:lpstr>
      <vt:lpstr>Crys_DivReq_6</vt:lpstr>
      <vt:lpstr>Crys_DivReq_7</vt:lpstr>
      <vt:lpstr>Crys_DivReq_8</vt:lpstr>
      <vt:lpstr>Crys_DivReq_9</vt:lpstr>
      <vt:lpstr>Crys_DivReq_Max</vt:lpstr>
      <vt:lpstr>Crys_DivReq_Min</vt:lpstr>
      <vt:lpstr>Crys_DivReq_Most</vt:lpstr>
      <vt:lpstr>Crys_DivReq_Time</vt:lpstr>
      <vt:lpstr>Duration</vt:lpstr>
      <vt:lpstr>EqAbv823_1</vt:lpstr>
      <vt:lpstr>EqAbv823_10</vt:lpstr>
      <vt:lpstr>EqAbv823_11</vt:lpstr>
      <vt:lpstr>EqAbv823_12</vt:lpstr>
      <vt:lpstr>EqAbv823_13</vt:lpstr>
      <vt:lpstr>EqAbv823_14</vt:lpstr>
      <vt:lpstr>EqAbv823_15</vt:lpstr>
      <vt:lpstr>EqAbv823_16</vt:lpstr>
      <vt:lpstr>EqAbv823_17</vt:lpstr>
      <vt:lpstr>EqAbv823_18</vt:lpstr>
      <vt:lpstr>EqAbv823_19</vt:lpstr>
      <vt:lpstr>EqAbv823_2</vt:lpstr>
      <vt:lpstr>EqAbv823_20</vt:lpstr>
      <vt:lpstr>EqAbv823_21</vt:lpstr>
      <vt:lpstr>EqAbv823_22</vt:lpstr>
      <vt:lpstr>EqAbv823_23</vt:lpstr>
      <vt:lpstr>EqAbv823_24</vt:lpstr>
      <vt:lpstr>EqAbv823_25</vt:lpstr>
      <vt:lpstr>EqAbv823_26</vt:lpstr>
      <vt:lpstr>EqAbv823_27</vt:lpstr>
      <vt:lpstr>EqAbv823_28</vt:lpstr>
      <vt:lpstr>EqAbv823_29</vt:lpstr>
      <vt:lpstr>EqAbv823_3</vt:lpstr>
      <vt:lpstr>EqAbv823_30</vt:lpstr>
      <vt:lpstr>EqAbv823_31</vt:lpstr>
      <vt:lpstr>EqAbv823_32</vt:lpstr>
      <vt:lpstr>EqAbv823_33</vt:lpstr>
      <vt:lpstr>EqAbv823_34</vt:lpstr>
      <vt:lpstr>EqAbv823_35</vt:lpstr>
      <vt:lpstr>EqAbv823_36</vt:lpstr>
      <vt:lpstr>EqAbv823_37</vt:lpstr>
      <vt:lpstr>EqAbv823_38</vt:lpstr>
      <vt:lpstr>EqAbv823_39</vt:lpstr>
      <vt:lpstr>EqAbv823_4</vt:lpstr>
      <vt:lpstr>EqAbv823_40</vt:lpstr>
      <vt:lpstr>EqAbv823_41</vt:lpstr>
      <vt:lpstr>EqAbv823_42</vt:lpstr>
      <vt:lpstr>EqAbv823_43</vt:lpstr>
      <vt:lpstr>EqAbv823_44</vt:lpstr>
      <vt:lpstr>EqAbv823_45</vt:lpstr>
      <vt:lpstr>EqAbv823_46</vt:lpstr>
      <vt:lpstr>EqAbv823_47</vt:lpstr>
      <vt:lpstr>EqAbv823_48</vt:lpstr>
      <vt:lpstr>EqAbv823_49</vt:lpstr>
      <vt:lpstr>EqAbv823_5</vt:lpstr>
      <vt:lpstr>EqAbv823_50</vt:lpstr>
      <vt:lpstr>EqAbv823_51</vt:lpstr>
      <vt:lpstr>EqAbv823_6</vt:lpstr>
      <vt:lpstr>EqAbv823_7</vt:lpstr>
      <vt:lpstr>EqAbv823_8</vt:lpstr>
      <vt:lpstr>EqAbv823_9</vt:lpstr>
      <vt:lpstr>EqAbv823_Max</vt:lpstr>
      <vt:lpstr>EqAbv823_Min</vt:lpstr>
      <vt:lpstr>EqAbv823_Most</vt:lpstr>
      <vt:lpstr>EqAbv823_Time</vt:lpstr>
      <vt:lpstr>EqAt823_1</vt:lpstr>
      <vt:lpstr>EqAt823_10</vt:lpstr>
      <vt:lpstr>EqAt823_11</vt:lpstr>
      <vt:lpstr>EqAt823_12</vt:lpstr>
      <vt:lpstr>EqAt823_13</vt:lpstr>
      <vt:lpstr>EqAt823_14</vt:lpstr>
      <vt:lpstr>EqAt823_15</vt:lpstr>
      <vt:lpstr>EqAt823_16</vt:lpstr>
      <vt:lpstr>EqAt823_17</vt:lpstr>
      <vt:lpstr>EqAt823_18</vt:lpstr>
      <vt:lpstr>EqAt823_19</vt:lpstr>
      <vt:lpstr>EqAt823_2</vt:lpstr>
      <vt:lpstr>EqAt823_20</vt:lpstr>
      <vt:lpstr>EqAt823_21</vt:lpstr>
      <vt:lpstr>EqAt823_22</vt:lpstr>
      <vt:lpstr>EqAt823_23</vt:lpstr>
      <vt:lpstr>EqAt823_24</vt:lpstr>
      <vt:lpstr>EqAt823_25</vt:lpstr>
      <vt:lpstr>EqAt823_26</vt:lpstr>
      <vt:lpstr>EqAt823_27</vt:lpstr>
      <vt:lpstr>EqAt823_28</vt:lpstr>
      <vt:lpstr>EqAt823_29</vt:lpstr>
      <vt:lpstr>EqAt823_3</vt:lpstr>
      <vt:lpstr>EqAt823_30</vt:lpstr>
      <vt:lpstr>EqAt823_31</vt:lpstr>
      <vt:lpstr>EqAt823_32</vt:lpstr>
      <vt:lpstr>EqAt823_33</vt:lpstr>
      <vt:lpstr>EqAt823_34</vt:lpstr>
      <vt:lpstr>EqAt823_35</vt:lpstr>
      <vt:lpstr>EqAt823_36</vt:lpstr>
      <vt:lpstr>EqAt823_37</vt:lpstr>
      <vt:lpstr>EqAt823_38</vt:lpstr>
      <vt:lpstr>EqAt823_39</vt:lpstr>
      <vt:lpstr>EqAt823_4</vt:lpstr>
      <vt:lpstr>EqAt823_40</vt:lpstr>
      <vt:lpstr>EqAt823_41</vt:lpstr>
      <vt:lpstr>EqAt823_42</vt:lpstr>
      <vt:lpstr>EqAt823_43</vt:lpstr>
      <vt:lpstr>EqAt823_44</vt:lpstr>
      <vt:lpstr>EqAt823_45</vt:lpstr>
      <vt:lpstr>EqAt823_46</vt:lpstr>
      <vt:lpstr>EqAt823_47</vt:lpstr>
      <vt:lpstr>EqAt823_48</vt:lpstr>
      <vt:lpstr>EqAt823_49</vt:lpstr>
      <vt:lpstr>EqAt823_5</vt:lpstr>
      <vt:lpstr>EqAt823_50</vt:lpstr>
      <vt:lpstr>EqAt823_51</vt:lpstr>
      <vt:lpstr>EqAt823_6</vt:lpstr>
      <vt:lpstr>EqAt823_7</vt:lpstr>
      <vt:lpstr>EqAt823_8</vt:lpstr>
      <vt:lpstr>EqAt823_9</vt:lpstr>
      <vt:lpstr>EqAt823_Max</vt:lpstr>
      <vt:lpstr>EqAt823_Min</vt:lpstr>
      <vt:lpstr>EqAt823_Most</vt:lpstr>
      <vt:lpstr>EqAt823_Time</vt:lpstr>
      <vt:lpstr>EqualizeCond_1</vt:lpstr>
      <vt:lpstr>EqualizeCond_10</vt:lpstr>
      <vt:lpstr>EqualizeCond_11</vt:lpstr>
      <vt:lpstr>EqualizeCond_12</vt:lpstr>
      <vt:lpstr>EqualizeCond_13</vt:lpstr>
      <vt:lpstr>EqualizeCond_14</vt:lpstr>
      <vt:lpstr>EqualizeCond_15</vt:lpstr>
      <vt:lpstr>EqualizeCond_16</vt:lpstr>
      <vt:lpstr>EqualizeCond_17</vt:lpstr>
      <vt:lpstr>EqualizeCond_18</vt:lpstr>
      <vt:lpstr>EqualizeCond_19</vt:lpstr>
      <vt:lpstr>EqualizeCond_2</vt:lpstr>
      <vt:lpstr>EqualizeCond_20</vt:lpstr>
      <vt:lpstr>EqualizeCond_21</vt:lpstr>
      <vt:lpstr>EqualizeCond_22</vt:lpstr>
      <vt:lpstr>EqualizeCond_23</vt:lpstr>
      <vt:lpstr>EqualizeCond_24</vt:lpstr>
      <vt:lpstr>EqualizeCond_25</vt:lpstr>
      <vt:lpstr>EqualizeCond_26</vt:lpstr>
      <vt:lpstr>EqualizeCond_27</vt:lpstr>
      <vt:lpstr>EqualizeCond_28</vt:lpstr>
      <vt:lpstr>EqualizeCond_29</vt:lpstr>
      <vt:lpstr>EqualizeCond_3</vt:lpstr>
      <vt:lpstr>EqualizeCond_30</vt:lpstr>
      <vt:lpstr>EqualizeCond_31</vt:lpstr>
      <vt:lpstr>EqualizeCond_32</vt:lpstr>
      <vt:lpstr>EqualizeCond_33</vt:lpstr>
      <vt:lpstr>EqualizeCond_34</vt:lpstr>
      <vt:lpstr>EqualizeCond_35</vt:lpstr>
      <vt:lpstr>EqualizeCond_36</vt:lpstr>
      <vt:lpstr>EqualizeCond_37</vt:lpstr>
      <vt:lpstr>EqualizeCond_38</vt:lpstr>
      <vt:lpstr>EqualizeCond_39</vt:lpstr>
      <vt:lpstr>EqualizeCond_4</vt:lpstr>
      <vt:lpstr>EqualizeCond_40</vt:lpstr>
      <vt:lpstr>EqualizeCond_41</vt:lpstr>
      <vt:lpstr>EqualizeCond_42</vt:lpstr>
      <vt:lpstr>EqualizeCond_43</vt:lpstr>
      <vt:lpstr>EqualizeCond_44</vt:lpstr>
      <vt:lpstr>EqualizeCond_45</vt:lpstr>
      <vt:lpstr>EqualizeCond_46</vt:lpstr>
      <vt:lpstr>EqualizeCond_47</vt:lpstr>
      <vt:lpstr>EqualizeCond_48</vt:lpstr>
      <vt:lpstr>EqualizeCond_49</vt:lpstr>
      <vt:lpstr>EqualizeCond_5</vt:lpstr>
      <vt:lpstr>EqualizeCond_50</vt:lpstr>
      <vt:lpstr>EqualizeCond_51</vt:lpstr>
      <vt:lpstr>EqualizeCond_6</vt:lpstr>
      <vt:lpstr>EqualizeCond_7</vt:lpstr>
      <vt:lpstr>EqualizeCond_8</vt:lpstr>
      <vt:lpstr>EqualizeCond_9</vt:lpstr>
      <vt:lpstr>EqualizeCond_Max</vt:lpstr>
      <vt:lpstr>EqualizeCond_Min</vt:lpstr>
      <vt:lpstr>EqualizeCond_Most</vt:lpstr>
      <vt:lpstr>EqualizeCond_TIME</vt:lpstr>
      <vt:lpstr>Event_1</vt:lpstr>
      <vt:lpstr>Event_2</vt:lpstr>
      <vt:lpstr>Event_3</vt:lpstr>
      <vt:lpstr>Event_4</vt:lpstr>
      <vt:lpstr>Event_5</vt:lpstr>
      <vt:lpstr>FG_Egy_1</vt:lpstr>
      <vt:lpstr>FG_Egy_10</vt:lpstr>
      <vt:lpstr>FG_Egy_11</vt:lpstr>
      <vt:lpstr>FG_Egy_12</vt:lpstr>
      <vt:lpstr>FG_Egy_13</vt:lpstr>
      <vt:lpstr>FG_Egy_14</vt:lpstr>
      <vt:lpstr>FG_Egy_15</vt:lpstr>
      <vt:lpstr>FG_Egy_16</vt:lpstr>
      <vt:lpstr>FG_Egy_17</vt:lpstr>
      <vt:lpstr>FG_Egy_18</vt:lpstr>
      <vt:lpstr>FG_Egy_19</vt:lpstr>
      <vt:lpstr>FG_Egy_2</vt:lpstr>
      <vt:lpstr>FG_Egy_20</vt:lpstr>
      <vt:lpstr>FG_Egy_21</vt:lpstr>
      <vt:lpstr>FG_Egy_22</vt:lpstr>
      <vt:lpstr>FG_Egy_23</vt:lpstr>
      <vt:lpstr>FG_Egy_24</vt:lpstr>
      <vt:lpstr>FG_Egy_25</vt:lpstr>
      <vt:lpstr>FG_Egy_26</vt:lpstr>
      <vt:lpstr>FG_Egy_27</vt:lpstr>
      <vt:lpstr>FG_Egy_28</vt:lpstr>
      <vt:lpstr>FG_Egy_29</vt:lpstr>
      <vt:lpstr>FG_Egy_3</vt:lpstr>
      <vt:lpstr>FG_Egy_30</vt:lpstr>
      <vt:lpstr>FG_Egy_31</vt:lpstr>
      <vt:lpstr>FG_Egy_32</vt:lpstr>
      <vt:lpstr>FG_Egy_33</vt:lpstr>
      <vt:lpstr>FG_Egy_34</vt:lpstr>
      <vt:lpstr>FG_Egy_35</vt:lpstr>
      <vt:lpstr>FG_Egy_36</vt:lpstr>
      <vt:lpstr>FG_Egy_37</vt:lpstr>
      <vt:lpstr>FG_Egy_38</vt:lpstr>
      <vt:lpstr>FG_Egy_39</vt:lpstr>
      <vt:lpstr>FG_Egy_4</vt:lpstr>
      <vt:lpstr>FG_Egy_40</vt:lpstr>
      <vt:lpstr>FG_Egy_41</vt:lpstr>
      <vt:lpstr>FG_Egy_42</vt:lpstr>
      <vt:lpstr>FG_Egy_43</vt:lpstr>
      <vt:lpstr>FG_Egy_44</vt:lpstr>
      <vt:lpstr>FG_Egy_45</vt:lpstr>
      <vt:lpstr>FG_Egy_46</vt:lpstr>
      <vt:lpstr>FG_Egy_47</vt:lpstr>
      <vt:lpstr>FG_Egy_48</vt:lpstr>
      <vt:lpstr>FG_Egy_49</vt:lpstr>
      <vt:lpstr>FG_Egy_5</vt:lpstr>
      <vt:lpstr>FG_Egy_50</vt:lpstr>
      <vt:lpstr>FG_Egy_51</vt:lpstr>
      <vt:lpstr>FG_Egy_6</vt:lpstr>
      <vt:lpstr>FG_Egy_7</vt:lpstr>
      <vt:lpstr>FG_Egy_8</vt:lpstr>
      <vt:lpstr>FG_Egy_9</vt:lpstr>
      <vt:lpstr>FG_Egy_Max</vt:lpstr>
      <vt:lpstr>FG_Egy_Min</vt:lpstr>
      <vt:lpstr>FG_Egy_Most</vt:lpstr>
      <vt:lpstr>FG_Egy_Time</vt:lpstr>
      <vt:lpstr>FG_Elev_1</vt:lpstr>
      <vt:lpstr>FG_Elev_10</vt:lpstr>
      <vt:lpstr>FG_Elev_11</vt:lpstr>
      <vt:lpstr>FG_Elev_12</vt:lpstr>
      <vt:lpstr>FG_Elev_13</vt:lpstr>
      <vt:lpstr>FG_Elev_14</vt:lpstr>
      <vt:lpstr>FG_Elev_15</vt:lpstr>
      <vt:lpstr>FG_Elev_16</vt:lpstr>
      <vt:lpstr>FG_Elev_17</vt:lpstr>
      <vt:lpstr>FG_Elev_18</vt:lpstr>
      <vt:lpstr>FG_Elev_19</vt:lpstr>
      <vt:lpstr>FG_Elev_2</vt:lpstr>
      <vt:lpstr>FG_Elev_20</vt:lpstr>
      <vt:lpstr>FG_Elev_21</vt:lpstr>
      <vt:lpstr>FG_Elev_22</vt:lpstr>
      <vt:lpstr>FG_Elev_23</vt:lpstr>
      <vt:lpstr>FG_Elev_24</vt:lpstr>
      <vt:lpstr>FG_Elev_25</vt:lpstr>
      <vt:lpstr>FG_Elev_26</vt:lpstr>
      <vt:lpstr>FG_Elev_27</vt:lpstr>
      <vt:lpstr>FG_Elev_28</vt:lpstr>
      <vt:lpstr>FG_Elev_29</vt:lpstr>
      <vt:lpstr>FG_Elev_3</vt:lpstr>
      <vt:lpstr>FG_Elev_30</vt:lpstr>
      <vt:lpstr>FG_Elev_31</vt:lpstr>
      <vt:lpstr>FG_Elev_32</vt:lpstr>
      <vt:lpstr>FG_Elev_33</vt:lpstr>
      <vt:lpstr>FG_Elev_34</vt:lpstr>
      <vt:lpstr>FG_Elev_35</vt:lpstr>
      <vt:lpstr>FG_Elev_36</vt:lpstr>
      <vt:lpstr>FG_Elev_37</vt:lpstr>
      <vt:lpstr>FG_Elev_38</vt:lpstr>
      <vt:lpstr>FG_Elev_39</vt:lpstr>
      <vt:lpstr>FG_Elev_4</vt:lpstr>
      <vt:lpstr>FG_Elev_40</vt:lpstr>
      <vt:lpstr>FG_Elev_41</vt:lpstr>
      <vt:lpstr>FG_Elev_42</vt:lpstr>
      <vt:lpstr>FG_Elev_43</vt:lpstr>
      <vt:lpstr>FG_Elev_44</vt:lpstr>
      <vt:lpstr>FG_Elev_45</vt:lpstr>
      <vt:lpstr>FG_Elev_46</vt:lpstr>
      <vt:lpstr>FG_Elev_47</vt:lpstr>
      <vt:lpstr>FG_Elev_48</vt:lpstr>
      <vt:lpstr>FG_Elev_49</vt:lpstr>
      <vt:lpstr>FG_Elev_5</vt:lpstr>
      <vt:lpstr>FG_Elev_50</vt:lpstr>
      <vt:lpstr>FG_Elev_51</vt:lpstr>
      <vt:lpstr>FG_Elev_6</vt:lpstr>
      <vt:lpstr>FG_Elev_7</vt:lpstr>
      <vt:lpstr>FG_Elev_8</vt:lpstr>
      <vt:lpstr>FG_Elev_9</vt:lpstr>
      <vt:lpstr>FG_Elev_Max</vt:lpstr>
      <vt:lpstr>FG_Elev_Min</vt:lpstr>
      <vt:lpstr>FG_Elev_Most</vt:lpstr>
      <vt:lpstr>FG_Elev_Time</vt:lpstr>
      <vt:lpstr>FG_In_1</vt:lpstr>
      <vt:lpstr>FG_In_10</vt:lpstr>
      <vt:lpstr>FG_In_11</vt:lpstr>
      <vt:lpstr>FG_In_12</vt:lpstr>
      <vt:lpstr>FG_In_13</vt:lpstr>
      <vt:lpstr>FG_In_14</vt:lpstr>
      <vt:lpstr>FG_In_15</vt:lpstr>
      <vt:lpstr>FG_In_16</vt:lpstr>
      <vt:lpstr>FG_In_17</vt:lpstr>
      <vt:lpstr>FG_In_18</vt:lpstr>
      <vt:lpstr>FG_In_19</vt:lpstr>
      <vt:lpstr>FG_In_2</vt:lpstr>
      <vt:lpstr>FG_In_20</vt:lpstr>
      <vt:lpstr>FG_In_21</vt:lpstr>
      <vt:lpstr>FG_In_22</vt:lpstr>
      <vt:lpstr>FG_In_23</vt:lpstr>
      <vt:lpstr>FG_In_24</vt:lpstr>
      <vt:lpstr>FG_In_25</vt:lpstr>
      <vt:lpstr>FG_In_26</vt:lpstr>
      <vt:lpstr>FG_In_27</vt:lpstr>
      <vt:lpstr>FG_In_28</vt:lpstr>
      <vt:lpstr>FG_In_29</vt:lpstr>
      <vt:lpstr>FG_In_3</vt:lpstr>
      <vt:lpstr>FG_In_30</vt:lpstr>
      <vt:lpstr>FG_In_31</vt:lpstr>
      <vt:lpstr>FG_In_32</vt:lpstr>
      <vt:lpstr>FG_In_33</vt:lpstr>
      <vt:lpstr>FG_In_34</vt:lpstr>
      <vt:lpstr>FG_In_35</vt:lpstr>
      <vt:lpstr>FG_In_36</vt:lpstr>
      <vt:lpstr>FG_In_37</vt:lpstr>
      <vt:lpstr>FG_In_38</vt:lpstr>
      <vt:lpstr>FG_In_39</vt:lpstr>
      <vt:lpstr>FG_In_4</vt:lpstr>
      <vt:lpstr>FG_In_40</vt:lpstr>
      <vt:lpstr>FG_In_41</vt:lpstr>
      <vt:lpstr>FG_In_42</vt:lpstr>
      <vt:lpstr>FG_In_43</vt:lpstr>
      <vt:lpstr>FG_In_44</vt:lpstr>
      <vt:lpstr>FG_In_45</vt:lpstr>
      <vt:lpstr>FG_In_46</vt:lpstr>
      <vt:lpstr>FG_In_47</vt:lpstr>
      <vt:lpstr>FG_In_48</vt:lpstr>
      <vt:lpstr>FG_In_49</vt:lpstr>
      <vt:lpstr>FG_In_5</vt:lpstr>
      <vt:lpstr>FG_In_50</vt:lpstr>
      <vt:lpstr>FG_In_51</vt:lpstr>
      <vt:lpstr>FG_In_6</vt:lpstr>
      <vt:lpstr>FG_In_7</vt:lpstr>
      <vt:lpstr>FG_In_8</vt:lpstr>
      <vt:lpstr>FG_In_9</vt:lpstr>
      <vt:lpstr>FG_In_Max</vt:lpstr>
      <vt:lpstr>FG_In_Min</vt:lpstr>
      <vt:lpstr>FG_In_Most</vt:lpstr>
      <vt:lpstr>FG_In_Time</vt:lpstr>
      <vt:lpstr>FG_Out_1</vt:lpstr>
      <vt:lpstr>FG_Out_10</vt:lpstr>
      <vt:lpstr>FG_Out_11</vt:lpstr>
      <vt:lpstr>FG_Out_12</vt:lpstr>
      <vt:lpstr>FG_Out_13</vt:lpstr>
      <vt:lpstr>FG_Out_14</vt:lpstr>
      <vt:lpstr>FG_Out_15</vt:lpstr>
      <vt:lpstr>FG_Out_16</vt:lpstr>
      <vt:lpstr>FG_Out_17</vt:lpstr>
      <vt:lpstr>FG_Out_18</vt:lpstr>
      <vt:lpstr>FG_Out_19</vt:lpstr>
      <vt:lpstr>FG_Out_2</vt:lpstr>
      <vt:lpstr>FG_Out_20</vt:lpstr>
      <vt:lpstr>FG_Out_21</vt:lpstr>
      <vt:lpstr>FG_Out_22</vt:lpstr>
      <vt:lpstr>FG_Out_23</vt:lpstr>
      <vt:lpstr>FG_Out_24</vt:lpstr>
      <vt:lpstr>FG_Out_25</vt:lpstr>
      <vt:lpstr>FG_Out_26</vt:lpstr>
      <vt:lpstr>FG_Out_27</vt:lpstr>
      <vt:lpstr>FG_Out_28</vt:lpstr>
      <vt:lpstr>FG_Out_29</vt:lpstr>
      <vt:lpstr>FG_Out_3</vt:lpstr>
      <vt:lpstr>FG_Out_30</vt:lpstr>
      <vt:lpstr>FG_Out_31</vt:lpstr>
      <vt:lpstr>FG_Out_32</vt:lpstr>
      <vt:lpstr>FG_Out_33</vt:lpstr>
      <vt:lpstr>FG_Out_34</vt:lpstr>
      <vt:lpstr>FG_Out_35</vt:lpstr>
      <vt:lpstr>FG_Out_36</vt:lpstr>
      <vt:lpstr>FG_Out_37</vt:lpstr>
      <vt:lpstr>FG_Out_38</vt:lpstr>
      <vt:lpstr>FG_Out_39</vt:lpstr>
      <vt:lpstr>FG_Out_4</vt:lpstr>
      <vt:lpstr>FG_Out_40</vt:lpstr>
      <vt:lpstr>FG_Out_41</vt:lpstr>
      <vt:lpstr>FG_Out_42</vt:lpstr>
      <vt:lpstr>FG_Out_43</vt:lpstr>
      <vt:lpstr>FG_Out_44</vt:lpstr>
      <vt:lpstr>FG_Out_45</vt:lpstr>
      <vt:lpstr>FG_Out_46</vt:lpstr>
      <vt:lpstr>FG_Out_47</vt:lpstr>
      <vt:lpstr>FG_Out_48</vt:lpstr>
      <vt:lpstr>FG_Out_49</vt:lpstr>
      <vt:lpstr>FG_Out_5</vt:lpstr>
      <vt:lpstr>FG_Out_50</vt:lpstr>
      <vt:lpstr>FG_Out_51</vt:lpstr>
      <vt:lpstr>FG_Out_6</vt:lpstr>
      <vt:lpstr>FG_Out_7</vt:lpstr>
      <vt:lpstr>FG_Out_8</vt:lpstr>
      <vt:lpstr>FG_Out_9</vt:lpstr>
      <vt:lpstr>FG_Out_Max</vt:lpstr>
      <vt:lpstr>FG_Out_Min</vt:lpstr>
      <vt:lpstr>FG_Out_Most</vt:lpstr>
      <vt:lpstr>FG_Out_Time</vt:lpstr>
      <vt:lpstr>FG_Spill_1</vt:lpstr>
      <vt:lpstr>FG_Spill_10</vt:lpstr>
      <vt:lpstr>FG_Spill_11</vt:lpstr>
      <vt:lpstr>FG_Spill_12</vt:lpstr>
      <vt:lpstr>FG_Spill_13</vt:lpstr>
      <vt:lpstr>FG_Spill_14</vt:lpstr>
      <vt:lpstr>FG_Spill_15</vt:lpstr>
      <vt:lpstr>FG_Spill_16</vt:lpstr>
      <vt:lpstr>FG_Spill_17</vt:lpstr>
      <vt:lpstr>FG_Spill_18</vt:lpstr>
      <vt:lpstr>FG_Spill_19</vt:lpstr>
      <vt:lpstr>FG_Spill_2</vt:lpstr>
      <vt:lpstr>FG_Spill_20</vt:lpstr>
      <vt:lpstr>FG_Spill_21</vt:lpstr>
      <vt:lpstr>FG_Spill_22</vt:lpstr>
      <vt:lpstr>FG_Spill_23</vt:lpstr>
      <vt:lpstr>FG_Spill_24</vt:lpstr>
      <vt:lpstr>FG_Spill_25</vt:lpstr>
      <vt:lpstr>FG_Spill_26</vt:lpstr>
      <vt:lpstr>FG_Spill_27</vt:lpstr>
      <vt:lpstr>FG_Spill_28</vt:lpstr>
      <vt:lpstr>FG_Spill_29</vt:lpstr>
      <vt:lpstr>FG_Spill_3</vt:lpstr>
      <vt:lpstr>FG_Spill_30</vt:lpstr>
      <vt:lpstr>FG_Spill_31</vt:lpstr>
      <vt:lpstr>FG_Spill_32</vt:lpstr>
      <vt:lpstr>FG_Spill_33</vt:lpstr>
      <vt:lpstr>FG_Spill_34</vt:lpstr>
      <vt:lpstr>FG_Spill_35</vt:lpstr>
      <vt:lpstr>FG_Spill_36</vt:lpstr>
      <vt:lpstr>FG_Spill_37</vt:lpstr>
      <vt:lpstr>FG_Spill_38</vt:lpstr>
      <vt:lpstr>FG_Spill_39</vt:lpstr>
      <vt:lpstr>FG_Spill_4</vt:lpstr>
      <vt:lpstr>FG_Spill_40</vt:lpstr>
      <vt:lpstr>FG_Spill_41</vt:lpstr>
      <vt:lpstr>FG_Spill_42</vt:lpstr>
      <vt:lpstr>FG_Spill_43</vt:lpstr>
      <vt:lpstr>FG_Spill_44</vt:lpstr>
      <vt:lpstr>FG_Spill_45</vt:lpstr>
      <vt:lpstr>FG_Spill_46</vt:lpstr>
      <vt:lpstr>FG_Spill_47</vt:lpstr>
      <vt:lpstr>FG_Spill_48</vt:lpstr>
      <vt:lpstr>FG_Spill_49</vt:lpstr>
      <vt:lpstr>FG_Spill_5</vt:lpstr>
      <vt:lpstr>FG_Spill_50</vt:lpstr>
      <vt:lpstr>FG_Spill_51</vt:lpstr>
      <vt:lpstr>FG_Spill_6</vt:lpstr>
      <vt:lpstr>FG_Spill_7</vt:lpstr>
      <vt:lpstr>FG_Spill_8</vt:lpstr>
      <vt:lpstr>FG_Spill_9</vt:lpstr>
      <vt:lpstr>FG_Spill_Max</vt:lpstr>
      <vt:lpstr>FG_Spill_Min</vt:lpstr>
      <vt:lpstr>FG_Spill_Most</vt:lpstr>
      <vt:lpstr>FG_Spill_Time</vt:lpstr>
      <vt:lpstr>FG_Stor_1</vt:lpstr>
      <vt:lpstr>FG_Stor_10</vt:lpstr>
      <vt:lpstr>FG_Stor_11</vt:lpstr>
      <vt:lpstr>FG_Stor_12</vt:lpstr>
      <vt:lpstr>FG_Stor_13</vt:lpstr>
      <vt:lpstr>FG_Stor_14</vt:lpstr>
      <vt:lpstr>FG_Stor_15</vt:lpstr>
      <vt:lpstr>FG_Stor_16</vt:lpstr>
      <vt:lpstr>FG_Stor_17</vt:lpstr>
      <vt:lpstr>FG_Stor_18</vt:lpstr>
      <vt:lpstr>FG_Stor_19</vt:lpstr>
      <vt:lpstr>FG_Stor_2</vt:lpstr>
      <vt:lpstr>FG_Stor_20</vt:lpstr>
      <vt:lpstr>FG_Stor_21</vt:lpstr>
      <vt:lpstr>FG_Stor_22</vt:lpstr>
      <vt:lpstr>FG_Stor_23</vt:lpstr>
      <vt:lpstr>FG_Stor_24</vt:lpstr>
      <vt:lpstr>FG_Stor_25</vt:lpstr>
      <vt:lpstr>FG_Stor_26</vt:lpstr>
      <vt:lpstr>FG_Stor_27</vt:lpstr>
      <vt:lpstr>FG_Stor_28</vt:lpstr>
      <vt:lpstr>FG_Stor_29</vt:lpstr>
      <vt:lpstr>FG_Stor_3</vt:lpstr>
      <vt:lpstr>FG_Stor_30</vt:lpstr>
      <vt:lpstr>FG_Stor_31</vt:lpstr>
      <vt:lpstr>FG_Stor_32</vt:lpstr>
      <vt:lpstr>FG_Stor_33</vt:lpstr>
      <vt:lpstr>FG_Stor_34</vt:lpstr>
      <vt:lpstr>FG_Stor_35</vt:lpstr>
      <vt:lpstr>FG_Stor_36</vt:lpstr>
      <vt:lpstr>FG_Stor_37</vt:lpstr>
      <vt:lpstr>FG_Stor_38</vt:lpstr>
      <vt:lpstr>FG_Stor_39</vt:lpstr>
      <vt:lpstr>FG_Stor_4</vt:lpstr>
      <vt:lpstr>FG_Stor_40</vt:lpstr>
      <vt:lpstr>FG_Stor_41</vt:lpstr>
      <vt:lpstr>FG_Stor_42</vt:lpstr>
      <vt:lpstr>FG_Stor_43</vt:lpstr>
      <vt:lpstr>FG_Stor_44</vt:lpstr>
      <vt:lpstr>FG_Stor_45</vt:lpstr>
      <vt:lpstr>FG_Stor_46</vt:lpstr>
      <vt:lpstr>FG_Stor_47</vt:lpstr>
      <vt:lpstr>FG_Stor_48</vt:lpstr>
      <vt:lpstr>FG_Stor_49</vt:lpstr>
      <vt:lpstr>FG_Stor_5</vt:lpstr>
      <vt:lpstr>FG_Stor_50</vt:lpstr>
      <vt:lpstr>FG_Stor_51</vt:lpstr>
      <vt:lpstr>FG_Stor_6</vt:lpstr>
      <vt:lpstr>FG_Stor_7</vt:lpstr>
      <vt:lpstr>FG_Stor_8</vt:lpstr>
      <vt:lpstr>FG_Stor_9</vt:lpstr>
      <vt:lpstr>FG_Stor_Max</vt:lpstr>
      <vt:lpstr>FG_Stor_Min</vt:lpstr>
      <vt:lpstr>FG_Stor_Most</vt:lpstr>
      <vt:lpstr>FG_Stor_Time</vt:lpstr>
      <vt:lpstr>FGIn_Unreg_1</vt:lpstr>
      <vt:lpstr>FGIn_Unreg_10</vt:lpstr>
      <vt:lpstr>FGIn_Unreg_11</vt:lpstr>
      <vt:lpstr>FGIn_Unreg_12</vt:lpstr>
      <vt:lpstr>FGIn_Unreg_13</vt:lpstr>
      <vt:lpstr>FGIn_Unreg_14</vt:lpstr>
      <vt:lpstr>FGIn_Unreg_15</vt:lpstr>
      <vt:lpstr>FGIn_Unreg_16</vt:lpstr>
      <vt:lpstr>FGIn_Unreg_17</vt:lpstr>
      <vt:lpstr>FGIn_Unreg_18</vt:lpstr>
      <vt:lpstr>FGIn_Unreg_19</vt:lpstr>
      <vt:lpstr>FGIn_Unreg_2</vt:lpstr>
      <vt:lpstr>FGIn_Unreg_20</vt:lpstr>
      <vt:lpstr>FGIn_Unreg_21</vt:lpstr>
      <vt:lpstr>FGIn_Unreg_22</vt:lpstr>
      <vt:lpstr>FGIn_Unreg_23</vt:lpstr>
      <vt:lpstr>FGIn_Unreg_24</vt:lpstr>
      <vt:lpstr>FGIn_Unreg_25</vt:lpstr>
      <vt:lpstr>FGIn_Unreg_26</vt:lpstr>
      <vt:lpstr>FGIn_Unreg_27</vt:lpstr>
      <vt:lpstr>FGIn_Unreg_28</vt:lpstr>
      <vt:lpstr>FGIn_Unreg_29</vt:lpstr>
      <vt:lpstr>FGIn_Unreg_3</vt:lpstr>
      <vt:lpstr>FGIn_Unreg_30</vt:lpstr>
      <vt:lpstr>FGIn_Unreg_31</vt:lpstr>
      <vt:lpstr>FGIn_Unreg_32</vt:lpstr>
      <vt:lpstr>FGIn_Unreg_33</vt:lpstr>
      <vt:lpstr>FGIn_Unreg_34</vt:lpstr>
      <vt:lpstr>FGIn_Unreg_35</vt:lpstr>
      <vt:lpstr>FGIn_Unreg_36</vt:lpstr>
      <vt:lpstr>FGIn_Unreg_37</vt:lpstr>
      <vt:lpstr>FGIn_Unreg_38</vt:lpstr>
      <vt:lpstr>FGIn_Unreg_39</vt:lpstr>
      <vt:lpstr>FGIn_Unreg_4</vt:lpstr>
      <vt:lpstr>FGIn_Unreg_40</vt:lpstr>
      <vt:lpstr>FGIn_Unreg_41</vt:lpstr>
      <vt:lpstr>FGIn_Unreg_42</vt:lpstr>
      <vt:lpstr>FGIn_Unreg_43</vt:lpstr>
      <vt:lpstr>FGIn_Unreg_44</vt:lpstr>
      <vt:lpstr>FGIn_Unreg_45</vt:lpstr>
      <vt:lpstr>FGIn_Unreg_46</vt:lpstr>
      <vt:lpstr>FGIn_Unreg_47</vt:lpstr>
      <vt:lpstr>FGIn_Unreg_48</vt:lpstr>
      <vt:lpstr>FGIn_Unreg_49</vt:lpstr>
      <vt:lpstr>FGIn_Unreg_5</vt:lpstr>
      <vt:lpstr>FGIn_Unreg_50</vt:lpstr>
      <vt:lpstr>FGIn_Unreg_51</vt:lpstr>
      <vt:lpstr>FGIn_Unreg_6</vt:lpstr>
      <vt:lpstr>FGIn_Unreg_7</vt:lpstr>
      <vt:lpstr>FGIn_Unreg_8</vt:lpstr>
      <vt:lpstr>FGIn_Unreg_9</vt:lpstr>
      <vt:lpstr>FGIn_Unreg_Max</vt:lpstr>
      <vt:lpstr>FGIn_Unreg_Min</vt:lpstr>
      <vt:lpstr>FGIn_Unreg_Most</vt:lpstr>
      <vt:lpstr>FGIn_Unreg_Time</vt:lpstr>
      <vt:lpstr>FlamingGorgeUnregInflow</vt:lpstr>
      <vt:lpstr>FlamingGorgeUnregInflow1</vt:lpstr>
      <vt:lpstr>FlamingGorgeUnregInflow2</vt:lpstr>
      <vt:lpstr>FldCtrlFlag_1</vt:lpstr>
      <vt:lpstr>FldCtrlFlag_10</vt:lpstr>
      <vt:lpstr>FldCtrlFlag_11</vt:lpstr>
      <vt:lpstr>FldCtrlFlag_12</vt:lpstr>
      <vt:lpstr>FldCtrlFlag_13</vt:lpstr>
      <vt:lpstr>FldCtrlFlag_14</vt:lpstr>
      <vt:lpstr>FldCtrlFlag_15</vt:lpstr>
      <vt:lpstr>FldCtrlFlag_16</vt:lpstr>
      <vt:lpstr>FldCtrlFlag_17</vt:lpstr>
      <vt:lpstr>FldCtrlFlag_18</vt:lpstr>
      <vt:lpstr>FldCtrlFlag_19</vt:lpstr>
      <vt:lpstr>FldCtrlFlag_2</vt:lpstr>
      <vt:lpstr>FldCtrlFlag_20</vt:lpstr>
      <vt:lpstr>FldCtrlFlag_21</vt:lpstr>
      <vt:lpstr>FldCtrlFlag_22</vt:lpstr>
      <vt:lpstr>FldCtrlFlag_23</vt:lpstr>
      <vt:lpstr>FldCtrlFlag_24</vt:lpstr>
      <vt:lpstr>FldCtrlFlag_25</vt:lpstr>
      <vt:lpstr>FldCtrlFlag_26</vt:lpstr>
      <vt:lpstr>FldCtrlFlag_27</vt:lpstr>
      <vt:lpstr>FldCtrlFlag_28</vt:lpstr>
      <vt:lpstr>FldCtrlFlag_29</vt:lpstr>
      <vt:lpstr>FldCtrlFlag_3</vt:lpstr>
      <vt:lpstr>FldCtrlFlag_30</vt:lpstr>
      <vt:lpstr>FldCtrlFlag_31</vt:lpstr>
      <vt:lpstr>FldCtrlFlag_32</vt:lpstr>
      <vt:lpstr>FldCtrlFlag_33</vt:lpstr>
      <vt:lpstr>FldCtrlFlag_34</vt:lpstr>
      <vt:lpstr>FldCtrlFlag_35</vt:lpstr>
      <vt:lpstr>FldCtrlFlag_36</vt:lpstr>
      <vt:lpstr>FldCtrlFlag_37</vt:lpstr>
      <vt:lpstr>FldCtrlFlag_38</vt:lpstr>
      <vt:lpstr>FldCtrlFlag_39</vt:lpstr>
      <vt:lpstr>FldCtrlFlag_4</vt:lpstr>
      <vt:lpstr>FldCtrlFlag_40</vt:lpstr>
      <vt:lpstr>FldCtrlFlag_41</vt:lpstr>
      <vt:lpstr>FldCtrlFlag_42</vt:lpstr>
      <vt:lpstr>FldCtrlFlag_43</vt:lpstr>
      <vt:lpstr>FldCtrlFlag_44</vt:lpstr>
      <vt:lpstr>FldCtrlFlag_45</vt:lpstr>
      <vt:lpstr>FldCtrlFlag_46</vt:lpstr>
      <vt:lpstr>FldCtrlFlag_47</vt:lpstr>
      <vt:lpstr>FldCtrlFlag_48</vt:lpstr>
      <vt:lpstr>FldCtrlFlag_49</vt:lpstr>
      <vt:lpstr>FldCtrlFlag_5</vt:lpstr>
      <vt:lpstr>FldCtrlFlag_50</vt:lpstr>
      <vt:lpstr>FldCtrlFlag_51</vt:lpstr>
      <vt:lpstr>FldCtrlFlag_6</vt:lpstr>
      <vt:lpstr>FldCtrlFlag_7</vt:lpstr>
      <vt:lpstr>FldCtrlFlag_8</vt:lpstr>
      <vt:lpstr>FldCtrlFlag_9</vt:lpstr>
      <vt:lpstr>FldCtrlFlag_Max</vt:lpstr>
      <vt:lpstr>FldCtrlFlag_Min</vt:lpstr>
      <vt:lpstr>FldCtrlFlag_Most</vt:lpstr>
      <vt:lpstr>FldCtrlFlag_Time</vt:lpstr>
      <vt:lpstr>Flood_ContANN_1</vt:lpstr>
      <vt:lpstr>Flood_ContANN_10</vt:lpstr>
      <vt:lpstr>Flood_ContANN_11</vt:lpstr>
      <vt:lpstr>Flood_ContANN_12</vt:lpstr>
      <vt:lpstr>Flood_ContANN_13</vt:lpstr>
      <vt:lpstr>Flood_ContANN_14</vt:lpstr>
      <vt:lpstr>Flood_ContANN_15</vt:lpstr>
      <vt:lpstr>Flood_ContANN_16</vt:lpstr>
      <vt:lpstr>Flood_ContANN_17</vt:lpstr>
      <vt:lpstr>Flood_ContANN_18</vt:lpstr>
      <vt:lpstr>Flood_ContANN_19</vt:lpstr>
      <vt:lpstr>Flood_ContANN_2</vt:lpstr>
      <vt:lpstr>Flood_ContANN_20</vt:lpstr>
      <vt:lpstr>Flood_ContANN_21</vt:lpstr>
      <vt:lpstr>Flood_ContANN_22</vt:lpstr>
      <vt:lpstr>Flood_ContANN_23</vt:lpstr>
      <vt:lpstr>Flood_ContANN_24</vt:lpstr>
      <vt:lpstr>Flood_ContANN_25</vt:lpstr>
      <vt:lpstr>Flood_ContANN_26</vt:lpstr>
      <vt:lpstr>Flood_ContANN_27</vt:lpstr>
      <vt:lpstr>Flood_ContANN_28</vt:lpstr>
      <vt:lpstr>Flood_ContANN_29</vt:lpstr>
      <vt:lpstr>Flood_ContANN_3</vt:lpstr>
      <vt:lpstr>Flood_ContANN_30</vt:lpstr>
      <vt:lpstr>Flood_ContANN_31</vt:lpstr>
      <vt:lpstr>Flood_ContANN_32</vt:lpstr>
      <vt:lpstr>Flood_ContANN_33</vt:lpstr>
      <vt:lpstr>Flood_ContANN_34</vt:lpstr>
      <vt:lpstr>Flood_ContANN_35</vt:lpstr>
      <vt:lpstr>Flood_ContANN_4</vt:lpstr>
      <vt:lpstr>Flood_ContANN_5</vt:lpstr>
      <vt:lpstr>Flood_ContANN_6</vt:lpstr>
      <vt:lpstr>Flood_ContANN_7</vt:lpstr>
      <vt:lpstr>Flood_ContANN_8</vt:lpstr>
      <vt:lpstr>Flood_ContANN_9</vt:lpstr>
      <vt:lpstr>Flood_ContANN_Max</vt:lpstr>
      <vt:lpstr>Flood_ContANN_Min</vt:lpstr>
      <vt:lpstr>Flood_ContANN_Most</vt:lpstr>
      <vt:lpstr>Flood_ContANN_Time</vt:lpstr>
      <vt:lpstr>Flood_Control_1</vt:lpstr>
      <vt:lpstr>Flood_Control_10</vt:lpstr>
      <vt:lpstr>Flood_Control_11</vt:lpstr>
      <vt:lpstr>Flood_Control_12</vt:lpstr>
      <vt:lpstr>Flood_Control_13</vt:lpstr>
      <vt:lpstr>Flood_Control_14</vt:lpstr>
      <vt:lpstr>Flood_Control_15</vt:lpstr>
      <vt:lpstr>Flood_Control_16</vt:lpstr>
      <vt:lpstr>Flood_Control_17</vt:lpstr>
      <vt:lpstr>Flood_Control_18</vt:lpstr>
      <vt:lpstr>Flood_Control_19</vt:lpstr>
      <vt:lpstr>Flood_Control_2</vt:lpstr>
      <vt:lpstr>Flood_Control_20</vt:lpstr>
      <vt:lpstr>Flood_Control_21</vt:lpstr>
      <vt:lpstr>Flood_Control_22</vt:lpstr>
      <vt:lpstr>Flood_Control_23</vt:lpstr>
      <vt:lpstr>Flood_Control_24</vt:lpstr>
      <vt:lpstr>Flood_Control_25</vt:lpstr>
      <vt:lpstr>Flood_Control_26</vt:lpstr>
      <vt:lpstr>Flood_Control_27</vt:lpstr>
      <vt:lpstr>Flood_Control_28</vt:lpstr>
      <vt:lpstr>Flood_Control_29</vt:lpstr>
      <vt:lpstr>Flood_Control_3</vt:lpstr>
      <vt:lpstr>Flood_Control_30</vt:lpstr>
      <vt:lpstr>Flood_Control_31</vt:lpstr>
      <vt:lpstr>Flood_Control_32</vt:lpstr>
      <vt:lpstr>Flood_Control_33</vt:lpstr>
      <vt:lpstr>Flood_Control_34</vt:lpstr>
      <vt:lpstr>Flood_Control_35</vt:lpstr>
      <vt:lpstr>Flood_Control_36</vt:lpstr>
      <vt:lpstr>Flood_Control_37</vt:lpstr>
      <vt:lpstr>Flood_Control_38</vt:lpstr>
      <vt:lpstr>Flood_Control_39</vt:lpstr>
      <vt:lpstr>Flood_Control_4</vt:lpstr>
      <vt:lpstr>Flood_Control_40</vt:lpstr>
      <vt:lpstr>Flood_Control_41</vt:lpstr>
      <vt:lpstr>Flood_Control_42</vt:lpstr>
      <vt:lpstr>Flood_Control_43</vt:lpstr>
      <vt:lpstr>Flood_Control_44</vt:lpstr>
      <vt:lpstr>Flood_Control_45</vt:lpstr>
      <vt:lpstr>Flood_Control_46</vt:lpstr>
      <vt:lpstr>Flood_Control_47</vt:lpstr>
      <vt:lpstr>Flood_Control_48</vt:lpstr>
      <vt:lpstr>Flood_Control_49</vt:lpstr>
      <vt:lpstr>Flood_Control_5</vt:lpstr>
      <vt:lpstr>Flood_Control_50</vt:lpstr>
      <vt:lpstr>Flood_Control_51</vt:lpstr>
      <vt:lpstr>Flood_Control_6</vt:lpstr>
      <vt:lpstr>Flood_Control_7</vt:lpstr>
      <vt:lpstr>Flood_Control_8</vt:lpstr>
      <vt:lpstr>Flood_Control_9</vt:lpstr>
      <vt:lpstr>Flood_Control_Max</vt:lpstr>
      <vt:lpstr>Flood_Control_Min</vt:lpstr>
      <vt:lpstr>Flood_Control_Most</vt:lpstr>
      <vt:lpstr>Flood_Control_Time</vt:lpstr>
      <vt:lpstr>Font_Egy_1</vt:lpstr>
      <vt:lpstr>Font_Egy_10</vt:lpstr>
      <vt:lpstr>Font_Egy_11</vt:lpstr>
      <vt:lpstr>Font_Egy_12</vt:lpstr>
      <vt:lpstr>Font_Egy_13</vt:lpstr>
      <vt:lpstr>Font_Egy_14</vt:lpstr>
      <vt:lpstr>Font_Egy_15</vt:lpstr>
      <vt:lpstr>Font_Egy_16</vt:lpstr>
      <vt:lpstr>Font_Egy_17</vt:lpstr>
      <vt:lpstr>Font_Egy_18</vt:lpstr>
      <vt:lpstr>Font_Egy_19</vt:lpstr>
      <vt:lpstr>Font_Egy_2</vt:lpstr>
      <vt:lpstr>Font_Egy_20</vt:lpstr>
      <vt:lpstr>Font_Egy_21</vt:lpstr>
      <vt:lpstr>Font_Egy_22</vt:lpstr>
      <vt:lpstr>Font_Egy_23</vt:lpstr>
      <vt:lpstr>Font_Egy_24</vt:lpstr>
      <vt:lpstr>Font_Egy_25</vt:lpstr>
      <vt:lpstr>Font_Egy_26</vt:lpstr>
      <vt:lpstr>Font_Egy_27</vt:lpstr>
      <vt:lpstr>Font_Egy_28</vt:lpstr>
      <vt:lpstr>Font_Egy_29</vt:lpstr>
      <vt:lpstr>Font_Egy_3</vt:lpstr>
      <vt:lpstr>Font_Egy_30</vt:lpstr>
      <vt:lpstr>Font_Egy_31</vt:lpstr>
      <vt:lpstr>Font_Egy_32</vt:lpstr>
      <vt:lpstr>Font_Egy_33</vt:lpstr>
      <vt:lpstr>Font_Egy_34</vt:lpstr>
      <vt:lpstr>Font_Egy_35</vt:lpstr>
      <vt:lpstr>Font_Egy_36</vt:lpstr>
      <vt:lpstr>Font_Egy_37</vt:lpstr>
      <vt:lpstr>Font_Egy_38</vt:lpstr>
      <vt:lpstr>Font_Egy_39</vt:lpstr>
      <vt:lpstr>Font_Egy_4</vt:lpstr>
      <vt:lpstr>Font_Egy_40</vt:lpstr>
      <vt:lpstr>Font_Egy_41</vt:lpstr>
      <vt:lpstr>Font_Egy_42</vt:lpstr>
      <vt:lpstr>Font_Egy_43</vt:lpstr>
      <vt:lpstr>Font_Egy_44</vt:lpstr>
      <vt:lpstr>Font_Egy_45</vt:lpstr>
      <vt:lpstr>Font_Egy_46</vt:lpstr>
      <vt:lpstr>Font_Egy_47</vt:lpstr>
      <vt:lpstr>Font_Egy_48</vt:lpstr>
      <vt:lpstr>Font_Egy_49</vt:lpstr>
      <vt:lpstr>Font_Egy_5</vt:lpstr>
      <vt:lpstr>Font_Egy_50</vt:lpstr>
      <vt:lpstr>Font_Egy_51</vt:lpstr>
      <vt:lpstr>Font_Egy_6</vt:lpstr>
      <vt:lpstr>Font_Egy_7</vt:lpstr>
      <vt:lpstr>Font_Egy_8</vt:lpstr>
      <vt:lpstr>Font_Egy_9</vt:lpstr>
      <vt:lpstr>Font_Egy_Max</vt:lpstr>
      <vt:lpstr>Font_Egy_Min</vt:lpstr>
      <vt:lpstr>Font_Egy_Most</vt:lpstr>
      <vt:lpstr>Font_Egy_Time</vt:lpstr>
      <vt:lpstr>Font_Elev_1</vt:lpstr>
      <vt:lpstr>Font_Elev_10</vt:lpstr>
      <vt:lpstr>Font_Elev_11</vt:lpstr>
      <vt:lpstr>Font_Elev_12</vt:lpstr>
      <vt:lpstr>Font_Elev_13</vt:lpstr>
      <vt:lpstr>Font_Elev_14</vt:lpstr>
      <vt:lpstr>Font_Elev_15</vt:lpstr>
      <vt:lpstr>Font_Elev_16</vt:lpstr>
      <vt:lpstr>Font_Elev_17</vt:lpstr>
      <vt:lpstr>Font_Elev_18</vt:lpstr>
      <vt:lpstr>Font_Elev_19</vt:lpstr>
      <vt:lpstr>Font_Elev_2</vt:lpstr>
      <vt:lpstr>Font_Elev_20</vt:lpstr>
      <vt:lpstr>Font_Elev_21</vt:lpstr>
      <vt:lpstr>Font_Elev_22</vt:lpstr>
      <vt:lpstr>Font_Elev_23</vt:lpstr>
      <vt:lpstr>Font_Elev_24</vt:lpstr>
      <vt:lpstr>Font_Elev_25</vt:lpstr>
      <vt:lpstr>Font_Elev_26</vt:lpstr>
      <vt:lpstr>Font_Elev_27</vt:lpstr>
      <vt:lpstr>Font_Elev_28</vt:lpstr>
      <vt:lpstr>Font_Elev_29</vt:lpstr>
      <vt:lpstr>Font_Elev_3</vt:lpstr>
      <vt:lpstr>Font_Elev_30</vt:lpstr>
      <vt:lpstr>Font_Elev_31</vt:lpstr>
      <vt:lpstr>Font_Elev_32</vt:lpstr>
      <vt:lpstr>Font_Elev_33</vt:lpstr>
      <vt:lpstr>Font_Elev_34</vt:lpstr>
      <vt:lpstr>Font_Elev_35</vt:lpstr>
      <vt:lpstr>Font_Elev_36</vt:lpstr>
      <vt:lpstr>Font_Elev_37</vt:lpstr>
      <vt:lpstr>Font_Elev_38</vt:lpstr>
      <vt:lpstr>Font_Elev_39</vt:lpstr>
      <vt:lpstr>Font_Elev_4</vt:lpstr>
      <vt:lpstr>Font_Elev_40</vt:lpstr>
      <vt:lpstr>Font_Elev_41</vt:lpstr>
      <vt:lpstr>Font_Elev_42</vt:lpstr>
      <vt:lpstr>Font_Elev_43</vt:lpstr>
      <vt:lpstr>Font_Elev_44</vt:lpstr>
      <vt:lpstr>Font_Elev_45</vt:lpstr>
      <vt:lpstr>Font_Elev_46</vt:lpstr>
      <vt:lpstr>Font_Elev_47</vt:lpstr>
      <vt:lpstr>Font_Elev_48</vt:lpstr>
      <vt:lpstr>Font_Elev_49</vt:lpstr>
      <vt:lpstr>Font_Elev_5</vt:lpstr>
      <vt:lpstr>Font_Elev_50</vt:lpstr>
      <vt:lpstr>Font_Elev_51</vt:lpstr>
      <vt:lpstr>Font_Elev_6</vt:lpstr>
      <vt:lpstr>Font_Elev_7</vt:lpstr>
      <vt:lpstr>Font_Elev_8</vt:lpstr>
      <vt:lpstr>Font_Elev_9</vt:lpstr>
      <vt:lpstr>Font_Elev_Max</vt:lpstr>
      <vt:lpstr>Font_Elev_Min</vt:lpstr>
      <vt:lpstr>Font_Elev_Most</vt:lpstr>
      <vt:lpstr>Font_Elev_Time</vt:lpstr>
      <vt:lpstr>Font_In_1</vt:lpstr>
      <vt:lpstr>Font_In_10</vt:lpstr>
      <vt:lpstr>Font_In_11</vt:lpstr>
      <vt:lpstr>Font_In_12</vt:lpstr>
      <vt:lpstr>Font_In_13</vt:lpstr>
      <vt:lpstr>Font_In_14</vt:lpstr>
      <vt:lpstr>Font_In_15</vt:lpstr>
      <vt:lpstr>Font_In_16</vt:lpstr>
      <vt:lpstr>Font_In_17</vt:lpstr>
      <vt:lpstr>Font_In_18</vt:lpstr>
      <vt:lpstr>Font_In_19</vt:lpstr>
      <vt:lpstr>Font_In_2</vt:lpstr>
      <vt:lpstr>Font_In_20</vt:lpstr>
      <vt:lpstr>Font_In_21</vt:lpstr>
      <vt:lpstr>Font_In_22</vt:lpstr>
      <vt:lpstr>Font_In_23</vt:lpstr>
      <vt:lpstr>Font_In_24</vt:lpstr>
      <vt:lpstr>Font_In_25</vt:lpstr>
      <vt:lpstr>Font_In_26</vt:lpstr>
      <vt:lpstr>Font_In_27</vt:lpstr>
      <vt:lpstr>Font_In_28</vt:lpstr>
      <vt:lpstr>Font_In_29</vt:lpstr>
      <vt:lpstr>Font_In_3</vt:lpstr>
      <vt:lpstr>Font_In_30</vt:lpstr>
      <vt:lpstr>Font_In_31</vt:lpstr>
      <vt:lpstr>Font_In_32</vt:lpstr>
      <vt:lpstr>Font_In_33</vt:lpstr>
      <vt:lpstr>Font_In_34</vt:lpstr>
      <vt:lpstr>Font_In_35</vt:lpstr>
      <vt:lpstr>Font_In_36</vt:lpstr>
      <vt:lpstr>Font_In_37</vt:lpstr>
      <vt:lpstr>Font_In_38</vt:lpstr>
      <vt:lpstr>Font_In_39</vt:lpstr>
      <vt:lpstr>Font_In_4</vt:lpstr>
      <vt:lpstr>Font_In_40</vt:lpstr>
      <vt:lpstr>Font_In_41</vt:lpstr>
      <vt:lpstr>Font_In_42</vt:lpstr>
      <vt:lpstr>Font_In_43</vt:lpstr>
      <vt:lpstr>Font_In_44</vt:lpstr>
      <vt:lpstr>Font_In_45</vt:lpstr>
      <vt:lpstr>Font_In_46</vt:lpstr>
      <vt:lpstr>Font_In_47</vt:lpstr>
      <vt:lpstr>Font_In_48</vt:lpstr>
      <vt:lpstr>Font_In_49</vt:lpstr>
      <vt:lpstr>Font_In_5</vt:lpstr>
      <vt:lpstr>Font_In_50</vt:lpstr>
      <vt:lpstr>Font_In_51</vt:lpstr>
      <vt:lpstr>Font_In_6</vt:lpstr>
      <vt:lpstr>Font_In_7</vt:lpstr>
      <vt:lpstr>Font_In_8</vt:lpstr>
      <vt:lpstr>Font_In_9</vt:lpstr>
      <vt:lpstr>Font_In_Max</vt:lpstr>
      <vt:lpstr>Font_In_Min</vt:lpstr>
      <vt:lpstr>Font_In_Most</vt:lpstr>
      <vt:lpstr>Font_In_Time</vt:lpstr>
      <vt:lpstr>Font_Out_1</vt:lpstr>
      <vt:lpstr>Font_Out_10</vt:lpstr>
      <vt:lpstr>Font_Out_11</vt:lpstr>
      <vt:lpstr>Font_Out_12</vt:lpstr>
      <vt:lpstr>Font_Out_13</vt:lpstr>
      <vt:lpstr>Font_Out_14</vt:lpstr>
      <vt:lpstr>Font_Out_15</vt:lpstr>
      <vt:lpstr>Font_Out_16</vt:lpstr>
      <vt:lpstr>Font_Out_17</vt:lpstr>
      <vt:lpstr>Font_Out_18</vt:lpstr>
      <vt:lpstr>Font_Out_19</vt:lpstr>
      <vt:lpstr>Font_Out_2</vt:lpstr>
      <vt:lpstr>Font_Out_20</vt:lpstr>
      <vt:lpstr>Font_Out_21</vt:lpstr>
      <vt:lpstr>Font_Out_22</vt:lpstr>
      <vt:lpstr>Font_Out_23</vt:lpstr>
      <vt:lpstr>Font_Out_24</vt:lpstr>
      <vt:lpstr>Font_Out_25</vt:lpstr>
      <vt:lpstr>Font_Out_26</vt:lpstr>
      <vt:lpstr>Font_Out_27</vt:lpstr>
      <vt:lpstr>Font_Out_28</vt:lpstr>
      <vt:lpstr>Font_Out_29</vt:lpstr>
      <vt:lpstr>Font_Out_3</vt:lpstr>
      <vt:lpstr>Font_Out_30</vt:lpstr>
      <vt:lpstr>Font_Out_31</vt:lpstr>
      <vt:lpstr>Font_Out_32</vt:lpstr>
      <vt:lpstr>Font_Out_33</vt:lpstr>
      <vt:lpstr>Font_Out_34</vt:lpstr>
      <vt:lpstr>Font_Out_35</vt:lpstr>
      <vt:lpstr>Font_Out_36</vt:lpstr>
      <vt:lpstr>Font_Out_37</vt:lpstr>
      <vt:lpstr>Font_Out_38</vt:lpstr>
      <vt:lpstr>Font_Out_39</vt:lpstr>
      <vt:lpstr>Font_Out_4</vt:lpstr>
      <vt:lpstr>Font_Out_40</vt:lpstr>
      <vt:lpstr>Font_Out_41</vt:lpstr>
      <vt:lpstr>Font_Out_42</vt:lpstr>
      <vt:lpstr>Font_Out_43</vt:lpstr>
      <vt:lpstr>Font_Out_44</vt:lpstr>
      <vt:lpstr>Font_Out_45</vt:lpstr>
      <vt:lpstr>Font_Out_46</vt:lpstr>
      <vt:lpstr>Font_Out_47</vt:lpstr>
      <vt:lpstr>Font_Out_48</vt:lpstr>
      <vt:lpstr>Font_Out_49</vt:lpstr>
      <vt:lpstr>Font_Out_5</vt:lpstr>
      <vt:lpstr>Font_Out_50</vt:lpstr>
      <vt:lpstr>Font_Out_51</vt:lpstr>
      <vt:lpstr>Font_Out_6</vt:lpstr>
      <vt:lpstr>Font_Out_7</vt:lpstr>
      <vt:lpstr>Font_Out_8</vt:lpstr>
      <vt:lpstr>Font_Out_9</vt:lpstr>
      <vt:lpstr>Font_Out_Max</vt:lpstr>
      <vt:lpstr>Font_Out_Min</vt:lpstr>
      <vt:lpstr>Font_Out_Most</vt:lpstr>
      <vt:lpstr>Font_Out_Time</vt:lpstr>
      <vt:lpstr>Font_Spill_1</vt:lpstr>
      <vt:lpstr>Font_Spill_10</vt:lpstr>
      <vt:lpstr>Font_Spill_11</vt:lpstr>
      <vt:lpstr>Font_Spill_12</vt:lpstr>
      <vt:lpstr>Font_Spill_13</vt:lpstr>
      <vt:lpstr>Font_Spill_14</vt:lpstr>
      <vt:lpstr>Font_Spill_15</vt:lpstr>
      <vt:lpstr>Font_Spill_16</vt:lpstr>
      <vt:lpstr>Font_Spill_17</vt:lpstr>
      <vt:lpstr>Font_Spill_18</vt:lpstr>
      <vt:lpstr>Font_Spill_19</vt:lpstr>
      <vt:lpstr>Font_Spill_2</vt:lpstr>
      <vt:lpstr>Font_Spill_20</vt:lpstr>
      <vt:lpstr>Font_Spill_21</vt:lpstr>
      <vt:lpstr>Font_Spill_22</vt:lpstr>
      <vt:lpstr>Font_Spill_23</vt:lpstr>
      <vt:lpstr>Font_Spill_24</vt:lpstr>
      <vt:lpstr>Font_Spill_25</vt:lpstr>
      <vt:lpstr>Font_Spill_26</vt:lpstr>
      <vt:lpstr>Font_Spill_27</vt:lpstr>
      <vt:lpstr>Font_Spill_28</vt:lpstr>
      <vt:lpstr>Font_Spill_29</vt:lpstr>
      <vt:lpstr>Font_Spill_3</vt:lpstr>
      <vt:lpstr>Font_Spill_30</vt:lpstr>
      <vt:lpstr>Font_Spill_31</vt:lpstr>
      <vt:lpstr>Font_Spill_32</vt:lpstr>
      <vt:lpstr>Font_Spill_33</vt:lpstr>
      <vt:lpstr>Font_Spill_34</vt:lpstr>
      <vt:lpstr>Font_Spill_35</vt:lpstr>
      <vt:lpstr>Font_Spill_36</vt:lpstr>
      <vt:lpstr>Font_Spill_37</vt:lpstr>
      <vt:lpstr>Font_Spill_38</vt:lpstr>
      <vt:lpstr>Font_Spill_39</vt:lpstr>
      <vt:lpstr>Font_Spill_4</vt:lpstr>
      <vt:lpstr>Font_Spill_40</vt:lpstr>
      <vt:lpstr>Font_Spill_41</vt:lpstr>
      <vt:lpstr>Font_Spill_42</vt:lpstr>
      <vt:lpstr>Font_Spill_43</vt:lpstr>
      <vt:lpstr>Font_Spill_44</vt:lpstr>
      <vt:lpstr>Font_Spill_45</vt:lpstr>
      <vt:lpstr>Font_Spill_46</vt:lpstr>
      <vt:lpstr>Font_Spill_47</vt:lpstr>
      <vt:lpstr>Font_Spill_48</vt:lpstr>
      <vt:lpstr>Font_Spill_49</vt:lpstr>
      <vt:lpstr>Font_Spill_5</vt:lpstr>
      <vt:lpstr>Font_Spill_50</vt:lpstr>
      <vt:lpstr>Font_Spill_51</vt:lpstr>
      <vt:lpstr>Font_Spill_6</vt:lpstr>
      <vt:lpstr>Font_Spill_7</vt:lpstr>
      <vt:lpstr>Font_Spill_8</vt:lpstr>
      <vt:lpstr>Font_Spill_9</vt:lpstr>
      <vt:lpstr>Font_Spill_Max</vt:lpstr>
      <vt:lpstr>Font_Spill_Min</vt:lpstr>
      <vt:lpstr>Font_Spill_Most</vt:lpstr>
      <vt:lpstr>Font_Spill_Time</vt:lpstr>
      <vt:lpstr>Font_Stor_1</vt:lpstr>
      <vt:lpstr>Font_Stor_10</vt:lpstr>
      <vt:lpstr>Font_Stor_11</vt:lpstr>
      <vt:lpstr>Font_Stor_12</vt:lpstr>
      <vt:lpstr>Font_Stor_13</vt:lpstr>
      <vt:lpstr>Font_Stor_14</vt:lpstr>
      <vt:lpstr>Font_Stor_15</vt:lpstr>
      <vt:lpstr>Font_Stor_16</vt:lpstr>
      <vt:lpstr>Font_Stor_17</vt:lpstr>
      <vt:lpstr>Font_Stor_18</vt:lpstr>
      <vt:lpstr>Font_Stor_19</vt:lpstr>
      <vt:lpstr>Font_Stor_2</vt:lpstr>
      <vt:lpstr>Font_Stor_20</vt:lpstr>
      <vt:lpstr>Font_Stor_21</vt:lpstr>
      <vt:lpstr>Font_Stor_22</vt:lpstr>
      <vt:lpstr>Font_Stor_23</vt:lpstr>
      <vt:lpstr>Font_Stor_24</vt:lpstr>
      <vt:lpstr>Font_Stor_25</vt:lpstr>
      <vt:lpstr>Font_Stor_26</vt:lpstr>
      <vt:lpstr>Font_Stor_27</vt:lpstr>
      <vt:lpstr>Font_Stor_28</vt:lpstr>
      <vt:lpstr>Font_Stor_29</vt:lpstr>
      <vt:lpstr>Font_Stor_3</vt:lpstr>
      <vt:lpstr>Font_Stor_30</vt:lpstr>
      <vt:lpstr>Font_Stor_31</vt:lpstr>
      <vt:lpstr>Font_Stor_32</vt:lpstr>
      <vt:lpstr>Font_Stor_33</vt:lpstr>
      <vt:lpstr>Font_Stor_34</vt:lpstr>
      <vt:lpstr>Font_Stor_35</vt:lpstr>
      <vt:lpstr>Font_Stor_36</vt:lpstr>
      <vt:lpstr>Font_Stor_37</vt:lpstr>
      <vt:lpstr>Font_Stor_38</vt:lpstr>
      <vt:lpstr>Font_Stor_39</vt:lpstr>
      <vt:lpstr>Font_Stor_4</vt:lpstr>
      <vt:lpstr>Font_Stor_40</vt:lpstr>
      <vt:lpstr>Font_Stor_41</vt:lpstr>
      <vt:lpstr>Font_Stor_42</vt:lpstr>
      <vt:lpstr>Font_Stor_43</vt:lpstr>
      <vt:lpstr>Font_Stor_44</vt:lpstr>
      <vt:lpstr>Font_Stor_45</vt:lpstr>
      <vt:lpstr>Font_Stor_46</vt:lpstr>
      <vt:lpstr>Font_Stor_47</vt:lpstr>
      <vt:lpstr>Font_Stor_48</vt:lpstr>
      <vt:lpstr>Font_Stor_49</vt:lpstr>
      <vt:lpstr>Font_Stor_5</vt:lpstr>
      <vt:lpstr>Font_Stor_50</vt:lpstr>
      <vt:lpstr>Font_Stor_51</vt:lpstr>
      <vt:lpstr>Font_Stor_6</vt:lpstr>
      <vt:lpstr>Font_Stor_7</vt:lpstr>
      <vt:lpstr>Font_Stor_8</vt:lpstr>
      <vt:lpstr>Font_Stor_9</vt:lpstr>
      <vt:lpstr>Font_Stor_Max</vt:lpstr>
      <vt:lpstr>Font_Stor_Min</vt:lpstr>
      <vt:lpstr>Font_Stor_Most</vt:lpstr>
      <vt:lpstr>Font_Stor_Time</vt:lpstr>
      <vt:lpstr>FontenelleInflow</vt:lpstr>
      <vt:lpstr>FontenelleInflow1</vt:lpstr>
      <vt:lpstr>FontenelleInflow2</vt:lpstr>
      <vt:lpstr>Hav_Egy_1</vt:lpstr>
      <vt:lpstr>Hav_Egy_10</vt:lpstr>
      <vt:lpstr>Hav_Egy_11</vt:lpstr>
      <vt:lpstr>Hav_Egy_12</vt:lpstr>
      <vt:lpstr>Hav_Egy_13</vt:lpstr>
      <vt:lpstr>Hav_Egy_14</vt:lpstr>
      <vt:lpstr>Hav_Egy_15</vt:lpstr>
      <vt:lpstr>Hav_Egy_16</vt:lpstr>
      <vt:lpstr>Hav_Egy_17</vt:lpstr>
      <vt:lpstr>Hav_Egy_18</vt:lpstr>
      <vt:lpstr>Hav_Egy_19</vt:lpstr>
      <vt:lpstr>Hav_Egy_2</vt:lpstr>
      <vt:lpstr>Hav_Egy_20</vt:lpstr>
      <vt:lpstr>Hav_Egy_21</vt:lpstr>
      <vt:lpstr>Hav_Egy_22</vt:lpstr>
      <vt:lpstr>Hav_Egy_23</vt:lpstr>
      <vt:lpstr>Hav_Egy_24</vt:lpstr>
      <vt:lpstr>Hav_Egy_25</vt:lpstr>
      <vt:lpstr>Hav_Egy_26</vt:lpstr>
      <vt:lpstr>Hav_Egy_27</vt:lpstr>
      <vt:lpstr>Hav_Egy_28</vt:lpstr>
      <vt:lpstr>Hav_Egy_29</vt:lpstr>
      <vt:lpstr>Hav_Egy_3</vt:lpstr>
      <vt:lpstr>Hav_Egy_30</vt:lpstr>
      <vt:lpstr>Hav_Egy_31</vt:lpstr>
      <vt:lpstr>Hav_Egy_32</vt:lpstr>
      <vt:lpstr>Hav_Egy_33</vt:lpstr>
      <vt:lpstr>Hav_Egy_34</vt:lpstr>
      <vt:lpstr>Hav_Egy_35</vt:lpstr>
      <vt:lpstr>Hav_Egy_36</vt:lpstr>
      <vt:lpstr>Hav_Egy_37</vt:lpstr>
      <vt:lpstr>Hav_Egy_38</vt:lpstr>
      <vt:lpstr>Hav_Egy_39</vt:lpstr>
      <vt:lpstr>Hav_Egy_4</vt:lpstr>
      <vt:lpstr>Hav_Egy_40</vt:lpstr>
      <vt:lpstr>Hav_Egy_41</vt:lpstr>
      <vt:lpstr>Hav_Egy_42</vt:lpstr>
      <vt:lpstr>Hav_Egy_43</vt:lpstr>
      <vt:lpstr>Hav_Egy_44</vt:lpstr>
      <vt:lpstr>Hav_Egy_45</vt:lpstr>
      <vt:lpstr>Hav_Egy_46</vt:lpstr>
      <vt:lpstr>Hav_Egy_47</vt:lpstr>
      <vt:lpstr>Hav_Egy_48</vt:lpstr>
      <vt:lpstr>Hav_Egy_49</vt:lpstr>
      <vt:lpstr>Hav_Egy_5</vt:lpstr>
      <vt:lpstr>Hav_Egy_50</vt:lpstr>
      <vt:lpstr>Hav_Egy_51</vt:lpstr>
      <vt:lpstr>Hav_Egy_6</vt:lpstr>
      <vt:lpstr>Hav_Egy_7</vt:lpstr>
      <vt:lpstr>Hav_Egy_8</vt:lpstr>
      <vt:lpstr>Hav_Egy_9</vt:lpstr>
      <vt:lpstr>Hav_Egy_Max</vt:lpstr>
      <vt:lpstr>Hav_Egy_Min</vt:lpstr>
      <vt:lpstr>Hav_Egy_Most</vt:lpstr>
      <vt:lpstr>Hav_Egy_Time</vt:lpstr>
      <vt:lpstr>Hav_Elev_1</vt:lpstr>
      <vt:lpstr>Hav_Elev_10</vt:lpstr>
      <vt:lpstr>Hav_Elev_11</vt:lpstr>
      <vt:lpstr>Hav_Elev_12</vt:lpstr>
      <vt:lpstr>Hav_Elev_13</vt:lpstr>
      <vt:lpstr>Hav_Elev_14</vt:lpstr>
      <vt:lpstr>Hav_Elev_15</vt:lpstr>
      <vt:lpstr>Hav_Elev_16</vt:lpstr>
      <vt:lpstr>Hav_Elev_17</vt:lpstr>
      <vt:lpstr>Hav_Elev_18</vt:lpstr>
      <vt:lpstr>Hav_Elev_19</vt:lpstr>
      <vt:lpstr>Hav_Elev_2</vt:lpstr>
      <vt:lpstr>Hav_Elev_20</vt:lpstr>
      <vt:lpstr>Hav_Elev_21</vt:lpstr>
      <vt:lpstr>Hav_Elev_22</vt:lpstr>
      <vt:lpstr>Hav_Elev_23</vt:lpstr>
      <vt:lpstr>Hav_Elev_24</vt:lpstr>
      <vt:lpstr>Hav_Elev_25</vt:lpstr>
      <vt:lpstr>Hav_Elev_26</vt:lpstr>
      <vt:lpstr>Hav_Elev_27</vt:lpstr>
      <vt:lpstr>Hav_Elev_28</vt:lpstr>
      <vt:lpstr>Hav_Elev_29</vt:lpstr>
      <vt:lpstr>Hav_Elev_3</vt:lpstr>
      <vt:lpstr>Hav_Elev_30</vt:lpstr>
      <vt:lpstr>Hav_Elev_31</vt:lpstr>
      <vt:lpstr>Hav_Elev_32</vt:lpstr>
      <vt:lpstr>Hav_Elev_33</vt:lpstr>
      <vt:lpstr>Hav_Elev_34</vt:lpstr>
      <vt:lpstr>Hav_Elev_35</vt:lpstr>
      <vt:lpstr>Hav_Elev_36</vt:lpstr>
      <vt:lpstr>Hav_Elev_37</vt:lpstr>
      <vt:lpstr>Hav_Elev_38</vt:lpstr>
      <vt:lpstr>Hav_Elev_39</vt:lpstr>
      <vt:lpstr>Hav_Elev_4</vt:lpstr>
      <vt:lpstr>Hav_Elev_40</vt:lpstr>
      <vt:lpstr>Hav_Elev_41</vt:lpstr>
      <vt:lpstr>Hav_Elev_42</vt:lpstr>
      <vt:lpstr>Hav_Elev_43</vt:lpstr>
      <vt:lpstr>Hav_Elev_44</vt:lpstr>
      <vt:lpstr>Hav_Elev_45</vt:lpstr>
      <vt:lpstr>Hav_Elev_46</vt:lpstr>
      <vt:lpstr>Hav_Elev_47</vt:lpstr>
      <vt:lpstr>Hav_Elev_48</vt:lpstr>
      <vt:lpstr>Hav_Elev_49</vt:lpstr>
      <vt:lpstr>Hav_Elev_5</vt:lpstr>
      <vt:lpstr>Hav_Elev_50</vt:lpstr>
      <vt:lpstr>Hav_Elev_51</vt:lpstr>
      <vt:lpstr>Hav_Elev_6</vt:lpstr>
      <vt:lpstr>Hav_Elev_7</vt:lpstr>
      <vt:lpstr>Hav_Elev_8</vt:lpstr>
      <vt:lpstr>Hav_Elev_9</vt:lpstr>
      <vt:lpstr>Hav_Elev_Max</vt:lpstr>
      <vt:lpstr>Hav_Elev_Min</vt:lpstr>
      <vt:lpstr>Hav_Elev_Most</vt:lpstr>
      <vt:lpstr>Hav_Elev_Time</vt:lpstr>
      <vt:lpstr>Hav_Out_1</vt:lpstr>
      <vt:lpstr>Hav_Out_10</vt:lpstr>
      <vt:lpstr>Hav_Out_11</vt:lpstr>
      <vt:lpstr>Hav_Out_12</vt:lpstr>
      <vt:lpstr>Hav_Out_13</vt:lpstr>
      <vt:lpstr>Hav_Out_14</vt:lpstr>
      <vt:lpstr>Hav_Out_15</vt:lpstr>
      <vt:lpstr>Hav_Out_16</vt:lpstr>
      <vt:lpstr>Hav_Out_17</vt:lpstr>
      <vt:lpstr>Hav_Out_18</vt:lpstr>
      <vt:lpstr>Hav_Out_19</vt:lpstr>
      <vt:lpstr>Hav_Out_2</vt:lpstr>
      <vt:lpstr>Hav_Out_20</vt:lpstr>
      <vt:lpstr>Hav_Out_21</vt:lpstr>
      <vt:lpstr>Hav_Out_22</vt:lpstr>
      <vt:lpstr>Hav_Out_23</vt:lpstr>
      <vt:lpstr>Hav_Out_24</vt:lpstr>
      <vt:lpstr>Hav_Out_25</vt:lpstr>
      <vt:lpstr>Hav_Out_26</vt:lpstr>
      <vt:lpstr>Hav_Out_27</vt:lpstr>
      <vt:lpstr>Hav_Out_28</vt:lpstr>
      <vt:lpstr>Hav_Out_29</vt:lpstr>
      <vt:lpstr>Hav_Out_3</vt:lpstr>
      <vt:lpstr>Hav_Out_30</vt:lpstr>
      <vt:lpstr>Hav_Out_31</vt:lpstr>
      <vt:lpstr>Hav_Out_32</vt:lpstr>
      <vt:lpstr>Hav_Out_33</vt:lpstr>
      <vt:lpstr>Hav_Out_34</vt:lpstr>
      <vt:lpstr>Hav_Out_35</vt:lpstr>
      <vt:lpstr>Hav_Out_36</vt:lpstr>
      <vt:lpstr>Hav_Out_37</vt:lpstr>
      <vt:lpstr>Hav_Out_38</vt:lpstr>
      <vt:lpstr>Hav_Out_39</vt:lpstr>
      <vt:lpstr>Hav_Out_4</vt:lpstr>
      <vt:lpstr>Hav_Out_40</vt:lpstr>
      <vt:lpstr>Hav_Out_41</vt:lpstr>
      <vt:lpstr>Hav_Out_42</vt:lpstr>
      <vt:lpstr>Hav_Out_43</vt:lpstr>
      <vt:lpstr>Hav_Out_44</vt:lpstr>
      <vt:lpstr>Hav_Out_45</vt:lpstr>
      <vt:lpstr>Hav_Out_46</vt:lpstr>
      <vt:lpstr>Hav_Out_47</vt:lpstr>
      <vt:lpstr>Hav_Out_48</vt:lpstr>
      <vt:lpstr>Hav_Out_49</vt:lpstr>
      <vt:lpstr>Hav_Out_5</vt:lpstr>
      <vt:lpstr>Hav_Out_50</vt:lpstr>
      <vt:lpstr>Hav_Out_51</vt:lpstr>
      <vt:lpstr>Hav_Out_6</vt:lpstr>
      <vt:lpstr>Hav_Out_7</vt:lpstr>
      <vt:lpstr>Hav_Out_8</vt:lpstr>
      <vt:lpstr>Hav_Out_9</vt:lpstr>
      <vt:lpstr>Hav_Out_Max</vt:lpstr>
      <vt:lpstr>Hav_Out_Min</vt:lpstr>
      <vt:lpstr>Hav_Out_Most</vt:lpstr>
      <vt:lpstr>Hav_Out_Time</vt:lpstr>
      <vt:lpstr>Hav_Stor_1</vt:lpstr>
      <vt:lpstr>Hav_Stor_10</vt:lpstr>
      <vt:lpstr>Hav_Stor_11</vt:lpstr>
      <vt:lpstr>Hav_Stor_12</vt:lpstr>
      <vt:lpstr>Hav_Stor_13</vt:lpstr>
      <vt:lpstr>Hav_Stor_14</vt:lpstr>
      <vt:lpstr>Hav_Stor_15</vt:lpstr>
      <vt:lpstr>Hav_Stor_16</vt:lpstr>
      <vt:lpstr>Hav_Stor_17</vt:lpstr>
      <vt:lpstr>Hav_Stor_18</vt:lpstr>
      <vt:lpstr>Hav_Stor_19</vt:lpstr>
      <vt:lpstr>Hav_Stor_2</vt:lpstr>
      <vt:lpstr>Hav_Stor_20</vt:lpstr>
      <vt:lpstr>Hav_Stor_21</vt:lpstr>
      <vt:lpstr>Hav_Stor_22</vt:lpstr>
      <vt:lpstr>Hav_Stor_23</vt:lpstr>
      <vt:lpstr>Hav_Stor_24</vt:lpstr>
      <vt:lpstr>Hav_Stor_25</vt:lpstr>
      <vt:lpstr>Hav_Stor_26</vt:lpstr>
      <vt:lpstr>Hav_Stor_27</vt:lpstr>
      <vt:lpstr>Hav_Stor_28</vt:lpstr>
      <vt:lpstr>Hav_Stor_29</vt:lpstr>
      <vt:lpstr>Hav_Stor_3</vt:lpstr>
      <vt:lpstr>Hav_Stor_30</vt:lpstr>
      <vt:lpstr>Hav_Stor_31</vt:lpstr>
      <vt:lpstr>Hav_Stor_32</vt:lpstr>
      <vt:lpstr>Hav_Stor_33</vt:lpstr>
      <vt:lpstr>Hav_Stor_34</vt:lpstr>
      <vt:lpstr>Hav_Stor_35</vt:lpstr>
      <vt:lpstr>Hav_Stor_36</vt:lpstr>
      <vt:lpstr>Hav_Stor_37</vt:lpstr>
      <vt:lpstr>Hav_Stor_38</vt:lpstr>
      <vt:lpstr>Hav_Stor_39</vt:lpstr>
      <vt:lpstr>Hav_Stor_4</vt:lpstr>
      <vt:lpstr>Hav_Stor_40</vt:lpstr>
      <vt:lpstr>Hav_Stor_41</vt:lpstr>
      <vt:lpstr>Hav_Stor_42</vt:lpstr>
      <vt:lpstr>Hav_Stor_43</vt:lpstr>
      <vt:lpstr>Hav_Stor_44</vt:lpstr>
      <vt:lpstr>Hav_Stor_45</vt:lpstr>
      <vt:lpstr>Hav_Stor_46</vt:lpstr>
      <vt:lpstr>Hav_Stor_47</vt:lpstr>
      <vt:lpstr>Hav_Stor_48</vt:lpstr>
      <vt:lpstr>Hav_Stor_49</vt:lpstr>
      <vt:lpstr>Hav_Stor_5</vt:lpstr>
      <vt:lpstr>Hav_Stor_50</vt:lpstr>
      <vt:lpstr>Hav_Stor_51</vt:lpstr>
      <vt:lpstr>Hav_Stor_6</vt:lpstr>
      <vt:lpstr>Hav_Stor_7</vt:lpstr>
      <vt:lpstr>Hav_Stor_8</vt:lpstr>
      <vt:lpstr>Hav_Stor_9</vt:lpstr>
      <vt:lpstr>Hav_Stor_Max</vt:lpstr>
      <vt:lpstr>Hav_Stor_Min</vt:lpstr>
      <vt:lpstr>Hav_Stor_Most</vt:lpstr>
      <vt:lpstr>Hav_Stor_Time</vt:lpstr>
      <vt:lpstr>LBAbv823_1</vt:lpstr>
      <vt:lpstr>LBAbv823_10</vt:lpstr>
      <vt:lpstr>LBAbv823_11</vt:lpstr>
      <vt:lpstr>LBAbv823_12</vt:lpstr>
      <vt:lpstr>LBAbv823_13</vt:lpstr>
      <vt:lpstr>LBAbv823_14</vt:lpstr>
      <vt:lpstr>LBAbv823_15</vt:lpstr>
      <vt:lpstr>LBAbv823_16</vt:lpstr>
      <vt:lpstr>LBAbv823_17</vt:lpstr>
      <vt:lpstr>LBAbv823_18</vt:lpstr>
      <vt:lpstr>LBAbv823_19</vt:lpstr>
      <vt:lpstr>LBAbv823_2</vt:lpstr>
      <vt:lpstr>LBAbv823_20</vt:lpstr>
      <vt:lpstr>LBAbv823_21</vt:lpstr>
      <vt:lpstr>LBAbv823_22</vt:lpstr>
      <vt:lpstr>LBAbv823_23</vt:lpstr>
      <vt:lpstr>LBAbv823_24</vt:lpstr>
      <vt:lpstr>LBAbv823_25</vt:lpstr>
      <vt:lpstr>LBAbv823_26</vt:lpstr>
      <vt:lpstr>LBAbv823_27</vt:lpstr>
      <vt:lpstr>LBAbv823_28</vt:lpstr>
      <vt:lpstr>LBAbv823_29</vt:lpstr>
      <vt:lpstr>LBAbv823_3</vt:lpstr>
      <vt:lpstr>LBAbv823_30</vt:lpstr>
      <vt:lpstr>LBAbv823_31</vt:lpstr>
      <vt:lpstr>LBAbv823_32</vt:lpstr>
      <vt:lpstr>LBAbv823_33</vt:lpstr>
      <vt:lpstr>LBAbv823_34</vt:lpstr>
      <vt:lpstr>LBAbv823_35</vt:lpstr>
      <vt:lpstr>LBAbv823_36</vt:lpstr>
      <vt:lpstr>LBAbv823_37</vt:lpstr>
      <vt:lpstr>LBAbv823_38</vt:lpstr>
      <vt:lpstr>LBAbv823_39</vt:lpstr>
      <vt:lpstr>LBAbv823_4</vt:lpstr>
      <vt:lpstr>LBAbv823_40</vt:lpstr>
      <vt:lpstr>LBAbv823_41</vt:lpstr>
      <vt:lpstr>LBAbv823_42</vt:lpstr>
      <vt:lpstr>LBAbv823_43</vt:lpstr>
      <vt:lpstr>LBAbv823_44</vt:lpstr>
      <vt:lpstr>LBAbv823_45</vt:lpstr>
      <vt:lpstr>LBAbv823_46</vt:lpstr>
      <vt:lpstr>LBAbv823_47</vt:lpstr>
      <vt:lpstr>LBAbv823_48</vt:lpstr>
      <vt:lpstr>LBAbv823_49</vt:lpstr>
      <vt:lpstr>LBAbv823_5</vt:lpstr>
      <vt:lpstr>LBAbv823_50</vt:lpstr>
      <vt:lpstr>LBAbv823_51</vt:lpstr>
      <vt:lpstr>LBAbv823_6</vt:lpstr>
      <vt:lpstr>LBAbv823_7</vt:lpstr>
      <vt:lpstr>LBAbv823_8</vt:lpstr>
      <vt:lpstr>LBAbv823_9</vt:lpstr>
      <vt:lpstr>LBAbv823_Max</vt:lpstr>
      <vt:lpstr>LBAbv823_Min</vt:lpstr>
      <vt:lpstr>LBAbv823_Most</vt:lpstr>
      <vt:lpstr>LBAbv823_Time</vt:lpstr>
      <vt:lpstr>LBAt823_1</vt:lpstr>
      <vt:lpstr>LBAt823_10</vt:lpstr>
      <vt:lpstr>LBAt823_11</vt:lpstr>
      <vt:lpstr>LBAt823_12</vt:lpstr>
      <vt:lpstr>LBAt823_13</vt:lpstr>
      <vt:lpstr>LBAt823_14</vt:lpstr>
      <vt:lpstr>LBAt823_15</vt:lpstr>
      <vt:lpstr>LBAt823_16</vt:lpstr>
      <vt:lpstr>LBAt823_17</vt:lpstr>
      <vt:lpstr>LBAt823_18</vt:lpstr>
      <vt:lpstr>LBAt823_19</vt:lpstr>
      <vt:lpstr>LBAt823_2</vt:lpstr>
      <vt:lpstr>LBAt823_20</vt:lpstr>
      <vt:lpstr>LBAt823_21</vt:lpstr>
      <vt:lpstr>LBAt823_22</vt:lpstr>
      <vt:lpstr>LBAt823_23</vt:lpstr>
      <vt:lpstr>LBAt823_24</vt:lpstr>
      <vt:lpstr>LBAt823_25</vt:lpstr>
      <vt:lpstr>LBAt823_26</vt:lpstr>
      <vt:lpstr>LBAt823_27</vt:lpstr>
      <vt:lpstr>LBAt823_28</vt:lpstr>
      <vt:lpstr>LBAt823_29</vt:lpstr>
      <vt:lpstr>LBAt823_3</vt:lpstr>
      <vt:lpstr>LBAt823_30</vt:lpstr>
      <vt:lpstr>LBAt823_31</vt:lpstr>
      <vt:lpstr>LBAt823_32</vt:lpstr>
      <vt:lpstr>LBAt823_33</vt:lpstr>
      <vt:lpstr>LBAt823_34</vt:lpstr>
      <vt:lpstr>LBAt823_35</vt:lpstr>
      <vt:lpstr>LBAt823_36</vt:lpstr>
      <vt:lpstr>LBAt823_37</vt:lpstr>
      <vt:lpstr>LBAt823_38</vt:lpstr>
      <vt:lpstr>LBAt823_39</vt:lpstr>
      <vt:lpstr>LBAt823_4</vt:lpstr>
      <vt:lpstr>LBAt823_40</vt:lpstr>
      <vt:lpstr>LBAt823_41</vt:lpstr>
      <vt:lpstr>LBAt823_42</vt:lpstr>
      <vt:lpstr>LBAt823_43</vt:lpstr>
      <vt:lpstr>LBAt823_44</vt:lpstr>
      <vt:lpstr>LBAt823_45</vt:lpstr>
      <vt:lpstr>LBAt823_46</vt:lpstr>
      <vt:lpstr>LBAt823_47</vt:lpstr>
      <vt:lpstr>LBAt823_48</vt:lpstr>
      <vt:lpstr>LBAt823_49</vt:lpstr>
      <vt:lpstr>LBAt823_5</vt:lpstr>
      <vt:lpstr>LBAt823_50</vt:lpstr>
      <vt:lpstr>LBAt823_51</vt:lpstr>
      <vt:lpstr>LBAt823_6</vt:lpstr>
      <vt:lpstr>LBAt823_7</vt:lpstr>
      <vt:lpstr>LBAt823_8</vt:lpstr>
      <vt:lpstr>LBAt823_9</vt:lpstr>
      <vt:lpstr>LBAt823_Max</vt:lpstr>
      <vt:lpstr>LBAt823_Min</vt:lpstr>
      <vt:lpstr>LBAt823_Most</vt:lpstr>
      <vt:lpstr>LBAt823_Time</vt:lpstr>
      <vt:lpstr>LBBlw823_1</vt:lpstr>
      <vt:lpstr>LBBlw823_10</vt:lpstr>
      <vt:lpstr>LBBlw823_11</vt:lpstr>
      <vt:lpstr>LBBlw823_12</vt:lpstr>
      <vt:lpstr>LBBlw823_13</vt:lpstr>
      <vt:lpstr>LBBlw823_14</vt:lpstr>
      <vt:lpstr>LBBlw823_15</vt:lpstr>
      <vt:lpstr>LBBlw823_16</vt:lpstr>
      <vt:lpstr>LBBlw823_17</vt:lpstr>
      <vt:lpstr>LBBlw823_18</vt:lpstr>
      <vt:lpstr>LBBlw823_19</vt:lpstr>
      <vt:lpstr>LBBlw823_2</vt:lpstr>
      <vt:lpstr>LBBlw823_20</vt:lpstr>
      <vt:lpstr>LBBlw823_21</vt:lpstr>
      <vt:lpstr>LBBlw823_22</vt:lpstr>
      <vt:lpstr>LBBlw823_23</vt:lpstr>
      <vt:lpstr>LBBlw823_24</vt:lpstr>
      <vt:lpstr>LBBlw823_25</vt:lpstr>
      <vt:lpstr>LBBlw823_26</vt:lpstr>
      <vt:lpstr>LBBlw823_27</vt:lpstr>
      <vt:lpstr>LBBlw823_28</vt:lpstr>
      <vt:lpstr>LBBlw823_29</vt:lpstr>
      <vt:lpstr>LBBlw823_3</vt:lpstr>
      <vt:lpstr>LBBlw823_30</vt:lpstr>
      <vt:lpstr>LBBlw823_31</vt:lpstr>
      <vt:lpstr>LBBlw823_32</vt:lpstr>
      <vt:lpstr>LBBlw823_33</vt:lpstr>
      <vt:lpstr>LBBlw823_34</vt:lpstr>
      <vt:lpstr>LBBlw823_35</vt:lpstr>
      <vt:lpstr>LBBlw823_36</vt:lpstr>
      <vt:lpstr>LBBlw823_37</vt:lpstr>
      <vt:lpstr>LBBlw823_38</vt:lpstr>
      <vt:lpstr>LBBlw823_39</vt:lpstr>
      <vt:lpstr>LBBlw823_4</vt:lpstr>
      <vt:lpstr>LBBlw823_40</vt:lpstr>
      <vt:lpstr>LBBlw823_41</vt:lpstr>
      <vt:lpstr>LBBlw823_42</vt:lpstr>
      <vt:lpstr>LBBlw823_43</vt:lpstr>
      <vt:lpstr>LBBlw823_44</vt:lpstr>
      <vt:lpstr>LBBlw823_45</vt:lpstr>
      <vt:lpstr>LBBlw823_46</vt:lpstr>
      <vt:lpstr>LBBlw823_47</vt:lpstr>
      <vt:lpstr>LBBlw823_48</vt:lpstr>
      <vt:lpstr>LBBlw823_49</vt:lpstr>
      <vt:lpstr>LBBlw823_5</vt:lpstr>
      <vt:lpstr>LBBlw823_50</vt:lpstr>
      <vt:lpstr>LBBlw823_51</vt:lpstr>
      <vt:lpstr>LBBlw823_6</vt:lpstr>
      <vt:lpstr>LBBlw823_7</vt:lpstr>
      <vt:lpstr>LBBlw823_8</vt:lpstr>
      <vt:lpstr>LBBlw823_9</vt:lpstr>
      <vt:lpstr>LBBlw823_Max</vt:lpstr>
      <vt:lpstr>LBBlw823_Min</vt:lpstr>
      <vt:lpstr>LBBlw823_Most</vt:lpstr>
      <vt:lpstr>LBBlw823_Time</vt:lpstr>
      <vt:lpstr>LBDM_1</vt:lpstr>
      <vt:lpstr>LBDM_10</vt:lpstr>
      <vt:lpstr>LBDM_11</vt:lpstr>
      <vt:lpstr>LBDM_12</vt:lpstr>
      <vt:lpstr>LBDM_13</vt:lpstr>
      <vt:lpstr>LBDM_14</vt:lpstr>
      <vt:lpstr>LBDM_15</vt:lpstr>
      <vt:lpstr>LBDM_16</vt:lpstr>
      <vt:lpstr>LBDM_17</vt:lpstr>
      <vt:lpstr>LBDM_18</vt:lpstr>
      <vt:lpstr>LBDM_19</vt:lpstr>
      <vt:lpstr>LBDM_2</vt:lpstr>
      <vt:lpstr>LBDM_20</vt:lpstr>
      <vt:lpstr>LBDM_21</vt:lpstr>
      <vt:lpstr>LBDM_22</vt:lpstr>
      <vt:lpstr>LBDM_23</vt:lpstr>
      <vt:lpstr>LBDM_24</vt:lpstr>
      <vt:lpstr>LBDM_25</vt:lpstr>
      <vt:lpstr>LBDM_26</vt:lpstr>
      <vt:lpstr>LBDM_27</vt:lpstr>
      <vt:lpstr>LBDM_28</vt:lpstr>
      <vt:lpstr>LBDM_29</vt:lpstr>
      <vt:lpstr>LBDM_3</vt:lpstr>
      <vt:lpstr>LBDM_30</vt:lpstr>
      <vt:lpstr>LBDM_31</vt:lpstr>
      <vt:lpstr>LBDM_32</vt:lpstr>
      <vt:lpstr>LBDM_33</vt:lpstr>
      <vt:lpstr>LBDM_34</vt:lpstr>
      <vt:lpstr>LBDM_35</vt:lpstr>
      <vt:lpstr>LBDM_36</vt:lpstr>
      <vt:lpstr>LBDM_37</vt:lpstr>
      <vt:lpstr>LBDM_38</vt:lpstr>
      <vt:lpstr>LBDM_39</vt:lpstr>
      <vt:lpstr>LBDM_4</vt:lpstr>
      <vt:lpstr>LBDM_40</vt:lpstr>
      <vt:lpstr>LBDM_41</vt:lpstr>
      <vt:lpstr>LBDM_42</vt:lpstr>
      <vt:lpstr>LBDM_43</vt:lpstr>
      <vt:lpstr>LBDM_44</vt:lpstr>
      <vt:lpstr>LBDM_45</vt:lpstr>
      <vt:lpstr>LBDM_46</vt:lpstr>
      <vt:lpstr>LBDM_47</vt:lpstr>
      <vt:lpstr>LBDM_48</vt:lpstr>
      <vt:lpstr>LBDM_49</vt:lpstr>
      <vt:lpstr>LBDM_5</vt:lpstr>
      <vt:lpstr>LBDM_50</vt:lpstr>
      <vt:lpstr>LBDM_51</vt:lpstr>
      <vt:lpstr>LBDM_52</vt:lpstr>
      <vt:lpstr>LBDM_6</vt:lpstr>
      <vt:lpstr>LBDM_7</vt:lpstr>
      <vt:lpstr>LBDM_8</vt:lpstr>
      <vt:lpstr>LBDM_9</vt:lpstr>
      <vt:lpstr>LBDM_Max</vt:lpstr>
      <vt:lpstr>LBDM_Min</vt:lpstr>
      <vt:lpstr>LBDM_Most</vt:lpstr>
      <vt:lpstr>LBDM_Time</vt:lpstr>
      <vt:lpstr>LBNormal_1</vt:lpstr>
      <vt:lpstr>LBNormal_10</vt:lpstr>
      <vt:lpstr>LBNormal_11</vt:lpstr>
      <vt:lpstr>LBNormal_12</vt:lpstr>
      <vt:lpstr>LBNormal_13</vt:lpstr>
      <vt:lpstr>LBNormal_14</vt:lpstr>
      <vt:lpstr>LBNormal_15</vt:lpstr>
      <vt:lpstr>LBNormal_16</vt:lpstr>
      <vt:lpstr>LBNormal_17</vt:lpstr>
      <vt:lpstr>LBNormal_18</vt:lpstr>
      <vt:lpstr>LBNormal_19</vt:lpstr>
      <vt:lpstr>LBNormal_2</vt:lpstr>
      <vt:lpstr>LBNormal_20</vt:lpstr>
      <vt:lpstr>LBNormal_21</vt:lpstr>
      <vt:lpstr>LBNormal_22</vt:lpstr>
      <vt:lpstr>LBNormal_23</vt:lpstr>
      <vt:lpstr>LBNormal_24</vt:lpstr>
      <vt:lpstr>LBNormal_25</vt:lpstr>
      <vt:lpstr>LBNormal_26</vt:lpstr>
      <vt:lpstr>LBNormal_27</vt:lpstr>
      <vt:lpstr>LBNormal_28</vt:lpstr>
      <vt:lpstr>LBNormal_29</vt:lpstr>
      <vt:lpstr>LBNormal_3</vt:lpstr>
      <vt:lpstr>LBNormal_30</vt:lpstr>
      <vt:lpstr>LBNormal_31</vt:lpstr>
      <vt:lpstr>LBNormal_32</vt:lpstr>
      <vt:lpstr>LBNormal_33</vt:lpstr>
      <vt:lpstr>LBNormal_34</vt:lpstr>
      <vt:lpstr>LBNormal_35</vt:lpstr>
      <vt:lpstr>LBNormal_36</vt:lpstr>
      <vt:lpstr>LBNormal_37</vt:lpstr>
      <vt:lpstr>LBNormal_38</vt:lpstr>
      <vt:lpstr>LBNormal_39</vt:lpstr>
      <vt:lpstr>LBNormal_4</vt:lpstr>
      <vt:lpstr>LBNormal_40</vt:lpstr>
      <vt:lpstr>LBNormal_41</vt:lpstr>
      <vt:lpstr>LBNormal_42</vt:lpstr>
      <vt:lpstr>LBNormal_43</vt:lpstr>
      <vt:lpstr>LBNormal_44</vt:lpstr>
      <vt:lpstr>LBNormal_45</vt:lpstr>
      <vt:lpstr>LBNormal_46</vt:lpstr>
      <vt:lpstr>LBNormal_47</vt:lpstr>
      <vt:lpstr>LBNormal_48</vt:lpstr>
      <vt:lpstr>LBNormal_49</vt:lpstr>
      <vt:lpstr>LBNormal_5</vt:lpstr>
      <vt:lpstr>LBNormal_50</vt:lpstr>
      <vt:lpstr>LBNormal_51</vt:lpstr>
      <vt:lpstr>LBNormal_6</vt:lpstr>
      <vt:lpstr>LBNormal_7</vt:lpstr>
      <vt:lpstr>LBNormal_8</vt:lpstr>
      <vt:lpstr>LBNormal_9</vt:lpstr>
      <vt:lpstr>LBNormal_Max</vt:lpstr>
      <vt:lpstr>LBNormal_Min</vt:lpstr>
      <vt:lpstr>LBNormal_Most</vt:lpstr>
      <vt:lpstr>LBNormal_Time</vt:lpstr>
      <vt:lpstr>LPIn_Unreg_1</vt:lpstr>
      <vt:lpstr>LPIn_Unreg_10</vt:lpstr>
      <vt:lpstr>LPIn_Unreg_11</vt:lpstr>
      <vt:lpstr>LPIn_Unreg_12</vt:lpstr>
      <vt:lpstr>LPIn_Unreg_13</vt:lpstr>
      <vt:lpstr>LPIn_Unreg_14</vt:lpstr>
      <vt:lpstr>LPIn_Unreg_15</vt:lpstr>
      <vt:lpstr>LPIn_Unreg_16</vt:lpstr>
      <vt:lpstr>LPIn_Unreg_17</vt:lpstr>
      <vt:lpstr>LPIn_Unreg_18</vt:lpstr>
      <vt:lpstr>LPIn_Unreg_19</vt:lpstr>
      <vt:lpstr>LPIn_Unreg_2</vt:lpstr>
      <vt:lpstr>LPIn_Unreg_20</vt:lpstr>
      <vt:lpstr>LPIn_Unreg_21</vt:lpstr>
      <vt:lpstr>LPIn_Unreg_22</vt:lpstr>
      <vt:lpstr>LPIn_Unreg_23</vt:lpstr>
      <vt:lpstr>LPIn_Unreg_24</vt:lpstr>
      <vt:lpstr>LPIn_Unreg_25</vt:lpstr>
      <vt:lpstr>LPIn_Unreg_26</vt:lpstr>
      <vt:lpstr>LPIn_Unreg_27</vt:lpstr>
      <vt:lpstr>LPIn_Unreg_28</vt:lpstr>
      <vt:lpstr>LPIn_Unreg_29</vt:lpstr>
      <vt:lpstr>LPIn_Unreg_3</vt:lpstr>
      <vt:lpstr>LPIn_Unreg_30</vt:lpstr>
      <vt:lpstr>LPIn_Unreg_31</vt:lpstr>
      <vt:lpstr>LPIn_Unreg_32</vt:lpstr>
      <vt:lpstr>LPIn_Unreg_33</vt:lpstr>
      <vt:lpstr>LPIn_Unreg_34</vt:lpstr>
      <vt:lpstr>LPIn_Unreg_35</vt:lpstr>
      <vt:lpstr>LPIn_Unreg_36</vt:lpstr>
      <vt:lpstr>LPIn_Unreg_37</vt:lpstr>
      <vt:lpstr>LPIn_Unreg_38</vt:lpstr>
      <vt:lpstr>LPIn_Unreg_39</vt:lpstr>
      <vt:lpstr>LPIn_Unreg_4</vt:lpstr>
      <vt:lpstr>LPIn_Unreg_40</vt:lpstr>
      <vt:lpstr>LPIn_Unreg_41</vt:lpstr>
      <vt:lpstr>LPIn_Unreg_42</vt:lpstr>
      <vt:lpstr>LPIn_Unreg_43</vt:lpstr>
      <vt:lpstr>LPIn_Unreg_44</vt:lpstr>
      <vt:lpstr>LPIn_Unreg_45</vt:lpstr>
      <vt:lpstr>LPIn_Unreg_46</vt:lpstr>
      <vt:lpstr>LPIn_Unreg_47</vt:lpstr>
      <vt:lpstr>LPIn_Unreg_48</vt:lpstr>
      <vt:lpstr>LPIn_Unreg_49</vt:lpstr>
      <vt:lpstr>LPIn_Unreg_5</vt:lpstr>
      <vt:lpstr>LPIn_Unreg_50</vt:lpstr>
      <vt:lpstr>LPIn_Unreg_51</vt:lpstr>
      <vt:lpstr>LPIn_Unreg_6</vt:lpstr>
      <vt:lpstr>LPIn_Unreg_7</vt:lpstr>
      <vt:lpstr>LPIn_Unreg_8</vt:lpstr>
      <vt:lpstr>LPIn_Unreg_9</vt:lpstr>
      <vt:lpstr>LPIn_Unreg_Max</vt:lpstr>
      <vt:lpstr>LPIn_Unreg_Min</vt:lpstr>
      <vt:lpstr>LPIn_Unreg_Most</vt:lpstr>
      <vt:lpstr>LPIn_Unreg_Time</vt:lpstr>
      <vt:lpstr>Md_Egy_1</vt:lpstr>
      <vt:lpstr>Md_Egy_10</vt:lpstr>
      <vt:lpstr>Md_Egy_11</vt:lpstr>
      <vt:lpstr>Md_Egy_12</vt:lpstr>
      <vt:lpstr>Md_Egy_13</vt:lpstr>
      <vt:lpstr>Md_Egy_14</vt:lpstr>
      <vt:lpstr>Md_Egy_15</vt:lpstr>
      <vt:lpstr>Md_Egy_16</vt:lpstr>
      <vt:lpstr>Md_Egy_17</vt:lpstr>
      <vt:lpstr>Md_Egy_18</vt:lpstr>
      <vt:lpstr>Md_Egy_19</vt:lpstr>
      <vt:lpstr>Md_Egy_2</vt:lpstr>
      <vt:lpstr>Md_Egy_20</vt:lpstr>
      <vt:lpstr>Md_Egy_21</vt:lpstr>
      <vt:lpstr>Md_Egy_22</vt:lpstr>
      <vt:lpstr>Md_Egy_23</vt:lpstr>
      <vt:lpstr>Md_Egy_24</vt:lpstr>
      <vt:lpstr>Md_Egy_25</vt:lpstr>
      <vt:lpstr>Md_Egy_26</vt:lpstr>
      <vt:lpstr>Md_Egy_27</vt:lpstr>
      <vt:lpstr>Md_Egy_28</vt:lpstr>
      <vt:lpstr>Md_Egy_29</vt:lpstr>
      <vt:lpstr>Md_Egy_3</vt:lpstr>
      <vt:lpstr>Md_Egy_30</vt:lpstr>
      <vt:lpstr>Md_Egy_31</vt:lpstr>
      <vt:lpstr>Md_Egy_32</vt:lpstr>
      <vt:lpstr>Md_Egy_33</vt:lpstr>
      <vt:lpstr>Md_Egy_34</vt:lpstr>
      <vt:lpstr>Md_Egy_35</vt:lpstr>
      <vt:lpstr>Md_Egy_36</vt:lpstr>
      <vt:lpstr>Md_Egy_37</vt:lpstr>
      <vt:lpstr>Md_Egy_38</vt:lpstr>
      <vt:lpstr>Md_Egy_39</vt:lpstr>
      <vt:lpstr>Md_Egy_4</vt:lpstr>
      <vt:lpstr>Md_Egy_40</vt:lpstr>
      <vt:lpstr>Md_Egy_41</vt:lpstr>
      <vt:lpstr>Md_Egy_42</vt:lpstr>
      <vt:lpstr>Md_Egy_43</vt:lpstr>
      <vt:lpstr>Md_Egy_44</vt:lpstr>
      <vt:lpstr>Md_Egy_45</vt:lpstr>
      <vt:lpstr>Md_Egy_46</vt:lpstr>
      <vt:lpstr>Md_Egy_47</vt:lpstr>
      <vt:lpstr>Md_Egy_48</vt:lpstr>
      <vt:lpstr>Md_Egy_49</vt:lpstr>
      <vt:lpstr>Md_Egy_5</vt:lpstr>
      <vt:lpstr>Md_Egy_50</vt:lpstr>
      <vt:lpstr>Md_Egy_51</vt:lpstr>
      <vt:lpstr>Md_Egy_6</vt:lpstr>
      <vt:lpstr>Md_Egy_7</vt:lpstr>
      <vt:lpstr>Md_Egy_8</vt:lpstr>
      <vt:lpstr>Md_Egy_9</vt:lpstr>
      <vt:lpstr>Md_Egy_Max</vt:lpstr>
      <vt:lpstr>Md_Egy_Min</vt:lpstr>
      <vt:lpstr>Md_Egy_Most</vt:lpstr>
      <vt:lpstr>Md_Egy_Time</vt:lpstr>
      <vt:lpstr>Md_Elev_1</vt:lpstr>
      <vt:lpstr>Md_Elev_10</vt:lpstr>
      <vt:lpstr>Md_Elev_11</vt:lpstr>
      <vt:lpstr>Md_Elev_12</vt:lpstr>
      <vt:lpstr>Md_Elev_13</vt:lpstr>
      <vt:lpstr>Md_Elev_14</vt:lpstr>
      <vt:lpstr>Md_Elev_15</vt:lpstr>
      <vt:lpstr>Md_Elev_16</vt:lpstr>
      <vt:lpstr>Md_Elev_17</vt:lpstr>
      <vt:lpstr>Md_Elev_18</vt:lpstr>
      <vt:lpstr>Md_Elev_19</vt:lpstr>
      <vt:lpstr>Md_Elev_2</vt:lpstr>
      <vt:lpstr>Md_Elev_20</vt:lpstr>
      <vt:lpstr>Md_Elev_21</vt:lpstr>
      <vt:lpstr>Md_Elev_22</vt:lpstr>
      <vt:lpstr>Md_Elev_23</vt:lpstr>
      <vt:lpstr>Md_Elev_24</vt:lpstr>
      <vt:lpstr>Md_Elev_25</vt:lpstr>
      <vt:lpstr>Md_Elev_26</vt:lpstr>
      <vt:lpstr>Md_Elev_27</vt:lpstr>
      <vt:lpstr>Md_Elev_28</vt:lpstr>
      <vt:lpstr>Md_Elev_29</vt:lpstr>
      <vt:lpstr>Md_Elev_3</vt:lpstr>
      <vt:lpstr>Md_Elev_30</vt:lpstr>
      <vt:lpstr>Md_Elev_31</vt:lpstr>
      <vt:lpstr>Md_Elev_32</vt:lpstr>
      <vt:lpstr>Md_Elev_33</vt:lpstr>
      <vt:lpstr>Md_Elev_34</vt:lpstr>
      <vt:lpstr>Md_Elev_35</vt:lpstr>
      <vt:lpstr>Md_Elev_36</vt:lpstr>
      <vt:lpstr>Md_Elev_37</vt:lpstr>
      <vt:lpstr>Md_Elev_38</vt:lpstr>
      <vt:lpstr>Md_Elev_39</vt:lpstr>
      <vt:lpstr>Md_Elev_4</vt:lpstr>
      <vt:lpstr>Md_Elev_40</vt:lpstr>
      <vt:lpstr>Md_Elev_41</vt:lpstr>
      <vt:lpstr>Md_Elev_42</vt:lpstr>
      <vt:lpstr>Md_Elev_43</vt:lpstr>
      <vt:lpstr>Md_Elev_44</vt:lpstr>
      <vt:lpstr>Md_Elev_45</vt:lpstr>
      <vt:lpstr>Md_Elev_46</vt:lpstr>
      <vt:lpstr>Md_Elev_47</vt:lpstr>
      <vt:lpstr>Md_Elev_48</vt:lpstr>
      <vt:lpstr>Md_Elev_49</vt:lpstr>
      <vt:lpstr>Md_Elev_5</vt:lpstr>
      <vt:lpstr>Md_Elev_50</vt:lpstr>
      <vt:lpstr>Md_Elev_51</vt:lpstr>
      <vt:lpstr>Md_Elev_6</vt:lpstr>
      <vt:lpstr>Md_Elev_7</vt:lpstr>
      <vt:lpstr>Md_Elev_8</vt:lpstr>
      <vt:lpstr>Md_Elev_9</vt:lpstr>
      <vt:lpstr>Md_Elev_Max</vt:lpstr>
      <vt:lpstr>Md_Elev_Min</vt:lpstr>
      <vt:lpstr>Md_Elev_Most</vt:lpstr>
      <vt:lpstr>Md_Elev_Time</vt:lpstr>
      <vt:lpstr>Md_In_1</vt:lpstr>
      <vt:lpstr>Md_In_10</vt:lpstr>
      <vt:lpstr>Md_In_11</vt:lpstr>
      <vt:lpstr>Md_In_12</vt:lpstr>
      <vt:lpstr>Md_In_13</vt:lpstr>
      <vt:lpstr>Md_In_14</vt:lpstr>
      <vt:lpstr>Md_In_15</vt:lpstr>
      <vt:lpstr>Md_In_16</vt:lpstr>
      <vt:lpstr>Md_In_17</vt:lpstr>
      <vt:lpstr>Md_In_18</vt:lpstr>
      <vt:lpstr>Md_In_19</vt:lpstr>
      <vt:lpstr>Md_In_2</vt:lpstr>
      <vt:lpstr>Md_In_20</vt:lpstr>
      <vt:lpstr>Md_In_21</vt:lpstr>
      <vt:lpstr>Md_In_22</vt:lpstr>
      <vt:lpstr>Md_In_23</vt:lpstr>
      <vt:lpstr>Md_In_24</vt:lpstr>
      <vt:lpstr>Md_In_25</vt:lpstr>
      <vt:lpstr>Md_In_26</vt:lpstr>
      <vt:lpstr>Md_In_27</vt:lpstr>
      <vt:lpstr>Md_In_28</vt:lpstr>
      <vt:lpstr>Md_In_29</vt:lpstr>
      <vt:lpstr>Md_In_3</vt:lpstr>
      <vt:lpstr>Md_In_30</vt:lpstr>
      <vt:lpstr>Md_In_31</vt:lpstr>
      <vt:lpstr>Md_In_32</vt:lpstr>
      <vt:lpstr>Md_In_33</vt:lpstr>
      <vt:lpstr>Md_In_34</vt:lpstr>
      <vt:lpstr>Md_In_35</vt:lpstr>
      <vt:lpstr>Md_In_36</vt:lpstr>
      <vt:lpstr>Md_In_37</vt:lpstr>
      <vt:lpstr>Md_In_38</vt:lpstr>
      <vt:lpstr>Md_In_39</vt:lpstr>
      <vt:lpstr>Md_In_4</vt:lpstr>
      <vt:lpstr>Md_In_40</vt:lpstr>
      <vt:lpstr>Md_In_41</vt:lpstr>
      <vt:lpstr>Md_In_42</vt:lpstr>
      <vt:lpstr>Md_In_43</vt:lpstr>
      <vt:lpstr>Md_In_44</vt:lpstr>
      <vt:lpstr>Md_In_45</vt:lpstr>
      <vt:lpstr>Md_In_46</vt:lpstr>
      <vt:lpstr>Md_In_47</vt:lpstr>
      <vt:lpstr>Md_In_48</vt:lpstr>
      <vt:lpstr>Md_In_49</vt:lpstr>
      <vt:lpstr>Md_In_5</vt:lpstr>
      <vt:lpstr>Md_In_50</vt:lpstr>
      <vt:lpstr>Md_In_51</vt:lpstr>
      <vt:lpstr>Md_In_52</vt:lpstr>
      <vt:lpstr>Md_In_53</vt:lpstr>
      <vt:lpstr>Md_In_6</vt:lpstr>
      <vt:lpstr>Md_In_7</vt:lpstr>
      <vt:lpstr>Md_In_8</vt:lpstr>
      <vt:lpstr>Md_In_9</vt:lpstr>
      <vt:lpstr>Md_In_Max</vt:lpstr>
      <vt:lpstr>Md_In_Min</vt:lpstr>
      <vt:lpstr>Md_In_Most</vt:lpstr>
      <vt:lpstr>Md_In_Time</vt:lpstr>
      <vt:lpstr>Md_Out_1</vt:lpstr>
      <vt:lpstr>Md_Out_10</vt:lpstr>
      <vt:lpstr>Md_Out_11</vt:lpstr>
      <vt:lpstr>Md_Out_12</vt:lpstr>
      <vt:lpstr>Md_Out_13</vt:lpstr>
      <vt:lpstr>Md_Out_14</vt:lpstr>
      <vt:lpstr>Md_Out_15</vt:lpstr>
      <vt:lpstr>Md_Out_16</vt:lpstr>
      <vt:lpstr>Md_Out_17</vt:lpstr>
      <vt:lpstr>Md_Out_18</vt:lpstr>
      <vt:lpstr>Md_Out_19</vt:lpstr>
      <vt:lpstr>Md_Out_2</vt:lpstr>
      <vt:lpstr>Md_Out_20</vt:lpstr>
      <vt:lpstr>Md_Out_21</vt:lpstr>
      <vt:lpstr>Md_Out_22</vt:lpstr>
      <vt:lpstr>Md_Out_23</vt:lpstr>
      <vt:lpstr>Md_Out_24</vt:lpstr>
      <vt:lpstr>Md_Out_25</vt:lpstr>
      <vt:lpstr>Md_Out_26</vt:lpstr>
      <vt:lpstr>Md_Out_27</vt:lpstr>
      <vt:lpstr>Md_Out_28</vt:lpstr>
      <vt:lpstr>Md_Out_29</vt:lpstr>
      <vt:lpstr>Md_Out_3</vt:lpstr>
      <vt:lpstr>Md_Out_30</vt:lpstr>
      <vt:lpstr>Md_Out_31</vt:lpstr>
      <vt:lpstr>Md_Out_32</vt:lpstr>
      <vt:lpstr>Md_Out_33</vt:lpstr>
      <vt:lpstr>Md_Out_34</vt:lpstr>
      <vt:lpstr>Md_Out_35</vt:lpstr>
      <vt:lpstr>Md_Out_36</vt:lpstr>
      <vt:lpstr>Md_Out_37</vt:lpstr>
      <vt:lpstr>Md_Out_38</vt:lpstr>
      <vt:lpstr>Md_Out_39</vt:lpstr>
      <vt:lpstr>Md_Out_4</vt:lpstr>
      <vt:lpstr>Md_Out_40</vt:lpstr>
      <vt:lpstr>Md_Out_41</vt:lpstr>
      <vt:lpstr>Md_Out_42</vt:lpstr>
      <vt:lpstr>Md_Out_43</vt:lpstr>
      <vt:lpstr>Md_Out_44</vt:lpstr>
      <vt:lpstr>Md_Out_45</vt:lpstr>
      <vt:lpstr>Md_Out_46</vt:lpstr>
      <vt:lpstr>Md_Out_47</vt:lpstr>
      <vt:lpstr>Md_Out_48</vt:lpstr>
      <vt:lpstr>Md_Out_49</vt:lpstr>
      <vt:lpstr>Md_Out_5</vt:lpstr>
      <vt:lpstr>Md_Out_50</vt:lpstr>
      <vt:lpstr>Md_Out_51</vt:lpstr>
      <vt:lpstr>Md_Out_6</vt:lpstr>
      <vt:lpstr>Md_Out_7</vt:lpstr>
      <vt:lpstr>Md_Out_8</vt:lpstr>
      <vt:lpstr>Md_Out_9</vt:lpstr>
      <vt:lpstr>Md_Out_Max</vt:lpstr>
      <vt:lpstr>Md_Out_Min</vt:lpstr>
      <vt:lpstr>Md_Out_Most</vt:lpstr>
      <vt:lpstr>Md_Out_Time</vt:lpstr>
      <vt:lpstr>Md_Stor_1</vt:lpstr>
      <vt:lpstr>Md_Stor_10</vt:lpstr>
      <vt:lpstr>Md_Stor_11</vt:lpstr>
      <vt:lpstr>Md_Stor_12</vt:lpstr>
      <vt:lpstr>Md_Stor_13</vt:lpstr>
      <vt:lpstr>Md_Stor_14</vt:lpstr>
      <vt:lpstr>Md_Stor_15</vt:lpstr>
      <vt:lpstr>Md_Stor_16</vt:lpstr>
      <vt:lpstr>Md_Stor_17</vt:lpstr>
      <vt:lpstr>Md_Stor_18</vt:lpstr>
      <vt:lpstr>Md_Stor_19</vt:lpstr>
      <vt:lpstr>Md_Stor_2</vt:lpstr>
      <vt:lpstr>Md_Stor_20</vt:lpstr>
      <vt:lpstr>Md_Stor_21</vt:lpstr>
      <vt:lpstr>Md_Stor_22</vt:lpstr>
      <vt:lpstr>Md_Stor_23</vt:lpstr>
      <vt:lpstr>Md_Stor_24</vt:lpstr>
      <vt:lpstr>Md_Stor_25</vt:lpstr>
      <vt:lpstr>Md_Stor_26</vt:lpstr>
      <vt:lpstr>Md_Stor_27</vt:lpstr>
      <vt:lpstr>Md_Stor_28</vt:lpstr>
      <vt:lpstr>Md_Stor_29</vt:lpstr>
      <vt:lpstr>Md_Stor_3</vt:lpstr>
      <vt:lpstr>Md_Stor_30</vt:lpstr>
      <vt:lpstr>Md_Stor_31</vt:lpstr>
      <vt:lpstr>Md_Stor_32</vt:lpstr>
      <vt:lpstr>Md_Stor_33</vt:lpstr>
      <vt:lpstr>Md_Stor_34</vt:lpstr>
      <vt:lpstr>Md_Stor_35</vt:lpstr>
      <vt:lpstr>Md_Stor_36</vt:lpstr>
      <vt:lpstr>Md_Stor_37</vt:lpstr>
      <vt:lpstr>Md_Stor_38</vt:lpstr>
      <vt:lpstr>Md_Stor_39</vt:lpstr>
      <vt:lpstr>Md_Stor_4</vt:lpstr>
      <vt:lpstr>Md_Stor_40</vt:lpstr>
      <vt:lpstr>Md_Stor_41</vt:lpstr>
      <vt:lpstr>Md_Stor_42</vt:lpstr>
      <vt:lpstr>Md_Stor_43</vt:lpstr>
      <vt:lpstr>Md_Stor_44</vt:lpstr>
      <vt:lpstr>Md_Stor_45</vt:lpstr>
      <vt:lpstr>Md_Stor_46</vt:lpstr>
      <vt:lpstr>Md_Stor_47</vt:lpstr>
      <vt:lpstr>Md_Stor_48</vt:lpstr>
      <vt:lpstr>Md_Stor_49</vt:lpstr>
      <vt:lpstr>Md_Stor_5</vt:lpstr>
      <vt:lpstr>Md_Stor_50</vt:lpstr>
      <vt:lpstr>Md_Stor_51</vt:lpstr>
      <vt:lpstr>Md_Stor_6</vt:lpstr>
      <vt:lpstr>Md_Stor_7</vt:lpstr>
      <vt:lpstr>Md_Stor_8</vt:lpstr>
      <vt:lpstr>Md_Stor_9</vt:lpstr>
      <vt:lpstr>Md_Stor_Max</vt:lpstr>
      <vt:lpstr>Md_Stor_Min</vt:lpstr>
      <vt:lpstr>Md_Stor_Most</vt:lpstr>
      <vt:lpstr>Md_Stor_Time</vt:lpstr>
      <vt:lpstr>Mex_DivReq_1</vt:lpstr>
      <vt:lpstr>Mex_DivReq_10</vt:lpstr>
      <vt:lpstr>Mex_DivReq_11</vt:lpstr>
      <vt:lpstr>Mex_DivReq_12</vt:lpstr>
      <vt:lpstr>Mex_DivReq_13</vt:lpstr>
      <vt:lpstr>Mex_DivReq_14</vt:lpstr>
      <vt:lpstr>Mex_DivReq_15</vt:lpstr>
      <vt:lpstr>Mex_DivReq_16</vt:lpstr>
      <vt:lpstr>Mex_DivReq_17</vt:lpstr>
      <vt:lpstr>Mex_DivReq_18</vt:lpstr>
      <vt:lpstr>Mex_DivReq_19</vt:lpstr>
      <vt:lpstr>Mex_DivReq_2</vt:lpstr>
      <vt:lpstr>Mex_DivReq_20</vt:lpstr>
      <vt:lpstr>Mex_DivReq_21</vt:lpstr>
      <vt:lpstr>Mex_DivReq_22</vt:lpstr>
      <vt:lpstr>Mex_DivReq_23</vt:lpstr>
      <vt:lpstr>Mex_DivReq_24</vt:lpstr>
      <vt:lpstr>Mex_DivReq_25</vt:lpstr>
      <vt:lpstr>Mex_DivReq_26</vt:lpstr>
      <vt:lpstr>Mex_DivReq_27</vt:lpstr>
      <vt:lpstr>Mex_DivReq_28</vt:lpstr>
      <vt:lpstr>Mex_DivReq_29</vt:lpstr>
      <vt:lpstr>Mex_DivReq_3</vt:lpstr>
      <vt:lpstr>Mex_DivReq_30</vt:lpstr>
      <vt:lpstr>Mex_DivReq_31</vt:lpstr>
      <vt:lpstr>Mex_DivReq_32</vt:lpstr>
      <vt:lpstr>Mex_DivReq_33</vt:lpstr>
      <vt:lpstr>Mex_DivReq_34</vt:lpstr>
      <vt:lpstr>Mex_DivReq_35</vt:lpstr>
      <vt:lpstr>Mex_DivReq_36</vt:lpstr>
      <vt:lpstr>Mex_DivReq_37</vt:lpstr>
      <vt:lpstr>Mex_DivReq_38</vt:lpstr>
      <vt:lpstr>Mex_DivReq_39</vt:lpstr>
      <vt:lpstr>Mex_DivReq_4</vt:lpstr>
      <vt:lpstr>Mex_DivReq_40</vt:lpstr>
      <vt:lpstr>Mex_DivReq_41</vt:lpstr>
      <vt:lpstr>Mex_DivReq_42</vt:lpstr>
      <vt:lpstr>Mex_DivReq_43</vt:lpstr>
      <vt:lpstr>Mex_DivReq_44</vt:lpstr>
      <vt:lpstr>Mex_DivReq_45</vt:lpstr>
      <vt:lpstr>Mex_DivReq_46</vt:lpstr>
      <vt:lpstr>Mex_DivReq_47</vt:lpstr>
      <vt:lpstr>Mex_DivReq_48</vt:lpstr>
      <vt:lpstr>Mex_DivReq_49</vt:lpstr>
      <vt:lpstr>Mex_DivReq_5</vt:lpstr>
      <vt:lpstr>Mex_DivReq_50</vt:lpstr>
      <vt:lpstr>Mex_DivReq_51</vt:lpstr>
      <vt:lpstr>Mex_DivReq_6</vt:lpstr>
      <vt:lpstr>Mex_DivReq_7</vt:lpstr>
      <vt:lpstr>Mex_DivReq_8</vt:lpstr>
      <vt:lpstr>Mex_DivReq_9</vt:lpstr>
      <vt:lpstr>Mex_DivReq_Max</vt:lpstr>
      <vt:lpstr>Mex_DivReq_Min</vt:lpstr>
      <vt:lpstr>Mex_DivReq_Most</vt:lpstr>
      <vt:lpstr>Mex_DivReq_Time</vt:lpstr>
      <vt:lpstr>MidAt748_1</vt:lpstr>
      <vt:lpstr>MidAt748_10</vt:lpstr>
      <vt:lpstr>MidAt748_11</vt:lpstr>
      <vt:lpstr>MidAt748_12</vt:lpstr>
      <vt:lpstr>MidAt748_13</vt:lpstr>
      <vt:lpstr>MidAt748_14</vt:lpstr>
      <vt:lpstr>MidAt748_15</vt:lpstr>
      <vt:lpstr>MidAt748_16</vt:lpstr>
      <vt:lpstr>MidAt748_17</vt:lpstr>
      <vt:lpstr>MidAt748_18</vt:lpstr>
      <vt:lpstr>MidAt748_19</vt:lpstr>
      <vt:lpstr>MidAt748_2</vt:lpstr>
      <vt:lpstr>MidAt748_20</vt:lpstr>
      <vt:lpstr>MidAt748_21</vt:lpstr>
      <vt:lpstr>MidAt748_22</vt:lpstr>
      <vt:lpstr>MidAt748_23</vt:lpstr>
      <vt:lpstr>MidAt748_24</vt:lpstr>
      <vt:lpstr>MidAt748_25</vt:lpstr>
      <vt:lpstr>MidAt748_26</vt:lpstr>
      <vt:lpstr>MidAt748_27</vt:lpstr>
      <vt:lpstr>MidAt748_28</vt:lpstr>
      <vt:lpstr>MidAt748_29</vt:lpstr>
      <vt:lpstr>MidAt748_3</vt:lpstr>
      <vt:lpstr>MidAt748_30</vt:lpstr>
      <vt:lpstr>MidAt748_31</vt:lpstr>
      <vt:lpstr>MidAt748_32</vt:lpstr>
      <vt:lpstr>MidAt748_33</vt:lpstr>
      <vt:lpstr>MidAt748_34</vt:lpstr>
      <vt:lpstr>MidAt748_35</vt:lpstr>
      <vt:lpstr>MidAt748_36</vt:lpstr>
      <vt:lpstr>MidAt748_37</vt:lpstr>
      <vt:lpstr>MidAt748_38</vt:lpstr>
      <vt:lpstr>MidAt748_39</vt:lpstr>
      <vt:lpstr>MidAt748_4</vt:lpstr>
      <vt:lpstr>MidAt748_40</vt:lpstr>
      <vt:lpstr>MidAt748_41</vt:lpstr>
      <vt:lpstr>MidAt748_42</vt:lpstr>
      <vt:lpstr>MidAt748_43</vt:lpstr>
      <vt:lpstr>MidAt748_44</vt:lpstr>
      <vt:lpstr>MidAt748_45</vt:lpstr>
      <vt:lpstr>MidAt748_46</vt:lpstr>
      <vt:lpstr>MidAt748_47</vt:lpstr>
      <vt:lpstr>MidAt748_48</vt:lpstr>
      <vt:lpstr>MidAt748_49</vt:lpstr>
      <vt:lpstr>MidAt748_5</vt:lpstr>
      <vt:lpstr>MidAt748_50</vt:lpstr>
      <vt:lpstr>MidAt748_51</vt:lpstr>
      <vt:lpstr>MidAt748_6</vt:lpstr>
      <vt:lpstr>MidAt748_7</vt:lpstr>
      <vt:lpstr>MidAt748_8</vt:lpstr>
      <vt:lpstr>MidAt748_9</vt:lpstr>
      <vt:lpstr>MidAt748_Max</vt:lpstr>
      <vt:lpstr>MidAt748_Min</vt:lpstr>
      <vt:lpstr>MidAt748_Most</vt:lpstr>
      <vt:lpstr>MidAt748_Time</vt:lpstr>
      <vt:lpstr>MidAt823_1</vt:lpstr>
      <vt:lpstr>MidAt823_10</vt:lpstr>
      <vt:lpstr>MidAt823_11</vt:lpstr>
      <vt:lpstr>MidAt823_12</vt:lpstr>
      <vt:lpstr>MidAt823_13</vt:lpstr>
      <vt:lpstr>MidAt823_14</vt:lpstr>
      <vt:lpstr>MidAt823_15</vt:lpstr>
      <vt:lpstr>MidAt823_16</vt:lpstr>
      <vt:lpstr>MidAt823_17</vt:lpstr>
      <vt:lpstr>MidAt823_18</vt:lpstr>
      <vt:lpstr>MidAt823_19</vt:lpstr>
      <vt:lpstr>MidAt823_2</vt:lpstr>
      <vt:lpstr>MidAt823_20</vt:lpstr>
      <vt:lpstr>MidAt823_21</vt:lpstr>
      <vt:lpstr>MidAt823_22</vt:lpstr>
      <vt:lpstr>MidAt823_23</vt:lpstr>
      <vt:lpstr>MidAt823_24</vt:lpstr>
      <vt:lpstr>MidAt823_25</vt:lpstr>
      <vt:lpstr>MidAt823_26</vt:lpstr>
      <vt:lpstr>MidAt823_27</vt:lpstr>
      <vt:lpstr>MidAt823_28</vt:lpstr>
      <vt:lpstr>MidAt823_29</vt:lpstr>
      <vt:lpstr>MidAt823_3</vt:lpstr>
      <vt:lpstr>MidAt823_30</vt:lpstr>
      <vt:lpstr>MidAt823_31</vt:lpstr>
      <vt:lpstr>MidAt823_32</vt:lpstr>
      <vt:lpstr>MidAt823_33</vt:lpstr>
      <vt:lpstr>MidAt823_34</vt:lpstr>
      <vt:lpstr>MidAt823_35</vt:lpstr>
      <vt:lpstr>MidAt823_36</vt:lpstr>
      <vt:lpstr>MidAt823_37</vt:lpstr>
      <vt:lpstr>MidAt823_38</vt:lpstr>
      <vt:lpstr>MidAt823_39</vt:lpstr>
      <vt:lpstr>MidAt823_4</vt:lpstr>
      <vt:lpstr>MidAt823_40</vt:lpstr>
      <vt:lpstr>MidAt823_41</vt:lpstr>
      <vt:lpstr>MidAt823_42</vt:lpstr>
      <vt:lpstr>MidAt823_43</vt:lpstr>
      <vt:lpstr>MidAt823_44</vt:lpstr>
      <vt:lpstr>MidAt823_45</vt:lpstr>
      <vt:lpstr>MidAt823_46</vt:lpstr>
      <vt:lpstr>MidAt823_47</vt:lpstr>
      <vt:lpstr>MidAt823_48</vt:lpstr>
      <vt:lpstr>MidAt823_49</vt:lpstr>
      <vt:lpstr>MidAt823_5</vt:lpstr>
      <vt:lpstr>MidAt823_50</vt:lpstr>
      <vt:lpstr>MidAt823_51</vt:lpstr>
      <vt:lpstr>MidAt823_6</vt:lpstr>
      <vt:lpstr>MidAt823_7</vt:lpstr>
      <vt:lpstr>MidAt823_8</vt:lpstr>
      <vt:lpstr>MidAt823_9</vt:lpstr>
      <vt:lpstr>MidAt823_Max</vt:lpstr>
      <vt:lpstr>MidAt823_Min</vt:lpstr>
      <vt:lpstr>MidAt823_Most</vt:lpstr>
      <vt:lpstr>MidAt823_Time</vt:lpstr>
      <vt:lpstr>Mo_Egy_1</vt:lpstr>
      <vt:lpstr>Mo_Egy_10</vt:lpstr>
      <vt:lpstr>Mo_Egy_11</vt:lpstr>
      <vt:lpstr>Mo_Egy_12</vt:lpstr>
      <vt:lpstr>Mo_Egy_13</vt:lpstr>
      <vt:lpstr>Mo_Egy_14</vt:lpstr>
      <vt:lpstr>Mo_Egy_15</vt:lpstr>
      <vt:lpstr>Mo_Egy_16</vt:lpstr>
      <vt:lpstr>Mo_Egy_17</vt:lpstr>
      <vt:lpstr>Mo_Egy_18</vt:lpstr>
      <vt:lpstr>Mo_Egy_19</vt:lpstr>
      <vt:lpstr>Mo_Egy_2</vt:lpstr>
      <vt:lpstr>Mo_Egy_20</vt:lpstr>
      <vt:lpstr>Mo_Egy_21</vt:lpstr>
      <vt:lpstr>Mo_Egy_22</vt:lpstr>
      <vt:lpstr>Mo_Egy_23</vt:lpstr>
      <vt:lpstr>Mo_Egy_24</vt:lpstr>
      <vt:lpstr>Mo_Egy_25</vt:lpstr>
      <vt:lpstr>Mo_Egy_26</vt:lpstr>
      <vt:lpstr>Mo_Egy_27</vt:lpstr>
      <vt:lpstr>Mo_Egy_28</vt:lpstr>
      <vt:lpstr>Mo_Egy_29</vt:lpstr>
      <vt:lpstr>Mo_Egy_3</vt:lpstr>
      <vt:lpstr>Mo_Egy_30</vt:lpstr>
      <vt:lpstr>Mo_Egy_31</vt:lpstr>
      <vt:lpstr>Mo_Egy_32</vt:lpstr>
      <vt:lpstr>Mo_Egy_33</vt:lpstr>
      <vt:lpstr>Mo_Egy_34</vt:lpstr>
      <vt:lpstr>Mo_Egy_35</vt:lpstr>
      <vt:lpstr>Mo_Egy_36</vt:lpstr>
      <vt:lpstr>Mo_Egy_37</vt:lpstr>
      <vt:lpstr>Mo_Egy_38</vt:lpstr>
      <vt:lpstr>Mo_Egy_39</vt:lpstr>
      <vt:lpstr>Mo_Egy_4</vt:lpstr>
      <vt:lpstr>Mo_Egy_40</vt:lpstr>
      <vt:lpstr>Mo_Egy_41</vt:lpstr>
      <vt:lpstr>Mo_Egy_42</vt:lpstr>
      <vt:lpstr>Mo_Egy_43</vt:lpstr>
      <vt:lpstr>Mo_Egy_44</vt:lpstr>
      <vt:lpstr>Mo_Egy_45</vt:lpstr>
      <vt:lpstr>Mo_Egy_46</vt:lpstr>
      <vt:lpstr>Mo_Egy_47</vt:lpstr>
      <vt:lpstr>Mo_Egy_48</vt:lpstr>
      <vt:lpstr>Mo_Egy_49</vt:lpstr>
      <vt:lpstr>Mo_Egy_5</vt:lpstr>
      <vt:lpstr>Mo_Egy_50</vt:lpstr>
      <vt:lpstr>Mo_Egy_51</vt:lpstr>
      <vt:lpstr>Mo_Egy_6</vt:lpstr>
      <vt:lpstr>Mo_Egy_7</vt:lpstr>
      <vt:lpstr>Mo_Egy_8</vt:lpstr>
      <vt:lpstr>Mo_Egy_9</vt:lpstr>
      <vt:lpstr>Mo_Egy_Max</vt:lpstr>
      <vt:lpstr>Mo_Egy_Min</vt:lpstr>
      <vt:lpstr>Mo_Egy_Most</vt:lpstr>
      <vt:lpstr>Mo_Egy_Time</vt:lpstr>
      <vt:lpstr>Mo_Elev_1</vt:lpstr>
      <vt:lpstr>Mo_Elev_10</vt:lpstr>
      <vt:lpstr>Mo_Elev_11</vt:lpstr>
      <vt:lpstr>Mo_Elev_12</vt:lpstr>
      <vt:lpstr>Mo_Elev_13</vt:lpstr>
      <vt:lpstr>Mo_Elev_14</vt:lpstr>
      <vt:lpstr>Mo_Elev_15</vt:lpstr>
      <vt:lpstr>Mo_Elev_16</vt:lpstr>
      <vt:lpstr>Mo_Elev_17</vt:lpstr>
      <vt:lpstr>Mo_Elev_18</vt:lpstr>
      <vt:lpstr>Mo_Elev_19</vt:lpstr>
      <vt:lpstr>Mo_Elev_2</vt:lpstr>
      <vt:lpstr>Mo_Elev_20</vt:lpstr>
      <vt:lpstr>Mo_Elev_21</vt:lpstr>
      <vt:lpstr>Mo_Elev_22</vt:lpstr>
      <vt:lpstr>Mo_Elev_23</vt:lpstr>
      <vt:lpstr>Mo_Elev_24</vt:lpstr>
      <vt:lpstr>Mo_Elev_25</vt:lpstr>
      <vt:lpstr>Mo_Elev_26</vt:lpstr>
      <vt:lpstr>Mo_Elev_27</vt:lpstr>
      <vt:lpstr>Mo_Elev_28</vt:lpstr>
      <vt:lpstr>Mo_Elev_29</vt:lpstr>
      <vt:lpstr>Mo_Elev_3</vt:lpstr>
      <vt:lpstr>Mo_Elev_30</vt:lpstr>
      <vt:lpstr>Mo_Elev_31</vt:lpstr>
      <vt:lpstr>Mo_Elev_32</vt:lpstr>
      <vt:lpstr>Mo_Elev_33</vt:lpstr>
      <vt:lpstr>Mo_Elev_34</vt:lpstr>
      <vt:lpstr>Mo_Elev_35</vt:lpstr>
      <vt:lpstr>Mo_Elev_36</vt:lpstr>
      <vt:lpstr>Mo_Elev_37</vt:lpstr>
      <vt:lpstr>Mo_Elev_38</vt:lpstr>
      <vt:lpstr>Mo_Elev_39</vt:lpstr>
      <vt:lpstr>Mo_Elev_4</vt:lpstr>
      <vt:lpstr>Mo_Elev_40</vt:lpstr>
      <vt:lpstr>Mo_Elev_41</vt:lpstr>
      <vt:lpstr>Mo_Elev_42</vt:lpstr>
      <vt:lpstr>Mo_Elev_43</vt:lpstr>
      <vt:lpstr>Mo_Elev_44</vt:lpstr>
      <vt:lpstr>Mo_Elev_45</vt:lpstr>
      <vt:lpstr>Mo_Elev_46</vt:lpstr>
      <vt:lpstr>Mo_Elev_47</vt:lpstr>
      <vt:lpstr>Mo_Elev_48</vt:lpstr>
      <vt:lpstr>Mo_Elev_49</vt:lpstr>
      <vt:lpstr>Mo_Elev_5</vt:lpstr>
      <vt:lpstr>Mo_Elev_50</vt:lpstr>
      <vt:lpstr>Mo_Elev_51</vt:lpstr>
      <vt:lpstr>Mo_Elev_6</vt:lpstr>
      <vt:lpstr>Mo_Elev_7</vt:lpstr>
      <vt:lpstr>Mo_Elev_8</vt:lpstr>
      <vt:lpstr>Mo_Elev_9</vt:lpstr>
      <vt:lpstr>Mo_Elev_Max</vt:lpstr>
      <vt:lpstr>Mo_Elev_Min</vt:lpstr>
      <vt:lpstr>Mo_Elev_Most</vt:lpstr>
      <vt:lpstr>Mo_Elev_Time</vt:lpstr>
      <vt:lpstr>Mo_Out_1</vt:lpstr>
      <vt:lpstr>Mo_Out_10</vt:lpstr>
      <vt:lpstr>Mo_Out_11</vt:lpstr>
      <vt:lpstr>Mo_Out_12</vt:lpstr>
      <vt:lpstr>Mo_Out_13</vt:lpstr>
      <vt:lpstr>Mo_Out_14</vt:lpstr>
      <vt:lpstr>Mo_Out_15</vt:lpstr>
      <vt:lpstr>Mo_Out_16</vt:lpstr>
      <vt:lpstr>Mo_Out_17</vt:lpstr>
      <vt:lpstr>Mo_Out_18</vt:lpstr>
      <vt:lpstr>Mo_Out_19</vt:lpstr>
      <vt:lpstr>Mo_Out_2</vt:lpstr>
      <vt:lpstr>Mo_Out_20</vt:lpstr>
      <vt:lpstr>Mo_Out_21</vt:lpstr>
      <vt:lpstr>Mo_Out_22</vt:lpstr>
      <vt:lpstr>Mo_Out_23</vt:lpstr>
      <vt:lpstr>Mo_Out_24</vt:lpstr>
      <vt:lpstr>Mo_Out_25</vt:lpstr>
      <vt:lpstr>Mo_Out_26</vt:lpstr>
      <vt:lpstr>Mo_Out_27</vt:lpstr>
      <vt:lpstr>Mo_Out_28</vt:lpstr>
      <vt:lpstr>Mo_Out_29</vt:lpstr>
      <vt:lpstr>Mo_Out_3</vt:lpstr>
      <vt:lpstr>Mo_Out_30</vt:lpstr>
      <vt:lpstr>Mo_Out_31</vt:lpstr>
      <vt:lpstr>Mo_Out_32</vt:lpstr>
      <vt:lpstr>Mo_Out_33</vt:lpstr>
      <vt:lpstr>Mo_Out_34</vt:lpstr>
      <vt:lpstr>Mo_Out_35</vt:lpstr>
      <vt:lpstr>Mo_Out_36</vt:lpstr>
      <vt:lpstr>Mo_Out_37</vt:lpstr>
      <vt:lpstr>Mo_Out_38</vt:lpstr>
      <vt:lpstr>Mo_Out_39</vt:lpstr>
      <vt:lpstr>Mo_Out_4</vt:lpstr>
      <vt:lpstr>Mo_Out_40</vt:lpstr>
      <vt:lpstr>Mo_Out_41</vt:lpstr>
      <vt:lpstr>Mo_Out_42</vt:lpstr>
      <vt:lpstr>Mo_Out_43</vt:lpstr>
      <vt:lpstr>Mo_Out_44</vt:lpstr>
      <vt:lpstr>Mo_Out_45</vt:lpstr>
      <vt:lpstr>Mo_Out_46</vt:lpstr>
      <vt:lpstr>Mo_Out_47</vt:lpstr>
      <vt:lpstr>Mo_Out_48</vt:lpstr>
      <vt:lpstr>Mo_Out_49</vt:lpstr>
      <vt:lpstr>Mo_Out_5</vt:lpstr>
      <vt:lpstr>Mo_Out_50</vt:lpstr>
      <vt:lpstr>Mo_Out_51</vt:lpstr>
      <vt:lpstr>Mo_Out_6</vt:lpstr>
      <vt:lpstr>Mo_Out_7</vt:lpstr>
      <vt:lpstr>Mo_Out_8</vt:lpstr>
      <vt:lpstr>Mo_Out_9</vt:lpstr>
      <vt:lpstr>Mo_Out_Max</vt:lpstr>
      <vt:lpstr>Mo_Out_Min</vt:lpstr>
      <vt:lpstr>Mo_Out_Most</vt:lpstr>
      <vt:lpstr>Mo_Out_Time</vt:lpstr>
      <vt:lpstr>Mo_Stor_1</vt:lpstr>
      <vt:lpstr>Mo_Stor_10</vt:lpstr>
      <vt:lpstr>Mo_Stor_11</vt:lpstr>
      <vt:lpstr>Mo_Stor_12</vt:lpstr>
      <vt:lpstr>Mo_Stor_13</vt:lpstr>
      <vt:lpstr>Mo_Stor_14</vt:lpstr>
      <vt:lpstr>Mo_Stor_15</vt:lpstr>
      <vt:lpstr>Mo_Stor_16</vt:lpstr>
      <vt:lpstr>Mo_Stor_17</vt:lpstr>
      <vt:lpstr>Mo_Stor_18</vt:lpstr>
      <vt:lpstr>Mo_Stor_19</vt:lpstr>
      <vt:lpstr>Mo_Stor_2</vt:lpstr>
      <vt:lpstr>Mo_Stor_20</vt:lpstr>
      <vt:lpstr>Mo_Stor_21</vt:lpstr>
      <vt:lpstr>Mo_Stor_22</vt:lpstr>
      <vt:lpstr>Mo_Stor_23</vt:lpstr>
      <vt:lpstr>Mo_Stor_24</vt:lpstr>
      <vt:lpstr>Mo_Stor_25</vt:lpstr>
      <vt:lpstr>Mo_Stor_26</vt:lpstr>
      <vt:lpstr>Mo_Stor_27</vt:lpstr>
      <vt:lpstr>Mo_Stor_28</vt:lpstr>
      <vt:lpstr>Mo_Stor_29</vt:lpstr>
      <vt:lpstr>Mo_Stor_3</vt:lpstr>
      <vt:lpstr>Mo_Stor_30</vt:lpstr>
      <vt:lpstr>Mo_Stor_31</vt:lpstr>
      <vt:lpstr>Mo_Stor_32</vt:lpstr>
      <vt:lpstr>Mo_Stor_33</vt:lpstr>
      <vt:lpstr>Mo_Stor_34</vt:lpstr>
      <vt:lpstr>Mo_Stor_35</vt:lpstr>
      <vt:lpstr>Mo_Stor_36</vt:lpstr>
      <vt:lpstr>Mo_Stor_37</vt:lpstr>
      <vt:lpstr>Mo_Stor_38</vt:lpstr>
      <vt:lpstr>Mo_Stor_39</vt:lpstr>
      <vt:lpstr>Mo_Stor_4</vt:lpstr>
      <vt:lpstr>Mo_Stor_40</vt:lpstr>
      <vt:lpstr>Mo_Stor_41</vt:lpstr>
      <vt:lpstr>Mo_Stor_42</vt:lpstr>
      <vt:lpstr>Mo_Stor_43</vt:lpstr>
      <vt:lpstr>Mo_Stor_44</vt:lpstr>
      <vt:lpstr>Mo_Stor_45</vt:lpstr>
      <vt:lpstr>Mo_Stor_46</vt:lpstr>
      <vt:lpstr>Mo_Stor_47</vt:lpstr>
      <vt:lpstr>Mo_Stor_48</vt:lpstr>
      <vt:lpstr>Mo_Stor_49</vt:lpstr>
      <vt:lpstr>Mo_Stor_5</vt:lpstr>
      <vt:lpstr>Mo_Stor_50</vt:lpstr>
      <vt:lpstr>Mo_Stor_51</vt:lpstr>
      <vt:lpstr>Mo_Stor_6</vt:lpstr>
      <vt:lpstr>Mo_Stor_7</vt:lpstr>
      <vt:lpstr>Mo_Stor_8</vt:lpstr>
      <vt:lpstr>Mo_Stor_9</vt:lpstr>
      <vt:lpstr>Mo_Stor_Max</vt:lpstr>
      <vt:lpstr>Mo_Stor_Min</vt:lpstr>
      <vt:lpstr>Mo_Stor_Most</vt:lpstr>
      <vt:lpstr>Mo_Stor_Time</vt:lpstr>
      <vt:lpstr>MP_Egy_1</vt:lpstr>
      <vt:lpstr>MP_Egy_10</vt:lpstr>
      <vt:lpstr>MP_Egy_11</vt:lpstr>
      <vt:lpstr>MP_Egy_12</vt:lpstr>
      <vt:lpstr>MP_Egy_13</vt:lpstr>
      <vt:lpstr>MP_Egy_14</vt:lpstr>
      <vt:lpstr>MP_Egy_15</vt:lpstr>
      <vt:lpstr>MP_Egy_16</vt:lpstr>
      <vt:lpstr>MP_Egy_17</vt:lpstr>
      <vt:lpstr>MP_Egy_18</vt:lpstr>
      <vt:lpstr>MP_Egy_19</vt:lpstr>
      <vt:lpstr>MP_Egy_2</vt:lpstr>
      <vt:lpstr>MP_Egy_20</vt:lpstr>
      <vt:lpstr>MP_Egy_21</vt:lpstr>
      <vt:lpstr>MP_Egy_22</vt:lpstr>
      <vt:lpstr>MP_Egy_23</vt:lpstr>
      <vt:lpstr>MP_Egy_24</vt:lpstr>
      <vt:lpstr>MP_Egy_25</vt:lpstr>
      <vt:lpstr>MP_Egy_26</vt:lpstr>
      <vt:lpstr>MP_Egy_27</vt:lpstr>
      <vt:lpstr>MP_Egy_28</vt:lpstr>
      <vt:lpstr>MP_Egy_29</vt:lpstr>
      <vt:lpstr>MP_Egy_3</vt:lpstr>
      <vt:lpstr>MP_Egy_30</vt:lpstr>
      <vt:lpstr>MP_Egy_31</vt:lpstr>
      <vt:lpstr>MP_Egy_32</vt:lpstr>
      <vt:lpstr>MP_Egy_33</vt:lpstr>
      <vt:lpstr>MP_Egy_34</vt:lpstr>
      <vt:lpstr>MP_Egy_35</vt:lpstr>
      <vt:lpstr>MP_Egy_36</vt:lpstr>
      <vt:lpstr>MP_Egy_37</vt:lpstr>
      <vt:lpstr>MP_Egy_38</vt:lpstr>
      <vt:lpstr>MP_Egy_39</vt:lpstr>
      <vt:lpstr>MP_Egy_4</vt:lpstr>
      <vt:lpstr>MP_Egy_40</vt:lpstr>
      <vt:lpstr>MP_Egy_41</vt:lpstr>
      <vt:lpstr>MP_Egy_42</vt:lpstr>
      <vt:lpstr>MP_Egy_43</vt:lpstr>
      <vt:lpstr>MP_Egy_44</vt:lpstr>
      <vt:lpstr>MP_Egy_45</vt:lpstr>
      <vt:lpstr>MP_Egy_46</vt:lpstr>
      <vt:lpstr>MP_Egy_47</vt:lpstr>
      <vt:lpstr>MP_Egy_48</vt:lpstr>
      <vt:lpstr>MP_Egy_49</vt:lpstr>
      <vt:lpstr>MP_Egy_5</vt:lpstr>
      <vt:lpstr>MP_Egy_50</vt:lpstr>
      <vt:lpstr>MP_Egy_51</vt:lpstr>
      <vt:lpstr>MP_Egy_6</vt:lpstr>
      <vt:lpstr>MP_Egy_7</vt:lpstr>
      <vt:lpstr>MP_Egy_8</vt:lpstr>
      <vt:lpstr>MP_Egy_9</vt:lpstr>
      <vt:lpstr>MP_Egy_Max</vt:lpstr>
      <vt:lpstr>MP_Egy_Min</vt:lpstr>
      <vt:lpstr>MP_Egy_Most</vt:lpstr>
      <vt:lpstr>MP_Egy_Time</vt:lpstr>
      <vt:lpstr>MP_Elev_1</vt:lpstr>
      <vt:lpstr>MP_Elev_10</vt:lpstr>
      <vt:lpstr>MP_Elev_11</vt:lpstr>
      <vt:lpstr>MP_Elev_12</vt:lpstr>
      <vt:lpstr>MP_Elev_13</vt:lpstr>
      <vt:lpstr>MP_Elev_14</vt:lpstr>
      <vt:lpstr>MP_Elev_15</vt:lpstr>
      <vt:lpstr>MP_Elev_16</vt:lpstr>
      <vt:lpstr>MP_Elev_17</vt:lpstr>
      <vt:lpstr>MP_Elev_18</vt:lpstr>
      <vt:lpstr>MP_Elev_19</vt:lpstr>
      <vt:lpstr>MP_Elev_2</vt:lpstr>
      <vt:lpstr>MP_Elev_20</vt:lpstr>
      <vt:lpstr>MP_Elev_21</vt:lpstr>
      <vt:lpstr>MP_Elev_22</vt:lpstr>
      <vt:lpstr>MP_Elev_23</vt:lpstr>
      <vt:lpstr>MP_Elev_24</vt:lpstr>
      <vt:lpstr>MP_Elev_25</vt:lpstr>
      <vt:lpstr>MP_Elev_26</vt:lpstr>
      <vt:lpstr>MP_Elev_27</vt:lpstr>
      <vt:lpstr>MP_Elev_28</vt:lpstr>
      <vt:lpstr>MP_Elev_29</vt:lpstr>
      <vt:lpstr>MP_Elev_3</vt:lpstr>
      <vt:lpstr>MP_Elev_30</vt:lpstr>
      <vt:lpstr>MP_Elev_31</vt:lpstr>
      <vt:lpstr>MP_Elev_32</vt:lpstr>
      <vt:lpstr>MP_Elev_33</vt:lpstr>
      <vt:lpstr>MP_Elev_34</vt:lpstr>
      <vt:lpstr>MP_Elev_35</vt:lpstr>
      <vt:lpstr>MP_Elev_36</vt:lpstr>
      <vt:lpstr>MP_Elev_37</vt:lpstr>
      <vt:lpstr>MP_Elev_38</vt:lpstr>
      <vt:lpstr>MP_Elev_39</vt:lpstr>
      <vt:lpstr>MP_Elev_4</vt:lpstr>
      <vt:lpstr>MP_Elev_40</vt:lpstr>
      <vt:lpstr>MP_Elev_41</vt:lpstr>
      <vt:lpstr>MP_Elev_42</vt:lpstr>
      <vt:lpstr>MP_Elev_43</vt:lpstr>
      <vt:lpstr>MP_Elev_44</vt:lpstr>
      <vt:lpstr>MP_Elev_45</vt:lpstr>
      <vt:lpstr>MP_Elev_46</vt:lpstr>
      <vt:lpstr>MP_Elev_47</vt:lpstr>
      <vt:lpstr>MP_Elev_48</vt:lpstr>
      <vt:lpstr>MP_Elev_49</vt:lpstr>
      <vt:lpstr>MP_Elev_5</vt:lpstr>
      <vt:lpstr>MP_Elev_50</vt:lpstr>
      <vt:lpstr>MP_Elev_51</vt:lpstr>
      <vt:lpstr>MP_Elev_6</vt:lpstr>
      <vt:lpstr>MP_Elev_7</vt:lpstr>
      <vt:lpstr>MP_Elev_8</vt:lpstr>
      <vt:lpstr>MP_Elev_9</vt:lpstr>
      <vt:lpstr>MP_Elev_Max</vt:lpstr>
      <vt:lpstr>MP_Elev_Min</vt:lpstr>
      <vt:lpstr>MP_Elev_Most</vt:lpstr>
      <vt:lpstr>MP_Elev_Time</vt:lpstr>
      <vt:lpstr>MP_In_1</vt:lpstr>
      <vt:lpstr>MP_In_10</vt:lpstr>
      <vt:lpstr>MP_In_11</vt:lpstr>
      <vt:lpstr>MP_In_12</vt:lpstr>
      <vt:lpstr>MP_In_13</vt:lpstr>
      <vt:lpstr>MP_In_14</vt:lpstr>
      <vt:lpstr>MP_In_15</vt:lpstr>
      <vt:lpstr>MP_In_16</vt:lpstr>
      <vt:lpstr>MP_In_17</vt:lpstr>
      <vt:lpstr>MP_In_18</vt:lpstr>
      <vt:lpstr>MP_In_19</vt:lpstr>
      <vt:lpstr>MP_In_2</vt:lpstr>
      <vt:lpstr>MP_In_20</vt:lpstr>
      <vt:lpstr>MP_In_21</vt:lpstr>
      <vt:lpstr>MP_In_22</vt:lpstr>
      <vt:lpstr>MP_In_23</vt:lpstr>
      <vt:lpstr>MP_In_24</vt:lpstr>
      <vt:lpstr>MP_In_25</vt:lpstr>
      <vt:lpstr>MP_In_26</vt:lpstr>
      <vt:lpstr>MP_In_27</vt:lpstr>
      <vt:lpstr>MP_In_28</vt:lpstr>
      <vt:lpstr>MP_In_29</vt:lpstr>
      <vt:lpstr>MP_In_3</vt:lpstr>
      <vt:lpstr>MP_In_30</vt:lpstr>
      <vt:lpstr>MP_In_31</vt:lpstr>
      <vt:lpstr>MP_In_32</vt:lpstr>
      <vt:lpstr>MP_In_33</vt:lpstr>
      <vt:lpstr>MP_In_34</vt:lpstr>
      <vt:lpstr>MP_In_35</vt:lpstr>
      <vt:lpstr>MP_In_36</vt:lpstr>
      <vt:lpstr>MP_In_37</vt:lpstr>
      <vt:lpstr>MP_In_38</vt:lpstr>
      <vt:lpstr>MP_In_39</vt:lpstr>
      <vt:lpstr>MP_In_4</vt:lpstr>
      <vt:lpstr>MP_In_40</vt:lpstr>
      <vt:lpstr>MP_In_41</vt:lpstr>
      <vt:lpstr>MP_In_42</vt:lpstr>
      <vt:lpstr>MP_In_43</vt:lpstr>
      <vt:lpstr>MP_In_44</vt:lpstr>
      <vt:lpstr>MP_In_45</vt:lpstr>
      <vt:lpstr>MP_In_46</vt:lpstr>
      <vt:lpstr>MP_In_47</vt:lpstr>
      <vt:lpstr>MP_In_48</vt:lpstr>
      <vt:lpstr>MP_In_49</vt:lpstr>
      <vt:lpstr>MP_In_5</vt:lpstr>
      <vt:lpstr>MP_In_50</vt:lpstr>
      <vt:lpstr>MP_In_51</vt:lpstr>
      <vt:lpstr>MP_In_6</vt:lpstr>
      <vt:lpstr>MP_In_7</vt:lpstr>
      <vt:lpstr>MP_In_8</vt:lpstr>
      <vt:lpstr>MP_In_9</vt:lpstr>
      <vt:lpstr>MP_In_Max</vt:lpstr>
      <vt:lpstr>MP_In_Min</vt:lpstr>
      <vt:lpstr>MP_In_Most</vt:lpstr>
      <vt:lpstr>MP_In_Time</vt:lpstr>
      <vt:lpstr>MP_Out_1</vt:lpstr>
      <vt:lpstr>MP_Out_10</vt:lpstr>
      <vt:lpstr>MP_Out_11</vt:lpstr>
      <vt:lpstr>MP_Out_12</vt:lpstr>
      <vt:lpstr>MP_Out_13</vt:lpstr>
      <vt:lpstr>MP_Out_14</vt:lpstr>
      <vt:lpstr>MP_Out_15</vt:lpstr>
      <vt:lpstr>MP_Out_16</vt:lpstr>
      <vt:lpstr>MP_Out_17</vt:lpstr>
      <vt:lpstr>MP_Out_18</vt:lpstr>
      <vt:lpstr>MP_Out_19</vt:lpstr>
      <vt:lpstr>MP_Out_2</vt:lpstr>
      <vt:lpstr>MP_Out_20</vt:lpstr>
      <vt:lpstr>MP_Out_21</vt:lpstr>
      <vt:lpstr>MP_Out_22</vt:lpstr>
      <vt:lpstr>MP_Out_23</vt:lpstr>
      <vt:lpstr>MP_Out_24</vt:lpstr>
      <vt:lpstr>MP_Out_25</vt:lpstr>
      <vt:lpstr>MP_Out_26</vt:lpstr>
      <vt:lpstr>MP_Out_27</vt:lpstr>
      <vt:lpstr>MP_Out_28</vt:lpstr>
      <vt:lpstr>MP_Out_29</vt:lpstr>
      <vt:lpstr>MP_Out_3</vt:lpstr>
      <vt:lpstr>MP_Out_30</vt:lpstr>
      <vt:lpstr>MP_Out_31</vt:lpstr>
      <vt:lpstr>MP_Out_32</vt:lpstr>
      <vt:lpstr>MP_Out_33</vt:lpstr>
      <vt:lpstr>MP_Out_34</vt:lpstr>
      <vt:lpstr>MP_Out_35</vt:lpstr>
      <vt:lpstr>MP_Out_36</vt:lpstr>
      <vt:lpstr>MP_Out_37</vt:lpstr>
      <vt:lpstr>MP_Out_38</vt:lpstr>
      <vt:lpstr>MP_Out_39</vt:lpstr>
      <vt:lpstr>MP_Out_4</vt:lpstr>
      <vt:lpstr>MP_Out_40</vt:lpstr>
      <vt:lpstr>MP_Out_41</vt:lpstr>
      <vt:lpstr>MP_Out_42</vt:lpstr>
      <vt:lpstr>MP_Out_43</vt:lpstr>
      <vt:lpstr>MP_Out_44</vt:lpstr>
      <vt:lpstr>MP_Out_45</vt:lpstr>
      <vt:lpstr>MP_Out_46</vt:lpstr>
      <vt:lpstr>MP_Out_47</vt:lpstr>
      <vt:lpstr>MP_Out_48</vt:lpstr>
      <vt:lpstr>MP_Out_49</vt:lpstr>
      <vt:lpstr>MP_Out_5</vt:lpstr>
      <vt:lpstr>MP_Out_50</vt:lpstr>
      <vt:lpstr>MP_Out_51</vt:lpstr>
      <vt:lpstr>MP_Out_6</vt:lpstr>
      <vt:lpstr>MP_Out_7</vt:lpstr>
      <vt:lpstr>MP_Out_8</vt:lpstr>
      <vt:lpstr>MP_Out_9</vt:lpstr>
      <vt:lpstr>MP_Out_Max</vt:lpstr>
      <vt:lpstr>MP_Out_Min</vt:lpstr>
      <vt:lpstr>MP_Out_Most</vt:lpstr>
      <vt:lpstr>MP_Out_Time</vt:lpstr>
      <vt:lpstr>MP_Stor_1</vt:lpstr>
      <vt:lpstr>MP_Stor_10</vt:lpstr>
      <vt:lpstr>MP_Stor_11</vt:lpstr>
      <vt:lpstr>MP_Stor_12</vt:lpstr>
      <vt:lpstr>MP_Stor_13</vt:lpstr>
      <vt:lpstr>MP_Stor_14</vt:lpstr>
      <vt:lpstr>MP_Stor_15</vt:lpstr>
      <vt:lpstr>MP_Stor_16</vt:lpstr>
      <vt:lpstr>MP_Stor_17</vt:lpstr>
      <vt:lpstr>MP_Stor_18</vt:lpstr>
      <vt:lpstr>MP_Stor_19</vt:lpstr>
      <vt:lpstr>MP_Stor_2</vt:lpstr>
      <vt:lpstr>MP_Stor_20</vt:lpstr>
      <vt:lpstr>MP_Stor_21</vt:lpstr>
      <vt:lpstr>MP_Stor_22</vt:lpstr>
      <vt:lpstr>MP_Stor_23</vt:lpstr>
      <vt:lpstr>MP_Stor_24</vt:lpstr>
      <vt:lpstr>MP_Stor_25</vt:lpstr>
      <vt:lpstr>MP_Stor_26</vt:lpstr>
      <vt:lpstr>MP_Stor_27</vt:lpstr>
      <vt:lpstr>MP_Stor_28</vt:lpstr>
      <vt:lpstr>MP_Stor_29</vt:lpstr>
      <vt:lpstr>MP_Stor_3</vt:lpstr>
      <vt:lpstr>MP_Stor_30</vt:lpstr>
      <vt:lpstr>MP_Stor_31</vt:lpstr>
      <vt:lpstr>MP_Stor_32</vt:lpstr>
      <vt:lpstr>MP_Stor_33</vt:lpstr>
      <vt:lpstr>MP_Stor_34</vt:lpstr>
      <vt:lpstr>MP_Stor_35</vt:lpstr>
      <vt:lpstr>MP_Stor_36</vt:lpstr>
      <vt:lpstr>MP_Stor_37</vt:lpstr>
      <vt:lpstr>MP_Stor_38</vt:lpstr>
      <vt:lpstr>MP_Stor_39</vt:lpstr>
      <vt:lpstr>MP_Stor_4</vt:lpstr>
      <vt:lpstr>MP_Stor_40</vt:lpstr>
      <vt:lpstr>MP_Stor_41</vt:lpstr>
      <vt:lpstr>MP_Stor_42</vt:lpstr>
      <vt:lpstr>MP_Stor_43</vt:lpstr>
      <vt:lpstr>MP_Stor_44</vt:lpstr>
      <vt:lpstr>MP_Stor_45</vt:lpstr>
      <vt:lpstr>MP_Stor_46</vt:lpstr>
      <vt:lpstr>MP_Stor_47</vt:lpstr>
      <vt:lpstr>MP_Stor_48</vt:lpstr>
      <vt:lpstr>MP_Stor_49</vt:lpstr>
      <vt:lpstr>MP_Stor_5</vt:lpstr>
      <vt:lpstr>MP_Stor_50</vt:lpstr>
      <vt:lpstr>MP_Stor_51</vt:lpstr>
      <vt:lpstr>MP_Stor_6</vt:lpstr>
      <vt:lpstr>MP_Stor_7</vt:lpstr>
      <vt:lpstr>MP_Stor_8</vt:lpstr>
      <vt:lpstr>MP_Stor_9</vt:lpstr>
      <vt:lpstr>MP_Stor_Max</vt:lpstr>
      <vt:lpstr>MP_Stor_Min</vt:lpstr>
      <vt:lpstr>MP_Stor_Most</vt:lpstr>
      <vt:lpstr>MP_Stor_Time</vt:lpstr>
      <vt:lpstr>MPIn_Unreg_1</vt:lpstr>
      <vt:lpstr>MPIn_Unreg_10</vt:lpstr>
      <vt:lpstr>MPIn_Unreg_11</vt:lpstr>
      <vt:lpstr>MPIn_Unreg_12</vt:lpstr>
      <vt:lpstr>MPIn_Unreg_13</vt:lpstr>
      <vt:lpstr>MPIn_Unreg_14</vt:lpstr>
      <vt:lpstr>MPIn_Unreg_15</vt:lpstr>
      <vt:lpstr>MPIn_Unreg_16</vt:lpstr>
      <vt:lpstr>MPIn_Unreg_17</vt:lpstr>
      <vt:lpstr>MPIn_Unreg_18</vt:lpstr>
      <vt:lpstr>MPIn_Unreg_19</vt:lpstr>
      <vt:lpstr>MPIn_Unreg_2</vt:lpstr>
      <vt:lpstr>MPIn_Unreg_20</vt:lpstr>
      <vt:lpstr>MPIn_Unreg_21</vt:lpstr>
      <vt:lpstr>MPIn_Unreg_22</vt:lpstr>
      <vt:lpstr>MPIn_Unreg_23</vt:lpstr>
      <vt:lpstr>MPIn_Unreg_24</vt:lpstr>
      <vt:lpstr>MPIn_Unreg_25</vt:lpstr>
      <vt:lpstr>MPIn_Unreg_26</vt:lpstr>
      <vt:lpstr>MPIn_Unreg_27</vt:lpstr>
      <vt:lpstr>MPIn_Unreg_28</vt:lpstr>
      <vt:lpstr>MPIn_Unreg_29</vt:lpstr>
      <vt:lpstr>MPIn_Unreg_3</vt:lpstr>
      <vt:lpstr>MPIn_Unreg_30</vt:lpstr>
      <vt:lpstr>MPIn_Unreg_31</vt:lpstr>
      <vt:lpstr>MPIn_Unreg_32</vt:lpstr>
      <vt:lpstr>MPIn_Unreg_33</vt:lpstr>
      <vt:lpstr>MPIn_Unreg_34</vt:lpstr>
      <vt:lpstr>MPIn_Unreg_35</vt:lpstr>
      <vt:lpstr>MPIn_Unreg_36</vt:lpstr>
      <vt:lpstr>MPIn_Unreg_37</vt:lpstr>
      <vt:lpstr>MPIn_Unreg_38</vt:lpstr>
      <vt:lpstr>MPIn_Unreg_39</vt:lpstr>
      <vt:lpstr>MPIn_Unreg_4</vt:lpstr>
      <vt:lpstr>MPIn_Unreg_40</vt:lpstr>
      <vt:lpstr>MPIn_Unreg_41</vt:lpstr>
      <vt:lpstr>MPIn_Unreg_42</vt:lpstr>
      <vt:lpstr>MPIn_Unreg_43</vt:lpstr>
      <vt:lpstr>MPIn_Unreg_44</vt:lpstr>
      <vt:lpstr>MPIn_Unreg_45</vt:lpstr>
      <vt:lpstr>MPIn_Unreg_46</vt:lpstr>
      <vt:lpstr>MPIn_Unreg_47</vt:lpstr>
      <vt:lpstr>MPIn_Unreg_48</vt:lpstr>
      <vt:lpstr>MPIn_Unreg_49</vt:lpstr>
      <vt:lpstr>MPIn_Unreg_5</vt:lpstr>
      <vt:lpstr>MPIn_Unreg_50</vt:lpstr>
      <vt:lpstr>MPIn_Unreg_51</vt:lpstr>
      <vt:lpstr>MPIn_Unreg_6</vt:lpstr>
      <vt:lpstr>MPIn_Unreg_7</vt:lpstr>
      <vt:lpstr>MPIn_Unreg_8</vt:lpstr>
      <vt:lpstr>MPIn_Unreg_9</vt:lpstr>
      <vt:lpstr>MPIn_Unreg_Max</vt:lpstr>
      <vt:lpstr>MPIn_Unreg_Min</vt:lpstr>
      <vt:lpstr>MPIn_Unreg_Most</vt:lpstr>
      <vt:lpstr>MPIn_Unreg_Time</vt:lpstr>
      <vt:lpstr>MWD_DivReq_1</vt:lpstr>
      <vt:lpstr>MWD_DivReq_10</vt:lpstr>
      <vt:lpstr>MWD_DivReq_11</vt:lpstr>
      <vt:lpstr>MWD_DivReq_12</vt:lpstr>
      <vt:lpstr>MWD_DivReq_13</vt:lpstr>
      <vt:lpstr>MWD_DivReq_14</vt:lpstr>
      <vt:lpstr>MWD_DivReq_15</vt:lpstr>
      <vt:lpstr>MWD_DivReq_16</vt:lpstr>
      <vt:lpstr>MWD_DivReq_17</vt:lpstr>
      <vt:lpstr>MWD_DivReq_18</vt:lpstr>
      <vt:lpstr>MWD_DivReq_19</vt:lpstr>
      <vt:lpstr>MWD_DivReq_2</vt:lpstr>
      <vt:lpstr>MWD_DivReq_20</vt:lpstr>
      <vt:lpstr>MWD_DivReq_21</vt:lpstr>
      <vt:lpstr>MWD_DivReq_22</vt:lpstr>
      <vt:lpstr>MWD_DivReq_23</vt:lpstr>
      <vt:lpstr>MWD_DivReq_24</vt:lpstr>
      <vt:lpstr>MWD_DivReq_25</vt:lpstr>
      <vt:lpstr>MWD_DivReq_26</vt:lpstr>
      <vt:lpstr>MWD_DivReq_27</vt:lpstr>
      <vt:lpstr>MWD_DivReq_28</vt:lpstr>
      <vt:lpstr>MWD_DivReq_29</vt:lpstr>
      <vt:lpstr>MWD_DivReq_3</vt:lpstr>
      <vt:lpstr>MWD_DivReq_30</vt:lpstr>
      <vt:lpstr>MWD_DivReq_31</vt:lpstr>
      <vt:lpstr>MWD_DivReq_32</vt:lpstr>
      <vt:lpstr>MWD_DivReq_33</vt:lpstr>
      <vt:lpstr>MWD_DivReq_34</vt:lpstr>
      <vt:lpstr>MWD_DivReq_35</vt:lpstr>
      <vt:lpstr>MWD_DivReq_36</vt:lpstr>
      <vt:lpstr>MWD_DivReq_37</vt:lpstr>
      <vt:lpstr>MWD_DivReq_38</vt:lpstr>
      <vt:lpstr>MWD_DivReq_39</vt:lpstr>
      <vt:lpstr>MWD_DivReq_4</vt:lpstr>
      <vt:lpstr>MWD_DivReq_40</vt:lpstr>
      <vt:lpstr>MWD_DivReq_41</vt:lpstr>
      <vt:lpstr>MWD_DivReq_42</vt:lpstr>
      <vt:lpstr>MWD_DivReq_43</vt:lpstr>
      <vt:lpstr>MWD_DivReq_44</vt:lpstr>
      <vt:lpstr>MWD_DivReq_45</vt:lpstr>
      <vt:lpstr>MWD_DivReq_46</vt:lpstr>
      <vt:lpstr>MWD_DivReq_47</vt:lpstr>
      <vt:lpstr>MWD_DivReq_48</vt:lpstr>
      <vt:lpstr>MWD_DivReq_49</vt:lpstr>
      <vt:lpstr>MWD_DivReq_5</vt:lpstr>
      <vt:lpstr>MWD_DivReq_50</vt:lpstr>
      <vt:lpstr>MWD_DivReq_51</vt:lpstr>
      <vt:lpstr>MWD_DivReq_6</vt:lpstr>
      <vt:lpstr>MWD_DivReq_7</vt:lpstr>
      <vt:lpstr>MWD_DivReq_8</vt:lpstr>
      <vt:lpstr>MWD_DivReq_9</vt:lpstr>
      <vt:lpstr>MWD_DivReq_Max</vt:lpstr>
      <vt:lpstr>MWD_DivReq_Min</vt:lpstr>
      <vt:lpstr>MWD_DivReq_Most</vt:lpstr>
      <vt:lpstr>MWD_DivReq_Time</vt:lpstr>
      <vt:lpstr>Nav_Elev_1</vt:lpstr>
      <vt:lpstr>Nav_Elev_10</vt:lpstr>
      <vt:lpstr>Nav_Elev_11</vt:lpstr>
      <vt:lpstr>Nav_Elev_12</vt:lpstr>
      <vt:lpstr>Nav_Elev_13</vt:lpstr>
      <vt:lpstr>Nav_Elev_14</vt:lpstr>
      <vt:lpstr>Nav_Elev_15</vt:lpstr>
      <vt:lpstr>Nav_Elev_16</vt:lpstr>
      <vt:lpstr>Nav_Elev_17</vt:lpstr>
      <vt:lpstr>Nav_Elev_18</vt:lpstr>
      <vt:lpstr>Nav_Elev_19</vt:lpstr>
      <vt:lpstr>Nav_Elev_2</vt:lpstr>
      <vt:lpstr>Nav_Elev_20</vt:lpstr>
      <vt:lpstr>Nav_Elev_21</vt:lpstr>
      <vt:lpstr>Nav_Elev_22</vt:lpstr>
      <vt:lpstr>Nav_Elev_23</vt:lpstr>
      <vt:lpstr>Nav_Elev_24</vt:lpstr>
      <vt:lpstr>Nav_Elev_25</vt:lpstr>
      <vt:lpstr>Nav_Elev_26</vt:lpstr>
      <vt:lpstr>Nav_Elev_27</vt:lpstr>
      <vt:lpstr>Nav_Elev_28</vt:lpstr>
      <vt:lpstr>Nav_Elev_29</vt:lpstr>
      <vt:lpstr>Nav_Elev_3</vt:lpstr>
      <vt:lpstr>Nav_Elev_30</vt:lpstr>
      <vt:lpstr>Nav_Elev_31</vt:lpstr>
      <vt:lpstr>Nav_Elev_32</vt:lpstr>
      <vt:lpstr>Nav_Elev_33</vt:lpstr>
      <vt:lpstr>Nav_Elev_34</vt:lpstr>
      <vt:lpstr>Nav_Elev_35</vt:lpstr>
      <vt:lpstr>Nav_Elev_36</vt:lpstr>
      <vt:lpstr>Nav_Elev_37</vt:lpstr>
      <vt:lpstr>Nav_Elev_38</vt:lpstr>
      <vt:lpstr>Nav_Elev_39</vt:lpstr>
      <vt:lpstr>Nav_Elev_4</vt:lpstr>
      <vt:lpstr>Nav_Elev_40</vt:lpstr>
      <vt:lpstr>Nav_Elev_41</vt:lpstr>
      <vt:lpstr>Nav_Elev_42</vt:lpstr>
      <vt:lpstr>Nav_Elev_43</vt:lpstr>
      <vt:lpstr>Nav_Elev_44</vt:lpstr>
      <vt:lpstr>Nav_Elev_45</vt:lpstr>
      <vt:lpstr>Nav_Elev_46</vt:lpstr>
      <vt:lpstr>Nav_Elev_47</vt:lpstr>
      <vt:lpstr>Nav_Elev_48</vt:lpstr>
      <vt:lpstr>Nav_Elev_49</vt:lpstr>
      <vt:lpstr>Nav_Elev_5</vt:lpstr>
      <vt:lpstr>Nav_Elev_50</vt:lpstr>
      <vt:lpstr>Nav_Elev_51</vt:lpstr>
      <vt:lpstr>Nav_Elev_6</vt:lpstr>
      <vt:lpstr>Nav_Elev_7</vt:lpstr>
      <vt:lpstr>Nav_Elev_8</vt:lpstr>
      <vt:lpstr>Nav_Elev_9</vt:lpstr>
      <vt:lpstr>Nav_Elev_Max</vt:lpstr>
      <vt:lpstr>Nav_Elev_Min</vt:lpstr>
      <vt:lpstr>Nav_Elev_Most</vt:lpstr>
      <vt:lpstr>Nav_Elev_Time</vt:lpstr>
      <vt:lpstr>Nav_In_1</vt:lpstr>
      <vt:lpstr>Nav_In_10</vt:lpstr>
      <vt:lpstr>Nav_In_11</vt:lpstr>
      <vt:lpstr>Nav_In_12</vt:lpstr>
      <vt:lpstr>Nav_In_13</vt:lpstr>
      <vt:lpstr>Nav_In_14</vt:lpstr>
      <vt:lpstr>Nav_In_15</vt:lpstr>
      <vt:lpstr>Nav_In_16</vt:lpstr>
      <vt:lpstr>Nav_In_17</vt:lpstr>
      <vt:lpstr>Nav_In_18</vt:lpstr>
      <vt:lpstr>Nav_In_19</vt:lpstr>
      <vt:lpstr>Nav_In_2</vt:lpstr>
      <vt:lpstr>Nav_In_20</vt:lpstr>
      <vt:lpstr>Nav_In_21</vt:lpstr>
      <vt:lpstr>Nav_In_22</vt:lpstr>
      <vt:lpstr>Nav_In_23</vt:lpstr>
      <vt:lpstr>Nav_In_24</vt:lpstr>
      <vt:lpstr>Nav_In_25</vt:lpstr>
      <vt:lpstr>Nav_In_26</vt:lpstr>
      <vt:lpstr>Nav_In_27</vt:lpstr>
      <vt:lpstr>Nav_In_28</vt:lpstr>
      <vt:lpstr>Nav_In_29</vt:lpstr>
      <vt:lpstr>Nav_In_3</vt:lpstr>
      <vt:lpstr>Nav_In_30</vt:lpstr>
      <vt:lpstr>Nav_In_31</vt:lpstr>
      <vt:lpstr>Nav_In_32</vt:lpstr>
      <vt:lpstr>Nav_In_33</vt:lpstr>
      <vt:lpstr>Nav_In_34</vt:lpstr>
      <vt:lpstr>Nav_In_35</vt:lpstr>
      <vt:lpstr>Nav_In_36</vt:lpstr>
      <vt:lpstr>Nav_In_37</vt:lpstr>
      <vt:lpstr>Nav_In_38</vt:lpstr>
      <vt:lpstr>Nav_In_39</vt:lpstr>
      <vt:lpstr>Nav_In_4</vt:lpstr>
      <vt:lpstr>Nav_In_40</vt:lpstr>
      <vt:lpstr>Nav_In_41</vt:lpstr>
      <vt:lpstr>Nav_In_42</vt:lpstr>
      <vt:lpstr>Nav_In_43</vt:lpstr>
      <vt:lpstr>Nav_In_44</vt:lpstr>
      <vt:lpstr>Nav_In_45</vt:lpstr>
      <vt:lpstr>Nav_In_46</vt:lpstr>
      <vt:lpstr>Nav_In_47</vt:lpstr>
      <vt:lpstr>Nav_In_48</vt:lpstr>
      <vt:lpstr>Nav_In_49</vt:lpstr>
      <vt:lpstr>Nav_In_5</vt:lpstr>
      <vt:lpstr>Nav_In_50</vt:lpstr>
      <vt:lpstr>Nav_In_51</vt:lpstr>
      <vt:lpstr>Nav_In_6</vt:lpstr>
      <vt:lpstr>Nav_In_7</vt:lpstr>
      <vt:lpstr>Nav_In_8</vt:lpstr>
      <vt:lpstr>Nav_In_9</vt:lpstr>
      <vt:lpstr>Nav_In_Max</vt:lpstr>
      <vt:lpstr>Nav_In_Min</vt:lpstr>
      <vt:lpstr>Nav_In_Most</vt:lpstr>
      <vt:lpstr>Nav_In_Time</vt:lpstr>
      <vt:lpstr>Nav_Out_1</vt:lpstr>
      <vt:lpstr>Nav_Out_10</vt:lpstr>
      <vt:lpstr>Nav_Out_11</vt:lpstr>
      <vt:lpstr>Nav_Out_12</vt:lpstr>
      <vt:lpstr>Nav_Out_13</vt:lpstr>
      <vt:lpstr>Nav_Out_14</vt:lpstr>
      <vt:lpstr>Nav_Out_15</vt:lpstr>
      <vt:lpstr>Nav_Out_16</vt:lpstr>
      <vt:lpstr>Nav_Out_17</vt:lpstr>
      <vt:lpstr>Nav_Out_18</vt:lpstr>
      <vt:lpstr>Nav_Out_19</vt:lpstr>
      <vt:lpstr>Nav_Out_2</vt:lpstr>
      <vt:lpstr>Nav_Out_20</vt:lpstr>
      <vt:lpstr>Nav_Out_21</vt:lpstr>
      <vt:lpstr>Nav_Out_22</vt:lpstr>
      <vt:lpstr>Nav_Out_23</vt:lpstr>
      <vt:lpstr>Nav_Out_24</vt:lpstr>
      <vt:lpstr>Nav_Out_25</vt:lpstr>
      <vt:lpstr>Nav_Out_26</vt:lpstr>
      <vt:lpstr>Nav_Out_27</vt:lpstr>
      <vt:lpstr>Nav_Out_28</vt:lpstr>
      <vt:lpstr>Nav_Out_29</vt:lpstr>
      <vt:lpstr>Nav_Out_3</vt:lpstr>
      <vt:lpstr>Nav_Out_30</vt:lpstr>
      <vt:lpstr>Nav_Out_31</vt:lpstr>
      <vt:lpstr>Nav_Out_32</vt:lpstr>
      <vt:lpstr>Nav_Out_33</vt:lpstr>
      <vt:lpstr>Nav_Out_34</vt:lpstr>
      <vt:lpstr>Nav_Out_35</vt:lpstr>
      <vt:lpstr>Nav_Out_36</vt:lpstr>
      <vt:lpstr>Nav_Out_37</vt:lpstr>
      <vt:lpstr>Nav_Out_38</vt:lpstr>
      <vt:lpstr>Nav_Out_39</vt:lpstr>
      <vt:lpstr>Nav_Out_4</vt:lpstr>
      <vt:lpstr>Nav_Out_40</vt:lpstr>
      <vt:lpstr>Nav_Out_41</vt:lpstr>
      <vt:lpstr>Nav_Out_42</vt:lpstr>
      <vt:lpstr>Nav_Out_43</vt:lpstr>
      <vt:lpstr>Nav_Out_44</vt:lpstr>
      <vt:lpstr>Nav_Out_45</vt:lpstr>
      <vt:lpstr>Nav_Out_46</vt:lpstr>
      <vt:lpstr>Nav_Out_47</vt:lpstr>
      <vt:lpstr>Nav_Out_48</vt:lpstr>
      <vt:lpstr>Nav_Out_49</vt:lpstr>
      <vt:lpstr>Nav_Out_5</vt:lpstr>
      <vt:lpstr>Nav_Out_50</vt:lpstr>
      <vt:lpstr>Nav_Out_51</vt:lpstr>
      <vt:lpstr>Nav_Out_6</vt:lpstr>
      <vt:lpstr>Nav_Out_7</vt:lpstr>
      <vt:lpstr>Nav_Out_8</vt:lpstr>
      <vt:lpstr>Nav_Out_9</vt:lpstr>
      <vt:lpstr>Nav_Out_Max</vt:lpstr>
      <vt:lpstr>Nav_Out_Min</vt:lpstr>
      <vt:lpstr>Nav_Out_Most</vt:lpstr>
      <vt:lpstr>Nav_Out_Time</vt:lpstr>
      <vt:lpstr>Nav_Spill_1</vt:lpstr>
      <vt:lpstr>Nav_Spill_10</vt:lpstr>
      <vt:lpstr>Nav_Spill_11</vt:lpstr>
      <vt:lpstr>Nav_Spill_12</vt:lpstr>
      <vt:lpstr>Nav_Spill_13</vt:lpstr>
      <vt:lpstr>Nav_Spill_14</vt:lpstr>
      <vt:lpstr>Nav_Spill_15</vt:lpstr>
      <vt:lpstr>Nav_Spill_16</vt:lpstr>
      <vt:lpstr>Nav_Spill_17</vt:lpstr>
      <vt:lpstr>Nav_Spill_18</vt:lpstr>
      <vt:lpstr>Nav_Spill_19</vt:lpstr>
      <vt:lpstr>Nav_Spill_2</vt:lpstr>
      <vt:lpstr>Nav_Spill_20</vt:lpstr>
      <vt:lpstr>Nav_Spill_21</vt:lpstr>
      <vt:lpstr>Nav_Spill_22</vt:lpstr>
      <vt:lpstr>Nav_Spill_23</vt:lpstr>
      <vt:lpstr>Nav_Spill_24</vt:lpstr>
      <vt:lpstr>Nav_Spill_25</vt:lpstr>
      <vt:lpstr>Nav_Spill_26</vt:lpstr>
      <vt:lpstr>Nav_Spill_27</vt:lpstr>
      <vt:lpstr>Nav_Spill_28</vt:lpstr>
      <vt:lpstr>Nav_Spill_29</vt:lpstr>
      <vt:lpstr>Nav_Spill_3</vt:lpstr>
      <vt:lpstr>Nav_Spill_30</vt:lpstr>
      <vt:lpstr>Nav_Spill_31</vt:lpstr>
      <vt:lpstr>Nav_Spill_32</vt:lpstr>
      <vt:lpstr>Nav_Spill_33</vt:lpstr>
      <vt:lpstr>Nav_Spill_34</vt:lpstr>
      <vt:lpstr>Nav_Spill_35</vt:lpstr>
      <vt:lpstr>Nav_Spill_36</vt:lpstr>
      <vt:lpstr>Nav_Spill_37</vt:lpstr>
      <vt:lpstr>Nav_Spill_38</vt:lpstr>
      <vt:lpstr>Nav_Spill_39</vt:lpstr>
      <vt:lpstr>Nav_Spill_4</vt:lpstr>
      <vt:lpstr>Nav_Spill_40</vt:lpstr>
      <vt:lpstr>Nav_Spill_41</vt:lpstr>
      <vt:lpstr>Nav_Spill_42</vt:lpstr>
      <vt:lpstr>Nav_Spill_43</vt:lpstr>
      <vt:lpstr>Nav_Spill_44</vt:lpstr>
      <vt:lpstr>Nav_Spill_45</vt:lpstr>
      <vt:lpstr>Nav_Spill_46</vt:lpstr>
      <vt:lpstr>Nav_Spill_47</vt:lpstr>
      <vt:lpstr>Nav_Spill_48</vt:lpstr>
      <vt:lpstr>Nav_Spill_49</vt:lpstr>
      <vt:lpstr>Nav_Spill_5</vt:lpstr>
      <vt:lpstr>Nav_Spill_50</vt:lpstr>
      <vt:lpstr>Nav_Spill_51</vt:lpstr>
      <vt:lpstr>Nav_Spill_6</vt:lpstr>
      <vt:lpstr>Nav_Spill_7</vt:lpstr>
      <vt:lpstr>Nav_Spill_8</vt:lpstr>
      <vt:lpstr>Nav_Spill_9</vt:lpstr>
      <vt:lpstr>Nav_Spill_Max</vt:lpstr>
      <vt:lpstr>Nav_Spill_Min</vt:lpstr>
      <vt:lpstr>Nav_Spill_Most</vt:lpstr>
      <vt:lpstr>Nav_Spill_Time</vt:lpstr>
      <vt:lpstr>Nav_Stor_1</vt:lpstr>
      <vt:lpstr>Nav_Stor_10</vt:lpstr>
      <vt:lpstr>Nav_Stor_11</vt:lpstr>
      <vt:lpstr>Nav_Stor_12</vt:lpstr>
      <vt:lpstr>Nav_Stor_13</vt:lpstr>
      <vt:lpstr>Nav_Stor_14</vt:lpstr>
      <vt:lpstr>Nav_Stor_15</vt:lpstr>
      <vt:lpstr>Nav_Stor_16</vt:lpstr>
      <vt:lpstr>Nav_Stor_17</vt:lpstr>
      <vt:lpstr>Nav_Stor_18</vt:lpstr>
      <vt:lpstr>Nav_Stor_19</vt:lpstr>
      <vt:lpstr>Nav_Stor_2</vt:lpstr>
      <vt:lpstr>Nav_Stor_20</vt:lpstr>
      <vt:lpstr>Nav_Stor_21</vt:lpstr>
      <vt:lpstr>Nav_Stor_22</vt:lpstr>
      <vt:lpstr>Nav_Stor_23</vt:lpstr>
      <vt:lpstr>Nav_Stor_24</vt:lpstr>
      <vt:lpstr>Nav_Stor_25</vt:lpstr>
      <vt:lpstr>Nav_Stor_26</vt:lpstr>
      <vt:lpstr>Nav_Stor_27</vt:lpstr>
      <vt:lpstr>Nav_Stor_28</vt:lpstr>
      <vt:lpstr>Nav_Stor_29</vt:lpstr>
      <vt:lpstr>Nav_Stor_3</vt:lpstr>
      <vt:lpstr>Nav_Stor_30</vt:lpstr>
      <vt:lpstr>Nav_Stor_31</vt:lpstr>
      <vt:lpstr>Nav_Stor_32</vt:lpstr>
      <vt:lpstr>Nav_Stor_33</vt:lpstr>
      <vt:lpstr>Nav_Stor_34</vt:lpstr>
      <vt:lpstr>Nav_Stor_35</vt:lpstr>
      <vt:lpstr>Nav_Stor_36</vt:lpstr>
      <vt:lpstr>Nav_Stor_37</vt:lpstr>
      <vt:lpstr>Nav_Stor_38</vt:lpstr>
      <vt:lpstr>Nav_Stor_39</vt:lpstr>
      <vt:lpstr>Nav_Stor_4</vt:lpstr>
      <vt:lpstr>Nav_Stor_40</vt:lpstr>
      <vt:lpstr>Nav_Stor_41</vt:lpstr>
      <vt:lpstr>Nav_Stor_42</vt:lpstr>
      <vt:lpstr>Nav_Stor_43</vt:lpstr>
      <vt:lpstr>Nav_Stor_44</vt:lpstr>
      <vt:lpstr>Nav_Stor_45</vt:lpstr>
      <vt:lpstr>Nav_Stor_46</vt:lpstr>
      <vt:lpstr>Nav_Stor_47</vt:lpstr>
      <vt:lpstr>Nav_Stor_48</vt:lpstr>
      <vt:lpstr>Nav_Stor_49</vt:lpstr>
      <vt:lpstr>Nav_Stor_5</vt:lpstr>
      <vt:lpstr>Nav_Stor_50</vt:lpstr>
      <vt:lpstr>Nav_Stor_51</vt:lpstr>
      <vt:lpstr>Nav_Stor_6</vt:lpstr>
      <vt:lpstr>Nav_Stor_7</vt:lpstr>
      <vt:lpstr>Nav_Stor_8</vt:lpstr>
      <vt:lpstr>Nav_Stor_9</vt:lpstr>
      <vt:lpstr>Nav_Stor_Max</vt:lpstr>
      <vt:lpstr>Nav_Stor_Min</vt:lpstr>
      <vt:lpstr>Nav_Stor_Most</vt:lpstr>
      <vt:lpstr>Nav_Stor_Time</vt:lpstr>
      <vt:lpstr>NavajoUnregInflow</vt:lpstr>
      <vt:lpstr>NavajoUnregInflow1</vt:lpstr>
      <vt:lpstr>NavajoUnregInflow2</vt:lpstr>
      <vt:lpstr>NIIP_DivReq_1</vt:lpstr>
      <vt:lpstr>NIIP_DivReq_10</vt:lpstr>
      <vt:lpstr>NIIP_DivReq_11</vt:lpstr>
      <vt:lpstr>NIIP_DivReq_12</vt:lpstr>
      <vt:lpstr>NIIP_DivReq_13</vt:lpstr>
      <vt:lpstr>NIIP_DivReq_14</vt:lpstr>
      <vt:lpstr>NIIP_DivReq_15</vt:lpstr>
      <vt:lpstr>NIIP_DivReq_16</vt:lpstr>
      <vt:lpstr>NIIP_DivReq_17</vt:lpstr>
      <vt:lpstr>NIIP_DivReq_18</vt:lpstr>
      <vt:lpstr>NIIP_DivReq_19</vt:lpstr>
      <vt:lpstr>NIIP_DivReq_2</vt:lpstr>
      <vt:lpstr>NIIP_DivReq_20</vt:lpstr>
      <vt:lpstr>NIIP_DivReq_21</vt:lpstr>
      <vt:lpstr>NIIP_DivReq_22</vt:lpstr>
      <vt:lpstr>NIIP_DivReq_23</vt:lpstr>
      <vt:lpstr>NIIP_DivReq_24</vt:lpstr>
      <vt:lpstr>NIIP_DivReq_25</vt:lpstr>
      <vt:lpstr>NIIP_DivReq_26</vt:lpstr>
      <vt:lpstr>NIIP_DivReq_27</vt:lpstr>
      <vt:lpstr>NIIP_DivReq_28</vt:lpstr>
      <vt:lpstr>NIIP_DivReq_29</vt:lpstr>
      <vt:lpstr>NIIP_DivReq_3</vt:lpstr>
      <vt:lpstr>NIIP_DivReq_30</vt:lpstr>
      <vt:lpstr>NIIP_DivReq_31</vt:lpstr>
      <vt:lpstr>NIIP_DivReq_32</vt:lpstr>
      <vt:lpstr>NIIP_DivReq_33</vt:lpstr>
      <vt:lpstr>NIIP_DivReq_34</vt:lpstr>
      <vt:lpstr>NIIP_DivReq_35</vt:lpstr>
      <vt:lpstr>NIIP_DivReq_36</vt:lpstr>
      <vt:lpstr>NIIP_DivReq_37</vt:lpstr>
      <vt:lpstr>NIIP_DivReq_38</vt:lpstr>
      <vt:lpstr>NIIP_DivReq_39</vt:lpstr>
      <vt:lpstr>NIIP_DivReq_4</vt:lpstr>
      <vt:lpstr>NIIP_DivReq_40</vt:lpstr>
      <vt:lpstr>NIIP_DivReq_41</vt:lpstr>
      <vt:lpstr>NIIP_DivReq_42</vt:lpstr>
      <vt:lpstr>NIIP_DivReq_43</vt:lpstr>
      <vt:lpstr>NIIP_DivReq_44</vt:lpstr>
      <vt:lpstr>NIIP_DivReq_45</vt:lpstr>
      <vt:lpstr>NIIP_DivReq_46</vt:lpstr>
      <vt:lpstr>NIIP_DivReq_47</vt:lpstr>
      <vt:lpstr>NIIP_DivReq_48</vt:lpstr>
      <vt:lpstr>NIIP_DivReq_49</vt:lpstr>
      <vt:lpstr>NIIP_DivReq_5</vt:lpstr>
      <vt:lpstr>NIIP_DivReq_50</vt:lpstr>
      <vt:lpstr>NIIP_DivReq_51</vt:lpstr>
      <vt:lpstr>NIIP_DivReq_6</vt:lpstr>
      <vt:lpstr>NIIP_DivReq_7</vt:lpstr>
      <vt:lpstr>NIIP_DivReq_8</vt:lpstr>
      <vt:lpstr>NIIP_DivReq_9</vt:lpstr>
      <vt:lpstr>NIIP_DivReq_Max</vt:lpstr>
      <vt:lpstr>NIIP_DivReq_Min</vt:lpstr>
      <vt:lpstr>NIIP_DivReq_Most</vt:lpstr>
      <vt:lpstr>NIIP_DivReq_Time</vt:lpstr>
      <vt:lpstr>NodeID</vt:lpstr>
      <vt:lpstr>NvIn_Unreg_1</vt:lpstr>
      <vt:lpstr>NvIn_Unreg_10</vt:lpstr>
      <vt:lpstr>NvIn_Unreg_11</vt:lpstr>
      <vt:lpstr>NvIn_Unreg_12</vt:lpstr>
      <vt:lpstr>NvIn_Unreg_13</vt:lpstr>
      <vt:lpstr>NvIn_Unreg_14</vt:lpstr>
      <vt:lpstr>NvIn_Unreg_15</vt:lpstr>
      <vt:lpstr>NvIn_Unreg_16</vt:lpstr>
      <vt:lpstr>NvIn_Unreg_17</vt:lpstr>
      <vt:lpstr>NvIn_Unreg_18</vt:lpstr>
      <vt:lpstr>NvIn_Unreg_19</vt:lpstr>
      <vt:lpstr>NvIn_Unreg_2</vt:lpstr>
      <vt:lpstr>NvIn_Unreg_20</vt:lpstr>
      <vt:lpstr>NvIn_Unreg_21</vt:lpstr>
      <vt:lpstr>NvIn_Unreg_22</vt:lpstr>
      <vt:lpstr>NvIn_Unreg_23</vt:lpstr>
      <vt:lpstr>NvIn_Unreg_24</vt:lpstr>
      <vt:lpstr>NvIn_Unreg_25</vt:lpstr>
      <vt:lpstr>NvIn_Unreg_26</vt:lpstr>
      <vt:lpstr>NvIn_Unreg_27</vt:lpstr>
      <vt:lpstr>NvIn_Unreg_28</vt:lpstr>
      <vt:lpstr>NvIn_Unreg_29</vt:lpstr>
      <vt:lpstr>NvIn_Unreg_3</vt:lpstr>
      <vt:lpstr>NvIn_Unreg_30</vt:lpstr>
      <vt:lpstr>NvIn_Unreg_31</vt:lpstr>
      <vt:lpstr>NvIn_Unreg_32</vt:lpstr>
      <vt:lpstr>NvIn_Unreg_33</vt:lpstr>
      <vt:lpstr>NvIn_Unreg_34</vt:lpstr>
      <vt:lpstr>NvIn_Unreg_35</vt:lpstr>
      <vt:lpstr>NvIn_Unreg_36</vt:lpstr>
      <vt:lpstr>NvIn_Unreg_37</vt:lpstr>
      <vt:lpstr>NvIn_Unreg_38</vt:lpstr>
      <vt:lpstr>NvIn_Unreg_39</vt:lpstr>
      <vt:lpstr>NvIn_Unreg_4</vt:lpstr>
      <vt:lpstr>NvIn_Unreg_40</vt:lpstr>
      <vt:lpstr>NvIn_Unreg_41</vt:lpstr>
      <vt:lpstr>NvIn_Unreg_42</vt:lpstr>
      <vt:lpstr>NvIn_Unreg_43</vt:lpstr>
      <vt:lpstr>NvIn_Unreg_44</vt:lpstr>
      <vt:lpstr>NvIn_Unreg_45</vt:lpstr>
      <vt:lpstr>NvIn_Unreg_46</vt:lpstr>
      <vt:lpstr>NvIn_Unreg_47</vt:lpstr>
      <vt:lpstr>NvIn_Unreg_48</vt:lpstr>
      <vt:lpstr>NvIn_Unreg_49</vt:lpstr>
      <vt:lpstr>NvIn_Unreg_5</vt:lpstr>
      <vt:lpstr>NvIn_Unreg_50</vt:lpstr>
      <vt:lpstr>NvIn_Unreg_51</vt:lpstr>
      <vt:lpstr>NvIn_Unreg_6</vt:lpstr>
      <vt:lpstr>NvIn_Unreg_7</vt:lpstr>
      <vt:lpstr>NvIn_Unreg_8</vt:lpstr>
      <vt:lpstr>NvIn_Unreg_9</vt:lpstr>
      <vt:lpstr>NvIn_Unreg_Max</vt:lpstr>
      <vt:lpstr>NvIn_Unreg_Min</vt:lpstr>
      <vt:lpstr>NvIn_Unreg_Most</vt:lpstr>
      <vt:lpstr>NvIn_Unreg_Time</vt:lpstr>
      <vt:lpstr>Pow_Egy_1</vt:lpstr>
      <vt:lpstr>Pow_Egy_10</vt:lpstr>
      <vt:lpstr>Pow_Egy_11</vt:lpstr>
      <vt:lpstr>Pow_Egy_12</vt:lpstr>
      <vt:lpstr>Pow_Egy_13</vt:lpstr>
      <vt:lpstr>Pow_Egy_14</vt:lpstr>
      <vt:lpstr>Pow_Egy_15</vt:lpstr>
      <vt:lpstr>Pow_Egy_16</vt:lpstr>
      <vt:lpstr>Pow_Egy_17</vt:lpstr>
      <vt:lpstr>Pow_Egy_18</vt:lpstr>
      <vt:lpstr>Pow_Egy_19</vt:lpstr>
      <vt:lpstr>Pow_Egy_2</vt:lpstr>
      <vt:lpstr>Pow_Egy_20</vt:lpstr>
      <vt:lpstr>Pow_Egy_21</vt:lpstr>
      <vt:lpstr>Pow_Egy_22</vt:lpstr>
      <vt:lpstr>Pow_Egy_23</vt:lpstr>
      <vt:lpstr>Pow_Egy_24</vt:lpstr>
      <vt:lpstr>Pow_Egy_25</vt:lpstr>
      <vt:lpstr>Pow_Egy_26</vt:lpstr>
      <vt:lpstr>Pow_Egy_27</vt:lpstr>
      <vt:lpstr>Pow_Egy_28</vt:lpstr>
      <vt:lpstr>Pow_Egy_29</vt:lpstr>
      <vt:lpstr>Pow_Egy_3</vt:lpstr>
      <vt:lpstr>Pow_Egy_30</vt:lpstr>
      <vt:lpstr>Pow_Egy_31</vt:lpstr>
      <vt:lpstr>Pow_Egy_32</vt:lpstr>
      <vt:lpstr>Pow_Egy_33</vt:lpstr>
      <vt:lpstr>Pow_Egy_34</vt:lpstr>
      <vt:lpstr>Pow_Egy_35</vt:lpstr>
      <vt:lpstr>Pow_Egy_36</vt:lpstr>
      <vt:lpstr>Pow_Egy_37</vt:lpstr>
      <vt:lpstr>Pow_Egy_38</vt:lpstr>
      <vt:lpstr>Pow_Egy_39</vt:lpstr>
      <vt:lpstr>Pow_Egy_4</vt:lpstr>
      <vt:lpstr>Pow_Egy_40</vt:lpstr>
      <vt:lpstr>Pow_Egy_41</vt:lpstr>
      <vt:lpstr>Pow_Egy_42</vt:lpstr>
      <vt:lpstr>Pow_Egy_43</vt:lpstr>
      <vt:lpstr>Pow_Egy_44</vt:lpstr>
      <vt:lpstr>Pow_Egy_45</vt:lpstr>
      <vt:lpstr>Pow_Egy_46</vt:lpstr>
      <vt:lpstr>Pow_Egy_47</vt:lpstr>
      <vt:lpstr>Pow_Egy_48</vt:lpstr>
      <vt:lpstr>Pow_Egy_49</vt:lpstr>
      <vt:lpstr>Pow_Egy_5</vt:lpstr>
      <vt:lpstr>Pow_Egy_50</vt:lpstr>
      <vt:lpstr>Pow_Egy_51</vt:lpstr>
      <vt:lpstr>Pow_Egy_6</vt:lpstr>
      <vt:lpstr>Pow_Egy_7</vt:lpstr>
      <vt:lpstr>Pow_Egy_8</vt:lpstr>
      <vt:lpstr>Pow_Egy_9</vt:lpstr>
      <vt:lpstr>Pow_Egy_Max</vt:lpstr>
      <vt:lpstr>Pow_Egy_Min</vt:lpstr>
      <vt:lpstr>Pow_Egy_Most</vt:lpstr>
      <vt:lpstr>Pow_Egy_Time</vt:lpstr>
      <vt:lpstr>Pow_Elev_1</vt:lpstr>
      <vt:lpstr>Pow_Elev_10</vt:lpstr>
      <vt:lpstr>Pow_Elev_11</vt:lpstr>
      <vt:lpstr>Pow_Elev_12</vt:lpstr>
      <vt:lpstr>Pow_Elev_13</vt:lpstr>
      <vt:lpstr>Pow_Elev_14</vt:lpstr>
      <vt:lpstr>Pow_Elev_15</vt:lpstr>
      <vt:lpstr>Pow_Elev_16</vt:lpstr>
      <vt:lpstr>Pow_Elev_17</vt:lpstr>
      <vt:lpstr>Pow_Elev_18</vt:lpstr>
      <vt:lpstr>Pow_Elev_19</vt:lpstr>
      <vt:lpstr>Pow_Elev_2</vt:lpstr>
      <vt:lpstr>Pow_Elev_20</vt:lpstr>
      <vt:lpstr>Pow_Elev_21</vt:lpstr>
      <vt:lpstr>Pow_Elev_22</vt:lpstr>
      <vt:lpstr>Pow_Elev_23</vt:lpstr>
      <vt:lpstr>Pow_Elev_24</vt:lpstr>
      <vt:lpstr>Pow_Elev_25</vt:lpstr>
      <vt:lpstr>Pow_Elev_26</vt:lpstr>
      <vt:lpstr>Pow_Elev_27</vt:lpstr>
      <vt:lpstr>Pow_Elev_28</vt:lpstr>
      <vt:lpstr>Pow_Elev_29</vt:lpstr>
      <vt:lpstr>Pow_Elev_3</vt:lpstr>
      <vt:lpstr>Pow_Elev_30</vt:lpstr>
      <vt:lpstr>Pow_Elev_31</vt:lpstr>
      <vt:lpstr>Pow_Elev_32</vt:lpstr>
      <vt:lpstr>Pow_Elev_33</vt:lpstr>
      <vt:lpstr>Pow_Elev_34</vt:lpstr>
      <vt:lpstr>Pow_Elev_35</vt:lpstr>
      <vt:lpstr>Pow_Elev_36</vt:lpstr>
      <vt:lpstr>Pow_Elev_37</vt:lpstr>
      <vt:lpstr>Pow_Elev_38</vt:lpstr>
      <vt:lpstr>Pow_Elev_39</vt:lpstr>
      <vt:lpstr>Pow_Elev_4</vt:lpstr>
      <vt:lpstr>Pow_Elev_40</vt:lpstr>
      <vt:lpstr>Pow_Elev_41</vt:lpstr>
      <vt:lpstr>Pow_Elev_42</vt:lpstr>
      <vt:lpstr>Pow_Elev_43</vt:lpstr>
      <vt:lpstr>Pow_Elev_44</vt:lpstr>
      <vt:lpstr>Pow_Elev_45</vt:lpstr>
      <vt:lpstr>Pow_Elev_46</vt:lpstr>
      <vt:lpstr>Pow_Elev_47</vt:lpstr>
      <vt:lpstr>Pow_Elev_48</vt:lpstr>
      <vt:lpstr>Pow_Elev_49</vt:lpstr>
      <vt:lpstr>Pow_Elev_5</vt:lpstr>
      <vt:lpstr>Pow_Elev_50</vt:lpstr>
      <vt:lpstr>Pow_Elev_51</vt:lpstr>
      <vt:lpstr>Pow_Elev_6</vt:lpstr>
      <vt:lpstr>Pow_Elev_7</vt:lpstr>
      <vt:lpstr>Pow_Elev_8</vt:lpstr>
      <vt:lpstr>Pow_Elev_9</vt:lpstr>
      <vt:lpstr>Pow_Elev_Max</vt:lpstr>
      <vt:lpstr>Pow_Elev_Min</vt:lpstr>
      <vt:lpstr>Pow_Elev_Most</vt:lpstr>
      <vt:lpstr>Pow_Elev_Time</vt:lpstr>
      <vt:lpstr>Pow_In_1</vt:lpstr>
      <vt:lpstr>Pow_In_10</vt:lpstr>
      <vt:lpstr>Pow_In_11</vt:lpstr>
      <vt:lpstr>Pow_In_12</vt:lpstr>
      <vt:lpstr>Pow_In_13</vt:lpstr>
      <vt:lpstr>Pow_In_14</vt:lpstr>
      <vt:lpstr>Pow_In_15</vt:lpstr>
      <vt:lpstr>Pow_In_16</vt:lpstr>
      <vt:lpstr>Pow_In_17</vt:lpstr>
      <vt:lpstr>Pow_In_18</vt:lpstr>
      <vt:lpstr>Pow_In_19</vt:lpstr>
      <vt:lpstr>Pow_In_2</vt:lpstr>
      <vt:lpstr>Pow_In_20</vt:lpstr>
      <vt:lpstr>Pow_In_21</vt:lpstr>
      <vt:lpstr>Pow_In_22</vt:lpstr>
      <vt:lpstr>Pow_In_23</vt:lpstr>
      <vt:lpstr>Pow_In_24</vt:lpstr>
      <vt:lpstr>Pow_In_25</vt:lpstr>
      <vt:lpstr>Pow_In_26</vt:lpstr>
      <vt:lpstr>Pow_In_27</vt:lpstr>
      <vt:lpstr>Pow_In_28</vt:lpstr>
      <vt:lpstr>Pow_In_29</vt:lpstr>
      <vt:lpstr>Pow_In_3</vt:lpstr>
      <vt:lpstr>Pow_In_30</vt:lpstr>
      <vt:lpstr>Pow_In_31</vt:lpstr>
      <vt:lpstr>Pow_In_32</vt:lpstr>
      <vt:lpstr>Pow_In_33</vt:lpstr>
      <vt:lpstr>Pow_In_34</vt:lpstr>
      <vt:lpstr>Pow_In_35</vt:lpstr>
      <vt:lpstr>Pow_In_36</vt:lpstr>
      <vt:lpstr>Pow_In_37</vt:lpstr>
      <vt:lpstr>Pow_In_38</vt:lpstr>
      <vt:lpstr>Pow_In_39</vt:lpstr>
      <vt:lpstr>Pow_In_4</vt:lpstr>
      <vt:lpstr>Pow_In_40</vt:lpstr>
      <vt:lpstr>Pow_In_41</vt:lpstr>
      <vt:lpstr>Pow_In_42</vt:lpstr>
      <vt:lpstr>Pow_In_43</vt:lpstr>
      <vt:lpstr>Pow_In_44</vt:lpstr>
      <vt:lpstr>Pow_In_45</vt:lpstr>
      <vt:lpstr>Pow_In_46</vt:lpstr>
      <vt:lpstr>Pow_In_47</vt:lpstr>
      <vt:lpstr>Pow_In_48</vt:lpstr>
      <vt:lpstr>Pow_In_49</vt:lpstr>
      <vt:lpstr>Pow_In_5</vt:lpstr>
      <vt:lpstr>Pow_In_50</vt:lpstr>
      <vt:lpstr>Pow_In_51</vt:lpstr>
      <vt:lpstr>Pow_In_6</vt:lpstr>
      <vt:lpstr>Pow_In_7</vt:lpstr>
      <vt:lpstr>Pow_In_8</vt:lpstr>
      <vt:lpstr>Pow_In_9</vt:lpstr>
      <vt:lpstr>Pow_In_Max</vt:lpstr>
      <vt:lpstr>Pow_In_Min</vt:lpstr>
      <vt:lpstr>Pow_In_Most</vt:lpstr>
      <vt:lpstr>Pow_In_Time</vt:lpstr>
      <vt:lpstr>Pow_Out_1</vt:lpstr>
      <vt:lpstr>Pow_Out_10</vt:lpstr>
      <vt:lpstr>Pow_Out_11</vt:lpstr>
      <vt:lpstr>Pow_Out_12</vt:lpstr>
      <vt:lpstr>Pow_Out_13</vt:lpstr>
      <vt:lpstr>Pow_Out_14</vt:lpstr>
      <vt:lpstr>Pow_Out_15</vt:lpstr>
      <vt:lpstr>Pow_Out_16</vt:lpstr>
      <vt:lpstr>Pow_Out_17</vt:lpstr>
      <vt:lpstr>Pow_Out_18</vt:lpstr>
      <vt:lpstr>Pow_Out_19</vt:lpstr>
      <vt:lpstr>Pow_Out_2</vt:lpstr>
      <vt:lpstr>Pow_Out_20</vt:lpstr>
      <vt:lpstr>Pow_Out_21</vt:lpstr>
      <vt:lpstr>Pow_Out_22</vt:lpstr>
      <vt:lpstr>Pow_Out_23</vt:lpstr>
      <vt:lpstr>Pow_Out_24</vt:lpstr>
      <vt:lpstr>Pow_Out_25</vt:lpstr>
      <vt:lpstr>Pow_Out_26</vt:lpstr>
      <vt:lpstr>Pow_Out_27</vt:lpstr>
      <vt:lpstr>Pow_Out_28</vt:lpstr>
      <vt:lpstr>Pow_Out_29</vt:lpstr>
      <vt:lpstr>Pow_Out_3</vt:lpstr>
      <vt:lpstr>Pow_Out_30</vt:lpstr>
      <vt:lpstr>Pow_Out_31</vt:lpstr>
      <vt:lpstr>Pow_Out_32</vt:lpstr>
      <vt:lpstr>Pow_Out_33</vt:lpstr>
      <vt:lpstr>Pow_Out_34</vt:lpstr>
      <vt:lpstr>Pow_Out_35</vt:lpstr>
      <vt:lpstr>Pow_Out_36</vt:lpstr>
      <vt:lpstr>Pow_Out_37</vt:lpstr>
      <vt:lpstr>Pow_Out_38</vt:lpstr>
      <vt:lpstr>Pow_Out_39</vt:lpstr>
      <vt:lpstr>Pow_Out_4</vt:lpstr>
      <vt:lpstr>Pow_Out_40</vt:lpstr>
      <vt:lpstr>Pow_Out_41</vt:lpstr>
      <vt:lpstr>Pow_Out_42</vt:lpstr>
      <vt:lpstr>Pow_Out_43</vt:lpstr>
      <vt:lpstr>Pow_Out_44</vt:lpstr>
      <vt:lpstr>Pow_Out_45</vt:lpstr>
      <vt:lpstr>Pow_Out_46</vt:lpstr>
      <vt:lpstr>Pow_Out_47</vt:lpstr>
      <vt:lpstr>Pow_Out_48</vt:lpstr>
      <vt:lpstr>Pow_Out_49</vt:lpstr>
      <vt:lpstr>Pow_Out_5</vt:lpstr>
      <vt:lpstr>Pow_Out_50</vt:lpstr>
      <vt:lpstr>Pow_Out_51</vt:lpstr>
      <vt:lpstr>Pow_Out_6</vt:lpstr>
      <vt:lpstr>Pow_Out_7</vt:lpstr>
      <vt:lpstr>Pow_Out_8</vt:lpstr>
      <vt:lpstr>Pow_Out_9</vt:lpstr>
      <vt:lpstr>Pow_Out_Max</vt:lpstr>
      <vt:lpstr>Pow_Out_Min</vt:lpstr>
      <vt:lpstr>Pow_Out_Most</vt:lpstr>
      <vt:lpstr>Pow_Out_Time</vt:lpstr>
      <vt:lpstr>Pow_Spill_1</vt:lpstr>
      <vt:lpstr>Pow_Spill_10</vt:lpstr>
      <vt:lpstr>Pow_Spill_11</vt:lpstr>
      <vt:lpstr>Pow_Spill_12</vt:lpstr>
      <vt:lpstr>Pow_Spill_13</vt:lpstr>
      <vt:lpstr>Pow_Spill_14</vt:lpstr>
      <vt:lpstr>Pow_Spill_15</vt:lpstr>
      <vt:lpstr>Pow_Spill_16</vt:lpstr>
      <vt:lpstr>Pow_Spill_17</vt:lpstr>
      <vt:lpstr>Pow_Spill_18</vt:lpstr>
      <vt:lpstr>Pow_Spill_19</vt:lpstr>
      <vt:lpstr>Pow_Spill_2</vt:lpstr>
      <vt:lpstr>Pow_Spill_20</vt:lpstr>
      <vt:lpstr>Pow_Spill_21</vt:lpstr>
      <vt:lpstr>Pow_Spill_22</vt:lpstr>
      <vt:lpstr>Pow_Spill_23</vt:lpstr>
      <vt:lpstr>Pow_Spill_24</vt:lpstr>
      <vt:lpstr>Pow_Spill_25</vt:lpstr>
      <vt:lpstr>Pow_Spill_26</vt:lpstr>
      <vt:lpstr>Pow_Spill_27</vt:lpstr>
      <vt:lpstr>Pow_Spill_28</vt:lpstr>
      <vt:lpstr>Pow_Spill_29</vt:lpstr>
      <vt:lpstr>Pow_Spill_3</vt:lpstr>
      <vt:lpstr>Pow_Spill_30</vt:lpstr>
      <vt:lpstr>Pow_Spill_31</vt:lpstr>
      <vt:lpstr>Pow_Spill_32</vt:lpstr>
      <vt:lpstr>Pow_Spill_33</vt:lpstr>
      <vt:lpstr>Pow_Spill_34</vt:lpstr>
      <vt:lpstr>Pow_Spill_35</vt:lpstr>
      <vt:lpstr>Pow_Spill_36</vt:lpstr>
      <vt:lpstr>Pow_Spill_37</vt:lpstr>
      <vt:lpstr>Pow_Spill_38</vt:lpstr>
      <vt:lpstr>Pow_Spill_39</vt:lpstr>
      <vt:lpstr>Pow_Spill_4</vt:lpstr>
      <vt:lpstr>Pow_Spill_40</vt:lpstr>
      <vt:lpstr>Pow_Spill_41</vt:lpstr>
      <vt:lpstr>Pow_Spill_42</vt:lpstr>
      <vt:lpstr>Pow_Spill_43</vt:lpstr>
      <vt:lpstr>Pow_Spill_44</vt:lpstr>
      <vt:lpstr>Pow_Spill_45</vt:lpstr>
      <vt:lpstr>Pow_Spill_46</vt:lpstr>
      <vt:lpstr>Pow_Spill_47</vt:lpstr>
      <vt:lpstr>Pow_Spill_48</vt:lpstr>
      <vt:lpstr>Pow_Spill_49</vt:lpstr>
      <vt:lpstr>Pow_Spill_5</vt:lpstr>
      <vt:lpstr>Pow_Spill_50</vt:lpstr>
      <vt:lpstr>Pow_Spill_51</vt:lpstr>
      <vt:lpstr>Pow_Spill_6</vt:lpstr>
      <vt:lpstr>Pow_Spill_7</vt:lpstr>
      <vt:lpstr>Pow_Spill_8</vt:lpstr>
      <vt:lpstr>Pow_Spill_9</vt:lpstr>
      <vt:lpstr>Pow_Spill_Max</vt:lpstr>
      <vt:lpstr>Pow_Spill_Min</vt:lpstr>
      <vt:lpstr>Pow_Spill_Most</vt:lpstr>
      <vt:lpstr>Pow_Spill_Time</vt:lpstr>
      <vt:lpstr>Pow_Stor_1</vt:lpstr>
      <vt:lpstr>Pow_Stor_10</vt:lpstr>
      <vt:lpstr>Pow_Stor_11</vt:lpstr>
      <vt:lpstr>Pow_Stor_12</vt:lpstr>
      <vt:lpstr>Pow_Stor_13</vt:lpstr>
      <vt:lpstr>Pow_Stor_14</vt:lpstr>
      <vt:lpstr>Pow_Stor_15</vt:lpstr>
      <vt:lpstr>Pow_Stor_16</vt:lpstr>
      <vt:lpstr>Pow_Stor_17</vt:lpstr>
      <vt:lpstr>Pow_Stor_18</vt:lpstr>
      <vt:lpstr>Pow_Stor_19</vt:lpstr>
      <vt:lpstr>Pow_Stor_2</vt:lpstr>
      <vt:lpstr>Pow_Stor_20</vt:lpstr>
      <vt:lpstr>Pow_Stor_21</vt:lpstr>
      <vt:lpstr>Pow_Stor_22</vt:lpstr>
      <vt:lpstr>Pow_Stor_23</vt:lpstr>
      <vt:lpstr>Pow_Stor_24</vt:lpstr>
      <vt:lpstr>Pow_Stor_25</vt:lpstr>
      <vt:lpstr>Pow_Stor_26</vt:lpstr>
      <vt:lpstr>Pow_Stor_27</vt:lpstr>
      <vt:lpstr>Pow_Stor_28</vt:lpstr>
      <vt:lpstr>Pow_Stor_29</vt:lpstr>
      <vt:lpstr>Pow_Stor_3</vt:lpstr>
      <vt:lpstr>Pow_Stor_30</vt:lpstr>
      <vt:lpstr>Pow_Stor_31</vt:lpstr>
      <vt:lpstr>Pow_Stor_32</vt:lpstr>
      <vt:lpstr>Pow_Stor_33</vt:lpstr>
      <vt:lpstr>Pow_Stor_34</vt:lpstr>
      <vt:lpstr>Pow_Stor_35</vt:lpstr>
      <vt:lpstr>Pow_Stor_36</vt:lpstr>
      <vt:lpstr>Pow_Stor_37</vt:lpstr>
      <vt:lpstr>Pow_Stor_38</vt:lpstr>
      <vt:lpstr>Pow_Stor_39</vt:lpstr>
      <vt:lpstr>Pow_Stor_4</vt:lpstr>
      <vt:lpstr>Pow_Stor_40</vt:lpstr>
      <vt:lpstr>Pow_Stor_41</vt:lpstr>
      <vt:lpstr>Pow_Stor_42</vt:lpstr>
      <vt:lpstr>Pow_Stor_43</vt:lpstr>
      <vt:lpstr>Pow_Stor_44</vt:lpstr>
      <vt:lpstr>Pow_Stor_45</vt:lpstr>
      <vt:lpstr>Pow_Stor_46</vt:lpstr>
      <vt:lpstr>Pow_Stor_47</vt:lpstr>
      <vt:lpstr>Pow_Stor_48</vt:lpstr>
      <vt:lpstr>Pow_Stor_49</vt:lpstr>
      <vt:lpstr>Pow_Stor_5</vt:lpstr>
      <vt:lpstr>Pow_Stor_50</vt:lpstr>
      <vt:lpstr>Pow_Stor_51</vt:lpstr>
      <vt:lpstr>Pow_Stor_6</vt:lpstr>
      <vt:lpstr>Pow_Stor_7</vt:lpstr>
      <vt:lpstr>Pow_Stor_8</vt:lpstr>
      <vt:lpstr>Pow_Stor_9</vt:lpstr>
      <vt:lpstr>Pow_Stor_Max</vt:lpstr>
      <vt:lpstr>Pow_Stor_Min</vt:lpstr>
      <vt:lpstr>Pow_Stor_Most</vt:lpstr>
      <vt:lpstr>Pow_Stor_Time</vt:lpstr>
      <vt:lpstr>PowDat_ActAnVol_1</vt:lpstr>
      <vt:lpstr>PowDat_ActAnVol_10</vt:lpstr>
      <vt:lpstr>PowDat_ActAnVol_11</vt:lpstr>
      <vt:lpstr>PowDat_ActAnVol_12</vt:lpstr>
      <vt:lpstr>PowDat_ActAnVol_13</vt:lpstr>
      <vt:lpstr>PowDat_ActAnVol_14</vt:lpstr>
      <vt:lpstr>PowDat_ActAnVol_15</vt:lpstr>
      <vt:lpstr>PowDat_ActAnVol_16</vt:lpstr>
      <vt:lpstr>PowDat_ActAnVol_17</vt:lpstr>
      <vt:lpstr>PowDat_ActAnVol_18</vt:lpstr>
      <vt:lpstr>PowDat_ActAnVol_19</vt:lpstr>
      <vt:lpstr>PowDat_ActAnVol_2</vt:lpstr>
      <vt:lpstr>PowDat_ActAnVol_20</vt:lpstr>
      <vt:lpstr>PowDat_ActAnVol_21</vt:lpstr>
      <vt:lpstr>PowDat_ActAnVol_22</vt:lpstr>
      <vt:lpstr>PowDat_ActAnVol_23</vt:lpstr>
      <vt:lpstr>PowDat_ActAnVol_24</vt:lpstr>
      <vt:lpstr>PowDat_ActAnVol_25</vt:lpstr>
      <vt:lpstr>PowDat_ActAnVol_26</vt:lpstr>
      <vt:lpstr>PowDat_ActAnVol_27</vt:lpstr>
      <vt:lpstr>PowDat_ActAnVol_28</vt:lpstr>
      <vt:lpstr>PowDat_ActAnVol_29</vt:lpstr>
      <vt:lpstr>PowDat_ActAnVol_3</vt:lpstr>
      <vt:lpstr>PowDat_ActAnVol_30</vt:lpstr>
      <vt:lpstr>PowDat_ActAnVol_31</vt:lpstr>
      <vt:lpstr>PowDat_ActAnVol_32</vt:lpstr>
      <vt:lpstr>PowDat_ActAnVol_33</vt:lpstr>
      <vt:lpstr>PowDat_ActAnVol_34</vt:lpstr>
      <vt:lpstr>PowDat_ActAnVol_35</vt:lpstr>
      <vt:lpstr>PowDat_ActAnVol_36</vt:lpstr>
      <vt:lpstr>PowDat_ActAnVol_37</vt:lpstr>
      <vt:lpstr>PowDat_ActAnVol_38</vt:lpstr>
      <vt:lpstr>PowDat_ActAnVol_39</vt:lpstr>
      <vt:lpstr>PowDat_ActAnVol_4</vt:lpstr>
      <vt:lpstr>PowDat_ActAnVol_40</vt:lpstr>
      <vt:lpstr>PowDat_ActAnVol_41</vt:lpstr>
      <vt:lpstr>PowDat_ActAnVol_42</vt:lpstr>
      <vt:lpstr>PowDat_ActAnVol_43</vt:lpstr>
      <vt:lpstr>PowDat_ActAnVol_44</vt:lpstr>
      <vt:lpstr>PowDat_ActAnVol_45</vt:lpstr>
      <vt:lpstr>PowDat_ActAnVol_46</vt:lpstr>
      <vt:lpstr>PowDat_ActAnVol_47</vt:lpstr>
      <vt:lpstr>PowDat_ActAnVol_48</vt:lpstr>
      <vt:lpstr>PowDat_ActAnVol_49</vt:lpstr>
      <vt:lpstr>PowDat_ActAnVol_5</vt:lpstr>
      <vt:lpstr>PowDat_ActAnVol_50</vt:lpstr>
      <vt:lpstr>PowDat_ActAnVol_51</vt:lpstr>
      <vt:lpstr>PowDat_ActAnVol_6</vt:lpstr>
      <vt:lpstr>PowDat_ActAnVol_7</vt:lpstr>
      <vt:lpstr>PowDat_ActAnVol_8</vt:lpstr>
      <vt:lpstr>PowDat_ActAnVol_9</vt:lpstr>
      <vt:lpstr>PowDat_ActAnVol_Max</vt:lpstr>
      <vt:lpstr>PowDat_ActAnVol_Min</vt:lpstr>
      <vt:lpstr>PowDat_ActAnVol_Most</vt:lpstr>
      <vt:lpstr>PowDat_ActAnVol_TIME</vt:lpstr>
      <vt:lpstr>PowDat_AnVol_1</vt:lpstr>
      <vt:lpstr>PowDat_AnVol_10</vt:lpstr>
      <vt:lpstr>PowDat_AnVol_11</vt:lpstr>
      <vt:lpstr>PowDat_AnVol_12</vt:lpstr>
      <vt:lpstr>PowDat_AnVol_13</vt:lpstr>
      <vt:lpstr>PowDat_AnVol_14</vt:lpstr>
      <vt:lpstr>PowDat_AnVol_15</vt:lpstr>
      <vt:lpstr>PowDat_AnVol_16</vt:lpstr>
      <vt:lpstr>PowDat_AnVol_17</vt:lpstr>
      <vt:lpstr>PowDat_AnVol_18</vt:lpstr>
      <vt:lpstr>PowDat_AnVol_19</vt:lpstr>
      <vt:lpstr>PowDat_AnVol_2</vt:lpstr>
      <vt:lpstr>PowDat_AnVol_20</vt:lpstr>
      <vt:lpstr>PowDat_AnVol_21</vt:lpstr>
      <vt:lpstr>PowDat_AnVol_22</vt:lpstr>
      <vt:lpstr>PowDat_AnVol_23</vt:lpstr>
      <vt:lpstr>PowDat_AnVol_24</vt:lpstr>
      <vt:lpstr>PowDat_AnVol_25</vt:lpstr>
      <vt:lpstr>PowDat_AnVol_26</vt:lpstr>
      <vt:lpstr>PowDat_AnVol_27</vt:lpstr>
      <vt:lpstr>PowDat_AnVol_28</vt:lpstr>
      <vt:lpstr>PowDat_AnVol_29</vt:lpstr>
      <vt:lpstr>PowDat_AnVol_3</vt:lpstr>
      <vt:lpstr>PowDat_AnVol_30</vt:lpstr>
      <vt:lpstr>PowDat_AnVol_31</vt:lpstr>
      <vt:lpstr>PowDat_AnVol_32</vt:lpstr>
      <vt:lpstr>PowDat_AnVol_33</vt:lpstr>
      <vt:lpstr>PowDat_AnVol_34</vt:lpstr>
      <vt:lpstr>PowDat_AnVol_35</vt:lpstr>
      <vt:lpstr>PowDat_AnVol_36</vt:lpstr>
      <vt:lpstr>PowDat_AnVol_37</vt:lpstr>
      <vt:lpstr>PowDat_AnVol_38</vt:lpstr>
      <vt:lpstr>PowDat_AnVol_39</vt:lpstr>
      <vt:lpstr>PowDat_AnVol_4</vt:lpstr>
      <vt:lpstr>PowDat_AnVol_40</vt:lpstr>
      <vt:lpstr>PowDat_AnVol_41</vt:lpstr>
      <vt:lpstr>PowDat_AnVol_42</vt:lpstr>
      <vt:lpstr>PowDat_AnVol_43</vt:lpstr>
      <vt:lpstr>PowDat_AnVol_44</vt:lpstr>
      <vt:lpstr>PowDat_AnVol_45</vt:lpstr>
      <vt:lpstr>PowDat_AnVol_46</vt:lpstr>
      <vt:lpstr>PowDat_AnVol_47</vt:lpstr>
      <vt:lpstr>PowDat_AnVol_48</vt:lpstr>
      <vt:lpstr>PowDat_AnVol_49</vt:lpstr>
      <vt:lpstr>PowDat_AnVol_5</vt:lpstr>
      <vt:lpstr>PowDat_AnVol_50</vt:lpstr>
      <vt:lpstr>PowDat_AnVol_51</vt:lpstr>
      <vt:lpstr>PowDat_AnVol_6</vt:lpstr>
      <vt:lpstr>PowDat_AnVol_7</vt:lpstr>
      <vt:lpstr>PowDat_AnVol_8</vt:lpstr>
      <vt:lpstr>PowDat_AnVol_9</vt:lpstr>
      <vt:lpstr>PowDat_AnVol_Max</vt:lpstr>
      <vt:lpstr>PowDat_AnVol_Min</vt:lpstr>
      <vt:lpstr>PowDat_AnVol_Most</vt:lpstr>
      <vt:lpstr>PowDat_AnVol_TIME</vt:lpstr>
      <vt:lpstr>PowDat_Tier_1</vt:lpstr>
      <vt:lpstr>PowDat_Tier_10</vt:lpstr>
      <vt:lpstr>PowDat_Tier_11</vt:lpstr>
      <vt:lpstr>PowDat_Tier_12</vt:lpstr>
      <vt:lpstr>PowDat_Tier_13</vt:lpstr>
      <vt:lpstr>PowDat_Tier_14</vt:lpstr>
      <vt:lpstr>PowDat_Tier_15</vt:lpstr>
      <vt:lpstr>PowDat_Tier_16</vt:lpstr>
      <vt:lpstr>PowDat_Tier_17</vt:lpstr>
      <vt:lpstr>PowDat_Tier_18</vt:lpstr>
      <vt:lpstr>PowDat_Tier_19</vt:lpstr>
      <vt:lpstr>PowDat_Tier_2</vt:lpstr>
      <vt:lpstr>PowDat_Tier_20</vt:lpstr>
      <vt:lpstr>PowDat_Tier_21</vt:lpstr>
      <vt:lpstr>PowDat_Tier_22</vt:lpstr>
      <vt:lpstr>PowDat_Tier_23</vt:lpstr>
      <vt:lpstr>PowDat_Tier_24</vt:lpstr>
      <vt:lpstr>PowDat_Tier_25</vt:lpstr>
      <vt:lpstr>PowDat_Tier_26</vt:lpstr>
      <vt:lpstr>PowDat_Tier_27</vt:lpstr>
      <vt:lpstr>PowDat_Tier_28</vt:lpstr>
      <vt:lpstr>PowDat_Tier_29</vt:lpstr>
      <vt:lpstr>PowDat_Tier_3</vt:lpstr>
      <vt:lpstr>PowDat_Tier_30</vt:lpstr>
      <vt:lpstr>PowDat_Tier_31</vt:lpstr>
      <vt:lpstr>PowDat_Tier_32</vt:lpstr>
      <vt:lpstr>PowDat_Tier_33</vt:lpstr>
      <vt:lpstr>PowDat_Tier_34</vt:lpstr>
      <vt:lpstr>PowDat_Tier_35</vt:lpstr>
      <vt:lpstr>PowDat_Tier_36</vt:lpstr>
      <vt:lpstr>PowDat_Tier_37</vt:lpstr>
      <vt:lpstr>PowDat_Tier_38</vt:lpstr>
      <vt:lpstr>PowDat_Tier_39</vt:lpstr>
      <vt:lpstr>PowDat_Tier_4</vt:lpstr>
      <vt:lpstr>PowDat_Tier_40</vt:lpstr>
      <vt:lpstr>PowDat_Tier_41</vt:lpstr>
      <vt:lpstr>PowDat_Tier_42</vt:lpstr>
      <vt:lpstr>PowDat_Tier_43</vt:lpstr>
      <vt:lpstr>PowDat_Tier_44</vt:lpstr>
      <vt:lpstr>PowDat_Tier_45</vt:lpstr>
      <vt:lpstr>PowDat_Tier_46</vt:lpstr>
      <vt:lpstr>PowDat_Tier_47</vt:lpstr>
      <vt:lpstr>PowDat_Tier_48</vt:lpstr>
      <vt:lpstr>PowDat_Tier_49</vt:lpstr>
      <vt:lpstr>PowDat_Tier_5</vt:lpstr>
      <vt:lpstr>PowDat_Tier_50</vt:lpstr>
      <vt:lpstr>PowDat_Tier_51</vt:lpstr>
      <vt:lpstr>PowDat_Tier_6</vt:lpstr>
      <vt:lpstr>PowDat_Tier_7</vt:lpstr>
      <vt:lpstr>PowDat_Tier_8</vt:lpstr>
      <vt:lpstr>PowDat_Tier_9</vt:lpstr>
      <vt:lpstr>PowDat_Tier_Max</vt:lpstr>
      <vt:lpstr>PowDat_Tier_Min</vt:lpstr>
      <vt:lpstr>PowDat_Tier_Most</vt:lpstr>
      <vt:lpstr>PowDat_Tier_Time</vt:lpstr>
      <vt:lpstr>PowellUnregInflow</vt:lpstr>
      <vt:lpstr>PowellUnregInflow1</vt:lpstr>
      <vt:lpstr>PowellUnregInflow2</vt:lpstr>
      <vt:lpstr>Prob1</vt:lpstr>
      <vt:lpstr>Prob2</vt:lpstr>
      <vt:lpstr>Prob3</vt:lpstr>
      <vt:lpstr>Prob4</vt:lpstr>
      <vt:lpstr>Prob5</vt:lpstr>
      <vt:lpstr>ProbabilityNumbers</vt:lpstr>
      <vt:lpstr>ProbabilityTable</vt:lpstr>
      <vt:lpstr>ProbabiltyNumbersEOY</vt:lpstr>
      <vt:lpstr>ProbList</vt:lpstr>
      <vt:lpstr>Probs</vt:lpstr>
      <vt:lpstr>ProbTabTest</vt:lpstr>
      <vt:lpstr>RangeName</vt:lpstr>
      <vt:lpstr>S1Shortage_1</vt:lpstr>
      <vt:lpstr>S1Shortage_10</vt:lpstr>
      <vt:lpstr>S1Shortage_11</vt:lpstr>
      <vt:lpstr>S1Shortage_12</vt:lpstr>
      <vt:lpstr>S1Shortage_13</vt:lpstr>
      <vt:lpstr>S1Shortage_14</vt:lpstr>
      <vt:lpstr>S1Shortage_15</vt:lpstr>
      <vt:lpstr>S1Shortage_16</vt:lpstr>
      <vt:lpstr>S1Shortage_17</vt:lpstr>
      <vt:lpstr>S1Shortage_18</vt:lpstr>
      <vt:lpstr>S1Shortage_19</vt:lpstr>
      <vt:lpstr>S1Shortage_2</vt:lpstr>
      <vt:lpstr>S1Shortage_20</vt:lpstr>
      <vt:lpstr>S1Shortage_21</vt:lpstr>
      <vt:lpstr>S1Shortage_22</vt:lpstr>
      <vt:lpstr>S1Shortage_23</vt:lpstr>
      <vt:lpstr>S1Shortage_24</vt:lpstr>
      <vt:lpstr>S1Shortage_25</vt:lpstr>
      <vt:lpstr>S1Shortage_26</vt:lpstr>
      <vt:lpstr>S1Shortage_27</vt:lpstr>
      <vt:lpstr>S1Shortage_28</vt:lpstr>
      <vt:lpstr>S1Shortage_29</vt:lpstr>
      <vt:lpstr>S1Shortage_3</vt:lpstr>
      <vt:lpstr>S1Shortage_30</vt:lpstr>
      <vt:lpstr>S1Shortage_31</vt:lpstr>
      <vt:lpstr>S1Shortage_32</vt:lpstr>
      <vt:lpstr>S1Shortage_33</vt:lpstr>
      <vt:lpstr>S1Shortage_34</vt:lpstr>
      <vt:lpstr>S1Shortage_35</vt:lpstr>
      <vt:lpstr>S1Shortage_36</vt:lpstr>
      <vt:lpstr>S1Shortage_37</vt:lpstr>
      <vt:lpstr>S1Shortage_38</vt:lpstr>
      <vt:lpstr>S1Shortage_39</vt:lpstr>
      <vt:lpstr>S1Shortage_4</vt:lpstr>
      <vt:lpstr>S1Shortage_40</vt:lpstr>
      <vt:lpstr>S1Shortage_41</vt:lpstr>
      <vt:lpstr>S1Shortage_42</vt:lpstr>
      <vt:lpstr>S1Shortage_43</vt:lpstr>
      <vt:lpstr>S1Shortage_44</vt:lpstr>
      <vt:lpstr>S1Shortage_45</vt:lpstr>
      <vt:lpstr>S1Shortage_46</vt:lpstr>
      <vt:lpstr>S1Shortage_47</vt:lpstr>
      <vt:lpstr>S1Shortage_48</vt:lpstr>
      <vt:lpstr>S1Shortage_49</vt:lpstr>
      <vt:lpstr>S1Shortage_5</vt:lpstr>
      <vt:lpstr>S1Shortage_50</vt:lpstr>
      <vt:lpstr>S1Shortage_51</vt:lpstr>
      <vt:lpstr>S1Shortage_6</vt:lpstr>
      <vt:lpstr>S1Shortage_7</vt:lpstr>
      <vt:lpstr>S1Shortage_8</vt:lpstr>
      <vt:lpstr>S1Shortage_9</vt:lpstr>
      <vt:lpstr>S1Shortage_Max</vt:lpstr>
      <vt:lpstr>S1Shortage_Min</vt:lpstr>
      <vt:lpstr>S1Shortage_Most</vt:lpstr>
      <vt:lpstr>S1Shortage_Time</vt:lpstr>
      <vt:lpstr>S2Shortage_1</vt:lpstr>
      <vt:lpstr>S2Shortage_10</vt:lpstr>
      <vt:lpstr>S2Shortage_11</vt:lpstr>
      <vt:lpstr>S2Shortage_12</vt:lpstr>
      <vt:lpstr>S2Shortage_13</vt:lpstr>
      <vt:lpstr>S2Shortage_14</vt:lpstr>
      <vt:lpstr>S2Shortage_15</vt:lpstr>
      <vt:lpstr>S2Shortage_16</vt:lpstr>
      <vt:lpstr>S2Shortage_17</vt:lpstr>
      <vt:lpstr>S2Shortage_18</vt:lpstr>
      <vt:lpstr>S2Shortage_19</vt:lpstr>
      <vt:lpstr>S2Shortage_2</vt:lpstr>
      <vt:lpstr>S2Shortage_20</vt:lpstr>
      <vt:lpstr>S2Shortage_21</vt:lpstr>
      <vt:lpstr>S2Shortage_22</vt:lpstr>
      <vt:lpstr>S2Shortage_23</vt:lpstr>
      <vt:lpstr>S2Shortage_24</vt:lpstr>
      <vt:lpstr>S2Shortage_25</vt:lpstr>
      <vt:lpstr>S2Shortage_26</vt:lpstr>
      <vt:lpstr>S2Shortage_27</vt:lpstr>
      <vt:lpstr>S2Shortage_28</vt:lpstr>
      <vt:lpstr>S2Shortage_29</vt:lpstr>
      <vt:lpstr>S2Shortage_3</vt:lpstr>
      <vt:lpstr>S2Shortage_30</vt:lpstr>
      <vt:lpstr>S2Shortage_31</vt:lpstr>
      <vt:lpstr>S2Shortage_32</vt:lpstr>
      <vt:lpstr>S2Shortage_33</vt:lpstr>
      <vt:lpstr>S2Shortage_34</vt:lpstr>
      <vt:lpstr>S2Shortage_35</vt:lpstr>
      <vt:lpstr>S2Shortage_36</vt:lpstr>
      <vt:lpstr>S2Shortage_37</vt:lpstr>
      <vt:lpstr>S2Shortage_38</vt:lpstr>
      <vt:lpstr>S2Shortage_39</vt:lpstr>
      <vt:lpstr>S2Shortage_4</vt:lpstr>
      <vt:lpstr>S2Shortage_40</vt:lpstr>
      <vt:lpstr>S2Shortage_41</vt:lpstr>
      <vt:lpstr>S2Shortage_42</vt:lpstr>
      <vt:lpstr>S2Shortage_43</vt:lpstr>
      <vt:lpstr>S2Shortage_44</vt:lpstr>
      <vt:lpstr>S2Shortage_45</vt:lpstr>
      <vt:lpstr>S2Shortage_46</vt:lpstr>
      <vt:lpstr>S2Shortage_47</vt:lpstr>
      <vt:lpstr>S2Shortage_48</vt:lpstr>
      <vt:lpstr>S2Shortage_49</vt:lpstr>
      <vt:lpstr>S2Shortage_5</vt:lpstr>
      <vt:lpstr>S2Shortage_50</vt:lpstr>
      <vt:lpstr>S2Shortage_51</vt:lpstr>
      <vt:lpstr>S2Shortage_6</vt:lpstr>
      <vt:lpstr>S2Shortage_7</vt:lpstr>
      <vt:lpstr>S2Shortage_8</vt:lpstr>
      <vt:lpstr>S2Shortage_9</vt:lpstr>
      <vt:lpstr>S2Shortage_Max</vt:lpstr>
      <vt:lpstr>S2Shortage_Min</vt:lpstr>
      <vt:lpstr>S2Shortage_Most</vt:lpstr>
      <vt:lpstr>S2Shortage_Time</vt:lpstr>
      <vt:lpstr>S3Shortage_1</vt:lpstr>
      <vt:lpstr>S3Shortage_10</vt:lpstr>
      <vt:lpstr>S3Shortage_11</vt:lpstr>
      <vt:lpstr>S3Shortage_12</vt:lpstr>
      <vt:lpstr>S3Shortage_13</vt:lpstr>
      <vt:lpstr>S3Shortage_14</vt:lpstr>
      <vt:lpstr>S3Shortage_15</vt:lpstr>
      <vt:lpstr>S3Shortage_16</vt:lpstr>
      <vt:lpstr>S3Shortage_17</vt:lpstr>
      <vt:lpstr>S3Shortage_18</vt:lpstr>
      <vt:lpstr>S3Shortage_19</vt:lpstr>
      <vt:lpstr>S3Shortage_2</vt:lpstr>
      <vt:lpstr>S3Shortage_20</vt:lpstr>
      <vt:lpstr>S3Shortage_21</vt:lpstr>
      <vt:lpstr>S3Shortage_22</vt:lpstr>
      <vt:lpstr>S3Shortage_23</vt:lpstr>
      <vt:lpstr>S3Shortage_24</vt:lpstr>
      <vt:lpstr>S3Shortage_25</vt:lpstr>
      <vt:lpstr>S3Shortage_26</vt:lpstr>
      <vt:lpstr>S3Shortage_27</vt:lpstr>
      <vt:lpstr>S3Shortage_28</vt:lpstr>
      <vt:lpstr>S3Shortage_29</vt:lpstr>
      <vt:lpstr>S3Shortage_3</vt:lpstr>
      <vt:lpstr>S3Shortage_30</vt:lpstr>
      <vt:lpstr>S3Shortage_31</vt:lpstr>
      <vt:lpstr>S3Shortage_32</vt:lpstr>
      <vt:lpstr>S3Shortage_33</vt:lpstr>
      <vt:lpstr>S3Shortage_34</vt:lpstr>
      <vt:lpstr>S3Shortage_35</vt:lpstr>
      <vt:lpstr>S3Shortage_36</vt:lpstr>
      <vt:lpstr>S3Shortage_37</vt:lpstr>
      <vt:lpstr>S3Shortage_38</vt:lpstr>
      <vt:lpstr>S3Shortage_39</vt:lpstr>
      <vt:lpstr>S3Shortage_4</vt:lpstr>
      <vt:lpstr>S3Shortage_40</vt:lpstr>
      <vt:lpstr>S3Shortage_41</vt:lpstr>
      <vt:lpstr>S3Shortage_42</vt:lpstr>
      <vt:lpstr>S3Shortage_43</vt:lpstr>
      <vt:lpstr>S3Shortage_44</vt:lpstr>
      <vt:lpstr>S3Shortage_45</vt:lpstr>
      <vt:lpstr>S3Shortage_46</vt:lpstr>
      <vt:lpstr>S3Shortage_47</vt:lpstr>
      <vt:lpstr>S3Shortage_48</vt:lpstr>
      <vt:lpstr>S3Shortage_49</vt:lpstr>
      <vt:lpstr>S3Shortage_5</vt:lpstr>
      <vt:lpstr>S3Shortage_50</vt:lpstr>
      <vt:lpstr>S3Shortage_51</vt:lpstr>
      <vt:lpstr>S3Shortage_6</vt:lpstr>
      <vt:lpstr>S3Shortage_7</vt:lpstr>
      <vt:lpstr>S3Shortage_8</vt:lpstr>
      <vt:lpstr>S3Shortage_9</vt:lpstr>
      <vt:lpstr>S3Shortage_Max</vt:lpstr>
      <vt:lpstr>S3Shortage_Min</vt:lpstr>
      <vt:lpstr>S3Shortage_Most</vt:lpstr>
      <vt:lpstr>S3Shortage_Time</vt:lpstr>
      <vt:lpstr>SheetName</vt:lpstr>
      <vt:lpstr>Shortage_1</vt:lpstr>
      <vt:lpstr>Shortage_10</vt:lpstr>
      <vt:lpstr>Shortage_11</vt:lpstr>
      <vt:lpstr>Shortage_12</vt:lpstr>
      <vt:lpstr>Shortage_13</vt:lpstr>
      <vt:lpstr>Shortage_14</vt:lpstr>
      <vt:lpstr>Shortage_15</vt:lpstr>
      <vt:lpstr>Shortage_16</vt:lpstr>
      <vt:lpstr>Shortage_17</vt:lpstr>
      <vt:lpstr>Shortage_18</vt:lpstr>
      <vt:lpstr>Shortage_19</vt:lpstr>
      <vt:lpstr>Shortage_2</vt:lpstr>
      <vt:lpstr>Shortage_20</vt:lpstr>
      <vt:lpstr>Shortage_21</vt:lpstr>
      <vt:lpstr>Shortage_22</vt:lpstr>
      <vt:lpstr>Shortage_23</vt:lpstr>
      <vt:lpstr>Shortage_24</vt:lpstr>
      <vt:lpstr>Shortage_25</vt:lpstr>
      <vt:lpstr>Shortage_26</vt:lpstr>
      <vt:lpstr>Shortage_27</vt:lpstr>
      <vt:lpstr>Shortage_28</vt:lpstr>
      <vt:lpstr>Shortage_29</vt:lpstr>
      <vt:lpstr>Shortage_3</vt:lpstr>
      <vt:lpstr>Shortage_30</vt:lpstr>
      <vt:lpstr>Shortage_31</vt:lpstr>
      <vt:lpstr>Shortage_32</vt:lpstr>
      <vt:lpstr>Shortage_33</vt:lpstr>
      <vt:lpstr>Shortage_34</vt:lpstr>
      <vt:lpstr>Shortage_35</vt:lpstr>
      <vt:lpstr>Shortage_36</vt:lpstr>
      <vt:lpstr>Shortage_37</vt:lpstr>
      <vt:lpstr>Shortage_38</vt:lpstr>
      <vt:lpstr>Shortage_39</vt:lpstr>
      <vt:lpstr>Shortage_4</vt:lpstr>
      <vt:lpstr>Shortage_40</vt:lpstr>
      <vt:lpstr>Shortage_41</vt:lpstr>
      <vt:lpstr>Shortage_42</vt:lpstr>
      <vt:lpstr>Shortage_43</vt:lpstr>
      <vt:lpstr>Shortage_44</vt:lpstr>
      <vt:lpstr>Shortage_45</vt:lpstr>
      <vt:lpstr>Shortage_46</vt:lpstr>
      <vt:lpstr>Shortage_47</vt:lpstr>
      <vt:lpstr>Shortage_48</vt:lpstr>
      <vt:lpstr>Shortage_49</vt:lpstr>
      <vt:lpstr>Shortage_5</vt:lpstr>
      <vt:lpstr>Shortage_50</vt:lpstr>
      <vt:lpstr>Shortage_51</vt:lpstr>
      <vt:lpstr>Shortage_6</vt:lpstr>
      <vt:lpstr>Shortage_7</vt:lpstr>
      <vt:lpstr>Shortage_8</vt:lpstr>
      <vt:lpstr>Shortage_9</vt:lpstr>
      <vt:lpstr>Shortage_Max</vt:lpstr>
      <vt:lpstr>Shortage_Min</vt:lpstr>
      <vt:lpstr>Shortage_Most</vt:lpstr>
      <vt:lpstr>Shortage_TIME</vt:lpstr>
      <vt:lpstr>ShortageFlag_1</vt:lpstr>
      <vt:lpstr>ShortageFlag_10</vt:lpstr>
      <vt:lpstr>ShortageFlag_11</vt:lpstr>
      <vt:lpstr>ShortageFlag_12</vt:lpstr>
      <vt:lpstr>ShortageFlag_13</vt:lpstr>
      <vt:lpstr>ShortageFlag_14</vt:lpstr>
      <vt:lpstr>ShortageFlag_15</vt:lpstr>
      <vt:lpstr>ShortageFlag_16</vt:lpstr>
      <vt:lpstr>ShortageFlag_17</vt:lpstr>
      <vt:lpstr>ShortageFlag_18</vt:lpstr>
      <vt:lpstr>ShortageFlag_19</vt:lpstr>
      <vt:lpstr>ShortageFlag_2</vt:lpstr>
      <vt:lpstr>ShortageFlag_20</vt:lpstr>
      <vt:lpstr>ShortageFlag_21</vt:lpstr>
      <vt:lpstr>ShortageFlag_22</vt:lpstr>
      <vt:lpstr>ShortageFlag_23</vt:lpstr>
      <vt:lpstr>ShortageFlag_24</vt:lpstr>
      <vt:lpstr>ShortageFlag_25</vt:lpstr>
      <vt:lpstr>ShortageFlag_26</vt:lpstr>
      <vt:lpstr>ShortageFlag_27</vt:lpstr>
      <vt:lpstr>ShortageFlag_28</vt:lpstr>
      <vt:lpstr>ShortageFlag_29</vt:lpstr>
      <vt:lpstr>ShortageFlag_3</vt:lpstr>
      <vt:lpstr>ShortageFlag_30</vt:lpstr>
      <vt:lpstr>ShortageFlag_31</vt:lpstr>
      <vt:lpstr>ShortageFlag_32</vt:lpstr>
      <vt:lpstr>ShortageFlag_33</vt:lpstr>
      <vt:lpstr>ShortageFlag_34</vt:lpstr>
      <vt:lpstr>ShortageFlag_35</vt:lpstr>
      <vt:lpstr>ShortageFlag_36</vt:lpstr>
      <vt:lpstr>ShortageFlag_37</vt:lpstr>
      <vt:lpstr>ShortageFlag_38</vt:lpstr>
      <vt:lpstr>ShortageFlag_39</vt:lpstr>
      <vt:lpstr>ShortageFlag_4</vt:lpstr>
      <vt:lpstr>ShortageFlag_40</vt:lpstr>
      <vt:lpstr>ShortageFlag_41</vt:lpstr>
      <vt:lpstr>ShortageFlag_42</vt:lpstr>
      <vt:lpstr>ShortageFlag_43</vt:lpstr>
      <vt:lpstr>ShortageFlag_44</vt:lpstr>
      <vt:lpstr>ShortageFlag_45</vt:lpstr>
      <vt:lpstr>ShortageFlag_46</vt:lpstr>
      <vt:lpstr>ShortageFlag_47</vt:lpstr>
      <vt:lpstr>ShortageFlag_48</vt:lpstr>
      <vt:lpstr>ShortageFlag_49</vt:lpstr>
      <vt:lpstr>ShortageFlag_5</vt:lpstr>
      <vt:lpstr>ShortageFlag_50</vt:lpstr>
      <vt:lpstr>ShortageFlag_51</vt:lpstr>
      <vt:lpstr>ShortageFlag_6</vt:lpstr>
      <vt:lpstr>ShortageFlag_7</vt:lpstr>
      <vt:lpstr>ShortageFlag_8</vt:lpstr>
      <vt:lpstr>ShortageFlag_9</vt:lpstr>
      <vt:lpstr>ShortageFlag_Max</vt:lpstr>
      <vt:lpstr>ShortageFlag_Min</vt:lpstr>
      <vt:lpstr>ShortageFlag_Most</vt:lpstr>
      <vt:lpstr>ShortageFlag_Time</vt:lpstr>
      <vt:lpstr>SNWP_DivReq_1</vt:lpstr>
      <vt:lpstr>SNWP_DivReq_10</vt:lpstr>
      <vt:lpstr>SNWP_DivReq_11</vt:lpstr>
      <vt:lpstr>SNWP_DivReq_12</vt:lpstr>
      <vt:lpstr>SNWP_DivReq_13</vt:lpstr>
      <vt:lpstr>SNWP_DivReq_14</vt:lpstr>
      <vt:lpstr>SNWP_DivReq_15</vt:lpstr>
      <vt:lpstr>SNWP_DivReq_16</vt:lpstr>
      <vt:lpstr>SNWP_DivReq_17</vt:lpstr>
      <vt:lpstr>SNWP_DivReq_18</vt:lpstr>
      <vt:lpstr>SNWP_DivReq_19</vt:lpstr>
      <vt:lpstr>SNWP_DivReq_2</vt:lpstr>
      <vt:lpstr>SNWP_DivReq_20</vt:lpstr>
      <vt:lpstr>SNWP_DivReq_21</vt:lpstr>
      <vt:lpstr>SNWP_DivReq_22</vt:lpstr>
      <vt:lpstr>SNWP_DivReq_23</vt:lpstr>
      <vt:lpstr>SNWP_DivReq_24</vt:lpstr>
      <vt:lpstr>SNWP_DivReq_25</vt:lpstr>
      <vt:lpstr>SNWP_DivReq_26</vt:lpstr>
      <vt:lpstr>SNWP_DivReq_27</vt:lpstr>
      <vt:lpstr>SNWP_DivReq_28</vt:lpstr>
      <vt:lpstr>SNWP_DivReq_29</vt:lpstr>
      <vt:lpstr>SNWP_DivReq_3</vt:lpstr>
      <vt:lpstr>SNWP_DivReq_30</vt:lpstr>
      <vt:lpstr>SNWP_DivReq_31</vt:lpstr>
      <vt:lpstr>SNWP_DivReq_32</vt:lpstr>
      <vt:lpstr>SNWP_DivReq_33</vt:lpstr>
      <vt:lpstr>SNWP_DivReq_34</vt:lpstr>
      <vt:lpstr>SNWP_DivReq_35</vt:lpstr>
      <vt:lpstr>SNWP_DivReq_36</vt:lpstr>
      <vt:lpstr>SNWP_DivReq_37</vt:lpstr>
      <vt:lpstr>SNWP_DivReq_38</vt:lpstr>
      <vt:lpstr>SNWP_DivReq_39</vt:lpstr>
      <vt:lpstr>SNWP_DivReq_4</vt:lpstr>
      <vt:lpstr>SNWP_DivReq_40</vt:lpstr>
      <vt:lpstr>SNWP_DivReq_41</vt:lpstr>
      <vt:lpstr>SNWP_DivReq_42</vt:lpstr>
      <vt:lpstr>SNWP_DivReq_43</vt:lpstr>
      <vt:lpstr>SNWP_DivReq_44</vt:lpstr>
      <vt:lpstr>SNWP_DivReq_45</vt:lpstr>
      <vt:lpstr>SNWP_DivReq_46</vt:lpstr>
      <vt:lpstr>SNWP_DivReq_47</vt:lpstr>
      <vt:lpstr>SNWP_DivReq_48</vt:lpstr>
      <vt:lpstr>SNWP_DivReq_49</vt:lpstr>
      <vt:lpstr>SNWP_DivReq_5</vt:lpstr>
      <vt:lpstr>SNWP_DivReq_50</vt:lpstr>
      <vt:lpstr>SNWP_DivReq_51</vt:lpstr>
      <vt:lpstr>SNWP_DivReq_6</vt:lpstr>
      <vt:lpstr>SNWP_DivReq_7</vt:lpstr>
      <vt:lpstr>SNWP_DivReq_8</vt:lpstr>
      <vt:lpstr>SNWP_DivReq_9</vt:lpstr>
      <vt:lpstr>SNWP_DivReq_Max</vt:lpstr>
      <vt:lpstr>SNWP_DivReq_Min</vt:lpstr>
      <vt:lpstr>SNWP_DivReq_Most</vt:lpstr>
      <vt:lpstr>SNWP_DivReq_Time</vt:lpstr>
      <vt:lpstr>StartMonth</vt:lpstr>
      <vt:lpstr>StartYear</vt:lpstr>
      <vt:lpstr>Surplus_1</vt:lpstr>
      <vt:lpstr>Surplus_10</vt:lpstr>
      <vt:lpstr>Surplus_11</vt:lpstr>
      <vt:lpstr>Surplus_12</vt:lpstr>
      <vt:lpstr>Surplus_13</vt:lpstr>
      <vt:lpstr>Surplus_14</vt:lpstr>
      <vt:lpstr>Surplus_15</vt:lpstr>
      <vt:lpstr>Surplus_16</vt:lpstr>
      <vt:lpstr>Surplus_17</vt:lpstr>
      <vt:lpstr>Surplus_18</vt:lpstr>
      <vt:lpstr>Surplus_19</vt:lpstr>
      <vt:lpstr>Surplus_2</vt:lpstr>
      <vt:lpstr>Surplus_20</vt:lpstr>
      <vt:lpstr>Surplus_21</vt:lpstr>
      <vt:lpstr>Surplus_22</vt:lpstr>
      <vt:lpstr>Surplus_23</vt:lpstr>
      <vt:lpstr>Surplus_24</vt:lpstr>
      <vt:lpstr>Surplus_25</vt:lpstr>
      <vt:lpstr>Surplus_26</vt:lpstr>
      <vt:lpstr>Surplus_27</vt:lpstr>
      <vt:lpstr>Surplus_28</vt:lpstr>
      <vt:lpstr>Surplus_29</vt:lpstr>
      <vt:lpstr>Surplus_3</vt:lpstr>
      <vt:lpstr>Surplus_30</vt:lpstr>
      <vt:lpstr>Surplus_31</vt:lpstr>
      <vt:lpstr>Surplus_32</vt:lpstr>
      <vt:lpstr>Surplus_33</vt:lpstr>
      <vt:lpstr>Surplus_34</vt:lpstr>
      <vt:lpstr>Surplus_35</vt:lpstr>
      <vt:lpstr>Surplus_36</vt:lpstr>
      <vt:lpstr>Surplus_37</vt:lpstr>
      <vt:lpstr>Surplus_38</vt:lpstr>
      <vt:lpstr>Surplus_39</vt:lpstr>
      <vt:lpstr>Surplus_4</vt:lpstr>
      <vt:lpstr>Surplus_40</vt:lpstr>
      <vt:lpstr>Surplus_41</vt:lpstr>
      <vt:lpstr>Surplus_42</vt:lpstr>
      <vt:lpstr>Surplus_43</vt:lpstr>
      <vt:lpstr>Surplus_44</vt:lpstr>
      <vt:lpstr>Surplus_45</vt:lpstr>
      <vt:lpstr>Surplus_46</vt:lpstr>
      <vt:lpstr>Surplus_47</vt:lpstr>
      <vt:lpstr>Surplus_48</vt:lpstr>
      <vt:lpstr>Surplus_49</vt:lpstr>
      <vt:lpstr>Surplus_5</vt:lpstr>
      <vt:lpstr>Surplus_50</vt:lpstr>
      <vt:lpstr>Surplus_51</vt:lpstr>
      <vt:lpstr>Surplus_6</vt:lpstr>
      <vt:lpstr>Surplus_7</vt:lpstr>
      <vt:lpstr>Surplus_8</vt:lpstr>
      <vt:lpstr>Surplus_9</vt:lpstr>
      <vt:lpstr>Surplus_Max</vt:lpstr>
      <vt:lpstr>Surplus_Min</vt:lpstr>
      <vt:lpstr>Surplus_Most</vt:lpstr>
      <vt:lpstr>Surplus_TIME</vt:lpstr>
      <vt:lpstr>Surplus_Type_1</vt:lpstr>
      <vt:lpstr>Surplus_Type_10</vt:lpstr>
      <vt:lpstr>Surplus_Type_11</vt:lpstr>
      <vt:lpstr>Surplus_Type_12</vt:lpstr>
      <vt:lpstr>Surplus_Type_13</vt:lpstr>
      <vt:lpstr>Surplus_Type_14</vt:lpstr>
      <vt:lpstr>Surplus_Type_15</vt:lpstr>
      <vt:lpstr>Surplus_Type_16</vt:lpstr>
      <vt:lpstr>Surplus_Type_17</vt:lpstr>
      <vt:lpstr>Surplus_Type_18</vt:lpstr>
      <vt:lpstr>Surplus_Type_19</vt:lpstr>
      <vt:lpstr>Surplus_Type_2</vt:lpstr>
      <vt:lpstr>Surplus_Type_20</vt:lpstr>
      <vt:lpstr>Surplus_Type_21</vt:lpstr>
      <vt:lpstr>Surplus_Type_22</vt:lpstr>
      <vt:lpstr>Surplus_Type_23</vt:lpstr>
      <vt:lpstr>Surplus_Type_24</vt:lpstr>
      <vt:lpstr>Surplus_Type_25</vt:lpstr>
      <vt:lpstr>Surplus_Type_26</vt:lpstr>
      <vt:lpstr>Surplus_Type_27</vt:lpstr>
      <vt:lpstr>Surplus_Type_28</vt:lpstr>
      <vt:lpstr>Surplus_Type_29</vt:lpstr>
      <vt:lpstr>Surplus_Type_3</vt:lpstr>
      <vt:lpstr>Surplus_Type_30</vt:lpstr>
      <vt:lpstr>Surplus_Type_31</vt:lpstr>
      <vt:lpstr>Surplus_Type_32</vt:lpstr>
      <vt:lpstr>Surplus_Type_33</vt:lpstr>
      <vt:lpstr>Surplus_Type_34</vt:lpstr>
      <vt:lpstr>Surplus_Type_35</vt:lpstr>
      <vt:lpstr>Surplus_Type_36</vt:lpstr>
      <vt:lpstr>Surplus_Type_37</vt:lpstr>
      <vt:lpstr>Surplus_Type_38</vt:lpstr>
      <vt:lpstr>Surplus_Type_39</vt:lpstr>
      <vt:lpstr>Surplus_Type_4</vt:lpstr>
      <vt:lpstr>Surplus_Type_40</vt:lpstr>
      <vt:lpstr>Surplus_Type_41</vt:lpstr>
      <vt:lpstr>Surplus_Type_42</vt:lpstr>
      <vt:lpstr>Surplus_Type_43</vt:lpstr>
      <vt:lpstr>Surplus_Type_44</vt:lpstr>
      <vt:lpstr>Surplus_Type_45</vt:lpstr>
      <vt:lpstr>Surplus_Type_46</vt:lpstr>
      <vt:lpstr>Surplus_Type_47</vt:lpstr>
      <vt:lpstr>Surplus_Type_48</vt:lpstr>
      <vt:lpstr>Surplus_Type_49</vt:lpstr>
      <vt:lpstr>Surplus_Type_5</vt:lpstr>
      <vt:lpstr>Surplus_Type_50</vt:lpstr>
      <vt:lpstr>Surplus_Type_51</vt:lpstr>
      <vt:lpstr>Surplus_Type_6</vt:lpstr>
      <vt:lpstr>Surplus_Type_7</vt:lpstr>
      <vt:lpstr>Surplus_Type_8</vt:lpstr>
      <vt:lpstr>Surplus_Type_9</vt:lpstr>
      <vt:lpstr>Surplus_Type_Max</vt:lpstr>
      <vt:lpstr>Surplus_Type_Min</vt:lpstr>
      <vt:lpstr>Surplus_Type_Most</vt:lpstr>
      <vt:lpstr>Surplus_Type_TIME</vt:lpstr>
      <vt:lpstr>TimestepID</vt:lpstr>
      <vt:lpstr>tmpname</vt:lpstr>
      <vt:lpstr>TP_Elev_1</vt:lpstr>
      <vt:lpstr>TP_Elev_10</vt:lpstr>
      <vt:lpstr>TP_Elev_11</vt:lpstr>
      <vt:lpstr>TP_Elev_12</vt:lpstr>
      <vt:lpstr>TP_Elev_13</vt:lpstr>
      <vt:lpstr>TP_Elev_14</vt:lpstr>
      <vt:lpstr>TP_Elev_15</vt:lpstr>
      <vt:lpstr>TP_Elev_16</vt:lpstr>
      <vt:lpstr>TP_Elev_17</vt:lpstr>
      <vt:lpstr>TP_Elev_18</vt:lpstr>
      <vt:lpstr>TP_Elev_19</vt:lpstr>
      <vt:lpstr>TP_Elev_2</vt:lpstr>
      <vt:lpstr>TP_Elev_20</vt:lpstr>
      <vt:lpstr>TP_Elev_21</vt:lpstr>
      <vt:lpstr>TP_Elev_22</vt:lpstr>
      <vt:lpstr>TP_Elev_23</vt:lpstr>
      <vt:lpstr>TP_Elev_24</vt:lpstr>
      <vt:lpstr>TP_Elev_25</vt:lpstr>
      <vt:lpstr>TP_Elev_26</vt:lpstr>
      <vt:lpstr>TP_Elev_27</vt:lpstr>
      <vt:lpstr>TP_Elev_28</vt:lpstr>
      <vt:lpstr>TP_Elev_29</vt:lpstr>
      <vt:lpstr>TP_Elev_3</vt:lpstr>
      <vt:lpstr>TP_Elev_30</vt:lpstr>
      <vt:lpstr>TP_Elev_31</vt:lpstr>
      <vt:lpstr>TP_Elev_32</vt:lpstr>
      <vt:lpstr>TP_Elev_33</vt:lpstr>
      <vt:lpstr>TP_Elev_34</vt:lpstr>
      <vt:lpstr>TP_Elev_35</vt:lpstr>
      <vt:lpstr>TP_Elev_36</vt:lpstr>
      <vt:lpstr>TP_Elev_37</vt:lpstr>
      <vt:lpstr>TP_Elev_38</vt:lpstr>
      <vt:lpstr>TP_Elev_39</vt:lpstr>
      <vt:lpstr>TP_Elev_4</vt:lpstr>
      <vt:lpstr>TP_Elev_40</vt:lpstr>
      <vt:lpstr>TP_Elev_41</vt:lpstr>
      <vt:lpstr>TP_Elev_42</vt:lpstr>
      <vt:lpstr>TP_Elev_43</vt:lpstr>
      <vt:lpstr>TP_Elev_44</vt:lpstr>
      <vt:lpstr>TP_Elev_45</vt:lpstr>
      <vt:lpstr>TP_Elev_46</vt:lpstr>
      <vt:lpstr>TP_Elev_47</vt:lpstr>
      <vt:lpstr>TP_Elev_48</vt:lpstr>
      <vt:lpstr>TP_Elev_49</vt:lpstr>
      <vt:lpstr>TP_Elev_5</vt:lpstr>
      <vt:lpstr>TP_Elev_50</vt:lpstr>
      <vt:lpstr>TP_Elev_51</vt:lpstr>
      <vt:lpstr>TP_Elev_6</vt:lpstr>
      <vt:lpstr>TP_Elev_7</vt:lpstr>
      <vt:lpstr>TP_Elev_8</vt:lpstr>
      <vt:lpstr>TP_Elev_9</vt:lpstr>
      <vt:lpstr>TP_Elev_Max</vt:lpstr>
      <vt:lpstr>TP_Elev_Min</vt:lpstr>
      <vt:lpstr>TP_Elev_Most</vt:lpstr>
      <vt:lpstr>TP_Elev_Time</vt:lpstr>
      <vt:lpstr>TP_In_1</vt:lpstr>
      <vt:lpstr>TP_In_10</vt:lpstr>
      <vt:lpstr>TP_In_11</vt:lpstr>
      <vt:lpstr>TP_In_12</vt:lpstr>
      <vt:lpstr>TP_In_13</vt:lpstr>
      <vt:lpstr>TP_In_14</vt:lpstr>
      <vt:lpstr>TP_In_15</vt:lpstr>
      <vt:lpstr>TP_In_16</vt:lpstr>
      <vt:lpstr>TP_In_17</vt:lpstr>
      <vt:lpstr>TP_In_18</vt:lpstr>
      <vt:lpstr>TP_In_19</vt:lpstr>
      <vt:lpstr>TP_In_2</vt:lpstr>
      <vt:lpstr>TP_In_20</vt:lpstr>
      <vt:lpstr>TP_In_21</vt:lpstr>
      <vt:lpstr>TP_In_22</vt:lpstr>
      <vt:lpstr>TP_In_23</vt:lpstr>
      <vt:lpstr>TP_In_24</vt:lpstr>
      <vt:lpstr>TP_In_25</vt:lpstr>
      <vt:lpstr>TP_In_26</vt:lpstr>
      <vt:lpstr>TP_In_27</vt:lpstr>
      <vt:lpstr>TP_In_28</vt:lpstr>
      <vt:lpstr>TP_In_29</vt:lpstr>
      <vt:lpstr>TP_In_3</vt:lpstr>
      <vt:lpstr>TP_In_30</vt:lpstr>
      <vt:lpstr>TP_In_31</vt:lpstr>
      <vt:lpstr>TP_In_32</vt:lpstr>
      <vt:lpstr>TP_In_33</vt:lpstr>
      <vt:lpstr>TP_In_34</vt:lpstr>
      <vt:lpstr>TP_In_35</vt:lpstr>
      <vt:lpstr>TP_In_36</vt:lpstr>
      <vt:lpstr>TP_In_37</vt:lpstr>
      <vt:lpstr>TP_In_38</vt:lpstr>
      <vt:lpstr>TP_In_39</vt:lpstr>
      <vt:lpstr>TP_In_4</vt:lpstr>
      <vt:lpstr>TP_In_40</vt:lpstr>
      <vt:lpstr>TP_In_41</vt:lpstr>
      <vt:lpstr>TP_In_42</vt:lpstr>
      <vt:lpstr>TP_In_43</vt:lpstr>
      <vt:lpstr>TP_In_44</vt:lpstr>
      <vt:lpstr>TP_In_45</vt:lpstr>
      <vt:lpstr>TP_In_46</vt:lpstr>
      <vt:lpstr>TP_In_47</vt:lpstr>
      <vt:lpstr>TP_In_48</vt:lpstr>
      <vt:lpstr>TP_In_49</vt:lpstr>
      <vt:lpstr>TP_In_5</vt:lpstr>
      <vt:lpstr>TP_In_50</vt:lpstr>
      <vt:lpstr>TP_In_51</vt:lpstr>
      <vt:lpstr>TP_In_6</vt:lpstr>
      <vt:lpstr>TP_In_7</vt:lpstr>
      <vt:lpstr>TP_In_8</vt:lpstr>
      <vt:lpstr>TP_In_9</vt:lpstr>
      <vt:lpstr>TP_In_Max</vt:lpstr>
      <vt:lpstr>TP_In_Min</vt:lpstr>
      <vt:lpstr>TP_In_Most</vt:lpstr>
      <vt:lpstr>TP_In_Time</vt:lpstr>
      <vt:lpstr>TP_Out_1</vt:lpstr>
      <vt:lpstr>TP_Out_10</vt:lpstr>
      <vt:lpstr>TP_Out_11</vt:lpstr>
      <vt:lpstr>TP_Out_12</vt:lpstr>
      <vt:lpstr>TP_Out_13</vt:lpstr>
      <vt:lpstr>TP_Out_14</vt:lpstr>
      <vt:lpstr>TP_Out_15</vt:lpstr>
      <vt:lpstr>TP_Out_16</vt:lpstr>
      <vt:lpstr>TP_Out_17</vt:lpstr>
      <vt:lpstr>TP_Out_18</vt:lpstr>
      <vt:lpstr>TP_Out_19</vt:lpstr>
      <vt:lpstr>TP_Out_2</vt:lpstr>
      <vt:lpstr>TP_Out_20</vt:lpstr>
      <vt:lpstr>TP_Out_21</vt:lpstr>
      <vt:lpstr>TP_Out_22</vt:lpstr>
      <vt:lpstr>TP_Out_23</vt:lpstr>
      <vt:lpstr>TP_Out_24</vt:lpstr>
      <vt:lpstr>TP_Out_25</vt:lpstr>
      <vt:lpstr>TP_Out_26</vt:lpstr>
      <vt:lpstr>TP_Out_27</vt:lpstr>
      <vt:lpstr>TP_Out_28</vt:lpstr>
      <vt:lpstr>TP_Out_29</vt:lpstr>
      <vt:lpstr>TP_Out_3</vt:lpstr>
      <vt:lpstr>TP_Out_30</vt:lpstr>
      <vt:lpstr>TP_Out_31</vt:lpstr>
      <vt:lpstr>TP_Out_32</vt:lpstr>
      <vt:lpstr>TP_Out_33</vt:lpstr>
      <vt:lpstr>TP_Out_34</vt:lpstr>
      <vt:lpstr>TP_Out_35</vt:lpstr>
      <vt:lpstr>TP_Out_36</vt:lpstr>
      <vt:lpstr>TP_Out_37</vt:lpstr>
      <vt:lpstr>TP_Out_38</vt:lpstr>
      <vt:lpstr>TP_Out_39</vt:lpstr>
      <vt:lpstr>TP_Out_4</vt:lpstr>
      <vt:lpstr>TP_Out_40</vt:lpstr>
      <vt:lpstr>TP_Out_41</vt:lpstr>
      <vt:lpstr>TP_Out_42</vt:lpstr>
      <vt:lpstr>TP_Out_43</vt:lpstr>
      <vt:lpstr>TP_Out_44</vt:lpstr>
      <vt:lpstr>TP_Out_45</vt:lpstr>
      <vt:lpstr>TP_Out_46</vt:lpstr>
      <vt:lpstr>TP_Out_47</vt:lpstr>
      <vt:lpstr>TP_Out_48</vt:lpstr>
      <vt:lpstr>TP_Out_49</vt:lpstr>
      <vt:lpstr>TP_Out_5</vt:lpstr>
      <vt:lpstr>TP_Out_50</vt:lpstr>
      <vt:lpstr>TP_Out_51</vt:lpstr>
      <vt:lpstr>TP_Out_6</vt:lpstr>
      <vt:lpstr>TP_Out_7</vt:lpstr>
      <vt:lpstr>TP_Out_8</vt:lpstr>
      <vt:lpstr>TP_Out_9</vt:lpstr>
      <vt:lpstr>TP_Out_Max</vt:lpstr>
      <vt:lpstr>TP_Out_Min</vt:lpstr>
      <vt:lpstr>TP_Out_Most</vt:lpstr>
      <vt:lpstr>TP_Out_Time</vt:lpstr>
      <vt:lpstr>TP_Stor_1</vt:lpstr>
      <vt:lpstr>TP_Stor_10</vt:lpstr>
      <vt:lpstr>TP_Stor_11</vt:lpstr>
      <vt:lpstr>TP_Stor_12</vt:lpstr>
      <vt:lpstr>TP_Stor_13</vt:lpstr>
      <vt:lpstr>TP_Stor_14</vt:lpstr>
      <vt:lpstr>TP_Stor_15</vt:lpstr>
      <vt:lpstr>TP_Stor_16</vt:lpstr>
      <vt:lpstr>TP_Stor_17</vt:lpstr>
      <vt:lpstr>TP_Stor_18</vt:lpstr>
      <vt:lpstr>TP_Stor_19</vt:lpstr>
      <vt:lpstr>TP_Stor_2</vt:lpstr>
      <vt:lpstr>TP_Stor_20</vt:lpstr>
      <vt:lpstr>TP_Stor_21</vt:lpstr>
      <vt:lpstr>TP_Stor_22</vt:lpstr>
      <vt:lpstr>TP_Stor_23</vt:lpstr>
      <vt:lpstr>TP_Stor_24</vt:lpstr>
      <vt:lpstr>TP_Stor_25</vt:lpstr>
      <vt:lpstr>TP_Stor_26</vt:lpstr>
      <vt:lpstr>TP_Stor_27</vt:lpstr>
      <vt:lpstr>TP_Stor_28</vt:lpstr>
      <vt:lpstr>TP_Stor_29</vt:lpstr>
      <vt:lpstr>TP_Stor_3</vt:lpstr>
      <vt:lpstr>TP_Stor_30</vt:lpstr>
      <vt:lpstr>TP_Stor_31</vt:lpstr>
      <vt:lpstr>TP_Stor_32</vt:lpstr>
      <vt:lpstr>TP_Stor_33</vt:lpstr>
      <vt:lpstr>TP_Stor_34</vt:lpstr>
      <vt:lpstr>TP_Stor_35</vt:lpstr>
      <vt:lpstr>TP_Stor_36</vt:lpstr>
      <vt:lpstr>TP_Stor_37</vt:lpstr>
      <vt:lpstr>TP_Stor_38</vt:lpstr>
      <vt:lpstr>TP_Stor_39</vt:lpstr>
      <vt:lpstr>TP_Stor_4</vt:lpstr>
      <vt:lpstr>TP_Stor_40</vt:lpstr>
      <vt:lpstr>TP_Stor_41</vt:lpstr>
      <vt:lpstr>TP_Stor_42</vt:lpstr>
      <vt:lpstr>TP_Stor_43</vt:lpstr>
      <vt:lpstr>TP_Stor_44</vt:lpstr>
      <vt:lpstr>TP_Stor_45</vt:lpstr>
      <vt:lpstr>TP_Stor_46</vt:lpstr>
      <vt:lpstr>TP_Stor_47</vt:lpstr>
      <vt:lpstr>TP_Stor_48</vt:lpstr>
      <vt:lpstr>TP_Stor_49</vt:lpstr>
      <vt:lpstr>TP_Stor_5</vt:lpstr>
      <vt:lpstr>TP_Stor_50</vt:lpstr>
      <vt:lpstr>TP_Stor_51</vt:lpstr>
      <vt:lpstr>TP_Stor_6</vt:lpstr>
      <vt:lpstr>TP_Stor_7</vt:lpstr>
      <vt:lpstr>TP_Stor_8</vt:lpstr>
      <vt:lpstr>TP_Stor_9</vt:lpstr>
      <vt:lpstr>TP_Stor_Max</vt:lpstr>
      <vt:lpstr>TP_Stor_Min</vt:lpstr>
      <vt:lpstr>TP_Stor_Most</vt:lpstr>
      <vt:lpstr>TP_Stor_Time</vt:lpstr>
      <vt:lpstr>TraceID</vt:lpstr>
      <vt:lpstr>Comparison!TraceSelection</vt:lpstr>
      <vt:lpstr>Frequency!TraceSelection</vt:lpstr>
      <vt:lpstr>TraceSelection</vt:lpstr>
      <vt:lpstr>TraceYear</vt:lpstr>
      <vt:lpstr>UBAbv823_1</vt:lpstr>
      <vt:lpstr>UBAbv823_10</vt:lpstr>
      <vt:lpstr>UBAbv823_11</vt:lpstr>
      <vt:lpstr>UBAbv823_12</vt:lpstr>
      <vt:lpstr>UBAbv823_13</vt:lpstr>
      <vt:lpstr>UBAbv823_14</vt:lpstr>
      <vt:lpstr>UBAbv823_15</vt:lpstr>
      <vt:lpstr>UBAbv823_16</vt:lpstr>
      <vt:lpstr>UBAbv823_17</vt:lpstr>
      <vt:lpstr>UBAbv823_18</vt:lpstr>
      <vt:lpstr>UBAbv823_19</vt:lpstr>
      <vt:lpstr>UBAbv823_2</vt:lpstr>
      <vt:lpstr>UBAbv823_20</vt:lpstr>
      <vt:lpstr>UBAbv823_21</vt:lpstr>
      <vt:lpstr>UBAbv823_22</vt:lpstr>
      <vt:lpstr>UBAbv823_23</vt:lpstr>
      <vt:lpstr>UBAbv823_24</vt:lpstr>
      <vt:lpstr>UBAbv823_25</vt:lpstr>
      <vt:lpstr>UBAbv823_26</vt:lpstr>
      <vt:lpstr>UBAbv823_27</vt:lpstr>
      <vt:lpstr>UBAbv823_28</vt:lpstr>
      <vt:lpstr>UBAbv823_29</vt:lpstr>
      <vt:lpstr>UBAbv823_3</vt:lpstr>
      <vt:lpstr>UBAbv823_30</vt:lpstr>
      <vt:lpstr>UBAbv823_31</vt:lpstr>
      <vt:lpstr>UBAbv823_32</vt:lpstr>
      <vt:lpstr>UBAbv823_33</vt:lpstr>
      <vt:lpstr>UBAbv823_34</vt:lpstr>
      <vt:lpstr>UBAbv823_35</vt:lpstr>
      <vt:lpstr>UBAbv823_36</vt:lpstr>
      <vt:lpstr>UBAbv823_37</vt:lpstr>
      <vt:lpstr>UBAbv823_38</vt:lpstr>
      <vt:lpstr>UBAbv823_39</vt:lpstr>
      <vt:lpstr>UBAbv823_4</vt:lpstr>
      <vt:lpstr>UBAbv823_40</vt:lpstr>
      <vt:lpstr>UBAbv823_41</vt:lpstr>
      <vt:lpstr>UBAbv823_42</vt:lpstr>
      <vt:lpstr>UBAbv823_43</vt:lpstr>
      <vt:lpstr>UBAbv823_44</vt:lpstr>
      <vt:lpstr>UBAbv823_45</vt:lpstr>
      <vt:lpstr>UBAbv823_46</vt:lpstr>
      <vt:lpstr>UBAbv823_47</vt:lpstr>
      <vt:lpstr>UBAbv823_48</vt:lpstr>
      <vt:lpstr>UBAbv823_49</vt:lpstr>
      <vt:lpstr>UBAbv823_5</vt:lpstr>
      <vt:lpstr>UBAbv823_50</vt:lpstr>
      <vt:lpstr>UBAbv823_51</vt:lpstr>
      <vt:lpstr>UBAbv823_6</vt:lpstr>
      <vt:lpstr>UBAbv823_7</vt:lpstr>
      <vt:lpstr>UBAbv823_8</vt:lpstr>
      <vt:lpstr>UBAbv823_9</vt:lpstr>
      <vt:lpstr>UBAbv823_Max</vt:lpstr>
      <vt:lpstr>UBAbv823_Min</vt:lpstr>
      <vt:lpstr>UBAbv823_Most</vt:lpstr>
      <vt:lpstr>UBAbv823_Time</vt:lpstr>
      <vt:lpstr>UBAt823_1</vt:lpstr>
      <vt:lpstr>UBAt823_10</vt:lpstr>
      <vt:lpstr>UBAt823_11</vt:lpstr>
      <vt:lpstr>UBAt823_12</vt:lpstr>
      <vt:lpstr>UBAt823_13</vt:lpstr>
      <vt:lpstr>UBAt823_14</vt:lpstr>
      <vt:lpstr>UBAt823_15</vt:lpstr>
      <vt:lpstr>UBAt823_16</vt:lpstr>
      <vt:lpstr>UBAt823_17</vt:lpstr>
      <vt:lpstr>UBAt823_18</vt:lpstr>
      <vt:lpstr>UBAt823_19</vt:lpstr>
      <vt:lpstr>UBAt823_2</vt:lpstr>
      <vt:lpstr>UBAt823_20</vt:lpstr>
      <vt:lpstr>UBAt823_21</vt:lpstr>
      <vt:lpstr>UBAt823_22</vt:lpstr>
      <vt:lpstr>UBAt823_23</vt:lpstr>
      <vt:lpstr>UBAt823_24</vt:lpstr>
      <vt:lpstr>UBAt823_25</vt:lpstr>
      <vt:lpstr>UBAt823_26</vt:lpstr>
      <vt:lpstr>UBAt823_27</vt:lpstr>
      <vt:lpstr>UBAt823_28</vt:lpstr>
      <vt:lpstr>UBAt823_29</vt:lpstr>
      <vt:lpstr>UBAt823_3</vt:lpstr>
      <vt:lpstr>UBAt823_30</vt:lpstr>
      <vt:lpstr>UBAt823_31</vt:lpstr>
      <vt:lpstr>UBAt823_32</vt:lpstr>
      <vt:lpstr>UBAt823_33</vt:lpstr>
      <vt:lpstr>UBAt823_34</vt:lpstr>
      <vt:lpstr>UBAt823_35</vt:lpstr>
      <vt:lpstr>UBAt823_36</vt:lpstr>
      <vt:lpstr>UBAt823_37</vt:lpstr>
      <vt:lpstr>UBAt823_38</vt:lpstr>
      <vt:lpstr>UBAt823_39</vt:lpstr>
      <vt:lpstr>UBAt823_4</vt:lpstr>
      <vt:lpstr>UBAt823_40</vt:lpstr>
      <vt:lpstr>UBAt823_41</vt:lpstr>
      <vt:lpstr>UBAt823_42</vt:lpstr>
      <vt:lpstr>UBAt823_43</vt:lpstr>
      <vt:lpstr>UBAt823_44</vt:lpstr>
      <vt:lpstr>UBAt823_45</vt:lpstr>
      <vt:lpstr>UBAt823_46</vt:lpstr>
      <vt:lpstr>UBAt823_47</vt:lpstr>
      <vt:lpstr>UBAt823_48</vt:lpstr>
      <vt:lpstr>UBAt823_49</vt:lpstr>
      <vt:lpstr>UBAt823_5</vt:lpstr>
      <vt:lpstr>UBAt823_50</vt:lpstr>
      <vt:lpstr>UBAt823_51</vt:lpstr>
      <vt:lpstr>UBAt823_6</vt:lpstr>
      <vt:lpstr>UBAt823_7</vt:lpstr>
      <vt:lpstr>UBAt823_8</vt:lpstr>
      <vt:lpstr>UBAt823_9</vt:lpstr>
      <vt:lpstr>UBAt823_Max</vt:lpstr>
      <vt:lpstr>UBAt823_Min</vt:lpstr>
      <vt:lpstr>UBAt823_Most</vt:lpstr>
      <vt:lpstr>UBAt823_Time</vt:lpstr>
      <vt:lpstr>UBBlw823_1</vt:lpstr>
      <vt:lpstr>UBBlw823_10</vt:lpstr>
      <vt:lpstr>UBBlw823_11</vt:lpstr>
      <vt:lpstr>UBBlw823_12</vt:lpstr>
      <vt:lpstr>UBBlw823_13</vt:lpstr>
      <vt:lpstr>UBBlw823_14</vt:lpstr>
      <vt:lpstr>UBBlw823_15</vt:lpstr>
      <vt:lpstr>UBBlw823_16</vt:lpstr>
      <vt:lpstr>UBBlw823_17</vt:lpstr>
      <vt:lpstr>UBBlw823_18</vt:lpstr>
      <vt:lpstr>UBBlw823_19</vt:lpstr>
      <vt:lpstr>UBBlw823_2</vt:lpstr>
      <vt:lpstr>UBBlw823_20</vt:lpstr>
      <vt:lpstr>UBBlw823_21</vt:lpstr>
      <vt:lpstr>UBBlw823_22</vt:lpstr>
      <vt:lpstr>UBBlw823_23</vt:lpstr>
      <vt:lpstr>UBBlw823_24</vt:lpstr>
      <vt:lpstr>UBBlw823_25</vt:lpstr>
      <vt:lpstr>UBBlw823_26</vt:lpstr>
      <vt:lpstr>UBBlw823_27</vt:lpstr>
      <vt:lpstr>UBBlw823_28</vt:lpstr>
      <vt:lpstr>UBBlw823_29</vt:lpstr>
      <vt:lpstr>UBBlw823_3</vt:lpstr>
      <vt:lpstr>UBBlw823_30</vt:lpstr>
      <vt:lpstr>UBBlw823_31</vt:lpstr>
      <vt:lpstr>UBBlw823_32</vt:lpstr>
      <vt:lpstr>UBBlw823_33</vt:lpstr>
      <vt:lpstr>UBBlw823_34</vt:lpstr>
      <vt:lpstr>UBBlw823_35</vt:lpstr>
      <vt:lpstr>UBBlw823_36</vt:lpstr>
      <vt:lpstr>UBBlw823_37</vt:lpstr>
      <vt:lpstr>UBBlw823_38</vt:lpstr>
      <vt:lpstr>UBBlw823_39</vt:lpstr>
      <vt:lpstr>UBBlw823_4</vt:lpstr>
      <vt:lpstr>UBBlw823_40</vt:lpstr>
      <vt:lpstr>UBBlw823_41</vt:lpstr>
      <vt:lpstr>UBBlw823_42</vt:lpstr>
      <vt:lpstr>UBBlw823_43</vt:lpstr>
      <vt:lpstr>UBBlw823_44</vt:lpstr>
      <vt:lpstr>UBBlw823_45</vt:lpstr>
      <vt:lpstr>UBBlw823_46</vt:lpstr>
      <vt:lpstr>UBBlw823_47</vt:lpstr>
      <vt:lpstr>UBBlw823_48</vt:lpstr>
      <vt:lpstr>UBBlw823_49</vt:lpstr>
      <vt:lpstr>UBBlw823_5</vt:lpstr>
      <vt:lpstr>UBBlw823_50</vt:lpstr>
      <vt:lpstr>UBBlw823_51</vt:lpstr>
      <vt:lpstr>UBBlw823_6</vt:lpstr>
      <vt:lpstr>UBBlw823_7</vt:lpstr>
      <vt:lpstr>UBBlw823_8</vt:lpstr>
      <vt:lpstr>UBBlw823_9</vt:lpstr>
      <vt:lpstr>UBBlw823_Max</vt:lpstr>
      <vt:lpstr>UBBlw823_Min</vt:lpstr>
      <vt:lpstr>UBBlw823_Most</vt:lpstr>
      <vt:lpstr>UBBlw823_Time</vt:lpstr>
      <vt:lpstr>UnitName</vt:lpstr>
      <vt:lpstr>PowellData.EqualizationCond!UpEl_BalBranch_1</vt:lpstr>
      <vt:lpstr>UpEl_BalBranch_1</vt:lpstr>
      <vt:lpstr>PowellData.EqualizationCond!UpEl_BalBranch_10</vt:lpstr>
      <vt:lpstr>UpEl_BalBranch_10</vt:lpstr>
      <vt:lpstr>PowellData.EqualizationCond!UpEl_BalBranch_11</vt:lpstr>
      <vt:lpstr>UpEl_BalBranch_11</vt:lpstr>
      <vt:lpstr>PowellData.EqualizationCond!UpEl_BalBranch_12</vt:lpstr>
      <vt:lpstr>UpEl_BalBranch_12</vt:lpstr>
      <vt:lpstr>PowellData.EqualizationCond!UpEl_BalBranch_13</vt:lpstr>
      <vt:lpstr>UpEl_BalBranch_13</vt:lpstr>
      <vt:lpstr>PowellData.EqualizationCond!UpEl_BalBranch_14</vt:lpstr>
      <vt:lpstr>UpEl_BalBranch_14</vt:lpstr>
      <vt:lpstr>PowellData.EqualizationCond!UpEl_BalBranch_15</vt:lpstr>
      <vt:lpstr>UpEl_BalBranch_15</vt:lpstr>
      <vt:lpstr>PowellData.EqualizationCond!UpEl_BalBranch_16</vt:lpstr>
      <vt:lpstr>UpEl_BalBranch_16</vt:lpstr>
      <vt:lpstr>PowellData.EqualizationCond!UpEl_BalBranch_17</vt:lpstr>
      <vt:lpstr>UpEl_BalBranch_17</vt:lpstr>
      <vt:lpstr>PowellData.EqualizationCond!UpEl_BalBranch_18</vt:lpstr>
      <vt:lpstr>UpEl_BalBranch_18</vt:lpstr>
      <vt:lpstr>PowellData.EqualizationCond!UpEl_BalBranch_19</vt:lpstr>
      <vt:lpstr>UpEl_BalBranch_19</vt:lpstr>
      <vt:lpstr>PowellData.EqualizationCond!UpEl_BalBranch_2</vt:lpstr>
      <vt:lpstr>UpEl_BalBranch_2</vt:lpstr>
      <vt:lpstr>PowellData.EqualizationCond!UpEl_BalBranch_20</vt:lpstr>
      <vt:lpstr>UpEl_BalBranch_20</vt:lpstr>
      <vt:lpstr>PowellData.EqualizationCond!UpEl_BalBranch_21</vt:lpstr>
      <vt:lpstr>UpEl_BalBranch_21</vt:lpstr>
      <vt:lpstr>PowellData.EqualizationCond!UpEl_BalBranch_22</vt:lpstr>
      <vt:lpstr>UpEl_BalBranch_22</vt:lpstr>
      <vt:lpstr>PowellData.EqualizationCond!UpEl_BalBranch_23</vt:lpstr>
      <vt:lpstr>UpEl_BalBranch_23</vt:lpstr>
      <vt:lpstr>PowellData.EqualizationCond!UpEl_BalBranch_24</vt:lpstr>
      <vt:lpstr>UpEl_BalBranch_24</vt:lpstr>
      <vt:lpstr>PowellData.EqualizationCond!UpEl_BalBranch_25</vt:lpstr>
      <vt:lpstr>UpEl_BalBranch_25</vt:lpstr>
      <vt:lpstr>PowellData.EqualizationCond!UpEl_BalBranch_26</vt:lpstr>
      <vt:lpstr>UpEl_BalBranch_26</vt:lpstr>
      <vt:lpstr>PowellData.EqualizationCond!UpEl_BalBranch_27</vt:lpstr>
      <vt:lpstr>UpEl_BalBranch_27</vt:lpstr>
      <vt:lpstr>PowellData.EqualizationCond!UpEl_BalBranch_28</vt:lpstr>
      <vt:lpstr>UpEl_BalBranch_28</vt:lpstr>
      <vt:lpstr>PowellData.EqualizationCond!UpEl_BalBranch_29</vt:lpstr>
      <vt:lpstr>UpEl_BalBranch_29</vt:lpstr>
      <vt:lpstr>PowellData.EqualizationCond!UpEl_BalBranch_3</vt:lpstr>
      <vt:lpstr>UpEl_BalBranch_3</vt:lpstr>
      <vt:lpstr>PowellData.EqualizationCond!UpEl_BalBranch_30</vt:lpstr>
      <vt:lpstr>UpEl_BalBranch_30</vt:lpstr>
      <vt:lpstr>PowellData.EqualizationCond!UpEl_BalBranch_31</vt:lpstr>
      <vt:lpstr>UpEl_BalBranch_31</vt:lpstr>
      <vt:lpstr>PowellData.EqualizationCond!UpEl_BalBranch_32</vt:lpstr>
      <vt:lpstr>UpEl_BalBranch_32</vt:lpstr>
      <vt:lpstr>PowellData.EqualizationCond!UpEl_BalBranch_33</vt:lpstr>
      <vt:lpstr>UpEl_BalBranch_33</vt:lpstr>
      <vt:lpstr>UpEl_BalBranch_34</vt:lpstr>
      <vt:lpstr>UpEl_BalBranch_35</vt:lpstr>
      <vt:lpstr>UpEl_BalBranch_36</vt:lpstr>
      <vt:lpstr>UpEl_BalBranch_37</vt:lpstr>
      <vt:lpstr>UpEl_BalBranch_38</vt:lpstr>
      <vt:lpstr>UpEl_BalBranch_39</vt:lpstr>
      <vt:lpstr>PowellData.EqualizationCond!UpEl_BalBranch_4</vt:lpstr>
      <vt:lpstr>UpEl_BalBranch_4</vt:lpstr>
      <vt:lpstr>UpEl_BalBranch_40</vt:lpstr>
      <vt:lpstr>UpEl_BalBranch_41</vt:lpstr>
      <vt:lpstr>UpEl_BalBranch_42</vt:lpstr>
      <vt:lpstr>UpEl_BalBranch_43</vt:lpstr>
      <vt:lpstr>UpEl_BalBranch_44</vt:lpstr>
      <vt:lpstr>UpEl_BalBranch_45</vt:lpstr>
      <vt:lpstr>UpEl_BalBranch_46</vt:lpstr>
      <vt:lpstr>UpEl_BalBranch_47</vt:lpstr>
      <vt:lpstr>UpEl_BalBranch_48</vt:lpstr>
      <vt:lpstr>UpEl_BalBranch_49</vt:lpstr>
      <vt:lpstr>PowellData.EqualizationCond!UpEl_BalBranch_5</vt:lpstr>
      <vt:lpstr>UpEl_BalBranch_5</vt:lpstr>
      <vt:lpstr>UpEl_BalBranch_50</vt:lpstr>
      <vt:lpstr>UpEl_BalBranch_51</vt:lpstr>
      <vt:lpstr>PowellData.EqualizationCond!UpEl_BalBranch_6</vt:lpstr>
      <vt:lpstr>UpEl_BalBranch_6</vt:lpstr>
      <vt:lpstr>PowellData.EqualizationCond!UpEl_BalBranch_7</vt:lpstr>
      <vt:lpstr>UpEl_BalBranch_7</vt:lpstr>
      <vt:lpstr>PowellData.EqualizationCond!UpEl_BalBranch_8</vt:lpstr>
      <vt:lpstr>UpEl_BalBranch_8</vt:lpstr>
      <vt:lpstr>PowellData.EqualizationCond!UpEl_BalBranch_9</vt:lpstr>
      <vt:lpstr>UpEl_BalBranch_9</vt:lpstr>
      <vt:lpstr>PowellData.EqualizationCond!UpEl_BalBranch_Max</vt:lpstr>
      <vt:lpstr>UpEl_BalBranch_Max</vt:lpstr>
      <vt:lpstr>PowellData.EqualizationCond!UpEl_BalBranch_Min</vt:lpstr>
      <vt:lpstr>UpEl_BalBranch_Min</vt:lpstr>
      <vt:lpstr>PowellData.EqualizationCond!UpEl_BalBranch_Most</vt:lpstr>
      <vt:lpstr>UpEl_BalBranch_Most</vt:lpstr>
      <vt:lpstr>PowellData.EqualizationCond!UpEl_BalBranch_Time</vt:lpstr>
      <vt:lpstr>UpEl_BalBranch_Time</vt:lpstr>
      <vt:lpstr>Val_Elev_1</vt:lpstr>
      <vt:lpstr>Val_Elev_10</vt:lpstr>
      <vt:lpstr>Val_Elev_11</vt:lpstr>
      <vt:lpstr>Val_Elev_12</vt:lpstr>
      <vt:lpstr>Val_Elev_13</vt:lpstr>
      <vt:lpstr>Val_Elev_14</vt:lpstr>
      <vt:lpstr>Val_Elev_15</vt:lpstr>
      <vt:lpstr>Val_Elev_16</vt:lpstr>
      <vt:lpstr>Val_Elev_17</vt:lpstr>
      <vt:lpstr>Val_Elev_18</vt:lpstr>
      <vt:lpstr>Val_Elev_19</vt:lpstr>
      <vt:lpstr>Val_Elev_2</vt:lpstr>
      <vt:lpstr>Val_Elev_20</vt:lpstr>
      <vt:lpstr>Val_Elev_21</vt:lpstr>
      <vt:lpstr>Val_Elev_22</vt:lpstr>
      <vt:lpstr>Val_Elev_23</vt:lpstr>
      <vt:lpstr>Val_Elev_24</vt:lpstr>
      <vt:lpstr>Val_Elev_25</vt:lpstr>
      <vt:lpstr>Val_Elev_26</vt:lpstr>
      <vt:lpstr>Val_Elev_27</vt:lpstr>
      <vt:lpstr>Val_Elev_28</vt:lpstr>
      <vt:lpstr>Val_Elev_29</vt:lpstr>
      <vt:lpstr>Val_Elev_3</vt:lpstr>
      <vt:lpstr>Val_Elev_30</vt:lpstr>
      <vt:lpstr>Val_Elev_31</vt:lpstr>
      <vt:lpstr>Val_Elev_32</vt:lpstr>
      <vt:lpstr>Val_Elev_33</vt:lpstr>
      <vt:lpstr>Val_Elev_34</vt:lpstr>
      <vt:lpstr>Val_Elev_35</vt:lpstr>
      <vt:lpstr>Val_Elev_36</vt:lpstr>
      <vt:lpstr>Val_Elev_37</vt:lpstr>
      <vt:lpstr>Val_Elev_38</vt:lpstr>
      <vt:lpstr>Val_Elev_39</vt:lpstr>
      <vt:lpstr>Val_Elev_4</vt:lpstr>
      <vt:lpstr>Val_Elev_40</vt:lpstr>
      <vt:lpstr>Val_Elev_41</vt:lpstr>
      <vt:lpstr>Val_Elev_42</vt:lpstr>
      <vt:lpstr>Val_Elev_43</vt:lpstr>
      <vt:lpstr>Val_Elev_44</vt:lpstr>
      <vt:lpstr>Val_Elev_45</vt:lpstr>
      <vt:lpstr>Val_Elev_46</vt:lpstr>
      <vt:lpstr>Val_Elev_47</vt:lpstr>
      <vt:lpstr>Val_Elev_48</vt:lpstr>
      <vt:lpstr>Val_Elev_49</vt:lpstr>
      <vt:lpstr>Val_Elev_5</vt:lpstr>
      <vt:lpstr>Val_Elev_50</vt:lpstr>
      <vt:lpstr>Val_Elev_51</vt:lpstr>
      <vt:lpstr>Val_Elev_6</vt:lpstr>
      <vt:lpstr>Val_Elev_7</vt:lpstr>
      <vt:lpstr>Val_Elev_8</vt:lpstr>
      <vt:lpstr>Val_Elev_9</vt:lpstr>
      <vt:lpstr>Val_Elev_Max</vt:lpstr>
      <vt:lpstr>Val_Elev_Min</vt:lpstr>
      <vt:lpstr>Val_Elev_Most</vt:lpstr>
      <vt:lpstr>Val_Elev_Time</vt:lpstr>
      <vt:lpstr>Val_In_1</vt:lpstr>
      <vt:lpstr>Val_In_10</vt:lpstr>
      <vt:lpstr>Val_In_11</vt:lpstr>
      <vt:lpstr>Val_In_12</vt:lpstr>
      <vt:lpstr>Val_In_13</vt:lpstr>
      <vt:lpstr>Val_In_14</vt:lpstr>
      <vt:lpstr>Val_In_15</vt:lpstr>
      <vt:lpstr>Val_In_16</vt:lpstr>
      <vt:lpstr>Val_In_17</vt:lpstr>
      <vt:lpstr>Val_In_18</vt:lpstr>
      <vt:lpstr>Val_In_19</vt:lpstr>
      <vt:lpstr>Val_In_2</vt:lpstr>
      <vt:lpstr>Val_In_20</vt:lpstr>
      <vt:lpstr>Val_In_21</vt:lpstr>
      <vt:lpstr>Val_In_22</vt:lpstr>
      <vt:lpstr>Val_In_23</vt:lpstr>
      <vt:lpstr>Val_In_24</vt:lpstr>
      <vt:lpstr>Val_In_25</vt:lpstr>
      <vt:lpstr>Val_In_26</vt:lpstr>
      <vt:lpstr>Val_In_27</vt:lpstr>
      <vt:lpstr>Val_In_28</vt:lpstr>
      <vt:lpstr>Val_In_29</vt:lpstr>
      <vt:lpstr>Val_In_3</vt:lpstr>
      <vt:lpstr>Val_In_30</vt:lpstr>
      <vt:lpstr>Val_In_31</vt:lpstr>
      <vt:lpstr>Val_In_32</vt:lpstr>
      <vt:lpstr>Val_In_33</vt:lpstr>
      <vt:lpstr>Val_In_34</vt:lpstr>
      <vt:lpstr>Val_In_35</vt:lpstr>
      <vt:lpstr>Val_In_36</vt:lpstr>
      <vt:lpstr>Val_In_37</vt:lpstr>
      <vt:lpstr>Val_In_38</vt:lpstr>
      <vt:lpstr>Val_In_39</vt:lpstr>
      <vt:lpstr>Val_In_4</vt:lpstr>
      <vt:lpstr>Val_In_40</vt:lpstr>
      <vt:lpstr>Val_In_41</vt:lpstr>
      <vt:lpstr>Val_In_42</vt:lpstr>
      <vt:lpstr>Val_In_43</vt:lpstr>
      <vt:lpstr>Val_In_44</vt:lpstr>
      <vt:lpstr>Val_In_45</vt:lpstr>
      <vt:lpstr>Val_In_46</vt:lpstr>
      <vt:lpstr>Val_In_47</vt:lpstr>
      <vt:lpstr>Val_In_48</vt:lpstr>
      <vt:lpstr>Val_In_49</vt:lpstr>
      <vt:lpstr>Val_In_5</vt:lpstr>
      <vt:lpstr>Val_In_50</vt:lpstr>
      <vt:lpstr>Val_In_51</vt:lpstr>
      <vt:lpstr>Val_In_6</vt:lpstr>
      <vt:lpstr>Val_In_7</vt:lpstr>
      <vt:lpstr>Val_In_8</vt:lpstr>
      <vt:lpstr>Val_In_9</vt:lpstr>
      <vt:lpstr>Val_In_Max</vt:lpstr>
      <vt:lpstr>Val_In_Min</vt:lpstr>
      <vt:lpstr>Val_In_Most</vt:lpstr>
      <vt:lpstr>Val_In_Time</vt:lpstr>
      <vt:lpstr>Val_Out_1</vt:lpstr>
      <vt:lpstr>Val_Out_10</vt:lpstr>
      <vt:lpstr>Val_Out_11</vt:lpstr>
      <vt:lpstr>Val_Out_12</vt:lpstr>
      <vt:lpstr>Val_Out_13</vt:lpstr>
      <vt:lpstr>Val_Out_14</vt:lpstr>
      <vt:lpstr>Val_Out_15</vt:lpstr>
      <vt:lpstr>Val_Out_16</vt:lpstr>
      <vt:lpstr>Val_Out_17</vt:lpstr>
      <vt:lpstr>Val_Out_18</vt:lpstr>
      <vt:lpstr>Val_Out_19</vt:lpstr>
      <vt:lpstr>Val_Out_2</vt:lpstr>
      <vt:lpstr>Val_Out_20</vt:lpstr>
      <vt:lpstr>Val_Out_21</vt:lpstr>
      <vt:lpstr>Val_Out_22</vt:lpstr>
      <vt:lpstr>Val_Out_23</vt:lpstr>
      <vt:lpstr>Val_Out_24</vt:lpstr>
      <vt:lpstr>Val_Out_25</vt:lpstr>
      <vt:lpstr>Val_Out_26</vt:lpstr>
      <vt:lpstr>Val_Out_27</vt:lpstr>
      <vt:lpstr>Val_Out_28</vt:lpstr>
      <vt:lpstr>Val_Out_29</vt:lpstr>
      <vt:lpstr>Val_Out_3</vt:lpstr>
      <vt:lpstr>Val_Out_30</vt:lpstr>
      <vt:lpstr>Val_Out_31</vt:lpstr>
      <vt:lpstr>Val_Out_32</vt:lpstr>
      <vt:lpstr>Val_Out_33</vt:lpstr>
      <vt:lpstr>Val_Out_34</vt:lpstr>
      <vt:lpstr>Val_Out_35</vt:lpstr>
      <vt:lpstr>Val_Out_36</vt:lpstr>
      <vt:lpstr>Val_Out_37</vt:lpstr>
      <vt:lpstr>Val_Out_38</vt:lpstr>
      <vt:lpstr>Val_Out_39</vt:lpstr>
      <vt:lpstr>Val_Out_4</vt:lpstr>
      <vt:lpstr>Val_Out_40</vt:lpstr>
      <vt:lpstr>Val_Out_41</vt:lpstr>
      <vt:lpstr>Val_Out_42</vt:lpstr>
      <vt:lpstr>Val_Out_43</vt:lpstr>
      <vt:lpstr>Val_Out_44</vt:lpstr>
      <vt:lpstr>Val_Out_45</vt:lpstr>
      <vt:lpstr>Val_Out_46</vt:lpstr>
      <vt:lpstr>Val_Out_47</vt:lpstr>
      <vt:lpstr>Val_Out_48</vt:lpstr>
      <vt:lpstr>Val_Out_49</vt:lpstr>
      <vt:lpstr>Val_Out_5</vt:lpstr>
      <vt:lpstr>Val_Out_50</vt:lpstr>
      <vt:lpstr>Val_Out_51</vt:lpstr>
      <vt:lpstr>Val_Out_6</vt:lpstr>
      <vt:lpstr>Val_Out_7</vt:lpstr>
      <vt:lpstr>Val_Out_8</vt:lpstr>
      <vt:lpstr>Val_Out_9</vt:lpstr>
      <vt:lpstr>Val_Out_Max</vt:lpstr>
      <vt:lpstr>Val_Out_Min</vt:lpstr>
      <vt:lpstr>Val_Out_Most</vt:lpstr>
      <vt:lpstr>Val_Out_Time</vt:lpstr>
      <vt:lpstr>Val_Stor_1</vt:lpstr>
      <vt:lpstr>Val_Stor_10</vt:lpstr>
      <vt:lpstr>Val_Stor_11</vt:lpstr>
      <vt:lpstr>Val_Stor_12</vt:lpstr>
      <vt:lpstr>Val_Stor_13</vt:lpstr>
      <vt:lpstr>Val_Stor_14</vt:lpstr>
      <vt:lpstr>Val_Stor_15</vt:lpstr>
      <vt:lpstr>Val_Stor_16</vt:lpstr>
      <vt:lpstr>Val_Stor_17</vt:lpstr>
      <vt:lpstr>Val_Stor_18</vt:lpstr>
      <vt:lpstr>Val_Stor_19</vt:lpstr>
      <vt:lpstr>Val_Stor_2</vt:lpstr>
      <vt:lpstr>Val_Stor_20</vt:lpstr>
      <vt:lpstr>Val_Stor_21</vt:lpstr>
      <vt:lpstr>Val_Stor_22</vt:lpstr>
      <vt:lpstr>Val_Stor_23</vt:lpstr>
      <vt:lpstr>Val_Stor_24</vt:lpstr>
      <vt:lpstr>Val_Stor_25</vt:lpstr>
      <vt:lpstr>Val_Stor_26</vt:lpstr>
      <vt:lpstr>Val_Stor_27</vt:lpstr>
      <vt:lpstr>Val_Stor_28</vt:lpstr>
      <vt:lpstr>Val_Stor_29</vt:lpstr>
      <vt:lpstr>Val_Stor_3</vt:lpstr>
      <vt:lpstr>Val_Stor_30</vt:lpstr>
      <vt:lpstr>Val_Stor_31</vt:lpstr>
      <vt:lpstr>Val_Stor_32</vt:lpstr>
      <vt:lpstr>Val_Stor_33</vt:lpstr>
      <vt:lpstr>Val_Stor_34</vt:lpstr>
      <vt:lpstr>Val_Stor_35</vt:lpstr>
      <vt:lpstr>Val_Stor_36</vt:lpstr>
      <vt:lpstr>Val_Stor_37</vt:lpstr>
      <vt:lpstr>Val_Stor_38</vt:lpstr>
      <vt:lpstr>Val_Stor_39</vt:lpstr>
      <vt:lpstr>Val_Stor_4</vt:lpstr>
      <vt:lpstr>Val_Stor_40</vt:lpstr>
      <vt:lpstr>Val_Stor_41</vt:lpstr>
      <vt:lpstr>Val_Stor_42</vt:lpstr>
      <vt:lpstr>Val_Stor_43</vt:lpstr>
      <vt:lpstr>Val_Stor_44</vt:lpstr>
      <vt:lpstr>Val_Stor_45</vt:lpstr>
      <vt:lpstr>Val_Stor_46</vt:lpstr>
      <vt:lpstr>Val_Stor_47</vt:lpstr>
      <vt:lpstr>Val_Stor_48</vt:lpstr>
      <vt:lpstr>Val_Stor_49</vt:lpstr>
      <vt:lpstr>Val_Stor_5</vt:lpstr>
      <vt:lpstr>Val_Stor_50</vt:lpstr>
      <vt:lpstr>Val_Stor_51</vt:lpstr>
      <vt:lpstr>Val_Stor_6</vt:lpstr>
      <vt:lpstr>Val_Stor_7</vt:lpstr>
      <vt:lpstr>Val_Stor_8</vt:lpstr>
      <vt:lpstr>Val_Stor_9</vt:lpstr>
      <vt:lpstr>Val_Stor_Max</vt:lpstr>
      <vt:lpstr>Val_Stor_Min</vt:lpstr>
      <vt:lpstr>Val_Stor_Most</vt:lpstr>
      <vt:lpstr>Val_Stor_Time</vt:lpstr>
      <vt:lpstr>VallecitoInflow</vt:lpstr>
      <vt:lpstr>VallecitoInflow1</vt:lpstr>
      <vt:lpstr>VallecitoInflow2</vt:lpstr>
      <vt:lpstr>VolInflowSlots</vt:lpstr>
      <vt:lpstr>YampaRiverOutflow</vt:lpstr>
      <vt:lpstr>YampaRiverOutflow1</vt:lpstr>
      <vt:lpstr>YampaRiverOutflow2</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dcterms:created xsi:type="dcterms:W3CDTF">2011-03-08T17:14:52Z</dcterms:created>
  <dcterms:modified xsi:type="dcterms:W3CDTF">2017-04-14T17:50:19Z</dcterms:modified>
</cp:coreProperties>
</file>